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omments1.xml" ContentType="application/vnd.openxmlformats-officedocument.spreadsheetml.comments+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Bilal Aslam\Documents\Bilal Aslam\Professional\Budgeting and Control\Final DBz\Dashboards\"/>
    </mc:Choice>
  </mc:AlternateContent>
  <bookViews>
    <workbookView xWindow="0" yWindow="0" windowWidth="23040" windowHeight="10512" firstSheet="5" activeTab="9"/>
  </bookViews>
  <sheets>
    <sheet name="Area Wise Spread - DB 2" sheetId="21" state="hidden" r:id="rId1"/>
    <sheet name="Arial, Hybrid, Buried" sheetId="19" state="hidden" r:id="rId2"/>
    <sheet name="HP - Customer Network" sheetId="15" state="hidden" r:id="rId3"/>
    <sheet name="Budgets" sheetId="24" state="hidden" r:id="rId4"/>
    <sheet name="Timeline Box" sheetId="20" state="hidden" r:id="rId5"/>
    <sheet name="Table of Contents" sheetId="68" r:id="rId6"/>
    <sheet name="Data Bank" sheetId="1" r:id="rId7"/>
    <sheet name="Sheet1" sheetId="67" state="hidden" r:id="rId8"/>
    <sheet name="KPI " sheetId="69" r:id="rId9"/>
    <sheet name="Dashboard - Surface" sheetId="10" r:id="rId10"/>
    <sheet name="City Names" sheetId="7" state="hidden" r:id="rId11"/>
    <sheet name="Dashboard - Feasibility" sheetId="11" r:id="rId12"/>
    <sheet name="Dashboard - Financials" sheetId="23" r:id="rId13"/>
    <sheet name="Standardized Comments" sheetId="6" state="hidden" r:id="rId14"/>
    <sheet name="Swap Details" sheetId="66" state="hidden" r:id="rId15"/>
    <sheet name="Actuals" sheetId="65" state="hidden" r:id="rId16"/>
    <sheet name="TBD" sheetId="55" state="hidden" r:id="rId17"/>
    <sheet name="Live or Not Live" sheetId="5" r:id="rId18"/>
    <sheet name="Areas" sheetId="4" r:id="rId19"/>
    <sheet name="Feasibilities" sheetId="2" r:id="rId20"/>
    <sheet name="ODN Remarks Grouped" sheetId="18" state="hidden" r:id="rId21"/>
    <sheet name="Actuals (W)" sheetId="25" state="hidden" r:id="rId22"/>
    <sheet name="Allocated Budget Check" sheetId="51" state="hidden" r:id="rId23"/>
    <sheet name="Gantt Chart" sheetId="60" state="hidden" r:id="rId24"/>
    <sheet name="Timeline Tracking" sheetId="64" state="hidden" r:id="rId25"/>
    <sheet name="Heatmap" sheetId="63" state="hidden" r:id="rId26"/>
    <sheet name="71 CEMs" sheetId="50" state="hidden" r:id="rId27"/>
    <sheet name="Faraz" sheetId="45" state="hidden" r:id="rId28"/>
    <sheet name="Sheet13" sheetId="36" state="hidden" r:id="rId29"/>
    <sheet name="Sheet15" sheetId="39" state="hidden" r:id="rId30"/>
    <sheet name="Financials Data Bank- 18th Mar" sheetId="26" state="hidden" r:id="rId31"/>
  </sheets>
  <definedNames>
    <definedName name="_xlnm._FilterDatabase" localSheetId="21" hidden="1">'Actuals (W)'!$N$2:$O$2</definedName>
    <definedName name="_xlnm._FilterDatabase" localSheetId="22" hidden="1">'Allocated Budget Check'!$G$3:$J$88</definedName>
    <definedName name="_xlnm._FilterDatabase" localSheetId="12" hidden="1">'Dashboard - Financials'!$A$46:$E$144</definedName>
    <definedName name="_xlnm._FilterDatabase" localSheetId="6" hidden="1">'Data Bank'!$A$7:$AO$7</definedName>
    <definedName name="_xlnm._FilterDatabase" localSheetId="30" hidden="1">'Financials Data Bank- 18th Mar'!$A$3:$H$1675</definedName>
    <definedName name="_xlnm._FilterDatabase" localSheetId="25" hidden="1">Heatmap!$A$1:$R$1374</definedName>
    <definedName name="Slicer_City_Name">#N/A</definedName>
    <definedName name="Slicer_Current_Status__Live_Not_Live">#N/A</definedName>
    <definedName name="Slicer_Remarks_Grouped">#N/A</definedName>
    <definedName name="Slicer_Status">#N/A</definedName>
    <definedName name="Slicer_Std_Remarks">#N/A</definedName>
    <definedName name="Slicer_Timeline___Monthwise">#N/A</definedName>
  </definedNames>
  <calcPr calcId="162913"/>
  <pivotCaches>
    <pivotCache cacheId="21" r:id="rId32"/>
    <pivotCache cacheId="22" r:id="rId33"/>
    <pivotCache cacheId="23" r:id="rId34"/>
  </pivotCaches>
  <extLst>
    <ext xmlns:x14="http://schemas.microsoft.com/office/spreadsheetml/2009/9/main" uri="{BBE1A952-AA13-448e-AADC-164F8A28A991}">
      <x14:slicerCaches>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6" i="10" l="1"/>
  <c r="G21" i="69"/>
  <c r="G26" i="69"/>
  <c r="G25" i="69"/>
  <c r="G24" i="69"/>
  <c r="G23" i="69"/>
  <c r="G22" i="69"/>
  <c r="G13" i="69"/>
  <c r="G12" i="69"/>
  <c r="G11" i="69"/>
  <c r="G10" i="69"/>
  <c r="B1" i="4"/>
  <c r="G7" i="69" s="1"/>
  <c r="G9" i="69"/>
  <c r="G8" i="69"/>
  <c r="C8" i="69"/>
  <c r="C9" i="69" s="1"/>
  <c r="C10" i="69" s="1"/>
  <c r="C11" i="69" s="1"/>
  <c r="C12" i="69" s="1"/>
  <c r="C13" i="69" s="1"/>
  <c r="C14" i="69" s="1"/>
  <c r="C15" i="69" s="1"/>
  <c r="C16" i="69" s="1"/>
  <c r="C17" i="69" s="1"/>
  <c r="C18" i="69" s="1"/>
  <c r="C19" i="69" s="1"/>
  <c r="C20" i="69" s="1"/>
  <c r="C21" i="69" s="1"/>
  <c r="C22" i="69" s="1"/>
  <c r="C23" i="69" s="1"/>
  <c r="C24" i="69" s="1"/>
  <c r="C25" i="69" s="1"/>
  <c r="C26" i="69" s="1"/>
  <c r="Q16" i="10" l="1"/>
  <c r="Q17" i="10"/>
  <c r="Q18" i="10"/>
  <c r="Q19" i="10"/>
  <c r="Q20" i="10"/>
  <c r="Q21" i="10"/>
  <c r="Q22" i="10"/>
  <c r="Q23" i="10"/>
  <c r="Q24" i="10"/>
  <c r="Q25" i="10"/>
  <c r="Q26" i="10"/>
  <c r="Q27" i="10"/>
  <c r="Q28" i="10"/>
  <c r="Q29" i="10"/>
  <c r="Q30" i="10"/>
  <c r="Q31" i="10"/>
  <c r="Q32" i="10"/>
  <c r="Q33" i="10"/>
  <c r="Q34" i="10"/>
  <c r="Q35" i="10"/>
  <c r="Q36" i="10"/>
  <c r="Q37" i="10"/>
  <c r="Q38" i="10"/>
  <c r="Q15" i="10"/>
  <c r="E48" i="66" l="1"/>
  <c r="E47" i="66"/>
  <c r="E46" i="66"/>
  <c r="E45" i="66"/>
  <c r="E44" i="66"/>
  <c r="E43" i="66"/>
  <c r="G2" i="66"/>
  <c r="F2" i="66"/>
  <c r="M2" i="66"/>
  <c r="L2" i="66"/>
  <c r="H2" i="66"/>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47"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9" i="23"/>
  <c r="C118" i="23"/>
  <c r="C117"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4" i="23"/>
  <c r="C83" i="23"/>
  <c r="C82"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49" i="23"/>
  <c r="C48" i="23"/>
  <c r="AH1301" i="1"/>
  <c r="AH866" i="1"/>
  <c r="AH1200" i="1"/>
  <c r="AH1197" i="1"/>
  <c r="AH807" i="1"/>
  <c r="AH1206" i="1"/>
  <c r="AH1201" i="1"/>
  <c r="AH1199" i="1"/>
  <c r="AH1202" i="1"/>
  <c r="AH1198" i="1"/>
  <c r="AH1205" i="1"/>
  <c r="AH1203" i="1"/>
  <c r="AH1204" i="1"/>
  <c r="AH1150" i="1"/>
  <c r="AH867" i="1"/>
  <c r="AH1141" i="1"/>
  <c r="AH1086" i="1"/>
  <c r="AH1038" i="1"/>
  <c r="AH1007" i="1"/>
  <c r="AH1151" i="1"/>
  <c r="AH1039" i="1"/>
  <c r="AH1242" i="1"/>
  <c r="AH795" i="1"/>
  <c r="AH1300" i="1"/>
  <c r="AH114" i="1"/>
  <c r="AH115" i="1"/>
  <c r="AH112" i="1"/>
  <c r="AH907" i="1"/>
  <c r="AH116" i="1"/>
  <c r="AH1183" i="1"/>
  <c r="AH113" i="1"/>
  <c r="AH912" i="1"/>
  <c r="AH1182" i="1"/>
  <c r="AH1054" i="1"/>
  <c r="AH263" i="1"/>
  <c r="AH264" i="1"/>
  <c r="AH262" i="1"/>
  <c r="AH485" i="1"/>
  <c r="AH794" i="1"/>
  <c r="AH1299" i="1"/>
  <c r="AH210" i="1"/>
  <c r="AH214" i="1"/>
  <c r="AH215" i="1"/>
  <c r="AH208" i="1"/>
  <c r="AH213" i="1"/>
  <c r="AH484" i="1"/>
  <c r="AH207" i="1"/>
  <c r="AH212" i="1"/>
  <c r="AH793" i="1"/>
  <c r="AH1298" i="1"/>
  <c r="AH30" i="1"/>
  <c r="AH160" i="1"/>
  <c r="AH483" i="1"/>
  <c r="AH1297" i="1"/>
  <c r="AH792" i="1"/>
  <c r="AH617" i="1"/>
  <c r="AH604" i="1"/>
  <c r="AH625" i="1"/>
  <c r="AH613" i="1"/>
  <c r="AH627" i="1"/>
  <c r="AH626" i="1"/>
  <c r="AH614" i="1"/>
  <c r="AH624" i="1"/>
  <c r="AH612" i="1"/>
  <c r="AH615" i="1"/>
  <c r="AH616" i="1"/>
  <c r="AH299" i="1"/>
  <c r="AH618" i="1"/>
  <c r="AH344" i="1"/>
  <c r="AH482" i="1"/>
  <c r="AH619" i="1"/>
  <c r="AH1296" i="1"/>
  <c r="AH791" i="1"/>
  <c r="AH255" i="1"/>
  <c r="AH198" i="1"/>
  <c r="AH481" i="1"/>
  <c r="AH790" i="1"/>
  <c r="AH1295" i="1"/>
  <c r="AH690" i="1"/>
  <c r="AH480" i="1"/>
  <c r="AH347" i="1"/>
  <c r="AH282" i="1"/>
  <c r="AH1294" i="1"/>
  <c r="AH1067" i="1"/>
  <c r="AH155" i="1"/>
  <c r="AH683" i="1"/>
  <c r="AH684" i="1"/>
  <c r="AH510" i="1"/>
  <c r="AH157" i="1"/>
  <c r="AH524" i="1"/>
  <c r="AH1121" i="1"/>
  <c r="AH384" i="1"/>
  <c r="AH479" i="1"/>
  <c r="AH1307" i="1"/>
  <c r="AH1348" i="1"/>
  <c r="AH62" i="1"/>
  <c r="AH789" i="1"/>
  <c r="AH631" i="1"/>
  <c r="AH579" i="1"/>
  <c r="AH1293" i="1"/>
  <c r="AH1041" i="1"/>
  <c r="AH862" i="1"/>
  <c r="AH316" i="1"/>
  <c r="AH195" i="1"/>
  <c r="AH712" i="1"/>
  <c r="AH716" i="1"/>
  <c r="AH1367" i="1"/>
  <c r="AH556" i="1"/>
  <c r="AH846" i="1"/>
  <c r="AH1376" i="1"/>
  <c r="AH225" i="1"/>
  <c r="AH1016" i="1"/>
  <c r="AH253" i="1"/>
  <c r="AH567" i="1"/>
  <c r="AH739" i="1"/>
  <c r="AH1014" i="1"/>
  <c r="AH1135" i="1"/>
  <c r="AH1013" i="1"/>
  <c r="AH545" i="1"/>
  <c r="AH555" i="1"/>
  <c r="AH87" i="1"/>
  <c r="AH153" i="1"/>
  <c r="AH884" i="1"/>
  <c r="AH565" i="1"/>
  <c r="AH1053" i="1"/>
  <c r="AH284" i="1"/>
  <c r="AH220" i="1"/>
  <c r="AH232" i="1"/>
  <c r="AH201" i="1"/>
  <c r="AH1075" i="1"/>
  <c r="AH286" i="1"/>
  <c r="AH285" i="1"/>
  <c r="AH174" i="1"/>
  <c r="AH92" i="1"/>
  <c r="AH91" i="1"/>
  <c r="AH478" i="1"/>
  <c r="AH1292" i="1"/>
  <c r="AH477" i="1"/>
  <c r="AH661" i="1"/>
  <c r="AH788" i="1"/>
  <c r="AH95" i="1"/>
  <c r="AH1366" i="1"/>
  <c r="AH74" i="1"/>
  <c r="AH809" i="1"/>
  <c r="AH1291" i="1"/>
  <c r="AH339" i="1"/>
  <c r="AH1175" i="1"/>
  <c r="AH672" i="1"/>
  <c r="AH247" i="1"/>
  <c r="AH829" i="1"/>
  <c r="AH223" i="1"/>
  <c r="AH1350" i="1"/>
  <c r="AH248" i="1"/>
  <c r="AH476" i="1"/>
  <c r="AH380" i="1"/>
  <c r="AH381" i="1"/>
  <c r="AH1290" i="1"/>
  <c r="AH787" i="1"/>
  <c r="AH494" i="1"/>
  <c r="AH1126" i="1"/>
  <c r="AH633" i="1"/>
  <c r="AH475" i="1"/>
  <c r="AH948" i="1"/>
  <c r="AH786" i="1"/>
  <c r="AH1289" i="1"/>
  <c r="AH366" i="1"/>
  <c r="AH558" i="1"/>
  <c r="AH861" i="1"/>
  <c r="AH385" i="1"/>
  <c r="AH1161" i="1"/>
  <c r="AH834" i="1"/>
  <c r="AH820" i="1"/>
  <c r="AH474" i="1"/>
  <c r="AH988" i="1"/>
  <c r="AH785" i="1"/>
  <c r="AH924" i="1"/>
  <c r="AH557" i="1"/>
  <c r="AH101" i="1"/>
  <c r="AH531" i="1"/>
  <c r="AH156" i="1"/>
  <c r="AH1288" i="1"/>
  <c r="AH64" i="1"/>
  <c r="AH918" i="1"/>
  <c r="AH1303" i="1"/>
  <c r="AH1132" i="1"/>
  <c r="AH656" i="1"/>
  <c r="AH956" i="1"/>
  <c r="AH1015" i="1"/>
  <c r="AH517" i="1"/>
  <c r="AH1168" i="1"/>
  <c r="AH515" i="1"/>
  <c r="AH701" i="1"/>
  <c r="AH293" i="1"/>
  <c r="AH957" i="1"/>
  <c r="AH516" i="1"/>
  <c r="AH1167" i="1"/>
  <c r="AH954" i="1"/>
  <c r="AH955" i="1"/>
  <c r="AH311" i="1"/>
  <c r="AH514" i="1"/>
  <c r="AH898" i="1"/>
  <c r="AH507" i="1"/>
  <c r="AH588" i="1"/>
  <c r="AH310" i="1"/>
  <c r="AH669" i="1"/>
  <c r="AH818" i="1"/>
  <c r="AH495" i="1"/>
  <c r="AH473" i="1"/>
  <c r="AH1351" i="1"/>
  <c r="AH816" i="1"/>
  <c r="AH1352" i="1"/>
  <c r="AH817" i="1"/>
  <c r="AH1287" i="1"/>
  <c r="AH472" i="1"/>
  <c r="AH1003" i="1"/>
  <c r="AH45" i="1"/>
  <c r="AH999" i="1"/>
  <c r="AH998" i="1"/>
  <c r="AH1004" i="1"/>
  <c r="AH1000" i="1"/>
  <c r="AH1001" i="1"/>
  <c r="AH1002" i="1"/>
  <c r="AH1286" i="1"/>
  <c r="AH471" i="1"/>
  <c r="AH964" i="1"/>
  <c r="AH1308" i="1"/>
  <c r="AH1306" i="1"/>
  <c r="AH523" i="1"/>
  <c r="AH1285" i="1"/>
  <c r="AH889" i="1"/>
  <c r="AH1171" i="1"/>
  <c r="AH192" i="1"/>
  <c r="AH1309" i="1"/>
  <c r="AH1170" i="1"/>
  <c r="AH1172" i="1"/>
  <c r="AH1071" i="1"/>
  <c r="AH1149" i="1"/>
  <c r="AH769" i="1"/>
  <c r="AH770" i="1"/>
  <c r="AH9" i="1"/>
  <c r="AH10" i="1"/>
  <c r="AH470" i="1"/>
  <c r="AH1089" i="1"/>
  <c r="AH303" i="1"/>
  <c r="AH1284" i="1"/>
  <c r="AH107" i="1"/>
  <c r="AH827" i="1"/>
  <c r="AH597" i="1"/>
  <c r="AH574" i="1"/>
  <c r="AH1142" i="1"/>
  <c r="AH757" i="1"/>
  <c r="AH1011" i="1"/>
  <c r="AH946" i="1"/>
  <c r="AH573" i="1"/>
  <c r="AH72" i="1"/>
  <c r="AH1021" i="1"/>
  <c r="AH172" i="1"/>
  <c r="AH1020" i="1"/>
  <c r="AH73" i="1"/>
  <c r="AH708" i="1"/>
  <c r="AH1145" i="1"/>
  <c r="AH1190" i="1"/>
  <c r="AH833" i="1"/>
  <c r="AH1178" i="1"/>
  <c r="AH1146" i="1"/>
  <c r="AH1144" i="1"/>
  <c r="AH1143" i="1"/>
  <c r="AH304" i="1"/>
  <c r="AH1137" i="1"/>
  <c r="AH202" i="1"/>
  <c r="AH521" i="1"/>
  <c r="AH469" i="1"/>
  <c r="AH1283" i="1"/>
  <c r="AH468" i="1"/>
  <c r="AH301" i="1"/>
  <c r="AH756" i="1"/>
  <c r="AH306" i="1"/>
  <c r="AH1282" i="1"/>
  <c r="AH467" i="1"/>
  <c r="AH1023" i="1"/>
  <c r="AH1022" i="1"/>
  <c r="AH1025" i="1"/>
  <c r="AH1024" i="1"/>
  <c r="AH1281" i="1"/>
  <c r="AH992" i="1"/>
  <c r="AH994" i="1"/>
  <c r="AH466" i="1"/>
  <c r="AH465" i="1"/>
  <c r="AH947" i="1"/>
  <c r="AH1280" i="1"/>
  <c r="AH940" i="1"/>
  <c r="AH993" i="1"/>
  <c r="AH70" i="1"/>
  <c r="AH464" i="1"/>
  <c r="AH997" i="1"/>
  <c r="AH996" i="1"/>
  <c r="AH995" i="1"/>
  <c r="AH991" i="1"/>
  <c r="AH1279" i="1"/>
  <c r="AH463" i="1"/>
  <c r="AH919" i="1"/>
  <c r="AH932" i="1"/>
  <c r="AH462" i="1"/>
  <c r="AH1278" i="1"/>
  <c r="AH1277" i="1"/>
  <c r="AH461" i="1"/>
  <c r="AH66" i="1"/>
  <c r="AH46" i="1"/>
  <c r="AH47" i="1"/>
  <c r="AH1188" i="1"/>
  <c r="AH1276" i="1"/>
  <c r="AH1275" i="1"/>
  <c r="AH969" i="1"/>
  <c r="AH968" i="1"/>
  <c r="AH972" i="1"/>
  <c r="AH966" i="1"/>
  <c r="AH967" i="1"/>
  <c r="AH460" i="1"/>
  <c r="AH971" i="1"/>
  <c r="AH970" i="1"/>
  <c r="AH965" i="1"/>
  <c r="AH986" i="1"/>
  <c r="AH321" i="1"/>
  <c r="AH324" i="1"/>
  <c r="AH984" i="1"/>
  <c r="AH985" i="1"/>
  <c r="AH983" i="1"/>
  <c r="AH459" i="1"/>
  <c r="AH981" i="1"/>
  <c r="AH982" i="1"/>
  <c r="AH979" i="1"/>
  <c r="AH977" i="1"/>
  <c r="AH978" i="1"/>
  <c r="AH980" i="1"/>
  <c r="AH974" i="1"/>
  <c r="AH976" i="1"/>
  <c r="AH973" i="1"/>
  <c r="AH975" i="1"/>
  <c r="AH1274" i="1"/>
  <c r="AH512" i="1"/>
  <c r="AH257" i="1"/>
  <c r="AH1191" i="1"/>
  <c r="AH848" i="1"/>
  <c r="AH258" i="1"/>
  <c r="AH697" i="1"/>
  <c r="AH511" i="1"/>
  <c r="AH540" i="1"/>
  <c r="AH654" i="1"/>
  <c r="AH733" i="1"/>
  <c r="AH663" i="1"/>
  <c r="AH696" i="1"/>
  <c r="AH349" i="1"/>
  <c r="AH170" i="1"/>
  <c r="AH272" i="1"/>
  <c r="AH1077" i="1"/>
  <c r="AH1033" i="1"/>
  <c r="AH256" i="1"/>
  <c r="AH458" i="1"/>
  <c r="AH1273" i="1"/>
  <c r="AH326" i="1"/>
  <c r="AH457" i="1"/>
  <c r="AH1272" i="1"/>
  <c r="AH456" i="1"/>
  <c r="AH176" i="1"/>
  <c r="AH178" i="1"/>
  <c r="AH177" i="1"/>
  <c r="AH181" i="1"/>
  <c r="AH175" i="1"/>
  <c r="AH179" i="1"/>
  <c r="AH180" i="1"/>
  <c r="AH1078" i="1"/>
  <c r="AH83" i="1"/>
  <c r="AH1079" i="1"/>
  <c r="AH1181" i="1"/>
  <c r="AH1271" i="1"/>
  <c r="AH1160" i="1"/>
  <c r="AH584" i="1"/>
  <c r="AH106" i="1"/>
  <c r="AH111" i="1"/>
  <c r="AH644" i="1"/>
  <c r="AH845" i="1"/>
  <c r="AH711" i="1"/>
  <c r="AH952" i="1"/>
  <c r="AH379" i="1"/>
  <c r="AH888" i="1"/>
  <c r="AH646" i="1"/>
  <c r="AH838" i="1"/>
  <c r="AH1163" i="1"/>
  <c r="AH15" i="1"/>
  <c r="AH1129" i="1"/>
  <c r="AH187" i="1"/>
  <c r="AH96" i="1"/>
  <c r="AH90" i="1"/>
  <c r="AH645" i="1"/>
  <c r="AH527" i="1"/>
  <c r="AH599" i="1"/>
  <c r="AH455" i="1"/>
  <c r="AH1270" i="1"/>
  <c r="AH562" i="1"/>
  <c r="AH78" i="1"/>
  <c r="AH79" i="1"/>
  <c r="AH454" i="1"/>
  <c r="AH1269" i="1"/>
  <c r="AH1115" i="1"/>
  <c r="AH1113" i="1"/>
  <c r="AH453" i="1"/>
  <c r="AH1116" i="1"/>
  <c r="AH1119" i="1"/>
  <c r="AH1114" i="1"/>
  <c r="AH1112" i="1"/>
  <c r="AH1120" i="1"/>
  <c r="AH1117" i="1"/>
  <c r="AH1118" i="1"/>
  <c r="AH1268" i="1"/>
  <c r="AH355" i="1"/>
  <c r="AH356" i="1"/>
  <c r="AH452" i="1"/>
  <c r="AH784" i="1"/>
  <c r="AH1267" i="1"/>
  <c r="AH847" i="1"/>
  <c r="AH1153" i="1"/>
  <c r="AH522" i="1"/>
  <c r="AH850" i="1"/>
  <c r="AH1037" i="1"/>
  <c r="AH1036" i="1"/>
  <c r="AH963" i="1"/>
  <c r="AH451" i="1"/>
  <c r="AH1357" i="1"/>
  <c r="AH1266" i="1"/>
  <c r="AH1361" i="1"/>
  <c r="AH1360" i="1"/>
  <c r="AH1356" i="1"/>
  <c r="AH1358" i="1"/>
  <c r="AH290" i="1"/>
  <c r="AH1362" i="1"/>
  <c r="AH911" i="1"/>
  <c r="AH1359" i="1"/>
  <c r="AH288" i="1"/>
  <c r="AH289" i="1"/>
  <c r="AH830" i="1"/>
  <c r="AH450" i="1"/>
  <c r="AH605" i="1"/>
  <c r="AH1265" i="1"/>
  <c r="AH353" i="1"/>
  <c r="AH354" i="1"/>
  <c r="AH166" i="1"/>
  <c r="AH621" i="1"/>
  <c r="AH623" i="1"/>
  <c r="AH622" i="1"/>
  <c r="AH352" i="1"/>
  <c r="AH620" i="1"/>
  <c r="AH167" i="1"/>
  <c r="AH361" i="1"/>
  <c r="AH363" i="1"/>
  <c r="AH345" i="1"/>
  <c r="AH362" i="1"/>
  <c r="AH493" i="1"/>
  <c r="AH169" i="1"/>
  <c r="AH168" i="1"/>
  <c r="AH449" i="1"/>
  <c r="AH1264" i="1"/>
  <c r="AH822" i="1"/>
  <c r="AH266" i="1"/>
  <c r="AH448" i="1"/>
  <c r="AH660" i="1"/>
  <c r="AH110" i="1"/>
  <c r="AH1263" i="1"/>
  <c r="AH447" i="1"/>
  <c r="AH875" i="1"/>
  <c r="AH492" i="1"/>
  <c r="AH491" i="1"/>
  <c r="AH910" i="1"/>
  <c r="AH1262" i="1"/>
  <c r="AH583" i="1"/>
  <c r="AH868" i="1"/>
  <c r="AH987" i="1"/>
  <c r="AH854" i="1"/>
  <c r="AH1305" i="1"/>
  <c r="AH1304" i="1"/>
  <c r="AH939" i="1"/>
  <c r="AH497" i="1"/>
  <c r="AH498" i="1"/>
  <c r="AH496" i="1"/>
  <c r="AH499" i="1"/>
  <c r="AH942" i="1"/>
  <c r="AH941" i="1"/>
  <c r="AH446" i="1"/>
  <c r="AH1261" i="1"/>
  <c r="AH118" i="1"/>
  <c r="AH445" i="1"/>
  <c r="AH127" i="1"/>
  <c r="AH128" i="1"/>
  <c r="AH1260" i="1"/>
  <c r="AH444" i="1"/>
  <c r="AH899" i="1"/>
  <c r="AH1259" i="1"/>
  <c r="AH443" i="1"/>
  <c r="AH915" i="1"/>
  <c r="AH921" i="1"/>
  <c r="AH926" i="1"/>
  <c r="AH933" i="1"/>
  <c r="AH929" i="1"/>
  <c r="AH1258" i="1"/>
  <c r="AH569" i="1"/>
  <c r="AH1097" i="1"/>
  <c r="AH913" i="1"/>
  <c r="AH572" i="1"/>
  <c r="AH549" i="1"/>
  <c r="AH442" i="1"/>
  <c r="AH204" i="1"/>
  <c r="AH783" i="1"/>
  <c r="AH32" i="1"/>
  <c r="AH31" i="1"/>
  <c r="AH675" i="1"/>
  <c r="AH905" i="1"/>
  <c r="AH679" i="1"/>
  <c r="AH677" i="1"/>
  <c r="AH1148" i="1"/>
  <c r="AH674" i="1"/>
  <c r="AH1147" i="1"/>
  <c r="AH8" i="1"/>
  <c r="AH680" i="1"/>
  <c r="AH904" i="1"/>
  <c r="AH1257" i="1"/>
  <c r="AH901" i="1"/>
  <c r="AH681" i="1"/>
  <c r="AH676" i="1"/>
  <c r="AH906" i="1"/>
  <c r="AH1124" i="1"/>
  <c r="AH1123" i="1"/>
  <c r="AH678" i="1"/>
  <c r="AH902" i="1"/>
  <c r="AH903" i="1"/>
  <c r="AH637" i="1"/>
  <c r="AH682" i="1"/>
  <c r="AH636" i="1"/>
  <c r="AH635" i="1"/>
  <c r="AH441" i="1"/>
  <c r="AH1256" i="1"/>
  <c r="AH440" i="1"/>
  <c r="AH343" i="1"/>
  <c r="AH1140" i="1"/>
  <c r="AH184" i="1"/>
  <c r="AH782" i="1"/>
  <c r="AH183" i="1"/>
  <c r="AH1255" i="1"/>
  <c r="AH530" i="1"/>
  <c r="AH826" i="1"/>
  <c r="AH254" i="1"/>
  <c r="AH359" i="1"/>
  <c r="AH546" i="1"/>
  <c r="AH43" i="1"/>
  <c r="AH194" i="1"/>
  <c r="AH1090" i="1"/>
  <c r="AH1370" i="1"/>
  <c r="AH44" i="1"/>
  <c r="AH164" i="1"/>
  <c r="AH1035" i="1"/>
  <c r="AH571" i="1"/>
  <c r="AH1069" i="1"/>
  <c r="AH885" i="1"/>
  <c r="AH439" i="1"/>
  <c r="AH781" i="1"/>
  <c r="AH1254" i="1"/>
  <c r="AH666" i="1"/>
  <c r="AH825" i="1"/>
  <c r="AH570" i="1"/>
  <c r="AH149" i="1"/>
  <c r="AH1094" i="1"/>
  <c r="AH148" i="1"/>
  <c r="AH315" i="1"/>
  <c r="AH438" i="1"/>
  <c r="AH1253" i="1"/>
  <c r="AH1185" i="1"/>
  <c r="AH437" i="1"/>
  <c r="AH553" i="1"/>
  <c r="AH563" i="1"/>
  <c r="AH1252" i="1"/>
  <c r="AH436" i="1"/>
  <c r="AH551" i="1"/>
  <c r="AH806" i="1"/>
  <c r="AH843" i="1"/>
  <c r="AH842" i="1"/>
  <c r="AH729" i="1"/>
  <c r="AH1337" i="1"/>
  <c r="AH1321" i="1"/>
  <c r="AH1315" i="1"/>
  <c r="AH720" i="1"/>
  <c r="AH1134" i="1"/>
  <c r="AH1335" i="1"/>
  <c r="AH1345" i="1"/>
  <c r="AH1010" i="1"/>
  <c r="AH1095" i="1"/>
  <c r="AH1311" i="1"/>
  <c r="AH1341" i="1"/>
  <c r="AH1336" i="1"/>
  <c r="AH1317" i="1"/>
  <c r="AH1343" i="1"/>
  <c r="AH1314" i="1"/>
  <c r="AH259" i="1"/>
  <c r="AH741" i="1"/>
  <c r="AH292" i="1"/>
  <c r="AH1326" i="1"/>
  <c r="AH1318" i="1"/>
  <c r="AH1312" i="1"/>
  <c r="AH725" i="1"/>
  <c r="AH1017" i="1"/>
  <c r="AH42" i="1"/>
  <c r="AH508" i="1"/>
  <c r="AH1324" i="1"/>
  <c r="AH835" i="1"/>
  <c r="AH1342" i="1"/>
  <c r="AH1325" i="1"/>
  <c r="AH1251" i="1"/>
  <c r="AH1313" i="1"/>
  <c r="AH190" i="1"/>
  <c r="AH560" i="1"/>
  <c r="AH586" i="1"/>
  <c r="AH1310" i="1"/>
  <c r="AH1340" i="1"/>
  <c r="AH1127" i="1"/>
  <c r="AH501" i="1"/>
  <c r="AH1328" i="1"/>
  <c r="AH1344" i="1"/>
  <c r="AH554" i="1"/>
  <c r="AH1316" i="1"/>
  <c r="AH435" i="1"/>
  <c r="AH780" i="1"/>
  <c r="AH1250" i="1"/>
  <c r="AH1339" i="1"/>
  <c r="AH186" i="1"/>
  <c r="AH1338" i="1"/>
  <c r="AH804" i="1"/>
  <c r="AH171" i="1"/>
  <c r="AH715" i="1"/>
  <c r="AH434" i="1"/>
  <c r="AH277" i="1"/>
  <c r="AH1249" i="1"/>
  <c r="AH433" i="1"/>
  <c r="AH1189" i="1"/>
  <c r="AH1248" i="1"/>
  <c r="AH432" i="1"/>
  <c r="AH803" i="1"/>
  <c r="AH1060" i="1"/>
  <c r="AH1098" i="1"/>
  <c r="AH1247" i="1"/>
  <c r="AH431" i="1"/>
  <c r="AH322" i="1"/>
  <c r="AH323" i="1"/>
  <c r="AH430" i="1"/>
  <c r="AH779" i="1"/>
  <c r="AH1246" i="1"/>
  <c r="AH173" i="1"/>
  <c r="AH1245" i="1"/>
  <c r="AH429" i="1"/>
  <c r="AH855" i="1"/>
  <c r="AH990" i="1"/>
  <c r="AH1176" i="1"/>
  <c r="AH1368" i="1"/>
  <c r="AH1111" i="1"/>
  <c r="AH1110" i="1"/>
  <c r="AH1109" i="1"/>
  <c r="AH22" i="1"/>
  <c r="AH1363" i="1"/>
  <c r="AH670" i="1"/>
  <c r="AH1327" i="1"/>
  <c r="AH892" i="1"/>
  <c r="AH104" i="1"/>
  <c r="AH559" i="1"/>
  <c r="AH728" i="1"/>
  <c r="AH727" i="1"/>
  <c r="AH900" i="1"/>
  <c r="AH300" i="1"/>
  <c r="AH1072" i="1"/>
  <c r="AH67" i="1"/>
  <c r="AH1244" i="1"/>
  <c r="AH68" i="1"/>
  <c r="AH1108" i="1"/>
  <c r="AH261" i="1"/>
  <c r="AH989" i="1"/>
  <c r="AH944" i="1"/>
  <c r="AH1320" i="1"/>
  <c r="AH945" i="1"/>
  <c r="AH334" i="1"/>
  <c r="AH764" i="1"/>
  <c r="AH28" i="1"/>
  <c r="AH228" i="1"/>
  <c r="AH358" i="1"/>
  <c r="AH603" i="1"/>
  <c r="AH27" i="1"/>
  <c r="AH29" i="1"/>
  <c r="AH428" i="1"/>
  <c r="AH197" i="1"/>
  <c r="AH1006" i="1"/>
  <c r="AH575" i="1"/>
  <c r="AH1107" i="1"/>
  <c r="AH238" i="1"/>
  <c r="AH341" i="1"/>
  <c r="AH1243" i="1"/>
  <c r="AH628" i="1"/>
  <c r="AH372" i="1"/>
  <c r="AH876" i="1"/>
  <c r="AH1364" i="1"/>
  <c r="AH814" i="1"/>
  <c r="AH378" i="1"/>
  <c r="AH1065" i="1"/>
  <c r="AH873" i="1"/>
  <c r="AH376" i="1"/>
  <c r="AH374" i="1"/>
  <c r="AH529" i="1"/>
  <c r="AH224" i="1"/>
  <c r="AH65" i="1"/>
  <c r="AH320" i="1"/>
  <c r="AH82" i="1"/>
  <c r="AH853" i="1"/>
  <c r="AH370" i="1"/>
  <c r="AH375" i="1"/>
  <c r="AH377" i="1"/>
  <c r="AH371" i="1"/>
  <c r="AH373" i="1"/>
  <c r="AH877" i="1"/>
  <c r="AH1074" i="1"/>
  <c r="AH576" i="1"/>
  <c r="AH287" i="1"/>
  <c r="AH23" i="1"/>
  <c r="AH280" i="1"/>
  <c r="AH281" i="1"/>
  <c r="AH427" i="1"/>
  <c r="AH133" i="1"/>
  <c r="AH655" i="1"/>
  <c r="AH337" i="1"/>
  <c r="AH750" i="1"/>
  <c r="AH129" i="1"/>
  <c r="AH325" i="1"/>
  <c r="AH327" i="1"/>
  <c r="AH753" i="1"/>
  <c r="AH752" i="1"/>
  <c r="AH21" i="1"/>
  <c r="AH137" i="1"/>
  <c r="AH138" i="1"/>
  <c r="AH136" i="1"/>
  <c r="AH751" i="1"/>
  <c r="AH132" i="1"/>
  <c r="AH145" i="1"/>
  <c r="AH754" i="1"/>
  <c r="AH746" i="1"/>
  <c r="AH134" i="1"/>
  <c r="AH747" i="1"/>
  <c r="AH135" i="1"/>
  <c r="AH748" i="1"/>
  <c r="AH743" i="1"/>
  <c r="AH749" i="1"/>
  <c r="AH426" i="1"/>
  <c r="AH745" i="1"/>
  <c r="AH668" i="1"/>
  <c r="AH39" i="1"/>
  <c r="AH144" i="1"/>
  <c r="AH37" i="1"/>
  <c r="AH142" i="1"/>
  <c r="AH143" i="1"/>
  <c r="AH490" i="1"/>
  <c r="AH357" i="1"/>
  <c r="AH147" i="1"/>
  <c r="AH146" i="1"/>
  <c r="AH486" i="1"/>
  <c r="AH630" i="1"/>
  <c r="AH38" i="1"/>
  <c r="AH193" i="1"/>
  <c r="AH1099" i="1"/>
  <c r="AH611" i="1"/>
  <c r="AH639" i="1"/>
  <c r="AH638" i="1"/>
  <c r="AH191" i="1"/>
  <c r="AH640" i="1"/>
  <c r="AH19" i="1"/>
  <c r="AH1241" i="1"/>
  <c r="AH723" i="1"/>
  <c r="AH1154" i="1"/>
  <c r="AH1085" i="1"/>
  <c r="AH1162" i="1"/>
  <c r="AH564" i="1"/>
  <c r="AH609" i="1"/>
  <c r="AH815" i="1"/>
  <c r="AH887" i="1"/>
  <c r="AH819" i="1"/>
  <c r="AH203" i="1"/>
  <c r="AH740" i="1"/>
  <c r="AH1050" i="1"/>
  <c r="AH1353" i="1"/>
  <c r="AH610" i="1"/>
  <c r="AH742" i="1"/>
  <c r="AH425" i="1"/>
  <c r="AH382" i="1"/>
  <c r="AH487" i="1"/>
  <c r="AH14" i="1"/>
  <c r="AH319" i="1"/>
  <c r="AH227" i="1"/>
  <c r="AH318" i="1"/>
  <c r="AH1081" i="1"/>
  <c r="AH317" i="1"/>
  <c r="AH587" i="1"/>
  <c r="AH296" i="1"/>
  <c r="AH383" i="1"/>
  <c r="AH1159" i="1"/>
  <c r="AH533" i="1"/>
  <c r="AH335" i="1"/>
  <c r="AH534" i="1"/>
  <c r="AH535" i="1"/>
  <c r="AH539" i="1"/>
  <c r="AH1240" i="1"/>
  <c r="AH1158" i="1"/>
  <c r="AH1157" i="1"/>
  <c r="AH953" i="1"/>
  <c r="AH518" i="1"/>
  <c r="AH536" i="1"/>
  <c r="AH537" i="1"/>
  <c r="AH1155" i="1"/>
  <c r="AH538" i="1"/>
  <c r="AH291" i="1"/>
  <c r="AH722" i="1"/>
  <c r="AH1186" i="1"/>
  <c r="AH505" i="1"/>
  <c r="AH960" i="1"/>
  <c r="AH506" i="1"/>
  <c r="AH1156" i="1"/>
  <c r="AH504" i="1"/>
  <c r="AH1166" i="1"/>
  <c r="AH35" i="1"/>
  <c r="AH36" i="1"/>
  <c r="AH424" i="1"/>
  <c r="AH1239" i="1"/>
  <c r="AH878" i="1"/>
  <c r="AH647" i="1"/>
  <c r="AH130" i="1"/>
  <c r="AH423" i="1"/>
  <c r="AH119" i="1"/>
  <c r="AH1365" i="1"/>
  <c r="AH364" i="1"/>
  <c r="AH1238" i="1"/>
  <c r="AH700" i="1"/>
  <c r="AH11" i="1"/>
  <c r="AH161" i="1"/>
  <c r="AH367" i="1"/>
  <c r="AH422" i="1"/>
  <c r="AH596" i="1"/>
  <c r="AH532" i="1"/>
  <c r="AH643" i="1"/>
  <c r="AH234" i="1"/>
  <c r="AH200" i="1"/>
  <c r="AH1369" i="1"/>
  <c r="AH71" i="1"/>
  <c r="AH231" i="1"/>
  <c r="AH196" i="1"/>
  <c r="AH233" i="1"/>
  <c r="AH566" i="1"/>
  <c r="AH658" i="1"/>
  <c r="AH744" i="1"/>
  <c r="AH821" i="1"/>
  <c r="AH568" i="1"/>
  <c r="AH852" i="1"/>
  <c r="AH1088" i="1"/>
  <c r="AH1139" i="1"/>
  <c r="AH1380" i="1"/>
  <c r="AH1066" i="1"/>
  <c r="AH874" i="1"/>
  <c r="AH1354" i="1"/>
  <c r="AH348" i="1"/>
  <c r="AH1237" i="1"/>
  <c r="AH870" i="1"/>
  <c r="AH278" i="1"/>
  <c r="AH1100" i="1"/>
  <c r="AH761" i="1"/>
  <c r="AH1091" i="1"/>
  <c r="AH758" i="1"/>
  <c r="AH759" i="1"/>
  <c r="AH387" i="1"/>
  <c r="AH386" i="1"/>
  <c r="AH421" i="1"/>
  <c r="AH388" i="1"/>
  <c r="AH1236" i="1"/>
  <c r="AH1070" i="1"/>
  <c r="AH726" i="1"/>
  <c r="AH1235" i="1"/>
  <c r="AH1234" i="1"/>
  <c r="AH309" i="1"/>
  <c r="AH154" i="1"/>
  <c r="AH652" i="1"/>
  <c r="AH360" i="1"/>
  <c r="AH76" i="1"/>
  <c r="AH550" i="1"/>
  <c r="AH1052" i="1"/>
  <c r="AH420" i="1"/>
  <c r="AH890" i="1"/>
  <c r="AH650" i="1"/>
  <c r="AH651" i="1"/>
  <c r="AH419" i="1"/>
  <c r="AH755" i="1"/>
  <c r="AH1371" i="1"/>
  <c r="AH1051" i="1"/>
  <c r="AH649" i="1"/>
  <c r="AH648" i="1"/>
  <c r="AH418" i="1"/>
  <c r="AH778" i="1"/>
  <c r="AH1056" i="1"/>
  <c r="AH103" i="1"/>
  <c r="AH710" i="1"/>
  <c r="AH368" i="1"/>
  <c r="AH246" i="1"/>
  <c r="AH159" i="1"/>
  <c r="AH221" i="1"/>
  <c r="AH1128" i="1"/>
  <c r="AH702" i="1"/>
  <c r="AH229" i="1"/>
  <c r="AH891" i="1"/>
  <c r="AH1372" i="1"/>
  <c r="AH606" i="1"/>
  <c r="AH222" i="1"/>
  <c r="AH1233" i="1"/>
  <c r="AH520" i="1"/>
  <c r="AH1032" i="1"/>
  <c r="AH1195" i="1"/>
  <c r="AH276" i="1"/>
  <c r="AH657" i="1"/>
  <c r="AH1373" i="1"/>
  <c r="AH274" i="1"/>
  <c r="AH962" i="1"/>
  <c r="AH813" i="1"/>
  <c r="AH709" i="1"/>
  <c r="AH1058" i="1"/>
  <c r="AH369" i="1"/>
  <c r="AH1196" i="1"/>
  <c r="AH283" i="1"/>
  <c r="AH279" i="1"/>
  <c r="AH417" i="1"/>
  <c r="AH333" i="1"/>
  <c r="AH1232" i="1"/>
  <c r="AH416" i="1"/>
  <c r="AH688" i="1"/>
  <c r="AH687" i="1"/>
  <c r="AH777" i="1"/>
  <c r="AH1349" i="1"/>
  <c r="AH314" i="1"/>
  <c r="AH1138" i="1"/>
  <c r="AH811" i="1"/>
  <c r="AH1136" i="1"/>
  <c r="AH735" i="1"/>
  <c r="AH1231" i="1"/>
  <c r="AH249" i="1"/>
  <c r="AH1005" i="1"/>
  <c r="AH880" i="1"/>
  <c r="AH886" i="1"/>
  <c r="AH199" i="1"/>
  <c r="AH18" i="1"/>
  <c r="AH706" i="1"/>
  <c r="AH526" i="1"/>
  <c r="AH189" i="1"/>
  <c r="AH302" i="1"/>
  <c r="AH500" i="1"/>
  <c r="AH552" i="1"/>
  <c r="AH239" i="1"/>
  <c r="AH525" i="1"/>
  <c r="AH863" i="1"/>
  <c r="AH415" i="1"/>
  <c r="AH776" i="1"/>
  <c r="AH1230" i="1"/>
  <c r="AH802" i="1"/>
  <c r="AH724" i="1"/>
  <c r="AH541" i="1"/>
  <c r="AH1082" i="1"/>
  <c r="AH694" i="1"/>
  <c r="AH1083" i="1"/>
  <c r="AH695" i="1"/>
  <c r="AH1055" i="1"/>
  <c r="AH100" i="1"/>
  <c r="AH1026" i="1"/>
  <c r="AH414" i="1"/>
  <c r="AH738" i="1"/>
  <c r="AH768" i="1"/>
  <c r="AH775" i="1"/>
  <c r="AH1229" i="1"/>
  <c r="AH837" i="1"/>
  <c r="AH1061" i="1"/>
  <c r="AH943" i="1"/>
  <c r="AH896" i="1"/>
  <c r="AH1180" i="1"/>
  <c r="AH692" i="1"/>
  <c r="AH307" i="1"/>
  <c r="AH580" i="1"/>
  <c r="AH693" i="1"/>
  <c r="AH308" i="1"/>
  <c r="AH801" i="1"/>
  <c r="AH1194" i="1"/>
  <c r="AH413" i="1"/>
  <c r="AH1228" i="1"/>
  <c r="AH698" i="1"/>
  <c r="AH686" i="1"/>
  <c r="AH412" i="1"/>
  <c r="AH63" i="1"/>
  <c r="AH665" i="1"/>
  <c r="AH664" i="1"/>
  <c r="AH1227" i="1"/>
  <c r="AH411" i="1"/>
  <c r="AH914" i="1"/>
  <c r="AH938" i="1"/>
  <c r="AH920" i="1"/>
  <c r="AH236" i="1"/>
  <c r="AH925" i="1"/>
  <c r="AH1226" i="1"/>
  <c r="AH13" i="1"/>
  <c r="AH12" i="1"/>
  <c r="AH226" i="1"/>
  <c r="AH410" i="1"/>
  <c r="AH1059" i="1"/>
  <c r="AH872" i="1"/>
  <c r="AH409" i="1"/>
  <c r="AH151" i="1"/>
  <c r="AH152" i="1"/>
  <c r="AH774" i="1"/>
  <c r="AH1225" i="1"/>
  <c r="AH408" i="1"/>
  <c r="AH185" i="1"/>
  <c r="AH273" i="1"/>
  <c r="AH773" i="1"/>
  <c r="AH1224" i="1"/>
  <c r="AH48" i="1"/>
  <c r="AH59" i="1"/>
  <c r="AH251" i="1"/>
  <c r="AH58" i="1"/>
  <c r="AH252" i="1"/>
  <c r="AH250" i="1"/>
  <c r="AH54" i="1"/>
  <c r="AH56" i="1"/>
  <c r="AH55" i="1"/>
  <c r="AH407" i="1"/>
  <c r="AH53" i="1"/>
  <c r="AH57" i="1"/>
  <c r="AH1223" i="1"/>
  <c r="AH1044" i="1"/>
  <c r="AH346" i="1"/>
  <c r="AH1049" i="1"/>
  <c r="AH1047" i="1"/>
  <c r="AH1045" i="1"/>
  <c r="AH271" i="1"/>
  <c r="AH270" i="1"/>
  <c r="AH269" i="1"/>
  <c r="AH1043" i="1"/>
  <c r="AH1048" i="1"/>
  <c r="AH1046" i="1"/>
  <c r="AH1042" i="1"/>
  <c r="AH406" i="1"/>
  <c r="AH641" i="1"/>
  <c r="AH772" i="1"/>
  <c r="AH126" i="1"/>
  <c r="AH122" i="1"/>
  <c r="AH1222" i="1"/>
  <c r="AH342" i="1"/>
  <c r="AH117" i="1"/>
  <c r="AH131" i="1"/>
  <c r="AH150" i="1"/>
  <c r="AH124" i="1"/>
  <c r="AH125" i="1"/>
  <c r="AH405" i="1"/>
  <c r="AH123" i="1"/>
  <c r="AH121" i="1"/>
  <c r="AH120" i="1"/>
  <c r="AH771" i="1"/>
  <c r="AH1221" i="1"/>
  <c r="AH404" i="1"/>
  <c r="AH219" i="1"/>
  <c r="AH217" i="1"/>
  <c r="AH218" i="1"/>
  <c r="AH216" i="1"/>
  <c r="AH1220" i="1"/>
  <c r="AH403" i="1"/>
  <c r="AH240" i="1"/>
  <c r="AH242" i="1"/>
  <c r="AH241" i="1"/>
  <c r="AH243" i="1"/>
  <c r="AH402" i="1"/>
  <c r="AH1219" i="1"/>
  <c r="AH244" i="1"/>
  <c r="AH245" i="1"/>
  <c r="AH1218" i="1"/>
  <c r="AH401" i="1"/>
  <c r="AH328" i="1"/>
  <c r="AH330" i="1"/>
  <c r="AH329" i="1"/>
  <c r="AH1208" i="1"/>
  <c r="AH1177" i="1"/>
  <c r="AH1165" i="1"/>
  <c r="AH1173" i="1"/>
  <c r="AH1211" i="1"/>
  <c r="AH1334" i="1"/>
  <c r="AH1174" i="1"/>
  <c r="AH1122" i="1"/>
  <c r="AH1152" i="1"/>
  <c r="AH1207" i="1"/>
  <c r="AH1355" i="1"/>
  <c r="AH1131" i="1"/>
  <c r="AH1192" i="1"/>
  <c r="AH1184" i="1"/>
  <c r="AH1130" i="1"/>
  <c r="AH1179" i="1"/>
  <c r="AH1213" i="1"/>
  <c r="AH1302" i="1"/>
  <c r="AH1379" i="1"/>
  <c r="AH1332" i="1"/>
  <c r="AH1133" i="1"/>
  <c r="AH1333" i="1"/>
  <c r="AH1346" i="1"/>
  <c r="AH1319" i="1"/>
  <c r="AH1214" i="1"/>
  <c r="AH1323" i="1"/>
  <c r="AH1330" i="1"/>
  <c r="AH1125" i="1"/>
  <c r="AH1374" i="1"/>
  <c r="AH1215" i="1"/>
  <c r="AH1216" i="1"/>
  <c r="AH1375" i="1"/>
  <c r="AH1217" i="1"/>
  <c r="AH1331" i="1"/>
  <c r="AH1322" i="1"/>
  <c r="AH1210" i="1"/>
  <c r="AH1377" i="1"/>
  <c r="AH1164" i="1"/>
  <c r="AH1209" i="1"/>
  <c r="AH1212" i="1"/>
  <c r="AH1169" i="1"/>
  <c r="AH1378" i="1"/>
  <c r="AH1347" i="1"/>
  <c r="AH1187" i="1"/>
  <c r="AH1329" i="1"/>
  <c r="AH1193" i="1"/>
  <c r="AH1106" i="1"/>
  <c r="AH1105" i="1"/>
  <c r="AH1104" i="1"/>
  <c r="AH959" i="1"/>
  <c r="AH958" i="1"/>
  <c r="AH1096" i="1"/>
  <c r="AH951" i="1"/>
  <c r="AH1102" i="1"/>
  <c r="AH1030" i="1"/>
  <c r="AH961" i="1"/>
  <c r="AH1103" i="1"/>
  <c r="AH1062" i="1"/>
  <c r="AH1093" i="1"/>
  <c r="AH1029" i="1"/>
  <c r="AH1031" i="1"/>
  <c r="AH1012" i="1"/>
  <c r="AH1040" i="1"/>
  <c r="AH1034" i="1"/>
  <c r="AH1009" i="1"/>
  <c r="AH1057" i="1"/>
  <c r="AH1080" i="1"/>
  <c r="AH1068" i="1"/>
  <c r="AH1076" i="1"/>
  <c r="AH1073" i="1"/>
  <c r="AH1092" i="1"/>
  <c r="AH1008" i="1"/>
  <c r="AH1063" i="1"/>
  <c r="AH1084" i="1"/>
  <c r="AH1087" i="1"/>
  <c r="AH1027" i="1"/>
  <c r="AH1018" i="1"/>
  <c r="AH1019" i="1"/>
  <c r="AH1028" i="1"/>
  <c r="AH1064" i="1"/>
  <c r="AH1101" i="1"/>
  <c r="AH950" i="1"/>
  <c r="AH949" i="1"/>
  <c r="AH930" i="1"/>
  <c r="AH937" i="1"/>
  <c r="AH936" i="1"/>
  <c r="AH935" i="1"/>
  <c r="AH934" i="1"/>
  <c r="AH931" i="1"/>
  <c r="AH882" i="1"/>
  <c r="AH881" i="1"/>
  <c r="AH860" i="1"/>
  <c r="AH894" i="1"/>
  <c r="AH871" i="1"/>
  <c r="AH897" i="1"/>
  <c r="AH869" i="1"/>
  <c r="AH895" i="1"/>
  <c r="AH865" i="1"/>
  <c r="AH856" i="1"/>
  <c r="AH923" i="1"/>
  <c r="AH917" i="1"/>
  <c r="AH893" i="1"/>
  <c r="AH927" i="1"/>
  <c r="AH883" i="1"/>
  <c r="AH922" i="1"/>
  <c r="AH857" i="1"/>
  <c r="AH851" i="1"/>
  <c r="AH916" i="1"/>
  <c r="AH928" i="1"/>
  <c r="AH879" i="1"/>
  <c r="AH864" i="1"/>
  <c r="AH849" i="1"/>
  <c r="AH859" i="1"/>
  <c r="AH908" i="1"/>
  <c r="AH909" i="1"/>
  <c r="AH858" i="1"/>
  <c r="AH844" i="1"/>
  <c r="AH824" i="1"/>
  <c r="AH823" i="1"/>
  <c r="AH841" i="1"/>
  <c r="AH832" i="1"/>
  <c r="AH839" i="1"/>
  <c r="AH836" i="1"/>
  <c r="AH840" i="1"/>
  <c r="AH828" i="1"/>
  <c r="AH831" i="1"/>
  <c r="AH730" i="1"/>
  <c r="AH799" i="1"/>
  <c r="AH719" i="1"/>
  <c r="AH797" i="1"/>
  <c r="AH800" i="1"/>
  <c r="AH766" i="1"/>
  <c r="AH721" i="1"/>
  <c r="AH737" i="1"/>
  <c r="AH762" i="1"/>
  <c r="AH765" i="1"/>
  <c r="AH805" i="1"/>
  <c r="AH734" i="1"/>
  <c r="AH796" i="1"/>
  <c r="AH812" i="1"/>
  <c r="AH736" i="1"/>
  <c r="AH718" i="1"/>
  <c r="AH731" i="1"/>
  <c r="AH808" i="1"/>
  <c r="AH767" i="1"/>
  <c r="AH760" i="1"/>
  <c r="AH732" i="1"/>
  <c r="AH798" i="1"/>
  <c r="AH763" i="1"/>
  <c r="AH810" i="1"/>
  <c r="AH581" i="1"/>
  <c r="AH598" i="1"/>
  <c r="AH667" i="1"/>
  <c r="AH673" i="1"/>
  <c r="AH632" i="1"/>
  <c r="AH601" i="1"/>
  <c r="AH691" i="1"/>
  <c r="AH595" i="1"/>
  <c r="AH600" i="1"/>
  <c r="AH589" i="1"/>
  <c r="AH707" i="1"/>
  <c r="AH671" i="1"/>
  <c r="AH685" i="1"/>
  <c r="AH585" i="1"/>
  <c r="AH602" i="1"/>
  <c r="AH653" i="1"/>
  <c r="AH591" i="1"/>
  <c r="AH582" i="1"/>
  <c r="AH704" i="1"/>
  <c r="AH634" i="1"/>
  <c r="AH689" i="1"/>
  <c r="AH714" i="1"/>
  <c r="AH607" i="1"/>
  <c r="AH699" i="1"/>
  <c r="AH662" i="1"/>
  <c r="AH590" i="1"/>
  <c r="AH594" i="1"/>
  <c r="AH717" i="1"/>
  <c r="AH713" i="1"/>
  <c r="AH705" i="1"/>
  <c r="AH659" i="1"/>
  <c r="AH608" i="1"/>
  <c r="AH592" i="1"/>
  <c r="AH629" i="1"/>
  <c r="AH642" i="1"/>
  <c r="AH703" i="1"/>
  <c r="AH593" i="1"/>
  <c r="AH543" i="1"/>
  <c r="AH542" i="1"/>
  <c r="AH513" i="1"/>
  <c r="AH509" i="1"/>
  <c r="AH503" i="1"/>
  <c r="AH547" i="1"/>
  <c r="AH544" i="1"/>
  <c r="AH528" i="1"/>
  <c r="AH519" i="1"/>
  <c r="AH578" i="1"/>
  <c r="AH577" i="1"/>
  <c r="AH561" i="1"/>
  <c r="AH548" i="1"/>
  <c r="AH489" i="1"/>
  <c r="AH391" i="1"/>
  <c r="AH398" i="1"/>
  <c r="AH365" i="1"/>
  <c r="AH488" i="1"/>
  <c r="AH502" i="1"/>
  <c r="AH400" i="1"/>
  <c r="AH399" i="1"/>
  <c r="AH331" i="1"/>
  <c r="AH389" i="1"/>
  <c r="AH395" i="1"/>
  <c r="AH396" i="1"/>
  <c r="AH397" i="1"/>
  <c r="AH392" i="1"/>
  <c r="AH336" i="1"/>
  <c r="AH390" i="1"/>
  <c r="AH393" i="1"/>
  <c r="AH351" i="1"/>
  <c r="AH338" i="1"/>
  <c r="AH332" i="1"/>
  <c r="AH350" i="1"/>
  <c r="AH394" i="1"/>
  <c r="AH340" i="1"/>
  <c r="AH182" i="1"/>
  <c r="AH141" i="1"/>
  <c r="AH206" i="1"/>
  <c r="AH235" i="1"/>
  <c r="AH298" i="1"/>
  <c r="AH158" i="1"/>
  <c r="AH267" i="1"/>
  <c r="AH313" i="1"/>
  <c r="AH305" i="1"/>
  <c r="AH265" i="1"/>
  <c r="AH139" i="1"/>
  <c r="AH295" i="1"/>
  <c r="AH275" i="1"/>
  <c r="AH260" i="1"/>
  <c r="AH211" i="1"/>
  <c r="AH209" i="1"/>
  <c r="AH312" i="1"/>
  <c r="AH163" i="1"/>
  <c r="AH140" i="1"/>
  <c r="AH230" i="1"/>
  <c r="AH108" i="1"/>
  <c r="AH268" i="1"/>
  <c r="AH162" i="1"/>
  <c r="AH188" i="1"/>
  <c r="AH109" i="1"/>
  <c r="AH294" i="1"/>
  <c r="AH237" i="1"/>
  <c r="AH205" i="1"/>
  <c r="AH297" i="1"/>
  <c r="AH165" i="1"/>
  <c r="AH52" i="1"/>
  <c r="AH50" i="1"/>
  <c r="AH98" i="1"/>
  <c r="AH94" i="1"/>
  <c r="AH86" i="1"/>
  <c r="AH85" i="1"/>
  <c r="AH26" i="1"/>
  <c r="AH105" i="1"/>
  <c r="AH102" i="1"/>
  <c r="AH20" i="1"/>
  <c r="AH33" i="1"/>
  <c r="AH69" i="1"/>
  <c r="AH88" i="1"/>
  <c r="AH40" i="1"/>
  <c r="AH25" i="1"/>
  <c r="AH99" i="1"/>
  <c r="AH24" i="1"/>
  <c r="AH93" i="1"/>
  <c r="AH60" i="1"/>
  <c r="AH49" i="1"/>
  <c r="AH89" i="1"/>
  <c r="AH81" i="1"/>
  <c r="AH17" i="1"/>
  <c r="AH34" i="1"/>
  <c r="AH16" i="1"/>
  <c r="AH61" i="1"/>
  <c r="AH80" i="1"/>
  <c r="AH77" i="1"/>
  <c r="AH84" i="1"/>
  <c r="AH51" i="1"/>
  <c r="AH75" i="1"/>
  <c r="AH97" i="1"/>
  <c r="Y512" i="1"/>
  <c r="AQ5" i="1"/>
  <c r="E119" i="23" l="1"/>
  <c r="E105" i="23"/>
  <c r="E118" i="23"/>
  <c r="E62" i="23"/>
  <c r="E76" i="23"/>
  <c r="E90" i="23"/>
  <c r="E104" i="23"/>
  <c r="E49" i="23"/>
  <c r="E77" i="23"/>
  <c r="E91" i="23"/>
  <c r="E48" i="23"/>
  <c r="E132" i="23"/>
  <c r="E99" i="23"/>
  <c r="E80" i="23"/>
  <c r="E141" i="23"/>
  <c r="E127" i="23"/>
  <c r="E113" i="23"/>
  <c r="E85" i="23"/>
  <c r="E71" i="23"/>
  <c r="E57" i="23"/>
  <c r="E59" i="23"/>
  <c r="E61" i="23"/>
  <c r="E75" i="23"/>
  <c r="E89" i="23"/>
  <c r="E103" i="23"/>
  <c r="E117" i="23"/>
  <c r="E131" i="23"/>
  <c r="E52" i="23"/>
  <c r="E66" i="23"/>
  <c r="E94" i="23"/>
  <c r="E108" i="23"/>
  <c r="E122" i="23"/>
  <c r="E136" i="23"/>
  <c r="E55" i="23"/>
  <c r="E69" i="23"/>
  <c r="E83" i="23"/>
  <c r="E97" i="23"/>
  <c r="E111" i="23"/>
  <c r="E125" i="23"/>
  <c r="E139" i="23"/>
  <c r="E51" i="23"/>
  <c r="E65" i="23"/>
  <c r="E79" i="23"/>
  <c r="E93" i="23"/>
  <c r="E107" i="23"/>
  <c r="E121" i="23"/>
  <c r="E135" i="23"/>
  <c r="E56" i="23"/>
  <c r="E60" i="23"/>
  <c r="E70" i="23"/>
  <c r="E74" i="23"/>
  <c r="E84" i="23"/>
  <c r="E88" i="23"/>
  <c r="E98" i="23"/>
  <c r="E102" i="23"/>
  <c r="E112" i="23"/>
  <c r="E116" i="23"/>
  <c r="E126" i="23"/>
  <c r="E130" i="23"/>
  <c r="E140" i="23"/>
  <c r="E53" i="23"/>
  <c r="E67" i="23"/>
  <c r="E81" i="23"/>
  <c r="E95" i="23"/>
  <c r="E109" i="23"/>
  <c r="E123" i="23"/>
  <c r="E137" i="23"/>
  <c r="E58" i="23"/>
  <c r="E72" i="23"/>
  <c r="E86" i="23"/>
  <c r="E100" i="23"/>
  <c r="E114" i="23"/>
  <c r="E128" i="23"/>
  <c r="E142" i="23"/>
  <c r="E63" i="23"/>
  <c r="E133" i="23"/>
  <c r="E54" i="23"/>
  <c r="E68" i="23"/>
  <c r="E82" i="23"/>
  <c r="E96" i="23"/>
  <c r="E110" i="23"/>
  <c r="E124" i="23"/>
  <c r="E138" i="23"/>
  <c r="E73" i="23"/>
  <c r="E87" i="23"/>
  <c r="E101" i="23"/>
  <c r="E115" i="23"/>
  <c r="E129" i="23"/>
  <c r="E143" i="23"/>
  <c r="E50" i="23"/>
  <c r="E64" i="23"/>
  <c r="E78" i="23"/>
  <c r="E92" i="23"/>
  <c r="E106" i="23"/>
  <c r="E120" i="23"/>
  <c r="E134" i="23"/>
  <c r="AV520" i="1"/>
  <c r="AQ210" i="1" l="1"/>
  <c r="AQ214" i="1"/>
  <c r="AQ215" i="1"/>
  <c r="AQ208" i="1"/>
  <c r="AQ213" i="1"/>
  <c r="AQ207" i="1"/>
  <c r="AQ212" i="1"/>
  <c r="AQ1307" i="1"/>
  <c r="AQ631" i="1"/>
  <c r="AQ1188" i="1"/>
  <c r="AQ986" i="1"/>
  <c r="AQ985" i="1"/>
  <c r="AQ977" i="1"/>
  <c r="AQ978" i="1"/>
  <c r="AQ512" i="1"/>
  <c r="AQ257" i="1"/>
  <c r="AQ848" i="1"/>
  <c r="AQ258" i="1"/>
  <c r="AQ697" i="1"/>
  <c r="AQ654" i="1"/>
  <c r="AQ663" i="1"/>
  <c r="AQ696" i="1"/>
  <c r="AQ1033" i="1"/>
  <c r="AQ256" i="1"/>
  <c r="AQ1153" i="1"/>
  <c r="AQ1357" i="1"/>
  <c r="AQ353" i="1"/>
  <c r="AQ354" i="1"/>
  <c r="AQ352" i="1"/>
  <c r="AQ546" i="1"/>
  <c r="AQ1185" i="1"/>
  <c r="AQ553" i="1"/>
  <c r="AQ1321" i="1"/>
  <c r="AQ1341" i="1"/>
  <c r="AQ1317" i="1"/>
  <c r="AQ1318" i="1"/>
  <c r="AQ1310" i="1"/>
  <c r="AQ1316" i="1"/>
  <c r="AQ323" i="1"/>
  <c r="AQ628" i="1"/>
  <c r="AQ814" i="1"/>
  <c r="AQ426" i="1"/>
  <c r="AQ490" i="1"/>
  <c r="AQ486" i="1"/>
  <c r="AQ630" i="1"/>
  <c r="AQ639" i="1"/>
  <c r="AQ723" i="1"/>
  <c r="AQ758" i="1"/>
  <c r="AQ759" i="1"/>
  <c r="AQ309" i="1"/>
  <c r="AQ652" i="1"/>
  <c r="AQ1052" i="1"/>
  <c r="AQ1138" i="1"/>
  <c r="AQ735" i="1"/>
  <c r="AQ1180" i="1"/>
  <c r="AQ13" i="1"/>
  <c r="AQ251" i="1"/>
  <c r="AQ252" i="1"/>
  <c r="AQ250" i="1"/>
  <c r="AQ346" i="1"/>
  <c r="AQ330" i="1"/>
  <c r="AQ329" i="1"/>
  <c r="T2" i="1"/>
  <c r="T3" i="1"/>
  <c r="F5" i="1"/>
  <c r="P5" i="1"/>
  <c r="M41" i="1"/>
  <c r="N41" i="1"/>
  <c r="O41" i="1"/>
  <c r="M97" i="1"/>
  <c r="N97" i="1"/>
  <c r="Q97" i="1" s="1"/>
  <c r="O97" i="1"/>
  <c r="M75" i="1"/>
  <c r="N75" i="1"/>
  <c r="Q75" i="1" s="1"/>
  <c r="O75" i="1"/>
  <c r="M51" i="1"/>
  <c r="N51" i="1"/>
  <c r="Q51" i="1" s="1"/>
  <c r="O51" i="1"/>
  <c r="M84" i="1"/>
  <c r="N84" i="1"/>
  <c r="Q84" i="1" s="1"/>
  <c r="O84" i="1"/>
  <c r="M77" i="1"/>
  <c r="N77" i="1"/>
  <c r="Q77" i="1" s="1"/>
  <c r="O77" i="1"/>
  <c r="M80" i="1"/>
  <c r="N80" i="1"/>
  <c r="Q80" i="1" s="1"/>
  <c r="O80" i="1"/>
  <c r="M61" i="1"/>
  <c r="N61" i="1"/>
  <c r="Q61" i="1" s="1"/>
  <c r="O61" i="1"/>
  <c r="M16" i="1"/>
  <c r="N16" i="1"/>
  <c r="Q16" i="1" s="1"/>
  <c r="O16" i="1"/>
  <c r="M34" i="1"/>
  <c r="N34" i="1"/>
  <c r="Q34" i="1" s="1"/>
  <c r="O34" i="1"/>
  <c r="M17" i="1"/>
  <c r="N17" i="1"/>
  <c r="Q17" i="1" s="1"/>
  <c r="O17" i="1"/>
  <c r="M81" i="1"/>
  <c r="N81" i="1"/>
  <c r="Q81" i="1" s="1"/>
  <c r="O81" i="1"/>
  <c r="M89" i="1"/>
  <c r="N89" i="1"/>
  <c r="Q89" i="1" s="1"/>
  <c r="O89" i="1"/>
  <c r="M49" i="1"/>
  <c r="N49" i="1"/>
  <c r="Q49" i="1" s="1"/>
  <c r="O49" i="1"/>
  <c r="M60" i="1"/>
  <c r="N60" i="1"/>
  <c r="Q60" i="1" s="1"/>
  <c r="O60" i="1"/>
  <c r="M93" i="1"/>
  <c r="N93" i="1"/>
  <c r="Q93" i="1" s="1"/>
  <c r="O93" i="1"/>
  <c r="M24" i="1"/>
  <c r="N24" i="1"/>
  <c r="Q24" i="1" s="1"/>
  <c r="O24" i="1"/>
  <c r="M99" i="1"/>
  <c r="N99" i="1"/>
  <c r="O99" i="1"/>
  <c r="M25" i="1"/>
  <c r="N25" i="1"/>
  <c r="Q25" i="1" s="1"/>
  <c r="O25" i="1"/>
  <c r="M40" i="1"/>
  <c r="N40" i="1"/>
  <c r="Q40" i="1" s="1"/>
  <c r="O40" i="1"/>
  <c r="M88" i="1"/>
  <c r="N88" i="1"/>
  <c r="Q88" i="1" s="1"/>
  <c r="O88" i="1"/>
  <c r="M69" i="1"/>
  <c r="N69" i="1"/>
  <c r="Q69" i="1" s="1"/>
  <c r="O69" i="1"/>
  <c r="M33" i="1"/>
  <c r="N33" i="1"/>
  <c r="Q33" i="1" s="1"/>
  <c r="O33" i="1"/>
  <c r="M20" i="1"/>
  <c r="N20" i="1"/>
  <c r="Q20" i="1" s="1"/>
  <c r="O20" i="1"/>
  <c r="M102" i="1"/>
  <c r="N102" i="1"/>
  <c r="Q102" i="1" s="1"/>
  <c r="O102" i="1"/>
  <c r="M105" i="1"/>
  <c r="N105" i="1"/>
  <c r="Q105" i="1" s="1"/>
  <c r="O105" i="1"/>
  <c r="M26" i="1"/>
  <c r="N26" i="1"/>
  <c r="Q26" i="1" s="1"/>
  <c r="O26" i="1"/>
  <c r="M85" i="1"/>
  <c r="N85" i="1"/>
  <c r="Q85" i="1" s="1"/>
  <c r="O85" i="1"/>
  <c r="M86" i="1"/>
  <c r="N86" i="1"/>
  <c r="Q86" i="1" s="1"/>
  <c r="O86" i="1"/>
  <c r="M94" i="1"/>
  <c r="N94" i="1"/>
  <c r="Q94" i="1" s="1"/>
  <c r="O94" i="1"/>
  <c r="M98" i="1"/>
  <c r="N98" i="1"/>
  <c r="Q98" i="1" s="1"/>
  <c r="O98" i="1"/>
  <c r="M50" i="1"/>
  <c r="N50" i="1"/>
  <c r="Q50" i="1" s="1"/>
  <c r="O50" i="1"/>
  <c r="M52" i="1"/>
  <c r="N52" i="1"/>
  <c r="Q52" i="1" s="1"/>
  <c r="O52" i="1"/>
  <c r="M165" i="1"/>
  <c r="N165" i="1"/>
  <c r="O165" i="1"/>
  <c r="M297" i="1"/>
  <c r="N297" i="1"/>
  <c r="Q297" i="1" s="1"/>
  <c r="O297" i="1"/>
  <c r="M205" i="1"/>
  <c r="N205" i="1"/>
  <c r="Q205" i="1" s="1"/>
  <c r="O205" i="1"/>
  <c r="M237" i="1"/>
  <c r="N237" i="1"/>
  <c r="Q237" i="1" s="1"/>
  <c r="O237" i="1"/>
  <c r="M294" i="1"/>
  <c r="N294" i="1"/>
  <c r="Q294" i="1" s="1"/>
  <c r="O294" i="1"/>
  <c r="M109" i="1"/>
  <c r="N109" i="1"/>
  <c r="Q109" i="1" s="1"/>
  <c r="O109" i="1"/>
  <c r="M188" i="1"/>
  <c r="N188" i="1"/>
  <c r="Q188" i="1" s="1"/>
  <c r="O188" i="1"/>
  <c r="M162" i="1"/>
  <c r="N162" i="1"/>
  <c r="Q162" i="1" s="1"/>
  <c r="O162" i="1"/>
  <c r="M268" i="1"/>
  <c r="N268" i="1"/>
  <c r="Q268" i="1" s="1"/>
  <c r="O268" i="1"/>
  <c r="M108" i="1"/>
  <c r="N108" i="1"/>
  <c r="Q108" i="1" s="1"/>
  <c r="O108" i="1"/>
  <c r="M230" i="1"/>
  <c r="N230" i="1"/>
  <c r="Q230" i="1" s="1"/>
  <c r="O230" i="1"/>
  <c r="M140" i="1"/>
  <c r="N140" i="1"/>
  <c r="Q140" i="1" s="1"/>
  <c r="O140" i="1"/>
  <c r="M163" i="1"/>
  <c r="N163" i="1"/>
  <c r="Q163" i="1" s="1"/>
  <c r="O163" i="1"/>
  <c r="M312" i="1"/>
  <c r="N312" i="1"/>
  <c r="Q312" i="1" s="1"/>
  <c r="O312" i="1"/>
  <c r="M209" i="1"/>
  <c r="N209" i="1"/>
  <c r="Q209" i="1" s="1"/>
  <c r="O209" i="1"/>
  <c r="M211" i="1"/>
  <c r="N211" i="1"/>
  <c r="Q211" i="1" s="1"/>
  <c r="O211" i="1"/>
  <c r="M260" i="1"/>
  <c r="N260" i="1"/>
  <c r="Q260" i="1" s="1"/>
  <c r="O260" i="1"/>
  <c r="M275" i="1"/>
  <c r="N275" i="1"/>
  <c r="Q275" i="1" s="1"/>
  <c r="O275" i="1"/>
  <c r="M295" i="1"/>
  <c r="N295" i="1"/>
  <c r="O295" i="1"/>
  <c r="M139" i="1"/>
  <c r="N139" i="1"/>
  <c r="Q139" i="1" s="1"/>
  <c r="O139" i="1"/>
  <c r="M265" i="1"/>
  <c r="N265" i="1"/>
  <c r="Q265" i="1" s="1"/>
  <c r="O265" i="1"/>
  <c r="M305" i="1"/>
  <c r="N305" i="1"/>
  <c r="Q305" i="1" s="1"/>
  <c r="O305" i="1"/>
  <c r="M313" i="1"/>
  <c r="N313" i="1"/>
  <c r="Q313" i="1" s="1"/>
  <c r="O313" i="1"/>
  <c r="M267" i="1"/>
  <c r="N267" i="1"/>
  <c r="Q267" i="1" s="1"/>
  <c r="O267" i="1"/>
  <c r="M158" i="1"/>
  <c r="N158" i="1"/>
  <c r="Q158" i="1" s="1"/>
  <c r="O158" i="1"/>
  <c r="M298" i="1"/>
  <c r="N298" i="1"/>
  <c r="Q298" i="1" s="1"/>
  <c r="O298" i="1"/>
  <c r="M235" i="1"/>
  <c r="N235" i="1"/>
  <c r="Q235" i="1" s="1"/>
  <c r="O235" i="1"/>
  <c r="M206" i="1"/>
  <c r="N206" i="1"/>
  <c r="Q206" i="1" s="1"/>
  <c r="O206" i="1"/>
  <c r="M141" i="1"/>
  <c r="N141" i="1"/>
  <c r="Q141" i="1" s="1"/>
  <c r="O141" i="1"/>
  <c r="M182" i="1"/>
  <c r="N182" i="1"/>
  <c r="Q182" i="1" s="1"/>
  <c r="O182" i="1"/>
  <c r="M340" i="1"/>
  <c r="N340" i="1"/>
  <c r="O340" i="1"/>
  <c r="M394" i="1"/>
  <c r="N394" i="1"/>
  <c r="Q394" i="1" s="1"/>
  <c r="O394" i="1"/>
  <c r="M350" i="1"/>
  <c r="N350" i="1"/>
  <c r="Q350" i="1" s="1"/>
  <c r="O350" i="1"/>
  <c r="M332" i="1"/>
  <c r="N332" i="1"/>
  <c r="Q332" i="1" s="1"/>
  <c r="O332" i="1"/>
  <c r="M338" i="1"/>
  <c r="N338" i="1"/>
  <c r="Q338" i="1" s="1"/>
  <c r="O338" i="1"/>
  <c r="M351" i="1"/>
  <c r="N351" i="1"/>
  <c r="Q351" i="1" s="1"/>
  <c r="O351" i="1"/>
  <c r="M393" i="1"/>
  <c r="N393" i="1"/>
  <c r="Q393" i="1" s="1"/>
  <c r="O393" i="1"/>
  <c r="M390" i="1"/>
  <c r="N390" i="1"/>
  <c r="Q390" i="1" s="1"/>
  <c r="O390" i="1"/>
  <c r="M336" i="1"/>
  <c r="N336" i="1"/>
  <c r="Q336" i="1" s="1"/>
  <c r="O336" i="1"/>
  <c r="M392" i="1"/>
  <c r="N392" i="1"/>
  <c r="Q392" i="1" s="1"/>
  <c r="O392" i="1"/>
  <c r="M397" i="1"/>
  <c r="N397" i="1"/>
  <c r="Q397" i="1" s="1"/>
  <c r="O397" i="1"/>
  <c r="M396" i="1"/>
  <c r="N396" i="1"/>
  <c r="Q396" i="1" s="1"/>
  <c r="O396" i="1"/>
  <c r="M395" i="1"/>
  <c r="N395" i="1"/>
  <c r="Q395" i="1" s="1"/>
  <c r="O395" i="1"/>
  <c r="M389" i="1"/>
  <c r="N389" i="1"/>
  <c r="Q389" i="1" s="1"/>
  <c r="O389" i="1"/>
  <c r="M331" i="1"/>
  <c r="N331" i="1"/>
  <c r="Q331" i="1" s="1"/>
  <c r="O331" i="1"/>
  <c r="M399" i="1"/>
  <c r="N399" i="1"/>
  <c r="Q399" i="1" s="1"/>
  <c r="O399" i="1"/>
  <c r="M400" i="1"/>
  <c r="N400" i="1"/>
  <c r="O400" i="1"/>
  <c r="M502" i="1"/>
  <c r="N502" i="1"/>
  <c r="Q502" i="1" s="1"/>
  <c r="O502" i="1"/>
  <c r="M488" i="1"/>
  <c r="N488" i="1"/>
  <c r="Q488" i="1" s="1"/>
  <c r="O488" i="1"/>
  <c r="M365" i="1"/>
  <c r="N365" i="1"/>
  <c r="Q365" i="1" s="1"/>
  <c r="O365" i="1"/>
  <c r="M398" i="1"/>
  <c r="N398" i="1"/>
  <c r="Q398" i="1" s="1"/>
  <c r="O398" i="1"/>
  <c r="M391" i="1"/>
  <c r="N391" i="1"/>
  <c r="Q391" i="1" s="1"/>
  <c r="O391" i="1"/>
  <c r="M489" i="1"/>
  <c r="N489" i="1"/>
  <c r="Q489" i="1" s="1"/>
  <c r="O489" i="1"/>
  <c r="M548" i="1"/>
  <c r="N548" i="1"/>
  <c r="Q548" i="1" s="1"/>
  <c r="M561" i="1"/>
  <c r="N561" i="1"/>
  <c r="O561" i="1"/>
  <c r="M577" i="1"/>
  <c r="N577" i="1"/>
  <c r="Q577" i="1" s="1"/>
  <c r="M578" i="1"/>
  <c r="N578" i="1"/>
  <c r="O578" i="1"/>
  <c r="M519" i="1"/>
  <c r="N519" i="1"/>
  <c r="Q519" i="1" s="1"/>
  <c r="M528" i="1"/>
  <c r="N528" i="1"/>
  <c r="O528" i="1"/>
  <c r="M544" i="1"/>
  <c r="N544" i="1"/>
  <c r="Q544" i="1" s="1"/>
  <c r="M547" i="1"/>
  <c r="N547" i="1"/>
  <c r="O547" i="1"/>
  <c r="M503" i="1"/>
  <c r="N503" i="1"/>
  <c r="O503" i="1"/>
  <c r="M509" i="1"/>
  <c r="N509" i="1"/>
  <c r="Q509" i="1" s="1"/>
  <c r="M513" i="1"/>
  <c r="N513" i="1"/>
  <c r="O513" i="1"/>
  <c r="M542" i="1"/>
  <c r="N542" i="1"/>
  <c r="Q542" i="1" s="1"/>
  <c r="M543" i="1"/>
  <c r="N543" i="1"/>
  <c r="O543" i="1"/>
  <c r="M593" i="1"/>
  <c r="N593" i="1"/>
  <c r="O593" i="1"/>
  <c r="M703" i="1"/>
  <c r="N703" i="1"/>
  <c r="Q703" i="1" s="1"/>
  <c r="O703" i="1"/>
  <c r="M642" i="1"/>
  <c r="N642" i="1"/>
  <c r="Q642" i="1" s="1"/>
  <c r="O642" i="1"/>
  <c r="M629" i="1"/>
  <c r="N629" i="1"/>
  <c r="Q629" i="1" s="1"/>
  <c r="O629" i="1"/>
  <c r="M592" i="1"/>
  <c r="N592" i="1"/>
  <c r="Q592" i="1" s="1"/>
  <c r="O592" i="1"/>
  <c r="M608" i="1"/>
  <c r="N608" i="1"/>
  <c r="Q608" i="1" s="1"/>
  <c r="O608" i="1"/>
  <c r="M659" i="1"/>
  <c r="N659" i="1"/>
  <c r="Q659" i="1" s="1"/>
  <c r="O659" i="1"/>
  <c r="M705" i="1"/>
  <c r="N705" i="1"/>
  <c r="Q705" i="1" s="1"/>
  <c r="O705" i="1"/>
  <c r="M713" i="1"/>
  <c r="N713" i="1"/>
  <c r="Q713" i="1" s="1"/>
  <c r="O713" i="1"/>
  <c r="M717" i="1"/>
  <c r="N717" i="1"/>
  <c r="O717" i="1"/>
  <c r="M594" i="1"/>
  <c r="N594" i="1"/>
  <c r="Q594" i="1" s="1"/>
  <c r="O594" i="1"/>
  <c r="M590" i="1"/>
  <c r="N590" i="1"/>
  <c r="Q590" i="1" s="1"/>
  <c r="O590" i="1"/>
  <c r="M662" i="1"/>
  <c r="N662" i="1"/>
  <c r="Q662" i="1" s="1"/>
  <c r="O662" i="1"/>
  <c r="M699" i="1"/>
  <c r="N699" i="1"/>
  <c r="Q699" i="1" s="1"/>
  <c r="O699" i="1"/>
  <c r="M607" i="1"/>
  <c r="N607" i="1"/>
  <c r="Q607" i="1" s="1"/>
  <c r="O607" i="1"/>
  <c r="M714" i="1"/>
  <c r="N714" i="1"/>
  <c r="Q714" i="1" s="1"/>
  <c r="O714" i="1"/>
  <c r="M689" i="1"/>
  <c r="N689" i="1"/>
  <c r="Q689" i="1" s="1"/>
  <c r="O689" i="1"/>
  <c r="M634" i="1"/>
  <c r="N634" i="1"/>
  <c r="Q634" i="1" s="1"/>
  <c r="O634" i="1"/>
  <c r="M704" i="1"/>
  <c r="N704" i="1"/>
  <c r="Q704" i="1" s="1"/>
  <c r="O704" i="1"/>
  <c r="M582" i="1"/>
  <c r="N582" i="1"/>
  <c r="Q582" i="1" s="1"/>
  <c r="O582" i="1"/>
  <c r="M591" i="1"/>
  <c r="N591" i="1"/>
  <c r="Q591" i="1" s="1"/>
  <c r="O591" i="1"/>
  <c r="M653" i="1"/>
  <c r="N653" i="1"/>
  <c r="Q653" i="1" s="1"/>
  <c r="O653" i="1"/>
  <c r="M602" i="1"/>
  <c r="N602" i="1"/>
  <c r="Q602" i="1" s="1"/>
  <c r="O602" i="1"/>
  <c r="M585" i="1"/>
  <c r="N585" i="1"/>
  <c r="Q585" i="1" s="1"/>
  <c r="O585" i="1"/>
  <c r="M685" i="1"/>
  <c r="N685" i="1"/>
  <c r="Q685" i="1" s="1"/>
  <c r="O685" i="1"/>
  <c r="M671" i="1"/>
  <c r="N671" i="1"/>
  <c r="Q671" i="1" s="1"/>
  <c r="O671" i="1"/>
  <c r="M707" i="1"/>
  <c r="N707" i="1"/>
  <c r="Q707" i="1" s="1"/>
  <c r="O707" i="1"/>
  <c r="M589" i="1"/>
  <c r="N589" i="1"/>
  <c r="Q589" i="1" s="1"/>
  <c r="O589" i="1"/>
  <c r="M600" i="1"/>
  <c r="N600" i="1"/>
  <c r="Q600" i="1" s="1"/>
  <c r="O600" i="1"/>
  <c r="M595" i="1"/>
  <c r="N595" i="1"/>
  <c r="Q595" i="1" s="1"/>
  <c r="O595" i="1"/>
  <c r="M691" i="1"/>
  <c r="N691" i="1"/>
  <c r="Q691" i="1" s="1"/>
  <c r="O691" i="1"/>
  <c r="M601" i="1"/>
  <c r="N601" i="1"/>
  <c r="Q601" i="1" s="1"/>
  <c r="O601" i="1"/>
  <c r="M632" i="1"/>
  <c r="N632" i="1"/>
  <c r="Q632" i="1" s="1"/>
  <c r="O632" i="1"/>
  <c r="M673" i="1"/>
  <c r="N673" i="1"/>
  <c r="Q673" i="1" s="1"/>
  <c r="O673" i="1"/>
  <c r="M667" i="1"/>
  <c r="N667" i="1"/>
  <c r="Q667" i="1" s="1"/>
  <c r="O667" i="1"/>
  <c r="M598" i="1"/>
  <c r="N598" i="1"/>
  <c r="Q598" i="1" s="1"/>
  <c r="O598" i="1"/>
  <c r="M581" i="1"/>
  <c r="N581" i="1"/>
  <c r="Q581" i="1" s="1"/>
  <c r="O581" i="1"/>
  <c r="M810" i="1"/>
  <c r="N810" i="1"/>
  <c r="Q810" i="1" s="1"/>
  <c r="O810" i="1"/>
  <c r="M763" i="1"/>
  <c r="N763" i="1"/>
  <c r="Q763" i="1" s="1"/>
  <c r="O763" i="1"/>
  <c r="M798" i="1"/>
  <c r="N798" i="1"/>
  <c r="Q798" i="1" s="1"/>
  <c r="O798" i="1"/>
  <c r="M732" i="1"/>
  <c r="N732" i="1"/>
  <c r="Q732" i="1" s="1"/>
  <c r="O732" i="1"/>
  <c r="M760" i="1"/>
  <c r="N760" i="1"/>
  <c r="Q760" i="1" s="1"/>
  <c r="O760" i="1"/>
  <c r="M767" i="1"/>
  <c r="N767" i="1"/>
  <c r="Q767" i="1" s="1"/>
  <c r="O767" i="1"/>
  <c r="M808" i="1"/>
  <c r="N808" i="1"/>
  <c r="Q808" i="1" s="1"/>
  <c r="O808" i="1"/>
  <c r="M731" i="1"/>
  <c r="N731" i="1"/>
  <c r="Q731" i="1" s="1"/>
  <c r="O731" i="1"/>
  <c r="M718" i="1"/>
  <c r="N718" i="1"/>
  <c r="Q718" i="1" s="1"/>
  <c r="O718" i="1"/>
  <c r="M736" i="1"/>
  <c r="N736" i="1"/>
  <c r="Q736" i="1" s="1"/>
  <c r="O736" i="1"/>
  <c r="M812" i="1"/>
  <c r="N812" i="1"/>
  <c r="O812" i="1"/>
  <c r="M796" i="1"/>
  <c r="N796" i="1"/>
  <c r="Q796" i="1" s="1"/>
  <c r="O796" i="1"/>
  <c r="M734" i="1"/>
  <c r="N734" i="1"/>
  <c r="Q734" i="1" s="1"/>
  <c r="O734" i="1"/>
  <c r="M805" i="1"/>
  <c r="N805" i="1"/>
  <c r="Q805" i="1" s="1"/>
  <c r="O805" i="1"/>
  <c r="M765" i="1"/>
  <c r="N765" i="1"/>
  <c r="Q765" i="1" s="1"/>
  <c r="O765" i="1"/>
  <c r="M762" i="1"/>
  <c r="N762" i="1"/>
  <c r="Q762" i="1" s="1"/>
  <c r="O762" i="1"/>
  <c r="M737" i="1"/>
  <c r="N737" i="1"/>
  <c r="Q737" i="1" s="1"/>
  <c r="O737" i="1"/>
  <c r="M721" i="1"/>
  <c r="N721" i="1"/>
  <c r="Q721" i="1" s="1"/>
  <c r="O721" i="1"/>
  <c r="M766" i="1"/>
  <c r="N766" i="1"/>
  <c r="Q766" i="1" s="1"/>
  <c r="O766" i="1"/>
  <c r="M800" i="1"/>
  <c r="N800" i="1"/>
  <c r="Q800" i="1" s="1"/>
  <c r="O800" i="1"/>
  <c r="M797" i="1"/>
  <c r="N797" i="1"/>
  <c r="Q797" i="1" s="1"/>
  <c r="O797" i="1"/>
  <c r="M719" i="1"/>
  <c r="N719" i="1"/>
  <c r="Q719" i="1" s="1"/>
  <c r="O719" i="1"/>
  <c r="M799" i="1"/>
  <c r="N799" i="1"/>
  <c r="Q799" i="1" s="1"/>
  <c r="O799" i="1"/>
  <c r="M730" i="1"/>
  <c r="N730" i="1"/>
  <c r="O730" i="1"/>
  <c r="M831" i="1"/>
  <c r="N831" i="1"/>
  <c r="O831" i="1"/>
  <c r="M828" i="1"/>
  <c r="N828" i="1"/>
  <c r="Q828" i="1" s="1"/>
  <c r="O828" i="1"/>
  <c r="M840" i="1"/>
  <c r="N840" i="1"/>
  <c r="Q840" i="1" s="1"/>
  <c r="O840" i="1"/>
  <c r="M836" i="1"/>
  <c r="N836" i="1"/>
  <c r="Q836" i="1" s="1"/>
  <c r="O836" i="1"/>
  <c r="M839" i="1"/>
  <c r="N839" i="1"/>
  <c r="Q839" i="1" s="1"/>
  <c r="O839" i="1"/>
  <c r="M832" i="1"/>
  <c r="N832" i="1"/>
  <c r="Q832" i="1" s="1"/>
  <c r="O832" i="1"/>
  <c r="M841" i="1"/>
  <c r="N841" i="1"/>
  <c r="Q841" i="1" s="1"/>
  <c r="O841" i="1"/>
  <c r="M823" i="1"/>
  <c r="N823" i="1"/>
  <c r="Q823" i="1" s="1"/>
  <c r="O823" i="1"/>
  <c r="M824" i="1"/>
  <c r="N824" i="1"/>
  <c r="Q824" i="1" s="1"/>
  <c r="O824" i="1"/>
  <c r="M844" i="1"/>
  <c r="N844" i="1"/>
  <c r="O844" i="1"/>
  <c r="M858" i="1"/>
  <c r="N858" i="1"/>
  <c r="O858" i="1"/>
  <c r="M909" i="1"/>
  <c r="N909" i="1"/>
  <c r="Q909" i="1" s="1"/>
  <c r="O909" i="1"/>
  <c r="M908" i="1"/>
  <c r="N908" i="1"/>
  <c r="Q908" i="1" s="1"/>
  <c r="O908" i="1"/>
  <c r="M859" i="1"/>
  <c r="N859" i="1"/>
  <c r="Q859" i="1" s="1"/>
  <c r="O859" i="1"/>
  <c r="M849" i="1"/>
  <c r="N849" i="1"/>
  <c r="Q849" i="1" s="1"/>
  <c r="O849" i="1"/>
  <c r="M864" i="1"/>
  <c r="N864" i="1"/>
  <c r="Q864" i="1" s="1"/>
  <c r="O864" i="1"/>
  <c r="M879" i="1"/>
  <c r="N879" i="1"/>
  <c r="Q879" i="1" s="1"/>
  <c r="O879" i="1"/>
  <c r="M928" i="1"/>
  <c r="N928" i="1"/>
  <c r="Q928" i="1" s="1"/>
  <c r="O928" i="1"/>
  <c r="M916" i="1"/>
  <c r="N916" i="1"/>
  <c r="Q916" i="1" s="1"/>
  <c r="O916" i="1"/>
  <c r="M851" i="1"/>
  <c r="N851" i="1"/>
  <c r="Q851" i="1" s="1"/>
  <c r="O851" i="1"/>
  <c r="M857" i="1"/>
  <c r="N857" i="1"/>
  <c r="Q857" i="1" s="1"/>
  <c r="O857" i="1"/>
  <c r="M922" i="1"/>
  <c r="N922" i="1"/>
  <c r="Q922" i="1" s="1"/>
  <c r="O922" i="1"/>
  <c r="M883" i="1"/>
  <c r="N883" i="1"/>
  <c r="Q883" i="1" s="1"/>
  <c r="O883" i="1"/>
  <c r="M927" i="1"/>
  <c r="N927" i="1"/>
  <c r="Q927" i="1" s="1"/>
  <c r="O927" i="1"/>
  <c r="M893" i="1"/>
  <c r="N893" i="1"/>
  <c r="Q893" i="1" s="1"/>
  <c r="O893" i="1"/>
  <c r="M917" i="1"/>
  <c r="N917" i="1"/>
  <c r="O917" i="1"/>
  <c r="M923" i="1"/>
  <c r="N923" i="1"/>
  <c r="Q923" i="1" s="1"/>
  <c r="O923" i="1"/>
  <c r="M856" i="1"/>
  <c r="N856" i="1"/>
  <c r="Q856" i="1" s="1"/>
  <c r="O856" i="1"/>
  <c r="M865" i="1"/>
  <c r="N865" i="1"/>
  <c r="Q865" i="1" s="1"/>
  <c r="O865" i="1"/>
  <c r="M895" i="1"/>
  <c r="N895" i="1"/>
  <c r="Q895" i="1" s="1"/>
  <c r="O895" i="1"/>
  <c r="M869" i="1"/>
  <c r="N869" i="1"/>
  <c r="Q869" i="1" s="1"/>
  <c r="O869" i="1"/>
  <c r="M897" i="1"/>
  <c r="N897" i="1"/>
  <c r="Q897" i="1" s="1"/>
  <c r="O897" i="1"/>
  <c r="M871" i="1"/>
  <c r="N871" i="1"/>
  <c r="Q871" i="1" s="1"/>
  <c r="O871" i="1"/>
  <c r="M894" i="1"/>
  <c r="N894" i="1"/>
  <c r="Q894" i="1" s="1"/>
  <c r="O894" i="1"/>
  <c r="M860" i="1"/>
  <c r="N860" i="1"/>
  <c r="Q860" i="1" s="1"/>
  <c r="O860" i="1"/>
  <c r="M881" i="1"/>
  <c r="N881" i="1"/>
  <c r="Q881" i="1" s="1"/>
  <c r="O881" i="1"/>
  <c r="M882" i="1"/>
  <c r="N882" i="1"/>
  <c r="Q882" i="1" s="1"/>
  <c r="O882" i="1"/>
  <c r="M931" i="1"/>
  <c r="N931" i="1"/>
  <c r="Q931" i="1" s="1"/>
  <c r="O931" i="1"/>
  <c r="M934" i="1"/>
  <c r="N934" i="1"/>
  <c r="Q934" i="1" s="1"/>
  <c r="O934" i="1"/>
  <c r="M935" i="1"/>
  <c r="N935" i="1"/>
  <c r="Q935" i="1" s="1"/>
  <c r="O935" i="1"/>
  <c r="M936" i="1"/>
  <c r="N936" i="1"/>
  <c r="Q936" i="1" s="1"/>
  <c r="O936" i="1"/>
  <c r="M937" i="1"/>
  <c r="N937" i="1"/>
  <c r="Q937" i="1" s="1"/>
  <c r="O937" i="1"/>
  <c r="M930" i="1"/>
  <c r="N930" i="1"/>
  <c r="Q930" i="1" s="1"/>
  <c r="O930" i="1"/>
  <c r="M949" i="1"/>
  <c r="N949" i="1"/>
  <c r="O949" i="1"/>
  <c r="M950" i="1"/>
  <c r="N950" i="1"/>
  <c r="O950" i="1"/>
  <c r="M1101" i="1"/>
  <c r="N1101" i="1"/>
  <c r="Q1101" i="1" s="1"/>
  <c r="O1101" i="1"/>
  <c r="M1064" i="1"/>
  <c r="N1064" i="1"/>
  <c r="Q1064" i="1" s="1"/>
  <c r="O1064" i="1"/>
  <c r="M1028" i="1"/>
  <c r="N1028" i="1"/>
  <c r="O1028" i="1"/>
  <c r="M1019" i="1"/>
  <c r="N1019" i="1"/>
  <c r="Q1019" i="1" s="1"/>
  <c r="O1019" i="1"/>
  <c r="M1018" i="1"/>
  <c r="N1018" i="1"/>
  <c r="Q1018" i="1" s="1"/>
  <c r="O1018" i="1"/>
  <c r="M1027" i="1"/>
  <c r="N1027" i="1"/>
  <c r="Q1027" i="1" s="1"/>
  <c r="O1027" i="1"/>
  <c r="M1087" i="1"/>
  <c r="N1087" i="1"/>
  <c r="Q1087" i="1" s="1"/>
  <c r="O1087" i="1"/>
  <c r="M1084" i="1"/>
  <c r="N1084" i="1"/>
  <c r="Q1084" i="1" s="1"/>
  <c r="O1084" i="1"/>
  <c r="M1063" i="1"/>
  <c r="N1063" i="1"/>
  <c r="Q1063" i="1" s="1"/>
  <c r="O1063" i="1"/>
  <c r="M1008" i="1"/>
  <c r="N1008" i="1"/>
  <c r="Q1008" i="1" s="1"/>
  <c r="O1008" i="1"/>
  <c r="M1092" i="1"/>
  <c r="N1092" i="1"/>
  <c r="Q1092" i="1" s="1"/>
  <c r="O1092" i="1"/>
  <c r="M1073" i="1"/>
  <c r="N1073" i="1"/>
  <c r="Q1073" i="1" s="1"/>
  <c r="O1073" i="1"/>
  <c r="M1076" i="1"/>
  <c r="N1076" i="1"/>
  <c r="Q1076" i="1" s="1"/>
  <c r="O1076" i="1"/>
  <c r="M1068" i="1"/>
  <c r="N1068" i="1"/>
  <c r="Q1068" i="1" s="1"/>
  <c r="O1068" i="1"/>
  <c r="M1080" i="1"/>
  <c r="N1080" i="1"/>
  <c r="Q1080" i="1" s="1"/>
  <c r="O1080" i="1"/>
  <c r="M1057" i="1"/>
  <c r="N1057" i="1"/>
  <c r="Q1057" i="1" s="1"/>
  <c r="O1057" i="1"/>
  <c r="M1009" i="1"/>
  <c r="N1009" i="1"/>
  <c r="Q1009" i="1" s="1"/>
  <c r="O1009" i="1"/>
  <c r="M1034" i="1"/>
  <c r="N1034" i="1"/>
  <c r="Q1034" i="1" s="1"/>
  <c r="O1034" i="1"/>
  <c r="M1040" i="1"/>
  <c r="N1040" i="1"/>
  <c r="Q1040" i="1" s="1"/>
  <c r="O1040" i="1"/>
  <c r="M1012" i="1"/>
  <c r="N1012" i="1"/>
  <c r="Q1012" i="1" s="1"/>
  <c r="O1012" i="1"/>
  <c r="M1031" i="1"/>
  <c r="N1031" i="1"/>
  <c r="Q1031" i="1" s="1"/>
  <c r="O1031" i="1"/>
  <c r="M1029" i="1"/>
  <c r="N1029" i="1"/>
  <c r="Q1029" i="1" s="1"/>
  <c r="O1029" i="1"/>
  <c r="M1093" i="1"/>
  <c r="N1093" i="1"/>
  <c r="Q1093" i="1" s="1"/>
  <c r="O1093" i="1"/>
  <c r="M1062" i="1"/>
  <c r="N1062" i="1"/>
  <c r="Q1062" i="1" s="1"/>
  <c r="O1062" i="1"/>
  <c r="M1103" i="1"/>
  <c r="N1103" i="1"/>
  <c r="Q1103" i="1" s="1"/>
  <c r="O1103" i="1"/>
  <c r="M961" i="1"/>
  <c r="N961" i="1"/>
  <c r="Q961" i="1" s="1"/>
  <c r="O961" i="1"/>
  <c r="M1030" i="1"/>
  <c r="N1030" i="1"/>
  <c r="Q1030" i="1" s="1"/>
  <c r="O1030" i="1"/>
  <c r="M1102" i="1"/>
  <c r="N1102" i="1"/>
  <c r="O1102" i="1"/>
  <c r="M951" i="1"/>
  <c r="N951" i="1"/>
  <c r="Q951" i="1" s="1"/>
  <c r="O951" i="1"/>
  <c r="M1096" i="1"/>
  <c r="N1096" i="1"/>
  <c r="Q1096" i="1" s="1"/>
  <c r="O1096" i="1"/>
  <c r="M958" i="1"/>
  <c r="N958" i="1"/>
  <c r="Q958" i="1" s="1"/>
  <c r="O958" i="1"/>
  <c r="M959" i="1"/>
  <c r="N959" i="1"/>
  <c r="Q959" i="1" s="1"/>
  <c r="O959" i="1"/>
  <c r="M1104" i="1"/>
  <c r="N1104" i="1"/>
  <c r="Q1104" i="1" s="1"/>
  <c r="O1104" i="1"/>
  <c r="M1105" i="1"/>
  <c r="N1105" i="1"/>
  <c r="O1105" i="1"/>
  <c r="M1106" i="1"/>
  <c r="N1106" i="1"/>
  <c r="O1106" i="1"/>
  <c r="M1193" i="1"/>
  <c r="N1193" i="1"/>
  <c r="O1193" i="1"/>
  <c r="M1329" i="1"/>
  <c r="N1329" i="1"/>
  <c r="Q1329" i="1" s="1"/>
  <c r="O1329" i="1"/>
  <c r="M1187" i="1"/>
  <c r="N1187" i="1"/>
  <c r="Q1187" i="1" s="1"/>
  <c r="O1187" i="1"/>
  <c r="M1347" i="1"/>
  <c r="N1347" i="1"/>
  <c r="Q1347" i="1" s="1"/>
  <c r="O1347" i="1"/>
  <c r="M1378" i="1"/>
  <c r="N1378" i="1"/>
  <c r="Q1378" i="1" s="1"/>
  <c r="O1378" i="1"/>
  <c r="M1169" i="1"/>
  <c r="N1169" i="1"/>
  <c r="Q1169" i="1" s="1"/>
  <c r="O1169" i="1"/>
  <c r="M1212" i="1"/>
  <c r="N1212" i="1"/>
  <c r="Q1212" i="1" s="1"/>
  <c r="O1212" i="1"/>
  <c r="M1209" i="1"/>
  <c r="N1209" i="1"/>
  <c r="Q1209" i="1" s="1"/>
  <c r="O1209" i="1"/>
  <c r="M1164" i="1"/>
  <c r="N1164" i="1"/>
  <c r="Q1164" i="1" s="1"/>
  <c r="O1164" i="1"/>
  <c r="M1377" i="1"/>
  <c r="N1377" i="1"/>
  <c r="Q1377" i="1" s="1"/>
  <c r="O1377" i="1"/>
  <c r="M1210" i="1"/>
  <c r="N1210" i="1"/>
  <c r="Q1210" i="1" s="1"/>
  <c r="O1210" i="1"/>
  <c r="M1322" i="1"/>
  <c r="N1322" i="1"/>
  <c r="Q1322" i="1" s="1"/>
  <c r="O1322" i="1"/>
  <c r="M1331" i="1"/>
  <c r="N1331" i="1"/>
  <c r="Q1331" i="1" s="1"/>
  <c r="O1331" i="1"/>
  <c r="M1217" i="1"/>
  <c r="N1217" i="1"/>
  <c r="Q1217" i="1" s="1"/>
  <c r="O1217" i="1"/>
  <c r="M1375" i="1"/>
  <c r="N1375" i="1"/>
  <c r="O1375" i="1"/>
  <c r="M1216" i="1"/>
  <c r="N1216" i="1"/>
  <c r="Q1216" i="1" s="1"/>
  <c r="O1216" i="1"/>
  <c r="M1215" i="1"/>
  <c r="N1215" i="1"/>
  <c r="Q1215" i="1" s="1"/>
  <c r="O1215" i="1"/>
  <c r="M1374" i="1"/>
  <c r="N1374" i="1"/>
  <c r="Q1374" i="1" s="1"/>
  <c r="O1374" i="1"/>
  <c r="M1125" i="1"/>
  <c r="N1125" i="1"/>
  <c r="Q1125" i="1" s="1"/>
  <c r="O1125" i="1"/>
  <c r="M1330" i="1"/>
  <c r="N1330" i="1"/>
  <c r="Q1330" i="1" s="1"/>
  <c r="O1330" i="1"/>
  <c r="M1323" i="1"/>
  <c r="N1323" i="1"/>
  <c r="Q1323" i="1" s="1"/>
  <c r="O1323" i="1"/>
  <c r="M1214" i="1"/>
  <c r="N1214" i="1"/>
  <c r="Q1214" i="1" s="1"/>
  <c r="O1214" i="1"/>
  <c r="M1319" i="1"/>
  <c r="N1319" i="1"/>
  <c r="Q1319" i="1" s="1"/>
  <c r="O1319" i="1"/>
  <c r="M1346" i="1"/>
  <c r="N1346" i="1"/>
  <c r="Q1346" i="1" s="1"/>
  <c r="O1346" i="1"/>
  <c r="M1333" i="1"/>
  <c r="N1333" i="1"/>
  <c r="Q1333" i="1" s="1"/>
  <c r="O1333" i="1"/>
  <c r="M1133" i="1"/>
  <c r="N1133" i="1"/>
  <c r="Q1133" i="1" s="1"/>
  <c r="O1133" i="1"/>
  <c r="M1332" i="1"/>
  <c r="N1332" i="1"/>
  <c r="Q1332" i="1" s="1"/>
  <c r="O1332" i="1"/>
  <c r="M1379" i="1"/>
  <c r="N1379" i="1"/>
  <c r="Q1379" i="1" s="1"/>
  <c r="O1379" i="1"/>
  <c r="M1302" i="1"/>
  <c r="N1302" i="1"/>
  <c r="Q1302" i="1" s="1"/>
  <c r="O1302" i="1"/>
  <c r="M1213" i="1"/>
  <c r="N1213" i="1"/>
  <c r="Q1213" i="1" s="1"/>
  <c r="O1213" i="1"/>
  <c r="M1179" i="1"/>
  <c r="N1179" i="1"/>
  <c r="Q1179" i="1" s="1"/>
  <c r="O1179" i="1"/>
  <c r="M1130" i="1"/>
  <c r="N1130" i="1"/>
  <c r="Q1130" i="1" s="1"/>
  <c r="O1130" i="1"/>
  <c r="M1184" i="1"/>
  <c r="N1184" i="1"/>
  <c r="Q1184" i="1" s="1"/>
  <c r="O1184" i="1"/>
  <c r="M1192" i="1"/>
  <c r="N1192" i="1"/>
  <c r="Q1192" i="1" s="1"/>
  <c r="O1192" i="1"/>
  <c r="M1131" i="1"/>
  <c r="N1131" i="1"/>
  <c r="Q1131" i="1" s="1"/>
  <c r="O1131" i="1"/>
  <c r="M1355" i="1"/>
  <c r="N1355" i="1"/>
  <c r="Q1355" i="1" s="1"/>
  <c r="O1355" i="1"/>
  <c r="M1207" i="1"/>
  <c r="N1207" i="1"/>
  <c r="Q1207" i="1" s="1"/>
  <c r="O1207" i="1"/>
  <c r="M1152" i="1"/>
  <c r="N1152" i="1"/>
  <c r="Q1152" i="1" s="1"/>
  <c r="O1152" i="1"/>
  <c r="M1122" i="1"/>
  <c r="N1122" i="1"/>
  <c r="Q1122" i="1" s="1"/>
  <c r="O1122" i="1"/>
  <c r="M1174" i="1"/>
  <c r="N1174" i="1"/>
  <c r="Q1174" i="1" s="1"/>
  <c r="O1174" i="1"/>
  <c r="M1334" i="1"/>
  <c r="N1334" i="1"/>
  <c r="Q1334" i="1" s="1"/>
  <c r="O1334" i="1"/>
  <c r="M1211" i="1"/>
  <c r="N1211" i="1"/>
  <c r="Q1211" i="1" s="1"/>
  <c r="O1211" i="1"/>
  <c r="M1173" i="1"/>
  <c r="N1173" i="1"/>
  <c r="Q1173" i="1" s="1"/>
  <c r="O1173" i="1"/>
  <c r="M1165" i="1"/>
  <c r="N1165" i="1"/>
  <c r="Q1165" i="1" s="1"/>
  <c r="O1165" i="1"/>
  <c r="M1177" i="1"/>
  <c r="N1177" i="1"/>
  <c r="Q1177" i="1" s="1"/>
  <c r="O1177" i="1"/>
  <c r="M1208" i="1"/>
  <c r="N1208" i="1"/>
  <c r="Q1208" i="1" s="1"/>
  <c r="O1208" i="1"/>
  <c r="M329" i="1"/>
  <c r="N329" i="1"/>
  <c r="O329" i="1"/>
  <c r="M330" i="1"/>
  <c r="N330" i="1"/>
  <c r="O330" i="1"/>
  <c r="M328" i="1"/>
  <c r="N328" i="1"/>
  <c r="O328" i="1"/>
  <c r="M401" i="1"/>
  <c r="N401" i="1"/>
  <c r="O401" i="1"/>
  <c r="M1218" i="1"/>
  <c r="N1218" i="1"/>
  <c r="O1218" i="1"/>
  <c r="M245" i="1"/>
  <c r="N245" i="1"/>
  <c r="O245" i="1"/>
  <c r="M244" i="1"/>
  <c r="N244" i="1"/>
  <c r="O244" i="1"/>
  <c r="M1219" i="1"/>
  <c r="N1219" i="1"/>
  <c r="O1219" i="1"/>
  <c r="M402" i="1"/>
  <c r="N402" i="1"/>
  <c r="O402" i="1"/>
  <c r="M243" i="1"/>
  <c r="N243" i="1"/>
  <c r="O243" i="1"/>
  <c r="M241" i="1"/>
  <c r="N241" i="1"/>
  <c r="O241" i="1"/>
  <c r="M242" i="1"/>
  <c r="N242" i="1"/>
  <c r="O242" i="1"/>
  <c r="M240" i="1"/>
  <c r="N240" i="1"/>
  <c r="O240" i="1"/>
  <c r="M403" i="1"/>
  <c r="N403" i="1"/>
  <c r="O403" i="1"/>
  <c r="M1220" i="1"/>
  <c r="N1220" i="1"/>
  <c r="O1220" i="1"/>
  <c r="M216" i="1"/>
  <c r="N216" i="1"/>
  <c r="O216" i="1"/>
  <c r="M218" i="1"/>
  <c r="N218" i="1"/>
  <c r="O218" i="1"/>
  <c r="M217" i="1"/>
  <c r="N217" i="1"/>
  <c r="O217" i="1"/>
  <c r="M219" i="1"/>
  <c r="N219" i="1"/>
  <c r="O219" i="1"/>
  <c r="M404" i="1"/>
  <c r="N404" i="1"/>
  <c r="O404" i="1"/>
  <c r="M1221" i="1"/>
  <c r="N1221" i="1"/>
  <c r="O1221" i="1"/>
  <c r="M771" i="1"/>
  <c r="N771" i="1"/>
  <c r="O771" i="1"/>
  <c r="M120" i="1"/>
  <c r="O120" i="1"/>
  <c r="Q120" i="1"/>
  <c r="M121" i="1"/>
  <c r="O121" i="1"/>
  <c r="Q121" i="1"/>
  <c r="M123" i="1"/>
  <c r="N123" i="1"/>
  <c r="Q123" i="1" s="1"/>
  <c r="O123" i="1"/>
  <c r="M405" i="1"/>
  <c r="N405" i="1"/>
  <c r="O405" i="1"/>
  <c r="M125" i="1"/>
  <c r="N125" i="1"/>
  <c r="Q125" i="1" s="1"/>
  <c r="O125" i="1"/>
  <c r="M124" i="1"/>
  <c r="N124" i="1"/>
  <c r="Q124" i="1" s="1"/>
  <c r="O124" i="1"/>
  <c r="M150" i="1"/>
  <c r="N150" i="1"/>
  <c r="O150" i="1"/>
  <c r="M131" i="1"/>
  <c r="N131" i="1"/>
  <c r="O131" i="1"/>
  <c r="M117" i="1"/>
  <c r="N117" i="1"/>
  <c r="O117" i="1"/>
  <c r="M342" i="1"/>
  <c r="N342" i="1"/>
  <c r="O342" i="1"/>
  <c r="M1222" i="1"/>
  <c r="N1222" i="1"/>
  <c r="O1222" i="1"/>
  <c r="M122" i="1"/>
  <c r="N122" i="1"/>
  <c r="Q122" i="1" s="1"/>
  <c r="M126" i="1"/>
  <c r="N126" i="1"/>
  <c r="O126" i="1"/>
  <c r="M772" i="1"/>
  <c r="N772" i="1"/>
  <c r="O772" i="1"/>
  <c r="M641" i="1"/>
  <c r="N641" i="1"/>
  <c r="O641" i="1"/>
  <c r="M406" i="1"/>
  <c r="N406" i="1"/>
  <c r="O406" i="1"/>
  <c r="M1042" i="1"/>
  <c r="N1042" i="1"/>
  <c r="Q1042" i="1" s="1"/>
  <c r="O1042" i="1"/>
  <c r="M1046" i="1"/>
  <c r="N1046" i="1"/>
  <c r="Q1046" i="1" s="1"/>
  <c r="O1046" i="1"/>
  <c r="M1048" i="1"/>
  <c r="N1048" i="1"/>
  <c r="Q1048" i="1" s="1"/>
  <c r="O1048" i="1"/>
  <c r="M1043" i="1"/>
  <c r="N1043" i="1"/>
  <c r="Q1043" i="1" s="1"/>
  <c r="O1043" i="1"/>
  <c r="M269" i="1"/>
  <c r="N269" i="1"/>
  <c r="O269" i="1"/>
  <c r="M270" i="1"/>
  <c r="N270" i="1"/>
  <c r="O270" i="1"/>
  <c r="M271" i="1"/>
  <c r="N271" i="1"/>
  <c r="O271" i="1"/>
  <c r="M1045" i="1"/>
  <c r="N1045" i="1"/>
  <c r="Q1045" i="1" s="1"/>
  <c r="O1045" i="1"/>
  <c r="M1047" i="1"/>
  <c r="N1047" i="1"/>
  <c r="Q1047" i="1" s="1"/>
  <c r="O1047" i="1"/>
  <c r="M1049" i="1"/>
  <c r="N1049" i="1"/>
  <c r="Q1049" i="1" s="1"/>
  <c r="O1049" i="1"/>
  <c r="M346" i="1"/>
  <c r="N346" i="1"/>
  <c r="O346" i="1"/>
  <c r="M1044" i="1"/>
  <c r="N1044" i="1"/>
  <c r="Q1044" i="1" s="1"/>
  <c r="O1044" i="1"/>
  <c r="M1223" i="1"/>
  <c r="N1223" i="1"/>
  <c r="O1223" i="1"/>
  <c r="M57" i="1"/>
  <c r="N57" i="1"/>
  <c r="Q57" i="1" s="1"/>
  <c r="O57" i="1"/>
  <c r="M53" i="1"/>
  <c r="N53" i="1"/>
  <c r="O53" i="1"/>
  <c r="M407" i="1"/>
  <c r="N407" i="1"/>
  <c r="O407" i="1"/>
  <c r="M55" i="1"/>
  <c r="N55" i="1"/>
  <c r="Q55" i="1" s="1"/>
  <c r="O55" i="1"/>
  <c r="M56" i="1"/>
  <c r="N56" i="1"/>
  <c r="O56" i="1"/>
  <c r="M54" i="1"/>
  <c r="N54" i="1"/>
  <c r="O54" i="1"/>
  <c r="M250" i="1"/>
  <c r="N250" i="1"/>
  <c r="O250" i="1"/>
  <c r="M252" i="1"/>
  <c r="N252" i="1"/>
  <c r="O252" i="1"/>
  <c r="M58" i="1"/>
  <c r="N58" i="1"/>
  <c r="Q58" i="1" s="1"/>
  <c r="O58" i="1"/>
  <c r="M251" i="1"/>
  <c r="N251" i="1"/>
  <c r="O251" i="1"/>
  <c r="M59" i="1"/>
  <c r="N59" i="1"/>
  <c r="O59" i="1"/>
  <c r="M48" i="1"/>
  <c r="N48" i="1"/>
  <c r="Q48" i="1" s="1"/>
  <c r="O48" i="1"/>
  <c r="M1224" i="1"/>
  <c r="N1224" i="1"/>
  <c r="O1224" i="1"/>
  <c r="M773" i="1"/>
  <c r="N773" i="1"/>
  <c r="O773" i="1"/>
  <c r="M273" i="1"/>
  <c r="N273" i="1"/>
  <c r="O273" i="1" s="1"/>
  <c r="M185" i="1"/>
  <c r="N185" i="1"/>
  <c r="Q185" i="1" s="1"/>
  <c r="O185" i="1"/>
  <c r="M408" i="1"/>
  <c r="N408" i="1"/>
  <c r="O408" i="1"/>
  <c r="M1225" i="1"/>
  <c r="N1225" i="1"/>
  <c r="O1225" i="1"/>
  <c r="M774" i="1"/>
  <c r="N774" i="1"/>
  <c r="O774" i="1"/>
  <c r="M152" i="1"/>
  <c r="N152" i="1"/>
  <c r="O152" i="1"/>
  <c r="M151" i="1"/>
  <c r="N151" i="1"/>
  <c r="O151" i="1"/>
  <c r="M409" i="1"/>
  <c r="N409" i="1"/>
  <c r="O409" i="1"/>
  <c r="M872" i="1"/>
  <c r="N872" i="1"/>
  <c r="O872" i="1"/>
  <c r="M1059" i="1"/>
  <c r="N1059" i="1"/>
  <c r="O1059" i="1"/>
  <c r="M410" i="1"/>
  <c r="N410" i="1"/>
  <c r="O410" i="1"/>
  <c r="M226" i="1"/>
  <c r="N226" i="1"/>
  <c r="O226" i="1"/>
  <c r="M12" i="1"/>
  <c r="N12" i="1"/>
  <c r="O12" i="1"/>
  <c r="M13" i="1"/>
  <c r="N13" i="1"/>
  <c r="O13" i="1"/>
  <c r="M1226" i="1"/>
  <c r="N1226" i="1"/>
  <c r="O1226" i="1"/>
  <c r="M925" i="1"/>
  <c r="N925" i="1"/>
  <c r="Q925" i="1" s="1"/>
  <c r="O925" i="1"/>
  <c r="M236" i="1"/>
  <c r="N236" i="1"/>
  <c r="Q236" i="1" s="1"/>
  <c r="O236" i="1"/>
  <c r="M920" i="1"/>
  <c r="N920" i="1"/>
  <c r="Q920" i="1" s="1"/>
  <c r="O920" i="1"/>
  <c r="M938" i="1"/>
  <c r="N938" i="1"/>
  <c r="Q938" i="1" s="1"/>
  <c r="O938" i="1"/>
  <c r="M914" i="1"/>
  <c r="N914" i="1"/>
  <c r="Q914" i="1" s="1"/>
  <c r="O914" i="1"/>
  <c r="M411" i="1"/>
  <c r="N411" i="1"/>
  <c r="O411" i="1"/>
  <c r="M1227" i="1"/>
  <c r="N1227" i="1"/>
  <c r="O1227" i="1"/>
  <c r="M664" i="1"/>
  <c r="N664" i="1"/>
  <c r="O664" i="1"/>
  <c r="M665" i="1"/>
  <c r="N665" i="1"/>
  <c r="O665" i="1"/>
  <c r="M63" i="1"/>
  <c r="N63" i="1"/>
  <c r="O63" i="1"/>
  <c r="M412" i="1"/>
  <c r="N412" i="1"/>
  <c r="O412" i="1"/>
  <c r="M686" i="1"/>
  <c r="N686" i="1"/>
  <c r="O686" i="1"/>
  <c r="M698" i="1"/>
  <c r="N698" i="1"/>
  <c r="O698" i="1"/>
  <c r="M1228" i="1"/>
  <c r="N1228" i="1"/>
  <c r="O1228" i="1"/>
  <c r="M413" i="1"/>
  <c r="N413" i="1"/>
  <c r="O413" i="1"/>
  <c r="M1194" i="1"/>
  <c r="N1194" i="1"/>
  <c r="O1194" i="1"/>
  <c r="M801" i="1"/>
  <c r="N801" i="1"/>
  <c r="O801" i="1"/>
  <c r="M308" i="1"/>
  <c r="N308" i="1"/>
  <c r="O308" i="1"/>
  <c r="M693" i="1"/>
  <c r="N693" i="1"/>
  <c r="O693" i="1"/>
  <c r="M580" i="1"/>
  <c r="N580" i="1"/>
  <c r="O580" i="1"/>
  <c r="M307" i="1"/>
  <c r="N307" i="1"/>
  <c r="O307" i="1"/>
  <c r="M692" i="1"/>
  <c r="N692" i="1"/>
  <c r="O692" i="1"/>
  <c r="M1180" i="1"/>
  <c r="N1180" i="1"/>
  <c r="O1180" i="1"/>
  <c r="M896" i="1"/>
  <c r="N896" i="1"/>
  <c r="O896" i="1"/>
  <c r="M943" i="1"/>
  <c r="N943" i="1"/>
  <c r="Q943" i="1" s="1"/>
  <c r="O943" i="1"/>
  <c r="M1061" i="1"/>
  <c r="N1061" i="1"/>
  <c r="O1061" i="1"/>
  <c r="M837" i="1"/>
  <c r="N837" i="1"/>
  <c r="O837" i="1"/>
  <c r="M1229" i="1"/>
  <c r="N1229" i="1"/>
  <c r="O1229" i="1"/>
  <c r="M775" i="1"/>
  <c r="N775" i="1"/>
  <c r="O775" i="1"/>
  <c r="M768" i="1"/>
  <c r="N768" i="1"/>
  <c r="O768" i="1"/>
  <c r="M738" i="1"/>
  <c r="N738" i="1"/>
  <c r="O738" i="1"/>
  <c r="M414" i="1"/>
  <c r="N414" i="1"/>
  <c r="O414" i="1"/>
  <c r="M1026" i="1"/>
  <c r="N1026" i="1"/>
  <c r="O1026" i="1"/>
  <c r="M100" i="1"/>
  <c r="N100" i="1"/>
  <c r="Q100" i="1" s="1"/>
  <c r="M1055" i="1"/>
  <c r="N1055" i="1"/>
  <c r="O1055" i="1"/>
  <c r="M695" i="1"/>
  <c r="N695" i="1"/>
  <c r="O695" i="1"/>
  <c r="M1083" i="1"/>
  <c r="N1083" i="1"/>
  <c r="O1083" i="1"/>
  <c r="M694" i="1"/>
  <c r="N694" i="1"/>
  <c r="O694" i="1"/>
  <c r="M1082" i="1"/>
  <c r="N1082" i="1"/>
  <c r="O1082" i="1"/>
  <c r="M541" i="1"/>
  <c r="N541" i="1"/>
  <c r="O541" i="1" s="1"/>
  <c r="M724" i="1"/>
  <c r="N724" i="1"/>
  <c r="Q724" i="1" s="1"/>
  <c r="M802" i="1"/>
  <c r="N802" i="1"/>
  <c r="O802" i="1"/>
  <c r="M1230" i="1"/>
  <c r="N1230" i="1"/>
  <c r="O1230" i="1"/>
  <c r="M776" i="1"/>
  <c r="N776" i="1"/>
  <c r="O776" i="1"/>
  <c r="M415" i="1"/>
  <c r="N415" i="1"/>
  <c r="O415" i="1"/>
  <c r="N863" i="1"/>
  <c r="O863" i="1"/>
  <c r="N525" i="1"/>
  <c r="O525" i="1"/>
  <c r="N239" i="1"/>
  <c r="O239" i="1"/>
  <c r="N552" i="1"/>
  <c r="O552" i="1"/>
  <c r="N500" i="1"/>
  <c r="O500" i="1"/>
  <c r="N302" i="1"/>
  <c r="O302" i="1"/>
  <c r="N189" i="1"/>
  <c r="O189" i="1"/>
  <c r="N526" i="1"/>
  <c r="O526" i="1"/>
  <c r="N706" i="1"/>
  <c r="O706" i="1"/>
  <c r="N18" i="1"/>
  <c r="O18" i="1"/>
  <c r="N199" i="1"/>
  <c r="O199" i="1"/>
  <c r="N886" i="1"/>
  <c r="O886" i="1"/>
  <c r="N880" i="1"/>
  <c r="O880" i="1"/>
  <c r="N1005" i="1"/>
  <c r="O1005" i="1"/>
  <c r="N249" i="1"/>
  <c r="O249" i="1"/>
  <c r="M1231" i="1"/>
  <c r="N1231" i="1"/>
  <c r="O1231" i="1"/>
  <c r="N735" i="1"/>
  <c r="O735" i="1"/>
  <c r="N1136" i="1"/>
  <c r="O1136" i="1"/>
  <c r="N811" i="1"/>
  <c r="O811" i="1"/>
  <c r="N1138" i="1"/>
  <c r="O1138" i="1"/>
  <c r="N314" i="1"/>
  <c r="O314" i="1"/>
  <c r="N1349" i="1"/>
  <c r="Q1349" i="1" s="1"/>
  <c r="O1349" i="1"/>
  <c r="M777" i="1"/>
  <c r="N777" i="1"/>
  <c r="O777" i="1"/>
  <c r="M687" i="1"/>
  <c r="N687" i="1"/>
  <c r="O687" i="1"/>
  <c r="M688" i="1"/>
  <c r="N688" i="1"/>
  <c r="O688" i="1"/>
  <c r="M416" i="1"/>
  <c r="N416" i="1"/>
  <c r="O416" i="1"/>
  <c r="M1232" i="1"/>
  <c r="N1232" i="1"/>
  <c r="O1232" i="1"/>
  <c r="M333" i="1"/>
  <c r="N333" i="1"/>
  <c r="O333" i="1"/>
  <c r="M417" i="1"/>
  <c r="N417" i="1"/>
  <c r="O417" i="1"/>
  <c r="M279" i="1"/>
  <c r="N279" i="1"/>
  <c r="O279" i="1"/>
  <c r="M283" i="1"/>
  <c r="N283" i="1"/>
  <c r="O283" i="1"/>
  <c r="M1196" i="1"/>
  <c r="N1196" i="1"/>
  <c r="Q1196" i="1" s="1"/>
  <c r="O1196" i="1"/>
  <c r="M369" i="1"/>
  <c r="N369" i="1"/>
  <c r="Q369" i="1" s="1"/>
  <c r="O369" i="1"/>
  <c r="M1058" i="1"/>
  <c r="N1058" i="1"/>
  <c r="O1058" i="1"/>
  <c r="M709" i="1"/>
  <c r="N709" i="1"/>
  <c r="O709" i="1"/>
  <c r="M813" i="1"/>
  <c r="N813" i="1"/>
  <c r="O813" i="1"/>
  <c r="M962" i="1"/>
  <c r="N962" i="1"/>
  <c r="O962" i="1"/>
  <c r="M274" i="1"/>
  <c r="N274" i="1"/>
  <c r="O274" i="1"/>
  <c r="M1373" i="1"/>
  <c r="N1373" i="1"/>
  <c r="O1373" i="1"/>
  <c r="M657" i="1"/>
  <c r="N657" i="1"/>
  <c r="O657" i="1"/>
  <c r="M276" i="1"/>
  <c r="N276" i="1"/>
  <c r="O276" i="1"/>
  <c r="M1195" i="1"/>
  <c r="N1195" i="1"/>
  <c r="Q1195" i="1" s="1"/>
  <c r="O1195" i="1"/>
  <c r="M1032" i="1"/>
  <c r="N1032" i="1"/>
  <c r="O1032" i="1"/>
  <c r="M520" i="1"/>
  <c r="N520" i="1"/>
  <c r="Q520" i="1" s="1"/>
  <c r="O520" i="1"/>
  <c r="M1233" i="1"/>
  <c r="N1233" i="1"/>
  <c r="O1233" i="1"/>
  <c r="M222" i="1"/>
  <c r="N222" i="1"/>
  <c r="O222" i="1"/>
  <c r="M606" i="1"/>
  <c r="N606" i="1"/>
  <c r="Q606" i="1" s="1"/>
  <c r="O606" i="1"/>
  <c r="M1372" i="1"/>
  <c r="N1372" i="1"/>
  <c r="Q1372" i="1" s="1"/>
  <c r="O1372" i="1"/>
  <c r="M891" i="1"/>
  <c r="N891" i="1"/>
  <c r="O891" i="1"/>
  <c r="M229" i="1"/>
  <c r="N229" i="1"/>
  <c r="Q229" i="1" s="1"/>
  <c r="O229" i="1"/>
  <c r="M702" i="1"/>
  <c r="N702" i="1"/>
  <c r="Q702" i="1" s="1"/>
  <c r="O702" i="1"/>
  <c r="M1128" i="1"/>
  <c r="N1128" i="1"/>
  <c r="O1128" i="1"/>
  <c r="M221" i="1"/>
  <c r="N221" i="1"/>
  <c r="Q221" i="1" s="1"/>
  <c r="O221" i="1"/>
  <c r="M159" i="1"/>
  <c r="N159" i="1"/>
  <c r="O159" i="1"/>
  <c r="M246" i="1"/>
  <c r="N246" i="1"/>
  <c r="O246" i="1"/>
  <c r="M368" i="1"/>
  <c r="N368" i="1"/>
  <c r="O368" i="1"/>
  <c r="M710" i="1"/>
  <c r="N710" i="1"/>
  <c r="O710" i="1"/>
  <c r="M103" i="1"/>
  <c r="N103" i="1"/>
  <c r="Q103" i="1" s="1"/>
  <c r="O103" i="1"/>
  <c r="M1056" i="1"/>
  <c r="N1056" i="1"/>
  <c r="O1056" i="1"/>
  <c r="M778" i="1"/>
  <c r="N778" i="1"/>
  <c r="O778" i="1"/>
  <c r="M418" i="1"/>
  <c r="N418" i="1"/>
  <c r="O418" i="1"/>
  <c r="M648" i="1"/>
  <c r="N648" i="1"/>
  <c r="O648" i="1"/>
  <c r="M649" i="1"/>
  <c r="N649" i="1"/>
  <c r="O649" i="1"/>
  <c r="M1051" i="1"/>
  <c r="N1051" i="1"/>
  <c r="O1051" i="1"/>
  <c r="M1371" i="1"/>
  <c r="N1371" i="1"/>
  <c r="O1371" i="1"/>
  <c r="M755" i="1"/>
  <c r="N755" i="1"/>
  <c r="O755" i="1"/>
  <c r="M419" i="1"/>
  <c r="N419" i="1"/>
  <c r="O419" i="1"/>
  <c r="M651" i="1"/>
  <c r="N651" i="1"/>
  <c r="O651" i="1"/>
  <c r="M650" i="1"/>
  <c r="N650" i="1"/>
  <c r="O650" i="1"/>
  <c r="M890" i="1"/>
  <c r="N890" i="1"/>
  <c r="O890" i="1"/>
  <c r="M420" i="1"/>
  <c r="N420" i="1"/>
  <c r="O420" i="1"/>
  <c r="M1052" i="1"/>
  <c r="N1052" i="1"/>
  <c r="O1052" i="1"/>
  <c r="M550" i="1"/>
  <c r="N550" i="1"/>
  <c r="O550" i="1"/>
  <c r="M76" i="1"/>
  <c r="N76" i="1"/>
  <c r="O76" i="1"/>
  <c r="M360" i="1"/>
  <c r="N360" i="1"/>
  <c r="O360" i="1"/>
  <c r="M652" i="1"/>
  <c r="N652" i="1"/>
  <c r="O652" i="1"/>
  <c r="M154" i="1"/>
  <c r="N154" i="1"/>
  <c r="Q154" i="1" s="1"/>
  <c r="M309" i="1"/>
  <c r="N309" i="1"/>
  <c r="O309" i="1"/>
  <c r="M1234" i="1"/>
  <c r="N1234" i="1"/>
  <c r="O1234" i="1"/>
  <c r="M1235" i="1"/>
  <c r="N1235" i="1"/>
  <c r="O1235" i="1"/>
  <c r="M726" i="1"/>
  <c r="N726" i="1"/>
  <c r="O726" i="1"/>
  <c r="M1070" i="1"/>
  <c r="N1070" i="1"/>
  <c r="Q1070" i="1" s="1"/>
  <c r="O1070" i="1"/>
  <c r="M1236" i="1"/>
  <c r="N1236" i="1"/>
  <c r="O1236" i="1"/>
  <c r="M388" i="1"/>
  <c r="N388" i="1"/>
  <c r="O388" i="1"/>
  <c r="M421" i="1"/>
  <c r="N421" i="1"/>
  <c r="O421" i="1"/>
  <c r="M386" i="1"/>
  <c r="N386" i="1"/>
  <c r="O386" i="1"/>
  <c r="M387" i="1"/>
  <c r="N387" i="1"/>
  <c r="O387" i="1"/>
  <c r="M759" i="1"/>
  <c r="N759" i="1"/>
  <c r="O759" i="1"/>
  <c r="M758" i="1"/>
  <c r="N758" i="1"/>
  <c r="O758" i="1"/>
  <c r="M1091" i="1"/>
  <c r="N1091" i="1"/>
  <c r="O1091" i="1"/>
  <c r="M761" i="1"/>
  <c r="N761" i="1"/>
  <c r="O761" i="1"/>
  <c r="M1100" i="1"/>
  <c r="N1100" i="1"/>
  <c r="O1100" i="1"/>
  <c r="M278" i="1"/>
  <c r="N278" i="1"/>
  <c r="O278" i="1"/>
  <c r="M870" i="1"/>
  <c r="N870" i="1"/>
  <c r="O870" i="1"/>
  <c r="M1237" i="1"/>
  <c r="N1237" i="1"/>
  <c r="O1237" i="1"/>
  <c r="M348" i="1"/>
  <c r="N348" i="1"/>
  <c r="O348" i="1"/>
  <c r="M1354" i="1"/>
  <c r="N1354" i="1"/>
  <c r="O1354" i="1"/>
  <c r="M874" i="1"/>
  <c r="N874" i="1"/>
  <c r="O874" i="1"/>
  <c r="M1066" i="1"/>
  <c r="N1066" i="1"/>
  <c r="O1066" i="1"/>
  <c r="M1380" i="1"/>
  <c r="N1380" i="1"/>
  <c r="O1380" i="1"/>
  <c r="M1139" i="1"/>
  <c r="N1139" i="1"/>
  <c r="O1139" i="1"/>
  <c r="M725" i="1"/>
  <c r="N725" i="1"/>
  <c r="O725" i="1"/>
  <c r="M852" i="1"/>
  <c r="N852" i="1"/>
  <c r="O852" i="1"/>
  <c r="M568" i="1"/>
  <c r="N568" i="1"/>
  <c r="O568" i="1"/>
  <c r="M821" i="1"/>
  <c r="N821" i="1"/>
  <c r="O821" i="1"/>
  <c r="M744" i="1"/>
  <c r="N744" i="1"/>
  <c r="O744" i="1"/>
  <c r="M658" i="1"/>
  <c r="N658" i="1"/>
  <c r="O658" i="1"/>
  <c r="M566" i="1"/>
  <c r="N566" i="1"/>
  <c r="O566" i="1"/>
  <c r="M233" i="1"/>
  <c r="N233" i="1"/>
  <c r="O233" i="1"/>
  <c r="M42" i="1"/>
  <c r="N42" i="1"/>
  <c r="O42" i="1"/>
  <c r="M231" i="1"/>
  <c r="N231" i="1"/>
  <c r="O231" i="1"/>
  <c r="M71" i="1"/>
  <c r="N71" i="1"/>
  <c r="O71" i="1"/>
  <c r="M1369" i="1"/>
  <c r="N1369" i="1"/>
  <c r="O1369" i="1"/>
  <c r="M200" i="1"/>
  <c r="N200" i="1"/>
  <c r="O200" i="1"/>
  <c r="M234" i="1"/>
  <c r="N234" i="1"/>
  <c r="O234" i="1"/>
  <c r="M643" i="1"/>
  <c r="N643" i="1"/>
  <c r="O643" i="1"/>
  <c r="M532" i="1"/>
  <c r="N532" i="1"/>
  <c r="O532" i="1"/>
  <c r="M596" i="1"/>
  <c r="N596" i="1"/>
  <c r="O596" i="1"/>
  <c r="M422" i="1"/>
  <c r="N422" i="1"/>
  <c r="O422" i="1"/>
  <c r="M367" i="1"/>
  <c r="N367" i="1"/>
  <c r="O367" i="1"/>
  <c r="M161" i="1"/>
  <c r="N161" i="1"/>
  <c r="O161" i="1"/>
  <c r="M11" i="1"/>
  <c r="N11" i="1"/>
  <c r="O11" i="1"/>
  <c r="M700" i="1"/>
  <c r="N700" i="1"/>
  <c r="O700" i="1"/>
  <c r="M1238" i="1"/>
  <c r="N1238" i="1"/>
  <c r="O1238" i="1"/>
  <c r="M149" i="1"/>
  <c r="N149" i="1"/>
  <c r="O149" i="1"/>
  <c r="M1365" i="1"/>
  <c r="N1365" i="1"/>
  <c r="O1365" i="1"/>
  <c r="M119" i="1"/>
  <c r="N119" i="1"/>
  <c r="O119" i="1"/>
  <c r="M423" i="1"/>
  <c r="N423" i="1"/>
  <c r="O423" i="1"/>
  <c r="M130" i="1"/>
  <c r="N130" i="1"/>
  <c r="O130" i="1"/>
  <c r="M148" i="1"/>
  <c r="N148" i="1"/>
  <c r="O148" i="1"/>
  <c r="M878" i="1"/>
  <c r="N878" i="1"/>
  <c r="O878" i="1"/>
  <c r="M1239" i="1"/>
  <c r="N1239" i="1"/>
  <c r="O1239" i="1"/>
  <c r="M424" i="1"/>
  <c r="N424" i="1"/>
  <c r="O424" i="1"/>
  <c r="M36" i="1"/>
  <c r="N36" i="1"/>
  <c r="Q36" i="1" s="1"/>
  <c r="O36" i="1"/>
  <c r="M35" i="1"/>
  <c r="N35" i="1"/>
  <c r="O35" i="1"/>
  <c r="M1166" i="1"/>
  <c r="N1166" i="1"/>
  <c r="O1166" i="1"/>
  <c r="M504" i="1"/>
  <c r="N504" i="1"/>
  <c r="O504" i="1"/>
  <c r="M1156" i="1"/>
  <c r="N1156" i="1"/>
  <c r="Q1156" i="1" s="1"/>
  <c r="O1156" i="1"/>
  <c r="M506" i="1"/>
  <c r="N506" i="1"/>
  <c r="O506" i="1"/>
  <c r="M960" i="1"/>
  <c r="N960" i="1"/>
  <c r="O960" i="1"/>
  <c r="M505" i="1"/>
  <c r="N505" i="1"/>
  <c r="O505" i="1"/>
  <c r="M1186" i="1"/>
  <c r="N1186" i="1"/>
  <c r="O1186" i="1"/>
  <c r="M722" i="1"/>
  <c r="N722" i="1"/>
  <c r="Q722" i="1" s="1"/>
  <c r="O722" i="1"/>
  <c r="M291" i="1"/>
  <c r="N291" i="1"/>
  <c r="O291" i="1"/>
  <c r="M538" i="1"/>
  <c r="N538" i="1"/>
  <c r="Q538" i="1" s="1"/>
  <c r="O538" i="1"/>
  <c r="M1155" i="1"/>
  <c r="N1155" i="1"/>
  <c r="Q1155" i="1" s="1"/>
  <c r="O1155" i="1"/>
  <c r="M537" i="1"/>
  <c r="N537" i="1"/>
  <c r="O537" i="1"/>
  <c r="M536" i="1"/>
  <c r="N536" i="1"/>
  <c r="O536" i="1"/>
  <c r="M518" i="1"/>
  <c r="N518" i="1"/>
  <c r="O518" i="1"/>
  <c r="M953" i="1"/>
  <c r="N953" i="1"/>
  <c r="O953" i="1"/>
  <c r="M1157" i="1"/>
  <c r="N1157" i="1"/>
  <c r="Q1157" i="1" s="1"/>
  <c r="O1157" i="1"/>
  <c r="M1158" i="1"/>
  <c r="N1158" i="1"/>
  <c r="Q1158" i="1" s="1"/>
  <c r="O1158" i="1"/>
  <c r="M1240" i="1"/>
  <c r="N1240" i="1"/>
  <c r="O1240" i="1"/>
  <c r="M539" i="1"/>
  <c r="N539" i="1"/>
  <c r="Q539" i="1" s="1"/>
  <c r="O539" i="1"/>
  <c r="M535" i="1"/>
  <c r="N535" i="1"/>
  <c r="O535" i="1"/>
  <c r="M534" i="1"/>
  <c r="N534" i="1"/>
  <c r="O534" i="1"/>
  <c r="M335" i="1"/>
  <c r="N335" i="1"/>
  <c r="O335" i="1"/>
  <c r="M533" i="1"/>
  <c r="N533" i="1"/>
  <c r="O533" i="1"/>
  <c r="M1159" i="1"/>
  <c r="N1159" i="1"/>
  <c r="O1159" i="1"/>
  <c r="M383" i="1"/>
  <c r="N383" i="1"/>
  <c r="O383" i="1"/>
  <c r="M296" i="1"/>
  <c r="N296" i="1"/>
  <c r="O296" i="1"/>
  <c r="M587" i="1"/>
  <c r="N587" i="1"/>
  <c r="O587" i="1"/>
  <c r="M317" i="1"/>
  <c r="N317" i="1"/>
  <c r="O317" i="1"/>
  <c r="M1081" i="1"/>
  <c r="N1081" i="1"/>
  <c r="O1081" i="1"/>
  <c r="M318" i="1"/>
  <c r="N318" i="1"/>
  <c r="O318" i="1"/>
  <c r="M227" i="1"/>
  <c r="N227" i="1"/>
  <c r="O227" i="1"/>
  <c r="M319" i="1"/>
  <c r="N319" i="1"/>
  <c r="O319" i="1"/>
  <c r="M14" i="1"/>
  <c r="N14" i="1"/>
  <c r="O14" i="1"/>
  <c r="M487" i="1"/>
  <c r="N487" i="1"/>
  <c r="O487" i="1"/>
  <c r="M382" i="1"/>
  <c r="N382" i="1"/>
  <c r="Q382" i="1" s="1"/>
  <c r="O382" i="1"/>
  <c r="M425" i="1"/>
  <c r="N425" i="1"/>
  <c r="O425" i="1"/>
  <c r="M742" i="1"/>
  <c r="N742" i="1"/>
  <c r="O742" i="1"/>
  <c r="M610" i="1"/>
  <c r="N610" i="1"/>
  <c r="O610" i="1"/>
  <c r="M1353" i="1"/>
  <c r="N1353" i="1"/>
  <c r="O1353" i="1"/>
  <c r="M741" i="1"/>
  <c r="N741" i="1"/>
  <c r="O741" i="1"/>
  <c r="M740" i="1"/>
  <c r="N740" i="1"/>
  <c r="Q740" i="1" s="1"/>
  <c r="O740" i="1"/>
  <c r="M203" i="1"/>
  <c r="N203" i="1"/>
  <c r="O203" i="1"/>
  <c r="M819" i="1"/>
  <c r="N819" i="1"/>
  <c r="O819" i="1" s="1"/>
  <c r="M887" i="1"/>
  <c r="N887" i="1"/>
  <c r="Q887" i="1" s="1"/>
  <c r="O887" i="1"/>
  <c r="M815" i="1"/>
  <c r="N815" i="1"/>
  <c r="O815" i="1"/>
  <c r="M609" i="1"/>
  <c r="N609" i="1"/>
  <c r="O609" i="1"/>
  <c r="M564" i="1"/>
  <c r="N564" i="1"/>
  <c r="Q564" i="1" s="1"/>
  <c r="M1162" i="1"/>
  <c r="N1162" i="1"/>
  <c r="O1162" i="1"/>
  <c r="M1085" i="1"/>
  <c r="N1085" i="1"/>
  <c r="Q1085" i="1" s="1"/>
  <c r="M1154" i="1"/>
  <c r="N1154" i="1"/>
  <c r="O1154" i="1"/>
  <c r="M723" i="1"/>
  <c r="N723" i="1"/>
  <c r="O723" i="1"/>
  <c r="M1241" i="1"/>
  <c r="N1241" i="1"/>
  <c r="O1241" i="1"/>
  <c r="M19" i="1"/>
  <c r="N19" i="1"/>
  <c r="Q19" i="1" s="1"/>
  <c r="O19" i="1"/>
  <c r="M640" i="1"/>
  <c r="N640" i="1"/>
  <c r="O640" i="1"/>
  <c r="M191" i="1"/>
  <c r="N191" i="1"/>
  <c r="O191" i="1"/>
  <c r="M638" i="1"/>
  <c r="N638" i="1"/>
  <c r="O638" i="1"/>
  <c r="M639" i="1"/>
  <c r="N639" i="1"/>
  <c r="O639" i="1"/>
  <c r="M611" i="1"/>
  <c r="N611" i="1"/>
  <c r="O611" i="1"/>
  <c r="M1099" i="1"/>
  <c r="N1099" i="1"/>
  <c r="O1099" i="1"/>
  <c r="M193" i="1"/>
  <c r="N193" i="1"/>
  <c r="O193" i="1"/>
  <c r="M38" i="1"/>
  <c r="N38" i="1"/>
  <c r="O38" i="1"/>
  <c r="M630" i="1"/>
  <c r="N630" i="1"/>
  <c r="O630" i="1"/>
  <c r="M486" i="1"/>
  <c r="N486" i="1"/>
  <c r="O486" i="1"/>
  <c r="M146" i="1"/>
  <c r="N146" i="1"/>
  <c r="O146" i="1"/>
  <c r="M147" i="1"/>
  <c r="N147" i="1"/>
  <c r="O147" i="1"/>
  <c r="M357" i="1"/>
  <c r="N357" i="1"/>
  <c r="O357" i="1"/>
  <c r="M490" i="1"/>
  <c r="N490" i="1"/>
  <c r="O490" i="1"/>
  <c r="M143" i="1"/>
  <c r="N143" i="1"/>
  <c r="O143" i="1"/>
  <c r="M142" i="1"/>
  <c r="N142" i="1"/>
  <c r="O142" i="1"/>
  <c r="M37" i="1"/>
  <c r="N37" i="1"/>
  <c r="O37" i="1"/>
  <c r="M144" i="1"/>
  <c r="N144" i="1"/>
  <c r="O144" i="1"/>
  <c r="M39" i="1"/>
  <c r="N39" i="1"/>
  <c r="Q39" i="1" s="1"/>
  <c r="O39" i="1"/>
  <c r="M668" i="1"/>
  <c r="N668" i="1"/>
  <c r="O668" i="1"/>
  <c r="M745" i="1"/>
  <c r="N745" i="1"/>
  <c r="O745" i="1"/>
  <c r="M426" i="1"/>
  <c r="N426" i="1"/>
  <c r="O426" i="1"/>
  <c r="M749" i="1"/>
  <c r="N749" i="1"/>
  <c r="O749" i="1"/>
  <c r="M743" i="1"/>
  <c r="N743" i="1"/>
  <c r="O743" i="1"/>
  <c r="M748" i="1"/>
  <c r="N748" i="1"/>
  <c r="O748" i="1"/>
  <c r="M135" i="1"/>
  <c r="N135" i="1"/>
  <c r="O135" i="1"/>
  <c r="M747" i="1"/>
  <c r="N747" i="1"/>
  <c r="O747" i="1"/>
  <c r="M134" i="1"/>
  <c r="N134" i="1"/>
  <c r="Q134" i="1" s="1"/>
  <c r="O134" i="1"/>
  <c r="M746" i="1"/>
  <c r="N746" i="1"/>
  <c r="O746" i="1"/>
  <c r="M754" i="1"/>
  <c r="N754" i="1"/>
  <c r="O754" i="1"/>
  <c r="M145" i="1"/>
  <c r="N145" i="1"/>
  <c r="O145" i="1"/>
  <c r="M132" i="1"/>
  <c r="N132" i="1"/>
  <c r="M751" i="1"/>
  <c r="N751" i="1"/>
  <c r="O751" i="1"/>
  <c r="M136" i="1"/>
  <c r="N136" i="1"/>
  <c r="O136" i="1"/>
  <c r="M138" i="1"/>
  <c r="N138" i="1"/>
  <c r="O138" i="1"/>
  <c r="M137" i="1"/>
  <c r="N137" i="1"/>
  <c r="O137" i="1"/>
  <c r="M21" i="1"/>
  <c r="N21" i="1"/>
  <c r="Q21" i="1" s="1"/>
  <c r="O21" i="1"/>
  <c r="M752" i="1"/>
  <c r="N752" i="1"/>
  <c r="O752" i="1"/>
  <c r="M753" i="1"/>
  <c r="N753" i="1"/>
  <c r="O753" i="1"/>
  <c r="M327" i="1"/>
  <c r="N327" i="1"/>
  <c r="O327" i="1"/>
  <c r="M325" i="1"/>
  <c r="N325" i="1"/>
  <c r="O325" i="1"/>
  <c r="M129" i="1"/>
  <c r="N129" i="1"/>
  <c r="Q129" i="1" s="1"/>
  <c r="O129" i="1"/>
  <c r="M750" i="1"/>
  <c r="N750" i="1"/>
  <c r="O750" i="1"/>
  <c r="M337" i="1"/>
  <c r="N337" i="1"/>
  <c r="O337" i="1"/>
  <c r="M655" i="1"/>
  <c r="N655" i="1"/>
  <c r="Q655" i="1" s="1"/>
  <c r="O655" i="1"/>
  <c r="M133" i="1"/>
  <c r="N133" i="1"/>
  <c r="O133" i="1"/>
  <c r="M427" i="1"/>
  <c r="N427" i="1"/>
  <c r="O427" i="1"/>
  <c r="M281" i="1"/>
  <c r="N281" i="1"/>
  <c r="O281" i="1"/>
  <c r="M280" i="1"/>
  <c r="N280" i="1"/>
  <c r="O280" i="1"/>
  <c r="M23" i="1"/>
  <c r="N23" i="1"/>
  <c r="O23" i="1"/>
  <c r="M287" i="1"/>
  <c r="N287" i="1"/>
  <c r="O287" i="1"/>
  <c r="M576" i="1"/>
  <c r="N576" i="1"/>
  <c r="O576" i="1"/>
  <c r="M1074" i="1"/>
  <c r="N1074" i="1"/>
  <c r="O1074" i="1"/>
  <c r="M877" i="1"/>
  <c r="N877" i="1"/>
  <c r="O877" i="1"/>
  <c r="M373" i="1"/>
  <c r="N373" i="1"/>
  <c r="O373" i="1"/>
  <c r="M371" i="1"/>
  <c r="N371" i="1"/>
  <c r="O371" i="1"/>
  <c r="M377" i="1"/>
  <c r="N377" i="1"/>
  <c r="O377" i="1"/>
  <c r="M375" i="1"/>
  <c r="N375" i="1"/>
  <c r="O375" i="1"/>
  <c r="M370" i="1"/>
  <c r="N370" i="1"/>
  <c r="O370" i="1"/>
  <c r="M853" i="1"/>
  <c r="N853" i="1"/>
  <c r="Q853" i="1" s="1"/>
  <c r="O853" i="1"/>
  <c r="M82" i="1"/>
  <c r="N82" i="1"/>
  <c r="O82" i="1"/>
  <c r="M320" i="1"/>
  <c r="N320" i="1"/>
  <c r="O320" i="1"/>
  <c r="M65" i="1"/>
  <c r="N65" i="1"/>
  <c r="O65" i="1"/>
  <c r="M224" i="1"/>
  <c r="N224" i="1"/>
  <c r="O224" i="1"/>
  <c r="M529" i="1"/>
  <c r="N529" i="1"/>
  <c r="O529" i="1"/>
  <c r="M374" i="1"/>
  <c r="N374" i="1"/>
  <c r="O374" i="1"/>
  <c r="M376" i="1"/>
  <c r="N376" i="1"/>
  <c r="O376" i="1"/>
  <c r="M873" i="1"/>
  <c r="N873" i="1"/>
  <c r="O873" i="1"/>
  <c r="M1065" i="1"/>
  <c r="N1065" i="1"/>
  <c r="O1065" i="1"/>
  <c r="M378" i="1"/>
  <c r="N378" i="1"/>
  <c r="O378" i="1"/>
  <c r="M814" i="1"/>
  <c r="N814" i="1"/>
  <c r="O814" i="1"/>
  <c r="M1364" i="1"/>
  <c r="N1364" i="1"/>
  <c r="O1364" i="1"/>
  <c r="M876" i="1"/>
  <c r="N876" i="1"/>
  <c r="O876" i="1"/>
  <c r="M372" i="1"/>
  <c r="N372" i="1"/>
  <c r="O372" i="1"/>
  <c r="M628" i="1"/>
  <c r="N628" i="1"/>
  <c r="O628" i="1"/>
  <c r="M1243" i="1"/>
  <c r="N1243" i="1"/>
  <c r="O1243" i="1"/>
  <c r="M341" i="1"/>
  <c r="N341" i="1"/>
  <c r="O341" i="1"/>
  <c r="M238" i="1"/>
  <c r="N238" i="1"/>
  <c r="O238" i="1"/>
  <c r="M1107" i="1"/>
  <c r="N1107" i="1"/>
  <c r="O1107" i="1"/>
  <c r="M575" i="1"/>
  <c r="N575" i="1"/>
  <c r="O575" i="1"/>
  <c r="M1006" i="1"/>
  <c r="N1006" i="1"/>
  <c r="O1006" i="1"/>
  <c r="M197" i="1"/>
  <c r="N197" i="1"/>
  <c r="O197" i="1"/>
  <c r="M428" i="1"/>
  <c r="N428" i="1"/>
  <c r="O428" i="1"/>
  <c r="M29" i="1"/>
  <c r="N29" i="1"/>
  <c r="Q29" i="1" s="1"/>
  <c r="O29" i="1"/>
  <c r="M27" i="1"/>
  <c r="N27" i="1"/>
  <c r="O27" i="1"/>
  <c r="M603" i="1"/>
  <c r="N603" i="1"/>
  <c r="Q603" i="1" s="1"/>
  <c r="O603" i="1"/>
  <c r="M358" i="1"/>
  <c r="N358" i="1"/>
  <c r="Q358" i="1" s="1"/>
  <c r="O358" i="1"/>
  <c r="M228" i="1"/>
  <c r="N228" i="1"/>
  <c r="O228" i="1" s="1"/>
  <c r="M28" i="1"/>
  <c r="N28" i="1"/>
  <c r="O28" i="1"/>
  <c r="M764" i="1"/>
  <c r="N764" i="1"/>
  <c r="O764" i="1"/>
  <c r="M334" i="1"/>
  <c r="N334" i="1"/>
  <c r="Q334" i="1" s="1"/>
  <c r="O334" i="1"/>
  <c r="M945" i="1"/>
  <c r="N945" i="1"/>
  <c r="O945" i="1"/>
  <c r="M729" i="1"/>
  <c r="N729" i="1"/>
  <c r="O729" i="1"/>
  <c r="M944" i="1"/>
  <c r="N944" i="1"/>
  <c r="O944" i="1"/>
  <c r="M989" i="1"/>
  <c r="N989" i="1"/>
  <c r="O989" i="1"/>
  <c r="M261" i="1"/>
  <c r="N261" i="1"/>
  <c r="Q261" i="1" s="1"/>
  <c r="O261" i="1"/>
  <c r="M1108" i="1"/>
  <c r="N1108" i="1"/>
  <c r="O1108" i="1"/>
  <c r="M68" i="1"/>
  <c r="N68" i="1"/>
  <c r="O68" i="1"/>
  <c r="M1244" i="1"/>
  <c r="N1244" i="1"/>
  <c r="O1244" i="1"/>
  <c r="M67" i="1"/>
  <c r="N67" i="1"/>
  <c r="O67" i="1"/>
  <c r="M1072" i="1"/>
  <c r="N1072" i="1"/>
  <c r="Q1072" i="1" s="1"/>
  <c r="O1072" i="1"/>
  <c r="M300" i="1"/>
  <c r="N300" i="1"/>
  <c r="O300" i="1"/>
  <c r="M900" i="1"/>
  <c r="N900" i="1"/>
  <c r="Q900" i="1" s="1"/>
  <c r="O900" i="1"/>
  <c r="M727" i="1"/>
  <c r="N727" i="1"/>
  <c r="Q727" i="1" s="1"/>
  <c r="O727" i="1"/>
  <c r="M728" i="1"/>
  <c r="N728" i="1"/>
  <c r="Q728" i="1" s="1"/>
  <c r="O728" i="1"/>
  <c r="M559" i="1"/>
  <c r="N559" i="1"/>
  <c r="O559" i="1"/>
  <c r="M104" i="1"/>
  <c r="N104" i="1"/>
  <c r="O104" i="1"/>
  <c r="M892" i="1"/>
  <c r="N892" i="1"/>
  <c r="Q892" i="1" s="1"/>
  <c r="O892" i="1"/>
  <c r="M720" i="1"/>
  <c r="N720" i="1"/>
  <c r="O720" i="1"/>
  <c r="M670" i="1"/>
  <c r="N670" i="1"/>
  <c r="O670" i="1"/>
  <c r="M1363" i="1"/>
  <c r="N1363" i="1"/>
  <c r="O1363" i="1"/>
  <c r="M22" i="1"/>
  <c r="N22" i="1"/>
  <c r="Q22" i="1" s="1"/>
  <c r="O22" i="1"/>
  <c r="M1109" i="1"/>
  <c r="N1109" i="1"/>
  <c r="O1109" i="1"/>
  <c r="M1110" i="1"/>
  <c r="N1110" i="1"/>
  <c r="O1110" i="1"/>
  <c r="M1111" i="1"/>
  <c r="N1111" i="1"/>
  <c r="O1111" i="1"/>
  <c r="M1368" i="1"/>
  <c r="N1368" i="1"/>
  <c r="O1368" i="1"/>
  <c r="M1176" i="1"/>
  <c r="N1176" i="1"/>
  <c r="Q1176" i="1" s="1"/>
  <c r="O1176" i="1"/>
  <c r="M990" i="1"/>
  <c r="N990" i="1"/>
  <c r="O990" i="1"/>
  <c r="M855" i="1"/>
  <c r="N855" i="1"/>
  <c r="O855" i="1"/>
  <c r="M429" i="1"/>
  <c r="N429" i="1"/>
  <c r="O429" i="1"/>
  <c r="M1245" i="1"/>
  <c r="N1245" i="1"/>
  <c r="O1245" i="1"/>
  <c r="M173" i="1"/>
  <c r="N173" i="1"/>
  <c r="O173" i="1"/>
  <c r="M1246" i="1"/>
  <c r="N1246" i="1"/>
  <c r="O1246" i="1"/>
  <c r="M779" i="1"/>
  <c r="N779" i="1"/>
  <c r="O779" i="1"/>
  <c r="M430" i="1"/>
  <c r="N430" i="1"/>
  <c r="O430" i="1"/>
  <c r="M323" i="1"/>
  <c r="N323" i="1"/>
  <c r="O323" i="1"/>
  <c r="M322" i="1"/>
  <c r="N322" i="1"/>
  <c r="O322" i="1"/>
  <c r="M431" i="1"/>
  <c r="N431" i="1"/>
  <c r="O431" i="1"/>
  <c r="M1247" i="1"/>
  <c r="N1247" i="1"/>
  <c r="O1247" i="1"/>
  <c r="M1098" i="1"/>
  <c r="N1098" i="1"/>
  <c r="Q1098" i="1" s="1"/>
  <c r="O1098" i="1"/>
  <c r="M1060" i="1"/>
  <c r="N1060" i="1"/>
  <c r="O1060" i="1"/>
  <c r="M803" i="1"/>
  <c r="N803" i="1"/>
  <c r="O803" i="1"/>
  <c r="M432" i="1"/>
  <c r="N432" i="1"/>
  <c r="O432" i="1"/>
  <c r="M1248" i="1"/>
  <c r="N1248" i="1"/>
  <c r="O1248" i="1"/>
  <c r="M1189" i="1"/>
  <c r="N1189" i="1"/>
  <c r="Q1189" i="1" s="1"/>
  <c r="O1189" i="1"/>
  <c r="M433" i="1"/>
  <c r="N433" i="1"/>
  <c r="O433" i="1"/>
  <c r="M1249" i="1"/>
  <c r="N1249" i="1"/>
  <c r="O1249" i="1"/>
  <c r="M277" i="1"/>
  <c r="N277" i="1"/>
  <c r="Q277" i="1" s="1"/>
  <c r="O277" i="1"/>
  <c r="M434" i="1"/>
  <c r="N434" i="1"/>
  <c r="O434" i="1"/>
  <c r="M715" i="1"/>
  <c r="N715" i="1"/>
  <c r="O715" i="1"/>
  <c r="M171" i="1"/>
  <c r="N171" i="1"/>
  <c r="O171" i="1"/>
  <c r="M804" i="1"/>
  <c r="N804" i="1"/>
  <c r="O804" i="1"/>
  <c r="M259" i="1"/>
  <c r="N259" i="1"/>
  <c r="O259" i="1"/>
  <c r="M186" i="1"/>
  <c r="N186" i="1"/>
  <c r="O186" i="1"/>
  <c r="M1134" i="1"/>
  <c r="N1134" i="1"/>
  <c r="O1134" i="1"/>
  <c r="M1250" i="1"/>
  <c r="N1250" i="1"/>
  <c r="O1250" i="1"/>
  <c r="M780" i="1"/>
  <c r="N780" i="1"/>
  <c r="O780" i="1"/>
  <c r="M435" i="1"/>
  <c r="N435" i="1"/>
  <c r="O435" i="1"/>
  <c r="M1316" i="1"/>
  <c r="N1316" i="1"/>
  <c r="O1316" i="1"/>
  <c r="M554" i="1"/>
  <c r="N554" i="1"/>
  <c r="Q554" i="1" s="1"/>
  <c r="O554" i="1"/>
  <c r="M1344" i="1"/>
  <c r="N1344" i="1"/>
  <c r="Q1344" i="1" s="1"/>
  <c r="O1344" i="1"/>
  <c r="M1328" i="1"/>
  <c r="N1328" i="1"/>
  <c r="Q1328" i="1" s="1"/>
  <c r="O1328" i="1"/>
  <c r="M501" i="1"/>
  <c r="N501" i="1"/>
  <c r="Q501" i="1" s="1"/>
  <c r="O501" i="1"/>
  <c r="M1127" i="1"/>
  <c r="N1127" i="1"/>
  <c r="Q1127" i="1" s="1"/>
  <c r="O1127" i="1"/>
  <c r="M647" i="1"/>
  <c r="N647" i="1"/>
  <c r="O647" i="1"/>
  <c r="M1310" i="1"/>
  <c r="N1310" i="1"/>
  <c r="O1310" i="1"/>
  <c r="M586" i="1"/>
  <c r="N586" i="1"/>
  <c r="Q586" i="1" s="1"/>
  <c r="O586" i="1"/>
  <c r="M560" i="1"/>
  <c r="N560" i="1"/>
  <c r="Q560" i="1" s="1"/>
  <c r="O560" i="1"/>
  <c r="M190" i="1"/>
  <c r="N190" i="1"/>
  <c r="O190" i="1"/>
  <c r="M1313" i="1"/>
  <c r="N1313" i="1"/>
  <c r="Q1313" i="1" s="1"/>
  <c r="O1313" i="1"/>
  <c r="M1251" i="1"/>
  <c r="N1251" i="1"/>
  <c r="O1251" i="1"/>
  <c r="M1325" i="1"/>
  <c r="N1325" i="1"/>
  <c r="Q1325" i="1" s="1"/>
  <c r="O1325" i="1"/>
  <c r="M1050" i="1"/>
  <c r="N1050" i="1"/>
  <c r="O1050" i="1"/>
  <c r="M835" i="1"/>
  <c r="N835" i="1"/>
  <c r="Q835" i="1" s="1"/>
  <c r="O835" i="1"/>
  <c r="M1324" i="1"/>
  <c r="N1324" i="1"/>
  <c r="Q1324" i="1" s="1"/>
  <c r="O1324" i="1"/>
  <c r="M508" i="1"/>
  <c r="N508" i="1"/>
  <c r="Q508" i="1" s="1"/>
  <c r="O508" i="1"/>
  <c r="M196" i="1"/>
  <c r="N196" i="1"/>
  <c r="O196" i="1"/>
  <c r="M1017" i="1"/>
  <c r="N1017" i="1"/>
  <c r="Q1017" i="1" s="1"/>
  <c r="O1017" i="1"/>
  <c r="M364" i="1"/>
  <c r="N364" i="1"/>
  <c r="O364" i="1"/>
  <c r="M1312" i="1"/>
  <c r="N1312" i="1"/>
  <c r="Q1312" i="1" s="1"/>
  <c r="O1312" i="1"/>
  <c r="M1318" i="1"/>
  <c r="N1318" i="1"/>
  <c r="O1318" i="1"/>
  <c r="M1326" i="1"/>
  <c r="N1326" i="1"/>
  <c r="Q1326" i="1" s="1"/>
  <c r="O1326" i="1"/>
  <c r="M292" i="1"/>
  <c r="N292" i="1"/>
  <c r="Q292" i="1" s="1"/>
  <c r="O292" i="1"/>
  <c r="M1320" i="1"/>
  <c r="N1320" i="1"/>
  <c r="O1320" i="1"/>
  <c r="M1327" i="1"/>
  <c r="N1327" i="1"/>
  <c r="O1327" i="1"/>
  <c r="M1314" i="1"/>
  <c r="N1314" i="1"/>
  <c r="O1314" i="1"/>
  <c r="M1343" i="1"/>
  <c r="N1343" i="1"/>
  <c r="Q1343" i="1" s="1"/>
  <c r="O1343" i="1"/>
  <c r="M1317" i="1"/>
  <c r="N1317" i="1"/>
  <c r="O1317" i="1"/>
  <c r="M1336" i="1"/>
  <c r="N1336" i="1"/>
  <c r="Q1336" i="1" s="1"/>
  <c r="O1336" i="1"/>
  <c r="M1341" i="1"/>
  <c r="N1341" i="1"/>
  <c r="O1341" i="1"/>
  <c r="M1311" i="1"/>
  <c r="N1311" i="1"/>
  <c r="Q1311" i="1" s="1"/>
  <c r="O1311" i="1"/>
  <c r="M1095" i="1"/>
  <c r="N1095" i="1"/>
  <c r="Q1095" i="1" s="1"/>
  <c r="O1095" i="1"/>
  <c r="M1010" i="1"/>
  <c r="N1010" i="1"/>
  <c r="Q1010" i="1" s="1"/>
  <c r="O1010" i="1"/>
  <c r="M1345" i="1"/>
  <c r="N1345" i="1"/>
  <c r="Q1345" i="1" s="1"/>
  <c r="O1345" i="1"/>
  <c r="M1335" i="1"/>
  <c r="N1335" i="1"/>
  <c r="Q1335" i="1" s="1"/>
  <c r="O1335" i="1"/>
  <c r="M1338" i="1"/>
  <c r="N1338" i="1"/>
  <c r="O1338" i="1"/>
  <c r="M1339" i="1"/>
  <c r="N1339" i="1"/>
  <c r="O1339" i="1"/>
  <c r="M1315" i="1"/>
  <c r="N1315" i="1"/>
  <c r="Q1315" i="1" s="1"/>
  <c r="O1315" i="1"/>
  <c r="M1321" i="1"/>
  <c r="N1321" i="1"/>
  <c r="O1321" i="1"/>
  <c r="M1337" i="1"/>
  <c r="N1337" i="1"/>
  <c r="Q1337" i="1" s="1"/>
  <c r="O1337" i="1"/>
  <c r="M1340" i="1"/>
  <c r="N1340" i="1"/>
  <c r="O1340" i="1"/>
  <c r="M1342" i="1"/>
  <c r="N1342" i="1"/>
  <c r="O1342" i="1"/>
  <c r="M1088" i="1"/>
  <c r="N1088" i="1"/>
  <c r="O1088" i="1"/>
  <c r="M806" i="1"/>
  <c r="N806" i="1"/>
  <c r="O806" i="1"/>
  <c r="M551" i="1"/>
  <c r="N551" i="1"/>
  <c r="O551" i="1"/>
  <c r="M436" i="1"/>
  <c r="N436" i="1"/>
  <c r="O436" i="1"/>
  <c r="M1252" i="1"/>
  <c r="N1252" i="1"/>
  <c r="O1252" i="1"/>
  <c r="M563" i="1"/>
  <c r="N563" i="1"/>
  <c r="O563" i="1"/>
  <c r="M553" i="1"/>
  <c r="N553" i="1"/>
  <c r="O553" i="1"/>
  <c r="M437" i="1"/>
  <c r="N437" i="1"/>
  <c r="O437" i="1"/>
  <c r="M1185" i="1"/>
  <c r="N1185" i="1"/>
  <c r="O1185" i="1"/>
  <c r="M1253" i="1"/>
  <c r="N1253" i="1"/>
  <c r="O1253" i="1"/>
  <c r="M438" i="1"/>
  <c r="N438" i="1"/>
  <c r="O438" i="1"/>
  <c r="M570" i="1"/>
  <c r="N570" i="1"/>
  <c r="O570" i="1"/>
  <c r="M571" i="1"/>
  <c r="N571" i="1"/>
  <c r="O571" i="1"/>
  <c r="M1094" i="1"/>
  <c r="N1094" i="1"/>
  <c r="Q1094" i="1" s="1"/>
  <c r="O1094" i="1"/>
  <c r="M572" i="1"/>
  <c r="N572" i="1"/>
  <c r="O572" i="1"/>
  <c r="M1097" i="1"/>
  <c r="N1097" i="1"/>
  <c r="O1097" i="1"/>
  <c r="M825" i="1"/>
  <c r="N825" i="1"/>
  <c r="Q825" i="1" s="1"/>
  <c r="O825" i="1"/>
  <c r="M666" i="1"/>
  <c r="N666" i="1"/>
  <c r="O666" i="1"/>
  <c r="M1254" i="1"/>
  <c r="N1254" i="1"/>
  <c r="O1254" i="1"/>
  <c r="M781" i="1"/>
  <c r="N781" i="1"/>
  <c r="O781" i="1"/>
  <c r="M439" i="1"/>
  <c r="N439" i="1"/>
  <c r="O439" i="1"/>
  <c r="M885" i="1"/>
  <c r="N885" i="1"/>
  <c r="Q885" i="1" s="1"/>
  <c r="O885" i="1"/>
  <c r="M1069" i="1"/>
  <c r="N1069" i="1"/>
  <c r="Q1069" i="1" s="1"/>
  <c r="O1069" i="1"/>
  <c r="M1053" i="1"/>
  <c r="N1053" i="1"/>
  <c r="O1053" i="1"/>
  <c r="M1035" i="1"/>
  <c r="N1035" i="1"/>
  <c r="Q1035" i="1" s="1"/>
  <c r="O1035" i="1"/>
  <c r="M164" i="1"/>
  <c r="N164" i="1"/>
  <c r="O164" i="1"/>
  <c r="M44" i="1"/>
  <c r="N44" i="1"/>
  <c r="Q44" i="1" s="1"/>
  <c r="O44" i="1"/>
  <c r="M1370" i="1"/>
  <c r="N1370" i="1"/>
  <c r="O1370" i="1"/>
  <c r="M1090" i="1"/>
  <c r="N1090" i="1"/>
  <c r="Q1090" i="1" s="1"/>
  <c r="O1090" i="1"/>
  <c r="M194" i="1"/>
  <c r="N194" i="1"/>
  <c r="O194" i="1"/>
  <c r="M43" i="1"/>
  <c r="N43" i="1"/>
  <c r="Q43" i="1" s="1"/>
  <c r="O43" i="1"/>
  <c r="M546" i="1"/>
  <c r="N546" i="1"/>
  <c r="O546" i="1"/>
  <c r="M359" i="1"/>
  <c r="N359" i="1"/>
  <c r="Q359" i="1" s="1"/>
  <c r="O359" i="1"/>
  <c r="M254" i="1"/>
  <c r="N254" i="1"/>
  <c r="O254" i="1"/>
  <c r="M826" i="1"/>
  <c r="N826" i="1"/>
  <c r="Q826" i="1" s="1"/>
  <c r="O826" i="1"/>
  <c r="M530" i="1"/>
  <c r="N530" i="1"/>
  <c r="Q530" i="1" s="1"/>
  <c r="O530" i="1"/>
  <c r="M1255" i="1"/>
  <c r="N1255" i="1"/>
  <c r="O1255" i="1"/>
  <c r="M183" i="1"/>
  <c r="N183" i="1"/>
  <c r="Q183" i="1" s="1"/>
  <c r="O183" i="1"/>
  <c r="M782" i="1"/>
  <c r="N782" i="1"/>
  <c r="O782" i="1"/>
  <c r="M184" i="1"/>
  <c r="N184" i="1"/>
  <c r="O184" i="1"/>
  <c r="M1140" i="1"/>
  <c r="N1140" i="1"/>
  <c r="O1140" i="1"/>
  <c r="M343" i="1"/>
  <c r="N343" i="1"/>
  <c r="O343" i="1"/>
  <c r="M440" i="1"/>
  <c r="N440" i="1"/>
  <c r="O440" i="1"/>
  <c r="M1256" i="1"/>
  <c r="N1256" i="1"/>
  <c r="O1256" i="1"/>
  <c r="M441" i="1"/>
  <c r="N441" i="1"/>
  <c r="O441" i="1"/>
  <c r="M635" i="1"/>
  <c r="N635" i="1"/>
  <c r="O635" i="1"/>
  <c r="M636" i="1"/>
  <c r="N636" i="1"/>
  <c r="O636" i="1"/>
  <c r="M682" i="1"/>
  <c r="N682" i="1"/>
  <c r="O682" i="1"/>
  <c r="M637" i="1"/>
  <c r="N637" i="1"/>
  <c r="O637" i="1"/>
  <c r="M903" i="1"/>
  <c r="N903" i="1"/>
  <c r="O903" i="1"/>
  <c r="M902" i="1"/>
  <c r="N902" i="1"/>
  <c r="O902" i="1"/>
  <c r="M678" i="1"/>
  <c r="N678" i="1"/>
  <c r="O678" i="1"/>
  <c r="M1123" i="1"/>
  <c r="N1123" i="1"/>
  <c r="Q1123" i="1" s="1"/>
  <c r="O1123" i="1"/>
  <c r="M1124" i="1"/>
  <c r="N1124" i="1"/>
  <c r="Q1124" i="1" s="1"/>
  <c r="O1124" i="1"/>
  <c r="M906" i="1"/>
  <c r="N906" i="1"/>
  <c r="O906" i="1"/>
  <c r="M676" i="1"/>
  <c r="N676" i="1"/>
  <c r="O676" i="1"/>
  <c r="M681" i="1"/>
  <c r="N681" i="1"/>
  <c r="O681" i="1"/>
  <c r="M901" i="1"/>
  <c r="N901" i="1"/>
  <c r="O901" i="1"/>
  <c r="M1257" i="1"/>
  <c r="N1257" i="1"/>
  <c r="O1257" i="1"/>
  <c r="M904" i="1"/>
  <c r="N904" i="1"/>
  <c r="O904" i="1"/>
  <c r="M680" i="1"/>
  <c r="N680" i="1"/>
  <c r="O680" i="1"/>
  <c r="M8" i="1"/>
  <c r="N8" i="1"/>
  <c r="Q8" i="1" s="1"/>
  <c r="O8" i="1"/>
  <c r="M1147" i="1"/>
  <c r="N1147" i="1"/>
  <c r="O1147" i="1"/>
  <c r="M674" i="1"/>
  <c r="N674" i="1"/>
  <c r="O674" i="1"/>
  <c r="M1148" i="1"/>
  <c r="N1148" i="1"/>
  <c r="O1148" i="1"/>
  <c r="M677" i="1"/>
  <c r="N677" i="1"/>
  <c r="O677" i="1"/>
  <c r="M679" i="1"/>
  <c r="N679" i="1"/>
  <c r="O679" i="1"/>
  <c r="M905" i="1"/>
  <c r="N905" i="1"/>
  <c r="O905" i="1"/>
  <c r="M675" i="1"/>
  <c r="N675" i="1"/>
  <c r="O675" i="1"/>
  <c r="M31" i="1"/>
  <c r="N31" i="1"/>
  <c r="O31" i="1"/>
  <c r="M32" i="1"/>
  <c r="N32" i="1"/>
  <c r="O32" i="1"/>
  <c r="M783" i="1"/>
  <c r="N783" i="1"/>
  <c r="O783" i="1"/>
  <c r="N204" i="1"/>
  <c r="O204" i="1"/>
  <c r="M442" i="1"/>
  <c r="N442" i="1"/>
  <c r="O442" i="1"/>
  <c r="N549" i="1"/>
  <c r="O549" i="1"/>
  <c r="N843" i="1"/>
  <c r="O843" i="1"/>
  <c r="N913" i="1"/>
  <c r="O913" i="1"/>
  <c r="N842" i="1"/>
  <c r="O842" i="1"/>
  <c r="N569" i="1"/>
  <c r="O569" i="1"/>
  <c r="M1258" i="1"/>
  <c r="N1258" i="1"/>
  <c r="O1258" i="1"/>
  <c r="M929" i="1"/>
  <c r="N929" i="1"/>
  <c r="O929" i="1"/>
  <c r="M933" i="1"/>
  <c r="N933" i="1"/>
  <c r="Q933" i="1" s="1"/>
  <c r="M926" i="1"/>
  <c r="N926" i="1"/>
  <c r="O926" i="1"/>
  <c r="M921" i="1"/>
  <c r="N921" i="1"/>
  <c r="O921" i="1"/>
  <c r="M915" i="1"/>
  <c r="N915" i="1"/>
  <c r="O915" i="1"/>
  <c r="M443" i="1"/>
  <c r="N443" i="1"/>
  <c r="O443" i="1"/>
  <c r="M1259" i="1"/>
  <c r="N1259" i="1"/>
  <c r="O1259" i="1"/>
  <c r="M899" i="1"/>
  <c r="N899" i="1"/>
  <c r="O899" i="1"/>
  <c r="M444" i="1"/>
  <c r="N444" i="1"/>
  <c r="O444" i="1"/>
  <c r="M1260" i="1"/>
  <c r="N1260" i="1"/>
  <c r="O1260" i="1"/>
  <c r="M128" i="1"/>
  <c r="N128" i="1"/>
  <c r="O128" i="1"/>
  <c r="M127" i="1"/>
  <c r="N127" i="1"/>
  <c r="O127" i="1"/>
  <c r="M445" i="1"/>
  <c r="N445" i="1"/>
  <c r="O445" i="1"/>
  <c r="M118" i="1"/>
  <c r="N118" i="1"/>
  <c r="O118" i="1"/>
  <c r="M1261" i="1"/>
  <c r="N1261" i="1"/>
  <c r="O1261" i="1"/>
  <c r="M446" i="1"/>
  <c r="N446" i="1"/>
  <c r="O446" i="1"/>
  <c r="M941" i="1"/>
  <c r="N941" i="1"/>
  <c r="Q941" i="1" s="1"/>
  <c r="M942" i="1"/>
  <c r="N942" i="1"/>
  <c r="O942" i="1" s="1"/>
  <c r="M499" i="1"/>
  <c r="N499" i="1"/>
  <c r="Q499" i="1" s="1"/>
  <c r="O499" i="1"/>
  <c r="M496" i="1"/>
  <c r="N496" i="1"/>
  <c r="Q496" i="1" s="1"/>
  <c r="O496" i="1"/>
  <c r="M498" i="1"/>
  <c r="N498" i="1"/>
  <c r="Q498" i="1" s="1"/>
  <c r="O498" i="1"/>
  <c r="M497" i="1"/>
  <c r="N497" i="1"/>
  <c r="Q497" i="1" s="1"/>
  <c r="O497" i="1"/>
  <c r="M939" i="1"/>
  <c r="N939" i="1"/>
  <c r="Q939" i="1" s="1"/>
  <c r="O939" i="1"/>
  <c r="M1304" i="1"/>
  <c r="N1304" i="1"/>
  <c r="Q1304" i="1" s="1"/>
  <c r="O1304" i="1"/>
  <c r="M1305" i="1"/>
  <c r="N1305" i="1"/>
  <c r="Q1305" i="1" s="1"/>
  <c r="O1305" i="1"/>
  <c r="M854" i="1"/>
  <c r="N854" i="1"/>
  <c r="Q854" i="1" s="1"/>
  <c r="O854" i="1"/>
  <c r="M987" i="1"/>
  <c r="N987" i="1"/>
  <c r="Q987" i="1" s="1"/>
  <c r="O987" i="1"/>
  <c r="M868" i="1"/>
  <c r="N868" i="1"/>
  <c r="O868" i="1"/>
  <c r="M583" i="1"/>
  <c r="N583" i="1"/>
  <c r="O583" i="1"/>
  <c r="M1262" i="1"/>
  <c r="N1262" i="1"/>
  <c r="O1262" i="1"/>
  <c r="M910" i="1"/>
  <c r="N910" i="1"/>
  <c r="O910" i="1"/>
  <c r="M491" i="1"/>
  <c r="N491" i="1"/>
  <c r="O491" i="1"/>
  <c r="M492" i="1"/>
  <c r="N492" i="1"/>
  <c r="O492" i="1"/>
  <c r="M875" i="1"/>
  <c r="N875" i="1"/>
  <c r="O875" i="1"/>
  <c r="M447" i="1"/>
  <c r="N447" i="1"/>
  <c r="O447" i="1"/>
  <c r="M1263" i="1"/>
  <c r="N1263" i="1"/>
  <c r="O1263" i="1"/>
  <c r="M110" i="1"/>
  <c r="N110" i="1"/>
  <c r="O110" i="1"/>
  <c r="M660" i="1"/>
  <c r="N660" i="1"/>
  <c r="O660" i="1"/>
  <c r="M448" i="1"/>
  <c r="N448" i="1"/>
  <c r="O448" i="1"/>
  <c r="M266" i="1"/>
  <c r="N266" i="1"/>
  <c r="O266" i="1"/>
  <c r="M822" i="1"/>
  <c r="N822" i="1"/>
  <c r="O822" i="1"/>
  <c r="M1264" i="1"/>
  <c r="N1264" i="1"/>
  <c r="O1264" i="1"/>
  <c r="M449" i="1"/>
  <c r="N449" i="1"/>
  <c r="O449" i="1"/>
  <c r="M168" i="1"/>
  <c r="N168" i="1"/>
  <c r="M169" i="1"/>
  <c r="N169" i="1"/>
  <c r="M493" i="1"/>
  <c r="N493" i="1"/>
  <c r="O493" i="1"/>
  <c r="M362" i="1"/>
  <c r="N362" i="1"/>
  <c r="O362" i="1"/>
  <c r="M345" i="1"/>
  <c r="N345" i="1"/>
  <c r="O345" i="1"/>
  <c r="M363" i="1"/>
  <c r="N363" i="1"/>
  <c r="O363" i="1"/>
  <c r="M361" i="1"/>
  <c r="N361" i="1"/>
  <c r="O361" i="1"/>
  <c r="M167" i="1"/>
  <c r="N167" i="1"/>
  <c r="M620" i="1"/>
  <c r="N620" i="1"/>
  <c r="O620" i="1"/>
  <c r="M352" i="1"/>
  <c r="N352" i="1"/>
  <c r="O352" i="1"/>
  <c r="M622" i="1"/>
  <c r="N622" i="1"/>
  <c r="O622" i="1"/>
  <c r="M623" i="1"/>
  <c r="N623" i="1"/>
  <c r="O623" i="1"/>
  <c r="M621" i="1"/>
  <c r="N621" i="1"/>
  <c r="O621" i="1"/>
  <c r="M166" i="1"/>
  <c r="N166" i="1"/>
  <c r="O166" i="1"/>
  <c r="M354" i="1"/>
  <c r="N354" i="1"/>
  <c r="O354" i="1"/>
  <c r="M353" i="1"/>
  <c r="N353" i="1"/>
  <c r="O353" i="1"/>
  <c r="M1265" i="1"/>
  <c r="N1265" i="1"/>
  <c r="O1265" i="1"/>
  <c r="M605" i="1"/>
  <c r="N605" i="1"/>
  <c r="O605" i="1"/>
  <c r="M450" i="1"/>
  <c r="N450" i="1"/>
  <c r="O450" i="1"/>
  <c r="M830" i="1"/>
  <c r="N830" i="1"/>
  <c r="O830" i="1"/>
  <c r="M289" i="1"/>
  <c r="N289" i="1"/>
  <c r="O289" i="1"/>
  <c r="M288" i="1"/>
  <c r="N288" i="1"/>
  <c r="Q288" i="1" s="1"/>
  <c r="O288" i="1"/>
  <c r="M1359" i="1"/>
  <c r="N1359" i="1"/>
  <c r="Q1359" i="1" s="1"/>
  <c r="O1359" i="1"/>
  <c r="M911" i="1"/>
  <c r="N911" i="1"/>
  <c r="O911" i="1"/>
  <c r="M1362" i="1"/>
  <c r="N1362" i="1"/>
  <c r="O1362" i="1"/>
  <c r="M290" i="1"/>
  <c r="N290" i="1"/>
  <c r="O290" i="1"/>
  <c r="M1358" i="1"/>
  <c r="N1358" i="1"/>
  <c r="Q1358" i="1" s="1"/>
  <c r="O1358" i="1"/>
  <c r="M1356" i="1"/>
  <c r="N1356" i="1"/>
  <c r="Q1356" i="1" s="1"/>
  <c r="O1356" i="1"/>
  <c r="M1360" i="1"/>
  <c r="N1360" i="1"/>
  <c r="Q1360" i="1" s="1"/>
  <c r="O1360" i="1"/>
  <c r="M1361" i="1"/>
  <c r="N1361" i="1"/>
  <c r="O1361" i="1"/>
  <c r="M1266" i="1"/>
  <c r="N1266" i="1"/>
  <c r="O1266" i="1"/>
  <c r="M1357" i="1"/>
  <c r="N1357" i="1"/>
  <c r="O1357" i="1"/>
  <c r="M451" i="1"/>
  <c r="N451" i="1"/>
  <c r="O451" i="1"/>
  <c r="M963" i="1"/>
  <c r="O963" i="1"/>
  <c r="M1036" i="1"/>
  <c r="N1036" i="1"/>
  <c r="Q1036" i="1" s="1"/>
  <c r="O1036" i="1"/>
  <c r="M1037" i="1"/>
  <c r="N1037" i="1"/>
  <c r="Q1037" i="1" s="1"/>
  <c r="O1037" i="1"/>
  <c r="M850" i="1"/>
  <c r="N850" i="1"/>
  <c r="Q850" i="1" s="1"/>
  <c r="O850" i="1"/>
  <c r="M522" i="1"/>
  <c r="N522" i="1"/>
  <c r="Q522" i="1" s="1"/>
  <c r="O522" i="1"/>
  <c r="M1153" i="1"/>
  <c r="N1153" i="1"/>
  <c r="O1153" i="1"/>
  <c r="M847" i="1"/>
  <c r="N847" i="1"/>
  <c r="O847" i="1"/>
  <c r="M1267" i="1"/>
  <c r="N1267" i="1"/>
  <c r="O1267" i="1"/>
  <c r="M784" i="1"/>
  <c r="N784" i="1"/>
  <c r="O784" i="1"/>
  <c r="M452" i="1"/>
  <c r="N452" i="1"/>
  <c r="O452" i="1"/>
  <c r="M356" i="1"/>
  <c r="N356" i="1"/>
  <c r="Q356" i="1" s="1"/>
  <c r="O356" i="1"/>
  <c r="M355" i="1"/>
  <c r="N355" i="1"/>
  <c r="O355" i="1"/>
  <c r="M1268" i="1"/>
  <c r="N1268" i="1"/>
  <c r="O1268" i="1"/>
  <c r="M1118" i="1"/>
  <c r="N1118" i="1"/>
  <c r="Q1118" i="1" s="1"/>
  <c r="O1118" i="1"/>
  <c r="M1117" i="1"/>
  <c r="N1117" i="1"/>
  <c r="O1117" i="1"/>
  <c r="M1120" i="1"/>
  <c r="N1120" i="1"/>
  <c r="O1120" i="1"/>
  <c r="M1112" i="1"/>
  <c r="N1112" i="1"/>
  <c r="Q1112" i="1" s="1"/>
  <c r="O1112" i="1"/>
  <c r="M1114" i="1"/>
  <c r="N1114" i="1"/>
  <c r="Q1114" i="1" s="1"/>
  <c r="O1114" i="1"/>
  <c r="M1119" i="1"/>
  <c r="N1119" i="1"/>
  <c r="Q1119" i="1" s="1"/>
  <c r="O1119" i="1"/>
  <c r="M1116" i="1"/>
  <c r="N1116" i="1"/>
  <c r="O1116" i="1"/>
  <c r="M453" i="1"/>
  <c r="N453" i="1"/>
  <c r="O453" i="1"/>
  <c r="M1113" i="1"/>
  <c r="N1113" i="1"/>
  <c r="Q1113" i="1" s="1"/>
  <c r="O1113" i="1"/>
  <c r="M1115" i="1"/>
  <c r="N1115" i="1"/>
  <c r="O1115" i="1"/>
  <c r="M1269" i="1"/>
  <c r="N1269" i="1"/>
  <c r="O1269" i="1"/>
  <c r="M454" i="1"/>
  <c r="N454" i="1"/>
  <c r="O454" i="1"/>
  <c r="G79" i="1"/>
  <c r="M79" i="1"/>
  <c r="N79" i="1"/>
  <c r="Q79" i="1" s="1"/>
  <c r="G78" i="1"/>
  <c r="O78" i="1" s="1"/>
  <c r="M78" i="1"/>
  <c r="N78" i="1"/>
  <c r="Q78" i="1" s="1"/>
  <c r="G562" i="1"/>
  <c r="O562" i="1" s="1"/>
  <c r="M562" i="1"/>
  <c r="N562" i="1"/>
  <c r="Q562" i="1" s="1"/>
  <c r="M1270" i="1"/>
  <c r="N1270" i="1"/>
  <c r="O1270" i="1"/>
  <c r="M455" i="1"/>
  <c r="N455" i="1"/>
  <c r="O455" i="1"/>
  <c r="M599" i="1"/>
  <c r="N599" i="1"/>
  <c r="Q599" i="1" s="1"/>
  <c r="O599" i="1"/>
  <c r="M527" i="1"/>
  <c r="N527" i="1"/>
  <c r="Q527" i="1" s="1"/>
  <c r="O527" i="1"/>
  <c r="M645" i="1"/>
  <c r="N645" i="1"/>
  <c r="Q645" i="1" s="1"/>
  <c r="O645" i="1"/>
  <c r="M90" i="1"/>
  <c r="N90" i="1"/>
  <c r="O90" i="1"/>
  <c r="M96" i="1"/>
  <c r="N96" i="1"/>
  <c r="O96" i="1"/>
  <c r="M187" i="1"/>
  <c r="N187" i="1"/>
  <c r="Q187" i="1" s="1"/>
  <c r="O187" i="1"/>
  <c r="M1129" i="1"/>
  <c r="N1129" i="1"/>
  <c r="Q1129" i="1" s="1"/>
  <c r="O1129" i="1"/>
  <c r="M15" i="1"/>
  <c r="N15" i="1"/>
  <c r="Q15" i="1" s="1"/>
  <c r="O15" i="1"/>
  <c r="M1163" i="1"/>
  <c r="N1163" i="1"/>
  <c r="O1163" i="1"/>
  <c r="M838" i="1"/>
  <c r="N838" i="1"/>
  <c r="Q838" i="1" s="1"/>
  <c r="O838" i="1"/>
  <c r="M646" i="1"/>
  <c r="N646" i="1"/>
  <c r="Q646" i="1" s="1"/>
  <c r="O646" i="1"/>
  <c r="M888" i="1"/>
  <c r="N888" i="1"/>
  <c r="O888" i="1"/>
  <c r="M379" i="1"/>
  <c r="N379" i="1"/>
  <c r="Q379" i="1" s="1"/>
  <c r="O379" i="1"/>
  <c r="M952" i="1"/>
  <c r="N952" i="1"/>
  <c r="Q952" i="1" s="1"/>
  <c r="O952" i="1"/>
  <c r="M711" i="1"/>
  <c r="N711" i="1"/>
  <c r="O711" i="1"/>
  <c r="M845" i="1"/>
  <c r="N845" i="1"/>
  <c r="Q845" i="1" s="1"/>
  <c r="O845" i="1"/>
  <c r="M644" i="1"/>
  <c r="N644" i="1"/>
  <c r="Q644" i="1" s="1"/>
  <c r="O644" i="1"/>
  <c r="M111" i="1"/>
  <c r="N111" i="1"/>
  <c r="O111" i="1"/>
  <c r="M106" i="1"/>
  <c r="N106" i="1"/>
  <c r="Q106" i="1" s="1"/>
  <c r="O106" i="1"/>
  <c r="M584" i="1"/>
  <c r="N584" i="1"/>
  <c r="O584" i="1"/>
  <c r="M1160" i="1"/>
  <c r="N1160" i="1"/>
  <c r="Q1160" i="1" s="1"/>
  <c r="O1160" i="1"/>
  <c r="M1271" i="1"/>
  <c r="N1271" i="1"/>
  <c r="O1271" i="1"/>
  <c r="M1181" i="1"/>
  <c r="N1181" i="1"/>
  <c r="Q1181" i="1" s="1"/>
  <c r="O1181" i="1"/>
  <c r="M1079" i="1"/>
  <c r="N1079" i="1"/>
  <c r="Q1079" i="1" s="1"/>
  <c r="O1079" i="1"/>
  <c r="M83" i="1"/>
  <c r="N83" i="1"/>
  <c r="O83" i="1"/>
  <c r="M1078" i="1"/>
  <c r="N1078" i="1"/>
  <c r="Q1078" i="1" s="1"/>
  <c r="O1078" i="1"/>
  <c r="M180" i="1"/>
  <c r="N180" i="1"/>
  <c r="Q180" i="1" s="1"/>
  <c r="O180" i="1"/>
  <c r="M179" i="1"/>
  <c r="N179" i="1"/>
  <c r="Q179" i="1" s="1"/>
  <c r="O179" i="1"/>
  <c r="M175" i="1"/>
  <c r="N175" i="1"/>
  <c r="Q175" i="1" s="1"/>
  <c r="O175" i="1"/>
  <c r="M181" i="1"/>
  <c r="N181" i="1"/>
  <c r="Q181" i="1" s="1"/>
  <c r="O181" i="1"/>
  <c r="M177" i="1"/>
  <c r="N177" i="1"/>
  <c r="Q177" i="1" s="1"/>
  <c r="O177" i="1"/>
  <c r="M178" i="1"/>
  <c r="N178" i="1"/>
  <c r="Q178" i="1" s="1"/>
  <c r="O178" i="1"/>
  <c r="M176" i="1"/>
  <c r="N176" i="1"/>
  <c r="Q176" i="1" s="1"/>
  <c r="O176" i="1"/>
  <c r="M456" i="1"/>
  <c r="N456" i="1"/>
  <c r="O456" i="1"/>
  <c r="M1272" i="1"/>
  <c r="N1272" i="1"/>
  <c r="O1272" i="1"/>
  <c r="M457" i="1"/>
  <c r="N457" i="1"/>
  <c r="O457" i="1"/>
  <c r="M326" i="1"/>
  <c r="N326" i="1"/>
  <c r="Q326" i="1" s="1"/>
  <c r="M1273" i="1"/>
  <c r="N1273" i="1"/>
  <c r="O1273" i="1"/>
  <c r="M458" i="1"/>
  <c r="N458" i="1"/>
  <c r="O458" i="1"/>
  <c r="M256" i="1"/>
  <c r="N256" i="1"/>
  <c r="M1033" i="1"/>
  <c r="N1033" i="1"/>
  <c r="M1077" i="1"/>
  <c r="N1077" i="1"/>
  <c r="M272" i="1"/>
  <c r="N272" i="1"/>
  <c r="M170" i="1"/>
  <c r="N170" i="1"/>
  <c r="M349" i="1"/>
  <c r="N349" i="1"/>
  <c r="M696" i="1"/>
  <c r="N696" i="1"/>
  <c r="M663" i="1"/>
  <c r="N663" i="1"/>
  <c r="M733" i="1"/>
  <c r="N733" i="1"/>
  <c r="M654" i="1"/>
  <c r="N654" i="1"/>
  <c r="M540" i="1"/>
  <c r="N540" i="1"/>
  <c r="Q540" i="1" s="1"/>
  <c r="M511" i="1"/>
  <c r="N511" i="1"/>
  <c r="M697" i="1"/>
  <c r="N697" i="1"/>
  <c r="M258" i="1"/>
  <c r="N258" i="1"/>
  <c r="M848" i="1"/>
  <c r="N848" i="1"/>
  <c r="M1191" i="1"/>
  <c r="N1191" i="1"/>
  <c r="Q1191" i="1" s="1"/>
  <c r="M257" i="1"/>
  <c r="N257" i="1"/>
  <c r="M512" i="1"/>
  <c r="M1274" i="1"/>
  <c r="N1274" i="1"/>
  <c r="O1274" i="1"/>
  <c r="M975" i="1"/>
  <c r="N975" i="1"/>
  <c r="Q975" i="1" s="1"/>
  <c r="O975" i="1"/>
  <c r="M973" i="1"/>
  <c r="N973" i="1"/>
  <c r="Q973" i="1" s="1"/>
  <c r="O973" i="1"/>
  <c r="M976" i="1"/>
  <c r="N976" i="1"/>
  <c r="Q976" i="1" s="1"/>
  <c r="O976" i="1"/>
  <c r="M974" i="1"/>
  <c r="N974" i="1"/>
  <c r="Q974" i="1" s="1"/>
  <c r="O974" i="1"/>
  <c r="M980" i="1"/>
  <c r="N980" i="1"/>
  <c r="Q980" i="1" s="1"/>
  <c r="O980" i="1"/>
  <c r="M978" i="1"/>
  <c r="N978" i="1"/>
  <c r="O978" i="1"/>
  <c r="M977" i="1"/>
  <c r="N977" i="1"/>
  <c r="O977" i="1"/>
  <c r="M979" i="1"/>
  <c r="N979" i="1"/>
  <c r="Q979" i="1" s="1"/>
  <c r="O979" i="1"/>
  <c r="M982" i="1"/>
  <c r="N982" i="1"/>
  <c r="Q982" i="1" s="1"/>
  <c r="O982" i="1"/>
  <c r="M981" i="1"/>
  <c r="N981" i="1"/>
  <c r="Q981" i="1" s="1"/>
  <c r="O981" i="1"/>
  <c r="M459" i="1"/>
  <c r="N459" i="1"/>
  <c r="O459" i="1"/>
  <c r="M983" i="1"/>
  <c r="N983" i="1"/>
  <c r="Q983" i="1" s="1"/>
  <c r="O983" i="1"/>
  <c r="M985" i="1"/>
  <c r="N985" i="1"/>
  <c r="O985" i="1"/>
  <c r="M984" i="1"/>
  <c r="N984" i="1"/>
  <c r="Q984" i="1" s="1"/>
  <c r="O984" i="1"/>
  <c r="M324" i="1"/>
  <c r="N324" i="1"/>
  <c r="O324" i="1"/>
  <c r="M321" i="1"/>
  <c r="N321" i="1"/>
  <c r="Q321" i="1" s="1"/>
  <c r="O321" i="1"/>
  <c r="M986" i="1"/>
  <c r="N986" i="1"/>
  <c r="O986" i="1"/>
  <c r="M965" i="1"/>
  <c r="N965" i="1"/>
  <c r="Q965" i="1" s="1"/>
  <c r="O965" i="1"/>
  <c r="M970" i="1"/>
  <c r="N970" i="1"/>
  <c r="Q970" i="1" s="1"/>
  <c r="O970" i="1"/>
  <c r="M971" i="1"/>
  <c r="N971" i="1"/>
  <c r="Q971" i="1" s="1"/>
  <c r="O971" i="1"/>
  <c r="M460" i="1"/>
  <c r="N460" i="1"/>
  <c r="O460" i="1"/>
  <c r="M967" i="1"/>
  <c r="N967" i="1"/>
  <c r="Q967" i="1" s="1"/>
  <c r="O967" i="1"/>
  <c r="M966" i="1"/>
  <c r="N966" i="1"/>
  <c r="Q966" i="1" s="1"/>
  <c r="O966" i="1"/>
  <c r="M972" i="1"/>
  <c r="N972" i="1"/>
  <c r="Q972" i="1" s="1"/>
  <c r="O972" i="1"/>
  <c r="M968" i="1"/>
  <c r="N968" i="1"/>
  <c r="Q968" i="1" s="1"/>
  <c r="O968" i="1"/>
  <c r="M969" i="1"/>
  <c r="N969" i="1"/>
  <c r="Q969" i="1" s="1"/>
  <c r="O969" i="1"/>
  <c r="M1275" i="1"/>
  <c r="N1275" i="1"/>
  <c r="O1275" i="1"/>
  <c r="M1276" i="1"/>
  <c r="N1276" i="1"/>
  <c r="O1276" i="1"/>
  <c r="M1188" i="1"/>
  <c r="N1188" i="1"/>
  <c r="M47" i="1"/>
  <c r="N47" i="1"/>
  <c r="M46" i="1"/>
  <c r="N46" i="1"/>
  <c r="Q46" i="1" s="1"/>
  <c r="M66" i="1"/>
  <c r="N66" i="1"/>
  <c r="Q66" i="1" s="1"/>
  <c r="M461" i="1"/>
  <c r="N461" i="1"/>
  <c r="O461" i="1"/>
  <c r="M1277" i="1"/>
  <c r="N1277" i="1"/>
  <c r="O1277" i="1"/>
  <c r="M1278" i="1"/>
  <c r="N1278" i="1"/>
  <c r="O1278" i="1"/>
  <c r="M462" i="1"/>
  <c r="N462" i="1"/>
  <c r="O462" i="1"/>
  <c r="M932" i="1"/>
  <c r="N932" i="1"/>
  <c r="Q932" i="1" s="1"/>
  <c r="M919" i="1"/>
  <c r="N919" i="1"/>
  <c r="Q919" i="1" s="1"/>
  <c r="M463" i="1"/>
  <c r="N463" i="1"/>
  <c r="O463" i="1"/>
  <c r="M1279" i="1"/>
  <c r="N1279" i="1"/>
  <c r="O1279" i="1"/>
  <c r="M991" i="1"/>
  <c r="N991" i="1"/>
  <c r="Q991" i="1" s="1"/>
  <c r="M995" i="1"/>
  <c r="N995" i="1"/>
  <c r="Q995" i="1" s="1"/>
  <c r="M996" i="1"/>
  <c r="N996" i="1"/>
  <c r="Q996" i="1" s="1"/>
  <c r="M997" i="1"/>
  <c r="N997" i="1"/>
  <c r="Q997" i="1" s="1"/>
  <c r="M464" i="1"/>
  <c r="N464" i="1"/>
  <c r="O464" i="1"/>
  <c r="M70" i="1"/>
  <c r="N70" i="1"/>
  <c r="Q70" i="1" s="1"/>
  <c r="M993" i="1"/>
  <c r="N993" i="1"/>
  <c r="Q993" i="1" s="1"/>
  <c r="M940" i="1"/>
  <c r="N940" i="1"/>
  <c r="M1280" i="1"/>
  <c r="N1280" i="1"/>
  <c r="O1280" i="1"/>
  <c r="M947" i="1"/>
  <c r="N947" i="1"/>
  <c r="Q947" i="1" s="1"/>
  <c r="M465" i="1"/>
  <c r="N465" i="1"/>
  <c r="O465" i="1"/>
  <c r="M466" i="1"/>
  <c r="N466" i="1"/>
  <c r="O466" i="1"/>
  <c r="M994" i="1"/>
  <c r="N994" i="1"/>
  <c r="Q994" i="1" s="1"/>
  <c r="M992" i="1"/>
  <c r="N992" i="1"/>
  <c r="Q992" i="1" s="1"/>
  <c r="M1281" i="1"/>
  <c r="N1281" i="1"/>
  <c r="O1281" i="1"/>
  <c r="M1024" i="1"/>
  <c r="N1024" i="1"/>
  <c r="Q1024" i="1" s="1"/>
  <c r="M1025" i="1"/>
  <c r="N1025" i="1"/>
  <c r="Q1025" i="1" s="1"/>
  <c r="M1022" i="1"/>
  <c r="N1022" i="1"/>
  <c r="Q1022" i="1" s="1"/>
  <c r="M1023" i="1"/>
  <c r="N1023" i="1"/>
  <c r="Q1023" i="1" s="1"/>
  <c r="M467" i="1"/>
  <c r="N467" i="1"/>
  <c r="O467" i="1"/>
  <c r="M1282" i="1"/>
  <c r="N1282" i="1"/>
  <c r="O1282" i="1"/>
  <c r="M306" i="1"/>
  <c r="N306" i="1"/>
  <c r="Q306" i="1" s="1"/>
  <c r="M756" i="1"/>
  <c r="N756" i="1"/>
  <c r="Q756" i="1" s="1"/>
  <c r="M301" i="1"/>
  <c r="N301" i="1"/>
  <c r="Q301" i="1" s="1"/>
  <c r="M468" i="1"/>
  <c r="N468" i="1"/>
  <c r="O468" i="1"/>
  <c r="M1283" i="1"/>
  <c r="N1283" i="1"/>
  <c r="O1283" i="1"/>
  <c r="M469" i="1"/>
  <c r="N469" i="1"/>
  <c r="O469" i="1"/>
  <c r="M521" i="1"/>
  <c r="N521" i="1"/>
  <c r="Q521" i="1" s="1"/>
  <c r="M202" i="1"/>
  <c r="N202" i="1"/>
  <c r="Q202" i="1" s="1"/>
  <c r="M1137" i="1"/>
  <c r="N1137" i="1"/>
  <c r="Q1137" i="1" s="1"/>
  <c r="M304" i="1"/>
  <c r="N304" i="1"/>
  <c r="Q304" i="1" s="1"/>
  <c r="M1143" i="1"/>
  <c r="N1143" i="1"/>
  <c r="Q1143" i="1" s="1"/>
  <c r="M1144" i="1"/>
  <c r="N1144" i="1"/>
  <c r="Q1144" i="1" s="1"/>
  <c r="M1146" i="1"/>
  <c r="N1146" i="1"/>
  <c r="Q1146" i="1" s="1"/>
  <c r="M1178" i="1"/>
  <c r="N1178" i="1"/>
  <c r="Q1178" i="1" s="1"/>
  <c r="M833" i="1"/>
  <c r="N833" i="1"/>
  <c r="Q833" i="1" s="1"/>
  <c r="M1190" i="1"/>
  <c r="N1190" i="1"/>
  <c r="Q1190" i="1" s="1"/>
  <c r="M1145" i="1"/>
  <c r="N1145" i="1"/>
  <c r="Q1145" i="1" s="1"/>
  <c r="M708" i="1"/>
  <c r="N708" i="1"/>
  <c r="Q708" i="1" s="1"/>
  <c r="M73" i="1"/>
  <c r="N73" i="1"/>
  <c r="Q73" i="1" s="1"/>
  <c r="M1020" i="1"/>
  <c r="N1020" i="1"/>
  <c r="Q1020" i="1" s="1"/>
  <c r="M172" i="1"/>
  <c r="N172" i="1"/>
  <c r="Q172" i="1" s="1"/>
  <c r="M1021" i="1"/>
  <c r="N1021" i="1"/>
  <c r="Q1021" i="1" s="1"/>
  <c r="M72" i="1"/>
  <c r="N72" i="1"/>
  <c r="Q72" i="1" s="1"/>
  <c r="M573" i="1"/>
  <c r="N573" i="1"/>
  <c r="Q573" i="1" s="1"/>
  <c r="M946" i="1"/>
  <c r="N946" i="1"/>
  <c r="Q946" i="1" s="1"/>
  <c r="M1011" i="1"/>
  <c r="N1011" i="1"/>
  <c r="Q1011" i="1" s="1"/>
  <c r="M757" i="1"/>
  <c r="N757" i="1"/>
  <c r="Q757" i="1" s="1"/>
  <c r="M1142" i="1"/>
  <c r="N1142" i="1"/>
  <c r="Q1142" i="1" s="1"/>
  <c r="M574" i="1"/>
  <c r="N574" i="1"/>
  <c r="Q574" i="1" s="1"/>
  <c r="M597" i="1"/>
  <c r="N597" i="1"/>
  <c r="Q597" i="1" s="1"/>
  <c r="M827" i="1"/>
  <c r="N827" i="1"/>
  <c r="Q827" i="1" s="1"/>
  <c r="M107" i="1"/>
  <c r="N107" i="1"/>
  <c r="Q107" i="1" s="1"/>
  <c r="M1284" i="1"/>
  <c r="N1284" i="1"/>
  <c r="O1284" i="1"/>
  <c r="M303" i="1"/>
  <c r="N303" i="1"/>
  <c r="Q303" i="1" s="1"/>
  <c r="M1089" i="1"/>
  <c r="N1089" i="1"/>
  <c r="Q1089" i="1" s="1"/>
  <c r="M470" i="1"/>
  <c r="N470" i="1"/>
  <c r="O470" i="1"/>
  <c r="M10" i="1"/>
  <c r="N10" i="1"/>
  <c r="Q10" i="1" s="1"/>
  <c r="M9" i="1"/>
  <c r="N9" i="1"/>
  <c r="Q9" i="1" s="1"/>
  <c r="M770" i="1"/>
  <c r="N770" i="1"/>
  <c r="Q770" i="1" s="1"/>
  <c r="M769" i="1"/>
  <c r="N769" i="1"/>
  <c r="Q769" i="1" s="1"/>
  <c r="M1149" i="1"/>
  <c r="N1149" i="1"/>
  <c r="Q1149" i="1" s="1"/>
  <c r="M1071" i="1"/>
  <c r="N1071" i="1"/>
  <c r="Q1071" i="1" s="1"/>
  <c r="M1172" i="1"/>
  <c r="N1172" i="1"/>
  <c r="Q1172" i="1" s="1"/>
  <c r="M1170" i="1"/>
  <c r="N1170" i="1"/>
  <c r="Q1170" i="1" s="1"/>
  <c r="M1309" i="1"/>
  <c r="N1309" i="1"/>
  <c r="Q1309" i="1" s="1"/>
  <c r="M192" i="1"/>
  <c r="N192" i="1"/>
  <c r="Q192" i="1" s="1"/>
  <c r="M1171" i="1"/>
  <c r="N1171" i="1"/>
  <c r="Q1171" i="1" s="1"/>
  <c r="M889" i="1"/>
  <c r="N889" i="1"/>
  <c r="Q889" i="1" s="1"/>
  <c r="M1285" i="1"/>
  <c r="N1285" i="1"/>
  <c r="O1285" i="1"/>
  <c r="M523" i="1"/>
  <c r="N523" i="1"/>
  <c r="Q523" i="1" s="1"/>
  <c r="M1306" i="1"/>
  <c r="N1306" i="1"/>
  <c r="Q1306" i="1" s="1"/>
  <c r="M1308" i="1"/>
  <c r="N1308" i="1"/>
  <c r="Q1308" i="1" s="1"/>
  <c r="G964" i="1"/>
  <c r="M964" i="1"/>
  <c r="N964" i="1"/>
  <c r="M471" i="1"/>
  <c r="N471" i="1"/>
  <c r="O471" i="1"/>
  <c r="M1286" i="1"/>
  <c r="N1286" i="1"/>
  <c r="O1286" i="1"/>
  <c r="M1002" i="1"/>
  <c r="N1002" i="1"/>
  <c r="Q1002" i="1" s="1"/>
  <c r="M1001" i="1"/>
  <c r="N1001" i="1"/>
  <c r="Q1001" i="1" s="1"/>
  <c r="M1000" i="1"/>
  <c r="N1000" i="1"/>
  <c r="Q1000" i="1" s="1"/>
  <c r="M1004" i="1"/>
  <c r="N1004" i="1"/>
  <c r="Q1004" i="1" s="1"/>
  <c r="M998" i="1"/>
  <c r="N998" i="1"/>
  <c r="Q998" i="1" s="1"/>
  <c r="M999" i="1"/>
  <c r="N999" i="1"/>
  <c r="Q999" i="1" s="1"/>
  <c r="M45" i="1"/>
  <c r="N45" i="1"/>
  <c r="Q45" i="1" s="1"/>
  <c r="M1003" i="1"/>
  <c r="N1003" i="1"/>
  <c r="Q1003" i="1" s="1"/>
  <c r="M472" i="1"/>
  <c r="N472" i="1"/>
  <c r="O472" i="1"/>
  <c r="M1287" i="1"/>
  <c r="N1287" i="1"/>
  <c r="O1287" i="1"/>
  <c r="M817" i="1"/>
  <c r="N817" i="1"/>
  <c r="O817" i="1"/>
  <c r="M1352" i="1"/>
  <c r="N1352" i="1"/>
  <c r="O1352" i="1"/>
  <c r="M816" i="1"/>
  <c r="N816" i="1"/>
  <c r="O816" i="1"/>
  <c r="M1351" i="1"/>
  <c r="N1351" i="1"/>
  <c r="O1351" i="1"/>
  <c r="M473" i="1"/>
  <c r="N473" i="1"/>
  <c r="O473" i="1"/>
  <c r="M495" i="1"/>
  <c r="N495" i="1"/>
  <c r="O495" i="1"/>
  <c r="M818" i="1"/>
  <c r="N818" i="1"/>
  <c r="O818" i="1"/>
  <c r="M669" i="1"/>
  <c r="N669" i="1"/>
  <c r="O669" i="1"/>
  <c r="M310" i="1"/>
  <c r="N310" i="1"/>
  <c r="O310" i="1"/>
  <c r="M588" i="1"/>
  <c r="N588" i="1"/>
  <c r="O588" i="1"/>
  <c r="M507" i="1"/>
  <c r="N507" i="1"/>
  <c r="Q507" i="1" s="1"/>
  <c r="O507" i="1"/>
  <c r="M898" i="1"/>
  <c r="N898" i="1"/>
  <c r="Q898" i="1" s="1"/>
  <c r="O898" i="1"/>
  <c r="M514" i="1"/>
  <c r="N514" i="1"/>
  <c r="O514" i="1"/>
  <c r="M311" i="1"/>
  <c r="N311" i="1"/>
  <c r="O311" i="1"/>
  <c r="M955" i="1"/>
  <c r="N955" i="1"/>
  <c r="Q955" i="1" s="1"/>
  <c r="O955" i="1"/>
  <c r="M954" i="1"/>
  <c r="N954" i="1"/>
  <c r="Q954" i="1" s="1"/>
  <c r="O954" i="1"/>
  <c r="M1167" i="1"/>
  <c r="N1167" i="1"/>
  <c r="O1167" i="1"/>
  <c r="M516" i="1"/>
  <c r="N516" i="1"/>
  <c r="O516" i="1"/>
  <c r="M957" i="1"/>
  <c r="N957" i="1"/>
  <c r="O957" i="1"/>
  <c r="M293" i="1"/>
  <c r="N293" i="1"/>
  <c r="O293" i="1"/>
  <c r="M701" i="1"/>
  <c r="N701" i="1"/>
  <c r="Q701" i="1" s="1"/>
  <c r="O701" i="1"/>
  <c r="M515" i="1"/>
  <c r="N515" i="1"/>
  <c r="O515" i="1"/>
  <c r="M1168" i="1"/>
  <c r="N1168" i="1"/>
  <c r="O1168" i="1"/>
  <c r="M517" i="1"/>
  <c r="N517" i="1"/>
  <c r="O517" i="1"/>
  <c r="M1015" i="1"/>
  <c r="N1015" i="1"/>
  <c r="O1015" i="1"/>
  <c r="M956" i="1"/>
  <c r="N956" i="1"/>
  <c r="O956" i="1"/>
  <c r="M656" i="1"/>
  <c r="N656" i="1"/>
  <c r="O656" i="1"/>
  <c r="M1132" i="1"/>
  <c r="N1132" i="1"/>
  <c r="O1132" i="1"/>
  <c r="M1303" i="1"/>
  <c r="N1303" i="1"/>
  <c r="O1303" i="1"/>
  <c r="M918" i="1"/>
  <c r="N918" i="1"/>
  <c r="O918" i="1"/>
  <c r="M64" i="1"/>
  <c r="N64" i="1"/>
  <c r="O64" i="1"/>
  <c r="M1288" i="1"/>
  <c r="N1288" i="1"/>
  <c r="O1288" i="1"/>
  <c r="M156" i="1"/>
  <c r="N156" i="1"/>
  <c r="O156" i="1"/>
  <c r="M531" i="1"/>
  <c r="N531" i="1"/>
  <c r="O531" i="1"/>
  <c r="M101" i="1"/>
  <c r="N101" i="1"/>
  <c r="O101" i="1"/>
  <c r="M557" i="1"/>
  <c r="N557" i="1"/>
  <c r="O557" i="1"/>
  <c r="M924" i="1"/>
  <c r="N924" i="1"/>
  <c r="O924" i="1"/>
  <c r="M785" i="1"/>
  <c r="N785" i="1"/>
  <c r="O785" i="1"/>
  <c r="M988" i="1"/>
  <c r="N988" i="1"/>
  <c r="Q988" i="1" s="1"/>
  <c r="O988" i="1"/>
  <c r="M474" i="1"/>
  <c r="N474" i="1"/>
  <c r="O474" i="1"/>
  <c r="M820" i="1"/>
  <c r="N820" i="1"/>
  <c r="O820" i="1"/>
  <c r="M834" i="1"/>
  <c r="N834" i="1"/>
  <c r="O834" i="1"/>
  <c r="M1161" i="1"/>
  <c r="N1161" i="1"/>
  <c r="O1161" i="1"/>
  <c r="M385" i="1"/>
  <c r="N385" i="1"/>
  <c r="O385" i="1"/>
  <c r="M861" i="1"/>
  <c r="N861" i="1"/>
  <c r="O861" i="1"/>
  <c r="M558" i="1"/>
  <c r="N558" i="1"/>
  <c r="O558" i="1"/>
  <c r="M366" i="1"/>
  <c r="N366" i="1"/>
  <c r="O366" i="1"/>
  <c r="M1289" i="1"/>
  <c r="N1289" i="1"/>
  <c r="O1289" i="1"/>
  <c r="M786" i="1"/>
  <c r="N786" i="1"/>
  <c r="O786" i="1"/>
  <c r="M948" i="1"/>
  <c r="N948" i="1"/>
  <c r="O948" i="1"/>
  <c r="M475" i="1"/>
  <c r="N475" i="1"/>
  <c r="O475" i="1"/>
  <c r="M633" i="1"/>
  <c r="N633" i="1"/>
  <c r="O633" i="1"/>
  <c r="M1126" i="1"/>
  <c r="N1126" i="1"/>
  <c r="O1126" i="1"/>
  <c r="M494" i="1"/>
  <c r="N494" i="1"/>
  <c r="Q494" i="1" s="1"/>
  <c r="O494" i="1"/>
  <c r="M787" i="1"/>
  <c r="N787" i="1"/>
  <c r="O787" i="1"/>
  <c r="M1290" i="1"/>
  <c r="N1290" i="1"/>
  <c r="O1290" i="1"/>
  <c r="M381" i="1"/>
  <c r="N381" i="1"/>
  <c r="O381" i="1"/>
  <c r="M380" i="1"/>
  <c r="N380" i="1"/>
  <c r="O380" i="1"/>
  <c r="M476" i="1"/>
  <c r="N476" i="1"/>
  <c r="O476" i="1"/>
  <c r="M248" i="1"/>
  <c r="N248" i="1"/>
  <c r="O248" i="1"/>
  <c r="M1350" i="1"/>
  <c r="N1350" i="1"/>
  <c r="O1350" i="1"/>
  <c r="M223" i="1"/>
  <c r="N223" i="1"/>
  <c r="O223" i="1"/>
  <c r="M829" i="1"/>
  <c r="N829" i="1"/>
  <c r="O829" i="1"/>
  <c r="M247" i="1"/>
  <c r="N247" i="1"/>
  <c r="O247" i="1"/>
  <c r="M672" i="1"/>
  <c r="N672" i="1"/>
  <c r="O672" i="1"/>
  <c r="M1175" i="1"/>
  <c r="N1175" i="1"/>
  <c r="O1175" i="1"/>
  <c r="M339" i="1"/>
  <c r="N339" i="1"/>
  <c r="O339" i="1"/>
  <c r="M1291" i="1"/>
  <c r="N1291" i="1"/>
  <c r="O1291" i="1"/>
  <c r="M809" i="1"/>
  <c r="N809" i="1"/>
  <c r="O809" i="1"/>
  <c r="M74" i="1"/>
  <c r="N74" i="1"/>
  <c r="O74" i="1"/>
  <c r="M1366" i="1"/>
  <c r="N1366" i="1"/>
  <c r="O1366" i="1"/>
  <c r="M95" i="1"/>
  <c r="N95" i="1"/>
  <c r="O95" i="1"/>
  <c r="M788" i="1"/>
  <c r="N788" i="1"/>
  <c r="O788" i="1"/>
  <c r="M661" i="1"/>
  <c r="N661" i="1"/>
  <c r="O661" i="1"/>
  <c r="M477" i="1"/>
  <c r="N477" i="1"/>
  <c r="O477" i="1"/>
  <c r="M1292" i="1"/>
  <c r="N1292" i="1"/>
  <c r="O1292" i="1"/>
  <c r="M478" i="1"/>
  <c r="N478" i="1"/>
  <c r="O478" i="1"/>
  <c r="M91" i="1"/>
  <c r="N91" i="1"/>
  <c r="O91" i="1"/>
  <c r="M92" i="1"/>
  <c r="N92" i="1"/>
  <c r="Q92" i="1" s="1"/>
  <c r="O92" i="1"/>
  <c r="M174" i="1"/>
  <c r="N174" i="1"/>
  <c r="O174" i="1"/>
  <c r="M285" i="1"/>
  <c r="N285" i="1"/>
  <c r="O285" i="1"/>
  <c r="M286" i="1"/>
  <c r="N286" i="1"/>
  <c r="O286" i="1"/>
  <c r="M1075" i="1"/>
  <c r="N1075" i="1"/>
  <c r="O1075" i="1"/>
  <c r="M201" i="1"/>
  <c r="N201" i="1"/>
  <c r="O201" i="1"/>
  <c r="M232" i="1"/>
  <c r="N232" i="1"/>
  <c r="O232" i="1"/>
  <c r="M220" i="1"/>
  <c r="N220" i="1"/>
  <c r="O220" i="1"/>
  <c r="M284" i="1"/>
  <c r="N284" i="1"/>
  <c r="O284" i="1"/>
  <c r="M315" i="1"/>
  <c r="N315" i="1"/>
  <c r="O315" i="1"/>
  <c r="M565" i="1"/>
  <c r="N565" i="1"/>
  <c r="O565" i="1"/>
  <c r="M884" i="1"/>
  <c r="N884" i="1"/>
  <c r="O884" i="1"/>
  <c r="M153" i="1"/>
  <c r="N153" i="1"/>
  <c r="O153" i="1"/>
  <c r="M87" i="1"/>
  <c r="N87" i="1"/>
  <c r="O87" i="1"/>
  <c r="M555" i="1"/>
  <c r="N555" i="1"/>
  <c r="Q555" i="1" s="1"/>
  <c r="O555" i="1"/>
  <c r="M545" i="1"/>
  <c r="N545" i="1"/>
  <c r="O545" i="1"/>
  <c r="M1013" i="1"/>
  <c r="N1013" i="1"/>
  <c r="O1013" i="1"/>
  <c r="M1135" i="1"/>
  <c r="N1135" i="1"/>
  <c r="O1135" i="1"/>
  <c r="M1014" i="1"/>
  <c r="N1014" i="1"/>
  <c r="O1014" i="1"/>
  <c r="M739" i="1"/>
  <c r="N739" i="1"/>
  <c r="O739" i="1"/>
  <c r="M567" i="1"/>
  <c r="N567" i="1"/>
  <c r="O567" i="1"/>
  <c r="M253" i="1"/>
  <c r="N253" i="1"/>
  <c r="O253" i="1"/>
  <c r="M1016" i="1"/>
  <c r="N1016" i="1"/>
  <c r="O1016" i="1"/>
  <c r="M225" i="1"/>
  <c r="N225" i="1"/>
  <c r="O225" i="1"/>
  <c r="M1376" i="1"/>
  <c r="N1376" i="1"/>
  <c r="O1376" i="1"/>
  <c r="M846" i="1"/>
  <c r="N846" i="1"/>
  <c r="O846" i="1"/>
  <c r="M556" i="1"/>
  <c r="N556" i="1"/>
  <c r="O556" i="1"/>
  <c r="M1367" i="1"/>
  <c r="N1367" i="1"/>
  <c r="O1367" i="1"/>
  <c r="M716" i="1"/>
  <c r="N716" i="1"/>
  <c r="O716" i="1"/>
  <c r="M712" i="1"/>
  <c r="N712" i="1"/>
  <c r="O712" i="1"/>
  <c r="M195" i="1"/>
  <c r="N195" i="1"/>
  <c r="O195" i="1"/>
  <c r="M316" i="1"/>
  <c r="N316" i="1"/>
  <c r="O316" i="1"/>
  <c r="M862" i="1"/>
  <c r="N862" i="1"/>
  <c r="O862" i="1"/>
  <c r="M1041" i="1"/>
  <c r="N1041" i="1"/>
  <c r="O1041" i="1"/>
  <c r="M1293" i="1"/>
  <c r="N1293" i="1"/>
  <c r="O1293" i="1"/>
  <c r="M579" i="1"/>
  <c r="N579" i="1"/>
  <c r="O579" i="1"/>
  <c r="M631" i="1"/>
  <c r="N631" i="1"/>
  <c r="O631" i="1"/>
  <c r="M789" i="1"/>
  <c r="N789" i="1"/>
  <c r="O789" i="1"/>
  <c r="M62" i="1"/>
  <c r="N62" i="1"/>
  <c r="O62" i="1"/>
  <c r="M1348" i="1"/>
  <c r="N1348" i="1"/>
  <c r="Q1348" i="1" s="1"/>
  <c r="O1348" i="1"/>
  <c r="M1307" i="1"/>
  <c r="N1307" i="1"/>
  <c r="O1307" i="1"/>
  <c r="M479" i="1"/>
  <c r="N479" i="1"/>
  <c r="O479" i="1"/>
  <c r="M384" i="1"/>
  <c r="N384" i="1"/>
  <c r="O384" i="1"/>
  <c r="M1121" i="1"/>
  <c r="N1121" i="1"/>
  <c r="O1121" i="1"/>
  <c r="M524" i="1"/>
  <c r="N524" i="1"/>
  <c r="O524" i="1"/>
  <c r="M157" i="1"/>
  <c r="N157" i="1"/>
  <c r="O157" i="1"/>
  <c r="M510" i="1"/>
  <c r="N510" i="1"/>
  <c r="O510" i="1"/>
  <c r="M684" i="1"/>
  <c r="N684" i="1"/>
  <c r="O684" i="1"/>
  <c r="M683" i="1"/>
  <c r="N683" i="1"/>
  <c r="O683" i="1"/>
  <c r="M155" i="1"/>
  <c r="N155" i="1"/>
  <c r="O155" i="1"/>
  <c r="M1067" i="1"/>
  <c r="N1067" i="1"/>
  <c r="O1067" i="1"/>
  <c r="M1294" i="1"/>
  <c r="N1294" i="1"/>
  <c r="O1294" i="1"/>
  <c r="M282" i="1"/>
  <c r="N282" i="1"/>
  <c r="O282" i="1"/>
  <c r="M347" i="1"/>
  <c r="N347" i="1"/>
  <c r="O347" i="1"/>
  <c r="M480" i="1"/>
  <c r="N480" i="1"/>
  <c r="O480" i="1"/>
  <c r="M690" i="1"/>
  <c r="N690" i="1"/>
  <c r="O690" i="1"/>
  <c r="M1295" i="1"/>
  <c r="N1295" i="1"/>
  <c r="O1295" i="1"/>
  <c r="M790" i="1"/>
  <c r="N790" i="1"/>
  <c r="O790" i="1"/>
  <c r="M481" i="1"/>
  <c r="N481" i="1"/>
  <c r="O481" i="1"/>
  <c r="M198" i="1"/>
  <c r="N198" i="1"/>
  <c r="O198" i="1"/>
  <c r="M255" i="1"/>
  <c r="N255" i="1"/>
  <c r="O255" i="1"/>
  <c r="M791" i="1"/>
  <c r="N791" i="1"/>
  <c r="O791" i="1"/>
  <c r="M1296" i="1"/>
  <c r="N1296" i="1"/>
  <c r="O1296" i="1"/>
  <c r="M619" i="1"/>
  <c r="N619" i="1"/>
  <c r="O619" i="1"/>
  <c r="M482" i="1"/>
  <c r="N482" i="1"/>
  <c r="O482" i="1"/>
  <c r="M344" i="1"/>
  <c r="N344" i="1"/>
  <c r="O344" i="1"/>
  <c r="M618" i="1"/>
  <c r="N618" i="1"/>
  <c r="O618" i="1"/>
  <c r="M299" i="1"/>
  <c r="N299" i="1"/>
  <c r="Q299" i="1" s="1"/>
  <c r="O299" i="1"/>
  <c r="M616" i="1"/>
  <c r="N616" i="1"/>
  <c r="O616" i="1"/>
  <c r="M615" i="1"/>
  <c r="N615" i="1"/>
  <c r="O615" i="1"/>
  <c r="M612" i="1"/>
  <c r="N612" i="1"/>
  <c r="O612" i="1"/>
  <c r="M624" i="1"/>
  <c r="N624" i="1"/>
  <c r="O624" i="1"/>
  <c r="M614" i="1"/>
  <c r="N614" i="1"/>
  <c r="O614" i="1"/>
  <c r="M626" i="1"/>
  <c r="N626" i="1"/>
  <c r="O626" i="1"/>
  <c r="M627" i="1"/>
  <c r="N627" i="1"/>
  <c r="O627" i="1"/>
  <c r="M613" i="1"/>
  <c r="N613" i="1"/>
  <c r="O613" i="1"/>
  <c r="M625" i="1"/>
  <c r="N625" i="1"/>
  <c r="O625" i="1"/>
  <c r="M604" i="1"/>
  <c r="N604" i="1"/>
  <c r="O604" i="1"/>
  <c r="M617" i="1"/>
  <c r="N617" i="1"/>
  <c r="O617" i="1"/>
  <c r="M792" i="1"/>
  <c r="N792" i="1"/>
  <c r="O792" i="1"/>
  <c r="M1297" i="1"/>
  <c r="N1297" i="1"/>
  <c r="O1297" i="1"/>
  <c r="M483" i="1"/>
  <c r="N483" i="1"/>
  <c r="O483" i="1"/>
  <c r="M160" i="1"/>
  <c r="N160" i="1"/>
  <c r="O160" i="1"/>
  <c r="M30" i="1"/>
  <c r="N30" i="1"/>
  <c r="O30" i="1"/>
  <c r="M1298" i="1"/>
  <c r="N1298" i="1"/>
  <c r="O1298" i="1"/>
  <c r="M793" i="1"/>
  <c r="N793" i="1"/>
  <c r="O793" i="1"/>
  <c r="M212" i="1"/>
  <c r="N212" i="1"/>
  <c r="O212" i="1"/>
  <c r="M207" i="1"/>
  <c r="N207" i="1"/>
  <c r="O207" i="1"/>
  <c r="M484" i="1"/>
  <c r="N484" i="1"/>
  <c r="O484" i="1"/>
  <c r="M213" i="1"/>
  <c r="N213" i="1"/>
  <c r="O213" i="1"/>
  <c r="M208" i="1"/>
  <c r="N208" i="1"/>
  <c r="O208" i="1"/>
  <c r="M215" i="1"/>
  <c r="N215" i="1"/>
  <c r="O215" i="1"/>
  <c r="M214" i="1"/>
  <c r="N214" i="1"/>
  <c r="O214" i="1"/>
  <c r="M210" i="1"/>
  <c r="N210" i="1"/>
  <c r="O210" i="1"/>
  <c r="M1299" i="1"/>
  <c r="N1299" i="1"/>
  <c r="O1299" i="1"/>
  <c r="M794" i="1"/>
  <c r="N794" i="1"/>
  <c r="O794" i="1"/>
  <c r="M485" i="1"/>
  <c r="N485" i="1"/>
  <c r="O485" i="1"/>
  <c r="M262" i="1"/>
  <c r="N262" i="1"/>
  <c r="O262" i="1"/>
  <c r="M264" i="1"/>
  <c r="N264" i="1"/>
  <c r="O264" i="1"/>
  <c r="M263" i="1"/>
  <c r="N263" i="1"/>
  <c r="O263" i="1"/>
  <c r="M1054" i="1"/>
  <c r="N1054" i="1"/>
  <c r="O1054" i="1"/>
  <c r="M1182" i="1"/>
  <c r="N1182" i="1"/>
  <c r="O1182" i="1"/>
  <c r="M912" i="1"/>
  <c r="N912" i="1"/>
  <c r="O912" i="1"/>
  <c r="M113" i="1"/>
  <c r="N113" i="1"/>
  <c r="O113" i="1"/>
  <c r="M1183" i="1"/>
  <c r="N1183" i="1"/>
  <c r="Q1183" i="1" s="1"/>
  <c r="O1183" i="1"/>
  <c r="M116" i="1"/>
  <c r="N116" i="1"/>
  <c r="Q116" i="1" s="1"/>
  <c r="O116" i="1"/>
  <c r="M907" i="1"/>
  <c r="N907" i="1"/>
  <c r="O907" i="1"/>
  <c r="M112" i="1"/>
  <c r="N112" i="1"/>
  <c r="O112" i="1"/>
  <c r="M115" i="1"/>
  <c r="N115" i="1"/>
  <c r="O115" i="1"/>
  <c r="M114" i="1"/>
  <c r="N114" i="1"/>
  <c r="O114" i="1"/>
  <c r="M1300" i="1"/>
  <c r="N1300" i="1"/>
  <c r="O1300" i="1"/>
  <c r="M795" i="1"/>
  <c r="N795" i="1"/>
  <c r="O795" i="1"/>
  <c r="M1242" i="1"/>
  <c r="N1242" i="1"/>
  <c r="O1242" i="1"/>
  <c r="M1039" i="1"/>
  <c r="N1039" i="1"/>
  <c r="O1039" i="1"/>
  <c r="M1151" i="1"/>
  <c r="N1151" i="1"/>
  <c r="O1151" i="1"/>
  <c r="M1007" i="1"/>
  <c r="N1007" i="1"/>
  <c r="O1007" i="1"/>
  <c r="M1038" i="1"/>
  <c r="N1038" i="1"/>
  <c r="O1038" i="1"/>
  <c r="M1086" i="1"/>
  <c r="N1086" i="1"/>
  <c r="O1086" i="1"/>
  <c r="M1141" i="1"/>
  <c r="N1141" i="1"/>
  <c r="O1141" i="1"/>
  <c r="M867" i="1"/>
  <c r="N867" i="1"/>
  <c r="O867" i="1"/>
  <c r="M1150" i="1"/>
  <c r="N1150" i="1"/>
  <c r="Q1150" i="1" s="1"/>
  <c r="O1150" i="1"/>
  <c r="M1204" i="1"/>
  <c r="N1204" i="1"/>
  <c r="Q1204" i="1" s="1"/>
  <c r="O1204" i="1"/>
  <c r="M1203" i="1"/>
  <c r="N1203" i="1"/>
  <c r="Q1203" i="1" s="1"/>
  <c r="O1203" i="1"/>
  <c r="M1205" i="1"/>
  <c r="N1205" i="1"/>
  <c r="Q1205" i="1" s="1"/>
  <c r="O1205" i="1"/>
  <c r="M1198" i="1"/>
  <c r="N1198" i="1"/>
  <c r="Q1198" i="1" s="1"/>
  <c r="O1198" i="1"/>
  <c r="M1202" i="1"/>
  <c r="N1202" i="1"/>
  <c r="Q1202" i="1" s="1"/>
  <c r="O1202" i="1"/>
  <c r="M1199" i="1"/>
  <c r="N1199" i="1"/>
  <c r="Q1199" i="1" s="1"/>
  <c r="O1199" i="1"/>
  <c r="M1201" i="1"/>
  <c r="N1201" i="1"/>
  <c r="Q1201" i="1" s="1"/>
  <c r="O1201" i="1"/>
  <c r="M1206" i="1"/>
  <c r="N1206" i="1"/>
  <c r="Q1206" i="1" s="1"/>
  <c r="O1206" i="1"/>
  <c r="M807" i="1"/>
  <c r="N807" i="1"/>
  <c r="O807" i="1"/>
  <c r="M1197" i="1"/>
  <c r="N1197" i="1"/>
  <c r="Q1197" i="1" s="1"/>
  <c r="O1197" i="1"/>
  <c r="M1200" i="1"/>
  <c r="N1200" i="1"/>
  <c r="Q1200" i="1" s="1"/>
  <c r="O1200" i="1"/>
  <c r="M866" i="1"/>
  <c r="N866" i="1"/>
  <c r="O866" i="1"/>
  <c r="M1301" i="1"/>
  <c r="N1301" i="1"/>
  <c r="O1301" i="1"/>
  <c r="V5" i="1" l="1"/>
  <c r="O933" i="1"/>
  <c r="Q541" i="1"/>
  <c r="O941" i="1"/>
  <c r="O169" i="1"/>
  <c r="O168" i="1"/>
  <c r="O100" i="1"/>
  <c r="Q273" i="1"/>
  <c r="Q942" i="1"/>
  <c r="Q819" i="1"/>
  <c r="O122" i="1"/>
  <c r="O154" i="1"/>
  <c r="G5" i="1"/>
  <c r="O79" i="1"/>
  <c r="O564" i="1"/>
  <c r="O132" i="1"/>
  <c r="Q132" i="1"/>
  <c r="O167" i="1"/>
  <c r="O724" i="1"/>
  <c r="O1085" i="1"/>
  <c r="Q228" i="1"/>
  <c r="Y41" i="1"/>
  <c r="Q41" i="1" s="1"/>
  <c r="Y97" i="1"/>
  <c r="Y75" i="1"/>
  <c r="Y51" i="1"/>
  <c r="Y84" i="1"/>
  <c r="Y77" i="1"/>
  <c r="Y80" i="1"/>
  <c r="Y61" i="1"/>
  <c r="Y16" i="1"/>
  <c r="Y34" i="1"/>
  <c r="Y17" i="1"/>
  <c r="Y81" i="1"/>
  <c r="Y89" i="1"/>
  <c r="Y49" i="1"/>
  <c r="Y60" i="1"/>
  <c r="Y93" i="1"/>
  <c r="Y24" i="1"/>
  <c r="Y99" i="1"/>
  <c r="Q99" i="1" s="1"/>
  <c r="Y25" i="1"/>
  <c r="Y40" i="1"/>
  <c r="Y88" i="1"/>
  <c r="Y69" i="1"/>
  <c r="Y33" i="1"/>
  <c r="Y20" i="1"/>
  <c r="Y102" i="1"/>
  <c r="Y105" i="1"/>
  <c r="Y26" i="1"/>
  <c r="Y85" i="1"/>
  <c r="Y86" i="1"/>
  <c r="Y94" i="1"/>
  <c r="Y98" i="1"/>
  <c r="Y50" i="1"/>
  <c r="Y52" i="1"/>
  <c r="Y165" i="1"/>
  <c r="Q165" i="1" s="1"/>
  <c r="Y297" i="1"/>
  <c r="Y205" i="1"/>
  <c r="Y237" i="1"/>
  <c r="Y294" i="1"/>
  <c r="Y109" i="1"/>
  <c r="Y188" i="1"/>
  <c r="Y162" i="1"/>
  <c r="Y268" i="1"/>
  <c r="Y108" i="1"/>
  <c r="Y230" i="1"/>
  <c r="Y140" i="1"/>
  <c r="Y163" i="1"/>
  <c r="Y312" i="1"/>
  <c r="Y209" i="1"/>
  <c r="Y211" i="1"/>
  <c r="Y260" i="1"/>
  <c r="Y275" i="1"/>
  <c r="Y295" i="1"/>
  <c r="Q295" i="1" s="1"/>
  <c r="Y139" i="1"/>
  <c r="Y265" i="1"/>
  <c r="Y305" i="1"/>
  <c r="Y313" i="1"/>
  <c r="Y267" i="1"/>
  <c r="Y158" i="1"/>
  <c r="Y298" i="1"/>
  <c r="Y235" i="1"/>
  <c r="Y206" i="1"/>
  <c r="Y141" i="1"/>
  <c r="Y182" i="1"/>
  <c r="Y340" i="1"/>
  <c r="Q340" i="1" s="1"/>
  <c r="Y394" i="1"/>
  <c r="Y350" i="1"/>
  <c r="Y332" i="1"/>
  <c r="Y338" i="1"/>
  <c r="Y351" i="1"/>
  <c r="Y393" i="1"/>
  <c r="Y390" i="1"/>
  <c r="Y336" i="1"/>
  <c r="Y392" i="1"/>
  <c r="Y397" i="1"/>
  <c r="Y396" i="1"/>
  <c r="Y395" i="1"/>
  <c r="Y389" i="1"/>
  <c r="Y331" i="1"/>
  <c r="Y399" i="1"/>
  <c r="Y400" i="1"/>
  <c r="Q400" i="1" s="1"/>
  <c r="Y502" i="1"/>
  <c r="Y488" i="1"/>
  <c r="Y365" i="1"/>
  <c r="Y398" i="1"/>
  <c r="Y391" i="1"/>
  <c r="Y489" i="1"/>
  <c r="Y548" i="1"/>
  <c r="Y561" i="1"/>
  <c r="Q561" i="1" s="1"/>
  <c r="Y577" i="1"/>
  <c r="Y578" i="1"/>
  <c r="Q578" i="1" s="1"/>
  <c r="Y519" i="1"/>
  <c r="Y528" i="1"/>
  <c r="Q528" i="1" s="1"/>
  <c r="Y544" i="1"/>
  <c r="Y547" i="1"/>
  <c r="Q547" i="1" s="1"/>
  <c r="Y503" i="1"/>
  <c r="Q503" i="1" s="1"/>
  <c r="Y509" i="1"/>
  <c r="Y513" i="1"/>
  <c r="Q513" i="1" s="1"/>
  <c r="Y542" i="1"/>
  <c r="Y543" i="1"/>
  <c r="Q543" i="1" s="1"/>
  <c r="Y593" i="1"/>
  <c r="Q593" i="1" s="1"/>
  <c r="Y703" i="1"/>
  <c r="Y642" i="1"/>
  <c r="Y629" i="1"/>
  <c r="Y592" i="1"/>
  <c r="Y608" i="1"/>
  <c r="Y659" i="1"/>
  <c r="Y705" i="1"/>
  <c r="Y713" i="1"/>
  <c r="Y717" i="1"/>
  <c r="Q717" i="1" s="1"/>
  <c r="Y594" i="1"/>
  <c r="Y590" i="1"/>
  <c r="Y662" i="1"/>
  <c r="Y699" i="1"/>
  <c r="Y607" i="1"/>
  <c r="Y714" i="1"/>
  <c r="Y689" i="1"/>
  <c r="Y634" i="1"/>
  <c r="Y704" i="1"/>
  <c r="Y582" i="1"/>
  <c r="Y591" i="1"/>
  <c r="Y653" i="1"/>
  <c r="Y602" i="1"/>
  <c r="Y585" i="1"/>
  <c r="Y685" i="1"/>
  <c r="Y671" i="1"/>
  <c r="Y707" i="1"/>
  <c r="Y589" i="1"/>
  <c r="Y600" i="1"/>
  <c r="Y595" i="1"/>
  <c r="Y691" i="1"/>
  <c r="Y601" i="1"/>
  <c r="Y632" i="1"/>
  <c r="Y673" i="1"/>
  <c r="Y667" i="1"/>
  <c r="Y598" i="1"/>
  <c r="Y581" i="1"/>
  <c r="Y810" i="1"/>
  <c r="Y763" i="1"/>
  <c r="Y798" i="1"/>
  <c r="Y732" i="1"/>
  <c r="Y760" i="1"/>
  <c r="Y767" i="1"/>
  <c r="Y808" i="1"/>
  <c r="Y731" i="1"/>
  <c r="Y718" i="1"/>
  <c r="Y736" i="1"/>
  <c r="Y812" i="1"/>
  <c r="Q812" i="1" s="1"/>
  <c r="Y796" i="1"/>
  <c r="Y734" i="1"/>
  <c r="Y805" i="1"/>
  <c r="Y765" i="1"/>
  <c r="Y762" i="1"/>
  <c r="Y737" i="1"/>
  <c r="Y721" i="1"/>
  <c r="Y766" i="1"/>
  <c r="Y800" i="1"/>
  <c r="Y797" i="1"/>
  <c r="Y719" i="1"/>
  <c r="Y799" i="1"/>
  <c r="Y730" i="1"/>
  <c r="Q730" i="1" s="1"/>
  <c r="Y831" i="1"/>
  <c r="Q831" i="1" s="1"/>
  <c r="Y828" i="1"/>
  <c r="Y840" i="1"/>
  <c r="Y836" i="1"/>
  <c r="Y839" i="1"/>
  <c r="Y832" i="1"/>
  <c r="Y841" i="1"/>
  <c r="Y823" i="1"/>
  <c r="Y824" i="1"/>
  <c r="Y844" i="1"/>
  <c r="Q844" i="1" s="1"/>
  <c r="Y858" i="1"/>
  <c r="Q858" i="1" s="1"/>
  <c r="Y909" i="1"/>
  <c r="Y908" i="1"/>
  <c r="Y859" i="1"/>
  <c r="Y849" i="1"/>
  <c r="Y864" i="1"/>
  <c r="Y879" i="1"/>
  <c r="Y928" i="1"/>
  <c r="Y916" i="1"/>
  <c r="Y851" i="1"/>
  <c r="Y857" i="1"/>
  <c r="Y922" i="1"/>
  <c r="Y883" i="1"/>
  <c r="Y927" i="1"/>
  <c r="Y893" i="1"/>
  <c r="Y917" i="1"/>
  <c r="Q917" i="1" s="1"/>
  <c r="Y923" i="1"/>
  <c r="Y856" i="1"/>
  <c r="Y865" i="1"/>
  <c r="Y895" i="1"/>
  <c r="Y869" i="1"/>
  <c r="Y897" i="1"/>
  <c r="Y871" i="1"/>
  <c r="Y894" i="1"/>
  <c r="Y860" i="1"/>
  <c r="Y881" i="1"/>
  <c r="Y882" i="1"/>
  <c r="Y931" i="1"/>
  <c r="Y934" i="1"/>
  <c r="Y935" i="1"/>
  <c r="Y936" i="1"/>
  <c r="Y937" i="1"/>
  <c r="Y930" i="1"/>
  <c r="Y949" i="1"/>
  <c r="Q949" i="1" s="1"/>
  <c r="Y950" i="1"/>
  <c r="Q950" i="1" s="1"/>
  <c r="Y1101" i="1"/>
  <c r="Y1064" i="1"/>
  <c r="Y1028" i="1"/>
  <c r="Q1028" i="1" s="1"/>
  <c r="Y1019" i="1"/>
  <c r="Y1018" i="1"/>
  <c r="Y1027" i="1"/>
  <c r="Y1087" i="1"/>
  <c r="Y1084" i="1"/>
  <c r="Y1063" i="1"/>
  <c r="Y1008" i="1"/>
  <c r="Y1092" i="1"/>
  <c r="Y1073" i="1"/>
  <c r="Y1076" i="1"/>
  <c r="Y1068" i="1"/>
  <c r="Y1080" i="1"/>
  <c r="Y1057" i="1"/>
  <c r="Y1009" i="1"/>
  <c r="Y1034" i="1"/>
  <c r="Y1040" i="1"/>
  <c r="Y1012" i="1"/>
  <c r="Y1031" i="1"/>
  <c r="Y1029" i="1"/>
  <c r="Y1093" i="1"/>
  <c r="Y1062" i="1"/>
  <c r="Y1103" i="1"/>
  <c r="Y961" i="1"/>
  <c r="Y1030" i="1"/>
  <c r="Y1102" i="1"/>
  <c r="Q1102" i="1" s="1"/>
  <c r="Y951" i="1"/>
  <c r="Y1096" i="1"/>
  <c r="Y958" i="1"/>
  <c r="Y959" i="1"/>
  <c r="Y1104" i="1"/>
  <c r="Y1105" i="1"/>
  <c r="Q1105" i="1" s="1"/>
  <c r="Y1106" i="1"/>
  <c r="Q1106" i="1" s="1"/>
  <c r="Y1193" i="1"/>
  <c r="Q1193" i="1" s="1"/>
  <c r="Y1329" i="1"/>
  <c r="Y1187" i="1"/>
  <c r="Y1347" i="1"/>
  <c r="Y1378" i="1"/>
  <c r="Y1169" i="1"/>
  <c r="Y1212" i="1"/>
  <c r="Y1209" i="1"/>
  <c r="Y1164" i="1"/>
  <c r="Y1377" i="1"/>
  <c r="Y1210" i="1"/>
  <c r="Y1322" i="1"/>
  <c r="Y1331" i="1"/>
  <c r="Y1217" i="1"/>
  <c r="Y1375" i="1"/>
  <c r="Q1375" i="1" s="1"/>
  <c r="Y1216" i="1"/>
  <c r="Y1215" i="1"/>
  <c r="Y1374" i="1"/>
  <c r="Y1125" i="1"/>
  <c r="Y1330" i="1"/>
  <c r="Y1323" i="1"/>
  <c r="Y1214" i="1"/>
  <c r="Y1319" i="1"/>
  <c r="Y1346" i="1"/>
  <c r="Y1333" i="1"/>
  <c r="Y1133" i="1"/>
  <c r="Y1332" i="1"/>
  <c r="Y1379" i="1"/>
  <c r="Y1302" i="1"/>
  <c r="Y1213" i="1"/>
  <c r="Y1179" i="1"/>
  <c r="Y1130" i="1"/>
  <c r="Y1184" i="1"/>
  <c r="Y1192" i="1"/>
  <c r="Y1131" i="1"/>
  <c r="Y1355" i="1"/>
  <c r="Y1207" i="1"/>
  <c r="Y1152" i="1"/>
  <c r="Y1122" i="1"/>
  <c r="Y1174" i="1"/>
  <c r="Y1334" i="1"/>
  <c r="Y1211" i="1"/>
  <c r="Y1173" i="1"/>
  <c r="Y1165" i="1"/>
  <c r="Y1177" i="1"/>
  <c r="Y1208" i="1"/>
  <c r="Y328" i="1"/>
  <c r="Q328" i="1" s="1"/>
  <c r="Y401" i="1"/>
  <c r="Q401" i="1" s="1"/>
  <c r="Y1218" i="1"/>
  <c r="Q1218" i="1" s="1"/>
  <c r="Y245" i="1"/>
  <c r="Q245" i="1" s="1"/>
  <c r="Y244" i="1"/>
  <c r="Q244" i="1" s="1"/>
  <c r="Y1219" i="1"/>
  <c r="Q1219" i="1" s="1"/>
  <c r="Y402" i="1"/>
  <c r="Q402" i="1" s="1"/>
  <c r="Y243" i="1"/>
  <c r="Q243" i="1" s="1"/>
  <c r="Y241" i="1"/>
  <c r="Q241" i="1" s="1"/>
  <c r="Y242" i="1"/>
  <c r="Q242" i="1" s="1"/>
  <c r="Y240" i="1"/>
  <c r="Q240" i="1" s="1"/>
  <c r="Y403" i="1"/>
  <c r="Q403" i="1" s="1"/>
  <c r="Y1220" i="1"/>
  <c r="Q1220" i="1" s="1"/>
  <c r="Y216" i="1"/>
  <c r="Q216" i="1" s="1"/>
  <c r="Y218" i="1"/>
  <c r="Q218" i="1" s="1"/>
  <c r="Y217" i="1"/>
  <c r="Q217" i="1" s="1"/>
  <c r="Y219" i="1"/>
  <c r="Q219" i="1" s="1"/>
  <c r="Y404" i="1"/>
  <c r="Q404" i="1" s="1"/>
  <c r="Y1221" i="1"/>
  <c r="Q1221" i="1" s="1"/>
  <c r="Y771" i="1"/>
  <c r="Q771" i="1" s="1"/>
  <c r="Y123" i="1"/>
  <c r="Y405" i="1"/>
  <c r="Q405" i="1" s="1"/>
  <c r="Y125" i="1"/>
  <c r="Y124" i="1"/>
  <c r="Y150" i="1"/>
  <c r="Q150" i="1" s="1"/>
  <c r="Y131" i="1"/>
  <c r="Q131" i="1" s="1"/>
  <c r="Y117" i="1"/>
  <c r="Q117" i="1" s="1"/>
  <c r="Y342" i="1"/>
  <c r="Q342" i="1" s="1"/>
  <c r="Y1222" i="1"/>
  <c r="Q1222" i="1" s="1"/>
  <c r="Y126" i="1"/>
  <c r="Q126" i="1" s="1"/>
  <c r="Y772" i="1"/>
  <c r="Q772" i="1" s="1"/>
  <c r="Y641" i="1"/>
  <c r="Q641" i="1" s="1"/>
  <c r="Y406" i="1"/>
  <c r="Q406" i="1" s="1"/>
  <c r="Y1042" i="1"/>
  <c r="Y1046" i="1"/>
  <c r="Y1048" i="1"/>
  <c r="Y1043" i="1"/>
  <c r="Y269" i="1"/>
  <c r="Q269" i="1" s="1"/>
  <c r="Y270" i="1"/>
  <c r="Q270" i="1" s="1"/>
  <c r="Y271" i="1"/>
  <c r="Q271" i="1" s="1"/>
  <c r="Y1045" i="1"/>
  <c r="Y1047" i="1"/>
  <c r="Y1049" i="1"/>
  <c r="Y1044" i="1"/>
  <c r="Y1223" i="1"/>
  <c r="Q1223" i="1" s="1"/>
  <c r="Y57" i="1"/>
  <c r="Y53" i="1"/>
  <c r="Q53" i="1" s="1"/>
  <c r="Y407" i="1"/>
  <c r="Q407" i="1" s="1"/>
  <c r="Y55" i="1"/>
  <c r="Y56" i="1"/>
  <c r="Q56" i="1" s="1"/>
  <c r="Y54" i="1"/>
  <c r="Q54" i="1" s="1"/>
  <c r="Y58" i="1"/>
  <c r="Y59" i="1"/>
  <c r="Q59" i="1" s="1"/>
  <c r="Y48" i="1"/>
  <c r="Y1224" i="1"/>
  <c r="Q1224" i="1" s="1"/>
  <c r="Y773" i="1"/>
  <c r="Q773" i="1" s="1"/>
  <c r="Y185" i="1"/>
  <c r="Y408" i="1"/>
  <c r="Q408" i="1" s="1"/>
  <c r="Y1225" i="1"/>
  <c r="Q1225" i="1" s="1"/>
  <c r="Y774" i="1"/>
  <c r="Q774" i="1" s="1"/>
  <c r="Y152" i="1"/>
  <c r="Q152" i="1" s="1"/>
  <c r="Y151" i="1"/>
  <c r="Q151" i="1" s="1"/>
  <c r="Y409" i="1"/>
  <c r="Q409" i="1" s="1"/>
  <c r="Y872" i="1"/>
  <c r="Q872" i="1" s="1"/>
  <c r="Y1059" i="1"/>
  <c r="Q1059" i="1" s="1"/>
  <c r="Y410" i="1"/>
  <c r="Q410" i="1" s="1"/>
  <c r="Y226" i="1"/>
  <c r="Q226" i="1" s="1"/>
  <c r="Y12" i="1"/>
  <c r="Q12" i="1" s="1"/>
  <c r="Y1226" i="1"/>
  <c r="Q1226" i="1" s="1"/>
  <c r="Y925" i="1"/>
  <c r="Y236" i="1"/>
  <c r="Y920" i="1"/>
  <c r="Y938" i="1"/>
  <c r="Y914" i="1"/>
  <c r="Y411" i="1"/>
  <c r="Q411" i="1" s="1"/>
  <c r="Y1227" i="1"/>
  <c r="Q1227" i="1" s="1"/>
  <c r="Y664" i="1"/>
  <c r="Q664" i="1" s="1"/>
  <c r="Y665" i="1"/>
  <c r="Q665" i="1" s="1"/>
  <c r="Y63" i="1"/>
  <c r="Q63" i="1" s="1"/>
  <c r="Y412" i="1"/>
  <c r="Q412" i="1" s="1"/>
  <c r="Y686" i="1"/>
  <c r="Q686" i="1" s="1"/>
  <c r="Y698" i="1"/>
  <c r="Q698" i="1" s="1"/>
  <c r="Y1228" i="1"/>
  <c r="Q1228" i="1" s="1"/>
  <c r="Y413" i="1"/>
  <c r="Q413" i="1" s="1"/>
  <c r="Y1194" i="1"/>
  <c r="Q1194" i="1" s="1"/>
  <c r="Y801" i="1"/>
  <c r="Q801" i="1" s="1"/>
  <c r="Y308" i="1"/>
  <c r="Q308" i="1" s="1"/>
  <c r="Y693" i="1"/>
  <c r="Q693" i="1" s="1"/>
  <c r="Y580" i="1"/>
  <c r="Q580" i="1" s="1"/>
  <c r="Y307" i="1"/>
  <c r="Q307" i="1" s="1"/>
  <c r="Y692" i="1"/>
  <c r="Q692" i="1" s="1"/>
  <c r="Y896" i="1"/>
  <c r="Q896" i="1" s="1"/>
  <c r="Y943" i="1"/>
  <c r="Y1061" i="1"/>
  <c r="Q1061" i="1" s="1"/>
  <c r="Y837" i="1"/>
  <c r="Q837" i="1" s="1"/>
  <c r="Y1229" i="1"/>
  <c r="Q1229" i="1" s="1"/>
  <c r="Y775" i="1"/>
  <c r="Q775" i="1" s="1"/>
  <c r="Y768" i="1"/>
  <c r="Q768" i="1" s="1"/>
  <c r="Y738" i="1"/>
  <c r="Q738" i="1" s="1"/>
  <c r="Y414" i="1"/>
  <c r="Q414" i="1" s="1"/>
  <c r="Y1026" i="1"/>
  <c r="Q1026" i="1" s="1"/>
  <c r="Y100" i="1"/>
  <c r="Y1055" i="1"/>
  <c r="Q1055" i="1" s="1"/>
  <c r="Y695" i="1"/>
  <c r="Q695" i="1" s="1"/>
  <c r="Y1083" i="1"/>
  <c r="Q1083" i="1" s="1"/>
  <c r="Y694" i="1"/>
  <c r="Q694" i="1" s="1"/>
  <c r="Y1082" i="1"/>
  <c r="Q1082" i="1" s="1"/>
  <c r="Y802" i="1"/>
  <c r="Q802" i="1" s="1"/>
  <c r="Y1230" i="1"/>
  <c r="Q1230" i="1" s="1"/>
  <c r="Y776" i="1"/>
  <c r="Q776" i="1" s="1"/>
  <c r="Y415" i="1"/>
  <c r="Q415" i="1" s="1"/>
  <c r="Y863" i="1"/>
  <c r="Q863" i="1" s="1"/>
  <c r="Y525" i="1"/>
  <c r="Q525" i="1" s="1"/>
  <c r="Y239" i="1"/>
  <c r="Q239" i="1" s="1"/>
  <c r="Y552" i="1"/>
  <c r="Q552" i="1" s="1"/>
  <c r="Y500" i="1"/>
  <c r="Q500" i="1" s="1"/>
  <c r="Y302" i="1"/>
  <c r="Q302" i="1" s="1"/>
  <c r="Y189" i="1"/>
  <c r="Q189" i="1" s="1"/>
  <c r="Y526" i="1"/>
  <c r="Q526" i="1" s="1"/>
  <c r="Y706" i="1"/>
  <c r="Q706" i="1" s="1"/>
  <c r="Y18" i="1"/>
  <c r="Q18" i="1" s="1"/>
  <c r="Y199" i="1"/>
  <c r="Q199" i="1" s="1"/>
  <c r="Y886" i="1"/>
  <c r="Q886" i="1" s="1"/>
  <c r="Y880" i="1"/>
  <c r="Q880" i="1" s="1"/>
  <c r="Y1005" i="1"/>
  <c r="Q1005" i="1" s="1"/>
  <c r="Y249" i="1"/>
  <c r="Q249" i="1" s="1"/>
  <c r="Y1231" i="1"/>
  <c r="Q1231" i="1" s="1"/>
  <c r="Y1136" i="1"/>
  <c r="Q1136" i="1" s="1"/>
  <c r="Y811" i="1"/>
  <c r="Q811" i="1" s="1"/>
  <c r="Y314" i="1"/>
  <c r="Q314" i="1" s="1"/>
  <c r="Y1349" i="1"/>
  <c r="Y777" i="1"/>
  <c r="Q777" i="1" s="1"/>
  <c r="Y687" i="1"/>
  <c r="Q687" i="1" s="1"/>
  <c r="Y688" i="1"/>
  <c r="Q688" i="1" s="1"/>
  <c r="Y416" i="1"/>
  <c r="Q416" i="1" s="1"/>
  <c r="Y1232" i="1"/>
  <c r="Q1232" i="1" s="1"/>
  <c r="Y333" i="1"/>
  <c r="Q333" i="1" s="1"/>
  <c r="Y417" i="1"/>
  <c r="Q417" i="1" s="1"/>
  <c r="Y279" i="1"/>
  <c r="Q279" i="1" s="1"/>
  <c r="Y283" i="1"/>
  <c r="Q283" i="1" s="1"/>
  <c r="Y1196" i="1"/>
  <c r="Y369" i="1"/>
  <c r="Y1058" i="1"/>
  <c r="Q1058" i="1" s="1"/>
  <c r="Y709" i="1"/>
  <c r="Q709" i="1" s="1"/>
  <c r="Y813" i="1"/>
  <c r="Q813" i="1" s="1"/>
  <c r="Y962" i="1"/>
  <c r="Q962" i="1" s="1"/>
  <c r="Y274" i="1"/>
  <c r="Q274" i="1" s="1"/>
  <c r="Y1373" i="1"/>
  <c r="Q1373" i="1" s="1"/>
  <c r="Y657" i="1"/>
  <c r="Q657" i="1" s="1"/>
  <c r="Y276" i="1"/>
  <c r="Q276" i="1" s="1"/>
  <c r="Y1195" i="1"/>
  <c r="Y1032" i="1"/>
  <c r="Q1032" i="1" s="1"/>
  <c r="Y520" i="1"/>
  <c r="Y1233" i="1"/>
  <c r="Q1233" i="1" s="1"/>
  <c r="Y222" i="1"/>
  <c r="Q222" i="1" s="1"/>
  <c r="Y606" i="1"/>
  <c r="Y1372" i="1"/>
  <c r="Y891" i="1"/>
  <c r="Q891" i="1" s="1"/>
  <c r="Y229" i="1"/>
  <c r="Y702" i="1"/>
  <c r="Y1128" i="1"/>
  <c r="Q1128" i="1" s="1"/>
  <c r="Y221" i="1"/>
  <c r="Y159" i="1"/>
  <c r="Q159" i="1" s="1"/>
  <c r="Y246" i="1"/>
  <c r="Q246" i="1" s="1"/>
  <c r="Y368" i="1"/>
  <c r="Q368" i="1" s="1"/>
  <c r="Y710" i="1"/>
  <c r="Q710" i="1" s="1"/>
  <c r="Y103" i="1"/>
  <c r="Y1056" i="1"/>
  <c r="Q1056" i="1" s="1"/>
  <c r="Y778" i="1"/>
  <c r="Q778" i="1" s="1"/>
  <c r="Y418" i="1"/>
  <c r="Q418" i="1" s="1"/>
  <c r="Y648" i="1"/>
  <c r="Q648" i="1" s="1"/>
  <c r="Y649" i="1"/>
  <c r="Q649" i="1" s="1"/>
  <c r="Y1051" i="1"/>
  <c r="Q1051" i="1" s="1"/>
  <c r="Y1371" i="1"/>
  <c r="Q1371" i="1" s="1"/>
  <c r="Y755" i="1"/>
  <c r="Q755" i="1" s="1"/>
  <c r="Y419" i="1"/>
  <c r="Q419" i="1" s="1"/>
  <c r="Y651" i="1"/>
  <c r="Q651" i="1" s="1"/>
  <c r="Y650" i="1"/>
  <c r="Q650" i="1" s="1"/>
  <c r="Y890" i="1"/>
  <c r="Q890" i="1" s="1"/>
  <c r="Y420" i="1"/>
  <c r="Q420" i="1" s="1"/>
  <c r="Y550" i="1"/>
  <c r="Q550" i="1" s="1"/>
  <c r="Y76" i="1"/>
  <c r="Q76" i="1" s="1"/>
  <c r="Y360" i="1"/>
  <c r="Q360" i="1" s="1"/>
  <c r="Y1234" i="1"/>
  <c r="Q1234" i="1" s="1"/>
  <c r="Y1235" i="1"/>
  <c r="Q1235" i="1" s="1"/>
  <c r="Y726" i="1"/>
  <c r="Q726" i="1" s="1"/>
  <c r="Y1070" i="1"/>
  <c r="Y1236" i="1"/>
  <c r="Q1236" i="1" s="1"/>
  <c r="Y388" i="1"/>
  <c r="Q388" i="1" s="1"/>
  <c r="Y421" i="1"/>
  <c r="Q421" i="1" s="1"/>
  <c r="Y386" i="1"/>
  <c r="Q386" i="1" s="1"/>
  <c r="Y387" i="1"/>
  <c r="Q387" i="1" s="1"/>
  <c r="Y1091" i="1"/>
  <c r="Q1091" i="1" s="1"/>
  <c r="Y761" i="1"/>
  <c r="Q761" i="1" s="1"/>
  <c r="Y1100" i="1"/>
  <c r="Q1100" i="1" s="1"/>
  <c r="Y278" i="1"/>
  <c r="Q278" i="1" s="1"/>
  <c r="Y870" i="1"/>
  <c r="Q870" i="1" s="1"/>
  <c r="Y1237" i="1"/>
  <c r="Q1237" i="1" s="1"/>
  <c r="Y348" i="1"/>
  <c r="Q348" i="1" s="1"/>
  <c r="Y1354" i="1"/>
  <c r="Q1354" i="1" s="1"/>
  <c r="Y874" i="1"/>
  <c r="Q874" i="1" s="1"/>
  <c r="Y1066" i="1"/>
  <c r="Q1066" i="1" s="1"/>
  <c r="Y1380" i="1"/>
  <c r="Q1380" i="1" s="1"/>
  <c r="Y1139" i="1"/>
  <c r="Q1139" i="1" s="1"/>
  <c r="Y852" i="1"/>
  <c r="Q852" i="1" s="1"/>
  <c r="Y568" i="1"/>
  <c r="Q568" i="1" s="1"/>
  <c r="Y821" i="1"/>
  <c r="Q821" i="1" s="1"/>
  <c r="Y744" i="1"/>
  <c r="Q744" i="1" s="1"/>
  <c r="Y658" i="1"/>
  <c r="Q658" i="1" s="1"/>
  <c r="Y566" i="1"/>
  <c r="Q566" i="1" s="1"/>
  <c r="Y233" i="1"/>
  <c r="Q233" i="1" s="1"/>
  <c r="Y231" i="1"/>
  <c r="Q231" i="1" s="1"/>
  <c r="Y71" i="1"/>
  <c r="Q71" i="1" s="1"/>
  <c r="Y1369" i="1"/>
  <c r="Q1369" i="1" s="1"/>
  <c r="Y200" i="1"/>
  <c r="Q200" i="1" s="1"/>
  <c r="Y234" i="1"/>
  <c r="Q234" i="1" s="1"/>
  <c r="Y643" i="1"/>
  <c r="Q643" i="1" s="1"/>
  <c r="Y532" i="1"/>
  <c r="Q532" i="1" s="1"/>
  <c r="Y596" i="1"/>
  <c r="Q596" i="1" s="1"/>
  <c r="Y422" i="1"/>
  <c r="Q422" i="1" s="1"/>
  <c r="Y367" i="1"/>
  <c r="Q367" i="1" s="1"/>
  <c r="Y161" i="1"/>
  <c r="Q161" i="1" s="1"/>
  <c r="Y11" i="1"/>
  <c r="Q11" i="1" s="1"/>
  <c r="Y700" i="1"/>
  <c r="Q700" i="1" s="1"/>
  <c r="Y1238" i="1"/>
  <c r="Q1238" i="1" s="1"/>
  <c r="Y1365" i="1"/>
  <c r="Q1365" i="1" s="1"/>
  <c r="Y119" i="1"/>
  <c r="Q119" i="1" s="1"/>
  <c r="Y423" i="1"/>
  <c r="Q423" i="1" s="1"/>
  <c r="Y130" i="1"/>
  <c r="Q130" i="1" s="1"/>
  <c r="Y878" i="1"/>
  <c r="Q878" i="1" s="1"/>
  <c r="Y1239" i="1"/>
  <c r="Q1239" i="1" s="1"/>
  <c r="Y424" i="1"/>
  <c r="Q424" i="1" s="1"/>
  <c r="Y36" i="1"/>
  <c r="Y35" i="1"/>
  <c r="Q35" i="1" s="1"/>
  <c r="Y1166" i="1"/>
  <c r="Q1166" i="1" s="1"/>
  <c r="Y504" i="1"/>
  <c r="Q504" i="1" s="1"/>
  <c r="Y1156" i="1"/>
  <c r="Y506" i="1"/>
  <c r="Q506" i="1" s="1"/>
  <c r="Y960" i="1"/>
  <c r="Q960" i="1" s="1"/>
  <c r="Y505" i="1"/>
  <c r="Q505" i="1" s="1"/>
  <c r="Y1186" i="1"/>
  <c r="Q1186" i="1" s="1"/>
  <c r="Y722" i="1"/>
  <c r="Y291" i="1"/>
  <c r="Q291" i="1" s="1"/>
  <c r="Y538" i="1"/>
  <c r="Y1155" i="1"/>
  <c r="Y537" i="1"/>
  <c r="Q537" i="1" s="1"/>
  <c r="Y536" i="1"/>
  <c r="Q536" i="1" s="1"/>
  <c r="Y518" i="1"/>
  <c r="Q518" i="1" s="1"/>
  <c r="Y953" i="1"/>
  <c r="Q953" i="1" s="1"/>
  <c r="Y1157" i="1"/>
  <c r="Y1158" i="1"/>
  <c r="Y1240" i="1"/>
  <c r="Q1240" i="1" s="1"/>
  <c r="Y539" i="1"/>
  <c r="Y535" i="1"/>
  <c r="Q535" i="1" s="1"/>
  <c r="Y534" i="1"/>
  <c r="Q534" i="1" s="1"/>
  <c r="Y335" i="1"/>
  <c r="Q335" i="1" s="1"/>
  <c r="Y533" i="1"/>
  <c r="Q533" i="1" s="1"/>
  <c r="Y1159" i="1"/>
  <c r="Q1159" i="1" s="1"/>
  <c r="Y383" i="1"/>
  <c r="Q383" i="1" s="1"/>
  <c r="Y296" i="1"/>
  <c r="Q296" i="1" s="1"/>
  <c r="Y587" i="1"/>
  <c r="Q587" i="1" s="1"/>
  <c r="Y317" i="1"/>
  <c r="Q317" i="1" s="1"/>
  <c r="Y1081" i="1"/>
  <c r="Q1081" i="1" s="1"/>
  <c r="Y318" i="1"/>
  <c r="Q318" i="1" s="1"/>
  <c r="Y227" i="1"/>
  <c r="Q227" i="1" s="1"/>
  <c r="Y319" i="1"/>
  <c r="Q319" i="1" s="1"/>
  <c r="Y14" i="1"/>
  <c r="Q14" i="1" s="1"/>
  <c r="Y487" i="1"/>
  <c r="Q487" i="1" s="1"/>
  <c r="Y382" i="1"/>
  <c r="Y425" i="1"/>
  <c r="Q425" i="1" s="1"/>
  <c r="Y742" i="1"/>
  <c r="Q742" i="1" s="1"/>
  <c r="Y610" i="1"/>
  <c r="Q610" i="1" s="1"/>
  <c r="Y1353" i="1"/>
  <c r="Q1353" i="1" s="1"/>
  <c r="Y740" i="1"/>
  <c r="Y203" i="1"/>
  <c r="Q203" i="1" s="1"/>
  <c r="Y887" i="1"/>
  <c r="Y815" i="1"/>
  <c r="Q815" i="1" s="1"/>
  <c r="Y609" i="1"/>
  <c r="Q609" i="1" s="1"/>
  <c r="Y1162" i="1"/>
  <c r="Q1162" i="1" s="1"/>
  <c r="Y1154" i="1"/>
  <c r="Q1154" i="1" s="1"/>
  <c r="Y1241" i="1"/>
  <c r="Q1241" i="1" s="1"/>
  <c r="Y19" i="1"/>
  <c r="Y640" i="1"/>
  <c r="Q640" i="1" s="1"/>
  <c r="Y191" i="1"/>
  <c r="Q191" i="1" s="1"/>
  <c r="Y638" i="1"/>
  <c r="Q638" i="1" s="1"/>
  <c r="Y611" i="1"/>
  <c r="Q611" i="1" s="1"/>
  <c r="Y1099" i="1"/>
  <c r="Q1099" i="1" s="1"/>
  <c r="Y193" i="1"/>
  <c r="Q193" i="1" s="1"/>
  <c r="Y38" i="1"/>
  <c r="Q38" i="1" s="1"/>
  <c r="Y146" i="1"/>
  <c r="Q146" i="1" s="1"/>
  <c r="Y147" i="1"/>
  <c r="Q147" i="1" s="1"/>
  <c r="Y357" i="1"/>
  <c r="Q357" i="1" s="1"/>
  <c r="Y143" i="1"/>
  <c r="Q143" i="1" s="1"/>
  <c r="Y142" i="1"/>
  <c r="Q142" i="1" s="1"/>
  <c r="Y37" i="1"/>
  <c r="Q37" i="1" s="1"/>
  <c r="Y144" i="1"/>
  <c r="Q144" i="1" s="1"/>
  <c r="Y39" i="1"/>
  <c r="Y668" i="1"/>
  <c r="Q668" i="1" s="1"/>
  <c r="Y745" i="1"/>
  <c r="Q745" i="1" s="1"/>
  <c r="Y749" i="1"/>
  <c r="Q749" i="1" s="1"/>
  <c r="Y743" i="1"/>
  <c r="Q743" i="1" s="1"/>
  <c r="Y748" i="1"/>
  <c r="Q748" i="1" s="1"/>
  <c r="Y135" i="1"/>
  <c r="Q135" i="1" s="1"/>
  <c r="Y747" i="1"/>
  <c r="Q747" i="1" s="1"/>
  <c r="Y134" i="1"/>
  <c r="Y746" i="1"/>
  <c r="Q746" i="1" s="1"/>
  <c r="Y754" i="1"/>
  <c r="Q754" i="1" s="1"/>
  <c r="Y145" i="1"/>
  <c r="Q145" i="1" s="1"/>
  <c r="Y751" i="1"/>
  <c r="Q751" i="1" s="1"/>
  <c r="Y136" i="1"/>
  <c r="Q136" i="1" s="1"/>
  <c r="Y138" i="1"/>
  <c r="Q138" i="1" s="1"/>
  <c r="Y137" i="1"/>
  <c r="Q137" i="1" s="1"/>
  <c r="Y21" i="1"/>
  <c r="Y752" i="1"/>
  <c r="Q752" i="1" s="1"/>
  <c r="Y753" i="1"/>
  <c r="Q753" i="1" s="1"/>
  <c r="Y327" i="1"/>
  <c r="Q327" i="1" s="1"/>
  <c r="Y325" i="1"/>
  <c r="Q325" i="1" s="1"/>
  <c r="Y129" i="1"/>
  <c r="Y750" i="1"/>
  <c r="Q750" i="1" s="1"/>
  <c r="Y337" i="1"/>
  <c r="Q337" i="1" s="1"/>
  <c r="Y655" i="1"/>
  <c r="Y133" i="1"/>
  <c r="Q133" i="1" s="1"/>
  <c r="Y427" i="1"/>
  <c r="Q427" i="1" s="1"/>
  <c r="Y281" i="1"/>
  <c r="Q281" i="1" s="1"/>
  <c r="Y280" i="1"/>
  <c r="Q280" i="1" s="1"/>
  <c r="Y23" i="1"/>
  <c r="Q23" i="1" s="1"/>
  <c r="Y287" i="1"/>
  <c r="Q287" i="1" s="1"/>
  <c r="Y576" i="1"/>
  <c r="Q576" i="1" s="1"/>
  <c r="Y1074" i="1"/>
  <c r="Q1074" i="1" s="1"/>
  <c r="Y877" i="1"/>
  <c r="Q877" i="1" s="1"/>
  <c r="Y373" i="1"/>
  <c r="Q373" i="1" s="1"/>
  <c r="Y371" i="1"/>
  <c r="Q371" i="1" s="1"/>
  <c r="Y377" i="1"/>
  <c r="Q377" i="1" s="1"/>
  <c r="Y375" i="1"/>
  <c r="Q375" i="1" s="1"/>
  <c r="Y370" i="1"/>
  <c r="Q370" i="1" s="1"/>
  <c r="Y853" i="1"/>
  <c r="Y82" i="1"/>
  <c r="Q82" i="1" s="1"/>
  <c r="Y320" i="1"/>
  <c r="Q320" i="1" s="1"/>
  <c r="Y65" i="1"/>
  <c r="Q65" i="1" s="1"/>
  <c r="Y224" i="1"/>
  <c r="Q224" i="1" s="1"/>
  <c r="Y529" i="1"/>
  <c r="Q529" i="1" s="1"/>
  <c r="Y374" i="1"/>
  <c r="Q374" i="1" s="1"/>
  <c r="Y376" i="1"/>
  <c r="Q376" i="1" s="1"/>
  <c r="Y873" i="1"/>
  <c r="Q873" i="1" s="1"/>
  <c r="Y1065" i="1"/>
  <c r="Q1065" i="1" s="1"/>
  <c r="Y378" i="1"/>
  <c r="Q378" i="1" s="1"/>
  <c r="Y1364" i="1"/>
  <c r="Q1364" i="1" s="1"/>
  <c r="Y876" i="1"/>
  <c r="Q876" i="1" s="1"/>
  <c r="Y372" i="1"/>
  <c r="Q372" i="1" s="1"/>
  <c r="Y1243" i="1"/>
  <c r="Q1243" i="1" s="1"/>
  <c r="Y341" i="1"/>
  <c r="Q341" i="1" s="1"/>
  <c r="Y238" i="1"/>
  <c r="Q238" i="1" s="1"/>
  <c r="Y1107" i="1"/>
  <c r="Q1107" i="1" s="1"/>
  <c r="Y575" i="1"/>
  <c r="Q575" i="1" s="1"/>
  <c r="Y1006" i="1"/>
  <c r="Q1006" i="1" s="1"/>
  <c r="Y197" i="1"/>
  <c r="Q197" i="1" s="1"/>
  <c r="Y428" i="1"/>
  <c r="Q428" i="1" s="1"/>
  <c r="Y29" i="1"/>
  <c r="Y27" i="1"/>
  <c r="Q27" i="1" s="1"/>
  <c r="Y603" i="1"/>
  <c r="Y358" i="1"/>
  <c r="Y28" i="1"/>
  <c r="Q28" i="1" s="1"/>
  <c r="Y764" i="1"/>
  <c r="Q764" i="1" s="1"/>
  <c r="Y334" i="1"/>
  <c r="Y945" i="1"/>
  <c r="Q945" i="1" s="1"/>
  <c r="Y944" i="1"/>
  <c r="Q944" i="1" s="1"/>
  <c r="Y989" i="1"/>
  <c r="Q989" i="1" s="1"/>
  <c r="Y261" i="1"/>
  <c r="Y1108" i="1"/>
  <c r="Q1108" i="1" s="1"/>
  <c r="Y68" i="1"/>
  <c r="Q68" i="1" s="1"/>
  <c r="Y1244" i="1"/>
  <c r="Q1244" i="1" s="1"/>
  <c r="Y67" i="1"/>
  <c r="Q67" i="1" s="1"/>
  <c r="Y1072" i="1"/>
  <c r="Y300" i="1"/>
  <c r="Q300" i="1" s="1"/>
  <c r="Y900" i="1"/>
  <c r="Y727" i="1"/>
  <c r="Y728" i="1"/>
  <c r="Y559" i="1"/>
  <c r="Q559" i="1" s="1"/>
  <c r="Y104" i="1"/>
  <c r="Q104" i="1" s="1"/>
  <c r="Y892" i="1"/>
  <c r="Y670" i="1"/>
  <c r="Q670" i="1" s="1"/>
  <c r="Y1363" i="1"/>
  <c r="Q1363" i="1" s="1"/>
  <c r="Y22" i="1"/>
  <c r="Y1109" i="1"/>
  <c r="Q1109" i="1" s="1"/>
  <c r="Y1110" i="1"/>
  <c r="Q1110" i="1" s="1"/>
  <c r="Y1111" i="1"/>
  <c r="Q1111" i="1" s="1"/>
  <c r="Y1368" i="1"/>
  <c r="Q1368" i="1" s="1"/>
  <c r="Y1176" i="1"/>
  <c r="Y990" i="1"/>
  <c r="Q990" i="1" s="1"/>
  <c r="Y855" i="1"/>
  <c r="Q855" i="1" s="1"/>
  <c r="Y429" i="1"/>
  <c r="Q429" i="1" s="1"/>
  <c r="Y1245" i="1"/>
  <c r="Q1245" i="1" s="1"/>
  <c r="Y173" i="1"/>
  <c r="Q173" i="1" s="1"/>
  <c r="Y1246" i="1"/>
  <c r="Q1246" i="1" s="1"/>
  <c r="Y779" i="1"/>
  <c r="Q779" i="1" s="1"/>
  <c r="Y430" i="1"/>
  <c r="Q430" i="1" s="1"/>
  <c r="Y322" i="1"/>
  <c r="Q322" i="1" s="1"/>
  <c r="Y431" i="1"/>
  <c r="Q431" i="1" s="1"/>
  <c r="Y1247" i="1"/>
  <c r="Q1247" i="1" s="1"/>
  <c r="Y1098" i="1"/>
  <c r="Y1060" i="1"/>
  <c r="Q1060" i="1" s="1"/>
  <c r="Y803" i="1"/>
  <c r="Q803" i="1" s="1"/>
  <c r="Y432" i="1"/>
  <c r="Q432" i="1" s="1"/>
  <c r="Y1248" i="1"/>
  <c r="Q1248" i="1" s="1"/>
  <c r="Y1189" i="1"/>
  <c r="Y433" i="1"/>
  <c r="Q433" i="1" s="1"/>
  <c r="Y1249" i="1"/>
  <c r="Q1249" i="1" s="1"/>
  <c r="Y277" i="1"/>
  <c r="Y434" i="1"/>
  <c r="Q434" i="1" s="1"/>
  <c r="Y715" i="1"/>
  <c r="Q715" i="1" s="1"/>
  <c r="Y171" i="1"/>
  <c r="Q171" i="1" s="1"/>
  <c r="Y804" i="1"/>
  <c r="Q804" i="1" s="1"/>
  <c r="Y186" i="1"/>
  <c r="Q186" i="1" s="1"/>
  <c r="Y1250" i="1"/>
  <c r="Q1250" i="1" s="1"/>
  <c r="Y780" i="1"/>
  <c r="Q780" i="1" s="1"/>
  <c r="Y435" i="1"/>
  <c r="Q435" i="1" s="1"/>
  <c r="Y554" i="1"/>
  <c r="Y1344" i="1"/>
  <c r="Y1328" i="1"/>
  <c r="Y501" i="1"/>
  <c r="Y1127" i="1"/>
  <c r="Y586" i="1"/>
  <c r="Y560" i="1"/>
  <c r="Y190" i="1"/>
  <c r="Q190" i="1" s="1"/>
  <c r="Y1313" i="1"/>
  <c r="Y1251" i="1"/>
  <c r="Q1251" i="1" s="1"/>
  <c r="Y1325" i="1"/>
  <c r="Y835" i="1"/>
  <c r="Y1324" i="1"/>
  <c r="Y508" i="1"/>
  <c r="Y1017" i="1"/>
  <c r="Y1312" i="1"/>
  <c r="Y1326" i="1"/>
  <c r="Y292" i="1"/>
  <c r="Y1314" i="1"/>
  <c r="Q1314" i="1" s="1"/>
  <c r="Y1343" i="1"/>
  <c r="Y1336" i="1"/>
  <c r="Y1311" i="1"/>
  <c r="Y1095" i="1"/>
  <c r="Y1010" i="1"/>
  <c r="Y1345" i="1"/>
  <c r="Y1335" i="1"/>
  <c r="Y1315" i="1"/>
  <c r="Y1337" i="1"/>
  <c r="Y806" i="1"/>
  <c r="Q806" i="1" s="1"/>
  <c r="Y551" i="1"/>
  <c r="Q551" i="1" s="1"/>
  <c r="Y436" i="1"/>
  <c r="Q436" i="1" s="1"/>
  <c r="Y1252" i="1"/>
  <c r="Q1252" i="1" s="1"/>
  <c r="Y563" i="1"/>
  <c r="Q563" i="1" s="1"/>
  <c r="Y437" i="1"/>
  <c r="Q437" i="1" s="1"/>
  <c r="Y1253" i="1"/>
  <c r="Q1253" i="1" s="1"/>
  <c r="Y438" i="1"/>
  <c r="Q438" i="1" s="1"/>
  <c r="Y1094" i="1"/>
  <c r="Y825" i="1"/>
  <c r="Y666" i="1"/>
  <c r="Q666" i="1" s="1"/>
  <c r="Y1254" i="1"/>
  <c r="Q1254" i="1" s="1"/>
  <c r="Y781" i="1"/>
  <c r="Q781" i="1" s="1"/>
  <c r="Y439" i="1"/>
  <c r="Q439" i="1" s="1"/>
  <c r="Y885" i="1"/>
  <c r="Y1069" i="1"/>
  <c r="Y1035" i="1"/>
  <c r="Y164" i="1"/>
  <c r="Q164" i="1" s="1"/>
  <c r="Y44" i="1"/>
  <c r="Y1370" i="1"/>
  <c r="Q1370" i="1" s="1"/>
  <c r="Y1090" i="1"/>
  <c r="Y194" i="1"/>
  <c r="Q194" i="1" s="1"/>
  <c r="Y43" i="1"/>
  <c r="Y359" i="1"/>
  <c r="Y254" i="1"/>
  <c r="Q254" i="1" s="1"/>
  <c r="Y826" i="1"/>
  <c r="Y530" i="1"/>
  <c r="Y1255" i="1"/>
  <c r="Q1255" i="1" s="1"/>
  <c r="Y183" i="1"/>
  <c r="Y782" i="1"/>
  <c r="Q782" i="1" s="1"/>
  <c r="Y184" i="1"/>
  <c r="Q184" i="1" s="1"/>
  <c r="Y1140" i="1"/>
  <c r="Q1140" i="1" s="1"/>
  <c r="Y343" i="1"/>
  <c r="Q343" i="1" s="1"/>
  <c r="Y440" i="1"/>
  <c r="Q440" i="1" s="1"/>
  <c r="Y1256" i="1"/>
  <c r="Q1256" i="1" s="1"/>
  <c r="Y441" i="1"/>
  <c r="Q441" i="1" s="1"/>
  <c r="Y635" i="1"/>
  <c r="Q635" i="1" s="1"/>
  <c r="Y636" i="1"/>
  <c r="Q636" i="1" s="1"/>
  <c r="Y682" i="1"/>
  <c r="Q682" i="1" s="1"/>
  <c r="Y637" i="1"/>
  <c r="Q637" i="1" s="1"/>
  <c r="Y903" i="1"/>
  <c r="Q903" i="1" s="1"/>
  <c r="Y902" i="1"/>
  <c r="Q902" i="1" s="1"/>
  <c r="Y678" i="1"/>
  <c r="Q678" i="1" s="1"/>
  <c r="Y1123" i="1"/>
  <c r="Y1124" i="1"/>
  <c r="Y906" i="1"/>
  <c r="Q906" i="1" s="1"/>
  <c r="Y676" i="1"/>
  <c r="Q676" i="1" s="1"/>
  <c r="Y681" i="1"/>
  <c r="Q681" i="1" s="1"/>
  <c r="Y901" i="1"/>
  <c r="Q901" i="1" s="1"/>
  <c r="Y1257" i="1"/>
  <c r="Q1257" i="1" s="1"/>
  <c r="Y904" i="1"/>
  <c r="Q904" i="1" s="1"/>
  <c r="Y680" i="1"/>
  <c r="Q680" i="1" s="1"/>
  <c r="Y8" i="1"/>
  <c r="Y1147" i="1"/>
  <c r="Q1147" i="1" s="1"/>
  <c r="Y674" i="1"/>
  <c r="Q674" i="1" s="1"/>
  <c r="Y1148" i="1"/>
  <c r="Q1148" i="1" s="1"/>
  <c r="Y677" i="1"/>
  <c r="Q677" i="1" s="1"/>
  <c r="Y679" i="1"/>
  <c r="Q679" i="1" s="1"/>
  <c r="Y905" i="1"/>
  <c r="Q905" i="1" s="1"/>
  <c r="Y675" i="1"/>
  <c r="Q675" i="1" s="1"/>
  <c r="Y31" i="1"/>
  <c r="Q31" i="1" s="1"/>
  <c r="Y32" i="1"/>
  <c r="Q32" i="1" s="1"/>
  <c r="Y783" i="1"/>
  <c r="Q783" i="1" s="1"/>
  <c r="Y204" i="1"/>
  <c r="Q204" i="1" s="1"/>
  <c r="Y442" i="1"/>
  <c r="Q442" i="1" s="1"/>
  <c r="Y549" i="1"/>
  <c r="Q549" i="1" s="1"/>
  <c r="Y913" i="1"/>
  <c r="Q913" i="1" s="1"/>
  <c r="Y569" i="1"/>
  <c r="Q569" i="1" s="1"/>
  <c r="Y1258" i="1"/>
  <c r="Q1258" i="1" s="1"/>
  <c r="Y929" i="1"/>
  <c r="Q929" i="1" s="1"/>
  <c r="Y926" i="1"/>
  <c r="Q926" i="1" s="1"/>
  <c r="Y921" i="1"/>
  <c r="Q921" i="1" s="1"/>
  <c r="Y915" i="1"/>
  <c r="Q915" i="1" s="1"/>
  <c r="Y443" i="1"/>
  <c r="Q443" i="1" s="1"/>
  <c r="Y1259" i="1"/>
  <c r="Q1259" i="1" s="1"/>
  <c r="Y899" i="1"/>
  <c r="Q899" i="1" s="1"/>
  <c r="Y444" i="1"/>
  <c r="Q444" i="1" s="1"/>
  <c r="Y1260" i="1"/>
  <c r="Q1260" i="1" s="1"/>
  <c r="Y128" i="1"/>
  <c r="Q128" i="1" s="1"/>
  <c r="Y127" i="1"/>
  <c r="Q127" i="1" s="1"/>
  <c r="Y445" i="1"/>
  <c r="Q445" i="1" s="1"/>
  <c r="Y118" i="1"/>
  <c r="Q118" i="1" s="1"/>
  <c r="Y1261" i="1"/>
  <c r="Q1261" i="1" s="1"/>
  <c r="Y446" i="1"/>
  <c r="Q446" i="1" s="1"/>
  <c r="Y499" i="1"/>
  <c r="Y496" i="1"/>
  <c r="Y498" i="1"/>
  <c r="Y497" i="1"/>
  <c r="Y939" i="1"/>
  <c r="Y1304" i="1"/>
  <c r="Y1305" i="1"/>
  <c r="Y854" i="1"/>
  <c r="Y987" i="1"/>
  <c r="Y868" i="1"/>
  <c r="Q868" i="1" s="1"/>
  <c r="Y583" i="1"/>
  <c r="Q583" i="1" s="1"/>
  <c r="Y1262" i="1"/>
  <c r="Q1262" i="1" s="1"/>
  <c r="Y910" i="1"/>
  <c r="Q910" i="1" s="1"/>
  <c r="Y491" i="1"/>
  <c r="Q491" i="1" s="1"/>
  <c r="Y492" i="1"/>
  <c r="Q492" i="1" s="1"/>
  <c r="Y875" i="1"/>
  <c r="Q875" i="1" s="1"/>
  <c r="Y447" i="1"/>
  <c r="Q447" i="1" s="1"/>
  <c r="Y1263" i="1"/>
  <c r="Q1263" i="1" s="1"/>
  <c r="Y110" i="1"/>
  <c r="Q110" i="1" s="1"/>
  <c r="Y660" i="1"/>
  <c r="Q660" i="1" s="1"/>
  <c r="Y448" i="1"/>
  <c r="Q448" i="1" s="1"/>
  <c r="Y266" i="1"/>
  <c r="Q266" i="1" s="1"/>
  <c r="Y822" i="1"/>
  <c r="Q822" i="1" s="1"/>
  <c r="Y1264" i="1"/>
  <c r="Q1264" i="1" s="1"/>
  <c r="Y449" i="1"/>
  <c r="Q449" i="1" s="1"/>
  <c r="Y168" i="1"/>
  <c r="Q168" i="1" s="1"/>
  <c r="Y169" i="1"/>
  <c r="Q169" i="1" s="1"/>
  <c r="Y493" i="1"/>
  <c r="Q493" i="1" s="1"/>
  <c r="Y362" i="1"/>
  <c r="Q362" i="1" s="1"/>
  <c r="Y345" i="1"/>
  <c r="Q345" i="1" s="1"/>
  <c r="Y363" i="1"/>
  <c r="Q363" i="1" s="1"/>
  <c r="Y361" i="1"/>
  <c r="Q361" i="1" s="1"/>
  <c r="Y167" i="1"/>
  <c r="Q167" i="1" s="1"/>
  <c r="Y620" i="1"/>
  <c r="Q620" i="1" s="1"/>
  <c r="Y622" i="1"/>
  <c r="Q622" i="1" s="1"/>
  <c r="Y623" i="1"/>
  <c r="Q623" i="1" s="1"/>
  <c r="Y621" i="1"/>
  <c r="Q621" i="1" s="1"/>
  <c r="Y166" i="1"/>
  <c r="Q166" i="1" s="1"/>
  <c r="Y1265" i="1"/>
  <c r="Q1265" i="1" s="1"/>
  <c r="Y605" i="1"/>
  <c r="Q605" i="1" s="1"/>
  <c r="Y450" i="1"/>
  <c r="Q450" i="1" s="1"/>
  <c r="Y830" i="1"/>
  <c r="Q830" i="1" s="1"/>
  <c r="Y289" i="1"/>
  <c r="Q289" i="1" s="1"/>
  <c r="Y288" i="1"/>
  <c r="Y1359" i="1"/>
  <c r="Y911" i="1"/>
  <c r="Q911" i="1" s="1"/>
  <c r="Y1362" i="1"/>
  <c r="Q1362" i="1" s="1"/>
  <c r="Y290" i="1"/>
  <c r="Q290" i="1" s="1"/>
  <c r="Y1358" i="1"/>
  <c r="Y1356" i="1"/>
  <c r="Y1360" i="1"/>
  <c r="Y1361" i="1"/>
  <c r="Q1361" i="1" s="1"/>
  <c r="Y1266" i="1"/>
  <c r="Q1266" i="1" s="1"/>
  <c r="Y451" i="1"/>
  <c r="Q451" i="1" s="1"/>
  <c r="Y963" i="1"/>
  <c r="Q963" i="1" s="1"/>
  <c r="Y1036" i="1"/>
  <c r="Y1037" i="1"/>
  <c r="Y850" i="1"/>
  <c r="Y522" i="1"/>
  <c r="Y847" i="1"/>
  <c r="Q847" i="1" s="1"/>
  <c r="Y1267" i="1"/>
  <c r="Q1267" i="1" s="1"/>
  <c r="Y784" i="1"/>
  <c r="Q784" i="1" s="1"/>
  <c r="Y452" i="1"/>
  <c r="Q452" i="1" s="1"/>
  <c r="Y356" i="1"/>
  <c r="Y355" i="1"/>
  <c r="Q355" i="1" s="1"/>
  <c r="Y1268" i="1"/>
  <c r="Q1268" i="1" s="1"/>
  <c r="Y1118" i="1"/>
  <c r="Y1117" i="1"/>
  <c r="Q1117" i="1" s="1"/>
  <c r="Y1120" i="1"/>
  <c r="Q1120" i="1" s="1"/>
  <c r="Y1112" i="1"/>
  <c r="Y1114" i="1"/>
  <c r="Y1119" i="1"/>
  <c r="Y1116" i="1"/>
  <c r="Q1116" i="1" s="1"/>
  <c r="Y453" i="1"/>
  <c r="Q453" i="1" s="1"/>
  <c r="Y1113" i="1"/>
  <c r="Y1115" i="1"/>
  <c r="Q1115" i="1" s="1"/>
  <c r="Y1269" i="1"/>
  <c r="Q1269" i="1" s="1"/>
  <c r="Y454" i="1"/>
  <c r="Q454" i="1" s="1"/>
  <c r="Y79" i="1"/>
  <c r="Y78" i="1"/>
  <c r="Y562" i="1"/>
  <c r="Y1270" i="1"/>
  <c r="Q1270" i="1" s="1"/>
  <c r="Y455" i="1"/>
  <c r="Q455" i="1" s="1"/>
  <c r="Y599" i="1"/>
  <c r="Y527" i="1"/>
  <c r="Y645" i="1"/>
  <c r="Y90" i="1"/>
  <c r="Q90" i="1" s="1"/>
  <c r="Y96" i="1"/>
  <c r="Q96" i="1" s="1"/>
  <c r="Y187" i="1"/>
  <c r="Y1129" i="1"/>
  <c r="Y15" i="1"/>
  <c r="Y1163" i="1"/>
  <c r="Q1163" i="1" s="1"/>
  <c r="Y838" i="1"/>
  <c r="Y646" i="1"/>
  <c r="Y888" i="1"/>
  <c r="Q888" i="1" s="1"/>
  <c r="Y379" i="1"/>
  <c r="Y952" i="1"/>
  <c r="Y711" i="1"/>
  <c r="Q711" i="1" s="1"/>
  <c r="Y845" i="1"/>
  <c r="Y644" i="1"/>
  <c r="Y111" i="1"/>
  <c r="Q111" i="1" s="1"/>
  <c r="Y106" i="1"/>
  <c r="Y584" i="1"/>
  <c r="Q584" i="1" s="1"/>
  <c r="Y1160" i="1"/>
  <c r="Y1271" i="1"/>
  <c r="Q1271" i="1" s="1"/>
  <c r="Y1181" i="1"/>
  <c r="Y1079" i="1"/>
  <c r="Y83" i="1"/>
  <c r="Q83" i="1" s="1"/>
  <c r="Y1078" i="1"/>
  <c r="Y180" i="1"/>
  <c r="Y179" i="1"/>
  <c r="Y175" i="1"/>
  <c r="Y181" i="1"/>
  <c r="Y177" i="1"/>
  <c r="Y178" i="1"/>
  <c r="Y176" i="1"/>
  <c r="Y456" i="1"/>
  <c r="Q456" i="1" s="1"/>
  <c r="Y1272" i="1"/>
  <c r="Q1272" i="1" s="1"/>
  <c r="Y457" i="1"/>
  <c r="Q457" i="1" s="1"/>
  <c r="Y326" i="1"/>
  <c r="Y1273" i="1"/>
  <c r="Q1273" i="1" s="1"/>
  <c r="Y458" i="1"/>
  <c r="Q458" i="1" s="1"/>
  <c r="Y256" i="1"/>
  <c r="Y1033" i="1"/>
  <c r="Y1077" i="1"/>
  <c r="Q1077" i="1" s="1"/>
  <c r="Y272" i="1"/>
  <c r="Q272" i="1" s="1"/>
  <c r="Y170" i="1"/>
  <c r="Q170" i="1" s="1"/>
  <c r="Y349" i="1"/>
  <c r="Q349" i="1" s="1"/>
  <c r="Y696" i="1"/>
  <c r="Y663" i="1"/>
  <c r="Y733" i="1"/>
  <c r="Q733" i="1" s="1"/>
  <c r="Y654" i="1"/>
  <c r="Y540" i="1"/>
  <c r="Y511" i="1"/>
  <c r="Q511" i="1" s="1"/>
  <c r="Y697" i="1"/>
  <c r="Y258" i="1"/>
  <c r="Y848" i="1"/>
  <c r="Y1191" i="1"/>
  <c r="Y257" i="1"/>
  <c r="Y1274" i="1"/>
  <c r="Q1274" i="1" s="1"/>
  <c r="Y975" i="1"/>
  <c r="Y973" i="1"/>
  <c r="Y976" i="1"/>
  <c r="Y974" i="1"/>
  <c r="Y980" i="1"/>
  <c r="Y979" i="1"/>
  <c r="Y982" i="1"/>
  <c r="Y981" i="1"/>
  <c r="Y459" i="1"/>
  <c r="Q459" i="1" s="1"/>
  <c r="Y983" i="1"/>
  <c r="Y984" i="1"/>
  <c r="Y324" i="1"/>
  <c r="Q324" i="1" s="1"/>
  <c r="Y321" i="1"/>
  <c r="Y965" i="1"/>
  <c r="Y970" i="1"/>
  <c r="Y971" i="1"/>
  <c r="Y460" i="1"/>
  <c r="Q460" i="1" s="1"/>
  <c r="Y967" i="1"/>
  <c r="Y966" i="1"/>
  <c r="Y972" i="1"/>
  <c r="Y968" i="1"/>
  <c r="Y969" i="1"/>
  <c r="Y1275" i="1"/>
  <c r="Q1275" i="1" s="1"/>
  <c r="Y1276" i="1"/>
  <c r="Q1276" i="1" s="1"/>
  <c r="Y1188" i="1"/>
  <c r="Y47" i="1"/>
  <c r="Q47" i="1" s="1"/>
  <c r="Y46" i="1"/>
  <c r="Y66" i="1"/>
  <c r="Y461" i="1"/>
  <c r="Q461" i="1" s="1"/>
  <c r="Y1277" i="1"/>
  <c r="Q1277" i="1" s="1"/>
  <c r="Y1278" i="1"/>
  <c r="Q1278" i="1" s="1"/>
  <c r="Y462" i="1"/>
  <c r="Q462" i="1" s="1"/>
  <c r="Y932" i="1"/>
  <c r="Y919" i="1"/>
  <c r="Y463" i="1"/>
  <c r="Q463" i="1" s="1"/>
  <c r="Y1279" i="1"/>
  <c r="Q1279" i="1" s="1"/>
  <c r="Y991" i="1"/>
  <c r="Y995" i="1"/>
  <c r="Y996" i="1"/>
  <c r="Y997" i="1"/>
  <c r="Y464" i="1"/>
  <c r="Q464" i="1" s="1"/>
  <c r="Y70" i="1"/>
  <c r="Y993" i="1"/>
  <c r="Y940" i="1"/>
  <c r="Q940" i="1" s="1"/>
  <c r="Y1280" i="1"/>
  <c r="Q1280" i="1" s="1"/>
  <c r="Y947" i="1"/>
  <c r="Y465" i="1"/>
  <c r="Q465" i="1" s="1"/>
  <c r="Y466" i="1"/>
  <c r="Q466" i="1" s="1"/>
  <c r="Y994" i="1"/>
  <c r="Y992" i="1"/>
  <c r="Y1281" i="1"/>
  <c r="Q1281" i="1" s="1"/>
  <c r="Y1024" i="1"/>
  <c r="Y1025" i="1"/>
  <c r="Y1022" i="1"/>
  <c r="Y1023" i="1"/>
  <c r="Y467" i="1"/>
  <c r="Q467" i="1" s="1"/>
  <c r="Y1282" i="1"/>
  <c r="Q1282" i="1" s="1"/>
  <c r="Y306" i="1"/>
  <c r="Y756" i="1"/>
  <c r="Y301" i="1"/>
  <c r="Y468" i="1"/>
  <c r="Q468" i="1" s="1"/>
  <c r="Y1283" i="1"/>
  <c r="Q1283" i="1" s="1"/>
  <c r="Y469" i="1"/>
  <c r="Q469" i="1" s="1"/>
  <c r="Y521" i="1"/>
  <c r="Y202" i="1"/>
  <c r="Y1137" i="1"/>
  <c r="Y304" i="1"/>
  <c r="Y1143" i="1"/>
  <c r="Y1144" i="1"/>
  <c r="Y1146" i="1"/>
  <c r="Y1178" i="1"/>
  <c r="Y833" i="1"/>
  <c r="Y1190" i="1"/>
  <c r="Y1145" i="1"/>
  <c r="Y708" i="1"/>
  <c r="Y73" i="1"/>
  <c r="Y1020" i="1"/>
  <c r="Y172" i="1"/>
  <c r="Y1021" i="1"/>
  <c r="Y72" i="1"/>
  <c r="Y573" i="1"/>
  <c r="Y946" i="1"/>
  <c r="Y1011" i="1"/>
  <c r="Y757" i="1"/>
  <c r="Y1142" i="1"/>
  <c r="Y574" i="1"/>
  <c r="Y597" i="1"/>
  <c r="Y827" i="1"/>
  <c r="Y107" i="1"/>
  <c r="Y1284" i="1"/>
  <c r="Q1284" i="1" s="1"/>
  <c r="Y303" i="1"/>
  <c r="Y1089" i="1"/>
  <c r="Y470" i="1"/>
  <c r="Q470" i="1" s="1"/>
  <c r="Y10" i="1"/>
  <c r="Y9" i="1"/>
  <c r="Y770" i="1"/>
  <c r="Y769" i="1"/>
  <c r="Y1149" i="1"/>
  <c r="Y1071" i="1"/>
  <c r="Y1172" i="1"/>
  <c r="Y1170" i="1"/>
  <c r="Y1309" i="1"/>
  <c r="Y192" i="1"/>
  <c r="Y1171" i="1"/>
  <c r="Y889" i="1"/>
  <c r="Y1285" i="1"/>
  <c r="Q1285" i="1" s="1"/>
  <c r="Y523" i="1"/>
  <c r="Y1306" i="1"/>
  <c r="Y1308" i="1"/>
  <c r="Y964" i="1"/>
  <c r="Q964" i="1" s="1"/>
  <c r="Y471" i="1"/>
  <c r="Q471" i="1" s="1"/>
  <c r="Y1286" i="1"/>
  <c r="Q1286" i="1" s="1"/>
  <c r="Y1002" i="1"/>
  <c r="Y1001" i="1"/>
  <c r="Y1000" i="1"/>
  <c r="Y1004" i="1"/>
  <c r="Y998" i="1"/>
  <c r="Y999" i="1"/>
  <c r="Y45" i="1"/>
  <c r="Y1003" i="1"/>
  <c r="Y472" i="1"/>
  <c r="Q472" i="1" s="1"/>
  <c r="Y1287" i="1"/>
  <c r="Q1287" i="1" s="1"/>
  <c r="Y817" i="1"/>
  <c r="Q817" i="1" s="1"/>
  <c r="Y1352" i="1"/>
  <c r="Q1352" i="1" s="1"/>
  <c r="Y816" i="1"/>
  <c r="Q816" i="1" s="1"/>
  <c r="Y1351" i="1"/>
  <c r="Q1351" i="1" s="1"/>
  <c r="Y473" i="1"/>
  <c r="Q473" i="1" s="1"/>
  <c r="Y495" i="1"/>
  <c r="Q495" i="1" s="1"/>
  <c r="Y818" i="1"/>
  <c r="Q818" i="1" s="1"/>
  <c r="Y669" i="1"/>
  <c r="Q669" i="1" s="1"/>
  <c r="Y310" i="1"/>
  <c r="Q310" i="1" s="1"/>
  <c r="Y588" i="1"/>
  <c r="Q588" i="1" s="1"/>
  <c r="Y507" i="1"/>
  <c r="Y898" i="1"/>
  <c r="Y514" i="1"/>
  <c r="Q514" i="1" s="1"/>
  <c r="Y311" i="1"/>
  <c r="Q311" i="1" s="1"/>
  <c r="Y955" i="1"/>
  <c r="Y954" i="1"/>
  <c r="Y1167" i="1"/>
  <c r="Q1167" i="1" s="1"/>
  <c r="Y516" i="1"/>
  <c r="Q516" i="1" s="1"/>
  <c r="Y957" i="1"/>
  <c r="Q957" i="1" s="1"/>
  <c r="Y293" i="1"/>
  <c r="Q293" i="1" s="1"/>
  <c r="Y701" i="1"/>
  <c r="Y515" i="1"/>
  <c r="Q515" i="1" s="1"/>
  <c r="Y1168" i="1"/>
  <c r="Q1168" i="1" s="1"/>
  <c r="Y517" i="1"/>
  <c r="Q517" i="1" s="1"/>
  <c r="Y1015" i="1"/>
  <c r="Q1015" i="1" s="1"/>
  <c r="Y956" i="1"/>
  <c r="Q956" i="1" s="1"/>
  <c r="Y656" i="1"/>
  <c r="Q656" i="1" s="1"/>
  <c r="Y1132" i="1"/>
  <c r="Q1132" i="1" s="1"/>
  <c r="Y1303" i="1"/>
  <c r="Q1303" i="1" s="1"/>
  <c r="Y918" i="1"/>
  <c r="Q918" i="1" s="1"/>
  <c r="Y64" i="1"/>
  <c r="Q64" i="1" s="1"/>
  <c r="Y1288" i="1"/>
  <c r="Q1288" i="1" s="1"/>
  <c r="Y156" i="1"/>
  <c r="Q156" i="1" s="1"/>
  <c r="Y531" i="1"/>
  <c r="Q531" i="1" s="1"/>
  <c r="Y101" i="1"/>
  <c r="Q101" i="1" s="1"/>
  <c r="Y557" i="1"/>
  <c r="Q557" i="1" s="1"/>
  <c r="Y924" i="1"/>
  <c r="Q924" i="1" s="1"/>
  <c r="Y785" i="1"/>
  <c r="Q785" i="1" s="1"/>
  <c r="Y988" i="1"/>
  <c r="Y474" i="1"/>
  <c r="Q474" i="1" s="1"/>
  <c r="Y820" i="1"/>
  <c r="Q820" i="1" s="1"/>
  <c r="Y834" i="1"/>
  <c r="Q834" i="1" s="1"/>
  <c r="Y1161" i="1"/>
  <c r="Q1161" i="1" s="1"/>
  <c r="Y385" i="1"/>
  <c r="Q385" i="1" s="1"/>
  <c r="Y861" i="1"/>
  <c r="Q861" i="1" s="1"/>
  <c r="Y558" i="1"/>
  <c r="Q558" i="1" s="1"/>
  <c r="Y366" i="1"/>
  <c r="Q366" i="1" s="1"/>
  <c r="Y1289" i="1"/>
  <c r="Q1289" i="1" s="1"/>
  <c r="Y786" i="1"/>
  <c r="Q786" i="1" s="1"/>
  <c r="Y948" i="1"/>
  <c r="Q948" i="1" s="1"/>
  <c r="Y475" i="1"/>
  <c r="Q475" i="1" s="1"/>
  <c r="Y633" i="1"/>
  <c r="Q633" i="1" s="1"/>
  <c r="Y1126" i="1"/>
  <c r="Q1126" i="1" s="1"/>
  <c r="Y494" i="1"/>
  <c r="Y787" i="1"/>
  <c r="Q787" i="1" s="1"/>
  <c r="Y1290" i="1"/>
  <c r="Q1290" i="1" s="1"/>
  <c r="Y381" i="1"/>
  <c r="Q381" i="1" s="1"/>
  <c r="Y380" i="1"/>
  <c r="Q380" i="1" s="1"/>
  <c r="Y476" i="1"/>
  <c r="Q476" i="1" s="1"/>
  <c r="Y248" i="1"/>
  <c r="Q248" i="1" s="1"/>
  <c r="Y1350" i="1"/>
  <c r="Q1350" i="1" s="1"/>
  <c r="Y223" i="1"/>
  <c r="Q223" i="1" s="1"/>
  <c r="Y829" i="1"/>
  <c r="Q829" i="1" s="1"/>
  <c r="Y247" i="1"/>
  <c r="Q247" i="1" s="1"/>
  <c r="Y672" i="1"/>
  <c r="Q672" i="1" s="1"/>
  <c r="Y1175" i="1"/>
  <c r="Q1175" i="1" s="1"/>
  <c r="Y339" i="1"/>
  <c r="Q339" i="1" s="1"/>
  <c r="Y1291" i="1"/>
  <c r="Q1291" i="1" s="1"/>
  <c r="Y809" i="1"/>
  <c r="Q809" i="1" s="1"/>
  <c r="Y74" i="1"/>
  <c r="Q74" i="1" s="1"/>
  <c r="Y1366" i="1"/>
  <c r="Q1366" i="1" s="1"/>
  <c r="Y95" i="1"/>
  <c r="Q95" i="1" s="1"/>
  <c r="Y788" i="1"/>
  <c r="Q788" i="1" s="1"/>
  <c r="Y661" i="1"/>
  <c r="Q661" i="1" s="1"/>
  <c r="Y477" i="1"/>
  <c r="Q477" i="1" s="1"/>
  <c r="Y1292" i="1"/>
  <c r="Q1292" i="1" s="1"/>
  <c r="Y478" i="1"/>
  <c r="Q478" i="1" s="1"/>
  <c r="Y91" i="1"/>
  <c r="Q91" i="1" s="1"/>
  <c r="Y92" i="1"/>
  <c r="Y174" i="1"/>
  <c r="Q174" i="1" s="1"/>
  <c r="Y285" i="1"/>
  <c r="Q285" i="1" s="1"/>
  <c r="Y286" i="1"/>
  <c r="Q286" i="1" s="1"/>
  <c r="Y1075" i="1"/>
  <c r="Q1075" i="1" s="1"/>
  <c r="Y201" i="1"/>
  <c r="Q201" i="1" s="1"/>
  <c r="Y232" i="1"/>
  <c r="Q232" i="1" s="1"/>
  <c r="Y220" i="1"/>
  <c r="Q220" i="1" s="1"/>
  <c r="Y284" i="1"/>
  <c r="Q284" i="1" s="1"/>
  <c r="Y565" i="1"/>
  <c r="Q565" i="1" s="1"/>
  <c r="Y884" i="1"/>
  <c r="Q884" i="1" s="1"/>
  <c r="Y153" i="1"/>
  <c r="Q153" i="1" s="1"/>
  <c r="Y87" i="1"/>
  <c r="Q87" i="1" s="1"/>
  <c r="Y555" i="1"/>
  <c r="Y545" i="1"/>
  <c r="Q545" i="1" s="1"/>
  <c r="Y1013" i="1"/>
  <c r="Q1013" i="1" s="1"/>
  <c r="Y1135" i="1"/>
  <c r="Q1135" i="1" s="1"/>
  <c r="Y1014" i="1"/>
  <c r="Q1014" i="1" s="1"/>
  <c r="Y739" i="1"/>
  <c r="Q739" i="1" s="1"/>
  <c r="Y567" i="1"/>
  <c r="Q567" i="1" s="1"/>
  <c r="Y253" i="1"/>
  <c r="Q253" i="1" s="1"/>
  <c r="Y1016" i="1"/>
  <c r="Q1016" i="1" s="1"/>
  <c r="Y225" i="1"/>
  <c r="Q225" i="1" s="1"/>
  <c r="Y1376" i="1"/>
  <c r="Q1376" i="1" s="1"/>
  <c r="Y846" i="1"/>
  <c r="Q846" i="1" s="1"/>
  <c r="Y556" i="1"/>
  <c r="Q556" i="1" s="1"/>
  <c r="Y1367" i="1"/>
  <c r="Q1367" i="1" s="1"/>
  <c r="Y716" i="1"/>
  <c r="Q716" i="1" s="1"/>
  <c r="Y712" i="1"/>
  <c r="Q712" i="1" s="1"/>
  <c r="Y195" i="1"/>
  <c r="Q195" i="1" s="1"/>
  <c r="Y316" i="1"/>
  <c r="Q316" i="1" s="1"/>
  <c r="Y862" i="1"/>
  <c r="Q862" i="1" s="1"/>
  <c r="Y1041" i="1"/>
  <c r="Q1041" i="1" s="1"/>
  <c r="Y1293" i="1"/>
  <c r="Q1293" i="1" s="1"/>
  <c r="Y579" i="1"/>
  <c r="Q579" i="1" s="1"/>
  <c r="Y789" i="1"/>
  <c r="Q789" i="1" s="1"/>
  <c r="Y62" i="1"/>
  <c r="Q62" i="1" s="1"/>
  <c r="Y1348" i="1"/>
  <c r="Y479" i="1"/>
  <c r="Q479" i="1" s="1"/>
  <c r="Y384" i="1"/>
  <c r="Q384" i="1" s="1"/>
  <c r="Y1121" i="1"/>
  <c r="Q1121" i="1" s="1"/>
  <c r="Y524" i="1"/>
  <c r="Q524" i="1" s="1"/>
  <c r="Y157" i="1"/>
  <c r="Q157" i="1" s="1"/>
  <c r="Y510" i="1"/>
  <c r="Q510" i="1" s="1"/>
  <c r="Y684" i="1"/>
  <c r="Q684" i="1" s="1"/>
  <c r="Y683" i="1"/>
  <c r="Q683" i="1" s="1"/>
  <c r="Y155" i="1"/>
  <c r="Q155" i="1" s="1"/>
  <c r="Y1067" i="1"/>
  <c r="Q1067" i="1" s="1"/>
  <c r="Y1294" i="1"/>
  <c r="Q1294" i="1" s="1"/>
  <c r="Y282" i="1"/>
  <c r="Q282" i="1" s="1"/>
  <c r="Y347" i="1"/>
  <c r="Q347" i="1" s="1"/>
  <c r="Y480" i="1"/>
  <c r="Q480" i="1" s="1"/>
  <c r="Y690" i="1"/>
  <c r="Q690" i="1" s="1"/>
  <c r="Y1295" i="1"/>
  <c r="Q1295" i="1" s="1"/>
  <c r="Y790" i="1"/>
  <c r="Q790" i="1" s="1"/>
  <c r="Y481" i="1"/>
  <c r="Q481" i="1" s="1"/>
  <c r="Y198" i="1"/>
  <c r="Q198" i="1" s="1"/>
  <c r="Y255" i="1"/>
  <c r="Q255" i="1" s="1"/>
  <c r="Y791" i="1"/>
  <c r="Q791" i="1" s="1"/>
  <c r="Y1296" i="1"/>
  <c r="Q1296" i="1" s="1"/>
  <c r="Y619" i="1"/>
  <c r="Q619" i="1" s="1"/>
  <c r="Y482" i="1"/>
  <c r="Q482" i="1" s="1"/>
  <c r="Y344" i="1"/>
  <c r="Q344" i="1" s="1"/>
  <c r="Y618" i="1"/>
  <c r="Q618" i="1" s="1"/>
  <c r="Y299" i="1"/>
  <c r="Y616" i="1"/>
  <c r="Q616" i="1" s="1"/>
  <c r="Y615" i="1"/>
  <c r="Q615" i="1" s="1"/>
  <c r="Y612" i="1"/>
  <c r="Q612" i="1" s="1"/>
  <c r="Y624" i="1"/>
  <c r="Q624" i="1" s="1"/>
  <c r="Y614" i="1"/>
  <c r="Q614" i="1" s="1"/>
  <c r="Y626" i="1"/>
  <c r="Q626" i="1" s="1"/>
  <c r="Y627" i="1"/>
  <c r="Q627" i="1" s="1"/>
  <c r="Y613" i="1"/>
  <c r="Q613" i="1" s="1"/>
  <c r="Y625" i="1"/>
  <c r="Q625" i="1" s="1"/>
  <c r="Y604" i="1"/>
  <c r="Q604" i="1" s="1"/>
  <c r="Y617" i="1"/>
  <c r="Q617" i="1" s="1"/>
  <c r="Y792" i="1"/>
  <c r="Q792" i="1" s="1"/>
  <c r="Y1297" i="1"/>
  <c r="Q1297" i="1" s="1"/>
  <c r="Y483" i="1"/>
  <c r="Q483" i="1" s="1"/>
  <c r="Y160" i="1"/>
  <c r="Q160" i="1" s="1"/>
  <c r="Y30" i="1"/>
  <c r="Q30" i="1" s="1"/>
  <c r="Y1298" i="1"/>
  <c r="Q1298" i="1" s="1"/>
  <c r="Y793" i="1"/>
  <c r="Q793" i="1" s="1"/>
  <c r="Y484" i="1"/>
  <c r="Q484" i="1" s="1"/>
  <c r="Y1299" i="1"/>
  <c r="Q1299" i="1" s="1"/>
  <c r="Y794" i="1"/>
  <c r="Q794" i="1" s="1"/>
  <c r="Y485" i="1"/>
  <c r="Q485" i="1" s="1"/>
  <c r="Y262" i="1"/>
  <c r="Q262" i="1" s="1"/>
  <c r="Y264" i="1"/>
  <c r="Q264" i="1" s="1"/>
  <c r="Y263" i="1"/>
  <c r="Q263" i="1" s="1"/>
  <c r="Y1054" i="1"/>
  <c r="Q1054" i="1" s="1"/>
  <c r="Y1182" i="1"/>
  <c r="Q1182" i="1" s="1"/>
  <c r="Y912" i="1"/>
  <c r="Q912" i="1" s="1"/>
  <c r="Y113" i="1"/>
  <c r="Q113" i="1" s="1"/>
  <c r="Y1183" i="1"/>
  <c r="Y116" i="1"/>
  <c r="Y907" i="1"/>
  <c r="Q907" i="1" s="1"/>
  <c r="Y112" i="1"/>
  <c r="Q112" i="1" s="1"/>
  <c r="Y115" i="1"/>
  <c r="Q115" i="1" s="1"/>
  <c r="Y114" i="1"/>
  <c r="Q114" i="1" s="1"/>
  <c r="Y1300" i="1"/>
  <c r="Q1300" i="1" s="1"/>
  <c r="Y795" i="1"/>
  <c r="Q795" i="1" s="1"/>
  <c r="Y1242" i="1"/>
  <c r="Q1242" i="1" s="1"/>
  <c r="Y1039" i="1"/>
  <c r="Q1039" i="1" s="1"/>
  <c r="Y1151" i="1"/>
  <c r="Q1151" i="1" s="1"/>
  <c r="Y1007" i="1"/>
  <c r="Q1007" i="1" s="1"/>
  <c r="Y1038" i="1"/>
  <c r="Q1038" i="1" s="1"/>
  <c r="Y1086" i="1"/>
  <c r="Q1086" i="1" s="1"/>
  <c r="Y1141" i="1"/>
  <c r="Q1141" i="1" s="1"/>
  <c r="Y867" i="1"/>
  <c r="Q867" i="1" s="1"/>
  <c r="Y1150" i="1"/>
  <c r="Y1204" i="1"/>
  <c r="Y1203" i="1"/>
  <c r="Y1205" i="1"/>
  <c r="Y1198" i="1"/>
  <c r="Y1202" i="1"/>
  <c r="Y1199" i="1"/>
  <c r="Y1201" i="1"/>
  <c r="Y1206" i="1"/>
  <c r="Y807" i="1"/>
  <c r="Q807" i="1" s="1"/>
  <c r="Y1197" i="1"/>
  <c r="Y1200" i="1"/>
  <c r="Y866" i="1"/>
  <c r="Q866" i="1" s="1"/>
  <c r="Y1301" i="1"/>
  <c r="Q1301" i="1" s="1"/>
  <c r="AC41" i="1"/>
  <c r="AC97" i="1"/>
  <c r="AC75" i="1"/>
  <c r="AC51" i="1"/>
  <c r="AC84" i="1"/>
  <c r="AC77" i="1"/>
  <c r="AC80" i="1"/>
  <c r="AC61" i="1"/>
  <c r="AC16" i="1"/>
  <c r="AC34" i="1"/>
  <c r="AC17" i="1"/>
  <c r="AC81" i="1"/>
  <c r="AC89" i="1"/>
  <c r="AC49" i="1"/>
  <c r="AC60" i="1"/>
  <c r="AC93" i="1"/>
  <c r="AC24" i="1"/>
  <c r="AC99" i="1"/>
  <c r="AC25" i="1"/>
  <c r="AC40" i="1"/>
  <c r="AC88" i="1"/>
  <c r="AC69" i="1"/>
  <c r="AC33" i="1"/>
  <c r="AC20" i="1"/>
  <c r="AC102" i="1"/>
  <c r="AC105" i="1"/>
  <c r="AC26" i="1"/>
  <c r="AC85" i="1"/>
  <c r="AC86" i="1"/>
  <c r="AC94" i="1"/>
  <c r="AC98" i="1"/>
  <c r="AC50" i="1"/>
  <c r="AC52" i="1"/>
  <c r="AC165" i="1"/>
  <c r="AC297" i="1"/>
  <c r="AC205" i="1"/>
  <c r="AC237" i="1"/>
  <c r="AC294" i="1"/>
  <c r="AC109" i="1"/>
  <c r="AC188" i="1"/>
  <c r="AC162" i="1"/>
  <c r="AC268" i="1"/>
  <c r="AC108" i="1"/>
  <c r="AC230" i="1"/>
  <c r="AC140" i="1"/>
  <c r="AC163" i="1"/>
  <c r="AC312" i="1"/>
  <c r="AC209" i="1"/>
  <c r="AC211" i="1"/>
  <c r="AC260" i="1"/>
  <c r="AC275" i="1"/>
  <c r="AC295" i="1"/>
  <c r="AC139" i="1"/>
  <c r="AC265" i="1"/>
  <c r="AC305" i="1"/>
  <c r="AC313" i="1"/>
  <c r="AC267" i="1"/>
  <c r="AC158" i="1"/>
  <c r="AC298" i="1"/>
  <c r="AC235" i="1"/>
  <c r="AC206" i="1"/>
  <c r="AC141" i="1"/>
  <c r="AC182" i="1"/>
  <c r="AC340" i="1"/>
  <c r="AC394" i="1"/>
  <c r="AC350" i="1"/>
  <c r="AC332" i="1"/>
  <c r="AC338" i="1"/>
  <c r="AC351" i="1"/>
  <c r="AC393" i="1"/>
  <c r="AC390" i="1"/>
  <c r="AC336" i="1"/>
  <c r="AC392" i="1"/>
  <c r="AC397" i="1"/>
  <c r="AC396" i="1"/>
  <c r="AC395" i="1"/>
  <c r="AC389" i="1"/>
  <c r="AC331" i="1"/>
  <c r="AC399" i="1"/>
  <c r="AC400" i="1"/>
  <c r="AC502" i="1"/>
  <c r="AC488" i="1"/>
  <c r="AC365" i="1"/>
  <c r="AC398" i="1"/>
  <c r="AC391" i="1"/>
  <c r="AC489" i="1"/>
  <c r="AC548" i="1"/>
  <c r="AC561" i="1"/>
  <c r="AC577" i="1"/>
  <c r="AC578" i="1"/>
  <c r="AC519" i="1"/>
  <c r="AC528" i="1"/>
  <c r="AC544" i="1"/>
  <c r="AC547" i="1"/>
  <c r="AC503" i="1"/>
  <c r="AC509" i="1"/>
  <c r="AC513" i="1"/>
  <c r="AC542" i="1"/>
  <c r="AC543" i="1"/>
  <c r="AC593" i="1"/>
  <c r="AC703" i="1"/>
  <c r="AC642" i="1"/>
  <c r="AC629" i="1"/>
  <c r="AC592" i="1"/>
  <c r="AC608" i="1"/>
  <c r="AC659" i="1"/>
  <c r="AC705" i="1"/>
  <c r="AC713" i="1"/>
  <c r="AC717" i="1"/>
  <c r="AC594" i="1"/>
  <c r="AC590" i="1"/>
  <c r="AC662" i="1"/>
  <c r="AC699" i="1"/>
  <c r="AC607" i="1"/>
  <c r="AC714" i="1"/>
  <c r="AC689" i="1"/>
  <c r="AC634" i="1"/>
  <c r="AC704" i="1"/>
  <c r="AC582" i="1"/>
  <c r="AC591" i="1"/>
  <c r="AC653" i="1"/>
  <c r="AC602" i="1"/>
  <c r="AC585" i="1"/>
  <c r="AC685" i="1"/>
  <c r="AC671" i="1"/>
  <c r="AC707" i="1"/>
  <c r="AC589" i="1"/>
  <c r="AC600" i="1"/>
  <c r="AC595" i="1"/>
  <c r="AC691" i="1"/>
  <c r="AC601" i="1"/>
  <c r="AC632" i="1"/>
  <c r="AC673" i="1"/>
  <c r="AC667" i="1"/>
  <c r="AC598" i="1"/>
  <c r="AC581" i="1"/>
  <c r="AC810" i="1"/>
  <c r="AC763" i="1"/>
  <c r="AC798" i="1"/>
  <c r="AC732" i="1"/>
  <c r="AC760" i="1"/>
  <c r="AC767" i="1"/>
  <c r="AC808" i="1"/>
  <c r="AC731" i="1"/>
  <c r="AC718" i="1"/>
  <c r="AC736" i="1"/>
  <c r="AC812" i="1"/>
  <c r="AC796" i="1"/>
  <c r="AC734" i="1"/>
  <c r="AC805" i="1"/>
  <c r="AC765" i="1"/>
  <c r="AC762" i="1"/>
  <c r="AC737" i="1"/>
  <c r="AC721" i="1"/>
  <c r="AC766" i="1"/>
  <c r="AC800" i="1"/>
  <c r="AC797" i="1"/>
  <c r="AC719" i="1"/>
  <c r="AC799" i="1"/>
  <c r="AC730" i="1"/>
  <c r="AC831" i="1"/>
  <c r="AC828" i="1"/>
  <c r="AC840" i="1"/>
  <c r="AC836" i="1"/>
  <c r="AC839" i="1"/>
  <c r="AC832" i="1"/>
  <c r="AC841" i="1"/>
  <c r="AC823" i="1"/>
  <c r="AC824" i="1"/>
  <c r="AC844" i="1"/>
  <c r="AC858" i="1"/>
  <c r="AC909" i="1"/>
  <c r="AC908" i="1"/>
  <c r="AC859" i="1"/>
  <c r="AC849" i="1"/>
  <c r="AC864" i="1"/>
  <c r="AC879" i="1"/>
  <c r="AC928" i="1"/>
  <c r="AC916" i="1"/>
  <c r="AC851" i="1"/>
  <c r="AC857" i="1"/>
  <c r="AC922" i="1"/>
  <c r="AC883" i="1"/>
  <c r="AC927" i="1"/>
  <c r="AC893" i="1"/>
  <c r="AC917" i="1"/>
  <c r="AC923" i="1"/>
  <c r="AC856" i="1"/>
  <c r="AC865" i="1"/>
  <c r="AC895" i="1"/>
  <c r="AC869" i="1"/>
  <c r="AC897" i="1"/>
  <c r="AC871" i="1"/>
  <c r="AC894" i="1"/>
  <c r="AC860" i="1"/>
  <c r="AC881" i="1"/>
  <c r="AC882" i="1"/>
  <c r="AC931" i="1"/>
  <c r="AC934" i="1"/>
  <c r="AC935" i="1"/>
  <c r="AC936" i="1"/>
  <c r="AC937" i="1"/>
  <c r="AC930" i="1"/>
  <c r="AC949" i="1"/>
  <c r="AC950" i="1"/>
  <c r="AC1101" i="1"/>
  <c r="AC1064" i="1"/>
  <c r="AC1028" i="1"/>
  <c r="AC1019" i="1"/>
  <c r="AC1018" i="1"/>
  <c r="AC1027" i="1"/>
  <c r="AC1087" i="1"/>
  <c r="AC1084" i="1"/>
  <c r="AC1063" i="1"/>
  <c r="AC1008" i="1"/>
  <c r="AC1092" i="1"/>
  <c r="AC1073" i="1"/>
  <c r="AC1076" i="1"/>
  <c r="AC1068" i="1"/>
  <c r="AC1080" i="1"/>
  <c r="AC1057" i="1"/>
  <c r="AC1009" i="1"/>
  <c r="AC1034" i="1"/>
  <c r="AC1040" i="1"/>
  <c r="AC1012" i="1"/>
  <c r="AC1031" i="1"/>
  <c r="AC1029" i="1"/>
  <c r="AC1093" i="1"/>
  <c r="AC1062" i="1"/>
  <c r="AC1103" i="1"/>
  <c r="AC961" i="1"/>
  <c r="AC1030" i="1"/>
  <c r="AC1102" i="1"/>
  <c r="AC951" i="1"/>
  <c r="AC1096" i="1"/>
  <c r="AC958" i="1"/>
  <c r="AC959" i="1"/>
  <c r="AC1104" i="1"/>
  <c r="AC1105" i="1"/>
  <c r="AC1106" i="1"/>
  <c r="AC1193" i="1"/>
  <c r="AC1329" i="1"/>
  <c r="AC1187" i="1"/>
  <c r="AC1347" i="1"/>
  <c r="AC1378" i="1"/>
  <c r="AC1169" i="1"/>
  <c r="AC1212" i="1"/>
  <c r="AC1209" i="1"/>
  <c r="AC1164" i="1"/>
  <c r="AC1377" i="1"/>
  <c r="AC1210" i="1"/>
  <c r="AC1322" i="1"/>
  <c r="AC1331" i="1"/>
  <c r="AC1217" i="1"/>
  <c r="AC1375" i="1"/>
  <c r="AC1216" i="1"/>
  <c r="AC1215" i="1"/>
  <c r="AC1374" i="1"/>
  <c r="AC1125" i="1"/>
  <c r="AC1330" i="1"/>
  <c r="AC1323" i="1"/>
  <c r="AC1214" i="1"/>
  <c r="AC1319" i="1"/>
  <c r="AC1346" i="1"/>
  <c r="AC1333" i="1"/>
  <c r="AC1133" i="1"/>
  <c r="AC1332" i="1"/>
  <c r="AC1379" i="1"/>
  <c r="AC1302" i="1"/>
  <c r="AC1213" i="1"/>
  <c r="AC1179" i="1"/>
  <c r="AC1130" i="1"/>
  <c r="AC1184" i="1"/>
  <c r="AC1192" i="1"/>
  <c r="AC1131" i="1"/>
  <c r="AC1355" i="1"/>
  <c r="AC1207" i="1"/>
  <c r="AC1152" i="1"/>
  <c r="AC1122" i="1"/>
  <c r="AC1174" i="1"/>
  <c r="AC1334" i="1"/>
  <c r="AC1211" i="1"/>
  <c r="AC1173" i="1"/>
  <c r="AC1165" i="1"/>
  <c r="AC1177" i="1"/>
  <c r="AC1208" i="1"/>
  <c r="AC329" i="1"/>
  <c r="AC330" i="1"/>
  <c r="AC328" i="1"/>
  <c r="AC401" i="1"/>
  <c r="AC1218" i="1"/>
  <c r="AC245" i="1"/>
  <c r="AC244" i="1"/>
  <c r="AC1219" i="1"/>
  <c r="AC402" i="1"/>
  <c r="AC243" i="1"/>
  <c r="AC241" i="1"/>
  <c r="AC242" i="1"/>
  <c r="AC240" i="1"/>
  <c r="AC403" i="1"/>
  <c r="AC1220" i="1"/>
  <c r="AC216" i="1"/>
  <c r="AC218" i="1"/>
  <c r="AC217" i="1"/>
  <c r="AC219" i="1"/>
  <c r="AC404" i="1"/>
  <c r="AC1221" i="1"/>
  <c r="AC771" i="1"/>
  <c r="AC120" i="1"/>
  <c r="AC121" i="1"/>
  <c r="AC123" i="1"/>
  <c r="AC405" i="1"/>
  <c r="AC125" i="1"/>
  <c r="AC124" i="1"/>
  <c r="AC150" i="1"/>
  <c r="AC131" i="1"/>
  <c r="AC117" i="1"/>
  <c r="AC342" i="1"/>
  <c r="AC1222" i="1"/>
  <c r="AC122" i="1"/>
  <c r="AC126" i="1"/>
  <c r="AC772" i="1"/>
  <c r="AC641" i="1"/>
  <c r="AC406" i="1"/>
  <c r="AC1042" i="1"/>
  <c r="AC1046" i="1"/>
  <c r="AC1048" i="1"/>
  <c r="AC1043" i="1"/>
  <c r="AC269" i="1"/>
  <c r="AC270" i="1"/>
  <c r="AC271" i="1"/>
  <c r="AC1045" i="1"/>
  <c r="AC1047" i="1"/>
  <c r="AC1049" i="1"/>
  <c r="AC346" i="1"/>
  <c r="AC1044" i="1"/>
  <c r="AC1223" i="1"/>
  <c r="AC57" i="1"/>
  <c r="AC53" i="1"/>
  <c r="AC407" i="1"/>
  <c r="AC55" i="1"/>
  <c r="AC56" i="1"/>
  <c r="AC54" i="1"/>
  <c r="AC250" i="1"/>
  <c r="AC252" i="1"/>
  <c r="AC58" i="1"/>
  <c r="AC251" i="1"/>
  <c r="AC59" i="1"/>
  <c r="AC48" i="1"/>
  <c r="AC1224" i="1"/>
  <c r="AC773" i="1"/>
  <c r="AC273" i="1"/>
  <c r="AC185" i="1"/>
  <c r="AC408" i="1"/>
  <c r="AC1225" i="1"/>
  <c r="AC774" i="1"/>
  <c r="AC152" i="1"/>
  <c r="AC151" i="1"/>
  <c r="AC409" i="1"/>
  <c r="AC872" i="1"/>
  <c r="AC1059" i="1"/>
  <c r="AC410" i="1"/>
  <c r="AC226" i="1"/>
  <c r="AC12" i="1"/>
  <c r="AC13" i="1"/>
  <c r="AC1226" i="1"/>
  <c r="AC925" i="1"/>
  <c r="AC236" i="1"/>
  <c r="AC920" i="1"/>
  <c r="AC938" i="1"/>
  <c r="AC914" i="1"/>
  <c r="AC411" i="1"/>
  <c r="AC1227" i="1"/>
  <c r="AC664" i="1"/>
  <c r="AC665" i="1"/>
  <c r="AC63" i="1"/>
  <c r="AC412" i="1"/>
  <c r="AC686" i="1"/>
  <c r="AC698" i="1"/>
  <c r="AC1228" i="1"/>
  <c r="AC413" i="1"/>
  <c r="AC1194" i="1"/>
  <c r="AC801" i="1"/>
  <c r="AC308" i="1"/>
  <c r="AC693" i="1"/>
  <c r="AC580" i="1"/>
  <c r="AC307" i="1"/>
  <c r="AC692" i="1"/>
  <c r="AC1180" i="1"/>
  <c r="AC896" i="1"/>
  <c r="AC943" i="1"/>
  <c r="AC1061" i="1"/>
  <c r="AC837" i="1"/>
  <c r="AC1229" i="1"/>
  <c r="AC775" i="1"/>
  <c r="AC768" i="1"/>
  <c r="AC738" i="1"/>
  <c r="AC414" i="1"/>
  <c r="AC1026" i="1"/>
  <c r="AC100" i="1"/>
  <c r="AC1055" i="1"/>
  <c r="AC695" i="1"/>
  <c r="AC1083" i="1"/>
  <c r="AC694" i="1"/>
  <c r="AC1082" i="1"/>
  <c r="AC541" i="1"/>
  <c r="AC724" i="1"/>
  <c r="AC802" i="1"/>
  <c r="AC1230" i="1"/>
  <c r="AC776" i="1"/>
  <c r="AC415" i="1"/>
  <c r="AC863" i="1"/>
  <c r="AC525" i="1"/>
  <c r="AC239" i="1"/>
  <c r="AC552" i="1"/>
  <c r="AC500" i="1"/>
  <c r="AC302" i="1"/>
  <c r="AC189" i="1"/>
  <c r="AC526" i="1"/>
  <c r="AC706" i="1"/>
  <c r="AC18" i="1"/>
  <c r="AC199" i="1"/>
  <c r="AC886" i="1"/>
  <c r="AC880" i="1"/>
  <c r="AC1005" i="1"/>
  <c r="AC249" i="1"/>
  <c r="AC1231" i="1"/>
  <c r="AC735" i="1"/>
  <c r="AC1136" i="1"/>
  <c r="AC811" i="1"/>
  <c r="AC1138" i="1"/>
  <c r="AC314" i="1"/>
  <c r="AC1349" i="1"/>
  <c r="AC777" i="1"/>
  <c r="AC687" i="1"/>
  <c r="AC688" i="1"/>
  <c r="AC416" i="1"/>
  <c r="AC1232" i="1"/>
  <c r="AC333" i="1"/>
  <c r="AC417" i="1"/>
  <c r="AC279" i="1"/>
  <c r="AC283" i="1"/>
  <c r="AC1196" i="1"/>
  <c r="AC369" i="1"/>
  <c r="AC1058" i="1"/>
  <c r="AC709" i="1"/>
  <c r="AC813" i="1"/>
  <c r="AC962" i="1"/>
  <c r="AC274" i="1"/>
  <c r="AC1373" i="1"/>
  <c r="AC657" i="1"/>
  <c r="AC276" i="1"/>
  <c r="AC1195" i="1"/>
  <c r="AC1032" i="1"/>
  <c r="AC520" i="1"/>
  <c r="AC1233" i="1"/>
  <c r="AC222" i="1"/>
  <c r="AC606" i="1"/>
  <c r="AC1372" i="1"/>
  <c r="AC891" i="1"/>
  <c r="AC229" i="1"/>
  <c r="AC702" i="1"/>
  <c r="AC1128" i="1"/>
  <c r="AC221" i="1"/>
  <c r="AC159" i="1"/>
  <c r="AC246" i="1"/>
  <c r="AC368" i="1"/>
  <c r="AC710" i="1"/>
  <c r="AC103" i="1"/>
  <c r="AC1056" i="1"/>
  <c r="AC778" i="1"/>
  <c r="AC418" i="1"/>
  <c r="AC648" i="1"/>
  <c r="AC649" i="1"/>
  <c r="AC1051" i="1"/>
  <c r="AC1371" i="1"/>
  <c r="AC755" i="1"/>
  <c r="AC419" i="1"/>
  <c r="AC651" i="1"/>
  <c r="AC650" i="1"/>
  <c r="AC890" i="1"/>
  <c r="AC420" i="1"/>
  <c r="AC1052" i="1"/>
  <c r="AC550" i="1"/>
  <c r="AC76" i="1"/>
  <c r="AC360" i="1"/>
  <c r="AC652" i="1"/>
  <c r="AC154" i="1"/>
  <c r="AC309" i="1"/>
  <c r="AC1234" i="1"/>
  <c r="AC1235" i="1"/>
  <c r="AC726" i="1"/>
  <c r="AC1070" i="1"/>
  <c r="AC1236" i="1"/>
  <c r="AC388" i="1"/>
  <c r="AC421" i="1"/>
  <c r="AC386" i="1"/>
  <c r="AC387" i="1"/>
  <c r="AC759" i="1"/>
  <c r="AC758" i="1"/>
  <c r="AC1091" i="1"/>
  <c r="AC761" i="1"/>
  <c r="AC1100" i="1"/>
  <c r="AC278" i="1"/>
  <c r="AC870" i="1"/>
  <c r="AC1237" i="1"/>
  <c r="AC348" i="1"/>
  <c r="AC1354" i="1"/>
  <c r="AC874" i="1"/>
  <c r="AC1066" i="1"/>
  <c r="AC1380" i="1"/>
  <c r="AC1139" i="1"/>
  <c r="AC725" i="1"/>
  <c r="AC852" i="1"/>
  <c r="AC568" i="1"/>
  <c r="AC821" i="1"/>
  <c r="AC744" i="1"/>
  <c r="AC658" i="1"/>
  <c r="AC566" i="1"/>
  <c r="AC233" i="1"/>
  <c r="AC42" i="1"/>
  <c r="AC231" i="1"/>
  <c r="AC71" i="1"/>
  <c r="AC1369" i="1"/>
  <c r="AC200" i="1"/>
  <c r="AC234" i="1"/>
  <c r="AC643" i="1"/>
  <c r="AC532" i="1"/>
  <c r="AC596" i="1"/>
  <c r="AC422" i="1"/>
  <c r="AC367" i="1"/>
  <c r="AC161" i="1"/>
  <c r="AC11" i="1"/>
  <c r="AC700" i="1"/>
  <c r="AC1238" i="1"/>
  <c r="AC149" i="1"/>
  <c r="AC1365" i="1"/>
  <c r="AC119" i="1"/>
  <c r="AC423" i="1"/>
  <c r="AC130" i="1"/>
  <c r="AC148" i="1"/>
  <c r="AC878" i="1"/>
  <c r="AC1239" i="1"/>
  <c r="AC424" i="1"/>
  <c r="AC36" i="1"/>
  <c r="AC35" i="1"/>
  <c r="AC1166" i="1"/>
  <c r="AC504" i="1"/>
  <c r="AC1156" i="1"/>
  <c r="AC506" i="1"/>
  <c r="AC960" i="1"/>
  <c r="AC505" i="1"/>
  <c r="AC1186" i="1"/>
  <c r="AC722" i="1"/>
  <c r="AC291" i="1"/>
  <c r="AC538" i="1"/>
  <c r="AC1155" i="1"/>
  <c r="AC537" i="1"/>
  <c r="AC536" i="1"/>
  <c r="AC518" i="1"/>
  <c r="AC953" i="1"/>
  <c r="AC1157" i="1"/>
  <c r="AC1158" i="1"/>
  <c r="AC1240" i="1"/>
  <c r="AC539" i="1"/>
  <c r="AC535" i="1"/>
  <c r="AC534" i="1"/>
  <c r="AC335" i="1"/>
  <c r="AC533" i="1"/>
  <c r="AC1159" i="1"/>
  <c r="AC383" i="1"/>
  <c r="AC296" i="1"/>
  <c r="AC587" i="1"/>
  <c r="AC317" i="1"/>
  <c r="AC1081" i="1"/>
  <c r="AC318" i="1"/>
  <c r="AC227" i="1"/>
  <c r="AC319" i="1"/>
  <c r="AC14" i="1"/>
  <c r="AC487" i="1"/>
  <c r="AC382" i="1"/>
  <c r="AC425" i="1"/>
  <c r="AC742" i="1"/>
  <c r="AC610" i="1"/>
  <c r="AC1353" i="1"/>
  <c r="AC741" i="1"/>
  <c r="AC740" i="1"/>
  <c r="AC203" i="1"/>
  <c r="AC819" i="1"/>
  <c r="AC887" i="1"/>
  <c r="AC815" i="1"/>
  <c r="AC609" i="1"/>
  <c r="AC564" i="1"/>
  <c r="AC1162" i="1"/>
  <c r="AC1085" i="1"/>
  <c r="AC1154" i="1"/>
  <c r="AC723" i="1"/>
  <c r="AC1241" i="1"/>
  <c r="AC19" i="1"/>
  <c r="AC640" i="1"/>
  <c r="AC191" i="1"/>
  <c r="AC638" i="1"/>
  <c r="AC639" i="1"/>
  <c r="AC611" i="1"/>
  <c r="AC1099" i="1"/>
  <c r="AC193" i="1"/>
  <c r="AC38" i="1"/>
  <c r="AC630" i="1"/>
  <c r="AC486" i="1"/>
  <c r="AC146" i="1"/>
  <c r="AC147" i="1"/>
  <c r="AC357" i="1"/>
  <c r="AC490" i="1"/>
  <c r="AC143" i="1"/>
  <c r="AC142" i="1"/>
  <c r="AC37" i="1"/>
  <c r="AC144" i="1"/>
  <c r="AC39" i="1"/>
  <c r="AC668" i="1"/>
  <c r="AC745" i="1"/>
  <c r="AC426" i="1"/>
  <c r="AC749" i="1"/>
  <c r="AC743" i="1"/>
  <c r="AC748" i="1"/>
  <c r="AC135" i="1"/>
  <c r="AC747" i="1"/>
  <c r="AC134" i="1"/>
  <c r="AC746" i="1"/>
  <c r="AC754" i="1"/>
  <c r="AC145" i="1"/>
  <c r="AC132" i="1"/>
  <c r="AC751" i="1"/>
  <c r="AC136" i="1"/>
  <c r="AC138" i="1"/>
  <c r="AC137" i="1"/>
  <c r="AC21" i="1"/>
  <c r="AC752" i="1"/>
  <c r="AC753" i="1"/>
  <c r="AC327" i="1"/>
  <c r="AC325" i="1"/>
  <c r="AC129" i="1"/>
  <c r="AC750" i="1"/>
  <c r="AC337" i="1"/>
  <c r="AC655" i="1"/>
  <c r="AC133" i="1"/>
  <c r="AC427" i="1"/>
  <c r="AC281" i="1"/>
  <c r="AC280" i="1"/>
  <c r="AC23" i="1"/>
  <c r="AC287" i="1"/>
  <c r="AC576" i="1"/>
  <c r="AC1074" i="1"/>
  <c r="AC877" i="1"/>
  <c r="AC373" i="1"/>
  <c r="AC371" i="1"/>
  <c r="AC377" i="1"/>
  <c r="AC375" i="1"/>
  <c r="AC370" i="1"/>
  <c r="AC853" i="1"/>
  <c r="AC82" i="1"/>
  <c r="AC320" i="1"/>
  <c r="AC65" i="1"/>
  <c r="AC224" i="1"/>
  <c r="AC529" i="1"/>
  <c r="AC374" i="1"/>
  <c r="AC376" i="1"/>
  <c r="AC873" i="1"/>
  <c r="AC1065" i="1"/>
  <c r="AC378" i="1"/>
  <c r="AC814" i="1"/>
  <c r="AC1364" i="1"/>
  <c r="AC876" i="1"/>
  <c r="AC372" i="1"/>
  <c r="AC628" i="1"/>
  <c r="AC1243" i="1"/>
  <c r="AC341" i="1"/>
  <c r="AC238" i="1"/>
  <c r="AC1107" i="1"/>
  <c r="AC575" i="1"/>
  <c r="AC1006" i="1"/>
  <c r="AC197" i="1"/>
  <c r="AC428" i="1"/>
  <c r="AC29" i="1"/>
  <c r="AC27" i="1"/>
  <c r="AC603" i="1"/>
  <c r="AC358" i="1"/>
  <c r="AC228" i="1"/>
  <c r="AC28" i="1"/>
  <c r="AC764" i="1"/>
  <c r="AC334" i="1"/>
  <c r="AC945" i="1"/>
  <c r="AC729" i="1"/>
  <c r="AC944" i="1"/>
  <c r="AC989" i="1"/>
  <c r="AC261" i="1"/>
  <c r="AC1108" i="1"/>
  <c r="AC68" i="1"/>
  <c r="AC1244" i="1"/>
  <c r="AC67" i="1"/>
  <c r="AC1072" i="1"/>
  <c r="AC300" i="1"/>
  <c r="AC900" i="1"/>
  <c r="AC727" i="1"/>
  <c r="AC728" i="1"/>
  <c r="AC559" i="1"/>
  <c r="AC104" i="1"/>
  <c r="AC892" i="1"/>
  <c r="AC720" i="1"/>
  <c r="AC670" i="1"/>
  <c r="AC1363" i="1"/>
  <c r="AC22" i="1"/>
  <c r="AC1109" i="1"/>
  <c r="AC1110" i="1"/>
  <c r="AC1111" i="1"/>
  <c r="AC1368" i="1"/>
  <c r="AC1176" i="1"/>
  <c r="AC990" i="1"/>
  <c r="AC855" i="1"/>
  <c r="AC429" i="1"/>
  <c r="AC1245" i="1"/>
  <c r="AC173" i="1"/>
  <c r="AC1246" i="1"/>
  <c r="AC779" i="1"/>
  <c r="AC430" i="1"/>
  <c r="AC323" i="1"/>
  <c r="AC322" i="1"/>
  <c r="AC431" i="1"/>
  <c r="AC1247" i="1"/>
  <c r="AC1098" i="1"/>
  <c r="AC1060" i="1"/>
  <c r="AC803" i="1"/>
  <c r="AC432" i="1"/>
  <c r="AC1248" i="1"/>
  <c r="AC1189" i="1"/>
  <c r="AC433" i="1"/>
  <c r="AC1249" i="1"/>
  <c r="AC277" i="1"/>
  <c r="AC434" i="1"/>
  <c r="AC715" i="1"/>
  <c r="AC171" i="1"/>
  <c r="AC804" i="1"/>
  <c r="AC259" i="1"/>
  <c r="AC186" i="1"/>
  <c r="AC1134" i="1"/>
  <c r="AC1250" i="1"/>
  <c r="AC780" i="1"/>
  <c r="AC435" i="1"/>
  <c r="AC1316" i="1"/>
  <c r="AC554" i="1"/>
  <c r="AC1344" i="1"/>
  <c r="AC1328" i="1"/>
  <c r="AC501" i="1"/>
  <c r="AC1127" i="1"/>
  <c r="AC647" i="1"/>
  <c r="AC1310" i="1"/>
  <c r="AC586" i="1"/>
  <c r="AC560" i="1"/>
  <c r="AC190" i="1"/>
  <c r="AC1313" i="1"/>
  <c r="AC1251" i="1"/>
  <c r="AC1325" i="1"/>
  <c r="AC1050" i="1"/>
  <c r="AC835" i="1"/>
  <c r="AC1324" i="1"/>
  <c r="AC508" i="1"/>
  <c r="AC196" i="1"/>
  <c r="AC1017" i="1"/>
  <c r="AC364" i="1"/>
  <c r="AC1312" i="1"/>
  <c r="AC1318" i="1"/>
  <c r="AC1326" i="1"/>
  <c r="AC292" i="1"/>
  <c r="AC1320" i="1"/>
  <c r="AC1327" i="1"/>
  <c r="AC1314" i="1"/>
  <c r="AC1343" i="1"/>
  <c r="AC1317" i="1"/>
  <c r="AC1336" i="1"/>
  <c r="AC1341" i="1"/>
  <c r="AC1311" i="1"/>
  <c r="AC1095" i="1"/>
  <c r="AC1010" i="1"/>
  <c r="AC1345" i="1"/>
  <c r="AC1335" i="1"/>
  <c r="AC1338" i="1"/>
  <c r="AC1339" i="1"/>
  <c r="AC1315" i="1"/>
  <c r="AC1321" i="1"/>
  <c r="AC1337" i="1"/>
  <c r="AC1340" i="1"/>
  <c r="AC1342" i="1"/>
  <c r="AC1088" i="1"/>
  <c r="AC806" i="1"/>
  <c r="AC551" i="1"/>
  <c r="AC436" i="1"/>
  <c r="AC1252" i="1"/>
  <c r="AC563" i="1"/>
  <c r="AC553" i="1"/>
  <c r="AC437" i="1"/>
  <c r="AC1185" i="1"/>
  <c r="AC1253" i="1"/>
  <c r="AC438" i="1"/>
  <c r="AC570" i="1"/>
  <c r="AC571" i="1"/>
  <c r="AC1094" i="1"/>
  <c r="AC572" i="1"/>
  <c r="AC1097" i="1"/>
  <c r="AC825" i="1"/>
  <c r="AC666" i="1"/>
  <c r="AC1254" i="1"/>
  <c r="AC781" i="1"/>
  <c r="AC439" i="1"/>
  <c r="AC885" i="1"/>
  <c r="AC1069" i="1"/>
  <c r="AC1053" i="1"/>
  <c r="AC1035" i="1"/>
  <c r="AC164" i="1"/>
  <c r="AC44" i="1"/>
  <c r="AC1370" i="1"/>
  <c r="AC1090" i="1"/>
  <c r="AC194" i="1"/>
  <c r="AC43" i="1"/>
  <c r="AC546" i="1"/>
  <c r="AC359" i="1"/>
  <c r="AC254" i="1"/>
  <c r="AC826" i="1"/>
  <c r="AC530" i="1"/>
  <c r="AC1255" i="1"/>
  <c r="AC183" i="1"/>
  <c r="AC782" i="1"/>
  <c r="AC184" i="1"/>
  <c r="AC1140" i="1"/>
  <c r="AC343" i="1"/>
  <c r="AC440" i="1"/>
  <c r="AC1256" i="1"/>
  <c r="AC441" i="1"/>
  <c r="AC635" i="1"/>
  <c r="AC636" i="1"/>
  <c r="AC682" i="1"/>
  <c r="AC637" i="1"/>
  <c r="AC903" i="1"/>
  <c r="AC902" i="1"/>
  <c r="AC678" i="1"/>
  <c r="AC1123" i="1"/>
  <c r="AC1124" i="1"/>
  <c r="AC906" i="1"/>
  <c r="AC676" i="1"/>
  <c r="AC681" i="1"/>
  <c r="AC901" i="1"/>
  <c r="AC1257" i="1"/>
  <c r="AC904" i="1"/>
  <c r="AC680" i="1"/>
  <c r="AC8" i="1"/>
  <c r="AC1147" i="1"/>
  <c r="AC674" i="1"/>
  <c r="AC1148" i="1"/>
  <c r="AC677" i="1"/>
  <c r="AC679" i="1"/>
  <c r="AC905" i="1"/>
  <c r="AC675" i="1"/>
  <c r="AC31" i="1"/>
  <c r="AC32" i="1"/>
  <c r="AC783" i="1"/>
  <c r="AC204" i="1"/>
  <c r="AC442" i="1"/>
  <c r="AC549" i="1"/>
  <c r="AC843" i="1"/>
  <c r="AC913" i="1"/>
  <c r="AC842" i="1"/>
  <c r="AC569" i="1"/>
  <c r="AC1258" i="1"/>
  <c r="AC929" i="1"/>
  <c r="AC933" i="1"/>
  <c r="AC926" i="1"/>
  <c r="AC921" i="1"/>
  <c r="AC915" i="1"/>
  <c r="AC443" i="1"/>
  <c r="AC1259" i="1"/>
  <c r="AC899" i="1"/>
  <c r="AC444" i="1"/>
  <c r="AC1260" i="1"/>
  <c r="AC128" i="1"/>
  <c r="AC127" i="1"/>
  <c r="AC445" i="1"/>
  <c r="AC118" i="1"/>
  <c r="AC1261" i="1"/>
  <c r="AC446" i="1"/>
  <c r="AC941" i="1"/>
  <c r="AC942" i="1"/>
  <c r="AC499" i="1"/>
  <c r="AC496" i="1"/>
  <c r="AC498" i="1"/>
  <c r="AC497" i="1"/>
  <c r="AC939" i="1"/>
  <c r="AC1304" i="1"/>
  <c r="AC1305" i="1"/>
  <c r="AC854" i="1"/>
  <c r="AC987" i="1"/>
  <c r="AC868" i="1"/>
  <c r="AC583" i="1"/>
  <c r="AC1262" i="1"/>
  <c r="AC910" i="1"/>
  <c r="AC491" i="1"/>
  <c r="AC492" i="1"/>
  <c r="AC875" i="1"/>
  <c r="AC447" i="1"/>
  <c r="AC1263" i="1"/>
  <c r="AC110" i="1"/>
  <c r="AC660" i="1"/>
  <c r="AC448" i="1"/>
  <c r="AC266" i="1"/>
  <c r="AC822" i="1"/>
  <c r="AC1264" i="1"/>
  <c r="AC449" i="1"/>
  <c r="AC168" i="1"/>
  <c r="AC169" i="1"/>
  <c r="AC493" i="1"/>
  <c r="AC362" i="1"/>
  <c r="AC345" i="1"/>
  <c r="AC363" i="1"/>
  <c r="AC361" i="1"/>
  <c r="AC167" i="1"/>
  <c r="AC620" i="1"/>
  <c r="AC352" i="1"/>
  <c r="AC622" i="1"/>
  <c r="AC623" i="1"/>
  <c r="AC621" i="1"/>
  <c r="AC166" i="1"/>
  <c r="AC354" i="1"/>
  <c r="AC353" i="1"/>
  <c r="AC1265" i="1"/>
  <c r="AC605" i="1"/>
  <c r="AC450" i="1"/>
  <c r="AC830" i="1"/>
  <c r="AC289" i="1"/>
  <c r="AC288" i="1"/>
  <c r="AC1359" i="1"/>
  <c r="AC911" i="1"/>
  <c r="AC1362" i="1"/>
  <c r="AC290" i="1"/>
  <c r="AC1358" i="1"/>
  <c r="AC1356" i="1"/>
  <c r="AC1360" i="1"/>
  <c r="AC1361" i="1"/>
  <c r="AC1266" i="1"/>
  <c r="AC1357" i="1"/>
  <c r="AC451" i="1"/>
  <c r="AC963" i="1"/>
  <c r="AC1036" i="1"/>
  <c r="AC1037" i="1"/>
  <c r="AC850" i="1"/>
  <c r="AC522" i="1"/>
  <c r="AC1153" i="1"/>
  <c r="AC847" i="1"/>
  <c r="AC1267" i="1"/>
  <c r="AC784" i="1"/>
  <c r="AC452" i="1"/>
  <c r="AC356" i="1"/>
  <c r="AC355" i="1"/>
  <c r="AC1268" i="1"/>
  <c r="AC1118" i="1"/>
  <c r="AC1117" i="1"/>
  <c r="AC1120" i="1"/>
  <c r="AC1112" i="1"/>
  <c r="AC1114" i="1"/>
  <c r="AC1119" i="1"/>
  <c r="AC1116" i="1"/>
  <c r="AC453" i="1"/>
  <c r="AC1113" i="1"/>
  <c r="AC1115" i="1"/>
  <c r="AC1269" i="1"/>
  <c r="AC454" i="1"/>
  <c r="AC79" i="1"/>
  <c r="AC78" i="1"/>
  <c r="AC562" i="1"/>
  <c r="AC1270" i="1"/>
  <c r="AC455" i="1"/>
  <c r="AC599" i="1"/>
  <c r="AC527" i="1"/>
  <c r="AC645" i="1"/>
  <c r="AC90" i="1"/>
  <c r="AC96" i="1"/>
  <c r="AC187" i="1"/>
  <c r="AC1129" i="1"/>
  <c r="AC15" i="1"/>
  <c r="AC1163" i="1"/>
  <c r="AC838" i="1"/>
  <c r="AC646" i="1"/>
  <c r="AC888" i="1"/>
  <c r="AC379" i="1"/>
  <c r="AC952" i="1"/>
  <c r="AC711" i="1"/>
  <c r="AC845" i="1"/>
  <c r="AC644" i="1"/>
  <c r="AC111" i="1"/>
  <c r="AC106" i="1"/>
  <c r="AC584" i="1"/>
  <c r="AC1160" i="1"/>
  <c r="AC1271" i="1"/>
  <c r="AC1181" i="1"/>
  <c r="AC1079" i="1"/>
  <c r="AC83" i="1"/>
  <c r="AC1078" i="1"/>
  <c r="AC180" i="1"/>
  <c r="AC179" i="1"/>
  <c r="AC175" i="1"/>
  <c r="AC181" i="1"/>
  <c r="AC177" i="1"/>
  <c r="AC178" i="1"/>
  <c r="AC176" i="1"/>
  <c r="AC456" i="1"/>
  <c r="AC1272" i="1"/>
  <c r="AC457" i="1"/>
  <c r="AC326" i="1"/>
  <c r="AC1273" i="1"/>
  <c r="AC458" i="1"/>
  <c r="AC256" i="1"/>
  <c r="AC1033" i="1"/>
  <c r="AC1077" i="1"/>
  <c r="AC272" i="1"/>
  <c r="AC170" i="1"/>
  <c r="AC349" i="1"/>
  <c r="AC696" i="1"/>
  <c r="AC663" i="1"/>
  <c r="AC733" i="1"/>
  <c r="AC654" i="1"/>
  <c r="AC540" i="1"/>
  <c r="AC511" i="1"/>
  <c r="AC697" i="1"/>
  <c r="AC258" i="1"/>
  <c r="AC848" i="1"/>
  <c r="AC1191" i="1"/>
  <c r="AC257" i="1"/>
  <c r="AC512" i="1"/>
  <c r="AC1274" i="1"/>
  <c r="AC975" i="1"/>
  <c r="AC973" i="1"/>
  <c r="AC976" i="1"/>
  <c r="AC974" i="1"/>
  <c r="AC980" i="1"/>
  <c r="AC978" i="1"/>
  <c r="AC977" i="1"/>
  <c r="AC979" i="1"/>
  <c r="AC982" i="1"/>
  <c r="AC981" i="1"/>
  <c r="AC459" i="1"/>
  <c r="AC983" i="1"/>
  <c r="AC985" i="1"/>
  <c r="AC984" i="1"/>
  <c r="AC324" i="1"/>
  <c r="AC321" i="1"/>
  <c r="AC986" i="1"/>
  <c r="AC965" i="1"/>
  <c r="AC970" i="1"/>
  <c r="AC971" i="1"/>
  <c r="AC460" i="1"/>
  <c r="AC967" i="1"/>
  <c r="AC966" i="1"/>
  <c r="AC972" i="1"/>
  <c r="AC968" i="1"/>
  <c r="AC969" i="1"/>
  <c r="AC1275" i="1"/>
  <c r="AC1276" i="1"/>
  <c r="AC1188" i="1"/>
  <c r="AC47" i="1"/>
  <c r="AC46" i="1"/>
  <c r="AC66" i="1"/>
  <c r="AC461" i="1"/>
  <c r="AC1277" i="1"/>
  <c r="AC1278" i="1"/>
  <c r="AC462" i="1"/>
  <c r="AC932" i="1"/>
  <c r="AC919" i="1"/>
  <c r="AC463" i="1"/>
  <c r="AC1279" i="1"/>
  <c r="AC991" i="1"/>
  <c r="AC995" i="1"/>
  <c r="AC996" i="1"/>
  <c r="AC997" i="1"/>
  <c r="AC464" i="1"/>
  <c r="AC70" i="1"/>
  <c r="AC993" i="1"/>
  <c r="AC940" i="1"/>
  <c r="AC1280" i="1"/>
  <c r="AC947" i="1"/>
  <c r="AC465" i="1"/>
  <c r="AC466" i="1"/>
  <c r="AC994" i="1"/>
  <c r="AC992" i="1"/>
  <c r="AC1281" i="1"/>
  <c r="AC1024" i="1"/>
  <c r="AC1025" i="1"/>
  <c r="AC1022" i="1"/>
  <c r="AC1023" i="1"/>
  <c r="AC467" i="1"/>
  <c r="AC1282" i="1"/>
  <c r="AC306" i="1"/>
  <c r="AC756" i="1"/>
  <c r="AC301" i="1"/>
  <c r="AC468" i="1"/>
  <c r="AC1283" i="1"/>
  <c r="AC469" i="1"/>
  <c r="AC521" i="1"/>
  <c r="AC202" i="1"/>
  <c r="AC1137" i="1"/>
  <c r="AC304" i="1"/>
  <c r="AC1143" i="1"/>
  <c r="AC1144" i="1"/>
  <c r="AC1146" i="1"/>
  <c r="AC1178" i="1"/>
  <c r="AC833" i="1"/>
  <c r="AC1190" i="1"/>
  <c r="AC1145" i="1"/>
  <c r="AC708" i="1"/>
  <c r="AC73" i="1"/>
  <c r="AC1020" i="1"/>
  <c r="AC172" i="1"/>
  <c r="AC1021" i="1"/>
  <c r="AC72" i="1"/>
  <c r="AC573" i="1"/>
  <c r="AC946" i="1"/>
  <c r="AC1011" i="1"/>
  <c r="AC757" i="1"/>
  <c r="AC1142" i="1"/>
  <c r="AC574" i="1"/>
  <c r="AC597" i="1"/>
  <c r="AC827" i="1"/>
  <c r="AC107" i="1"/>
  <c r="AC1284" i="1"/>
  <c r="AC303" i="1"/>
  <c r="AC1089" i="1"/>
  <c r="AC470" i="1"/>
  <c r="AC10" i="1"/>
  <c r="AC9" i="1"/>
  <c r="AC770" i="1"/>
  <c r="AC769" i="1"/>
  <c r="AC1149" i="1"/>
  <c r="AC1071" i="1"/>
  <c r="AC1172" i="1"/>
  <c r="AC1170" i="1"/>
  <c r="AC1309" i="1"/>
  <c r="AC192" i="1"/>
  <c r="AC1171" i="1"/>
  <c r="AC889" i="1"/>
  <c r="AC1285" i="1"/>
  <c r="AC523" i="1"/>
  <c r="AC1306" i="1"/>
  <c r="AC1308" i="1"/>
  <c r="AC964" i="1"/>
  <c r="AC471" i="1"/>
  <c r="AC1286" i="1"/>
  <c r="AC1002" i="1"/>
  <c r="AC1001" i="1"/>
  <c r="AC1000" i="1"/>
  <c r="AC1004" i="1"/>
  <c r="AC998" i="1"/>
  <c r="AC999" i="1"/>
  <c r="AC45" i="1"/>
  <c r="AC1003" i="1"/>
  <c r="AC472" i="1"/>
  <c r="AC1287" i="1"/>
  <c r="AC817" i="1"/>
  <c r="AC1352" i="1"/>
  <c r="AC816" i="1"/>
  <c r="AC1351" i="1"/>
  <c r="AC473" i="1"/>
  <c r="AC495" i="1"/>
  <c r="AC818" i="1"/>
  <c r="AC669" i="1"/>
  <c r="AC310" i="1"/>
  <c r="AC588" i="1"/>
  <c r="AC507" i="1"/>
  <c r="AC898" i="1"/>
  <c r="AC514" i="1"/>
  <c r="AC311" i="1"/>
  <c r="AC955" i="1"/>
  <c r="AC954" i="1"/>
  <c r="AC1167" i="1"/>
  <c r="AC516" i="1"/>
  <c r="AC957" i="1"/>
  <c r="AC293" i="1"/>
  <c r="AC701" i="1"/>
  <c r="AC515" i="1"/>
  <c r="AC1168" i="1"/>
  <c r="AC517" i="1"/>
  <c r="AC1015" i="1"/>
  <c r="AC956" i="1"/>
  <c r="AC656" i="1"/>
  <c r="AC1132" i="1"/>
  <c r="AC1303" i="1"/>
  <c r="AC918" i="1"/>
  <c r="AC64" i="1"/>
  <c r="AC1288" i="1"/>
  <c r="AC156" i="1"/>
  <c r="AC531" i="1"/>
  <c r="AC101" i="1"/>
  <c r="AC557" i="1"/>
  <c r="AC924" i="1"/>
  <c r="AC785" i="1"/>
  <c r="AC988" i="1"/>
  <c r="AC474" i="1"/>
  <c r="AC820" i="1"/>
  <c r="AC834" i="1"/>
  <c r="AC1161" i="1"/>
  <c r="AC385" i="1"/>
  <c r="AC861" i="1"/>
  <c r="AC558" i="1"/>
  <c r="AC366" i="1"/>
  <c r="AC1289" i="1"/>
  <c r="AC786" i="1"/>
  <c r="AC948" i="1"/>
  <c r="AC475" i="1"/>
  <c r="AC633" i="1"/>
  <c r="AC1126" i="1"/>
  <c r="AC494" i="1"/>
  <c r="AC787" i="1"/>
  <c r="AC1290" i="1"/>
  <c r="AC381" i="1"/>
  <c r="AC380" i="1"/>
  <c r="AC476" i="1"/>
  <c r="AC248" i="1"/>
  <c r="AC1350" i="1"/>
  <c r="AC223" i="1"/>
  <c r="AC829" i="1"/>
  <c r="AC247" i="1"/>
  <c r="AC672" i="1"/>
  <c r="AC1175" i="1"/>
  <c r="AC339" i="1"/>
  <c r="AC1291" i="1"/>
  <c r="AC809" i="1"/>
  <c r="AC74" i="1"/>
  <c r="AC1366" i="1"/>
  <c r="AC95" i="1"/>
  <c r="AC788" i="1"/>
  <c r="AC661" i="1"/>
  <c r="AC477" i="1"/>
  <c r="AC1292" i="1"/>
  <c r="AC478" i="1"/>
  <c r="AC91" i="1"/>
  <c r="AC92" i="1"/>
  <c r="AC174" i="1"/>
  <c r="AC285" i="1"/>
  <c r="AC286" i="1"/>
  <c r="AC1075" i="1"/>
  <c r="AC201" i="1"/>
  <c r="AC232" i="1"/>
  <c r="AC220" i="1"/>
  <c r="AC284" i="1"/>
  <c r="AC315" i="1"/>
  <c r="AC565" i="1"/>
  <c r="AC884" i="1"/>
  <c r="AC153" i="1"/>
  <c r="AC87" i="1"/>
  <c r="AC555" i="1"/>
  <c r="AC545" i="1"/>
  <c r="AC1013" i="1"/>
  <c r="AC1135" i="1"/>
  <c r="AC1014" i="1"/>
  <c r="AC739" i="1"/>
  <c r="AC567" i="1"/>
  <c r="AC253" i="1"/>
  <c r="AC1016" i="1"/>
  <c r="AC225" i="1"/>
  <c r="AC1376" i="1"/>
  <c r="AC846" i="1"/>
  <c r="AC556" i="1"/>
  <c r="AC1367" i="1"/>
  <c r="AC716" i="1"/>
  <c r="AC712" i="1"/>
  <c r="AC195" i="1"/>
  <c r="AC316" i="1"/>
  <c r="AC862" i="1"/>
  <c r="AC1041" i="1"/>
  <c r="AC1293" i="1"/>
  <c r="AC579" i="1"/>
  <c r="AC631" i="1"/>
  <c r="AC789" i="1"/>
  <c r="AC62" i="1"/>
  <c r="AC1348" i="1"/>
  <c r="AC1307" i="1"/>
  <c r="AC479" i="1"/>
  <c r="AC384" i="1"/>
  <c r="AC1121" i="1"/>
  <c r="AC524" i="1"/>
  <c r="AC157" i="1"/>
  <c r="AC510" i="1"/>
  <c r="AC684" i="1"/>
  <c r="AC683" i="1"/>
  <c r="AC155" i="1"/>
  <c r="AC1067" i="1"/>
  <c r="AC1294" i="1"/>
  <c r="AC282" i="1"/>
  <c r="AC347" i="1"/>
  <c r="AC480" i="1"/>
  <c r="AC690" i="1"/>
  <c r="AC1295" i="1"/>
  <c r="AC790" i="1"/>
  <c r="AC481" i="1"/>
  <c r="AC198" i="1"/>
  <c r="AC255" i="1"/>
  <c r="AC791" i="1"/>
  <c r="AC1296" i="1"/>
  <c r="AC619" i="1"/>
  <c r="AC482" i="1"/>
  <c r="AC344" i="1"/>
  <c r="AC618" i="1"/>
  <c r="AC299" i="1"/>
  <c r="AC616" i="1"/>
  <c r="AC615" i="1"/>
  <c r="AC612" i="1"/>
  <c r="AC624" i="1"/>
  <c r="AC614" i="1"/>
  <c r="AC626" i="1"/>
  <c r="AC627" i="1"/>
  <c r="AC613" i="1"/>
  <c r="AC625" i="1"/>
  <c r="AC604" i="1"/>
  <c r="AC617" i="1"/>
  <c r="AC792" i="1"/>
  <c r="AC1297" i="1"/>
  <c r="AC483" i="1"/>
  <c r="AC160" i="1"/>
  <c r="AC30" i="1"/>
  <c r="AC1298" i="1"/>
  <c r="AC793" i="1"/>
  <c r="AC212" i="1"/>
  <c r="AC207" i="1"/>
  <c r="AC484" i="1"/>
  <c r="AC213" i="1"/>
  <c r="AC208" i="1"/>
  <c r="AC215" i="1"/>
  <c r="AC214" i="1"/>
  <c r="AC210" i="1"/>
  <c r="AC1299" i="1"/>
  <c r="AC794" i="1"/>
  <c r="AC485" i="1"/>
  <c r="AC262" i="1"/>
  <c r="AC264" i="1"/>
  <c r="AC263" i="1"/>
  <c r="AC1054" i="1"/>
  <c r="AC1182" i="1"/>
  <c r="AC912" i="1"/>
  <c r="AC113" i="1"/>
  <c r="AC1183" i="1"/>
  <c r="AC116" i="1"/>
  <c r="AC907" i="1"/>
  <c r="AC112" i="1"/>
  <c r="AC115" i="1"/>
  <c r="AC114" i="1"/>
  <c r="AC1300" i="1"/>
  <c r="AC795" i="1"/>
  <c r="AC1242" i="1"/>
  <c r="AC1039" i="1"/>
  <c r="AC1151" i="1"/>
  <c r="AC1007" i="1"/>
  <c r="AC1038" i="1"/>
  <c r="AC1086" i="1"/>
  <c r="AC1141" i="1"/>
  <c r="AC867" i="1"/>
  <c r="AC1150" i="1"/>
  <c r="AC1204" i="1"/>
  <c r="AC1203" i="1"/>
  <c r="AC1205" i="1"/>
  <c r="AC1198" i="1"/>
  <c r="AC1202" i="1"/>
  <c r="AC1199" i="1"/>
  <c r="AC1201" i="1"/>
  <c r="AC1206" i="1"/>
  <c r="AC807" i="1"/>
  <c r="AC1197" i="1"/>
  <c r="AC1200" i="1"/>
  <c r="AC866" i="1"/>
  <c r="AC1301" i="1"/>
  <c r="AE41" i="1"/>
  <c r="AF41" i="1"/>
  <c r="AG41" i="1"/>
  <c r="AH41" i="1"/>
  <c r="AE97" i="1"/>
  <c r="AF97" i="1"/>
  <c r="AG97" i="1"/>
  <c r="AE75" i="1"/>
  <c r="AF75" i="1"/>
  <c r="AG75" i="1"/>
  <c r="AE51" i="1"/>
  <c r="AF51" i="1"/>
  <c r="AG51" i="1"/>
  <c r="AE84" i="1"/>
  <c r="AF84" i="1"/>
  <c r="AG84" i="1"/>
  <c r="AE77" i="1"/>
  <c r="AF77" i="1"/>
  <c r="AG77" i="1"/>
  <c r="AE80" i="1"/>
  <c r="AF80" i="1"/>
  <c r="AG80" i="1"/>
  <c r="AE61" i="1"/>
  <c r="AF61" i="1"/>
  <c r="AG61" i="1"/>
  <c r="AE16" i="1"/>
  <c r="AF16" i="1"/>
  <c r="AG16" i="1"/>
  <c r="AE34" i="1"/>
  <c r="AF34" i="1"/>
  <c r="AG34" i="1"/>
  <c r="AE17" i="1"/>
  <c r="AF17" i="1"/>
  <c r="AG17" i="1"/>
  <c r="AE81" i="1"/>
  <c r="AF81" i="1"/>
  <c r="AG81" i="1"/>
  <c r="AE89" i="1"/>
  <c r="AF89" i="1"/>
  <c r="AG89" i="1"/>
  <c r="AE49" i="1"/>
  <c r="AF49" i="1"/>
  <c r="AG49" i="1"/>
  <c r="AE60" i="1"/>
  <c r="AF60" i="1"/>
  <c r="AG60" i="1"/>
  <c r="AE93" i="1"/>
  <c r="AF93" i="1"/>
  <c r="AG93" i="1"/>
  <c r="AE24" i="1"/>
  <c r="AF24" i="1"/>
  <c r="AG24" i="1"/>
  <c r="AE99" i="1"/>
  <c r="AF99" i="1"/>
  <c r="AG99" i="1"/>
  <c r="AE25" i="1"/>
  <c r="AF25" i="1"/>
  <c r="AG25" i="1"/>
  <c r="AE40" i="1"/>
  <c r="AF40" i="1"/>
  <c r="AG40" i="1"/>
  <c r="AE88" i="1"/>
  <c r="AF88" i="1"/>
  <c r="AG88" i="1"/>
  <c r="AE69" i="1"/>
  <c r="AF69" i="1"/>
  <c r="AG69" i="1"/>
  <c r="AE33" i="1"/>
  <c r="AF33" i="1"/>
  <c r="AG33" i="1"/>
  <c r="AE20" i="1"/>
  <c r="AF20" i="1"/>
  <c r="AG20" i="1"/>
  <c r="AE102" i="1"/>
  <c r="AF102" i="1"/>
  <c r="AG102" i="1"/>
  <c r="AE105" i="1"/>
  <c r="AF105" i="1"/>
  <c r="AG105" i="1"/>
  <c r="AE26" i="1"/>
  <c r="AF26" i="1"/>
  <c r="AG26" i="1"/>
  <c r="AE85" i="1"/>
  <c r="AF85" i="1"/>
  <c r="AG85" i="1"/>
  <c r="AE86" i="1"/>
  <c r="AF86" i="1"/>
  <c r="AG86" i="1"/>
  <c r="AE94" i="1"/>
  <c r="AF94" i="1"/>
  <c r="AG94" i="1"/>
  <c r="AE98" i="1"/>
  <c r="AF98" i="1"/>
  <c r="AG98" i="1"/>
  <c r="AE50" i="1"/>
  <c r="AF50" i="1"/>
  <c r="AG50" i="1"/>
  <c r="AE52" i="1"/>
  <c r="AF52" i="1"/>
  <c r="AG52" i="1"/>
  <c r="AE165" i="1"/>
  <c r="AF165" i="1"/>
  <c r="AG165" i="1"/>
  <c r="AE297" i="1"/>
  <c r="AF297" i="1"/>
  <c r="AG297" i="1"/>
  <c r="AE205" i="1"/>
  <c r="AF205" i="1"/>
  <c r="AG205" i="1"/>
  <c r="AE237" i="1"/>
  <c r="AF237" i="1"/>
  <c r="AG237" i="1"/>
  <c r="AE294" i="1"/>
  <c r="AF294" i="1"/>
  <c r="AG294" i="1"/>
  <c r="AE109" i="1"/>
  <c r="AF109" i="1"/>
  <c r="AG109" i="1"/>
  <c r="AE188" i="1"/>
  <c r="AF188" i="1"/>
  <c r="AG188" i="1"/>
  <c r="AE162" i="1"/>
  <c r="AF162" i="1"/>
  <c r="AG162" i="1"/>
  <c r="AE268" i="1"/>
  <c r="AF268" i="1"/>
  <c r="AG268" i="1"/>
  <c r="AE108" i="1"/>
  <c r="AF108" i="1"/>
  <c r="AG108" i="1"/>
  <c r="AE230" i="1"/>
  <c r="AF230" i="1"/>
  <c r="AG230" i="1"/>
  <c r="AE140" i="1"/>
  <c r="AF140" i="1"/>
  <c r="AG140" i="1"/>
  <c r="AE163" i="1"/>
  <c r="AF163" i="1"/>
  <c r="AG163" i="1"/>
  <c r="AE312" i="1"/>
  <c r="AF312" i="1"/>
  <c r="AG312" i="1"/>
  <c r="AE209" i="1"/>
  <c r="AF209" i="1"/>
  <c r="AG209" i="1"/>
  <c r="AE211" i="1"/>
  <c r="AF211" i="1"/>
  <c r="AG211" i="1"/>
  <c r="AE260" i="1"/>
  <c r="AF260" i="1"/>
  <c r="AG260" i="1"/>
  <c r="AE275" i="1"/>
  <c r="AF275" i="1"/>
  <c r="AG275" i="1"/>
  <c r="AE295" i="1"/>
  <c r="AF295" i="1"/>
  <c r="AG295" i="1"/>
  <c r="AE139" i="1"/>
  <c r="AF139" i="1"/>
  <c r="AG139" i="1"/>
  <c r="AE265" i="1"/>
  <c r="AF265" i="1"/>
  <c r="AG265" i="1"/>
  <c r="AE305" i="1"/>
  <c r="AF305" i="1"/>
  <c r="AG305" i="1"/>
  <c r="AE313" i="1"/>
  <c r="AF313" i="1"/>
  <c r="AG313" i="1"/>
  <c r="AE267" i="1"/>
  <c r="AF267" i="1"/>
  <c r="AG267" i="1"/>
  <c r="AE158" i="1"/>
  <c r="AF158" i="1"/>
  <c r="AG158" i="1"/>
  <c r="AE298" i="1"/>
  <c r="AF298" i="1"/>
  <c r="AG298" i="1"/>
  <c r="AE235" i="1"/>
  <c r="AF235" i="1"/>
  <c r="AG235" i="1"/>
  <c r="AE206" i="1"/>
  <c r="AF206" i="1"/>
  <c r="AG206" i="1"/>
  <c r="AE141" i="1"/>
  <c r="AF141" i="1"/>
  <c r="AG141" i="1"/>
  <c r="AE182" i="1"/>
  <c r="AF182" i="1"/>
  <c r="AG182" i="1"/>
  <c r="AE340" i="1"/>
  <c r="AF340" i="1"/>
  <c r="AG340" i="1"/>
  <c r="AE394" i="1"/>
  <c r="AF394" i="1"/>
  <c r="AG394" i="1"/>
  <c r="AE350" i="1"/>
  <c r="AF350" i="1"/>
  <c r="AG350" i="1"/>
  <c r="AE332" i="1"/>
  <c r="AF332" i="1"/>
  <c r="AG332" i="1"/>
  <c r="AE338" i="1"/>
  <c r="AF338" i="1"/>
  <c r="AG338" i="1"/>
  <c r="AE351" i="1"/>
  <c r="AF351" i="1"/>
  <c r="AG351" i="1"/>
  <c r="AE393" i="1"/>
  <c r="AF393" i="1"/>
  <c r="AG393" i="1"/>
  <c r="AE390" i="1"/>
  <c r="AF390" i="1"/>
  <c r="AG390" i="1"/>
  <c r="AE336" i="1"/>
  <c r="AF336" i="1"/>
  <c r="AG336" i="1"/>
  <c r="AE392" i="1"/>
  <c r="AF392" i="1"/>
  <c r="AG392" i="1"/>
  <c r="AE397" i="1"/>
  <c r="AF397" i="1"/>
  <c r="AG397" i="1"/>
  <c r="AE396" i="1"/>
  <c r="AF396" i="1"/>
  <c r="AG396" i="1"/>
  <c r="AE395" i="1"/>
  <c r="AF395" i="1"/>
  <c r="AG395" i="1"/>
  <c r="AE389" i="1"/>
  <c r="AF389" i="1"/>
  <c r="AG389" i="1"/>
  <c r="AE331" i="1"/>
  <c r="AF331" i="1"/>
  <c r="AG331" i="1"/>
  <c r="AE399" i="1"/>
  <c r="AF399" i="1"/>
  <c r="AG399" i="1"/>
  <c r="AE400" i="1"/>
  <c r="AF400" i="1"/>
  <c r="AG400" i="1"/>
  <c r="AE502" i="1"/>
  <c r="AF502" i="1"/>
  <c r="AG502" i="1"/>
  <c r="AE488" i="1"/>
  <c r="AF488" i="1"/>
  <c r="AG488" i="1"/>
  <c r="AE365" i="1"/>
  <c r="AF365" i="1"/>
  <c r="AG365" i="1"/>
  <c r="AE398" i="1"/>
  <c r="AF398" i="1"/>
  <c r="AG398" i="1"/>
  <c r="AE391" i="1"/>
  <c r="AF391" i="1"/>
  <c r="AG391" i="1"/>
  <c r="AE489" i="1"/>
  <c r="AF489" i="1"/>
  <c r="AG489" i="1"/>
  <c r="AE548" i="1"/>
  <c r="AF548" i="1"/>
  <c r="AG548" i="1"/>
  <c r="AE561" i="1"/>
  <c r="AF561" i="1"/>
  <c r="AG561" i="1"/>
  <c r="AE577" i="1"/>
  <c r="AF577" i="1"/>
  <c r="AG577" i="1"/>
  <c r="AE578" i="1"/>
  <c r="AF578" i="1"/>
  <c r="AG578" i="1"/>
  <c r="AE519" i="1"/>
  <c r="AF519" i="1"/>
  <c r="AG519" i="1"/>
  <c r="AE528" i="1"/>
  <c r="AF528" i="1"/>
  <c r="AG528" i="1"/>
  <c r="AE544" i="1"/>
  <c r="AF544" i="1"/>
  <c r="AG544" i="1"/>
  <c r="AE547" i="1"/>
  <c r="AF547" i="1"/>
  <c r="AG547" i="1"/>
  <c r="AE503" i="1"/>
  <c r="AF503" i="1"/>
  <c r="AG503" i="1"/>
  <c r="AE509" i="1"/>
  <c r="AF509" i="1"/>
  <c r="AG509" i="1"/>
  <c r="AE513" i="1"/>
  <c r="AF513" i="1"/>
  <c r="AG513" i="1"/>
  <c r="AE542" i="1"/>
  <c r="AF542" i="1"/>
  <c r="AG542" i="1"/>
  <c r="AE543" i="1"/>
  <c r="AF543" i="1"/>
  <c r="AG543" i="1"/>
  <c r="AE593" i="1"/>
  <c r="AF593" i="1"/>
  <c r="AG593" i="1"/>
  <c r="AE703" i="1"/>
  <c r="AF703" i="1"/>
  <c r="AG703" i="1"/>
  <c r="AE642" i="1"/>
  <c r="AF642" i="1"/>
  <c r="AG642" i="1"/>
  <c r="AE629" i="1"/>
  <c r="AF629" i="1"/>
  <c r="AG629" i="1"/>
  <c r="AE592" i="1"/>
  <c r="AF592" i="1"/>
  <c r="AG592" i="1"/>
  <c r="AE608" i="1"/>
  <c r="AF608" i="1"/>
  <c r="AG608" i="1"/>
  <c r="AE659" i="1"/>
  <c r="AF659" i="1"/>
  <c r="AG659" i="1"/>
  <c r="AE705" i="1"/>
  <c r="AF705" i="1"/>
  <c r="AG705" i="1"/>
  <c r="AE713" i="1"/>
  <c r="AF713" i="1"/>
  <c r="AG713" i="1"/>
  <c r="AE717" i="1"/>
  <c r="AF717" i="1"/>
  <c r="AG717" i="1"/>
  <c r="AE594" i="1"/>
  <c r="AF594" i="1"/>
  <c r="AG594" i="1"/>
  <c r="AE590" i="1"/>
  <c r="AF590" i="1"/>
  <c r="AG590" i="1"/>
  <c r="AE662" i="1"/>
  <c r="AF662" i="1"/>
  <c r="AG662" i="1"/>
  <c r="AE699" i="1"/>
  <c r="AF699" i="1"/>
  <c r="AG699" i="1"/>
  <c r="AE607" i="1"/>
  <c r="AF607" i="1"/>
  <c r="AG607" i="1"/>
  <c r="AE714" i="1"/>
  <c r="AF714" i="1"/>
  <c r="AG714" i="1"/>
  <c r="AE689" i="1"/>
  <c r="AF689" i="1"/>
  <c r="AG689" i="1"/>
  <c r="AE634" i="1"/>
  <c r="AF634" i="1"/>
  <c r="AG634" i="1"/>
  <c r="AE704" i="1"/>
  <c r="AF704" i="1"/>
  <c r="AG704" i="1"/>
  <c r="AE582" i="1"/>
  <c r="AF582" i="1"/>
  <c r="AG582" i="1"/>
  <c r="AE591" i="1"/>
  <c r="AF591" i="1"/>
  <c r="AG591" i="1"/>
  <c r="AE653" i="1"/>
  <c r="AF653" i="1"/>
  <c r="AG653" i="1"/>
  <c r="AE602" i="1"/>
  <c r="AF602" i="1"/>
  <c r="AG602" i="1"/>
  <c r="AE585" i="1"/>
  <c r="AF585" i="1"/>
  <c r="AG585" i="1"/>
  <c r="AE685" i="1"/>
  <c r="AF685" i="1"/>
  <c r="AG685" i="1"/>
  <c r="AE671" i="1"/>
  <c r="AF671" i="1"/>
  <c r="AG671" i="1"/>
  <c r="AE707" i="1"/>
  <c r="AF707" i="1"/>
  <c r="AG707" i="1"/>
  <c r="AE589" i="1"/>
  <c r="AF589" i="1"/>
  <c r="AG589" i="1"/>
  <c r="AE600" i="1"/>
  <c r="AF600" i="1"/>
  <c r="AG600" i="1"/>
  <c r="AE595" i="1"/>
  <c r="AF595" i="1"/>
  <c r="AG595" i="1"/>
  <c r="AE691" i="1"/>
  <c r="AF691" i="1"/>
  <c r="AG691" i="1"/>
  <c r="AE601" i="1"/>
  <c r="AF601" i="1"/>
  <c r="AG601" i="1"/>
  <c r="AE632" i="1"/>
  <c r="AF632" i="1"/>
  <c r="AG632" i="1"/>
  <c r="AE673" i="1"/>
  <c r="AF673" i="1"/>
  <c r="AG673" i="1"/>
  <c r="AE667" i="1"/>
  <c r="AF667" i="1"/>
  <c r="AG667" i="1"/>
  <c r="AE598" i="1"/>
  <c r="AF598" i="1"/>
  <c r="AG598" i="1"/>
  <c r="AE581" i="1"/>
  <c r="AF581" i="1"/>
  <c r="AG581" i="1"/>
  <c r="AE810" i="1"/>
  <c r="AF810" i="1"/>
  <c r="AG810" i="1"/>
  <c r="AE763" i="1"/>
  <c r="AF763" i="1"/>
  <c r="AG763" i="1"/>
  <c r="AE798" i="1"/>
  <c r="AF798" i="1"/>
  <c r="AG798" i="1"/>
  <c r="AE732" i="1"/>
  <c r="AF732" i="1"/>
  <c r="AG732" i="1"/>
  <c r="AE760" i="1"/>
  <c r="AF760" i="1"/>
  <c r="AG760" i="1"/>
  <c r="AE767" i="1"/>
  <c r="AF767" i="1"/>
  <c r="AG767" i="1"/>
  <c r="AE808" i="1"/>
  <c r="AF808" i="1"/>
  <c r="AG808" i="1"/>
  <c r="AE731" i="1"/>
  <c r="AF731" i="1"/>
  <c r="AG731" i="1"/>
  <c r="AE718" i="1"/>
  <c r="AF718" i="1"/>
  <c r="AG718" i="1"/>
  <c r="AE736" i="1"/>
  <c r="AF736" i="1"/>
  <c r="AG736" i="1"/>
  <c r="AE812" i="1"/>
  <c r="AF812" i="1"/>
  <c r="AG812" i="1"/>
  <c r="AE796" i="1"/>
  <c r="AF796" i="1"/>
  <c r="AG796" i="1"/>
  <c r="AE734" i="1"/>
  <c r="AF734" i="1"/>
  <c r="AG734" i="1"/>
  <c r="AE805" i="1"/>
  <c r="AF805" i="1"/>
  <c r="AG805" i="1"/>
  <c r="AE765" i="1"/>
  <c r="AF765" i="1"/>
  <c r="AG765" i="1"/>
  <c r="AE762" i="1"/>
  <c r="AF762" i="1"/>
  <c r="AG762" i="1"/>
  <c r="AE737" i="1"/>
  <c r="AF737" i="1"/>
  <c r="AG737" i="1"/>
  <c r="AE721" i="1"/>
  <c r="AF721" i="1"/>
  <c r="AG721" i="1"/>
  <c r="AE766" i="1"/>
  <c r="AF766" i="1"/>
  <c r="AG766" i="1"/>
  <c r="AE800" i="1"/>
  <c r="AF800" i="1"/>
  <c r="AG800" i="1"/>
  <c r="AE797" i="1"/>
  <c r="AF797" i="1"/>
  <c r="AG797" i="1"/>
  <c r="AE719" i="1"/>
  <c r="AF719" i="1"/>
  <c r="AG719" i="1"/>
  <c r="AE799" i="1"/>
  <c r="AF799" i="1"/>
  <c r="AG799" i="1"/>
  <c r="AE730" i="1"/>
  <c r="AF730" i="1"/>
  <c r="AG730" i="1"/>
  <c r="AE831" i="1"/>
  <c r="AF831" i="1"/>
  <c r="AG831" i="1"/>
  <c r="AE828" i="1"/>
  <c r="AF828" i="1"/>
  <c r="AG828" i="1"/>
  <c r="AE840" i="1"/>
  <c r="AF840" i="1"/>
  <c r="AG840" i="1"/>
  <c r="AE836" i="1"/>
  <c r="AF836" i="1"/>
  <c r="AG836" i="1"/>
  <c r="AE839" i="1"/>
  <c r="AF839" i="1"/>
  <c r="AG839" i="1"/>
  <c r="AE832" i="1"/>
  <c r="AF832" i="1"/>
  <c r="AG832" i="1"/>
  <c r="AE841" i="1"/>
  <c r="AF841" i="1"/>
  <c r="AG841" i="1"/>
  <c r="AE823" i="1"/>
  <c r="AF823" i="1"/>
  <c r="AG823" i="1"/>
  <c r="AE824" i="1"/>
  <c r="AF824" i="1"/>
  <c r="AG824" i="1"/>
  <c r="AE844" i="1"/>
  <c r="AF844" i="1"/>
  <c r="AG844" i="1"/>
  <c r="AE858" i="1"/>
  <c r="AF858" i="1"/>
  <c r="AG858" i="1"/>
  <c r="AE909" i="1"/>
  <c r="AF909" i="1"/>
  <c r="AG909" i="1"/>
  <c r="AE908" i="1"/>
  <c r="AF908" i="1"/>
  <c r="AG908" i="1"/>
  <c r="AE859" i="1"/>
  <c r="AF859" i="1"/>
  <c r="AG859" i="1"/>
  <c r="AE849" i="1"/>
  <c r="AF849" i="1"/>
  <c r="AG849" i="1"/>
  <c r="AE864" i="1"/>
  <c r="AF864" i="1"/>
  <c r="AG864" i="1"/>
  <c r="AE879" i="1"/>
  <c r="AF879" i="1"/>
  <c r="AG879" i="1"/>
  <c r="AE928" i="1"/>
  <c r="AF928" i="1"/>
  <c r="AG928" i="1"/>
  <c r="AE916" i="1"/>
  <c r="AF916" i="1"/>
  <c r="AG916" i="1"/>
  <c r="AE851" i="1"/>
  <c r="AF851" i="1"/>
  <c r="AG851" i="1"/>
  <c r="AE857" i="1"/>
  <c r="AF857" i="1"/>
  <c r="AG857" i="1"/>
  <c r="AE922" i="1"/>
  <c r="AF922" i="1"/>
  <c r="AG922" i="1"/>
  <c r="AE883" i="1"/>
  <c r="AF883" i="1"/>
  <c r="AG883" i="1"/>
  <c r="AE927" i="1"/>
  <c r="AF927" i="1"/>
  <c r="AG927" i="1"/>
  <c r="AE893" i="1"/>
  <c r="AF893" i="1"/>
  <c r="AG893" i="1"/>
  <c r="AE917" i="1"/>
  <c r="AF917" i="1"/>
  <c r="AG917" i="1"/>
  <c r="AE923" i="1"/>
  <c r="AF923" i="1"/>
  <c r="AG923" i="1"/>
  <c r="AE856" i="1"/>
  <c r="AF856" i="1"/>
  <c r="AG856" i="1"/>
  <c r="AE865" i="1"/>
  <c r="AF865" i="1"/>
  <c r="AG865" i="1"/>
  <c r="AE895" i="1"/>
  <c r="AF895" i="1"/>
  <c r="AG895" i="1"/>
  <c r="AE869" i="1"/>
  <c r="AF869" i="1"/>
  <c r="AG869" i="1"/>
  <c r="AE897" i="1"/>
  <c r="AF897" i="1"/>
  <c r="AG897" i="1"/>
  <c r="AE871" i="1"/>
  <c r="AF871" i="1"/>
  <c r="AG871" i="1"/>
  <c r="AE894" i="1"/>
  <c r="AF894" i="1"/>
  <c r="AG894" i="1"/>
  <c r="AE860" i="1"/>
  <c r="AF860" i="1"/>
  <c r="AG860" i="1"/>
  <c r="AE881" i="1"/>
  <c r="AF881" i="1"/>
  <c r="AG881" i="1"/>
  <c r="AE882" i="1"/>
  <c r="AF882" i="1"/>
  <c r="AG882" i="1"/>
  <c r="AE931" i="1"/>
  <c r="AF931" i="1"/>
  <c r="AG931" i="1"/>
  <c r="AE934" i="1"/>
  <c r="AF934" i="1"/>
  <c r="AG934" i="1"/>
  <c r="AE935" i="1"/>
  <c r="AF935" i="1"/>
  <c r="AG935" i="1"/>
  <c r="AE936" i="1"/>
  <c r="AF936" i="1"/>
  <c r="AG936" i="1"/>
  <c r="AE937" i="1"/>
  <c r="AF937" i="1"/>
  <c r="AG937" i="1"/>
  <c r="AE930" i="1"/>
  <c r="AF930" i="1"/>
  <c r="AG930" i="1"/>
  <c r="AE949" i="1"/>
  <c r="AF949" i="1"/>
  <c r="AG949" i="1"/>
  <c r="AE950" i="1"/>
  <c r="AF950" i="1"/>
  <c r="AG950" i="1"/>
  <c r="AE1101" i="1"/>
  <c r="AF1101" i="1"/>
  <c r="AG1101" i="1"/>
  <c r="AE1064" i="1"/>
  <c r="AF1064" i="1"/>
  <c r="AG1064" i="1"/>
  <c r="AE1028" i="1"/>
  <c r="AF1028" i="1"/>
  <c r="AG1028" i="1"/>
  <c r="AE1019" i="1"/>
  <c r="AF1019" i="1"/>
  <c r="AG1019" i="1"/>
  <c r="AE1018" i="1"/>
  <c r="AF1018" i="1"/>
  <c r="AG1018" i="1"/>
  <c r="AE1027" i="1"/>
  <c r="AF1027" i="1"/>
  <c r="AG1027" i="1"/>
  <c r="AE1087" i="1"/>
  <c r="AF1087" i="1"/>
  <c r="AG1087" i="1"/>
  <c r="AE1084" i="1"/>
  <c r="AF1084" i="1"/>
  <c r="AG1084" i="1"/>
  <c r="AE1063" i="1"/>
  <c r="AF1063" i="1"/>
  <c r="AG1063" i="1"/>
  <c r="AE1008" i="1"/>
  <c r="AF1008" i="1"/>
  <c r="AG1008" i="1"/>
  <c r="AE1092" i="1"/>
  <c r="AF1092" i="1"/>
  <c r="AG1092" i="1"/>
  <c r="AE1073" i="1"/>
  <c r="AF1073" i="1"/>
  <c r="AG1073" i="1"/>
  <c r="AE1076" i="1"/>
  <c r="AF1076" i="1"/>
  <c r="AG1076" i="1"/>
  <c r="AE1068" i="1"/>
  <c r="AF1068" i="1"/>
  <c r="AG1068" i="1"/>
  <c r="AE1080" i="1"/>
  <c r="AF1080" i="1"/>
  <c r="AG1080" i="1"/>
  <c r="AE1057" i="1"/>
  <c r="AF1057" i="1"/>
  <c r="AG1057" i="1"/>
  <c r="AE1009" i="1"/>
  <c r="AF1009" i="1"/>
  <c r="AG1009" i="1"/>
  <c r="AE1034" i="1"/>
  <c r="AF1034" i="1"/>
  <c r="AG1034" i="1"/>
  <c r="AE1040" i="1"/>
  <c r="AF1040" i="1"/>
  <c r="AG1040" i="1"/>
  <c r="AE1012" i="1"/>
  <c r="AF1012" i="1"/>
  <c r="AG1012" i="1"/>
  <c r="AE1031" i="1"/>
  <c r="AF1031" i="1"/>
  <c r="AG1031" i="1"/>
  <c r="AE1029" i="1"/>
  <c r="AF1029" i="1"/>
  <c r="AG1029" i="1"/>
  <c r="AE1093" i="1"/>
  <c r="AF1093" i="1"/>
  <c r="AG1093" i="1"/>
  <c r="AE1062" i="1"/>
  <c r="AF1062" i="1"/>
  <c r="AG1062" i="1"/>
  <c r="AE1103" i="1"/>
  <c r="AF1103" i="1"/>
  <c r="AG1103" i="1"/>
  <c r="AE961" i="1"/>
  <c r="AF961" i="1"/>
  <c r="AG961" i="1"/>
  <c r="AE1030" i="1"/>
  <c r="AF1030" i="1"/>
  <c r="AG1030" i="1"/>
  <c r="AE1102" i="1"/>
  <c r="AF1102" i="1"/>
  <c r="AG1102" i="1"/>
  <c r="AE951" i="1"/>
  <c r="AF951" i="1"/>
  <c r="AG951" i="1"/>
  <c r="AE1096" i="1"/>
  <c r="AF1096" i="1"/>
  <c r="AG1096" i="1"/>
  <c r="AE958" i="1"/>
  <c r="AF958" i="1"/>
  <c r="AG958" i="1"/>
  <c r="AE959" i="1"/>
  <c r="AF959" i="1"/>
  <c r="AG959" i="1"/>
  <c r="AE1104" i="1"/>
  <c r="AF1104" i="1"/>
  <c r="AG1104" i="1"/>
  <c r="AE1105" i="1"/>
  <c r="AF1105" i="1"/>
  <c r="AG1105" i="1"/>
  <c r="AE1106" i="1"/>
  <c r="AF1106" i="1"/>
  <c r="AG1106" i="1"/>
  <c r="AE1193" i="1"/>
  <c r="AF1193" i="1"/>
  <c r="AG1193" i="1"/>
  <c r="AE1329" i="1"/>
  <c r="AF1329" i="1"/>
  <c r="AG1329" i="1"/>
  <c r="AE1187" i="1"/>
  <c r="AF1187" i="1"/>
  <c r="AG1187" i="1"/>
  <c r="AE1347" i="1"/>
  <c r="AF1347" i="1"/>
  <c r="AG1347" i="1"/>
  <c r="AE1378" i="1"/>
  <c r="AF1378" i="1"/>
  <c r="AG1378" i="1"/>
  <c r="AE1169" i="1"/>
  <c r="AF1169" i="1"/>
  <c r="AG1169" i="1"/>
  <c r="AE1212" i="1"/>
  <c r="AF1212" i="1"/>
  <c r="AG1212" i="1"/>
  <c r="AE1209" i="1"/>
  <c r="AF1209" i="1"/>
  <c r="AG1209" i="1"/>
  <c r="AE1164" i="1"/>
  <c r="AF1164" i="1"/>
  <c r="AG1164" i="1"/>
  <c r="AE1377" i="1"/>
  <c r="AF1377" i="1"/>
  <c r="AG1377" i="1"/>
  <c r="AE1210" i="1"/>
  <c r="AF1210" i="1"/>
  <c r="AG1210" i="1"/>
  <c r="AE1322" i="1"/>
  <c r="AF1322" i="1"/>
  <c r="AG1322" i="1"/>
  <c r="AE1331" i="1"/>
  <c r="AF1331" i="1"/>
  <c r="AG1331" i="1"/>
  <c r="AE1217" i="1"/>
  <c r="AF1217" i="1"/>
  <c r="AG1217" i="1"/>
  <c r="AE1375" i="1"/>
  <c r="AF1375" i="1"/>
  <c r="AG1375" i="1"/>
  <c r="AE1216" i="1"/>
  <c r="AF1216" i="1"/>
  <c r="AG1216" i="1"/>
  <c r="AE1215" i="1"/>
  <c r="AF1215" i="1"/>
  <c r="AG1215" i="1"/>
  <c r="AE1374" i="1"/>
  <c r="AF1374" i="1"/>
  <c r="AG1374" i="1"/>
  <c r="AE1125" i="1"/>
  <c r="AF1125" i="1"/>
  <c r="AG1125" i="1"/>
  <c r="AE1330" i="1"/>
  <c r="AF1330" i="1"/>
  <c r="AG1330" i="1"/>
  <c r="AE1323" i="1"/>
  <c r="AF1323" i="1"/>
  <c r="AG1323" i="1"/>
  <c r="AE1214" i="1"/>
  <c r="AF1214" i="1"/>
  <c r="AG1214" i="1"/>
  <c r="AE1319" i="1"/>
  <c r="AF1319" i="1"/>
  <c r="AG1319" i="1"/>
  <c r="AE1346" i="1"/>
  <c r="AF1346" i="1"/>
  <c r="AG1346" i="1"/>
  <c r="AE1333" i="1"/>
  <c r="AF1333" i="1"/>
  <c r="AG1333" i="1"/>
  <c r="AE1133" i="1"/>
  <c r="AF1133" i="1"/>
  <c r="AG1133" i="1"/>
  <c r="AE1332" i="1"/>
  <c r="AF1332" i="1"/>
  <c r="AG1332" i="1"/>
  <c r="AE1379" i="1"/>
  <c r="AF1379" i="1"/>
  <c r="AG1379" i="1"/>
  <c r="AE1302" i="1"/>
  <c r="AF1302" i="1"/>
  <c r="AG1302" i="1"/>
  <c r="AE1213" i="1"/>
  <c r="AF1213" i="1"/>
  <c r="AG1213" i="1"/>
  <c r="AE1179" i="1"/>
  <c r="AF1179" i="1"/>
  <c r="AG1179" i="1"/>
  <c r="AE1130" i="1"/>
  <c r="AF1130" i="1"/>
  <c r="AG1130" i="1"/>
  <c r="AE1184" i="1"/>
  <c r="AF1184" i="1"/>
  <c r="AG1184" i="1"/>
  <c r="AE1192" i="1"/>
  <c r="AF1192" i="1"/>
  <c r="AG1192" i="1"/>
  <c r="AE1131" i="1"/>
  <c r="AF1131" i="1"/>
  <c r="AG1131" i="1"/>
  <c r="AE1355" i="1"/>
  <c r="AF1355" i="1"/>
  <c r="AG1355" i="1"/>
  <c r="AE1207" i="1"/>
  <c r="AF1207" i="1"/>
  <c r="AG1207" i="1"/>
  <c r="AE1152" i="1"/>
  <c r="AF1152" i="1"/>
  <c r="AG1152" i="1"/>
  <c r="AE1122" i="1"/>
  <c r="AF1122" i="1"/>
  <c r="AG1122" i="1"/>
  <c r="AE1174" i="1"/>
  <c r="AF1174" i="1"/>
  <c r="AG1174" i="1"/>
  <c r="AE1334" i="1"/>
  <c r="AF1334" i="1"/>
  <c r="AG1334" i="1"/>
  <c r="AE1211" i="1"/>
  <c r="AF1211" i="1"/>
  <c r="AG1211" i="1"/>
  <c r="AE1173" i="1"/>
  <c r="AF1173" i="1"/>
  <c r="AG1173" i="1"/>
  <c r="AE1165" i="1"/>
  <c r="AF1165" i="1"/>
  <c r="AG1165" i="1"/>
  <c r="AE1177" i="1"/>
  <c r="AF1177" i="1"/>
  <c r="AG1177" i="1"/>
  <c r="AE1208" i="1"/>
  <c r="AF1208" i="1"/>
  <c r="AG1208" i="1"/>
  <c r="AE329" i="1"/>
  <c r="AF329" i="1"/>
  <c r="AG329" i="1"/>
  <c r="AE330" i="1"/>
  <c r="AF330" i="1"/>
  <c r="AG330" i="1"/>
  <c r="AE328" i="1"/>
  <c r="AF328" i="1"/>
  <c r="AG328" i="1"/>
  <c r="AE401" i="1"/>
  <c r="AF401" i="1"/>
  <c r="AG401" i="1"/>
  <c r="AE1218" i="1"/>
  <c r="AF1218" i="1"/>
  <c r="AG1218" i="1"/>
  <c r="AE245" i="1"/>
  <c r="AF245" i="1"/>
  <c r="AG245" i="1"/>
  <c r="AE244" i="1"/>
  <c r="AF244" i="1"/>
  <c r="AG244" i="1"/>
  <c r="AE1219" i="1"/>
  <c r="AF1219" i="1"/>
  <c r="AG1219" i="1"/>
  <c r="AE402" i="1"/>
  <c r="AF402" i="1"/>
  <c r="AG402" i="1"/>
  <c r="AE243" i="1"/>
  <c r="AF243" i="1"/>
  <c r="AG243" i="1"/>
  <c r="AE241" i="1"/>
  <c r="AF241" i="1"/>
  <c r="AG241" i="1"/>
  <c r="AE242" i="1"/>
  <c r="AF242" i="1"/>
  <c r="AG242" i="1"/>
  <c r="AE240" i="1"/>
  <c r="AF240" i="1"/>
  <c r="AG240" i="1"/>
  <c r="AE403" i="1"/>
  <c r="AF403" i="1"/>
  <c r="AG403" i="1"/>
  <c r="AE1220" i="1"/>
  <c r="AF1220" i="1"/>
  <c r="AG1220" i="1"/>
  <c r="AE216" i="1"/>
  <c r="AF216" i="1"/>
  <c r="AG216" i="1"/>
  <c r="AE218" i="1"/>
  <c r="AF218" i="1"/>
  <c r="AG218" i="1"/>
  <c r="AE217" i="1"/>
  <c r="AF217" i="1"/>
  <c r="AG217" i="1"/>
  <c r="AE219" i="1"/>
  <c r="AF219" i="1"/>
  <c r="AG219" i="1"/>
  <c r="AE404" i="1"/>
  <c r="AF404" i="1"/>
  <c r="AG404" i="1"/>
  <c r="AE1221" i="1"/>
  <c r="AF1221" i="1"/>
  <c r="AG1221" i="1"/>
  <c r="AE771" i="1"/>
  <c r="AF771" i="1"/>
  <c r="AG771" i="1"/>
  <c r="AE120" i="1"/>
  <c r="AF120" i="1"/>
  <c r="AG120" i="1"/>
  <c r="AE121" i="1"/>
  <c r="AF121" i="1"/>
  <c r="AG121" i="1"/>
  <c r="AE123" i="1"/>
  <c r="AF123" i="1"/>
  <c r="AG123" i="1"/>
  <c r="AE405" i="1"/>
  <c r="AF405" i="1"/>
  <c r="AG405" i="1"/>
  <c r="AE125" i="1"/>
  <c r="AF125" i="1"/>
  <c r="AG125" i="1"/>
  <c r="AE124" i="1"/>
  <c r="AF124" i="1"/>
  <c r="AG124" i="1"/>
  <c r="AE150" i="1"/>
  <c r="AF150" i="1"/>
  <c r="AG150" i="1"/>
  <c r="AE131" i="1"/>
  <c r="AF131" i="1"/>
  <c r="AG131" i="1"/>
  <c r="AE117" i="1"/>
  <c r="AF117" i="1"/>
  <c r="AG117" i="1"/>
  <c r="AE342" i="1"/>
  <c r="AF342" i="1"/>
  <c r="AG342" i="1"/>
  <c r="AE1222" i="1"/>
  <c r="AF1222" i="1"/>
  <c r="AG1222" i="1"/>
  <c r="AE122" i="1"/>
  <c r="AF122" i="1"/>
  <c r="AG122" i="1"/>
  <c r="AE126" i="1"/>
  <c r="AF126" i="1"/>
  <c r="AG126" i="1"/>
  <c r="AE772" i="1"/>
  <c r="AF772" i="1"/>
  <c r="AG772" i="1"/>
  <c r="AE641" i="1"/>
  <c r="AF641" i="1"/>
  <c r="AG641" i="1"/>
  <c r="AE406" i="1"/>
  <c r="AF406" i="1"/>
  <c r="AG406" i="1"/>
  <c r="AE1042" i="1"/>
  <c r="AF1042" i="1"/>
  <c r="AG1042" i="1"/>
  <c r="AE1046" i="1"/>
  <c r="AF1046" i="1"/>
  <c r="AG1046" i="1"/>
  <c r="AE1048" i="1"/>
  <c r="AF1048" i="1"/>
  <c r="AG1048" i="1"/>
  <c r="AE1043" i="1"/>
  <c r="AF1043" i="1"/>
  <c r="AG1043" i="1"/>
  <c r="AE269" i="1"/>
  <c r="AF269" i="1"/>
  <c r="AG269" i="1"/>
  <c r="AE270" i="1"/>
  <c r="AF270" i="1"/>
  <c r="AG270" i="1"/>
  <c r="AE271" i="1"/>
  <c r="AF271" i="1"/>
  <c r="AG271" i="1"/>
  <c r="AE1045" i="1"/>
  <c r="AF1045" i="1"/>
  <c r="AG1045" i="1"/>
  <c r="AE1047" i="1"/>
  <c r="AF1047" i="1"/>
  <c r="AG1047" i="1"/>
  <c r="AE1049" i="1"/>
  <c r="AF1049" i="1"/>
  <c r="AG1049" i="1"/>
  <c r="AE346" i="1"/>
  <c r="AF346" i="1"/>
  <c r="AG346" i="1"/>
  <c r="AE1044" i="1"/>
  <c r="AF1044" i="1"/>
  <c r="AG1044" i="1"/>
  <c r="AE1223" i="1"/>
  <c r="AF1223" i="1"/>
  <c r="AG1223" i="1"/>
  <c r="AE57" i="1"/>
  <c r="AF57" i="1"/>
  <c r="AG57" i="1"/>
  <c r="AE53" i="1"/>
  <c r="AF53" i="1"/>
  <c r="AG53" i="1"/>
  <c r="AE407" i="1"/>
  <c r="AF407" i="1"/>
  <c r="AG407" i="1"/>
  <c r="AE55" i="1"/>
  <c r="AF55" i="1"/>
  <c r="AG55" i="1"/>
  <c r="AE56" i="1"/>
  <c r="AF56" i="1"/>
  <c r="AG56" i="1"/>
  <c r="AE54" i="1"/>
  <c r="AF54" i="1"/>
  <c r="AG54" i="1"/>
  <c r="AE250" i="1"/>
  <c r="AF250" i="1"/>
  <c r="AG250" i="1"/>
  <c r="AE252" i="1"/>
  <c r="AF252" i="1"/>
  <c r="AG252" i="1"/>
  <c r="AE58" i="1"/>
  <c r="AF58" i="1"/>
  <c r="AG58" i="1"/>
  <c r="AE251" i="1"/>
  <c r="AF251" i="1"/>
  <c r="AG251" i="1"/>
  <c r="AE59" i="1"/>
  <c r="AF59" i="1"/>
  <c r="AG59" i="1"/>
  <c r="AE48" i="1"/>
  <c r="AF48" i="1"/>
  <c r="AG48" i="1"/>
  <c r="AE1224" i="1"/>
  <c r="AF1224" i="1"/>
  <c r="AG1224" i="1"/>
  <c r="AE773" i="1"/>
  <c r="AF773" i="1"/>
  <c r="AG773" i="1"/>
  <c r="AE273" i="1"/>
  <c r="AF273" i="1"/>
  <c r="AG273" i="1"/>
  <c r="AE185" i="1"/>
  <c r="AF185" i="1"/>
  <c r="AG185" i="1"/>
  <c r="AE408" i="1"/>
  <c r="AF408" i="1"/>
  <c r="AG408" i="1"/>
  <c r="AE1225" i="1"/>
  <c r="AF1225" i="1"/>
  <c r="AG1225" i="1"/>
  <c r="AE774" i="1"/>
  <c r="AF774" i="1"/>
  <c r="AG774" i="1"/>
  <c r="AE152" i="1"/>
  <c r="AF152" i="1"/>
  <c r="AG152" i="1"/>
  <c r="AE151" i="1"/>
  <c r="AF151" i="1"/>
  <c r="AG151" i="1"/>
  <c r="AE409" i="1"/>
  <c r="AF409" i="1"/>
  <c r="AG409" i="1"/>
  <c r="AE872" i="1"/>
  <c r="AF872" i="1"/>
  <c r="AG872" i="1"/>
  <c r="AE1059" i="1"/>
  <c r="AF1059" i="1"/>
  <c r="AG1059" i="1"/>
  <c r="AE410" i="1"/>
  <c r="AF410" i="1"/>
  <c r="AG410" i="1"/>
  <c r="AE226" i="1"/>
  <c r="AF226" i="1"/>
  <c r="AG226" i="1"/>
  <c r="AE12" i="1"/>
  <c r="AF12" i="1"/>
  <c r="AG12" i="1"/>
  <c r="AE13" i="1"/>
  <c r="AF13" i="1"/>
  <c r="AG13" i="1"/>
  <c r="AE1226" i="1"/>
  <c r="AF1226" i="1"/>
  <c r="AG1226" i="1"/>
  <c r="AE925" i="1"/>
  <c r="AF925" i="1"/>
  <c r="AG925" i="1"/>
  <c r="AE236" i="1"/>
  <c r="AF236" i="1"/>
  <c r="AG236" i="1"/>
  <c r="AE920" i="1"/>
  <c r="AF920" i="1"/>
  <c r="AG920" i="1"/>
  <c r="AE938" i="1"/>
  <c r="AF938" i="1"/>
  <c r="AG938" i="1"/>
  <c r="AE914" i="1"/>
  <c r="AF914" i="1"/>
  <c r="AG914" i="1"/>
  <c r="AE411" i="1"/>
  <c r="AF411" i="1"/>
  <c r="AG411" i="1"/>
  <c r="AE1227" i="1"/>
  <c r="AF1227" i="1"/>
  <c r="AG1227" i="1"/>
  <c r="AE664" i="1"/>
  <c r="AF664" i="1"/>
  <c r="AG664" i="1"/>
  <c r="AE665" i="1"/>
  <c r="AF665" i="1"/>
  <c r="AG665" i="1"/>
  <c r="AE63" i="1"/>
  <c r="AF63" i="1"/>
  <c r="AG63" i="1"/>
  <c r="AE412" i="1"/>
  <c r="AF412" i="1"/>
  <c r="AG412" i="1"/>
  <c r="AE686" i="1"/>
  <c r="AF686" i="1"/>
  <c r="AG686" i="1"/>
  <c r="AE698" i="1"/>
  <c r="AF698" i="1"/>
  <c r="AG698" i="1"/>
  <c r="AE1228" i="1"/>
  <c r="AF1228" i="1"/>
  <c r="AG1228" i="1"/>
  <c r="AE413" i="1"/>
  <c r="AF413" i="1"/>
  <c r="AG413" i="1"/>
  <c r="AE1194" i="1"/>
  <c r="AF1194" i="1"/>
  <c r="AG1194" i="1"/>
  <c r="AE801" i="1"/>
  <c r="AF801" i="1"/>
  <c r="AG801" i="1"/>
  <c r="AE308" i="1"/>
  <c r="AF308" i="1"/>
  <c r="AG308" i="1"/>
  <c r="AE693" i="1"/>
  <c r="AF693" i="1"/>
  <c r="AG693" i="1"/>
  <c r="AE580" i="1"/>
  <c r="AF580" i="1"/>
  <c r="AG580" i="1"/>
  <c r="AE307" i="1"/>
  <c r="AF307" i="1"/>
  <c r="AG307" i="1"/>
  <c r="AE692" i="1"/>
  <c r="AF692" i="1"/>
  <c r="AG692" i="1"/>
  <c r="AE1180" i="1"/>
  <c r="AF1180" i="1"/>
  <c r="AG1180" i="1"/>
  <c r="AE896" i="1"/>
  <c r="AF896" i="1"/>
  <c r="AG896" i="1"/>
  <c r="AE943" i="1"/>
  <c r="AF943" i="1"/>
  <c r="AG943" i="1"/>
  <c r="AE1061" i="1"/>
  <c r="AF1061" i="1"/>
  <c r="AG1061" i="1"/>
  <c r="AE837" i="1"/>
  <c r="AF837" i="1"/>
  <c r="AG837" i="1"/>
  <c r="AE1229" i="1"/>
  <c r="AF1229" i="1"/>
  <c r="AG1229" i="1"/>
  <c r="AE775" i="1"/>
  <c r="AF775" i="1"/>
  <c r="AG775" i="1"/>
  <c r="AE768" i="1"/>
  <c r="AF768" i="1"/>
  <c r="AG768" i="1"/>
  <c r="AE738" i="1"/>
  <c r="AF738" i="1"/>
  <c r="AG738" i="1"/>
  <c r="AE414" i="1"/>
  <c r="AF414" i="1"/>
  <c r="AG414" i="1"/>
  <c r="AE1026" i="1"/>
  <c r="AF1026" i="1"/>
  <c r="AG1026" i="1"/>
  <c r="AE100" i="1"/>
  <c r="AF100" i="1"/>
  <c r="AG100" i="1"/>
  <c r="AE1055" i="1"/>
  <c r="AF1055" i="1"/>
  <c r="AG1055" i="1"/>
  <c r="AE695" i="1"/>
  <c r="AF695" i="1"/>
  <c r="AG695" i="1"/>
  <c r="AE1083" i="1"/>
  <c r="AF1083" i="1"/>
  <c r="AG1083" i="1"/>
  <c r="AE694" i="1"/>
  <c r="AF694" i="1"/>
  <c r="AG694" i="1"/>
  <c r="AE1082" i="1"/>
  <c r="AF1082" i="1"/>
  <c r="AG1082" i="1"/>
  <c r="AE541" i="1"/>
  <c r="AF541" i="1"/>
  <c r="AG541" i="1"/>
  <c r="AE724" i="1"/>
  <c r="AF724" i="1"/>
  <c r="AG724" i="1"/>
  <c r="AE802" i="1"/>
  <c r="AF802" i="1"/>
  <c r="AG802" i="1"/>
  <c r="AE1230" i="1"/>
  <c r="AF1230" i="1"/>
  <c r="AG1230" i="1"/>
  <c r="AE776" i="1"/>
  <c r="AF776" i="1"/>
  <c r="AG776" i="1"/>
  <c r="AE415" i="1"/>
  <c r="AF415" i="1"/>
  <c r="AG415" i="1"/>
  <c r="AE863" i="1"/>
  <c r="AF863" i="1"/>
  <c r="AG863" i="1"/>
  <c r="AE525" i="1"/>
  <c r="AF525" i="1"/>
  <c r="AG525" i="1"/>
  <c r="AE239" i="1"/>
  <c r="AF239" i="1"/>
  <c r="AG239" i="1"/>
  <c r="AE552" i="1"/>
  <c r="AF552" i="1"/>
  <c r="AG552" i="1"/>
  <c r="AE500" i="1"/>
  <c r="AF500" i="1"/>
  <c r="AG500" i="1"/>
  <c r="AE302" i="1"/>
  <c r="AF302" i="1"/>
  <c r="AG302" i="1"/>
  <c r="AE189" i="1"/>
  <c r="AF189" i="1"/>
  <c r="AG189" i="1"/>
  <c r="AE526" i="1"/>
  <c r="AF526" i="1"/>
  <c r="AG526" i="1"/>
  <c r="AE706" i="1"/>
  <c r="AF706" i="1"/>
  <c r="AG706" i="1"/>
  <c r="AE18" i="1"/>
  <c r="AF18" i="1"/>
  <c r="AG18" i="1"/>
  <c r="AE199" i="1"/>
  <c r="AF199" i="1"/>
  <c r="AG199" i="1"/>
  <c r="AE886" i="1"/>
  <c r="AF886" i="1"/>
  <c r="AG886" i="1"/>
  <c r="AE880" i="1"/>
  <c r="AF880" i="1"/>
  <c r="AG880" i="1"/>
  <c r="AE1005" i="1"/>
  <c r="AF1005" i="1"/>
  <c r="AG1005" i="1"/>
  <c r="AE249" i="1"/>
  <c r="AF249" i="1"/>
  <c r="AG249" i="1"/>
  <c r="AE1231" i="1"/>
  <c r="AF1231" i="1"/>
  <c r="AG1231" i="1"/>
  <c r="AE735" i="1"/>
  <c r="AF735" i="1"/>
  <c r="AG735" i="1"/>
  <c r="AE1136" i="1"/>
  <c r="AF1136" i="1"/>
  <c r="AG1136" i="1"/>
  <c r="AE811" i="1"/>
  <c r="AF811" i="1"/>
  <c r="AG811" i="1"/>
  <c r="AE1138" i="1"/>
  <c r="AF1138" i="1"/>
  <c r="AG1138" i="1"/>
  <c r="AE314" i="1"/>
  <c r="AF314" i="1"/>
  <c r="AG314" i="1"/>
  <c r="AE1349" i="1"/>
  <c r="AF1349" i="1"/>
  <c r="AG1349" i="1"/>
  <c r="AE777" i="1"/>
  <c r="AF777" i="1"/>
  <c r="AG777" i="1"/>
  <c r="AE687" i="1"/>
  <c r="AF687" i="1"/>
  <c r="AG687" i="1"/>
  <c r="AE688" i="1"/>
  <c r="AF688" i="1"/>
  <c r="AG688" i="1"/>
  <c r="AE416" i="1"/>
  <c r="AF416" i="1"/>
  <c r="AG416" i="1"/>
  <c r="AE1232" i="1"/>
  <c r="AF1232" i="1"/>
  <c r="AG1232" i="1"/>
  <c r="AE333" i="1"/>
  <c r="AF333" i="1"/>
  <c r="AG333" i="1"/>
  <c r="AE417" i="1"/>
  <c r="AF417" i="1"/>
  <c r="AG417" i="1"/>
  <c r="AE279" i="1"/>
  <c r="AF279" i="1"/>
  <c r="AG279" i="1"/>
  <c r="AE283" i="1"/>
  <c r="AF283" i="1"/>
  <c r="AG283" i="1"/>
  <c r="AE1196" i="1"/>
  <c r="AF1196" i="1"/>
  <c r="AG1196" i="1"/>
  <c r="AE369" i="1"/>
  <c r="AF369" i="1"/>
  <c r="AG369" i="1"/>
  <c r="AE1058" i="1"/>
  <c r="AF1058" i="1"/>
  <c r="AG1058" i="1"/>
  <c r="AE709" i="1"/>
  <c r="AF709" i="1"/>
  <c r="AG709" i="1"/>
  <c r="AE813" i="1"/>
  <c r="AF813" i="1"/>
  <c r="AG813" i="1"/>
  <c r="AE962" i="1"/>
  <c r="AF962" i="1"/>
  <c r="AG962" i="1"/>
  <c r="AE274" i="1"/>
  <c r="AF274" i="1"/>
  <c r="AG274" i="1"/>
  <c r="AE1373" i="1"/>
  <c r="AF1373" i="1"/>
  <c r="AG1373" i="1"/>
  <c r="AE657" i="1"/>
  <c r="AF657" i="1"/>
  <c r="AG657" i="1"/>
  <c r="AE276" i="1"/>
  <c r="AF276" i="1"/>
  <c r="AG276" i="1"/>
  <c r="AE1195" i="1"/>
  <c r="AF1195" i="1"/>
  <c r="AG1195" i="1"/>
  <c r="AE1032" i="1"/>
  <c r="AF1032" i="1"/>
  <c r="AG1032" i="1"/>
  <c r="AE520" i="1"/>
  <c r="AF520" i="1"/>
  <c r="AG520" i="1"/>
  <c r="AE1233" i="1"/>
  <c r="AF1233" i="1"/>
  <c r="AG1233" i="1"/>
  <c r="AE222" i="1"/>
  <c r="AF222" i="1"/>
  <c r="AG222" i="1"/>
  <c r="AE606" i="1"/>
  <c r="AF606" i="1"/>
  <c r="AG606" i="1"/>
  <c r="AE1372" i="1"/>
  <c r="AF1372" i="1"/>
  <c r="AG1372" i="1"/>
  <c r="AE891" i="1"/>
  <c r="AF891" i="1"/>
  <c r="AG891" i="1"/>
  <c r="AE229" i="1"/>
  <c r="AF229" i="1"/>
  <c r="AG229" i="1"/>
  <c r="AE702" i="1"/>
  <c r="AF702" i="1"/>
  <c r="AG702" i="1"/>
  <c r="AE1128" i="1"/>
  <c r="AF1128" i="1"/>
  <c r="AG1128" i="1"/>
  <c r="AE221" i="1"/>
  <c r="AF221" i="1"/>
  <c r="AG221" i="1"/>
  <c r="AE159" i="1"/>
  <c r="AF159" i="1"/>
  <c r="AG159" i="1"/>
  <c r="AE246" i="1"/>
  <c r="AF246" i="1"/>
  <c r="AG246" i="1"/>
  <c r="AE368" i="1"/>
  <c r="AF368" i="1"/>
  <c r="AG368" i="1"/>
  <c r="AE710" i="1"/>
  <c r="AF710" i="1"/>
  <c r="AG710" i="1"/>
  <c r="AE103" i="1"/>
  <c r="AF103" i="1"/>
  <c r="AG103" i="1"/>
  <c r="AE1056" i="1"/>
  <c r="AF1056" i="1"/>
  <c r="AG1056" i="1"/>
  <c r="AE778" i="1"/>
  <c r="AF778" i="1"/>
  <c r="AG778" i="1"/>
  <c r="AE418" i="1"/>
  <c r="AF418" i="1"/>
  <c r="AG418" i="1"/>
  <c r="AE648" i="1"/>
  <c r="AF648" i="1"/>
  <c r="AG648" i="1"/>
  <c r="AE649" i="1"/>
  <c r="AF649" i="1"/>
  <c r="AG649" i="1"/>
  <c r="AE1051" i="1"/>
  <c r="AF1051" i="1"/>
  <c r="AG1051" i="1"/>
  <c r="AE1371" i="1"/>
  <c r="AF1371" i="1"/>
  <c r="AG1371" i="1"/>
  <c r="AE755" i="1"/>
  <c r="AF755" i="1"/>
  <c r="AG755" i="1"/>
  <c r="AE419" i="1"/>
  <c r="AF419" i="1"/>
  <c r="AG419" i="1"/>
  <c r="AE651" i="1"/>
  <c r="AF651" i="1"/>
  <c r="AG651" i="1"/>
  <c r="AE650" i="1"/>
  <c r="AF650" i="1"/>
  <c r="AG650" i="1"/>
  <c r="AE890" i="1"/>
  <c r="AF890" i="1"/>
  <c r="AG890" i="1"/>
  <c r="AE420" i="1"/>
  <c r="AF420" i="1"/>
  <c r="AG420" i="1"/>
  <c r="AE1052" i="1"/>
  <c r="AF1052" i="1"/>
  <c r="AG1052" i="1"/>
  <c r="AE550" i="1"/>
  <c r="AF550" i="1"/>
  <c r="AG550" i="1"/>
  <c r="AE76" i="1"/>
  <c r="AF76" i="1"/>
  <c r="AG76" i="1"/>
  <c r="AE360" i="1"/>
  <c r="AF360" i="1"/>
  <c r="AG360" i="1"/>
  <c r="AE652" i="1"/>
  <c r="AF652" i="1"/>
  <c r="AG652" i="1"/>
  <c r="AE154" i="1"/>
  <c r="AF154" i="1"/>
  <c r="AG154" i="1"/>
  <c r="AE309" i="1"/>
  <c r="AF309" i="1"/>
  <c r="AG309" i="1"/>
  <c r="AE1234" i="1"/>
  <c r="AF1234" i="1"/>
  <c r="AG1234" i="1"/>
  <c r="AE1235" i="1"/>
  <c r="AF1235" i="1"/>
  <c r="AG1235" i="1"/>
  <c r="AE726" i="1"/>
  <c r="AF726" i="1"/>
  <c r="AG726" i="1"/>
  <c r="AE1070" i="1"/>
  <c r="AF1070" i="1"/>
  <c r="AG1070" i="1"/>
  <c r="AE1236" i="1"/>
  <c r="AF1236" i="1"/>
  <c r="AG1236" i="1"/>
  <c r="AE388" i="1"/>
  <c r="AF388" i="1"/>
  <c r="AG388" i="1"/>
  <c r="AE421" i="1"/>
  <c r="AF421" i="1"/>
  <c r="AG421" i="1"/>
  <c r="AE386" i="1"/>
  <c r="AF386" i="1"/>
  <c r="AG386" i="1"/>
  <c r="AE387" i="1"/>
  <c r="AF387" i="1"/>
  <c r="AG387" i="1"/>
  <c r="AE759" i="1"/>
  <c r="AF759" i="1"/>
  <c r="AG759" i="1"/>
  <c r="AE758" i="1"/>
  <c r="AF758" i="1"/>
  <c r="AG758" i="1"/>
  <c r="AE1091" i="1"/>
  <c r="AF1091" i="1"/>
  <c r="AG1091" i="1"/>
  <c r="AE761" i="1"/>
  <c r="AF761" i="1"/>
  <c r="AG761" i="1"/>
  <c r="AE1100" i="1"/>
  <c r="AF1100" i="1"/>
  <c r="AG1100" i="1"/>
  <c r="AE278" i="1"/>
  <c r="AF278" i="1"/>
  <c r="AG278" i="1"/>
  <c r="AE870" i="1"/>
  <c r="AF870" i="1"/>
  <c r="AG870" i="1"/>
  <c r="AE1237" i="1"/>
  <c r="AF1237" i="1"/>
  <c r="AG1237" i="1"/>
  <c r="AE348" i="1"/>
  <c r="AF348" i="1"/>
  <c r="AG348" i="1"/>
  <c r="AE1354" i="1"/>
  <c r="AF1354" i="1"/>
  <c r="AG1354" i="1"/>
  <c r="AE874" i="1"/>
  <c r="AF874" i="1"/>
  <c r="AG874" i="1"/>
  <c r="AE1066" i="1"/>
  <c r="AF1066" i="1"/>
  <c r="AG1066" i="1"/>
  <c r="AE1380" i="1"/>
  <c r="AF1380" i="1"/>
  <c r="AG1380" i="1"/>
  <c r="AE1139" i="1"/>
  <c r="AF1139" i="1"/>
  <c r="AG1139" i="1"/>
  <c r="AE725" i="1"/>
  <c r="AF725" i="1"/>
  <c r="AG725" i="1"/>
  <c r="AE852" i="1"/>
  <c r="AF852" i="1"/>
  <c r="AG852" i="1"/>
  <c r="AE568" i="1"/>
  <c r="AF568" i="1"/>
  <c r="AG568" i="1"/>
  <c r="AE821" i="1"/>
  <c r="AF821" i="1"/>
  <c r="AG821" i="1"/>
  <c r="AE744" i="1"/>
  <c r="AF744" i="1"/>
  <c r="AG744" i="1"/>
  <c r="AE658" i="1"/>
  <c r="AF658" i="1"/>
  <c r="AG658" i="1"/>
  <c r="AE566" i="1"/>
  <c r="AF566" i="1"/>
  <c r="AG566" i="1"/>
  <c r="AE233" i="1"/>
  <c r="AF233" i="1"/>
  <c r="AG233" i="1"/>
  <c r="AE42" i="1"/>
  <c r="AF42" i="1"/>
  <c r="AG42" i="1"/>
  <c r="AE231" i="1"/>
  <c r="AF231" i="1"/>
  <c r="AG231" i="1"/>
  <c r="AE71" i="1"/>
  <c r="AF71" i="1"/>
  <c r="AG71" i="1"/>
  <c r="AE1369" i="1"/>
  <c r="AF1369" i="1"/>
  <c r="AG1369" i="1"/>
  <c r="AE200" i="1"/>
  <c r="AF200" i="1"/>
  <c r="AG200" i="1"/>
  <c r="AE234" i="1"/>
  <c r="AF234" i="1"/>
  <c r="AG234" i="1"/>
  <c r="AE643" i="1"/>
  <c r="AF643" i="1"/>
  <c r="AG643" i="1"/>
  <c r="AE532" i="1"/>
  <c r="AF532" i="1"/>
  <c r="AG532" i="1"/>
  <c r="AE596" i="1"/>
  <c r="AF596" i="1"/>
  <c r="AG596" i="1"/>
  <c r="AE422" i="1"/>
  <c r="AF422" i="1"/>
  <c r="AG422" i="1"/>
  <c r="AE367" i="1"/>
  <c r="AF367" i="1"/>
  <c r="AG367" i="1"/>
  <c r="AE161" i="1"/>
  <c r="AF161" i="1"/>
  <c r="AG161" i="1"/>
  <c r="AE11" i="1"/>
  <c r="AF11" i="1"/>
  <c r="AG11" i="1"/>
  <c r="AE700" i="1"/>
  <c r="AF700" i="1"/>
  <c r="AG700" i="1"/>
  <c r="AE1238" i="1"/>
  <c r="AF1238" i="1"/>
  <c r="AG1238" i="1"/>
  <c r="AE149" i="1"/>
  <c r="AF149" i="1"/>
  <c r="AG149" i="1"/>
  <c r="AE1365" i="1"/>
  <c r="AF1365" i="1"/>
  <c r="AG1365" i="1"/>
  <c r="AE119" i="1"/>
  <c r="AF119" i="1"/>
  <c r="AG119" i="1"/>
  <c r="AE423" i="1"/>
  <c r="AF423" i="1"/>
  <c r="AG423" i="1"/>
  <c r="AE130" i="1"/>
  <c r="AF130" i="1"/>
  <c r="AG130" i="1"/>
  <c r="AE148" i="1"/>
  <c r="AF148" i="1"/>
  <c r="AG148" i="1"/>
  <c r="AE878" i="1"/>
  <c r="AF878" i="1"/>
  <c r="AG878" i="1"/>
  <c r="AE1239" i="1"/>
  <c r="AF1239" i="1"/>
  <c r="AG1239" i="1"/>
  <c r="AE424" i="1"/>
  <c r="AF424" i="1"/>
  <c r="AG424" i="1"/>
  <c r="AE36" i="1"/>
  <c r="AF36" i="1"/>
  <c r="AG36" i="1"/>
  <c r="AE35" i="1"/>
  <c r="AF35" i="1"/>
  <c r="AG35" i="1"/>
  <c r="AE1166" i="1"/>
  <c r="AF1166" i="1"/>
  <c r="AG1166" i="1"/>
  <c r="AE504" i="1"/>
  <c r="AF504" i="1"/>
  <c r="AG504" i="1"/>
  <c r="AE1156" i="1"/>
  <c r="AF1156" i="1"/>
  <c r="AG1156" i="1"/>
  <c r="AE506" i="1"/>
  <c r="AF506" i="1"/>
  <c r="AG506" i="1"/>
  <c r="AE960" i="1"/>
  <c r="AF960" i="1"/>
  <c r="AG960" i="1"/>
  <c r="AE505" i="1"/>
  <c r="AF505" i="1"/>
  <c r="AG505" i="1"/>
  <c r="AE1186" i="1"/>
  <c r="AF1186" i="1"/>
  <c r="AG1186" i="1"/>
  <c r="AE722" i="1"/>
  <c r="AF722" i="1"/>
  <c r="AG722" i="1"/>
  <c r="AE291" i="1"/>
  <c r="AF291" i="1"/>
  <c r="AG291" i="1"/>
  <c r="AE538" i="1"/>
  <c r="AF538" i="1"/>
  <c r="AG538" i="1"/>
  <c r="AE1155" i="1"/>
  <c r="AF1155" i="1"/>
  <c r="AG1155" i="1"/>
  <c r="AE537" i="1"/>
  <c r="AF537" i="1"/>
  <c r="AG537" i="1"/>
  <c r="AE536" i="1"/>
  <c r="AF536" i="1"/>
  <c r="AG536" i="1"/>
  <c r="AE518" i="1"/>
  <c r="AF518" i="1"/>
  <c r="AG518" i="1"/>
  <c r="AE953" i="1"/>
  <c r="AF953" i="1"/>
  <c r="AG953" i="1"/>
  <c r="AE1157" i="1"/>
  <c r="AF1157" i="1"/>
  <c r="AG1157" i="1"/>
  <c r="AE1158" i="1"/>
  <c r="AF1158" i="1"/>
  <c r="AG1158" i="1"/>
  <c r="AE1240" i="1"/>
  <c r="AF1240" i="1"/>
  <c r="AG1240" i="1"/>
  <c r="AE539" i="1"/>
  <c r="AF539" i="1"/>
  <c r="AG539" i="1"/>
  <c r="AE535" i="1"/>
  <c r="AF535" i="1"/>
  <c r="AG535" i="1"/>
  <c r="AE534" i="1"/>
  <c r="AF534" i="1"/>
  <c r="AG534" i="1"/>
  <c r="AE335" i="1"/>
  <c r="AF335" i="1"/>
  <c r="AG335" i="1"/>
  <c r="AE533" i="1"/>
  <c r="AF533" i="1"/>
  <c r="AG533" i="1"/>
  <c r="AE1159" i="1"/>
  <c r="AF1159" i="1"/>
  <c r="AG1159" i="1"/>
  <c r="AE383" i="1"/>
  <c r="AF383" i="1"/>
  <c r="AG383" i="1"/>
  <c r="AE296" i="1"/>
  <c r="AF296" i="1"/>
  <c r="AG296" i="1"/>
  <c r="AE587" i="1"/>
  <c r="AF587" i="1"/>
  <c r="AG587" i="1"/>
  <c r="AE317" i="1"/>
  <c r="AF317" i="1"/>
  <c r="AG317" i="1"/>
  <c r="AE1081" i="1"/>
  <c r="AF1081" i="1"/>
  <c r="AG1081" i="1"/>
  <c r="AE318" i="1"/>
  <c r="AF318" i="1"/>
  <c r="AG318" i="1"/>
  <c r="AE227" i="1"/>
  <c r="AF227" i="1"/>
  <c r="AG227" i="1"/>
  <c r="AE319" i="1"/>
  <c r="AF319" i="1"/>
  <c r="AG319" i="1"/>
  <c r="AE14" i="1"/>
  <c r="AF14" i="1"/>
  <c r="AG14" i="1"/>
  <c r="AE487" i="1"/>
  <c r="AF487" i="1"/>
  <c r="AG487" i="1"/>
  <c r="AE382" i="1"/>
  <c r="AF382" i="1"/>
  <c r="AG382" i="1"/>
  <c r="AE425" i="1"/>
  <c r="AF425" i="1"/>
  <c r="AG425" i="1"/>
  <c r="AE742" i="1"/>
  <c r="AF742" i="1"/>
  <c r="AG742" i="1"/>
  <c r="AE610" i="1"/>
  <c r="AF610" i="1"/>
  <c r="AG610" i="1"/>
  <c r="AE1353" i="1"/>
  <c r="AF1353" i="1"/>
  <c r="AG1353" i="1"/>
  <c r="AE741" i="1"/>
  <c r="AF741" i="1"/>
  <c r="AG741" i="1"/>
  <c r="AE740" i="1"/>
  <c r="AF740" i="1"/>
  <c r="AG740" i="1"/>
  <c r="AE203" i="1"/>
  <c r="AF203" i="1"/>
  <c r="AG203" i="1"/>
  <c r="AE819" i="1"/>
  <c r="AF819" i="1"/>
  <c r="AG819" i="1"/>
  <c r="AE887" i="1"/>
  <c r="AF887" i="1"/>
  <c r="AG887" i="1"/>
  <c r="AE815" i="1"/>
  <c r="AF815" i="1"/>
  <c r="AG815" i="1"/>
  <c r="AE609" i="1"/>
  <c r="AF609" i="1"/>
  <c r="AG609" i="1"/>
  <c r="AE564" i="1"/>
  <c r="AF564" i="1"/>
  <c r="AG564" i="1"/>
  <c r="AE1162" i="1"/>
  <c r="AF1162" i="1"/>
  <c r="AG1162" i="1"/>
  <c r="AE1085" i="1"/>
  <c r="AF1085" i="1"/>
  <c r="AG1085" i="1"/>
  <c r="AE1154" i="1"/>
  <c r="AF1154" i="1"/>
  <c r="AG1154" i="1"/>
  <c r="AE723" i="1"/>
  <c r="AF723" i="1"/>
  <c r="AG723" i="1"/>
  <c r="AE1241" i="1"/>
  <c r="AF1241" i="1"/>
  <c r="AG1241" i="1"/>
  <c r="AE19" i="1"/>
  <c r="AF19" i="1"/>
  <c r="AG19" i="1"/>
  <c r="AE640" i="1"/>
  <c r="AF640" i="1"/>
  <c r="AG640" i="1"/>
  <c r="AE191" i="1"/>
  <c r="AF191" i="1"/>
  <c r="AG191" i="1"/>
  <c r="AE638" i="1"/>
  <c r="AF638" i="1"/>
  <c r="AG638" i="1"/>
  <c r="AE639" i="1"/>
  <c r="AF639" i="1"/>
  <c r="AG639" i="1"/>
  <c r="AE611" i="1"/>
  <c r="AF611" i="1"/>
  <c r="AG611" i="1"/>
  <c r="AE1099" i="1"/>
  <c r="AF1099" i="1"/>
  <c r="AG1099" i="1"/>
  <c r="AE193" i="1"/>
  <c r="AF193" i="1"/>
  <c r="AG193" i="1"/>
  <c r="AE38" i="1"/>
  <c r="AF38" i="1"/>
  <c r="AG38" i="1"/>
  <c r="AE630" i="1"/>
  <c r="AF630" i="1"/>
  <c r="AG630" i="1"/>
  <c r="AE486" i="1"/>
  <c r="AF486" i="1"/>
  <c r="AG486" i="1"/>
  <c r="AE146" i="1"/>
  <c r="AF146" i="1"/>
  <c r="AG146" i="1"/>
  <c r="AE147" i="1"/>
  <c r="AF147" i="1"/>
  <c r="AG147" i="1"/>
  <c r="AE357" i="1"/>
  <c r="AF357" i="1"/>
  <c r="AG357" i="1"/>
  <c r="AE490" i="1"/>
  <c r="AF490" i="1"/>
  <c r="AG490" i="1"/>
  <c r="AE143" i="1"/>
  <c r="AF143" i="1"/>
  <c r="AG143" i="1"/>
  <c r="AE142" i="1"/>
  <c r="AF142" i="1"/>
  <c r="AG142" i="1"/>
  <c r="AE37" i="1"/>
  <c r="AF37" i="1"/>
  <c r="AG37" i="1"/>
  <c r="AE144" i="1"/>
  <c r="AF144" i="1"/>
  <c r="AG144" i="1"/>
  <c r="AE39" i="1"/>
  <c r="AF39" i="1"/>
  <c r="AG39" i="1"/>
  <c r="AE668" i="1"/>
  <c r="AF668" i="1"/>
  <c r="AG668" i="1"/>
  <c r="AE745" i="1"/>
  <c r="AF745" i="1"/>
  <c r="AG745" i="1"/>
  <c r="AE426" i="1"/>
  <c r="AF426" i="1"/>
  <c r="AG426" i="1"/>
  <c r="AE749" i="1"/>
  <c r="AF749" i="1"/>
  <c r="AG749" i="1"/>
  <c r="AE743" i="1"/>
  <c r="AF743" i="1"/>
  <c r="AG743" i="1"/>
  <c r="AE748" i="1"/>
  <c r="AF748" i="1"/>
  <c r="AG748" i="1"/>
  <c r="AE135" i="1"/>
  <c r="AF135" i="1"/>
  <c r="AG135" i="1"/>
  <c r="AE747" i="1"/>
  <c r="AF747" i="1"/>
  <c r="AG747" i="1"/>
  <c r="AE134" i="1"/>
  <c r="AF134" i="1"/>
  <c r="AG134" i="1"/>
  <c r="AE746" i="1"/>
  <c r="AF746" i="1"/>
  <c r="AG746" i="1"/>
  <c r="AE754" i="1"/>
  <c r="AF754" i="1"/>
  <c r="AG754" i="1"/>
  <c r="AE145" i="1"/>
  <c r="AF145" i="1"/>
  <c r="AG145" i="1"/>
  <c r="AE132" i="1"/>
  <c r="AF132" i="1"/>
  <c r="AG132" i="1"/>
  <c r="AE751" i="1"/>
  <c r="AF751" i="1"/>
  <c r="AG751" i="1"/>
  <c r="AE136" i="1"/>
  <c r="AF136" i="1"/>
  <c r="AG136" i="1"/>
  <c r="AE138" i="1"/>
  <c r="AF138" i="1"/>
  <c r="AG138" i="1"/>
  <c r="AE137" i="1"/>
  <c r="AF137" i="1"/>
  <c r="AG137" i="1"/>
  <c r="AE21" i="1"/>
  <c r="AF21" i="1"/>
  <c r="AG21" i="1"/>
  <c r="AE752" i="1"/>
  <c r="AF752" i="1"/>
  <c r="AG752" i="1"/>
  <c r="AE753" i="1"/>
  <c r="AF753" i="1"/>
  <c r="AG753" i="1"/>
  <c r="AE327" i="1"/>
  <c r="AF327" i="1"/>
  <c r="AG327" i="1"/>
  <c r="AE325" i="1"/>
  <c r="AF325" i="1"/>
  <c r="AG325" i="1"/>
  <c r="AE129" i="1"/>
  <c r="AF129" i="1"/>
  <c r="AG129" i="1"/>
  <c r="AE750" i="1"/>
  <c r="AF750" i="1"/>
  <c r="AG750" i="1"/>
  <c r="AE337" i="1"/>
  <c r="AF337" i="1"/>
  <c r="AG337" i="1"/>
  <c r="AE655" i="1"/>
  <c r="AF655" i="1"/>
  <c r="AG655" i="1"/>
  <c r="AE133" i="1"/>
  <c r="AF133" i="1"/>
  <c r="AG133" i="1"/>
  <c r="AE427" i="1"/>
  <c r="AF427" i="1"/>
  <c r="AG427" i="1"/>
  <c r="AE281" i="1"/>
  <c r="AF281" i="1"/>
  <c r="AG281" i="1"/>
  <c r="AE280" i="1"/>
  <c r="AF280" i="1"/>
  <c r="AG280" i="1"/>
  <c r="AE23" i="1"/>
  <c r="AF23" i="1"/>
  <c r="AG23" i="1"/>
  <c r="AE287" i="1"/>
  <c r="AF287" i="1"/>
  <c r="AG287" i="1"/>
  <c r="AE576" i="1"/>
  <c r="AF576" i="1"/>
  <c r="AG576" i="1"/>
  <c r="AE1074" i="1"/>
  <c r="AF1074" i="1"/>
  <c r="AG1074" i="1"/>
  <c r="AE877" i="1"/>
  <c r="AF877" i="1"/>
  <c r="AG877" i="1"/>
  <c r="AE373" i="1"/>
  <c r="AF373" i="1"/>
  <c r="AG373" i="1"/>
  <c r="AE371" i="1"/>
  <c r="AF371" i="1"/>
  <c r="AG371" i="1"/>
  <c r="AE377" i="1"/>
  <c r="AF377" i="1"/>
  <c r="AG377" i="1"/>
  <c r="AE375" i="1"/>
  <c r="AF375" i="1"/>
  <c r="AG375" i="1"/>
  <c r="AE370" i="1"/>
  <c r="AF370" i="1"/>
  <c r="AG370" i="1"/>
  <c r="AE853" i="1"/>
  <c r="AF853" i="1"/>
  <c r="AG853" i="1"/>
  <c r="AE82" i="1"/>
  <c r="AF82" i="1"/>
  <c r="AG82" i="1"/>
  <c r="AE320" i="1"/>
  <c r="AF320" i="1"/>
  <c r="AG320" i="1"/>
  <c r="AE65" i="1"/>
  <c r="AF65" i="1"/>
  <c r="AG65" i="1"/>
  <c r="AE224" i="1"/>
  <c r="AF224" i="1"/>
  <c r="AG224" i="1"/>
  <c r="AE529" i="1"/>
  <c r="AF529" i="1"/>
  <c r="AG529" i="1"/>
  <c r="AE374" i="1"/>
  <c r="AF374" i="1"/>
  <c r="AG374" i="1"/>
  <c r="AE376" i="1"/>
  <c r="AF376" i="1"/>
  <c r="AG376" i="1"/>
  <c r="AE873" i="1"/>
  <c r="AF873" i="1"/>
  <c r="AG873" i="1"/>
  <c r="AE1065" i="1"/>
  <c r="AF1065" i="1"/>
  <c r="AG1065" i="1"/>
  <c r="AE378" i="1"/>
  <c r="AF378" i="1"/>
  <c r="AG378" i="1"/>
  <c r="AE814" i="1"/>
  <c r="AF814" i="1"/>
  <c r="AG814" i="1"/>
  <c r="AE1364" i="1"/>
  <c r="AF1364" i="1"/>
  <c r="AG1364" i="1"/>
  <c r="AE876" i="1"/>
  <c r="AF876" i="1"/>
  <c r="AG876" i="1"/>
  <c r="AE372" i="1"/>
  <c r="AF372" i="1"/>
  <c r="AG372" i="1"/>
  <c r="AE628" i="1"/>
  <c r="AF628" i="1"/>
  <c r="AG628" i="1"/>
  <c r="AE1243" i="1"/>
  <c r="AF1243" i="1"/>
  <c r="AG1243" i="1"/>
  <c r="AE341" i="1"/>
  <c r="AF341" i="1"/>
  <c r="AG341" i="1"/>
  <c r="AE238" i="1"/>
  <c r="AF238" i="1"/>
  <c r="AG238" i="1"/>
  <c r="AE1107" i="1"/>
  <c r="AF1107" i="1"/>
  <c r="AG1107" i="1"/>
  <c r="AE575" i="1"/>
  <c r="AF575" i="1"/>
  <c r="AG575" i="1"/>
  <c r="AE1006" i="1"/>
  <c r="AF1006" i="1"/>
  <c r="AG1006" i="1"/>
  <c r="AE197" i="1"/>
  <c r="AF197" i="1"/>
  <c r="AG197" i="1"/>
  <c r="AE428" i="1"/>
  <c r="AF428" i="1"/>
  <c r="AG428" i="1"/>
  <c r="AE29" i="1"/>
  <c r="AF29" i="1"/>
  <c r="AG29" i="1"/>
  <c r="AE27" i="1"/>
  <c r="AF27" i="1"/>
  <c r="AG27" i="1"/>
  <c r="AE603" i="1"/>
  <c r="AF603" i="1"/>
  <c r="AG603" i="1"/>
  <c r="AE358" i="1"/>
  <c r="AF358" i="1"/>
  <c r="AG358" i="1"/>
  <c r="AE228" i="1"/>
  <c r="AF228" i="1"/>
  <c r="AG228" i="1"/>
  <c r="AE28" i="1"/>
  <c r="AF28" i="1"/>
  <c r="AG28" i="1"/>
  <c r="AE764" i="1"/>
  <c r="AF764" i="1"/>
  <c r="AG764" i="1"/>
  <c r="AE334" i="1"/>
  <c r="AF334" i="1"/>
  <c r="AG334" i="1"/>
  <c r="AE945" i="1"/>
  <c r="AF945" i="1"/>
  <c r="AG945" i="1"/>
  <c r="AE729" i="1"/>
  <c r="AF729" i="1"/>
  <c r="AG729" i="1"/>
  <c r="AE944" i="1"/>
  <c r="AF944" i="1"/>
  <c r="AG944" i="1"/>
  <c r="AE989" i="1"/>
  <c r="AF989" i="1"/>
  <c r="AG989" i="1"/>
  <c r="AE261" i="1"/>
  <c r="AF261" i="1"/>
  <c r="AG261" i="1"/>
  <c r="AE1108" i="1"/>
  <c r="AF1108" i="1"/>
  <c r="AG1108" i="1"/>
  <c r="AE68" i="1"/>
  <c r="AF68" i="1"/>
  <c r="AG68" i="1"/>
  <c r="AE1244" i="1"/>
  <c r="AF1244" i="1"/>
  <c r="AG1244" i="1"/>
  <c r="AE67" i="1"/>
  <c r="AF67" i="1"/>
  <c r="AG67" i="1"/>
  <c r="AE1072" i="1"/>
  <c r="AF1072" i="1"/>
  <c r="AG1072" i="1"/>
  <c r="AE300" i="1"/>
  <c r="AF300" i="1"/>
  <c r="AG300" i="1"/>
  <c r="AE900" i="1"/>
  <c r="AF900" i="1"/>
  <c r="AG900" i="1"/>
  <c r="AE727" i="1"/>
  <c r="AF727" i="1"/>
  <c r="AG727" i="1"/>
  <c r="AE728" i="1"/>
  <c r="AF728" i="1"/>
  <c r="AG728" i="1"/>
  <c r="AE559" i="1"/>
  <c r="AF559" i="1"/>
  <c r="AG559" i="1"/>
  <c r="AE104" i="1"/>
  <c r="AF104" i="1"/>
  <c r="AG104" i="1"/>
  <c r="AE892" i="1"/>
  <c r="AF892" i="1"/>
  <c r="AG892" i="1"/>
  <c r="AE720" i="1"/>
  <c r="AF720" i="1"/>
  <c r="AG720" i="1"/>
  <c r="AE670" i="1"/>
  <c r="AF670" i="1"/>
  <c r="AG670" i="1"/>
  <c r="AE1363" i="1"/>
  <c r="AF1363" i="1"/>
  <c r="AG1363" i="1"/>
  <c r="AE22" i="1"/>
  <c r="AF22" i="1"/>
  <c r="AG22" i="1"/>
  <c r="AE1109" i="1"/>
  <c r="AF1109" i="1"/>
  <c r="AG1109" i="1"/>
  <c r="AE1110" i="1"/>
  <c r="AF1110" i="1"/>
  <c r="AG1110" i="1"/>
  <c r="AE1111" i="1"/>
  <c r="AF1111" i="1"/>
  <c r="AG1111" i="1"/>
  <c r="AE1368" i="1"/>
  <c r="AF1368" i="1"/>
  <c r="AG1368" i="1"/>
  <c r="AE1176" i="1"/>
  <c r="AF1176" i="1"/>
  <c r="AG1176" i="1"/>
  <c r="AE990" i="1"/>
  <c r="AF990" i="1"/>
  <c r="AG990" i="1"/>
  <c r="AE855" i="1"/>
  <c r="AF855" i="1"/>
  <c r="AG855" i="1"/>
  <c r="AE429" i="1"/>
  <c r="AF429" i="1"/>
  <c r="AG429" i="1"/>
  <c r="AE1245" i="1"/>
  <c r="AF1245" i="1"/>
  <c r="AG1245" i="1"/>
  <c r="AE173" i="1"/>
  <c r="AF173" i="1"/>
  <c r="AG173" i="1"/>
  <c r="AE1246" i="1"/>
  <c r="AF1246" i="1"/>
  <c r="AG1246" i="1"/>
  <c r="AE779" i="1"/>
  <c r="AF779" i="1"/>
  <c r="AG779" i="1"/>
  <c r="AE430" i="1"/>
  <c r="AF430" i="1"/>
  <c r="AG430" i="1"/>
  <c r="AE323" i="1"/>
  <c r="AF323" i="1"/>
  <c r="AG323" i="1"/>
  <c r="AE322" i="1"/>
  <c r="AF322" i="1"/>
  <c r="AG322" i="1"/>
  <c r="AE431" i="1"/>
  <c r="AF431" i="1"/>
  <c r="AG431" i="1"/>
  <c r="AE1247" i="1"/>
  <c r="AF1247" i="1"/>
  <c r="AG1247" i="1"/>
  <c r="AE1098" i="1"/>
  <c r="AF1098" i="1"/>
  <c r="AG1098" i="1"/>
  <c r="AE1060" i="1"/>
  <c r="AF1060" i="1"/>
  <c r="AG1060" i="1"/>
  <c r="AE803" i="1"/>
  <c r="AF803" i="1"/>
  <c r="AG803" i="1"/>
  <c r="AE432" i="1"/>
  <c r="AF432" i="1"/>
  <c r="AG432" i="1"/>
  <c r="AE1248" i="1"/>
  <c r="AF1248" i="1"/>
  <c r="AG1248" i="1"/>
  <c r="AE1189" i="1"/>
  <c r="AF1189" i="1"/>
  <c r="AG1189" i="1"/>
  <c r="AE433" i="1"/>
  <c r="AF433" i="1"/>
  <c r="AG433" i="1"/>
  <c r="AE1249" i="1"/>
  <c r="AF1249" i="1"/>
  <c r="AG1249" i="1"/>
  <c r="AE277" i="1"/>
  <c r="AF277" i="1"/>
  <c r="AG277" i="1"/>
  <c r="AE434" i="1"/>
  <c r="AF434" i="1"/>
  <c r="AG434" i="1"/>
  <c r="AE715" i="1"/>
  <c r="AF715" i="1"/>
  <c r="AG715" i="1"/>
  <c r="AE171" i="1"/>
  <c r="AF171" i="1"/>
  <c r="AG171" i="1"/>
  <c r="AE804" i="1"/>
  <c r="AF804" i="1"/>
  <c r="AG804" i="1"/>
  <c r="AE259" i="1"/>
  <c r="AF259" i="1"/>
  <c r="AG259" i="1"/>
  <c r="AE186" i="1"/>
  <c r="AF186" i="1"/>
  <c r="AG186" i="1"/>
  <c r="AE1134" i="1"/>
  <c r="AF1134" i="1"/>
  <c r="AG1134" i="1"/>
  <c r="AE1250" i="1"/>
  <c r="AF1250" i="1"/>
  <c r="AG1250" i="1"/>
  <c r="AE780" i="1"/>
  <c r="AF780" i="1"/>
  <c r="AG780" i="1"/>
  <c r="AE435" i="1"/>
  <c r="AF435" i="1"/>
  <c r="AG435" i="1"/>
  <c r="AE1316" i="1"/>
  <c r="AF1316" i="1"/>
  <c r="AG1316" i="1"/>
  <c r="AE554" i="1"/>
  <c r="AF554" i="1"/>
  <c r="AG554" i="1"/>
  <c r="AE1344" i="1"/>
  <c r="AF1344" i="1"/>
  <c r="AG1344" i="1"/>
  <c r="AE1328" i="1"/>
  <c r="AF1328" i="1"/>
  <c r="AG1328" i="1"/>
  <c r="AE501" i="1"/>
  <c r="AF501" i="1"/>
  <c r="AG501" i="1"/>
  <c r="AE1127" i="1"/>
  <c r="AF1127" i="1"/>
  <c r="AG1127" i="1"/>
  <c r="AE647" i="1"/>
  <c r="AF647" i="1"/>
  <c r="AG647" i="1"/>
  <c r="AE1310" i="1"/>
  <c r="AF1310" i="1"/>
  <c r="AG1310" i="1"/>
  <c r="AE586" i="1"/>
  <c r="AF586" i="1"/>
  <c r="AG586" i="1"/>
  <c r="AE560" i="1"/>
  <c r="AF560" i="1"/>
  <c r="AG560" i="1"/>
  <c r="AE190" i="1"/>
  <c r="AF190" i="1"/>
  <c r="AG190" i="1"/>
  <c r="AE1313" i="1"/>
  <c r="AF1313" i="1"/>
  <c r="AG1313" i="1"/>
  <c r="AE1251" i="1"/>
  <c r="AF1251" i="1"/>
  <c r="AG1251" i="1"/>
  <c r="AE1325" i="1"/>
  <c r="AF1325" i="1"/>
  <c r="AG1325" i="1"/>
  <c r="AE1050" i="1"/>
  <c r="AF1050" i="1"/>
  <c r="AG1050" i="1"/>
  <c r="AE835" i="1"/>
  <c r="AF835" i="1"/>
  <c r="AG835" i="1"/>
  <c r="AE1324" i="1"/>
  <c r="AF1324" i="1"/>
  <c r="AG1324" i="1"/>
  <c r="AE508" i="1"/>
  <c r="AF508" i="1"/>
  <c r="AG508" i="1"/>
  <c r="AE196" i="1"/>
  <c r="AF196" i="1"/>
  <c r="AG196" i="1"/>
  <c r="AE1017" i="1"/>
  <c r="AF1017" i="1"/>
  <c r="AG1017" i="1"/>
  <c r="AE364" i="1"/>
  <c r="AF364" i="1"/>
  <c r="AG364" i="1"/>
  <c r="AE1312" i="1"/>
  <c r="AF1312" i="1"/>
  <c r="AG1312" i="1"/>
  <c r="AE1318" i="1"/>
  <c r="AF1318" i="1"/>
  <c r="AG1318" i="1"/>
  <c r="AE1326" i="1"/>
  <c r="AF1326" i="1"/>
  <c r="AG1326" i="1"/>
  <c r="AE292" i="1"/>
  <c r="AF292" i="1"/>
  <c r="AG292" i="1"/>
  <c r="AE1320" i="1"/>
  <c r="AF1320" i="1"/>
  <c r="AG1320" i="1"/>
  <c r="AE1327" i="1"/>
  <c r="AF1327" i="1"/>
  <c r="AG1327" i="1"/>
  <c r="AE1314" i="1"/>
  <c r="AF1314" i="1"/>
  <c r="AG1314" i="1"/>
  <c r="AE1343" i="1"/>
  <c r="AF1343" i="1"/>
  <c r="AG1343" i="1"/>
  <c r="AE1317" i="1"/>
  <c r="AF1317" i="1"/>
  <c r="AG1317" i="1"/>
  <c r="AE1336" i="1"/>
  <c r="AF1336" i="1"/>
  <c r="AG1336" i="1"/>
  <c r="AE1341" i="1"/>
  <c r="AF1341" i="1"/>
  <c r="AG1341" i="1"/>
  <c r="AE1311" i="1"/>
  <c r="AF1311" i="1"/>
  <c r="AG1311" i="1"/>
  <c r="AE1095" i="1"/>
  <c r="AF1095" i="1"/>
  <c r="AG1095" i="1"/>
  <c r="AE1010" i="1"/>
  <c r="AF1010" i="1"/>
  <c r="AG1010" i="1"/>
  <c r="AE1345" i="1"/>
  <c r="AF1345" i="1"/>
  <c r="AG1345" i="1"/>
  <c r="AE1335" i="1"/>
  <c r="AF1335" i="1"/>
  <c r="AG1335" i="1"/>
  <c r="AE1338" i="1"/>
  <c r="AF1338" i="1"/>
  <c r="AG1338" i="1"/>
  <c r="AE1339" i="1"/>
  <c r="AF1339" i="1"/>
  <c r="AG1339" i="1"/>
  <c r="AE1315" i="1"/>
  <c r="AF1315" i="1"/>
  <c r="AG1315" i="1"/>
  <c r="AE1321" i="1"/>
  <c r="AF1321" i="1"/>
  <c r="AG1321" i="1"/>
  <c r="AE1337" i="1"/>
  <c r="AF1337" i="1"/>
  <c r="AG1337" i="1"/>
  <c r="AE1340" i="1"/>
  <c r="AF1340" i="1"/>
  <c r="AG1340" i="1"/>
  <c r="AE1342" i="1"/>
  <c r="AF1342" i="1"/>
  <c r="AG1342" i="1"/>
  <c r="AE1088" i="1"/>
  <c r="AF1088" i="1"/>
  <c r="AG1088" i="1"/>
  <c r="AE806" i="1"/>
  <c r="AF806" i="1"/>
  <c r="AG806" i="1"/>
  <c r="AE551" i="1"/>
  <c r="AF551" i="1"/>
  <c r="AG551" i="1"/>
  <c r="AE436" i="1"/>
  <c r="AF436" i="1"/>
  <c r="AG436" i="1"/>
  <c r="AE1252" i="1"/>
  <c r="AF1252" i="1"/>
  <c r="AG1252" i="1"/>
  <c r="AE563" i="1"/>
  <c r="AF563" i="1"/>
  <c r="AG563" i="1"/>
  <c r="AE553" i="1"/>
  <c r="AF553" i="1"/>
  <c r="AG553" i="1"/>
  <c r="AE437" i="1"/>
  <c r="AF437" i="1"/>
  <c r="AG437" i="1"/>
  <c r="AE1185" i="1"/>
  <c r="AF1185" i="1"/>
  <c r="AG1185" i="1"/>
  <c r="AE1253" i="1"/>
  <c r="AF1253" i="1"/>
  <c r="AG1253" i="1"/>
  <c r="AE438" i="1"/>
  <c r="AF438" i="1"/>
  <c r="AG438" i="1"/>
  <c r="AE570" i="1"/>
  <c r="AF570" i="1"/>
  <c r="AG570" i="1"/>
  <c r="AE571" i="1"/>
  <c r="AF571" i="1"/>
  <c r="AG571" i="1"/>
  <c r="AE1094" i="1"/>
  <c r="AF1094" i="1"/>
  <c r="AG1094" i="1"/>
  <c r="AE572" i="1"/>
  <c r="AF572" i="1"/>
  <c r="AG572" i="1"/>
  <c r="AE1097" i="1"/>
  <c r="AF1097" i="1"/>
  <c r="AG1097" i="1"/>
  <c r="AE825" i="1"/>
  <c r="AF825" i="1"/>
  <c r="AG825" i="1"/>
  <c r="AE666" i="1"/>
  <c r="AF666" i="1"/>
  <c r="AG666" i="1"/>
  <c r="AE1254" i="1"/>
  <c r="AF1254" i="1"/>
  <c r="AG1254" i="1"/>
  <c r="AE781" i="1"/>
  <c r="AF781" i="1"/>
  <c r="AG781" i="1"/>
  <c r="AE439" i="1"/>
  <c r="AF439" i="1"/>
  <c r="AG439" i="1"/>
  <c r="AE885" i="1"/>
  <c r="AF885" i="1"/>
  <c r="AG885" i="1"/>
  <c r="AE1069" i="1"/>
  <c r="AF1069" i="1"/>
  <c r="AG1069" i="1"/>
  <c r="AE1053" i="1"/>
  <c r="AF1053" i="1"/>
  <c r="AG1053" i="1"/>
  <c r="AE1035" i="1"/>
  <c r="AF1035" i="1"/>
  <c r="AG1035" i="1"/>
  <c r="AE164" i="1"/>
  <c r="AF164" i="1"/>
  <c r="AG164" i="1"/>
  <c r="AE44" i="1"/>
  <c r="AF44" i="1"/>
  <c r="AG44" i="1"/>
  <c r="AE1370" i="1"/>
  <c r="AF1370" i="1"/>
  <c r="AG1370" i="1"/>
  <c r="AE1090" i="1"/>
  <c r="AF1090" i="1"/>
  <c r="AG1090" i="1"/>
  <c r="AE194" i="1"/>
  <c r="AF194" i="1"/>
  <c r="AG194" i="1"/>
  <c r="AE43" i="1"/>
  <c r="AF43" i="1"/>
  <c r="AG43" i="1"/>
  <c r="AE546" i="1"/>
  <c r="AF546" i="1"/>
  <c r="AG546" i="1"/>
  <c r="AE359" i="1"/>
  <c r="AF359" i="1"/>
  <c r="AG359" i="1"/>
  <c r="AE254" i="1"/>
  <c r="AF254" i="1"/>
  <c r="AG254" i="1"/>
  <c r="AE826" i="1"/>
  <c r="AF826" i="1"/>
  <c r="AG826" i="1"/>
  <c r="AE530" i="1"/>
  <c r="AF530" i="1"/>
  <c r="AG530" i="1"/>
  <c r="AE1255" i="1"/>
  <c r="AF1255" i="1"/>
  <c r="AG1255" i="1"/>
  <c r="AE183" i="1"/>
  <c r="AF183" i="1"/>
  <c r="AG183" i="1"/>
  <c r="AE782" i="1"/>
  <c r="AF782" i="1"/>
  <c r="AG782" i="1"/>
  <c r="AE184" i="1"/>
  <c r="AF184" i="1"/>
  <c r="AG184" i="1"/>
  <c r="AE1140" i="1"/>
  <c r="AF1140" i="1"/>
  <c r="AG1140" i="1"/>
  <c r="AE343" i="1"/>
  <c r="AF343" i="1"/>
  <c r="AG343" i="1"/>
  <c r="AE440" i="1"/>
  <c r="AF440" i="1"/>
  <c r="AG440" i="1"/>
  <c r="AE1256" i="1"/>
  <c r="AF1256" i="1"/>
  <c r="AG1256" i="1"/>
  <c r="AE441" i="1"/>
  <c r="AF441" i="1"/>
  <c r="AG441" i="1"/>
  <c r="AE635" i="1"/>
  <c r="AF635" i="1"/>
  <c r="AG635" i="1"/>
  <c r="AE636" i="1"/>
  <c r="AF636" i="1"/>
  <c r="AG636" i="1"/>
  <c r="AE682" i="1"/>
  <c r="AF682" i="1"/>
  <c r="AG682" i="1"/>
  <c r="AE637" i="1"/>
  <c r="AF637" i="1"/>
  <c r="AG637" i="1"/>
  <c r="AE903" i="1"/>
  <c r="AF903" i="1"/>
  <c r="AG903" i="1"/>
  <c r="AE902" i="1"/>
  <c r="AF902" i="1"/>
  <c r="AG902" i="1"/>
  <c r="AE678" i="1"/>
  <c r="AF678" i="1"/>
  <c r="AG678" i="1"/>
  <c r="AE1123" i="1"/>
  <c r="AF1123" i="1"/>
  <c r="AG1123" i="1"/>
  <c r="AE1124" i="1"/>
  <c r="AF1124" i="1"/>
  <c r="AG1124" i="1"/>
  <c r="AE906" i="1"/>
  <c r="AF906" i="1"/>
  <c r="AG906" i="1"/>
  <c r="AE676" i="1"/>
  <c r="AF676" i="1"/>
  <c r="AG676" i="1"/>
  <c r="AE681" i="1"/>
  <c r="AF681" i="1"/>
  <c r="AG681" i="1"/>
  <c r="AE901" i="1"/>
  <c r="AF901" i="1"/>
  <c r="AG901" i="1"/>
  <c r="AE1257" i="1"/>
  <c r="AF1257" i="1"/>
  <c r="AG1257" i="1"/>
  <c r="AE904" i="1"/>
  <c r="AF904" i="1"/>
  <c r="AG904" i="1"/>
  <c r="AE680" i="1"/>
  <c r="AF680" i="1"/>
  <c r="AG680" i="1"/>
  <c r="AE8" i="1"/>
  <c r="AF8" i="1"/>
  <c r="AG8" i="1"/>
  <c r="AE1147" i="1"/>
  <c r="AF1147" i="1"/>
  <c r="AG1147" i="1"/>
  <c r="AE674" i="1"/>
  <c r="AF674" i="1"/>
  <c r="AG674" i="1"/>
  <c r="AE1148" i="1"/>
  <c r="AF1148" i="1"/>
  <c r="AG1148" i="1"/>
  <c r="AE677" i="1"/>
  <c r="AF677" i="1"/>
  <c r="AG677" i="1"/>
  <c r="AE679" i="1"/>
  <c r="AF679" i="1"/>
  <c r="AG679" i="1"/>
  <c r="AE905" i="1"/>
  <c r="AF905" i="1"/>
  <c r="AG905" i="1"/>
  <c r="AE675" i="1"/>
  <c r="AF675" i="1"/>
  <c r="AG675" i="1"/>
  <c r="AE31" i="1"/>
  <c r="AF31" i="1"/>
  <c r="AG31" i="1"/>
  <c r="AE32" i="1"/>
  <c r="AF32" i="1"/>
  <c r="AG32" i="1"/>
  <c r="AE783" i="1"/>
  <c r="AF783" i="1"/>
  <c r="AG783" i="1"/>
  <c r="AE204" i="1"/>
  <c r="AF204" i="1"/>
  <c r="AG204" i="1"/>
  <c r="AE442" i="1"/>
  <c r="AF442" i="1"/>
  <c r="AG442" i="1"/>
  <c r="AE549" i="1"/>
  <c r="AF549" i="1"/>
  <c r="AG549" i="1"/>
  <c r="AE843" i="1"/>
  <c r="AF843" i="1"/>
  <c r="AG843" i="1"/>
  <c r="AE913" i="1"/>
  <c r="AF913" i="1"/>
  <c r="AG913" i="1"/>
  <c r="AE842" i="1"/>
  <c r="AF842" i="1"/>
  <c r="AG842" i="1"/>
  <c r="AE569" i="1"/>
  <c r="AF569" i="1"/>
  <c r="AG569" i="1"/>
  <c r="AE1258" i="1"/>
  <c r="AF1258" i="1"/>
  <c r="AG1258" i="1"/>
  <c r="AE929" i="1"/>
  <c r="AF929" i="1"/>
  <c r="AG929" i="1"/>
  <c r="AE933" i="1"/>
  <c r="AF933" i="1"/>
  <c r="AG933" i="1"/>
  <c r="AE926" i="1"/>
  <c r="AF926" i="1"/>
  <c r="AG926" i="1"/>
  <c r="AE921" i="1"/>
  <c r="AF921" i="1"/>
  <c r="AG921" i="1"/>
  <c r="AE915" i="1"/>
  <c r="AF915" i="1"/>
  <c r="AG915" i="1"/>
  <c r="AE443" i="1"/>
  <c r="AF443" i="1"/>
  <c r="AG443" i="1"/>
  <c r="AE1259" i="1"/>
  <c r="AF1259" i="1"/>
  <c r="AG1259" i="1"/>
  <c r="AE899" i="1"/>
  <c r="AF899" i="1"/>
  <c r="AG899" i="1"/>
  <c r="AE444" i="1"/>
  <c r="AF444" i="1"/>
  <c r="AG444" i="1"/>
  <c r="AE1260" i="1"/>
  <c r="AF1260" i="1"/>
  <c r="AG1260" i="1"/>
  <c r="AE128" i="1"/>
  <c r="AF128" i="1"/>
  <c r="AG128" i="1"/>
  <c r="AE127" i="1"/>
  <c r="AF127" i="1"/>
  <c r="AG127" i="1"/>
  <c r="AE445" i="1"/>
  <c r="AF445" i="1"/>
  <c r="AG445" i="1"/>
  <c r="AE118" i="1"/>
  <c r="AF118" i="1"/>
  <c r="AG118" i="1"/>
  <c r="AE1261" i="1"/>
  <c r="AF1261" i="1"/>
  <c r="AG1261" i="1"/>
  <c r="AE446" i="1"/>
  <c r="AF446" i="1"/>
  <c r="AG446" i="1"/>
  <c r="AE941" i="1"/>
  <c r="AF941" i="1"/>
  <c r="AG941" i="1"/>
  <c r="AE942" i="1"/>
  <c r="AF942" i="1"/>
  <c r="AG942" i="1"/>
  <c r="AE499" i="1"/>
  <c r="AF499" i="1"/>
  <c r="AG499" i="1"/>
  <c r="AE496" i="1"/>
  <c r="AF496" i="1"/>
  <c r="AG496" i="1"/>
  <c r="AE498" i="1"/>
  <c r="AF498" i="1"/>
  <c r="AG498" i="1"/>
  <c r="AE497" i="1"/>
  <c r="AF497" i="1"/>
  <c r="AG497" i="1"/>
  <c r="AE939" i="1"/>
  <c r="AF939" i="1"/>
  <c r="AG939" i="1"/>
  <c r="AE1304" i="1"/>
  <c r="AF1304" i="1"/>
  <c r="AG1304" i="1"/>
  <c r="AE1305" i="1"/>
  <c r="AF1305" i="1"/>
  <c r="AG1305" i="1"/>
  <c r="AE854" i="1"/>
  <c r="AF854" i="1"/>
  <c r="AG854" i="1"/>
  <c r="AE987" i="1"/>
  <c r="AF987" i="1"/>
  <c r="AG987" i="1"/>
  <c r="AE868" i="1"/>
  <c r="AF868" i="1"/>
  <c r="AG868" i="1"/>
  <c r="AE583" i="1"/>
  <c r="AF583" i="1"/>
  <c r="AG583" i="1"/>
  <c r="AE1262" i="1"/>
  <c r="AF1262" i="1"/>
  <c r="AG1262" i="1"/>
  <c r="AE910" i="1"/>
  <c r="AF910" i="1"/>
  <c r="AG910" i="1"/>
  <c r="AE491" i="1"/>
  <c r="AF491" i="1"/>
  <c r="AG491" i="1"/>
  <c r="AE492" i="1"/>
  <c r="AF492" i="1"/>
  <c r="AG492" i="1"/>
  <c r="AE875" i="1"/>
  <c r="AF875" i="1"/>
  <c r="AG875" i="1"/>
  <c r="AE447" i="1"/>
  <c r="AF447" i="1"/>
  <c r="AG447" i="1"/>
  <c r="AE1263" i="1"/>
  <c r="AF1263" i="1"/>
  <c r="AG1263" i="1"/>
  <c r="AE110" i="1"/>
  <c r="AF110" i="1"/>
  <c r="AG110" i="1"/>
  <c r="AE660" i="1"/>
  <c r="AF660" i="1"/>
  <c r="AG660" i="1"/>
  <c r="AE448" i="1"/>
  <c r="AF448" i="1"/>
  <c r="AG448" i="1"/>
  <c r="AE266" i="1"/>
  <c r="AF266" i="1"/>
  <c r="AG266" i="1"/>
  <c r="AE822" i="1"/>
  <c r="AF822" i="1"/>
  <c r="AG822" i="1"/>
  <c r="AE1264" i="1"/>
  <c r="AF1264" i="1"/>
  <c r="AG1264" i="1"/>
  <c r="AE449" i="1"/>
  <c r="AF449" i="1"/>
  <c r="AG449" i="1"/>
  <c r="AE168" i="1"/>
  <c r="AF168" i="1"/>
  <c r="AG168" i="1"/>
  <c r="AE169" i="1"/>
  <c r="AF169" i="1"/>
  <c r="AG169" i="1"/>
  <c r="AE493" i="1"/>
  <c r="AF493" i="1"/>
  <c r="AG493" i="1"/>
  <c r="AE362" i="1"/>
  <c r="AF362" i="1"/>
  <c r="AG362" i="1"/>
  <c r="AE345" i="1"/>
  <c r="AF345" i="1"/>
  <c r="AG345" i="1"/>
  <c r="AE363" i="1"/>
  <c r="AF363" i="1"/>
  <c r="AG363" i="1"/>
  <c r="AE361" i="1"/>
  <c r="AF361" i="1"/>
  <c r="AG361" i="1"/>
  <c r="AE167" i="1"/>
  <c r="AF167" i="1"/>
  <c r="AG167" i="1"/>
  <c r="AE620" i="1"/>
  <c r="AF620" i="1"/>
  <c r="AG620" i="1"/>
  <c r="AE352" i="1"/>
  <c r="AF352" i="1"/>
  <c r="AG352" i="1"/>
  <c r="AE622" i="1"/>
  <c r="AF622" i="1"/>
  <c r="AG622" i="1"/>
  <c r="AE623" i="1"/>
  <c r="AF623" i="1"/>
  <c r="AG623" i="1"/>
  <c r="AE621" i="1"/>
  <c r="AF621" i="1"/>
  <c r="AG621" i="1"/>
  <c r="AE166" i="1"/>
  <c r="AF166" i="1"/>
  <c r="AG166" i="1"/>
  <c r="AE354" i="1"/>
  <c r="AF354" i="1"/>
  <c r="AG354" i="1"/>
  <c r="AE353" i="1"/>
  <c r="AF353" i="1"/>
  <c r="AG353" i="1"/>
  <c r="AE1265" i="1"/>
  <c r="AF1265" i="1"/>
  <c r="AG1265" i="1"/>
  <c r="AE605" i="1"/>
  <c r="AF605" i="1"/>
  <c r="AG605" i="1"/>
  <c r="AE450" i="1"/>
  <c r="AF450" i="1"/>
  <c r="AG450" i="1"/>
  <c r="AE830" i="1"/>
  <c r="AF830" i="1"/>
  <c r="AG830" i="1"/>
  <c r="AE289" i="1"/>
  <c r="AF289" i="1"/>
  <c r="AG289" i="1"/>
  <c r="AE288" i="1"/>
  <c r="AF288" i="1"/>
  <c r="AG288" i="1"/>
  <c r="AE1359" i="1"/>
  <c r="AF1359" i="1"/>
  <c r="AG1359" i="1"/>
  <c r="AE911" i="1"/>
  <c r="AF911" i="1"/>
  <c r="AG911" i="1"/>
  <c r="AE1362" i="1"/>
  <c r="AF1362" i="1"/>
  <c r="AG1362" i="1"/>
  <c r="AE290" i="1"/>
  <c r="AF290" i="1"/>
  <c r="AG290" i="1"/>
  <c r="AE1358" i="1"/>
  <c r="AF1358" i="1"/>
  <c r="AG1358" i="1"/>
  <c r="AE1356" i="1"/>
  <c r="AF1356" i="1"/>
  <c r="AG1356" i="1"/>
  <c r="AE1360" i="1"/>
  <c r="AF1360" i="1"/>
  <c r="AG1360" i="1"/>
  <c r="AE1361" i="1"/>
  <c r="AF1361" i="1"/>
  <c r="AG1361" i="1"/>
  <c r="AE1266" i="1"/>
  <c r="AF1266" i="1"/>
  <c r="AG1266" i="1"/>
  <c r="AE1357" i="1"/>
  <c r="AF1357" i="1"/>
  <c r="AG1357" i="1"/>
  <c r="AE451" i="1"/>
  <c r="AF451" i="1"/>
  <c r="AG451" i="1"/>
  <c r="AE963" i="1"/>
  <c r="AF963" i="1"/>
  <c r="AG963" i="1"/>
  <c r="AE1036" i="1"/>
  <c r="AF1036" i="1"/>
  <c r="AG1036" i="1"/>
  <c r="AE1037" i="1"/>
  <c r="AF1037" i="1"/>
  <c r="AG1037" i="1"/>
  <c r="AE850" i="1"/>
  <c r="AF850" i="1"/>
  <c r="AG850" i="1"/>
  <c r="AE522" i="1"/>
  <c r="AF522" i="1"/>
  <c r="AG522" i="1"/>
  <c r="AE1153" i="1"/>
  <c r="AF1153" i="1"/>
  <c r="AG1153" i="1"/>
  <c r="AE847" i="1"/>
  <c r="AF847" i="1"/>
  <c r="AG847" i="1"/>
  <c r="AE1267" i="1"/>
  <c r="AF1267" i="1"/>
  <c r="AG1267" i="1"/>
  <c r="AE784" i="1"/>
  <c r="AF784" i="1"/>
  <c r="AG784" i="1"/>
  <c r="AE452" i="1"/>
  <c r="AF452" i="1"/>
  <c r="AG452" i="1"/>
  <c r="AE356" i="1"/>
  <c r="AF356" i="1"/>
  <c r="AG356" i="1"/>
  <c r="AE355" i="1"/>
  <c r="AF355" i="1"/>
  <c r="AG355" i="1"/>
  <c r="AE1268" i="1"/>
  <c r="AF1268" i="1"/>
  <c r="AG1268" i="1"/>
  <c r="AE1118" i="1"/>
  <c r="AF1118" i="1"/>
  <c r="AG1118" i="1"/>
  <c r="AE1117" i="1"/>
  <c r="AF1117" i="1"/>
  <c r="AG1117" i="1"/>
  <c r="AE1120" i="1"/>
  <c r="AF1120" i="1"/>
  <c r="AG1120" i="1"/>
  <c r="AE1112" i="1"/>
  <c r="AF1112" i="1"/>
  <c r="AG1112" i="1"/>
  <c r="AE1114" i="1"/>
  <c r="AF1114" i="1"/>
  <c r="AG1114" i="1"/>
  <c r="AE1119" i="1"/>
  <c r="AF1119" i="1"/>
  <c r="AG1119" i="1"/>
  <c r="AE1116" i="1"/>
  <c r="AF1116" i="1"/>
  <c r="AG1116" i="1"/>
  <c r="AE453" i="1"/>
  <c r="AF453" i="1"/>
  <c r="AG453" i="1"/>
  <c r="AE1113" i="1"/>
  <c r="AF1113" i="1"/>
  <c r="AG1113" i="1"/>
  <c r="AE1115" i="1"/>
  <c r="AF1115" i="1"/>
  <c r="AG1115" i="1"/>
  <c r="AE1269" i="1"/>
  <c r="AF1269" i="1"/>
  <c r="AG1269" i="1"/>
  <c r="AE454" i="1"/>
  <c r="AF454" i="1"/>
  <c r="AG454" i="1"/>
  <c r="AE79" i="1"/>
  <c r="AF79" i="1"/>
  <c r="AG79" i="1"/>
  <c r="AE78" i="1"/>
  <c r="AF78" i="1"/>
  <c r="AG78" i="1"/>
  <c r="AE562" i="1"/>
  <c r="AF562" i="1"/>
  <c r="AG562" i="1"/>
  <c r="AE1270" i="1"/>
  <c r="AF1270" i="1"/>
  <c r="AG1270" i="1"/>
  <c r="AE455" i="1"/>
  <c r="AF455" i="1"/>
  <c r="AG455" i="1"/>
  <c r="AE599" i="1"/>
  <c r="AF599" i="1"/>
  <c r="AG599" i="1"/>
  <c r="AE527" i="1"/>
  <c r="AF527" i="1"/>
  <c r="AG527" i="1"/>
  <c r="AE645" i="1"/>
  <c r="AF645" i="1"/>
  <c r="AG645" i="1"/>
  <c r="AE90" i="1"/>
  <c r="AF90" i="1"/>
  <c r="AG90" i="1"/>
  <c r="AE96" i="1"/>
  <c r="AF96" i="1"/>
  <c r="AG96" i="1"/>
  <c r="AE187" i="1"/>
  <c r="AF187" i="1"/>
  <c r="AG187" i="1"/>
  <c r="AE1129" i="1"/>
  <c r="AF1129" i="1"/>
  <c r="AG1129" i="1"/>
  <c r="AE15" i="1"/>
  <c r="AF15" i="1"/>
  <c r="AG15" i="1"/>
  <c r="AE1163" i="1"/>
  <c r="AF1163" i="1"/>
  <c r="AG1163" i="1"/>
  <c r="AE838" i="1"/>
  <c r="AF838" i="1"/>
  <c r="AG838" i="1"/>
  <c r="AE646" i="1"/>
  <c r="AF646" i="1"/>
  <c r="AG646" i="1"/>
  <c r="AE888" i="1"/>
  <c r="AF888" i="1"/>
  <c r="AG888" i="1"/>
  <c r="AE379" i="1"/>
  <c r="AF379" i="1"/>
  <c r="AG379" i="1"/>
  <c r="AE952" i="1"/>
  <c r="AF952" i="1"/>
  <c r="AG952" i="1"/>
  <c r="AE711" i="1"/>
  <c r="AF711" i="1"/>
  <c r="AG711" i="1"/>
  <c r="AE845" i="1"/>
  <c r="AF845" i="1"/>
  <c r="AG845" i="1"/>
  <c r="AE644" i="1"/>
  <c r="AF644" i="1"/>
  <c r="AG644" i="1"/>
  <c r="AE111" i="1"/>
  <c r="AF111" i="1"/>
  <c r="AG111" i="1"/>
  <c r="AE106" i="1"/>
  <c r="AF106" i="1"/>
  <c r="AG106" i="1"/>
  <c r="AE584" i="1"/>
  <c r="AF584" i="1"/>
  <c r="AG584" i="1"/>
  <c r="AE1160" i="1"/>
  <c r="AF1160" i="1"/>
  <c r="AG1160" i="1"/>
  <c r="AE1271" i="1"/>
  <c r="AF1271" i="1"/>
  <c r="AG1271" i="1"/>
  <c r="AE1181" i="1"/>
  <c r="AF1181" i="1"/>
  <c r="AG1181" i="1"/>
  <c r="AE1079" i="1"/>
  <c r="AF1079" i="1"/>
  <c r="AG1079" i="1"/>
  <c r="AE83" i="1"/>
  <c r="AF83" i="1"/>
  <c r="AG83" i="1"/>
  <c r="AE1078" i="1"/>
  <c r="AF1078" i="1"/>
  <c r="AG1078" i="1"/>
  <c r="AE180" i="1"/>
  <c r="AF180" i="1"/>
  <c r="AG180" i="1"/>
  <c r="AE179" i="1"/>
  <c r="AF179" i="1"/>
  <c r="AG179" i="1"/>
  <c r="AE175" i="1"/>
  <c r="AF175" i="1"/>
  <c r="AG175" i="1"/>
  <c r="AE181" i="1"/>
  <c r="AF181" i="1"/>
  <c r="AG181" i="1"/>
  <c r="AE177" i="1"/>
  <c r="AF177" i="1"/>
  <c r="AG177" i="1"/>
  <c r="AE178" i="1"/>
  <c r="AF178" i="1"/>
  <c r="AG178" i="1"/>
  <c r="AE176" i="1"/>
  <c r="AF176" i="1"/>
  <c r="AG176" i="1"/>
  <c r="AE456" i="1"/>
  <c r="AF456" i="1"/>
  <c r="AG456" i="1"/>
  <c r="AE1272" i="1"/>
  <c r="AF1272" i="1"/>
  <c r="AG1272" i="1"/>
  <c r="AE457" i="1"/>
  <c r="AF457" i="1"/>
  <c r="AG457" i="1"/>
  <c r="AE326" i="1"/>
  <c r="AF326" i="1"/>
  <c r="AG326" i="1"/>
  <c r="AE1273" i="1"/>
  <c r="AF1273" i="1"/>
  <c r="AG1273" i="1"/>
  <c r="AE458" i="1"/>
  <c r="AF458" i="1"/>
  <c r="AG458" i="1"/>
  <c r="AE256" i="1"/>
  <c r="AF256" i="1"/>
  <c r="AG256" i="1"/>
  <c r="AE1033" i="1"/>
  <c r="AF1033" i="1"/>
  <c r="AG1033" i="1"/>
  <c r="AE1077" i="1"/>
  <c r="AF1077" i="1"/>
  <c r="AG1077" i="1"/>
  <c r="AE272" i="1"/>
  <c r="AF272" i="1"/>
  <c r="AG272" i="1"/>
  <c r="AE170" i="1"/>
  <c r="AF170" i="1"/>
  <c r="AG170" i="1"/>
  <c r="AE349" i="1"/>
  <c r="AF349" i="1"/>
  <c r="AG349" i="1"/>
  <c r="AE696" i="1"/>
  <c r="AF696" i="1"/>
  <c r="AG696" i="1"/>
  <c r="AE663" i="1"/>
  <c r="AF663" i="1"/>
  <c r="AG663" i="1"/>
  <c r="AE733" i="1"/>
  <c r="AF733" i="1"/>
  <c r="AG733" i="1"/>
  <c r="AE654" i="1"/>
  <c r="AF654" i="1"/>
  <c r="AG654" i="1"/>
  <c r="AE540" i="1"/>
  <c r="AF540" i="1"/>
  <c r="AG540" i="1"/>
  <c r="AE511" i="1"/>
  <c r="AF511" i="1"/>
  <c r="AG511" i="1"/>
  <c r="AE697" i="1"/>
  <c r="AF697" i="1"/>
  <c r="AG697" i="1"/>
  <c r="AE258" i="1"/>
  <c r="AF258" i="1"/>
  <c r="AG258" i="1"/>
  <c r="AE848" i="1"/>
  <c r="AF848" i="1"/>
  <c r="AG848" i="1"/>
  <c r="AE1191" i="1"/>
  <c r="AF1191" i="1"/>
  <c r="AG1191" i="1"/>
  <c r="AE257" i="1"/>
  <c r="AF257" i="1"/>
  <c r="AG257" i="1"/>
  <c r="AE512" i="1"/>
  <c r="AF512" i="1"/>
  <c r="AG512" i="1"/>
  <c r="AE1274" i="1"/>
  <c r="AF1274" i="1"/>
  <c r="AG1274" i="1"/>
  <c r="AE975" i="1"/>
  <c r="AF975" i="1"/>
  <c r="AG975" i="1"/>
  <c r="AE973" i="1"/>
  <c r="AF973" i="1"/>
  <c r="AG973" i="1"/>
  <c r="AE976" i="1"/>
  <c r="AF976" i="1"/>
  <c r="AG976" i="1"/>
  <c r="AE974" i="1"/>
  <c r="AF974" i="1"/>
  <c r="AG974" i="1"/>
  <c r="AE980" i="1"/>
  <c r="AF980" i="1"/>
  <c r="AG980" i="1"/>
  <c r="AE978" i="1"/>
  <c r="AF978" i="1"/>
  <c r="AG978" i="1"/>
  <c r="AE977" i="1"/>
  <c r="AF977" i="1"/>
  <c r="AG977" i="1"/>
  <c r="AE979" i="1"/>
  <c r="AF979" i="1"/>
  <c r="AG979" i="1"/>
  <c r="AE982" i="1"/>
  <c r="AF982" i="1"/>
  <c r="AG982" i="1"/>
  <c r="AE981" i="1"/>
  <c r="AF981" i="1"/>
  <c r="AG981" i="1"/>
  <c r="AE459" i="1"/>
  <c r="AF459" i="1"/>
  <c r="AG459" i="1"/>
  <c r="AE983" i="1"/>
  <c r="AF983" i="1"/>
  <c r="AG983" i="1"/>
  <c r="AE985" i="1"/>
  <c r="AF985" i="1"/>
  <c r="AG985" i="1"/>
  <c r="AE984" i="1"/>
  <c r="AF984" i="1"/>
  <c r="AG984" i="1"/>
  <c r="AE324" i="1"/>
  <c r="AF324" i="1"/>
  <c r="AG324" i="1"/>
  <c r="AE321" i="1"/>
  <c r="AF321" i="1"/>
  <c r="AG321" i="1"/>
  <c r="AE986" i="1"/>
  <c r="AF986" i="1"/>
  <c r="AG986" i="1"/>
  <c r="AE965" i="1"/>
  <c r="AF965" i="1"/>
  <c r="AG965" i="1"/>
  <c r="AE970" i="1"/>
  <c r="AF970" i="1"/>
  <c r="AG970" i="1"/>
  <c r="AE971" i="1"/>
  <c r="AF971" i="1"/>
  <c r="AG971" i="1"/>
  <c r="AE460" i="1"/>
  <c r="AF460" i="1"/>
  <c r="AG460" i="1"/>
  <c r="AE967" i="1"/>
  <c r="AF967" i="1"/>
  <c r="AG967" i="1"/>
  <c r="AE966" i="1"/>
  <c r="AF966" i="1"/>
  <c r="AG966" i="1"/>
  <c r="AE972" i="1"/>
  <c r="AF972" i="1"/>
  <c r="AG972" i="1"/>
  <c r="AE968" i="1"/>
  <c r="AF968" i="1"/>
  <c r="AG968" i="1"/>
  <c r="AE969" i="1"/>
  <c r="AF969" i="1"/>
  <c r="AG969" i="1"/>
  <c r="AE1275" i="1"/>
  <c r="AF1275" i="1"/>
  <c r="AG1275" i="1"/>
  <c r="AE1276" i="1"/>
  <c r="AF1276" i="1"/>
  <c r="AG1276" i="1"/>
  <c r="AE1188" i="1"/>
  <c r="AF1188" i="1"/>
  <c r="AG1188" i="1"/>
  <c r="AE47" i="1"/>
  <c r="AF47" i="1"/>
  <c r="AG47" i="1"/>
  <c r="AE46" i="1"/>
  <c r="AF46" i="1"/>
  <c r="AG46" i="1"/>
  <c r="AE66" i="1"/>
  <c r="AF66" i="1"/>
  <c r="AG66" i="1"/>
  <c r="AE461" i="1"/>
  <c r="AF461" i="1"/>
  <c r="AG461" i="1"/>
  <c r="AE1277" i="1"/>
  <c r="AF1277" i="1"/>
  <c r="AG1277" i="1"/>
  <c r="AE1278" i="1"/>
  <c r="AF1278" i="1"/>
  <c r="AG1278" i="1"/>
  <c r="AE462" i="1"/>
  <c r="AF462" i="1"/>
  <c r="AG462" i="1"/>
  <c r="AE932" i="1"/>
  <c r="AF932" i="1"/>
  <c r="AG932" i="1"/>
  <c r="AE919" i="1"/>
  <c r="AF919" i="1"/>
  <c r="AG919" i="1"/>
  <c r="AE463" i="1"/>
  <c r="AF463" i="1"/>
  <c r="AG463" i="1"/>
  <c r="AE1279" i="1"/>
  <c r="AF1279" i="1"/>
  <c r="AG1279" i="1"/>
  <c r="AE991" i="1"/>
  <c r="AF991" i="1"/>
  <c r="AG991" i="1"/>
  <c r="AE995" i="1"/>
  <c r="AF995" i="1"/>
  <c r="AG995" i="1"/>
  <c r="AE996" i="1"/>
  <c r="AF996" i="1"/>
  <c r="AG996" i="1"/>
  <c r="AE997" i="1"/>
  <c r="AF997" i="1"/>
  <c r="AG997" i="1"/>
  <c r="AE464" i="1"/>
  <c r="AF464" i="1"/>
  <c r="AG464" i="1"/>
  <c r="AE70" i="1"/>
  <c r="AF70" i="1"/>
  <c r="AG70" i="1"/>
  <c r="AE993" i="1"/>
  <c r="AF993" i="1"/>
  <c r="AG993" i="1"/>
  <c r="AE940" i="1"/>
  <c r="AF940" i="1"/>
  <c r="AG940" i="1"/>
  <c r="AE1280" i="1"/>
  <c r="AF1280" i="1"/>
  <c r="AG1280" i="1"/>
  <c r="AE947" i="1"/>
  <c r="AF947" i="1"/>
  <c r="AG947" i="1"/>
  <c r="AE465" i="1"/>
  <c r="AF465" i="1"/>
  <c r="AG465" i="1"/>
  <c r="AE466" i="1"/>
  <c r="AF466" i="1"/>
  <c r="AG466" i="1"/>
  <c r="AE994" i="1"/>
  <c r="AF994" i="1"/>
  <c r="AG994" i="1"/>
  <c r="AE992" i="1"/>
  <c r="AF992" i="1"/>
  <c r="AG992" i="1"/>
  <c r="AE1281" i="1"/>
  <c r="AF1281" i="1"/>
  <c r="AG1281" i="1"/>
  <c r="AE1024" i="1"/>
  <c r="AF1024" i="1"/>
  <c r="AG1024" i="1"/>
  <c r="AE1025" i="1"/>
  <c r="AF1025" i="1"/>
  <c r="AG1025" i="1"/>
  <c r="AE1022" i="1"/>
  <c r="AF1022" i="1"/>
  <c r="AG1022" i="1"/>
  <c r="AE1023" i="1"/>
  <c r="AF1023" i="1"/>
  <c r="AG1023" i="1"/>
  <c r="AE467" i="1"/>
  <c r="AF467" i="1"/>
  <c r="AG467" i="1"/>
  <c r="AE1282" i="1"/>
  <c r="AF1282" i="1"/>
  <c r="AG1282" i="1"/>
  <c r="AE306" i="1"/>
  <c r="AF306" i="1"/>
  <c r="AG306" i="1"/>
  <c r="AE756" i="1"/>
  <c r="AF756" i="1"/>
  <c r="AG756" i="1"/>
  <c r="AE301" i="1"/>
  <c r="AF301" i="1"/>
  <c r="AG301" i="1"/>
  <c r="AE468" i="1"/>
  <c r="AF468" i="1"/>
  <c r="AG468" i="1"/>
  <c r="AE1283" i="1"/>
  <c r="AF1283" i="1"/>
  <c r="AG1283" i="1"/>
  <c r="AE469" i="1"/>
  <c r="AF469" i="1"/>
  <c r="AG469" i="1"/>
  <c r="AE521" i="1"/>
  <c r="AF521" i="1"/>
  <c r="AG521" i="1"/>
  <c r="AE202" i="1"/>
  <c r="AF202" i="1"/>
  <c r="AG202" i="1"/>
  <c r="AE1137" i="1"/>
  <c r="AF1137" i="1"/>
  <c r="AG1137" i="1"/>
  <c r="AE304" i="1"/>
  <c r="AF304" i="1"/>
  <c r="AG304" i="1"/>
  <c r="AE1143" i="1"/>
  <c r="AF1143" i="1"/>
  <c r="AG1143" i="1"/>
  <c r="AE1144" i="1"/>
  <c r="AF1144" i="1"/>
  <c r="AG1144" i="1"/>
  <c r="AE1146" i="1"/>
  <c r="AF1146" i="1"/>
  <c r="AG1146" i="1"/>
  <c r="AE1178" i="1"/>
  <c r="AF1178" i="1"/>
  <c r="AG1178" i="1"/>
  <c r="AE833" i="1"/>
  <c r="AF833" i="1"/>
  <c r="AG833" i="1"/>
  <c r="AE1190" i="1"/>
  <c r="AF1190" i="1"/>
  <c r="AG1190" i="1"/>
  <c r="AE1145" i="1"/>
  <c r="AF1145" i="1"/>
  <c r="AG1145" i="1"/>
  <c r="AE708" i="1"/>
  <c r="AF708" i="1"/>
  <c r="AG708" i="1"/>
  <c r="AE73" i="1"/>
  <c r="AF73" i="1"/>
  <c r="AG73" i="1"/>
  <c r="AE1020" i="1"/>
  <c r="AF1020" i="1"/>
  <c r="AG1020" i="1"/>
  <c r="AE172" i="1"/>
  <c r="AF172" i="1"/>
  <c r="AG172" i="1"/>
  <c r="AE1021" i="1"/>
  <c r="AF1021" i="1"/>
  <c r="AG1021" i="1"/>
  <c r="AE72" i="1"/>
  <c r="AF72" i="1"/>
  <c r="AG72" i="1"/>
  <c r="AE573" i="1"/>
  <c r="AF573" i="1"/>
  <c r="AG573" i="1"/>
  <c r="AE946" i="1"/>
  <c r="AF946" i="1"/>
  <c r="AG946" i="1"/>
  <c r="AE1011" i="1"/>
  <c r="AF1011" i="1"/>
  <c r="AG1011" i="1"/>
  <c r="AE757" i="1"/>
  <c r="AF757" i="1"/>
  <c r="AG757" i="1"/>
  <c r="AE1142" i="1"/>
  <c r="AF1142" i="1"/>
  <c r="AG1142" i="1"/>
  <c r="AE574" i="1"/>
  <c r="AF574" i="1"/>
  <c r="AG574" i="1"/>
  <c r="AE597" i="1"/>
  <c r="AF597" i="1"/>
  <c r="AG597" i="1"/>
  <c r="AE827" i="1"/>
  <c r="AF827" i="1"/>
  <c r="AG827" i="1"/>
  <c r="AE107" i="1"/>
  <c r="AF107" i="1"/>
  <c r="AG107" i="1"/>
  <c r="AE1284" i="1"/>
  <c r="AF1284" i="1"/>
  <c r="AG1284" i="1"/>
  <c r="AE303" i="1"/>
  <c r="AF303" i="1"/>
  <c r="AG303" i="1"/>
  <c r="AE1089" i="1"/>
  <c r="AF1089" i="1"/>
  <c r="AG1089" i="1"/>
  <c r="AE470" i="1"/>
  <c r="AF470" i="1"/>
  <c r="AG470" i="1"/>
  <c r="AE10" i="1"/>
  <c r="AF10" i="1"/>
  <c r="AG10" i="1"/>
  <c r="AE9" i="1"/>
  <c r="AF9" i="1"/>
  <c r="AG9" i="1"/>
  <c r="AE770" i="1"/>
  <c r="AF770" i="1"/>
  <c r="AG770" i="1"/>
  <c r="AE769" i="1"/>
  <c r="AF769" i="1"/>
  <c r="AG769" i="1"/>
  <c r="AE1149" i="1"/>
  <c r="AF1149" i="1"/>
  <c r="AG1149" i="1"/>
  <c r="AE1071" i="1"/>
  <c r="AF1071" i="1"/>
  <c r="AG1071" i="1"/>
  <c r="AE1172" i="1"/>
  <c r="AF1172" i="1"/>
  <c r="AG1172" i="1"/>
  <c r="AE1170" i="1"/>
  <c r="AF1170" i="1"/>
  <c r="AG1170" i="1"/>
  <c r="AE1309" i="1"/>
  <c r="AF1309" i="1"/>
  <c r="AG1309" i="1"/>
  <c r="AE192" i="1"/>
  <c r="AF192" i="1"/>
  <c r="AG192" i="1"/>
  <c r="AE1171" i="1"/>
  <c r="AF1171" i="1"/>
  <c r="AG1171" i="1"/>
  <c r="AE889" i="1"/>
  <c r="AF889" i="1"/>
  <c r="AG889" i="1"/>
  <c r="AE1285" i="1"/>
  <c r="AF1285" i="1"/>
  <c r="AG1285" i="1"/>
  <c r="AE523" i="1"/>
  <c r="AF523" i="1"/>
  <c r="AG523" i="1"/>
  <c r="AE1306" i="1"/>
  <c r="AF1306" i="1"/>
  <c r="AG1306" i="1"/>
  <c r="AE1308" i="1"/>
  <c r="AF1308" i="1"/>
  <c r="AG1308" i="1"/>
  <c r="AE964" i="1"/>
  <c r="AF964" i="1"/>
  <c r="AG964" i="1"/>
  <c r="AE471" i="1"/>
  <c r="AF471" i="1"/>
  <c r="AG471" i="1"/>
  <c r="AE1286" i="1"/>
  <c r="AF1286" i="1"/>
  <c r="AG1286" i="1"/>
  <c r="AE1002" i="1"/>
  <c r="AF1002" i="1"/>
  <c r="AG1002" i="1"/>
  <c r="AE1001" i="1"/>
  <c r="AF1001" i="1"/>
  <c r="AG1001" i="1"/>
  <c r="AE1000" i="1"/>
  <c r="AF1000" i="1"/>
  <c r="AG1000" i="1"/>
  <c r="AE1004" i="1"/>
  <c r="AF1004" i="1"/>
  <c r="AG1004" i="1"/>
  <c r="AE998" i="1"/>
  <c r="AF998" i="1"/>
  <c r="AG998" i="1"/>
  <c r="AE999" i="1"/>
  <c r="AF999" i="1"/>
  <c r="AG999" i="1"/>
  <c r="AE45" i="1"/>
  <c r="AF45" i="1"/>
  <c r="AG45" i="1"/>
  <c r="AE1003" i="1"/>
  <c r="AF1003" i="1"/>
  <c r="AG1003" i="1"/>
  <c r="AE472" i="1"/>
  <c r="AF472" i="1"/>
  <c r="AG472" i="1"/>
  <c r="AE1287" i="1"/>
  <c r="AF1287" i="1"/>
  <c r="AG1287" i="1"/>
  <c r="AE817" i="1"/>
  <c r="AF817" i="1"/>
  <c r="AG817" i="1"/>
  <c r="AE1352" i="1"/>
  <c r="AF1352" i="1"/>
  <c r="AG1352" i="1"/>
  <c r="AE816" i="1"/>
  <c r="AF816" i="1"/>
  <c r="AG816" i="1"/>
  <c r="AE1351" i="1"/>
  <c r="AF1351" i="1"/>
  <c r="AG1351" i="1"/>
  <c r="AE473" i="1"/>
  <c r="AF473" i="1"/>
  <c r="AG473" i="1"/>
  <c r="AE495" i="1"/>
  <c r="AF495" i="1"/>
  <c r="AG495" i="1"/>
  <c r="AE818" i="1"/>
  <c r="AF818" i="1"/>
  <c r="AG818" i="1"/>
  <c r="AE669" i="1"/>
  <c r="AF669" i="1"/>
  <c r="AG669" i="1"/>
  <c r="AE310" i="1"/>
  <c r="AF310" i="1"/>
  <c r="AG310" i="1"/>
  <c r="AE588" i="1"/>
  <c r="AF588" i="1"/>
  <c r="AG588" i="1"/>
  <c r="AE507" i="1"/>
  <c r="AF507" i="1"/>
  <c r="AG507" i="1"/>
  <c r="AE898" i="1"/>
  <c r="AF898" i="1"/>
  <c r="AG898" i="1"/>
  <c r="AE514" i="1"/>
  <c r="AF514" i="1"/>
  <c r="AG514" i="1"/>
  <c r="AE311" i="1"/>
  <c r="AF311" i="1"/>
  <c r="AG311" i="1"/>
  <c r="AE955" i="1"/>
  <c r="AF955" i="1"/>
  <c r="AG955" i="1"/>
  <c r="AE954" i="1"/>
  <c r="AF954" i="1"/>
  <c r="AG954" i="1"/>
  <c r="AE1167" i="1"/>
  <c r="AF1167" i="1"/>
  <c r="AG1167" i="1"/>
  <c r="AE516" i="1"/>
  <c r="AF516" i="1"/>
  <c r="AG516" i="1"/>
  <c r="AE957" i="1"/>
  <c r="AF957" i="1"/>
  <c r="AG957" i="1"/>
  <c r="AE293" i="1"/>
  <c r="AF293" i="1"/>
  <c r="AG293" i="1"/>
  <c r="AE701" i="1"/>
  <c r="AF701" i="1"/>
  <c r="AG701" i="1"/>
  <c r="AE515" i="1"/>
  <c r="AF515" i="1"/>
  <c r="AG515" i="1"/>
  <c r="AE1168" i="1"/>
  <c r="AF1168" i="1"/>
  <c r="AG1168" i="1"/>
  <c r="AE517" i="1"/>
  <c r="AF517" i="1"/>
  <c r="AG517" i="1"/>
  <c r="AE1015" i="1"/>
  <c r="AF1015" i="1"/>
  <c r="AG1015" i="1"/>
  <c r="AE956" i="1"/>
  <c r="AF956" i="1"/>
  <c r="AG956" i="1"/>
  <c r="AE656" i="1"/>
  <c r="AF656" i="1"/>
  <c r="AG656" i="1"/>
  <c r="AE1132" i="1"/>
  <c r="AF1132" i="1"/>
  <c r="AG1132" i="1"/>
  <c r="AE1303" i="1"/>
  <c r="AF1303" i="1"/>
  <c r="AG1303" i="1"/>
  <c r="AE918" i="1"/>
  <c r="AF918" i="1"/>
  <c r="AG918" i="1"/>
  <c r="AE64" i="1"/>
  <c r="AF64" i="1"/>
  <c r="AG64" i="1"/>
  <c r="AE1288" i="1"/>
  <c r="AF1288" i="1"/>
  <c r="AG1288" i="1"/>
  <c r="AE156" i="1"/>
  <c r="AF156" i="1"/>
  <c r="AG156" i="1"/>
  <c r="AE531" i="1"/>
  <c r="AF531" i="1"/>
  <c r="AG531" i="1"/>
  <c r="AE101" i="1"/>
  <c r="AF101" i="1"/>
  <c r="AG101" i="1"/>
  <c r="AE557" i="1"/>
  <c r="AF557" i="1"/>
  <c r="AG557" i="1"/>
  <c r="AE924" i="1"/>
  <c r="AF924" i="1"/>
  <c r="AG924" i="1"/>
  <c r="AE785" i="1"/>
  <c r="AF785" i="1"/>
  <c r="AG785" i="1"/>
  <c r="AE988" i="1"/>
  <c r="AF988" i="1"/>
  <c r="AG988" i="1"/>
  <c r="AE474" i="1"/>
  <c r="AF474" i="1"/>
  <c r="AG474" i="1"/>
  <c r="AE820" i="1"/>
  <c r="AF820" i="1"/>
  <c r="AG820" i="1"/>
  <c r="AE834" i="1"/>
  <c r="AF834" i="1"/>
  <c r="AG834" i="1"/>
  <c r="AE1161" i="1"/>
  <c r="AF1161" i="1"/>
  <c r="AG1161" i="1"/>
  <c r="AE385" i="1"/>
  <c r="AF385" i="1"/>
  <c r="AG385" i="1"/>
  <c r="AE861" i="1"/>
  <c r="AF861" i="1"/>
  <c r="AG861" i="1"/>
  <c r="AE558" i="1"/>
  <c r="AF558" i="1"/>
  <c r="AG558" i="1"/>
  <c r="AE366" i="1"/>
  <c r="AF366" i="1"/>
  <c r="AG366" i="1"/>
  <c r="AE1289" i="1"/>
  <c r="AF1289" i="1"/>
  <c r="AG1289" i="1"/>
  <c r="AE786" i="1"/>
  <c r="AF786" i="1"/>
  <c r="AG786" i="1"/>
  <c r="AE948" i="1"/>
  <c r="AF948" i="1"/>
  <c r="AG948" i="1"/>
  <c r="AE475" i="1"/>
  <c r="AF475" i="1"/>
  <c r="AG475" i="1"/>
  <c r="AE633" i="1"/>
  <c r="AF633" i="1"/>
  <c r="AG633" i="1"/>
  <c r="AE1126" i="1"/>
  <c r="AF1126" i="1"/>
  <c r="AG1126" i="1"/>
  <c r="AE494" i="1"/>
  <c r="AF494" i="1"/>
  <c r="AG494" i="1"/>
  <c r="AE787" i="1"/>
  <c r="AF787" i="1"/>
  <c r="AG787" i="1"/>
  <c r="AE1290" i="1"/>
  <c r="AF1290" i="1"/>
  <c r="AG1290" i="1"/>
  <c r="AE381" i="1"/>
  <c r="AF381" i="1"/>
  <c r="AG381" i="1"/>
  <c r="AE380" i="1"/>
  <c r="AF380" i="1"/>
  <c r="AG380" i="1"/>
  <c r="AE476" i="1"/>
  <c r="AF476" i="1"/>
  <c r="AG476" i="1"/>
  <c r="AE248" i="1"/>
  <c r="AF248" i="1"/>
  <c r="AG248" i="1"/>
  <c r="AE1350" i="1"/>
  <c r="AF1350" i="1"/>
  <c r="AG1350" i="1"/>
  <c r="AE223" i="1"/>
  <c r="AF223" i="1"/>
  <c r="AG223" i="1"/>
  <c r="AE829" i="1"/>
  <c r="AF829" i="1"/>
  <c r="AG829" i="1"/>
  <c r="AE247" i="1"/>
  <c r="AF247" i="1"/>
  <c r="AG247" i="1"/>
  <c r="AE672" i="1"/>
  <c r="AF672" i="1"/>
  <c r="AG672" i="1"/>
  <c r="AE1175" i="1"/>
  <c r="AF1175" i="1"/>
  <c r="AG1175" i="1"/>
  <c r="AE339" i="1"/>
  <c r="AF339" i="1"/>
  <c r="AG339" i="1"/>
  <c r="AE1291" i="1"/>
  <c r="AF1291" i="1"/>
  <c r="AG1291" i="1"/>
  <c r="AE809" i="1"/>
  <c r="AF809" i="1"/>
  <c r="AG809" i="1"/>
  <c r="AE74" i="1"/>
  <c r="AF74" i="1"/>
  <c r="AG74" i="1"/>
  <c r="AE1366" i="1"/>
  <c r="AF1366" i="1"/>
  <c r="AG1366" i="1"/>
  <c r="AE95" i="1"/>
  <c r="AF95" i="1"/>
  <c r="AG95" i="1"/>
  <c r="AE788" i="1"/>
  <c r="AF788" i="1"/>
  <c r="AG788" i="1"/>
  <c r="AE661" i="1"/>
  <c r="AF661" i="1"/>
  <c r="AG661" i="1"/>
  <c r="AE477" i="1"/>
  <c r="AF477" i="1"/>
  <c r="AG477" i="1"/>
  <c r="AE1292" i="1"/>
  <c r="AF1292" i="1"/>
  <c r="AG1292" i="1"/>
  <c r="AE478" i="1"/>
  <c r="AF478" i="1"/>
  <c r="AG478" i="1"/>
  <c r="AE91" i="1"/>
  <c r="AF91" i="1"/>
  <c r="AG91" i="1"/>
  <c r="AE92" i="1"/>
  <c r="AF92" i="1"/>
  <c r="AG92" i="1"/>
  <c r="AE174" i="1"/>
  <c r="AF174" i="1"/>
  <c r="AG174" i="1"/>
  <c r="AE285" i="1"/>
  <c r="AF285" i="1"/>
  <c r="AG285" i="1"/>
  <c r="AE286" i="1"/>
  <c r="AF286" i="1"/>
  <c r="AG286" i="1"/>
  <c r="AE1075" i="1"/>
  <c r="AF1075" i="1"/>
  <c r="AG1075" i="1"/>
  <c r="AE201" i="1"/>
  <c r="AF201" i="1"/>
  <c r="AG201" i="1"/>
  <c r="AE232" i="1"/>
  <c r="AF232" i="1"/>
  <c r="AG232" i="1"/>
  <c r="AE220" i="1"/>
  <c r="AF220" i="1"/>
  <c r="AG220" i="1"/>
  <c r="AE284" i="1"/>
  <c r="AF284" i="1"/>
  <c r="AG284" i="1"/>
  <c r="AE315" i="1"/>
  <c r="AF315" i="1"/>
  <c r="AG315" i="1"/>
  <c r="AE565" i="1"/>
  <c r="AF565" i="1"/>
  <c r="AG565" i="1"/>
  <c r="AE884" i="1"/>
  <c r="AF884" i="1"/>
  <c r="AG884" i="1"/>
  <c r="AE153" i="1"/>
  <c r="AF153" i="1"/>
  <c r="AG153" i="1"/>
  <c r="AE87" i="1"/>
  <c r="AF87" i="1"/>
  <c r="AG87" i="1"/>
  <c r="AE555" i="1"/>
  <c r="AF555" i="1"/>
  <c r="AG555" i="1"/>
  <c r="AE545" i="1"/>
  <c r="AF545" i="1"/>
  <c r="AG545" i="1"/>
  <c r="AE1013" i="1"/>
  <c r="AF1013" i="1"/>
  <c r="AG1013" i="1"/>
  <c r="AE1135" i="1"/>
  <c r="AF1135" i="1"/>
  <c r="AG1135" i="1"/>
  <c r="AE1014" i="1"/>
  <c r="AF1014" i="1"/>
  <c r="AG1014" i="1"/>
  <c r="AE739" i="1"/>
  <c r="AF739" i="1"/>
  <c r="AG739" i="1"/>
  <c r="AE567" i="1"/>
  <c r="AF567" i="1"/>
  <c r="AG567" i="1"/>
  <c r="AE253" i="1"/>
  <c r="AF253" i="1"/>
  <c r="AG253" i="1"/>
  <c r="AE1016" i="1"/>
  <c r="AF1016" i="1"/>
  <c r="AG1016" i="1"/>
  <c r="AE225" i="1"/>
  <c r="AF225" i="1"/>
  <c r="AG225" i="1"/>
  <c r="AE1376" i="1"/>
  <c r="AF1376" i="1"/>
  <c r="AG1376" i="1"/>
  <c r="AE846" i="1"/>
  <c r="AF846" i="1"/>
  <c r="AG846" i="1"/>
  <c r="AE556" i="1"/>
  <c r="AF556" i="1"/>
  <c r="AG556" i="1"/>
  <c r="AE1367" i="1"/>
  <c r="AF1367" i="1"/>
  <c r="AG1367" i="1"/>
  <c r="AE716" i="1"/>
  <c r="AF716" i="1"/>
  <c r="AG716" i="1"/>
  <c r="AE712" i="1"/>
  <c r="AF712" i="1"/>
  <c r="AG712" i="1"/>
  <c r="AE195" i="1"/>
  <c r="AF195" i="1"/>
  <c r="AG195" i="1"/>
  <c r="AE316" i="1"/>
  <c r="AF316" i="1"/>
  <c r="AG316" i="1"/>
  <c r="AE862" i="1"/>
  <c r="AF862" i="1"/>
  <c r="AG862" i="1"/>
  <c r="AE1041" i="1"/>
  <c r="AF1041" i="1"/>
  <c r="AG1041" i="1"/>
  <c r="AE1293" i="1"/>
  <c r="AF1293" i="1"/>
  <c r="AG1293" i="1"/>
  <c r="AE579" i="1"/>
  <c r="AF579" i="1"/>
  <c r="AG579" i="1"/>
  <c r="AE631" i="1"/>
  <c r="AF631" i="1"/>
  <c r="AG631" i="1"/>
  <c r="AE789" i="1"/>
  <c r="AF789" i="1"/>
  <c r="AG789" i="1"/>
  <c r="AE62" i="1"/>
  <c r="AF62" i="1"/>
  <c r="AG62" i="1"/>
  <c r="AE1348" i="1"/>
  <c r="AF1348" i="1"/>
  <c r="AG1348" i="1"/>
  <c r="AE1307" i="1"/>
  <c r="AF1307" i="1"/>
  <c r="AG1307" i="1"/>
  <c r="AE479" i="1"/>
  <c r="AF479" i="1"/>
  <c r="AG479" i="1"/>
  <c r="AE384" i="1"/>
  <c r="AF384" i="1"/>
  <c r="AG384" i="1"/>
  <c r="AE1121" i="1"/>
  <c r="AF1121" i="1"/>
  <c r="AG1121" i="1"/>
  <c r="AE524" i="1"/>
  <c r="AF524" i="1"/>
  <c r="AG524" i="1"/>
  <c r="AE157" i="1"/>
  <c r="AF157" i="1"/>
  <c r="AG157" i="1"/>
  <c r="AE510" i="1"/>
  <c r="AF510" i="1"/>
  <c r="AG510" i="1"/>
  <c r="AE684" i="1"/>
  <c r="AF684" i="1"/>
  <c r="AG684" i="1"/>
  <c r="AE683" i="1"/>
  <c r="AF683" i="1"/>
  <c r="AG683" i="1"/>
  <c r="AE155" i="1"/>
  <c r="AF155" i="1"/>
  <c r="AG155" i="1"/>
  <c r="AE1067" i="1"/>
  <c r="AF1067" i="1"/>
  <c r="AG1067" i="1"/>
  <c r="AE1294" i="1"/>
  <c r="AF1294" i="1"/>
  <c r="AG1294" i="1"/>
  <c r="AE282" i="1"/>
  <c r="AF282" i="1"/>
  <c r="AG282" i="1"/>
  <c r="AE347" i="1"/>
  <c r="AF347" i="1"/>
  <c r="AG347" i="1"/>
  <c r="AE480" i="1"/>
  <c r="AF480" i="1"/>
  <c r="AG480" i="1"/>
  <c r="AE690" i="1"/>
  <c r="AF690" i="1"/>
  <c r="AG690" i="1"/>
  <c r="AE1295" i="1"/>
  <c r="AF1295" i="1"/>
  <c r="AG1295" i="1"/>
  <c r="AE790" i="1"/>
  <c r="AF790" i="1"/>
  <c r="AG790" i="1"/>
  <c r="AE481" i="1"/>
  <c r="AF481" i="1"/>
  <c r="AG481" i="1"/>
  <c r="AE198" i="1"/>
  <c r="AF198" i="1"/>
  <c r="AG198" i="1"/>
  <c r="AE255" i="1"/>
  <c r="AF255" i="1"/>
  <c r="AG255" i="1"/>
  <c r="AE791" i="1"/>
  <c r="AF791" i="1"/>
  <c r="AG791" i="1"/>
  <c r="AE1296" i="1"/>
  <c r="AF1296" i="1"/>
  <c r="AG1296" i="1"/>
  <c r="AE619" i="1"/>
  <c r="AF619" i="1"/>
  <c r="AG619" i="1"/>
  <c r="AE482" i="1"/>
  <c r="AF482" i="1"/>
  <c r="AG482" i="1"/>
  <c r="AE344" i="1"/>
  <c r="AF344" i="1"/>
  <c r="AG344" i="1"/>
  <c r="AE618" i="1"/>
  <c r="AF618" i="1"/>
  <c r="AG618" i="1"/>
  <c r="AE299" i="1"/>
  <c r="AF299" i="1"/>
  <c r="AG299" i="1"/>
  <c r="AE616" i="1"/>
  <c r="AF616" i="1"/>
  <c r="AG616" i="1"/>
  <c r="AE615" i="1"/>
  <c r="AF615" i="1"/>
  <c r="AG615" i="1"/>
  <c r="AE612" i="1"/>
  <c r="AF612" i="1"/>
  <c r="AG612" i="1"/>
  <c r="AE624" i="1"/>
  <c r="AF624" i="1"/>
  <c r="AG624" i="1"/>
  <c r="AE614" i="1"/>
  <c r="AF614" i="1"/>
  <c r="AG614" i="1"/>
  <c r="AE626" i="1"/>
  <c r="AF626" i="1"/>
  <c r="AG626" i="1"/>
  <c r="AE627" i="1"/>
  <c r="AF627" i="1"/>
  <c r="AG627" i="1"/>
  <c r="AE613" i="1"/>
  <c r="AF613" i="1"/>
  <c r="AG613" i="1"/>
  <c r="AE625" i="1"/>
  <c r="AF625" i="1"/>
  <c r="AG625" i="1"/>
  <c r="AE604" i="1"/>
  <c r="AF604" i="1"/>
  <c r="AG604" i="1"/>
  <c r="AE617" i="1"/>
  <c r="AF617" i="1"/>
  <c r="AG617" i="1"/>
  <c r="AE792" i="1"/>
  <c r="AF792" i="1"/>
  <c r="AG792" i="1"/>
  <c r="AE1297" i="1"/>
  <c r="AF1297" i="1"/>
  <c r="AG1297" i="1"/>
  <c r="AE483" i="1"/>
  <c r="AF483" i="1"/>
  <c r="AG483" i="1"/>
  <c r="AE160" i="1"/>
  <c r="AF160" i="1"/>
  <c r="AG160" i="1"/>
  <c r="AE30" i="1"/>
  <c r="AF30" i="1"/>
  <c r="AG30" i="1"/>
  <c r="AE1298" i="1"/>
  <c r="AF1298" i="1"/>
  <c r="AG1298" i="1"/>
  <c r="AE793" i="1"/>
  <c r="AF793" i="1"/>
  <c r="AG793" i="1"/>
  <c r="AE212" i="1"/>
  <c r="AF212" i="1"/>
  <c r="AG212" i="1"/>
  <c r="AE207" i="1"/>
  <c r="AF207" i="1"/>
  <c r="AG207" i="1"/>
  <c r="AE484" i="1"/>
  <c r="AF484" i="1"/>
  <c r="AG484" i="1"/>
  <c r="AE213" i="1"/>
  <c r="AF213" i="1"/>
  <c r="AG213" i="1"/>
  <c r="AE208" i="1"/>
  <c r="AF208" i="1"/>
  <c r="AG208" i="1"/>
  <c r="AE215" i="1"/>
  <c r="AF215" i="1"/>
  <c r="AG215" i="1"/>
  <c r="AE214" i="1"/>
  <c r="AF214" i="1"/>
  <c r="AG214" i="1"/>
  <c r="AE210" i="1"/>
  <c r="AF210" i="1"/>
  <c r="AG210" i="1"/>
  <c r="AE1299" i="1"/>
  <c r="AF1299" i="1"/>
  <c r="AG1299" i="1"/>
  <c r="AE794" i="1"/>
  <c r="AF794" i="1"/>
  <c r="AG794" i="1"/>
  <c r="AE485" i="1"/>
  <c r="AF485" i="1"/>
  <c r="AG485" i="1"/>
  <c r="AE262" i="1"/>
  <c r="AF262" i="1"/>
  <c r="AG262" i="1"/>
  <c r="AE264" i="1"/>
  <c r="AF264" i="1"/>
  <c r="AG264" i="1"/>
  <c r="AE263" i="1"/>
  <c r="AF263" i="1"/>
  <c r="AG263" i="1"/>
  <c r="AE1054" i="1"/>
  <c r="AF1054" i="1"/>
  <c r="AG1054" i="1"/>
  <c r="AE1182" i="1"/>
  <c r="AF1182" i="1"/>
  <c r="AG1182" i="1"/>
  <c r="AE912" i="1"/>
  <c r="AF912" i="1"/>
  <c r="AG912" i="1"/>
  <c r="AE113" i="1"/>
  <c r="AF113" i="1"/>
  <c r="AG113" i="1"/>
  <c r="AE1183" i="1"/>
  <c r="AF1183" i="1"/>
  <c r="AG1183" i="1"/>
  <c r="AE116" i="1"/>
  <c r="AF116" i="1"/>
  <c r="AG116" i="1"/>
  <c r="AE907" i="1"/>
  <c r="AF907" i="1"/>
  <c r="AG907" i="1"/>
  <c r="AE112" i="1"/>
  <c r="AF112" i="1"/>
  <c r="AG112" i="1"/>
  <c r="AE115" i="1"/>
  <c r="AF115" i="1"/>
  <c r="AG115" i="1"/>
  <c r="AE114" i="1"/>
  <c r="AF114" i="1"/>
  <c r="AG114" i="1"/>
  <c r="AE1300" i="1"/>
  <c r="AF1300" i="1"/>
  <c r="AG1300" i="1"/>
  <c r="AE795" i="1"/>
  <c r="AF795" i="1"/>
  <c r="AG795" i="1"/>
  <c r="AE1242" i="1"/>
  <c r="AF1242" i="1"/>
  <c r="AG1242" i="1"/>
  <c r="AE1039" i="1"/>
  <c r="AF1039" i="1"/>
  <c r="AG1039" i="1"/>
  <c r="AE1151" i="1"/>
  <c r="AF1151" i="1"/>
  <c r="AG1151" i="1"/>
  <c r="AE1007" i="1"/>
  <c r="AF1007" i="1"/>
  <c r="AG1007" i="1"/>
  <c r="AE1038" i="1"/>
  <c r="AF1038" i="1"/>
  <c r="AG1038" i="1"/>
  <c r="AE1086" i="1"/>
  <c r="AF1086" i="1"/>
  <c r="AG1086" i="1"/>
  <c r="AE1141" i="1"/>
  <c r="AF1141" i="1"/>
  <c r="AG1141" i="1"/>
  <c r="AE867" i="1"/>
  <c r="AF867" i="1"/>
  <c r="AG867" i="1"/>
  <c r="AE1150" i="1"/>
  <c r="AF1150" i="1"/>
  <c r="AG1150" i="1"/>
  <c r="AE1204" i="1"/>
  <c r="AF1204" i="1"/>
  <c r="AG1204" i="1"/>
  <c r="AE1203" i="1"/>
  <c r="AF1203" i="1"/>
  <c r="AG1203" i="1"/>
  <c r="AE1205" i="1"/>
  <c r="AF1205" i="1"/>
  <c r="AG1205" i="1"/>
  <c r="AE1198" i="1"/>
  <c r="AF1198" i="1"/>
  <c r="AG1198" i="1"/>
  <c r="AE1202" i="1"/>
  <c r="AF1202" i="1"/>
  <c r="AG1202" i="1"/>
  <c r="AE1199" i="1"/>
  <c r="AF1199" i="1"/>
  <c r="AG1199" i="1"/>
  <c r="AE1201" i="1"/>
  <c r="AF1201" i="1"/>
  <c r="AG1201" i="1"/>
  <c r="AE1206" i="1"/>
  <c r="AF1206" i="1"/>
  <c r="AG1206" i="1"/>
  <c r="AE807" i="1"/>
  <c r="AF807" i="1"/>
  <c r="AG807" i="1"/>
  <c r="AE1197" i="1"/>
  <c r="AF1197" i="1"/>
  <c r="AG1197" i="1"/>
  <c r="AE1200" i="1"/>
  <c r="AF1200" i="1"/>
  <c r="AG1200" i="1"/>
  <c r="AE866" i="1"/>
  <c r="AF866" i="1"/>
  <c r="AG866" i="1"/>
  <c r="AE1301" i="1"/>
  <c r="AF1301" i="1"/>
  <c r="AG1301" i="1"/>
  <c r="Q5" i="1" l="1"/>
  <c r="Q6" i="1" s="1"/>
  <c r="W5" i="1" l="1"/>
  <c r="D42" i="23"/>
  <c r="C47" i="23"/>
  <c r="E47" i="23" s="1"/>
  <c r="E3" i="65"/>
  <c r="D3" i="65"/>
  <c r="C3" i="65"/>
  <c r="R1186" i="63"/>
  <c r="Q1186" i="63"/>
  <c r="P1186" i="63"/>
  <c r="O1186" i="63"/>
  <c r="N1186" i="63"/>
  <c r="M1186" i="63"/>
  <c r="L1186" i="63"/>
  <c r="K1186" i="63"/>
  <c r="J1186" i="63"/>
  <c r="I1186" i="63"/>
  <c r="H1186" i="63"/>
  <c r="R556" i="63"/>
  <c r="Q556" i="63"/>
  <c r="P556" i="63"/>
  <c r="O556" i="63"/>
  <c r="N556" i="63"/>
  <c r="M556" i="63"/>
  <c r="L556" i="63"/>
  <c r="K556" i="63"/>
  <c r="J556" i="63"/>
  <c r="H556" i="63"/>
  <c r="G556" i="63"/>
  <c r="R1165" i="63"/>
  <c r="Q1165" i="63"/>
  <c r="P1165" i="63"/>
  <c r="O1165" i="63"/>
  <c r="N1165" i="63"/>
  <c r="M1165" i="63"/>
  <c r="L1165" i="63"/>
  <c r="K1165" i="63"/>
  <c r="J1165" i="63"/>
  <c r="R606" i="63"/>
  <c r="Q606" i="63"/>
  <c r="P606" i="63"/>
  <c r="O606" i="63"/>
  <c r="N606" i="63"/>
  <c r="M606" i="63"/>
  <c r="L606" i="63"/>
  <c r="K606" i="63"/>
  <c r="J606" i="63"/>
  <c r="R605" i="63"/>
  <c r="Q605" i="63"/>
  <c r="P605" i="63"/>
  <c r="O605" i="63"/>
  <c r="N605" i="63"/>
  <c r="M605" i="63"/>
  <c r="L605" i="63"/>
  <c r="K605" i="63"/>
  <c r="J605" i="63"/>
  <c r="R526" i="63"/>
  <c r="Q526" i="63"/>
  <c r="P526" i="63"/>
  <c r="O526" i="63"/>
  <c r="N526" i="63"/>
  <c r="M526" i="63"/>
  <c r="L526" i="63"/>
  <c r="K526" i="63"/>
  <c r="J526" i="63"/>
  <c r="J1077" i="63"/>
  <c r="R522" i="63"/>
  <c r="Q522" i="63"/>
  <c r="P522" i="63"/>
  <c r="O522" i="63"/>
  <c r="N522" i="63"/>
  <c r="M522" i="63"/>
  <c r="L522" i="63"/>
  <c r="K522" i="63"/>
  <c r="J522" i="63"/>
  <c r="I522" i="63"/>
  <c r="H522" i="63"/>
  <c r="G522" i="63"/>
  <c r="R604" i="63"/>
  <c r="Q604" i="63"/>
  <c r="P604" i="63"/>
  <c r="O604" i="63"/>
  <c r="N604" i="63"/>
  <c r="M604" i="63"/>
  <c r="L604" i="63"/>
  <c r="K604" i="63"/>
  <c r="J604" i="63"/>
  <c r="I604" i="63"/>
  <c r="H604" i="63"/>
  <c r="G604" i="63"/>
  <c r="R518" i="63"/>
  <c r="Q518" i="63"/>
  <c r="P518" i="63"/>
  <c r="O518" i="63"/>
  <c r="N518" i="63"/>
  <c r="M518" i="63"/>
  <c r="L518" i="63"/>
  <c r="K518" i="63"/>
  <c r="J518" i="63"/>
  <c r="H518" i="63"/>
  <c r="G518" i="63"/>
  <c r="R517" i="63"/>
  <c r="Q517" i="63"/>
  <c r="P517" i="63"/>
  <c r="O517" i="63"/>
  <c r="N517" i="63"/>
  <c r="M517" i="63"/>
  <c r="L517" i="63"/>
  <c r="K517" i="63"/>
  <c r="J517" i="63"/>
  <c r="R1068" i="63"/>
  <c r="Q1068" i="63"/>
  <c r="P1068" i="63"/>
  <c r="O1068" i="63"/>
  <c r="N1068" i="63"/>
  <c r="M1068" i="63"/>
  <c r="L1068" i="63"/>
  <c r="K1068" i="63"/>
  <c r="J1068" i="63"/>
  <c r="R1067" i="63"/>
  <c r="Q1067" i="63"/>
  <c r="P1067" i="63"/>
  <c r="O1067" i="63"/>
  <c r="N1067" i="63"/>
  <c r="M1067" i="63"/>
  <c r="L1067" i="63"/>
  <c r="K1067" i="63"/>
  <c r="J1067" i="63"/>
  <c r="R516" i="63"/>
  <c r="Q516" i="63"/>
  <c r="P516" i="63"/>
  <c r="O516" i="63"/>
  <c r="N516" i="63"/>
  <c r="M516" i="63"/>
  <c r="L516" i="63"/>
  <c r="K516" i="63"/>
  <c r="J516" i="63"/>
  <c r="R515" i="63"/>
  <c r="Q515" i="63"/>
  <c r="P515" i="63"/>
  <c r="O515" i="63"/>
  <c r="N515" i="63"/>
  <c r="M515" i="63"/>
  <c r="L515" i="63"/>
  <c r="K515" i="63"/>
  <c r="J515" i="63"/>
  <c r="R514" i="63"/>
  <c r="Q514" i="63"/>
  <c r="P514" i="63"/>
  <c r="O514" i="63"/>
  <c r="N514" i="63"/>
  <c r="M514" i="63"/>
  <c r="L514" i="63"/>
  <c r="K514" i="63"/>
  <c r="J514" i="63"/>
  <c r="G514" i="63"/>
  <c r="R513" i="63"/>
  <c r="Q513" i="63"/>
  <c r="P513" i="63"/>
  <c r="O513" i="63"/>
  <c r="N513" i="63"/>
  <c r="M513" i="63"/>
  <c r="L513" i="63"/>
  <c r="K513" i="63"/>
  <c r="J513" i="63"/>
  <c r="R1065" i="63"/>
  <c r="Q1065" i="63"/>
  <c r="P1065" i="63"/>
  <c r="O1065" i="63"/>
  <c r="N1065" i="63"/>
  <c r="M1065" i="63"/>
  <c r="L1065" i="63"/>
  <c r="K1065" i="63"/>
  <c r="J1065" i="63"/>
  <c r="R1064" i="63"/>
  <c r="Q1064" i="63"/>
  <c r="P1064" i="63"/>
  <c r="O1064" i="63"/>
  <c r="N1064" i="63"/>
  <c r="M1064" i="63"/>
  <c r="L1064" i="63"/>
  <c r="K1064" i="63"/>
  <c r="J1064" i="63"/>
  <c r="I1064" i="63"/>
  <c r="H1064" i="63"/>
  <c r="R1063" i="63"/>
  <c r="Q1063" i="63"/>
  <c r="P1063" i="63"/>
  <c r="O1063" i="63"/>
  <c r="N1063" i="63"/>
  <c r="M1063" i="63"/>
  <c r="L1063" i="63"/>
  <c r="K1063" i="63"/>
  <c r="J1063" i="63"/>
  <c r="R512" i="63"/>
  <c r="Q512" i="63"/>
  <c r="P512" i="63"/>
  <c r="O512" i="63"/>
  <c r="N512" i="63"/>
  <c r="M512" i="63"/>
  <c r="L512" i="63"/>
  <c r="K512" i="63"/>
  <c r="J512" i="63"/>
  <c r="R1062" i="63"/>
  <c r="Q1062" i="63"/>
  <c r="P1062" i="63"/>
  <c r="O1062" i="63"/>
  <c r="N1062" i="63"/>
  <c r="M1062" i="63"/>
  <c r="L1062" i="63"/>
  <c r="K1062" i="63"/>
  <c r="J1062" i="63"/>
  <c r="R1061" i="63"/>
  <c r="Q1061" i="63"/>
  <c r="P1061" i="63"/>
  <c r="O1061" i="63"/>
  <c r="N1061" i="63"/>
  <c r="M1061" i="63"/>
  <c r="L1061" i="63"/>
  <c r="K1061" i="63"/>
  <c r="J1061" i="63"/>
  <c r="R511" i="63"/>
  <c r="Q511" i="63"/>
  <c r="P511" i="63"/>
  <c r="O511" i="63"/>
  <c r="N511" i="63"/>
  <c r="M511" i="63"/>
  <c r="L511" i="63"/>
  <c r="K511" i="63"/>
  <c r="J511" i="63"/>
  <c r="R510" i="63"/>
  <c r="Q510" i="63"/>
  <c r="P510" i="63"/>
  <c r="O510" i="63"/>
  <c r="N510" i="63"/>
  <c r="M510" i="63"/>
  <c r="L510" i="63"/>
  <c r="K510" i="63"/>
  <c r="J510" i="63"/>
  <c r="I510" i="63"/>
  <c r="R1059" i="63"/>
  <c r="Q1059" i="63"/>
  <c r="P1059" i="63"/>
  <c r="O1059" i="63"/>
  <c r="N1059" i="63"/>
  <c r="M1059" i="63"/>
  <c r="L1059" i="63"/>
  <c r="K1059" i="63"/>
  <c r="J1059" i="63"/>
  <c r="R1058" i="63"/>
  <c r="Q1058" i="63"/>
  <c r="P1058" i="63"/>
  <c r="O1058" i="63"/>
  <c r="N1058" i="63"/>
  <c r="M1058" i="63"/>
  <c r="L1058" i="63"/>
  <c r="K1058" i="63"/>
  <c r="J1058" i="63"/>
  <c r="R1057" i="63"/>
  <c r="Q1057" i="63"/>
  <c r="P1057" i="63"/>
  <c r="O1057" i="63"/>
  <c r="N1057" i="63"/>
  <c r="M1057" i="63"/>
  <c r="L1057" i="63"/>
  <c r="K1057" i="63"/>
  <c r="J1057" i="63"/>
  <c r="R1056" i="63"/>
  <c r="Q1056" i="63"/>
  <c r="P1056" i="63"/>
  <c r="O1056" i="63"/>
  <c r="N1056" i="63"/>
  <c r="M1056" i="63"/>
  <c r="L1056" i="63"/>
  <c r="K1056" i="63"/>
  <c r="J1056" i="63"/>
  <c r="R507" i="63"/>
  <c r="Q507" i="63"/>
  <c r="P507" i="63"/>
  <c r="O507" i="63"/>
  <c r="N507" i="63"/>
  <c r="M507" i="63"/>
  <c r="L507" i="63"/>
  <c r="K507" i="63"/>
  <c r="J507" i="63"/>
  <c r="R506" i="63"/>
  <c r="Q506" i="63"/>
  <c r="P506" i="63"/>
  <c r="O506" i="63"/>
  <c r="N506" i="63"/>
  <c r="M506" i="63"/>
  <c r="L506" i="63"/>
  <c r="K506" i="63"/>
  <c r="J506" i="63"/>
  <c r="R505" i="63"/>
  <c r="Q505" i="63"/>
  <c r="P505" i="63"/>
  <c r="O505" i="63"/>
  <c r="N505" i="63"/>
  <c r="M505" i="63"/>
  <c r="L505" i="63"/>
  <c r="K505" i="63"/>
  <c r="J505" i="63"/>
  <c r="R504" i="63"/>
  <c r="Q504" i="63"/>
  <c r="P504" i="63"/>
  <c r="O504" i="63"/>
  <c r="N504" i="63"/>
  <c r="M504" i="63"/>
  <c r="L504" i="63"/>
  <c r="K504" i="63"/>
  <c r="J504" i="63"/>
  <c r="R503" i="63"/>
  <c r="Q503" i="63"/>
  <c r="P503" i="63"/>
  <c r="O503" i="63"/>
  <c r="N503" i="63"/>
  <c r="M503" i="63"/>
  <c r="L503" i="63"/>
  <c r="K503" i="63"/>
  <c r="J503" i="63"/>
  <c r="R502" i="63"/>
  <c r="Q502" i="63"/>
  <c r="P502" i="63"/>
  <c r="O502" i="63"/>
  <c r="N502" i="63"/>
  <c r="M502" i="63"/>
  <c r="L502" i="63"/>
  <c r="K502" i="63"/>
  <c r="J502" i="63"/>
  <c r="R501" i="63"/>
  <c r="Q501" i="63"/>
  <c r="P501" i="63"/>
  <c r="O501" i="63"/>
  <c r="N501" i="63"/>
  <c r="M501" i="63"/>
  <c r="L501" i="63"/>
  <c r="K501" i="63"/>
  <c r="J501" i="63"/>
  <c r="R500" i="63"/>
  <c r="Q500" i="63"/>
  <c r="P500" i="63"/>
  <c r="O500" i="63"/>
  <c r="N500" i="63"/>
  <c r="M500" i="63"/>
  <c r="L500" i="63"/>
  <c r="K500" i="63"/>
  <c r="J500" i="63"/>
  <c r="R499" i="63"/>
  <c r="Q499" i="63"/>
  <c r="P499" i="63"/>
  <c r="O499" i="63"/>
  <c r="N499" i="63"/>
  <c r="M499" i="63"/>
  <c r="L499" i="63"/>
  <c r="K499" i="63"/>
  <c r="J499" i="63"/>
  <c r="R498" i="63"/>
  <c r="Q498" i="63"/>
  <c r="P498" i="63"/>
  <c r="O498" i="63"/>
  <c r="N498" i="63"/>
  <c r="M498" i="63"/>
  <c r="L498" i="63"/>
  <c r="K498" i="63"/>
  <c r="J498" i="63"/>
  <c r="R497" i="63"/>
  <c r="Q497" i="63"/>
  <c r="P497" i="63"/>
  <c r="O497" i="63"/>
  <c r="N497" i="63"/>
  <c r="M497" i="63"/>
  <c r="L497" i="63"/>
  <c r="K497" i="63"/>
  <c r="J497" i="63"/>
  <c r="R496" i="63"/>
  <c r="Q496" i="63"/>
  <c r="P496" i="63"/>
  <c r="O496" i="63"/>
  <c r="N496" i="63"/>
  <c r="M496" i="63"/>
  <c r="L496" i="63"/>
  <c r="K496" i="63"/>
  <c r="J496" i="63"/>
  <c r="R495" i="63"/>
  <c r="Q495" i="63"/>
  <c r="P495" i="63"/>
  <c r="O495" i="63"/>
  <c r="N495" i="63"/>
  <c r="M495" i="63"/>
  <c r="L495" i="63"/>
  <c r="K495" i="63"/>
  <c r="J495" i="63"/>
  <c r="R494" i="63"/>
  <c r="Q494" i="63"/>
  <c r="P494" i="63"/>
  <c r="O494" i="63"/>
  <c r="N494" i="63"/>
  <c r="M494" i="63"/>
  <c r="L494" i="63"/>
  <c r="K494" i="63"/>
  <c r="J494" i="63"/>
  <c r="R493" i="63"/>
  <c r="Q493" i="63"/>
  <c r="P493" i="63"/>
  <c r="O493" i="63"/>
  <c r="N493" i="63"/>
  <c r="M493" i="63"/>
  <c r="L493" i="63"/>
  <c r="K493" i="63"/>
  <c r="J493" i="63"/>
  <c r="R492" i="63"/>
  <c r="Q492" i="63"/>
  <c r="P492" i="63"/>
  <c r="O492" i="63"/>
  <c r="N492" i="63"/>
  <c r="M492" i="63"/>
  <c r="L492" i="63"/>
  <c r="K492" i="63"/>
  <c r="J492" i="63"/>
  <c r="R491" i="63"/>
  <c r="Q491" i="63"/>
  <c r="P491" i="63"/>
  <c r="O491" i="63"/>
  <c r="N491" i="63"/>
  <c r="M491" i="63"/>
  <c r="L491" i="63"/>
  <c r="K491" i="63"/>
  <c r="J491" i="63"/>
  <c r="R490" i="63"/>
  <c r="Q490" i="63"/>
  <c r="P490" i="63"/>
  <c r="O490" i="63"/>
  <c r="N490" i="63"/>
  <c r="M490" i="63"/>
  <c r="L490" i="63"/>
  <c r="K490" i="63"/>
  <c r="J490" i="63"/>
  <c r="R489" i="63"/>
  <c r="Q489" i="63"/>
  <c r="P489" i="63"/>
  <c r="O489" i="63"/>
  <c r="N489" i="63"/>
  <c r="M489" i="63"/>
  <c r="L489" i="63"/>
  <c r="K489" i="63"/>
  <c r="J489" i="63"/>
  <c r="R488" i="63"/>
  <c r="Q488" i="63"/>
  <c r="P488" i="63"/>
  <c r="O488" i="63"/>
  <c r="N488" i="63"/>
  <c r="M488" i="63"/>
  <c r="L488" i="63"/>
  <c r="K488" i="63"/>
  <c r="J488" i="63"/>
  <c r="R487" i="63"/>
  <c r="Q487" i="63"/>
  <c r="P487" i="63"/>
  <c r="O487" i="63"/>
  <c r="N487" i="63"/>
  <c r="M487" i="63"/>
  <c r="L487" i="63"/>
  <c r="K487" i="63"/>
  <c r="J487" i="63"/>
  <c r="R486" i="63"/>
  <c r="Q486" i="63"/>
  <c r="P486" i="63"/>
  <c r="O486" i="63"/>
  <c r="N486" i="63"/>
  <c r="M486" i="63"/>
  <c r="L486" i="63"/>
  <c r="K486" i="63"/>
  <c r="J486" i="63"/>
  <c r="R485" i="63"/>
  <c r="Q485" i="63"/>
  <c r="P485" i="63"/>
  <c r="O485" i="63"/>
  <c r="N485" i="63"/>
  <c r="M485" i="63"/>
  <c r="L485" i="63"/>
  <c r="K485" i="63"/>
  <c r="J485" i="63"/>
  <c r="R484" i="63"/>
  <c r="Q484" i="63"/>
  <c r="P484" i="63"/>
  <c r="O484" i="63"/>
  <c r="N484" i="63"/>
  <c r="M484" i="63"/>
  <c r="L484" i="63"/>
  <c r="K484" i="63"/>
  <c r="J484" i="63"/>
  <c r="R483" i="63"/>
  <c r="Q483" i="63"/>
  <c r="P483" i="63"/>
  <c r="O483" i="63"/>
  <c r="N483" i="63"/>
  <c r="M483" i="63"/>
  <c r="L483" i="63"/>
  <c r="K483" i="63"/>
  <c r="J483" i="63"/>
  <c r="R482" i="63"/>
  <c r="Q482" i="63"/>
  <c r="P482" i="63"/>
  <c r="O482" i="63"/>
  <c r="N482" i="63"/>
  <c r="M482" i="63"/>
  <c r="L482" i="63"/>
  <c r="K482" i="63"/>
  <c r="J482" i="63"/>
  <c r="R481" i="63"/>
  <c r="Q481" i="63"/>
  <c r="P481" i="63"/>
  <c r="O481" i="63"/>
  <c r="N481" i="63"/>
  <c r="M481" i="63"/>
  <c r="L481" i="63"/>
  <c r="K481" i="63"/>
  <c r="J481" i="63"/>
  <c r="R480" i="63"/>
  <c r="Q480" i="63"/>
  <c r="P480" i="63"/>
  <c r="O480" i="63"/>
  <c r="N480" i="63"/>
  <c r="M480" i="63"/>
  <c r="L480" i="63"/>
  <c r="K480" i="63"/>
  <c r="J480" i="63"/>
  <c r="R479" i="63"/>
  <c r="Q479" i="63"/>
  <c r="P479" i="63"/>
  <c r="O479" i="63"/>
  <c r="N479" i="63"/>
  <c r="M479" i="63"/>
  <c r="L479" i="63"/>
  <c r="K479" i="63"/>
  <c r="J479" i="63"/>
  <c r="R478" i="63"/>
  <c r="Q478" i="63"/>
  <c r="P478" i="63"/>
  <c r="O478" i="63"/>
  <c r="N478" i="63"/>
  <c r="M478" i="63"/>
  <c r="L478" i="63"/>
  <c r="K478" i="63"/>
  <c r="J478" i="63"/>
  <c r="R1055" i="63"/>
  <c r="Q1055" i="63"/>
  <c r="P1055" i="63"/>
  <c r="O1055" i="63"/>
  <c r="N1055" i="63"/>
  <c r="M1055" i="63"/>
  <c r="L1055" i="63"/>
  <c r="K1055" i="63"/>
  <c r="J1055" i="63"/>
  <c r="R477" i="63"/>
  <c r="Q477" i="63"/>
  <c r="P477" i="63"/>
  <c r="O477" i="63"/>
  <c r="N477" i="63"/>
  <c r="M477" i="63"/>
  <c r="L477" i="63"/>
  <c r="K477" i="63"/>
  <c r="J477" i="63"/>
  <c r="R476" i="63"/>
  <c r="Q476" i="63"/>
  <c r="P476" i="63"/>
  <c r="O476" i="63"/>
  <c r="N476" i="63"/>
  <c r="M476" i="63"/>
  <c r="L476" i="63"/>
  <c r="K476" i="63"/>
  <c r="J476" i="63"/>
  <c r="R475" i="63"/>
  <c r="Q475" i="63"/>
  <c r="P475" i="63"/>
  <c r="O475" i="63"/>
  <c r="N475" i="63"/>
  <c r="M475" i="63"/>
  <c r="L475" i="63"/>
  <c r="K475" i="63"/>
  <c r="J475" i="63"/>
  <c r="R474" i="63"/>
  <c r="Q474" i="63"/>
  <c r="P474" i="63"/>
  <c r="O474" i="63"/>
  <c r="N474" i="63"/>
  <c r="M474" i="63"/>
  <c r="L474" i="63"/>
  <c r="K474" i="63"/>
  <c r="J474" i="63"/>
  <c r="R1054" i="63"/>
  <c r="Q1054" i="63"/>
  <c r="P1054" i="63"/>
  <c r="O1054" i="63"/>
  <c r="N1054" i="63"/>
  <c r="M1054" i="63"/>
  <c r="L1054" i="63"/>
  <c r="K1054" i="63"/>
  <c r="J1054" i="63"/>
  <c r="I1054" i="63"/>
  <c r="H1054" i="63"/>
  <c r="G1053" i="63"/>
  <c r="D1053" i="63"/>
  <c r="H472" i="63"/>
  <c r="Q470" i="63"/>
  <c r="O469" i="63"/>
  <c r="O466" i="63"/>
  <c r="P464" i="63"/>
  <c r="H464" i="63"/>
  <c r="F464" i="63"/>
  <c r="P462" i="63"/>
  <c r="P459" i="63"/>
  <c r="L459" i="63"/>
  <c r="R458" i="63"/>
  <c r="Q458" i="63"/>
  <c r="P458" i="63"/>
  <c r="O458" i="63"/>
  <c r="N458" i="63"/>
  <c r="M458" i="63"/>
  <c r="L458" i="63"/>
  <c r="K458" i="63"/>
  <c r="J458" i="63"/>
  <c r="I458" i="63"/>
  <c r="H458" i="63"/>
  <c r="G458" i="63"/>
  <c r="F458" i="63"/>
  <c r="R457" i="63"/>
  <c r="Q457" i="63"/>
  <c r="P457" i="63"/>
  <c r="O457" i="63"/>
  <c r="N457" i="63"/>
  <c r="M457" i="63"/>
  <c r="L457" i="63"/>
  <c r="K457" i="63"/>
  <c r="J457" i="63"/>
  <c r="I457" i="63"/>
  <c r="H457" i="63"/>
  <c r="G457" i="63"/>
  <c r="F457" i="63"/>
  <c r="R1044" i="63"/>
  <c r="Q1044" i="63"/>
  <c r="P1044" i="63"/>
  <c r="O1044" i="63"/>
  <c r="N1044" i="63"/>
  <c r="M1044" i="63"/>
  <c r="L1044" i="63"/>
  <c r="K1044" i="63"/>
  <c r="J1044" i="63"/>
  <c r="I1044" i="63"/>
  <c r="H1044" i="63"/>
  <c r="G1044" i="63"/>
  <c r="F1044" i="63"/>
  <c r="E1044" i="63"/>
  <c r="D1044" i="63"/>
  <c r="R603" i="63"/>
  <c r="Q603" i="63"/>
  <c r="P603" i="63"/>
  <c r="O603" i="63"/>
  <c r="N603" i="63"/>
  <c r="M603" i="63"/>
  <c r="L603" i="63"/>
  <c r="K603" i="63"/>
  <c r="J603" i="63"/>
  <c r="I603" i="63"/>
  <c r="H603" i="63"/>
  <c r="G603" i="63"/>
  <c r="R602" i="63"/>
  <c r="Q602" i="63"/>
  <c r="P602" i="63"/>
  <c r="O602" i="63"/>
  <c r="N602" i="63"/>
  <c r="M602" i="63"/>
  <c r="L602" i="63"/>
  <c r="K602" i="63"/>
  <c r="J602" i="63"/>
  <c r="I602" i="63"/>
  <c r="H602" i="63"/>
  <c r="G602" i="63"/>
  <c r="F602" i="63"/>
  <c r="E602" i="63"/>
  <c r="F601" i="63"/>
  <c r="E601" i="63"/>
  <c r="R454" i="63"/>
  <c r="Q454" i="63"/>
  <c r="P454" i="63"/>
  <c r="O454" i="63"/>
  <c r="N454" i="63"/>
  <c r="M454" i="63"/>
  <c r="L454" i="63"/>
  <c r="K454" i="63"/>
  <c r="J454" i="63"/>
  <c r="I454" i="63"/>
  <c r="H454" i="63"/>
  <c r="G454" i="63"/>
  <c r="F454" i="63"/>
  <c r="R599" i="63"/>
  <c r="Q599" i="63"/>
  <c r="P599" i="63"/>
  <c r="O599" i="63"/>
  <c r="N599" i="63"/>
  <c r="M599" i="63"/>
  <c r="L599" i="63"/>
  <c r="K599" i="63"/>
  <c r="J599" i="63"/>
  <c r="I599" i="63"/>
  <c r="H599" i="63"/>
  <c r="G599" i="63"/>
  <c r="F599" i="63"/>
  <c r="R1043" i="63"/>
  <c r="Q1043" i="63"/>
  <c r="P1043" i="63"/>
  <c r="O1043" i="63"/>
  <c r="N1043" i="63"/>
  <c r="M1043" i="63"/>
  <c r="L1043" i="63"/>
  <c r="K1043" i="63"/>
  <c r="J1043" i="63"/>
  <c r="I1043" i="63"/>
  <c r="H1043" i="63"/>
  <c r="G1043" i="63"/>
  <c r="F1043" i="63"/>
  <c r="E1043" i="63"/>
  <c r="R1042" i="63"/>
  <c r="Q1042" i="63"/>
  <c r="P1042" i="63"/>
  <c r="O1042" i="63"/>
  <c r="N1042" i="63"/>
  <c r="M1042" i="63"/>
  <c r="L1042" i="63"/>
  <c r="K1042" i="63"/>
  <c r="J1042" i="63"/>
  <c r="I1042" i="63"/>
  <c r="H1042" i="63"/>
  <c r="G1042" i="63"/>
  <c r="F1042" i="63"/>
  <c r="E1042" i="63"/>
  <c r="D1042" i="63"/>
  <c r="O452" i="63"/>
  <c r="N452" i="63"/>
  <c r="I1037" i="63"/>
  <c r="K438" i="63"/>
  <c r="M435" i="63"/>
  <c r="L435" i="63"/>
  <c r="Q1028" i="63"/>
  <c r="E1028" i="63"/>
  <c r="D1028" i="63"/>
  <c r="G1020" i="63"/>
  <c r="N428" i="63"/>
  <c r="G1015" i="63"/>
  <c r="P1014" i="63"/>
  <c r="M1014" i="63"/>
  <c r="J1013" i="63"/>
  <c r="I1013" i="63"/>
  <c r="R598" i="63"/>
  <c r="Q598" i="63"/>
  <c r="P598" i="63"/>
  <c r="O598" i="63"/>
  <c r="N598" i="63"/>
  <c r="M598" i="63"/>
  <c r="L598" i="63"/>
  <c r="K598" i="63"/>
  <c r="J598" i="63"/>
  <c r="I598" i="63"/>
  <c r="H598" i="63"/>
  <c r="G598" i="63"/>
  <c r="F598" i="63"/>
  <c r="R597" i="63"/>
  <c r="Q597" i="63"/>
  <c r="P597" i="63"/>
  <c r="O597" i="63"/>
  <c r="N597" i="63"/>
  <c r="M597" i="63"/>
  <c r="L597" i="63"/>
  <c r="K597" i="63"/>
  <c r="J597" i="63"/>
  <c r="I597" i="63"/>
  <c r="H597" i="63"/>
  <c r="G597" i="63"/>
  <c r="F597" i="63"/>
  <c r="E597" i="63"/>
  <c r="J1011" i="63"/>
  <c r="Q1009" i="63"/>
  <c r="P1009" i="63"/>
  <c r="R425" i="63"/>
  <c r="R418" i="63"/>
  <c r="O416" i="63"/>
  <c r="N416" i="63"/>
  <c r="K407" i="63"/>
  <c r="F407" i="63"/>
  <c r="D407" i="63"/>
  <c r="R404" i="63"/>
  <c r="Q404" i="63"/>
  <c r="P404" i="63"/>
  <c r="O404" i="63"/>
  <c r="N404" i="63"/>
  <c r="M404" i="63"/>
  <c r="L404" i="63"/>
  <c r="K404" i="63"/>
  <c r="J404" i="63"/>
  <c r="I404" i="63"/>
  <c r="H404" i="63"/>
  <c r="G404" i="63"/>
  <c r="F404" i="63"/>
  <c r="R403" i="63"/>
  <c r="Q403" i="63"/>
  <c r="P403" i="63"/>
  <c r="O403" i="63"/>
  <c r="N403" i="63"/>
  <c r="M403" i="63"/>
  <c r="L403" i="63"/>
  <c r="K403" i="63"/>
  <c r="J403" i="63"/>
  <c r="I403" i="63"/>
  <c r="H403" i="63"/>
  <c r="G403" i="63"/>
  <c r="F403" i="63"/>
  <c r="K402" i="63"/>
  <c r="M401" i="63"/>
  <c r="G401" i="63"/>
  <c r="D401" i="63"/>
  <c r="R970" i="63"/>
  <c r="R969" i="63"/>
  <c r="Q969" i="63"/>
  <c r="P969" i="63"/>
  <c r="O969" i="63"/>
  <c r="N969" i="63"/>
  <c r="M969" i="63"/>
  <c r="L969" i="63"/>
  <c r="K969" i="63"/>
  <c r="J969" i="63"/>
  <c r="I969" i="63"/>
  <c r="H969" i="63"/>
  <c r="G969" i="63"/>
  <c r="O961" i="63"/>
  <c r="G393" i="63"/>
  <c r="P940" i="63"/>
  <c r="N391" i="63"/>
  <c r="M391" i="63"/>
  <c r="L391" i="63"/>
  <c r="R928" i="63"/>
  <c r="L928" i="63"/>
  <c r="R925" i="63"/>
  <c r="M925" i="63"/>
  <c r="G925" i="63"/>
  <c r="F925" i="63"/>
  <c r="E925" i="63"/>
  <c r="R924" i="63"/>
  <c r="Q924" i="63"/>
  <c r="P924" i="63"/>
  <c r="O924" i="63"/>
  <c r="N924" i="63"/>
  <c r="M924" i="63"/>
  <c r="L924" i="63"/>
  <c r="K924" i="63"/>
  <c r="J924" i="63"/>
  <c r="I924" i="63"/>
  <c r="H924" i="63"/>
  <c r="G924" i="63"/>
  <c r="F924" i="63"/>
  <c r="E924" i="63"/>
  <c r="R922" i="63"/>
  <c r="Q922" i="63"/>
  <c r="P922" i="63"/>
  <c r="O922" i="63"/>
  <c r="N922" i="63"/>
  <c r="M922" i="63"/>
  <c r="L922" i="63"/>
  <c r="K922" i="63"/>
  <c r="J922" i="63"/>
  <c r="I922" i="63"/>
  <c r="H922" i="63"/>
  <c r="G922" i="63"/>
  <c r="F922" i="63"/>
  <c r="E922" i="63"/>
  <c r="D922" i="63"/>
  <c r="R917" i="63"/>
  <c r="Q917" i="63"/>
  <c r="P917" i="63"/>
  <c r="O917" i="63"/>
  <c r="N917" i="63"/>
  <c r="M917" i="63"/>
  <c r="L917" i="63"/>
  <c r="K917" i="63"/>
  <c r="J917" i="63"/>
  <c r="I917" i="63"/>
  <c r="H917" i="63"/>
  <c r="G917" i="63"/>
  <c r="F917" i="63"/>
  <c r="E917" i="63"/>
  <c r="R916" i="63"/>
  <c r="Q916" i="63"/>
  <c r="P916" i="63"/>
  <c r="O916" i="63"/>
  <c r="N916" i="63"/>
  <c r="M916" i="63"/>
  <c r="L916" i="63"/>
  <c r="K916" i="63"/>
  <c r="J916" i="63"/>
  <c r="I916" i="63"/>
  <c r="H916" i="63"/>
  <c r="G916" i="63"/>
  <c r="F916" i="63"/>
  <c r="E916" i="63"/>
  <c r="P593" i="63"/>
  <c r="J593" i="63"/>
  <c r="N370" i="63"/>
  <c r="M370" i="63"/>
  <c r="K370" i="63"/>
  <c r="R369" i="63"/>
  <c r="Q369" i="63"/>
  <c r="P369" i="63"/>
  <c r="O369" i="63"/>
  <c r="N369" i="63"/>
  <c r="M369" i="63"/>
  <c r="L369" i="63"/>
  <c r="K369" i="63"/>
  <c r="J369" i="63"/>
  <c r="L365" i="63"/>
  <c r="J365" i="63"/>
  <c r="I365" i="63"/>
  <c r="M363" i="63"/>
  <c r="Q359" i="63"/>
  <c r="O359" i="63"/>
  <c r="R353" i="63"/>
  <c r="N353" i="63"/>
  <c r="E353" i="63"/>
  <c r="R352" i="63"/>
  <c r="Q352" i="63"/>
  <c r="P352" i="63"/>
  <c r="O352" i="63"/>
  <c r="N352" i="63"/>
  <c r="M352" i="63"/>
  <c r="L352" i="63"/>
  <c r="K352" i="63"/>
  <c r="J352" i="63"/>
  <c r="I352" i="63"/>
  <c r="H352" i="63"/>
  <c r="G352" i="63"/>
  <c r="F352" i="63"/>
  <c r="E352" i="63"/>
  <c r="D352" i="63"/>
  <c r="I350" i="63"/>
  <c r="H350" i="63"/>
  <c r="K589" i="63"/>
  <c r="R347" i="63"/>
  <c r="Q347" i="63"/>
  <c r="P347" i="63"/>
  <c r="O347" i="63"/>
  <c r="N347" i="63"/>
  <c r="M347" i="63"/>
  <c r="L347" i="63"/>
  <c r="K347" i="63"/>
  <c r="J347" i="63"/>
  <c r="I347" i="63"/>
  <c r="H347" i="63"/>
  <c r="G347" i="63"/>
  <c r="L588" i="63"/>
  <c r="G588" i="63"/>
  <c r="G587" i="63"/>
  <c r="R586" i="63"/>
  <c r="Q586" i="63"/>
  <c r="P586" i="63"/>
  <c r="O586" i="63"/>
  <c r="N586" i="63"/>
  <c r="M586" i="63"/>
  <c r="L586" i="63"/>
  <c r="K586" i="63"/>
  <c r="J586" i="63"/>
  <c r="I586" i="63"/>
  <c r="H586" i="63"/>
  <c r="G586" i="63"/>
  <c r="F586" i="63"/>
  <c r="E586" i="63"/>
  <c r="D586" i="63"/>
  <c r="Q585" i="63"/>
  <c r="P585" i="63"/>
  <c r="O585" i="63"/>
  <c r="I585" i="63"/>
  <c r="Q336" i="63"/>
  <c r="P336" i="63"/>
  <c r="N336" i="63"/>
  <c r="K890" i="63"/>
  <c r="F890" i="63"/>
  <c r="M332" i="63"/>
  <c r="G332" i="63"/>
  <c r="L331" i="63"/>
  <c r="J331" i="63"/>
  <c r="O881" i="63"/>
  <c r="R328" i="63"/>
  <c r="Q328" i="63"/>
  <c r="P328" i="63"/>
  <c r="O328" i="63"/>
  <c r="N328" i="63"/>
  <c r="M328" i="63"/>
  <c r="L328" i="63"/>
  <c r="K328" i="63"/>
  <c r="J328" i="63"/>
  <c r="I328" i="63"/>
  <c r="H328" i="63"/>
  <c r="G328" i="63"/>
  <c r="F328" i="63"/>
  <c r="E328" i="63"/>
  <c r="D328" i="63"/>
  <c r="R880" i="63"/>
  <c r="L327" i="63"/>
  <c r="Q582" i="63"/>
  <c r="P582" i="63"/>
  <c r="I582" i="63"/>
  <c r="R581" i="63"/>
  <c r="Q581" i="63"/>
  <c r="P581" i="63"/>
  <c r="O581" i="63"/>
  <c r="N581" i="63"/>
  <c r="M581" i="63"/>
  <c r="L581" i="63"/>
  <c r="K581" i="63"/>
  <c r="J581" i="63"/>
  <c r="I581" i="63"/>
  <c r="H581" i="63"/>
  <c r="G581" i="63"/>
  <c r="F581" i="63"/>
  <c r="E581" i="63"/>
  <c r="P580" i="63"/>
  <c r="M580" i="63"/>
  <c r="L580" i="63"/>
  <c r="F580" i="63"/>
  <c r="E580" i="63"/>
  <c r="F323" i="63"/>
  <c r="R826" i="63"/>
  <c r="Q826" i="63"/>
  <c r="P826" i="63"/>
  <c r="O826" i="63"/>
  <c r="N826" i="63"/>
  <c r="M826" i="63"/>
  <c r="L826" i="63"/>
  <c r="K826" i="63"/>
  <c r="J826" i="63"/>
  <c r="I826" i="63"/>
  <c r="H826" i="63"/>
  <c r="G826" i="63"/>
  <c r="F826" i="63"/>
  <c r="R812" i="63"/>
  <c r="Q812" i="63"/>
  <c r="P812" i="63"/>
  <c r="O812" i="63"/>
  <c r="N812" i="63"/>
  <c r="M812" i="63"/>
  <c r="L812" i="63"/>
  <c r="K812" i="63"/>
  <c r="J812" i="63"/>
  <c r="I812" i="63"/>
  <c r="H812" i="63"/>
  <c r="G812" i="63"/>
  <c r="F812" i="63"/>
  <c r="R810" i="63"/>
  <c r="Q810" i="63"/>
  <c r="P810" i="63"/>
  <c r="O810" i="63"/>
  <c r="N810" i="63"/>
  <c r="M810" i="63"/>
  <c r="L810" i="63"/>
  <c r="K810" i="63"/>
  <c r="J810" i="63"/>
  <c r="L579" i="63"/>
  <c r="R803" i="63"/>
  <c r="Q803" i="63"/>
  <c r="P803" i="63"/>
  <c r="O803" i="63"/>
  <c r="N803" i="63"/>
  <c r="M803" i="63"/>
  <c r="L803" i="63"/>
  <c r="K803" i="63"/>
  <c r="J803" i="63"/>
  <c r="I803" i="63"/>
  <c r="H803" i="63"/>
  <c r="G803" i="63"/>
  <c r="F803" i="63"/>
  <c r="E803" i="63"/>
  <c r="D803" i="63"/>
  <c r="P312" i="63"/>
  <c r="L312" i="63"/>
  <c r="G312" i="63"/>
  <c r="F312" i="63"/>
  <c r="C577" i="63"/>
  <c r="L787" i="63"/>
  <c r="R311" i="63"/>
  <c r="Q311" i="63"/>
  <c r="P311" i="63"/>
  <c r="O311" i="63"/>
  <c r="N311" i="63"/>
  <c r="M311" i="63"/>
  <c r="L311" i="63"/>
  <c r="K311" i="63"/>
  <c r="J311" i="63"/>
  <c r="I311" i="63"/>
  <c r="H311" i="63"/>
  <c r="G311" i="63"/>
  <c r="F311" i="63"/>
  <c r="E311" i="63"/>
  <c r="R576" i="63"/>
  <c r="Q576" i="63"/>
  <c r="P576" i="63"/>
  <c r="O576" i="63"/>
  <c r="N576" i="63"/>
  <c r="M576" i="63"/>
  <c r="L576" i="63"/>
  <c r="K576" i="63"/>
  <c r="J576" i="63"/>
  <c r="I576" i="63"/>
  <c r="H576" i="63"/>
  <c r="G576" i="63"/>
  <c r="F576" i="63"/>
  <c r="E576" i="63"/>
  <c r="C576" i="63"/>
  <c r="Q575" i="63"/>
  <c r="N575" i="63"/>
  <c r="M575" i="63"/>
  <c r="J575" i="63"/>
  <c r="R773" i="63"/>
  <c r="Q773" i="63"/>
  <c r="P773" i="63"/>
  <c r="O773" i="63"/>
  <c r="N773" i="63"/>
  <c r="M773" i="63"/>
  <c r="L773" i="63"/>
  <c r="K773" i="63"/>
  <c r="J773" i="63"/>
  <c r="I773" i="63"/>
  <c r="H773" i="63"/>
  <c r="G773" i="63"/>
  <c r="F773" i="63"/>
  <c r="E773" i="63"/>
  <c r="G303" i="63"/>
  <c r="Q574" i="63"/>
  <c r="R572" i="63"/>
  <c r="M572" i="63"/>
  <c r="L572" i="63"/>
  <c r="K572" i="63"/>
  <c r="R679" i="63"/>
  <c r="Q679" i="63"/>
  <c r="P679" i="63"/>
  <c r="O679" i="63"/>
  <c r="N679" i="63"/>
  <c r="M679" i="63"/>
  <c r="L679" i="63"/>
  <c r="K679" i="63"/>
  <c r="J679" i="63"/>
  <c r="I679" i="63"/>
  <c r="H679" i="63"/>
  <c r="G679" i="63"/>
  <c r="F679" i="63"/>
  <c r="R678" i="63"/>
  <c r="Q678" i="63"/>
  <c r="P678" i="63"/>
  <c r="O678" i="63"/>
  <c r="N678" i="63"/>
  <c r="M678" i="63"/>
  <c r="L678" i="63"/>
  <c r="K678" i="63"/>
  <c r="J678" i="63"/>
  <c r="I678" i="63"/>
  <c r="H678" i="63"/>
  <c r="G678" i="63"/>
  <c r="F678" i="63"/>
  <c r="E678" i="63"/>
  <c r="R672" i="63"/>
  <c r="Q672" i="63"/>
  <c r="P672" i="63"/>
  <c r="O672" i="63"/>
  <c r="N672" i="63"/>
  <c r="M672" i="63"/>
  <c r="L672" i="63"/>
  <c r="K672" i="63"/>
  <c r="J672" i="63"/>
  <c r="I672" i="63"/>
  <c r="H672" i="63"/>
  <c r="G672" i="63"/>
  <c r="P287" i="63"/>
  <c r="L276" i="63"/>
  <c r="H276" i="63"/>
  <c r="G276" i="63"/>
  <c r="O647" i="63"/>
  <c r="N647" i="63"/>
  <c r="M647" i="63"/>
  <c r="J646" i="63"/>
  <c r="G646" i="63"/>
  <c r="R270" i="63"/>
  <c r="Q270" i="63"/>
  <c r="P270" i="63"/>
  <c r="O270" i="63"/>
  <c r="N270" i="63"/>
  <c r="M270" i="63"/>
  <c r="L270" i="63"/>
  <c r="K270" i="63"/>
  <c r="J270" i="63"/>
  <c r="I270" i="63"/>
  <c r="H270" i="63"/>
  <c r="G270" i="63"/>
  <c r="F270" i="63"/>
  <c r="R268" i="63"/>
  <c r="Q268" i="63"/>
  <c r="P268" i="63"/>
  <c r="O268" i="63"/>
  <c r="N268" i="63"/>
  <c r="M268" i="63"/>
  <c r="L268" i="63"/>
  <c r="K268" i="63"/>
  <c r="J268" i="63"/>
  <c r="I268" i="63"/>
  <c r="H268" i="63"/>
  <c r="G268" i="63"/>
  <c r="R267" i="63"/>
  <c r="Q267" i="63"/>
  <c r="P267" i="63"/>
  <c r="O267" i="63"/>
  <c r="N267" i="63"/>
  <c r="M267" i="63"/>
  <c r="L267" i="63"/>
  <c r="K267" i="63"/>
  <c r="J267" i="63"/>
  <c r="I267" i="63"/>
  <c r="H267" i="63"/>
  <c r="G267" i="63"/>
  <c r="F267" i="63"/>
  <c r="R266" i="63"/>
  <c r="Q266" i="63"/>
  <c r="P266" i="63"/>
  <c r="O266" i="63"/>
  <c r="N266" i="63"/>
  <c r="M266" i="63"/>
  <c r="L266" i="63"/>
  <c r="K266" i="63"/>
  <c r="J266" i="63"/>
  <c r="I266" i="63"/>
  <c r="H266" i="63"/>
  <c r="G266" i="63"/>
  <c r="F266" i="63"/>
  <c r="R571" i="63"/>
  <c r="Q571" i="63"/>
  <c r="P571" i="63"/>
  <c r="O571" i="63"/>
  <c r="N571" i="63"/>
  <c r="M571" i="63"/>
  <c r="L571" i="63"/>
  <c r="K571" i="63"/>
  <c r="J571" i="63"/>
  <c r="I571" i="63"/>
  <c r="H571" i="63"/>
  <c r="G571" i="63"/>
  <c r="F571" i="63"/>
  <c r="R265" i="63"/>
  <c r="Q265" i="63"/>
  <c r="P265" i="63"/>
  <c r="O265" i="63"/>
  <c r="N265" i="63"/>
  <c r="M265" i="63"/>
  <c r="L265" i="63"/>
  <c r="K265" i="63"/>
  <c r="J265" i="63"/>
  <c r="I265" i="63"/>
  <c r="H265" i="63"/>
  <c r="G265" i="63"/>
  <c r="F265" i="63"/>
  <c r="R264" i="63"/>
  <c r="Q264" i="63"/>
  <c r="P264" i="63"/>
  <c r="O264" i="63"/>
  <c r="N264" i="63"/>
  <c r="M264" i="63"/>
  <c r="L264" i="63"/>
  <c r="K264" i="63"/>
  <c r="J264" i="63"/>
  <c r="I264" i="63"/>
  <c r="H264" i="63"/>
  <c r="G264" i="63"/>
  <c r="F264" i="63"/>
  <c r="R636" i="63"/>
  <c r="Q636" i="63"/>
  <c r="P636" i="63"/>
  <c r="O636" i="63"/>
  <c r="N636" i="63"/>
  <c r="M636" i="63"/>
  <c r="L636" i="63"/>
  <c r="K636" i="63"/>
  <c r="J636" i="63"/>
  <c r="I636" i="63"/>
  <c r="H636" i="63"/>
  <c r="G636" i="63"/>
  <c r="F636" i="63"/>
  <c r="E636" i="63"/>
  <c r="D636" i="63"/>
  <c r="O632" i="63"/>
  <c r="L632" i="63"/>
  <c r="K632" i="63"/>
  <c r="J632" i="63"/>
  <c r="R253" i="63"/>
  <c r="Q253" i="63"/>
  <c r="P253" i="63"/>
  <c r="O253" i="63"/>
  <c r="N253" i="63"/>
  <c r="M253" i="63"/>
  <c r="L253" i="63"/>
  <c r="K253" i="63"/>
  <c r="J253" i="63"/>
  <c r="R251" i="63"/>
  <c r="Q251" i="63"/>
  <c r="P251" i="63"/>
  <c r="O251" i="63"/>
  <c r="N251" i="63"/>
  <c r="M251" i="63"/>
  <c r="L251" i="63"/>
  <c r="K251" i="63"/>
  <c r="J251" i="63"/>
  <c r="R250" i="63"/>
  <c r="Q250" i="63"/>
  <c r="P250" i="63"/>
  <c r="O250" i="63"/>
  <c r="N250" i="63"/>
  <c r="M250" i="63"/>
  <c r="L250" i="63"/>
  <c r="K250" i="63"/>
  <c r="J250" i="63"/>
  <c r="Q249" i="63"/>
  <c r="P249" i="63"/>
  <c r="O249" i="63"/>
  <c r="L248" i="63"/>
  <c r="J248" i="63"/>
  <c r="K247" i="63"/>
  <c r="J247" i="63"/>
  <c r="R246" i="63"/>
  <c r="Q246" i="63"/>
  <c r="P246" i="63"/>
  <c r="O246" i="63"/>
  <c r="N246" i="63"/>
  <c r="M246" i="63"/>
  <c r="L246" i="63"/>
  <c r="K246" i="63"/>
  <c r="J246" i="63"/>
  <c r="R245" i="63"/>
  <c r="Q245" i="63"/>
  <c r="P245" i="63"/>
  <c r="O245" i="63"/>
  <c r="N245" i="63"/>
  <c r="M245" i="63"/>
  <c r="L245" i="63"/>
  <c r="K245" i="63"/>
  <c r="J245" i="63"/>
  <c r="R244" i="63"/>
  <c r="Q244" i="63"/>
  <c r="P244" i="63"/>
  <c r="O244" i="63"/>
  <c r="N244" i="63"/>
  <c r="M244" i="63"/>
  <c r="L244" i="63"/>
  <c r="K244" i="63"/>
  <c r="J244" i="63"/>
  <c r="R243" i="63"/>
  <c r="Q243" i="63"/>
  <c r="P243" i="63"/>
  <c r="O243" i="63"/>
  <c r="N243" i="63"/>
  <c r="M243" i="63"/>
  <c r="L243" i="63"/>
  <c r="K243" i="63"/>
  <c r="J243" i="63"/>
  <c r="L242" i="63"/>
  <c r="O241" i="63"/>
  <c r="L241" i="63"/>
  <c r="J241" i="63"/>
  <c r="R240" i="63"/>
  <c r="Q240" i="63"/>
  <c r="P240" i="63"/>
  <c r="O240" i="63"/>
  <c r="N240" i="63"/>
  <c r="M240" i="63"/>
  <c r="L240" i="63"/>
  <c r="K240" i="63"/>
  <c r="J240" i="63"/>
  <c r="R239" i="63"/>
  <c r="Q239" i="63"/>
  <c r="P239" i="63"/>
  <c r="O239" i="63"/>
  <c r="N239" i="63"/>
  <c r="M239" i="63"/>
  <c r="L239" i="63"/>
  <c r="K239" i="63"/>
  <c r="J239" i="63"/>
  <c r="R238" i="63"/>
  <c r="Q238" i="63"/>
  <c r="P238" i="63"/>
  <c r="O238" i="63"/>
  <c r="N238" i="63"/>
  <c r="M238" i="63"/>
  <c r="L238" i="63"/>
  <c r="K238" i="63"/>
  <c r="J238" i="63"/>
  <c r="R237" i="63"/>
  <c r="Q237" i="63"/>
  <c r="P237" i="63"/>
  <c r="O237" i="63"/>
  <c r="N237" i="63"/>
  <c r="M237" i="63"/>
  <c r="L237" i="63"/>
  <c r="K237" i="63"/>
  <c r="J237" i="63"/>
  <c r="R236" i="63"/>
  <c r="Q236" i="63"/>
  <c r="P236" i="63"/>
  <c r="O236" i="63"/>
  <c r="N236" i="63"/>
  <c r="M236" i="63"/>
  <c r="L236" i="63"/>
  <c r="K236" i="63"/>
  <c r="J236" i="63"/>
  <c r="P235" i="63"/>
  <c r="O235" i="63"/>
  <c r="R234" i="63"/>
  <c r="Q234" i="63"/>
  <c r="P234" i="63"/>
  <c r="O234" i="63"/>
  <c r="N234" i="63"/>
  <c r="M234" i="63"/>
  <c r="L234" i="63"/>
  <c r="K234" i="63"/>
  <c r="J234" i="63"/>
  <c r="R233" i="63"/>
  <c r="Q233" i="63"/>
  <c r="P233" i="63"/>
  <c r="O233" i="63"/>
  <c r="N233" i="63"/>
  <c r="M233" i="63"/>
  <c r="L233" i="63"/>
  <c r="K233" i="63"/>
  <c r="J233" i="63"/>
  <c r="R232" i="63"/>
  <c r="Q232" i="63"/>
  <c r="P232" i="63"/>
  <c r="O232" i="63"/>
  <c r="N232" i="63"/>
  <c r="M232" i="63"/>
  <c r="L232" i="63"/>
  <c r="K232" i="63"/>
  <c r="J232" i="63"/>
  <c r="R231" i="63"/>
  <c r="Q231" i="63"/>
  <c r="P231" i="63"/>
  <c r="O231" i="63"/>
  <c r="N231" i="63"/>
  <c r="M231" i="63"/>
  <c r="L231" i="63"/>
  <c r="K231" i="63"/>
  <c r="J231" i="63"/>
  <c r="R230" i="63"/>
  <c r="Q230" i="63"/>
  <c r="P230" i="63"/>
  <c r="O230" i="63"/>
  <c r="N230" i="63"/>
  <c r="M230" i="63"/>
  <c r="L230" i="63"/>
  <c r="K230" i="63"/>
  <c r="J230" i="63"/>
  <c r="R229" i="63"/>
  <c r="Q229" i="63"/>
  <c r="P229" i="63"/>
  <c r="O229" i="63"/>
  <c r="N229" i="63"/>
  <c r="M229" i="63"/>
  <c r="L229" i="63"/>
  <c r="K229" i="63"/>
  <c r="J229" i="63"/>
  <c r="R228" i="63"/>
  <c r="Q228" i="63"/>
  <c r="P228" i="63"/>
  <c r="O228" i="63"/>
  <c r="N228" i="63"/>
  <c r="M228" i="63"/>
  <c r="L228" i="63"/>
  <c r="K228" i="63"/>
  <c r="J228" i="63"/>
  <c r="R227" i="63"/>
  <c r="Q227" i="63"/>
  <c r="P227" i="63"/>
  <c r="O227" i="63"/>
  <c r="N227" i="63"/>
  <c r="M227" i="63"/>
  <c r="L227" i="63"/>
  <c r="K227" i="63"/>
  <c r="J227" i="63"/>
  <c r="R226" i="63"/>
  <c r="Q226" i="63"/>
  <c r="P226" i="63"/>
  <c r="O226" i="63"/>
  <c r="N226" i="63"/>
  <c r="M226" i="63"/>
  <c r="L226" i="63"/>
  <c r="K226" i="63"/>
  <c r="J226" i="63"/>
  <c r="R225" i="63"/>
  <c r="Q225" i="63"/>
  <c r="P225" i="63"/>
  <c r="O225" i="63"/>
  <c r="N225" i="63"/>
  <c r="M225" i="63"/>
  <c r="L225" i="63"/>
  <c r="K225" i="63"/>
  <c r="J225" i="63"/>
  <c r="R224" i="63"/>
  <c r="Q224" i="63"/>
  <c r="P224" i="63"/>
  <c r="O224" i="63"/>
  <c r="N224" i="63"/>
  <c r="M224" i="63"/>
  <c r="L224" i="63"/>
  <c r="K224" i="63"/>
  <c r="J224" i="63"/>
  <c r="R223" i="63"/>
  <c r="Q223" i="63"/>
  <c r="P223" i="63"/>
  <c r="O223" i="63"/>
  <c r="N223" i="63"/>
  <c r="M223" i="63"/>
  <c r="L223" i="63"/>
  <c r="K223" i="63"/>
  <c r="J223" i="63"/>
  <c r="R222" i="63"/>
  <c r="Q222" i="63"/>
  <c r="P222" i="63"/>
  <c r="O222" i="63"/>
  <c r="N222" i="63"/>
  <c r="M222" i="63"/>
  <c r="L222" i="63"/>
  <c r="K222" i="63"/>
  <c r="J222" i="63"/>
  <c r="R221" i="63"/>
  <c r="Q221" i="63"/>
  <c r="P221" i="63"/>
  <c r="O221" i="63"/>
  <c r="N221" i="63"/>
  <c r="M221" i="63"/>
  <c r="L221" i="63"/>
  <c r="K221" i="63"/>
  <c r="J221" i="63"/>
  <c r="R220" i="63"/>
  <c r="Q220" i="63"/>
  <c r="P220" i="63"/>
  <c r="O220" i="63"/>
  <c r="N220" i="63"/>
  <c r="M220" i="63"/>
  <c r="L220" i="63"/>
  <c r="K220" i="63"/>
  <c r="J220" i="63"/>
  <c r="R219" i="63"/>
  <c r="Q219" i="63"/>
  <c r="P219" i="63"/>
  <c r="O219" i="63"/>
  <c r="N219" i="63"/>
  <c r="M219" i="63"/>
  <c r="L219" i="63"/>
  <c r="K219" i="63"/>
  <c r="J219" i="63"/>
  <c r="R218" i="63"/>
  <c r="Q218" i="63"/>
  <c r="P218" i="63"/>
  <c r="O218" i="63"/>
  <c r="N218" i="63"/>
  <c r="M218" i="63"/>
  <c r="L218" i="63"/>
  <c r="K218" i="63"/>
  <c r="J218" i="63"/>
  <c r="R217" i="63"/>
  <c r="Q217" i="63"/>
  <c r="P217" i="63"/>
  <c r="O217" i="63"/>
  <c r="N217" i="63"/>
  <c r="M217" i="63"/>
  <c r="L217" i="63"/>
  <c r="K217" i="63"/>
  <c r="J217" i="63"/>
  <c r="R216" i="63"/>
  <c r="Q216" i="63"/>
  <c r="P216" i="63"/>
  <c r="O216" i="63"/>
  <c r="N216" i="63"/>
  <c r="M216" i="63"/>
  <c r="L216" i="63"/>
  <c r="K216" i="63"/>
  <c r="J216" i="63"/>
  <c r="R215" i="63"/>
  <c r="Q215" i="63"/>
  <c r="P215" i="63"/>
  <c r="O215" i="63"/>
  <c r="N215" i="63"/>
  <c r="M215" i="63"/>
  <c r="L215" i="63"/>
  <c r="K215" i="63"/>
  <c r="J215" i="63"/>
  <c r="R214" i="63"/>
  <c r="Q214" i="63"/>
  <c r="P214" i="63"/>
  <c r="O214" i="63"/>
  <c r="N214" i="63"/>
  <c r="M214" i="63"/>
  <c r="L214" i="63"/>
  <c r="K214" i="63"/>
  <c r="J214" i="63"/>
  <c r="R213" i="63"/>
  <c r="Q213" i="63"/>
  <c r="P213" i="63"/>
  <c r="O213" i="63"/>
  <c r="N213" i="63"/>
  <c r="M213" i="63"/>
  <c r="L213" i="63"/>
  <c r="K213" i="63"/>
  <c r="J213" i="63"/>
  <c r="R212" i="63"/>
  <c r="Q212" i="63"/>
  <c r="P212" i="63"/>
  <c r="O212" i="63"/>
  <c r="N212" i="63"/>
  <c r="M212" i="63"/>
  <c r="L212" i="63"/>
  <c r="K212" i="63"/>
  <c r="J212" i="63"/>
  <c r="R211" i="63"/>
  <c r="Q211" i="63"/>
  <c r="P211" i="63"/>
  <c r="O211" i="63"/>
  <c r="N211" i="63"/>
  <c r="M211" i="63"/>
  <c r="L211" i="63"/>
  <c r="K211" i="63"/>
  <c r="J211" i="63"/>
  <c r="R210" i="63"/>
  <c r="Q210" i="63"/>
  <c r="P210" i="63"/>
  <c r="O210" i="63"/>
  <c r="N210" i="63"/>
  <c r="M210" i="63"/>
  <c r="L210" i="63"/>
  <c r="K210" i="63"/>
  <c r="J210" i="63"/>
  <c r="N209" i="63"/>
  <c r="L209" i="63"/>
  <c r="K209" i="63"/>
  <c r="R208" i="63"/>
  <c r="Q208" i="63"/>
  <c r="P208" i="63"/>
  <c r="O208" i="63"/>
  <c r="N208" i="63"/>
  <c r="M208" i="63"/>
  <c r="L208" i="63"/>
  <c r="K208" i="63"/>
  <c r="J208" i="63"/>
  <c r="R207" i="63"/>
  <c r="Q207" i="63"/>
  <c r="P207" i="63"/>
  <c r="O207" i="63"/>
  <c r="N207" i="63"/>
  <c r="M207" i="63"/>
  <c r="L207" i="63"/>
  <c r="K207" i="63"/>
  <c r="J207" i="63"/>
  <c r="R206" i="63"/>
  <c r="Q206" i="63"/>
  <c r="P206" i="63"/>
  <c r="O206" i="63"/>
  <c r="N206" i="63"/>
  <c r="M206" i="63"/>
  <c r="L206" i="63"/>
  <c r="K206" i="63"/>
  <c r="J206" i="63"/>
  <c r="R205" i="63"/>
  <c r="Q205" i="63"/>
  <c r="P205" i="63"/>
  <c r="O205" i="63"/>
  <c r="N205" i="63"/>
  <c r="M205" i="63"/>
  <c r="L205" i="63"/>
  <c r="K205" i="63"/>
  <c r="J205" i="63"/>
  <c r="R204" i="63"/>
  <c r="Q204" i="63"/>
  <c r="P204" i="63"/>
  <c r="O204" i="63"/>
  <c r="N204" i="63"/>
  <c r="M204" i="63"/>
  <c r="L204" i="63"/>
  <c r="K204" i="63"/>
  <c r="J204" i="63"/>
  <c r="R203" i="63"/>
  <c r="Q203" i="63"/>
  <c r="P203" i="63"/>
  <c r="O203" i="63"/>
  <c r="N203" i="63"/>
  <c r="M203" i="63"/>
  <c r="L203" i="63"/>
  <c r="K203" i="63"/>
  <c r="J203" i="63"/>
  <c r="R202" i="63"/>
  <c r="Q202" i="63"/>
  <c r="P202" i="63"/>
  <c r="O202" i="63"/>
  <c r="N202" i="63"/>
  <c r="M202" i="63"/>
  <c r="L202" i="63"/>
  <c r="K202" i="63"/>
  <c r="J202" i="63"/>
  <c r="R201" i="63"/>
  <c r="Q201" i="63"/>
  <c r="P201" i="63"/>
  <c r="O201" i="63"/>
  <c r="N201" i="63"/>
  <c r="M201" i="63"/>
  <c r="L201" i="63"/>
  <c r="K201" i="63"/>
  <c r="J201" i="63"/>
  <c r="R200" i="63"/>
  <c r="Q200" i="63"/>
  <c r="P200" i="63"/>
  <c r="O200" i="63"/>
  <c r="N200" i="63"/>
  <c r="M200" i="63"/>
  <c r="L200" i="63"/>
  <c r="K200" i="63"/>
  <c r="J200" i="63"/>
  <c r="R199" i="63"/>
  <c r="Q199" i="63"/>
  <c r="P199" i="63"/>
  <c r="O199" i="63"/>
  <c r="N199" i="63"/>
  <c r="M199" i="63"/>
  <c r="L199" i="63"/>
  <c r="K199" i="63"/>
  <c r="J199" i="63"/>
  <c r="R198" i="63"/>
  <c r="Q198" i="63"/>
  <c r="P198" i="63"/>
  <c r="O198" i="63"/>
  <c r="N198" i="63"/>
  <c r="M198" i="63"/>
  <c r="L198" i="63"/>
  <c r="K198" i="63"/>
  <c r="J198" i="63"/>
  <c r="R197" i="63"/>
  <c r="Q197" i="63"/>
  <c r="P197" i="63"/>
  <c r="O197" i="63"/>
  <c r="N197" i="63"/>
  <c r="M197" i="63"/>
  <c r="L197" i="63"/>
  <c r="K197" i="63"/>
  <c r="J197" i="63"/>
  <c r="K196" i="63"/>
  <c r="J196" i="63"/>
  <c r="Q195" i="63"/>
  <c r="P195" i="63"/>
  <c r="K195" i="63"/>
  <c r="J195" i="63"/>
  <c r="P192" i="63"/>
  <c r="M191" i="63"/>
  <c r="K191" i="63"/>
  <c r="J191" i="63"/>
  <c r="R190" i="63"/>
  <c r="Q190" i="63"/>
  <c r="P190" i="63"/>
  <c r="O190" i="63"/>
  <c r="N190" i="63"/>
  <c r="M190" i="63"/>
  <c r="L190" i="63"/>
  <c r="K190" i="63"/>
  <c r="J190" i="63"/>
  <c r="R189" i="63"/>
  <c r="Q189" i="63"/>
  <c r="P189" i="63"/>
  <c r="O189" i="63"/>
  <c r="N189" i="63"/>
  <c r="M189" i="63"/>
  <c r="L189" i="63"/>
  <c r="K189" i="63"/>
  <c r="J189" i="63"/>
  <c r="R188" i="63"/>
  <c r="Q188" i="63"/>
  <c r="P188" i="63"/>
  <c r="O188" i="63"/>
  <c r="N188" i="63"/>
  <c r="M188" i="63"/>
  <c r="L188" i="63"/>
  <c r="K188" i="63"/>
  <c r="J188" i="63"/>
  <c r="R187" i="63"/>
  <c r="Q187" i="63"/>
  <c r="P187" i="63"/>
  <c r="O187" i="63"/>
  <c r="N187" i="63"/>
  <c r="M187" i="63"/>
  <c r="L187" i="63"/>
  <c r="K187" i="63"/>
  <c r="J187" i="63"/>
  <c r="R186" i="63"/>
  <c r="Q186" i="63"/>
  <c r="P186" i="63"/>
  <c r="O186" i="63"/>
  <c r="N186" i="63"/>
  <c r="M186" i="63"/>
  <c r="L186" i="63"/>
  <c r="K186" i="63"/>
  <c r="J186" i="63"/>
  <c r="R185" i="63"/>
  <c r="Q185" i="63"/>
  <c r="P185" i="63"/>
  <c r="O185" i="63"/>
  <c r="N185" i="63"/>
  <c r="M185" i="63"/>
  <c r="L185" i="63"/>
  <c r="K185" i="63"/>
  <c r="J185" i="63"/>
  <c r="R184" i="63"/>
  <c r="Q184" i="63"/>
  <c r="P184" i="63"/>
  <c r="O184" i="63"/>
  <c r="N184" i="63"/>
  <c r="M184" i="63"/>
  <c r="L184" i="63"/>
  <c r="K184" i="63"/>
  <c r="J184" i="63"/>
  <c r="R183" i="63"/>
  <c r="Q183" i="63"/>
  <c r="P183" i="63"/>
  <c r="O183" i="63"/>
  <c r="N183" i="63"/>
  <c r="M183" i="63"/>
  <c r="L183" i="63"/>
  <c r="K183" i="63"/>
  <c r="J183" i="63"/>
  <c r="N182" i="63"/>
  <c r="M182" i="63"/>
  <c r="O181" i="63"/>
  <c r="L181" i="63"/>
  <c r="K181" i="63"/>
  <c r="J181" i="63"/>
  <c r="P180" i="63"/>
  <c r="O180" i="63"/>
  <c r="L180" i="63"/>
  <c r="J180" i="63"/>
  <c r="Q178" i="63"/>
  <c r="P178" i="63"/>
  <c r="O178" i="63"/>
  <c r="M178" i="63"/>
  <c r="K178" i="63"/>
  <c r="O177" i="63"/>
  <c r="N177" i="63"/>
  <c r="N617" i="63"/>
  <c r="M617" i="63"/>
  <c r="K617" i="63"/>
  <c r="I617" i="63"/>
  <c r="O616" i="63"/>
  <c r="N616" i="63"/>
  <c r="R615" i="63"/>
  <c r="Q615" i="63"/>
  <c r="O615" i="63"/>
  <c r="L615" i="63"/>
  <c r="K615" i="63"/>
  <c r="J615" i="63"/>
  <c r="R614" i="63"/>
  <c r="O614" i="63"/>
  <c r="G614" i="63"/>
  <c r="Q176" i="63"/>
  <c r="P176" i="63"/>
  <c r="O176" i="63"/>
  <c r="N176" i="63"/>
  <c r="L176" i="63"/>
  <c r="P175" i="63"/>
  <c r="O175" i="63"/>
  <c r="R174" i="63"/>
  <c r="Q174" i="63"/>
  <c r="P174" i="63"/>
  <c r="O174" i="63"/>
  <c r="N174" i="63"/>
  <c r="M174" i="63"/>
  <c r="L174" i="63"/>
  <c r="K174" i="63"/>
  <c r="J174" i="63"/>
  <c r="M173" i="63"/>
  <c r="O172" i="63"/>
  <c r="M172" i="63"/>
  <c r="K172" i="63"/>
  <c r="J172" i="63"/>
  <c r="R171" i="63"/>
  <c r="Q171" i="63"/>
  <c r="K171" i="63"/>
  <c r="R169" i="63"/>
  <c r="Q169" i="63"/>
  <c r="P169" i="63"/>
  <c r="O169" i="63"/>
  <c r="N169" i="63"/>
  <c r="M169" i="63"/>
  <c r="L169" i="63"/>
  <c r="K169" i="63"/>
  <c r="J169" i="63"/>
  <c r="R168" i="63"/>
  <c r="Q168" i="63"/>
  <c r="P168" i="63"/>
  <c r="O168" i="63"/>
  <c r="N168" i="63"/>
  <c r="M168" i="63"/>
  <c r="L168" i="63"/>
  <c r="K168" i="63"/>
  <c r="J168" i="63"/>
  <c r="M167" i="63"/>
  <c r="R165" i="63"/>
  <c r="Q165" i="63"/>
  <c r="P165" i="63"/>
  <c r="O165" i="63"/>
  <c r="N165" i="63"/>
  <c r="M165" i="63"/>
  <c r="L165" i="63"/>
  <c r="K165" i="63"/>
  <c r="J165" i="63"/>
  <c r="J164" i="63"/>
  <c r="R163" i="63"/>
  <c r="Q163" i="63"/>
  <c r="P163" i="63"/>
  <c r="O163" i="63"/>
  <c r="N163" i="63"/>
  <c r="Q162" i="63"/>
  <c r="O162" i="63"/>
  <c r="K161" i="63"/>
  <c r="R160" i="63"/>
  <c r="Q160" i="63"/>
  <c r="K160" i="63"/>
  <c r="K159" i="63"/>
  <c r="J159" i="63"/>
  <c r="R158" i="63"/>
  <c r="Q158" i="63"/>
  <c r="P158" i="63"/>
  <c r="M158" i="63"/>
  <c r="O157" i="63"/>
  <c r="R153" i="63"/>
  <c r="Q153" i="63"/>
  <c r="P153" i="63"/>
  <c r="M153" i="63"/>
  <c r="R152" i="63"/>
  <c r="Q152" i="63"/>
  <c r="L151" i="63"/>
  <c r="K151" i="63"/>
  <c r="Q148" i="63"/>
  <c r="N148" i="63"/>
  <c r="M148" i="63"/>
  <c r="R147" i="63"/>
  <c r="Q147" i="63"/>
  <c r="R146" i="63"/>
  <c r="O146" i="63"/>
  <c r="N146" i="63"/>
  <c r="M146" i="63"/>
  <c r="L146" i="63"/>
  <c r="K146" i="63"/>
  <c r="K144" i="63"/>
  <c r="J144" i="63"/>
  <c r="Q143" i="63"/>
  <c r="P143" i="63"/>
  <c r="M143" i="63"/>
  <c r="J143" i="63"/>
  <c r="L142" i="63"/>
  <c r="J142" i="63"/>
  <c r="R141" i="63"/>
  <c r="Q141" i="63"/>
  <c r="P141" i="63"/>
  <c r="O141" i="63"/>
  <c r="P140" i="63"/>
  <c r="R136" i="63"/>
  <c r="L136" i="63"/>
  <c r="L135" i="63"/>
  <c r="K135" i="63"/>
  <c r="Q134" i="63"/>
  <c r="P134" i="63"/>
  <c r="O134" i="63"/>
  <c r="R133" i="63"/>
  <c r="Q133" i="63"/>
  <c r="J133" i="63"/>
  <c r="R132" i="63"/>
  <c r="Q132" i="63"/>
  <c r="P132" i="63"/>
  <c r="N132" i="63"/>
  <c r="K132" i="63"/>
  <c r="O131" i="63"/>
  <c r="M130" i="63"/>
  <c r="K130" i="63"/>
  <c r="J130" i="63"/>
  <c r="R129" i="63"/>
  <c r="N129" i="63"/>
  <c r="M129" i="63"/>
  <c r="M128" i="63"/>
  <c r="L128" i="63"/>
  <c r="K128" i="63"/>
  <c r="J128" i="63"/>
  <c r="N125" i="63"/>
  <c r="M125" i="63"/>
  <c r="P124" i="63"/>
  <c r="Q123" i="63"/>
  <c r="P123" i="63"/>
  <c r="O123" i="63"/>
  <c r="N123" i="63"/>
  <c r="K123" i="63"/>
  <c r="J123" i="63"/>
  <c r="P122" i="63"/>
  <c r="M122" i="63"/>
  <c r="K613" i="63"/>
  <c r="J613" i="63"/>
  <c r="R121" i="63"/>
  <c r="Q121" i="63"/>
  <c r="P121" i="63"/>
  <c r="O121" i="63"/>
  <c r="N121" i="63"/>
  <c r="M121" i="63"/>
  <c r="L121" i="63"/>
  <c r="K121" i="63"/>
  <c r="J121" i="63"/>
  <c r="Q120" i="63"/>
  <c r="P120" i="63"/>
  <c r="O120" i="63"/>
  <c r="N120" i="63"/>
  <c r="K120" i="63"/>
  <c r="J120" i="63"/>
  <c r="O119" i="63"/>
  <c r="N119" i="63"/>
  <c r="Q114" i="63"/>
  <c r="R113" i="63"/>
  <c r="N113" i="63"/>
  <c r="M113" i="63"/>
  <c r="L113" i="63"/>
  <c r="K113" i="63"/>
  <c r="P112" i="63"/>
  <c r="N112" i="63"/>
  <c r="M112" i="63"/>
  <c r="K112" i="63"/>
  <c r="O111" i="63"/>
  <c r="N111" i="63"/>
  <c r="M111" i="63"/>
  <c r="L111" i="63"/>
  <c r="K111" i="63"/>
  <c r="Q110" i="63"/>
  <c r="N110" i="63"/>
  <c r="M110" i="63"/>
  <c r="M109" i="63"/>
  <c r="L109" i="63"/>
  <c r="J109" i="63"/>
  <c r="Q108" i="63"/>
  <c r="P108" i="63"/>
  <c r="Q107" i="63"/>
  <c r="J107" i="63"/>
  <c r="Q106" i="63"/>
  <c r="P106" i="63"/>
  <c r="O106" i="63"/>
  <c r="L106" i="63"/>
  <c r="R105" i="63"/>
  <c r="Q105" i="63"/>
  <c r="J105" i="63"/>
  <c r="O100" i="63"/>
  <c r="N100" i="63"/>
  <c r="M100" i="63"/>
  <c r="R99" i="63"/>
  <c r="O99" i="63"/>
  <c r="N99" i="63"/>
  <c r="Q98" i="63"/>
  <c r="P98" i="63"/>
  <c r="M98" i="63"/>
  <c r="K98" i="63"/>
  <c r="J98" i="63"/>
  <c r="R97" i="63"/>
  <c r="O97" i="63"/>
  <c r="M97" i="63"/>
  <c r="O96" i="63"/>
  <c r="M96" i="63"/>
  <c r="L96" i="63"/>
  <c r="K96" i="63"/>
  <c r="J96" i="63"/>
  <c r="M94" i="63"/>
  <c r="L94" i="63"/>
  <c r="K94" i="63"/>
  <c r="J94" i="63"/>
  <c r="P93" i="63"/>
  <c r="L93" i="63"/>
  <c r="K93" i="63"/>
  <c r="N92" i="63"/>
  <c r="L92" i="63"/>
  <c r="K92" i="63"/>
  <c r="R91" i="63"/>
  <c r="R87" i="63"/>
  <c r="Q87" i="63"/>
  <c r="O87" i="63"/>
  <c r="M87" i="63"/>
  <c r="K87" i="63"/>
  <c r="J87" i="63"/>
  <c r="R86" i="63"/>
  <c r="Q86" i="63"/>
  <c r="P86" i="63"/>
  <c r="O86" i="63"/>
  <c r="N86" i="63"/>
  <c r="M86" i="63"/>
  <c r="L86" i="63"/>
  <c r="K86" i="63"/>
  <c r="J86" i="63"/>
  <c r="Q85" i="63"/>
  <c r="P85" i="63"/>
  <c r="M85" i="63"/>
  <c r="K85" i="63"/>
  <c r="J84" i="63"/>
  <c r="R82" i="63"/>
  <c r="K82" i="63"/>
  <c r="J82" i="63"/>
  <c r="Q81" i="63"/>
  <c r="P81" i="63"/>
  <c r="O81" i="63"/>
  <c r="K81" i="63"/>
  <c r="J81" i="63"/>
  <c r="R80" i="63"/>
  <c r="K80" i="63"/>
  <c r="J80" i="63"/>
  <c r="Q79" i="63"/>
  <c r="P79" i="63"/>
  <c r="N79" i="63"/>
  <c r="M79" i="63"/>
  <c r="J79" i="63"/>
  <c r="R78" i="63"/>
  <c r="J78" i="63"/>
  <c r="R77" i="63"/>
  <c r="P77" i="63"/>
  <c r="O77" i="63"/>
  <c r="N77" i="63"/>
  <c r="M77" i="63"/>
  <c r="P76" i="63"/>
  <c r="O76" i="63"/>
  <c r="M75" i="63"/>
  <c r="O74" i="63"/>
  <c r="R73" i="63"/>
  <c r="Q73" i="63"/>
  <c r="O73" i="63"/>
  <c r="M73" i="63"/>
  <c r="K73" i="63"/>
  <c r="J73" i="63"/>
  <c r="O72" i="63"/>
  <c r="M71" i="63"/>
  <c r="L71" i="63"/>
  <c r="M70" i="63"/>
  <c r="N69" i="63"/>
  <c r="M69" i="63"/>
  <c r="L69" i="63"/>
  <c r="K69" i="63"/>
  <c r="J69" i="63"/>
  <c r="P68" i="63"/>
  <c r="N68" i="63"/>
  <c r="M68" i="63"/>
  <c r="L68" i="63"/>
  <c r="P67" i="63"/>
  <c r="O67" i="63"/>
  <c r="N67" i="63"/>
  <c r="M67" i="63"/>
  <c r="K67" i="63"/>
  <c r="R66" i="63"/>
  <c r="O66" i="63"/>
  <c r="N66" i="63"/>
  <c r="N63" i="63"/>
  <c r="M63" i="63"/>
  <c r="L63" i="63"/>
  <c r="P61" i="63"/>
  <c r="O61" i="63"/>
  <c r="N61" i="63"/>
  <c r="M61" i="63"/>
  <c r="R60" i="63"/>
  <c r="P60" i="63"/>
  <c r="M60" i="63"/>
  <c r="K60" i="63"/>
  <c r="J60" i="63"/>
  <c r="R59" i="63"/>
  <c r="Q59" i="63"/>
  <c r="P59" i="63"/>
  <c r="O59" i="63"/>
  <c r="K59" i="63"/>
  <c r="J59" i="63"/>
  <c r="M58" i="63"/>
  <c r="L58" i="63"/>
  <c r="K58" i="63"/>
  <c r="J58" i="63"/>
  <c r="R57" i="63"/>
  <c r="Q57" i="63"/>
  <c r="M57" i="63"/>
  <c r="L57" i="63"/>
  <c r="M56" i="63"/>
  <c r="L56" i="63"/>
  <c r="J56" i="63"/>
  <c r="R55" i="63"/>
  <c r="Q55" i="63"/>
  <c r="P55" i="63"/>
  <c r="O55" i="63"/>
  <c r="N55" i="63"/>
  <c r="M55" i="63"/>
  <c r="L55" i="63"/>
  <c r="K55" i="63"/>
  <c r="J55" i="63"/>
  <c r="R54" i="63"/>
  <c r="Q54" i="63"/>
  <c r="P54" i="63"/>
  <c r="N54" i="63"/>
  <c r="M54" i="63"/>
  <c r="L54" i="63"/>
  <c r="R53" i="63"/>
  <c r="P53" i="63"/>
  <c r="K53" i="63"/>
  <c r="R50" i="63"/>
  <c r="Q50" i="63"/>
  <c r="P50" i="63"/>
  <c r="L50" i="63"/>
  <c r="K50" i="63"/>
  <c r="N49" i="63"/>
  <c r="M49" i="63"/>
  <c r="L49" i="63"/>
  <c r="K49" i="63"/>
  <c r="J49" i="63"/>
  <c r="O47" i="63"/>
  <c r="N47" i="63"/>
  <c r="M47" i="63"/>
  <c r="L47" i="63"/>
  <c r="J47" i="63"/>
  <c r="N46" i="63"/>
  <c r="R45" i="63"/>
  <c r="Q45" i="63"/>
  <c r="P45" i="63"/>
  <c r="O45" i="63"/>
  <c r="M45" i="63"/>
  <c r="K45" i="63"/>
  <c r="Q44" i="63"/>
  <c r="P44" i="63"/>
  <c r="K44" i="63"/>
  <c r="J44" i="63"/>
  <c r="M43" i="63"/>
  <c r="R39" i="63"/>
  <c r="Q39" i="63"/>
  <c r="M39" i="63"/>
  <c r="N38" i="63"/>
  <c r="M38" i="63"/>
  <c r="L38" i="63"/>
  <c r="K38" i="63"/>
  <c r="J38" i="63"/>
  <c r="Q37" i="63"/>
  <c r="P37" i="63"/>
  <c r="O37" i="63"/>
  <c r="M37" i="63"/>
  <c r="K37" i="63"/>
  <c r="Q36" i="63"/>
  <c r="P36" i="63"/>
  <c r="O36" i="63"/>
  <c r="N36" i="63"/>
  <c r="M36" i="63"/>
  <c r="L36" i="63"/>
  <c r="P35" i="63"/>
  <c r="R34" i="63"/>
  <c r="Q34" i="63"/>
  <c r="P34" i="63"/>
  <c r="O34" i="63"/>
  <c r="N34" i="63"/>
  <c r="R33" i="63"/>
  <c r="L33" i="63"/>
  <c r="K33" i="63"/>
  <c r="J33" i="63"/>
  <c r="R31" i="63"/>
  <c r="Q31" i="63"/>
  <c r="P31" i="63"/>
  <c r="O31" i="63"/>
  <c r="N31" i="63"/>
  <c r="M31" i="63"/>
  <c r="L31" i="63"/>
  <c r="K31" i="63"/>
  <c r="J31" i="63"/>
  <c r="R30" i="63"/>
  <c r="Q30" i="63"/>
  <c r="P30" i="63"/>
  <c r="O30" i="63"/>
  <c r="N30" i="63"/>
  <c r="M30" i="63"/>
  <c r="L30" i="63"/>
  <c r="K30" i="63"/>
  <c r="J30" i="63"/>
  <c r="N29" i="63"/>
  <c r="P28" i="63"/>
  <c r="R27" i="63"/>
  <c r="Q27" i="63"/>
  <c r="P27" i="63"/>
  <c r="O27" i="63"/>
  <c r="N27" i="63"/>
  <c r="J27" i="63"/>
  <c r="R26" i="63"/>
  <c r="Q26" i="63"/>
  <c r="N26" i="63"/>
  <c r="L26" i="63"/>
  <c r="K26" i="63"/>
  <c r="J26" i="63"/>
  <c r="R25" i="63"/>
  <c r="Q25" i="63"/>
  <c r="P25" i="63"/>
  <c r="L25" i="63"/>
  <c r="K25" i="63"/>
  <c r="N24" i="63"/>
  <c r="M24" i="63"/>
  <c r="L24" i="63"/>
  <c r="K24" i="63"/>
  <c r="J24" i="63"/>
  <c r="R23" i="63"/>
  <c r="M23" i="63"/>
  <c r="L23" i="63"/>
  <c r="O20" i="63"/>
  <c r="L20" i="63"/>
  <c r="K20" i="63"/>
  <c r="R18" i="63"/>
  <c r="O18" i="63"/>
  <c r="N18" i="63"/>
  <c r="M18" i="63"/>
  <c r="R17" i="63"/>
  <c r="Q17" i="63"/>
  <c r="O17" i="63"/>
  <c r="M17" i="63"/>
  <c r="K17" i="63"/>
  <c r="R16" i="63"/>
  <c r="Q16" i="63"/>
  <c r="P16" i="63"/>
  <c r="O16" i="63"/>
  <c r="L16" i="63"/>
  <c r="K16" i="63"/>
  <c r="N15" i="63"/>
  <c r="L15" i="63"/>
  <c r="K15" i="63"/>
  <c r="J15" i="63"/>
  <c r="R14" i="63"/>
  <c r="Q14" i="63"/>
  <c r="N14" i="63"/>
  <c r="M14" i="63"/>
  <c r="M13" i="63"/>
  <c r="L13" i="63"/>
  <c r="K13" i="63"/>
  <c r="J13" i="63"/>
  <c r="N12" i="63"/>
  <c r="Q11" i="63"/>
  <c r="P11" i="63"/>
  <c r="O11" i="63"/>
  <c r="N11" i="63"/>
  <c r="M11" i="63"/>
  <c r="L11" i="63"/>
  <c r="Q10" i="63"/>
  <c r="P10" i="63"/>
  <c r="L10" i="63"/>
  <c r="J10" i="63"/>
  <c r="O9" i="63"/>
  <c r="R5" i="63"/>
  <c r="Q5" i="63"/>
  <c r="L5" i="63"/>
  <c r="N4" i="63"/>
  <c r="M4" i="63"/>
  <c r="L4" i="63"/>
  <c r="K4" i="63"/>
  <c r="J4" i="63"/>
  <c r="Q3" i="63"/>
  <c r="O3" i="63"/>
  <c r="N3" i="63"/>
  <c r="M3" i="63"/>
  <c r="J3" i="63"/>
  <c r="Q2" i="63"/>
  <c r="P2" i="63"/>
  <c r="O2" i="63"/>
  <c r="N2" i="63"/>
  <c r="M2" i="63"/>
  <c r="L2" i="63"/>
  <c r="A1374" i="63"/>
  <c r="A1373" i="63"/>
  <c r="A557" i="63"/>
  <c r="A555" i="63"/>
  <c r="A1371" i="63"/>
  <c r="A1370" i="63"/>
  <c r="A546" i="63"/>
  <c r="A544" i="63"/>
  <c r="A545" i="63"/>
  <c r="A542" i="63"/>
  <c r="A1369" i="63"/>
  <c r="A1367" i="63"/>
  <c r="A1365" i="63"/>
  <c r="A1364" i="63"/>
  <c r="A1363" i="63"/>
  <c r="A1362" i="63"/>
  <c r="A1360" i="63"/>
  <c r="A1357" i="63"/>
  <c r="A1358" i="63"/>
  <c r="A1359" i="63"/>
  <c r="A1355" i="63"/>
  <c r="A1354" i="63"/>
  <c r="A1353" i="63"/>
  <c r="A1351" i="63"/>
  <c r="A535" i="63"/>
  <c r="A534" i="63"/>
  <c r="A1349" i="63"/>
  <c r="A1348" i="63"/>
  <c r="A1346" i="63"/>
  <c r="A1347" i="63"/>
  <c r="A1344" i="63"/>
  <c r="A1345" i="63"/>
  <c r="A1343" i="63"/>
  <c r="A1342" i="63"/>
  <c r="A1341" i="63"/>
  <c r="A1338" i="63"/>
  <c r="A1339" i="63"/>
  <c r="A1340" i="63"/>
  <c r="A1336" i="63"/>
  <c r="A1337" i="63"/>
  <c r="A1335" i="63"/>
  <c r="A1333" i="63"/>
  <c r="A1334" i="63"/>
  <c r="A1332" i="63"/>
  <c r="A1331" i="63"/>
  <c r="A1329" i="63"/>
  <c r="A1330" i="63"/>
  <c r="A1325" i="63"/>
  <c r="A1326" i="63"/>
  <c r="A1327" i="63"/>
  <c r="A1328" i="63"/>
  <c r="A1323" i="63"/>
  <c r="A1324" i="63"/>
  <c r="A1322" i="63"/>
  <c r="A1321" i="63"/>
  <c r="A1320" i="63"/>
  <c r="A1318" i="63"/>
  <c r="A1319" i="63"/>
  <c r="A441" i="63"/>
  <c r="A442" i="63"/>
  <c r="A1317" i="63"/>
  <c r="A1316" i="63"/>
  <c r="A1314" i="63"/>
  <c r="A1315" i="63"/>
  <c r="A427" i="63"/>
  <c r="A1313" i="63"/>
  <c r="A426" i="63"/>
  <c r="A1312" i="63"/>
  <c r="A1311" i="63"/>
  <c r="A1309" i="63"/>
  <c r="A1308" i="63"/>
  <c r="A419" i="63"/>
  <c r="A413" i="63"/>
  <c r="A1307" i="63"/>
  <c r="A1305" i="63"/>
  <c r="A1306" i="63"/>
  <c r="A1304" i="63"/>
  <c r="A1302" i="63"/>
  <c r="A1303" i="63"/>
  <c r="A1301" i="63"/>
  <c r="A1299" i="63"/>
  <c r="A1300" i="63"/>
  <c r="A1298" i="63"/>
  <c r="A1296" i="63"/>
  <c r="A1297" i="63"/>
  <c r="A399" i="63"/>
  <c r="A400" i="63"/>
  <c r="A398" i="63"/>
  <c r="A395" i="63"/>
  <c r="A392" i="63"/>
  <c r="A1294" i="63"/>
  <c r="A1295" i="63"/>
  <c r="A390" i="63"/>
  <c r="A1292" i="63"/>
  <c r="A1291" i="63"/>
  <c r="A1289" i="63"/>
  <c r="A1287" i="63"/>
  <c r="A1288" i="63"/>
  <c r="A1286" i="63"/>
  <c r="A378" i="63"/>
  <c r="A379" i="63"/>
  <c r="A1285" i="63"/>
  <c r="A1284" i="63"/>
  <c r="A1282" i="63"/>
  <c r="A1281" i="63"/>
  <c r="A1279" i="63"/>
  <c r="A1280" i="63"/>
  <c r="A1277" i="63"/>
  <c r="A1278" i="63"/>
  <c r="A1275" i="63"/>
  <c r="A1276" i="63"/>
  <c r="A340" i="63"/>
  <c r="A338" i="63"/>
  <c r="A1273" i="63"/>
  <c r="A1274" i="63"/>
  <c r="A1272" i="63"/>
  <c r="A1271" i="63"/>
  <c r="A1270" i="63"/>
  <c r="A1269" i="63"/>
  <c r="A1268" i="63"/>
  <c r="A1267" i="63"/>
  <c r="A1266" i="63"/>
  <c r="A1265" i="63"/>
  <c r="A315" i="63"/>
  <c r="A1264" i="63"/>
  <c r="A1262" i="63"/>
  <c r="A1263" i="63"/>
  <c r="A1261" i="63"/>
  <c r="A1260" i="63"/>
  <c r="A1259" i="63"/>
  <c r="A1258" i="63"/>
  <c r="A1257" i="63"/>
  <c r="A1255" i="63"/>
  <c r="A1256" i="63"/>
  <c r="A1254" i="63"/>
  <c r="A1253" i="63"/>
  <c r="A1251" i="63"/>
  <c r="A1252" i="63"/>
  <c r="A1249" i="63"/>
  <c r="A1248" i="63"/>
  <c r="A293" i="63"/>
  <c r="A294" i="63"/>
  <c r="A1246" i="63"/>
  <c r="A1245" i="63"/>
  <c r="A289" i="63"/>
  <c r="A288" i="63"/>
  <c r="A1243" i="63"/>
  <c r="A285" i="63"/>
  <c r="A1242" i="63"/>
  <c r="A284" i="63"/>
  <c r="A1240" i="63"/>
  <c r="A1241" i="63"/>
  <c r="A1239" i="63"/>
  <c r="A1238" i="63"/>
  <c r="A277" i="63"/>
  <c r="A1235" i="63"/>
  <c r="A1236" i="63"/>
  <c r="A1233" i="63"/>
  <c r="A1232" i="63"/>
  <c r="A1231" i="63"/>
  <c r="A1230" i="63"/>
  <c r="A1227" i="63"/>
  <c r="A1225" i="63"/>
  <c r="A258" i="63"/>
  <c r="A259" i="63"/>
  <c r="A1223" i="63"/>
  <c r="A1224" i="63"/>
  <c r="A256" i="63"/>
  <c r="A257" i="63"/>
  <c r="A254" i="63"/>
  <c r="A255" i="63"/>
  <c r="A1222" i="63"/>
  <c r="A1219" i="63"/>
  <c r="A1220" i="63"/>
  <c r="A1221" i="63"/>
  <c r="A1218" i="63"/>
  <c r="A1217" i="63"/>
  <c r="A1215" i="63"/>
  <c r="A1216" i="63"/>
  <c r="A1214" i="63"/>
  <c r="A1212" i="63"/>
  <c r="A1213" i="63"/>
  <c r="A1210" i="63"/>
  <c r="A1211" i="63"/>
  <c r="A1209" i="63"/>
  <c r="A1208" i="63"/>
  <c r="A1207" i="63"/>
  <c r="A1206" i="63"/>
  <c r="A1205" i="63"/>
  <c r="A1204" i="63"/>
  <c r="A1203" i="63"/>
  <c r="A1202" i="63"/>
  <c r="A1201" i="63"/>
  <c r="A1200" i="63"/>
  <c r="I2" i="63"/>
  <c r="I12" i="63"/>
  <c r="H13" i="63"/>
  <c r="I14" i="63"/>
  <c r="F15" i="63"/>
  <c r="I16" i="63"/>
  <c r="H26" i="63"/>
  <c r="I27" i="63"/>
  <c r="F28" i="63"/>
  <c r="I29" i="63"/>
  <c r="I30" i="63"/>
  <c r="G31" i="63"/>
  <c r="D37" i="63"/>
  <c r="H39" i="63"/>
  <c r="E40" i="63"/>
  <c r="F41" i="63"/>
  <c r="I42" i="63"/>
  <c r="G44" i="63"/>
  <c r="H45" i="63"/>
  <c r="D50" i="63"/>
  <c r="C53" i="63"/>
  <c r="B54" i="63"/>
  <c r="I55" i="63"/>
  <c r="H58" i="63"/>
  <c r="I60" i="63"/>
  <c r="E66" i="63"/>
  <c r="F67" i="63"/>
  <c r="I68" i="63"/>
  <c r="I77" i="63"/>
  <c r="C79" i="63"/>
  <c r="B80" i="63"/>
  <c r="I81" i="63"/>
  <c r="I1206" i="63"/>
  <c r="R611" i="63"/>
  <c r="I87" i="63"/>
  <c r="P612" i="63"/>
  <c r="G1208" i="63"/>
  <c r="I96" i="63"/>
  <c r="H97" i="63"/>
  <c r="I98" i="63"/>
  <c r="F99" i="63"/>
  <c r="I100" i="63"/>
  <c r="I105" i="63"/>
  <c r="D109" i="63"/>
  <c r="H111" i="63"/>
  <c r="I112" i="63"/>
  <c r="F113" i="63"/>
  <c r="I119" i="63"/>
  <c r="F121" i="63"/>
  <c r="G123" i="63"/>
  <c r="H124" i="63"/>
  <c r="H143" i="63"/>
  <c r="G161" i="63"/>
  <c r="I162" i="63"/>
  <c r="I164" i="63"/>
  <c r="I165" i="63"/>
  <c r="G173" i="63"/>
  <c r="G174" i="63"/>
  <c r="D175" i="63"/>
  <c r="I1059" i="63"/>
  <c r="E189" i="63"/>
  <c r="I205" i="63"/>
  <c r="G206" i="63"/>
  <c r="G217" i="63"/>
  <c r="C218" i="63"/>
  <c r="I220" i="63"/>
  <c r="C222" i="63"/>
  <c r="G230" i="63"/>
  <c r="D231" i="63"/>
  <c r="I233" i="63"/>
  <c r="I238" i="63"/>
  <c r="G243" i="63"/>
  <c r="G244" i="63"/>
  <c r="I247" i="63"/>
  <c r="C250" i="63"/>
  <c r="F253" i="63"/>
  <c r="L255" i="63"/>
  <c r="I472" i="63"/>
  <c r="R622" i="63"/>
  <c r="P469" i="63"/>
  <c r="N258" i="63"/>
  <c r="P259" i="63"/>
  <c r="R461" i="63"/>
  <c r="N263" i="63"/>
  <c r="O462" i="63"/>
  <c r="B636" i="63"/>
  <c r="P637" i="63"/>
  <c r="B1228" i="63"/>
  <c r="H1229" i="63"/>
  <c r="H455" i="63"/>
  <c r="C641" i="63"/>
  <c r="L271" i="63"/>
  <c r="G1037" i="63"/>
  <c r="C1233" i="63"/>
  <c r="C647" i="63"/>
  <c r="N1031" i="63"/>
  <c r="J440" i="63"/>
  <c r="P652" i="63"/>
  <c r="N653" i="63"/>
  <c r="P280" i="63"/>
  <c r="J435" i="63"/>
  <c r="B284" i="63"/>
  <c r="L658" i="63"/>
  <c r="R660" i="63"/>
  <c r="R429" i="63"/>
  <c r="E665" i="63"/>
  <c r="I1021" i="63"/>
  <c r="B287" i="63"/>
  <c r="O1011" i="63"/>
  <c r="P680" i="63"/>
  <c r="F1245" i="63"/>
  <c r="O417" i="63"/>
  <c r="Q687" i="63"/>
  <c r="J689" i="63"/>
  <c r="B690" i="63"/>
  <c r="N293" i="63"/>
  <c r="G294" i="63"/>
  <c r="N706" i="63"/>
  <c r="B707" i="63"/>
  <c r="P708" i="63"/>
  <c r="C709" i="63"/>
  <c r="Q710" i="63"/>
  <c r="O296" i="63"/>
  <c r="B574" i="63"/>
  <c r="R298" i="63"/>
  <c r="R718" i="63"/>
  <c r="D301" i="63"/>
  <c r="I1250" i="63"/>
  <c r="K727" i="63"/>
  <c r="J748" i="63"/>
  <c r="I755" i="63"/>
  <c r="P766" i="63"/>
  <c r="F777" i="63"/>
  <c r="J778" i="63"/>
  <c r="B576" i="63"/>
  <c r="D917" i="63"/>
  <c r="N314" i="63"/>
  <c r="M357" i="63"/>
  <c r="R360" i="63"/>
  <c r="I363" i="63"/>
  <c r="B579" i="63"/>
  <c r="R593" i="63"/>
  <c r="F1266" i="63"/>
  <c r="I816" i="63"/>
  <c r="I817" i="63"/>
  <c r="C823" i="63"/>
  <c r="C586" i="63"/>
  <c r="M588" i="63"/>
  <c r="J350" i="63"/>
  <c r="L354" i="63"/>
  <c r="B582" i="63"/>
  <c r="R582" i="63"/>
  <c r="Q881" i="63"/>
  <c r="M836" i="63"/>
  <c r="N579" i="63"/>
  <c r="E349" i="63"/>
  <c r="B589" i="63"/>
  <c r="B590" i="63"/>
  <c r="H1285" i="63"/>
  <c r="B593" i="63"/>
  <c r="O323" i="63"/>
  <c r="E1286" i="63"/>
  <c r="F1289" i="63"/>
  <c r="B1291" i="63"/>
  <c r="D773" i="63"/>
  <c r="D576" i="63"/>
  <c r="G1297" i="63"/>
  <c r="H733" i="63"/>
  <c r="C1298" i="63"/>
  <c r="R302" i="63"/>
  <c r="I1304" i="63"/>
  <c r="D572" i="63"/>
  <c r="D574" i="63"/>
  <c r="F1319" i="63"/>
  <c r="O276" i="63"/>
  <c r="B600" i="63"/>
  <c r="B602" i="63"/>
  <c r="E264" i="63"/>
  <c r="E266" i="63"/>
  <c r="E270" i="63"/>
  <c r="I632" i="63"/>
  <c r="C1330" i="63"/>
  <c r="F1333" i="63"/>
  <c r="M249" i="63"/>
  <c r="M242" i="63"/>
  <c r="R235" i="63"/>
  <c r="Q196" i="63"/>
  <c r="C1343" i="63"/>
  <c r="O193" i="63"/>
  <c r="N195" i="63"/>
  <c r="Q155" i="63"/>
  <c r="L156" i="63"/>
  <c r="K162" i="63"/>
  <c r="L163" i="63"/>
  <c r="O164" i="63"/>
  <c r="R166" i="63"/>
  <c r="R170" i="63"/>
  <c r="L171" i="63"/>
  <c r="R173" i="63"/>
  <c r="J175" i="63"/>
  <c r="J614" i="63"/>
  <c r="I615" i="63"/>
  <c r="L616" i="63"/>
  <c r="R617" i="63"/>
  <c r="J619" i="63"/>
  <c r="P177" i="63"/>
  <c r="N180" i="63"/>
  <c r="P181" i="63"/>
  <c r="O182" i="63"/>
  <c r="J147" i="63"/>
  <c r="L148" i="63"/>
  <c r="J149" i="63"/>
  <c r="K150" i="63"/>
  <c r="L141" i="63"/>
  <c r="N142" i="63"/>
  <c r="O143" i="63"/>
  <c r="Q144" i="63"/>
  <c r="M145" i="63"/>
  <c r="P129" i="63"/>
  <c r="J132" i="63"/>
  <c r="L133" i="63"/>
  <c r="N134" i="63"/>
  <c r="P135" i="63"/>
  <c r="P136" i="63"/>
  <c r="J137" i="63"/>
  <c r="N138" i="63"/>
  <c r="Q139" i="63"/>
  <c r="Q122" i="63"/>
  <c r="B605" i="63"/>
  <c r="L87" i="63"/>
  <c r="P91" i="63"/>
  <c r="M93" i="63"/>
  <c r="P94" i="63"/>
  <c r="R95" i="63"/>
  <c r="R96" i="63"/>
  <c r="Q97" i="63"/>
  <c r="L99" i="63"/>
  <c r="R100" i="63"/>
  <c r="P104" i="63"/>
  <c r="J106" i="63"/>
  <c r="Q109" i="63"/>
  <c r="P110" i="63"/>
  <c r="P111" i="63"/>
  <c r="R112" i="63"/>
  <c r="J113" i="63"/>
  <c r="R114" i="63"/>
  <c r="R117" i="63"/>
  <c r="L118" i="63"/>
  <c r="P119" i="63"/>
  <c r="B606" i="63"/>
  <c r="N78" i="63"/>
  <c r="L79" i="63"/>
  <c r="M80" i="63"/>
  <c r="L81" i="63"/>
  <c r="M82" i="63"/>
  <c r="R83" i="63"/>
  <c r="N85" i="63"/>
  <c r="L74" i="63"/>
  <c r="L76" i="63"/>
  <c r="L77" i="63"/>
  <c r="Q68" i="63"/>
  <c r="P69" i="63"/>
  <c r="J70" i="63"/>
  <c r="K71" i="63"/>
  <c r="R51" i="63"/>
  <c r="O54" i="63"/>
  <c r="O57" i="63"/>
  <c r="Q58" i="63"/>
  <c r="L59" i="63"/>
  <c r="Q61" i="63"/>
  <c r="P62" i="63"/>
  <c r="K63" i="63"/>
  <c r="M66" i="63"/>
  <c r="K47" i="63"/>
  <c r="R49" i="63"/>
  <c r="N50" i="63"/>
  <c r="R37" i="63"/>
  <c r="P38" i="63"/>
  <c r="P39" i="63"/>
  <c r="K40" i="63"/>
  <c r="O44" i="63"/>
  <c r="Q46" i="63"/>
  <c r="J23" i="63"/>
  <c r="R24" i="63"/>
  <c r="O25" i="63"/>
  <c r="O26" i="63"/>
  <c r="K27" i="63"/>
  <c r="L28" i="63"/>
  <c r="O29" i="63"/>
  <c r="P32" i="63"/>
  <c r="P33" i="63"/>
  <c r="M34" i="63"/>
  <c r="R36" i="63"/>
  <c r="J2" i="63"/>
  <c r="R3" i="63"/>
  <c r="Q4" i="63"/>
  <c r="M5" i="63"/>
  <c r="K6" i="63"/>
  <c r="Q7" i="63"/>
  <c r="R8" i="63"/>
  <c r="Q9" i="63"/>
  <c r="M10" i="63"/>
  <c r="J11" i="63"/>
  <c r="K14" i="63"/>
  <c r="Q15" i="63"/>
  <c r="J16" i="63"/>
  <c r="L18" i="63"/>
  <c r="P19" i="63"/>
  <c r="P20" i="63"/>
  <c r="N21" i="63"/>
  <c r="A2" i="63"/>
  <c r="A3" i="63"/>
  <c r="A4" i="63"/>
  <c r="A5" i="63"/>
  <c r="A6" i="63"/>
  <c r="A7" i="63"/>
  <c r="A8" i="63"/>
  <c r="A9" i="63"/>
  <c r="A10" i="63"/>
  <c r="A11" i="63"/>
  <c r="A12" i="63"/>
  <c r="A13" i="63"/>
  <c r="A14" i="63"/>
  <c r="A15" i="63"/>
  <c r="A16" i="63"/>
  <c r="A17" i="63"/>
  <c r="A18" i="63"/>
  <c r="A19" i="63"/>
  <c r="A20" i="63"/>
  <c r="A21" i="63"/>
  <c r="A22" i="63"/>
  <c r="A23" i="63"/>
  <c r="A24" i="63"/>
  <c r="A25" i="63"/>
  <c r="A26" i="63"/>
  <c r="A27" i="63"/>
  <c r="A28" i="63"/>
  <c r="A29" i="63"/>
  <c r="A30" i="63"/>
  <c r="A31" i="63"/>
  <c r="A32" i="63"/>
  <c r="A33" i="63"/>
  <c r="A34" i="63"/>
  <c r="A35" i="63"/>
  <c r="A36" i="63"/>
  <c r="A37" i="63"/>
  <c r="A38" i="63"/>
  <c r="A39" i="63"/>
  <c r="A40" i="63"/>
  <c r="A41" i="63"/>
  <c r="A42" i="63"/>
  <c r="A43" i="63"/>
  <c r="A44" i="63"/>
  <c r="A45" i="63"/>
  <c r="A46" i="63"/>
  <c r="A47" i="63"/>
  <c r="A48" i="63"/>
  <c r="A49" i="63"/>
  <c r="A50" i="63"/>
  <c r="A51" i="63"/>
  <c r="A52" i="63"/>
  <c r="A53" i="63"/>
  <c r="A54" i="63"/>
  <c r="A55" i="63"/>
  <c r="A56" i="63"/>
  <c r="A57" i="63"/>
  <c r="A58" i="63"/>
  <c r="A59" i="63"/>
  <c r="A60" i="63"/>
  <c r="A61" i="63"/>
  <c r="A62" i="63"/>
  <c r="A63" i="63"/>
  <c r="A64" i="63"/>
  <c r="A65" i="63"/>
  <c r="A66" i="63"/>
  <c r="A67" i="63"/>
  <c r="A68" i="63"/>
  <c r="A69" i="63"/>
  <c r="A70" i="63"/>
  <c r="A71" i="63"/>
  <c r="A72" i="63"/>
  <c r="A73" i="63"/>
  <c r="A74" i="63"/>
  <c r="A75" i="63"/>
  <c r="A76" i="63"/>
  <c r="A77" i="63"/>
  <c r="A78" i="63"/>
  <c r="A79" i="63"/>
  <c r="A80" i="63"/>
  <c r="A81" i="63"/>
  <c r="A82" i="63"/>
  <c r="A607" i="63"/>
  <c r="A83" i="63"/>
  <c r="A608" i="63"/>
  <c r="A84" i="63"/>
  <c r="A609" i="63"/>
  <c r="A85" i="63"/>
  <c r="A610" i="63"/>
  <c r="A86" i="63"/>
  <c r="A611" i="63"/>
  <c r="A87" i="63"/>
  <c r="A612" i="63"/>
  <c r="A88" i="63"/>
  <c r="A89" i="63"/>
  <c r="A90" i="63"/>
  <c r="A91" i="63"/>
  <c r="A92" i="63"/>
  <c r="A93" i="63"/>
  <c r="A94" i="63"/>
  <c r="A95" i="63"/>
  <c r="A96" i="63"/>
  <c r="A97" i="63"/>
  <c r="A98" i="63"/>
  <c r="A99" i="63"/>
  <c r="A100" i="63"/>
  <c r="A101" i="63"/>
  <c r="A102" i="63"/>
  <c r="A103" i="63"/>
  <c r="A104" i="63"/>
  <c r="A105" i="63"/>
  <c r="A106" i="63"/>
  <c r="A107" i="63"/>
  <c r="A108" i="63"/>
  <c r="A109" i="63"/>
  <c r="A110" i="63"/>
  <c r="A111" i="63"/>
  <c r="A112" i="63"/>
  <c r="A113" i="63"/>
  <c r="A114" i="63"/>
  <c r="A115" i="63"/>
  <c r="A116" i="63"/>
  <c r="A117" i="63"/>
  <c r="A118" i="63"/>
  <c r="A119" i="63"/>
  <c r="A120" i="63"/>
  <c r="A121" i="63"/>
  <c r="A613" i="63"/>
  <c r="A122" i="63"/>
  <c r="A123" i="63"/>
  <c r="A124" i="63"/>
  <c r="A125" i="63"/>
  <c r="A126" i="63"/>
  <c r="A127" i="63"/>
  <c r="A128" i="63"/>
  <c r="A129" i="63"/>
  <c r="A130" i="63"/>
  <c r="A131" i="63"/>
  <c r="A132" i="63"/>
  <c r="A133" i="63"/>
  <c r="A134" i="63"/>
  <c r="A135" i="63"/>
  <c r="A136" i="63"/>
  <c r="A137" i="63"/>
  <c r="A138" i="63"/>
  <c r="A139" i="63"/>
  <c r="A140" i="63"/>
  <c r="A141" i="63"/>
  <c r="A142" i="63"/>
  <c r="A143" i="63"/>
  <c r="A144" i="63"/>
  <c r="A145" i="63"/>
  <c r="A146" i="63"/>
  <c r="A147" i="63"/>
  <c r="A148" i="63"/>
  <c r="A149" i="63"/>
  <c r="A150" i="63"/>
  <c r="A151" i="63"/>
  <c r="A152" i="63"/>
  <c r="A153" i="63"/>
  <c r="A154" i="63"/>
  <c r="A155" i="63"/>
  <c r="A156" i="63"/>
  <c r="A157" i="63"/>
  <c r="A158" i="63"/>
  <c r="A159" i="63"/>
  <c r="A160" i="63"/>
  <c r="A161" i="63"/>
  <c r="A162" i="63"/>
  <c r="A163" i="63"/>
  <c r="A164" i="63"/>
  <c r="A165" i="63"/>
  <c r="A166" i="63"/>
  <c r="A167" i="63"/>
  <c r="A168" i="63"/>
  <c r="A169" i="63"/>
  <c r="A170" i="63"/>
  <c r="A171" i="63"/>
  <c r="A172" i="63"/>
  <c r="A173" i="63"/>
  <c r="A174" i="63"/>
  <c r="A175" i="63"/>
  <c r="A176" i="63"/>
  <c r="A614" i="63"/>
  <c r="A615" i="63"/>
  <c r="A616" i="63"/>
  <c r="A617" i="63"/>
  <c r="A618" i="63"/>
  <c r="A619" i="63"/>
  <c r="A177" i="63"/>
  <c r="A178" i="63"/>
  <c r="A179" i="63"/>
  <c r="A180" i="63"/>
  <c r="A181" i="63"/>
  <c r="A182" i="63"/>
  <c r="A183" i="63"/>
  <c r="A184" i="63"/>
  <c r="A185" i="63"/>
  <c r="A186" i="63"/>
  <c r="A187" i="63"/>
  <c r="A188" i="63"/>
  <c r="A189" i="63"/>
  <c r="A190" i="63"/>
  <c r="A191" i="63"/>
  <c r="A192" i="63"/>
  <c r="A193" i="63"/>
  <c r="A194" i="63"/>
  <c r="A195" i="63"/>
  <c r="A196" i="63"/>
  <c r="A197" i="63"/>
  <c r="A198" i="63"/>
  <c r="A199" i="63"/>
  <c r="A200" i="63"/>
  <c r="A201" i="63"/>
  <c r="A202" i="63"/>
  <c r="A203" i="63"/>
  <c r="A204" i="63"/>
  <c r="A205" i="63"/>
  <c r="A206" i="63"/>
  <c r="A207" i="63"/>
  <c r="A208" i="63"/>
  <c r="A209" i="63"/>
  <c r="A210" i="63"/>
  <c r="A211" i="63"/>
  <c r="A212" i="63"/>
  <c r="A213" i="63"/>
  <c r="A214" i="63"/>
  <c r="A215" i="63"/>
  <c r="A216" i="63"/>
  <c r="A217" i="63"/>
  <c r="A218" i="63"/>
  <c r="A219" i="63"/>
  <c r="A220" i="63"/>
  <c r="A221" i="63"/>
  <c r="A222" i="63"/>
  <c r="A223" i="63"/>
  <c r="A224" i="63"/>
  <c r="A225" i="63"/>
  <c r="A226" i="63"/>
  <c r="A227" i="63"/>
  <c r="A228" i="63"/>
  <c r="A229" i="63"/>
  <c r="A230" i="63"/>
  <c r="A231" i="63"/>
  <c r="A232" i="63"/>
  <c r="A233" i="63"/>
  <c r="A234" i="63"/>
  <c r="A235" i="63"/>
  <c r="A236" i="63"/>
  <c r="A237" i="63"/>
  <c r="A238" i="63"/>
  <c r="A239" i="63"/>
  <c r="A240" i="63"/>
  <c r="A241" i="63"/>
  <c r="A242" i="63"/>
  <c r="A243" i="63"/>
  <c r="A244" i="63"/>
  <c r="A245" i="63"/>
  <c r="A246" i="63"/>
  <c r="A247" i="63"/>
  <c r="A248" i="63"/>
  <c r="A249" i="63"/>
  <c r="A250" i="63"/>
  <c r="A251" i="63"/>
  <c r="A252" i="63"/>
  <c r="A253" i="63"/>
  <c r="A620" i="63"/>
  <c r="A621" i="63"/>
  <c r="A622" i="63"/>
  <c r="A623" i="63"/>
  <c r="A624" i="63"/>
  <c r="A625" i="63"/>
  <c r="A626" i="63"/>
  <c r="A627" i="63"/>
  <c r="A628" i="63"/>
  <c r="A629" i="63"/>
  <c r="A630" i="63"/>
  <c r="A260" i="63"/>
  <c r="A631" i="63"/>
  <c r="A632" i="63"/>
  <c r="A261" i="63"/>
  <c r="A262" i="63"/>
  <c r="A263" i="63"/>
  <c r="A633" i="63"/>
  <c r="A634" i="63"/>
  <c r="A635" i="63"/>
  <c r="A1226" i="63"/>
  <c r="A636" i="63"/>
  <c r="A637" i="63"/>
  <c r="A1228" i="63"/>
  <c r="A1229" i="63"/>
  <c r="A570" i="63"/>
  <c r="A264" i="63"/>
  <c r="A265" i="63"/>
  <c r="A571" i="63"/>
  <c r="A638" i="63"/>
  <c r="A639" i="63"/>
  <c r="A640" i="63"/>
  <c r="A266" i="63"/>
  <c r="A267" i="63"/>
  <c r="A268" i="63"/>
  <c r="A269" i="63"/>
  <c r="A270" i="63"/>
  <c r="A641" i="63"/>
  <c r="A642" i="63"/>
  <c r="A271" i="63"/>
  <c r="A643" i="63"/>
  <c r="A644" i="63"/>
  <c r="A272" i="63"/>
  <c r="A273" i="63"/>
  <c r="A274" i="63"/>
  <c r="A275" i="63"/>
  <c r="A645" i="63"/>
  <c r="A646" i="63"/>
  <c r="A1234" i="63"/>
  <c r="A647" i="63"/>
  <c r="A276" i="63"/>
  <c r="A1237" i="63"/>
  <c r="A648" i="63"/>
  <c r="A649" i="63"/>
  <c r="A650" i="63"/>
  <c r="A651" i="63"/>
  <c r="A652" i="63"/>
  <c r="A653" i="63"/>
  <c r="A278" i="63"/>
  <c r="A279" i="63"/>
  <c r="A280" i="63"/>
  <c r="A281" i="63"/>
  <c r="A282" i="63"/>
  <c r="A283" i="63"/>
  <c r="A654" i="63"/>
  <c r="A655" i="63"/>
  <c r="A656" i="63"/>
  <c r="A657" i="63"/>
  <c r="A658" i="63"/>
  <c r="A659" i="63"/>
  <c r="A660" i="63"/>
  <c r="A661" i="63"/>
  <c r="A662" i="63"/>
  <c r="A663" i="63"/>
  <c r="A664" i="63"/>
  <c r="A665" i="63"/>
  <c r="A286" i="63"/>
  <c r="A666" i="63"/>
  <c r="A287" i="63"/>
  <c r="A667" i="63"/>
  <c r="A668" i="63"/>
  <c r="A1244" i="63"/>
  <c r="A669" i="63"/>
  <c r="A670" i="63"/>
  <c r="A671" i="63"/>
  <c r="A672" i="63"/>
  <c r="A673" i="63"/>
  <c r="A674" i="63"/>
  <c r="A675" i="63"/>
  <c r="A676" i="63"/>
  <c r="A677" i="63"/>
  <c r="A678" i="63"/>
  <c r="A679" i="63"/>
  <c r="A680" i="63"/>
  <c r="A290" i="63"/>
  <c r="A681" i="63"/>
  <c r="A682" i="63"/>
  <c r="A683" i="63"/>
  <c r="A684" i="63"/>
  <c r="A685" i="63"/>
  <c r="A686" i="63"/>
  <c r="A687" i="63"/>
  <c r="A688" i="63"/>
  <c r="A689" i="63"/>
  <c r="A690" i="63"/>
  <c r="A691" i="63"/>
  <c r="A692" i="63"/>
  <c r="A693" i="63"/>
  <c r="A694" i="63"/>
  <c r="A695" i="63"/>
  <c r="A291" i="63"/>
  <c r="A696" i="63"/>
  <c r="A697" i="63"/>
  <c r="A292" i="63"/>
  <c r="A698" i="63"/>
  <c r="A699" i="63"/>
  <c r="A1247" i="63"/>
  <c r="A700" i="63"/>
  <c r="A701" i="63"/>
  <c r="A702" i="63"/>
  <c r="A703" i="63"/>
  <c r="A704" i="63"/>
  <c r="A572" i="63"/>
  <c r="A295" i="63"/>
  <c r="A705" i="63"/>
  <c r="A706" i="63"/>
  <c r="A707" i="63"/>
  <c r="A708" i="63"/>
  <c r="A709" i="63"/>
  <c r="A710" i="63"/>
  <c r="A711" i="63"/>
  <c r="A712" i="63"/>
  <c r="A573" i="63"/>
  <c r="A713" i="63"/>
  <c r="A296" i="63"/>
  <c r="A714" i="63"/>
  <c r="A297" i="63"/>
  <c r="A574" i="63"/>
  <c r="A715" i="63"/>
  <c r="A298" i="63"/>
  <c r="A299" i="63"/>
  <c r="A716" i="63"/>
  <c r="A300" i="63"/>
  <c r="A717" i="63"/>
  <c r="A718" i="63"/>
  <c r="A719" i="63"/>
  <c r="A720" i="63"/>
  <c r="A301" i="63"/>
  <c r="A721" i="63"/>
  <c r="A1250" i="63"/>
  <c r="A722" i="63"/>
  <c r="A723" i="63"/>
  <c r="A724" i="63"/>
  <c r="A725" i="63"/>
  <c r="A726" i="63"/>
  <c r="A727" i="63"/>
  <c r="A728" i="63"/>
  <c r="A729" i="63"/>
  <c r="A302" i="63"/>
  <c r="A730" i="63"/>
  <c r="A731" i="63"/>
  <c r="A732" i="63"/>
  <c r="A303" i="63"/>
  <c r="A733" i="63"/>
  <c r="A304" i="63"/>
  <c r="A734" i="63"/>
  <c r="A735" i="63"/>
  <c r="A736" i="63"/>
  <c r="A737" i="63"/>
  <c r="A738" i="63"/>
  <c r="A305" i="63"/>
  <c r="A306" i="63"/>
  <c r="A739" i="63"/>
  <c r="A740" i="63"/>
  <c r="A741" i="63"/>
  <c r="A742" i="63"/>
  <c r="A743" i="63"/>
  <c r="A744" i="63"/>
  <c r="A745" i="63"/>
  <c r="A746" i="63"/>
  <c r="A747" i="63"/>
  <c r="A748" i="63"/>
  <c r="A749" i="63"/>
  <c r="A307" i="63"/>
  <c r="A750" i="63"/>
  <c r="A751" i="63"/>
  <c r="A752" i="63"/>
  <c r="A753" i="63"/>
  <c r="A754" i="63"/>
  <c r="A755" i="63"/>
  <c r="A756" i="63"/>
  <c r="A308" i="63"/>
  <c r="A757" i="63"/>
  <c r="A758" i="63"/>
  <c r="A759" i="63"/>
  <c r="A760" i="63"/>
  <c r="A761" i="63"/>
  <c r="A762" i="63"/>
  <c r="A763" i="63"/>
  <c r="A764" i="63"/>
  <c r="A765" i="63"/>
  <c r="A766" i="63"/>
  <c r="A767" i="63"/>
  <c r="A768" i="63"/>
  <c r="A309" i="63"/>
  <c r="A769" i="63"/>
  <c r="A770" i="63"/>
  <c r="A771" i="63"/>
  <c r="A310" i="63"/>
  <c r="A772" i="63"/>
  <c r="A773" i="63"/>
  <c r="A774" i="63"/>
  <c r="A775" i="63"/>
  <c r="A776" i="63"/>
  <c r="A575" i="63"/>
  <c r="A777" i="63"/>
  <c r="A778" i="63"/>
  <c r="A779" i="63"/>
  <c r="A780" i="63"/>
  <c r="A576" i="63"/>
  <c r="A781" i="63"/>
  <c r="A311" i="63"/>
  <c r="A782" i="63"/>
  <c r="A783" i="63"/>
  <c r="A784" i="63"/>
  <c r="A785" i="63"/>
  <c r="A786" i="63"/>
  <c r="A787" i="63"/>
  <c r="A577" i="63"/>
  <c r="A312" i="63"/>
  <c r="A788" i="63"/>
  <c r="A789" i="63"/>
  <c r="A790" i="63"/>
  <c r="A791" i="63"/>
  <c r="A792" i="63"/>
  <c r="A793" i="63"/>
  <c r="A794" i="63"/>
  <c r="A795" i="63"/>
  <c r="A796" i="63"/>
  <c r="A797" i="63"/>
  <c r="A798" i="63"/>
  <c r="A313" i="63"/>
  <c r="A799" i="63"/>
  <c r="A314" i="63"/>
  <c r="A578" i="63"/>
  <c r="A800" i="63"/>
  <c r="A801" i="63"/>
  <c r="A802" i="63"/>
  <c r="A316" i="63"/>
  <c r="A803" i="63"/>
  <c r="A804" i="63"/>
  <c r="A805" i="63"/>
  <c r="A579" i="63"/>
  <c r="A806" i="63"/>
  <c r="A807" i="63"/>
  <c r="A808" i="63"/>
  <c r="A809" i="63"/>
  <c r="A810" i="63"/>
  <c r="A811" i="63"/>
  <c r="A317" i="63"/>
  <c r="A812" i="63"/>
  <c r="A813" i="63"/>
  <c r="A814" i="63"/>
  <c r="A815" i="63"/>
  <c r="A318" i="63"/>
  <c r="A816" i="63"/>
  <c r="A817" i="63"/>
  <c r="A818" i="63"/>
  <c r="A319" i="63"/>
  <c r="A320" i="63"/>
  <c r="A819" i="63"/>
  <c r="A820" i="63"/>
  <c r="A821" i="63"/>
  <c r="A321" i="63"/>
  <c r="A822" i="63"/>
  <c r="A823" i="63"/>
  <c r="A824" i="63"/>
  <c r="A825" i="63"/>
  <c r="A826" i="63"/>
  <c r="A827" i="63"/>
  <c r="A828" i="63"/>
  <c r="A322" i="63"/>
  <c r="A829" i="63"/>
  <c r="A830" i="63"/>
  <c r="A831" i="63"/>
  <c r="A832" i="63"/>
  <c r="A833" i="63"/>
  <c r="A323" i="63"/>
  <c r="A834" i="63"/>
  <c r="A835" i="63"/>
  <c r="A836" i="63"/>
  <c r="A837" i="63"/>
  <c r="A838" i="63"/>
  <c r="A839" i="63"/>
  <c r="A840" i="63"/>
  <c r="A580" i="63"/>
  <c r="A841" i="63"/>
  <c r="A842" i="63"/>
  <c r="A843" i="63"/>
  <c r="A844" i="63"/>
  <c r="A581" i="63"/>
  <c r="A845" i="63"/>
  <c r="A846" i="63"/>
  <c r="A324" i="63"/>
  <c r="A847" i="63"/>
  <c r="A848" i="63"/>
  <c r="A849" i="63"/>
  <c r="A850" i="63"/>
  <c r="A851" i="63"/>
  <c r="A852" i="63"/>
  <c r="A853" i="63"/>
  <c r="A854" i="63"/>
  <c r="A855" i="63"/>
  <c r="A856" i="63"/>
  <c r="A857" i="63"/>
  <c r="A858" i="63"/>
  <c r="A859" i="63"/>
  <c r="A582" i="63"/>
  <c r="A860" i="63"/>
  <c r="A861" i="63"/>
  <c r="A862" i="63"/>
  <c r="A863" i="63"/>
  <c r="A864" i="63"/>
  <c r="A865" i="63"/>
  <c r="A866" i="63"/>
  <c r="A867" i="63"/>
  <c r="A868" i="63"/>
  <c r="A869" i="63"/>
  <c r="A325" i="63"/>
  <c r="A870" i="63"/>
  <c r="A871" i="63"/>
  <c r="A872" i="63"/>
  <c r="A326" i="63"/>
  <c r="A873" i="63"/>
  <c r="A874" i="63"/>
  <c r="A875" i="63"/>
  <c r="A876" i="63"/>
  <c r="A877" i="63"/>
  <c r="A878" i="63"/>
  <c r="A327" i="63"/>
  <c r="A879" i="63"/>
  <c r="A880" i="63"/>
  <c r="A328" i="63"/>
  <c r="A881" i="63"/>
  <c r="A882" i="63"/>
  <c r="A883" i="63"/>
  <c r="A329" i="63"/>
  <c r="A884" i="63"/>
  <c r="A330" i="63"/>
  <c r="A885" i="63"/>
  <c r="A886" i="63"/>
  <c r="A331" i="63"/>
  <c r="A887" i="63"/>
  <c r="A888" i="63"/>
  <c r="A889" i="63"/>
  <c r="A332" i="63"/>
  <c r="A890" i="63"/>
  <c r="A333" i="63"/>
  <c r="A583" i="63"/>
  <c r="A334" i="63"/>
  <c r="A891" i="63"/>
  <c r="A892" i="63"/>
  <c r="A584" i="63"/>
  <c r="A335" i="63"/>
  <c r="A893" i="63"/>
  <c r="A894" i="63"/>
  <c r="A336" i="63"/>
  <c r="A895" i="63"/>
  <c r="A896" i="63"/>
  <c r="A897" i="63"/>
  <c r="A898" i="63"/>
  <c r="A337" i="63"/>
  <c r="A899" i="63"/>
  <c r="A900" i="63"/>
  <c r="A901" i="63"/>
  <c r="A339" i="63"/>
  <c r="A341" i="63"/>
  <c r="A902" i="63"/>
  <c r="A903" i="63"/>
  <c r="A904" i="63"/>
  <c r="A905" i="63"/>
  <c r="A585" i="63"/>
  <c r="A342" i="63"/>
  <c r="A906" i="63"/>
  <c r="A907" i="63"/>
  <c r="A908" i="63"/>
  <c r="A343" i="63"/>
  <c r="A909" i="63"/>
  <c r="A344" i="63"/>
  <c r="A1283" i="63"/>
  <c r="A345" i="63"/>
  <c r="A586" i="63"/>
  <c r="A587" i="63"/>
  <c r="A588" i="63"/>
  <c r="A346" i="63"/>
  <c r="A347" i="63"/>
  <c r="A348" i="63"/>
  <c r="A349" i="63"/>
  <c r="A589" i="63"/>
  <c r="A590" i="63"/>
  <c r="A910" i="63"/>
  <c r="A591" i="63"/>
  <c r="A350" i="63"/>
  <c r="A351" i="63"/>
  <c r="A352" i="63"/>
  <c r="A353" i="63"/>
  <c r="A354" i="63"/>
  <c r="A355" i="63"/>
  <c r="A592" i="63"/>
  <c r="A356" i="63"/>
  <c r="A357" i="63"/>
  <c r="A358" i="63"/>
  <c r="A359" i="63"/>
  <c r="A360" i="63"/>
  <c r="A361" i="63"/>
  <c r="A362" i="63"/>
  <c r="A911" i="63"/>
  <c r="A363" i="63"/>
  <c r="A364" i="63"/>
  <c r="A365" i="63"/>
  <c r="A366" i="63"/>
  <c r="A367" i="63"/>
  <c r="A368" i="63"/>
  <c r="A369" i="63"/>
  <c r="A370" i="63"/>
  <c r="A593" i="63"/>
  <c r="A371" i="63"/>
  <c r="A372" i="63"/>
  <c r="A594" i="63"/>
  <c r="A373" i="63"/>
  <c r="A374" i="63"/>
  <c r="A375" i="63"/>
  <c r="A376" i="63"/>
  <c r="A377" i="63"/>
  <c r="A912" i="63"/>
  <c r="A913" i="63"/>
  <c r="A914" i="63"/>
  <c r="A380" i="63"/>
  <c r="A381" i="63"/>
  <c r="A382" i="63"/>
  <c r="A383" i="63"/>
  <c r="A384" i="63"/>
  <c r="A385" i="63"/>
  <c r="A386" i="63"/>
  <c r="A387" i="63"/>
  <c r="A915" i="63"/>
  <c r="A1290" i="63"/>
  <c r="A916" i="63"/>
  <c r="A917" i="63"/>
  <c r="A388" i="63"/>
  <c r="A918" i="63"/>
  <c r="A919" i="63"/>
  <c r="A920" i="63"/>
  <c r="A921" i="63"/>
  <c r="A922" i="63"/>
  <c r="A923" i="63"/>
  <c r="A924" i="63"/>
  <c r="A389" i="63"/>
  <c r="A925" i="63"/>
  <c r="A926" i="63"/>
  <c r="A927" i="63"/>
  <c r="A928" i="63"/>
  <c r="A929" i="63"/>
  <c r="A1293" i="63"/>
  <c r="A930" i="63"/>
  <c r="A931" i="63"/>
  <c r="A932" i="63"/>
  <c r="A933" i="63"/>
  <c r="A934" i="63"/>
  <c r="A935" i="63"/>
  <c r="A936" i="63"/>
  <c r="A937" i="63"/>
  <c r="A938" i="63"/>
  <c r="A939" i="63"/>
  <c r="A391" i="63"/>
  <c r="A940" i="63"/>
  <c r="A941" i="63"/>
  <c r="A942" i="63"/>
  <c r="A943" i="63"/>
  <c r="A944" i="63"/>
  <c r="A945" i="63"/>
  <c r="A946" i="63"/>
  <c r="A393" i="63"/>
  <c r="A947" i="63"/>
  <c r="A948" i="63"/>
  <c r="A949" i="63"/>
  <c r="A950" i="63"/>
  <c r="A951" i="63"/>
  <c r="A952" i="63"/>
  <c r="A953" i="63"/>
  <c r="A954" i="63"/>
  <c r="A955" i="63"/>
  <c r="A394" i="63"/>
  <c r="A956" i="63"/>
  <c r="A957" i="63"/>
  <c r="A396" i="63"/>
  <c r="A958" i="63"/>
  <c r="A397" i="63"/>
  <c r="A959" i="63"/>
  <c r="A960" i="63"/>
  <c r="A961" i="63"/>
  <c r="A962" i="63"/>
  <c r="A963" i="63"/>
  <c r="A964" i="63"/>
  <c r="A965" i="63"/>
  <c r="A966" i="63"/>
  <c r="A967" i="63"/>
  <c r="A968" i="63"/>
  <c r="A969" i="63"/>
  <c r="A970" i="63"/>
  <c r="A401" i="63"/>
  <c r="A402" i="63"/>
  <c r="A403" i="63"/>
  <c r="A404" i="63"/>
  <c r="A405" i="63"/>
  <c r="A406" i="63"/>
  <c r="A407" i="63"/>
  <c r="A408" i="63"/>
  <c r="A409" i="63"/>
  <c r="A971" i="63"/>
  <c r="A972" i="63"/>
  <c r="A973" i="63"/>
  <c r="A974" i="63"/>
  <c r="A975" i="63"/>
  <c r="A976" i="63"/>
  <c r="A977" i="63"/>
  <c r="A978" i="63"/>
  <c r="A979" i="63"/>
  <c r="A980" i="63"/>
  <c r="A981" i="63"/>
  <c r="A982" i="63"/>
  <c r="A983" i="63"/>
  <c r="A984" i="63"/>
  <c r="A985" i="63"/>
  <c r="A986" i="63"/>
  <c r="A987" i="63"/>
  <c r="A988" i="63"/>
  <c r="A989" i="63"/>
  <c r="A410" i="63"/>
  <c r="A990" i="63"/>
  <c r="A991" i="63"/>
  <c r="A992" i="63"/>
  <c r="A993" i="63"/>
  <c r="A411" i="63"/>
  <c r="A412" i="63"/>
  <c r="A994" i="63"/>
  <c r="A995" i="63"/>
  <c r="A996" i="63"/>
  <c r="A414" i="63"/>
  <c r="A415" i="63"/>
  <c r="A997" i="63"/>
  <c r="A998" i="63"/>
  <c r="A999" i="63"/>
  <c r="A416" i="63"/>
  <c r="A417" i="63"/>
  <c r="A418" i="63"/>
  <c r="A1000" i="63"/>
  <c r="A420" i="63"/>
  <c r="A1001" i="63"/>
  <c r="A421" i="63"/>
  <c r="A422" i="63"/>
  <c r="A595" i="63"/>
  <c r="A423" i="63"/>
  <c r="A424" i="63"/>
  <c r="A1002" i="63"/>
  <c r="A1310" i="63"/>
  <c r="A425" i="63"/>
  <c r="A1003" i="63"/>
  <c r="A1004" i="63"/>
  <c r="A1005" i="63"/>
  <c r="A1006" i="63"/>
  <c r="A1007" i="63"/>
  <c r="A1008" i="63"/>
  <c r="A1009" i="63"/>
  <c r="A1010" i="63"/>
  <c r="A1011" i="63"/>
  <c r="A1012" i="63"/>
  <c r="A596" i="63"/>
  <c r="A597" i="63"/>
  <c r="A598" i="63"/>
  <c r="A1013" i="63"/>
  <c r="A1014" i="63"/>
  <c r="A1015" i="63"/>
  <c r="A1016" i="63"/>
  <c r="A1017" i="63"/>
  <c r="A428" i="63"/>
  <c r="A429" i="63"/>
  <c r="A1018" i="63"/>
  <c r="A1019" i="63"/>
  <c r="A1020" i="63"/>
  <c r="A1021" i="63"/>
  <c r="A1022" i="63"/>
  <c r="A1023" i="63"/>
  <c r="A430" i="63"/>
  <c r="A1024" i="63"/>
  <c r="A1025" i="63"/>
  <c r="A1026" i="63"/>
  <c r="A1027" i="63"/>
  <c r="A1028" i="63"/>
  <c r="A1029" i="63"/>
  <c r="A431" i="63"/>
  <c r="A432" i="63"/>
  <c r="A433" i="63"/>
  <c r="A1030" i="63"/>
  <c r="A434" i="63"/>
  <c r="A435" i="63"/>
  <c r="A436" i="63"/>
  <c r="A437" i="63"/>
  <c r="A438" i="63"/>
  <c r="A439" i="63"/>
  <c r="A1031" i="63"/>
  <c r="A440" i="63"/>
  <c r="A1032" i="63"/>
  <c r="A443" i="63"/>
  <c r="A444" i="63"/>
  <c r="A1033" i="63"/>
  <c r="A1034" i="63"/>
  <c r="A1035" i="63"/>
  <c r="A1036" i="63"/>
  <c r="A445" i="63"/>
  <c r="A446" i="63"/>
  <c r="A447" i="63"/>
  <c r="A448" i="63"/>
  <c r="A1037" i="63"/>
  <c r="A1038" i="63"/>
  <c r="A449" i="63"/>
  <c r="A450" i="63"/>
  <c r="A451" i="63"/>
  <c r="A452" i="63"/>
  <c r="A453" i="63"/>
  <c r="A1039" i="63"/>
  <c r="A1040" i="63"/>
  <c r="A1041" i="63"/>
  <c r="A1042" i="63"/>
  <c r="A1043" i="63"/>
  <c r="A599" i="63"/>
  <c r="A454" i="63"/>
  <c r="A455" i="63"/>
  <c r="A600" i="63"/>
  <c r="A601" i="63"/>
  <c r="A602" i="63"/>
  <c r="A603" i="63"/>
  <c r="A456" i="63"/>
  <c r="A1044" i="63"/>
  <c r="A1045" i="63"/>
  <c r="A457" i="63"/>
  <c r="A458" i="63"/>
  <c r="A459" i="63"/>
  <c r="A460" i="63"/>
  <c r="A461" i="63"/>
  <c r="A462" i="63"/>
  <c r="A463" i="63"/>
  <c r="A464" i="63"/>
  <c r="A465" i="63"/>
  <c r="A466" i="63"/>
  <c r="A467" i="63"/>
  <c r="A1046" i="63"/>
  <c r="A468" i="63"/>
  <c r="A469" i="63"/>
  <c r="A1047" i="63"/>
  <c r="A1048" i="63"/>
  <c r="A1049" i="63"/>
  <c r="A470" i="63"/>
  <c r="A471" i="63"/>
  <c r="A472" i="63"/>
  <c r="A1050" i="63"/>
  <c r="A473" i="63"/>
  <c r="A1051" i="63"/>
  <c r="A1052" i="63"/>
  <c r="A1053" i="63"/>
  <c r="A1054" i="63"/>
  <c r="A474" i="63"/>
  <c r="A475" i="63"/>
  <c r="A476" i="63"/>
  <c r="A477" i="63"/>
  <c r="A1055" i="63"/>
  <c r="A478" i="63"/>
  <c r="A479" i="63"/>
  <c r="A480" i="63"/>
  <c r="A481" i="63"/>
  <c r="A482" i="63"/>
  <c r="A483" i="63"/>
  <c r="A484" i="63"/>
  <c r="A485" i="63"/>
  <c r="A486" i="63"/>
  <c r="A487" i="63"/>
  <c r="A488" i="63"/>
  <c r="A489" i="63"/>
  <c r="A490" i="63"/>
  <c r="A491" i="63"/>
  <c r="A492" i="63"/>
  <c r="A493" i="63"/>
  <c r="A494" i="63"/>
  <c r="A495" i="63"/>
  <c r="A496" i="63"/>
  <c r="A497" i="63"/>
  <c r="A498" i="63"/>
  <c r="A499" i="63"/>
  <c r="A500" i="63"/>
  <c r="A501" i="63"/>
  <c r="A502" i="63"/>
  <c r="A503" i="63"/>
  <c r="A504" i="63"/>
  <c r="A505" i="63"/>
  <c r="A506" i="63"/>
  <c r="A507" i="63"/>
  <c r="A1056" i="63"/>
  <c r="A1057" i="63"/>
  <c r="A508" i="63"/>
  <c r="A509" i="63"/>
  <c r="A1058" i="63"/>
  <c r="A1059" i="63"/>
  <c r="A1060" i="63"/>
  <c r="A510" i="63"/>
  <c r="A511" i="63"/>
  <c r="A1061" i="63"/>
  <c r="A1062" i="63"/>
  <c r="A512" i="63"/>
  <c r="A1063" i="63"/>
  <c r="A1064" i="63"/>
  <c r="A1065" i="63"/>
  <c r="A1066" i="63"/>
  <c r="A513" i="63"/>
  <c r="A514" i="63"/>
  <c r="A515" i="63"/>
  <c r="A516" i="63"/>
  <c r="A1067" i="63"/>
  <c r="A1068" i="63"/>
  <c r="A517" i="63"/>
  <c r="A518" i="63"/>
  <c r="A519" i="63"/>
  <c r="A1069" i="63"/>
  <c r="A520" i="63"/>
  <c r="A1070" i="63"/>
  <c r="A1071" i="63"/>
  <c r="A521" i="63"/>
  <c r="A1072" i="63"/>
  <c r="A1073" i="63"/>
  <c r="A1074" i="63"/>
  <c r="A604" i="63"/>
  <c r="A522" i="63"/>
  <c r="A1075" i="63"/>
  <c r="A1076" i="63"/>
  <c r="A523" i="63"/>
  <c r="A1077" i="63"/>
  <c r="A524" i="63"/>
  <c r="A1078" i="63"/>
  <c r="A525" i="63"/>
  <c r="A1079" i="63"/>
  <c r="A526" i="63"/>
  <c r="A1080" i="63"/>
  <c r="A527" i="63"/>
  <c r="A1081" i="63"/>
  <c r="A528" i="63"/>
  <c r="A529" i="63"/>
  <c r="A1082" i="63"/>
  <c r="A530" i="63"/>
  <c r="A1083" i="63"/>
  <c r="A531" i="63"/>
  <c r="A1084" i="63"/>
  <c r="A1085" i="63"/>
  <c r="A1086" i="63"/>
  <c r="A1087" i="63"/>
  <c r="A1088" i="63"/>
  <c r="A532" i="63"/>
  <c r="A1350" i="63"/>
  <c r="A533" i="63"/>
  <c r="A1089" i="63"/>
  <c r="A1090" i="63"/>
  <c r="A1091" i="63"/>
  <c r="A1092" i="63"/>
  <c r="A1093" i="63"/>
  <c r="A1094" i="63"/>
  <c r="A1095" i="63"/>
  <c r="A536" i="63"/>
  <c r="A1096" i="63"/>
  <c r="A1097" i="63"/>
  <c r="A1098" i="63"/>
  <c r="A537" i="63"/>
  <c r="A1352" i="63"/>
  <c r="A1099" i="63"/>
  <c r="A1100" i="63"/>
  <c r="A1101" i="63"/>
  <c r="A1102" i="63"/>
  <c r="A1103" i="63"/>
  <c r="A1104" i="63"/>
  <c r="A1105" i="63"/>
  <c r="A1106" i="63"/>
  <c r="A1107" i="63"/>
  <c r="A1108" i="63"/>
  <c r="A1109" i="63"/>
  <c r="A1110" i="63"/>
  <c r="A1111" i="63"/>
  <c r="A1112" i="63"/>
  <c r="A1356" i="63"/>
  <c r="A1113" i="63"/>
  <c r="A1114" i="63"/>
  <c r="A605" i="63"/>
  <c r="A1115" i="63"/>
  <c r="A1116" i="63"/>
  <c r="A1117" i="63"/>
  <c r="A1118" i="63"/>
  <c r="A1119" i="63"/>
  <c r="A1120" i="63"/>
  <c r="A1121" i="63"/>
  <c r="A1122" i="63"/>
  <c r="A538" i="63"/>
  <c r="A1123" i="63"/>
  <c r="A1124" i="63"/>
  <c r="A1125" i="63"/>
  <c r="A1126" i="63"/>
  <c r="A539" i="63"/>
  <c r="A1127" i="63"/>
  <c r="A1128" i="63"/>
  <c r="A1129" i="63"/>
  <c r="A1130" i="63"/>
  <c r="A1131" i="63"/>
  <c r="A1132" i="63"/>
  <c r="A1133" i="63"/>
  <c r="A1134" i="63"/>
  <c r="A1135" i="63"/>
  <c r="A1136" i="63"/>
  <c r="A1137" i="63"/>
  <c r="A1138" i="63"/>
  <c r="A1139" i="63"/>
  <c r="A1140" i="63"/>
  <c r="A1141" i="63"/>
  <c r="A1142" i="63"/>
  <c r="A1143" i="63"/>
  <c r="A1144" i="63"/>
  <c r="A1145" i="63"/>
  <c r="A1146" i="63"/>
  <c r="A540" i="63"/>
  <c r="A1361" i="63"/>
  <c r="A1147" i="63"/>
  <c r="A606" i="63"/>
  <c r="A541" i="63"/>
  <c r="A1148" i="63"/>
  <c r="A1149" i="63"/>
  <c r="A1150" i="63"/>
  <c r="A1151" i="63"/>
  <c r="A1152" i="63"/>
  <c r="A1153" i="63"/>
  <c r="A1154" i="63"/>
  <c r="A1155" i="63"/>
  <c r="A1156" i="63"/>
  <c r="A1157" i="63"/>
  <c r="A1158" i="63"/>
  <c r="A1159" i="63"/>
  <c r="A1366" i="63"/>
  <c r="A1160" i="63"/>
  <c r="A1161" i="63"/>
  <c r="A1368" i="63"/>
  <c r="A1162" i="63"/>
  <c r="A1163" i="63"/>
  <c r="A1164" i="63"/>
  <c r="A1165" i="63"/>
  <c r="A1166" i="63"/>
  <c r="A1167" i="63"/>
  <c r="A1168" i="63"/>
  <c r="A1169" i="63"/>
  <c r="A1170" i="63"/>
  <c r="A1171" i="63"/>
  <c r="A1172" i="63"/>
  <c r="A1173" i="63"/>
  <c r="A1174" i="63"/>
  <c r="A1175" i="63"/>
  <c r="A1176" i="63"/>
  <c r="A543" i="63"/>
  <c r="A1177" i="63"/>
  <c r="A1178" i="63"/>
  <c r="A547" i="63"/>
  <c r="A548" i="63"/>
  <c r="A549" i="63"/>
  <c r="A550" i="63"/>
  <c r="A551" i="63"/>
  <c r="A552" i="63"/>
  <c r="A553" i="63"/>
  <c r="A554" i="63"/>
  <c r="A1372" i="63"/>
  <c r="A1179" i="63"/>
  <c r="A1180" i="63"/>
  <c r="A1181" i="63"/>
  <c r="A1182" i="63"/>
  <c r="A1183" i="63"/>
  <c r="A1184" i="63"/>
  <c r="A1185" i="63"/>
  <c r="A556" i="63"/>
  <c r="A1186" i="63"/>
  <c r="A1187" i="63"/>
  <c r="A1188" i="63"/>
  <c r="A1189" i="63"/>
  <c r="A1190" i="63"/>
  <c r="A558" i="63"/>
  <c r="A1191" i="63"/>
  <c r="A1192" i="63"/>
  <c r="A1193" i="63"/>
  <c r="A1194" i="63"/>
  <c r="A1195" i="63"/>
  <c r="A1196" i="63"/>
  <c r="A1197" i="63"/>
  <c r="A559" i="63"/>
  <c r="A560" i="63"/>
  <c r="A561" i="63"/>
  <c r="A562" i="63"/>
  <c r="A563" i="63"/>
  <c r="A564" i="63"/>
  <c r="A565" i="63"/>
  <c r="A566" i="63"/>
  <c r="A567" i="63"/>
  <c r="A1198" i="63"/>
  <c r="A568" i="63"/>
  <c r="A569" i="63"/>
  <c r="A1199" i="63"/>
  <c r="C42" i="23" l="1"/>
  <c r="B42" i="23"/>
  <c r="J734" i="63"/>
  <c r="J735" i="63"/>
  <c r="K52" i="63"/>
  <c r="R52" i="63"/>
  <c r="M52" i="63"/>
  <c r="L52" i="63"/>
  <c r="J52" i="63"/>
  <c r="L691" i="63"/>
  <c r="L595" i="63"/>
  <c r="I595" i="63"/>
  <c r="Q595" i="63"/>
  <c r="H595" i="63"/>
  <c r="R595" i="63"/>
  <c r="C595" i="63"/>
  <c r="J595" i="63"/>
  <c r="F595" i="63"/>
  <c r="E595" i="63"/>
  <c r="M595" i="63"/>
  <c r="K595" i="63"/>
  <c r="G595" i="63"/>
  <c r="D595" i="63"/>
  <c r="Q1032" i="63"/>
  <c r="P1032" i="63"/>
  <c r="N1032" i="63"/>
  <c r="G1032" i="63"/>
  <c r="R1032" i="63"/>
  <c r="H1032" i="63"/>
  <c r="D1032" i="63"/>
  <c r="K1032" i="63"/>
  <c r="O1032" i="63"/>
  <c r="M1032" i="63"/>
  <c r="L1032" i="63"/>
  <c r="J1032" i="63"/>
  <c r="I1032" i="63"/>
  <c r="I1068" i="63"/>
  <c r="G1068" i="63"/>
  <c r="H1068" i="63"/>
  <c r="I140" i="63"/>
  <c r="K42" i="63"/>
  <c r="J42" i="63"/>
  <c r="Q42" i="63"/>
  <c r="P42" i="63"/>
  <c r="L42" i="63"/>
  <c r="O42" i="63"/>
  <c r="N42" i="63"/>
  <c r="M42" i="63"/>
  <c r="Q90" i="63"/>
  <c r="K90" i="63"/>
  <c r="L90" i="63"/>
  <c r="R90" i="63"/>
  <c r="J90" i="63"/>
  <c r="P90" i="63"/>
  <c r="O90" i="63"/>
  <c r="M90" i="63"/>
  <c r="N90" i="63"/>
  <c r="R1040" i="63"/>
  <c r="D1040" i="63"/>
  <c r="Q1040" i="63"/>
  <c r="O1040" i="63"/>
  <c r="H1040" i="63"/>
  <c r="N1040" i="63"/>
  <c r="F1040" i="63"/>
  <c r="I1040" i="63"/>
  <c r="G1040" i="63"/>
  <c r="M1040" i="63"/>
  <c r="K1040" i="63"/>
  <c r="L1040" i="63"/>
  <c r="J1040" i="63"/>
  <c r="E1040" i="63"/>
  <c r="P1040" i="63"/>
  <c r="O257" i="63"/>
  <c r="P473" i="63"/>
  <c r="O473" i="63"/>
  <c r="M473" i="63"/>
  <c r="J473" i="63"/>
  <c r="I473" i="63"/>
  <c r="K473" i="63"/>
  <c r="G473" i="63"/>
  <c r="Q473" i="63"/>
  <c r="N473" i="63"/>
  <c r="R473" i="63"/>
  <c r="L473" i="63"/>
  <c r="H473" i="63"/>
  <c r="E1061" i="63"/>
  <c r="D1061" i="63"/>
  <c r="H1061" i="63"/>
  <c r="G1061" i="63"/>
  <c r="I1061" i="63"/>
  <c r="F1061" i="63"/>
  <c r="F126" i="63"/>
  <c r="J41" i="63"/>
  <c r="N41" i="63"/>
  <c r="L41" i="63"/>
  <c r="M41" i="63"/>
  <c r="L89" i="63"/>
  <c r="M89" i="63"/>
  <c r="N89" i="63"/>
  <c r="J89" i="63"/>
  <c r="K89" i="63"/>
  <c r="J570" i="63"/>
  <c r="L570" i="63"/>
  <c r="D570" i="63"/>
  <c r="F570" i="63"/>
  <c r="E570" i="63"/>
  <c r="C570" i="63"/>
  <c r="Q570" i="63"/>
  <c r="K570" i="63"/>
  <c r="N570" i="63"/>
  <c r="O570" i="63"/>
  <c r="M570" i="63"/>
  <c r="I570" i="63"/>
  <c r="H570" i="63"/>
  <c r="G570" i="63"/>
  <c r="R570" i="63"/>
  <c r="P570" i="63"/>
  <c r="E785" i="63"/>
  <c r="Q89" i="63"/>
  <c r="J117" i="63"/>
  <c r="L155" i="63"/>
  <c r="P41" i="63"/>
  <c r="L104" i="63"/>
  <c r="R35" i="63"/>
  <c r="M35" i="63"/>
  <c r="O35" i="63"/>
  <c r="N35" i="63"/>
  <c r="L35" i="63"/>
  <c r="K35" i="63"/>
  <c r="J35" i="63"/>
  <c r="Q35" i="63"/>
  <c r="M48" i="63"/>
  <c r="Q48" i="63"/>
  <c r="K48" i="63"/>
  <c r="J48" i="63"/>
  <c r="P48" i="63"/>
  <c r="N48" i="63"/>
  <c r="O48" i="63"/>
  <c r="L75" i="63"/>
  <c r="K75" i="63"/>
  <c r="J75" i="63"/>
  <c r="R75" i="63"/>
  <c r="Q75" i="63"/>
  <c r="O108" i="63"/>
  <c r="M108" i="63"/>
  <c r="L108" i="63"/>
  <c r="N108" i="63"/>
  <c r="J108" i="63"/>
  <c r="K108" i="63"/>
  <c r="P154" i="63"/>
  <c r="M154" i="63"/>
  <c r="O154" i="63"/>
  <c r="N154" i="63"/>
  <c r="R154" i="63"/>
  <c r="Q154" i="63"/>
  <c r="L154" i="63"/>
  <c r="K154" i="63"/>
  <c r="J154" i="63"/>
  <c r="M161" i="63"/>
  <c r="N161" i="63"/>
  <c r="J161" i="63"/>
  <c r="L161" i="63"/>
  <c r="R161" i="63"/>
  <c r="Q161" i="63"/>
  <c r="P161" i="63"/>
  <c r="H1327" i="63"/>
  <c r="N631" i="63"/>
  <c r="M631" i="63"/>
  <c r="F631" i="63"/>
  <c r="R631" i="63"/>
  <c r="Q631" i="63"/>
  <c r="O631" i="63"/>
  <c r="H631" i="63"/>
  <c r="G631" i="63"/>
  <c r="K631" i="63"/>
  <c r="J631" i="63"/>
  <c r="I631" i="63"/>
  <c r="E631" i="63"/>
  <c r="D631" i="63"/>
  <c r="P631" i="63"/>
  <c r="L631" i="63"/>
  <c r="K312" i="63"/>
  <c r="E312" i="63"/>
  <c r="R312" i="63"/>
  <c r="J312" i="63"/>
  <c r="O312" i="63"/>
  <c r="N312" i="63"/>
  <c r="M312" i="63"/>
  <c r="H312" i="63"/>
  <c r="I312" i="63"/>
  <c r="Q312" i="63"/>
  <c r="J8" i="63"/>
  <c r="J91" i="63"/>
  <c r="R155" i="63"/>
  <c r="R41" i="63"/>
  <c r="J71" i="63"/>
  <c r="O75" i="63"/>
  <c r="Q83" i="63"/>
  <c r="O91" i="63"/>
  <c r="N104" i="63"/>
  <c r="J118" i="63"/>
  <c r="M139" i="63"/>
  <c r="K156" i="63"/>
  <c r="O595" i="63"/>
  <c r="P43" i="63"/>
  <c r="Q43" i="63"/>
  <c r="L43" i="63"/>
  <c r="J43" i="63"/>
  <c r="K43" i="63"/>
  <c r="K127" i="63"/>
  <c r="O127" i="63"/>
  <c r="Q127" i="63"/>
  <c r="N127" i="63"/>
  <c r="L127" i="63"/>
  <c r="M127" i="63"/>
  <c r="H1212" i="63"/>
  <c r="P8" i="63"/>
  <c r="Q8" i="63"/>
  <c r="K8" i="63"/>
  <c r="O8" i="63"/>
  <c r="L8" i="63"/>
  <c r="N8" i="63"/>
  <c r="M8" i="63"/>
  <c r="L103" i="63"/>
  <c r="O103" i="63"/>
  <c r="Q103" i="63"/>
  <c r="N103" i="63"/>
  <c r="M103" i="63"/>
  <c r="K103" i="63"/>
  <c r="J103" i="63"/>
  <c r="R103" i="63"/>
  <c r="N329" i="63"/>
  <c r="Q329" i="63"/>
  <c r="I329" i="63"/>
  <c r="M329" i="63"/>
  <c r="L329" i="63"/>
  <c r="K329" i="63"/>
  <c r="R329" i="63"/>
  <c r="P329" i="63"/>
  <c r="O329" i="63"/>
  <c r="J329" i="63"/>
  <c r="G329" i="63"/>
  <c r="H329" i="63"/>
  <c r="E347" i="63"/>
  <c r="F347" i="63"/>
  <c r="R920" i="63"/>
  <c r="K920" i="63"/>
  <c r="L920" i="63"/>
  <c r="J920" i="63"/>
  <c r="N920" i="63"/>
  <c r="I920" i="63"/>
  <c r="Q920" i="63"/>
  <c r="P920" i="63"/>
  <c r="G920" i="63"/>
  <c r="F920" i="63"/>
  <c r="E920" i="63"/>
  <c r="O920" i="63"/>
  <c r="M920" i="63"/>
  <c r="H920" i="63"/>
  <c r="H668" i="63"/>
  <c r="M430" i="63"/>
  <c r="L430" i="63"/>
  <c r="J430" i="63"/>
  <c r="Q430" i="63"/>
  <c r="H430" i="63"/>
  <c r="R430" i="63"/>
  <c r="O430" i="63"/>
  <c r="N430" i="63"/>
  <c r="F430" i="63"/>
  <c r="P430" i="63"/>
  <c r="I430" i="63"/>
  <c r="G430" i="63"/>
  <c r="B1369" i="63"/>
  <c r="K72" i="63"/>
  <c r="N72" i="63"/>
  <c r="M72" i="63"/>
  <c r="L72" i="63"/>
  <c r="J72" i="63"/>
  <c r="R72" i="63"/>
  <c r="P72" i="63"/>
  <c r="Q72" i="63"/>
  <c r="N150" i="63"/>
  <c r="P150" i="63"/>
  <c r="O150" i="63"/>
  <c r="J150" i="63"/>
  <c r="Q150" i="63"/>
  <c r="M150" i="63"/>
  <c r="L150" i="63"/>
  <c r="P7" i="63"/>
  <c r="O41" i="63"/>
  <c r="Q52" i="63"/>
  <c r="P103" i="63"/>
  <c r="R89" i="63"/>
  <c r="Q117" i="63"/>
  <c r="J139" i="63"/>
  <c r="K430" i="63"/>
  <c r="P13" i="63"/>
  <c r="O13" i="63"/>
  <c r="R13" i="63"/>
  <c r="Q13" i="63"/>
  <c r="N13" i="63"/>
  <c r="K22" i="63"/>
  <c r="P22" i="63"/>
  <c r="O22" i="63"/>
  <c r="R22" i="63"/>
  <c r="Q22" i="63"/>
  <c r="K56" i="63"/>
  <c r="R56" i="63"/>
  <c r="Q56" i="63"/>
  <c r="O56" i="63"/>
  <c r="N56" i="63"/>
  <c r="P56" i="63"/>
  <c r="O613" i="63"/>
  <c r="N613" i="63"/>
  <c r="R613" i="63"/>
  <c r="M613" i="63"/>
  <c r="Q613" i="63"/>
  <c r="P613" i="63"/>
  <c r="N95" i="63"/>
  <c r="K95" i="63"/>
  <c r="P95" i="63"/>
  <c r="J95" i="63"/>
  <c r="Q95" i="63"/>
  <c r="M95" i="63"/>
  <c r="O95" i="63"/>
  <c r="Q131" i="63"/>
  <c r="M131" i="63"/>
  <c r="N131" i="63"/>
  <c r="L131" i="63"/>
  <c r="K131" i="63"/>
  <c r="J131" i="63"/>
  <c r="R131" i="63"/>
  <c r="P131" i="63"/>
  <c r="Q179" i="63"/>
  <c r="P179" i="63"/>
  <c r="J179" i="63"/>
  <c r="R179" i="63"/>
  <c r="O179" i="63"/>
  <c r="N179" i="63"/>
  <c r="M179" i="63"/>
  <c r="L179" i="63"/>
  <c r="K179" i="63"/>
  <c r="G375" i="63"/>
  <c r="Q41" i="63"/>
  <c r="N75" i="63"/>
  <c r="P83" i="63"/>
  <c r="L95" i="63"/>
  <c r="M104" i="63"/>
  <c r="R108" i="63"/>
  <c r="K139" i="63"/>
  <c r="O161" i="63"/>
  <c r="N595" i="63"/>
  <c r="M9" i="63"/>
  <c r="R42" i="63"/>
  <c r="P75" i="63"/>
  <c r="R150" i="63"/>
  <c r="P595" i="63"/>
  <c r="I584" i="63"/>
  <c r="O584" i="63"/>
  <c r="K584" i="63"/>
  <c r="H584" i="63"/>
  <c r="Q584" i="63"/>
  <c r="F584" i="63"/>
  <c r="E584" i="63"/>
  <c r="D584" i="63"/>
  <c r="N584" i="63"/>
  <c r="M584" i="63"/>
  <c r="P584" i="63"/>
  <c r="C584" i="63"/>
  <c r="J584" i="63"/>
  <c r="G584" i="63"/>
  <c r="L432" i="63"/>
  <c r="K432" i="63"/>
  <c r="I432" i="63"/>
  <c r="P432" i="63"/>
  <c r="F432" i="63"/>
  <c r="Q432" i="63"/>
  <c r="R432" i="63"/>
  <c r="J432" i="63"/>
  <c r="O432" i="63"/>
  <c r="N432" i="63"/>
  <c r="M432" i="63"/>
  <c r="G432" i="63"/>
  <c r="H432" i="63"/>
  <c r="I182" i="63"/>
  <c r="F1062" i="63"/>
  <c r="I1062" i="63"/>
  <c r="H1062" i="63"/>
  <c r="G1062" i="63"/>
  <c r="I127" i="63"/>
  <c r="K32" i="63"/>
  <c r="P64" i="63"/>
  <c r="M64" i="63"/>
  <c r="L64" i="63"/>
  <c r="K64" i="63"/>
  <c r="J64" i="63"/>
  <c r="R64" i="63"/>
  <c r="O64" i="63"/>
  <c r="Q64" i="63"/>
  <c r="M151" i="63"/>
  <c r="J151" i="63"/>
  <c r="O151" i="63"/>
  <c r="P151" i="63"/>
  <c r="R151" i="63"/>
  <c r="Q151" i="63"/>
  <c r="I592" i="63"/>
  <c r="P592" i="63"/>
  <c r="D592" i="63"/>
  <c r="C592" i="63"/>
  <c r="L592" i="63"/>
  <c r="J592" i="63"/>
  <c r="R592" i="63"/>
  <c r="Q592" i="63"/>
  <c r="O592" i="63"/>
  <c r="N592" i="63"/>
  <c r="M592" i="63"/>
  <c r="H592" i="63"/>
  <c r="G592" i="63"/>
  <c r="F592" i="63"/>
  <c r="K592" i="63"/>
  <c r="E592" i="63"/>
  <c r="G363" i="63"/>
  <c r="N363" i="63"/>
  <c r="K363" i="63"/>
  <c r="J363" i="63"/>
  <c r="L363" i="63"/>
  <c r="H363" i="63"/>
  <c r="R363" i="63"/>
  <c r="F363" i="63"/>
  <c r="E363" i="63"/>
  <c r="D363" i="63"/>
  <c r="Q363" i="63"/>
  <c r="P363" i="63"/>
  <c r="O363" i="63"/>
  <c r="J414" i="63"/>
  <c r="G414" i="63"/>
  <c r="L414" i="63"/>
  <c r="K414" i="63"/>
  <c r="I414" i="63"/>
  <c r="M414" i="63"/>
  <c r="H414" i="63"/>
  <c r="Q414" i="63"/>
  <c r="P414" i="63"/>
  <c r="O414" i="63"/>
  <c r="R414" i="63"/>
  <c r="N414" i="63"/>
  <c r="I1067" i="63"/>
  <c r="H1067" i="63"/>
  <c r="G1067" i="63"/>
  <c r="F1067" i="63"/>
  <c r="E1067" i="63"/>
  <c r="O32" i="63"/>
  <c r="Q102" i="63"/>
  <c r="J102" i="63"/>
  <c r="P102" i="63"/>
  <c r="R102" i="63"/>
  <c r="K102" i="63"/>
  <c r="P346" i="63"/>
  <c r="Q346" i="63"/>
  <c r="O346" i="63"/>
  <c r="I346" i="63"/>
  <c r="G346" i="63"/>
  <c r="N346" i="63"/>
  <c r="J346" i="63"/>
  <c r="H346" i="63"/>
  <c r="F346" i="63"/>
  <c r="R346" i="63"/>
  <c r="M346" i="63"/>
  <c r="L346" i="63"/>
  <c r="E346" i="63"/>
  <c r="K346" i="63"/>
  <c r="D1254" i="63"/>
  <c r="F406" i="63"/>
  <c r="N406" i="63"/>
  <c r="G406" i="63"/>
  <c r="R406" i="63"/>
  <c r="Q406" i="63"/>
  <c r="I406" i="63"/>
  <c r="E406" i="63"/>
  <c r="O406" i="63"/>
  <c r="H406" i="63"/>
  <c r="D406" i="63"/>
  <c r="P406" i="63"/>
  <c r="M406" i="63"/>
  <c r="K406" i="63"/>
  <c r="J406" i="63"/>
  <c r="L406" i="63"/>
  <c r="Q667" i="63"/>
  <c r="L1023" i="63"/>
  <c r="K1023" i="63"/>
  <c r="I1023" i="63"/>
  <c r="P1023" i="63"/>
  <c r="M1023" i="63"/>
  <c r="J1023" i="63"/>
  <c r="H1023" i="63"/>
  <c r="E1023" i="63"/>
  <c r="Q1023" i="63"/>
  <c r="F1023" i="63"/>
  <c r="D1023" i="63"/>
  <c r="R1023" i="63"/>
  <c r="O1023" i="63"/>
  <c r="N1023" i="63"/>
  <c r="G1023" i="63"/>
  <c r="D245" i="63"/>
  <c r="D194" i="63"/>
  <c r="I516" i="63"/>
  <c r="H516" i="63"/>
  <c r="G516" i="63"/>
  <c r="D150" i="63"/>
  <c r="N64" i="63"/>
  <c r="O302" i="63"/>
  <c r="O19" i="63"/>
  <c r="N19" i="63"/>
  <c r="M19" i="63"/>
  <c r="L19" i="63"/>
  <c r="K19" i="63"/>
  <c r="J19" i="63"/>
  <c r="R19" i="63"/>
  <c r="Q19" i="63"/>
  <c r="M62" i="63"/>
  <c r="K62" i="63"/>
  <c r="O62" i="63"/>
  <c r="N62" i="63"/>
  <c r="L62" i="63"/>
  <c r="J62" i="63"/>
  <c r="R62" i="63"/>
  <c r="Q62" i="63"/>
  <c r="N88" i="63"/>
  <c r="M88" i="63"/>
  <c r="Q88" i="63"/>
  <c r="P88" i="63"/>
  <c r="O88" i="63"/>
  <c r="L88" i="63"/>
  <c r="K88" i="63"/>
  <c r="J88" i="63"/>
  <c r="B1347" i="63"/>
  <c r="L192" i="63"/>
  <c r="R192" i="63"/>
  <c r="O192" i="63"/>
  <c r="N192" i="63"/>
  <c r="M192" i="63"/>
  <c r="K192" i="63"/>
  <c r="J192" i="63"/>
  <c r="Q192" i="63"/>
  <c r="I1324" i="63"/>
  <c r="J641" i="63"/>
  <c r="O641" i="63"/>
  <c r="M641" i="63"/>
  <c r="E641" i="63"/>
  <c r="D641" i="63"/>
  <c r="Q641" i="63"/>
  <c r="P641" i="63"/>
  <c r="N641" i="63"/>
  <c r="L641" i="63"/>
  <c r="I641" i="63"/>
  <c r="K641" i="63"/>
  <c r="R641" i="63"/>
  <c r="H641" i="63"/>
  <c r="G641" i="63"/>
  <c r="F641" i="63"/>
  <c r="K334" i="63"/>
  <c r="P334" i="63"/>
  <c r="J334" i="63"/>
  <c r="H334" i="63"/>
  <c r="Q334" i="63"/>
  <c r="I334" i="63"/>
  <c r="G334" i="63"/>
  <c r="L334" i="63"/>
  <c r="F334" i="63"/>
  <c r="R334" i="63"/>
  <c r="O334" i="63"/>
  <c r="N334" i="63"/>
  <c r="M334" i="63"/>
  <c r="K354" i="63"/>
  <c r="R354" i="63"/>
  <c r="I354" i="63"/>
  <c r="G354" i="63"/>
  <c r="O354" i="63"/>
  <c r="J354" i="63"/>
  <c r="H354" i="63"/>
  <c r="F354" i="63"/>
  <c r="Q354" i="63"/>
  <c r="P354" i="63"/>
  <c r="M354" i="63"/>
  <c r="N354" i="63"/>
  <c r="P753" i="63"/>
  <c r="C677" i="63"/>
  <c r="G596" i="63"/>
  <c r="R596" i="63"/>
  <c r="D596" i="63"/>
  <c r="K596" i="63"/>
  <c r="Q596" i="63"/>
  <c r="I596" i="63"/>
  <c r="P596" i="63"/>
  <c r="O596" i="63"/>
  <c r="N596" i="63"/>
  <c r="L596" i="63"/>
  <c r="M596" i="63"/>
  <c r="J596" i="63"/>
  <c r="H596" i="63"/>
  <c r="F596" i="63"/>
  <c r="E596" i="63"/>
  <c r="C596" i="63"/>
  <c r="I269" i="63"/>
  <c r="H456" i="63"/>
  <c r="G456" i="63"/>
  <c r="L456" i="63"/>
  <c r="O456" i="63"/>
  <c r="R456" i="63"/>
  <c r="N456" i="63"/>
  <c r="K456" i="63"/>
  <c r="M456" i="63"/>
  <c r="J456" i="63"/>
  <c r="P456" i="63"/>
  <c r="I456" i="63"/>
  <c r="F456" i="63"/>
  <c r="Q456" i="63"/>
  <c r="G179" i="63"/>
  <c r="F510" i="63"/>
  <c r="H510" i="63"/>
  <c r="G510" i="63"/>
  <c r="F149" i="63"/>
  <c r="H65" i="63"/>
  <c r="J127" i="63"/>
  <c r="L22" i="63"/>
  <c r="H619" i="63"/>
  <c r="R584" i="63"/>
  <c r="N9" i="63"/>
  <c r="R9" i="63"/>
  <c r="L9" i="63"/>
  <c r="K9" i="63"/>
  <c r="J9" i="63"/>
  <c r="N65" i="63"/>
  <c r="O65" i="63"/>
  <c r="Q65" i="63"/>
  <c r="P65" i="63"/>
  <c r="R65" i="63"/>
  <c r="Q104" i="63"/>
  <c r="O104" i="63"/>
  <c r="R104" i="63"/>
  <c r="K104" i="63"/>
  <c r="J104" i="63"/>
  <c r="C1356" i="63"/>
  <c r="R140" i="63"/>
  <c r="M140" i="63"/>
  <c r="O140" i="63"/>
  <c r="N140" i="63"/>
  <c r="L140" i="63"/>
  <c r="K140" i="63"/>
  <c r="J140" i="63"/>
  <c r="Q140" i="63"/>
  <c r="P170" i="63"/>
  <c r="N170" i="63"/>
  <c r="Q170" i="63"/>
  <c r="O170" i="63"/>
  <c r="J170" i="63"/>
  <c r="M170" i="63"/>
  <c r="L170" i="63"/>
  <c r="K170" i="63"/>
  <c r="H1344" i="63"/>
  <c r="O194" i="63"/>
  <c r="L194" i="63"/>
  <c r="N194" i="63"/>
  <c r="M194" i="63"/>
  <c r="R194" i="63"/>
  <c r="Q194" i="63"/>
  <c r="P194" i="63"/>
  <c r="K194" i="63"/>
  <c r="J194" i="63"/>
  <c r="Q1041" i="63"/>
  <c r="P1041" i="63"/>
  <c r="N1041" i="63"/>
  <c r="G1041" i="63"/>
  <c r="J1041" i="63"/>
  <c r="O1041" i="63"/>
  <c r="M1041" i="63"/>
  <c r="H1041" i="63"/>
  <c r="F1041" i="63"/>
  <c r="E1041" i="63"/>
  <c r="D1041" i="63"/>
  <c r="K1041" i="63"/>
  <c r="I1041" i="63"/>
  <c r="R1041" i="63"/>
  <c r="L1041" i="63"/>
  <c r="I623" i="63"/>
  <c r="G1048" i="63"/>
  <c r="F1048" i="63"/>
  <c r="R1048" i="63"/>
  <c r="D1048" i="63"/>
  <c r="K1048" i="63"/>
  <c r="P1048" i="63"/>
  <c r="H1048" i="63"/>
  <c r="E1048" i="63"/>
  <c r="Q1048" i="63"/>
  <c r="O1048" i="63"/>
  <c r="J1048" i="63"/>
  <c r="L1048" i="63"/>
  <c r="I1048" i="63"/>
  <c r="N1048" i="63"/>
  <c r="M1048" i="63"/>
  <c r="M509" i="63"/>
  <c r="L509" i="63"/>
  <c r="K509" i="63"/>
  <c r="J509" i="63"/>
  <c r="Q509" i="63"/>
  <c r="P509" i="63"/>
  <c r="O509" i="63"/>
  <c r="H509" i="63"/>
  <c r="G509" i="63"/>
  <c r="I509" i="63"/>
  <c r="R509" i="63"/>
  <c r="N509" i="63"/>
  <c r="F509" i="63"/>
  <c r="P9" i="63"/>
  <c r="O84" i="63"/>
  <c r="K84" i="63"/>
  <c r="R84" i="63"/>
  <c r="Q84" i="63"/>
  <c r="P84" i="63"/>
  <c r="N84" i="63"/>
  <c r="M84" i="63"/>
  <c r="L84" i="63"/>
  <c r="R126" i="63"/>
  <c r="Q126" i="63"/>
  <c r="J126" i="63"/>
  <c r="P126" i="63"/>
  <c r="O126" i="63"/>
  <c r="N126" i="63"/>
  <c r="M126" i="63"/>
  <c r="L126" i="63"/>
  <c r="K126" i="63"/>
  <c r="Q193" i="63"/>
  <c r="M193" i="63"/>
  <c r="R193" i="63"/>
  <c r="K193" i="63"/>
  <c r="J193" i="63"/>
  <c r="N302" i="63"/>
  <c r="K302" i="63"/>
  <c r="J302" i="63"/>
  <c r="I302" i="63"/>
  <c r="H302" i="63"/>
  <c r="Q302" i="63"/>
  <c r="P302" i="63"/>
  <c r="G302" i="63"/>
  <c r="M302" i="63"/>
  <c r="F302" i="63"/>
  <c r="L302" i="63"/>
  <c r="Q304" i="63"/>
  <c r="R304" i="63"/>
  <c r="J304" i="63"/>
  <c r="I304" i="63"/>
  <c r="M304" i="63"/>
  <c r="L304" i="63"/>
  <c r="K304" i="63"/>
  <c r="H304" i="63"/>
  <c r="F304" i="63"/>
  <c r="G304" i="63"/>
  <c r="O304" i="63"/>
  <c r="N304" i="63"/>
  <c r="P304" i="63"/>
  <c r="D581" i="63"/>
  <c r="C581" i="63"/>
  <c r="H1219" i="63"/>
  <c r="L508" i="63"/>
  <c r="K508" i="63"/>
  <c r="J508" i="63"/>
  <c r="I508" i="63"/>
  <c r="P508" i="63"/>
  <c r="O508" i="63"/>
  <c r="G508" i="63"/>
  <c r="F508" i="63"/>
  <c r="Q508" i="63"/>
  <c r="N508" i="63"/>
  <c r="H508" i="63"/>
  <c r="R508" i="63"/>
  <c r="M508" i="63"/>
  <c r="F139" i="63"/>
  <c r="O43" i="63"/>
  <c r="N151" i="63"/>
  <c r="M20" i="63"/>
  <c r="N20" i="63"/>
  <c r="Q20" i="63"/>
  <c r="R20" i="63"/>
  <c r="J20" i="63"/>
  <c r="B1360" i="63"/>
  <c r="R116" i="63"/>
  <c r="M116" i="63"/>
  <c r="Q116" i="63"/>
  <c r="K116" i="63"/>
  <c r="P116" i="63"/>
  <c r="O116" i="63"/>
  <c r="N116" i="63"/>
  <c r="L116" i="63"/>
  <c r="O125" i="63"/>
  <c r="R125" i="63"/>
  <c r="K125" i="63"/>
  <c r="J125" i="63"/>
  <c r="L125" i="63"/>
  <c r="P699" i="63"/>
  <c r="K699" i="63"/>
  <c r="I699" i="63"/>
  <c r="Q699" i="63"/>
  <c r="O699" i="63"/>
  <c r="R699" i="63"/>
  <c r="N699" i="63"/>
  <c r="M699" i="63"/>
  <c r="L699" i="63"/>
  <c r="H699" i="63"/>
  <c r="F699" i="63"/>
  <c r="E699" i="63"/>
  <c r="G699" i="63"/>
  <c r="D699" i="63"/>
  <c r="J699" i="63"/>
  <c r="P733" i="63"/>
  <c r="O733" i="63"/>
  <c r="R733" i="63"/>
  <c r="Q733" i="63"/>
  <c r="N733" i="63"/>
  <c r="G733" i="63"/>
  <c r="F733" i="63"/>
  <c r="I733" i="63"/>
  <c r="J733" i="63"/>
  <c r="M733" i="63"/>
  <c r="L733" i="63"/>
  <c r="K733" i="63"/>
  <c r="F374" i="63"/>
  <c r="M374" i="63"/>
  <c r="I374" i="63"/>
  <c r="H374" i="63"/>
  <c r="L374" i="63"/>
  <c r="J374" i="63"/>
  <c r="G374" i="63"/>
  <c r="N374" i="63"/>
  <c r="P374" i="63"/>
  <c r="O374" i="63"/>
  <c r="K374" i="63"/>
  <c r="R374" i="63"/>
  <c r="Q374" i="63"/>
  <c r="R256" i="63"/>
  <c r="N1050" i="63"/>
  <c r="M1050" i="63"/>
  <c r="K1050" i="63"/>
  <c r="R1050" i="63"/>
  <c r="Q1050" i="63"/>
  <c r="L1050" i="63"/>
  <c r="I1050" i="63"/>
  <c r="H1050" i="63"/>
  <c r="J1050" i="63"/>
  <c r="F1050" i="63"/>
  <c r="P1050" i="63"/>
  <c r="O1050" i="63"/>
  <c r="G1050" i="63"/>
  <c r="E1050" i="63"/>
  <c r="I138" i="63"/>
  <c r="R43" i="63"/>
  <c r="P125" i="63"/>
  <c r="P29" i="63"/>
  <c r="R29" i="63"/>
  <c r="Q29" i="63"/>
  <c r="K29" i="63"/>
  <c r="J29" i="63"/>
  <c r="D1368" i="63"/>
  <c r="Q71" i="63"/>
  <c r="N71" i="63"/>
  <c r="O71" i="63"/>
  <c r="R71" i="63"/>
  <c r="P71" i="63"/>
  <c r="P115" i="63"/>
  <c r="L115" i="63"/>
  <c r="O115" i="63"/>
  <c r="N115" i="63"/>
  <c r="K115" i="63"/>
  <c r="J115" i="63"/>
  <c r="O137" i="63"/>
  <c r="Q137" i="63"/>
  <c r="P137" i="63"/>
  <c r="M137" i="63"/>
  <c r="R137" i="63"/>
  <c r="N137" i="63"/>
  <c r="N618" i="63"/>
  <c r="M618" i="63"/>
  <c r="J618" i="63"/>
  <c r="O618" i="63"/>
  <c r="L618" i="63"/>
  <c r="I618" i="63"/>
  <c r="H618" i="63"/>
  <c r="G618" i="63"/>
  <c r="R618" i="63"/>
  <c r="Q618" i="63"/>
  <c r="P618" i="63"/>
  <c r="B1320" i="63"/>
  <c r="B595" i="63"/>
  <c r="H393" i="63"/>
  <c r="O393" i="63"/>
  <c r="P393" i="63"/>
  <c r="N393" i="63"/>
  <c r="M393" i="63"/>
  <c r="K393" i="63"/>
  <c r="F393" i="63"/>
  <c r="R393" i="63"/>
  <c r="Q393" i="63"/>
  <c r="J393" i="63"/>
  <c r="L393" i="63"/>
  <c r="I393" i="63"/>
  <c r="G193" i="63"/>
  <c r="H515" i="63"/>
  <c r="G515" i="63"/>
  <c r="I515" i="63"/>
  <c r="H137" i="63"/>
  <c r="F52" i="63"/>
  <c r="K618" i="63"/>
  <c r="L193" i="63"/>
  <c r="F1032" i="63"/>
  <c r="J22" i="63"/>
  <c r="L102" i="63"/>
  <c r="L613" i="63"/>
  <c r="G619" i="63"/>
  <c r="N193" i="63"/>
  <c r="L584" i="63"/>
  <c r="R88" i="63"/>
  <c r="M102" i="63"/>
  <c r="L29" i="63"/>
  <c r="O52" i="63"/>
  <c r="M65" i="63"/>
  <c r="O89" i="63"/>
  <c r="N102" i="63"/>
  <c r="R115" i="63"/>
  <c r="R127" i="63"/>
  <c r="K137" i="63"/>
  <c r="P193" i="63"/>
  <c r="Q32" i="63"/>
  <c r="J32" i="63"/>
  <c r="N32" i="63"/>
  <c r="M32" i="63"/>
  <c r="L32" i="63"/>
  <c r="Q118" i="63"/>
  <c r="O118" i="63"/>
  <c r="K118" i="63"/>
  <c r="M118" i="63"/>
  <c r="R118" i="63"/>
  <c r="P118" i="63"/>
  <c r="N118" i="63"/>
  <c r="Q91" i="63"/>
  <c r="K91" i="63"/>
  <c r="N91" i="63"/>
  <c r="L91" i="63"/>
  <c r="M91" i="63"/>
  <c r="P157" i="63"/>
  <c r="M157" i="63"/>
  <c r="N157" i="63"/>
  <c r="L157" i="63"/>
  <c r="K157" i="63"/>
  <c r="J157" i="63"/>
  <c r="Q157" i="63"/>
  <c r="R157" i="63"/>
  <c r="G701" i="63"/>
  <c r="K415" i="63"/>
  <c r="H415" i="63"/>
  <c r="F415" i="63"/>
  <c r="O415" i="63"/>
  <c r="Q415" i="63"/>
  <c r="P415" i="63"/>
  <c r="L415" i="63"/>
  <c r="I415" i="63"/>
  <c r="N415" i="63"/>
  <c r="M415" i="63"/>
  <c r="J415" i="63"/>
  <c r="G415" i="63"/>
  <c r="R415" i="63"/>
  <c r="N43" i="63"/>
  <c r="B1374" i="63"/>
  <c r="R21" i="63"/>
  <c r="M21" i="63"/>
  <c r="L21" i="63"/>
  <c r="K21" i="63"/>
  <c r="J21" i="63"/>
  <c r="Q21" i="63"/>
  <c r="P21" i="63"/>
  <c r="O21" i="63"/>
  <c r="N51" i="63"/>
  <c r="Q51" i="63"/>
  <c r="P51" i="63"/>
  <c r="O51" i="63"/>
  <c r="K51" i="63"/>
  <c r="M51" i="63"/>
  <c r="L51" i="63"/>
  <c r="L117" i="63"/>
  <c r="N117" i="63"/>
  <c r="M117" i="63"/>
  <c r="P117" i="63"/>
  <c r="K117" i="63"/>
  <c r="O117" i="63"/>
  <c r="O139" i="63"/>
  <c r="L139" i="63"/>
  <c r="P139" i="63"/>
  <c r="N139" i="63"/>
  <c r="R139" i="63"/>
  <c r="P156" i="63"/>
  <c r="M156" i="63"/>
  <c r="J156" i="63"/>
  <c r="O156" i="63"/>
  <c r="N156" i="63"/>
  <c r="Q156" i="63"/>
  <c r="R156" i="63"/>
  <c r="L573" i="63"/>
  <c r="I573" i="63"/>
  <c r="H573" i="63"/>
  <c r="G573" i="63"/>
  <c r="O573" i="63"/>
  <c r="N573" i="63"/>
  <c r="F573" i="63"/>
  <c r="E573" i="63"/>
  <c r="D573" i="63"/>
  <c r="C573" i="63"/>
  <c r="P573" i="63"/>
  <c r="Q573" i="63"/>
  <c r="M573" i="63"/>
  <c r="J573" i="63"/>
  <c r="R573" i="63"/>
  <c r="K573" i="63"/>
  <c r="C598" i="63"/>
  <c r="E598" i="63"/>
  <c r="D598" i="63"/>
  <c r="F151" i="63"/>
  <c r="R7" i="63"/>
  <c r="J7" i="63"/>
  <c r="N7" i="63"/>
  <c r="M7" i="63"/>
  <c r="L7" i="63"/>
  <c r="R63" i="63"/>
  <c r="Q63" i="63"/>
  <c r="O63" i="63"/>
  <c r="P63" i="63"/>
  <c r="J63" i="63"/>
  <c r="J138" i="63"/>
  <c r="O138" i="63"/>
  <c r="M138" i="63"/>
  <c r="L138" i="63"/>
  <c r="K138" i="63"/>
  <c r="R138" i="63"/>
  <c r="P138" i="63"/>
  <c r="Q138" i="63"/>
  <c r="P619" i="63"/>
  <c r="Q619" i="63"/>
  <c r="M619" i="63"/>
  <c r="I619" i="63"/>
  <c r="L619" i="63"/>
  <c r="R619" i="63"/>
  <c r="O619" i="63"/>
  <c r="N619" i="63"/>
  <c r="K155" i="63"/>
  <c r="N155" i="63"/>
  <c r="J155" i="63"/>
  <c r="P155" i="63"/>
  <c r="O155" i="63"/>
  <c r="M155" i="63"/>
  <c r="I1247" i="63"/>
  <c r="C597" i="63"/>
  <c r="D597" i="63"/>
  <c r="J657" i="63"/>
  <c r="K431" i="63"/>
  <c r="J431" i="63"/>
  <c r="H431" i="63"/>
  <c r="O431" i="63"/>
  <c r="I431" i="63"/>
  <c r="G431" i="63"/>
  <c r="F431" i="63"/>
  <c r="P431" i="63"/>
  <c r="M431" i="63"/>
  <c r="N431" i="63"/>
  <c r="L431" i="63"/>
  <c r="R431" i="63"/>
  <c r="Q431" i="63"/>
  <c r="M260" i="63"/>
  <c r="H1047" i="63"/>
  <c r="G1047" i="63"/>
  <c r="E1047" i="63"/>
  <c r="L1047" i="63"/>
  <c r="P1047" i="63"/>
  <c r="M1047" i="63"/>
  <c r="F1047" i="63"/>
  <c r="D1047" i="63"/>
  <c r="R1047" i="63"/>
  <c r="N1047" i="63"/>
  <c r="K1047" i="63"/>
  <c r="J1047" i="63"/>
  <c r="I1047" i="63"/>
  <c r="O1047" i="63"/>
  <c r="Q1047" i="63"/>
  <c r="D207" i="63"/>
  <c r="I1057" i="63"/>
  <c r="H1057" i="63"/>
  <c r="D1057" i="63"/>
  <c r="G1057" i="63"/>
  <c r="F1057" i="63"/>
  <c r="E1057" i="63"/>
  <c r="D180" i="63"/>
  <c r="F511" i="63"/>
  <c r="G511" i="63"/>
  <c r="I511" i="63"/>
  <c r="H511" i="63"/>
  <c r="I125" i="63"/>
  <c r="E1032" i="63"/>
  <c r="M6" i="63"/>
  <c r="R6" i="63"/>
  <c r="Q6" i="63"/>
  <c r="P6" i="63"/>
  <c r="L6" i="63"/>
  <c r="O6" i="63"/>
  <c r="N6" i="63"/>
  <c r="O40" i="63"/>
  <c r="M40" i="63"/>
  <c r="L40" i="63"/>
  <c r="R40" i="63"/>
  <c r="N40" i="63"/>
  <c r="Q40" i="63"/>
  <c r="P40" i="63"/>
  <c r="J83" i="63"/>
  <c r="O83" i="63"/>
  <c r="L83" i="63"/>
  <c r="N83" i="63"/>
  <c r="K83" i="63"/>
  <c r="M83" i="63"/>
  <c r="P101" i="63"/>
  <c r="R101" i="63"/>
  <c r="J101" i="63"/>
  <c r="M101" i="63"/>
  <c r="L101" i="63"/>
  <c r="K101" i="63"/>
  <c r="O101" i="63"/>
  <c r="Q101" i="63"/>
  <c r="I1353" i="63"/>
  <c r="Q145" i="63"/>
  <c r="J145" i="63"/>
  <c r="P145" i="63"/>
  <c r="L145" i="63"/>
  <c r="K145" i="63"/>
  <c r="R145" i="63"/>
  <c r="N145" i="63"/>
  <c r="O145" i="63"/>
  <c r="P149" i="63"/>
  <c r="M149" i="63"/>
  <c r="O149" i="63"/>
  <c r="K149" i="63"/>
  <c r="R149" i="63"/>
  <c r="Q149" i="63"/>
  <c r="N149" i="63"/>
  <c r="L149" i="63"/>
  <c r="O167" i="63"/>
  <c r="Q167" i="63"/>
  <c r="K167" i="63"/>
  <c r="L167" i="63"/>
  <c r="J167" i="63"/>
  <c r="R167" i="63"/>
  <c r="N167" i="63"/>
  <c r="P167" i="63"/>
  <c r="M782" i="63"/>
  <c r="Q782" i="63"/>
  <c r="G782" i="63"/>
  <c r="F782" i="63"/>
  <c r="E782" i="63"/>
  <c r="L782" i="63"/>
  <c r="K782" i="63"/>
  <c r="R782" i="63"/>
  <c r="P782" i="63"/>
  <c r="O782" i="63"/>
  <c r="N782" i="63"/>
  <c r="I782" i="63"/>
  <c r="J782" i="63"/>
  <c r="H782" i="63"/>
  <c r="I1268" i="63"/>
  <c r="P588" i="63"/>
  <c r="O588" i="63"/>
  <c r="N588" i="63"/>
  <c r="F588" i="63"/>
  <c r="D588" i="63"/>
  <c r="K588" i="63"/>
  <c r="I588" i="63"/>
  <c r="H588" i="63"/>
  <c r="J588" i="63"/>
  <c r="E588" i="63"/>
  <c r="C588" i="63"/>
  <c r="R588" i="63"/>
  <c r="Q588" i="63"/>
  <c r="F795" i="63"/>
  <c r="R918" i="63"/>
  <c r="D918" i="63"/>
  <c r="K918" i="63"/>
  <c r="I918" i="63"/>
  <c r="H918" i="63"/>
  <c r="G918" i="63"/>
  <c r="E918" i="63"/>
  <c r="O918" i="63"/>
  <c r="J918" i="63"/>
  <c r="F918" i="63"/>
  <c r="Q918" i="63"/>
  <c r="P918" i="63"/>
  <c r="N918" i="63"/>
  <c r="L918" i="63"/>
  <c r="M918" i="63"/>
  <c r="F78" i="63"/>
  <c r="I1165" i="63"/>
  <c r="H1165" i="63"/>
  <c r="G1165" i="63"/>
  <c r="F1165" i="63"/>
  <c r="R32" i="63"/>
  <c r="J51" i="63"/>
  <c r="J65" i="63"/>
  <c r="N101" i="63"/>
  <c r="Q125" i="63"/>
  <c r="J6" i="63"/>
  <c r="K65" i="63"/>
  <c r="M115" i="63"/>
  <c r="J40" i="63"/>
  <c r="L48" i="63"/>
  <c r="N52" i="63"/>
  <c r="L65" i="63"/>
  <c r="Q115" i="63"/>
  <c r="P127" i="63"/>
  <c r="K7" i="63"/>
  <c r="M22" i="63"/>
  <c r="R48" i="63"/>
  <c r="O7" i="63"/>
  <c r="N22" i="63"/>
  <c r="M29" i="63"/>
  <c r="K41" i="63"/>
  <c r="P52" i="63"/>
  <c r="P89" i="63"/>
  <c r="O102" i="63"/>
  <c r="J116" i="63"/>
  <c r="L137" i="63"/>
  <c r="K619" i="63"/>
  <c r="O12" i="63"/>
  <c r="J12" i="63"/>
  <c r="R107" i="63"/>
  <c r="M107" i="63"/>
  <c r="J124" i="63"/>
  <c r="L124" i="63"/>
  <c r="K124" i="63"/>
  <c r="O153" i="63"/>
  <c r="J153" i="63"/>
  <c r="N153" i="63"/>
  <c r="N160" i="63"/>
  <c r="M160" i="63"/>
  <c r="F1301" i="63"/>
  <c r="O303" i="63"/>
  <c r="M303" i="63"/>
  <c r="N303" i="63"/>
  <c r="L303" i="63"/>
  <c r="K303" i="63"/>
  <c r="P303" i="63"/>
  <c r="J303" i="63"/>
  <c r="I303" i="63"/>
  <c r="H303" i="63"/>
  <c r="F303" i="63"/>
  <c r="R303" i="63"/>
  <c r="Q303" i="63"/>
  <c r="L590" i="63"/>
  <c r="O590" i="63"/>
  <c r="N590" i="63"/>
  <c r="K590" i="63"/>
  <c r="I590" i="63"/>
  <c r="G590" i="63"/>
  <c r="F590" i="63"/>
  <c r="R590" i="63"/>
  <c r="Q590" i="63"/>
  <c r="M590" i="63"/>
  <c r="C590" i="63"/>
  <c r="J903" i="63"/>
  <c r="E903" i="63"/>
  <c r="Q903" i="63"/>
  <c r="I903" i="63"/>
  <c r="H903" i="63"/>
  <c r="G903" i="63"/>
  <c r="F903" i="63"/>
  <c r="O903" i="63"/>
  <c r="N903" i="63"/>
  <c r="R903" i="63"/>
  <c r="P903" i="63"/>
  <c r="M903" i="63"/>
  <c r="L903" i="63"/>
  <c r="H367" i="63"/>
  <c r="O367" i="63"/>
  <c r="Q367" i="63"/>
  <c r="P367" i="63"/>
  <c r="J367" i="63"/>
  <c r="F367" i="63"/>
  <c r="E367" i="63"/>
  <c r="M367" i="63"/>
  <c r="L367" i="63"/>
  <c r="N367" i="63"/>
  <c r="K367" i="63"/>
  <c r="I367" i="63"/>
  <c r="G367" i="63"/>
  <c r="G961" i="63"/>
  <c r="K961" i="63"/>
  <c r="R961" i="63"/>
  <c r="J961" i="63"/>
  <c r="L961" i="63"/>
  <c r="I961" i="63"/>
  <c r="H961" i="63"/>
  <c r="Q961" i="63"/>
  <c r="P961" i="63"/>
  <c r="N961" i="63"/>
  <c r="M961" i="63"/>
  <c r="R940" i="63"/>
  <c r="M940" i="63"/>
  <c r="K940" i="63"/>
  <c r="J940" i="63"/>
  <c r="G940" i="63"/>
  <c r="O940" i="63"/>
  <c r="I940" i="63"/>
  <c r="H940" i="63"/>
  <c r="Q940" i="63"/>
  <c r="L940" i="63"/>
  <c r="P702" i="63"/>
  <c r="P670" i="63"/>
  <c r="K1008" i="63"/>
  <c r="H1008" i="63"/>
  <c r="O1008" i="63"/>
  <c r="J1008" i="63"/>
  <c r="M1008" i="63"/>
  <c r="I1008" i="63"/>
  <c r="F1008" i="63"/>
  <c r="E1008" i="63"/>
  <c r="G1008" i="63"/>
  <c r="D1008" i="63"/>
  <c r="Q1008" i="63"/>
  <c r="R1008" i="63"/>
  <c r="Q281" i="63"/>
  <c r="N434" i="63"/>
  <c r="M434" i="63"/>
  <c r="K434" i="63"/>
  <c r="R434" i="63"/>
  <c r="I434" i="63"/>
  <c r="P434" i="63"/>
  <c r="O434" i="63"/>
  <c r="J434" i="63"/>
  <c r="G434" i="63"/>
  <c r="F434" i="63"/>
  <c r="L434" i="63"/>
  <c r="H434" i="63"/>
  <c r="C599" i="63"/>
  <c r="E599" i="63"/>
  <c r="C199" i="63"/>
  <c r="C166" i="63"/>
  <c r="H153" i="63"/>
  <c r="H130" i="63"/>
  <c r="H103" i="63"/>
  <c r="H71" i="63"/>
  <c r="H18" i="63"/>
  <c r="N5" i="63"/>
  <c r="P12" i="63"/>
  <c r="J18" i="63"/>
  <c r="R28" i="63"/>
  <c r="N70" i="63"/>
  <c r="Q124" i="63"/>
  <c r="M136" i="63"/>
  <c r="C572" i="63"/>
  <c r="M120" i="63"/>
  <c r="L120" i="63"/>
  <c r="R120" i="63"/>
  <c r="H1357" i="63"/>
  <c r="M123" i="63"/>
  <c r="L123" i="63"/>
  <c r="J152" i="63"/>
  <c r="P152" i="63"/>
  <c r="O152" i="63"/>
  <c r="N152" i="63"/>
  <c r="L172" i="63"/>
  <c r="P172" i="63"/>
  <c r="N172" i="63"/>
  <c r="R248" i="63"/>
  <c r="O248" i="63"/>
  <c r="Q248" i="63"/>
  <c r="P248" i="63"/>
  <c r="N248" i="63"/>
  <c r="M248" i="63"/>
  <c r="K248" i="63"/>
  <c r="B599" i="63"/>
  <c r="I646" i="63"/>
  <c r="O646" i="63"/>
  <c r="M646" i="63"/>
  <c r="E646" i="63"/>
  <c r="D646" i="63"/>
  <c r="R646" i="63"/>
  <c r="P646" i="63"/>
  <c r="H646" i="63"/>
  <c r="Q646" i="63"/>
  <c r="N646" i="63"/>
  <c r="R735" i="63"/>
  <c r="H735" i="63"/>
  <c r="G735" i="63"/>
  <c r="F735" i="63"/>
  <c r="M735" i="63"/>
  <c r="L735" i="63"/>
  <c r="P735" i="63"/>
  <c r="I735" i="63"/>
  <c r="Q735" i="63"/>
  <c r="O735" i="63"/>
  <c r="M787" i="63"/>
  <c r="R787" i="63"/>
  <c r="I787" i="63"/>
  <c r="H787" i="63"/>
  <c r="G787" i="63"/>
  <c r="O787" i="63"/>
  <c r="N787" i="63"/>
  <c r="K787" i="63"/>
  <c r="Q787" i="63"/>
  <c r="P787" i="63"/>
  <c r="K577" i="63"/>
  <c r="Q577" i="63"/>
  <c r="I577" i="63"/>
  <c r="J577" i="63"/>
  <c r="H577" i="63"/>
  <c r="G577" i="63"/>
  <c r="P577" i="63"/>
  <c r="O577" i="63"/>
  <c r="N577" i="63"/>
  <c r="M577" i="63"/>
  <c r="L577" i="63"/>
  <c r="F577" i="63"/>
  <c r="D577" i="63"/>
  <c r="N373" i="63"/>
  <c r="M331" i="63"/>
  <c r="N331" i="63"/>
  <c r="D331" i="63"/>
  <c r="R331" i="63"/>
  <c r="I331" i="63"/>
  <c r="Q331" i="63"/>
  <c r="P331" i="63"/>
  <c r="F331" i="63"/>
  <c r="E331" i="63"/>
  <c r="K331" i="63"/>
  <c r="O331" i="63"/>
  <c r="N589" i="63"/>
  <c r="P589" i="63"/>
  <c r="O589" i="63"/>
  <c r="J589" i="63"/>
  <c r="H589" i="63"/>
  <c r="R589" i="63"/>
  <c r="Q589" i="63"/>
  <c r="M589" i="63"/>
  <c r="L589" i="63"/>
  <c r="C589" i="63"/>
  <c r="F589" i="63"/>
  <c r="E589" i="63"/>
  <c r="D589" i="63"/>
  <c r="I589" i="63"/>
  <c r="G589" i="63"/>
  <c r="G728" i="63"/>
  <c r="M290" i="63"/>
  <c r="P1013" i="63"/>
  <c r="M1013" i="63"/>
  <c r="F1013" i="63"/>
  <c r="Q1013" i="63"/>
  <c r="H1013" i="63"/>
  <c r="R1013" i="63"/>
  <c r="O1013" i="63"/>
  <c r="E1013" i="63"/>
  <c r="D1013" i="63"/>
  <c r="K1013" i="63"/>
  <c r="N1013" i="63"/>
  <c r="L1013" i="63"/>
  <c r="H669" i="63"/>
  <c r="L1007" i="63"/>
  <c r="I1007" i="63"/>
  <c r="P1007" i="63"/>
  <c r="G1007" i="63"/>
  <c r="Q1007" i="63"/>
  <c r="O1007" i="63"/>
  <c r="N1007" i="63"/>
  <c r="D1007" i="63"/>
  <c r="K1007" i="63"/>
  <c r="M1007" i="63"/>
  <c r="J1007" i="63"/>
  <c r="H1007" i="63"/>
  <c r="F1007" i="63"/>
  <c r="R1007" i="63"/>
  <c r="E1007" i="63"/>
  <c r="O659" i="63"/>
  <c r="N1015" i="63"/>
  <c r="K1015" i="63"/>
  <c r="R1015" i="63"/>
  <c r="D1015" i="63"/>
  <c r="E1015" i="63"/>
  <c r="M1015" i="63"/>
  <c r="I1015" i="63"/>
  <c r="H1015" i="63"/>
  <c r="P1015" i="63"/>
  <c r="L1015" i="63"/>
  <c r="Q1015" i="63"/>
  <c r="O1015" i="63"/>
  <c r="J1015" i="63"/>
  <c r="F1015" i="63"/>
  <c r="B1232" i="63"/>
  <c r="D264" i="63"/>
  <c r="D1043" i="63"/>
  <c r="C1225" i="63"/>
  <c r="K460" i="63"/>
  <c r="J460" i="63"/>
  <c r="H460" i="63"/>
  <c r="O460" i="63"/>
  <c r="N460" i="63"/>
  <c r="I460" i="63"/>
  <c r="Q460" i="63"/>
  <c r="P460" i="63"/>
  <c r="M460" i="63"/>
  <c r="L460" i="63"/>
  <c r="G460" i="63"/>
  <c r="R460" i="63"/>
  <c r="F460" i="63"/>
  <c r="Q625" i="63"/>
  <c r="E249" i="63"/>
  <c r="E235" i="63"/>
  <c r="D221" i="63"/>
  <c r="F208" i="63"/>
  <c r="D1054" i="63"/>
  <c r="F1054" i="63"/>
  <c r="E1054" i="63"/>
  <c r="G1054" i="63"/>
  <c r="E198" i="63"/>
  <c r="I518" i="63"/>
  <c r="F184" i="63"/>
  <c r="B616" i="63"/>
  <c r="F152" i="63"/>
  <c r="F142" i="63"/>
  <c r="G129" i="63"/>
  <c r="D116" i="63"/>
  <c r="D102" i="63"/>
  <c r="E89" i="63"/>
  <c r="D605" i="63"/>
  <c r="C605" i="63"/>
  <c r="I605" i="63"/>
  <c r="H605" i="63"/>
  <c r="G605" i="63"/>
  <c r="F605" i="63"/>
  <c r="E605" i="63"/>
  <c r="G607" i="63"/>
  <c r="G70" i="63"/>
  <c r="G57" i="63"/>
  <c r="C4" i="63"/>
  <c r="I556" i="63"/>
  <c r="O5" i="63"/>
  <c r="R10" i="63"/>
  <c r="Q12" i="63"/>
  <c r="O14" i="63"/>
  <c r="M16" i="63"/>
  <c r="K18" i="63"/>
  <c r="O23" i="63"/>
  <c r="M25" i="63"/>
  <c r="L27" i="63"/>
  <c r="K34" i="63"/>
  <c r="J36" i="63"/>
  <c r="O39" i="63"/>
  <c r="R44" i="63"/>
  <c r="P46" i="63"/>
  <c r="M50" i="63"/>
  <c r="J54" i="63"/>
  <c r="N57" i="63"/>
  <c r="M59" i="63"/>
  <c r="K61" i="63"/>
  <c r="P66" i="63"/>
  <c r="Q70" i="63"/>
  <c r="Q74" i="63"/>
  <c r="K77" i="63"/>
  <c r="K79" i="63"/>
  <c r="P97" i="63"/>
  <c r="P99" i="63"/>
  <c r="O110" i="63"/>
  <c r="R124" i="63"/>
  <c r="M134" i="63"/>
  <c r="O136" i="63"/>
  <c r="J141" i="63"/>
  <c r="N143" i="63"/>
  <c r="K148" i="63"/>
  <c r="K153" i="63"/>
  <c r="O160" i="63"/>
  <c r="J163" i="63"/>
  <c r="Q175" i="63"/>
  <c r="G615" i="63"/>
  <c r="P616" i="63"/>
  <c r="M180" i="63"/>
  <c r="L249" i="63"/>
  <c r="H632" i="63"/>
  <c r="K646" i="63"/>
  <c r="K735" i="63"/>
  <c r="E577" i="63"/>
  <c r="G331" i="63"/>
  <c r="K360" i="63"/>
  <c r="L417" i="63"/>
  <c r="O1031" i="63"/>
  <c r="L472" i="63"/>
  <c r="L130" i="63"/>
  <c r="R130" i="63"/>
  <c r="O130" i="63"/>
  <c r="N130" i="63"/>
  <c r="Q173" i="63"/>
  <c r="J173" i="63"/>
  <c r="O173" i="63"/>
  <c r="N173" i="63"/>
  <c r="I1316" i="63"/>
  <c r="N572" i="63"/>
  <c r="J572" i="63"/>
  <c r="I572" i="63"/>
  <c r="H572" i="63"/>
  <c r="P572" i="63"/>
  <c r="O572" i="63"/>
  <c r="Q572" i="63"/>
  <c r="F572" i="63"/>
  <c r="G572" i="63"/>
  <c r="O575" i="63"/>
  <c r="R575" i="63"/>
  <c r="C575" i="63"/>
  <c r="G575" i="63"/>
  <c r="F575" i="63"/>
  <c r="E575" i="63"/>
  <c r="L575" i="63"/>
  <c r="K575" i="63"/>
  <c r="I575" i="63"/>
  <c r="H575" i="63"/>
  <c r="D575" i="63"/>
  <c r="P575" i="63"/>
  <c r="B573" i="63"/>
  <c r="D694" i="63"/>
  <c r="Q262" i="63"/>
  <c r="L461" i="63"/>
  <c r="K461" i="63"/>
  <c r="I461" i="63"/>
  <c r="P461" i="63"/>
  <c r="Q461" i="63"/>
  <c r="F461" i="63"/>
  <c r="H461" i="63"/>
  <c r="G461" i="63"/>
  <c r="J461" i="63"/>
  <c r="O461" i="63"/>
  <c r="N461" i="63"/>
  <c r="M461" i="63"/>
  <c r="Q626" i="63"/>
  <c r="H1049" i="63"/>
  <c r="G1049" i="63"/>
  <c r="L1049" i="63"/>
  <c r="I1049" i="63"/>
  <c r="N1049" i="63"/>
  <c r="M1049" i="63"/>
  <c r="J1049" i="63"/>
  <c r="R1049" i="63"/>
  <c r="Q1049" i="63"/>
  <c r="K1049" i="63"/>
  <c r="F1049" i="63"/>
  <c r="O1049" i="63"/>
  <c r="C185" i="63"/>
  <c r="H1063" i="63"/>
  <c r="G1063" i="63"/>
  <c r="I1063" i="63"/>
  <c r="F1063" i="63"/>
  <c r="C617" i="63"/>
  <c r="D604" i="63"/>
  <c r="C604" i="63"/>
  <c r="F604" i="63"/>
  <c r="E604" i="63"/>
  <c r="B117" i="63"/>
  <c r="D90" i="63"/>
  <c r="D83" i="63"/>
  <c r="H32" i="63"/>
  <c r="H5" i="63"/>
  <c r="G1186" i="63"/>
  <c r="J34" i="63"/>
  <c r="N39" i="63"/>
  <c r="O46" i="63"/>
  <c r="J61" i="63"/>
  <c r="P74" i="63"/>
  <c r="L160" i="63"/>
  <c r="P173" i="63"/>
  <c r="E1371" i="63"/>
  <c r="L45" i="63"/>
  <c r="N45" i="63"/>
  <c r="J67" i="63"/>
  <c r="L67" i="63"/>
  <c r="P73" i="63"/>
  <c r="N73" i="63"/>
  <c r="L73" i="63"/>
  <c r="M106" i="63"/>
  <c r="R106" i="63"/>
  <c r="N106" i="63"/>
  <c r="R93" i="63"/>
  <c r="N93" i="63"/>
  <c r="Q93" i="63"/>
  <c r="L129" i="63"/>
  <c r="O129" i="63"/>
  <c r="L178" i="63"/>
  <c r="N178" i="63"/>
  <c r="J178" i="63"/>
  <c r="R178" i="63"/>
  <c r="Q159" i="63"/>
  <c r="P159" i="63"/>
  <c r="M159" i="63"/>
  <c r="L159" i="63"/>
  <c r="J53" i="63"/>
  <c r="Q53" i="63"/>
  <c r="B1363" i="63"/>
  <c r="L85" i="63"/>
  <c r="J85" i="63"/>
  <c r="R85" i="63"/>
  <c r="L119" i="63"/>
  <c r="K119" i="63"/>
  <c r="R119" i="63"/>
  <c r="L105" i="63"/>
  <c r="O105" i="63"/>
  <c r="M92" i="63"/>
  <c r="J92" i="63"/>
  <c r="R92" i="63"/>
  <c r="N122" i="63"/>
  <c r="O122" i="63"/>
  <c r="L122" i="63"/>
  <c r="P128" i="63"/>
  <c r="Q128" i="63"/>
  <c r="O128" i="63"/>
  <c r="K177" i="63"/>
  <c r="J177" i="63"/>
  <c r="Q177" i="63"/>
  <c r="M171" i="63"/>
  <c r="J171" i="63"/>
  <c r="P171" i="63"/>
  <c r="O171" i="63"/>
  <c r="L158" i="63"/>
  <c r="J158" i="63"/>
  <c r="O158" i="63"/>
  <c r="N158" i="63"/>
  <c r="C1345" i="63"/>
  <c r="M195" i="63"/>
  <c r="R195" i="63"/>
  <c r="L195" i="63"/>
  <c r="F1336" i="63"/>
  <c r="M247" i="63"/>
  <c r="Q247" i="63"/>
  <c r="L247" i="63"/>
  <c r="D571" i="63"/>
  <c r="C571" i="63"/>
  <c r="E571" i="63"/>
  <c r="N287" i="63"/>
  <c r="H287" i="63"/>
  <c r="F287" i="63"/>
  <c r="M287" i="63"/>
  <c r="L287" i="63"/>
  <c r="G287" i="63"/>
  <c r="O287" i="63"/>
  <c r="R287" i="63"/>
  <c r="Q287" i="63"/>
  <c r="C1305" i="63"/>
  <c r="B594" i="63"/>
  <c r="K2" i="63"/>
  <c r="P5" i="63"/>
  <c r="K11" i="63"/>
  <c r="R12" i="63"/>
  <c r="P14" i="63"/>
  <c r="N16" i="63"/>
  <c r="P23" i="63"/>
  <c r="M27" i="63"/>
  <c r="L34" i="63"/>
  <c r="K36" i="63"/>
  <c r="J45" i="63"/>
  <c r="R46" i="63"/>
  <c r="O50" i="63"/>
  <c r="K54" i="63"/>
  <c r="N59" i="63"/>
  <c r="L61" i="63"/>
  <c r="Q66" i="63"/>
  <c r="R70" i="63"/>
  <c r="R74" i="63"/>
  <c r="O85" i="63"/>
  <c r="O93" i="63"/>
  <c r="Q99" i="63"/>
  <c r="K106" i="63"/>
  <c r="Q119" i="63"/>
  <c r="R122" i="63"/>
  <c r="Q129" i="63"/>
  <c r="L153" i="63"/>
  <c r="K158" i="63"/>
  <c r="P160" i="63"/>
  <c r="N171" i="63"/>
  <c r="R175" i="63"/>
  <c r="Q616" i="63"/>
  <c r="R177" i="63"/>
  <c r="O195" i="63"/>
  <c r="L646" i="63"/>
  <c r="E572" i="63"/>
  <c r="N735" i="63"/>
  <c r="R577" i="63"/>
  <c r="H331" i="63"/>
  <c r="N940" i="63"/>
  <c r="G1013" i="63"/>
  <c r="Q18" i="63"/>
  <c r="P18" i="63"/>
  <c r="K114" i="63"/>
  <c r="O114" i="63"/>
  <c r="R148" i="63"/>
  <c r="J148" i="63"/>
  <c r="P148" i="63"/>
  <c r="O148" i="63"/>
  <c r="G1346" i="63"/>
  <c r="L191" i="63"/>
  <c r="N191" i="63"/>
  <c r="H1335" i="63"/>
  <c r="J252" i="63"/>
  <c r="P252" i="63"/>
  <c r="L252" i="63"/>
  <c r="K252" i="63"/>
  <c r="Q252" i="63"/>
  <c r="O252" i="63"/>
  <c r="F579" i="63"/>
  <c r="Q579" i="63"/>
  <c r="O579" i="63"/>
  <c r="H579" i="63"/>
  <c r="R579" i="63"/>
  <c r="P579" i="63"/>
  <c r="G579" i="63"/>
  <c r="E579" i="63"/>
  <c r="M579" i="63"/>
  <c r="D579" i="63"/>
  <c r="I579" i="63"/>
  <c r="C579" i="63"/>
  <c r="J583" i="63"/>
  <c r="N583" i="63"/>
  <c r="G583" i="63"/>
  <c r="E583" i="63"/>
  <c r="M583" i="63"/>
  <c r="P583" i="63"/>
  <c r="O583" i="63"/>
  <c r="L583" i="63"/>
  <c r="R583" i="63"/>
  <c r="Q583" i="63"/>
  <c r="I583" i="63"/>
  <c r="F583" i="63"/>
  <c r="D583" i="63"/>
  <c r="O929" i="63"/>
  <c r="P929" i="63"/>
  <c r="H929" i="63"/>
  <c r="R929" i="63"/>
  <c r="K929" i="63"/>
  <c r="I929" i="63"/>
  <c r="G929" i="63"/>
  <c r="F929" i="63"/>
  <c r="E929" i="63"/>
  <c r="Q929" i="63"/>
  <c r="N929" i="63"/>
  <c r="M929" i="63"/>
  <c r="J929" i="63"/>
  <c r="L929" i="63"/>
  <c r="D929" i="63"/>
  <c r="E404" i="63"/>
  <c r="D404" i="63"/>
  <c r="M1004" i="63"/>
  <c r="J1004" i="63"/>
  <c r="F1004" i="63"/>
  <c r="O1004" i="63"/>
  <c r="K1004" i="63"/>
  <c r="I1004" i="63"/>
  <c r="Q1004" i="63"/>
  <c r="D1004" i="63"/>
  <c r="G1004" i="63"/>
  <c r="E1004" i="63"/>
  <c r="P1004" i="63"/>
  <c r="R1004" i="63"/>
  <c r="N1004" i="63"/>
  <c r="L1004" i="63"/>
  <c r="P656" i="63"/>
  <c r="J1028" i="63"/>
  <c r="I1028" i="63"/>
  <c r="G1028" i="63"/>
  <c r="N1028" i="63"/>
  <c r="M1028" i="63"/>
  <c r="K1028" i="63"/>
  <c r="P1028" i="63"/>
  <c r="O1028" i="63"/>
  <c r="L1028" i="63"/>
  <c r="H1028" i="63"/>
  <c r="F1028" i="63"/>
  <c r="R440" i="63"/>
  <c r="Q440" i="63"/>
  <c r="O440" i="63"/>
  <c r="L440" i="63"/>
  <c r="P440" i="63"/>
  <c r="N440" i="63"/>
  <c r="K440" i="63"/>
  <c r="M440" i="63"/>
  <c r="F603" i="63"/>
  <c r="D603" i="63"/>
  <c r="E603" i="63"/>
  <c r="C603" i="63"/>
  <c r="E1217" i="63"/>
  <c r="N1060" i="63"/>
  <c r="M1060" i="63"/>
  <c r="L1060" i="63"/>
  <c r="K1060" i="63"/>
  <c r="R1060" i="63"/>
  <c r="Q1060" i="63"/>
  <c r="H1060" i="63"/>
  <c r="G1060" i="63"/>
  <c r="P1060" i="63"/>
  <c r="O1060" i="63"/>
  <c r="J1060" i="63"/>
  <c r="I1060" i="63"/>
  <c r="F1060" i="63"/>
  <c r="I148" i="63"/>
  <c r="P100" i="63"/>
  <c r="O166" i="63"/>
  <c r="R1028" i="63"/>
  <c r="O113" i="63"/>
  <c r="Q113" i="63"/>
  <c r="P113" i="63"/>
  <c r="I578" i="63"/>
  <c r="D578" i="63"/>
  <c r="Q578" i="63"/>
  <c r="J578" i="63"/>
  <c r="R578" i="63"/>
  <c r="P578" i="63"/>
  <c r="O578" i="63"/>
  <c r="F578" i="63"/>
  <c r="E578" i="63"/>
  <c r="M578" i="63"/>
  <c r="L578" i="63"/>
  <c r="K578" i="63"/>
  <c r="H578" i="63"/>
  <c r="C578" i="63"/>
  <c r="J337" i="63"/>
  <c r="R337" i="63"/>
  <c r="P337" i="63"/>
  <c r="N337" i="63"/>
  <c r="H337" i="63"/>
  <c r="G337" i="63"/>
  <c r="Q337" i="63"/>
  <c r="I337" i="63"/>
  <c r="K337" i="63"/>
  <c r="B581" i="63"/>
  <c r="H360" i="63"/>
  <c r="O360" i="63"/>
  <c r="J360" i="63"/>
  <c r="I360" i="63"/>
  <c r="F360" i="63"/>
  <c r="D360" i="63"/>
  <c r="N360" i="63"/>
  <c r="G360" i="63"/>
  <c r="E360" i="63"/>
  <c r="Q360" i="63"/>
  <c r="P360" i="63"/>
  <c r="M360" i="63"/>
  <c r="L360" i="63"/>
  <c r="E403" i="63"/>
  <c r="D403" i="63"/>
  <c r="E286" i="63"/>
  <c r="N1020" i="63"/>
  <c r="M1020" i="63"/>
  <c r="K1020" i="63"/>
  <c r="R1020" i="63"/>
  <c r="D1020" i="63"/>
  <c r="L1020" i="63"/>
  <c r="Q1020" i="63"/>
  <c r="H1020" i="63"/>
  <c r="F1020" i="63"/>
  <c r="J1020" i="63"/>
  <c r="I1020" i="63"/>
  <c r="P1020" i="63"/>
  <c r="O1020" i="63"/>
  <c r="E1020" i="63"/>
  <c r="P275" i="63"/>
  <c r="R452" i="63"/>
  <c r="P452" i="63"/>
  <c r="I452" i="63"/>
  <c r="K452" i="63"/>
  <c r="L452" i="63"/>
  <c r="Q452" i="63"/>
  <c r="F452" i="63"/>
  <c r="M452" i="63"/>
  <c r="J452" i="63"/>
  <c r="H452" i="63"/>
  <c r="G452" i="63"/>
  <c r="B630" i="63"/>
  <c r="J28" i="63"/>
  <c r="O38" i="63"/>
  <c r="P47" i="63"/>
  <c r="R61" i="63"/>
  <c r="N94" i="63"/>
  <c r="Q100" i="63"/>
  <c r="K107" i="63"/>
  <c r="J114" i="63"/>
  <c r="Q130" i="63"/>
  <c r="M135" i="63"/>
  <c r="O144" i="63"/>
  <c r="P166" i="63"/>
  <c r="Q617" i="63"/>
  <c r="P191" i="63"/>
  <c r="P196" i="63"/>
  <c r="D270" i="63"/>
  <c r="G578" i="63"/>
  <c r="L337" i="63"/>
  <c r="E590" i="63"/>
  <c r="R367" i="63"/>
  <c r="H1004" i="63"/>
  <c r="L17" i="63"/>
  <c r="J17" i="63"/>
  <c r="L3" i="63"/>
  <c r="P3" i="63"/>
  <c r="N37" i="63"/>
  <c r="J37" i="63"/>
  <c r="Q60" i="63"/>
  <c r="N60" i="63"/>
  <c r="O68" i="63"/>
  <c r="R68" i="63"/>
  <c r="J68" i="63"/>
  <c r="N81" i="63"/>
  <c r="R81" i="63"/>
  <c r="M81" i="63"/>
  <c r="O112" i="63"/>
  <c r="J112" i="63"/>
  <c r="Q112" i="63"/>
  <c r="O98" i="63"/>
  <c r="N98" i="63"/>
  <c r="L98" i="63"/>
  <c r="P87" i="63"/>
  <c r="N87" i="63"/>
  <c r="R134" i="63"/>
  <c r="L134" i="63"/>
  <c r="K134" i="63"/>
  <c r="J134" i="63"/>
  <c r="J146" i="63"/>
  <c r="Q146" i="63"/>
  <c r="P146" i="63"/>
  <c r="H615" i="63"/>
  <c r="P615" i="63"/>
  <c r="N615" i="63"/>
  <c r="M615" i="63"/>
  <c r="B604" i="63"/>
  <c r="M209" i="63"/>
  <c r="J209" i="63"/>
  <c r="Q209" i="63"/>
  <c r="B1314" i="63"/>
  <c r="C1281" i="63"/>
  <c r="H880" i="63"/>
  <c r="K880" i="63"/>
  <c r="I880" i="63"/>
  <c r="P880" i="63"/>
  <c r="Q880" i="63"/>
  <c r="O880" i="63"/>
  <c r="N880" i="63"/>
  <c r="J880" i="63"/>
  <c r="G880" i="63"/>
  <c r="F880" i="63"/>
  <c r="L880" i="63"/>
  <c r="L890" i="63"/>
  <c r="O890" i="63"/>
  <c r="G890" i="63"/>
  <c r="E890" i="63"/>
  <c r="M890" i="63"/>
  <c r="J890" i="63"/>
  <c r="I890" i="63"/>
  <c r="H890" i="63"/>
  <c r="R890" i="63"/>
  <c r="Q890" i="63"/>
  <c r="P890" i="63"/>
  <c r="H585" i="63"/>
  <c r="D585" i="63"/>
  <c r="R585" i="63"/>
  <c r="C585" i="63"/>
  <c r="E585" i="63"/>
  <c r="K585" i="63"/>
  <c r="N585" i="63"/>
  <c r="M585" i="63"/>
  <c r="L585" i="63"/>
  <c r="J585" i="63"/>
  <c r="G585" i="63"/>
  <c r="F585" i="63"/>
  <c r="I359" i="63"/>
  <c r="P359" i="63"/>
  <c r="H359" i="63"/>
  <c r="G359" i="63"/>
  <c r="K359" i="63"/>
  <c r="N359" i="63"/>
  <c r="M359" i="63"/>
  <c r="L359" i="63"/>
  <c r="R359" i="63"/>
  <c r="E359" i="63"/>
  <c r="J359" i="63"/>
  <c r="F359" i="63"/>
  <c r="P792" i="63"/>
  <c r="P928" i="63"/>
  <c r="I928" i="63"/>
  <c r="Q928" i="63"/>
  <c r="O928" i="63"/>
  <c r="G928" i="63"/>
  <c r="E928" i="63"/>
  <c r="M928" i="63"/>
  <c r="H928" i="63"/>
  <c r="F928" i="63"/>
  <c r="K928" i="63"/>
  <c r="P772" i="63"/>
  <c r="I402" i="63"/>
  <c r="P402" i="63"/>
  <c r="H402" i="63"/>
  <c r="R402" i="63"/>
  <c r="Q402" i="63"/>
  <c r="E402" i="63"/>
  <c r="L402" i="63"/>
  <c r="G402" i="63"/>
  <c r="F402" i="63"/>
  <c r="O402" i="63"/>
  <c r="N402" i="63"/>
  <c r="M402" i="63"/>
  <c r="J402" i="63"/>
  <c r="D402" i="63"/>
  <c r="H407" i="63"/>
  <c r="E407" i="63"/>
  <c r="O407" i="63"/>
  <c r="G407" i="63"/>
  <c r="N407" i="63"/>
  <c r="L407" i="63"/>
  <c r="R407" i="63"/>
  <c r="Q407" i="63"/>
  <c r="P407" i="63"/>
  <c r="I407" i="63"/>
  <c r="Q295" i="63"/>
  <c r="Q685" i="63"/>
  <c r="K1026" i="63"/>
  <c r="J1026" i="63"/>
  <c r="H1026" i="63"/>
  <c r="O1026" i="63"/>
  <c r="G1026" i="63"/>
  <c r="R1026" i="63"/>
  <c r="N1026" i="63"/>
  <c r="M1026" i="63"/>
  <c r="Q1026" i="63"/>
  <c r="L1026" i="63"/>
  <c r="E1026" i="63"/>
  <c r="D1026" i="63"/>
  <c r="I1026" i="63"/>
  <c r="F1026" i="63"/>
  <c r="P1026" i="63"/>
  <c r="K439" i="63"/>
  <c r="J439" i="63"/>
  <c r="O439" i="63"/>
  <c r="N439" i="63"/>
  <c r="Q439" i="63"/>
  <c r="P439" i="63"/>
  <c r="R439" i="63"/>
  <c r="M439" i="63"/>
  <c r="L439" i="63"/>
  <c r="P274" i="63"/>
  <c r="D266" i="63"/>
  <c r="D602" i="63"/>
  <c r="C602" i="63"/>
  <c r="F1226" i="63"/>
  <c r="P465" i="63"/>
  <c r="O465" i="63"/>
  <c r="M465" i="63"/>
  <c r="F465" i="63"/>
  <c r="H465" i="63"/>
  <c r="L465" i="63"/>
  <c r="G465" i="63"/>
  <c r="Q465" i="63"/>
  <c r="K465" i="63"/>
  <c r="R465" i="63"/>
  <c r="N465" i="63"/>
  <c r="J465" i="63"/>
  <c r="I465" i="63"/>
  <c r="B190" i="63"/>
  <c r="I1058" i="63"/>
  <c r="E1058" i="63"/>
  <c r="D1058" i="63"/>
  <c r="H1058" i="63"/>
  <c r="G1058" i="63"/>
  <c r="F1058" i="63"/>
  <c r="C134" i="63"/>
  <c r="G613" i="63"/>
  <c r="Q610" i="63"/>
  <c r="I1205" i="63"/>
  <c r="E1203" i="63"/>
  <c r="C23" i="63"/>
  <c r="C10" i="63"/>
  <c r="R2" i="63"/>
  <c r="P4" i="63"/>
  <c r="K10" i="63"/>
  <c r="R11" i="63"/>
  <c r="O15" i="63"/>
  <c r="N17" i="63"/>
  <c r="O24" i="63"/>
  <c r="M26" i="63"/>
  <c r="M33" i="63"/>
  <c r="Q38" i="63"/>
  <c r="L44" i="63"/>
  <c r="J46" i="63"/>
  <c r="Q47" i="63"/>
  <c r="O49" i="63"/>
  <c r="L53" i="63"/>
  <c r="N58" i="63"/>
  <c r="L60" i="63"/>
  <c r="Q67" i="63"/>
  <c r="Q69" i="63"/>
  <c r="J74" i="63"/>
  <c r="K76" i="63"/>
  <c r="K78" i="63"/>
  <c r="N82" i="63"/>
  <c r="O92" i="63"/>
  <c r="O94" i="63"/>
  <c r="P96" i="63"/>
  <c r="R98" i="63"/>
  <c r="K105" i="63"/>
  <c r="L107" i="63"/>
  <c r="O109" i="63"/>
  <c r="L114" i="63"/>
  <c r="R123" i="63"/>
  <c r="N128" i="63"/>
  <c r="N135" i="63"/>
  <c r="M142" i="63"/>
  <c r="P144" i="63"/>
  <c r="N159" i="63"/>
  <c r="Q166" i="63"/>
  <c r="Q172" i="63"/>
  <c r="H616" i="63"/>
  <c r="Q191" i="63"/>
  <c r="O209" i="63"/>
  <c r="N247" i="63"/>
  <c r="N578" i="63"/>
  <c r="H323" i="63"/>
  <c r="M880" i="63"/>
  <c r="N890" i="63"/>
  <c r="M337" i="63"/>
  <c r="H590" i="63"/>
  <c r="J928" i="63"/>
  <c r="J407" i="63"/>
  <c r="L1008" i="63"/>
  <c r="Q429" i="63"/>
  <c r="K28" i="63"/>
  <c r="Q28" i="63"/>
  <c r="N136" i="63"/>
  <c r="J136" i="63"/>
  <c r="Q136" i="63"/>
  <c r="L617" i="63"/>
  <c r="J617" i="63"/>
  <c r="G617" i="63"/>
  <c r="H617" i="63"/>
  <c r="P617" i="63"/>
  <c r="H1342" i="63"/>
  <c r="R196" i="63"/>
  <c r="L196" i="63"/>
  <c r="N196" i="63"/>
  <c r="M196" i="63"/>
  <c r="E594" i="63"/>
  <c r="L594" i="63"/>
  <c r="F594" i="63"/>
  <c r="D594" i="63"/>
  <c r="Q594" i="63"/>
  <c r="O594" i="63"/>
  <c r="G594" i="63"/>
  <c r="M594" i="63"/>
  <c r="K594" i="63"/>
  <c r="J594" i="63"/>
  <c r="N594" i="63"/>
  <c r="I594" i="63"/>
  <c r="H594" i="63"/>
  <c r="C594" i="63"/>
  <c r="H192" i="63"/>
  <c r="I514" i="63"/>
  <c r="H514" i="63"/>
  <c r="O617" i="63"/>
  <c r="O191" i="63"/>
  <c r="M147" i="63"/>
  <c r="P147" i="63"/>
  <c r="O147" i="63"/>
  <c r="O655" i="63"/>
  <c r="G1059" i="63"/>
  <c r="F1059" i="63"/>
  <c r="H1059" i="63"/>
  <c r="O4" i="63"/>
  <c r="J25" i="63"/>
  <c r="N25" i="63"/>
  <c r="C1366" i="63"/>
  <c r="Q77" i="63"/>
  <c r="J77" i="63"/>
  <c r="L80" i="63"/>
  <c r="O80" i="63"/>
  <c r="J111" i="63"/>
  <c r="R111" i="63"/>
  <c r="Q111" i="63"/>
  <c r="J97" i="63"/>
  <c r="N97" i="63"/>
  <c r="M133" i="63"/>
  <c r="K133" i="63"/>
  <c r="L143" i="63"/>
  <c r="K143" i="63"/>
  <c r="R143" i="63"/>
  <c r="H1350" i="63"/>
  <c r="R182" i="63"/>
  <c r="Q182" i="63"/>
  <c r="P182" i="63"/>
  <c r="P614" i="63"/>
  <c r="M614" i="63"/>
  <c r="I614" i="63"/>
  <c r="H614" i="63"/>
  <c r="Q614" i="63"/>
  <c r="N164" i="63"/>
  <c r="Q164" i="63"/>
  <c r="M164" i="63"/>
  <c r="L164" i="63"/>
  <c r="K164" i="63"/>
  <c r="Q235" i="63"/>
  <c r="J235" i="63"/>
  <c r="N235" i="63"/>
  <c r="M235" i="63"/>
  <c r="L235" i="63"/>
  <c r="K235" i="63"/>
  <c r="P242" i="63"/>
  <c r="K242" i="63"/>
  <c r="J242" i="63"/>
  <c r="N242" i="63"/>
  <c r="N249" i="63"/>
  <c r="K249" i="63"/>
  <c r="J249" i="63"/>
  <c r="R249" i="63"/>
  <c r="B598" i="63"/>
  <c r="B588" i="63"/>
  <c r="L332" i="63"/>
  <c r="N332" i="63"/>
  <c r="E332" i="63"/>
  <c r="J332" i="63"/>
  <c r="D332" i="63"/>
  <c r="K332" i="63"/>
  <c r="I332" i="63"/>
  <c r="R332" i="63"/>
  <c r="Q332" i="63"/>
  <c r="P332" i="63"/>
  <c r="O332" i="63"/>
  <c r="H332" i="63"/>
  <c r="F332" i="63"/>
  <c r="K350" i="63"/>
  <c r="P350" i="63"/>
  <c r="O350" i="63"/>
  <c r="Q350" i="63"/>
  <c r="G350" i="63"/>
  <c r="N350" i="63"/>
  <c r="M350" i="63"/>
  <c r="L350" i="63"/>
  <c r="F350" i="63"/>
  <c r="R350" i="63"/>
  <c r="G593" i="63"/>
  <c r="N593" i="63"/>
  <c r="E593" i="63"/>
  <c r="D593" i="63"/>
  <c r="O593" i="63"/>
  <c r="L593" i="63"/>
  <c r="F593" i="63"/>
  <c r="C593" i="63"/>
  <c r="M593" i="63"/>
  <c r="K593" i="63"/>
  <c r="Q593" i="63"/>
  <c r="I593" i="63"/>
  <c r="H593" i="63"/>
  <c r="P927" i="63"/>
  <c r="I927" i="63"/>
  <c r="N927" i="63"/>
  <c r="M927" i="63"/>
  <c r="H927" i="63"/>
  <c r="L927" i="63"/>
  <c r="K927" i="63"/>
  <c r="J927" i="63"/>
  <c r="O927" i="63"/>
  <c r="G927" i="63"/>
  <c r="F927" i="63"/>
  <c r="E927" i="63"/>
  <c r="R927" i="63"/>
  <c r="Q927" i="63"/>
  <c r="F307" i="63"/>
  <c r="J401" i="63"/>
  <c r="P401" i="63"/>
  <c r="H401" i="63"/>
  <c r="O401" i="63"/>
  <c r="N401" i="63"/>
  <c r="R401" i="63"/>
  <c r="F401" i="63"/>
  <c r="L401" i="63"/>
  <c r="K401" i="63"/>
  <c r="I401" i="63"/>
  <c r="E401" i="63"/>
  <c r="Q401" i="63"/>
  <c r="B572" i="63"/>
  <c r="G696" i="63"/>
  <c r="N425" i="63"/>
  <c r="K425" i="63"/>
  <c r="M425" i="63"/>
  <c r="G425" i="63"/>
  <c r="L425" i="63"/>
  <c r="I425" i="63"/>
  <c r="P425" i="63"/>
  <c r="O425" i="63"/>
  <c r="J425" i="63"/>
  <c r="H425" i="63"/>
  <c r="Q425" i="63"/>
  <c r="P673" i="63"/>
  <c r="I1011" i="63"/>
  <c r="F1011" i="63"/>
  <c r="M1011" i="63"/>
  <c r="P1011" i="63"/>
  <c r="G1011" i="63"/>
  <c r="L1011" i="63"/>
  <c r="K1011" i="63"/>
  <c r="E1011" i="63"/>
  <c r="Q1011" i="63"/>
  <c r="H1011" i="63"/>
  <c r="D1011" i="63"/>
  <c r="R1011" i="63"/>
  <c r="N1011" i="63"/>
  <c r="O1018" i="63"/>
  <c r="N1018" i="63"/>
  <c r="L1018" i="63"/>
  <c r="E1018" i="63"/>
  <c r="R1018" i="63"/>
  <c r="H1018" i="63"/>
  <c r="J1018" i="63"/>
  <c r="I1018" i="63"/>
  <c r="F1018" i="63"/>
  <c r="Q1018" i="63"/>
  <c r="P1018" i="63"/>
  <c r="M1018" i="63"/>
  <c r="K1018" i="63"/>
  <c r="I1241" i="63"/>
  <c r="Q438" i="63"/>
  <c r="J438" i="63"/>
  <c r="M438" i="63"/>
  <c r="R438" i="63"/>
  <c r="O438" i="63"/>
  <c r="P438" i="63"/>
  <c r="N438" i="63"/>
  <c r="L438" i="63"/>
  <c r="R277" i="63"/>
  <c r="D273" i="63"/>
  <c r="E640" i="63"/>
  <c r="K601" i="63"/>
  <c r="J601" i="63"/>
  <c r="H601" i="63"/>
  <c r="O601" i="63"/>
  <c r="L601" i="63"/>
  <c r="N601" i="63"/>
  <c r="M601" i="63"/>
  <c r="D601" i="63"/>
  <c r="P601" i="63"/>
  <c r="R601" i="63"/>
  <c r="Q601" i="63"/>
  <c r="I601" i="63"/>
  <c r="G601" i="63"/>
  <c r="I635" i="63"/>
  <c r="O464" i="63"/>
  <c r="N464" i="63"/>
  <c r="L464" i="63"/>
  <c r="Q464" i="63"/>
  <c r="G464" i="63"/>
  <c r="R464" i="63"/>
  <c r="I464" i="63"/>
  <c r="K464" i="63"/>
  <c r="J464" i="63"/>
  <c r="M464" i="63"/>
  <c r="H628" i="63"/>
  <c r="M469" i="63"/>
  <c r="L469" i="63"/>
  <c r="Q469" i="63"/>
  <c r="J469" i="63"/>
  <c r="R469" i="63"/>
  <c r="N469" i="63"/>
  <c r="K469" i="63"/>
  <c r="R620" i="63"/>
  <c r="P1052" i="63"/>
  <c r="O1052" i="63"/>
  <c r="M1052" i="63"/>
  <c r="F1052" i="63"/>
  <c r="J1052" i="63"/>
  <c r="I1052" i="63"/>
  <c r="G1052" i="63"/>
  <c r="Q1052" i="63"/>
  <c r="N1052" i="63"/>
  <c r="L1052" i="63"/>
  <c r="K1052" i="63"/>
  <c r="R1052" i="63"/>
  <c r="E1052" i="63"/>
  <c r="H1052" i="63"/>
  <c r="E240" i="63"/>
  <c r="B226" i="63"/>
  <c r="E213" i="63"/>
  <c r="H477" i="63"/>
  <c r="I477" i="63"/>
  <c r="G477" i="63"/>
  <c r="F477" i="63"/>
  <c r="B1218" i="63"/>
  <c r="D1216" i="63"/>
  <c r="N523" i="63"/>
  <c r="M523" i="63"/>
  <c r="L523" i="63"/>
  <c r="K523" i="63"/>
  <c r="R523" i="63"/>
  <c r="Q523" i="63"/>
  <c r="P523" i="63"/>
  <c r="O523" i="63"/>
  <c r="I523" i="63"/>
  <c r="G523" i="63"/>
  <c r="F523" i="63"/>
  <c r="E523" i="63"/>
  <c r="J523" i="63"/>
  <c r="H523" i="63"/>
  <c r="E170" i="63"/>
  <c r="E157" i="63"/>
  <c r="F133" i="63"/>
  <c r="E94" i="63"/>
  <c r="F75" i="63"/>
  <c r="B61" i="63"/>
  <c r="F49" i="63"/>
  <c r="B35" i="63"/>
  <c r="D22" i="63"/>
  <c r="D9" i="63"/>
  <c r="R4" i="63"/>
  <c r="K12" i="63"/>
  <c r="P24" i="63"/>
  <c r="M28" i="63"/>
  <c r="N33" i="63"/>
  <c r="R38" i="63"/>
  <c r="M44" i="63"/>
  <c r="K46" i="63"/>
  <c r="R47" i="63"/>
  <c r="P49" i="63"/>
  <c r="M53" i="63"/>
  <c r="O58" i="63"/>
  <c r="J66" i="63"/>
  <c r="R67" i="63"/>
  <c r="R69" i="63"/>
  <c r="K74" i="63"/>
  <c r="L78" i="63"/>
  <c r="N80" i="63"/>
  <c r="O82" i="63"/>
  <c r="P92" i="63"/>
  <c r="Q94" i="63"/>
  <c r="J99" i="63"/>
  <c r="M105" i="63"/>
  <c r="N107" i="63"/>
  <c r="P109" i="63"/>
  <c r="M114" i="63"/>
  <c r="M124" i="63"/>
  <c r="R128" i="63"/>
  <c r="N133" i="63"/>
  <c r="O135" i="63"/>
  <c r="K147" i="63"/>
  <c r="K152" i="63"/>
  <c r="O159" i="63"/>
  <c r="J162" i="63"/>
  <c r="P164" i="63"/>
  <c r="R172" i="63"/>
  <c r="K614" i="63"/>
  <c r="I616" i="63"/>
  <c r="J182" i="63"/>
  <c r="R191" i="63"/>
  <c r="P209" i="63"/>
  <c r="O242" i="63"/>
  <c r="O247" i="63"/>
  <c r="M252" i="63"/>
  <c r="I287" i="63"/>
  <c r="C574" i="63"/>
  <c r="E787" i="63"/>
  <c r="C583" i="63"/>
  <c r="O337" i="63"/>
  <c r="J590" i="63"/>
  <c r="P594" i="63"/>
  <c r="N1008" i="63"/>
  <c r="Q434" i="63"/>
  <c r="P1049" i="63"/>
  <c r="C1370" i="63"/>
  <c r="J39" i="63"/>
  <c r="L881" i="63"/>
  <c r="P881" i="63"/>
  <c r="N881" i="63"/>
  <c r="M881" i="63"/>
  <c r="K881" i="63"/>
  <c r="R881" i="63"/>
  <c r="E845" i="63"/>
  <c r="J353" i="63"/>
  <c r="Q353" i="63"/>
  <c r="P353" i="63"/>
  <c r="O353" i="63"/>
  <c r="I353" i="63"/>
  <c r="G353" i="63"/>
  <c r="F353" i="63"/>
  <c r="M353" i="63"/>
  <c r="L353" i="63"/>
  <c r="K353" i="63"/>
  <c r="H353" i="63"/>
  <c r="I51" i="63"/>
  <c r="P130" i="63"/>
  <c r="O196" i="63"/>
  <c r="D590" i="63"/>
  <c r="B603" i="63"/>
  <c r="K856" i="63"/>
  <c r="P651" i="63"/>
  <c r="M1031" i="63"/>
  <c r="L1031" i="63"/>
  <c r="J1031" i="63"/>
  <c r="Q1031" i="63"/>
  <c r="K1031" i="63"/>
  <c r="H1031" i="63"/>
  <c r="I1031" i="63"/>
  <c r="G1031" i="63"/>
  <c r="R1031" i="63"/>
  <c r="P1031" i="63"/>
  <c r="I1227" i="63"/>
  <c r="Q466" i="63"/>
  <c r="P466" i="63"/>
  <c r="N466" i="63"/>
  <c r="G466" i="63"/>
  <c r="M466" i="63"/>
  <c r="J466" i="63"/>
  <c r="R466" i="63"/>
  <c r="K466" i="63"/>
  <c r="L466" i="63"/>
  <c r="I466" i="63"/>
  <c r="H466" i="63"/>
  <c r="F466" i="63"/>
  <c r="H513" i="63"/>
  <c r="G513" i="63"/>
  <c r="I513" i="63"/>
  <c r="D147" i="63"/>
  <c r="O69" i="63"/>
  <c r="L82" i="63"/>
  <c r="P15" i="63"/>
  <c r="M15" i="63"/>
  <c r="F1373" i="63"/>
  <c r="Q76" i="63"/>
  <c r="R76" i="63"/>
  <c r="J76" i="63"/>
  <c r="R79" i="63"/>
  <c r="O79" i="63"/>
  <c r="L110" i="63"/>
  <c r="K110" i="63"/>
  <c r="J110" i="63"/>
  <c r="R110" i="63"/>
  <c r="Q96" i="63"/>
  <c r="N96" i="63"/>
  <c r="O132" i="63"/>
  <c r="M132" i="63"/>
  <c r="L132" i="63"/>
  <c r="P142" i="63"/>
  <c r="O142" i="63"/>
  <c r="K142" i="63"/>
  <c r="M181" i="63"/>
  <c r="Q181" i="63"/>
  <c r="N181" i="63"/>
  <c r="R181" i="63"/>
  <c r="R176" i="63"/>
  <c r="M176" i="63"/>
  <c r="J176" i="63"/>
  <c r="K176" i="63"/>
  <c r="K163" i="63"/>
  <c r="M163" i="63"/>
  <c r="E1338" i="63"/>
  <c r="K241" i="63"/>
  <c r="M241" i="63"/>
  <c r="R241" i="63"/>
  <c r="Q241" i="63"/>
  <c r="P241" i="63"/>
  <c r="N241" i="63"/>
  <c r="B601" i="63"/>
  <c r="M276" i="63"/>
  <c r="K276" i="63"/>
  <c r="J276" i="63"/>
  <c r="R276" i="63"/>
  <c r="Q276" i="63"/>
  <c r="P276" i="63"/>
  <c r="N276" i="63"/>
  <c r="I276" i="63"/>
  <c r="B597" i="63"/>
  <c r="F1312" i="63"/>
  <c r="E1294" i="63"/>
  <c r="B587" i="63"/>
  <c r="E1280" i="63"/>
  <c r="G327" i="63"/>
  <c r="I327" i="63"/>
  <c r="F327" i="63"/>
  <c r="N327" i="63"/>
  <c r="K327" i="63"/>
  <c r="J327" i="63"/>
  <c r="H327" i="63"/>
  <c r="Q327" i="63"/>
  <c r="P327" i="63"/>
  <c r="R327" i="63"/>
  <c r="M327" i="63"/>
  <c r="O327" i="63"/>
  <c r="I370" i="63"/>
  <c r="P370" i="63"/>
  <c r="E370" i="63"/>
  <c r="L370" i="63"/>
  <c r="J370" i="63"/>
  <c r="R370" i="63"/>
  <c r="Q370" i="63"/>
  <c r="F370" i="63"/>
  <c r="H370" i="63"/>
  <c r="G370" i="63"/>
  <c r="O370" i="63"/>
  <c r="D1265" i="63"/>
  <c r="I357" i="63"/>
  <c r="P357" i="63"/>
  <c r="F357" i="63"/>
  <c r="E357" i="63"/>
  <c r="Q357" i="63"/>
  <c r="N357" i="63"/>
  <c r="L357" i="63"/>
  <c r="K357" i="63"/>
  <c r="J357" i="63"/>
  <c r="H357" i="63"/>
  <c r="G357" i="63"/>
  <c r="B749" i="63"/>
  <c r="K970" i="63"/>
  <c r="P970" i="63"/>
  <c r="H970" i="63"/>
  <c r="M970" i="63"/>
  <c r="L970" i="63"/>
  <c r="O970" i="63"/>
  <c r="J970" i="63"/>
  <c r="I970" i="63"/>
  <c r="G970" i="63"/>
  <c r="N970" i="63"/>
  <c r="Q970" i="63"/>
  <c r="C1249" i="63"/>
  <c r="O291" i="63"/>
  <c r="N418" i="63"/>
  <c r="K418" i="63"/>
  <c r="Q418" i="63"/>
  <c r="H418" i="63"/>
  <c r="P418" i="63"/>
  <c r="O418" i="63"/>
  <c r="M418" i="63"/>
  <c r="L418" i="63"/>
  <c r="J418" i="63"/>
  <c r="I418" i="63"/>
  <c r="G418" i="63"/>
  <c r="F418" i="63"/>
  <c r="P429" i="63"/>
  <c r="M429" i="63"/>
  <c r="F429" i="63"/>
  <c r="N429" i="63"/>
  <c r="L429" i="63"/>
  <c r="J429" i="63"/>
  <c r="I429" i="63"/>
  <c r="H429" i="63"/>
  <c r="O429" i="63"/>
  <c r="K429" i="63"/>
  <c r="G429" i="63"/>
  <c r="C1240" i="63"/>
  <c r="O437" i="63"/>
  <c r="N437" i="63"/>
  <c r="L437" i="63"/>
  <c r="K437" i="63"/>
  <c r="J437" i="63"/>
  <c r="M437" i="63"/>
  <c r="Q437" i="63"/>
  <c r="P437" i="63"/>
  <c r="R437" i="63"/>
  <c r="G649" i="63"/>
  <c r="E272" i="63"/>
  <c r="G639" i="63"/>
  <c r="M600" i="63"/>
  <c r="L600" i="63"/>
  <c r="J600" i="63"/>
  <c r="Q600" i="63"/>
  <c r="C600" i="63"/>
  <c r="G600" i="63"/>
  <c r="R600" i="63"/>
  <c r="F600" i="63"/>
  <c r="E600" i="63"/>
  <c r="P600" i="63"/>
  <c r="K600" i="63"/>
  <c r="I600" i="63"/>
  <c r="O600" i="63"/>
  <c r="N600" i="63"/>
  <c r="H600" i="63"/>
  <c r="D600" i="63"/>
  <c r="K634" i="63"/>
  <c r="N463" i="63"/>
  <c r="M463" i="63"/>
  <c r="K463" i="63"/>
  <c r="R463" i="63"/>
  <c r="O463" i="63"/>
  <c r="I463" i="63"/>
  <c r="G463" i="63"/>
  <c r="F463" i="63"/>
  <c r="L463" i="63"/>
  <c r="H463" i="63"/>
  <c r="Q463" i="63"/>
  <c r="P463" i="63"/>
  <c r="J463" i="63"/>
  <c r="J627" i="63"/>
  <c r="R468" i="63"/>
  <c r="Q468" i="63"/>
  <c r="O468" i="63"/>
  <c r="H468" i="63"/>
  <c r="P468" i="63"/>
  <c r="G468" i="63"/>
  <c r="F468" i="63"/>
  <c r="M468" i="63"/>
  <c r="K468" i="63"/>
  <c r="J468" i="63"/>
  <c r="N468" i="63"/>
  <c r="L468" i="63"/>
  <c r="I468" i="63"/>
  <c r="H239" i="63"/>
  <c r="H212" i="63"/>
  <c r="G476" i="63"/>
  <c r="F476" i="63"/>
  <c r="H476" i="63"/>
  <c r="I476" i="63"/>
  <c r="E188" i="63"/>
  <c r="G1215" i="63"/>
  <c r="F526" i="63"/>
  <c r="I526" i="63"/>
  <c r="H526" i="63"/>
  <c r="G526" i="63"/>
  <c r="H132" i="63"/>
  <c r="I120" i="63"/>
  <c r="G609" i="63"/>
  <c r="I74" i="63"/>
  <c r="B1204" i="63"/>
  <c r="I48" i="63"/>
  <c r="F34" i="63"/>
  <c r="F21" i="63"/>
  <c r="F8" i="63"/>
  <c r="K3" i="63"/>
  <c r="J5" i="63"/>
  <c r="N10" i="63"/>
  <c r="L12" i="63"/>
  <c r="J14" i="63"/>
  <c r="R15" i="63"/>
  <c r="P17" i="63"/>
  <c r="Q24" i="63"/>
  <c r="P26" i="63"/>
  <c r="N28" i="63"/>
  <c r="O33" i="63"/>
  <c r="L37" i="63"/>
  <c r="K39" i="63"/>
  <c r="N44" i="63"/>
  <c r="L46" i="63"/>
  <c r="Q49" i="63"/>
  <c r="N53" i="63"/>
  <c r="P58" i="63"/>
  <c r="O60" i="63"/>
  <c r="K66" i="63"/>
  <c r="K68" i="63"/>
  <c r="M74" i="63"/>
  <c r="M76" i="63"/>
  <c r="P80" i="63"/>
  <c r="P82" i="63"/>
  <c r="Q92" i="63"/>
  <c r="R94" i="63"/>
  <c r="K97" i="63"/>
  <c r="K99" i="63"/>
  <c r="N105" i="63"/>
  <c r="O107" i="63"/>
  <c r="L112" i="63"/>
  <c r="N114" i="63"/>
  <c r="J119" i="63"/>
  <c r="J122" i="63"/>
  <c r="N124" i="63"/>
  <c r="J129" i="63"/>
  <c r="O133" i="63"/>
  <c r="Q142" i="63"/>
  <c r="L147" i="63"/>
  <c r="L152" i="63"/>
  <c r="R159" i="63"/>
  <c r="R164" i="63"/>
  <c r="K173" i="63"/>
  <c r="L614" i="63"/>
  <c r="L177" i="63"/>
  <c r="K182" i="63"/>
  <c r="R209" i="63"/>
  <c r="Q242" i="63"/>
  <c r="P247" i="63"/>
  <c r="N252" i="63"/>
  <c r="J287" i="63"/>
  <c r="F787" i="63"/>
  <c r="J579" i="63"/>
  <c r="H583" i="63"/>
  <c r="K903" i="63"/>
  <c r="P590" i="63"/>
  <c r="O357" i="63"/>
  <c r="R594" i="63"/>
  <c r="N928" i="63"/>
  <c r="M407" i="63"/>
  <c r="P1008" i="63"/>
  <c r="D1018" i="63"/>
  <c r="O70" i="63"/>
  <c r="K70" i="63"/>
  <c r="P70" i="63"/>
  <c r="K100" i="63"/>
  <c r="L100" i="63"/>
  <c r="J100" i="63"/>
  <c r="D1352" i="63"/>
  <c r="L144" i="63"/>
  <c r="M144" i="63"/>
  <c r="R144" i="63"/>
  <c r="J166" i="63"/>
  <c r="N166" i="63"/>
  <c r="K166" i="63"/>
  <c r="M166" i="63"/>
  <c r="L166" i="63"/>
  <c r="E826" i="63"/>
  <c r="D826" i="63"/>
  <c r="L836" i="63"/>
  <c r="J836" i="63"/>
  <c r="H836" i="63"/>
  <c r="P836" i="63"/>
  <c r="R836" i="63"/>
  <c r="Q836" i="63"/>
  <c r="K836" i="63"/>
  <c r="I836" i="63"/>
  <c r="G836" i="63"/>
  <c r="O836" i="63"/>
  <c r="F582" i="63"/>
  <c r="G582" i="63"/>
  <c r="D582" i="63"/>
  <c r="L582" i="63"/>
  <c r="C582" i="63"/>
  <c r="K582" i="63"/>
  <c r="J582" i="63"/>
  <c r="H582" i="63"/>
  <c r="E582" i="63"/>
  <c r="O582" i="63"/>
  <c r="N582" i="63"/>
  <c r="M582" i="63"/>
  <c r="R587" i="63"/>
  <c r="D587" i="63"/>
  <c r="P587" i="63"/>
  <c r="O587" i="63"/>
  <c r="E587" i="63"/>
  <c r="J587" i="63"/>
  <c r="Q587" i="63"/>
  <c r="N587" i="63"/>
  <c r="M587" i="63"/>
  <c r="C587" i="63"/>
  <c r="L587" i="63"/>
  <c r="K587" i="63"/>
  <c r="I587" i="63"/>
  <c r="H587" i="63"/>
  <c r="F587" i="63"/>
  <c r="O666" i="63"/>
  <c r="M1021" i="63"/>
  <c r="L1021" i="63"/>
  <c r="J1021" i="63"/>
  <c r="Q1021" i="63"/>
  <c r="G1021" i="63"/>
  <c r="R1021" i="63"/>
  <c r="D1021" i="63"/>
  <c r="P1021" i="63"/>
  <c r="E1021" i="63"/>
  <c r="O1021" i="63"/>
  <c r="N1021" i="63"/>
  <c r="H1021" i="63"/>
  <c r="F1021" i="63"/>
  <c r="K1021" i="63"/>
  <c r="N472" i="63"/>
  <c r="M472" i="63"/>
  <c r="K472" i="63"/>
  <c r="R472" i="63"/>
  <c r="J472" i="63"/>
  <c r="G472" i="63"/>
  <c r="Q472" i="63"/>
  <c r="P472" i="63"/>
  <c r="O472" i="63"/>
  <c r="I216" i="63"/>
  <c r="G1055" i="63"/>
  <c r="I1055" i="63"/>
  <c r="H1055" i="63"/>
  <c r="E1055" i="63"/>
  <c r="D1055" i="63"/>
  <c r="F1055" i="63"/>
  <c r="N144" i="63"/>
  <c r="H1355" i="63"/>
  <c r="R135" i="63"/>
  <c r="Q135" i="63"/>
  <c r="J135" i="63"/>
  <c r="J616" i="63"/>
  <c r="G616" i="63"/>
  <c r="R616" i="63"/>
  <c r="K616" i="63"/>
  <c r="B592" i="63"/>
  <c r="D63" i="63"/>
  <c r="N23" i="63"/>
  <c r="Q23" i="63"/>
  <c r="P57" i="63"/>
  <c r="K57" i="63"/>
  <c r="H1362" i="63"/>
  <c r="M78" i="63"/>
  <c r="O78" i="63"/>
  <c r="Q78" i="63"/>
  <c r="N109" i="63"/>
  <c r="K109" i="63"/>
  <c r="K141" i="63"/>
  <c r="N141" i="63"/>
  <c r="M141" i="63"/>
  <c r="K180" i="63"/>
  <c r="R180" i="63"/>
  <c r="Q180" i="63"/>
  <c r="M175" i="63"/>
  <c r="L175" i="63"/>
  <c r="K175" i="63"/>
  <c r="R162" i="63"/>
  <c r="P162" i="63"/>
  <c r="M162" i="63"/>
  <c r="L162" i="63"/>
  <c r="B1328" i="63"/>
  <c r="M632" i="63"/>
  <c r="N632" i="63"/>
  <c r="F632" i="63"/>
  <c r="E632" i="63"/>
  <c r="D632" i="63"/>
  <c r="Q632" i="63"/>
  <c r="R632" i="63"/>
  <c r="P632" i="63"/>
  <c r="G632" i="63"/>
  <c r="K647" i="63"/>
  <c r="R647" i="63"/>
  <c r="P647" i="63"/>
  <c r="H647" i="63"/>
  <c r="G647" i="63"/>
  <c r="L647" i="63"/>
  <c r="J647" i="63"/>
  <c r="I647" i="63"/>
  <c r="Q647" i="63"/>
  <c r="B596" i="63"/>
  <c r="J574" i="63"/>
  <c r="H574" i="63"/>
  <c r="G574" i="63"/>
  <c r="F574" i="63"/>
  <c r="N574" i="63"/>
  <c r="M574" i="63"/>
  <c r="P574" i="63"/>
  <c r="O574" i="63"/>
  <c r="L574" i="63"/>
  <c r="K574" i="63"/>
  <c r="E574" i="63"/>
  <c r="R574" i="63"/>
  <c r="J323" i="63"/>
  <c r="G323" i="63"/>
  <c r="E323" i="63"/>
  <c r="M323" i="63"/>
  <c r="L323" i="63"/>
  <c r="K323" i="63"/>
  <c r="I323" i="63"/>
  <c r="R323" i="63"/>
  <c r="Q323" i="63"/>
  <c r="P323" i="63"/>
  <c r="N323" i="63"/>
  <c r="D323" i="63"/>
  <c r="B586" i="63"/>
  <c r="B584" i="63"/>
  <c r="J591" i="63"/>
  <c r="N591" i="63"/>
  <c r="M591" i="63"/>
  <c r="O591" i="63"/>
  <c r="K591" i="63"/>
  <c r="C591" i="63"/>
  <c r="F591" i="63"/>
  <c r="E591" i="63"/>
  <c r="D591" i="63"/>
  <c r="P591" i="63"/>
  <c r="L591" i="63"/>
  <c r="H591" i="63"/>
  <c r="G591" i="63"/>
  <c r="Q591" i="63"/>
  <c r="I591" i="63"/>
  <c r="I369" i="63"/>
  <c r="G369" i="63"/>
  <c r="H369" i="63"/>
  <c r="F369" i="63"/>
  <c r="B578" i="63"/>
  <c r="P925" i="63"/>
  <c r="I925" i="63"/>
  <c r="L925" i="63"/>
  <c r="K925" i="63"/>
  <c r="Q925" i="63"/>
  <c r="N925" i="63"/>
  <c r="D925" i="63"/>
  <c r="J925" i="63"/>
  <c r="H925" i="63"/>
  <c r="O925" i="63"/>
  <c r="D1261" i="63"/>
  <c r="M417" i="63"/>
  <c r="J417" i="63"/>
  <c r="N417" i="63"/>
  <c r="I417" i="63"/>
  <c r="H417" i="63"/>
  <c r="G417" i="63"/>
  <c r="Q417" i="63"/>
  <c r="F417" i="63"/>
  <c r="K417" i="63"/>
  <c r="R417" i="63"/>
  <c r="P417" i="63"/>
  <c r="O428" i="63"/>
  <c r="L428" i="63"/>
  <c r="I428" i="63"/>
  <c r="R428" i="63"/>
  <c r="Q428" i="63"/>
  <c r="P428" i="63"/>
  <c r="J428" i="63"/>
  <c r="M428" i="63"/>
  <c r="K428" i="63"/>
  <c r="H428" i="63"/>
  <c r="G428" i="63"/>
  <c r="F428" i="63"/>
  <c r="I283" i="63"/>
  <c r="J436" i="63"/>
  <c r="N436" i="63"/>
  <c r="L436" i="63"/>
  <c r="R436" i="63"/>
  <c r="K436" i="63"/>
  <c r="O436" i="63"/>
  <c r="M436" i="63"/>
  <c r="Q436" i="63"/>
  <c r="P436" i="63"/>
  <c r="I644" i="63"/>
  <c r="J638" i="63"/>
  <c r="O455" i="63"/>
  <c r="N455" i="63"/>
  <c r="L455" i="63"/>
  <c r="M455" i="63"/>
  <c r="I455" i="63"/>
  <c r="G455" i="63"/>
  <c r="R455" i="63"/>
  <c r="Q455" i="63"/>
  <c r="P455" i="63"/>
  <c r="K455" i="63"/>
  <c r="J455" i="63"/>
  <c r="F455" i="63"/>
  <c r="M462" i="63"/>
  <c r="L462" i="63"/>
  <c r="J462" i="63"/>
  <c r="Q462" i="63"/>
  <c r="G462" i="63"/>
  <c r="N462" i="63"/>
  <c r="F462" i="63"/>
  <c r="R462" i="63"/>
  <c r="K462" i="63"/>
  <c r="I462" i="63"/>
  <c r="H462" i="63"/>
  <c r="F1224" i="63"/>
  <c r="L471" i="63"/>
  <c r="K471" i="63"/>
  <c r="I471" i="63"/>
  <c r="P471" i="63"/>
  <c r="H471" i="63"/>
  <c r="G471" i="63"/>
  <c r="J471" i="63"/>
  <c r="Q471" i="63"/>
  <c r="O471" i="63"/>
  <c r="N471" i="63"/>
  <c r="M471" i="63"/>
  <c r="I224" i="63"/>
  <c r="I211" i="63"/>
  <c r="F475" i="63"/>
  <c r="I475" i="63"/>
  <c r="H475" i="63"/>
  <c r="G475" i="63"/>
  <c r="F1065" i="63"/>
  <c r="E1065" i="63"/>
  <c r="H1065" i="63"/>
  <c r="G1065" i="63"/>
  <c r="D1065" i="63"/>
  <c r="I1065" i="63"/>
  <c r="H84" i="63"/>
  <c r="I606" i="63"/>
  <c r="G606" i="63"/>
  <c r="H606" i="63"/>
  <c r="F606" i="63"/>
  <c r="E606" i="63"/>
  <c r="D606" i="63"/>
  <c r="C606" i="63"/>
  <c r="I73" i="63"/>
  <c r="B47" i="63"/>
  <c r="B33" i="63"/>
  <c r="I20" i="63"/>
  <c r="B7" i="63"/>
  <c r="K5" i="63"/>
  <c r="O10" i="63"/>
  <c r="M12" i="63"/>
  <c r="L14" i="63"/>
  <c r="K23" i="63"/>
  <c r="O28" i="63"/>
  <c r="Q33" i="63"/>
  <c r="L39" i="63"/>
  <c r="M46" i="63"/>
  <c r="J50" i="63"/>
  <c r="O53" i="63"/>
  <c r="J57" i="63"/>
  <c r="R58" i="63"/>
  <c r="L66" i="63"/>
  <c r="L70" i="63"/>
  <c r="N74" i="63"/>
  <c r="N76" i="63"/>
  <c r="P78" i="63"/>
  <c r="Q80" i="63"/>
  <c r="Q82" i="63"/>
  <c r="J93" i="63"/>
  <c r="L97" i="63"/>
  <c r="M99" i="63"/>
  <c r="P105" i="63"/>
  <c r="P107" i="63"/>
  <c r="R109" i="63"/>
  <c r="P114" i="63"/>
  <c r="M119" i="63"/>
  <c r="K122" i="63"/>
  <c r="O124" i="63"/>
  <c r="K129" i="63"/>
  <c r="P133" i="63"/>
  <c r="K136" i="63"/>
  <c r="R142" i="63"/>
  <c r="N147" i="63"/>
  <c r="M152" i="63"/>
  <c r="J160" i="63"/>
  <c r="N162" i="63"/>
  <c r="L173" i="63"/>
  <c r="N175" i="63"/>
  <c r="N614" i="63"/>
  <c r="M616" i="63"/>
  <c r="M177" i="63"/>
  <c r="L182" i="63"/>
  <c r="R242" i="63"/>
  <c r="R247" i="63"/>
  <c r="R252" i="63"/>
  <c r="F646" i="63"/>
  <c r="K287" i="63"/>
  <c r="I574" i="63"/>
  <c r="J787" i="63"/>
  <c r="K579" i="63"/>
  <c r="N836" i="63"/>
  <c r="J881" i="63"/>
  <c r="K583" i="63"/>
  <c r="R591" i="63"/>
  <c r="R357" i="63"/>
  <c r="G1018" i="63"/>
  <c r="D599" i="63"/>
  <c r="C601" i="63"/>
  <c r="R471" i="63"/>
  <c r="B591" i="63"/>
  <c r="E1282" i="63"/>
  <c r="J580" i="63"/>
  <c r="I580" i="63"/>
  <c r="G580" i="63"/>
  <c r="O580" i="63"/>
  <c r="C580" i="63"/>
  <c r="K580" i="63"/>
  <c r="H580" i="63"/>
  <c r="R580" i="63"/>
  <c r="Q580" i="63"/>
  <c r="N580" i="63"/>
  <c r="D580" i="63"/>
  <c r="B583" i="63"/>
  <c r="B1270" i="63"/>
  <c r="H365" i="63"/>
  <c r="O365" i="63"/>
  <c r="N365" i="63"/>
  <c r="M365" i="63"/>
  <c r="R365" i="63"/>
  <c r="P365" i="63"/>
  <c r="Q365" i="63"/>
  <c r="K365" i="63"/>
  <c r="B577" i="63"/>
  <c r="B575" i="63"/>
  <c r="P391" i="63"/>
  <c r="R391" i="63"/>
  <c r="J391" i="63"/>
  <c r="F391" i="63"/>
  <c r="O391" i="63"/>
  <c r="G391" i="63"/>
  <c r="Q391" i="63"/>
  <c r="K391" i="63"/>
  <c r="I391" i="63"/>
  <c r="H391" i="63"/>
  <c r="I744" i="63"/>
  <c r="E1244" i="63"/>
  <c r="L1025" i="63"/>
  <c r="K1025" i="63"/>
  <c r="I1025" i="63"/>
  <c r="P1025" i="63"/>
  <c r="D1025" i="63"/>
  <c r="N1025" i="63"/>
  <c r="F1025" i="63"/>
  <c r="E1025" i="63"/>
  <c r="O1025" i="63"/>
  <c r="M1025" i="63"/>
  <c r="J1025" i="63"/>
  <c r="H1025" i="63"/>
  <c r="G1025" i="63"/>
  <c r="R1025" i="63"/>
  <c r="Q1025" i="63"/>
  <c r="O1014" i="63"/>
  <c r="L1014" i="63"/>
  <c r="E1014" i="63"/>
  <c r="J1014" i="63"/>
  <c r="D1014" i="63"/>
  <c r="G1014" i="63"/>
  <c r="N1014" i="63"/>
  <c r="K1014" i="63"/>
  <c r="I1014" i="63"/>
  <c r="H1014" i="63"/>
  <c r="F1014" i="63"/>
  <c r="R1014" i="63"/>
  <c r="Q1014" i="63"/>
  <c r="J279" i="63"/>
  <c r="M433" i="63"/>
  <c r="L433" i="63"/>
  <c r="J433" i="63"/>
  <c r="Q433" i="63"/>
  <c r="N433" i="63"/>
  <c r="F433" i="63"/>
  <c r="P433" i="63"/>
  <c r="K433" i="63"/>
  <c r="I433" i="63"/>
  <c r="H433" i="63"/>
  <c r="G433" i="63"/>
  <c r="R433" i="63"/>
  <c r="O433" i="63"/>
  <c r="P642" i="63"/>
  <c r="B570" i="63"/>
  <c r="R261" i="63"/>
  <c r="J459" i="63"/>
  <c r="I459" i="63"/>
  <c r="G459" i="63"/>
  <c r="N459" i="63"/>
  <c r="F459" i="63"/>
  <c r="M459" i="63"/>
  <c r="K459" i="63"/>
  <c r="H459" i="63"/>
  <c r="Q459" i="63"/>
  <c r="R459" i="63"/>
  <c r="O459" i="63"/>
  <c r="I624" i="63"/>
  <c r="I248" i="63"/>
  <c r="I234" i="63"/>
  <c r="O1053" i="63"/>
  <c r="N1053" i="63"/>
  <c r="L1053" i="63"/>
  <c r="E1053" i="63"/>
  <c r="P1053" i="63"/>
  <c r="M1053" i="63"/>
  <c r="J1053" i="63"/>
  <c r="F1053" i="63"/>
  <c r="Q1053" i="63"/>
  <c r="R1053" i="63"/>
  <c r="K1053" i="63"/>
  <c r="I1053" i="63"/>
  <c r="H1053" i="63"/>
  <c r="H197" i="63"/>
  <c r="I517" i="63"/>
  <c r="G517" i="63"/>
  <c r="H517" i="63"/>
  <c r="I183" i="63"/>
  <c r="G512" i="63"/>
  <c r="F512" i="63"/>
  <c r="I512" i="63"/>
  <c r="H512" i="63"/>
  <c r="O1077" i="63"/>
  <c r="N1077" i="63"/>
  <c r="M1077" i="63"/>
  <c r="L1077" i="63"/>
  <c r="R1077" i="63"/>
  <c r="I1077" i="63"/>
  <c r="H1077" i="63"/>
  <c r="Q1077" i="63"/>
  <c r="P1077" i="63"/>
  <c r="F1077" i="63"/>
  <c r="K1077" i="63"/>
  <c r="G1077" i="63"/>
  <c r="I141" i="63"/>
  <c r="I128" i="63"/>
  <c r="G115" i="63"/>
  <c r="I101" i="63"/>
  <c r="G88" i="63"/>
  <c r="I82" i="63"/>
  <c r="I69" i="63"/>
  <c r="I56" i="63"/>
  <c r="I43" i="63"/>
  <c r="I17" i="63"/>
  <c r="F3" i="63"/>
  <c r="F365" i="63"/>
  <c r="G365" i="63"/>
  <c r="B585" i="63"/>
  <c r="R330" i="63"/>
  <c r="H336" i="63"/>
  <c r="O336" i="63"/>
  <c r="L336" i="63"/>
  <c r="J336" i="63"/>
  <c r="R336" i="63"/>
  <c r="M336" i="63"/>
  <c r="K336" i="63"/>
  <c r="I336" i="63"/>
  <c r="B580" i="63"/>
  <c r="N315" i="63"/>
  <c r="N695" i="63"/>
  <c r="L416" i="63"/>
  <c r="I416" i="63"/>
  <c r="J416" i="63"/>
  <c r="R416" i="63"/>
  <c r="Q416" i="63"/>
  <c r="G416" i="63"/>
  <c r="M416" i="63"/>
  <c r="K416" i="63"/>
  <c r="H416" i="63"/>
  <c r="F416" i="63"/>
  <c r="P416" i="63"/>
  <c r="B288" i="63"/>
  <c r="J1009" i="63"/>
  <c r="G1009" i="63"/>
  <c r="N1009" i="63"/>
  <c r="M1009" i="63"/>
  <c r="D1009" i="63"/>
  <c r="F1009" i="63"/>
  <c r="E1009" i="63"/>
  <c r="R1009" i="63"/>
  <c r="H1009" i="63"/>
  <c r="O1009" i="63"/>
  <c r="L1009" i="63"/>
  <c r="K1009" i="63"/>
  <c r="I1009" i="63"/>
  <c r="G282" i="63"/>
  <c r="R435" i="63"/>
  <c r="P435" i="63"/>
  <c r="K435" i="63"/>
  <c r="O435" i="63"/>
  <c r="Q435" i="63"/>
  <c r="N435" i="63"/>
  <c r="R1037" i="63"/>
  <c r="Q1037" i="63"/>
  <c r="O1037" i="63"/>
  <c r="H1037" i="63"/>
  <c r="M1037" i="63"/>
  <c r="L1037" i="63"/>
  <c r="K1037" i="63"/>
  <c r="P1037" i="63"/>
  <c r="J1037" i="63"/>
  <c r="F1037" i="63"/>
  <c r="N1037" i="63"/>
  <c r="B571" i="63"/>
  <c r="J470" i="63"/>
  <c r="I470" i="63"/>
  <c r="G470" i="63"/>
  <c r="N470" i="63"/>
  <c r="P470" i="63"/>
  <c r="L470" i="63"/>
  <c r="R470" i="63"/>
  <c r="O470" i="63"/>
  <c r="K470" i="63"/>
  <c r="M470" i="63"/>
  <c r="H470" i="63"/>
  <c r="I1056" i="63"/>
  <c r="D1056" i="63"/>
  <c r="H1056" i="63"/>
  <c r="G1056" i="63"/>
  <c r="F1056" i="63"/>
  <c r="G474" i="63"/>
  <c r="F474" i="63"/>
  <c r="H474" i="63"/>
  <c r="I474" i="63"/>
  <c r="G1064" i="63"/>
  <c r="F1064" i="63"/>
  <c r="E1064" i="63"/>
  <c r="D1064" i="63"/>
  <c r="F522" i="63"/>
  <c r="E522" i="63"/>
  <c r="E154" i="63"/>
  <c r="E118" i="63"/>
  <c r="E104" i="63"/>
  <c r="E91" i="63"/>
  <c r="M608" i="63"/>
  <c r="E72" i="63"/>
  <c r="E59" i="63"/>
  <c r="E46" i="63"/>
  <c r="D336" i="63"/>
  <c r="E1056" i="63"/>
  <c r="E336" i="63"/>
  <c r="F336" i="63"/>
  <c r="G336" i="63"/>
  <c r="I1335" i="63"/>
  <c r="E1314" i="63"/>
  <c r="B1298" i="63"/>
  <c r="B1286" i="63"/>
  <c r="E1336" i="63"/>
  <c r="B1370" i="63"/>
  <c r="D1282" i="63"/>
  <c r="B1368" i="63"/>
  <c r="C1363" i="63"/>
  <c r="I1219" i="63"/>
  <c r="G1355" i="63"/>
  <c r="I1344" i="63"/>
  <c r="H1208" i="63"/>
  <c r="D1343" i="63"/>
  <c r="C1205" i="63"/>
  <c r="F1240" i="63"/>
  <c r="H1314" i="63"/>
  <c r="E1266" i="63"/>
  <c r="E1240" i="63"/>
  <c r="E1216" i="63"/>
  <c r="E1233" i="63"/>
  <c r="I1360" i="63"/>
  <c r="I1342" i="63"/>
  <c r="B1265" i="63"/>
  <c r="D1233" i="63"/>
  <c r="I1215" i="63"/>
  <c r="B1216" i="63"/>
  <c r="F1357" i="63"/>
  <c r="B1312" i="63"/>
  <c r="H1261" i="63"/>
  <c r="C1232" i="63"/>
  <c r="F1212" i="63"/>
  <c r="I1374" i="63"/>
  <c r="G1304" i="63"/>
  <c r="F1261" i="63"/>
  <c r="D1212" i="63"/>
  <c r="E1265" i="63"/>
  <c r="G1373" i="63"/>
  <c r="G1229" i="63"/>
  <c r="I1208" i="63"/>
  <c r="H1369" i="63"/>
  <c r="C1352" i="63"/>
  <c r="G1333" i="63"/>
  <c r="F1294" i="63"/>
  <c r="D1249" i="63"/>
  <c r="C1228" i="63"/>
  <c r="C1204" i="63"/>
  <c r="F1350" i="63"/>
  <c r="I1240" i="63"/>
  <c r="C1254" i="63"/>
  <c r="G1228" i="63"/>
  <c r="F1249" i="63"/>
  <c r="G1369" i="63"/>
  <c r="I1350" i="63"/>
  <c r="B1249" i="63"/>
  <c r="B1225" i="63"/>
  <c r="H1203" i="63"/>
  <c r="G1294" i="63"/>
  <c r="D1228" i="63"/>
  <c r="E1368" i="63"/>
  <c r="I1330" i="63"/>
  <c r="D1286" i="63"/>
  <c r="G1203" i="63"/>
  <c r="B1364" i="63"/>
  <c r="C1364" i="63"/>
  <c r="D1364" i="63"/>
  <c r="G1364" i="63"/>
  <c r="I1359" i="63"/>
  <c r="B1359" i="63"/>
  <c r="E1359" i="63"/>
  <c r="H1359" i="63"/>
  <c r="B1322" i="63"/>
  <c r="D1322" i="63"/>
  <c r="I1322" i="63"/>
  <c r="C1322" i="63"/>
  <c r="F1322" i="63"/>
  <c r="C1358" i="63"/>
  <c r="D1358" i="63"/>
  <c r="E1358" i="63"/>
  <c r="F1358" i="63"/>
  <c r="G1358" i="63"/>
  <c r="H1358" i="63"/>
  <c r="I1358" i="63"/>
  <c r="B1358" i="63"/>
  <c r="B1317" i="63"/>
  <c r="G1317" i="63"/>
  <c r="H1317" i="63"/>
  <c r="I1317" i="63"/>
  <c r="C1317" i="63"/>
  <c r="F1317" i="63"/>
  <c r="B1273" i="63"/>
  <c r="C1273" i="63"/>
  <c r="D1273" i="63"/>
  <c r="I1273" i="63"/>
  <c r="E1273" i="63"/>
  <c r="G1273" i="63"/>
  <c r="M1236" i="63"/>
  <c r="B1236" i="63"/>
  <c r="C1236" i="63"/>
  <c r="D1236" i="63"/>
  <c r="E1236" i="63"/>
  <c r="F1236" i="63"/>
  <c r="G1236" i="63"/>
  <c r="I1236" i="63"/>
  <c r="C1325" i="63"/>
  <c r="F1325" i="63"/>
  <c r="H1325" i="63"/>
  <c r="B1325" i="63"/>
  <c r="D1325" i="63"/>
  <c r="I1325" i="63"/>
  <c r="B1299" i="63"/>
  <c r="C1299" i="63"/>
  <c r="D1299" i="63"/>
  <c r="F1299" i="63"/>
  <c r="E1299" i="63"/>
  <c r="G1299" i="63"/>
  <c r="H1299" i="63"/>
  <c r="I1299" i="63"/>
  <c r="I1277" i="63"/>
  <c r="E1277" i="63"/>
  <c r="H1277" i="63"/>
  <c r="C1277" i="63"/>
  <c r="B1277" i="63"/>
  <c r="F1277" i="63"/>
  <c r="B1264" i="63"/>
  <c r="C1264" i="63"/>
  <c r="D1264" i="63"/>
  <c r="E1264" i="63"/>
  <c r="F1264" i="63"/>
  <c r="G1264" i="63"/>
  <c r="I1264" i="63"/>
  <c r="H1264" i="63"/>
  <c r="G1244" i="63"/>
  <c r="H1244" i="63"/>
  <c r="I1244" i="63"/>
  <c r="C1244" i="63"/>
  <c r="F1244" i="63"/>
  <c r="D1244" i="63"/>
  <c r="B1244" i="63"/>
  <c r="I1340" i="63"/>
  <c r="H1340" i="63"/>
  <c r="B1340" i="63"/>
  <c r="C1340" i="63"/>
  <c r="D1340" i="63"/>
  <c r="E1340" i="63"/>
  <c r="B1329" i="63"/>
  <c r="D1329" i="63"/>
  <c r="I1329" i="63"/>
  <c r="C1329" i="63"/>
  <c r="E1329" i="63"/>
  <c r="F1329" i="63"/>
  <c r="G1329" i="63"/>
  <c r="H1329" i="63"/>
  <c r="G1321" i="63"/>
  <c r="C1321" i="63"/>
  <c r="F1321" i="63"/>
  <c r="B1321" i="63"/>
  <c r="D1321" i="63"/>
  <c r="E1321" i="63"/>
  <c r="H1321" i="63"/>
  <c r="I1321" i="63"/>
  <c r="G1314" i="63"/>
  <c r="C1314" i="63"/>
  <c r="F1314" i="63"/>
  <c r="D1314" i="63"/>
  <c r="I1314" i="63"/>
  <c r="E1302" i="63"/>
  <c r="F1302" i="63"/>
  <c r="G1302" i="63"/>
  <c r="H1302" i="63"/>
  <c r="D1302" i="63"/>
  <c r="B1302" i="63"/>
  <c r="C1302" i="63"/>
  <c r="I1302" i="63"/>
  <c r="E1281" i="63"/>
  <c r="F1281" i="63"/>
  <c r="G1281" i="63"/>
  <c r="H1281" i="63"/>
  <c r="I1281" i="63"/>
  <c r="D1281" i="63"/>
  <c r="B1281" i="63"/>
  <c r="F1359" i="63"/>
  <c r="F1340" i="63"/>
  <c r="I1366" i="63"/>
  <c r="B1366" i="63"/>
  <c r="E1366" i="63"/>
  <c r="H1366" i="63"/>
  <c r="B1350" i="63"/>
  <c r="C1350" i="63"/>
  <c r="D1350" i="63"/>
  <c r="G1350" i="63"/>
  <c r="F1341" i="63"/>
  <c r="G1341" i="63"/>
  <c r="H1341" i="63"/>
  <c r="I1341" i="63"/>
  <c r="B1341" i="63"/>
  <c r="E1341" i="63"/>
  <c r="C1339" i="63"/>
  <c r="B1339" i="63"/>
  <c r="F1339" i="63"/>
  <c r="G1339" i="63"/>
  <c r="H1339" i="63"/>
  <c r="I1339" i="63"/>
  <c r="E1339" i="63"/>
  <c r="D1334" i="63"/>
  <c r="F1334" i="63"/>
  <c r="C1334" i="63"/>
  <c r="E1334" i="63"/>
  <c r="G1334" i="63"/>
  <c r="H1334" i="63"/>
  <c r="I1334" i="63"/>
  <c r="B1334" i="63"/>
  <c r="B1308" i="63"/>
  <c r="D1308" i="63"/>
  <c r="I1308" i="63"/>
  <c r="E1308" i="63"/>
  <c r="H1308" i="63"/>
  <c r="E1295" i="63"/>
  <c r="F1295" i="63"/>
  <c r="G1295" i="63"/>
  <c r="H1295" i="63"/>
  <c r="D1295" i="63"/>
  <c r="B1295" i="63"/>
  <c r="C1295" i="63"/>
  <c r="I1295" i="63"/>
  <c r="F1371" i="63"/>
  <c r="I1364" i="63"/>
  <c r="D1359" i="63"/>
  <c r="G1352" i="63"/>
  <c r="H1346" i="63"/>
  <c r="D1339" i="63"/>
  <c r="F1330" i="63"/>
  <c r="B1305" i="63"/>
  <c r="B1367" i="63"/>
  <c r="C1367" i="63"/>
  <c r="D1367" i="63"/>
  <c r="E1367" i="63"/>
  <c r="F1367" i="63"/>
  <c r="G1367" i="63"/>
  <c r="H1367" i="63"/>
  <c r="B1271" i="63"/>
  <c r="C1271" i="63"/>
  <c r="D1271" i="63"/>
  <c r="E1271" i="63"/>
  <c r="F1271" i="63"/>
  <c r="G1271" i="63"/>
  <c r="H1271" i="63"/>
  <c r="I1271" i="63"/>
  <c r="H1371" i="63"/>
  <c r="I1373" i="63"/>
  <c r="B1373" i="63"/>
  <c r="E1373" i="63"/>
  <c r="H1373" i="63"/>
  <c r="C1365" i="63"/>
  <c r="D1365" i="63"/>
  <c r="E1365" i="63"/>
  <c r="F1365" i="63"/>
  <c r="G1365" i="63"/>
  <c r="H1365" i="63"/>
  <c r="I1365" i="63"/>
  <c r="B1365" i="63"/>
  <c r="C1351" i="63"/>
  <c r="D1351" i="63"/>
  <c r="E1351" i="63"/>
  <c r="F1351" i="63"/>
  <c r="G1351" i="63"/>
  <c r="H1351" i="63"/>
  <c r="I1351" i="63"/>
  <c r="B1351" i="63"/>
  <c r="B1338" i="63"/>
  <c r="G1338" i="63"/>
  <c r="C1338" i="63"/>
  <c r="D1338" i="63"/>
  <c r="H1338" i="63"/>
  <c r="I1333" i="63"/>
  <c r="E1333" i="63"/>
  <c r="H1333" i="63"/>
  <c r="D1333" i="63"/>
  <c r="I1319" i="63"/>
  <c r="E1319" i="63"/>
  <c r="H1319" i="63"/>
  <c r="B1319" i="63"/>
  <c r="D1319" i="63"/>
  <c r="C1319" i="63"/>
  <c r="G1319" i="63"/>
  <c r="H1364" i="63"/>
  <c r="C1359" i="63"/>
  <c r="F1352" i="63"/>
  <c r="I1338" i="63"/>
  <c r="E1317" i="63"/>
  <c r="B1362" i="63"/>
  <c r="C1362" i="63"/>
  <c r="D1362" i="63"/>
  <c r="E1362" i="63"/>
  <c r="F1362" i="63"/>
  <c r="I1362" i="63"/>
  <c r="G1328" i="63"/>
  <c r="C1328" i="63"/>
  <c r="F1328" i="63"/>
  <c r="H1328" i="63"/>
  <c r="I1328" i="63"/>
  <c r="E1328" i="63"/>
  <c r="C1318" i="63"/>
  <c r="F1318" i="63"/>
  <c r="H1318" i="63"/>
  <c r="B1318" i="63"/>
  <c r="D1318" i="63"/>
  <c r="E1318" i="63"/>
  <c r="G1318" i="63"/>
  <c r="I1318" i="63"/>
  <c r="G1307" i="63"/>
  <c r="H1307" i="63"/>
  <c r="I1307" i="63"/>
  <c r="C1307" i="63"/>
  <c r="F1307" i="63"/>
  <c r="B1307" i="63"/>
  <c r="E1307" i="63"/>
  <c r="D1307" i="63"/>
  <c r="G1279" i="63"/>
  <c r="H1279" i="63"/>
  <c r="I1279" i="63"/>
  <c r="C1279" i="63"/>
  <c r="F1279" i="63"/>
  <c r="B1279" i="63"/>
  <c r="D1279" i="63"/>
  <c r="E1279" i="63"/>
  <c r="B1261" i="63"/>
  <c r="G1261" i="63"/>
  <c r="C1261" i="63"/>
  <c r="E1261" i="63"/>
  <c r="I1261" i="63"/>
  <c r="E1246" i="63"/>
  <c r="F1246" i="63"/>
  <c r="G1246" i="63"/>
  <c r="H1246" i="63"/>
  <c r="I1246" i="63"/>
  <c r="D1246" i="63"/>
  <c r="B1246" i="63"/>
  <c r="C1246" i="63"/>
  <c r="B1224" i="63"/>
  <c r="C1224" i="63"/>
  <c r="D1224" i="63"/>
  <c r="I1224" i="63"/>
  <c r="E1224" i="63"/>
  <c r="G1224" i="63"/>
  <c r="J1211" i="63"/>
  <c r="E1211" i="63"/>
  <c r="F1211" i="63"/>
  <c r="G1211" i="63"/>
  <c r="H1211" i="63"/>
  <c r="I1211" i="63"/>
  <c r="D1211" i="63"/>
  <c r="B1211" i="63"/>
  <c r="C1211" i="63"/>
  <c r="L1209" i="63"/>
  <c r="G1209" i="63"/>
  <c r="H1209" i="63"/>
  <c r="I1209" i="63"/>
  <c r="C1209" i="63"/>
  <c r="F1209" i="63"/>
  <c r="D1209" i="63"/>
  <c r="E1209" i="63"/>
  <c r="B1209" i="63"/>
  <c r="F1364" i="63"/>
  <c r="I1357" i="63"/>
  <c r="D1345" i="63"/>
  <c r="F1338" i="63"/>
  <c r="D1328" i="63"/>
  <c r="D1317" i="63"/>
  <c r="G1301" i="63"/>
  <c r="G1245" i="63"/>
  <c r="B1257" i="63"/>
  <c r="C1257" i="63"/>
  <c r="D1257" i="63"/>
  <c r="E1257" i="63"/>
  <c r="F1257" i="63"/>
  <c r="G1257" i="63"/>
  <c r="O1253" i="63"/>
  <c r="E1253" i="63"/>
  <c r="F1253" i="63"/>
  <c r="G1253" i="63"/>
  <c r="H1253" i="63"/>
  <c r="I1253" i="63"/>
  <c r="D1253" i="63"/>
  <c r="B1253" i="63"/>
  <c r="C1248" i="63"/>
  <c r="D1248" i="63"/>
  <c r="E1248" i="63"/>
  <c r="F1248" i="63"/>
  <c r="G1248" i="63"/>
  <c r="H1248" i="63"/>
  <c r="B1248" i="63"/>
  <c r="I1248" i="63"/>
  <c r="J1237" i="63"/>
  <c r="G1237" i="63"/>
  <c r="H1237" i="63"/>
  <c r="I1237" i="63"/>
  <c r="C1237" i="63"/>
  <c r="F1237" i="63"/>
  <c r="E1237" i="63"/>
  <c r="N1223" i="63"/>
  <c r="G1223" i="63"/>
  <c r="H1223" i="63"/>
  <c r="I1223" i="63"/>
  <c r="C1223" i="63"/>
  <c r="F1223" i="63"/>
  <c r="B1223" i="63"/>
  <c r="D1223" i="63"/>
  <c r="E1223" i="63"/>
  <c r="N1210" i="63"/>
  <c r="B1210" i="63"/>
  <c r="C1210" i="63"/>
  <c r="D1210" i="63"/>
  <c r="I1210" i="63"/>
  <c r="E1210" i="63"/>
  <c r="F1210" i="63"/>
  <c r="G1210" i="63"/>
  <c r="H1210" i="63"/>
  <c r="O1202" i="63"/>
  <c r="G1202" i="63"/>
  <c r="H1202" i="63"/>
  <c r="I1202" i="63"/>
  <c r="C1202" i="63"/>
  <c r="F1202" i="63"/>
  <c r="B1202" i="63"/>
  <c r="D1202" i="63"/>
  <c r="E1202" i="63"/>
  <c r="E1364" i="63"/>
  <c r="G1361" i="63"/>
  <c r="H1361" i="63"/>
  <c r="I1361" i="63"/>
  <c r="C1361" i="63"/>
  <c r="F1361" i="63"/>
  <c r="E1260" i="63"/>
  <c r="F1260" i="63"/>
  <c r="G1260" i="63"/>
  <c r="H1260" i="63"/>
  <c r="I1260" i="63"/>
  <c r="D1260" i="63"/>
  <c r="B1260" i="63"/>
  <c r="C1260" i="63"/>
  <c r="E1356" i="63"/>
  <c r="F1356" i="63"/>
  <c r="G1356" i="63"/>
  <c r="H1356" i="63"/>
  <c r="I1356" i="63"/>
  <c r="D1356" i="63"/>
  <c r="G1362" i="63"/>
  <c r="B1356" i="63"/>
  <c r="E1350" i="63"/>
  <c r="E1325" i="63"/>
  <c r="G1277" i="63"/>
  <c r="I1257" i="63"/>
  <c r="H1224" i="63"/>
  <c r="C1332" i="63"/>
  <c r="F1332" i="63"/>
  <c r="H1332" i="63"/>
  <c r="B1332" i="63"/>
  <c r="D1332" i="63"/>
  <c r="E1332" i="63"/>
  <c r="G1332" i="63"/>
  <c r="I1332" i="63"/>
  <c r="E1274" i="63"/>
  <c r="F1274" i="63"/>
  <c r="G1274" i="63"/>
  <c r="H1274" i="63"/>
  <c r="I1274" i="63"/>
  <c r="D1274" i="63"/>
  <c r="C1274" i="63"/>
  <c r="E1316" i="63"/>
  <c r="H1316" i="63"/>
  <c r="D1316" i="63"/>
  <c r="B1316" i="63"/>
  <c r="C1316" i="63"/>
  <c r="G1316" i="63"/>
  <c r="F1316" i="63"/>
  <c r="C1311" i="63"/>
  <c r="E1311" i="63"/>
  <c r="F1311" i="63"/>
  <c r="H1311" i="63"/>
  <c r="B1311" i="63"/>
  <c r="G1311" i="63"/>
  <c r="B1301" i="63"/>
  <c r="D1301" i="63"/>
  <c r="I1301" i="63"/>
  <c r="E1301" i="63"/>
  <c r="H1301" i="63"/>
  <c r="B1245" i="63"/>
  <c r="C1245" i="63"/>
  <c r="D1245" i="63"/>
  <c r="I1245" i="63"/>
  <c r="E1245" i="63"/>
  <c r="H1245" i="63"/>
  <c r="B1371" i="63"/>
  <c r="C1371" i="63"/>
  <c r="D1371" i="63"/>
  <c r="G1371" i="63"/>
  <c r="E1337" i="63"/>
  <c r="H1337" i="63"/>
  <c r="D1337" i="63"/>
  <c r="B1337" i="63"/>
  <c r="C1337" i="63"/>
  <c r="F1337" i="63"/>
  <c r="G1337" i="63"/>
  <c r="I1337" i="63"/>
  <c r="B1310" i="63"/>
  <c r="G1310" i="63"/>
  <c r="C1310" i="63"/>
  <c r="D1310" i="63"/>
  <c r="E1310" i="63"/>
  <c r="F1310" i="63"/>
  <c r="I1310" i="63"/>
  <c r="H1310" i="63"/>
  <c r="B1306" i="63"/>
  <c r="C1306" i="63"/>
  <c r="D1306" i="63"/>
  <c r="F1306" i="63"/>
  <c r="E1306" i="63"/>
  <c r="G1306" i="63"/>
  <c r="H1306" i="63"/>
  <c r="I1306" i="63"/>
  <c r="G1293" i="63"/>
  <c r="H1293" i="63"/>
  <c r="I1293" i="63"/>
  <c r="C1293" i="63"/>
  <c r="F1293" i="63"/>
  <c r="D1293" i="63"/>
  <c r="B1293" i="63"/>
  <c r="E1288" i="63"/>
  <c r="F1288" i="63"/>
  <c r="G1288" i="63"/>
  <c r="H1288" i="63"/>
  <c r="I1288" i="63"/>
  <c r="D1288" i="63"/>
  <c r="B1288" i="63"/>
  <c r="C1288" i="63"/>
  <c r="C1283" i="63"/>
  <c r="D1283" i="63"/>
  <c r="E1283" i="63"/>
  <c r="F1283" i="63"/>
  <c r="G1283" i="63"/>
  <c r="H1283" i="63"/>
  <c r="B1283" i="63"/>
  <c r="I1283" i="63"/>
  <c r="F1349" i="63"/>
  <c r="D1349" i="63"/>
  <c r="E1349" i="63"/>
  <c r="G1349" i="63"/>
  <c r="H1349" i="63"/>
  <c r="I1349" i="63"/>
  <c r="C1349" i="63"/>
  <c r="E1309" i="63"/>
  <c r="F1309" i="63"/>
  <c r="G1309" i="63"/>
  <c r="H1309" i="63"/>
  <c r="D1309" i="63"/>
  <c r="B1309" i="63"/>
  <c r="C1309" i="63"/>
  <c r="I1309" i="63"/>
  <c r="I1305" i="63"/>
  <c r="E1305" i="63"/>
  <c r="H1305" i="63"/>
  <c r="F1305" i="63"/>
  <c r="G1305" i="63"/>
  <c r="D1305" i="63"/>
  <c r="B1282" i="63"/>
  <c r="G1282" i="63"/>
  <c r="H1282" i="63"/>
  <c r="I1282" i="63"/>
  <c r="C1282" i="63"/>
  <c r="F1282" i="63"/>
  <c r="D1327" i="63"/>
  <c r="F1327" i="63"/>
  <c r="B1327" i="63"/>
  <c r="C1327" i="63"/>
  <c r="E1327" i="63"/>
  <c r="I1327" i="63"/>
  <c r="D1313" i="63"/>
  <c r="F1313" i="63"/>
  <c r="B1313" i="63"/>
  <c r="C1313" i="63"/>
  <c r="E1313" i="63"/>
  <c r="G1313" i="63"/>
  <c r="I1313" i="63"/>
  <c r="H1313" i="63"/>
  <c r="C1372" i="63"/>
  <c r="D1372" i="63"/>
  <c r="E1372" i="63"/>
  <c r="F1372" i="63"/>
  <c r="G1372" i="63"/>
  <c r="H1372" i="63"/>
  <c r="I1372" i="63"/>
  <c r="B1372" i="63"/>
  <c r="I1326" i="63"/>
  <c r="E1326" i="63"/>
  <c r="H1326" i="63"/>
  <c r="B1326" i="63"/>
  <c r="C1326" i="63"/>
  <c r="D1326" i="63"/>
  <c r="F1326" i="63"/>
  <c r="G1326" i="63"/>
  <c r="G1300" i="63"/>
  <c r="H1300" i="63"/>
  <c r="I1300" i="63"/>
  <c r="C1300" i="63"/>
  <c r="F1300" i="63"/>
  <c r="B1300" i="63"/>
  <c r="E1300" i="63"/>
  <c r="D1300" i="63"/>
  <c r="I1284" i="63"/>
  <c r="E1284" i="63"/>
  <c r="H1284" i="63"/>
  <c r="B1284" i="63"/>
  <c r="C1284" i="63"/>
  <c r="D1284" i="63"/>
  <c r="F1284" i="63"/>
  <c r="G1284" i="63"/>
  <c r="B1278" i="63"/>
  <c r="C1278" i="63"/>
  <c r="D1278" i="63"/>
  <c r="E1278" i="63"/>
  <c r="F1278" i="63"/>
  <c r="I1278" i="63"/>
  <c r="H1278" i="63"/>
  <c r="E1267" i="63"/>
  <c r="F1267" i="63"/>
  <c r="G1267" i="63"/>
  <c r="H1267" i="63"/>
  <c r="I1267" i="63"/>
  <c r="D1267" i="63"/>
  <c r="B1267" i="63"/>
  <c r="C1267" i="63"/>
  <c r="C1301" i="63"/>
  <c r="B1357" i="63"/>
  <c r="C1357" i="63"/>
  <c r="D1357" i="63"/>
  <c r="G1357" i="63"/>
  <c r="B1348" i="63"/>
  <c r="C1348" i="63"/>
  <c r="D1348" i="63"/>
  <c r="E1348" i="63"/>
  <c r="H1348" i="63"/>
  <c r="B1285" i="63"/>
  <c r="C1285" i="63"/>
  <c r="D1285" i="63"/>
  <c r="E1285" i="63"/>
  <c r="F1285" i="63"/>
  <c r="G1285" i="63"/>
  <c r="I1285" i="63"/>
  <c r="I1256" i="63"/>
  <c r="E1256" i="63"/>
  <c r="H1256" i="63"/>
  <c r="B1256" i="63"/>
  <c r="C1256" i="63"/>
  <c r="F1256" i="63"/>
  <c r="D1256" i="63"/>
  <c r="E1357" i="63"/>
  <c r="G1327" i="63"/>
  <c r="E1363" i="63"/>
  <c r="F1363" i="63"/>
  <c r="G1363" i="63"/>
  <c r="H1363" i="63"/>
  <c r="I1363" i="63"/>
  <c r="D1363" i="63"/>
  <c r="B1336" i="63"/>
  <c r="D1336" i="63"/>
  <c r="I1336" i="63"/>
  <c r="H1336" i="63"/>
  <c r="C1336" i="63"/>
  <c r="G1336" i="63"/>
  <c r="B1287" i="63"/>
  <c r="C1287" i="63"/>
  <c r="D1287" i="63"/>
  <c r="I1287" i="63"/>
  <c r="E1287" i="63"/>
  <c r="F1287" i="63"/>
  <c r="G1287" i="63"/>
  <c r="H1287" i="63"/>
  <c r="I1270" i="63"/>
  <c r="E1270" i="63"/>
  <c r="H1270" i="63"/>
  <c r="F1270" i="63"/>
  <c r="G1270" i="63"/>
  <c r="D1270" i="63"/>
  <c r="C1255" i="63"/>
  <c r="D1255" i="63"/>
  <c r="E1255" i="63"/>
  <c r="F1255" i="63"/>
  <c r="G1255" i="63"/>
  <c r="H1255" i="63"/>
  <c r="B1255" i="63"/>
  <c r="I1255" i="63"/>
  <c r="I1242" i="63"/>
  <c r="E1242" i="63"/>
  <c r="H1242" i="63"/>
  <c r="C1242" i="63"/>
  <c r="D1242" i="63"/>
  <c r="F1242" i="63"/>
  <c r="G1242" i="63"/>
  <c r="B1242" i="63"/>
  <c r="B1222" i="63"/>
  <c r="C1222" i="63"/>
  <c r="D1222" i="63"/>
  <c r="E1222" i="63"/>
  <c r="F1222" i="63"/>
  <c r="G1222" i="63"/>
  <c r="H1222" i="63"/>
  <c r="I1222" i="63"/>
  <c r="I1221" i="63"/>
  <c r="E1221" i="63"/>
  <c r="H1221" i="63"/>
  <c r="F1221" i="63"/>
  <c r="G1221" i="63"/>
  <c r="D1221" i="63"/>
  <c r="N1213" i="63"/>
  <c r="C1213" i="63"/>
  <c r="D1213" i="63"/>
  <c r="E1213" i="63"/>
  <c r="F1213" i="63"/>
  <c r="G1213" i="63"/>
  <c r="H1213" i="63"/>
  <c r="B1213" i="63"/>
  <c r="I1213" i="63"/>
  <c r="G1325" i="63"/>
  <c r="G1278" i="63"/>
  <c r="O1200" i="63"/>
  <c r="B1200" i="63"/>
  <c r="E1344" i="63"/>
  <c r="D1344" i="63"/>
  <c r="B1344" i="63"/>
  <c r="C1344" i="63"/>
  <c r="F1344" i="63"/>
  <c r="G1344" i="63"/>
  <c r="B1331" i="63"/>
  <c r="G1331" i="63"/>
  <c r="E1331" i="63"/>
  <c r="F1331" i="63"/>
  <c r="H1331" i="63"/>
  <c r="I1331" i="63"/>
  <c r="D1331" i="63"/>
  <c r="B1292" i="63"/>
  <c r="C1292" i="63"/>
  <c r="D1292" i="63"/>
  <c r="E1292" i="63"/>
  <c r="F1292" i="63"/>
  <c r="G1292" i="63"/>
  <c r="H1292" i="63"/>
  <c r="I1292" i="63"/>
  <c r="G1258" i="63"/>
  <c r="H1258" i="63"/>
  <c r="I1258" i="63"/>
  <c r="C1258" i="63"/>
  <c r="F1258" i="63"/>
  <c r="D1258" i="63"/>
  <c r="E1258" i="63"/>
  <c r="B1258" i="63"/>
  <c r="B1252" i="63"/>
  <c r="C1252" i="63"/>
  <c r="D1252" i="63"/>
  <c r="I1252" i="63"/>
  <c r="E1252" i="63"/>
  <c r="G1252" i="63"/>
  <c r="F1252" i="63"/>
  <c r="B1243" i="63"/>
  <c r="C1243" i="63"/>
  <c r="D1243" i="63"/>
  <c r="E1243" i="63"/>
  <c r="F1243" i="63"/>
  <c r="G1243" i="63"/>
  <c r="H1243" i="63"/>
  <c r="I1243" i="63"/>
  <c r="E1239" i="63"/>
  <c r="F1239" i="63"/>
  <c r="G1239" i="63"/>
  <c r="H1239" i="63"/>
  <c r="I1239" i="63"/>
  <c r="D1239" i="63"/>
  <c r="B1239" i="63"/>
  <c r="C1239" i="63"/>
  <c r="J1230" i="63"/>
  <c r="G1230" i="63"/>
  <c r="H1230" i="63"/>
  <c r="I1230" i="63"/>
  <c r="C1230" i="63"/>
  <c r="F1230" i="63"/>
  <c r="B1230" i="63"/>
  <c r="D1230" i="63"/>
  <c r="E1230" i="63"/>
  <c r="L1220" i="63"/>
  <c r="C1220" i="63"/>
  <c r="D1220" i="63"/>
  <c r="E1220" i="63"/>
  <c r="F1220" i="63"/>
  <c r="G1220" i="63"/>
  <c r="H1220" i="63"/>
  <c r="B1220" i="63"/>
  <c r="I1220" i="63"/>
  <c r="Q1212" i="63"/>
  <c r="B1212" i="63"/>
  <c r="G1212" i="63"/>
  <c r="C1212" i="63"/>
  <c r="E1212" i="63"/>
  <c r="I1212" i="63"/>
  <c r="L1207" i="63"/>
  <c r="I1207" i="63"/>
  <c r="E1207" i="63"/>
  <c r="H1207" i="63"/>
  <c r="B1207" i="63"/>
  <c r="C1207" i="63"/>
  <c r="F1207" i="63"/>
  <c r="D1207" i="63"/>
  <c r="E1361" i="63"/>
  <c r="B1349" i="63"/>
  <c r="I1311" i="63"/>
  <c r="D1277" i="63"/>
  <c r="H1257" i="63"/>
  <c r="G1207" i="63"/>
  <c r="I1367" i="63"/>
  <c r="D1361" i="63"/>
  <c r="I1348" i="63"/>
  <c r="H1322" i="63"/>
  <c r="D1311" i="63"/>
  <c r="B1274" i="63"/>
  <c r="G1256" i="63"/>
  <c r="D1237" i="63"/>
  <c r="C1221" i="63"/>
  <c r="G1354" i="63"/>
  <c r="H1354" i="63"/>
  <c r="I1354" i="63"/>
  <c r="C1354" i="63"/>
  <c r="F1354" i="63"/>
  <c r="I1298" i="63"/>
  <c r="E1298" i="63"/>
  <c r="H1298" i="63"/>
  <c r="F1298" i="63"/>
  <c r="G1298" i="63"/>
  <c r="D1298" i="63"/>
  <c r="G1368" i="63"/>
  <c r="H1368" i="63"/>
  <c r="I1368" i="63"/>
  <c r="C1368" i="63"/>
  <c r="F1368" i="63"/>
  <c r="B1353" i="63"/>
  <c r="C1353" i="63"/>
  <c r="D1353" i="63"/>
  <c r="E1353" i="63"/>
  <c r="F1353" i="63"/>
  <c r="G1353" i="63"/>
  <c r="H1353" i="63"/>
  <c r="H1347" i="63"/>
  <c r="E1347" i="63"/>
  <c r="F1347" i="63"/>
  <c r="G1347" i="63"/>
  <c r="I1347" i="63"/>
  <c r="D1347" i="63"/>
  <c r="B1324" i="63"/>
  <c r="G1324" i="63"/>
  <c r="C1324" i="63"/>
  <c r="D1324" i="63"/>
  <c r="E1324" i="63"/>
  <c r="H1324" i="63"/>
  <c r="F1324" i="63"/>
  <c r="D1320" i="63"/>
  <c r="F1320" i="63"/>
  <c r="G1320" i="63"/>
  <c r="H1320" i="63"/>
  <c r="I1320" i="63"/>
  <c r="E1320" i="63"/>
  <c r="C1297" i="63"/>
  <c r="D1297" i="63"/>
  <c r="E1297" i="63"/>
  <c r="F1297" i="63"/>
  <c r="H1297" i="63"/>
  <c r="B1297" i="63"/>
  <c r="I1297" i="63"/>
  <c r="C1290" i="63"/>
  <c r="D1290" i="63"/>
  <c r="E1290" i="63"/>
  <c r="F1290" i="63"/>
  <c r="G1290" i="63"/>
  <c r="H1290" i="63"/>
  <c r="B1290" i="63"/>
  <c r="P1275" i="63"/>
  <c r="B1275" i="63"/>
  <c r="G1275" i="63"/>
  <c r="C1275" i="63"/>
  <c r="D1275" i="63"/>
  <c r="E1275" i="63"/>
  <c r="F1275" i="63"/>
  <c r="H1275" i="63"/>
  <c r="I1275" i="63"/>
  <c r="B1268" i="63"/>
  <c r="G1268" i="63"/>
  <c r="C1268" i="63"/>
  <c r="D1268" i="63"/>
  <c r="E1268" i="63"/>
  <c r="H1268" i="63"/>
  <c r="F1268" i="63"/>
  <c r="D1373" i="63"/>
  <c r="G1366" i="63"/>
  <c r="B1361" i="63"/>
  <c r="E1354" i="63"/>
  <c r="G1348" i="63"/>
  <c r="D1341" i="63"/>
  <c r="C1333" i="63"/>
  <c r="G1322" i="63"/>
  <c r="G1308" i="63"/>
  <c r="E1293" i="63"/>
  <c r="H1273" i="63"/>
  <c r="B1237" i="63"/>
  <c r="B1221" i="63"/>
  <c r="F1345" i="63"/>
  <c r="G1345" i="63"/>
  <c r="H1345" i="63"/>
  <c r="I1345" i="63"/>
  <c r="B1345" i="63"/>
  <c r="E1345" i="63"/>
  <c r="C1269" i="63"/>
  <c r="D1269" i="63"/>
  <c r="E1269" i="63"/>
  <c r="F1269" i="63"/>
  <c r="G1269" i="63"/>
  <c r="H1269" i="63"/>
  <c r="B1269" i="63"/>
  <c r="I1269" i="63"/>
  <c r="E1370" i="63"/>
  <c r="F1370" i="63"/>
  <c r="G1370" i="63"/>
  <c r="H1370" i="63"/>
  <c r="I1370" i="63"/>
  <c r="D1370" i="63"/>
  <c r="I1352" i="63"/>
  <c r="B1352" i="63"/>
  <c r="E1352" i="63"/>
  <c r="H1352" i="63"/>
  <c r="B1346" i="63"/>
  <c r="C1346" i="63"/>
  <c r="D1346" i="63"/>
  <c r="E1346" i="63"/>
  <c r="F1346" i="63"/>
  <c r="I1346" i="63"/>
  <c r="G1342" i="63"/>
  <c r="F1342" i="63"/>
  <c r="B1342" i="63"/>
  <c r="C1342" i="63"/>
  <c r="D1342" i="63"/>
  <c r="E1342" i="63"/>
  <c r="G1335" i="63"/>
  <c r="C1335" i="63"/>
  <c r="F1335" i="63"/>
  <c r="B1335" i="63"/>
  <c r="D1335" i="63"/>
  <c r="E1335" i="63"/>
  <c r="E1323" i="63"/>
  <c r="H1323" i="63"/>
  <c r="D1323" i="63"/>
  <c r="C1323" i="63"/>
  <c r="F1323" i="63"/>
  <c r="G1323" i="63"/>
  <c r="I1323" i="63"/>
  <c r="B1323" i="63"/>
  <c r="B1296" i="63"/>
  <c r="G1296" i="63"/>
  <c r="C1296" i="63"/>
  <c r="D1296" i="63"/>
  <c r="E1296" i="63"/>
  <c r="F1296" i="63"/>
  <c r="I1296" i="63"/>
  <c r="H1296" i="63"/>
  <c r="B1289" i="63"/>
  <c r="G1289" i="63"/>
  <c r="C1289" i="63"/>
  <c r="E1289" i="63"/>
  <c r="D1289" i="63"/>
  <c r="H1289" i="63"/>
  <c r="G1272" i="63"/>
  <c r="H1272" i="63"/>
  <c r="I1272" i="63"/>
  <c r="C1272" i="63"/>
  <c r="F1272" i="63"/>
  <c r="B1272" i="63"/>
  <c r="D1272" i="63"/>
  <c r="E1272" i="63"/>
  <c r="I1263" i="63"/>
  <c r="E1263" i="63"/>
  <c r="H1263" i="63"/>
  <c r="B1263" i="63"/>
  <c r="C1263" i="63"/>
  <c r="D1263" i="63"/>
  <c r="F1263" i="63"/>
  <c r="G1263" i="63"/>
  <c r="B1259" i="63"/>
  <c r="C1259" i="63"/>
  <c r="D1259" i="63"/>
  <c r="I1259" i="63"/>
  <c r="E1259" i="63"/>
  <c r="F1259" i="63"/>
  <c r="G1259" i="63"/>
  <c r="H1259" i="63"/>
  <c r="P1238" i="63"/>
  <c r="B1238" i="63"/>
  <c r="C1238" i="63"/>
  <c r="D1238" i="63"/>
  <c r="I1238" i="63"/>
  <c r="E1238" i="63"/>
  <c r="F1238" i="63"/>
  <c r="G1238" i="63"/>
  <c r="H1238" i="63"/>
  <c r="B1217" i="63"/>
  <c r="C1217" i="63"/>
  <c r="D1217" i="63"/>
  <c r="I1217" i="63"/>
  <c r="G1217" i="63"/>
  <c r="H1217" i="63"/>
  <c r="F1217" i="63"/>
  <c r="C1373" i="63"/>
  <c r="F1366" i="63"/>
  <c r="D1354" i="63"/>
  <c r="F1348" i="63"/>
  <c r="C1341" i="63"/>
  <c r="B1333" i="63"/>
  <c r="E1322" i="63"/>
  <c r="F1308" i="63"/>
  <c r="I1290" i="63"/>
  <c r="F1273" i="63"/>
  <c r="C1253" i="63"/>
  <c r="H1236" i="63"/>
  <c r="B1355" i="63"/>
  <c r="C1355" i="63"/>
  <c r="D1355" i="63"/>
  <c r="E1355" i="63"/>
  <c r="F1355" i="63"/>
  <c r="I1355" i="63"/>
  <c r="F1343" i="63"/>
  <c r="G1343" i="63"/>
  <c r="H1343" i="63"/>
  <c r="I1343" i="63"/>
  <c r="B1343" i="63"/>
  <c r="E1343" i="63"/>
  <c r="E1330" i="63"/>
  <c r="H1330" i="63"/>
  <c r="D1330" i="63"/>
  <c r="B1330" i="63"/>
  <c r="G1330" i="63"/>
  <c r="B1315" i="63"/>
  <c r="D1315" i="63"/>
  <c r="I1315" i="63"/>
  <c r="C1315" i="63"/>
  <c r="E1315" i="63"/>
  <c r="F1315" i="63"/>
  <c r="G1315" i="63"/>
  <c r="H1315" i="63"/>
  <c r="B1303" i="63"/>
  <c r="G1303" i="63"/>
  <c r="C1303" i="63"/>
  <c r="D1303" i="63"/>
  <c r="E1303" i="63"/>
  <c r="F1303" i="63"/>
  <c r="I1303" i="63"/>
  <c r="H1303" i="63"/>
  <c r="I1371" i="63"/>
  <c r="D1366" i="63"/>
  <c r="G1359" i="63"/>
  <c r="B1354" i="63"/>
  <c r="C1347" i="63"/>
  <c r="G1340" i="63"/>
  <c r="C1331" i="63"/>
  <c r="C1320" i="63"/>
  <c r="C1308" i="63"/>
  <c r="I1289" i="63"/>
  <c r="C1270" i="63"/>
  <c r="H1252" i="63"/>
  <c r="C1312" i="63"/>
  <c r="H1294" i="63"/>
  <c r="G1249" i="63"/>
  <c r="F1233" i="63"/>
  <c r="D1205" i="63"/>
  <c r="O1235" i="63"/>
  <c r="I1235" i="63"/>
  <c r="E1235" i="63"/>
  <c r="H1235" i="63"/>
  <c r="O1232" i="63"/>
  <c r="E1232" i="63"/>
  <c r="F1232" i="63"/>
  <c r="G1232" i="63"/>
  <c r="H1232" i="63"/>
  <c r="I1232" i="63"/>
  <c r="D1232" i="63"/>
  <c r="E1225" i="63"/>
  <c r="F1225" i="63"/>
  <c r="G1225" i="63"/>
  <c r="H1225" i="63"/>
  <c r="I1225" i="63"/>
  <c r="D1225" i="63"/>
  <c r="R1214" i="63"/>
  <c r="I1214" i="63"/>
  <c r="E1214" i="63"/>
  <c r="H1214" i="63"/>
  <c r="R1201" i="63"/>
  <c r="B1201" i="63"/>
  <c r="C1201" i="63"/>
  <c r="D1201" i="63"/>
  <c r="E1201" i="63"/>
  <c r="F1201" i="63"/>
  <c r="I1369" i="63"/>
  <c r="H1240" i="63"/>
  <c r="F1228" i="63"/>
  <c r="G1286" i="63"/>
  <c r="H1286" i="63"/>
  <c r="I1286" i="63"/>
  <c r="C1286" i="63"/>
  <c r="F1286" i="63"/>
  <c r="O1251" i="63"/>
  <c r="G1251" i="63"/>
  <c r="H1251" i="63"/>
  <c r="I1251" i="63"/>
  <c r="C1251" i="63"/>
  <c r="F1251" i="63"/>
  <c r="C1234" i="63"/>
  <c r="D1234" i="63"/>
  <c r="E1234" i="63"/>
  <c r="F1234" i="63"/>
  <c r="G1234" i="63"/>
  <c r="H1234" i="63"/>
  <c r="B1234" i="63"/>
  <c r="R1231" i="63"/>
  <c r="B1231" i="63"/>
  <c r="C1231" i="63"/>
  <c r="D1231" i="63"/>
  <c r="I1231" i="63"/>
  <c r="L1229" i="63"/>
  <c r="B1229" i="63"/>
  <c r="C1229" i="63"/>
  <c r="D1229" i="63"/>
  <c r="E1229" i="63"/>
  <c r="F1229" i="63"/>
  <c r="O1219" i="63"/>
  <c r="B1219" i="63"/>
  <c r="G1219" i="63"/>
  <c r="H1374" i="63"/>
  <c r="F1369" i="63"/>
  <c r="H1360" i="63"/>
  <c r="H1280" i="63"/>
  <c r="D1240" i="63"/>
  <c r="G1235" i="63"/>
  <c r="H1231" i="63"/>
  <c r="F1219" i="63"/>
  <c r="H1215" i="63"/>
  <c r="F1203" i="63"/>
  <c r="C1304" i="63"/>
  <c r="D1304" i="63"/>
  <c r="E1304" i="63"/>
  <c r="F1304" i="63"/>
  <c r="H1304" i="63"/>
  <c r="B1304" i="63"/>
  <c r="I1291" i="63"/>
  <c r="E1291" i="63"/>
  <c r="H1291" i="63"/>
  <c r="C1276" i="63"/>
  <c r="D1276" i="63"/>
  <c r="E1276" i="63"/>
  <c r="F1276" i="63"/>
  <c r="G1276" i="63"/>
  <c r="H1276" i="63"/>
  <c r="B1276" i="63"/>
  <c r="B1254" i="63"/>
  <c r="G1254" i="63"/>
  <c r="B1247" i="63"/>
  <c r="G1247" i="63"/>
  <c r="J1233" i="63"/>
  <c r="B1233" i="63"/>
  <c r="G1233" i="63"/>
  <c r="N1228" i="63"/>
  <c r="I1228" i="63"/>
  <c r="E1228" i="63"/>
  <c r="H1228" i="63"/>
  <c r="G1374" i="63"/>
  <c r="E1369" i="63"/>
  <c r="G1360" i="63"/>
  <c r="G1280" i="63"/>
  <c r="I1276" i="63"/>
  <c r="H1247" i="63"/>
  <c r="F1235" i="63"/>
  <c r="G1231" i="63"/>
  <c r="E1219" i="63"/>
  <c r="F1374" i="63"/>
  <c r="D1369" i="63"/>
  <c r="F1360" i="63"/>
  <c r="F1280" i="63"/>
  <c r="E1251" i="63"/>
  <c r="F1247" i="63"/>
  <c r="D1235" i="63"/>
  <c r="F1231" i="63"/>
  <c r="I1226" i="63"/>
  <c r="D1219" i="63"/>
  <c r="G1214" i="63"/>
  <c r="E1374" i="63"/>
  <c r="C1369" i="63"/>
  <c r="E1360" i="63"/>
  <c r="D1251" i="63"/>
  <c r="E1247" i="63"/>
  <c r="C1235" i="63"/>
  <c r="E1231" i="63"/>
  <c r="H1226" i="63"/>
  <c r="C1219" i="63"/>
  <c r="F1214" i="63"/>
  <c r="C1262" i="63"/>
  <c r="D1262" i="63"/>
  <c r="E1262" i="63"/>
  <c r="F1262" i="63"/>
  <c r="G1262" i="63"/>
  <c r="H1262" i="63"/>
  <c r="B1262" i="63"/>
  <c r="C1227" i="63"/>
  <c r="D1227" i="63"/>
  <c r="E1227" i="63"/>
  <c r="F1227" i="63"/>
  <c r="G1227" i="63"/>
  <c r="H1227" i="63"/>
  <c r="B1227" i="63"/>
  <c r="L1208" i="63"/>
  <c r="B1208" i="63"/>
  <c r="C1208" i="63"/>
  <c r="D1208" i="63"/>
  <c r="E1208" i="63"/>
  <c r="F1208" i="63"/>
  <c r="K1206" i="63"/>
  <c r="C1206" i="63"/>
  <c r="D1206" i="63"/>
  <c r="E1206" i="63"/>
  <c r="F1206" i="63"/>
  <c r="G1206" i="63"/>
  <c r="H1206" i="63"/>
  <c r="B1206" i="63"/>
  <c r="D1374" i="63"/>
  <c r="D1360" i="63"/>
  <c r="G1291" i="63"/>
  <c r="I1254" i="63"/>
  <c r="B1251" i="63"/>
  <c r="D1247" i="63"/>
  <c r="B1235" i="63"/>
  <c r="C1218" i="63"/>
  <c r="D1214" i="63"/>
  <c r="B1266" i="63"/>
  <c r="C1266" i="63"/>
  <c r="D1266" i="63"/>
  <c r="I1266" i="63"/>
  <c r="B1226" i="63"/>
  <c r="G1226" i="63"/>
  <c r="Q1205" i="63"/>
  <c r="B1205" i="63"/>
  <c r="G1205" i="63"/>
  <c r="Q1203" i="63"/>
  <c r="B1203" i="63"/>
  <c r="C1203" i="63"/>
  <c r="D1203" i="63"/>
  <c r="I1203" i="63"/>
  <c r="C1374" i="63"/>
  <c r="C1360" i="63"/>
  <c r="G1312" i="63"/>
  <c r="F1291" i="63"/>
  <c r="H1254" i="63"/>
  <c r="C1247" i="63"/>
  <c r="I1234" i="63"/>
  <c r="E1226" i="63"/>
  <c r="C1214" i="63"/>
  <c r="H1205" i="63"/>
  <c r="I1201" i="63"/>
  <c r="L1250" i="63"/>
  <c r="B1250" i="63"/>
  <c r="C1250" i="63"/>
  <c r="D1250" i="63"/>
  <c r="E1250" i="63"/>
  <c r="F1250" i="63"/>
  <c r="C1241" i="63"/>
  <c r="D1241" i="63"/>
  <c r="E1241" i="63"/>
  <c r="F1241" i="63"/>
  <c r="G1241" i="63"/>
  <c r="H1241" i="63"/>
  <c r="B1241" i="63"/>
  <c r="E1218" i="63"/>
  <c r="F1218" i="63"/>
  <c r="G1218" i="63"/>
  <c r="H1218" i="63"/>
  <c r="I1218" i="63"/>
  <c r="D1218" i="63"/>
  <c r="R1216" i="63"/>
  <c r="G1216" i="63"/>
  <c r="H1216" i="63"/>
  <c r="I1216" i="63"/>
  <c r="C1216" i="63"/>
  <c r="F1216" i="63"/>
  <c r="D1291" i="63"/>
  <c r="H1266" i="63"/>
  <c r="F1254" i="63"/>
  <c r="H1250" i="63"/>
  <c r="I1233" i="63"/>
  <c r="D1226" i="63"/>
  <c r="B1214" i="63"/>
  <c r="F1205" i="63"/>
  <c r="H1201" i="63"/>
  <c r="I1312" i="63"/>
  <c r="E1312" i="63"/>
  <c r="H1312" i="63"/>
  <c r="B1294" i="63"/>
  <c r="C1294" i="63"/>
  <c r="D1294" i="63"/>
  <c r="I1294" i="63"/>
  <c r="B1280" i="63"/>
  <c r="C1280" i="63"/>
  <c r="D1280" i="63"/>
  <c r="I1280" i="63"/>
  <c r="G1265" i="63"/>
  <c r="H1265" i="63"/>
  <c r="I1265" i="63"/>
  <c r="C1265" i="63"/>
  <c r="F1265" i="63"/>
  <c r="I1249" i="63"/>
  <c r="E1249" i="63"/>
  <c r="H1249" i="63"/>
  <c r="B1240" i="63"/>
  <c r="G1240" i="63"/>
  <c r="B1215" i="63"/>
  <c r="C1215" i="63"/>
  <c r="D1215" i="63"/>
  <c r="E1215" i="63"/>
  <c r="F1215" i="63"/>
  <c r="M1204" i="63"/>
  <c r="E1204" i="63"/>
  <c r="F1204" i="63"/>
  <c r="G1204" i="63"/>
  <c r="H1204" i="63"/>
  <c r="I1204" i="63"/>
  <c r="D1204" i="63"/>
  <c r="D1312" i="63"/>
  <c r="C1291" i="63"/>
  <c r="G1266" i="63"/>
  <c r="I1262" i="63"/>
  <c r="E1254" i="63"/>
  <c r="G1250" i="63"/>
  <c r="H1233" i="63"/>
  <c r="I1229" i="63"/>
  <c r="C1226" i="63"/>
  <c r="E1205" i="63"/>
  <c r="G1201" i="63"/>
  <c r="E1200" i="63"/>
  <c r="D1200" i="63"/>
  <c r="C1200" i="63"/>
  <c r="I1200" i="63"/>
  <c r="H1200" i="63"/>
  <c r="G1200" i="63"/>
  <c r="F1200" i="63"/>
  <c r="B166" i="63"/>
  <c r="E217" i="63"/>
  <c r="B143" i="63"/>
  <c r="H88" i="63"/>
  <c r="O256" i="63"/>
  <c r="G677" i="63"/>
  <c r="K680" i="63"/>
  <c r="B22" i="63"/>
  <c r="L1236" i="63"/>
  <c r="F669" i="63"/>
  <c r="F101" i="63"/>
  <c r="F89" i="63"/>
  <c r="D179" i="63"/>
  <c r="G89" i="63"/>
  <c r="C665" i="63"/>
  <c r="E8" i="63"/>
  <c r="I88" i="63"/>
  <c r="C103" i="63"/>
  <c r="L623" i="63"/>
  <c r="E21" i="63"/>
  <c r="N1203" i="63"/>
  <c r="B9" i="63"/>
  <c r="F609" i="63"/>
  <c r="G8" i="63"/>
  <c r="B58" i="63"/>
  <c r="N608" i="63"/>
  <c r="H624" i="63"/>
  <c r="C22" i="63"/>
  <c r="O1203" i="63"/>
  <c r="H8" i="63"/>
  <c r="C133" i="63"/>
  <c r="E179" i="63"/>
  <c r="E239" i="63"/>
  <c r="H69" i="63"/>
  <c r="C261" i="63"/>
  <c r="E649" i="63"/>
  <c r="B277" i="63"/>
  <c r="F4" i="63"/>
  <c r="H83" i="63"/>
  <c r="E261" i="63"/>
  <c r="G21" i="63"/>
  <c r="C9" i="63"/>
  <c r="C58" i="63"/>
  <c r="F132" i="63"/>
  <c r="D218" i="63"/>
  <c r="O262" i="63"/>
  <c r="C121" i="63"/>
  <c r="E609" i="63"/>
  <c r="H21" i="63"/>
  <c r="B45" i="63"/>
  <c r="H90" i="63"/>
  <c r="E152" i="63"/>
  <c r="G4" i="63"/>
  <c r="H78" i="63"/>
  <c r="B84" i="63"/>
  <c r="H609" i="63"/>
  <c r="C102" i="63"/>
  <c r="B103" i="63"/>
  <c r="D121" i="63"/>
  <c r="E132" i="63"/>
  <c r="M1210" i="63"/>
  <c r="D217" i="63"/>
  <c r="G624" i="63"/>
  <c r="B262" i="63"/>
  <c r="H638" i="63"/>
  <c r="K269" i="63"/>
  <c r="L680" i="63"/>
  <c r="P296" i="63"/>
  <c r="H3" i="63"/>
  <c r="H7" i="63"/>
  <c r="H20" i="63"/>
  <c r="D57" i="63"/>
  <c r="B73" i="63"/>
  <c r="I84" i="63"/>
  <c r="G101" i="63"/>
  <c r="E102" i="63"/>
  <c r="D103" i="63"/>
  <c r="F120" i="63"/>
  <c r="C142" i="63"/>
  <c r="C143" i="63"/>
  <c r="G239" i="63"/>
  <c r="C249" i="63"/>
  <c r="C625" i="63"/>
  <c r="P262" i="63"/>
  <c r="K638" i="63"/>
  <c r="N651" i="63"/>
  <c r="B20" i="63"/>
  <c r="I3" i="63"/>
  <c r="I7" i="63"/>
  <c r="C44" i="63"/>
  <c r="C45" i="63"/>
  <c r="P1203" i="63"/>
  <c r="H73" i="63"/>
  <c r="H101" i="63"/>
  <c r="F102" i="63"/>
  <c r="G120" i="63"/>
  <c r="F141" i="63"/>
  <c r="D142" i="63"/>
  <c r="D249" i="63"/>
  <c r="O626" i="63"/>
  <c r="L263" i="63"/>
  <c r="Q653" i="63"/>
  <c r="O718" i="63"/>
  <c r="O1374" i="63"/>
  <c r="C31" i="63"/>
  <c r="B32" i="63"/>
  <c r="K1202" i="63"/>
  <c r="D44" i="63"/>
  <c r="D45" i="63"/>
  <c r="G102" i="63"/>
  <c r="G116" i="63"/>
  <c r="B119" i="63"/>
  <c r="C129" i="63"/>
  <c r="B130" i="63"/>
  <c r="G141" i="63"/>
  <c r="E142" i="63"/>
  <c r="D213" i="63"/>
  <c r="F249" i="63"/>
  <c r="I634" i="63"/>
  <c r="L1232" i="63"/>
  <c r="P718" i="63"/>
  <c r="I47" i="63"/>
  <c r="P1374" i="63"/>
  <c r="F17" i="63"/>
  <c r="F30" i="63"/>
  <c r="D31" i="63"/>
  <c r="C32" i="63"/>
  <c r="L1202" i="63"/>
  <c r="E34" i="63"/>
  <c r="F43" i="63"/>
  <c r="E44" i="63"/>
  <c r="I53" i="63"/>
  <c r="F56" i="63"/>
  <c r="B60" i="63"/>
  <c r="B612" i="63"/>
  <c r="H119" i="63"/>
  <c r="F128" i="63"/>
  <c r="D129" i="63"/>
  <c r="C130" i="63"/>
  <c r="H141" i="63"/>
  <c r="B185" i="63"/>
  <c r="H238" i="63"/>
  <c r="F248" i="63"/>
  <c r="K1223" i="63"/>
  <c r="M1232" i="63"/>
  <c r="P1209" i="63"/>
  <c r="L1210" i="63"/>
  <c r="G17" i="63"/>
  <c r="G30" i="63"/>
  <c r="E31" i="63"/>
  <c r="D32" i="63"/>
  <c r="M1202" i="63"/>
  <c r="G43" i="63"/>
  <c r="F44" i="63"/>
  <c r="H60" i="63"/>
  <c r="N1205" i="63"/>
  <c r="C607" i="63"/>
  <c r="F612" i="63"/>
  <c r="C112" i="63"/>
  <c r="G128" i="63"/>
  <c r="E129" i="63"/>
  <c r="D130" i="63"/>
  <c r="M1219" i="63"/>
  <c r="H248" i="63"/>
  <c r="M1223" i="63"/>
  <c r="F635" i="63"/>
  <c r="F644" i="63"/>
  <c r="H17" i="63"/>
  <c r="H30" i="63"/>
  <c r="F31" i="63"/>
  <c r="N1202" i="63"/>
  <c r="H43" i="63"/>
  <c r="B71" i="63"/>
  <c r="O1205" i="63"/>
  <c r="D607" i="63"/>
  <c r="L612" i="63"/>
  <c r="D112" i="63"/>
  <c r="H128" i="63"/>
  <c r="F129" i="63"/>
  <c r="C184" i="63"/>
  <c r="N1219" i="63"/>
  <c r="F212" i="63"/>
  <c r="G234" i="63"/>
  <c r="H644" i="63"/>
  <c r="B282" i="63"/>
  <c r="M293" i="63"/>
  <c r="C70" i="63"/>
  <c r="C71" i="63"/>
  <c r="P1205" i="63"/>
  <c r="R607" i="63"/>
  <c r="E608" i="63"/>
  <c r="D87" i="63"/>
  <c r="M612" i="63"/>
  <c r="I115" i="63"/>
  <c r="B134" i="63"/>
  <c r="B153" i="63"/>
  <c r="F165" i="63"/>
  <c r="D184" i="63"/>
  <c r="D208" i="63"/>
  <c r="G212" i="63"/>
  <c r="H234" i="63"/>
  <c r="E244" i="63"/>
  <c r="F628" i="63"/>
  <c r="J1229" i="63"/>
  <c r="H655" i="63"/>
  <c r="B10" i="63"/>
  <c r="C16" i="63"/>
  <c r="K1201" i="63"/>
  <c r="B23" i="63"/>
  <c r="C29" i="63"/>
  <c r="H52" i="63"/>
  <c r="D70" i="63"/>
  <c r="D71" i="63"/>
  <c r="B83" i="63"/>
  <c r="K608" i="63"/>
  <c r="E87" i="63"/>
  <c r="O612" i="63"/>
  <c r="C89" i="63"/>
  <c r="B90" i="63"/>
  <c r="H105" i="63"/>
  <c r="E111" i="63"/>
  <c r="C153" i="63"/>
  <c r="G165" i="63"/>
  <c r="C180" i="63"/>
  <c r="E184" i="63"/>
  <c r="E208" i="63"/>
  <c r="F244" i="63"/>
  <c r="B620" i="63"/>
  <c r="G628" i="63"/>
  <c r="O274" i="63"/>
  <c r="F69" i="63"/>
  <c r="E70" i="63"/>
  <c r="I79" i="63"/>
  <c r="F82" i="63"/>
  <c r="C83" i="63"/>
  <c r="L608" i="63"/>
  <c r="P610" i="63"/>
  <c r="F88" i="63"/>
  <c r="D89" i="63"/>
  <c r="C90" i="63"/>
  <c r="F111" i="63"/>
  <c r="C613" i="63"/>
  <c r="C152" i="63"/>
  <c r="H165" i="63"/>
  <c r="Q1214" i="63"/>
  <c r="E616" i="63"/>
  <c r="B617" i="63"/>
  <c r="F183" i="63"/>
  <c r="B207" i="63"/>
  <c r="H211" i="63"/>
  <c r="K255" i="63"/>
  <c r="H47" i="63"/>
  <c r="O608" i="63"/>
  <c r="C57" i="63"/>
  <c r="G69" i="63"/>
  <c r="F70" i="63"/>
  <c r="B133" i="63"/>
  <c r="D152" i="63"/>
  <c r="F616" i="63"/>
  <c r="G183" i="63"/>
  <c r="D256" i="63"/>
  <c r="K1236" i="63"/>
  <c r="F659" i="63"/>
  <c r="C94" i="63"/>
  <c r="O1194" i="63"/>
  <c r="N1194" i="63"/>
  <c r="H1194" i="63"/>
  <c r="G1194" i="63"/>
  <c r="F1194" i="63"/>
  <c r="D1194" i="63"/>
  <c r="P1194" i="63"/>
  <c r="M1194" i="63"/>
  <c r="L1194" i="63"/>
  <c r="Q1194" i="63"/>
  <c r="K1194" i="63"/>
  <c r="R1194" i="63"/>
  <c r="J1194" i="63"/>
  <c r="E1194" i="63"/>
  <c r="I1194" i="63"/>
  <c r="C1194" i="63"/>
  <c r="B1194" i="63"/>
  <c r="N1130" i="63"/>
  <c r="G1130" i="63"/>
  <c r="O1130" i="63"/>
  <c r="I1130" i="63"/>
  <c r="H1130" i="63"/>
  <c r="E1130" i="63"/>
  <c r="D1130" i="63"/>
  <c r="F1130" i="63"/>
  <c r="C1130" i="63"/>
  <c r="P1130" i="63"/>
  <c r="L1130" i="63"/>
  <c r="B1130" i="63"/>
  <c r="K1130" i="63"/>
  <c r="R1130" i="63"/>
  <c r="Q1130" i="63"/>
  <c r="M1130" i="63"/>
  <c r="J1130" i="63"/>
  <c r="C495" i="63"/>
  <c r="G495" i="63"/>
  <c r="I495" i="63"/>
  <c r="F495" i="63"/>
  <c r="E495" i="63"/>
  <c r="H495" i="63"/>
  <c r="D495" i="63"/>
  <c r="B495" i="63"/>
  <c r="B1013" i="63"/>
  <c r="C1013" i="63"/>
  <c r="P379" i="63"/>
  <c r="B379" i="63"/>
  <c r="L379" i="63"/>
  <c r="K379" i="63"/>
  <c r="H379" i="63"/>
  <c r="G379" i="63"/>
  <c r="F379" i="63"/>
  <c r="E379" i="63"/>
  <c r="Q379" i="63"/>
  <c r="O379" i="63"/>
  <c r="N379" i="63"/>
  <c r="M379" i="63"/>
  <c r="J379" i="63"/>
  <c r="I379" i="63"/>
  <c r="D379" i="63"/>
  <c r="C379" i="63"/>
  <c r="R379" i="63"/>
  <c r="N822" i="63"/>
  <c r="M822" i="63"/>
  <c r="L822" i="63"/>
  <c r="O822" i="63"/>
  <c r="K822" i="63"/>
  <c r="J822" i="63"/>
  <c r="D822" i="63"/>
  <c r="C822" i="63"/>
  <c r="B822" i="63"/>
  <c r="R822" i="63"/>
  <c r="H822" i="63"/>
  <c r="Q822" i="63"/>
  <c r="G822" i="63"/>
  <c r="F822" i="63"/>
  <c r="P822" i="63"/>
  <c r="R698" i="63"/>
  <c r="D698" i="63"/>
  <c r="G698" i="63"/>
  <c r="N698" i="63"/>
  <c r="F698" i="63"/>
  <c r="E698" i="63"/>
  <c r="C698" i="63"/>
  <c r="B698" i="63"/>
  <c r="P698" i="63"/>
  <c r="J698" i="63"/>
  <c r="M698" i="63"/>
  <c r="L698" i="63"/>
  <c r="K698" i="63"/>
  <c r="I698" i="63"/>
  <c r="H698" i="63"/>
  <c r="F621" i="63"/>
  <c r="E621" i="63"/>
  <c r="R621" i="63"/>
  <c r="D621" i="63"/>
  <c r="Q621" i="63"/>
  <c r="C621" i="63"/>
  <c r="P621" i="63"/>
  <c r="B621" i="63"/>
  <c r="O621" i="63"/>
  <c r="N621" i="63"/>
  <c r="M621" i="63"/>
  <c r="L621" i="63"/>
  <c r="K621" i="63"/>
  <c r="F110" i="63"/>
  <c r="E110" i="63"/>
  <c r="D110" i="63"/>
  <c r="C110" i="63"/>
  <c r="B110" i="63"/>
  <c r="R1183" i="63"/>
  <c r="D1183" i="63"/>
  <c r="Q1183" i="63"/>
  <c r="K1183" i="63"/>
  <c r="J1183" i="63"/>
  <c r="H1183" i="63"/>
  <c r="G1183" i="63"/>
  <c r="F1183" i="63"/>
  <c r="N1183" i="63"/>
  <c r="M1183" i="63"/>
  <c r="L1183" i="63"/>
  <c r="C1183" i="63"/>
  <c r="P1183" i="63"/>
  <c r="O1183" i="63"/>
  <c r="B1183" i="63"/>
  <c r="I1183" i="63"/>
  <c r="E1183" i="63"/>
  <c r="G534" i="63"/>
  <c r="F534" i="63"/>
  <c r="D534" i="63"/>
  <c r="J534" i="63"/>
  <c r="E534" i="63"/>
  <c r="P534" i="63"/>
  <c r="H534" i="63"/>
  <c r="R534" i="63"/>
  <c r="Q534" i="63"/>
  <c r="L534" i="63"/>
  <c r="I534" i="63"/>
  <c r="N534" i="63"/>
  <c r="K534" i="63"/>
  <c r="C534" i="63"/>
  <c r="B534" i="63"/>
  <c r="O534" i="63"/>
  <c r="M534" i="63"/>
  <c r="B1054" i="63"/>
  <c r="C1054" i="63"/>
  <c r="E430" i="63"/>
  <c r="B430" i="63"/>
  <c r="D430" i="63"/>
  <c r="C430" i="63"/>
  <c r="M395" i="63"/>
  <c r="H395" i="63"/>
  <c r="G395" i="63"/>
  <c r="F395" i="63"/>
  <c r="E395" i="63"/>
  <c r="J395" i="63"/>
  <c r="B395" i="63"/>
  <c r="C395" i="63"/>
  <c r="R395" i="63"/>
  <c r="Q395" i="63"/>
  <c r="P395" i="63"/>
  <c r="N395" i="63"/>
  <c r="L395" i="63"/>
  <c r="K395" i="63"/>
  <c r="I395" i="63"/>
  <c r="D395" i="63"/>
  <c r="O395" i="63"/>
  <c r="C347" i="63"/>
  <c r="B347" i="63"/>
  <c r="D347" i="63"/>
  <c r="C323" i="63"/>
  <c r="B323" i="63"/>
  <c r="G723" i="63"/>
  <c r="N723" i="63"/>
  <c r="M723" i="63"/>
  <c r="F723" i="63"/>
  <c r="D723" i="63"/>
  <c r="C723" i="63"/>
  <c r="B723" i="63"/>
  <c r="R723" i="63"/>
  <c r="P723" i="63"/>
  <c r="I723" i="63"/>
  <c r="H723" i="63"/>
  <c r="Q723" i="63"/>
  <c r="O723" i="63"/>
  <c r="L723" i="63"/>
  <c r="K723" i="63"/>
  <c r="J723" i="63"/>
  <c r="E723" i="63"/>
  <c r="R1227" i="63"/>
  <c r="P1227" i="63"/>
  <c r="O1227" i="63"/>
  <c r="N1227" i="63"/>
  <c r="M1227" i="63"/>
  <c r="L1227" i="63"/>
  <c r="K1227" i="63"/>
  <c r="J1227" i="63"/>
  <c r="I172" i="63"/>
  <c r="H172" i="63"/>
  <c r="G172" i="63"/>
  <c r="F172" i="63"/>
  <c r="E172" i="63"/>
  <c r="D172" i="63"/>
  <c r="C172" i="63"/>
  <c r="B172" i="63"/>
  <c r="I76" i="63"/>
  <c r="H76" i="63"/>
  <c r="G76" i="63"/>
  <c r="F76" i="63"/>
  <c r="E76" i="63"/>
  <c r="C76" i="63"/>
  <c r="B76" i="63"/>
  <c r="G567" i="63"/>
  <c r="F567" i="63"/>
  <c r="N567" i="63"/>
  <c r="M567" i="63"/>
  <c r="L567" i="63"/>
  <c r="R567" i="63"/>
  <c r="H567" i="63"/>
  <c r="E567" i="63"/>
  <c r="D567" i="63"/>
  <c r="J567" i="63"/>
  <c r="I567" i="63"/>
  <c r="C567" i="63"/>
  <c r="Q567" i="63"/>
  <c r="P567" i="63"/>
  <c r="O567" i="63"/>
  <c r="K567" i="63"/>
  <c r="B567" i="63"/>
  <c r="G1192" i="63"/>
  <c r="F1192" i="63"/>
  <c r="N1192" i="63"/>
  <c r="M1192" i="63"/>
  <c r="L1192" i="63"/>
  <c r="Q1192" i="63"/>
  <c r="E1192" i="63"/>
  <c r="D1192" i="63"/>
  <c r="C1192" i="63"/>
  <c r="R1192" i="63"/>
  <c r="B1192" i="63"/>
  <c r="I1192" i="63"/>
  <c r="J1192" i="63"/>
  <c r="H1192" i="63"/>
  <c r="O1192" i="63"/>
  <c r="K1192" i="63"/>
  <c r="P1192" i="63"/>
  <c r="G1182" i="63"/>
  <c r="N1182" i="63"/>
  <c r="M1182" i="63"/>
  <c r="Q1182" i="63"/>
  <c r="H1182" i="63"/>
  <c r="F1182" i="63"/>
  <c r="E1182" i="63"/>
  <c r="R1182" i="63"/>
  <c r="D1182" i="63"/>
  <c r="C1182" i="63"/>
  <c r="B1182" i="63"/>
  <c r="O1182" i="63"/>
  <c r="P1182" i="63"/>
  <c r="L1182" i="63"/>
  <c r="K1182" i="63"/>
  <c r="J1182" i="63"/>
  <c r="I1182" i="63"/>
  <c r="G548" i="63"/>
  <c r="N548" i="63"/>
  <c r="M548" i="63"/>
  <c r="E548" i="63"/>
  <c r="O548" i="63"/>
  <c r="L548" i="63"/>
  <c r="K548" i="63"/>
  <c r="F548" i="63"/>
  <c r="R548" i="63"/>
  <c r="Q548" i="63"/>
  <c r="H548" i="63"/>
  <c r="I548" i="63"/>
  <c r="D548" i="63"/>
  <c r="C548" i="63"/>
  <c r="B548" i="63"/>
  <c r="P548" i="63"/>
  <c r="J548" i="63"/>
  <c r="G1170" i="63"/>
  <c r="N1170" i="63"/>
  <c r="M1170" i="63"/>
  <c r="K1170" i="63"/>
  <c r="C1170" i="63"/>
  <c r="B1170" i="63"/>
  <c r="R1170" i="63"/>
  <c r="H1170" i="63"/>
  <c r="F1170" i="63"/>
  <c r="E1170" i="63"/>
  <c r="D1170" i="63"/>
  <c r="I1170" i="63"/>
  <c r="P1170" i="63"/>
  <c r="Q1170" i="63"/>
  <c r="O1170" i="63"/>
  <c r="L1170" i="63"/>
  <c r="J1170" i="63"/>
  <c r="O1367" i="63"/>
  <c r="N1367" i="63"/>
  <c r="M1367" i="63"/>
  <c r="P1367" i="63"/>
  <c r="K1367" i="63"/>
  <c r="R1367" i="63"/>
  <c r="Q1367" i="63"/>
  <c r="L1367" i="63"/>
  <c r="J1367" i="63"/>
  <c r="H1150" i="63"/>
  <c r="O1150" i="63"/>
  <c r="N1150" i="63"/>
  <c r="M1150" i="63"/>
  <c r="R1150" i="63"/>
  <c r="G1150" i="63"/>
  <c r="F1150" i="63"/>
  <c r="E1150" i="63"/>
  <c r="K1150" i="63"/>
  <c r="P1150" i="63"/>
  <c r="J1150" i="63"/>
  <c r="I1150" i="63"/>
  <c r="D1150" i="63"/>
  <c r="C1150" i="63"/>
  <c r="L1150" i="63"/>
  <c r="Q1150" i="63"/>
  <c r="B1150" i="63"/>
  <c r="F1142" i="63"/>
  <c r="M1142" i="63"/>
  <c r="L1142" i="63"/>
  <c r="K1142" i="63"/>
  <c r="Q1142" i="63"/>
  <c r="I1142" i="63"/>
  <c r="R1142" i="63"/>
  <c r="H1142" i="63"/>
  <c r="E1142" i="63"/>
  <c r="P1142" i="63"/>
  <c r="J1142" i="63"/>
  <c r="O1142" i="63"/>
  <c r="G1142" i="63"/>
  <c r="D1142" i="63"/>
  <c r="N1142" i="63"/>
  <c r="C1142" i="63"/>
  <c r="B1142" i="63"/>
  <c r="F1128" i="63"/>
  <c r="M1128" i="63"/>
  <c r="P1128" i="63"/>
  <c r="J1128" i="63"/>
  <c r="D1128" i="63"/>
  <c r="B1128" i="63"/>
  <c r="O1128" i="63"/>
  <c r="N1128" i="63"/>
  <c r="L1128" i="63"/>
  <c r="H1128" i="63"/>
  <c r="E1128" i="63"/>
  <c r="K1128" i="63"/>
  <c r="I1128" i="63"/>
  <c r="R1128" i="63"/>
  <c r="Q1128" i="63"/>
  <c r="G1128" i="63"/>
  <c r="C1128" i="63"/>
  <c r="N1116" i="63"/>
  <c r="Q1116" i="63"/>
  <c r="B1116" i="63"/>
  <c r="O1116" i="63"/>
  <c r="M1116" i="63"/>
  <c r="J1116" i="63"/>
  <c r="I1116" i="63"/>
  <c r="C1116" i="63"/>
  <c r="E1116" i="63"/>
  <c r="P1116" i="63"/>
  <c r="R1116" i="63"/>
  <c r="L1116" i="63"/>
  <c r="F1116" i="63"/>
  <c r="K1116" i="63"/>
  <c r="D1116" i="63"/>
  <c r="H1116" i="63"/>
  <c r="G1116" i="63"/>
  <c r="J1108" i="63"/>
  <c r="I1108" i="63"/>
  <c r="C1108" i="63"/>
  <c r="G1108" i="63"/>
  <c r="D1108" i="63"/>
  <c r="O1108" i="63"/>
  <c r="Q1108" i="63"/>
  <c r="M1108" i="63"/>
  <c r="H1108" i="63"/>
  <c r="F1108" i="63"/>
  <c r="R1108" i="63"/>
  <c r="K1108" i="63"/>
  <c r="P1108" i="63"/>
  <c r="N1108" i="63"/>
  <c r="L1108" i="63"/>
  <c r="E1108" i="63"/>
  <c r="B1108" i="63"/>
  <c r="J1098" i="63"/>
  <c r="I1098" i="63"/>
  <c r="M1098" i="63"/>
  <c r="Q1098" i="63"/>
  <c r="N1098" i="63"/>
  <c r="F1098" i="63"/>
  <c r="H1098" i="63"/>
  <c r="D1098" i="63"/>
  <c r="O1098" i="63"/>
  <c r="P1098" i="63"/>
  <c r="L1098" i="63"/>
  <c r="C1098" i="63"/>
  <c r="R1098" i="63"/>
  <c r="K1098" i="63"/>
  <c r="G1098" i="63"/>
  <c r="E1098" i="63"/>
  <c r="B1098" i="63"/>
  <c r="J533" i="63"/>
  <c r="I533" i="63"/>
  <c r="E533" i="63"/>
  <c r="H533" i="63"/>
  <c r="D533" i="63"/>
  <c r="B533" i="63"/>
  <c r="R533" i="63"/>
  <c r="O533" i="63"/>
  <c r="N533" i="63"/>
  <c r="G533" i="63"/>
  <c r="Q533" i="63"/>
  <c r="P533" i="63"/>
  <c r="L533" i="63"/>
  <c r="K533" i="63"/>
  <c r="M533" i="63"/>
  <c r="F533" i="63"/>
  <c r="C533" i="63"/>
  <c r="J528" i="63"/>
  <c r="I528" i="63"/>
  <c r="M528" i="63"/>
  <c r="H528" i="63"/>
  <c r="E528" i="63"/>
  <c r="D528" i="63"/>
  <c r="P528" i="63"/>
  <c r="N528" i="63"/>
  <c r="G528" i="63"/>
  <c r="F528" i="63"/>
  <c r="B528" i="63"/>
  <c r="R528" i="63"/>
  <c r="Q528" i="63"/>
  <c r="O528" i="63"/>
  <c r="L528" i="63"/>
  <c r="K528" i="63"/>
  <c r="C528" i="63"/>
  <c r="F517" i="63"/>
  <c r="E517" i="63"/>
  <c r="B517" i="63"/>
  <c r="D517" i="63"/>
  <c r="C517" i="63"/>
  <c r="E512" i="63"/>
  <c r="D512" i="63"/>
  <c r="B512" i="63"/>
  <c r="C512" i="63"/>
  <c r="I506" i="63"/>
  <c r="F506" i="63"/>
  <c r="E506" i="63"/>
  <c r="H506" i="63"/>
  <c r="G506" i="63"/>
  <c r="C506" i="63"/>
  <c r="B506" i="63"/>
  <c r="D506" i="63"/>
  <c r="I493" i="63"/>
  <c r="D493" i="63"/>
  <c r="C493" i="63"/>
  <c r="G493" i="63"/>
  <c r="F493" i="63"/>
  <c r="E493" i="63"/>
  <c r="B493" i="63"/>
  <c r="H493" i="63"/>
  <c r="R1340" i="63"/>
  <c r="Q1340" i="63"/>
  <c r="M1340" i="63"/>
  <c r="J1340" i="63"/>
  <c r="P1340" i="63"/>
  <c r="O1340" i="63"/>
  <c r="N1340" i="63"/>
  <c r="L1340" i="63"/>
  <c r="K1340" i="63"/>
  <c r="C1053" i="63"/>
  <c r="B1053" i="63"/>
  <c r="N1329" i="63"/>
  <c r="R1329" i="63"/>
  <c r="Q1329" i="63"/>
  <c r="P1329" i="63"/>
  <c r="O1329" i="63"/>
  <c r="L1329" i="63"/>
  <c r="M1329" i="63"/>
  <c r="K1329" i="63"/>
  <c r="J1329" i="63"/>
  <c r="E465" i="63"/>
  <c r="D465" i="63"/>
  <c r="C465" i="63"/>
  <c r="B465" i="63"/>
  <c r="Q1321" i="63"/>
  <c r="M1321" i="63"/>
  <c r="L1321" i="63"/>
  <c r="K1321" i="63"/>
  <c r="J1321" i="63"/>
  <c r="R1321" i="63"/>
  <c r="P1321" i="63"/>
  <c r="O1321" i="63"/>
  <c r="N1321" i="63"/>
  <c r="E452" i="63"/>
  <c r="D452" i="63"/>
  <c r="C452" i="63"/>
  <c r="B452" i="63"/>
  <c r="O444" i="63"/>
  <c r="K444" i="63"/>
  <c r="E444" i="63"/>
  <c r="D444" i="63"/>
  <c r="R444" i="63"/>
  <c r="B444" i="63"/>
  <c r="Q444" i="63"/>
  <c r="P444" i="63"/>
  <c r="N444" i="63"/>
  <c r="M444" i="63"/>
  <c r="L444" i="63"/>
  <c r="J444" i="63"/>
  <c r="I444" i="63"/>
  <c r="H444" i="63"/>
  <c r="G444" i="63"/>
  <c r="F444" i="63"/>
  <c r="C444" i="63"/>
  <c r="I435" i="63"/>
  <c r="G435" i="63"/>
  <c r="F435" i="63"/>
  <c r="E435" i="63"/>
  <c r="D435" i="63"/>
  <c r="C435" i="63"/>
  <c r="H435" i="63"/>
  <c r="B435" i="63"/>
  <c r="C1023" i="63"/>
  <c r="B1023" i="63"/>
  <c r="K1314" i="63"/>
  <c r="R1314" i="63"/>
  <c r="M1314" i="63"/>
  <c r="L1314" i="63"/>
  <c r="J1314" i="63"/>
  <c r="O1314" i="63"/>
  <c r="Q1314" i="63"/>
  <c r="P1314" i="63"/>
  <c r="N1314" i="63"/>
  <c r="K1005" i="63"/>
  <c r="H1005" i="63"/>
  <c r="G1005" i="63"/>
  <c r="B1005" i="63"/>
  <c r="N1005" i="63"/>
  <c r="M1005" i="63"/>
  <c r="L1005" i="63"/>
  <c r="J1005" i="63"/>
  <c r="R1005" i="63"/>
  <c r="O1005" i="63"/>
  <c r="F1005" i="63"/>
  <c r="D1005" i="63"/>
  <c r="C1005" i="63"/>
  <c r="Q1005" i="63"/>
  <c r="P1005" i="63"/>
  <c r="I1005" i="63"/>
  <c r="E1005" i="63"/>
  <c r="K1001" i="63"/>
  <c r="H1001" i="63"/>
  <c r="G1001" i="63"/>
  <c r="Q1001" i="63"/>
  <c r="L1001" i="63"/>
  <c r="J1001" i="63"/>
  <c r="I1001" i="63"/>
  <c r="F1001" i="63"/>
  <c r="R1001" i="63"/>
  <c r="B1001" i="63"/>
  <c r="P1001" i="63"/>
  <c r="O1001" i="63"/>
  <c r="M1001" i="63"/>
  <c r="E1001" i="63"/>
  <c r="D1001" i="63"/>
  <c r="C1001" i="63"/>
  <c r="N1001" i="63"/>
  <c r="K995" i="63"/>
  <c r="H995" i="63"/>
  <c r="G995" i="63"/>
  <c r="E995" i="63"/>
  <c r="Q995" i="63"/>
  <c r="P995" i="63"/>
  <c r="O995" i="63"/>
  <c r="N995" i="63"/>
  <c r="B995" i="63"/>
  <c r="R995" i="63"/>
  <c r="L995" i="63"/>
  <c r="J995" i="63"/>
  <c r="I995" i="63"/>
  <c r="F995" i="63"/>
  <c r="C995" i="63"/>
  <c r="D995" i="63"/>
  <c r="M995" i="63"/>
  <c r="K986" i="63"/>
  <c r="H986" i="63"/>
  <c r="G986" i="63"/>
  <c r="M986" i="63"/>
  <c r="E986" i="63"/>
  <c r="D986" i="63"/>
  <c r="C986" i="63"/>
  <c r="B986" i="63"/>
  <c r="P986" i="63"/>
  <c r="J986" i="63"/>
  <c r="I986" i="63"/>
  <c r="O986" i="63"/>
  <c r="L986" i="63"/>
  <c r="N986" i="63"/>
  <c r="F986" i="63"/>
  <c r="Q986" i="63"/>
  <c r="R986" i="63"/>
  <c r="N1302" i="63"/>
  <c r="M1302" i="63"/>
  <c r="L1302" i="63"/>
  <c r="K1302" i="63"/>
  <c r="Q1302" i="63"/>
  <c r="P1302" i="63"/>
  <c r="O1302" i="63"/>
  <c r="J1302" i="63"/>
  <c r="R1302" i="63"/>
  <c r="C403" i="63"/>
  <c r="B403" i="63"/>
  <c r="H400" i="63"/>
  <c r="F400" i="63"/>
  <c r="P400" i="63"/>
  <c r="O400" i="63"/>
  <c r="N400" i="63"/>
  <c r="M400" i="63"/>
  <c r="C400" i="63"/>
  <c r="R400" i="63"/>
  <c r="L400" i="63"/>
  <c r="K400" i="63"/>
  <c r="J400" i="63"/>
  <c r="I400" i="63"/>
  <c r="G400" i="63"/>
  <c r="E400" i="63"/>
  <c r="D400" i="63"/>
  <c r="B400" i="63"/>
  <c r="Q400" i="63"/>
  <c r="P956" i="63"/>
  <c r="B956" i="63"/>
  <c r="K956" i="63"/>
  <c r="J956" i="63"/>
  <c r="I956" i="63"/>
  <c r="H956" i="63"/>
  <c r="D956" i="63"/>
  <c r="R956" i="63"/>
  <c r="O956" i="63"/>
  <c r="M956" i="63"/>
  <c r="L956" i="63"/>
  <c r="G956" i="63"/>
  <c r="F956" i="63"/>
  <c r="Q956" i="63"/>
  <c r="N956" i="63"/>
  <c r="E956" i="63"/>
  <c r="C956" i="63"/>
  <c r="P392" i="63"/>
  <c r="B392" i="63"/>
  <c r="K392" i="63"/>
  <c r="J392" i="63"/>
  <c r="I392" i="63"/>
  <c r="H392" i="63"/>
  <c r="L392" i="63"/>
  <c r="D392" i="63"/>
  <c r="C392" i="63"/>
  <c r="R392" i="63"/>
  <c r="O392" i="63"/>
  <c r="N392" i="63"/>
  <c r="M392" i="63"/>
  <c r="G392" i="63"/>
  <c r="Q392" i="63"/>
  <c r="F392" i="63"/>
  <c r="E392" i="63"/>
  <c r="P390" i="63"/>
  <c r="B390" i="63"/>
  <c r="K390" i="63"/>
  <c r="J390" i="63"/>
  <c r="I390" i="63"/>
  <c r="H390" i="63"/>
  <c r="C390" i="63"/>
  <c r="R390" i="63"/>
  <c r="Q390" i="63"/>
  <c r="F390" i="63"/>
  <c r="D390" i="63"/>
  <c r="O390" i="63"/>
  <c r="N390" i="63"/>
  <c r="M390" i="63"/>
  <c r="L390" i="63"/>
  <c r="G390" i="63"/>
  <c r="E390" i="63"/>
  <c r="D924" i="63"/>
  <c r="C924" i="63"/>
  <c r="B924" i="63"/>
  <c r="H387" i="63"/>
  <c r="R387" i="63"/>
  <c r="D387" i="63"/>
  <c r="Q387" i="63"/>
  <c r="C387" i="63"/>
  <c r="P387" i="63"/>
  <c r="O387" i="63"/>
  <c r="N387" i="63"/>
  <c r="F387" i="63"/>
  <c r="E387" i="63"/>
  <c r="B387" i="63"/>
  <c r="M387" i="63"/>
  <c r="L387" i="63"/>
  <c r="G387" i="63"/>
  <c r="K387" i="63"/>
  <c r="J387" i="63"/>
  <c r="I387" i="63"/>
  <c r="H913" i="63"/>
  <c r="R913" i="63"/>
  <c r="D913" i="63"/>
  <c r="Q913" i="63"/>
  <c r="C913" i="63"/>
  <c r="G913" i="63"/>
  <c r="F913" i="63"/>
  <c r="E913" i="63"/>
  <c r="B913" i="63"/>
  <c r="K913" i="63"/>
  <c r="J913" i="63"/>
  <c r="I913" i="63"/>
  <c r="P913" i="63"/>
  <c r="O913" i="63"/>
  <c r="N913" i="63"/>
  <c r="M913" i="63"/>
  <c r="L913" i="63"/>
  <c r="D367" i="63"/>
  <c r="C367" i="63"/>
  <c r="B367" i="63"/>
  <c r="H355" i="63"/>
  <c r="R355" i="63"/>
  <c r="D355" i="63"/>
  <c r="Q355" i="63"/>
  <c r="C355" i="63"/>
  <c r="L355" i="63"/>
  <c r="K355" i="63"/>
  <c r="J355" i="63"/>
  <c r="I355" i="63"/>
  <c r="P355" i="63"/>
  <c r="O355" i="63"/>
  <c r="N355" i="63"/>
  <c r="G355" i="63"/>
  <c r="F355" i="63"/>
  <c r="E355" i="63"/>
  <c r="B355" i="63"/>
  <c r="M355" i="63"/>
  <c r="C346" i="63"/>
  <c r="B346" i="63"/>
  <c r="D346" i="63"/>
  <c r="Q1281" i="63"/>
  <c r="O1281" i="63"/>
  <c r="N1281" i="63"/>
  <c r="M1281" i="63"/>
  <c r="L1281" i="63"/>
  <c r="J1281" i="63"/>
  <c r="R1281" i="63"/>
  <c r="P1281" i="63"/>
  <c r="K1281" i="63"/>
  <c r="Q340" i="63"/>
  <c r="C340" i="63"/>
  <c r="N340" i="63"/>
  <c r="M340" i="63"/>
  <c r="L340" i="63"/>
  <c r="K340" i="63"/>
  <c r="B340" i="63"/>
  <c r="R340" i="63"/>
  <c r="P340" i="63"/>
  <c r="F340" i="63"/>
  <c r="E340" i="63"/>
  <c r="D340" i="63"/>
  <c r="J340" i="63"/>
  <c r="H340" i="63"/>
  <c r="G340" i="63"/>
  <c r="I340" i="63"/>
  <c r="O340" i="63"/>
  <c r="Q894" i="63"/>
  <c r="C894" i="63"/>
  <c r="M894" i="63"/>
  <c r="L894" i="63"/>
  <c r="K894" i="63"/>
  <c r="I894" i="63"/>
  <c r="H894" i="63"/>
  <c r="G894" i="63"/>
  <c r="J894" i="63"/>
  <c r="F894" i="63"/>
  <c r="E894" i="63"/>
  <c r="R894" i="63"/>
  <c r="P894" i="63"/>
  <c r="O894" i="63"/>
  <c r="N894" i="63"/>
  <c r="D894" i="63"/>
  <c r="B894" i="63"/>
  <c r="H887" i="63"/>
  <c r="M887" i="63"/>
  <c r="K887" i="63"/>
  <c r="G887" i="63"/>
  <c r="F887" i="63"/>
  <c r="Q887" i="63"/>
  <c r="P887" i="63"/>
  <c r="O887" i="63"/>
  <c r="C887" i="63"/>
  <c r="R887" i="63"/>
  <c r="L887" i="63"/>
  <c r="J887" i="63"/>
  <c r="B887" i="63"/>
  <c r="N887" i="63"/>
  <c r="I887" i="63"/>
  <c r="D887" i="63"/>
  <c r="E887" i="63"/>
  <c r="L1271" i="63"/>
  <c r="Q1271" i="63"/>
  <c r="P1271" i="63"/>
  <c r="O1271" i="63"/>
  <c r="R1271" i="63"/>
  <c r="M1271" i="63"/>
  <c r="K1271" i="63"/>
  <c r="J1271" i="63"/>
  <c r="N1271" i="63"/>
  <c r="H868" i="63"/>
  <c r="I868" i="63"/>
  <c r="C868" i="63"/>
  <c r="R868" i="63"/>
  <c r="B868" i="63"/>
  <c r="L868" i="63"/>
  <c r="K868" i="63"/>
  <c r="J868" i="63"/>
  <c r="D868" i="63"/>
  <c r="Q868" i="63"/>
  <c r="P868" i="63"/>
  <c r="G868" i="63"/>
  <c r="M868" i="63"/>
  <c r="O868" i="63"/>
  <c r="N868" i="63"/>
  <c r="F868" i="63"/>
  <c r="E868" i="63"/>
  <c r="H855" i="63"/>
  <c r="F855" i="63"/>
  <c r="P855" i="63"/>
  <c r="O855" i="63"/>
  <c r="I855" i="63"/>
  <c r="G855" i="63"/>
  <c r="E855" i="63"/>
  <c r="D855" i="63"/>
  <c r="C855" i="63"/>
  <c r="B855" i="63"/>
  <c r="R855" i="63"/>
  <c r="L855" i="63"/>
  <c r="N855" i="63"/>
  <c r="Q855" i="63"/>
  <c r="M855" i="63"/>
  <c r="J855" i="63"/>
  <c r="M844" i="63"/>
  <c r="L844" i="63"/>
  <c r="F844" i="63"/>
  <c r="E844" i="63"/>
  <c r="R844" i="63"/>
  <c r="D844" i="63"/>
  <c r="N844" i="63"/>
  <c r="K844" i="63"/>
  <c r="J844" i="63"/>
  <c r="Q844" i="63"/>
  <c r="P844" i="63"/>
  <c r="O844" i="63"/>
  <c r="H844" i="63"/>
  <c r="G844" i="63"/>
  <c r="C844" i="63"/>
  <c r="B844" i="63"/>
  <c r="I844" i="63"/>
  <c r="M833" i="63"/>
  <c r="L833" i="63"/>
  <c r="F833" i="63"/>
  <c r="E833" i="63"/>
  <c r="R833" i="63"/>
  <c r="D833" i="63"/>
  <c r="O833" i="63"/>
  <c r="N833" i="63"/>
  <c r="K833" i="63"/>
  <c r="Q833" i="63"/>
  <c r="P833" i="63"/>
  <c r="G833" i="63"/>
  <c r="I833" i="63"/>
  <c r="H833" i="63"/>
  <c r="C833" i="63"/>
  <c r="J833" i="63"/>
  <c r="B833" i="63"/>
  <c r="F821" i="63"/>
  <c r="E821" i="63"/>
  <c r="R821" i="63"/>
  <c r="D821" i="63"/>
  <c r="L821" i="63"/>
  <c r="K821" i="63"/>
  <c r="J821" i="63"/>
  <c r="O821" i="63"/>
  <c r="N821" i="63"/>
  <c r="M821" i="63"/>
  <c r="I821" i="63"/>
  <c r="G821" i="63"/>
  <c r="C821" i="63"/>
  <c r="B821" i="63"/>
  <c r="Q821" i="63"/>
  <c r="P821" i="63"/>
  <c r="H821" i="63"/>
  <c r="R1266" i="63"/>
  <c r="Q1266" i="63"/>
  <c r="M1266" i="63"/>
  <c r="O1266" i="63"/>
  <c r="L1266" i="63"/>
  <c r="K1266" i="63"/>
  <c r="J1266" i="63"/>
  <c r="P1266" i="63"/>
  <c r="N1266" i="63"/>
  <c r="F801" i="63"/>
  <c r="E801" i="63"/>
  <c r="R801" i="63"/>
  <c r="D801" i="63"/>
  <c r="B801" i="63"/>
  <c r="P801" i="63"/>
  <c r="O801" i="63"/>
  <c r="N801" i="63"/>
  <c r="M801" i="63"/>
  <c r="K801" i="63"/>
  <c r="J801" i="63"/>
  <c r="C801" i="63"/>
  <c r="L801" i="63"/>
  <c r="I801" i="63"/>
  <c r="H801" i="63"/>
  <c r="Q801" i="63"/>
  <c r="G801" i="63"/>
  <c r="F792" i="63"/>
  <c r="E792" i="63"/>
  <c r="R792" i="63"/>
  <c r="D792" i="63"/>
  <c r="M792" i="63"/>
  <c r="L792" i="63"/>
  <c r="O792" i="63"/>
  <c r="N792" i="63"/>
  <c r="K792" i="63"/>
  <c r="J792" i="63"/>
  <c r="H792" i="63"/>
  <c r="G792" i="63"/>
  <c r="I792" i="63"/>
  <c r="C792" i="63"/>
  <c r="B792" i="63"/>
  <c r="Q792" i="63"/>
  <c r="D311" i="63"/>
  <c r="B311" i="63"/>
  <c r="C311" i="63"/>
  <c r="F772" i="63"/>
  <c r="E772" i="63"/>
  <c r="R772" i="63"/>
  <c r="D772" i="63"/>
  <c r="B772" i="63"/>
  <c r="J772" i="63"/>
  <c r="I772" i="63"/>
  <c r="H772" i="63"/>
  <c r="G772" i="63"/>
  <c r="N772" i="63"/>
  <c r="O772" i="63"/>
  <c r="M772" i="63"/>
  <c r="L772" i="63"/>
  <c r="K772" i="63"/>
  <c r="C772" i="63"/>
  <c r="Q772" i="63"/>
  <c r="F763" i="63"/>
  <c r="R763" i="63"/>
  <c r="D763" i="63"/>
  <c r="K763" i="63"/>
  <c r="J763" i="63"/>
  <c r="Q763" i="63"/>
  <c r="P763" i="63"/>
  <c r="O763" i="63"/>
  <c r="M763" i="63"/>
  <c r="L763" i="63"/>
  <c r="E763" i="63"/>
  <c r="G763" i="63"/>
  <c r="C763" i="63"/>
  <c r="N763" i="63"/>
  <c r="H763" i="63"/>
  <c r="B763" i="63"/>
  <c r="I763" i="63"/>
  <c r="R750" i="63"/>
  <c r="D750" i="63"/>
  <c r="G750" i="63"/>
  <c r="F750" i="63"/>
  <c r="L750" i="63"/>
  <c r="K750" i="63"/>
  <c r="J750" i="63"/>
  <c r="E750" i="63"/>
  <c r="P750" i="63"/>
  <c r="Q750" i="63"/>
  <c r="O750" i="63"/>
  <c r="B750" i="63"/>
  <c r="N750" i="63"/>
  <c r="M750" i="63"/>
  <c r="I750" i="63"/>
  <c r="H750" i="63"/>
  <c r="C750" i="63"/>
  <c r="J306" i="63"/>
  <c r="O306" i="63"/>
  <c r="N306" i="63"/>
  <c r="M306" i="63"/>
  <c r="I306" i="63"/>
  <c r="D306" i="63"/>
  <c r="R306" i="63"/>
  <c r="G306" i="63"/>
  <c r="Q306" i="63"/>
  <c r="P306" i="63"/>
  <c r="L306" i="63"/>
  <c r="K306" i="63"/>
  <c r="F306" i="63"/>
  <c r="E306" i="63"/>
  <c r="H306" i="63"/>
  <c r="C306" i="63"/>
  <c r="B306" i="63"/>
  <c r="J732" i="63"/>
  <c r="P732" i="63"/>
  <c r="O732" i="63"/>
  <c r="N732" i="63"/>
  <c r="K732" i="63"/>
  <c r="L732" i="63"/>
  <c r="I732" i="63"/>
  <c r="C732" i="63"/>
  <c r="R732" i="63"/>
  <c r="Q732" i="63"/>
  <c r="M732" i="63"/>
  <c r="G732" i="63"/>
  <c r="F732" i="63"/>
  <c r="H732" i="63"/>
  <c r="E732" i="63"/>
  <c r="D732" i="63"/>
  <c r="B732" i="63"/>
  <c r="J722" i="63"/>
  <c r="P722" i="63"/>
  <c r="O722" i="63"/>
  <c r="H722" i="63"/>
  <c r="C722" i="63"/>
  <c r="B722" i="63"/>
  <c r="R722" i="63"/>
  <c r="Q722" i="63"/>
  <c r="M722" i="63"/>
  <c r="F722" i="63"/>
  <c r="E722" i="63"/>
  <c r="N722" i="63"/>
  <c r="L722" i="63"/>
  <c r="K722" i="63"/>
  <c r="G722" i="63"/>
  <c r="J297" i="63"/>
  <c r="N297" i="63"/>
  <c r="M297" i="63"/>
  <c r="F297" i="63"/>
  <c r="Q297" i="63"/>
  <c r="P297" i="63"/>
  <c r="O297" i="63"/>
  <c r="L297" i="63"/>
  <c r="K297" i="63"/>
  <c r="H297" i="63"/>
  <c r="B297" i="63"/>
  <c r="C297" i="63"/>
  <c r="R297" i="63"/>
  <c r="G297" i="63"/>
  <c r="J295" i="63"/>
  <c r="L295" i="63"/>
  <c r="D295" i="63"/>
  <c r="F295" i="63"/>
  <c r="E295" i="63"/>
  <c r="C295" i="63"/>
  <c r="B295" i="63"/>
  <c r="R295" i="63"/>
  <c r="P295" i="63"/>
  <c r="I295" i="63"/>
  <c r="K295" i="63"/>
  <c r="H295" i="63"/>
  <c r="G295" i="63"/>
  <c r="O295" i="63"/>
  <c r="J697" i="63"/>
  <c r="K697" i="63"/>
  <c r="R697" i="63"/>
  <c r="C697" i="63"/>
  <c r="E697" i="63"/>
  <c r="D697" i="63"/>
  <c r="B697" i="63"/>
  <c r="Q697" i="63"/>
  <c r="O697" i="63"/>
  <c r="H697" i="63"/>
  <c r="M697" i="63"/>
  <c r="L697" i="63"/>
  <c r="I697" i="63"/>
  <c r="G697" i="63"/>
  <c r="F697" i="63"/>
  <c r="J685" i="63"/>
  <c r="G685" i="63"/>
  <c r="O685" i="63"/>
  <c r="N685" i="63"/>
  <c r="M685" i="63"/>
  <c r="L685" i="63"/>
  <c r="K685" i="63"/>
  <c r="I685" i="63"/>
  <c r="F685" i="63"/>
  <c r="R685" i="63"/>
  <c r="D685" i="63"/>
  <c r="C685" i="63"/>
  <c r="B685" i="63"/>
  <c r="P685" i="63"/>
  <c r="J674" i="63"/>
  <c r="R674" i="63"/>
  <c r="C674" i="63"/>
  <c r="Q674" i="63"/>
  <c r="B674" i="63"/>
  <c r="P674" i="63"/>
  <c r="O674" i="63"/>
  <c r="M674" i="63"/>
  <c r="G674" i="63"/>
  <c r="N674" i="63"/>
  <c r="L674" i="63"/>
  <c r="K674" i="63"/>
  <c r="I674" i="63"/>
  <c r="H674" i="63"/>
  <c r="F674" i="63"/>
  <c r="D674" i="63"/>
  <c r="J665" i="63"/>
  <c r="Q665" i="63"/>
  <c r="B665" i="63"/>
  <c r="P665" i="63"/>
  <c r="O665" i="63"/>
  <c r="N665" i="63"/>
  <c r="L665" i="63"/>
  <c r="R665" i="63"/>
  <c r="M665" i="63"/>
  <c r="K665" i="63"/>
  <c r="I665" i="63"/>
  <c r="H665" i="63"/>
  <c r="G665" i="63"/>
  <c r="F665" i="63"/>
  <c r="D665" i="63"/>
  <c r="J654" i="63"/>
  <c r="N654" i="63"/>
  <c r="M654" i="63"/>
  <c r="L654" i="63"/>
  <c r="K654" i="63"/>
  <c r="H654" i="63"/>
  <c r="B654" i="63"/>
  <c r="R654" i="63"/>
  <c r="Q654" i="63"/>
  <c r="P654" i="63"/>
  <c r="O654" i="63"/>
  <c r="I654" i="63"/>
  <c r="G654" i="63"/>
  <c r="E654" i="63"/>
  <c r="G650" i="63"/>
  <c r="N650" i="63"/>
  <c r="M650" i="63"/>
  <c r="L650" i="63"/>
  <c r="K650" i="63"/>
  <c r="J650" i="63"/>
  <c r="I650" i="63"/>
  <c r="H650" i="63"/>
  <c r="F650" i="63"/>
  <c r="E650" i="63"/>
  <c r="D650" i="63"/>
  <c r="G274" i="63"/>
  <c r="N274" i="63"/>
  <c r="M274" i="63"/>
  <c r="L274" i="63"/>
  <c r="K274" i="63"/>
  <c r="J274" i="63"/>
  <c r="I274" i="63"/>
  <c r="H274" i="63"/>
  <c r="F274" i="63"/>
  <c r="E274" i="63"/>
  <c r="D274" i="63"/>
  <c r="R1226" i="63"/>
  <c r="Q1226" i="63"/>
  <c r="P1226" i="63"/>
  <c r="O1226" i="63"/>
  <c r="N1226" i="63"/>
  <c r="M1226" i="63"/>
  <c r="L1226" i="63"/>
  <c r="K1226" i="63"/>
  <c r="J1226" i="63"/>
  <c r="G629" i="63"/>
  <c r="Q629" i="63"/>
  <c r="B629" i="63"/>
  <c r="P629" i="63"/>
  <c r="O629" i="63"/>
  <c r="N629" i="63"/>
  <c r="M629" i="63"/>
  <c r="L629" i="63"/>
  <c r="K629" i="63"/>
  <c r="J629" i="63"/>
  <c r="I629" i="63"/>
  <c r="H629" i="63"/>
  <c r="L254" i="63"/>
  <c r="K254" i="63"/>
  <c r="J254" i="63"/>
  <c r="I254" i="63"/>
  <c r="H254" i="63"/>
  <c r="G254" i="63"/>
  <c r="F254" i="63"/>
  <c r="E254" i="63"/>
  <c r="R254" i="63"/>
  <c r="D254" i="63"/>
  <c r="Q254" i="63"/>
  <c r="C254" i="63"/>
  <c r="I241" i="63"/>
  <c r="H241" i="63"/>
  <c r="G241" i="63"/>
  <c r="F241" i="63"/>
  <c r="E241" i="63"/>
  <c r="D241" i="63"/>
  <c r="C241" i="63"/>
  <c r="I227" i="63"/>
  <c r="H227" i="63"/>
  <c r="G227" i="63"/>
  <c r="F227" i="63"/>
  <c r="E227" i="63"/>
  <c r="D227" i="63"/>
  <c r="C227" i="63"/>
  <c r="I214" i="63"/>
  <c r="H214" i="63"/>
  <c r="G214" i="63"/>
  <c r="F214" i="63"/>
  <c r="E214" i="63"/>
  <c r="D214" i="63"/>
  <c r="C214" i="63"/>
  <c r="I203" i="63"/>
  <c r="H203" i="63"/>
  <c r="G203" i="63"/>
  <c r="F203" i="63"/>
  <c r="E203" i="63"/>
  <c r="D203" i="63"/>
  <c r="C203" i="63"/>
  <c r="I190" i="63"/>
  <c r="H190" i="63"/>
  <c r="G190" i="63"/>
  <c r="F190" i="63"/>
  <c r="E190" i="63"/>
  <c r="D190" i="63"/>
  <c r="C190" i="63"/>
  <c r="I177" i="63"/>
  <c r="H177" i="63"/>
  <c r="G177" i="63"/>
  <c r="F177" i="63"/>
  <c r="E177" i="63"/>
  <c r="D177" i="63"/>
  <c r="C177" i="63"/>
  <c r="I171" i="63"/>
  <c r="H171" i="63"/>
  <c r="G171" i="63"/>
  <c r="F171" i="63"/>
  <c r="E171" i="63"/>
  <c r="D171" i="63"/>
  <c r="C171" i="63"/>
  <c r="I158" i="63"/>
  <c r="H158" i="63"/>
  <c r="F158" i="63"/>
  <c r="E158" i="63"/>
  <c r="D158" i="63"/>
  <c r="C158" i="63"/>
  <c r="I146" i="63"/>
  <c r="H146" i="63"/>
  <c r="F146" i="63"/>
  <c r="E146" i="63"/>
  <c r="D146" i="63"/>
  <c r="C146" i="63"/>
  <c r="I134" i="63"/>
  <c r="H134" i="63"/>
  <c r="F134" i="63"/>
  <c r="E134" i="63"/>
  <c r="D134" i="63"/>
  <c r="I613" i="63"/>
  <c r="H613" i="63"/>
  <c r="F613" i="63"/>
  <c r="E613" i="63"/>
  <c r="D613" i="63"/>
  <c r="I108" i="63"/>
  <c r="H108" i="63"/>
  <c r="F108" i="63"/>
  <c r="E108" i="63"/>
  <c r="D108" i="63"/>
  <c r="I95" i="63"/>
  <c r="H95" i="63"/>
  <c r="F95" i="63"/>
  <c r="E95" i="63"/>
  <c r="D95" i="63"/>
  <c r="L610" i="63"/>
  <c r="K610" i="63"/>
  <c r="J610" i="63"/>
  <c r="I610" i="63"/>
  <c r="H610" i="63"/>
  <c r="F610" i="63"/>
  <c r="E610" i="63"/>
  <c r="R610" i="63"/>
  <c r="D610" i="63"/>
  <c r="L1205" i="63"/>
  <c r="K1205" i="63"/>
  <c r="J1205" i="63"/>
  <c r="R1205" i="63"/>
  <c r="I62" i="63"/>
  <c r="H62" i="63"/>
  <c r="F62" i="63"/>
  <c r="E62" i="63"/>
  <c r="D62" i="63"/>
  <c r="L1203" i="63"/>
  <c r="K1203" i="63"/>
  <c r="J1203" i="63"/>
  <c r="R1203" i="63"/>
  <c r="I36" i="63"/>
  <c r="H36" i="63"/>
  <c r="F36" i="63"/>
  <c r="E36" i="63"/>
  <c r="D36" i="63"/>
  <c r="I23" i="63"/>
  <c r="H23" i="63"/>
  <c r="F23" i="63"/>
  <c r="E23" i="63"/>
  <c r="D23" i="63"/>
  <c r="I10" i="63"/>
  <c r="H10" i="63"/>
  <c r="F10" i="63"/>
  <c r="E10" i="63"/>
  <c r="D10" i="63"/>
  <c r="Q1374" i="63"/>
  <c r="G10" i="63"/>
  <c r="G23" i="63"/>
  <c r="B36" i="63"/>
  <c r="B62" i="63"/>
  <c r="D76" i="63"/>
  <c r="N612" i="63"/>
  <c r="H110" i="63"/>
  <c r="G111" i="63"/>
  <c r="E112" i="63"/>
  <c r="H120" i="63"/>
  <c r="E121" i="63"/>
  <c r="C127" i="63"/>
  <c r="G132" i="63"/>
  <c r="D133" i="63"/>
  <c r="G134" i="63"/>
  <c r="P1216" i="63"/>
  <c r="F179" i="63"/>
  <c r="B189" i="63"/>
  <c r="D206" i="63"/>
  <c r="C207" i="63"/>
  <c r="G216" i="63"/>
  <c r="F217" i="63"/>
  <c r="H243" i="63"/>
  <c r="G248" i="63"/>
  <c r="E253" i="63"/>
  <c r="C620" i="63"/>
  <c r="M255" i="63"/>
  <c r="P256" i="63"/>
  <c r="L1223" i="63"/>
  <c r="P258" i="63"/>
  <c r="D261" i="63"/>
  <c r="G635" i="63"/>
  <c r="F639" i="63"/>
  <c r="N1232" i="63"/>
  <c r="D272" i="63"/>
  <c r="Q274" i="63"/>
  <c r="C277" i="63"/>
  <c r="G659" i="63"/>
  <c r="O670" i="63"/>
  <c r="I687" i="63"/>
  <c r="L291" i="63"/>
  <c r="C728" i="63"/>
  <c r="R1082" i="63"/>
  <c r="D1082" i="63"/>
  <c r="Q1082" i="63"/>
  <c r="C1082" i="63"/>
  <c r="K1082" i="63"/>
  <c r="H1082" i="63"/>
  <c r="E1082" i="63"/>
  <c r="B1082" i="63"/>
  <c r="N1082" i="63"/>
  <c r="F1082" i="63"/>
  <c r="P1082" i="63"/>
  <c r="J1082" i="63"/>
  <c r="O1082" i="63"/>
  <c r="M1082" i="63"/>
  <c r="L1082" i="63"/>
  <c r="I1082" i="63"/>
  <c r="G1082" i="63"/>
  <c r="B1007" i="63"/>
  <c r="C1007" i="63"/>
  <c r="K907" i="63"/>
  <c r="L907" i="63"/>
  <c r="J907" i="63"/>
  <c r="I907" i="63"/>
  <c r="H907" i="63"/>
  <c r="M907" i="63"/>
  <c r="G907" i="63"/>
  <c r="F907" i="63"/>
  <c r="Q907" i="63"/>
  <c r="P907" i="63"/>
  <c r="C907" i="63"/>
  <c r="B907" i="63"/>
  <c r="N907" i="63"/>
  <c r="E907" i="63"/>
  <c r="D907" i="63"/>
  <c r="R907" i="63"/>
  <c r="O907" i="63"/>
  <c r="N752" i="63"/>
  <c r="L752" i="63"/>
  <c r="C752" i="63"/>
  <c r="R752" i="63"/>
  <c r="B752" i="63"/>
  <c r="M752" i="63"/>
  <c r="K752" i="63"/>
  <c r="J752" i="63"/>
  <c r="G752" i="63"/>
  <c r="I752" i="63"/>
  <c r="H752" i="63"/>
  <c r="Q752" i="63"/>
  <c r="P752" i="63"/>
  <c r="O752" i="63"/>
  <c r="F752" i="63"/>
  <c r="E752" i="63"/>
  <c r="D752" i="63"/>
  <c r="F229" i="63"/>
  <c r="E229" i="63"/>
  <c r="D229" i="63"/>
  <c r="C229" i="63"/>
  <c r="B229" i="63"/>
  <c r="R1193" i="63"/>
  <c r="D1193" i="63"/>
  <c r="Q1193" i="63"/>
  <c r="C1193" i="63"/>
  <c r="K1193" i="63"/>
  <c r="J1193" i="63"/>
  <c r="I1193" i="63"/>
  <c r="L1193" i="63"/>
  <c r="H1193" i="63"/>
  <c r="G1193" i="63"/>
  <c r="P1193" i="63"/>
  <c r="O1193" i="63"/>
  <c r="N1193" i="63"/>
  <c r="B1193" i="63"/>
  <c r="M1193" i="63"/>
  <c r="F1193" i="63"/>
  <c r="E1193" i="63"/>
  <c r="G537" i="63"/>
  <c r="F537" i="63"/>
  <c r="L537" i="63"/>
  <c r="Q537" i="63"/>
  <c r="N537" i="63"/>
  <c r="H537" i="63"/>
  <c r="O537" i="63"/>
  <c r="J537" i="63"/>
  <c r="D537" i="63"/>
  <c r="C537" i="63"/>
  <c r="M537" i="63"/>
  <c r="E537" i="63"/>
  <c r="B537" i="63"/>
  <c r="P537" i="63"/>
  <c r="K537" i="63"/>
  <c r="I537" i="63"/>
  <c r="R537" i="63"/>
  <c r="P1330" i="63"/>
  <c r="K1330" i="63"/>
  <c r="R1330" i="63"/>
  <c r="Q1330" i="63"/>
  <c r="O1330" i="63"/>
  <c r="M1330" i="63"/>
  <c r="N1330" i="63"/>
  <c r="L1330" i="63"/>
  <c r="J1330" i="63"/>
  <c r="H421" i="63"/>
  <c r="E421" i="63"/>
  <c r="R421" i="63"/>
  <c r="D421" i="63"/>
  <c r="Q421" i="63"/>
  <c r="L421" i="63"/>
  <c r="K421" i="63"/>
  <c r="J421" i="63"/>
  <c r="I421" i="63"/>
  <c r="M421" i="63"/>
  <c r="B421" i="63"/>
  <c r="O421" i="63"/>
  <c r="G421" i="63"/>
  <c r="F421" i="63"/>
  <c r="C421" i="63"/>
  <c r="P421" i="63"/>
  <c r="N421" i="63"/>
  <c r="E378" i="63"/>
  <c r="O378" i="63"/>
  <c r="N378" i="63"/>
  <c r="H378" i="63"/>
  <c r="G378" i="63"/>
  <c r="F378" i="63"/>
  <c r="D378" i="63"/>
  <c r="Q378" i="63"/>
  <c r="P378" i="63"/>
  <c r="M378" i="63"/>
  <c r="B378" i="63"/>
  <c r="R378" i="63"/>
  <c r="L378" i="63"/>
  <c r="K378" i="63"/>
  <c r="J378" i="63"/>
  <c r="I378" i="63"/>
  <c r="C378" i="63"/>
  <c r="C812" i="63"/>
  <c r="B812" i="63"/>
  <c r="E812" i="63"/>
  <c r="D812" i="63"/>
  <c r="G286" i="63"/>
  <c r="O286" i="63"/>
  <c r="N286" i="63"/>
  <c r="M286" i="63"/>
  <c r="L286" i="63"/>
  <c r="J286" i="63"/>
  <c r="D286" i="63"/>
  <c r="C286" i="63"/>
  <c r="B286" i="63"/>
  <c r="R286" i="63"/>
  <c r="Q286" i="63"/>
  <c r="P286" i="63"/>
  <c r="K286" i="63"/>
  <c r="H286" i="63"/>
  <c r="Q1206" i="63"/>
  <c r="P1206" i="63"/>
  <c r="O1206" i="63"/>
  <c r="J1206" i="63"/>
  <c r="J547" i="63"/>
  <c r="Q547" i="63"/>
  <c r="C547" i="63"/>
  <c r="P547" i="63"/>
  <c r="B547" i="63"/>
  <c r="E547" i="63"/>
  <c r="M547" i="63"/>
  <c r="L547" i="63"/>
  <c r="K547" i="63"/>
  <c r="I547" i="63"/>
  <c r="H547" i="63"/>
  <c r="G547" i="63"/>
  <c r="O547" i="63"/>
  <c r="D547" i="63"/>
  <c r="R547" i="63"/>
  <c r="N547" i="63"/>
  <c r="F547" i="63"/>
  <c r="I85" i="63"/>
  <c r="H85" i="63"/>
  <c r="G85" i="63"/>
  <c r="I75" i="63"/>
  <c r="H75" i="63"/>
  <c r="G75" i="63"/>
  <c r="I61" i="63"/>
  <c r="H61" i="63"/>
  <c r="G61" i="63"/>
  <c r="I49" i="63"/>
  <c r="H49" i="63"/>
  <c r="G49" i="63"/>
  <c r="I35" i="63"/>
  <c r="H35" i="63"/>
  <c r="G35" i="63"/>
  <c r="I22" i="63"/>
  <c r="H22" i="63"/>
  <c r="G22" i="63"/>
  <c r="I9" i="63"/>
  <c r="H9" i="63"/>
  <c r="G9" i="63"/>
  <c r="R1374" i="63"/>
  <c r="E9" i="63"/>
  <c r="E22" i="63"/>
  <c r="C35" i="63"/>
  <c r="C36" i="63"/>
  <c r="C61" i="63"/>
  <c r="C62" i="63"/>
  <c r="L1206" i="63"/>
  <c r="J1208" i="63"/>
  <c r="I110" i="63"/>
  <c r="E133" i="63"/>
  <c r="C140" i="63"/>
  <c r="Q1216" i="63"/>
  <c r="C189" i="63"/>
  <c r="B194" i="63"/>
  <c r="E206" i="63"/>
  <c r="H216" i="63"/>
  <c r="I243" i="63"/>
  <c r="D620" i="63"/>
  <c r="G621" i="63"/>
  <c r="Q256" i="63"/>
  <c r="C629" i="63"/>
  <c r="Q258" i="63"/>
  <c r="H635" i="63"/>
  <c r="M637" i="63"/>
  <c r="R274" i="63"/>
  <c r="D277" i="63"/>
  <c r="K1238" i="63"/>
  <c r="H283" i="63"/>
  <c r="O656" i="63"/>
  <c r="F286" i="63"/>
  <c r="E290" i="63"/>
  <c r="D297" i="63"/>
  <c r="C301" i="63"/>
  <c r="O1370" i="63"/>
  <c r="P1370" i="63"/>
  <c r="N1370" i="63"/>
  <c r="M1370" i="63"/>
  <c r="J1370" i="63"/>
  <c r="K1370" i="63"/>
  <c r="R1370" i="63"/>
  <c r="Q1370" i="63"/>
  <c r="L1370" i="63"/>
  <c r="R1346" i="63"/>
  <c r="Q1346" i="63"/>
  <c r="P1346" i="63"/>
  <c r="O1346" i="63"/>
  <c r="M1346" i="63"/>
  <c r="L1346" i="63"/>
  <c r="J1346" i="63"/>
  <c r="N1346" i="63"/>
  <c r="K1346" i="63"/>
  <c r="O1039" i="63"/>
  <c r="N1039" i="63"/>
  <c r="M1039" i="63"/>
  <c r="L1039" i="63"/>
  <c r="I1039" i="63"/>
  <c r="E1039" i="63"/>
  <c r="C1039" i="63"/>
  <c r="B1039" i="63"/>
  <c r="R1039" i="63"/>
  <c r="Q1039" i="63"/>
  <c r="P1039" i="63"/>
  <c r="K1039" i="63"/>
  <c r="J1039" i="63"/>
  <c r="H1039" i="63"/>
  <c r="G1039" i="63"/>
  <c r="F1039" i="63"/>
  <c r="D1039" i="63"/>
  <c r="J946" i="63"/>
  <c r="E946" i="63"/>
  <c r="R946" i="63"/>
  <c r="D946" i="63"/>
  <c r="Q946" i="63"/>
  <c r="C946" i="63"/>
  <c r="P946" i="63"/>
  <c r="B946" i="63"/>
  <c r="M946" i="63"/>
  <c r="L946" i="63"/>
  <c r="O946" i="63"/>
  <c r="K946" i="63"/>
  <c r="H946" i="63"/>
  <c r="G946" i="63"/>
  <c r="F946" i="63"/>
  <c r="N946" i="63"/>
  <c r="I946" i="63"/>
  <c r="P879" i="63"/>
  <c r="B879" i="63"/>
  <c r="H879" i="63"/>
  <c r="F879" i="63"/>
  <c r="E879" i="63"/>
  <c r="N879" i="63"/>
  <c r="M879" i="63"/>
  <c r="L879" i="63"/>
  <c r="R879" i="63"/>
  <c r="Q879" i="63"/>
  <c r="G879" i="63"/>
  <c r="D879" i="63"/>
  <c r="C879" i="63"/>
  <c r="K879" i="63"/>
  <c r="O879" i="63"/>
  <c r="J879" i="63"/>
  <c r="I879" i="63"/>
  <c r="N1263" i="63"/>
  <c r="M1263" i="63"/>
  <c r="L1263" i="63"/>
  <c r="Q1263" i="63"/>
  <c r="P1263" i="63"/>
  <c r="O1263" i="63"/>
  <c r="K1263" i="63"/>
  <c r="R1263" i="63"/>
  <c r="J1263" i="63"/>
  <c r="R724" i="63"/>
  <c r="D724" i="63"/>
  <c r="L724" i="63"/>
  <c r="K724" i="63"/>
  <c r="E724" i="63"/>
  <c r="G724" i="63"/>
  <c r="F724" i="63"/>
  <c r="C724" i="63"/>
  <c r="B724" i="63"/>
  <c r="Q724" i="63"/>
  <c r="J724" i="63"/>
  <c r="I724" i="63"/>
  <c r="H724" i="63"/>
  <c r="O724" i="63"/>
  <c r="F268" i="63"/>
  <c r="E268" i="63"/>
  <c r="D268" i="63"/>
  <c r="C268" i="63"/>
  <c r="B268" i="63"/>
  <c r="F160" i="63"/>
  <c r="E160" i="63"/>
  <c r="D160" i="63"/>
  <c r="C160" i="63"/>
  <c r="B160" i="63"/>
  <c r="F25" i="63"/>
  <c r="E25" i="63"/>
  <c r="D25" i="63"/>
  <c r="C25" i="63"/>
  <c r="B25" i="63"/>
  <c r="E1160" i="63"/>
  <c r="L1160" i="63"/>
  <c r="K1160" i="63"/>
  <c r="J1160" i="63"/>
  <c r="Q1160" i="63"/>
  <c r="G1160" i="63"/>
  <c r="F1160" i="63"/>
  <c r="D1160" i="63"/>
  <c r="N1160" i="63"/>
  <c r="B1160" i="63"/>
  <c r="P1160" i="63"/>
  <c r="O1160" i="63"/>
  <c r="M1160" i="63"/>
  <c r="I1160" i="63"/>
  <c r="R1160" i="63"/>
  <c r="H1160" i="63"/>
  <c r="C1160" i="63"/>
  <c r="G529" i="63"/>
  <c r="F529" i="63"/>
  <c r="L529" i="63"/>
  <c r="I529" i="63"/>
  <c r="D529" i="63"/>
  <c r="C529" i="63"/>
  <c r="O529" i="63"/>
  <c r="P529" i="63"/>
  <c r="N529" i="63"/>
  <c r="K529" i="63"/>
  <c r="J529" i="63"/>
  <c r="B529" i="63"/>
  <c r="M529" i="63"/>
  <c r="H529" i="63"/>
  <c r="R529" i="63"/>
  <c r="Q529" i="63"/>
  <c r="E529" i="63"/>
  <c r="I480" i="63"/>
  <c r="H480" i="63"/>
  <c r="D480" i="63"/>
  <c r="B480" i="63"/>
  <c r="F480" i="63"/>
  <c r="G480" i="63"/>
  <c r="E480" i="63"/>
  <c r="C480" i="63"/>
  <c r="H436" i="63"/>
  <c r="G436" i="63"/>
  <c r="F436" i="63"/>
  <c r="D436" i="63"/>
  <c r="C436" i="63"/>
  <c r="B436" i="63"/>
  <c r="I436" i="63"/>
  <c r="E436" i="63"/>
  <c r="C404" i="63"/>
  <c r="B404" i="63"/>
  <c r="E368" i="63"/>
  <c r="O368" i="63"/>
  <c r="N368" i="63"/>
  <c r="M368" i="63"/>
  <c r="L368" i="63"/>
  <c r="K368" i="63"/>
  <c r="J368" i="63"/>
  <c r="I368" i="63"/>
  <c r="H368" i="63"/>
  <c r="G368" i="63"/>
  <c r="P368" i="63"/>
  <c r="F368" i="63"/>
  <c r="D368" i="63"/>
  <c r="C368" i="63"/>
  <c r="B368" i="63"/>
  <c r="R368" i="63"/>
  <c r="Q368" i="63"/>
  <c r="C336" i="63"/>
  <c r="B336" i="63"/>
  <c r="Q321" i="63"/>
  <c r="C321" i="63"/>
  <c r="P321" i="63"/>
  <c r="B321" i="63"/>
  <c r="O321" i="63"/>
  <c r="L321" i="63"/>
  <c r="K321" i="63"/>
  <c r="J321" i="63"/>
  <c r="R321" i="63"/>
  <c r="M321" i="63"/>
  <c r="I321" i="63"/>
  <c r="E321" i="63"/>
  <c r="H321" i="63"/>
  <c r="G321" i="63"/>
  <c r="F321" i="63"/>
  <c r="N321" i="63"/>
  <c r="D321" i="63"/>
  <c r="O751" i="63"/>
  <c r="E751" i="63"/>
  <c r="D751" i="63"/>
  <c r="L751" i="63"/>
  <c r="K751" i="63"/>
  <c r="J751" i="63"/>
  <c r="G751" i="63"/>
  <c r="Q751" i="63"/>
  <c r="N751" i="63"/>
  <c r="R751" i="63"/>
  <c r="P751" i="63"/>
  <c r="F751" i="63"/>
  <c r="C751" i="63"/>
  <c r="M751" i="63"/>
  <c r="I751" i="63"/>
  <c r="H751" i="63"/>
  <c r="B751" i="63"/>
  <c r="G655" i="63"/>
  <c r="L655" i="63"/>
  <c r="K655" i="63"/>
  <c r="J655" i="63"/>
  <c r="I655" i="63"/>
  <c r="F655" i="63"/>
  <c r="E655" i="63"/>
  <c r="D655" i="63"/>
  <c r="C655" i="63"/>
  <c r="B655" i="63"/>
  <c r="R655" i="63"/>
  <c r="Q655" i="63"/>
  <c r="P655" i="63"/>
  <c r="N655" i="63"/>
  <c r="I178" i="63"/>
  <c r="H178" i="63"/>
  <c r="G178" i="63"/>
  <c r="F178" i="63"/>
  <c r="E178" i="63"/>
  <c r="D178" i="63"/>
  <c r="C178" i="63"/>
  <c r="B178" i="63"/>
  <c r="I11" i="63"/>
  <c r="H11" i="63"/>
  <c r="G11" i="63"/>
  <c r="F11" i="63"/>
  <c r="E11" i="63"/>
  <c r="C11" i="63"/>
  <c r="B11" i="63"/>
  <c r="J566" i="63"/>
  <c r="I566" i="63"/>
  <c r="Q566" i="63"/>
  <c r="C566" i="63"/>
  <c r="P566" i="63"/>
  <c r="B566" i="63"/>
  <c r="O566" i="63"/>
  <c r="M566" i="63"/>
  <c r="D566" i="63"/>
  <c r="K566" i="63"/>
  <c r="L566" i="63"/>
  <c r="E566" i="63"/>
  <c r="N566" i="63"/>
  <c r="F566" i="63"/>
  <c r="R566" i="63"/>
  <c r="H566" i="63"/>
  <c r="G566" i="63"/>
  <c r="I1127" i="63"/>
  <c r="P1127" i="63"/>
  <c r="B1127" i="63"/>
  <c r="Q1127" i="63"/>
  <c r="K1127" i="63"/>
  <c r="C1127" i="63"/>
  <c r="R1127" i="63"/>
  <c r="H1127" i="63"/>
  <c r="G1127" i="63"/>
  <c r="J1127" i="63"/>
  <c r="N1127" i="63"/>
  <c r="M1127" i="63"/>
  <c r="L1127" i="63"/>
  <c r="E1127" i="63"/>
  <c r="D1127" i="63"/>
  <c r="O1127" i="63"/>
  <c r="F1127" i="63"/>
  <c r="E1068" i="63"/>
  <c r="B1068" i="63"/>
  <c r="F1068" i="63"/>
  <c r="D1068" i="63"/>
  <c r="C1068" i="63"/>
  <c r="K1334" i="63"/>
  <c r="Q1334" i="63"/>
  <c r="R1334" i="63"/>
  <c r="O1334" i="63"/>
  <c r="J1334" i="63"/>
  <c r="L1334" i="63"/>
  <c r="P1334" i="63"/>
  <c r="N1334" i="63"/>
  <c r="M1334" i="63"/>
  <c r="J451" i="63"/>
  <c r="I451" i="63"/>
  <c r="H451" i="63"/>
  <c r="G451" i="63"/>
  <c r="R451" i="63"/>
  <c r="D451" i="63"/>
  <c r="N451" i="63"/>
  <c r="M451" i="63"/>
  <c r="L451" i="63"/>
  <c r="F451" i="63"/>
  <c r="E451" i="63"/>
  <c r="C451" i="63"/>
  <c r="B451" i="63"/>
  <c r="Q451" i="63"/>
  <c r="O451" i="63"/>
  <c r="K451" i="63"/>
  <c r="P451" i="63"/>
  <c r="C1004" i="63"/>
  <c r="B1004" i="63"/>
  <c r="C402" i="63"/>
  <c r="B402" i="63"/>
  <c r="K878" i="63"/>
  <c r="N878" i="63"/>
  <c r="I878" i="63"/>
  <c r="H878" i="63"/>
  <c r="R878" i="63"/>
  <c r="B878" i="63"/>
  <c r="Q878" i="63"/>
  <c r="P878" i="63"/>
  <c r="G878" i="63"/>
  <c r="E878" i="63"/>
  <c r="D878" i="63"/>
  <c r="C878" i="63"/>
  <c r="J878" i="63"/>
  <c r="F878" i="63"/>
  <c r="O878" i="63"/>
  <c r="L878" i="63"/>
  <c r="M878" i="63"/>
  <c r="I820" i="63"/>
  <c r="H820" i="63"/>
  <c r="G820" i="63"/>
  <c r="K820" i="63"/>
  <c r="J820" i="63"/>
  <c r="L820" i="63"/>
  <c r="F820" i="63"/>
  <c r="E820" i="63"/>
  <c r="D820" i="63"/>
  <c r="B820" i="63"/>
  <c r="P820" i="63"/>
  <c r="Q820" i="63"/>
  <c r="O820" i="63"/>
  <c r="R820" i="63"/>
  <c r="N820" i="63"/>
  <c r="M820" i="63"/>
  <c r="C820" i="63"/>
  <c r="I781" i="63"/>
  <c r="H781" i="63"/>
  <c r="G781" i="63"/>
  <c r="B781" i="63"/>
  <c r="R781" i="63"/>
  <c r="M781" i="63"/>
  <c r="L781" i="63"/>
  <c r="K781" i="63"/>
  <c r="J781" i="63"/>
  <c r="E781" i="63"/>
  <c r="D781" i="63"/>
  <c r="Q781" i="63"/>
  <c r="N781" i="63"/>
  <c r="P781" i="63"/>
  <c r="O781" i="63"/>
  <c r="F781" i="63"/>
  <c r="C781" i="63"/>
  <c r="M731" i="63"/>
  <c r="P731" i="63"/>
  <c r="L731" i="63"/>
  <c r="J731" i="63"/>
  <c r="I731" i="63"/>
  <c r="C731" i="63"/>
  <c r="N731" i="63"/>
  <c r="K731" i="63"/>
  <c r="H731" i="63"/>
  <c r="G731" i="63"/>
  <c r="F731" i="63"/>
  <c r="D731" i="63"/>
  <c r="B731" i="63"/>
  <c r="R731" i="63"/>
  <c r="Q731" i="63"/>
  <c r="O731" i="63"/>
  <c r="E731" i="63"/>
  <c r="M1241" i="63"/>
  <c r="P1241" i="63"/>
  <c r="O1241" i="63"/>
  <c r="N1241" i="63"/>
  <c r="L1241" i="63"/>
  <c r="J1241" i="63"/>
  <c r="R1241" i="63"/>
  <c r="Q1241" i="63"/>
  <c r="K1241" i="63"/>
  <c r="I145" i="63"/>
  <c r="H145" i="63"/>
  <c r="G145" i="63"/>
  <c r="F145" i="63"/>
  <c r="M565" i="63"/>
  <c r="L565" i="63"/>
  <c r="F565" i="63"/>
  <c r="E565" i="63"/>
  <c r="R565" i="63"/>
  <c r="D565" i="63"/>
  <c r="I565" i="63"/>
  <c r="Q565" i="63"/>
  <c r="P565" i="63"/>
  <c r="K565" i="63"/>
  <c r="J565" i="63"/>
  <c r="H565" i="63"/>
  <c r="O565" i="63"/>
  <c r="B565" i="63"/>
  <c r="N565" i="63"/>
  <c r="G565" i="63"/>
  <c r="C565" i="63"/>
  <c r="M1373" i="63"/>
  <c r="L1373" i="63"/>
  <c r="R1373" i="63"/>
  <c r="Q1373" i="63"/>
  <c r="P1373" i="63"/>
  <c r="O1373" i="63"/>
  <c r="K1373" i="63"/>
  <c r="J1373" i="63"/>
  <c r="N1373" i="63"/>
  <c r="M1180" i="63"/>
  <c r="F1180" i="63"/>
  <c r="E1180" i="63"/>
  <c r="O1180" i="63"/>
  <c r="G1180" i="63"/>
  <c r="D1180" i="63"/>
  <c r="C1180" i="63"/>
  <c r="N1180" i="63"/>
  <c r="L1180" i="63"/>
  <c r="K1180" i="63"/>
  <c r="P1180" i="63"/>
  <c r="I1180" i="63"/>
  <c r="H1180" i="63"/>
  <c r="B1180" i="63"/>
  <c r="R1180" i="63"/>
  <c r="Q1180" i="63"/>
  <c r="J1180" i="63"/>
  <c r="M546" i="63"/>
  <c r="F546" i="63"/>
  <c r="E546" i="63"/>
  <c r="C546" i="63"/>
  <c r="L546" i="63"/>
  <c r="K546" i="63"/>
  <c r="J546" i="63"/>
  <c r="P546" i="63"/>
  <c r="B546" i="63"/>
  <c r="H546" i="63"/>
  <c r="D546" i="63"/>
  <c r="Q546" i="63"/>
  <c r="I546" i="63"/>
  <c r="R546" i="63"/>
  <c r="O546" i="63"/>
  <c r="N546" i="63"/>
  <c r="G546" i="63"/>
  <c r="M1168" i="63"/>
  <c r="F1168" i="63"/>
  <c r="E1168" i="63"/>
  <c r="J1168" i="63"/>
  <c r="R1168" i="63"/>
  <c r="Q1168" i="63"/>
  <c r="P1168" i="63"/>
  <c r="D1168" i="63"/>
  <c r="O1168" i="63"/>
  <c r="N1168" i="63"/>
  <c r="L1168" i="63"/>
  <c r="B1168" i="63"/>
  <c r="H1168" i="63"/>
  <c r="G1168" i="63"/>
  <c r="C1168" i="63"/>
  <c r="I1168" i="63"/>
  <c r="K1168" i="63"/>
  <c r="N1365" i="63"/>
  <c r="J1365" i="63"/>
  <c r="R1365" i="63"/>
  <c r="Q1365" i="63"/>
  <c r="P1365" i="63"/>
  <c r="M1365" i="63"/>
  <c r="O1365" i="63"/>
  <c r="L1365" i="63"/>
  <c r="K1365" i="63"/>
  <c r="G1148" i="63"/>
  <c r="E1148" i="63"/>
  <c r="N1148" i="63"/>
  <c r="F1148" i="63"/>
  <c r="D1148" i="63"/>
  <c r="C1148" i="63"/>
  <c r="B1148" i="63"/>
  <c r="Q1148" i="63"/>
  <c r="P1148" i="63"/>
  <c r="M1148" i="63"/>
  <c r="L1148" i="63"/>
  <c r="H1148" i="63"/>
  <c r="R1148" i="63"/>
  <c r="O1148" i="63"/>
  <c r="K1148" i="63"/>
  <c r="J1148" i="63"/>
  <c r="I1148" i="63"/>
  <c r="L1140" i="63"/>
  <c r="E1140" i="63"/>
  <c r="R1140" i="63"/>
  <c r="D1140" i="63"/>
  <c r="Q1140" i="63"/>
  <c r="C1140" i="63"/>
  <c r="K1140" i="63"/>
  <c r="F1140" i="63"/>
  <c r="J1140" i="63"/>
  <c r="H1140" i="63"/>
  <c r="G1140" i="63"/>
  <c r="B1140" i="63"/>
  <c r="O1140" i="63"/>
  <c r="I1140" i="63"/>
  <c r="P1140" i="63"/>
  <c r="M1140" i="63"/>
  <c r="N1140" i="63"/>
  <c r="L539" i="63"/>
  <c r="E539" i="63"/>
  <c r="Q539" i="63"/>
  <c r="K539" i="63"/>
  <c r="P539" i="63"/>
  <c r="O539" i="63"/>
  <c r="C539" i="63"/>
  <c r="B539" i="63"/>
  <c r="R539" i="63"/>
  <c r="J539" i="63"/>
  <c r="D539" i="63"/>
  <c r="H539" i="63"/>
  <c r="N539" i="63"/>
  <c r="M539" i="63"/>
  <c r="I539" i="63"/>
  <c r="G539" i="63"/>
  <c r="F539" i="63"/>
  <c r="P1106" i="63"/>
  <c r="B1106" i="63"/>
  <c r="O1106" i="63"/>
  <c r="E1106" i="63"/>
  <c r="G1106" i="63"/>
  <c r="C1106" i="63"/>
  <c r="M1106" i="63"/>
  <c r="H1106" i="63"/>
  <c r="R1106" i="63"/>
  <c r="K1106" i="63"/>
  <c r="Q1106" i="63"/>
  <c r="I1106" i="63"/>
  <c r="J1106" i="63"/>
  <c r="F1106" i="63"/>
  <c r="D1106" i="63"/>
  <c r="N1106" i="63"/>
  <c r="L1106" i="63"/>
  <c r="P1351" i="63"/>
  <c r="O1351" i="63"/>
  <c r="M1351" i="63"/>
  <c r="Q1351" i="63"/>
  <c r="K1351" i="63"/>
  <c r="R1351" i="63"/>
  <c r="J1351" i="63"/>
  <c r="N1351" i="63"/>
  <c r="L1351" i="63"/>
  <c r="P532" i="63"/>
  <c r="B532" i="63"/>
  <c r="O532" i="63"/>
  <c r="H532" i="63"/>
  <c r="E532" i="63"/>
  <c r="Q532" i="63"/>
  <c r="L532" i="63"/>
  <c r="I532" i="63"/>
  <c r="G532" i="63"/>
  <c r="R532" i="63"/>
  <c r="M532" i="63"/>
  <c r="K532" i="63"/>
  <c r="C532" i="63"/>
  <c r="D532" i="63"/>
  <c r="N532" i="63"/>
  <c r="J532" i="63"/>
  <c r="F532" i="63"/>
  <c r="P527" i="63"/>
  <c r="B527" i="63"/>
  <c r="O527" i="63"/>
  <c r="M527" i="63"/>
  <c r="J527" i="63"/>
  <c r="G527" i="63"/>
  <c r="F527" i="63"/>
  <c r="R527" i="63"/>
  <c r="Q527" i="63"/>
  <c r="N527" i="63"/>
  <c r="K527" i="63"/>
  <c r="I527" i="63"/>
  <c r="C527" i="63"/>
  <c r="H527" i="63"/>
  <c r="E527" i="63"/>
  <c r="D527" i="63"/>
  <c r="L527" i="63"/>
  <c r="P1073" i="63"/>
  <c r="B1073" i="63"/>
  <c r="O1073" i="63"/>
  <c r="C1073" i="63"/>
  <c r="N1073" i="63"/>
  <c r="K1073" i="63"/>
  <c r="J1073" i="63"/>
  <c r="M1073" i="63"/>
  <c r="H1073" i="63"/>
  <c r="G1073" i="63"/>
  <c r="E1073" i="63"/>
  <c r="D1073" i="63"/>
  <c r="I1073" i="63"/>
  <c r="F1073" i="63"/>
  <c r="R1073" i="63"/>
  <c r="Q1073" i="63"/>
  <c r="L1073" i="63"/>
  <c r="B1067" i="63"/>
  <c r="D1067" i="63"/>
  <c r="C1067" i="63"/>
  <c r="B1061" i="63"/>
  <c r="C1061" i="63"/>
  <c r="B505" i="63"/>
  <c r="I505" i="63"/>
  <c r="F505" i="63"/>
  <c r="E505" i="63"/>
  <c r="C505" i="63"/>
  <c r="H505" i="63"/>
  <c r="G505" i="63"/>
  <c r="D505" i="63"/>
  <c r="B491" i="63"/>
  <c r="I491" i="63"/>
  <c r="H491" i="63"/>
  <c r="G491" i="63"/>
  <c r="C491" i="63"/>
  <c r="F491" i="63"/>
  <c r="D491" i="63"/>
  <c r="E491" i="63"/>
  <c r="J1338" i="63"/>
  <c r="O1338" i="63"/>
  <c r="L1338" i="63"/>
  <c r="K1338" i="63"/>
  <c r="R1338" i="63"/>
  <c r="M1338" i="63"/>
  <c r="Q1338" i="63"/>
  <c r="P1338" i="63"/>
  <c r="N1338" i="63"/>
  <c r="N1333" i="63"/>
  <c r="K1333" i="63"/>
  <c r="R1333" i="63"/>
  <c r="Q1333" i="63"/>
  <c r="O1333" i="63"/>
  <c r="P1333" i="63"/>
  <c r="M1333" i="63"/>
  <c r="L1333" i="63"/>
  <c r="J1333" i="63"/>
  <c r="C1047" i="63"/>
  <c r="B1047" i="63"/>
  <c r="D463" i="63"/>
  <c r="C463" i="63"/>
  <c r="E463" i="63"/>
  <c r="B463" i="63"/>
  <c r="M450" i="63"/>
  <c r="L450" i="63"/>
  <c r="K450" i="63"/>
  <c r="J450" i="63"/>
  <c r="G450" i="63"/>
  <c r="Q450" i="63"/>
  <c r="C450" i="63"/>
  <c r="E450" i="63"/>
  <c r="D450" i="63"/>
  <c r="R450" i="63"/>
  <c r="P450" i="63"/>
  <c r="O450" i="63"/>
  <c r="N450" i="63"/>
  <c r="I450" i="63"/>
  <c r="H450" i="63"/>
  <c r="F450" i="63"/>
  <c r="B450" i="63"/>
  <c r="Q1319" i="63"/>
  <c r="R1319" i="63"/>
  <c r="P1319" i="63"/>
  <c r="O1319" i="63"/>
  <c r="N1319" i="63"/>
  <c r="M1319" i="63"/>
  <c r="L1319" i="63"/>
  <c r="K1319" i="63"/>
  <c r="J1319" i="63"/>
  <c r="G1030" i="63"/>
  <c r="O1030" i="63"/>
  <c r="N1030" i="63"/>
  <c r="L1030" i="63"/>
  <c r="K1030" i="63"/>
  <c r="J1030" i="63"/>
  <c r="I1030" i="63"/>
  <c r="H1030" i="63"/>
  <c r="E1030" i="63"/>
  <c r="B1030" i="63"/>
  <c r="R1030" i="63"/>
  <c r="Q1030" i="63"/>
  <c r="P1030" i="63"/>
  <c r="M1030" i="63"/>
  <c r="F1030" i="63"/>
  <c r="D1030" i="63"/>
  <c r="C1030" i="63"/>
  <c r="C1021" i="63"/>
  <c r="B1021" i="63"/>
  <c r="Q1312" i="63"/>
  <c r="N1312" i="63"/>
  <c r="M1312" i="63"/>
  <c r="P1312" i="63"/>
  <c r="O1312" i="63"/>
  <c r="L1312" i="63"/>
  <c r="K1312" i="63"/>
  <c r="J1312" i="63"/>
  <c r="R1312" i="63"/>
  <c r="Q420" i="63"/>
  <c r="C420" i="63"/>
  <c r="N420" i="63"/>
  <c r="M420" i="63"/>
  <c r="P420" i="63"/>
  <c r="I420" i="63"/>
  <c r="H420" i="63"/>
  <c r="G420" i="63"/>
  <c r="F420" i="63"/>
  <c r="E420" i="63"/>
  <c r="R420" i="63"/>
  <c r="O420" i="63"/>
  <c r="K420" i="63"/>
  <c r="J420" i="63"/>
  <c r="D420" i="63"/>
  <c r="L420" i="63"/>
  <c r="B420" i="63"/>
  <c r="Q994" i="63"/>
  <c r="C994" i="63"/>
  <c r="N994" i="63"/>
  <c r="M994" i="63"/>
  <c r="E994" i="63"/>
  <c r="P994" i="63"/>
  <c r="O994" i="63"/>
  <c r="L994" i="63"/>
  <c r="K994" i="63"/>
  <c r="G994" i="63"/>
  <c r="J994" i="63"/>
  <c r="I994" i="63"/>
  <c r="H994" i="63"/>
  <c r="F994" i="63"/>
  <c r="R994" i="63"/>
  <c r="D994" i="63"/>
  <c r="B994" i="63"/>
  <c r="N984" i="63"/>
  <c r="M984" i="63"/>
  <c r="K984" i="63"/>
  <c r="F984" i="63"/>
  <c r="E984" i="63"/>
  <c r="D984" i="63"/>
  <c r="C984" i="63"/>
  <c r="P984" i="63"/>
  <c r="O984" i="63"/>
  <c r="L984" i="63"/>
  <c r="I984" i="63"/>
  <c r="G984" i="63"/>
  <c r="B984" i="63"/>
  <c r="R984" i="63"/>
  <c r="Q984" i="63"/>
  <c r="J984" i="63"/>
  <c r="H984" i="63"/>
  <c r="N975" i="63"/>
  <c r="M975" i="63"/>
  <c r="E975" i="63"/>
  <c r="P975" i="63"/>
  <c r="O975" i="63"/>
  <c r="L975" i="63"/>
  <c r="K975" i="63"/>
  <c r="G975" i="63"/>
  <c r="B975" i="63"/>
  <c r="R975" i="63"/>
  <c r="Q975" i="63"/>
  <c r="J975" i="63"/>
  <c r="I975" i="63"/>
  <c r="H975" i="63"/>
  <c r="F975" i="63"/>
  <c r="D975" i="63"/>
  <c r="C975" i="63"/>
  <c r="C401" i="63"/>
  <c r="B401" i="63"/>
  <c r="N964" i="63"/>
  <c r="J964" i="63"/>
  <c r="E964" i="63"/>
  <c r="D964" i="63"/>
  <c r="R964" i="63"/>
  <c r="C964" i="63"/>
  <c r="Q964" i="63"/>
  <c r="B964" i="63"/>
  <c r="L964" i="63"/>
  <c r="G964" i="63"/>
  <c r="F964" i="63"/>
  <c r="P964" i="63"/>
  <c r="O964" i="63"/>
  <c r="M964" i="63"/>
  <c r="K964" i="63"/>
  <c r="I964" i="63"/>
  <c r="H964" i="63"/>
  <c r="H955" i="63"/>
  <c r="Q955" i="63"/>
  <c r="C955" i="63"/>
  <c r="P955" i="63"/>
  <c r="B955" i="63"/>
  <c r="O955" i="63"/>
  <c r="N955" i="63"/>
  <c r="R955" i="63"/>
  <c r="J955" i="63"/>
  <c r="I955" i="63"/>
  <c r="M955" i="63"/>
  <c r="L955" i="63"/>
  <c r="K955" i="63"/>
  <c r="G955" i="63"/>
  <c r="F955" i="63"/>
  <c r="D955" i="63"/>
  <c r="E955" i="63"/>
  <c r="H943" i="63"/>
  <c r="Q943" i="63"/>
  <c r="C943" i="63"/>
  <c r="P943" i="63"/>
  <c r="B943" i="63"/>
  <c r="O943" i="63"/>
  <c r="N943" i="63"/>
  <c r="R943" i="63"/>
  <c r="M943" i="63"/>
  <c r="D943" i="63"/>
  <c r="L943" i="63"/>
  <c r="E943" i="63"/>
  <c r="K943" i="63"/>
  <c r="J943" i="63"/>
  <c r="I943" i="63"/>
  <c r="G943" i="63"/>
  <c r="F943" i="63"/>
  <c r="Q1294" i="63"/>
  <c r="P1294" i="63"/>
  <c r="O1294" i="63"/>
  <c r="N1294" i="63"/>
  <c r="M1294" i="63"/>
  <c r="J1294" i="63"/>
  <c r="R1294" i="63"/>
  <c r="L1294" i="63"/>
  <c r="K1294" i="63"/>
  <c r="C922" i="63"/>
  <c r="B922" i="63"/>
  <c r="N385" i="63"/>
  <c r="J385" i="63"/>
  <c r="I385" i="63"/>
  <c r="Q385" i="63"/>
  <c r="P385" i="63"/>
  <c r="O385" i="63"/>
  <c r="M385" i="63"/>
  <c r="E385" i="63"/>
  <c r="D385" i="63"/>
  <c r="C385" i="63"/>
  <c r="G385" i="63"/>
  <c r="F385" i="63"/>
  <c r="B385" i="63"/>
  <c r="H385" i="63"/>
  <c r="K385" i="63"/>
  <c r="R385" i="63"/>
  <c r="L385" i="63"/>
  <c r="N377" i="63"/>
  <c r="J377" i="63"/>
  <c r="I377" i="63"/>
  <c r="E377" i="63"/>
  <c r="D377" i="63"/>
  <c r="C377" i="63"/>
  <c r="B377" i="63"/>
  <c r="Q377" i="63"/>
  <c r="P377" i="63"/>
  <c r="O377" i="63"/>
  <c r="R377" i="63"/>
  <c r="M377" i="63"/>
  <c r="L377" i="63"/>
  <c r="K377" i="63"/>
  <c r="H377" i="63"/>
  <c r="G377" i="63"/>
  <c r="F377" i="63"/>
  <c r="B365" i="63"/>
  <c r="C365" i="63"/>
  <c r="E365" i="63"/>
  <c r="D365" i="63"/>
  <c r="D353" i="63"/>
  <c r="C353" i="63"/>
  <c r="B353" i="63"/>
  <c r="R1280" i="63"/>
  <c r="Q1280" i="63"/>
  <c r="P1280" i="63"/>
  <c r="N1280" i="63"/>
  <c r="M1280" i="63"/>
  <c r="L1280" i="63"/>
  <c r="O1280" i="63"/>
  <c r="K1280" i="63"/>
  <c r="J1280" i="63"/>
  <c r="I338" i="63"/>
  <c r="R338" i="63"/>
  <c r="C338" i="63"/>
  <c r="Q338" i="63"/>
  <c r="B338" i="63"/>
  <c r="P338" i="63"/>
  <c r="O338" i="63"/>
  <c r="M338" i="63"/>
  <c r="L338" i="63"/>
  <c r="K338" i="63"/>
  <c r="J338" i="63"/>
  <c r="H338" i="63"/>
  <c r="G338" i="63"/>
  <c r="E338" i="63"/>
  <c r="N338" i="63"/>
  <c r="F338" i="63"/>
  <c r="D338" i="63"/>
  <c r="I335" i="63"/>
  <c r="Q335" i="63"/>
  <c r="B335" i="63"/>
  <c r="P335" i="63"/>
  <c r="O335" i="63"/>
  <c r="F335" i="63"/>
  <c r="E335" i="63"/>
  <c r="D335" i="63"/>
  <c r="H335" i="63"/>
  <c r="G335" i="63"/>
  <c r="R335" i="63"/>
  <c r="N335" i="63"/>
  <c r="L335" i="63"/>
  <c r="K335" i="63"/>
  <c r="J335" i="63"/>
  <c r="M335" i="63"/>
  <c r="C335" i="63"/>
  <c r="N886" i="63"/>
  <c r="R886" i="63"/>
  <c r="C886" i="63"/>
  <c r="P886" i="63"/>
  <c r="J886" i="63"/>
  <c r="I886" i="63"/>
  <c r="B886" i="63"/>
  <c r="Q886" i="63"/>
  <c r="O886" i="63"/>
  <c r="M886" i="63"/>
  <c r="K886" i="63"/>
  <c r="H886" i="63"/>
  <c r="G886" i="63"/>
  <c r="F886" i="63"/>
  <c r="E886" i="63"/>
  <c r="L886" i="63"/>
  <c r="D886" i="63"/>
  <c r="N877" i="63"/>
  <c r="P877" i="63"/>
  <c r="J877" i="63"/>
  <c r="I877" i="63"/>
  <c r="C877" i="63"/>
  <c r="R877" i="63"/>
  <c r="B877" i="63"/>
  <c r="Q877" i="63"/>
  <c r="O877" i="63"/>
  <c r="M877" i="63"/>
  <c r="L877" i="63"/>
  <c r="H877" i="63"/>
  <c r="G877" i="63"/>
  <c r="K877" i="63"/>
  <c r="F877" i="63"/>
  <c r="E877" i="63"/>
  <c r="D877" i="63"/>
  <c r="N866" i="63"/>
  <c r="L866" i="63"/>
  <c r="E866" i="63"/>
  <c r="D866" i="63"/>
  <c r="M866" i="63"/>
  <c r="K866" i="63"/>
  <c r="J866" i="63"/>
  <c r="G866" i="63"/>
  <c r="F866" i="63"/>
  <c r="C866" i="63"/>
  <c r="B866" i="63"/>
  <c r="O866" i="63"/>
  <c r="R866" i="63"/>
  <c r="I866" i="63"/>
  <c r="H866" i="63"/>
  <c r="Q866" i="63"/>
  <c r="P866" i="63"/>
  <c r="N853" i="63"/>
  <c r="J853" i="63"/>
  <c r="R853" i="63"/>
  <c r="B853" i="63"/>
  <c r="Q853" i="63"/>
  <c r="I853" i="63"/>
  <c r="H853" i="63"/>
  <c r="G853" i="63"/>
  <c r="F853" i="63"/>
  <c r="E853" i="63"/>
  <c r="D853" i="63"/>
  <c r="K853" i="63"/>
  <c r="C853" i="63"/>
  <c r="O853" i="63"/>
  <c r="P853" i="63"/>
  <c r="M853" i="63"/>
  <c r="L853" i="63"/>
  <c r="E842" i="63"/>
  <c r="R842" i="63"/>
  <c r="D842" i="63"/>
  <c r="L842" i="63"/>
  <c r="K842" i="63"/>
  <c r="J842" i="63"/>
  <c r="C842" i="63"/>
  <c r="B842" i="63"/>
  <c r="Q842" i="63"/>
  <c r="O842" i="63"/>
  <c r="N842" i="63"/>
  <c r="G842" i="63"/>
  <c r="I842" i="63"/>
  <c r="P842" i="63"/>
  <c r="M842" i="63"/>
  <c r="F842" i="63"/>
  <c r="H842" i="63"/>
  <c r="E831" i="63"/>
  <c r="R831" i="63"/>
  <c r="D831" i="63"/>
  <c r="L831" i="63"/>
  <c r="K831" i="63"/>
  <c r="J831" i="63"/>
  <c r="F831" i="63"/>
  <c r="C831" i="63"/>
  <c r="B831" i="63"/>
  <c r="G831" i="63"/>
  <c r="N831" i="63"/>
  <c r="P831" i="63"/>
  <c r="Q831" i="63"/>
  <c r="O831" i="63"/>
  <c r="I831" i="63"/>
  <c r="H831" i="63"/>
  <c r="L819" i="63"/>
  <c r="K819" i="63"/>
  <c r="J819" i="63"/>
  <c r="H819" i="63"/>
  <c r="G819" i="63"/>
  <c r="E819" i="63"/>
  <c r="D819" i="63"/>
  <c r="C819" i="63"/>
  <c r="B819" i="63"/>
  <c r="R819" i="63"/>
  <c r="N819" i="63"/>
  <c r="Q819" i="63"/>
  <c r="P819" i="63"/>
  <c r="O819" i="63"/>
  <c r="M819" i="63"/>
  <c r="I819" i="63"/>
  <c r="F819" i="63"/>
  <c r="L811" i="63"/>
  <c r="K811" i="63"/>
  <c r="J811" i="63"/>
  <c r="B811" i="63"/>
  <c r="R811" i="63"/>
  <c r="Q811" i="63"/>
  <c r="P811" i="63"/>
  <c r="N811" i="63"/>
  <c r="M811" i="63"/>
  <c r="F811" i="63"/>
  <c r="H811" i="63"/>
  <c r="O811" i="63"/>
  <c r="D811" i="63"/>
  <c r="C811" i="63"/>
  <c r="I811" i="63"/>
  <c r="G811" i="63"/>
  <c r="E811" i="63"/>
  <c r="L1265" i="63"/>
  <c r="K1265" i="63"/>
  <c r="J1265" i="63"/>
  <c r="R1265" i="63"/>
  <c r="P1265" i="63"/>
  <c r="N1265" i="63"/>
  <c r="M1265" i="63"/>
  <c r="Q1265" i="63"/>
  <c r="O1265" i="63"/>
  <c r="L790" i="63"/>
  <c r="K790" i="63"/>
  <c r="J790" i="63"/>
  <c r="M790" i="63"/>
  <c r="I790" i="63"/>
  <c r="F790" i="63"/>
  <c r="E790" i="63"/>
  <c r="D790" i="63"/>
  <c r="C790" i="63"/>
  <c r="O790" i="63"/>
  <c r="B790" i="63"/>
  <c r="H790" i="63"/>
  <c r="G790" i="63"/>
  <c r="Q790" i="63"/>
  <c r="P790" i="63"/>
  <c r="R790" i="63"/>
  <c r="N790" i="63"/>
  <c r="L771" i="63"/>
  <c r="K771" i="63"/>
  <c r="J771" i="63"/>
  <c r="B771" i="63"/>
  <c r="R771" i="63"/>
  <c r="C771" i="63"/>
  <c r="Q771" i="63"/>
  <c r="O771" i="63"/>
  <c r="N771" i="63"/>
  <c r="G771" i="63"/>
  <c r="H771" i="63"/>
  <c r="F771" i="63"/>
  <c r="E771" i="63"/>
  <c r="P771" i="63"/>
  <c r="M771" i="63"/>
  <c r="I771" i="63"/>
  <c r="D771" i="63"/>
  <c r="L761" i="63"/>
  <c r="J761" i="63"/>
  <c r="M761" i="63"/>
  <c r="K761" i="63"/>
  <c r="P761" i="63"/>
  <c r="O761" i="63"/>
  <c r="N761" i="63"/>
  <c r="G761" i="63"/>
  <c r="F761" i="63"/>
  <c r="B761" i="63"/>
  <c r="D761" i="63"/>
  <c r="C761" i="63"/>
  <c r="Q761" i="63"/>
  <c r="I761" i="63"/>
  <c r="H761" i="63"/>
  <c r="E761" i="63"/>
  <c r="R761" i="63"/>
  <c r="J749" i="63"/>
  <c r="K749" i="63"/>
  <c r="I749" i="63"/>
  <c r="L749" i="63"/>
  <c r="H749" i="63"/>
  <c r="G749" i="63"/>
  <c r="D749" i="63"/>
  <c r="P749" i="63"/>
  <c r="M749" i="63"/>
  <c r="O749" i="63"/>
  <c r="N749" i="63"/>
  <c r="F749" i="63"/>
  <c r="E749" i="63"/>
  <c r="C749" i="63"/>
  <c r="R749" i="63"/>
  <c r="Q749" i="63"/>
  <c r="P738" i="63"/>
  <c r="B738" i="63"/>
  <c r="D738" i="63"/>
  <c r="R738" i="63"/>
  <c r="C738" i="63"/>
  <c r="Q738" i="63"/>
  <c r="M738" i="63"/>
  <c r="H738" i="63"/>
  <c r="G738" i="63"/>
  <c r="F738" i="63"/>
  <c r="O738" i="63"/>
  <c r="N738" i="63"/>
  <c r="K738" i="63"/>
  <c r="J738" i="63"/>
  <c r="L738" i="63"/>
  <c r="I738" i="63"/>
  <c r="E738" i="63"/>
  <c r="P730" i="63"/>
  <c r="B730" i="63"/>
  <c r="N730" i="63"/>
  <c r="K730" i="63"/>
  <c r="J730" i="63"/>
  <c r="D730" i="63"/>
  <c r="H730" i="63"/>
  <c r="G730" i="63"/>
  <c r="F730" i="63"/>
  <c r="E730" i="63"/>
  <c r="C730" i="63"/>
  <c r="M730" i="63"/>
  <c r="L730" i="63"/>
  <c r="R730" i="63"/>
  <c r="Q730" i="63"/>
  <c r="O730" i="63"/>
  <c r="P721" i="63"/>
  <c r="B721" i="63"/>
  <c r="E721" i="63"/>
  <c r="D721" i="63"/>
  <c r="L721" i="63"/>
  <c r="Q721" i="63"/>
  <c r="O721" i="63"/>
  <c r="N721" i="63"/>
  <c r="M721" i="63"/>
  <c r="K721" i="63"/>
  <c r="I721" i="63"/>
  <c r="R721" i="63"/>
  <c r="J721" i="63"/>
  <c r="H721" i="63"/>
  <c r="G721" i="63"/>
  <c r="F721" i="63"/>
  <c r="C721" i="63"/>
  <c r="P1249" i="63"/>
  <c r="R1249" i="63"/>
  <c r="Q1249" i="63"/>
  <c r="J1249" i="63"/>
  <c r="L1249" i="63"/>
  <c r="K1249" i="63"/>
  <c r="O1249" i="63"/>
  <c r="N1249" i="63"/>
  <c r="M1249" i="63"/>
  <c r="P704" i="63"/>
  <c r="B704" i="63"/>
  <c r="Q704" i="63"/>
  <c r="I704" i="63"/>
  <c r="H704" i="63"/>
  <c r="G704" i="63"/>
  <c r="F704" i="63"/>
  <c r="E704" i="63"/>
  <c r="D704" i="63"/>
  <c r="L704" i="63"/>
  <c r="R704" i="63"/>
  <c r="O704" i="63"/>
  <c r="N704" i="63"/>
  <c r="M704" i="63"/>
  <c r="K704" i="63"/>
  <c r="C704" i="63"/>
  <c r="P291" i="63"/>
  <c r="B291" i="63"/>
  <c r="N291" i="63"/>
  <c r="G291" i="63"/>
  <c r="D291" i="63"/>
  <c r="C291" i="63"/>
  <c r="R291" i="63"/>
  <c r="Q291" i="63"/>
  <c r="M291" i="63"/>
  <c r="H291" i="63"/>
  <c r="K291" i="63"/>
  <c r="J291" i="63"/>
  <c r="I291" i="63"/>
  <c r="F291" i="63"/>
  <c r="E291" i="63"/>
  <c r="P683" i="63"/>
  <c r="B683" i="63"/>
  <c r="K683" i="63"/>
  <c r="D683" i="63"/>
  <c r="M683" i="63"/>
  <c r="L683" i="63"/>
  <c r="J683" i="63"/>
  <c r="I683" i="63"/>
  <c r="H683" i="63"/>
  <c r="F683" i="63"/>
  <c r="Q683" i="63"/>
  <c r="C683" i="63"/>
  <c r="R683" i="63"/>
  <c r="N683" i="63"/>
  <c r="B672" i="63"/>
  <c r="F672" i="63"/>
  <c r="E672" i="63"/>
  <c r="C672" i="63"/>
  <c r="D672" i="63"/>
  <c r="P663" i="63"/>
  <c r="B663" i="63"/>
  <c r="F663" i="63"/>
  <c r="E663" i="63"/>
  <c r="D663" i="63"/>
  <c r="R663" i="63"/>
  <c r="C663" i="63"/>
  <c r="O663" i="63"/>
  <c r="I663" i="63"/>
  <c r="H663" i="63"/>
  <c r="G663" i="63"/>
  <c r="Q663" i="63"/>
  <c r="N663" i="63"/>
  <c r="L663" i="63"/>
  <c r="P1240" i="63"/>
  <c r="R1240" i="63"/>
  <c r="Q1240" i="63"/>
  <c r="O1240" i="63"/>
  <c r="N1240" i="63"/>
  <c r="L1240" i="63"/>
  <c r="J1240" i="63"/>
  <c r="M649" i="63"/>
  <c r="R649" i="63"/>
  <c r="C649" i="63"/>
  <c r="Q649" i="63"/>
  <c r="B649" i="63"/>
  <c r="P649" i="63"/>
  <c r="O649" i="63"/>
  <c r="N649" i="63"/>
  <c r="L649" i="63"/>
  <c r="K649" i="63"/>
  <c r="J649" i="63"/>
  <c r="I649" i="63"/>
  <c r="H649" i="63"/>
  <c r="M272" i="63"/>
  <c r="R272" i="63"/>
  <c r="C272" i="63"/>
  <c r="Q272" i="63"/>
  <c r="B272" i="63"/>
  <c r="P272" i="63"/>
  <c r="O272" i="63"/>
  <c r="N272" i="63"/>
  <c r="L272" i="63"/>
  <c r="K272" i="63"/>
  <c r="J272" i="63"/>
  <c r="I272" i="63"/>
  <c r="H272" i="63"/>
  <c r="M639" i="63"/>
  <c r="E639" i="63"/>
  <c r="D639" i="63"/>
  <c r="R639" i="63"/>
  <c r="C639" i="63"/>
  <c r="Q639" i="63"/>
  <c r="B639" i="63"/>
  <c r="P639" i="63"/>
  <c r="O639" i="63"/>
  <c r="N639" i="63"/>
  <c r="L639" i="63"/>
  <c r="K639" i="63"/>
  <c r="J639" i="63"/>
  <c r="M634" i="63"/>
  <c r="G634" i="63"/>
  <c r="F634" i="63"/>
  <c r="E634" i="63"/>
  <c r="D634" i="63"/>
  <c r="R634" i="63"/>
  <c r="C634" i="63"/>
  <c r="Q634" i="63"/>
  <c r="B634" i="63"/>
  <c r="P634" i="63"/>
  <c r="O634" i="63"/>
  <c r="N634" i="63"/>
  <c r="L634" i="63"/>
  <c r="M627" i="63"/>
  <c r="F627" i="63"/>
  <c r="E627" i="63"/>
  <c r="D627" i="63"/>
  <c r="R627" i="63"/>
  <c r="C627" i="63"/>
  <c r="Q627" i="63"/>
  <c r="B627" i="63"/>
  <c r="P627" i="63"/>
  <c r="O627" i="63"/>
  <c r="N627" i="63"/>
  <c r="L627" i="63"/>
  <c r="K627" i="63"/>
  <c r="D253" i="63"/>
  <c r="C253" i="63"/>
  <c r="B253" i="63"/>
  <c r="I253" i="63"/>
  <c r="D239" i="63"/>
  <c r="C239" i="63"/>
  <c r="B239" i="63"/>
  <c r="I239" i="63"/>
  <c r="D225" i="63"/>
  <c r="C225" i="63"/>
  <c r="B225" i="63"/>
  <c r="I225" i="63"/>
  <c r="D212" i="63"/>
  <c r="C212" i="63"/>
  <c r="B212" i="63"/>
  <c r="I212" i="63"/>
  <c r="D202" i="63"/>
  <c r="C202" i="63"/>
  <c r="B202" i="63"/>
  <c r="I202" i="63"/>
  <c r="D188" i="63"/>
  <c r="C188" i="63"/>
  <c r="B188" i="63"/>
  <c r="I188" i="63"/>
  <c r="R1215" i="63"/>
  <c r="Q1215" i="63"/>
  <c r="P1215" i="63"/>
  <c r="O1215" i="63"/>
  <c r="N1215" i="63"/>
  <c r="M1215" i="63"/>
  <c r="L1215" i="63"/>
  <c r="K1215" i="63"/>
  <c r="J1215" i="63"/>
  <c r="D169" i="63"/>
  <c r="C169" i="63"/>
  <c r="B169" i="63"/>
  <c r="I169" i="63"/>
  <c r="D156" i="63"/>
  <c r="C156" i="63"/>
  <c r="B156" i="63"/>
  <c r="I156" i="63"/>
  <c r="D144" i="63"/>
  <c r="C144" i="63"/>
  <c r="B144" i="63"/>
  <c r="I144" i="63"/>
  <c r="D132" i="63"/>
  <c r="C132" i="63"/>
  <c r="B132" i="63"/>
  <c r="D120" i="63"/>
  <c r="C120" i="63"/>
  <c r="B120" i="63"/>
  <c r="D106" i="63"/>
  <c r="C106" i="63"/>
  <c r="B106" i="63"/>
  <c r="D93" i="63"/>
  <c r="C93" i="63"/>
  <c r="B93" i="63"/>
  <c r="R609" i="63"/>
  <c r="D609" i="63"/>
  <c r="Q609" i="63"/>
  <c r="C609" i="63"/>
  <c r="P609" i="63"/>
  <c r="B609" i="63"/>
  <c r="O609" i="63"/>
  <c r="N609" i="63"/>
  <c r="L609" i="63"/>
  <c r="K609" i="63"/>
  <c r="J609" i="63"/>
  <c r="D74" i="63"/>
  <c r="C74" i="63"/>
  <c r="B74" i="63"/>
  <c r="R1204" i="63"/>
  <c r="Q1204" i="63"/>
  <c r="P1204" i="63"/>
  <c r="O1204" i="63"/>
  <c r="N1204" i="63"/>
  <c r="L1204" i="63"/>
  <c r="K1204" i="63"/>
  <c r="J1204" i="63"/>
  <c r="D48" i="63"/>
  <c r="C48" i="63"/>
  <c r="B48" i="63"/>
  <c r="D34" i="63"/>
  <c r="C34" i="63"/>
  <c r="B34" i="63"/>
  <c r="D21" i="63"/>
  <c r="C21" i="63"/>
  <c r="B21" i="63"/>
  <c r="D8" i="63"/>
  <c r="C8" i="63"/>
  <c r="B8" i="63"/>
  <c r="I8" i="63"/>
  <c r="F9" i="63"/>
  <c r="I21" i="63"/>
  <c r="F22" i="63"/>
  <c r="G34" i="63"/>
  <c r="D35" i="63"/>
  <c r="G36" i="63"/>
  <c r="D61" i="63"/>
  <c r="G62" i="63"/>
  <c r="I609" i="63"/>
  <c r="M1206" i="63"/>
  <c r="E93" i="63"/>
  <c r="B94" i="63"/>
  <c r="B95" i="63"/>
  <c r="K1208" i="63"/>
  <c r="C100" i="63"/>
  <c r="I132" i="63"/>
  <c r="B158" i="63"/>
  <c r="B171" i="63"/>
  <c r="H183" i="63"/>
  <c r="F188" i="63"/>
  <c r="D189" i="63"/>
  <c r="D193" i="63"/>
  <c r="C194" i="63"/>
  <c r="B199" i="63"/>
  <c r="G205" i="63"/>
  <c r="F206" i="63"/>
  <c r="J1220" i="63"/>
  <c r="G253" i="63"/>
  <c r="E620" i="63"/>
  <c r="H621" i="63"/>
  <c r="D625" i="63"/>
  <c r="D629" i="63"/>
  <c r="R258" i="63"/>
  <c r="F261" i="63"/>
  <c r="M263" i="63"/>
  <c r="N637" i="63"/>
  <c r="H639" i="63"/>
  <c r="J271" i="63"/>
  <c r="F272" i="63"/>
  <c r="M275" i="63"/>
  <c r="E277" i="63"/>
  <c r="L1238" i="63"/>
  <c r="O660" i="63"/>
  <c r="I286" i="63"/>
  <c r="J290" i="63"/>
  <c r="H689" i="63"/>
  <c r="N702" i="63"/>
  <c r="O708" i="63"/>
  <c r="E297" i="63"/>
  <c r="L1253" i="63"/>
  <c r="L753" i="63"/>
  <c r="M373" i="63"/>
  <c r="H1109" i="63"/>
  <c r="E1109" i="63"/>
  <c r="D1109" i="63"/>
  <c r="B1109" i="63"/>
  <c r="K1109" i="63"/>
  <c r="G1109" i="63"/>
  <c r="Q1109" i="63"/>
  <c r="I1109" i="63"/>
  <c r="R1109" i="63"/>
  <c r="M1109" i="63"/>
  <c r="C1109" i="63"/>
  <c r="L1109" i="63"/>
  <c r="F1109" i="63"/>
  <c r="O1109" i="63"/>
  <c r="N1109" i="63"/>
  <c r="P1109" i="63"/>
  <c r="J1109" i="63"/>
  <c r="L1034" i="63"/>
  <c r="I1034" i="63"/>
  <c r="E1034" i="63"/>
  <c r="D1034" i="63"/>
  <c r="C1034" i="63"/>
  <c r="R1034" i="63"/>
  <c r="Q1034" i="63"/>
  <c r="P1034" i="63"/>
  <c r="O1034" i="63"/>
  <c r="N1034" i="63"/>
  <c r="M1034" i="63"/>
  <c r="K1034" i="63"/>
  <c r="J1034" i="63"/>
  <c r="G1034" i="63"/>
  <c r="F1034" i="63"/>
  <c r="B1034" i="63"/>
  <c r="H1034" i="63"/>
  <c r="B925" i="63"/>
  <c r="C925" i="63"/>
  <c r="N316" i="63"/>
  <c r="M316" i="63"/>
  <c r="L316" i="63"/>
  <c r="E316" i="63"/>
  <c r="D316" i="63"/>
  <c r="F316" i="63"/>
  <c r="C316" i="63"/>
  <c r="B316" i="63"/>
  <c r="R316" i="63"/>
  <c r="Q316" i="63"/>
  <c r="J316" i="63"/>
  <c r="H316" i="63"/>
  <c r="G316" i="63"/>
  <c r="O316" i="63"/>
  <c r="K316" i="63"/>
  <c r="P316" i="63"/>
  <c r="I316" i="63"/>
  <c r="O645" i="63"/>
  <c r="J645" i="63"/>
  <c r="I645" i="63"/>
  <c r="H645" i="63"/>
  <c r="G645" i="63"/>
  <c r="F645" i="63"/>
  <c r="E645" i="63"/>
  <c r="D645" i="63"/>
  <c r="R645" i="63"/>
  <c r="C645" i="63"/>
  <c r="Q645" i="63"/>
  <c r="B645" i="63"/>
  <c r="P645" i="63"/>
  <c r="F86" i="63"/>
  <c r="E86" i="63"/>
  <c r="D86" i="63"/>
  <c r="C86" i="63"/>
  <c r="B86" i="63"/>
  <c r="K1117" i="63"/>
  <c r="O1117" i="63"/>
  <c r="M1117" i="63"/>
  <c r="L1117" i="63"/>
  <c r="N1117" i="63"/>
  <c r="J1117" i="63"/>
  <c r="F1117" i="63"/>
  <c r="I1117" i="63"/>
  <c r="E1117" i="63"/>
  <c r="P1117" i="63"/>
  <c r="D1117" i="63"/>
  <c r="G1117" i="63"/>
  <c r="R1117" i="63"/>
  <c r="Q1117" i="63"/>
  <c r="H1117" i="63"/>
  <c r="C1117" i="63"/>
  <c r="B1117" i="63"/>
  <c r="M945" i="63"/>
  <c r="H945" i="63"/>
  <c r="G945" i="63"/>
  <c r="F945" i="63"/>
  <c r="E945" i="63"/>
  <c r="O945" i="63"/>
  <c r="J945" i="63"/>
  <c r="I945" i="63"/>
  <c r="C945" i="63"/>
  <c r="R945" i="63"/>
  <c r="Q945" i="63"/>
  <c r="P945" i="63"/>
  <c r="N945" i="63"/>
  <c r="L945" i="63"/>
  <c r="D945" i="63"/>
  <c r="B945" i="63"/>
  <c r="K945" i="63"/>
  <c r="I50" i="63"/>
  <c r="H50" i="63"/>
  <c r="G50" i="63"/>
  <c r="F50" i="63"/>
  <c r="E50" i="63"/>
  <c r="C50" i="63"/>
  <c r="B50" i="63"/>
  <c r="K1366" i="63"/>
  <c r="R1366" i="63"/>
  <c r="Q1366" i="63"/>
  <c r="P1366" i="63"/>
  <c r="L1366" i="63"/>
  <c r="O1366" i="63"/>
  <c r="N1366" i="63"/>
  <c r="M1366" i="63"/>
  <c r="J1366" i="63"/>
  <c r="M1097" i="63"/>
  <c r="L1097" i="63"/>
  <c r="N1097" i="63"/>
  <c r="Q1097" i="63"/>
  <c r="K1097" i="63"/>
  <c r="F1097" i="63"/>
  <c r="D1097" i="63"/>
  <c r="R1097" i="63"/>
  <c r="P1097" i="63"/>
  <c r="H1097" i="63"/>
  <c r="J1097" i="63"/>
  <c r="E1097" i="63"/>
  <c r="C1097" i="63"/>
  <c r="B1097" i="63"/>
  <c r="O1097" i="63"/>
  <c r="I1097" i="63"/>
  <c r="G1097" i="63"/>
  <c r="M1341" i="63"/>
  <c r="L1341" i="63"/>
  <c r="O1341" i="63"/>
  <c r="N1341" i="63"/>
  <c r="K1341" i="63"/>
  <c r="J1341" i="63"/>
  <c r="R1341" i="63"/>
  <c r="Q1341" i="63"/>
  <c r="P1341" i="63"/>
  <c r="K976" i="63"/>
  <c r="J976" i="63"/>
  <c r="D976" i="63"/>
  <c r="O976" i="63"/>
  <c r="N976" i="63"/>
  <c r="M976" i="63"/>
  <c r="L976" i="63"/>
  <c r="Q976" i="63"/>
  <c r="G976" i="63"/>
  <c r="F976" i="63"/>
  <c r="H976" i="63"/>
  <c r="C976" i="63"/>
  <c r="R976" i="63"/>
  <c r="P976" i="63"/>
  <c r="I976" i="63"/>
  <c r="E976" i="63"/>
  <c r="B976" i="63"/>
  <c r="K399" i="63"/>
  <c r="H399" i="63"/>
  <c r="R399" i="63"/>
  <c r="C399" i="63"/>
  <c r="Q399" i="63"/>
  <c r="B399" i="63"/>
  <c r="P399" i="63"/>
  <c r="O399" i="63"/>
  <c r="L399" i="63"/>
  <c r="J399" i="63"/>
  <c r="I399" i="63"/>
  <c r="F399" i="63"/>
  <c r="D399" i="63"/>
  <c r="M399" i="63"/>
  <c r="G399" i="63"/>
  <c r="E399" i="63"/>
  <c r="N399" i="63"/>
  <c r="K386" i="63"/>
  <c r="G386" i="63"/>
  <c r="F386" i="63"/>
  <c r="Q386" i="63"/>
  <c r="P386" i="63"/>
  <c r="O386" i="63"/>
  <c r="N386" i="63"/>
  <c r="L386" i="63"/>
  <c r="J386" i="63"/>
  <c r="I386" i="63"/>
  <c r="R386" i="63"/>
  <c r="M386" i="63"/>
  <c r="H386" i="63"/>
  <c r="E386" i="63"/>
  <c r="D386" i="63"/>
  <c r="C386" i="63"/>
  <c r="B386" i="63"/>
  <c r="B354" i="63"/>
  <c r="E354" i="63"/>
  <c r="D354" i="63"/>
  <c r="C354" i="63"/>
  <c r="K867" i="63"/>
  <c r="J867" i="63"/>
  <c r="D867" i="63"/>
  <c r="C867" i="63"/>
  <c r="M867" i="63"/>
  <c r="L867" i="63"/>
  <c r="I867" i="63"/>
  <c r="P867" i="63"/>
  <c r="O867" i="63"/>
  <c r="N867" i="63"/>
  <c r="R867" i="63"/>
  <c r="Q867" i="63"/>
  <c r="H867" i="63"/>
  <c r="G867" i="63"/>
  <c r="E867" i="63"/>
  <c r="B867" i="63"/>
  <c r="F867" i="63"/>
  <c r="I317" i="63"/>
  <c r="H317" i="63"/>
  <c r="G317" i="63"/>
  <c r="B317" i="63"/>
  <c r="R317" i="63"/>
  <c r="D317" i="63"/>
  <c r="C317" i="63"/>
  <c r="P317" i="63"/>
  <c r="O317" i="63"/>
  <c r="K317" i="63"/>
  <c r="M317" i="63"/>
  <c r="L317" i="63"/>
  <c r="J317" i="63"/>
  <c r="Q317" i="63"/>
  <c r="N317" i="63"/>
  <c r="E317" i="63"/>
  <c r="F317" i="63"/>
  <c r="I762" i="63"/>
  <c r="G762" i="63"/>
  <c r="L762" i="63"/>
  <c r="K762" i="63"/>
  <c r="Q762" i="63"/>
  <c r="P762" i="63"/>
  <c r="O762" i="63"/>
  <c r="N762" i="63"/>
  <c r="J762" i="63"/>
  <c r="H762" i="63"/>
  <c r="C762" i="63"/>
  <c r="D762" i="63"/>
  <c r="E762" i="63"/>
  <c r="B762" i="63"/>
  <c r="R762" i="63"/>
  <c r="M762" i="63"/>
  <c r="F762" i="63"/>
  <c r="M714" i="63"/>
  <c r="P714" i="63"/>
  <c r="O714" i="63"/>
  <c r="H714" i="63"/>
  <c r="N714" i="63"/>
  <c r="L714" i="63"/>
  <c r="K714" i="63"/>
  <c r="J714" i="63"/>
  <c r="I714" i="63"/>
  <c r="F714" i="63"/>
  <c r="R714" i="63"/>
  <c r="Q714" i="63"/>
  <c r="G714" i="63"/>
  <c r="E714" i="63"/>
  <c r="D714" i="63"/>
  <c r="C714" i="63"/>
  <c r="B714" i="63"/>
  <c r="I121" i="63"/>
  <c r="H121" i="63"/>
  <c r="G121" i="63"/>
  <c r="P564" i="63"/>
  <c r="B564" i="63"/>
  <c r="O564" i="63"/>
  <c r="I564" i="63"/>
  <c r="H564" i="63"/>
  <c r="G564" i="63"/>
  <c r="D564" i="63"/>
  <c r="N564" i="63"/>
  <c r="M564" i="63"/>
  <c r="L564" i="63"/>
  <c r="Q564" i="63"/>
  <c r="E564" i="63"/>
  <c r="R564" i="63"/>
  <c r="K564" i="63"/>
  <c r="J564" i="63"/>
  <c r="C564" i="63"/>
  <c r="F564" i="63"/>
  <c r="P558" i="63"/>
  <c r="B558" i="63"/>
  <c r="O558" i="63"/>
  <c r="I558" i="63"/>
  <c r="H558" i="63"/>
  <c r="G558" i="63"/>
  <c r="C558" i="63"/>
  <c r="M558" i="63"/>
  <c r="L558" i="63"/>
  <c r="K558" i="63"/>
  <c r="F558" i="63"/>
  <c r="N558" i="63"/>
  <c r="E558" i="63"/>
  <c r="D558" i="63"/>
  <c r="Q558" i="63"/>
  <c r="R558" i="63"/>
  <c r="J558" i="63"/>
  <c r="P1179" i="63"/>
  <c r="B1179" i="63"/>
  <c r="I1179" i="63"/>
  <c r="H1179" i="63"/>
  <c r="N1179" i="63"/>
  <c r="E1179" i="63"/>
  <c r="D1179" i="63"/>
  <c r="C1179" i="63"/>
  <c r="R1179" i="63"/>
  <c r="G1179" i="63"/>
  <c r="F1179" i="63"/>
  <c r="Q1179" i="63"/>
  <c r="O1179" i="63"/>
  <c r="L1179" i="63"/>
  <c r="M1179" i="63"/>
  <c r="K1179" i="63"/>
  <c r="J1179" i="63"/>
  <c r="P1178" i="63"/>
  <c r="B1178" i="63"/>
  <c r="I1178" i="63"/>
  <c r="H1178" i="63"/>
  <c r="C1178" i="63"/>
  <c r="L1178" i="63"/>
  <c r="K1178" i="63"/>
  <c r="J1178" i="63"/>
  <c r="F1178" i="63"/>
  <c r="R1178" i="63"/>
  <c r="Q1178" i="63"/>
  <c r="M1178" i="63"/>
  <c r="O1178" i="63"/>
  <c r="N1178" i="63"/>
  <c r="G1178" i="63"/>
  <c r="E1178" i="63"/>
  <c r="D1178" i="63"/>
  <c r="P1167" i="63"/>
  <c r="B1167" i="63"/>
  <c r="I1167" i="63"/>
  <c r="H1167" i="63"/>
  <c r="J1167" i="63"/>
  <c r="R1167" i="63"/>
  <c r="Q1167" i="63"/>
  <c r="O1167" i="63"/>
  <c r="G1167" i="63"/>
  <c r="F1167" i="63"/>
  <c r="E1167" i="63"/>
  <c r="D1167" i="63"/>
  <c r="M1167" i="63"/>
  <c r="L1167" i="63"/>
  <c r="K1167" i="63"/>
  <c r="C1167" i="63"/>
  <c r="N1167" i="63"/>
  <c r="Q1159" i="63"/>
  <c r="C1159" i="63"/>
  <c r="J1159" i="63"/>
  <c r="I1159" i="63"/>
  <c r="H1159" i="63"/>
  <c r="F1159" i="63"/>
  <c r="P1159" i="63"/>
  <c r="O1159" i="63"/>
  <c r="N1159" i="63"/>
  <c r="R1159" i="63"/>
  <c r="M1159" i="63"/>
  <c r="L1159" i="63"/>
  <c r="G1159" i="63"/>
  <c r="K1159" i="63"/>
  <c r="D1159" i="63"/>
  <c r="E1159" i="63"/>
  <c r="B1159" i="63"/>
  <c r="O1362" i="63"/>
  <c r="M1362" i="63"/>
  <c r="J1362" i="63"/>
  <c r="R1362" i="63"/>
  <c r="N1362" i="63"/>
  <c r="Q1362" i="63"/>
  <c r="L1362" i="63"/>
  <c r="P1362" i="63"/>
  <c r="K1362" i="63"/>
  <c r="O1139" i="63"/>
  <c r="H1139" i="63"/>
  <c r="G1139" i="63"/>
  <c r="F1139" i="63"/>
  <c r="J1139" i="63"/>
  <c r="B1139" i="63"/>
  <c r="D1139" i="63"/>
  <c r="P1139" i="63"/>
  <c r="N1139" i="63"/>
  <c r="K1139" i="63"/>
  <c r="R1139" i="63"/>
  <c r="Q1139" i="63"/>
  <c r="L1139" i="63"/>
  <c r="I1139" i="63"/>
  <c r="M1139" i="63"/>
  <c r="E1139" i="63"/>
  <c r="C1139" i="63"/>
  <c r="O1126" i="63"/>
  <c r="H1126" i="63"/>
  <c r="R1126" i="63"/>
  <c r="B1126" i="63"/>
  <c r="L1126" i="63"/>
  <c r="Q1126" i="63"/>
  <c r="N1126" i="63"/>
  <c r="M1126" i="63"/>
  <c r="K1126" i="63"/>
  <c r="E1126" i="63"/>
  <c r="P1126" i="63"/>
  <c r="G1126" i="63"/>
  <c r="C1126" i="63"/>
  <c r="J1126" i="63"/>
  <c r="D1126" i="63"/>
  <c r="I1126" i="63"/>
  <c r="F1126" i="63"/>
  <c r="I1114" i="63"/>
  <c r="G1114" i="63"/>
  <c r="M1114" i="63"/>
  <c r="L1114" i="63"/>
  <c r="R1114" i="63"/>
  <c r="O1114" i="63"/>
  <c r="F1114" i="63"/>
  <c r="H1114" i="63"/>
  <c r="C1114" i="63"/>
  <c r="N1114" i="63"/>
  <c r="J1114" i="63"/>
  <c r="B1114" i="63"/>
  <c r="Q1114" i="63"/>
  <c r="D1114" i="63"/>
  <c r="P1114" i="63"/>
  <c r="K1114" i="63"/>
  <c r="E1114" i="63"/>
  <c r="E1105" i="63"/>
  <c r="R1105" i="63"/>
  <c r="D1105" i="63"/>
  <c r="F1105" i="63"/>
  <c r="G1105" i="63"/>
  <c r="M1105" i="63"/>
  <c r="Q1105" i="63"/>
  <c r="N1105" i="63"/>
  <c r="L1105" i="63"/>
  <c r="H1105" i="63"/>
  <c r="P1105" i="63"/>
  <c r="J1105" i="63"/>
  <c r="I1105" i="63"/>
  <c r="B1105" i="63"/>
  <c r="O1105" i="63"/>
  <c r="K1105" i="63"/>
  <c r="C1105" i="63"/>
  <c r="E1096" i="63"/>
  <c r="R1096" i="63"/>
  <c r="D1096" i="63"/>
  <c r="N1096" i="63"/>
  <c r="O1096" i="63"/>
  <c r="K1096" i="63"/>
  <c r="F1096" i="63"/>
  <c r="P1096" i="63"/>
  <c r="J1096" i="63"/>
  <c r="G1096" i="63"/>
  <c r="C1096" i="63"/>
  <c r="L1096" i="63"/>
  <c r="B1096" i="63"/>
  <c r="Q1096" i="63"/>
  <c r="M1096" i="63"/>
  <c r="I1096" i="63"/>
  <c r="H1096" i="63"/>
  <c r="E1088" i="63"/>
  <c r="R1088" i="63"/>
  <c r="D1088" i="63"/>
  <c r="I1088" i="63"/>
  <c r="F1088" i="63"/>
  <c r="N1088" i="63"/>
  <c r="K1088" i="63"/>
  <c r="G1088" i="63"/>
  <c r="C1088" i="63"/>
  <c r="Q1088" i="63"/>
  <c r="M1088" i="63"/>
  <c r="H1088" i="63"/>
  <c r="B1088" i="63"/>
  <c r="P1088" i="63"/>
  <c r="O1088" i="63"/>
  <c r="L1088" i="63"/>
  <c r="J1088" i="63"/>
  <c r="E1080" i="63"/>
  <c r="R1080" i="63"/>
  <c r="D1080" i="63"/>
  <c r="N1080" i="63"/>
  <c r="K1080" i="63"/>
  <c r="H1080" i="63"/>
  <c r="G1080" i="63"/>
  <c r="Q1080" i="63"/>
  <c r="M1080" i="63"/>
  <c r="I1080" i="63"/>
  <c r="F1080" i="63"/>
  <c r="B1080" i="63"/>
  <c r="P1080" i="63"/>
  <c r="O1080" i="63"/>
  <c r="L1080" i="63"/>
  <c r="J1080" i="63"/>
  <c r="C1080" i="63"/>
  <c r="E1072" i="63"/>
  <c r="R1072" i="63"/>
  <c r="D1072" i="63"/>
  <c r="B1072" i="63"/>
  <c r="O1072" i="63"/>
  <c r="L1072" i="63"/>
  <c r="K1072" i="63"/>
  <c r="H1072" i="63"/>
  <c r="C1072" i="63"/>
  <c r="M1072" i="63"/>
  <c r="P1072" i="63"/>
  <c r="N1072" i="63"/>
  <c r="J1072" i="63"/>
  <c r="I1072" i="63"/>
  <c r="G1072" i="63"/>
  <c r="F1072" i="63"/>
  <c r="Q1072" i="63"/>
  <c r="E516" i="63"/>
  <c r="D516" i="63"/>
  <c r="F516" i="63"/>
  <c r="C516" i="63"/>
  <c r="B516" i="63"/>
  <c r="E511" i="63"/>
  <c r="D511" i="63"/>
  <c r="C511" i="63"/>
  <c r="B511" i="63"/>
  <c r="E504" i="63"/>
  <c r="D504" i="63"/>
  <c r="B504" i="63"/>
  <c r="H504" i="63"/>
  <c r="G504" i="63"/>
  <c r="C504" i="63"/>
  <c r="I504" i="63"/>
  <c r="F504" i="63"/>
  <c r="E490" i="63"/>
  <c r="I490" i="63"/>
  <c r="D490" i="63"/>
  <c r="H490" i="63"/>
  <c r="F490" i="63"/>
  <c r="G490" i="63"/>
  <c r="C490" i="63"/>
  <c r="B490" i="63"/>
  <c r="C479" i="63"/>
  <c r="I479" i="63"/>
  <c r="H479" i="63"/>
  <c r="G479" i="63"/>
  <c r="F479" i="63"/>
  <c r="E479" i="63"/>
  <c r="D479" i="63"/>
  <c r="B479" i="63"/>
  <c r="C1052" i="63"/>
  <c r="D1052" i="63"/>
  <c r="B1052" i="63"/>
  <c r="Q1328" i="63"/>
  <c r="N1328" i="63"/>
  <c r="R1328" i="63"/>
  <c r="L1328" i="63"/>
  <c r="J1328" i="63"/>
  <c r="P1328" i="63"/>
  <c r="O1328" i="63"/>
  <c r="K1328" i="63"/>
  <c r="M1328" i="63"/>
  <c r="C462" i="63"/>
  <c r="B462" i="63"/>
  <c r="D462" i="63"/>
  <c r="E462" i="63"/>
  <c r="P449" i="63"/>
  <c r="B449" i="63"/>
  <c r="O449" i="63"/>
  <c r="N449" i="63"/>
  <c r="M449" i="63"/>
  <c r="J449" i="63"/>
  <c r="F449" i="63"/>
  <c r="R449" i="63"/>
  <c r="Q449" i="63"/>
  <c r="L449" i="63"/>
  <c r="K449" i="63"/>
  <c r="I449" i="63"/>
  <c r="G449" i="63"/>
  <c r="D449" i="63"/>
  <c r="H449" i="63"/>
  <c r="C449" i="63"/>
  <c r="E449" i="63"/>
  <c r="J1318" i="63"/>
  <c r="R1318" i="63"/>
  <c r="Q1318" i="63"/>
  <c r="P1318" i="63"/>
  <c r="O1318" i="63"/>
  <c r="M1318" i="63"/>
  <c r="N1318" i="63"/>
  <c r="K1318" i="63"/>
  <c r="L1318" i="63"/>
  <c r="C433" i="63"/>
  <c r="B433" i="63"/>
  <c r="D433" i="63"/>
  <c r="E433" i="63"/>
  <c r="C1020" i="63"/>
  <c r="B1020" i="63"/>
  <c r="F1003" i="63"/>
  <c r="Q1003" i="63"/>
  <c r="C1003" i="63"/>
  <c r="P1003" i="63"/>
  <c r="B1003" i="63"/>
  <c r="D1003" i="63"/>
  <c r="N1003" i="63"/>
  <c r="M1003" i="63"/>
  <c r="L1003" i="63"/>
  <c r="K1003" i="63"/>
  <c r="I1003" i="63"/>
  <c r="O1003" i="63"/>
  <c r="H1003" i="63"/>
  <c r="G1003" i="63"/>
  <c r="E1003" i="63"/>
  <c r="R1003" i="63"/>
  <c r="J1003" i="63"/>
  <c r="F419" i="63"/>
  <c r="Q419" i="63"/>
  <c r="C419" i="63"/>
  <c r="P419" i="63"/>
  <c r="B419" i="63"/>
  <c r="N419" i="63"/>
  <c r="I419" i="63"/>
  <c r="H419" i="63"/>
  <c r="G419" i="63"/>
  <c r="E419" i="63"/>
  <c r="O419" i="63"/>
  <c r="M419" i="63"/>
  <c r="R419" i="63"/>
  <c r="K419" i="63"/>
  <c r="D419" i="63"/>
  <c r="L419" i="63"/>
  <c r="J419" i="63"/>
  <c r="Q1307" i="63"/>
  <c r="P1307" i="63"/>
  <c r="N1307" i="63"/>
  <c r="M1307" i="63"/>
  <c r="L1307" i="63"/>
  <c r="K1307" i="63"/>
  <c r="R1307" i="63"/>
  <c r="O1307" i="63"/>
  <c r="J1307" i="63"/>
  <c r="Q983" i="63"/>
  <c r="C983" i="63"/>
  <c r="P983" i="63"/>
  <c r="B983" i="63"/>
  <c r="L983" i="63"/>
  <c r="G983" i="63"/>
  <c r="F983" i="63"/>
  <c r="E983" i="63"/>
  <c r="D983" i="63"/>
  <c r="N983" i="63"/>
  <c r="I983" i="63"/>
  <c r="H983" i="63"/>
  <c r="R983" i="63"/>
  <c r="O983" i="63"/>
  <c r="M983" i="63"/>
  <c r="K983" i="63"/>
  <c r="J983" i="63"/>
  <c r="Q974" i="63"/>
  <c r="C974" i="63"/>
  <c r="P974" i="63"/>
  <c r="B974" i="63"/>
  <c r="F974" i="63"/>
  <c r="O974" i="63"/>
  <c r="N974" i="63"/>
  <c r="M974" i="63"/>
  <c r="L974" i="63"/>
  <c r="R974" i="63"/>
  <c r="I974" i="63"/>
  <c r="G974" i="63"/>
  <c r="D974" i="63"/>
  <c r="E974" i="63"/>
  <c r="J974" i="63"/>
  <c r="H974" i="63"/>
  <c r="K974" i="63"/>
  <c r="C970" i="63"/>
  <c r="F970" i="63"/>
  <c r="E970" i="63"/>
  <c r="D970" i="63"/>
  <c r="B970" i="63"/>
  <c r="Q963" i="63"/>
  <c r="C963" i="63"/>
  <c r="L963" i="63"/>
  <c r="G963" i="63"/>
  <c r="F963" i="63"/>
  <c r="E963" i="63"/>
  <c r="D963" i="63"/>
  <c r="H963" i="63"/>
  <c r="N963" i="63"/>
  <c r="K963" i="63"/>
  <c r="I963" i="63"/>
  <c r="B963" i="63"/>
  <c r="M963" i="63"/>
  <c r="J963" i="63"/>
  <c r="R963" i="63"/>
  <c r="P963" i="63"/>
  <c r="O963" i="63"/>
  <c r="K954" i="63"/>
  <c r="F954" i="63"/>
  <c r="E954" i="63"/>
  <c r="R954" i="63"/>
  <c r="D954" i="63"/>
  <c r="Q954" i="63"/>
  <c r="C954" i="63"/>
  <c r="L954" i="63"/>
  <c r="G954" i="63"/>
  <c r="B954" i="63"/>
  <c r="O954" i="63"/>
  <c r="M954" i="63"/>
  <c r="I954" i="63"/>
  <c r="H954" i="63"/>
  <c r="P954" i="63"/>
  <c r="N954" i="63"/>
  <c r="J954" i="63"/>
  <c r="K942" i="63"/>
  <c r="F942" i="63"/>
  <c r="E942" i="63"/>
  <c r="R942" i="63"/>
  <c r="D942" i="63"/>
  <c r="Q942" i="63"/>
  <c r="C942" i="63"/>
  <c r="P942" i="63"/>
  <c r="L942" i="63"/>
  <c r="J942" i="63"/>
  <c r="N942" i="63"/>
  <c r="I942" i="63"/>
  <c r="H942" i="63"/>
  <c r="G942" i="63"/>
  <c r="B942" i="63"/>
  <c r="O942" i="63"/>
  <c r="M942" i="63"/>
  <c r="K932" i="63"/>
  <c r="F932" i="63"/>
  <c r="E932" i="63"/>
  <c r="R932" i="63"/>
  <c r="D932" i="63"/>
  <c r="Q932" i="63"/>
  <c r="C932" i="63"/>
  <c r="J932" i="63"/>
  <c r="B932" i="63"/>
  <c r="P932" i="63"/>
  <c r="O932" i="63"/>
  <c r="N932" i="63"/>
  <c r="M932" i="63"/>
  <c r="L932" i="63"/>
  <c r="I932" i="63"/>
  <c r="H932" i="63"/>
  <c r="G932" i="63"/>
  <c r="Q921" i="63"/>
  <c r="C921" i="63"/>
  <c r="M921" i="63"/>
  <c r="L921" i="63"/>
  <c r="J921" i="63"/>
  <c r="I921" i="63"/>
  <c r="H921" i="63"/>
  <c r="G921" i="63"/>
  <c r="O921" i="63"/>
  <c r="N921" i="63"/>
  <c r="K921" i="63"/>
  <c r="R921" i="63"/>
  <c r="P921" i="63"/>
  <c r="F921" i="63"/>
  <c r="E921" i="63"/>
  <c r="D921" i="63"/>
  <c r="B921" i="63"/>
  <c r="Q384" i="63"/>
  <c r="C384" i="63"/>
  <c r="M384" i="63"/>
  <c r="L384" i="63"/>
  <c r="P384" i="63"/>
  <c r="O384" i="63"/>
  <c r="N384" i="63"/>
  <c r="K384" i="63"/>
  <c r="R384" i="63"/>
  <c r="J384" i="63"/>
  <c r="I384" i="63"/>
  <c r="H384" i="63"/>
  <c r="G384" i="63"/>
  <c r="F384" i="63"/>
  <c r="E384" i="63"/>
  <c r="B384" i="63"/>
  <c r="D384" i="63"/>
  <c r="Q376" i="63"/>
  <c r="C376" i="63"/>
  <c r="M376" i="63"/>
  <c r="L376" i="63"/>
  <c r="E376" i="63"/>
  <c r="D376" i="63"/>
  <c r="B376" i="63"/>
  <c r="J376" i="63"/>
  <c r="I376" i="63"/>
  <c r="H376" i="63"/>
  <c r="G376" i="63"/>
  <c r="F376" i="63"/>
  <c r="R376" i="63"/>
  <c r="O376" i="63"/>
  <c r="N376" i="63"/>
  <c r="K376" i="63"/>
  <c r="P376" i="63"/>
  <c r="Q364" i="63"/>
  <c r="C364" i="63"/>
  <c r="M364" i="63"/>
  <c r="L364" i="63"/>
  <c r="R364" i="63"/>
  <c r="P364" i="63"/>
  <c r="O364" i="63"/>
  <c r="D364" i="63"/>
  <c r="B364" i="63"/>
  <c r="N364" i="63"/>
  <c r="K364" i="63"/>
  <c r="J364" i="63"/>
  <c r="I364" i="63"/>
  <c r="H364" i="63"/>
  <c r="G364" i="63"/>
  <c r="F364" i="63"/>
  <c r="E364" i="63"/>
  <c r="C352" i="63"/>
  <c r="B352" i="63"/>
  <c r="L1279" i="63"/>
  <c r="R1279" i="63"/>
  <c r="K1279" i="63"/>
  <c r="J1279" i="63"/>
  <c r="Q1279" i="63"/>
  <c r="P1279" i="63"/>
  <c r="O1279" i="63"/>
  <c r="N1279" i="63"/>
  <c r="M1279" i="63"/>
  <c r="L901" i="63"/>
  <c r="E901" i="63"/>
  <c r="D901" i="63"/>
  <c r="R901" i="63"/>
  <c r="C901" i="63"/>
  <c r="Q901" i="63"/>
  <c r="B901" i="63"/>
  <c r="J901" i="63"/>
  <c r="I901" i="63"/>
  <c r="H901" i="63"/>
  <c r="O901" i="63"/>
  <c r="N901" i="63"/>
  <c r="P901" i="63"/>
  <c r="M901" i="63"/>
  <c r="K901" i="63"/>
  <c r="F901" i="63"/>
  <c r="G901" i="63"/>
  <c r="Q885" i="63"/>
  <c r="C885" i="63"/>
  <c r="E885" i="63"/>
  <c r="R885" i="63"/>
  <c r="B885" i="63"/>
  <c r="J885" i="63"/>
  <c r="I885" i="63"/>
  <c r="P885" i="63"/>
  <c r="O885" i="63"/>
  <c r="L885" i="63"/>
  <c r="H885" i="63"/>
  <c r="G885" i="63"/>
  <c r="F885" i="63"/>
  <c r="N885" i="63"/>
  <c r="M885" i="63"/>
  <c r="D885" i="63"/>
  <c r="Q876" i="63"/>
  <c r="C876" i="63"/>
  <c r="R876" i="63"/>
  <c r="B876" i="63"/>
  <c r="K876" i="63"/>
  <c r="J876" i="63"/>
  <c r="D876" i="63"/>
  <c r="P876" i="63"/>
  <c r="M876" i="63"/>
  <c r="L876" i="63"/>
  <c r="I876" i="63"/>
  <c r="G876" i="63"/>
  <c r="F876" i="63"/>
  <c r="E876" i="63"/>
  <c r="O876" i="63"/>
  <c r="N876" i="63"/>
  <c r="H876" i="63"/>
  <c r="Q865" i="63"/>
  <c r="C865" i="63"/>
  <c r="N865" i="63"/>
  <c r="F865" i="63"/>
  <c r="E865" i="63"/>
  <c r="M865" i="63"/>
  <c r="L865" i="63"/>
  <c r="K865" i="63"/>
  <c r="R865" i="63"/>
  <c r="P865" i="63"/>
  <c r="O865" i="63"/>
  <c r="J865" i="63"/>
  <c r="H865" i="63"/>
  <c r="G865" i="63"/>
  <c r="I865" i="63"/>
  <c r="B865" i="63"/>
  <c r="D865" i="63"/>
  <c r="Q852" i="63"/>
  <c r="L852" i="63"/>
  <c r="C852" i="63"/>
  <c r="R852" i="63"/>
  <c r="B852" i="63"/>
  <c r="J852" i="63"/>
  <c r="I852" i="63"/>
  <c r="H852" i="63"/>
  <c r="P852" i="63"/>
  <c r="O852" i="63"/>
  <c r="N852" i="63"/>
  <c r="K852" i="63"/>
  <c r="G852" i="63"/>
  <c r="F852" i="63"/>
  <c r="E852" i="63"/>
  <c r="D852" i="63"/>
  <c r="M852" i="63"/>
  <c r="H841" i="63"/>
  <c r="G841" i="63"/>
  <c r="O841" i="63"/>
  <c r="N841" i="63"/>
  <c r="M841" i="63"/>
  <c r="R841" i="63"/>
  <c r="P841" i="63"/>
  <c r="L841" i="63"/>
  <c r="K841" i="63"/>
  <c r="J841" i="63"/>
  <c r="I841" i="63"/>
  <c r="E841" i="63"/>
  <c r="D841" i="63"/>
  <c r="Q841" i="63"/>
  <c r="F841" i="63"/>
  <c r="C841" i="63"/>
  <c r="B841" i="63"/>
  <c r="H830" i="63"/>
  <c r="G830" i="63"/>
  <c r="O830" i="63"/>
  <c r="N830" i="63"/>
  <c r="M830" i="63"/>
  <c r="B830" i="63"/>
  <c r="R830" i="63"/>
  <c r="Q830" i="63"/>
  <c r="P830" i="63"/>
  <c r="K830" i="63"/>
  <c r="J830" i="63"/>
  <c r="D830" i="63"/>
  <c r="F830" i="63"/>
  <c r="E830" i="63"/>
  <c r="C830" i="63"/>
  <c r="L830" i="63"/>
  <c r="I830" i="63"/>
  <c r="O320" i="63"/>
  <c r="N320" i="63"/>
  <c r="M320" i="63"/>
  <c r="H320" i="63"/>
  <c r="G320" i="63"/>
  <c r="C320" i="63"/>
  <c r="B320" i="63"/>
  <c r="Q320" i="63"/>
  <c r="P320" i="63"/>
  <c r="I320" i="63"/>
  <c r="L320" i="63"/>
  <c r="R320" i="63"/>
  <c r="K320" i="63"/>
  <c r="J320" i="63"/>
  <c r="F320" i="63"/>
  <c r="E320" i="63"/>
  <c r="D320" i="63"/>
  <c r="E810" i="63"/>
  <c r="D810" i="63"/>
  <c r="B810" i="63"/>
  <c r="H810" i="63"/>
  <c r="I810" i="63"/>
  <c r="G810" i="63"/>
  <c r="F810" i="63"/>
  <c r="C810" i="63"/>
  <c r="O789" i="63"/>
  <c r="N789" i="63"/>
  <c r="M789" i="63"/>
  <c r="J789" i="63"/>
  <c r="I789" i="63"/>
  <c r="D789" i="63"/>
  <c r="C789" i="63"/>
  <c r="B789" i="63"/>
  <c r="R789" i="63"/>
  <c r="Q789" i="63"/>
  <c r="H789" i="63"/>
  <c r="P789" i="63"/>
  <c r="L789" i="63"/>
  <c r="K789" i="63"/>
  <c r="G789" i="63"/>
  <c r="F789" i="63"/>
  <c r="E789" i="63"/>
  <c r="O780" i="63"/>
  <c r="N780" i="63"/>
  <c r="M780" i="63"/>
  <c r="E780" i="63"/>
  <c r="D780" i="63"/>
  <c r="L780" i="63"/>
  <c r="K780" i="63"/>
  <c r="J780" i="63"/>
  <c r="I780" i="63"/>
  <c r="G780" i="63"/>
  <c r="F780" i="63"/>
  <c r="P780" i="63"/>
  <c r="H780" i="63"/>
  <c r="C780" i="63"/>
  <c r="Q780" i="63"/>
  <c r="B780" i="63"/>
  <c r="R780" i="63"/>
  <c r="O1261" i="63"/>
  <c r="N1261" i="63"/>
  <c r="M1261" i="63"/>
  <c r="R1261" i="63"/>
  <c r="Q1261" i="63"/>
  <c r="P1261" i="63"/>
  <c r="L1261" i="63"/>
  <c r="J1261" i="63"/>
  <c r="K1261" i="63"/>
  <c r="O760" i="63"/>
  <c r="M760" i="63"/>
  <c r="L760" i="63"/>
  <c r="K760" i="63"/>
  <c r="N760" i="63"/>
  <c r="J760" i="63"/>
  <c r="I760" i="63"/>
  <c r="F760" i="63"/>
  <c r="E760" i="63"/>
  <c r="D760" i="63"/>
  <c r="R760" i="63"/>
  <c r="P760" i="63"/>
  <c r="H760" i="63"/>
  <c r="G760" i="63"/>
  <c r="M748" i="63"/>
  <c r="L748" i="63"/>
  <c r="K748" i="63"/>
  <c r="I748" i="63"/>
  <c r="H748" i="63"/>
  <c r="G748" i="63"/>
  <c r="D748" i="63"/>
  <c r="P748" i="63"/>
  <c r="O748" i="63"/>
  <c r="N748" i="63"/>
  <c r="R748" i="63"/>
  <c r="Q748" i="63"/>
  <c r="C748" i="63"/>
  <c r="B748" i="63"/>
  <c r="F748" i="63"/>
  <c r="E748" i="63"/>
  <c r="E737" i="63"/>
  <c r="F737" i="63"/>
  <c r="D737" i="63"/>
  <c r="R737" i="63"/>
  <c r="C737" i="63"/>
  <c r="O737" i="63"/>
  <c r="J737" i="63"/>
  <c r="L737" i="63"/>
  <c r="K737" i="63"/>
  <c r="I737" i="63"/>
  <c r="H737" i="63"/>
  <c r="G737" i="63"/>
  <c r="B737" i="63"/>
  <c r="P737" i="63"/>
  <c r="N737" i="63"/>
  <c r="Q737" i="63"/>
  <c r="M737" i="63"/>
  <c r="E302" i="63"/>
  <c r="D302" i="63"/>
  <c r="B302" i="63"/>
  <c r="E301" i="63"/>
  <c r="G301" i="63"/>
  <c r="F301" i="63"/>
  <c r="N301" i="63"/>
  <c r="O301" i="63"/>
  <c r="M301" i="63"/>
  <c r="L301" i="63"/>
  <c r="K301" i="63"/>
  <c r="J301" i="63"/>
  <c r="H301" i="63"/>
  <c r="R301" i="63"/>
  <c r="Q301" i="63"/>
  <c r="B301" i="63"/>
  <c r="I301" i="63"/>
  <c r="E296" i="63"/>
  <c r="D296" i="63"/>
  <c r="R296" i="63"/>
  <c r="C296" i="63"/>
  <c r="L296" i="63"/>
  <c r="J296" i="63"/>
  <c r="I296" i="63"/>
  <c r="H296" i="63"/>
  <c r="G296" i="63"/>
  <c r="F296" i="63"/>
  <c r="N296" i="63"/>
  <c r="M296" i="63"/>
  <c r="K296" i="63"/>
  <c r="B296" i="63"/>
  <c r="Q296" i="63"/>
  <c r="E703" i="63"/>
  <c r="R703" i="63"/>
  <c r="C703" i="63"/>
  <c r="K703" i="63"/>
  <c r="H703" i="63"/>
  <c r="G703" i="63"/>
  <c r="F703" i="63"/>
  <c r="D703" i="63"/>
  <c r="B703" i="63"/>
  <c r="Q703" i="63"/>
  <c r="L703" i="63"/>
  <c r="N703" i="63"/>
  <c r="M703" i="63"/>
  <c r="J703" i="63"/>
  <c r="I703" i="63"/>
  <c r="P1246" i="63"/>
  <c r="R1246" i="63"/>
  <c r="Q1246" i="63"/>
  <c r="O1246" i="63"/>
  <c r="M1246" i="63"/>
  <c r="N1246" i="63"/>
  <c r="L1246" i="63"/>
  <c r="K1246" i="63"/>
  <c r="J1246" i="63"/>
  <c r="E682" i="63"/>
  <c r="M682" i="63"/>
  <c r="F682" i="63"/>
  <c r="L682" i="63"/>
  <c r="K682" i="63"/>
  <c r="J682" i="63"/>
  <c r="I682" i="63"/>
  <c r="H682" i="63"/>
  <c r="D682" i="63"/>
  <c r="P682" i="63"/>
  <c r="R682" i="63"/>
  <c r="Q682" i="63"/>
  <c r="O682" i="63"/>
  <c r="N682" i="63"/>
  <c r="G682" i="63"/>
  <c r="C682" i="63"/>
  <c r="B682" i="63"/>
  <c r="E671" i="63"/>
  <c r="J671" i="63"/>
  <c r="I671" i="63"/>
  <c r="H671" i="63"/>
  <c r="G671" i="63"/>
  <c r="D671" i="63"/>
  <c r="N671" i="63"/>
  <c r="B671" i="63"/>
  <c r="R671" i="63"/>
  <c r="Q671" i="63"/>
  <c r="P671" i="63"/>
  <c r="O671" i="63"/>
  <c r="M671" i="63"/>
  <c r="K671" i="63"/>
  <c r="E662" i="63"/>
  <c r="H662" i="63"/>
  <c r="G662" i="63"/>
  <c r="F662" i="63"/>
  <c r="D662" i="63"/>
  <c r="Q662" i="63"/>
  <c r="B662" i="63"/>
  <c r="R662" i="63"/>
  <c r="P662" i="63"/>
  <c r="O662" i="63"/>
  <c r="N662" i="63"/>
  <c r="M662" i="63"/>
  <c r="L662" i="63"/>
  <c r="K662" i="63"/>
  <c r="I662" i="63"/>
  <c r="E283" i="63"/>
  <c r="D283" i="63"/>
  <c r="R283" i="63"/>
  <c r="C283" i="63"/>
  <c r="Q283" i="63"/>
  <c r="B283" i="63"/>
  <c r="P283" i="63"/>
  <c r="N283" i="63"/>
  <c r="G283" i="63"/>
  <c r="F283" i="63"/>
  <c r="O283" i="63"/>
  <c r="M283" i="63"/>
  <c r="L283" i="63"/>
  <c r="P648" i="63"/>
  <c r="B648" i="63"/>
  <c r="E648" i="63"/>
  <c r="D648" i="63"/>
  <c r="R648" i="63"/>
  <c r="C648" i="63"/>
  <c r="Q648" i="63"/>
  <c r="O648" i="63"/>
  <c r="N648" i="63"/>
  <c r="M648" i="63"/>
  <c r="L648" i="63"/>
  <c r="K648" i="63"/>
  <c r="J648" i="63"/>
  <c r="P644" i="63"/>
  <c r="B644" i="63"/>
  <c r="E644" i="63"/>
  <c r="D644" i="63"/>
  <c r="R644" i="63"/>
  <c r="C644" i="63"/>
  <c r="Q644" i="63"/>
  <c r="O644" i="63"/>
  <c r="N644" i="63"/>
  <c r="M644" i="63"/>
  <c r="L644" i="63"/>
  <c r="K644" i="63"/>
  <c r="J644" i="63"/>
  <c r="P638" i="63"/>
  <c r="B638" i="63"/>
  <c r="G638" i="63"/>
  <c r="F638" i="63"/>
  <c r="E638" i="63"/>
  <c r="D638" i="63"/>
  <c r="R638" i="63"/>
  <c r="C638" i="63"/>
  <c r="Q638" i="63"/>
  <c r="O638" i="63"/>
  <c r="N638" i="63"/>
  <c r="M638" i="63"/>
  <c r="L638" i="63"/>
  <c r="P633" i="63"/>
  <c r="B633" i="63"/>
  <c r="I633" i="63"/>
  <c r="H633" i="63"/>
  <c r="G633" i="63"/>
  <c r="F633" i="63"/>
  <c r="E633" i="63"/>
  <c r="D633" i="63"/>
  <c r="R633" i="63"/>
  <c r="C633" i="63"/>
  <c r="Q633" i="63"/>
  <c r="O633" i="63"/>
  <c r="N633" i="63"/>
  <c r="P1224" i="63"/>
  <c r="R1224" i="63"/>
  <c r="Q1224" i="63"/>
  <c r="O1224" i="63"/>
  <c r="N1224" i="63"/>
  <c r="M1224" i="63"/>
  <c r="G252" i="63"/>
  <c r="F252" i="63"/>
  <c r="E252" i="63"/>
  <c r="D252" i="63"/>
  <c r="C252" i="63"/>
  <c r="B252" i="63"/>
  <c r="G238" i="63"/>
  <c r="F238" i="63"/>
  <c r="E238" i="63"/>
  <c r="D238" i="63"/>
  <c r="C238" i="63"/>
  <c r="B238" i="63"/>
  <c r="G224" i="63"/>
  <c r="F224" i="63"/>
  <c r="E224" i="63"/>
  <c r="D224" i="63"/>
  <c r="C224" i="63"/>
  <c r="B224" i="63"/>
  <c r="G211" i="63"/>
  <c r="F211" i="63"/>
  <c r="E211" i="63"/>
  <c r="D211" i="63"/>
  <c r="C211" i="63"/>
  <c r="B211" i="63"/>
  <c r="G201" i="63"/>
  <c r="F201" i="63"/>
  <c r="E201" i="63"/>
  <c r="D201" i="63"/>
  <c r="C201" i="63"/>
  <c r="B201" i="63"/>
  <c r="G187" i="63"/>
  <c r="F187" i="63"/>
  <c r="E187" i="63"/>
  <c r="D187" i="63"/>
  <c r="C187" i="63"/>
  <c r="B187" i="63"/>
  <c r="F619" i="63"/>
  <c r="E619" i="63"/>
  <c r="D619" i="63"/>
  <c r="C619" i="63"/>
  <c r="B619" i="63"/>
  <c r="G168" i="63"/>
  <c r="F168" i="63"/>
  <c r="E168" i="63"/>
  <c r="D168" i="63"/>
  <c r="C168" i="63"/>
  <c r="B168" i="63"/>
  <c r="G155" i="63"/>
  <c r="F155" i="63"/>
  <c r="E155" i="63"/>
  <c r="D155" i="63"/>
  <c r="C155" i="63"/>
  <c r="R1211" i="63"/>
  <c r="Q1211" i="63"/>
  <c r="O1211" i="63"/>
  <c r="N1211" i="63"/>
  <c r="M1211" i="63"/>
  <c r="L1211" i="63"/>
  <c r="R1209" i="63"/>
  <c r="Q1209" i="63"/>
  <c r="O1209" i="63"/>
  <c r="N1209" i="63"/>
  <c r="M1209" i="63"/>
  <c r="G119" i="63"/>
  <c r="F119" i="63"/>
  <c r="E119" i="63"/>
  <c r="D119" i="63"/>
  <c r="C119" i="63"/>
  <c r="G105" i="63"/>
  <c r="F105" i="63"/>
  <c r="E105" i="63"/>
  <c r="D105" i="63"/>
  <c r="C105" i="63"/>
  <c r="G92" i="63"/>
  <c r="F92" i="63"/>
  <c r="E92" i="63"/>
  <c r="D92" i="63"/>
  <c r="C92" i="63"/>
  <c r="G84" i="63"/>
  <c r="F84" i="63"/>
  <c r="E84" i="63"/>
  <c r="D84" i="63"/>
  <c r="C84" i="63"/>
  <c r="G73" i="63"/>
  <c r="F73" i="63"/>
  <c r="E73" i="63"/>
  <c r="D73" i="63"/>
  <c r="C73" i="63"/>
  <c r="G60" i="63"/>
  <c r="F60" i="63"/>
  <c r="E60" i="63"/>
  <c r="D60" i="63"/>
  <c r="C60" i="63"/>
  <c r="G47" i="63"/>
  <c r="F47" i="63"/>
  <c r="E47" i="63"/>
  <c r="D47" i="63"/>
  <c r="C47" i="63"/>
  <c r="G33" i="63"/>
  <c r="F33" i="63"/>
  <c r="E33" i="63"/>
  <c r="D33" i="63"/>
  <c r="C33" i="63"/>
  <c r="G20" i="63"/>
  <c r="F20" i="63"/>
  <c r="E20" i="63"/>
  <c r="D20" i="63"/>
  <c r="C20" i="63"/>
  <c r="G7" i="63"/>
  <c r="F7" i="63"/>
  <c r="E7" i="63"/>
  <c r="D7" i="63"/>
  <c r="C7" i="63"/>
  <c r="Q1201" i="63"/>
  <c r="H33" i="63"/>
  <c r="H34" i="63"/>
  <c r="E35" i="63"/>
  <c r="C42" i="63"/>
  <c r="G56" i="63"/>
  <c r="E57" i="63"/>
  <c r="D58" i="63"/>
  <c r="E61" i="63"/>
  <c r="C68" i="63"/>
  <c r="G82" i="63"/>
  <c r="E607" i="63"/>
  <c r="M609" i="63"/>
  <c r="N1206" i="63"/>
  <c r="D611" i="63"/>
  <c r="F93" i="63"/>
  <c r="C95" i="63"/>
  <c r="D124" i="63"/>
  <c r="B125" i="63"/>
  <c r="B126" i="63"/>
  <c r="K1211" i="63"/>
  <c r="B146" i="63"/>
  <c r="B157" i="63"/>
  <c r="G158" i="63"/>
  <c r="B170" i="63"/>
  <c r="B177" i="63"/>
  <c r="G188" i="63"/>
  <c r="E193" i="63"/>
  <c r="C198" i="63"/>
  <c r="H205" i="63"/>
  <c r="K1220" i="63"/>
  <c r="B222" i="63"/>
  <c r="H252" i="63"/>
  <c r="H253" i="63"/>
  <c r="P620" i="63"/>
  <c r="I621" i="63"/>
  <c r="L257" i="63"/>
  <c r="E625" i="63"/>
  <c r="E629" i="63"/>
  <c r="M259" i="63"/>
  <c r="O637" i="63"/>
  <c r="I639" i="63"/>
  <c r="K271" i="63"/>
  <c r="G272" i="63"/>
  <c r="N275" i="63"/>
  <c r="Q277" i="63"/>
  <c r="M1238" i="63"/>
  <c r="F279" i="63"/>
  <c r="J283" i="63"/>
  <c r="P660" i="63"/>
  <c r="N666" i="63"/>
  <c r="C671" i="63"/>
  <c r="N697" i="63"/>
  <c r="I297" i="63"/>
  <c r="P301" i="63"/>
  <c r="H816" i="63"/>
  <c r="K855" i="63"/>
  <c r="K885" i="63"/>
  <c r="P1152" i="63"/>
  <c r="B1152" i="63"/>
  <c r="I1152" i="63"/>
  <c r="H1152" i="63"/>
  <c r="G1152" i="63"/>
  <c r="C1152" i="63"/>
  <c r="M1152" i="63"/>
  <c r="L1152" i="63"/>
  <c r="K1152" i="63"/>
  <c r="O1152" i="63"/>
  <c r="D1152" i="63"/>
  <c r="N1152" i="63"/>
  <c r="F1152" i="63"/>
  <c r="E1152" i="63"/>
  <c r="R1152" i="63"/>
  <c r="Q1152" i="63"/>
  <c r="J1152" i="63"/>
  <c r="D481" i="63"/>
  <c r="G481" i="63"/>
  <c r="F481" i="63"/>
  <c r="B481" i="63"/>
  <c r="H481" i="63"/>
  <c r="I481" i="63"/>
  <c r="C481" i="63"/>
  <c r="E481" i="63"/>
  <c r="E414" i="63"/>
  <c r="B414" i="63"/>
  <c r="F414" i="63"/>
  <c r="D414" i="63"/>
  <c r="C414" i="63"/>
  <c r="P356" i="63"/>
  <c r="B356" i="63"/>
  <c r="L356" i="63"/>
  <c r="K356" i="63"/>
  <c r="I356" i="63"/>
  <c r="H356" i="63"/>
  <c r="G356" i="63"/>
  <c r="F356" i="63"/>
  <c r="C356" i="63"/>
  <c r="R356" i="63"/>
  <c r="Q356" i="63"/>
  <c r="O356" i="63"/>
  <c r="N356" i="63"/>
  <c r="M356" i="63"/>
  <c r="J356" i="63"/>
  <c r="D356" i="63"/>
  <c r="E356" i="63"/>
  <c r="N813" i="63"/>
  <c r="M813" i="63"/>
  <c r="L813" i="63"/>
  <c r="B813" i="63"/>
  <c r="R813" i="63"/>
  <c r="I813" i="63"/>
  <c r="H813" i="63"/>
  <c r="G813" i="63"/>
  <c r="F813" i="63"/>
  <c r="D813" i="63"/>
  <c r="C813" i="63"/>
  <c r="P813" i="63"/>
  <c r="Q813" i="63"/>
  <c r="J813" i="63"/>
  <c r="E813" i="63"/>
  <c r="O813" i="63"/>
  <c r="K813" i="63"/>
  <c r="R687" i="63"/>
  <c r="D687" i="63"/>
  <c r="C687" i="63"/>
  <c r="K687" i="63"/>
  <c r="O687" i="63"/>
  <c r="N687" i="63"/>
  <c r="M687" i="63"/>
  <c r="L687" i="63"/>
  <c r="J687" i="63"/>
  <c r="H687" i="63"/>
  <c r="F687" i="63"/>
  <c r="E687" i="63"/>
  <c r="B687" i="63"/>
  <c r="P687" i="63"/>
  <c r="F136" i="63"/>
  <c r="E136" i="63"/>
  <c r="D136" i="63"/>
  <c r="C136" i="63"/>
  <c r="B136" i="63"/>
  <c r="Q1143" i="63"/>
  <c r="C1143" i="63"/>
  <c r="J1143" i="63"/>
  <c r="I1143" i="63"/>
  <c r="H1143" i="63"/>
  <c r="M1143" i="63"/>
  <c r="E1143" i="63"/>
  <c r="B1143" i="63"/>
  <c r="G1143" i="63"/>
  <c r="F1143" i="63"/>
  <c r="P1143" i="63"/>
  <c r="N1143" i="63"/>
  <c r="K1143" i="63"/>
  <c r="D1143" i="63"/>
  <c r="R1143" i="63"/>
  <c r="O1143" i="63"/>
  <c r="L1143" i="63"/>
  <c r="G507" i="63"/>
  <c r="F507" i="63"/>
  <c r="D507" i="63"/>
  <c r="C507" i="63"/>
  <c r="I507" i="63"/>
  <c r="E507" i="63"/>
  <c r="B507" i="63"/>
  <c r="H507" i="63"/>
  <c r="H1006" i="63"/>
  <c r="E1006" i="63"/>
  <c r="R1006" i="63"/>
  <c r="D1006" i="63"/>
  <c r="B1006" i="63"/>
  <c r="N1006" i="63"/>
  <c r="M1006" i="63"/>
  <c r="L1006" i="63"/>
  <c r="K1006" i="63"/>
  <c r="J1006" i="63"/>
  <c r="C1006" i="63"/>
  <c r="Q1006" i="63"/>
  <c r="P1006" i="63"/>
  <c r="O1006" i="63"/>
  <c r="I1006" i="63"/>
  <c r="G1006" i="63"/>
  <c r="F1006" i="63"/>
  <c r="N906" i="63"/>
  <c r="M906" i="63"/>
  <c r="L906" i="63"/>
  <c r="K906" i="63"/>
  <c r="J906" i="63"/>
  <c r="F906" i="63"/>
  <c r="E906" i="63"/>
  <c r="D906" i="63"/>
  <c r="G906" i="63"/>
  <c r="C906" i="63"/>
  <c r="R906" i="63"/>
  <c r="Q906" i="63"/>
  <c r="I906" i="63"/>
  <c r="B906" i="63"/>
  <c r="P906" i="63"/>
  <c r="O906" i="63"/>
  <c r="H906" i="63"/>
  <c r="R651" i="63"/>
  <c r="D651" i="63"/>
  <c r="L651" i="63"/>
  <c r="K651" i="63"/>
  <c r="J651" i="63"/>
  <c r="I651" i="63"/>
  <c r="H651" i="63"/>
  <c r="G651" i="63"/>
  <c r="F651" i="63"/>
  <c r="E651" i="63"/>
  <c r="C651" i="63"/>
  <c r="Q651" i="63"/>
  <c r="B651" i="63"/>
  <c r="I204" i="63"/>
  <c r="H204" i="63"/>
  <c r="G204" i="63"/>
  <c r="F204" i="63"/>
  <c r="E204" i="63"/>
  <c r="D204" i="63"/>
  <c r="C204" i="63"/>
  <c r="B204" i="63"/>
  <c r="Q1208" i="63"/>
  <c r="P1208" i="63"/>
  <c r="O1208" i="63"/>
  <c r="K1149" i="63"/>
  <c r="R1149" i="63"/>
  <c r="D1149" i="63"/>
  <c r="Q1149" i="63"/>
  <c r="P1149" i="63"/>
  <c r="B1149" i="63"/>
  <c r="N1149" i="63"/>
  <c r="F1149" i="63"/>
  <c r="E1149" i="63"/>
  <c r="C1149" i="63"/>
  <c r="J1149" i="63"/>
  <c r="H1149" i="63"/>
  <c r="L1149" i="63"/>
  <c r="O1149" i="63"/>
  <c r="M1149" i="63"/>
  <c r="I1149" i="63"/>
  <c r="G1149" i="63"/>
  <c r="M1081" i="63"/>
  <c r="L1081" i="63"/>
  <c r="N1081" i="63"/>
  <c r="I1081" i="63"/>
  <c r="F1081" i="63"/>
  <c r="E1081" i="63"/>
  <c r="Q1081" i="63"/>
  <c r="D1081" i="63"/>
  <c r="R1081" i="63"/>
  <c r="J1081" i="63"/>
  <c r="P1081" i="63"/>
  <c r="O1081" i="63"/>
  <c r="C1081" i="63"/>
  <c r="B1081" i="63"/>
  <c r="G1081" i="63"/>
  <c r="K1081" i="63"/>
  <c r="H1081" i="63"/>
  <c r="G492" i="63"/>
  <c r="F492" i="63"/>
  <c r="H492" i="63"/>
  <c r="E492" i="63"/>
  <c r="B492" i="63"/>
  <c r="C492" i="63"/>
  <c r="I492" i="63"/>
  <c r="D492" i="63"/>
  <c r="R443" i="63"/>
  <c r="D443" i="63"/>
  <c r="N443" i="63"/>
  <c r="F443" i="63"/>
  <c r="E443" i="63"/>
  <c r="B443" i="63"/>
  <c r="Q443" i="63"/>
  <c r="P443" i="63"/>
  <c r="O443" i="63"/>
  <c r="M443" i="63"/>
  <c r="K443" i="63"/>
  <c r="G443" i="63"/>
  <c r="C443" i="63"/>
  <c r="L443" i="63"/>
  <c r="J443" i="63"/>
  <c r="I443" i="63"/>
  <c r="H443" i="63"/>
  <c r="N413" i="63"/>
  <c r="K413" i="63"/>
  <c r="J413" i="63"/>
  <c r="E413" i="63"/>
  <c r="Q413" i="63"/>
  <c r="P413" i="63"/>
  <c r="O413" i="63"/>
  <c r="M413" i="63"/>
  <c r="H413" i="63"/>
  <c r="G413" i="63"/>
  <c r="D413" i="63"/>
  <c r="B413" i="63"/>
  <c r="R413" i="63"/>
  <c r="L413" i="63"/>
  <c r="I413" i="63"/>
  <c r="F413" i="63"/>
  <c r="C413" i="63"/>
  <c r="E394" i="63"/>
  <c r="N394" i="63"/>
  <c r="M394" i="63"/>
  <c r="L394" i="63"/>
  <c r="K394" i="63"/>
  <c r="P394" i="63"/>
  <c r="O394" i="63"/>
  <c r="H394" i="63"/>
  <c r="F394" i="63"/>
  <c r="C394" i="63"/>
  <c r="B394" i="63"/>
  <c r="D394" i="63"/>
  <c r="R394" i="63"/>
  <c r="Q394" i="63"/>
  <c r="J394" i="63"/>
  <c r="I394" i="63"/>
  <c r="G394" i="63"/>
  <c r="K912" i="63"/>
  <c r="G912" i="63"/>
  <c r="F912" i="63"/>
  <c r="E912" i="63"/>
  <c r="D912" i="63"/>
  <c r="C912" i="63"/>
  <c r="B912" i="63"/>
  <c r="I912" i="63"/>
  <c r="H912" i="63"/>
  <c r="R912" i="63"/>
  <c r="Q912" i="63"/>
  <c r="P912" i="63"/>
  <c r="O912" i="63"/>
  <c r="J912" i="63"/>
  <c r="N912" i="63"/>
  <c r="M912" i="63"/>
  <c r="L912" i="63"/>
  <c r="F893" i="63"/>
  <c r="O893" i="63"/>
  <c r="N893" i="63"/>
  <c r="M893" i="63"/>
  <c r="H893" i="63"/>
  <c r="G893" i="63"/>
  <c r="E893" i="63"/>
  <c r="P893" i="63"/>
  <c r="L893" i="63"/>
  <c r="B893" i="63"/>
  <c r="C893" i="63"/>
  <c r="J893" i="63"/>
  <c r="I893" i="63"/>
  <c r="D893" i="63"/>
  <c r="R893" i="63"/>
  <c r="Q893" i="63"/>
  <c r="K893" i="63"/>
  <c r="P832" i="63"/>
  <c r="B832" i="63"/>
  <c r="O832" i="63"/>
  <c r="I832" i="63"/>
  <c r="H832" i="63"/>
  <c r="G832" i="63"/>
  <c r="K832" i="63"/>
  <c r="J832" i="63"/>
  <c r="F832" i="63"/>
  <c r="Q832" i="63"/>
  <c r="N832" i="63"/>
  <c r="M832" i="63"/>
  <c r="L832" i="63"/>
  <c r="D832" i="63"/>
  <c r="C832" i="63"/>
  <c r="R832" i="63"/>
  <c r="G307" i="63"/>
  <c r="I307" i="63"/>
  <c r="H307" i="63"/>
  <c r="L307" i="63"/>
  <c r="K307" i="63"/>
  <c r="J307" i="63"/>
  <c r="D307" i="63"/>
  <c r="P307" i="63"/>
  <c r="E307" i="63"/>
  <c r="C307" i="63"/>
  <c r="Q307" i="63"/>
  <c r="O307" i="63"/>
  <c r="B307" i="63"/>
  <c r="R307" i="63"/>
  <c r="N307" i="63"/>
  <c r="M307" i="63"/>
  <c r="M696" i="63"/>
  <c r="L696" i="63"/>
  <c r="E696" i="63"/>
  <c r="D696" i="63"/>
  <c r="C696" i="63"/>
  <c r="B696" i="63"/>
  <c r="R696" i="63"/>
  <c r="Q696" i="63"/>
  <c r="O696" i="63"/>
  <c r="H696" i="63"/>
  <c r="P696" i="63"/>
  <c r="N696" i="63"/>
  <c r="K696" i="63"/>
  <c r="J696" i="63"/>
  <c r="I696" i="63"/>
  <c r="F696" i="63"/>
  <c r="I133" i="63"/>
  <c r="H133" i="63"/>
  <c r="G133" i="63"/>
  <c r="E563" i="63"/>
  <c r="R563" i="63"/>
  <c r="D563" i="63"/>
  <c r="L563" i="63"/>
  <c r="K563" i="63"/>
  <c r="J563" i="63"/>
  <c r="I563" i="63"/>
  <c r="H563" i="63"/>
  <c r="G563" i="63"/>
  <c r="P563" i="63"/>
  <c r="O563" i="63"/>
  <c r="N563" i="63"/>
  <c r="C563" i="63"/>
  <c r="M563" i="63"/>
  <c r="Q563" i="63"/>
  <c r="F563" i="63"/>
  <c r="B563" i="63"/>
  <c r="E557" i="63"/>
  <c r="R557" i="63"/>
  <c r="D557" i="63"/>
  <c r="L557" i="63"/>
  <c r="K557" i="63"/>
  <c r="J557" i="63"/>
  <c r="H557" i="63"/>
  <c r="G557" i="63"/>
  <c r="F557" i="63"/>
  <c r="M557" i="63"/>
  <c r="I557" i="63"/>
  <c r="C557" i="63"/>
  <c r="Q557" i="63"/>
  <c r="P557" i="63"/>
  <c r="B557" i="63"/>
  <c r="O557" i="63"/>
  <c r="N557" i="63"/>
  <c r="E555" i="63"/>
  <c r="L555" i="63"/>
  <c r="K555" i="63"/>
  <c r="N555" i="63"/>
  <c r="D555" i="63"/>
  <c r="C555" i="63"/>
  <c r="B555" i="63"/>
  <c r="J555" i="63"/>
  <c r="R555" i="63"/>
  <c r="M555" i="63"/>
  <c r="F555" i="63"/>
  <c r="Q555" i="63"/>
  <c r="P555" i="63"/>
  <c r="H555" i="63"/>
  <c r="O555" i="63"/>
  <c r="I555" i="63"/>
  <c r="G555" i="63"/>
  <c r="E1177" i="63"/>
  <c r="L1177" i="63"/>
  <c r="K1177" i="63"/>
  <c r="B1177" i="63"/>
  <c r="J1177" i="63"/>
  <c r="I1177" i="63"/>
  <c r="H1177" i="63"/>
  <c r="N1177" i="63"/>
  <c r="M1177" i="63"/>
  <c r="G1177" i="63"/>
  <c r="D1177" i="63"/>
  <c r="C1177" i="63"/>
  <c r="P1177" i="63"/>
  <c r="F1177" i="63"/>
  <c r="O1177" i="63"/>
  <c r="R1177" i="63"/>
  <c r="Q1177" i="63"/>
  <c r="E1166" i="63"/>
  <c r="L1166" i="63"/>
  <c r="K1166" i="63"/>
  <c r="H1166" i="63"/>
  <c r="Q1166" i="63"/>
  <c r="P1166" i="63"/>
  <c r="O1166" i="63"/>
  <c r="M1166" i="63"/>
  <c r="B1166" i="63"/>
  <c r="C1166" i="63"/>
  <c r="I1166" i="63"/>
  <c r="G1166" i="63"/>
  <c r="R1166" i="63"/>
  <c r="N1166" i="63"/>
  <c r="J1166" i="63"/>
  <c r="F1166" i="63"/>
  <c r="D1166" i="63"/>
  <c r="M1364" i="63"/>
  <c r="L1364" i="63"/>
  <c r="K1364" i="63"/>
  <c r="O1364" i="63"/>
  <c r="N1364" i="63"/>
  <c r="J1364" i="63"/>
  <c r="Q1364" i="63"/>
  <c r="P1364" i="63"/>
  <c r="R1364" i="63"/>
  <c r="R541" i="63"/>
  <c r="D541" i="63"/>
  <c r="K541" i="63"/>
  <c r="J541" i="63"/>
  <c r="I541" i="63"/>
  <c r="Q541" i="63"/>
  <c r="L541" i="63"/>
  <c r="C541" i="63"/>
  <c r="H541" i="63"/>
  <c r="G541" i="63"/>
  <c r="P541" i="63"/>
  <c r="M541" i="63"/>
  <c r="N541" i="63"/>
  <c r="F541" i="63"/>
  <c r="E541" i="63"/>
  <c r="B541" i="63"/>
  <c r="O541" i="63"/>
  <c r="R1138" i="63"/>
  <c r="D1138" i="63"/>
  <c r="K1138" i="63"/>
  <c r="J1138" i="63"/>
  <c r="I1138" i="63"/>
  <c r="F1138" i="63"/>
  <c r="Q1138" i="63"/>
  <c r="P1138" i="63"/>
  <c r="E1138" i="63"/>
  <c r="C1138" i="63"/>
  <c r="G1138" i="63"/>
  <c r="M1138" i="63"/>
  <c r="B1138" i="63"/>
  <c r="N1138" i="63"/>
  <c r="L1138" i="63"/>
  <c r="H1138" i="63"/>
  <c r="O1138" i="63"/>
  <c r="R1125" i="63"/>
  <c r="D1125" i="63"/>
  <c r="K1125" i="63"/>
  <c r="B1125" i="63"/>
  <c r="M1125" i="63"/>
  <c r="O1125" i="63"/>
  <c r="L1125" i="63"/>
  <c r="J1125" i="63"/>
  <c r="I1125" i="63"/>
  <c r="H1125" i="63"/>
  <c r="C1125" i="63"/>
  <c r="Q1125" i="63"/>
  <c r="E1125" i="63"/>
  <c r="P1125" i="63"/>
  <c r="N1125" i="63"/>
  <c r="G1125" i="63"/>
  <c r="F1125" i="63"/>
  <c r="L1359" i="63"/>
  <c r="J1359" i="63"/>
  <c r="N1359" i="63"/>
  <c r="M1359" i="63"/>
  <c r="Q1359" i="63"/>
  <c r="P1359" i="63"/>
  <c r="O1359" i="63"/>
  <c r="K1359" i="63"/>
  <c r="R1359" i="63"/>
  <c r="H1104" i="63"/>
  <c r="G1104" i="63"/>
  <c r="E1104" i="63"/>
  <c r="D1104" i="63"/>
  <c r="R1104" i="63"/>
  <c r="M1104" i="63"/>
  <c r="Q1104" i="63"/>
  <c r="N1104" i="63"/>
  <c r="J1104" i="63"/>
  <c r="I1104" i="63"/>
  <c r="P1104" i="63"/>
  <c r="F1104" i="63"/>
  <c r="O1104" i="63"/>
  <c r="L1104" i="63"/>
  <c r="K1104" i="63"/>
  <c r="C1104" i="63"/>
  <c r="B1104" i="63"/>
  <c r="H536" i="63"/>
  <c r="G536" i="63"/>
  <c r="O536" i="63"/>
  <c r="N536" i="63"/>
  <c r="K536" i="63"/>
  <c r="D536" i="63"/>
  <c r="J536" i="63"/>
  <c r="E536" i="63"/>
  <c r="P536" i="63"/>
  <c r="R536" i="63"/>
  <c r="M536" i="63"/>
  <c r="L536" i="63"/>
  <c r="B536" i="63"/>
  <c r="Q536" i="63"/>
  <c r="I536" i="63"/>
  <c r="F536" i="63"/>
  <c r="C536" i="63"/>
  <c r="H1087" i="63"/>
  <c r="G1087" i="63"/>
  <c r="J1087" i="63"/>
  <c r="E1087" i="63"/>
  <c r="M1087" i="63"/>
  <c r="I1087" i="63"/>
  <c r="C1087" i="63"/>
  <c r="B1087" i="63"/>
  <c r="P1087" i="63"/>
  <c r="Q1087" i="63"/>
  <c r="O1087" i="63"/>
  <c r="F1087" i="63"/>
  <c r="R1087" i="63"/>
  <c r="N1087" i="63"/>
  <c r="L1087" i="63"/>
  <c r="D1087" i="63"/>
  <c r="K1087" i="63"/>
  <c r="D526" i="63"/>
  <c r="E526" i="63"/>
  <c r="C526" i="63"/>
  <c r="B526" i="63"/>
  <c r="H521" i="63"/>
  <c r="G521" i="63"/>
  <c r="C521" i="63"/>
  <c r="P521" i="63"/>
  <c r="M521" i="63"/>
  <c r="L521" i="63"/>
  <c r="B521" i="63"/>
  <c r="R521" i="63"/>
  <c r="O521" i="63"/>
  <c r="N521" i="63"/>
  <c r="F521" i="63"/>
  <c r="K521" i="63"/>
  <c r="D521" i="63"/>
  <c r="Q521" i="63"/>
  <c r="J521" i="63"/>
  <c r="I521" i="63"/>
  <c r="E521" i="63"/>
  <c r="F515" i="63"/>
  <c r="E515" i="63"/>
  <c r="C515" i="63"/>
  <c r="B515" i="63"/>
  <c r="D515" i="63"/>
  <c r="D510" i="63"/>
  <c r="E510" i="63"/>
  <c r="C510" i="63"/>
  <c r="B510" i="63"/>
  <c r="H503" i="63"/>
  <c r="G503" i="63"/>
  <c r="C503" i="63"/>
  <c r="F503" i="63"/>
  <c r="E503" i="63"/>
  <c r="B503" i="63"/>
  <c r="I503" i="63"/>
  <c r="D503" i="63"/>
  <c r="H489" i="63"/>
  <c r="B489" i="63"/>
  <c r="F489" i="63"/>
  <c r="I489" i="63"/>
  <c r="E489" i="63"/>
  <c r="G489" i="63"/>
  <c r="D489" i="63"/>
  <c r="C489" i="63"/>
  <c r="F478" i="63"/>
  <c r="C478" i="63"/>
  <c r="B478" i="63"/>
  <c r="I478" i="63"/>
  <c r="H478" i="63"/>
  <c r="G478" i="63"/>
  <c r="E478" i="63"/>
  <c r="D478" i="63"/>
  <c r="Q1332" i="63"/>
  <c r="L1332" i="63"/>
  <c r="P1332" i="63"/>
  <c r="K1332" i="63"/>
  <c r="M1332" i="63"/>
  <c r="J1332" i="63"/>
  <c r="R1332" i="63"/>
  <c r="O1332" i="63"/>
  <c r="N1332" i="63"/>
  <c r="Q1327" i="63"/>
  <c r="L1327" i="63"/>
  <c r="R1327" i="63"/>
  <c r="M1327" i="63"/>
  <c r="P1327" i="63"/>
  <c r="O1327" i="63"/>
  <c r="N1327" i="63"/>
  <c r="K1327" i="63"/>
  <c r="J1327" i="63"/>
  <c r="Q1322" i="63"/>
  <c r="L1322" i="63"/>
  <c r="O1322" i="63"/>
  <c r="N1322" i="63"/>
  <c r="M1322" i="63"/>
  <c r="K1322" i="63"/>
  <c r="J1322" i="63"/>
  <c r="R1322" i="63"/>
  <c r="P1322" i="63"/>
  <c r="C455" i="63"/>
  <c r="E455" i="63"/>
  <c r="D455" i="63"/>
  <c r="B455" i="63"/>
  <c r="E1038" i="63"/>
  <c r="Q1038" i="63"/>
  <c r="C1038" i="63"/>
  <c r="P1038" i="63"/>
  <c r="B1038" i="63"/>
  <c r="M1038" i="63"/>
  <c r="I1038" i="63"/>
  <c r="O1038" i="63"/>
  <c r="N1038" i="63"/>
  <c r="K1038" i="63"/>
  <c r="J1038" i="63"/>
  <c r="H1038" i="63"/>
  <c r="G1038" i="63"/>
  <c r="F1038" i="63"/>
  <c r="R1038" i="63"/>
  <c r="L1038" i="63"/>
  <c r="D1038" i="63"/>
  <c r="C1032" i="63"/>
  <c r="B1032" i="63"/>
  <c r="E432" i="63"/>
  <c r="C432" i="63"/>
  <c r="B432" i="63"/>
  <c r="D432" i="63"/>
  <c r="L1019" i="63"/>
  <c r="K1019" i="63"/>
  <c r="I1019" i="63"/>
  <c r="H1019" i="63"/>
  <c r="G1019" i="63"/>
  <c r="F1019" i="63"/>
  <c r="E1019" i="63"/>
  <c r="Q1019" i="63"/>
  <c r="J1019" i="63"/>
  <c r="D1019" i="63"/>
  <c r="C1019" i="63"/>
  <c r="B1019" i="63"/>
  <c r="O1019" i="63"/>
  <c r="N1019" i="63"/>
  <c r="R1019" i="63"/>
  <c r="P1019" i="63"/>
  <c r="M1019" i="63"/>
  <c r="L1313" i="63"/>
  <c r="R1313" i="63"/>
  <c r="Q1313" i="63"/>
  <c r="M1313" i="63"/>
  <c r="K1313" i="63"/>
  <c r="P1313" i="63"/>
  <c r="O1313" i="63"/>
  <c r="N1313" i="63"/>
  <c r="J1313" i="63"/>
  <c r="F425" i="63"/>
  <c r="E425" i="63"/>
  <c r="C425" i="63"/>
  <c r="D425" i="63"/>
  <c r="B425" i="63"/>
  <c r="I1000" i="63"/>
  <c r="F1000" i="63"/>
  <c r="E1000" i="63"/>
  <c r="N1000" i="63"/>
  <c r="H1000" i="63"/>
  <c r="G1000" i="63"/>
  <c r="D1000" i="63"/>
  <c r="C1000" i="63"/>
  <c r="M1000" i="63"/>
  <c r="B1000" i="63"/>
  <c r="R1000" i="63"/>
  <c r="Q1000" i="63"/>
  <c r="P1000" i="63"/>
  <c r="O1000" i="63"/>
  <c r="L1000" i="63"/>
  <c r="K1000" i="63"/>
  <c r="J1000" i="63"/>
  <c r="I412" i="63"/>
  <c r="F412" i="63"/>
  <c r="E412" i="63"/>
  <c r="B412" i="63"/>
  <c r="N412" i="63"/>
  <c r="M412" i="63"/>
  <c r="L412" i="63"/>
  <c r="K412" i="63"/>
  <c r="O412" i="63"/>
  <c r="D412" i="63"/>
  <c r="C412" i="63"/>
  <c r="Q412" i="63"/>
  <c r="J412" i="63"/>
  <c r="H412" i="63"/>
  <c r="G412" i="63"/>
  <c r="P412" i="63"/>
  <c r="R412" i="63"/>
  <c r="F982" i="63"/>
  <c r="E982" i="63"/>
  <c r="M982" i="63"/>
  <c r="H982" i="63"/>
  <c r="G982" i="63"/>
  <c r="D982" i="63"/>
  <c r="C982" i="63"/>
  <c r="I982" i="63"/>
  <c r="O982" i="63"/>
  <c r="L982" i="63"/>
  <c r="J982" i="63"/>
  <c r="B982" i="63"/>
  <c r="K982" i="63"/>
  <c r="P982" i="63"/>
  <c r="N982" i="63"/>
  <c r="R982" i="63"/>
  <c r="Q982" i="63"/>
  <c r="F973" i="63"/>
  <c r="E973" i="63"/>
  <c r="G973" i="63"/>
  <c r="P973" i="63"/>
  <c r="O973" i="63"/>
  <c r="N973" i="63"/>
  <c r="M973" i="63"/>
  <c r="Q973" i="63"/>
  <c r="I973" i="63"/>
  <c r="H973" i="63"/>
  <c r="R973" i="63"/>
  <c r="L973" i="63"/>
  <c r="K973" i="63"/>
  <c r="J973" i="63"/>
  <c r="D973" i="63"/>
  <c r="C973" i="63"/>
  <c r="B973" i="63"/>
  <c r="F969" i="63"/>
  <c r="B969" i="63"/>
  <c r="C969" i="63"/>
  <c r="E969" i="63"/>
  <c r="D969" i="63"/>
  <c r="N962" i="63"/>
  <c r="I962" i="63"/>
  <c r="H962" i="63"/>
  <c r="G962" i="63"/>
  <c r="F962" i="63"/>
  <c r="P962" i="63"/>
  <c r="O962" i="63"/>
  <c r="C962" i="63"/>
  <c r="R962" i="63"/>
  <c r="Q962" i="63"/>
  <c r="M962" i="63"/>
  <c r="B962" i="63"/>
  <c r="L962" i="63"/>
  <c r="K962" i="63"/>
  <c r="J962" i="63"/>
  <c r="E962" i="63"/>
  <c r="D962" i="63"/>
  <c r="N953" i="63"/>
  <c r="I953" i="63"/>
  <c r="H953" i="63"/>
  <c r="G953" i="63"/>
  <c r="F953" i="63"/>
  <c r="E953" i="63"/>
  <c r="D953" i="63"/>
  <c r="B953" i="63"/>
  <c r="R953" i="63"/>
  <c r="Q953" i="63"/>
  <c r="J953" i="63"/>
  <c r="C953" i="63"/>
  <c r="P953" i="63"/>
  <c r="O953" i="63"/>
  <c r="M953" i="63"/>
  <c r="L953" i="63"/>
  <c r="K953" i="63"/>
  <c r="N941" i="63"/>
  <c r="I941" i="63"/>
  <c r="H941" i="63"/>
  <c r="G941" i="63"/>
  <c r="F941" i="63"/>
  <c r="M941" i="63"/>
  <c r="E941" i="63"/>
  <c r="D941" i="63"/>
  <c r="J941" i="63"/>
  <c r="B941" i="63"/>
  <c r="L941" i="63"/>
  <c r="K941" i="63"/>
  <c r="C941" i="63"/>
  <c r="R941" i="63"/>
  <c r="P941" i="63"/>
  <c r="O941" i="63"/>
  <c r="Q941" i="63"/>
  <c r="N931" i="63"/>
  <c r="I931" i="63"/>
  <c r="H931" i="63"/>
  <c r="G931" i="63"/>
  <c r="F931" i="63"/>
  <c r="D931" i="63"/>
  <c r="R931" i="63"/>
  <c r="O931" i="63"/>
  <c r="M931" i="63"/>
  <c r="L931" i="63"/>
  <c r="K931" i="63"/>
  <c r="P931" i="63"/>
  <c r="J931" i="63"/>
  <c r="E931" i="63"/>
  <c r="Q931" i="63"/>
  <c r="C931" i="63"/>
  <c r="B931" i="63"/>
  <c r="B920" i="63"/>
  <c r="C920" i="63"/>
  <c r="D920" i="63"/>
  <c r="F383" i="63"/>
  <c r="P383" i="63"/>
  <c r="B383" i="63"/>
  <c r="O383" i="63"/>
  <c r="N383" i="63"/>
  <c r="M383" i="63"/>
  <c r="L383" i="63"/>
  <c r="K383" i="63"/>
  <c r="Q383" i="63"/>
  <c r="J383" i="63"/>
  <c r="I383" i="63"/>
  <c r="G383" i="63"/>
  <c r="E383" i="63"/>
  <c r="D383" i="63"/>
  <c r="C383" i="63"/>
  <c r="R383" i="63"/>
  <c r="H383" i="63"/>
  <c r="F375" i="63"/>
  <c r="P375" i="63"/>
  <c r="B375" i="63"/>
  <c r="O375" i="63"/>
  <c r="D375" i="63"/>
  <c r="C375" i="63"/>
  <c r="R375" i="63"/>
  <c r="E375" i="63"/>
  <c r="Q375" i="63"/>
  <c r="N375" i="63"/>
  <c r="M375" i="63"/>
  <c r="L375" i="63"/>
  <c r="K375" i="63"/>
  <c r="J375" i="63"/>
  <c r="I375" i="63"/>
  <c r="H375" i="63"/>
  <c r="B363" i="63"/>
  <c r="C363" i="63"/>
  <c r="F351" i="63"/>
  <c r="P351" i="63"/>
  <c r="B351" i="63"/>
  <c r="O351" i="63"/>
  <c r="C351" i="63"/>
  <c r="R351" i="63"/>
  <c r="Q351" i="63"/>
  <c r="D351" i="63"/>
  <c r="M351" i="63"/>
  <c r="L351" i="63"/>
  <c r="K351" i="63"/>
  <c r="G351" i="63"/>
  <c r="E351" i="63"/>
  <c r="N351" i="63"/>
  <c r="J351" i="63"/>
  <c r="H351" i="63"/>
  <c r="I351" i="63"/>
  <c r="O345" i="63"/>
  <c r="K345" i="63"/>
  <c r="J345" i="63"/>
  <c r="I345" i="63"/>
  <c r="H345" i="63"/>
  <c r="B345" i="63"/>
  <c r="N345" i="63"/>
  <c r="M345" i="63"/>
  <c r="D345" i="63"/>
  <c r="C345" i="63"/>
  <c r="G345" i="63"/>
  <c r="F345" i="63"/>
  <c r="E345" i="63"/>
  <c r="Q345" i="63"/>
  <c r="R345" i="63"/>
  <c r="P345" i="63"/>
  <c r="L345" i="63"/>
  <c r="O1274" i="63"/>
  <c r="Q1274" i="63"/>
  <c r="P1274" i="63"/>
  <c r="N1274" i="63"/>
  <c r="L1274" i="63"/>
  <c r="K1274" i="63"/>
  <c r="J1274" i="63"/>
  <c r="R1274" i="63"/>
  <c r="M1274" i="63"/>
  <c r="H892" i="63"/>
  <c r="G892" i="63"/>
  <c r="F892" i="63"/>
  <c r="K892" i="63"/>
  <c r="J892" i="63"/>
  <c r="I892" i="63"/>
  <c r="D892" i="63"/>
  <c r="C892" i="63"/>
  <c r="Q892" i="63"/>
  <c r="P892" i="63"/>
  <c r="O892" i="63"/>
  <c r="B892" i="63"/>
  <c r="L892" i="63"/>
  <c r="M892" i="63"/>
  <c r="E892" i="63"/>
  <c r="N892" i="63"/>
  <c r="R892" i="63"/>
  <c r="F330" i="63"/>
  <c r="G330" i="63"/>
  <c r="D330" i="63"/>
  <c r="J330" i="63"/>
  <c r="I330" i="63"/>
  <c r="Q330" i="63"/>
  <c r="P330" i="63"/>
  <c r="O330" i="63"/>
  <c r="B330" i="63"/>
  <c r="K330" i="63"/>
  <c r="H330" i="63"/>
  <c r="E330" i="63"/>
  <c r="C330" i="63"/>
  <c r="N330" i="63"/>
  <c r="M330" i="63"/>
  <c r="L330" i="63"/>
  <c r="F875" i="63"/>
  <c r="D875" i="63"/>
  <c r="L875" i="63"/>
  <c r="K875" i="63"/>
  <c r="C875" i="63"/>
  <c r="R875" i="63"/>
  <c r="B875" i="63"/>
  <c r="Q875" i="63"/>
  <c r="G875" i="63"/>
  <c r="E875" i="63"/>
  <c r="P875" i="63"/>
  <c r="O875" i="63"/>
  <c r="M875" i="63"/>
  <c r="J875" i="63"/>
  <c r="N875" i="63"/>
  <c r="I875" i="63"/>
  <c r="H875" i="63"/>
  <c r="F864" i="63"/>
  <c r="P864" i="63"/>
  <c r="G864" i="63"/>
  <c r="E864" i="63"/>
  <c r="N864" i="63"/>
  <c r="M864" i="63"/>
  <c r="L864" i="63"/>
  <c r="Q864" i="63"/>
  <c r="O864" i="63"/>
  <c r="K864" i="63"/>
  <c r="D864" i="63"/>
  <c r="C864" i="63"/>
  <c r="B864" i="63"/>
  <c r="J864" i="63"/>
  <c r="H864" i="63"/>
  <c r="R864" i="63"/>
  <c r="I864" i="63"/>
  <c r="O851" i="63"/>
  <c r="E851" i="63"/>
  <c r="D851" i="63"/>
  <c r="L851" i="63"/>
  <c r="K851" i="63"/>
  <c r="J851" i="63"/>
  <c r="Q851" i="63"/>
  <c r="P851" i="63"/>
  <c r="N851" i="63"/>
  <c r="H851" i="63"/>
  <c r="G851" i="63"/>
  <c r="F851" i="63"/>
  <c r="C851" i="63"/>
  <c r="B851" i="63"/>
  <c r="R851" i="63"/>
  <c r="M851" i="63"/>
  <c r="I851" i="63"/>
  <c r="K829" i="63"/>
  <c r="J829" i="63"/>
  <c r="R829" i="63"/>
  <c r="D829" i="63"/>
  <c r="Q829" i="63"/>
  <c r="C829" i="63"/>
  <c r="P829" i="63"/>
  <c r="B829" i="63"/>
  <c r="O829" i="63"/>
  <c r="N829" i="63"/>
  <c r="I829" i="63"/>
  <c r="H829" i="63"/>
  <c r="G829" i="63"/>
  <c r="F829" i="63"/>
  <c r="L829" i="63"/>
  <c r="E829" i="63"/>
  <c r="M829" i="63"/>
  <c r="R319" i="63"/>
  <c r="D319" i="63"/>
  <c r="Q319" i="63"/>
  <c r="C319" i="63"/>
  <c r="P319" i="63"/>
  <c r="B319" i="63"/>
  <c r="H319" i="63"/>
  <c r="G319" i="63"/>
  <c r="O319" i="63"/>
  <c r="N319" i="63"/>
  <c r="L319" i="63"/>
  <c r="K319" i="63"/>
  <c r="E319" i="63"/>
  <c r="J319" i="63"/>
  <c r="I319" i="63"/>
  <c r="F319" i="63"/>
  <c r="M319" i="63"/>
  <c r="R809" i="63"/>
  <c r="D809" i="63"/>
  <c r="Q809" i="63"/>
  <c r="C809" i="63"/>
  <c r="P809" i="63"/>
  <c r="B809" i="63"/>
  <c r="E809" i="63"/>
  <c r="O809" i="63"/>
  <c r="N809" i="63"/>
  <c r="M809" i="63"/>
  <c r="K809" i="63"/>
  <c r="J809" i="63"/>
  <c r="F809" i="63"/>
  <c r="G809" i="63"/>
  <c r="L809" i="63"/>
  <c r="I809" i="63"/>
  <c r="H809" i="63"/>
  <c r="R315" i="63"/>
  <c r="D315" i="63"/>
  <c r="Q315" i="63"/>
  <c r="C315" i="63"/>
  <c r="P315" i="63"/>
  <c r="B315" i="63"/>
  <c r="E315" i="63"/>
  <c r="K315" i="63"/>
  <c r="J315" i="63"/>
  <c r="I315" i="63"/>
  <c r="H315" i="63"/>
  <c r="F315" i="63"/>
  <c r="O315" i="63"/>
  <c r="G315" i="63"/>
  <c r="M315" i="63"/>
  <c r="L315" i="63"/>
  <c r="R788" i="63"/>
  <c r="D788" i="63"/>
  <c r="Q788" i="63"/>
  <c r="C788" i="63"/>
  <c r="P788" i="63"/>
  <c r="B788" i="63"/>
  <c r="J788" i="63"/>
  <c r="I788" i="63"/>
  <c r="O788" i="63"/>
  <c r="M788" i="63"/>
  <c r="L788" i="63"/>
  <c r="F788" i="63"/>
  <c r="N788" i="63"/>
  <c r="K788" i="63"/>
  <c r="H788" i="63"/>
  <c r="G788" i="63"/>
  <c r="E788" i="63"/>
  <c r="R779" i="63"/>
  <c r="D779" i="63"/>
  <c r="Q779" i="63"/>
  <c r="C779" i="63"/>
  <c r="P779" i="63"/>
  <c r="B779" i="63"/>
  <c r="E779" i="63"/>
  <c r="J779" i="63"/>
  <c r="I779" i="63"/>
  <c r="H779" i="63"/>
  <c r="G779" i="63"/>
  <c r="N779" i="63"/>
  <c r="K779" i="63"/>
  <c r="O779" i="63"/>
  <c r="M779" i="63"/>
  <c r="L779" i="63"/>
  <c r="F779" i="63"/>
  <c r="R770" i="63"/>
  <c r="D770" i="63"/>
  <c r="Q770" i="63"/>
  <c r="C770" i="63"/>
  <c r="P770" i="63"/>
  <c r="B770" i="63"/>
  <c r="O770" i="63"/>
  <c r="M770" i="63"/>
  <c r="L770" i="63"/>
  <c r="K770" i="63"/>
  <c r="J770" i="63"/>
  <c r="H770" i="63"/>
  <c r="G770" i="63"/>
  <c r="N770" i="63"/>
  <c r="I770" i="63"/>
  <c r="F770" i="63"/>
  <c r="E770" i="63"/>
  <c r="R759" i="63"/>
  <c r="D759" i="63"/>
  <c r="P759" i="63"/>
  <c r="B759" i="63"/>
  <c r="M759" i="63"/>
  <c r="L759" i="63"/>
  <c r="J759" i="63"/>
  <c r="I759" i="63"/>
  <c r="H759" i="63"/>
  <c r="E759" i="63"/>
  <c r="C759" i="63"/>
  <c r="Q759" i="63"/>
  <c r="F759" i="63"/>
  <c r="G759" i="63"/>
  <c r="O759" i="63"/>
  <c r="N759" i="63"/>
  <c r="K759" i="63"/>
  <c r="P747" i="63"/>
  <c r="B747" i="63"/>
  <c r="N747" i="63"/>
  <c r="M747" i="63"/>
  <c r="I747" i="63"/>
  <c r="H747" i="63"/>
  <c r="G747" i="63"/>
  <c r="D747" i="63"/>
  <c r="O747" i="63"/>
  <c r="C747" i="63"/>
  <c r="R747" i="63"/>
  <c r="L747" i="63"/>
  <c r="K747" i="63"/>
  <c r="J747" i="63"/>
  <c r="F747" i="63"/>
  <c r="E747" i="63"/>
  <c r="Q747" i="63"/>
  <c r="Q1257" i="63"/>
  <c r="L1257" i="63"/>
  <c r="P1257" i="63"/>
  <c r="O1257" i="63"/>
  <c r="N1257" i="63"/>
  <c r="M1257" i="63"/>
  <c r="K1257" i="63"/>
  <c r="R1253" i="63"/>
  <c r="N1253" i="63"/>
  <c r="M1253" i="63"/>
  <c r="Q1253" i="63"/>
  <c r="K1253" i="63"/>
  <c r="J1253" i="63"/>
  <c r="P1253" i="63"/>
  <c r="H720" i="63"/>
  <c r="I720" i="63"/>
  <c r="G720" i="63"/>
  <c r="P720" i="63"/>
  <c r="M720" i="63"/>
  <c r="L720" i="63"/>
  <c r="K720" i="63"/>
  <c r="J720" i="63"/>
  <c r="F720" i="63"/>
  <c r="D720" i="63"/>
  <c r="Q720" i="63"/>
  <c r="O720" i="63"/>
  <c r="R720" i="63"/>
  <c r="N720" i="63"/>
  <c r="E720" i="63"/>
  <c r="C720" i="63"/>
  <c r="B720" i="63"/>
  <c r="H713" i="63"/>
  <c r="F713" i="63"/>
  <c r="N713" i="63"/>
  <c r="I713" i="63"/>
  <c r="G713" i="63"/>
  <c r="E713" i="63"/>
  <c r="D713" i="63"/>
  <c r="C713" i="63"/>
  <c r="R713" i="63"/>
  <c r="L713" i="63"/>
  <c r="Q713" i="63"/>
  <c r="P713" i="63"/>
  <c r="O713" i="63"/>
  <c r="M713" i="63"/>
  <c r="K713" i="63"/>
  <c r="J713" i="63"/>
  <c r="B713" i="63"/>
  <c r="M1248" i="63"/>
  <c r="Q1248" i="63"/>
  <c r="K1248" i="63"/>
  <c r="R1248" i="63"/>
  <c r="P1248" i="63"/>
  <c r="O1248" i="63"/>
  <c r="N1248" i="63"/>
  <c r="L1248" i="63"/>
  <c r="J1248" i="63"/>
  <c r="H695" i="63"/>
  <c r="R695" i="63"/>
  <c r="C695" i="63"/>
  <c r="K695" i="63"/>
  <c r="B695" i="63"/>
  <c r="Q695" i="63"/>
  <c r="P695" i="63"/>
  <c r="O695" i="63"/>
  <c r="M695" i="63"/>
  <c r="F695" i="63"/>
  <c r="J695" i="63"/>
  <c r="I695" i="63"/>
  <c r="G695" i="63"/>
  <c r="E695" i="63"/>
  <c r="D695" i="63"/>
  <c r="H681" i="63"/>
  <c r="O681" i="63"/>
  <c r="G681" i="63"/>
  <c r="L681" i="63"/>
  <c r="K681" i="63"/>
  <c r="J681" i="63"/>
  <c r="I681" i="63"/>
  <c r="F681" i="63"/>
  <c r="D681" i="63"/>
  <c r="P681" i="63"/>
  <c r="B681" i="63"/>
  <c r="R681" i="63"/>
  <c r="Q681" i="63"/>
  <c r="M681" i="63"/>
  <c r="H288" i="63"/>
  <c r="L288" i="63"/>
  <c r="K288" i="63"/>
  <c r="J288" i="63"/>
  <c r="I288" i="63"/>
  <c r="F288" i="63"/>
  <c r="P288" i="63"/>
  <c r="R288" i="63"/>
  <c r="Q288" i="63"/>
  <c r="O288" i="63"/>
  <c r="N288" i="63"/>
  <c r="M288" i="63"/>
  <c r="G288" i="63"/>
  <c r="E288" i="63"/>
  <c r="D288" i="63"/>
  <c r="C288" i="63"/>
  <c r="H661" i="63"/>
  <c r="J661" i="63"/>
  <c r="I661" i="63"/>
  <c r="G661" i="63"/>
  <c r="F661" i="63"/>
  <c r="D661" i="63"/>
  <c r="Q661" i="63"/>
  <c r="P661" i="63"/>
  <c r="O661" i="63"/>
  <c r="N661" i="63"/>
  <c r="M661" i="63"/>
  <c r="L661" i="63"/>
  <c r="K661" i="63"/>
  <c r="E661" i="63"/>
  <c r="C661" i="63"/>
  <c r="B661" i="63"/>
  <c r="H282" i="63"/>
  <c r="F282" i="63"/>
  <c r="E282" i="63"/>
  <c r="D282" i="63"/>
  <c r="R282" i="63"/>
  <c r="C282" i="63"/>
  <c r="P282" i="63"/>
  <c r="Q282" i="63"/>
  <c r="O282" i="63"/>
  <c r="N282" i="63"/>
  <c r="M282" i="63"/>
  <c r="L282" i="63"/>
  <c r="K282" i="63"/>
  <c r="J282" i="63"/>
  <c r="I282" i="63"/>
  <c r="R1237" i="63"/>
  <c r="Q1237" i="63"/>
  <c r="P1237" i="63"/>
  <c r="O1237" i="63"/>
  <c r="N1237" i="63"/>
  <c r="M1237" i="63"/>
  <c r="L1237" i="63"/>
  <c r="E643" i="63"/>
  <c r="G643" i="63"/>
  <c r="F643" i="63"/>
  <c r="D643" i="63"/>
  <c r="R643" i="63"/>
  <c r="C643" i="63"/>
  <c r="Q643" i="63"/>
  <c r="B643" i="63"/>
  <c r="P643" i="63"/>
  <c r="O643" i="63"/>
  <c r="N643" i="63"/>
  <c r="M643" i="63"/>
  <c r="L643" i="63"/>
  <c r="E263" i="63"/>
  <c r="K263" i="63"/>
  <c r="J263" i="63"/>
  <c r="I263" i="63"/>
  <c r="H263" i="63"/>
  <c r="G263" i="63"/>
  <c r="F263" i="63"/>
  <c r="D263" i="63"/>
  <c r="R263" i="63"/>
  <c r="C263" i="63"/>
  <c r="Q263" i="63"/>
  <c r="B263" i="63"/>
  <c r="P263" i="63"/>
  <c r="J1223" i="63"/>
  <c r="R1223" i="63"/>
  <c r="Q1223" i="63"/>
  <c r="P1223" i="63"/>
  <c r="O1223" i="63"/>
  <c r="I251" i="63"/>
  <c r="H251" i="63"/>
  <c r="G251" i="63"/>
  <c r="F251" i="63"/>
  <c r="E251" i="63"/>
  <c r="D251" i="63"/>
  <c r="C251" i="63"/>
  <c r="B251" i="63"/>
  <c r="I237" i="63"/>
  <c r="H237" i="63"/>
  <c r="G237" i="63"/>
  <c r="F237" i="63"/>
  <c r="E237" i="63"/>
  <c r="D237" i="63"/>
  <c r="C237" i="63"/>
  <c r="B237" i="63"/>
  <c r="I223" i="63"/>
  <c r="H223" i="63"/>
  <c r="G223" i="63"/>
  <c r="F223" i="63"/>
  <c r="E223" i="63"/>
  <c r="D223" i="63"/>
  <c r="C223" i="63"/>
  <c r="B223" i="63"/>
  <c r="I210" i="63"/>
  <c r="H210" i="63"/>
  <c r="G210" i="63"/>
  <c r="F210" i="63"/>
  <c r="E210" i="63"/>
  <c r="D210" i="63"/>
  <c r="C210" i="63"/>
  <c r="B210" i="63"/>
  <c r="I200" i="63"/>
  <c r="H200" i="63"/>
  <c r="G200" i="63"/>
  <c r="F200" i="63"/>
  <c r="E200" i="63"/>
  <c r="D200" i="63"/>
  <c r="C200" i="63"/>
  <c r="B200" i="63"/>
  <c r="I186" i="63"/>
  <c r="H186" i="63"/>
  <c r="G186" i="63"/>
  <c r="F186" i="63"/>
  <c r="E186" i="63"/>
  <c r="D186" i="63"/>
  <c r="C186" i="63"/>
  <c r="B186" i="63"/>
  <c r="F618" i="63"/>
  <c r="E618" i="63"/>
  <c r="D618" i="63"/>
  <c r="C618" i="63"/>
  <c r="B618" i="63"/>
  <c r="I167" i="63"/>
  <c r="H167" i="63"/>
  <c r="G167" i="63"/>
  <c r="F167" i="63"/>
  <c r="E167" i="63"/>
  <c r="D167" i="63"/>
  <c r="C167" i="63"/>
  <c r="B167" i="63"/>
  <c r="I154" i="63"/>
  <c r="H154" i="63"/>
  <c r="G154" i="63"/>
  <c r="F154" i="63"/>
  <c r="D154" i="63"/>
  <c r="C154" i="63"/>
  <c r="B154" i="63"/>
  <c r="J1210" i="63"/>
  <c r="R1210" i="63"/>
  <c r="Q1210" i="63"/>
  <c r="P1210" i="63"/>
  <c r="O1210" i="63"/>
  <c r="I131" i="63"/>
  <c r="H131" i="63"/>
  <c r="G131" i="63"/>
  <c r="F131" i="63"/>
  <c r="D131" i="63"/>
  <c r="C131" i="63"/>
  <c r="B131" i="63"/>
  <c r="I118" i="63"/>
  <c r="H118" i="63"/>
  <c r="G118" i="63"/>
  <c r="F118" i="63"/>
  <c r="D118" i="63"/>
  <c r="C118" i="63"/>
  <c r="B118" i="63"/>
  <c r="I104" i="63"/>
  <c r="H104" i="63"/>
  <c r="G104" i="63"/>
  <c r="F104" i="63"/>
  <c r="D104" i="63"/>
  <c r="C104" i="63"/>
  <c r="B104" i="63"/>
  <c r="I91" i="63"/>
  <c r="H91" i="63"/>
  <c r="G91" i="63"/>
  <c r="F91" i="63"/>
  <c r="D91" i="63"/>
  <c r="C91" i="63"/>
  <c r="B91" i="63"/>
  <c r="J608" i="63"/>
  <c r="I608" i="63"/>
  <c r="H608" i="63"/>
  <c r="G608" i="63"/>
  <c r="F608" i="63"/>
  <c r="R608" i="63"/>
  <c r="D608" i="63"/>
  <c r="Q608" i="63"/>
  <c r="C608" i="63"/>
  <c r="P608" i="63"/>
  <c r="B608" i="63"/>
  <c r="I72" i="63"/>
  <c r="H72" i="63"/>
  <c r="G72" i="63"/>
  <c r="F72" i="63"/>
  <c r="D72" i="63"/>
  <c r="C72" i="63"/>
  <c r="B72" i="63"/>
  <c r="I59" i="63"/>
  <c r="H59" i="63"/>
  <c r="G59" i="63"/>
  <c r="F59" i="63"/>
  <c r="D59" i="63"/>
  <c r="C59" i="63"/>
  <c r="B59" i="63"/>
  <c r="I46" i="63"/>
  <c r="H46" i="63"/>
  <c r="G46" i="63"/>
  <c r="F46" i="63"/>
  <c r="D46" i="63"/>
  <c r="C46" i="63"/>
  <c r="B46" i="63"/>
  <c r="J1202" i="63"/>
  <c r="R1202" i="63"/>
  <c r="Q1202" i="63"/>
  <c r="P1202" i="63"/>
  <c r="I19" i="63"/>
  <c r="H19" i="63"/>
  <c r="G19" i="63"/>
  <c r="F19" i="63"/>
  <c r="D19" i="63"/>
  <c r="C19" i="63"/>
  <c r="B19" i="63"/>
  <c r="I6" i="63"/>
  <c r="H6" i="63"/>
  <c r="G6" i="63"/>
  <c r="F6" i="63"/>
  <c r="D6" i="63"/>
  <c r="C6" i="63"/>
  <c r="B6" i="63"/>
  <c r="L1200" i="63"/>
  <c r="E6" i="63"/>
  <c r="D13" i="63"/>
  <c r="B14" i="63"/>
  <c r="B15" i="63"/>
  <c r="E19" i="63"/>
  <c r="D26" i="63"/>
  <c r="B27" i="63"/>
  <c r="B28" i="63"/>
  <c r="I33" i="63"/>
  <c r="I34" i="63"/>
  <c r="F35" i="63"/>
  <c r="H56" i="63"/>
  <c r="F57" i="63"/>
  <c r="F61" i="63"/>
  <c r="H82" i="63"/>
  <c r="F607" i="63"/>
  <c r="B85" i="63"/>
  <c r="B610" i="63"/>
  <c r="R1206" i="63"/>
  <c r="E611" i="63"/>
  <c r="B92" i="63"/>
  <c r="G93" i="63"/>
  <c r="D94" i="63"/>
  <c r="G95" i="63"/>
  <c r="M1208" i="63"/>
  <c r="C116" i="63"/>
  <c r="E124" i="63"/>
  <c r="C125" i="63"/>
  <c r="D137" i="63"/>
  <c r="B138" i="63"/>
  <c r="B139" i="63"/>
  <c r="P1211" i="63"/>
  <c r="B145" i="63"/>
  <c r="G146" i="63"/>
  <c r="J1212" i="63"/>
  <c r="E156" i="63"/>
  <c r="C157" i="63"/>
  <c r="E169" i="63"/>
  <c r="C170" i="63"/>
  <c r="B175" i="63"/>
  <c r="H187" i="63"/>
  <c r="H188" i="63"/>
  <c r="G192" i="63"/>
  <c r="F193" i="63"/>
  <c r="F197" i="63"/>
  <c r="D198" i="63"/>
  <c r="C221" i="63"/>
  <c r="B227" i="63"/>
  <c r="I252" i="63"/>
  <c r="Q620" i="63"/>
  <c r="J621" i="63"/>
  <c r="M257" i="63"/>
  <c r="F625" i="63"/>
  <c r="J1224" i="63"/>
  <c r="F629" i="63"/>
  <c r="N259" i="63"/>
  <c r="O263" i="63"/>
  <c r="D640" i="63"/>
  <c r="B273" i="63"/>
  <c r="O275" i="63"/>
  <c r="K1237" i="63"/>
  <c r="G279" i="63"/>
  <c r="K283" i="63"/>
  <c r="G657" i="63"/>
  <c r="F671" i="63"/>
  <c r="N673" i="63"/>
  <c r="C681" i="63"/>
  <c r="P697" i="63"/>
  <c r="C302" i="63"/>
  <c r="I730" i="63"/>
  <c r="O1172" i="63"/>
  <c r="H1172" i="63"/>
  <c r="G1172" i="63"/>
  <c r="M1172" i="63"/>
  <c r="D1172" i="63"/>
  <c r="C1172" i="63"/>
  <c r="B1172" i="63"/>
  <c r="K1172" i="63"/>
  <c r="R1172" i="63"/>
  <c r="E1172" i="63"/>
  <c r="J1172" i="63"/>
  <c r="I1172" i="63"/>
  <c r="F1172" i="63"/>
  <c r="L1172" i="63"/>
  <c r="P1172" i="63"/>
  <c r="Q1172" i="63"/>
  <c r="N1172" i="63"/>
  <c r="D1063" i="63"/>
  <c r="C1063" i="63"/>
  <c r="E1063" i="63"/>
  <c r="B1063" i="63"/>
  <c r="I1024" i="63"/>
  <c r="J1024" i="63"/>
  <c r="H1024" i="63"/>
  <c r="F1024" i="63"/>
  <c r="E1024" i="63"/>
  <c r="D1024" i="63"/>
  <c r="R1024" i="63"/>
  <c r="C1024" i="63"/>
  <c r="Q1024" i="63"/>
  <c r="B1024" i="63"/>
  <c r="P1024" i="63"/>
  <c r="O1024" i="63"/>
  <c r="N1024" i="63"/>
  <c r="L1024" i="63"/>
  <c r="K1024" i="63"/>
  <c r="M1024" i="63"/>
  <c r="G1024" i="63"/>
  <c r="J957" i="63"/>
  <c r="E957" i="63"/>
  <c r="R957" i="63"/>
  <c r="D957" i="63"/>
  <c r="Q957" i="63"/>
  <c r="C957" i="63"/>
  <c r="P957" i="63"/>
  <c r="B957" i="63"/>
  <c r="M957" i="63"/>
  <c r="H957" i="63"/>
  <c r="G957" i="63"/>
  <c r="N957" i="63"/>
  <c r="K957" i="63"/>
  <c r="F957" i="63"/>
  <c r="O957" i="63"/>
  <c r="L957" i="63"/>
  <c r="I957" i="63"/>
  <c r="K895" i="63"/>
  <c r="H895" i="63"/>
  <c r="G895" i="63"/>
  <c r="F895" i="63"/>
  <c r="J895" i="63"/>
  <c r="I895" i="63"/>
  <c r="E895" i="63"/>
  <c r="O895" i="63"/>
  <c r="N895" i="63"/>
  <c r="M895" i="63"/>
  <c r="Q895" i="63"/>
  <c r="P895" i="63"/>
  <c r="L895" i="63"/>
  <c r="D895" i="63"/>
  <c r="C895" i="63"/>
  <c r="R895" i="63"/>
  <c r="B895" i="63"/>
  <c r="N783" i="63"/>
  <c r="M783" i="63"/>
  <c r="L783" i="63"/>
  <c r="P783" i="63"/>
  <c r="O783" i="63"/>
  <c r="I783" i="63"/>
  <c r="H783" i="63"/>
  <c r="G783" i="63"/>
  <c r="F783" i="63"/>
  <c r="D783" i="63"/>
  <c r="C783" i="63"/>
  <c r="R783" i="63"/>
  <c r="J783" i="63"/>
  <c r="E783" i="63"/>
  <c r="B783" i="63"/>
  <c r="Q783" i="63"/>
  <c r="K783" i="63"/>
  <c r="R666" i="63"/>
  <c r="D666" i="63"/>
  <c r="M666" i="63"/>
  <c r="L666" i="63"/>
  <c r="K666" i="63"/>
  <c r="J666" i="63"/>
  <c r="H666" i="63"/>
  <c r="Q666" i="63"/>
  <c r="I666" i="63"/>
  <c r="G666" i="63"/>
  <c r="F666" i="63"/>
  <c r="E666" i="63"/>
  <c r="C666" i="63"/>
  <c r="B666" i="63"/>
  <c r="P666" i="63"/>
  <c r="F216" i="63"/>
  <c r="E216" i="63"/>
  <c r="D216" i="63"/>
  <c r="C216" i="63"/>
  <c r="B216" i="63"/>
  <c r="F64" i="63"/>
  <c r="E64" i="63"/>
  <c r="D64" i="63"/>
  <c r="C64" i="63"/>
  <c r="B64" i="63"/>
  <c r="R549" i="63"/>
  <c r="D549" i="63"/>
  <c r="K549" i="63"/>
  <c r="J549" i="63"/>
  <c r="F549" i="63"/>
  <c r="O549" i="63"/>
  <c r="N549" i="63"/>
  <c r="M549" i="63"/>
  <c r="P549" i="63"/>
  <c r="B549" i="63"/>
  <c r="L549" i="63"/>
  <c r="E549" i="63"/>
  <c r="C549" i="63"/>
  <c r="G549" i="63"/>
  <c r="H549" i="63"/>
  <c r="Q549" i="63"/>
  <c r="I549" i="63"/>
  <c r="J1343" i="63"/>
  <c r="R1343" i="63"/>
  <c r="Q1343" i="63"/>
  <c r="K1343" i="63"/>
  <c r="N1343" i="63"/>
  <c r="O1343" i="63"/>
  <c r="M1343" i="63"/>
  <c r="P1343" i="63"/>
  <c r="L1343" i="63"/>
  <c r="R1315" i="63"/>
  <c r="M1315" i="63"/>
  <c r="L1315" i="63"/>
  <c r="K1315" i="63"/>
  <c r="J1315" i="63"/>
  <c r="P1315" i="63"/>
  <c r="O1315" i="63"/>
  <c r="Q1315" i="63"/>
  <c r="N1315" i="63"/>
  <c r="E869" i="63"/>
  <c r="G869" i="63"/>
  <c r="R869" i="63"/>
  <c r="B869" i="63"/>
  <c r="Q869" i="63"/>
  <c r="K869" i="63"/>
  <c r="J869" i="63"/>
  <c r="I869" i="63"/>
  <c r="F869" i="63"/>
  <c r="D869" i="63"/>
  <c r="C869" i="63"/>
  <c r="P869" i="63"/>
  <c r="O869" i="63"/>
  <c r="N869" i="63"/>
  <c r="M869" i="63"/>
  <c r="L869" i="63"/>
  <c r="H869" i="63"/>
  <c r="Q1262" i="63"/>
  <c r="P1262" i="63"/>
  <c r="O1262" i="63"/>
  <c r="L1262" i="63"/>
  <c r="K1262" i="63"/>
  <c r="J1262" i="63"/>
  <c r="R1262" i="63"/>
  <c r="M1262" i="63"/>
  <c r="G292" i="63"/>
  <c r="I292" i="63"/>
  <c r="P292" i="63"/>
  <c r="E292" i="63"/>
  <c r="D292" i="63"/>
  <c r="C292" i="63"/>
  <c r="B292" i="63"/>
  <c r="R292" i="63"/>
  <c r="O292" i="63"/>
  <c r="J292" i="63"/>
  <c r="Q292" i="63"/>
  <c r="N292" i="63"/>
  <c r="M292" i="63"/>
  <c r="L292" i="63"/>
  <c r="K292" i="63"/>
  <c r="F292" i="63"/>
  <c r="D267" i="63"/>
  <c r="E267" i="63"/>
  <c r="C267" i="63"/>
  <c r="I215" i="63"/>
  <c r="H215" i="63"/>
  <c r="G215" i="63"/>
  <c r="F215" i="63"/>
  <c r="E215" i="63"/>
  <c r="D215" i="63"/>
  <c r="C215" i="63"/>
  <c r="B215" i="63"/>
  <c r="I159" i="63"/>
  <c r="H159" i="63"/>
  <c r="G159" i="63"/>
  <c r="F159" i="63"/>
  <c r="E159" i="63"/>
  <c r="C159" i="63"/>
  <c r="B159" i="63"/>
  <c r="I63" i="63"/>
  <c r="H63" i="63"/>
  <c r="G63" i="63"/>
  <c r="F63" i="63"/>
  <c r="E63" i="63"/>
  <c r="C63" i="63"/>
  <c r="B63" i="63"/>
  <c r="J1181" i="63"/>
  <c r="Q1181" i="63"/>
  <c r="C1181" i="63"/>
  <c r="P1181" i="63"/>
  <c r="B1181" i="63"/>
  <c r="O1181" i="63"/>
  <c r="G1181" i="63"/>
  <c r="F1181" i="63"/>
  <c r="E1181" i="63"/>
  <c r="K1181" i="63"/>
  <c r="R1181" i="63"/>
  <c r="N1181" i="63"/>
  <c r="L1181" i="63"/>
  <c r="D1181" i="63"/>
  <c r="M1181" i="63"/>
  <c r="I1181" i="63"/>
  <c r="H1181" i="63"/>
  <c r="M1107" i="63"/>
  <c r="L1107" i="63"/>
  <c r="D1107" i="63"/>
  <c r="G1107" i="63"/>
  <c r="C1107" i="63"/>
  <c r="O1107" i="63"/>
  <c r="K1107" i="63"/>
  <c r="H1107" i="63"/>
  <c r="B1107" i="63"/>
  <c r="Q1107" i="63"/>
  <c r="R1107" i="63"/>
  <c r="J1107" i="63"/>
  <c r="I1107" i="63"/>
  <c r="E1107" i="63"/>
  <c r="F1107" i="63"/>
  <c r="P1107" i="63"/>
  <c r="N1107" i="63"/>
  <c r="N1308" i="63"/>
  <c r="K1308" i="63"/>
  <c r="J1308" i="63"/>
  <c r="Q1308" i="63"/>
  <c r="R1308" i="63"/>
  <c r="L1308" i="63"/>
  <c r="O1308" i="63"/>
  <c r="P1308" i="63"/>
  <c r="M1308" i="63"/>
  <c r="N1295" i="63"/>
  <c r="M1295" i="63"/>
  <c r="L1295" i="63"/>
  <c r="K1295" i="63"/>
  <c r="O1295" i="63"/>
  <c r="J1295" i="63"/>
  <c r="R1295" i="63"/>
  <c r="Q1295" i="63"/>
  <c r="P1295" i="63"/>
  <c r="F339" i="63"/>
  <c r="P339" i="63"/>
  <c r="O339" i="63"/>
  <c r="N339" i="63"/>
  <c r="M339" i="63"/>
  <c r="R339" i="63"/>
  <c r="Q339" i="63"/>
  <c r="H339" i="63"/>
  <c r="G339" i="63"/>
  <c r="L339" i="63"/>
  <c r="K339" i="63"/>
  <c r="J339" i="63"/>
  <c r="I339" i="63"/>
  <c r="E339" i="63"/>
  <c r="D339" i="63"/>
  <c r="B339" i="63"/>
  <c r="C339" i="63"/>
  <c r="P843" i="63"/>
  <c r="B843" i="63"/>
  <c r="O843" i="63"/>
  <c r="I843" i="63"/>
  <c r="H843" i="63"/>
  <c r="G843" i="63"/>
  <c r="J843" i="63"/>
  <c r="F843" i="63"/>
  <c r="E843" i="63"/>
  <c r="L843" i="63"/>
  <c r="K843" i="63"/>
  <c r="D843" i="63"/>
  <c r="C843" i="63"/>
  <c r="Q843" i="63"/>
  <c r="R843" i="63"/>
  <c r="N843" i="63"/>
  <c r="M843" i="63"/>
  <c r="I310" i="63"/>
  <c r="H310" i="63"/>
  <c r="G310" i="63"/>
  <c r="B310" i="63"/>
  <c r="R310" i="63"/>
  <c r="E310" i="63"/>
  <c r="D310" i="63"/>
  <c r="C310" i="63"/>
  <c r="Q310" i="63"/>
  <c r="P310" i="63"/>
  <c r="L310" i="63"/>
  <c r="M310" i="63"/>
  <c r="O310" i="63"/>
  <c r="N310" i="63"/>
  <c r="K310" i="63"/>
  <c r="F310" i="63"/>
  <c r="M684" i="63"/>
  <c r="I684" i="63"/>
  <c r="Q684" i="63"/>
  <c r="B684" i="63"/>
  <c r="N684" i="63"/>
  <c r="L684" i="63"/>
  <c r="K684" i="63"/>
  <c r="J684" i="63"/>
  <c r="H684" i="63"/>
  <c r="F684" i="63"/>
  <c r="R684" i="63"/>
  <c r="P684" i="63"/>
  <c r="O684" i="63"/>
  <c r="G684" i="63"/>
  <c r="E684" i="63"/>
  <c r="D684" i="63"/>
  <c r="C684" i="63"/>
  <c r="I107" i="63"/>
  <c r="H107" i="63"/>
  <c r="G107" i="63"/>
  <c r="H562" i="63"/>
  <c r="G562" i="63"/>
  <c r="O562" i="63"/>
  <c r="N562" i="63"/>
  <c r="M562" i="63"/>
  <c r="Q562" i="63"/>
  <c r="E562" i="63"/>
  <c r="D562" i="63"/>
  <c r="C562" i="63"/>
  <c r="R562" i="63"/>
  <c r="B562" i="63"/>
  <c r="I562" i="63"/>
  <c r="F562" i="63"/>
  <c r="P562" i="63"/>
  <c r="L562" i="63"/>
  <c r="K562" i="63"/>
  <c r="J562" i="63"/>
  <c r="H1190" i="63"/>
  <c r="G1190" i="63"/>
  <c r="O1190" i="63"/>
  <c r="N1190" i="63"/>
  <c r="M1190" i="63"/>
  <c r="P1190" i="63"/>
  <c r="D1190" i="63"/>
  <c r="C1190" i="63"/>
  <c r="B1190" i="63"/>
  <c r="K1190" i="63"/>
  <c r="R1190" i="63"/>
  <c r="F1190" i="63"/>
  <c r="Q1190" i="63"/>
  <c r="L1190" i="63"/>
  <c r="I1190" i="63"/>
  <c r="E1190" i="63"/>
  <c r="J1190" i="63"/>
  <c r="O1372" i="63"/>
  <c r="N1372" i="63"/>
  <c r="L1372" i="63"/>
  <c r="P1372" i="63"/>
  <c r="M1372" i="63"/>
  <c r="K1372" i="63"/>
  <c r="R1372" i="63"/>
  <c r="Q1372" i="63"/>
  <c r="J1372" i="63"/>
  <c r="H545" i="63"/>
  <c r="O545" i="63"/>
  <c r="N545" i="63"/>
  <c r="B545" i="63"/>
  <c r="J545" i="63"/>
  <c r="I545" i="63"/>
  <c r="G545" i="63"/>
  <c r="Q545" i="63"/>
  <c r="D545" i="63"/>
  <c r="C545" i="63"/>
  <c r="L545" i="63"/>
  <c r="M545" i="63"/>
  <c r="K545" i="63"/>
  <c r="F545" i="63"/>
  <c r="E545" i="63"/>
  <c r="R545" i="63"/>
  <c r="P545" i="63"/>
  <c r="C1165" i="63"/>
  <c r="B1165" i="63"/>
  <c r="E1165" i="63"/>
  <c r="D1165" i="63"/>
  <c r="I1158" i="63"/>
  <c r="P1158" i="63"/>
  <c r="B1158" i="63"/>
  <c r="O1158" i="63"/>
  <c r="N1158" i="63"/>
  <c r="C1158" i="63"/>
  <c r="K1158" i="63"/>
  <c r="J1158" i="63"/>
  <c r="H1158" i="63"/>
  <c r="E1158" i="63"/>
  <c r="R1158" i="63"/>
  <c r="Q1158" i="63"/>
  <c r="F1158" i="63"/>
  <c r="M1158" i="63"/>
  <c r="D1158" i="63"/>
  <c r="G1158" i="63"/>
  <c r="L1158" i="63"/>
  <c r="G1137" i="63"/>
  <c r="N1137" i="63"/>
  <c r="M1137" i="63"/>
  <c r="L1137" i="63"/>
  <c r="D1137" i="63"/>
  <c r="Q1137" i="63"/>
  <c r="P1137" i="63"/>
  <c r="K1137" i="63"/>
  <c r="J1137" i="63"/>
  <c r="F1137" i="63"/>
  <c r="R1137" i="63"/>
  <c r="I1137" i="63"/>
  <c r="H1137" i="63"/>
  <c r="E1137" i="63"/>
  <c r="B1137" i="63"/>
  <c r="C1137" i="63"/>
  <c r="O1137" i="63"/>
  <c r="G1124" i="63"/>
  <c r="N1124" i="63"/>
  <c r="C1124" i="63"/>
  <c r="M1124" i="63"/>
  <c r="L1124" i="63"/>
  <c r="J1124" i="63"/>
  <c r="I1124" i="63"/>
  <c r="D1124" i="63"/>
  <c r="B1124" i="63"/>
  <c r="H1124" i="63"/>
  <c r="O1124" i="63"/>
  <c r="E1124" i="63"/>
  <c r="R1124" i="63"/>
  <c r="Q1124" i="63"/>
  <c r="P1124" i="63"/>
  <c r="F1124" i="63"/>
  <c r="K1124" i="63"/>
  <c r="O1358" i="63"/>
  <c r="M1358" i="63"/>
  <c r="N1358" i="63"/>
  <c r="L1358" i="63"/>
  <c r="P1358" i="63"/>
  <c r="J1358" i="63"/>
  <c r="R1358" i="63"/>
  <c r="K1358" i="63"/>
  <c r="Q1358" i="63"/>
  <c r="K1103" i="63"/>
  <c r="J1103" i="63"/>
  <c r="F1103" i="63"/>
  <c r="D1103" i="63"/>
  <c r="R1103" i="63"/>
  <c r="M1103" i="63"/>
  <c r="N1103" i="63"/>
  <c r="H1103" i="63"/>
  <c r="C1103" i="63"/>
  <c r="B1103" i="63"/>
  <c r="Q1103" i="63"/>
  <c r="P1103" i="63"/>
  <c r="I1103" i="63"/>
  <c r="G1103" i="63"/>
  <c r="O1103" i="63"/>
  <c r="L1103" i="63"/>
  <c r="E1103" i="63"/>
  <c r="K535" i="63"/>
  <c r="J535" i="63"/>
  <c r="P535" i="63"/>
  <c r="N535" i="63"/>
  <c r="I535" i="63"/>
  <c r="D535" i="63"/>
  <c r="E535" i="63"/>
  <c r="R535" i="63"/>
  <c r="Q535" i="63"/>
  <c r="H535" i="63"/>
  <c r="L535" i="63"/>
  <c r="C535" i="63"/>
  <c r="B535" i="63"/>
  <c r="G535" i="63"/>
  <c r="F535" i="63"/>
  <c r="O535" i="63"/>
  <c r="M535" i="63"/>
  <c r="K1086" i="63"/>
  <c r="J1086" i="63"/>
  <c r="I1086" i="63"/>
  <c r="F1086" i="63"/>
  <c r="L1086" i="63"/>
  <c r="E1086" i="63"/>
  <c r="B1086" i="63"/>
  <c r="O1086" i="63"/>
  <c r="Q1086" i="63"/>
  <c r="M1086" i="63"/>
  <c r="H1086" i="63"/>
  <c r="D1086" i="63"/>
  <c r="C1086" i="63"/>
  <c r="P1086" i="63"/>
  <c r="N1086" i="63"/>
  <c r="G1086" i="63"/>
  <c r="R1086" i="63"/>
  <c r="K1079" i="63"/>
  <c r="J1079" i="63"/>
  <c r="R1079" i="63"/>
  <c r="B1079" i="63"/>
  <c r="O1079" i="63"/>
  <c r="L1079" i="63"/>
  <c r="I1079" i="63"/>
  <c r="E1079" i="63"/>
  <c r="G1079" i="63"/>
  <c r="C1079" i="63"/>
  <c r="N1079" i="63"/>
  <c r="H1079" i="63"/>
  <c r="F1079" i="63"/>
  <c r="Q1079" i="63"/>
  <c r="P1079" i="63"/>
  <c r="M1079" i="63"/>
  <c r="D1079" i="63"/>
  <c r="K1071" i="63"/>
  <c r="J1071" i="63"/>
  <c r="D1071" i="63"/>
  <c r="Q1071" i="63"/>
  <c r="N1071" i="63"/>
  <c r="M1071" i="63"/>
  <c r="O1071" i="63"/>
  <c r="L1071" i="63"/>
  <c r="H1071" i="63"/>
  <c r="G1071" i="63"/>
  <c r="B1071" i="63"/>
  <c r="I1071" i="63"/>
  <c r="F1071" i="63"/>
  <c r="E1071" i="63"/>
  <c r="C1071" i="63"/>
  <c r="R1071" i="63"/>
  <c r="P1071" i="63"/>
  <c r="D514" i="63"/>
  <c r="C514" i="63"/>
  <c r="F514" i="63"/>
  <c r="E514" i="63"/>
  <c r="B514" i="63"/>
  <c r="C1060" i="63"/>
  <c r="B1060" i="63"/>
  <c r="D1060" i="63"/>
  <c r="E1060" i="63"/>
  <c r="F502" i="63"/>
  <c r="H502" i="63"/>
  <c r="G502" i="63"/>
  <c r="D502" i="63"/>
  <c r="C502" i="63"/>
  <c r="E502" i="63"/>
  <c r="I502" i="63"/>
  <c r="B502" i="63"/>
  <c r="E488" i="63"/>
  <c r="D488" i="63"/>
  <c r="H488" i="63"/>
  <c r="I488" i="63"/>
  <c r="F488" i="63"/>
  <c r="G488" i="63"/>
  <c r="C488" i="63"/>
  <c r="B488" i="63"/>
  <c r="C1055" i="63"/>
  <c r="B1055" i="63"/>
  <c r="I1051" i="63"/>
  <c r="F1051" i="63"/>
  <c r="O1051" i="63"/>
  <c r="E1051" i="63"/>
  <c r="D1051" i="63"/>
  <c r="C1051" i="63"/>
  <c r="B1051" i="63"/>
  <c r="R1051" i="63"/>
  <c r="P1051" i="63"/>
  <c r="K1051" i="63"/>
  <c r="Q1051" i="63"/>
  <c r="N1051" i="63"/>
  <c r="M1051" i="63"/>
  <c r="L1051" i="63"/>
  <c r="H1051" i="63"/>
  <c r="G1051" i="63"/>
  <c r="J1051" i="63"/>
  <c r="O1326" i="63"/>
  <c r="R1326" i="63"/>
  <c r="M1326" i="63"/>
  <c r="K1326" i="63"/>
  <c r="J1326" i="63"/>
  <c r="P1326" i="63"/>
  <c r="L1326" i="63"/>
  <c r="Q1326" i="63"/>
  <c r="N1326" i="63"/>
  <c r="B461" i="63"/>
  <c r="E461" i="63"/>
  <c r="D461" i="63"/>
  <c r="C461" i="63"/>
  <c r="E454" i="63"/>
  <c r="B454" i="63"/>
  <c r="D454" i="63"/>
  <c r="C454" i="63"/>
  <c r="E1037" i="63"/>
  <c r="B1037" i="63"/>
  <c r="D1037" i="63"/>
  <c r="C1037" i="63"/>
  <c r="P1317" i="63"/>
  <c r="L1317" i="63"/>
  <c r="J1317" i="63"/>
  <c r="R1317" i="63"/>
  <c r="Q1317" i="63"/>
  <c r="O1317" i="63"/>
  <c r="N1317" i="63"/>
  <c r="K1317" i="63"/>
  <c r="M1317" i="63"/>
  <c r="P1316" i="63"/>
  <c r="R1316" i="63"/>
  <c r="Q1316" i="63"/>
  <c r="O1316" i="63"/>
  <c r="N1316" i="63"/>
  <c r="M1316" i="63"/>
  <c r="L1316" i="63"/>
  <c r="K1316" i="63"/>
  <c r="J1316" i="63"/>
  <c r="C1018" i="63"/>
  <c r="B1018" i="63"/>
  <c r="L427" i="63"/>
  <c r="I427" i="63"/>
  <c r="H427" i="63"/>
  <c r="K427" i="63"/>
  <c r="D427" i="63"/>
  <c r="C427" i="63"/>
  <c r="B427" i="63"/>
  <c r="R427" i="63"/>
  <c r="J427" i="63"/>
  <c r="O427" i="63"/>
  <c r="M427" i="63"/>
  <c r="G427" i="63"/>
  <c r="F427" i="63"/>
  <c r="E427" i="63"/>
  <c r="P427" i="63"/>
  <c r="N427" i="63"/>
  <c r="Q427" i="63"/>
  <c r="L1311" i="63"/>
  <c r="O1311" i="63"/>
  <c r="N1311" i="63"/>
  <c r="M1311" i="63"/>
  <c r="K1311" i="63"/>
  <c r="R1311" i="63"/>
  <c r="Q1311" i="63"/>
  <c r="P1311" i="63"/>
  <c r="J1311" i="63"/>
  <c r="E418" i="63"/>
  <c r="D418" i="63"/>
  <c r="C418" i="63"/>
  <c r="B418" i="63"/>
  <c r="L411" i="63"/>
  <c r="I411" i="63"/>
  <c r="H411" i="63"/>
  <c r="B411" i="63"/>
  <c r="N411" i="63"/>
  <c r="M411" i="63"/>
  <c r="K411" i="63"/>
  <c r="J411" i="63"/>
  <c r="C411" i="63"/>
  <c r="D411" i="63"/>
  <c r="R411" i="63"/>
  <c r="Q411" i="63"/>
  <c r="P411" i="63"/>
  <c r="F411" i="63"/>
  <c r="E411" i="63"/>
  <c r="O411" i="63"/>
  <c r="G411" i="63"/>
  <c r="I981" i="63"/>
  <c r="H981" i="63"/>
  <c r="N981" i="63"/>
  <c r="G981" i="63"/>
  <c r="F981" i="63"/>
  <c r="E981" i="63"/>
  <c r="D981" i="63"/>
  <c r="P981" i="63"/>
  <c r="O981" i="63"/>
  <c r="R981" i="63"/>
  <c r="Q981" i="63"/>
  <c r="M981" i="63"/>
  <c r="L981" i="63"/>
  <c r="K981" i="63"/>
  <c r="J981" i="63"/>
  <c r="C981" i="63"/>
  <c r="B981" i="63"/>
  <c r="Q1301" i="63"/>
  <c r="P1301" i="63"/>
  <c r="O1301" i="63"/>
  <c r="N1301" i="63"/>
  <c r="L1301" i="63"/>
  <c r="J1301" i="63"/>
  <c r="R1301" i="63"/>
  <c r="M1301" i="63"/>
  <c r="K1301" i="63"/>
  <c r="N1300" i="63"/>
  <c r="M1300" i="63"/>
  <c r="L1300" i="63"/>
  <c r="K1300" i="63"/>
  <c r="O1300" i="63"/>
  <c r="Q1300" i="63"/>
  <c r="J1300" i="63"/>
  <c r="R1300" i="63"/>
  <c r="P1300" i="63"/>
  <c r="C961" i="63"/>
  <c r="D961" i="63"/>
  <c r="F961" i="63"/>
  <c r="B961" i="63"/>
  <c r="E961" i="63"/>
  <c r="Q952" i="63"/>
  <c r="C952" i="63"/>
  <c r="L952" i="63"/>
  <c r="K952" i="63"/>
  <c r="J952" i="63"/>
  <c r="I952" i="63"/>
  <c r="B952" i="63"/>
  <c r="R952" i="63"/>
  <c r="P952" i="63"/>
  <c r="N952" i="63"/>
  <c r="M952" i="63"/>
  <c r="H952" i="63"/>
  <c r="G952" i="63"/>
  <c r="O952" i="63"/>
  <c r="F952" i="63"/>
  <c r="E952" i="63"/>
  <c r="D952" i="63"/>
  <c r="C940" i="63"/>
  <c r="E940" i="63"/>
  <c r="B940" i="63"/>
  <c r="F940" i="63"/>
  <c r="D940" i="63"/>
  <c r="Q930" i="63"/>
  <c r="L930" i="63"/>
  <c r="K930" i="63"/>
  <c r="J930" i="63"/>
  <c r="I930" i="63"/>
  <c r="B930" i="63"/>
  <c r="P930" i="63"/>
  <c r="O930" i="63"/>
  <c r="E930" i="63"/>
  <c r="D930" i="63"/>
  <c r="C930" i="63"/>
  <c r="H930" i="63"/>
  <c r="G930" i="63"/>
  <c r="F930" i="63"/>
  <c r="R930" i="63"/>
  <c r="M930" i="63"/>
  <c r="N930" i="63"/>
  <c r="I919" i="63"/>
  <c r="E919" i="63"/>
  <c r="R919" i="63"/>
  <c r="D919" i="63"/>
  <c r="M919" i="63"/>
  <c r="L919" i="63"/>
  <c r="K919" i="63"/>
  <c r="J919" i="63"/>
  <c r="G919" i="63"/>
  <c r="F919" i="63"/>
  <c r="C919" i="63"/>
  <c r="Q919" i="63"/>
  <c r="P919" i="63"/>
  <c r="O919" i="63"/>
  <c r="N919" i="63"/>
  <c r="H919" i="63"/>
  <c r="B919" i="63"/>
  <c r="I382" i="63"/>
  <c r="E382" i="63"/>
  <c r="R382" i="63"/>
  <c r="D382" i="63"/>
  <c r="N382" i="63"/>
  <c r="M382" i="63"/>
  <c r="L382" i="63"/>
  <c r="K382" i="63"/>
  <c r="F382" i="63"/>
  <c r="C382" i="63"/>
  <c r="B382" i="63"/>
  <c r="Q382" i="63"/>
  <c r="P382" i="63"/>
  <c r="O382" i="63"/>
  <c r="J382" i="63"/>
  <c r="H382" i="63"/>
  <c r="G382" i="63"/>
  <c r="E374" i="63"/>
  <c r="D374" i="63"/>
  <c r="C374" i="63"/>
  <c r="B374" i="63"/>
  <c r="I911" i="63"/>
  <c r="E911" i="63"/>
  <c r="R911" i="63"/>
  <c r="D911" i="63"/>
  <c r="B911" i="63"/>
  <c r="Q911" i="63"/>
  <c r="P911" i="63"/>
  <c r="K911" i="63"/>
  <c r="J911" i="63"/>
  <c r="H911" i="63"/>
  <c r="G911" i="63"/>
  <c r="F911" i="63"/>
  <c r="C911" i="63"/>
  <c r="L911" i="63"/>
  <c r="N911" i="63"/>
  <c r="O911" i="63"/>
  <c r="M911" i="63"/>
  <c r="E350" i="63"/>
  <c r="D350" i="63"/>
  <c r="C350" i="63"/>
  <c r="B350" i="63"/>
  <c r="R1284" i="63"/>
  <c r="M1284" i="63"/>
  <c r="L1284" i="63"/>
  <c r="K1284" i="63"/>
  <c r="J1284" i="63"/>
  <c r="Q1284" i="63"/>
  <c r="P1284" i="63"/>
  <c r="O1284" i="63"/>
  <c r="N1284" i="63"/>
  <c r="R1278" i="63"/>
  <c r="K1278" i="63"/>
  <c r="J1278" i="63"/>
  <c r="L1278" i="63"/>
  <c r="O1278" i="63"/>
  <c r="N1278" i="63"/>
  <c r="M1278" i="63"/>
  <c r="P1278" i="63"/>
  <c r="R1273" i="63"/>
  <c r="Q1273" i="63"/>
  <c r="K1273" i="63"/>
  <c r="J1273" i="63"/>
  <c r="N1273" i="63"/>
  <c r="L1273" i="63"/>
  <c r="P1273" i="63"/>
  <c r="O1273" i="63"/>
  <c r="M1273" i="63"/>
  <c r="K891" i="63"/>
  <c r="J891" i="63"/>
  <c r="I891" i="63"/>
  <c r="H891" i="63"/>
  <c r="G891" i="63"/>
  <c r="F891" i="63"/>
  <c r="N891" i="63"/>
  <c r="M891" i="63"/>
  <c r="L891" i="63"/>
  <c r="Q891" i="63"/>
  <c r="P891" i="63"/>
  <c r="O891" i="63"/>
  <c r="E891" i="63"/>
  <c r="D891" i="63"/>
  <c r="C891" i="63"/>
  <c r="B891" i="63"/>
  <c r="R891" i="63"/>
  <c r="I884" i="63"/>
  <c r="F884" i="63"/>
  <c r="J884" i="63"/>
  <c r="H884" i="63"/>
  <c r="Q884" i="63"/>
  <c r="P884" i="63"/>
  <c r="O884" i="63"/>
  <c r="N884" i="63"/>
  <c r="M884" i="63"/>
  <c r="L884" i="63"/>
  <c r="R884" i="63"/>
  <c r="G884" i="63"/>
  <c r="E884" i="63"/>
  <c r="D884" i="63"/>
  <c r="C884" i="63"/>
  <c r="B884" i="63"/>
  <c r="K884" i="63"/>
  <c r="I874" i="63"/>
  <c r="F874" i="63"/>
  <c r="M874" i="63"/>
  <c r="L874" i="63"/>
  <c r="D874" i="63"/>
  <c r="C874" i="63"/>
  <c r="R874" i="63"/>
  <c r="B874" i="63"/>
  <c r="Q874" i="63"/>
  <c r="J874" i="63"/>
  <c r="H874" i="63"/>
  <c r="G874" i="63"/>
  <c r="E874" i="63"/>
  <c r="O874" i="63"/>
  <c r="K874" i="63"/>
  <c r="N874" i="63"/>
  <c r="I863" i="63"/>
  <c r="R863" i="63"/>
  <c r="C863" i="63"/>
  <c r="G863" i="63"/>
  <c r="F863" i="63"/>
  <c r="O863" i="63"/>
  <c r="N863" i="63"/>
  <c r="M863" i="63"/>
  <c r="H863" i="63"/>
  <c r="E863" i="63"/>
  <c r="D863" i="63"/>
  <c r="Q863" i="63"/>
  <c r="P863" i="63"/>
  <c r="K863" i="63"/>
  <c r="J863" i="63"/>
  <c r="L863" i="63"/>
  <c r="B863" i="63"/>
  <c r="R850" i="63"/>
  <c r="D850" i="63"/>
  <c r="G850" i="63"/>
  <c r="F850" i="63"/>
  <c r="N850" i="63"/>
  <c r="M850" i="63"/>
  <c r="L850" i="63"/>
  <c r="J850" i="63"/>
  <c r="I850" i="63"/>
  <c r="H850" i="63"/>
  <c r="P850" i="63"/>
  <c r="O850" i="63"/>
  <c r="B850" i="63"/>
  <c r="Q850" i="63"/>
  <c r="E850" i="63"/>
  <c r="C850" i="63"/>
  <c r="K850" i="63"/>
  <c r="N840" i="63"/>
  <c r="M840" i="63"/>
  <c r="G840" i="63"/>
  <c r="F840" i="63"/>
  <c r="E840" i="63"/>
  <c r="R840" i="63"/>
  <c r="O840" i="63"/>
  <c r="L840" i="63"/>
  <c r="K840" i="63"/>
  <c r="J840" i="63"/>
  <c r="I840" i="63"/>
  <c r="D840" i="63"/>
  <c r="C840" i="63"/>
  <c r="Q840" i="63"/>
  <c r="H840" i="63"/>
  <c r="B840" i="63"/>
  <c r="P840" i="63"/>
  <c r="N322" i="63"/>
  <c r="M322" i="63"/>
  <c r="G322" i="63"/>
  <c r="F322" i="63"/>
  <c r="E322" i="63"/>
  <c r="L322" i="63"/>
  <c r="K322" i="63"/>
  <c r="J322" i="63"/>
  <c r="R322" i="63"/>
  <c r="Q322" i="63"/>
  <c r="H322" i="63"/>
  <c r="O322" i="63"/>
  <c r="P322" i="63"/>
  <c r="I322" i="63"/>
  <c r="D322" i="63"/>
  <c r="B322" i="63"/>
  <c r="C322" i="63"/>
  <c r="O1267" i="63"/>
  <c r="N1267" i="63"/>
  <c r="M1267" i="63"/>
  <c r="L1267" i="63"/>
  <c r="J1267" i="63"/>
  <c r="R1267" i="63"/>
  <c r="Q1267" i="63"/>
  <c r="P1267" i="63"/>
  <c r="K1267" i="63"/>
  <c r="G808" i="63"/>
  <c r="F808" i="63"/>
  <c r="E808" i="63"/>
  <c r="B808" i="63"/>
  <c r="R808" i="63"/>
  <c r="N808" i="63"/>
  <c r="M808" i="63"/>
  <c r="L808" i="63"/>
  <c r="K808" i="63"/>
  <c r="I808" i="63"/>
  <c r="H808" i="63"/>
  <c r="Q808" i="63"/>
  <c r="P808" i="63"/>
  <c r="O808" i="63"/>
  <c r="J808" i="63"/>
  <c r="D808" i="63"/>
  <c r="C808" i="63"/>
  <c r="G314" i="63"/>
  <c r="F314" i="63"/>
  <c r="E314" i="63"/>
  <c r="B314" i="63"/>
  <c r="R314" i="63"/>
  <c r="I314" i="63"/>
  <c r="H314" i="63"/>
  <c r="D314" i="63"/>
  <c r="C314" i="63"/>
  <c r="Q314" i="63"/>
  <c r="M314" i="63"/>
  <c r="P314" i="63"/>
  <c r="O314" i="63"/>
  <c r="J314" i="63"/>
  <c r="L314" i="63"/>
  <c r="K314" i="63"/>
  <c r="B312" i="63"/>
  <c r="C312" i="63"/>
  <c r="D312" i="63"/>
  <c r="G778" i="63"/>
  <c r="F778" i="63"/>
  <c r="E778" i="63"/>
  <c r="B778" i="63"/>
  <c r="R778" i="63"/>
  <c r="H778" i="63"/>
  <c r="D778" i="63"/>
  <c r="C778" i="63"/>
  <c r="Q778" i="63"/>
  <c r="P778" i="63"/>
  <c r="L778" i="63"/>
  <c r="I778" i="63"/>
  <c r="O778" i="63"/>
  <c r="N778" i="63"/>
  <c r="K778" i="63"/>
  <c r="G769" i="63"/>
  <c r="F769" i="63"/>
  <c r="E769" i="63"/>
  <c r="P769" i="63"/>
  <c r="O769" i="63"/>
  <c r="K769" i="63"/>
  <c r="J769" i="63"/>
  <c r="I769" i="63"/>
  <c r="H769" i="63"/>
  <c r="C769" i="63"/>
  <c r="B769" i="63"/>
  <c r="Q769" i="63"/>
  <c r="R769" i="63"/>
  <c r="N769" i="63"/>
  <c r="M769" i="63"/>
  <c r="L769" i="63"/>
  <c r="D769" i="63"/>
  <c r="G758" i="63"/>
  <c r="E758" i="63"/>
  <c r="N758" i="63"/>
  <c r="M758" i="63"/>
  <c r="I758" i="63"/>
  <c r="H758" i="63"/>
  <c r="F758" i="63"/>
  <c r="B758" i="63"/>
  <c r="O758" i="63"/>
  <c r="R758" i="63"/>
  <c r="D758" i="63"/>
  <c r="Q758" i="63"/>
  <c r="P758" i="63"/>
  <c r="L758" i="63"/>
  <c r="K758" i="63"/>
  <c r="C758" i="63"/>
  <c r="J758" i="63"/>
  <c r="E746" i="63"/>
  <c r="P746" i="63"/>
  <c r="O746" i="63"/>
  <c r="I746" i="63"/>
  <c r="H746" i="63"/>
  <c r="G746" i="63"/>
  <c r="C746" i="63"/>
  <c r="M746" i="63"/>
  <c r="R746" i="63"/>
  <c r="F746" i="63"/>
  <c r="N746" i="63"/>
  <c r="L746" i="63"/>
  <c r="B746" i="63"/>
  <c r="Q746" i="63"/>
  <c r="K746" i="63"/>
  <c r="J746" i="63"/>
  <c r="D746" i="63"/>
  <c r="K736" i="63"/>
  <c r="I736" i="63"/>
  <c r="H736" i="63"/>
  <c r="G736" i="63"/>
  <c r="D736" i="63"/>
  <c r="N736" i="63"/>
  <c r="L736" i="63"/>
  <c r="J736" i="63"/>
  <c r="P736" i="63"/>
  <c r="O736" i="63"/>
  <c r="M736" i="63"/>
  <c r="F736" i="63"/>
  <c r="E736" i="63"/>
  <c r="B736" i="63"/>
  <c r="R736" i="63"/>
  <c r="Q736" i="63"/>
  <c r="C736" i="63"/>
  <c r="K729" i="63"/>
  <c r="E729" i="63"/>
  <c r="O729" i="63"/>
  <c r="N729" i="63"/>
  <c r="G729" i="63"/>
  <c r="C729" i="63"/>
  <c r="B729" i="63"/>
  <c r="R729" i="63"/>
  <c r="P729" i="63"/>
  <c r="H729" i="63"/>
  <c r="F729" i="63"/>
  <c r="Q729" i="63"/>
  <c r="M729" i="63"/>
  <c r="L729" i="63"/>
  <c r="J729" i="63"/>
  <c r="I729" i="63"/>
  <c r="D729" i="63"/>
  <c r="K719" i="63"/>
  <c r="J719" i="63"/>
  <c r="I719" i="63"/>
  <c r="R719" i="63"/>
  <c r="C719" i="63"/>
  <c r="L719" i="63"/>
  <c r="H719" i="63"/>
  <c r="G719" i="63"/>
  <c r="F719" i="63"/>
  <c r="E719" i="63"/>
  <c r="B719" i="63"/>
  <c r="O719" i="63"/>
  <c r="N719" i="63"/>
  <c r="Q719" i="63"/>
  <c r="P719" i="63"/>
  <c r="M719" i="63"/>
  <c r="D719" i="63"/>
  <c r="K702" i="63"/>
  <c r="G702" i="63"/>
  <c r="O702" i="63"/>
  <c r="F702" i="63"/>
  <c r="E702" i="63"/>
  <c r="D702" i="63"/>
  <c r="C702" i="63"/>
  <c r="B702" i="63"/>
  <c r="Q702" i="63"/>
  <c r="J702" i="63"/>
  <c r="M702" i="63"/>
  <c r="L702" i="63"/>
  <c r="I702" i="63"/>
  <c r="H702" i="63"/>
  <c r="R702" i="63"/>
  <c r="K694" i="63"/>
  <c r="E694" i="63"/>
  <c r="M694" i="63"/>
  <c r="B694" i="63"/>
  <c r="R694" i="63"/>
  <c r="Q694" i="63"/>
  <c r="P694" i="63"/>
  <c r="O694" i="63"/>
  <c r="L694" i="63"/>
  <c r="F694" i="63"/>
  <c r="N694" i="63"/>
  <c r="J694" i="63"/>
  <c r="I694" i="63"/>
  <c r="H694" i="63"/>
  <c r="G694" i="63"/>
  <c r="C694" i="63"/>
  <c r="K1245" i="63"/>
  <c r="Q1245" i="63"/>
  <c r="L1245" i="63"/>
  <c r="J1245" i="63"/>
  <c r="O1245" i="63"/>
  <c r="R1245" i="63"/>
  <c r="P1245" i="63"/>
  <c r="N1245" i="63"/>
  <c r="M1245" i="63"/>
  <c r="K670" i="63"/>
  <c r="N670" i="63"/>
  <c r="M670" i="63"/>
  <c r="L670" i="63"/>
  <c r="J670" i="63"/>
  <c r="H670" i="63"/>
  <c r="R670" i="63"/>
  <c r="C670" i="63"/>
  <c r="I670" i="63"/>
  <c r="G670" i="63"/>
  <c r="F670" i="63"/>
  <c r="E670" i="63"/>
  <c r="D670" i="63"/>
  <c r="B670" i="63"/>
  <c r="Q670" i="63"/>
  <c r="K660" i="63"/>
  <c r="L660" i="63"/>
  <c r="J660" i="63"/>
  <c r="I660" i="63"/>
  <c r="H660" i="63"/>
  <c r="F660" i="63"/>
  <c r="N660" i="63"/>
  <c r="M660" i="63"/>
  <c r="G660" i="63"/>
  <c r="E660" i="63"/>
  <c r="D660" i="63"/>
  <c r="C660" i="63"/>
  <c r="B660" i="63"/>
  <c r="Q660" i="63"/>
  <c r="K281" i="63"/>
  <c r="H281" i="63"/>
  <c r="G281" i="63"/>
  <c r="F281" i="63"/>
  <c r="E281" i="63"/>
  <c r="R281" i="63"/>
  <c r="C281" i="63"/>
  <c r="O281" i="63"/>
  <c r="N281" i="63"/>
  <c r="M281" i="63"/>
  <c r="L281" i="63"/>
  <c r="J281" i="63"/>
  <c r="I281" i="63"/>
  <c r="D281" i="63"/>
  <c r="B281" i="63"/>
  <c r="R1236" i="63"/>
  <c r="Q1236" i="63"/>
  <c r="P1236" i="63"/>
  <c r="O1236" i="63"/>
  <c r="N1236" i="63"/>
  <c r="H271" i="63"/>
  <c r="I271" i="63"/>
  <c r="G271" i="63"/>
  <c r="F271" i="63"/>
  <c r="E271" i="63"/>
  <c r="D271" i="63"/>
  <c r="R271" i="63"/>
  <c r="C271" i="63"/>
  <c r="Q271" i="63"/>
  <c r="B271" i="63"/>
  <c r="P271" i="63"/>
  <c r="O271" i="63"/>
  <c r="N271" i="63"/>
  <c r="E265" i="63"/>
  <c r="D265" i="63"/>
  <c r="C265" i="63"/>
  <c r="H262" i="63"/>
  <c r="M262" i="63"/>
  <c r="L262" i="63"/>
  <c r="K262" i="63"/>
  <c r="J262" i="63"/>
  <c r="I262" i="63"/>
  <c r="G262" i="63"/>
  <c r="F262" i="63"/>
  <c r="E262" i="63"/>
  <c r="D262" i="63"/>
  <c r="R262" i="63"/>
  <c r="C262" i="63"/>
  <c r="M626" i="63"/>
  <c r="L626" i="63"/>
  <c r="K626" i="63"/>
  <c r="J626" i="63"/>
  <c r="I626" i="63"/>
  <c r="H626" i="63"/>
  <c r="G626" i="63"/>
  <c r="F626" i="63"/>
  <c r="E626" i="63"/>
  <c r="R626" i="63"/>
  <c r="D626" i="63"/>
  <c r="I250" i="63"/>
  <c r="H250" i="63"/>
  <c r="G250" i="63"/>
  <c r="F250" i="63"/>
  <c r="E250" i="63"/>
  <c r="D250" i="63"/>
  <c r="I236" i="63"/>
  <c r="H236" i="63"/>
  <c r="G236" i="63"/>
  <c r="F236" i="63"/>
  <c r="E236" i="63"/>
  <c r="D236" i="63"/>
  <c r="I222" i="63"/>
  <c r="H222" i="63"/>
  <c r="G222" i="63"/>
  <c r="F222" i="63"/>
  <c r="E222" i="63"/>
  <c r="D222" i="63"/>
  <c r="I209" i="63"/>
  <c r="H209" i="63"/>
  <c r="G209" i="63"/>
  <c r="F209" i="63"/>
  <c r="E209" i="63"/>
  <c r="D209" i="63"/>
  <c r="I199" i="63"/>
  <c r="H199" i="63"/>
  <c r="G199" i="63"/>
  <c r="F199" i="63"/>
  <c r="E199" i="63"/>
  <c r="D199" i="63"/>
  <c r="I185" i="63"/>
  <c r="H185" i="63"/>
  <c r="G185" i="63"/>
  <c r="F185" i="63"/>
  <c r="E185" i="63"/>
  <c r="D185" i="63"/>
  <c r="F617" i="63"/>
  <c r="E617" i="63"/>
  <c r="D617" i="63"/>
  <c r="I166" i="63"/>
  <c r="H166" i="63"/>
  <c r="G166" i="63"/>
  <c r="F166" i="63"/>
  <c r="E166" i="63"/>
  <c r="D166" i="63"/>
  <c r="I153" i="63"/>
  <c r="G153" i="63"/>
  <c r="F153" i="63"/>
  <c r="E153" i="63"/>
  <c r="D153" i="63"/>
  <c r="I143" i="63"/>
  <c r="G143" i="63"/>
  <c r="F143" i="63"/>
  <c r="E143" i="63"/>
  <c r="D143" i="63"/>
  <c r="I130" i="63"/>
  <c r="G130" i="63"/>
  <c r="F130" i="63"/>
  <c r="E130" i="63"/>
  <c r="I117" i="63"/>
  <c r="G117" i="63"/>
  <c r="F117" i="63"/>
  <c r="E117" i="63"/>
  <c r="I103" i="63"/>
  <c r="G103" i="63"/>
  <c r="F103" i="63"/>
  <c r="E103" i="63"/>
  <c r="I90" i="63"/>
  <c r="G90" i="63"/>
  <c r="F90" i="63"/>
  <c r="E90" i="63"/>
  <c r="I83" i="63"/>
  <c r="G83" i="63"/>
  <c r="F83" i="63"/>
  <c r="E83" i="63"/>
  <c r="I71" i="63"/>
  <c r="G71" i="63"/>
  <c r="F71" i="63"/>
  <c r="E71" i="63"/>
  <c r="I58" i="63"/>
  <c r="G58" i="63"/>
  <c r="F58" i="63"/>
  <c r="E58" i="63"/>
  <c r="I45" i="63"/>
  <c r="G45" i="63"/>
  <c r="F45" i="63"/>
  <c r="E45" i="63"/>
  <c r="I32" i="63"/>
  <c r="G32" i="63"/>
  <c r="F32" i="63"/>
  <c r="E32" i="63"/>
  <c r="I18" i="63"/>
  <c r="G18" i="63"/>
  <c r="F18" i="63"/>
  <c r="E18" i="63"/>
  <c r="I5" i="63"/>
  <c r="G5" i="63"/>
  <c r="F5" i="63"/>
  <c r="E5" i="63"/>
  <c r="M1200" i="63"/>
  <c r="B5" i="63"/>
  <c r="E13" i="63"/>
  <c r="C14" i="63"/>
  <c r="B18" i="63"/>
  <c r="E26" i="63"/>
  <c r="C27" i="63"/>
  <c r="C55" i="63"/>
  <c r="C81" i="63"/>
  <c r="C85" i="63"/>
  <c r="C610" i="63"/>
  <c r="G86" i="63"/>
  <c r="F611" i="63"/>
  <c r="J1207" i="63"/>
  <c r="H92" i="63"/>
  <c r="H93" i="63"/>
  <c r="N1208" i="63"/>
  <c r="D97" i="63"/>
  <c r="B98" i="63"/>
  <c r="B99" i="63"/>
  <c r="E106" i="63"/>
  <c r="B107" i="63"/>
  <c r="B108" i="63"/>
  <c r="F115" i="63"/>
  <c r="C117" i="63"/>
  <c r="F124" i="63"/>
  <c r="D125" i="63"/>
  <c r="E137" i="63"/>
  <c r="C138" i="63"/>
  <c r="E144" i="63"/>
  <c r="C145" i="63"/>
  <c r="K1212" i="63"/>
  <c r="F156" i="63"/>
  <c r="D157" i="63"/>
  <c r="F169" i="63"/>
  <c r="D170" i="63"/>
  <c r="D174" i="63"/>
  <c r="C175" i="63"/>
  <c r="I187" i="63"/>
  <c r="G197" i="63"/>
  <c r="E202" i="63"/>
  <c r="D622" i="63"/>
  <c r="N257" i="63"/>
  <c r="K1224" i="63"/>
  <c r="R629" i="63"/>
  <c r="O259" i="63"/>
  <c r="J633" i="63"/>
  <c r="K1228" i="63"/>
  <c r="B264" i="63"/>
  <c r="B641" i="63"/>
  <c r="M271" i="63"/>
  <c r="C273" i="63"/>
  <c r="B647" i="63"/>
  <c r="F648" i="63"/>
  <c r="B650" i="63"/>
  <c r="M652" i="63"/>
  <c r="H279" i="63"/>
  <c r="K1240" i="63"/>
  <c r="H657" i="63"/>
  <c r="R661" i="63"/>
  <c r="L671" i="63"/>
  <c r="E681" i="63"/>
  <c r="I691" i="63"/>
  <c r="H292" i="63"/>
  <c r="O703" i="63"/>
  <c r="P710" i="63"/>
  <c r="D722" i="63"/>
  <c r="J1257" i="63"/>
  <c r="B760" i="63"/>
  <c r="M778" i="63"/>
  <c r="H1118" i="63"/>
  <c r="Q1118" i="63"/>
  <c r="C1118" i="63"/>
  <c r="N1118" i="63"/>
  <c r="L1118" i="63"/>
  <c r="K1118" i="63"/>
  <c r="R1118" i="63"/>
  <c r="P1118" i="63"/>
  <c r="M1118" i="63"/>
  <c r="O1118" i="63"/>
  <c r="E1118" i="63"/>
  <c r="J1118" i="63"/>
  <c r="I1118" i="63"/>
  <c r="B1118" i="63"/>
  <c r="G1118" i="63"/>
  <c r="F1118" i="63"/>
  <c r="D1118" i="63"/>
  <c r="B1049" i="63"/>
  <c r="D1049" i="63"/>
  <c r="C1049" i="63"/>
  <c r="E1049" i="63"/>
  <c r="E988" i="63"/>
  <c r="P988" i="63"/>
  <c r="B988" i="63"/>
  <c r="O988" i="63"/>
  <c r="M988" i="63"/>
  <c r="H988" i="63"/>
  <c r="G988" i="63"/>
  <c r="F988" i="63"/>
  <c r="D988" i="63"/>
  <c r="K988" i="63"/>
  <c r="Q988" i="63"/>
  <c r="L988" i="63"/>
  <c r="I988" i="63"/>
  <c r="C988" i="63"/>
  <c r="R988" i="63"/>
  <c r="N988" i="63"/>
  <c r="J988" i="63"/>
  <c r="J934" i="63"/>
  <c r="E934" i="63"/>
  <c r="R934" i="63"/>
  <c r="D934" i="63"/>
  <c r="Q934" i="63"/>
  <c r="C934" i="63"/>
  <c r="P934" i="63"/>
  <c r="B934" i="63"/>
  <c r="L934" i="63"/>
  <c r="G934" i="63"/>
  <c r="F934" i="63"/>
  <c r="O934" i="63"/>
  <c r="N934" i="63"/>
  <c r="M934" i="63"/>
  <c r="K934" i="63"/>
  <c r="I934" i="63"/>
  <c r="H934" i="63"/>
  <c r="P1272" i="63"/>
  <c r="J1272" i="63"/>
  <c r="R1272" i="63"/>
  <c r="Q1272" i="63"/>
  <c r="O1272" i="63"/>
  <c r="N1272" i="63"/>
  <c r="M1272" i="63"/>
  <c r="L1272" i="63"/>
  <c r="K1272" i="63"/>
  <c r="G834" i="63"/>
  <c r="F834" i="63"/>
  <c r="N834" i="63"/>
  <c r="M834" i="63"/>
  <c r="L834" i="63"/>
  <c r="Q834" i="63"/>
  <c r="P834" i="63"/>
  <c r="O834" i="63"/>
  <c r="H834" i="63"/>
  <c r="E834" i="63"/>
  <c r="D834" i="63"/>
  <c r="C834" i="63"/>
  <c r="B834" i="63"/>
  <c r="K834" i="63"/>
  <c r="I834" i="63"/>
  <c r="R834" i="63"/>
  <c r="N1259" i="63"/>
  <c r="M1259" i="63"/>
  <c r="L1259" i="63"/>
  <c r="J1259" i="63"/>
  <c r="R1259" i="63"/>
  <c r="K1259" i="63"/>
  <c r="O1259" i="63"/>
  <c r="Q1259" i="63"/>
  <c r="P1259" i="63"/>
  <c r="R706" i="63"/>
  <c r="D706" i="63"/>
  <c r="H706" i="63"/>
  <c r="O706" i="63"/>
  <c r="G706" i="63"/>
  <c r="F706" i="63"/>
  <c r="E706" i="63"/>
  <c r="C706" i="63"/>
  <c r="B706" i="63"/>
  <c r="Q706" i="63"/>
  <c r="K706" i="63"/>
  <c r="L706" i="63"/>
  <c r="J706" i="63"/>
  <c r="I706" i="63"/>
  <c r="P706" i="63"/>
  <c r="F192" i="63"/>
  <c r="E192" i="63"/>
  <c r="D192" i="63"/>
  <c r="C192" i="63"/>
  <c r="B192" i="63"/>
  <c r="F123" i="63"/>
  <c r="E123" i="63"/>
  <c r="D123" i="63"/>
  <c r="C123" i="63"/>
  <c r="B123" i="63"/>
  <c r="F38" i="63"/>
  <c r="E38" i="63"/>
  <c r="D38" i="63"/>
  <c r="C38" i="63"/>
  <c r="B38" i="63"/>
  <c r="R1198" i="63"/>
  <c r="D1198" i="63"/>
  <c r="Q1198" i="63"/>
  <c r="C1198" i="63"/>
  <c r="K1198" i="63"/>
  <c r="J1198" i="63"/>
  <c r="I1198" i="63"/>
  <c r="M1198" i="63"/>
  <c r="L1198" i="63"/>
  <c r="H1198" i="63"/>
  <c r="F1198" i="63"/>
  <c r="E1198" i="63"/>
  <c r="B1198" i="63"/>
  <c r="P1198" i="63"/>
  <c r="O1198" i="63"/>
  <c r="N1198" i="63"/>
  <c r="G1198" i="63"/>
  <c r="K1355" i="63"/>
  <c r="P1355" i="63"/>
  <c r="R1355" i="63"/>
  <c r="N1355" i="63"/>
  <c r="M1355" i="63"/>
  <c r="L1355" i="63"/>
  <c r="J1355" i="63"/>
  <c r="Q1355" i="63"/>
  <c r="O1355" i="63"/>
  <c r="F494" i="63"/>
  <c r="I494" i="63"/>
  <c r="B494" i="63"/>
  <c r="G494" i="63"/>
  <c r="E494" i="63"/>
  <c r="C494" i="63"/>
  <c r="H494" i="63"/>
  <c r="D494" i="63"/>
  <c r="B466" i="63"/>
  <c r="D466" i="63"/>
  <c r="C466" i="63"/>
  <c r="E466" i="63"/>
  <c r="R1303" i="63"/>
  <c r="M1303" i="63"/>
  <c r="L1303" i="63"/>
  <c r="K1303" i="63"/>
  <c r="J1303" i="63"/>
  <c r="N1303" i="63"/>
  <c r="Q1303" i="63"/>
  <c r="P1303" i="63"/>
  <c r="O1303" i="63"/>
  <c r="E389" i="63"/>
  <c r="O389" i="63"/>
  <c r="N389" i="63"/>
  <c r="G389" i="63"/>
  <c r="F389" i="63"/>
  <c r="D389" i="63"/>
  <c r="C389" i="63"/>
  <c r="R389" i="63"/>
  <c r="Q389" i="63"/>
  <c r="P389" i="63"/>
  <c r="M389" i="63"/>
  <c r="L389" i="63"/>
  <c r="K389" i="63"/>
  <c r="J389" i="63"/>
  <c r="I389" i="63"/>
  <c r="H389" i="63"/>
  <c r="B389" i="63"/>
  <c r="E888" i="63"/>
  <c r="K888" i="63"/>
  <c r="I888" i="63"/>
  <c r="H888" i="63"/>
  <c r="G888" i="63"/>
  <c r="Q888" i="63"/>
  <c r="P888" i="63"/>
  <c r="O888" i="63"/>
  <c r="M888" i="63"/>
  <c r="J888" i="63"/>
  <c r="F888" i="63"/>
  <c r="D888" i="63"/>
  <c r="N888" i="63"/>
  <c r="L888" i="63"/>
  <c r="C888" i="63"/>
  <c r="B888" i="63"/>
  <c r="R888" i="63"/>
  <c r="C782" i="63"/>
  <c r="B782" i="63"/>
  <c r="D782" i="63"/>
  <c r="G739" i="63"/>
  <c r="M739" i="63"/>
  <c r="L739" i="63"/>
  <c r="K739" i="63"/>
  <c r="H739" i="63"/>
  <c r="Q739" i="63"/>
  <c r="B739" i="63"/>
  <c r="C739" i="63"/>
  <c r="O739" i="63"/>
  <c r="D739" i="63"/>
  <c r="R739" i="63"/>
  <c r="I739" i="63"/>
  <c r="F739" i="63"/>
  <c r="N739" i="63"/>
  <c r="G675" i="63"/>
  <c r="P675" i="63"/>
  <c r="O675" i="63"/>
  <c r="N675" i="63"/>
  <c r="M675" i="63"/>
  <c r="K675" i="63"/>
  <c r="E675" i="63"/>
  <c r="F675" i="63"/>
  <c r="D675" i="63"/>
  <c r="C675" i="63"/>
  <c r="B675" i="63"/>
  <c r="R675" i="63"/>
  <c r="Q675" i="63"/>
  <c r="J675" i="63"/>
  <c r="I242" i="63"/>
  <c r="H242" i="63"/>
  <c r="G242" i="63"/>
  <c r="F242" i="63"/>
  <c r="E242" i="63"/>
  <c r="D242" i="63"/>
  <c r="C242" i="63"/>
  <c r="B242" i="63"/>
  <c r="I135" i="63"/>
  <c r="H135" i="63"/>
  <c r="G135" i="63"/>
  <c r="F135" i="63"/>
  <c r="E135" i="63"/>
  <c r="C135" i="63"/>
  <c r="B135" i="63"/>
  <c r="I37" i="63"/>
  <c r="H37" i="63"/>
  <c r="G37" i="63"/>
  <c r="F37" i="63"/>
  <c r="E37" i="63"/>
  <c r="C37" i="63"/>
  <c r="B37" i="63"/>
  <c r="D159" i="63"/>
  <c r="C636" i="63"/>
  <c r="M655" i="63"/>
  <c r="J834" i="63"/>
  <c r="I1141" i="63"/>
  <c r="P1141" i="63"/>
  <c r="B1141" i="63"/>
  <c r="O1141" i="63"/>
  <c r="N1141" i="63"/>
  <c r="M1141" i="63"/>
  <c r="G1141" i="63"/>
  <c r="R1141" i="63"/>
  <c r="L1141" i="63"/>
  <c r="K1141" i="63"/>
  <c r="J1141" i="63"/>
  <c r="H1141" i="63"/>
  <c r="Q1141" i="63"/>
  <c r="E1141" i="63"/>
  <c r="F1141" i="63"/>
  <c r="D1141" i="63"/>
  <c r="C1141" i="63"/>
  <c r="M1350" i="63"/>
  <c r="L1350" i="63"/>
  <c r="P1350" i="63"/>
  <c r="K1350" i="63"/>
  <c r="J1350" i="63"/>
  <c r="Q1350" i="63"/>
  <c r="R1350" i="63"/>
  <c r="O1350" i="63"/>
  <c r="N1350" i="63"/>
  <c r="E1062" i="63"/>
  <c r="D1062" i="63"/>
  <c r="C1062" i="63"/>
  <c r="B1062" i="63"/>
  <c r="C1048" i="63"/>
  <c r="B1048" i="63"/>
  <c r="D434" i="63"/>
  <c r="E434" i="63"/>
  <c r="C434" i="63"/>
  <c r="B434" i="63"/>
  <c r="N985" i="63"/>
  <c r="K985" i="63"/>
  <c r="J985" i="63"/>
  <c r="L985" i="63"/>
  <c r="E985" i="63"/>
  <c r="D985" i="63"/>
  <c r="C985" i="63"/>
  <c r="B985" i="63"/>
  <c r="G985" i="63"/>
  <c r="R985" i="63"/>
  <c r="Q985" i="63"/>
  <c r="P985" i="63"/>
  <c r="O985" i="63"/>
  <c r="I985" i="63"/>
  <c r="H985" i="63"/>
  <c r="F985" i="63"/>
  <c r="M985" i="63"/>
  <c r="K923" i="63"/>
  <c r="G923" i="63"/>
  <c r="F923" i="63"/>
  <c r="I923" i="63"/>
  <c r="H923" i="63"/>
  <c r="E923" i="63"/>
  <c r="D923" i="63"/>
  <c r="Q923" i="63"/>
  <c r="P923" i="63"/>
  <c r="O923" i="63"/>
  <c r="L923" i="63"/>
  <c r="J923" i="63"/>
  <c r="C923" i="63"/>
  <c r="B923" i="63"/>
  <c r="N923" i="63"/>
  <c r="R923" i="63"/>
  <c r="M923" i="63"/>
  <c r="F342" i="63"/>
  <c r="Q342" i="63"/>
  <c r="B342" i="63"/>
  <c r="P342" i="63"/>
  <c r="O342" i="63"/>
  <c r="N342" i="63"/>
  <c r="R342" i="63"/>
  <c r="K342" i="63"/>
  <c r="J342" i="63"/>
  <c r="D342" i="63"/>
  <c r="C342" i="63"/>
  <c r="E342" i="63"/>
  <c r="I342" i="63"/>
  <c r="M342" i="63"/>
  <c r="L342" i="63"/>
  <c r="H342" i="63"/>
  <c r="G342" i="63"/>
  <c r="K854" i="63"/>
  <c r="H854" i="63"/>
  <c r="Q854" i="63"/>
  <c r="P854" i="63"/>
  <c r="I854" i="63"/>
  <c r="G854" i="63"/>
  <c r="F854" i="63"/>
  <c r="O854" i="63"/>
  <c r="N854" i="63"/>
  <c r="M854" i="63"/>
  <c r="R854" i="63"/>
  <c r="L854" i="63"/>
  <c r="E854" i="63"/>
  <c r="D854" i="63"/>
  <c r="C854" i="63"/>
  <c r="B854" i="63"/>
  <c r="J854" i="63"/>
  <c r="I791" i="63"/>
  <c r="H791" i="63"/>
  <c r="G791" i="63"/>
  <c r="M791" i="63"/>
  <c r="L791" i="63"/>
  <c r="K791" i="63"/>
  <c r="J791" i="63"/>
  <c r="F791" i="63"/>
  <c r="E791" i="63"/>
  <c r="C791" i="63"/>
  <c r="B791" i="63"/>
  <c r="Q791" i="63"/>
  <c r="D791" i="63"/>
  <c r="R791" i="63"/>
  <c r="P791" i="63"/>
  <c r="O791" i="63"/>
  <c r="N791" i="63"/>
  <c r="M305" i="63"/>
  <c r="Q305" i="63"/>
  <c r="B305" i="63"/>
  <c r="P305" i="63"/>
  <c r="O305" i="63"/>
  <c r="K305" i="63"/>
  <c r="F305" i="63"/>
  <c r="L305" i="63"/>
  <c r="J305" i="63"/>
  <c r="C305" i="63"/>
  <c r="G305" i="63"/>
  <c r="E305" i="63"/>
  <c r="D305" i="63"/>
  <c r="N305" i="63"/>
  <c r="I305" i="63"/>
  <c r="R305" i="63"/>
  <c r="H305" i="63"/>
  <c r="M1250" i="63"/>
  <c r="R1250" i="63"/>
  <c r="Q1250" i="63"/>
  <c r="J1250" i="63"/>
  <c r="P1250" i="63"/>
  <c r="O1250" i="63"/>
  <c r="N1250" i="63"/>
  <c r="K1250" i="63"/>
  <c r="M673" i="63"/>
  <c r="E673" i="63"/>
  <c r="D673" i="63"/>
  <c r="R673" i="63"/>
  <c r="C673" i="63"/>
  <c r="Q673" i="63"/>
  <c r="B673" i="63"/>
  <c r="O673" i="63"/>
  <c r="I673" i="63"/>
  <c r="L673" i="63"/>
  <c r="K673" i="63"/>
  <c r="J673" i="63"/>
  <c r="H673" i="63"/>
  <c r="G673" i="63"/>
  <c r="F673" i="63"/>
  <c r="J277" i="63"/>
  <c r="P277" i="63"/>
  <c r="O277" i="63"/>
  <c r="N277" i="63"/>
  <c r="M277" i="63"/>
  <c r="L277" i="63"/>
  <c r="K277" i="63"/>
  <c r="I277" i="63"/>
  <c r="H277" i="63"/>
  <c r="G277" i="63"/>
  <c r="F277" i="63"/>
  <c r="J640" i="63"/>
  <c r="R640" i="63"/>
  <c r="C640" i="63"/>
  <c r="Q640" i="63"/>
  <c r="B640" i="63"/>
  <c r="P640" i="63"/>
  <c r="O640" i="63"/>
  <c r="N640" i="63"/>
  <c r="M640" i="63"/>
  <c r="L640" i="63"/>
  <c r="K640" i="63"/>
  <c r="I640" i="63"/>
  <c r="H640" i="63"/>
  <c r="O620" i="63"/>
  <c r="N620" i="63"/>
  <c r="M620" i="63"/>
  <c r="L620" i="63"/>
  <c r="K620" i="63"/>
  <c r="J620" i="63"/>
  <c r="I620" i="63"/>
  <c r="H620" i="63"/>
  <c r="G620" i="63"/>
  <c r="F620" i="63"/>
  <c r="I226" i="63"/>
  <c r="H226" i="63"/>
  <c r="G226" i="63"/>
  <c r="F226" i="63"/>
  <c r="O1218" i="63"/>
  <c r="N1218" i="63"/>
  <c r="M1218" i="63"/>
  <c r="L1218" i="63"/>
  <c r="K1218" i="63"/>
  <c r="J1218" i="63"/>
  <c r="O1216" i="63"/>
  <c r="N1216" i="63"/>
  <c r="M1216" i="63"/>
  <c r="L1216" i="63"/>
  <c r="K1216" i="63"/>
  <c r="J1216" i="63"/>
  <c r="I94" i="63"/>
  <c r="H94" i="63"/>
  <c r="G94" i="63"/>
  <c r="K561" i="63"/>
  <c r="J561" i="63"/>
  <c r="R561" i="63"/>
  <c r="D561" i="63"/>
  <c r="Q561" i="63"/>
  <c r="C561" i="63"/>
  <c r="P561" i="63"/>
  <c r="B561" i="63"/>
  <c r="L561" i="63"/>
  <c r="F561" i="63"/>
  <c r="O561" i="63"/>
  <c r="N561" i="63"/>
  <c r="I561" i="63"/>
  <c r="M561" i="63"/>
  <c r="H561" i="63"/>
  <c r="G561" i="63"/>
  <c r="E561" i="63"/>
  <c r="K1189" i="63"/>
  <c r="J1189" i="63"/>
  <c r="R1189" i="63"/>
  <c r="D1189" i="63"/>
  <c r="Q1189" i="63"/>
  <c r="C1189" i="63"/>
  <c r="P1189" i="63"/>
  <c r="B1189" i="63"/>
  <c r="I1189" i="63"/>
  <c r="M1189" i="63"/>
  <c r="L1189" i="63"/>
  <c r="H1189" i="63"/>
  <c r="G1189" i="63"/>
  <c r="F1189" i="63"/>
  <c r="E1189" i="63"/>
  <c r="N1189" i="63"/>
  <c r="O1189" i="63"/>
  <c r="K1371" i="63"/>
  <c r="R1371" i="63"/>
  <c r="Q1371" i="63"/>
  <c r="L1371" i="63"/>
  <c r="M1371" i="63"/>
  <c r="J1371" i="63"/>
  <c r="P1371" i="63"/>
  <c r="O1371" i="63"/>
  <c r="N1371" i="63"/>
  <c r="K544" i="63"/>
  <c r="R544" i="63"/>
  <c r="D544" i="63"/>
  <c r="Q544" i="63"/>
  <c r="C544" i="63"/>
  <c r="I544" i="63"/>
  <c r="H544" i="63"/>
  <c r="G544" i="63"/>
  <c r="J544" i="63"/>
  <c r="P544" i="63"/>
  <c r="E544" i="63"/>
  <c r="F544" i="63"/>
  <c r="B544" i="63"/>
  <c r="L544" i="63"/>
  <c r="O544" i="63"/>
  <c r="N544" i="63"/>
  <c r="M544" i="63"/>
  <c r="K1164" i="63"/>
  <c r="R1164" i="63"/>
  <c r="D1164" i="63"/>
  <c r="L1164" i="63"/>
  <c r="C1164" i="63"/>
  <c r="B1164" i="63"/>
  <c r="Q1164" i="63"/>
  <c r="I1164" i="63"/>
  <c r="P1164" i="63"/>
  <c r="O1164" i="63"/>
  <c r="G1164" i="63"/>
  <c r="F1164" i="63"/>
  <c r="E1164" i="63"/>
  <c r="N1164" i="63"/>
  <c r="M1164" i="63"/>
  <c r="J1164" i="63"/>
  <c r="H1164" i="63"/>
  <c r="L1157" i="63"/>
  <c r="E1157" i="63"/>
  <c r="R1157" i="63"/>
  <c r="D1157" i="63"/>
  <c r="Q1157" i="63"/>
  <c r="C1157" i="63"/>
  <c r="I1157" i="63"/>
  <c r="H1157" i="63"/>
  <c r="G1157" i="63"/>
  <c r="M1157" i="63"/>
  <c r="F1157" i="63"/>
  <c r="B1157" i="63"/>
  <c r="J1157" i="63"/>
  <c r="O1157" i="63"/>
  <c r="N1157" i="63"/>
  <c r="K1157" i="63"/>
  <c r="P1157" i="63"/>
  <c r="J1147" i="63"/>
  <c r="Q1147" i="63"/>
  <c r="C1147" i="63"/>
  <c r="P1147" i="63"/>
  <c r="B1147" i="63"/>
  <c r="O1147" i="63"/>
  <c r="K1147" i="63"/>
  <c r="R1147" i="63"/>
  <c r="F1147" i="63"/>
  <c r="E1147" i="63"/>
  <c r="N1147" i="63"/>
  <c r="D1147" i="63"/>
  <c r="H1147" i="63"/>
  <c r="G1147" i="63"/>
  <c r="I1147" i="63"/>
  <c r="M1147" i="63"/>
  <c r="L1147" i="63"/>
  <c r="J1136" i="63"/>
  <c r="Q1136" i="63"/>
  <c r="C1136" i="63"/>
  <c r="P1136" i="63"/>
  <c r="B1136" i="63"/>
  <c r="O1136" i="63"/>
  <c r="M1136" i="63"/>
  <c r="I1136" i="63"/>
  <c r="G1136" i="63"/>
  <c r="F1136" i="63"/>
  <c r="K1136" i="63"/>
  <c r="H1136" i="63"/>
  <c r="D1136" i="63"/>
  <c r="L1136" i="63"/>
  <c r="R1136" i="63"/>
  <c r="N1136" i="63"/>
  <c r="E1136" i="63"/>
  <c r="J1123" i="63"/>
  <c r="Q1123" i="63"/>
  <c r="D1123" i="63"/>
  <c r="N1123" i="63"/>
  <c r="K1123" i="63"/>
  <c r="H1123" i="63"/>
  <c r="G1123" i="63"/>
  <c r="I1123" i="63"/>
  <c r="R1123" i="63"/>
  <c r="F1123" i="63"/>
  <c r="M1123" i="63"/>
  <c r="L1123" i="63"/>
  <c r="P1123" i="63"/>
  <c r="O1123" i="63"/>
  <c r="E1123" i="63"/>
  <c r="C1123" i="63"/>
  <c r="B1123" i="63"/>
  <c r="R1357" i="63"/>
  <c r="P1357" i="63"/>
  <c r="N1357" i="63"/>
  <c r="M1357" i="63"/>
  <c r="K1357" i="63"/>
  <c r="L1357" i="63"/>
  <c r="J1357" i="63"/>
  <c r="Q1357" i="63"/>
  <c r="O1357" i="63"/>
  <c r="N1102" i="63"/>
  <c r="M1102" i="63"/>
  <c r="G1102" i="63"/>
  <c r="D1102" i="63"/>
  <c r="R1102" i="63"/>
  <c r="K1102" i="63"/>
  <c r="H1102" i="63"/>
  <c r="C1102" i="63"/>
  <c r="L1102" i="63"/>
  <c r="Q1102" i="63"/>
  <c r="P1102" i="63"/>
  <c r="F1102" i="63"/>
  <c r="O1102" i="63"/>
  <c r="J1102" i="63"/>
  <c r="I1102" i="63"/>
  <c r="E1102" i="63"/>
  <c r="B1102" i="63"/>
  <c r="N1095" i="63"/>
  <c r="M1095" i="63"/>
  <c r="Q1095" i="63"/>
  <c r="L1095" i="63"/>
  <c r="I1095" i="63"/>
  <c r="D1095" i="63"/>
  <c r="R1095" i="63"/>
  <c r="K1095" i="63"/>
  <c r="J1095" i="63"/>
  <c r="E1095" i="63"/>
  <c r="O1095" i="63"/>
  <c r="H1095" i="63"/>
  <c r="B1095" i="63"/>
  <c r="G1095" i="63"/>
  <c r="F1095" i="63"/>
  <c r="C1095" i="63"/>
  <c r="P1095" i="63"/>
  <c r="N1085" i="63"/>
  <c r="M1085" i="63"/>
  <c r="J1085" i="63"/>
  <c r="G1085" i="63"/>
  <c r="H1085" i="63"/>
  <c r="D1085" i="63"/>
  <c r="R1085" i="63"/>
  <c r="L1085" i="63"/>
  <c r="E1085" i="63"/>
  <c r="K1085" i="63"/>
  <c r="Q1085" i="63"/>
  <c r="P1085" i="63"/>
  <c r="O1085" i="63"/>
  <c r="I1085" i="63"/>
  <c r="F1085" i="63"/>
  <c r="C1085" i="63"/>
  <c r="B1085" i="63"/>
  <c r="N525" i="63"/>
  <c r="M525" i="63"/>
  <c r="C525" i="63"/>
  <c r="P525" i="63"/>
  <c r="K525" i="63"/>
  <c r="J525" i="63"/>
  <c r="F525" i="63"/>
  <c r="R525" i="63"/>
  <c r="O525" i="63"/>
  <c r="L525" i="63"/>
  <c r="E525" i="63"/>
  <c r="Q525" i="63"/>
  <c r="I525" i="63"/>
  <c r="H525" i="63"/>
  <c r="G525" i="63"/>
  <c r="D525" i="63"/>
  <c r="B525" i="63"/>
  <c r="N1348" i="63"/>
  <c r="M1348" i="63"/>
  <c r="R1348" i="63"/>
  <c r="O1348" i="63"/>
  <c r="L1348" i="63"/>
  <c r="K1348" i="63"/>
  <c r="Q1348" i="63"/>
  <c r="P1348" i="63"/>
  <c r="J1348" i="63"/>
  <c r="F513" i="63"/>
  <c r="E513" i="63"/>
  <c r="C513" i="63"/>
  <c r="B513" i="63"/>
  <c r="D513" i="63"/>
  <c r="E1059" i="63"/>
  <c r="D1059" i="63"/>
  <c r="B1059" i="63"/>
  <c r="C1059" i="63"/>
  <c r="I501" i="63"/>
  <c r="C501" i="63"/>
  <c r="B501" i="63"/>
  <c r="H501" i="63"/>
  <c r="F501" i="63"/>
  <c r="E501" i="63"/>
  <c r="G501" i="63"/>
  <c r="D501" i="63"/>
  <c r="H487" i="63"/>
  <c r="G487" i="63"/>
  <c r="I487" i="63"/>
  <c r="F487" i="63"/>
  <c r="D487" i="63"/>
  <c r="E487" i="63"/>
  <c r="C487" i="63"/>
  <c r="B487" i="63"/>
  <c r="L1337" i="63"/>
  <c r="R1337" i="63"/>
  <c r="K1337" i="63"/>
  <c r="J1337" i="63"/>
  <c r="O1337" i="63"/>
  <c r="Q1337" i="63"/>
  <c r="P1337" i="63"/>
  <c r="N1337" i="63"/>
  <c r="M1337" i="63"/>
  <c r="D473" i="63"/>
  <c r="F473" i="63"/>
  <c r="E473" i="63"/>
  <c r="C473" i="63"/>
  <c r="B473" i="63"/>
  <c r="R1325" i="63"/>
  <c r="J1325" i="63"/>
  <c r="N1325" i="63"/>
  <c r="Q1325" i="63"/>
  <c r="P1325" i="63"/>
  <c r="O1325" i="63"/>
  <c r="M1325" i="63"/>
  <c r="L1325" i="63"/>
  <c r="K1325" i="63"/>
  <c r="D460" i="63"/>
  <c r="E460" i="63"/>
  <c r="C460" i="63"/>
  <c r="B460" i="63"/>
  <c r="K448" i="63"/>
  <c r="I448" i="63"/>
  <c r="H448" i="63"/>
  <c r="E448" i="63"/>
  <c r="O448" i="63"/>
  <c r="M448" i="63"/>
  <c r="L448" i="63"/>
  <c r="G448" i="63"/>
  <c r="F448" i="63"/>
  <c r="D448" i="63"/>
  <c r="C448" i="63"/>
  <c r="B448" i="63"/>
  <c r="R448" i="63"/>
  <c r="Q448" i="63"/>
  <c r="P448" i="63"/>
  <c r="N448" i="63"/>
  <c r="J448" i="63"/>
  <c r="E442" i="63"/>
  <c r="O442" i="63"/>
  <c r="K442" i="63"/>
  <c r="J442" i="63"/>
  <c r="H442" i="63"/>
  <c r="G442" i="63"/>
  <c r="F442" i="63"/>
  <c r="D442" i="63"/>
  <c r="C442" i="63"/>
  <c r="R442" i="63"/>
  <c r="M442" i="63"/>
  <c r="L442" i="63"/>
  <c r="I442" i="63"/>
  <c r="B442" i="63"/>
  <c r="Q442" i="63"/>
  <c r="P442" i="63"/>
  <c r="N442" i="63"/>
  <c r="E431" i="63"/>
  <c r="D431" i="63"/>
  <c r="C431" i="63"/>
  <c r="B431" i="63"/>
  <c r="C429" i="63"/>
  <c r="E429" i="63"/>
  <c r="D429" i="63"/>
  <c r="B429" i="63"/>
  <c r="O1012" i="63"/>
  <c r="L1012" i="63"/>
  <c r="K1012" i="63"/>
  <c r="I1012" i="63"/>
  <c r="D1012" i="63"/>
  <c r="C1012" i="63"/>
  <c r="B1012" i="63"/>
  <c r="R1012" i="63"/>
  <c r="Q1012" i="63"/>
  <c r="P1012" i="63"/>
  <c r="N1012" i="63"/>
  <c r="M1012" i="63"/>
  <c r="J1012" i="63"/>
  <c r="H1012" i="63"/>
  <c r="G1012" i="63"/>
  <c r="F1012" i="63"/>
  <c r="E1012" i="63"/>
  <c r="O1310" i="63"/>
  <c r="L1310" i="63"/>
  <c r="K1310" i="63"/>
  <c r="N1310" i="63"/>
  <c r="M1310" i="63"/>
  <c r="J1310" i="63"/>
  <c r="Q1310" i="63"/>
  <c r="R1310" i="63"/>
  <c r="P1310" i="63"/>
  <c r="C417" i="63"/>
  <c r="B417" i="63"/>
  <c r="D417" i="63"/>
  <c r="E417" i="63"/>
  <c r="O993" i="63"/>
  <c r="L993" i="63"/>
  <c r="K993" i="63"/>
  <c r="B993" i="63"/>
  <c r="M993" i="63"/>
  <c r="J993" i="63"/>
  <c r="I993" i="63"/>
  <c r="H993" i="63"/>
  <c r="N993" i="63"/>
  <c r="G993" i="63"/>
  <c r="Q993" i="63"/>
  <c r="F993" i="63"/>
  <c r="E993" i="63"/>
  <c r="D993" i="63"/>
  <c r="C993" i="63"/>
  <c r="R993" i="63"/>
  <c r="P993" i="63"/>
  <c r="L1306" i="63"/>
  <c r="K1306" i="63"/>
  <c r="O1306" i="63"/>
  <c r="P1306" i="63"/>
  <c r="R1306" i="63"/>
  <c r="N1306" i="63"/>
  <c r="J1306" i="63"/>
  <c r="Q1306" i="63"/>
  <c r="M1306" i="63"/>
  <c r="L972" i="63"/>
  <c r="K972" i="63"/>
  <c r="G972" i="63"/>
  <c r="R972" i="63"/>
  <c r="B972" i="63"/>
  <c r="Q972" i="63"/>
  <c r="P972" i="63"/>
  <c r="O972" i="63"/>
  <c r="N972" i="63"/>
  <c r="M972" i="63"/>
  <c r="J972" i="63"/>
  <c r="C972" i="63"/>
  <c r="I972" i="63"/>
  <c r="H972" i="63"/>
  <c r="E972" i="63"/>
  <c r="F972" i="63"/>
  <c r="D972" i="63"/>
  <c r="L1299" i="63"/>
  <c r="P1299" i="63"/>
  <c r="O1299" i="63"/>
  <c r="N1299" i="63"/>
  <c r="M1299" i="63"/>
  <c r="R1299" i="63"/>
  <c r="Q1299" i="63"/>
  <c r="K1299" i="63"/>
  <c r="J1299" i="63"/>
  <c r="F960" i="63"/>
  <c r="O960" i="63"/>
  <c r="N960" i="63"/>
  <c r="M960" i="63"/>
  <c r="L960" i="63"/>
  <c r="P960" i="63"/>
  <c r="K960" i="63"/>
  <c r="Q960" i="63"/>
  <c r="J960" i="63"/>
  <c r="I960" i="63"/>
  <c r="H960" i="63"/>
  <c r="R960" i="63"/>
  <c r="G960" i="63"/>
  <c r="E960" i="63"/>
  <c r="D960" i="63"/>
  <c r="C960" i="63"/>
  <c r="B960" i="63"/>
  <c r="F951" i="63"/>
  <c r="O951" i="63"/>
  <c r="N951" i="63"/>
  <c r="M951" i="63"/>
  <c r="L951" i="63"/>
  <c r="K951" i="63"/>
  <c r="J951" i="63"/>
  <c r="I951" i="63"/>
  <c r="G951" i="63"/>
  <c r="D951" i="63"/>
  <c r="C951" i="63"/>
  <c r="B951" i="63"/>
  <c r="H951" i="63"/>
  <c r="E951" i="63"/>
  <c r="R951" i="63"/>
  <c r="Q951" i="63"/>
  <c r="P951" i="63"/>
  <c r="E391" i="63"/>
  <c r="D391" i="63"/>
  <c r="C391" i="63"/>
  <c r="B391" i="63"/>
  <c r="O1293" i="63"/>
  <c r="M1293" i="63"/>
  <c r="L1293" i="63"/>
  <c r="N1293" i="63"/>
  <c r="K1293" i="63"/>
  <c r="R1293" i="63"/>
  <c r="Q1293" i="63"/>
  <c r="P1293" i="63"/>
  <c r="J1293" i="63"/>
  <c r="C918" i="63"/>
  <c r="B918" i="63"/>
  <c r="L1288" i="63"/>
  <c r="N1288" i="63"/>
  <c r="M1288" i="63"/>
  <c r="K1288" i="63"/>
  <c r="J1288" i="63"/>
  <c r="R1288" i="63"/>
  <c r="Q1288" i="63"/>
  <c r="P1288" i="63"/>
  <c r="O1288" i="63"/>
  <c r="L373" i="63"/>
  <c r="H373" i="63"/>
  <c r="G373" i="63"/>
  <c r="D373" i="63"/>
  <c r="C373" i="63"/>
  <c r="B373" i="63"/>
  <c r="R373" i="63"/>
  <c r="Q373" i="63"/>
  <c r="P373" i="63"/>
  <c r="O373" i="63"/>
  <c r="I373" i="63"/>
  <c r="F373" i="63"/>
  <c r="E373" i="63"/>
  <c r="J373" i="63"/>
  <c r="K373" i="63"/>
  <c r="L362" i="63"/>
  <c r="H362" i="63"/>
  <c r="G362" i="63"/>
  <c r="B362" i="63"/>
  <c r="R362" i="63"/>
  <c r="Q362" i="63"/>
  <c r="P362" i="63"/>
  <c r="N362" i="63"/>
  <c r="M362" i="63"/>
  <c r="K362" i="63"/>
  <c r="O362" i="63"/>
  <c r="J362" i="63"/>
  <c r="I362" i="63"/>
  <c r="F362" i="63"/>
  <c r="D362" i="63"/>
  <c r="C362" i="63"/>
  <c r="E362" i="63"/>
  <c r="L1285" i="63"/>
  <c r="R1285" i="63"/>
  <c r="Q1285" i="63"/>
  <c r="P1285" i="63"/>
  <c r="O1285" i="63"/>
  <c r="N1285" i="63"/>
  <c r="M1285" i="63"/>
  <c r="K1285" i="63"/>
  <c r="J1285" i="63"/>
  <c r="O1283" i="63"/>
  <c r="N1283" i="63"/>
  <c r="M1283" i="63"/>
  <c r="L1283" i="63"/>
  <c r="P1283" i="63"/>
  <c r="K1283" i="63"/>
  <c r="J1283" i="63"/>
  <c r="R1283" i="63"/>
  <c r="Q1283" i="63"/>
  <c r="M1277" i="63"/>
  <c r="L1277" i="63"/>
  <c r="K1277" i="63"/>
  <c r="J1277" i="63"/>
  <c r="R1277" i="63"/>
  <c r="Q1277" i="63"/>
  <c r="P1277" i="63"/>
  <c r="O1277" i="63"/>
  <c r="N1277" i="63"/>
  <c r="G900" i="63"/>
  <c r="K900" i="63"/>
  <c r="J900" i="63"/>
  <c r="I900" i="63"/>
  <c r="H900" i="63"/>
  <c r="R900" i="63"/>
  <c r="Q900" i="63"/>
  <c r="P900" i="63"/>
  <c r="M900" i="63"/>
  <c r="L900" i="63"/>
  <c r="O900" i="63"/>
  <c r="N900" i="63"/>
  <c r="C900" i="63"/>
  <c r="B900" i="63"/>
  <c r="F900" i="63"/>
  <c r="E900" i="63"/>
  <c r="D900" i="63"/>
  <c r="D334" i="63"/>
  <c r="C334" i="63"/>
  <c r="E334" i="63"/>
  <c r="B334" i="63"/>
  <c r="D329" i="63"/>
  <c r="C329" i="63"/>
  <c r="B329" i="63"/>
  <c r="F329" i="63"/>
  <c r="E329" i="63"/>
  <c r="L873" i="63"/>
  <c r="H873" i="63"/>
  <c r="N873" i="63"/>
  <c r="M873" i="63"/>
  <c r="E873" i="63"/>
  <c r="D873" i="63"/>
  <c r="C873" i="63"/>
  <c r="O873" i="63"/>
  <c r="K873" i="63"/>
  <c r="J873" i="63"/>
  <c r="R873" i="63"/>
  <c r="P873" i="63"/>
  <c r="I873" i="63"/>
  <c r="F873" i="63"/>
  <c r="B873" i="63"/>
  <c r="Q873" i="63"/>
  <c r="G873" i="63"/>
  <c r="L862" i="63"/>
  <c r="E862" i="63"/>
  <c r="H862" i="63"/>
  <c r="G862" i="63"/>
  <c r="P862" i="63"/>
  <c r="O862" i="63"/>
  <c r="N862" i="63"/>
  <c r="I862" i="63"/>
  <c r="F862" i="63"/>
  <c r="D862" i="63"/>
  <c r="C862" i="63"/>
  <c r="B862" i="63"/>
  <c r="M862" i="63"/>
  <c r="R862" i="63"/>
  <c r="Q862" i="63"/>
  <c r="J862" i="63"/>
  <c r="K862" i="63"/>
  <c r="G849" i="63"/>
  <c r="I849" i="63"/>
  <c r="H849" i="63"/>
  <c r="P849" i="63"/>
  <c r="O849" i="63"/>
  <c r="N849" i="63"/>
  <c r="D849" i="63"/>
  <c r="C849" i="63"/>
  <c r="B849" i="63"/>
  <c r="M849" i="63"/>
  <c r="L849" i="63"/>
  <c r="K849" i="63"/>
  <c r="J849" i="63"/>
  <c r="F849" i="63"/>
  <c r="Q849" i="63"/>
  <c r="E849" i="63"/>
  <c r="R849" i="63"/>
  <c r="Q839" i="63"/>
  <c r="C839" i="63"/>
  <c r="P839" i="63"/>
  <c r="B839" i="63"/>
  <c r="J839" i="63"/>
  <c r="I839" i="63"/>
  <c r="H839" i="63"/>
  <c r="R839" i="63"/>
  <c r="O839" i="63"/>
  <c r="N839" i="63"/>
  <c r="E839" i="63"/>
  <c r="D839" i="63"/>
  <c r="K839" i="63"/>
  <c r="L839" i="63"/>
  <c r="M839" i="63"/>
  <c r="G839" i="63"/>
  <c r="F839" i="63"/>
  <c r="Q828" i="63"/>
  <c r="C828" i="63"/>
  <c r="P828" i="63"/>
  <c r="B828" i="63"/>
  <c r="J828" i="63"/>
  <c r="I828" i="63"/>
  <c r="H828" i="63"/>
  <c r="G828" i="63"/>
  <c r="F828" i="63"/>
  <c r="E828" i="63"/>
  <c r="R828" i="63"/>
  <c r="O828" i="63"/>
  <c r="N828" i="63"/>
  <c r="M828" i="63"/>
  <c r="K828" i="63"/>
  <c r="D828" i="63"/>
  <c r="L828" i="63"/>
  <c r="J818" i="63"/>
  <c r="I818" i="63"/>
  <c r="H818" i="63"/>
  <c r="E818" i="63"/>
  <c r="D818" i="63"/>
  <c r="M818" i="63"/>
  <c r="L818" i="63"/>
  <c r="K818" i="63"/>
  <c r="G818" i="63"/>
  <c r="C818" i="63"/>
  <c r="B818" i="63"/>
  <c r="Q818" i="63"/>
  <c r="O818" i="63"/>
  <c r="N818" i="63"/>
  <c r="F818" i="63"/>
  <c r="R818" i="63"/>
  <c r="P818" i="63"/>
  <c r="J807" i="63"/>
  <c r="I807" i="63"/>
  <c r="H807" i="63"/>
  <c r="B807" i="63"/>
  <c r="R807" i="63"/>
  <c r="L807" i="63"/>
  <c r="K807" i="63"/>
  <c r="G807" i="63"/>
  <c r="F807" i="63"/>
  <c r="D807" i="63"/>
  <c r="C807" i="63"/>
  <c r="P807" i="63"/>
  <c r="Q807" i="63"/>
  <c r="O807" i="63"/>
  <c r="M807" i="63"/>
  <c r="E807" i="63"/>
  <c r="N807" i="63"/>
  <c r="J799" i="63"/>
  <c r="I799" i="63"/>
  <c r="H799" i="63"/>
  <c r="B799" i="63"/>
  <c r="R799" i="63"/>
  <c r="D799" i="63"/>
  <c r="C799" i="63"/>
  <c r="P799" i="63"/>
  <c r="O799" i="63"/>
  <c r="K799" i="63"/>
  <c r="Q799" i="63"/>
  <c r="L799" i="63"/>
  <c r="G799" i="63"/>
  <c r="F799" i="63"/>
  <c r="E799" i="63"/>
  <c r="N799" i="63"/>
  <c r="M799" i="63"/>
  <c r="J1264" i="63"/>
  <c r="M1264" i="63"/>
  <c r="L1264" i="63"/>
  <c r="R1264" i="63"/>
  <c r="Q1264" i="63"/>
  <c r="P1264" i="63"/>
  <c r="N1264" i="63"/>
  <c r="K1264" i="63"/>
  <c r="O1264" i="63"/>
  <c r="J777" i="63"/>
  <c r="I777" i="63"/>
  <c r="H777" i="63"/>
  <c r="B777" i="63"/>
  <c r="R777" i="63"/>
  <c r="C777" i="63"/>
  <c r="Q777" i="63"/>
  <c r="O777" i="63"/>
  <c r="N777" i="63"/>
  <c r="G777" i="63"/>
  <c r="P777" i="63"/>
  <c r="M777" i="63"/>
  <c r="D777" i="63"/>
  <c r="E777" i="63"/>
  <c r="L777" i="63"/>
  <c r="K777" i="63"/>
  <c r="J309" i="63"/>
  <c r="I309" i="63"/>
  <c r="H309" i="63"/>
  <c r="P309" i="63"/>
  <c r="O309" i="63"/>
  <c r="F309" i="63"/>
  <c r="E309" i="63"/>
  <c r="D309" i="63"/>
  <c r="C309" i="63"/>
  <c r="M309" i="63"/>
  <c r="N309" i="63"/>
  <c r="K309" i="63"/>
  <c r="G309" i="63"/>
  <c r="R309" i="63"/>
  <c r="Q309" i="63"/>
  <c r="L309" i="63"/>
  <c r="B309" i="63"/>
  <c r="J757" i="63"/>
  <c r="H757" i="63"/>
  <c r="O757" i="63"/>
  <c r="N757" i="63"/>
  <c r="F757" i="63"/>
  <c r="E757" i="63"/>
  <c r="D757" i="63"/>
  <c r="R757" i="63"/>
  <c r="L757" i="63"/>
  <c r="G757" i="63"/>
  <c r="C757" i="63"/>
  <c r="Q757" i="63"/>
  <c r="I757" i="63"/>
  <c r="B757" i="63"/>
  <c r="P757" i="63"/>
  <c r="M757" i="63"/>
  <c r="K757" i="63"/>
  <c r="H745" i="63"/>
  <c r="R745" i="63"/>
  <c r="C745" i="63"/>
  <c r="Q745" i="63"/>
  <c r="B745" i="63"/>
  <c r="I745" i="63"/>
  <c r="G745" i="63"/>
  <c r="F745" i="63"/>
  <c r="M745" i="63"/>
  <c r="K745" i="63"/>
  <c r="J745" i="63"/>
  <c r="N745" i="63"/>
  <c r="L745" i="63"/>
  <c r="E745" i="63"/>
  <c r="D745" i="63"/>
  <c r="P745" i="63"/>
  <c r="O745" i="63"/>
  <c r="N1256" i="63"/>
  <c r="K1256" i="63"/>
  <c r="J1256" i="63"/>
  <c r="P1256" i="63"/>
  <c r="Q1256" i="63"/>
  <c r="R1256" i="63"/>
  <c r="O1256" i="63"/>
  <c r="M1256" i="63"/>
  <c r="L1256" i="63"/>
  <c r="N728" i="63"/>
  <c r="P728" i="63"/>
  <c r="O728" i="63"/>
  <c r="H728" i="63"/>
  <c r="B728" i="63"/>
  <c r="R728" i="63"/>
  <c r="Q728" i="63"/>
  <c r="M728" i="63"/>
  <c r="K728" i="63"/>
  <c r="E728" i="63"/>
  <c r="D728" i="63"/>
  <c r="L728" i="63"/>
  <c r="J728" i="63"/>
  <c r="I728" i="63"/>
  <c r="F728" i="63"/>
  <c r="N718" i="63"/>
  <c r="L718" i="63"/>
  <c r="K718" i="63"/>
  <c r="E718" i="63"/>
  <c r="H718" i="63"/>
  <c r="G718" i="63"/>
  <c r="F718" i="63"/>
  <c r="D718" i="63"/>
  <c r="C718" i="63"/>
  <c r="M718" i="63"/>
  <c r="J718" i="63"/>
  <c r="I718" i="63"/>
  <c r="B718" i="63"/>
  <c r="Q718" i="63"/>
  <c r="N712" i="63"/>
  <c r="K712" i="63"/>
  <c r="D712" i="63"/>
  <c r="J712" i="63"/>
  <c r="I712" i="63"/>
  <c r="H712" i="63"/>
  <c r="G712" i="63"/>
  <c r="F712" i="63"/>
  <c r="C712" i="63"/>
  <c r="O712" i="63"/>
  <c r="P712" i="63"/>
  <c r="M712" i="63"/>
  <c r="L712" i="63"/>
  <c r="E712" i="63"/>
  <c r="B712" i="63"/>
  <c r="N294" i="63"/>
  <c r="I294" i="63"/>
  <c r="Q294" i="63"/>
  <c r="B294" i="63"/>
  <c r="F294" i="63"/>
  <c r="E294" i="63"/>
  <c r="D294" i="63"/>
  <c r="C294" i="63"/>
  <c r="P294" i="63"/>
  <c r="J294" i="63"/>
  <c r="R294" i="63"/>
  <c r="O294" i="63"/>
  <c r="M294" i="63"/>
  <c r="L294" i="63"/>
  <c r="K294" i="63"/>
  <c r="H294" i="63"/>
  <c r="N693" i="63"/>
  <c r="G693" i="63"/>
  <c r="O693" i="63"/>
  <c r="B693" i="63"/>
  <c r="R693" i="63"/>
  <c r="Q693" i="63"/>
  <c r="P693" i="63"/>
  <c r="M693" i="63"/>
  <c r="K693" i="63"/>
  <c r="E693" i="63"/>
  <c r="I693" i="63"/>
  <c r="H693" i="63"/>
  <c r="F693" i="63"/>
  <c r="D693" i="63"/>
  <c r="C693" i="63"/>
  <c r="N290" i="63"/>
  <c r="D290" i="63"/>
  <c r="K290" i="63"/>
  <c r="I290" i="63"/>
  <c r="H290" i="63"/>
  <c r="G290" i="63"/>
  <c r="F290" i="63"/>
  <c r="C290" i="63"/>
  <c r="O290" i="63"/>
  <c r="B290" i="63"/>
  <c r="R290" i="63"/>
  <c r="Q290" i="63"/>
  <c r="P290" i="63"/>
  <c r="L290" i="63"/>
  <c r="N669" i="63"/>
  <c r="P669" i="63"/>
  <c r="O669" i="63"/>
  <c r="M669" i="63"/>
  <c r="L669" i="63"/>
  <c r="J669" i="63"/>
  <c r="E669" i="63"/>
  <c r="C669" i="63"/>
  <c r="B669" i="63"/>
  <c r="R669" i="63"/>
  <c r="Q669" i="63"/>
  <c r="K669" i="63"/>
  <c r="I669" i="63"/>
  <c r="G669" i="63"/>
  <c r="N659" i="63"/>
  <c r="M659" i="63"/>
  <c r="L659" i="63"/>
  <c r="K659" i="63"/>
  <c r="J659" i="63"/>
  <c r="H659" i="63"/>
  <c r="E659" i="63"/>
  <c r="D659" i="63"/>
  <c r="C659" i="63"/>
  <c r="B659" i="63"/>
  <c r="R659" i="63"/>
  <c r="Q659" i="63"/>
  <c r="P659" i="63"/>
  <c r="I659" i="63"/>
  <c r="K280" i="63"/>
  <c r="J280" i="63"/>
  <c r="I280" i="63"/>
  <c r="H280" i="63"/>
  <c r="F280" i="63"/>
  <c r="L280" i="63"/>
  <c r="G280" i="63"/>
  <c r="E280" i="63"/>
  <c r="D280" i="63"/>
  <c r="C280" i="63"/>
  <c r="B280" i="63"/>
  <c r="R280" i="63"/>
  <c r="Q280" i="63"/>
  <c r="K1235" i="63"/>
  <c r="J1235" i="63"/>
  <c r="R1235" i="63"/>
  <c r="Q1235" i="63"/>
  <c r="P1235" i="63"/>
  <c r="K1232" i="63"/>
  <c r="J1232" i="63"/>
  <c r="R1232" i="63"/>
  <c r="Q1232" i="63"/>
  <c r="P1232" i="63"/>
  <c r="K1225" i="63"/>
  <c r="O1225" i="63"/>
  <c r="N1225" i="63"/>
  <c r="M1225" i="63"/>
  <c r="L1225" i="63"/>
  <c r="J1225" i="63"/>
  <c r="P625" i="63"/>
  <c r="B625" i="63"/>
  <c r="O625" i="63"/>
  <c r="N625" i="63"/>
  <c r="M625" i="63"/>
  <c r="L625" i="63"/>
  <c r="K625" i="63"/>
  <c r="J625" i="63"/>
  <c r="I625" i="63"/>
  <c r="H625" i="63"/>
  <c r="G625" i="63"/>
  <c r="B249" i="63"/>
  <c r="I249" i="63"/>
  <c r="H249" i="63"/>
  <c r="G249" i="63"/>
  <c r="B235" i="63"/>
  <c r="I235" i="63"/>
  <c r="H235" i="63"/>
  <c r="G235" i="63"/>
  <c r="B221" i="63"/>
  <c r="I221" i="63"/>
  <c r="H221" i="63"/>
  <c r="G221" i="63"/>
  <c r="B208" i="63"/>
  <c r="I208" i="63"/>
  <c r="H208" i="63"/>
  <c r="G208" i="63"/>
  <c r="B198" i="63"/>
  <c r="I198" i="63"/>
  <c r="H198" i="63"/>
  <c r="G198" i="63"/>
  <c r="B184" i="63"/>
  <c r="I184" i="63"/>
  <c r="H184" i="63"/>
  <c r="G184" i="63"/>
  <c r="P1214" i="63"/>
  <c r="O1214" i="63"/>
  <c r="N1214" i="63"/>
  <c r="M1214" i="63"/>
  <c r="L1214" i="63"/>
  <c r="K1214" i="63"/>
  <c r="J1214" i="63"/>
  <c r="B152" i="63"/>
  <c r="I152" i="63"/>
  <c r="H152" i="63"/>
  <c r="G152" i="63"/>
  <c r="B142" i="63"/>
  <c r="I142" i="63"/>
  <c r="H142" i="63"/>
  <c r="G142" i="63"/>
  <c r="B129" i="63"/>
  <c r="I129" i="63"/>
  <c r="H129" i="63"/>
  <c r="B116" i="63"/>
  <c r="I116" i="63"/>
  <c r="H116" i="63"/>
  <c r="B102" i="63"/>
  <c r="I102" i="63"/>
  <c r="H102" i="63"/>
  <c r="B89" i="63"/>
  <c r="I89" i="63"/>
  <c r="H89" i="63"/>
  <c r="P607" i="63"/>
  <c r="B607" i="63"/>
  <c r="O607" i="63"/>
  <c r="N607" i="63"/>
  <c r="M607" i="63"/>
  <c r="L607" i="63"/>
  <c r="J607" i="63"/>
  <c r="I607" i="63"/>
  <c r="H607" i="63"/>
  <c r="B70" i="63"/>
  <c r="I70" i="63"/>
  <c r="H70" i="63"/>
  <c r="B57" i="63"/>
  <c r="I57" i="63"/>
  <c r="H57" i="63"/>
  <c r="B44" i="63"/>
  <c r="I44" i="63"/>
  <c r="H44" i="63"/>
  <c r="B31" i="63"/>
  <c r="I31" i="63"/>
  <c r="H31" i="63"/>
  <c r="P1201" i="63"/>
  <c r="O1201" i="63"/>
  <c r="N1201" i="63"/>
  <c r="M1201" i="63"/>
  <c r="L1201" i="63"/>
  <c r="J1201" i="63"/>
  <c r="B4" i="63"/>
  <c r="I4" i="63"/>
  <c r="H4" i="63"/>
  <c r="N1200" i="63"/>
  <c r="D4" i="63"/>
  <c r="C5" i="63"/>
  <c r="G12" i="63"/>
  <c r="F13" i="63"/>
  <c r="D14" i="63"/>
  <c r="C18" i="63"/>
  <c r="G25" i="63"/>
  <c r="F26" i="63"/>
  <c r="D27" i="63"/>
  <c r="D39" i="63"/>
  <c r="B40" i="63"/>
  <c r="B41" i="63"/>
  <c r="E48" i="63"/>
  <c r="B49" i="63"/>
  <c r="D65" i="63"/>
  <c r="B66" i="63"/>
  <c r="B67" i="63"/>
  <c r="E74" i="63"/>
  <c r="B75" i="63"/>
  <c r="K607" i="63"/>
  <c r="D85" i="63"/>
  <c r="G610" i="63"/>
  <c r="H86" i="63"/>
  <c r="G611" i="63"/>
  <c r="K1207" i="63"/>
  <c r="I92" i="63"/>
  <c r="I93" i="63"/>
  <c r="F94" i="63"/>
  <c r="R1208" i="63"/>
  <c r="E97" i="63"/>
  <c r="C98" i="63"/>
  <c r="F106" i="63"/>
  <c r="C107" i="63"/>
  <c r="C108" i="63"/>
  <c r="E116" i="63"/>
  <c r="D117" i="63"/>
  <c r="H123" i="63"/>
  <c r="G124" i="63"/>
  <c r="E125" i="63"/>
  <c r="G136" i="63"/>
  <c r="F137" i="63"/>
  <c r="D138" i="63"/>
  <c r="F144" i="63"/>
  <c r="D145" i="63"/>
  <c r="L1212" i="63"/>
  <c r="B155" i="63"/>
  <c r="G156" i="63"/>
  <c r="B162" i="63"/>
  <c r="G169" i="63"/>
  <c r="E174" i="63"/>
  <c r="I192" i="63"/>
  <c r="F198" i="63"/>
  <c r="F202" i="63"/>
  <c r="E221" i="63"/>
  <c r="E225" i="63"/>
  <c r="C226" i="63"/>
  <c r="B231" i="63"/>
  <c r="B254" i="63"/>
  <c r="E622" i="63"/>
  <c r="R625" i="63"/>
  <c r="L1224" i="63"/>
  <c r="K633" i="63"/>
  <c r="L1228" i="63"/>
  <c r="C264" i="63"/>
  <c r="F640" i="63"/>
  <c r="H643" i="63"/>
  <c r="K645" i="63"/>
  <c r="D647" i="63"/>
  <c r="G648" i="63"/>
  <c r="C650" i="63"/>
  <c r="N652" i="63"/>
  <c r="M1240" i="63"/>
  <c r="C662" i="63"/>
  <c r="B668" i="63"/>
  <c r="E674" i="63"/>
  <c r="N681" i="63"/>
  <c r="O698" i="63"/>
  <c r="P703" i="63"/>
  <c r="E298" i="63"/>
  <c r="I722" i="63"/>
  <c r="R1257" i="63"/>
  <c r="C760" i="63"/>
  <c r="E822" i="63"/>
  <c r="N1144" i="63"/>
  <c r="G1144" i="63"/>
  <c r="F1144" i="63"/>
  <c r="E1144" i="63"/>
  <c r="B1144" i="63"/>
  <c r="O1144" i="63"/>
  <c r="K1144" i="63"/>
  <c r="I1144" i="63"/>
  <c r="H1144" i="63"/>
  <c r="C1144" i="63"/>
  <c r="R1144" i="63"/>
  <c r="Q1144" i="63"/>
  <c r="J1144" i="63"/>
  <c r="P1144" i="63"/>
  <c r="D1144" i="63"/>
  <c r="M1144" i="63"/>
  <c r="L1144" i="63"/>
  <c r="R1342" i="63"/>
  <c r="Q1342" i="63"/>
  <c r="K1342" i="63"/>
  <c r="O1342" i="63"/>
  <c r="L1342" i="63"/>
  <c r="J1342" i="63"/>
  <c r="P1342" i="63"/>
  <c r="N1342" i="63"/>
  <c r="M1342" i="63"/>
  <c r="I437" i="63"/>
  <c r="E437" i="63"/>
  <c r="F437" i="63"/>
  <c r="D437" i="63"/>
  <c r="B437" i="63"/>
  <c r="H437" i="63"/>
  <c r="G437" i="63"/>
  <c r="C437" i="63"/>
  <c r="P405" i="63"/>
  <c r="B405" i="63"/>
  <c r="O405" i="63"/>
  <c r="Q405" i="63"/>
  <c r="J405" i="63"/>
  <c r="I405" i="63"/>
  <c r="H405" i="63"/>
  <c r="G405" i="63"/>
  <c r="R405" i="63"/>
  <c r="N405" i="63"/>
  <c r="F405" i="63"/>
  <c r="D405" i="63"/>
  <c r="M405" i="63"/>
  <c r="L405" i="63"/>
  <c r="E405" i="63"/>
  <c r="C405" i="63"/>
  <c r="K405" i="63"/>
  <c r="P348" i="63"/>
  <c r="B348" i="63"/>
  <c r="L348" i="63"/>
  <c r="K348" i="63"/>
  <c r="J348" i="63"/>
  <c r="I348" i="63"/>
  <c r="H348" i="63"/>
  <c r="G348" i="63"/>
  <c r="F348" i="63"/>
  <c r="E348" i="63"/>
  <c r="D348" i="63"/>
  <c r="R348" i="63"/>
  <c r="Q348" i="63"/>
  <c r="O348" i="63"/>
  <c r="M348" i="63"/>
  <c r="C348" i="63"/>
  <c r="N348" i="63"/>
  <c r="P857" i="63"/>
  <c r="B857" i="63"/>
  <c r="R857" i="63"/>
  <c r="C857" i="63"/>
  <c r="N857" i="63"/>
  <c r="M857" i="63"/>
  <c r="G857" i="63"/>
  <c r="F857" i="63"/>
  <c r="E857" i="63"/>
  <c r="O857" i="63"/>
  <c r="L857" i="63"/>
  <c r="K857" i="63"/>
  <c r="I857" i="63"/>
  <c r="Q857" i="63"/>
  <c r="J857" i="63"/>
  <c r="H857" i="63"/>
  <c r="D857" i="63"/>
  <c r="R740" i="63"/>
  <c r="D740" i="63"/>
  <c r="K740" i="63"/>
  <c r="J740" i="63"/>
  <c r="I740" i="63"/>
  <c r="F740" i="63"/>
  <c r="O740" i="63"/>
  <c r="H740" i="63"/>
  <c r="G740" i="63"/>
  <c r="P740" i="63"/>
  <c r="N740" i="63"/>
  <c r="M740" i="63"/>
  <c r="L740" i="63"/>
  <c r="E740" i="63"/>
  <c r="B740" i="63"/>
  <c r="Q740" i="63"/>
  <c r="C740" i="63"/>
  <c r="R656" i="63"/>
  <c r="D656" i="63"/>
  <c r="J656" i="63"/>
  <c r="I656" i="63"/>
  <c r="H656" i="63"/>
  <c r="G656" i="63"/>
  <c r="E656" i="63"/>
  <c r="N656" i="63"/>
  <c r="M656" i="63"/>
  <c r="L656" i="63"/>
  <c r="K656" i="63"/>
  <c r="F656" i="63"/>
  <c r="C656" i="63"/>
  <c r="B656" i="63"/>
  <c r="Q656" i="63"/>
  <c r="F243" i="63"/>
  <c r="E243" i="63"/>
  <c r="D243" i="63"/>
  <c r="C243" i="63"/>
  <c r="B243" i="63"/>
  <c r="F148" i="63"/>
  <c r="E148" i="63"/>
  <c r="D148" i="63"/>
  <c r="C148" i="63"/>
  <c r="B148" i="63"/>
  <c r="F51" i="63"/>
  <c r="E51" i="63"/>
  <c r="D51" i="63"/>
  <c r="C51" i="63"/>
  <c r="B51" i="63"/>
  <c r="Q1129" i="63"/>
  <c r="C1129" i="63"/>
  <c r="J1129" i="63"/>
  <c r="O1129" i="63"/>
  <c r="I1129" i="63"/>
  <c r="F1129" i="63"/>
  <c r="D1129" i="63"/>
  <c r="B1129" i="63"/>
  <c r="E1129" i="63"/>
  <c r="L1129" i="63"/>
  <c r="R1129" i="63"/>
  <c r="P1129" i="63"/>
  <c r="N1129" i="63"/>
  <c r="K1129" i="63"/>
  <c r="H1129" i="63"/>
  <c r="M1129" i="63"/>
  <c r="G1129" i="63"/>
  <c r="F518" i="63"/>
  <c r="C518" i="63"/>
  <c r="B518" i="63"/>
  <c r="E518" i="63"/>
  <c r="D518" i="63"/>
  <c r="O1033" i="63"/>
  <c r="L1033" i="63"/>
  <c r="H1033" i="63"/>
  <c r="D1033" i="63"/>
  <c r="C1033" i="63"/>
  <c r="R1033" i="63"/>
  <c r="Q1033" i="63"/>
  <c r="P1033" i="63"/>
  <c r="N1033" i="63"/>
  <c r="M1033" i="63"/>
  <c r="J1033" i="63"/>
  <c r="G1033" i="63"/>
  <c r="E1033" i="63"/>
  <c r="B1033" i="63"/>
  <c r="K1033" i="63"/>
  <c r="I1033" i="63"/>
  <c r="F1033" i="63"/>
  <c r="E965" i="63"/>
  <c r="D965" i="63"/>
  <c r="N965" i="63"/>
  <c r="M965" i="63"/>
  <c r="L965" i="63"/>
  <c r="K965" i="63"/>
  <c r="H965" i="63"/>
  <c r="B965" i="63"/>
  <c r="G965" i="63"/>
  <c r="C965" i="63"/>
  <c r="R965" i="63"/>
  <c r="Q965" i="63"/>
  <c r="P965" i="63"/>
  <c r="O965" i="63"/>
  <c r="J965" i="63"/>
  <c r="I965" i="63"/>
  <c r="F965" i="63"/>
  <c r="Q764" i="63"/>
  <c r="C764" i="63"/>
  <c r="P764" i="63"/>
  <c r="O764" i="63"/>
  <c r="J764" i="63"/>
  <c r="I764" i="63"/>
  <c r="B764" i="63"/>
  <c r="N764" i="63"/>
  <c r="M764" i="63"/>
  <c r="G764" i="63"/>
  <c r="H764" i="63"/>
  <c r="K764" i="63"/>
  <c r="F764" i="63"/>
  <c r="E764" i="63"/>
  <c r="D764" i="63"/>
  <c r="R764" i="63"/>
  <c r="L764" i="63"/>
  <c r="G686" i="63"/>
  <c r="E686" i="63"/>
  <c r="M686" i="63"/>
  <c r="O686" i="63"/>
  <c r="N686" i="63"/>
  <c r="L686" i="63"/>
  <c r="K686" i="63"/>
  <c r="J686" i="63"/>
  <c r="H686" i="63"/>
  <c r="R686" i="63"/>
  <c r="Q686" i="63"/>
  <c r="P686" i="63"/>
  <c r="I686" i="63"/>
  <c r="F686" i="63"/>
  <c r="D686" i="63"/>
  <c r="C686" i="63"/>
  <c r="B686" i="63"/>
  <c r="R630" i="63"/>
  <c r="D630" i="63"/>
  <c r="O630" i="63"/>
  <c r="N630" i="63"/>
  <c r="M630" i="63"/>
  <c r="L630" i="63"/>
  <c r="K630" i="63"/>
  <c r="J630" i="63"/>
  <c r="I630" i="63"/>
  <c r="H630" i="63"/>
  <c r="G630" i="63"/>
  <c r="F630" i="63"/>
  <c r="I191" i="63"/>
  <c r="H191" i="63"/>
  <c r="G191" i="63"/>
  <c r="F191" i="63"/>
  <c r="E191" i="63"/>
  <c r="D191" i="63"/>
  <c r="C191" i="63"/>
  <c r="B191" i="63"/>
  <c r="I109" i="63"/>
  <c r="H109" i="63"/>
  <c r="G109" i="63"/>
  <c r="F109" i="63"/>
  <c r="E109" i="63"/>
  <c r="C109" i="63"/>
  <c r="B109" i="63"/>
  <c r="O651" i="63"/>
  <c r="M706" i="63"/>
  <c r="N1262" i="63"/>
  <c r="J1191" i="63"/>
  <c r="I1191" i="63"/>
  <c r="Q1191" i="63"/>
  <c r="C1191" i="63"/>
  <c r="P1191" i="63"/>
  <c r="B1191" i="63"/>
  <c r="O1191" i="63"/>
  <c r="L1191" i="63"/>
  <c r="F1191" i="63"/>
  <c r="R1191" i="63"/>
  <c r="N1191" i="63"/>
  <c r="M1191" i="63"/>
  <c r="K1191" i="63"/>
  <c r="H1191" i="63"/>
  <c r="E1191" i="63"/>
  <c r="G1191" i="63"/>
  <c r="D1191" i="63"/>
  <c r="J1169" i="63"/>
  <c r="Q1169" i="63"/>
  <c r="C1169" i="63"/>
  <c r="P1169" i="63"/>
  <c r="B1169" i="63"/>
  <c r="K1169" i="63"/>
  <c r="R1169" i="63"/>
  <c r="L1169" i="63"/>
  <c r="O1169" i="63"/>
  <c r="G1169" i="63"/>
  <c r="N1169" i="63"/>
  <c r="M1169" i="63"/>
  <c r="I1169" i="63"/>
  <c r="E1169" i="63"/>
  <c r="D1169" i="63"/>
  <c r="F1169" i="63"/>
  <c r="H1169" i="63"/>
  <c r="Q1115" i="63"/>
  <c r="C1115" i="63"/>
  <c r="D1115" i="63"/>
  <c r="P1115" i="63"/>
  <c r="O1115" i="63"/>
  <c r="I1115" i="63"/>
  <c r="H1115" i="63"/>
  <c r="N1115" i="63"/>
  <c r="G1115" i="63"/>
  <c r="M1115" i="63"/>
  <c r="J1115" i="63"/>
  <c r="B1115" i="63"/>
  <c r="R1115" i="63"/>
  <c r="L1115" i="63"/>
  <c r="K1115" i="63"/>
  <c r="F1115" i="63"/>
  <c r="E1115" i="63"/>
  <c r="M1074" i="63"/>
  <c r="L1074" i="63"/>
  <c r="R1074" i="63"/>
  <c r="B1074" i="63"/>
  <c r="O1074" i="63"/>
  <c r="J1074" i="63"/>
  <c r="I1074" i="63"/>
  <c r="E1074" i="63"/>
  <c r="Q1074" i="63"/>
  <c r="P1074" i="63"/>
  <c r="K1074" i="63"/>
  <c r="H1074" i="63"/>
  <c r="C1074" i="63"/>
  <c r="N1074" i="63"/>
  <c r="G1074" i="63"/>
  <c r="D1074" i="63"/>
  <c r="F1074" i="63"/>
  <c r="N1339" i="63"/>
  <c r="K1339" i="63"/>
  <c r="J1339" i="63"/>
  <c r="M1339" i="63"/>
  <c r="L1339" i="63"/>
  <c r="Q1339" i="63"/>
  <c r="P1339" i="63"/>
  <c r="O1339" i="63"/>
  <c r="R1339" i="63"/>
  <c r="C464" i="63"/>
  <c r="E464" i="63"/>
  <c r="D464" i="63"/>
  <c r="B464" i="63"/>
  <c r="R1022" i="63"/>
  <c r="Q1022" i="63"/>
  <c r="C1022" i="63"/>
  <c r="P1022" i="63"/>
  <c r="B1022" i="63"/>
  <c r="N1022" i="63"/>
  <c r="M1022" i="63"/>
  <c r="L1022" i="63"/>
  <c r="K1022" i="63"/>
  <c r="J1022" i="63"/>
  <c r="I1022" i="63"/>
  <c r="H1022" i="63"/>
  <c r="G1022" i="63"/>
  <c r="F1022" i="63"/>
  <c r="O1022" i="63"/>
  <c r="E1022" i="63"/>
  <c r="D1022" i="63"/>
  <c r="E944" i="63"/>
  <c r="N944" i="63"/>
  <c r="M944" i="63"/>
  <c r="L944" i="63"/>
  <c r="K944" i="63"/>
  <c r="F944" i="63"/>
  <c r="J944" i="63"/>
  <c r="H944" i="63"/>
  <c r="D944" i="63"/>
  <c r="C944" i="63"/>
  <c r="B944" i="63"/>
  <c r="Q944" i="63"/>
  <c r="P944" i="63"/>
  <c r="O944" i="63"/>
  <c r="I944" i="63"/>
  <c r="G944" i="63"/>
  <c r="R944" i="63"/>
  <c r="K366" i="63"/>
  <c r="G366" i="63"/>
  <c r="F366" i="63"/>
  <c r="P366" i="63"/>
  <c r="O366" i="63"/>
  <c r="N366" i="63"/>
  <c r="M366" i="63"/>
  <c r="E366" i="63"/>
  <c r="D366" i="63"/>
  <c r="C366" i="63"/>
  <c r="R366" i="63"/>
  <c r="Q366" i="63"/>
  <c r="L366" i="63"/>
  <c r="J366" i="63"/>
  <c r="I366" i="63"/>
  <c r="H366" i="63"/>
  <c r="B366" i="63"/>
  <c r="C331" i="63"/>
  <c r="B331" i="63"/>
  <c r="I800" i="63"/>
  <c r="H800" i="63"/>
  <c r="G800" i="63"/>
  <c r="B800" i="63"/>
  <c r="R800" i="63"/>
  <c r="N800" i="63"/>
  <c r="M800" i="63"/>
  <c r="L800" i="63"/>
  <c r="K800" i="63"/>
  <c r="F800" i="63"/>
  <c r="E800" i="63"/>
  <c r="J800" i="63"/>
  <c r="D800" i="63"/>
  <c r="C800" i="63"/>
  <c r="O800" i="63"/>
  <c r="Q800" i="63"/>
  <c r="P800" i="63"/>
  <c r="M664" i="63"/>
  <c r="D664" i="63"/>
  <c r="R664" i="63"/>
  <c r="C664" i="63"/>
  <c r="Q664" i="63"/>
  <c r="B664" i="63"/>
  <c r="P664" i="63"/>
  <c r="N664" i="63"/>
  <c r="L664" i="63"/>
  <c r="K664" i="63"/>
  <c r="J664" i="63"/>
  <c r="I664" i="63"/>
  <c r="H664" i="63"/>
  <c r="G664" i="63"/>
  <c r="F664" i="63"/>
  <c r="E664" i="63"/>
  <c r="J273" i="63"/>
  <c r="P273" i="63"/>
  <c r="O273" i="63"/>
  <c r="N273" i="63"/>
  <c r="M273" i="63"/>
  <c r="L273" i="63"/>
  <c r="K273" i="63"/>
  <c r="I273" i="63"/>
  <c r="H273" i="63"/>
  <c r="G273" i="63"/>
  <c r="F273" i="63"/>
  <c r="J635" i="63"/>
  <c r="E635" i="63"/>
  <c r="D635" i="63"/>
  <c r="R635" i="63"/>
  <c r="C635" i="63"/>
  <c r="Q635" i="63"/>
  <c r="B635" i="63"/>
  <c r="P635" i="63"/>
  <c r="O635" i="63"/>
  <c r="N635" i="63"/>
  <c r="M635" i="63"/>
  <c r="L635" i="63"/>
  <c r="K635" i="63"/>
  <c r="J628" i="63"/>
  <c r="D628" i="63"/>
  <c r="R628" i="63"/>
  <c r="C628" i="63"/>
  <c r="Q628" i="63"/>
  <c r="B628" i="63"/>
  <c r="P628" i="63"/>
  <c r="O628" i="63"/>
  <c r="N628" i="63"/>
  <c r="M628" i="63"/>
  <c r="L628" i="63"/>
  <c r="K628" i="63"/>
  <c r="I628" i="63"/>
  <c r="I240" i="63"/>
  <c r="H240" i="63"/>
  <c r="G240" i="63"/>
  <c r="F240" i="63"/>
  <c r="I213" i="63"/>
  <c r="H213" i="63"/>
  <c r="G213" i="63"/>
  <c r="F213" i="63"/>
  <c r="I189" i="63"/>
  <c r="H189" i="63"/>
  <c r="G189" i="63"/>
  <c r="F189" i="63"/>
  <c r="I170" i="63"/>
  <c r="H170" i="63"/>
  <c r="G170" i="63"/>
  <c r="F170" i="63"/>
  <c r="I157" i="63"/>
  <c r="H157" i="63"/>
  <c r="G157" i="63"/>
  <c r="F157" i="63"/>
  <c r="N560" i="63"/>
  <c r="M560" i="63"/>
  <c r="G560" i="63"/>
  <c r="F560" i="63"/>
  <c r="E560" i="63"/>
  <c r="H560" i="63"/>
  <c r="Q560" i="63"/>
  <c r="P560" i="63"/>
  <c r="O560" i="63"/>
  <c r="D560" i="63"/>
  <c r="C560" i="63"/>
  <c r="B560" i="63"/>
  <c r="L560" i="63"/>
  <c r="R560" i="63"/>
  <c r="J560" i="63"/>
  <c r="K560" i="63"/>
  <c r="I560" i="63"/>
  <c r="N1188" i="63"/>
  <c r="M1188" i="63"/>
  <c r="G1188" i="63"/>
  <c r="F1188" i="63"/>
  <c r="E1188" i="63"/>
  <c r="P1188" i="63"/>
  <c r="O1188" i="63"/>
  <c r="L1188" i="63"/>
  <c r="Q1188" i="63"/>
  <c r="B1188" i="63"/>
  <c r="J1188" i="63"/>
  <c r="R1188" i="63"/>
  <c r="I1188" i="63"/>
  <c r="C1188" i="63"/>
  <c r="K1188" i="63"/>
  <c r="H1188" i="63"/>
  <c r="D1188" i="63"/>
  <c r="N554" i="63"/>
  <c r="G554" i="63"/>
  <c r="F554" i="63"/>
  <c r="K554" i="63"/>
  <c r="B554" i="63"/>
  <c r="R554" i="63"/>
  <c r="Q554" i="63"/>
  <c r="L554" i="63"/>
  <c r="O554" i="63"/>
  <c r="J554" i="63"/>
  <c r="I554" i="63"/>
  <c r="H554" i="63"/>
  <c r="E554" i="63"/>
  <c r="P554" i="63"/>
  <c r="M554" i="63"/>
  <c r="C554" i="63"/>
  <c r="D554" i="63"/>
  <c r="N543" i="63"/>
  <c r="G543" i="63"/>
  <c r="F543" i="63"/>
  <c r="Q543" i="63"/>
  <c r="I543" i="63"/>
  <c r="H543" i="63"/>
  <c r="E543" i="63"/>
  <c r="M543" i="63"/>
  <c r="L543" i="63"/>
  <c r="K543" i="63"/>
  <c r="J543" i="63"/>
  <c r="C543" i="63"/>
  <c r="B543" i="63"/>
  <c r="O543" i="63"/>
  <c r="R543" i="63"/>
  <c r="P543" i="63"/>
  <c r="D543" i="63"/>
  <c r="N1163" i="63"/>
  <c r="G1163" i="63"/>
  <c r="L1163" i="63"/>
  <c r="D1163" i="63"/>
  <c r="C1163" i="63"/>
  <c r="R1163" i="63"/>
  <c r="B1163" i="63"/>
  <c r="E1163" i="63"/>
  <c r="O1163" i="63"/>
  <c r="M1163" i="63"/>
  <c r="K1163" i="63"/>
  <c r="Q1163" i="63"/>
  <c r="P1163" i="63"/>
  <c r="J1163" i="63"/>
  <c r="I1163" i="63"/>
  <c r="H1163" i="63"/>
  <c r="F1163" i="63"/>
  <c r="O1363" i="63"/>
  <c r="P1363" i="63"/>
  <c r="L1363" i="63"/>
  <c r="R1363" i="63"/>
  <c r="Q1363" i="63"/>
  <c r="N1363" i="63"/>
  <c r="M1363" i="63"/>
  <c r="K1363" i="63"/>
  <c r="J1363" i="63"/>
  <c r="M1361" i="63"/>
  <c r="R1361" i="63"/>
  <c r="O1361" i="63"/>
  <c r="Q1361" i="63"/>
  <c r="N1361" i="63"/>
  <c r="L1361" i="63"/>
  <c r="J1361" i="63"/>
  <c r="K1361" i="63"/>
  <c r="P1361" i="63"/>
  <c r="M1135" i="63"/>
  <c r="F1135" i="63"/>
  <c r="E1135" i="63"/>
  <c r="R1135" i="63"/>
  <c r="D1135" i="63"/>
  <c r="Q1135" i="63"/>
  <c r="K1135" i="63"/>
  <c r="C1135" i="63"/>
  <c r="O1135" i="63"/>
  <c r="H1135" i="63"/>
  <c r="I1135" i="63"/>
  <c r="B1135" i="63"/>
  <c r="N1135" i="63"/>
  <c r="P1135" i="63"/>
  <c r="L1135" i="63"/>
  <c r="J1135" i="63"/>
  <c r="G1135" i="63"/>
  <c r="G538" i="63"/>
  <c r="P538" i="63"/>
  <c r="B538" i="63"/>
  <c r="K538" i="63"/>
  <c r="I538" i="63"/>
  <c r="H538" i="63"/>
  <c r="O538" i="63"/>
  <c r="N538" i="63"/>
  <c r="M538" i="63"/>
  <c r="F538" i="63"/>
  <c r="J538" i="63"/>
  <c r="C538" i="63"/>
  <c r="R538" i="63"/>
  <c r="E538" i="63"/>
  <c r="Q538" i="63"/>
  <c r="L538" i="63"/>
  <c r="D538" i="63"/>
  <c r="G1113" i="63"/>
  <c r="E1113" i="63"/>
  <c r="O1113" i="63"/>
  <c r="N1113" i="63"/>
  <c r="J1113" i="63"/>
  <c r="D1113" i="63"/>
  <c r="M1113" i="63"/>
  <c r="R1113" i="63"/>
  <c r="L1113" i="63"/>
  <c r="K1113" i="63"/>
  <c r="C1113" i="63"/>
  <c r="Q1113" i="63"/>
  <c r="F1113" i="63"/>
  <c r="B1113" i="63"/>
  <c r="P1113" i="63"/>
  <c r="I1113" i="63"/>
  <c r="H1113" i="63"/>
  <c r="Q1101" i="63"/>
  <c r="C1101" i="63"/>
  <c r="P1101" i="63"/>
  <c r="B1101" i="63"/>
  <c r="H1101" i="63"/>
  <c r="D1101" i="63"/>
  <c r="R1101" i="63"/>
  <c r="K1101" i="63"/>
  <c r="N1101" i="63"/>
  <c r="M1101" i="63"/>
  <c r="G1101" i="63"/>
  <c r="O1101" i="63"/>
  <c r="I1101" i="63"/>
  <c r="F1101" i="63"/>
  <c r="L1101" i="63"/>
  <c r="J1101" i="63"/>
  <c r="E1101" i="63"/>
  <c r="Q1094" i="63"/>
  <c r="C1094" i="63"/>
  <c r="P1094" i="63"/>
  <c r="B1094" i="63"/>
  <c r="R1094" i="63"/>
  <c r="L1094" i="63"/>
  <c r="I1094" i="63"/>
  <c r="D1094" i="63"/>
  <c r="O1094" i="63"/>
  <c r="K1094" i="63"/>
  <c r="G1094" i="63"/>
  <c r="F1094" i="63"/>
  <c r="J1094" i="63"/>
  <c r="N1094" i="63"/>
  <c r="M1094" i="63"/>
  <c r="H1094" i="63"/>
  <c r="E1094" i="63"/>
  <c r="Q1349" i="63"/>
  <c r="P1349" i="63"/>
  <c r="R1349" i="63"/>
  <c r="O1349" i="63"/>
  <c r="K1349" i="63"/>
  <c r="N1349" i="63"/>
  <c r="M1349" i="63"/>
  <c r="J1349" i="63"/>
  <c r="L1349" i="63"/>
  <c r="Q1078" i="63"/>
  <c r="C1078" i="63"/>
  <c r="P1078" i="63"/>
  <c r="B1078" i="63"/>
  <c r="D1078" i="63"/>
  <c r="O1078" i="63"/>
  <c r="L1078" i="63"/>
  <c r="K1078" i="63"/>
  <c r="G1078" i="63"/>
  <c r="R1078" i="63"/>
  <c r="J1078" i="63"/>
  <c r="I1078" i="63"/>
  <c r="F1078" i="63"/>
  <c r="E1078" i="63"/>
  <c r="N1078" i="63"/>
  <c r="M1078" i="63"/>
  <c r="H1078" i="63"/>
  <c r="Q1070" i="63"/>
  <c r="C1070" i="63"/>
  <c r="P1070" i="63"/>
  <c r="B1070" i="63"/>
  <c r="F1070" i="63"/>
  <c r="N1070" i="63"/>
  <c r="M1070" i="63"/>
  <c r="H1070" i="63"/>
  <c r="D1070" i="63"/>
  <c r="K1070" i="63"/>
  <c r="G1070" i="63"/>
  <c r="E1070" i="63"/>
  <c r="L1070" i="63"/>
  <c r="J1070" i="63"/>
  <c r="I1070" i="63"/>
  <c r="R1070" i="63"/>
  <c r="O1070" i="63"/>
  <c r="Q1345" i="63"/>
  <c r="P1345" i="63"/>
  <c r="N1345" i="63"/>
  <c r="L1345" i="63"/>
  <c r="R1345" i="63"/>
  <c r="O1345" i="63"/>
  <c r="M1345" i="63"/>
  <c r="K1345" i="63"/>
  <c r="J1345" i="63"/>
  <c r="C1058" i="63"/>
  <c r="B1058" i="63"/>
  <c r="C500" i="63"/>
  <c r="B500" i="63"/>
  <c r="F500" i="63"/>
  <c r="E500" i="63"/>
  <c r="I500" i="63"/>
  <c r="G500" i="63"/>
  <c r="D500" i="63"/>
  <c r="H500" i="63"/>
  <c r="C486" i="63"/>
  <c r="D486" i="63"/>
  <c r="B486" i="63"/>
  <c r="I486" i="63"/>
  <c r="G486" i="63"/>
  <c r="F486" i="63"/>
  <c r="E486" i="63"/>
  <c r="H486" i="63"/>
  <c r="O1336" i="63"/>
  <c r="L1336" i="63"/>
  <c r="R1336" i="63"/>
  <c r="M1336" i="63"/>
  <c r="Q1336" i="63"/>
  <c r="P1336" i="63"/>
  <c r="N1336" i="63"/>
  <c r="K1336" i="63"/>
  <c r="J1336" i="63"/>
  <c r="D1050" i="63"/>
  <c r="B1050" i="63"/>
  <c r="C1050" i="63"/>
  <c r="G469" i="63"/>
  <c r="I469" i="63"/>
  <c r="H469" i="63"/>
  <c r="F469" i="63"/>
  <c r="D469" i="63"/>
  <c r="E469" i="63"/>
  <c r="C469" i="63"/>
  <c r="B469" i="63"/>
  <c r="E459" i="63"/>
  <c r="D459" i="63"/>
  <c r="C459" i="63"/>
  <c r="B459" i="63"/>
  <c r="C1043" i="63"/>
  <c r="B1043" i="63"/>
  <c r="N447" i="63"/>
  <c r="K447" i="63"/>
  <c r="H447" i="63"/>
  <c r="R447" i="63"/>
  <c r="D447" i="63"/>
  <c r="I447" i="63"/>
  <c r="G447" i="63"/>
  <c r="E447" i="63"/>
  <c r="C447" i="63"/>
  <c r="B447" i="63"/>
  <c r="P447" i="63"/>
  <c r="M447" i="63"/>
  <c r="J447" i="63"/>
  <c r="F447" i="63"/>
  <c r="Q447" i="63"/>
  <c r="O447" i="63"/>
  <c r="L447" i="63"/>
  <c r="H441" i="63"/>
  <c r="R441" i="63"/>
  <c r="D441" i="63"/>
  <c r="L441" i="63"/>
  <c r="K441" i="63"/>
  <c r="I441" i="63"/>
  <c r="G441" i="63"/>
  <c r="F441" i="63"/>
  <c r="E441" i="63"/>
  <c r="C441" i="63"/>
  <c r="B441" i="63"/>
  <c r="Q441" i="63"/>
  <c r="P441" i="63"/>
  <c r="O441" i="63"/>
  <c r="M441" i="63"/>
  <c r="J441" i="63"/>
  <c r="N441" i="63"/>
  <c r="H1029" i="63"/>
  <c r="L1029" i="63"/>
  <c r="K1029" i="63"/>
  <c r="I1029" i="63"/>
  <c r="G1029" i="63"/>
  <c r="F1029" i="63"/>
  <c r="E1029" i="63"/>
  <c r="D1029" i="63"/>
  <c r="O1029" i="63"/>
  <c r="C1029" i="63"/>
  <c r="B1029" i="63"/>
  <c r="R1029" i="63"/>
  <c r="M1029" i="63"/>
  <c r="J1029" i="63"/>
  <c r="Q1029" i="63"/>
  <c r="P1029" i="63"/>
  <c r="N1029" i="63"/>
  <c r="D428" i="63"/>
  <c r="C428" i="63"/>
  <c r="B428" i="63"/>
  <c r="E428" i="63"/>
  <c r="C1011" i="63"/>
  <c r="B1011" i="63"/>
  <c r="R1309" i="63"/>
  <c r="O1309" i="63"/>
  <c r="N1309" i="63"/>
  <c r="L1309" i="63"/>
  <c r="K1309" i="63"/>
  <c r="J1309" i="63"/>
  <c r="Q1309" i="63"/>
  <c r="P1309" i="63"/>
  <c r="M1309" i="63"/>
  <c r="D416" i="63"/>
  <c r="E416" i="63"/>
  <c r="B416" i="63"/>
  <c r="C416" i="63"/>
  <c r="R992" i="63"/>
  <c r="D992" i="63"/>
  <c r="O992" i="63"/>
  <c r="N992" i="63"/>
  <c r="K992" i="63"/>
  <c r="J992" i="63"/>
  <c r="I992" i="63"/>
  <c r="H992" i="63"/>
  <c r="G992" i="63"/>
  <c r="B992" i="63"/>
  <c r="C992" i="63"/>
  <c r="E992" i="63"/>
  <c r="Q992" i="63"/>
  <c r="P992" i="63"/>
  <c r="M992" i="63"/>
  <c r="L992" i="63"/>
  <c r="F992" i="63"/>
  <c r="O1305" i="63"/>
  <c r="N1305" i="63"/>
  <c r="P1305" i="63"/>
  <c r="R1305" i="63"/>
  <c r="Q1305" i="63"/>
  <c r="M1305" i="63"/>
  <c r="L1305" i="63"/>
  <c r="K1305" i="63"/>
  <c r="J1305" i="63"/>
  <c r="O971" i="63"/>
  <c r="N971" i="63"/>
  <c r="H971" i="63"/>
  <c r="C971" i="63"/>
  <c r="R971" i="63"/>
  <c r="B971" i="63"/>
  <c r="Q971" i="63"/>
  <c r="P971" i="63"/>
  <c r="M971" i="63"/>
  <c r="I971" i="63"/>
  <c r="G971" i="63"/>
  <c r="L971" i="63"/>
  <c r="J971" i="63"/>
  <c r="E971" i="63"/>
  <c r="D971" i="63"/>
  <c r="K971" i="63"/>
  <c r="F971" i="63"/>
  <c r="O968" i="63"/>
  <c r="H968" i="63"/>
  <c r="R968" i="63"/>
  <c r="C968" i="63"/>
  <c r="Q968" i="63"/>
  <c r="B968" i="63"/>
  <c r="P968" i="63"/>
  <c r="N968" i="63"/>
  <c r="M968" i="63"/>
  <c r="L968" i="63"/>
  <c r="K968" i="63"/>
  <c r="J968" i="63"/>
  <c r="I968" i="63"/>
  <c r="G968" i="63"/>
  <c r="F968" i="63"/>
  <c r="E968" i="63"/>
  <c r="D968" i="63"/>
  <c r="I398" i="63"/>
  <c r="R398" i="63"/>
  <c r="D398" i="63"/>
  <c r="Q398" i="63"/>
  <c r="C398" i="63"/>
  <c r="P398" i="63"/>
  <c r="B398" i="63"/>
  <c r="O398" i="63"/>
  <c r="N398" i="63"/>
  <c r="J398" i="63"/>
  <c r="H398" i="63"/>
  <c r="L398" i="63"/>
  <c r="G398" i="63"/>
  <c r="E398" i="63"/>
  <c r="M398" i="63"/>
  <c r="K398" i="63"/>
  <c r="F398" i="63"/>
  <c r="I950" i="63"/>
  <c r="R950" i="63"/>
  <c r="D950" i="63"/>
  <c r="Q950" i="63"/>
  <c r="C950" i="63"/>
  <c r="P950" i="63"/>
  <c r="B950" i="63"/>
  <c r="O950" i="63"/>
  <c r="M950" i="63"/>
  <c r="H950" i="63"/>
  <c r="G950" i="63"/>
  <c r="N950" i="63"/>
  <c r="F950" i="63"/>
  <c r="E950" i="63"/>
  <c r="L950" i="63"/>
  <c r="K950" i="63"/>
  <c r="J950" i="63"/>
  <c r="I939" i="63"/>
  <c r="R939" i="63"/>
  <c r="D939" i="63"/>
  <c r="Q939" i="63"/>
  <c r="C939" i="63"/>
  <c r="P939" i="63"/>
  <c r="B939" i="63"/>
  <c r="O939" i="63"/>
  <c r="M939" i="63"/>
  <c r="H939" i="63"/>
  <c r="G939" i="63"/>
  <c r="E939" i="63"/>
  <c r="N939" i="63"/>
  <c r="L939" i="63"/>
  <c r="K939" i="63"/>
  <c r="J939" i="63"/>
  <c r="F939" i="63"/>
  <c r="C929" i="63"/>
  <c r="B929" i="63"/>
  <c r="O388" i="63"/>
  <c r="K388" i="63"/>
  <c r="J388" i="63"/>
  <c r="P388" i="63"/>
  <c r="N388" i="63"/>
  <c r="M388" i="63"/>
  <c r="L388" i="63"/>
  <c r="D388" i="63"/>
  <c r="C388" i="63"/>
  <c r="B388" i="63"/>
  <c r="G388" i="63"/>
  <c r="F388" i="63"/>
  <c r="E388" i="63"/>
  <c r="Q388" i="63"/>
  <c r="I388" i="63"/>
  <c r="H388" i="63"/>
  <c r="R388" i="63"/>
  <c r="O1287" i="63"/>
  <c r="K1287" i="63"/>
  <c r="J1287" i="63"/>
  <c r="M1287" i="63"/>
  <c r="L1287" i="63"/>
  <c r="Q1287" i="63"/>
  <c r="P1287" i="63"/>
  <c r="N1287" i="63"/>
  <c r="R1287" i="63"/>
  <c r="O361" i="63"/>
  <c r="K361" i="63"/>
  <c r="J361" i="63"/>
  <c r="B361" i="63"/>
  <c r="R361" i="63"/>
  <c r="Q361" i="63"/>
  <c r="P361" i="63"/>
  <c r="G361" i="63"/>
  <c r="F361" i="63"/>
  <c r="E361" i="63"/>
  <c r="M361" i="63"/>
  <c r="L361" i="63"/>
  <c r="I361" i="63"/>
  <c r="H361" i="63"/>
  <c r="D361" i="63"/>
  <c r="C361" i="63"/>
  <c r="N361" i="63"/>
  <c r="J1282" i="63"/>
  <c r="Q1282" i="63"/>
  <c r="P1282" i="63"/>
  <c r="O1282" i="63"/>
  <c r="N1282" i="63"/>
  <c r="L1282" i="63"/>
  <c r="K1282" i="63"/>
  <c r="R1282" i="63"/>
  <c r="M1282" i="63"/>
  <c r="J905" i="63"/>
  <c r="O905" i="63"/>
  <c r="N905" i="63"/>
  <c r="M905" i="63"/>
  <c r="L905" i="63"/>
  <c r="C905" i="63"/>
  <c r="B905" i="63"/>
  <c r="R905" i="63"/>
  <c r="H905" i="63"/>
  <c r="G905" i="63"/>
  <c r="F905" i="63"/>
  <c r="E905" i="63"/>
  <c r="Q905" i="63"/>
  <c r="P905" i="63"/>
  <c r="K905" i="63"/>
  <c r="I905" i="63"/>
  <c r="D905" i="63"/>
  <c r="J899" i="63"/>
  <c r="M899" i="63"/>
  <c r="L899" i="63"/>
  <c r="K899" i="63"/>
  <c r="P899" i="63"/>
  <c r="O899" i="63"/>
  <c r="N899" i="63"/>
  <c r="D899" i="63"/>
  <c r="C899" i="63"/>
  <c r="R899" i="63"/>
  <c r="Q899" i="63"/>
  <c r="I899" i="63"/>
  <c r="F899" i="63"/>
  <c r="B899" i="63"/>
  <c r="G899" i="63"/>
  <c r="E899" i="63"/>
  <c r="H899" i="63"/>
  <c r="O883" i="63"/>
  <c r="K883" i="63"/>
  <c r="M883" i="63"/>
  <c r="L883" i="63"/>
  <c r="E883" i="63"/>
  <c r="D883" i="63"/>
  <c r="C883" i="63"/>
  <c r="N883" i="63"/>
  <c r="I883" i="63"/>
  <c r="H883" i="63"/>
  <c r="G883" i="63"/>
  <c r="J883" i="63"/>
  <c r="F883" i="63"/>
  <c r="B883" i="63"/>
  <c r="R883" i="63"/>
  <c r="P883" i="63"/>
  <c r="Q883" i="63"/>
  <c r="O1270" i="63"/>
  <c r="J1270" i="63"/>
  <c r="N1270" i="63"/>
  <c r="M1270" i="63"/>
  <c r="L1270" i="63"/>
  <c r="K1270" i="63"/>
  <c r="R1270" i="63"/>
  <c r="O861" i="63"/>
  <c r="G861" i="63"/>
  <c r="I861" i="63"/>
  <c r="H861" i="63"/>
  <c r="Q861" i="63"/>
  <c r="P861" i="63"/>
  <c r="N861" i="63"/>
  <c r="R861" i="63"/>
  <c r="M861" i="63"/>
  <c r="L861" i="63"/>
  <c r="J861" i="63"/>
  <c r="F861" i="63"/>
  <c r="B861" i="63"/>
  <c r="K861" i="63"/>
  <c r="E861" i="63"/>
  <c r="D861" i="63"/>
  <c r="C861" i="63"/>
  <c r="J848" i="63"/>
  <c r="K848" i="63"/>
  <c r="I848" i="63"/>
  <c r="R848" i="63"/>
  <c r="C848" i="63"/>
  <c r="Q848" i="63"/>
  <c r="B848" i="63"/>
  <c r="P848" i="63"/>
  <c r="D848" i="63"/>
  <c r="O848" i="63"/>
  <c r="N848" i="63"/>
  <c r="G848" i="63"/>
  <c r="M848" i="63"/>
  <c r="F848" i="63"/>
  <c r="E848" i="63"/>
  <c r="L848" i="63"/>
  <c r="H848" i="63"/>
  <c r="F838" i="63"/>
  <c r="E838" i="63"/>
  <c r="M838" i="63"/>
  <c r="L838" i="63"/>
  <c r="K838" i="63"/>
  <c r="N838" i="63"/>
  <c r="J838" i="63"/>
  <c r="I838" i="63"/>
  <c r="R838" i="63"/>
  <c r="Q838" i="63"/>
  <c r="P838" i="63"/>
  <c r="H838" i="63"/>
  <c r="G838" i="63"/>
  <c r="D838" i="63"/>
  <c r="C838" i="63"/>
  <c r="O838" i="63"/>
  <c r="B838" i="63"/>
  <c r="F827" i="63"/>
  <c r="E827" i="63"/>
  <c r="M827" i="63"/>
  <c r="L827" i="63"/>
  <c r="K827" i="63"/>
  <c r="C827" i="63"/>
  <c r="B827" i="63"/>
  <c r="H827" i="63"/>
  <c r="G827" i="63"/>
  <c r="D827" i="63"/>
  <c r="O827" i="63"/>
  <c r="Q827" i="63"/>
  <c r="P827" i="63"/>
  <c r="N827" i="63"/>
  <c r="R827" i="63"/>
  <c r="J827" i="63"/>
  <c r="I827" i="63"/>
  <c r="M817" i="63"/>
  <c r="L817" i="63"/>
  <c r="K817" i="63"/>
  <c r="E817" i="63"/>
  <c r="D817" i="63"/>
  <c r="H817" i="63"/>
  <c r="G817" i="63"/>
  <c r="F817" i="63"/>
  <c r="C817" i="63"/>
  <c r="O817" i="63"/>
  <c r="R817" i="63"/>
  <c r="Q817" i="63"/>
  <c r="P817" i="63"/>
  <c r="N817" i="63"/>
  <c r="J817" i="63"/>
  <c r="B817" i="63"/>
  <c r="M806" i="63"/>
  <c r="L806" i="63"/>
  <c r="K806" i="63"/>
  <c r="B806" i="63"/>
  <c r="R806" i="63"/>
  <c r="G806" i="63"/>
  <c r="F806" i="63"/>
  <c r="E806" i="63"/>
  <c r="D806" i="63"/>
  <c r="N806" i="63"/>
  <c r="O806" i="63"/>
  <c r="J806" i="63"/>
  <c r="I806" i="63"/>
  <c r="C806" i="63"/>
  <c r="Q806" i="63"/>
  <c r="H806" i="63"/>
  <c r="M313" i="63"/>
  <c r="L313" i="63"/>
  <c r="K313" i="63"/>
  <c r="B313" i="63"/>
  <c r="R313" i="63"/>
  <c r="Q313" i="63"/>
  <c r="P313" i="63"/>
  <c r="N313" i="63"/>
  <c r="J313" i="63"/>
  <c r="F313" i="63"/>
  <c r="O313" i="63"/>
  <c r="I313" i="63"/>
  <c r="H313" i="63"/>
  <c r="G313" i="63"/>
  <c r="D313" i="63"/>
  <c r="C313" i="63"/>
  <c r="E313" i="63"/>
  <c r="M1260" i="63"/>
  <c r="L1260" i="63"/>
  <c r="K1260" i="63"/>
  <c r="P1260" i="63"/>
  <c r="O1260" i="63"/>
  <c r="R1260" i="63"/>
  <c r="Q1260" i="63"/>
  <c r="N1260" i="63"/>
  <c r="J1260" i="63"/>
  <c r="M308" i="63"/>
  <c r="K308" i="63"/>
  <c r="P308" i="63"/>
  <c r="O308" i="63"/>
  <c r="E308" i="63"/>
  <c r="D308" i="63"/>
  <c r="C308" i="63"/>
  <c r="R308" i="63"/>
  <c r="Q308" i="63"/>
  <c r="I308" i="63"/>
  <c r="G308" i="63"/>
  <c r="L308" i="63"/>
  <c r="J308" i="63"/>
  <c r="H308" i="63"/>
  <c r="F308" i="63"/>
  <c r="B308" i="63"/>
  <c r="N308" i="63"/>
  <c r="K744" i="63"/>
  <c r="E744" i="63"/>
  <c r="D744" i="63"/>
  <c r="H744" i="63"/>
  <c r="G744" i="63"/>
  <c r="F744" i="63"/>
  <c r="R744" i="63"/>
  <c r="M744" i="63"/>
  <c r="N744" i="63"/>
  <c r="Q744" i="63"/>
  <c r="O744" i="63"/>
  <c r="L744" i="63"/>
  <c r="B744" i="63"/>
  <c r="P744" i="63"/>
  <c r="J744" i="63"/>
  <c r="C744" i="63"/>
  <c r="Q1255" i="63"/>
  <c r="M1255" i="63"/>
  <c r="L1255" i="63"/>
  <c r="K1255" i="63"/>
  <c r="R1255" i="63"/>
  <c r="P1255" i="63"/>
  <c r="O1255" i="63"/>
  <c r="N1255" i="63"/>
  <c r="J1255" i="63"/>
  <c r="Q727" i="63"/>
  <c r="C727" i="63"/>
  <c r="R727" i="63"/>
  <c r="B727" i="63"/>
  <c r="P727" i="63"/>
  <c r="J727" i="63"/>
  <c r="O727" i="63"/>
  <c r="N727" i="63"/>
  <c r="M727" i="63"/>
  <c r="L727" i="63"/>
  <c r="I727" i="63"/>
  <c r="D727" i="63"/>
  <c r="H727" i="63"/>
  <c r="G727" i="63"/>
  <c r="F727" i="63"/>
  <c r="E727" i="63"/>
  <c r="Q717" i="63"/>
  <c r="C717" i="63"/>
  <c r="N717" i="63"/>
  <c r="M717" i="63"/>
  <c r="G717" i="63"/>
  <c r="F717" i="63"/>
  <c r="E717" i="63"/>
  <c r="D717" i="63"/>
  <c r="B717" i="63"/>
  <c r="R717" i="63"/>
  <c r="J717" i="63"/>
  <c r="I717" i="63"/>
  <c r="P717" i="63"/>
  <c r="O717" i="63"/>
  <c r="L717" i="63"/>
  <c r="K717" i="63"/>
  <c r="H717" i="63"/>
  <c r="Q711" i="63"/>
  <c r="C711" i="63"/>
  <c r="M711" i="63"/>
  <c r="F711" i="63"/>
  <c r="J711" i="63"/>
  <c r="I711" i="63"/>
  <c r="H711" i="63"/>
  <c r="G711" i="63"/>
  <c r="E711" i="63"/>
  <c r="B711" i="63"/>
  <c r="N711" i="63"/>
  <c r="R711" i="63"/>
  <c r="P711" i="63"/>
  <c r="O711" i="63"/>
  <c r="L711" i="63"/>
  <c r="K711" i="63"/>
  <c r="Q293" i="63"/>
  <c r="C293" i="63"/>
  <c r="K293" i="63"/>
  <c r="D293" i="63"/>
  <c r="F293" i="63"/>
  <c r="E293" i="63"/>
  <c r="B293" i="63"/>
  <c r="R293" i="63"/>
  <c r="O293" i="63"/>
  <c r="I293" i="63"/>
  <c r="L293" i="63"/>
  <c r="J293" i="63"/>
  <c r="H293" i="63"/>
  <c r="G293" i="63"/>
  <c r="P293" i="63"/>
  <c r="Q692" i="63"/>
  <c r="C692" i="63"/>
  <c r="I692" i="63"/>
  <c r="P692" i="63"/>
  <c r="R692" i="63"/>
  <c r="O692" i="63"/>
  <c r="N692" i="63"/>
  <c r="M692" i="63"/>
  <c r="K692" i="63"/>
  <c r="E692" i="63"/>
  <c r="L692" i="63"/>
  <c r="J692" i="63"/>
  <c r="H692" i="63"/>
  <c r="G692" i="63"/>
  <c r="F692" i="63"/>
  <c r="B692" i="63"/>
  <c r="Q289" i="63"/>
  <c r="C289" i="63"/>
  <c r="F289" i="63"/>
  <c r="M289" i="63"/>
  <c r="I289" i="63"/>
  <c r="H289" i="63"/>
  <c r="G289" i="63"/>
  <c r="E289" i="63"/>
  <c r="B289" i="63"/>
  <c r="N289" i="63"/>
  <c r="R289" i="63"/>
  <c r="P289" i="63"/>
  <c r="O289" i="63"/>
  <c r="L289" i="63"/>
  <c r="K289" i="63"/>
  <c r="J289" i="63"/>
  <c r="D289" i="63"/>
  <c r="Q1244" i="63"/>
  <c r="R1244" i="63"/>
  <c r="P1244" i="63"/>
  <c r="O1244" i="63"/>
  <c r="N1244" i="63"/>
  <c r="L1244" i="63"/>
  <c r="M1244" i="63"/>
  <c r="K1244" i="63"/>
  <c r="J1244" i="63"/>
  <c r="Q1242" i="63"/>
  <c r="O1242" i="63"/>
  <c r="N1242" i="63"/>
  <c r="M1242" i="63"/>
  <c r="L1242" i="63"/>
  <c r="J1242" i="63"/>
  <c r="R1242" i="63"/>
  <c r="P1242" i="63"/>
  <c r="K1242" i="63"/>
  <c r="N279" i="63"/>
  <c r="M279" i="63"/>
  <c r="L279" i="63"/>
  <c r="K279" i="63"/>
  <c r="I279" i="63"/>
  <c r="E279" i="63"/>
  <c r="D279" i="63"/>
  <c r="C279" i="63"/>
  <c r="B279" i="63"/>
  <c r="R279" i="63"/>
  <c r="Q279" i="63"/>
  <c r="P279" i="63"/>
  <c r="O279" i="63"/>
  <c r="F276" i="63"/>
  <c r="E276" i="63"/>
  <c r="D276" i="63"/>
  <c r="N642" i="63"/>
  <c r="L642" i="63"/>
  <c r="K642" i="63"/>
  <c r="J642" i="63"/>
  <c r="I642" i="63"/>
  <c r="H642" i="63"/>
  <c r="G642" i="63"/>
  <c r="F642" i="63"/>
  <c r="E642" i="63"/>
  <c r="D642" i="63"/>
  <c r="R642" i="63"/>
  <c r="C642" i="63"/>
  <c r="N261" i="63"/>
  <c r="Q261" i="63"/>
  <c r="B261" i="63"/>
  <c r="P261" i="63"/>
  <c r="O261" i="63"/>
  <c r="M261" i="63"/>
  <c r="L261" i="63"/>
  <c r="K261" i="63"/>
  <c r="J261" i="63"/>
  <c r="I261" i="63"/>
  <c r="H261" i="63"/>
  <c r="G261" i="63"/>
  <c r="E624" i="63"/>
  <c r="R624" i="63"/>
  <c r="D624" i="63"/>
  <c r="Q624" i="63"/>
  <c r="C624" i="63"/>
  <c r="P624" i="63"/>
  <c r="B624" i="63"/>
  <c r="O624" i="63"/>
  <c r="N624" i="63"/>
  <c r="M624" i="63"/>
  <c r="L624" i="63"/>
  <c r="K624" i="63"/>
  <c r="J624" i="63"/>
  <c r="E248" i="63"/>
  <c r="D248" i="63"/>
  <c r="C248" i="63"/>
  <c r="B248" i="63"/>
  <c r="E234" i="63"/>
  <c r="D234" i="63"/>
  <c r="C234" i="63"/>
  <c r="B234" i="63"/>
  <c r="R1222" i="63"/>
  <c r="Q1222" i="63"/>
  <c r="P1222" i="63"/>
  <c r="O1222" i="63"/>
  <c r="N1222" i="63"/>
  <c r="M1222" i="63"/>
  <c r="L1222" i="63"/>
  <c r="K1222" i="63"/>
  <c r="J1222" i="63"/>
  <c r="R1221" i="63"/>
  <c r="Q1221" i="63"/>
  <c r="P1221" i="63"/>
  <c r="O1221" i="63"/>
  <c r="N1221" i="63"/>
  <c r="M1221" i="63"/>
  <c r="L1221" i="63"/>
  <c r="K1221" i="63"/>
  <c r="J1221" i="63"/>
  <c r="E197" i="63"/>
  <c r="D197" i="63"/>
  <c r="C197" i="63"/>
  <c r="B197" i="63"/>
  <c r="E183" i="63"/>
  <c r="D183" i="63"/>
  <c r="C183" i="63"/>
  <c r="B183" i="63"/>
  <c r="E615" i="63"/>
  <c r="D615" i="63"/>
  <c r="C615" i="63"/>
  <c r="B615" i="63"/>
  <c r="E165" i="63"/>
  <c r="D165" i="63"/>
  <c r="C165" i="63"/>
  <c r="B165" i="63"/>
  <c r="R1213" i="63"/>
  <c r="Q1213" i="63"/>
  <c r="P1213" i="63"/>
  <c r="O1213" i="63"/>
  <c r="M1213" i="63"/>
  <c r="L1213" i="63"/>
  <c r="K1213" i="63"/>
  <c r="J1213" i="63"/>
  <c r="E141" i="63"/>
  <c r="D141" i="63"/>
  <c r="C141" i="63"/>
  <c r="B141" i="63"/>
  <c r="E128" i="63"/>
  <c r="D128" i="63"/>
  <c r="C128" i="63"/>
  <c r="B128" i="63"/>
  <c r="E115" i="63"/>
  <c r="D115" i="63"/>
  <c r="C115" i="63"/>
  <c r="B115" i="63"/>
  <c r="E101" i="63"/>
  <c r="D101" i="63"/>
  <c r="C101" i="63"/>
  <c r="B101" i="63"/>
  <c r="E88" i="63"/>
  <c r="D88" i="63"/>
  <c r="C88" i="63"/>
  <c r="B88" i="63"/>
  <c r="E82" i="63"/>
  <c r="D82" i="63"/>
  <c r="C82" i="63"/>
  <c r="B82" i="63"/>
  <c r="E69" i="63"/>
  <c r="D69" i="63"/>
  <c r="C69" i="63"/>
  <c r="B69" i="63"/>
  <c r="E56" i="63"/>
  <c r="D56" i="63"/>
  <c r="C56" i="63"/>
  <c r="B56" i="63"/>
  <c r="E43" i="63"/>
  <c r="D43" i="63"/>
  <c r="C43" i="63"/>
  <c r="B43" i="63"/>
  <c r="E30" i="63"/>
  <c r="D30" i="63"/>
  <c r="C30" i="63"/>
  <c r="B30" i="63"/>
  <c r="E17" i="63"/>
  <c r="D17" i="63"/>
  <c r="C17" i="63"/>
  <c r="B17" i="63"/>
  <c r="E3" i="63"/>
  <c r="D3" i="63"/>
  <c r="C3" i="63"/>
  <c r="B3" i="63"/>
  <c r="G3" i="63"/>
  <c r="E4" i="63"/>
  <c r="D5" i="63"/>
  <c r="H12" i="63"/>
  <c r="G13" i="63"/>
  <c r="E14" i="63"/>
  <c r="D18" i="63"/>
  <c r="H25" i="63"/>
  <c r="G26" i="63"/>
  <c r="E27" i="63"/>
  <c r="E39" i="63"/>
  <c r="C40" i="63"/>
  <c r="F48" i="63"/>
  <c r="C49" i="63"/>
  <c r="E65" i="63"/>
  <c r="C66" i="63"/>
  <c r="F74" i="63"/>
  <c r="C75" i="63"/>
  <c r="Q607" i="63"/>
  <c r="E85" i="63"/>
  <c r="M610" i="63"/>
  <c r="I86" i="63"/>
  <c r="H611" i="63"/>
  <c r="G96" i="63"/>
  <c r="F97" i="63"/>
  <c r="D98" i="63"/>
  <c r="B105" i="63"/>
  <c r="G106" i="63"/>
  <c r="D107" i="63"/>
  <c r="G108" i="63"/>
  <c r="H115" i="63"/>
  <c r="F116" i="63"/>
  <c r="H117" i="63"/>
  <c r="I123" i="63"/>
  <c r="H136" i="63"/>
  <c r="G137" i="63"/>
  <c r="E138" i="63"/>
  <c r="G144" i="63"/>
  <c r="E145" i="63"/>
  <c r="B150" i="63"/>
  <c r="H155" i="63"/>
  <c r="H156" i="63"/>
  <c r="D161" i="63"/>
  <c r="C162" i="63"/>
  <c r="H168" i="63"/>
  <c r="H169" i="63"/>
  <c r="F174" i="63"/>
  <c r="I197" i="63"/>
  <c r="G202" i="63"/>
  <c r="F221" i="63"/>
  <c r="F225" i="63"/>
  <c r="D226" i="63"/>
  <c r="D230" i="63"/>
  <c r="C231" i="63"/>
  <c r="B236" i="63"/>
  <c r="M254" i="63"/>
  <c r="F622" i="63"/>
  <c r="B626" i="63"/>
  <c r="G627" i="63"/>
  <c r="C630" i="63"/>
  <c r="K260" i="63"/>
  <c r="P1225" i="63"/>
  <c r="L633" i="63"/>
  <c r="M1228" i="63"/>
  <c r="G640" i="63"/>
  <c r="B642" i="63"/>
  <c r="I643" i="63"/>
  <c r="E273" i="63"/>
  <c r="L645" i="63"/>
  <c r="E647" i="63"/>
  <c r="B276" i="63"/>
  <c r="L1235" i="63"/>
  <c r="H648" i="63"/>
  <c r="O650" i="63"/>
  <c r="O652" i="63"/>
  <c r="M280" i="63"/>
  <c r="K658" i="63"/>
  <c r="J662" i="63"/>
  <c r="H675" i="63"/>
  <c r="E683" i="63"/>
  <c r="D692" i="63"/>
  <c r="Q698" i="63"/>
  <c r="J704" i="63"/>
  <c r="D711" i="63"/>
  <c r="H298" i="63"/>
  <c r="M724" i="63"/>
  <c r="E739" i="63"/>
  <c r="Q760" i="63"/>
  <c r="I822" i="63"/>
  <c r="P1270" i="63"/>
  <c r="O568" i="63"/>
  <c r="N568" i="63"/>
  <c r="H568" i="63"/>
  <c r="G568" i="63"/>
  <c r="F568" i="63"/>
  <c r="E568" i="63"/>
  <c r="Q568" i="63"/>
  <c r="P568" i="63"/>
  <c r="M568" i="63"/>
  <c r="D568" i="63"/>
  <c r="C568" i="63"/>
  <c r="B568" i="63"/>
  <c r="I568" i="63"/>
  <c r="L568" i="63"/>
  <c r="K568" i="63"/>
  <c r="J568" i="63"/>
  <c r="R568" i="63"/>
  <c r="R1352" i="63"/>
  <c r="Q1352" i="63"/>
  <c r="K1352" i="63"/>
  <c r="N1352" i="63"/>
  <c r="O1352" i="63"/>
  <c r="J1352" i="63"/>
  <c r="P1352" i="63"/>
  <c r="M1352" i="63"/>
  <c r="L1352" i="63"/>
  <c r="D456" i="63"/>
  <c r="C456" i="63"/>
  <c r="B456" i="63"/>
  <c r="E456" i="63"/>
  <c r="P1296" i="63"/>
  <c r="R1296" i="63"/>
  <c r="L1296" i="63"/>
  <c r="K1296" i="63"/>
  <c r="J1296" i="63"/>
  <c r="O1296" i="63"/>
  <c r="Q1296" i="63"/>
  <c r="M1296" i="63"/>
  <c r="N1296" i="63"/>
  <c r="K902" i="63"/>
  <c r="J902" i="63"/>
  <c r="I902" i="63"/>
  <c r="H902" i="63"/>
  <c r="G902" i="63"/>
  <c r="L902" i="63"/>
  <c r="F902" i="63"/>
  <c r="E902" i="63"/>
  <c r="N902" i="63"/>
  <c r="M902" i="63"/>
  <c r="R902" i="63"/>
  <c r="P902" i="63"/>
  <c r="O902" i="63"/>
  <c r="D902" i="63"/>
  <c r="Q902" i="63"/>
  <c r="C902" i="63"/>
  <c r="B902" i="63"/>
  <c r="N794" i="63"/>
  <c r="M794" i="63"/>
  <c r="L794" i="63"/>
  <c r="P794" i="63"/>
  <c r="O794" i="63"/>
  <c r="C794" i="63"/>
  <c r="B794" i="63"/>
  <c r="Q794" i="63"/>
  <c r="K794" i="63"/>
  <c r="G794" i="63"/>
  <c r="R794" i="63"/>
  <c r="J794" i="63"/>
  <c r="I794" i="63"/>
  <c r="F794" i="63"/>
  <c r="E794" i="63"/>
  <c r="H794" i="63"/>
  <c r="O1238" i="63"/>
  <c r="N1238" i="63"/>
  <c r="J1238" i="63"/>
  <c r="R1238" i="63"/>
  <c r="Q1238" i="63"/>
  <c r="F173" i="63"/>
  <c r="E173" i="63"/>
  <c r="D173" i="63"/>
  <c r="C173" i="63"/>
  <c r="B173" i="63"/>
  <c r="F77" i="63"/>
  <c r="E77" i="63"/>
  <c r="D77" i="63"/>
  <c r="C77" i="63"/>
  <c r="B77" i="63"/>
  <c r="C258" i="63"/>
  <c r="E1151" i="63"/>
  <c r="L1151" i="63"/>
  <c r="K1151" i="63"/>
  <c r="J1151" i="63"/>
  <c r="I1151" i="63"/>
  <c r="H1151" i="63"/>
  <c r="G1151" i="63"/>
  <c r="C1151" i="63"/>
  <c r="N1151" i="63"/>
  <c r="Q1151" i="63"/>
  <c r="D1151" i="63"/>
  <c r="M1151" i="63"/>
  <c r="F1151" i="63"/>
  <c r="R1151" i="63"/>
  <c r="P1151" i="63"/>
  <c r="O1151" i="63"/>
  <c r="B1151" i="63"/>
  <c r="H987" i="63"/>
  <c r="E987" i="63"/>
  <c r="R987" i="63"/>
  <c r="D987" i="63"/>
  <c r="M987" i="63"/>
  <c r="G987" i="63"/>
  <c r="F987" i="63"/>
  <c r="C987" i="63"/>
  <c r="B987" i="63"/>
  <c r="Q987" i="63"/>
  <c r="P987" i="63"/>
  <c r="O987" i="63"/>
  <c r="N987" i="63"/>
  <c r="L987" i="63"/>
  <c r="K987" i="63"/>
  <c r="J987" i="63"/>
  <c r="I987" i="63"/>
  <c r="M933" i="63"/>
  <c r="H933" i="63"/>
  <c r="G933" i="63"/>
  <c r="F933" i="63"/>
  <c r="E933" i="63"/>
  <c r="I933" i="63"/>
  <c r="P933" i="63"/>
  <c r="N933" i="63"/>
  <c r="L933" i="63"/>
  <c r="K933" i="63"/>
  <c r="J933" i="63"/>
  <c r="D933" i="63"/>
  <c r="C933" i="63"/>
  <c r="B933" i="63"/>
  <c r="O933" i="63"/>
  <c r="R933" i="63"/>
  <c r="Q933" i="63"/>
  <c r="N341" i="63"/>
  <c r="L341" i="63"/>
  <c r="K341" i="63"/>
  <c r="J341" i="63"/>
  <c r="I341" i="63"/>
  <c r="E341" i="63"/>
  <c r="D341" i="63"/>
  <c r="C341" i="63"/>
  <c r="P341" i="63"/>
  <c r="O341" i="63"/>
  <c r="M341" i="63"/>
  <c r="R341" i="63"/>
  <c r="Q341" i="63"/>
  <c r="B341" i="63"/>
  <c r="G341" i="63"/>
  <c r="F341" i="63"/>
  <c r="H341" i="63"/>
  <c r="E856" i="63"/>
  <c r="D856" i="63"/>
  <c r="O856" i="63"/>
  <c r="N856" i="63"/>
  <c r="H856" i="63"/>
  <c r="G856" i="63"/>
  <c r="F856" i="63"/>
  <c r="I856" i="63"/>
  <c r="C856" i="63"/>
  <c r="B856" i="63"/>
  <c r="R856" i="63"/>
  <c r="Q856" i="63"/>
  <c r="P856" i="63"/>
  <c r="M856" i="63"/>
  <c r="L856" i="63"/>
  <c r="J856" i="63"/>
  <c r="Q793" i="63"/>
  <c r="C793" i="63"/>
  <c r="P793" i="63"/>
  <c r="B793" i="63"/>
  <c r="O793" i="63"/>
  <c r="M793" i="63"/>
  <c r="L793" i="63"/>
  <c r="R793" i="63"/>
  <c r="N793" i="63"/>
  <c r="J793" i="63"/>
  <c r="I793" i="63"/>
  <c r="E793" i="63"/>
  <c r="K793" i="63"/>
  <c r="H793" i="63"/>
  <c r="G793" i="63"/>
  <c r="F793" i="63"/>
  <c r="D793" i="63"/>
  <c r="C303" i="63"/>
  <c r="D303" i="63"/>
  <c r="B303" i="63"/>
  <c r="E303" i="63"/>
  <c r="R275" i="63"/>
  <c r="D275" i="63"/>
  <c r="L275" i="63"/>
  <c r="K275" i="63"/>
  <c r="J275" i="63"/>
  <c r="I275" i="63"/>
  <c r="H275" i="63"/>
  <c r="G275" i="63"/>
  <c r="F275" i="63"/>
  <c r="E275" i="63"/>
  <c r="C275" i="63"/>
  <c r="Q275" i="63"/>
  <c r="B275" i="63"/>
  <c r="I228" i="63"/>
  <c r="H228" i="63"/>
  <c r="G228" i="63"/>
  <c r="F228" i="63"/>
  <c r="E228" i="63"/>
  <c r="D228" i="63"/>
  <c r="C228" i="63"/>
  <c r="B228" i="63"/>
  <c r="I147" i="63"/>
  <c r="H147" i="63"/>
  <c r="G147" i="63"/>
  <c r="F147" i="63"/>
  <c r="E147" i="63"/>
  <c r="C147" i="63"/>
  <c r="B147" i="63"/>
  <c r="I24" i="63"/>
  <c r="H24" i="63"/>
  <c r="G24" i="63"/>
  <c r="F24" i="63"/>
  <c r="E24" i="63"/>
  <c r="C24" i="63"/>
  <c r="B24" i="63"/>
  <c r="D794" i="63"/>
  <c r="K1200" i="63"/>
  <c r="J1200" i="63"/>
  <c r="R1200" i="63"/>
  <c r="Q1200" i="63"/>
  <c r="Q559" i="63"/>
  <c r="C559" i="63"/>
  <c r="P559" i="63"/>
  <c r="B559" i="63"/>
  <c r="J559" i="63"/>
  <c r="I559" i="63"/>
  <c r="H559" i="63"/>
  <c r="M559" i="63"/>
  <c r="L559" i="63"/>
  <c r="K559" i="63"/>
  <c r="F559" i="63"/>
  <c r="D559" i="63"/>
  <c r="E559" i="63"/>
  <c r="O559" i="63"/>
  <c r="R559" i="63"/>
  <c r="N559" i="63"/>
  <c r="G559" i="63"/>
  <c r="Q1187" i="63"/>
  <c r="C1187" i="63"/>
  <c r="P1187" i="63"/>
  <c r="B1187" i="63"/>
  <c r="J1187" i="63"/>
  <c r="I1187" i="63"/>
  <c r="D1187" i="63"/>
  <c r="M1187" i="63"/>
  <c r="L1187" i="63"/>
  <c r="K1187" i="63"/>
  <c r="E1187" i="63"/>
  <c r="R1187" i="63"/>
  <c r="O1187" i="63"/>
  <c r="N1187" i="63"/>
  <c r="G1187" i="63"/>
  <c r="F1187" i="63"/>
  <c r="H1187" i="63"/>
  <c r="Q553" i="63"/>
  <c r="C553" i="63"/>
  <c r="J553" i="63"/>
  <c r="I553" i="63"/>
  <c r="K553" i="63"/>
  <c r="R553" i="63"/>
  <c r="P553" i="63"/>
  <c r="E553" i="63"/>
  <c r="O553" i="63"/>
  <c r="N553" i="63"/>
  <c r="M553" i="63"/>
  <c r="H553" i="63"/>
  <c r="D553" i="63"/>
  <c r="L553" i="63"/>
  <c r="G553" i="63"/>
  <c r="F553" i="63"/>
  <c r="B553" i="63"/>
  <c r="Q1176" i="63"/>
  <c r="C1176" i="63"/>
  <c r="J1176" i="63"/>
  <c r="I1176" i="63"/>
  <c r="P1176" i="63"/>
  <c r="G1176" i="63"/>
  <c r="F1176" i="63"/>
  <c r="E1176" i="63"/>
  <c r="R1176" i="63"/>
  <c r="D1176" i="63"/>
  <c r="B1176" i="63"/>
  <c r="H1176" i="63"/>
  <c r="O1176" i="63"/>
  <c r="N1176" i="63"/>
  <c r="L1176" i="63"/>
  <c r="K1176" i="63"/>
  <c r="M1176" i="63"/>
  <c r="Q542" i="63"/>
  <c r="C542" i="63"/>
  <c r="J542" i="63"/>
  <c r="M542" i="63"/>
  <c r="E542" i="63"/>
  <c r="D542" i="63"/>
  <c r="B542" i="63"/>
  <c r="I542" i="63"/>
  <c r="H542" i="63"/>
  <c r="G542" i="63"/>
  <c r="R542" i="63"/>
  <c r="K542" i="63"/>
  <c r="L542" i="63"/>
  <c r="O542" i="63"/>
  <c r="N542" i="63"/>
  <c r="P542" i="63"/>
  <c r="F542" i="63"/>
  <c r="R1156" i="63"/>
  <c r="D1156" i="63"/>
  <c r="K1156" i="63"/>
  <c r="J1156" i="63"/>
  <c r="I1156" i="63"/>
  <c r="N1156" i="63"/>
  <c r="C1156" i="63"/>
  <c r="B1156" i="63"/>
  <c r="Q1156" i="63"/>
  <c r="H1156" i="63"/>
  <c r="G1156" i="63"/>
  <c r="F1156" i="63"/>
  <c r="E1156" i="63"/>
  <c r="O1156" i="63"/>
  <c r="P1156" i="63"/>
  <c r="L1156" i="63"/>
  <c r="M1156" i="63"/>
  <c r="P540" i="63"/>
  <c r="B540" i="63"/>
  <c r="I540" i="63"/>
  <c r="H540" i="63"/>
  <c r="G540" i="63"/>
  <c r="M540" i="63"/>
  <c r="E540" i="63"/>
  <c r="L540" i="63"/>
  <c r="J540" i="63"/>
  <c r="F540" i="63"/>
  <c r="K540" i="63"/>
  <c r="D540" i="63"/>
  <c r="Q540" i="63"/>
  <c r="O540" i="63"/>
  <c r="R540" i="63"/>
  <c r="C540" i="63"/>
  <c r="N540" i="63"/>
  <c r="P1134" i="63"/>
  <c r="B1134" i="63"/>
  <c r="I1134" i="63"/>
  <c r="H1134" i="63"/>
  <c r="G1134" i="63"/>
  <c r="O1134" i="63"/>
  <c r="J1134" i="63"/>
  <c r="R1134" i="63"/>
  <c r="Q1134" i="63"/>
  <c r="M1134" i="63"/>
  <c r="L1134" i="63"/>
  <c r="D1134" i="63"/>
  <c r="E1134" i="63"/>
  <c r="N1134" i="63"/>
  <c r="K1134" i="63"/>
  <c r="C1134" i="63"/>
  <c r="F1134" i="63"/>
  <c r="J1122" i="63"/>
  <c r="E1122" i="63"/>
  <c r="L1122" i="63"/>
  <c r="I1122" i="63"/>
  <c r="H1122" i="63"/>
  <c r="M1122" i="63"/>
  <c r="K1122" i="63"/>
  <c r="R1122" i="63"/>
  <c r="C1122" i="63"/>
  <c r="P1122" i="63"/>
  <c r="N1122" i="63"/>
  <c r="G1122" i="63"/>
  <c r="O1122" i="63"/>
  <c r="B1122" i="63"/>
  <c r="Q1122" i="63"/>
  <c r="F1122" i="63"/>
  <c r="D1122" i="63"/>
  <c r="J1356" i="63"/>
  <c r="P1356" i="63"/>
  <c r="O1356" i="63"/>
  <c r="R1356" i="63"/>
  <c r="K1356" i="63"/>
  <c r="N1356" i="63"/>
  <c r="M1356" i="63"/>
  <c r="Q1356" i="63"/>
  <c r="L1356" i="63"/>
  <c r="P1354" i="63"/>
  <c r="K1354" i="63"/>
  <c r="R1354" i="63"/>
  <c r="N1354" i="63"/>
  <c r="J1354" i="63"/>
  <c r="Q1354" i="63"/>
  <c r="O1354" i="63"/>
  <c r="L1354" i="63"/>
  <c r="M1354" i="63"/>
  <c r="F1093" i="63"/>
  <c r="E1093" i="63"/>
  <c r="Q1093" i="63"/>
  <c r="L1093" i="63"/>
  <c r="I1093" i="63"/>
  <c r="B1093" i="63"/>
  <c r="K1093" i="63"/>
  <c r="G1093" i="63"/>
  <c r="O1093" i="63"/>
  <c r="R1093" i="63"/>
  <c r="P1093" i="63"/>
  <c r="M1093" i="63"/>
  <c r="J1093" i="63"/>
  <c r="N1093" i="63"/>
  <c r="C1093" i="63"/>
  <c r="D1093" i="63"/>
  <c r="H1093" i="63"/>
  <c r="F1084" i="63"/>
  <c r="E1084" i="63"/>
  <c r="I1084" i="63"/>
  <c r="D1084" i="63"/>
  <c r="Q1084" i="63"/>
  <c r="P1084" i="63"/>
  <c r="L1084" i="63"/>
  <c r="M1084" i="63"/>
  <c r="H1084" i="63"/>
  <c r="G1084" i="63"/>
  <c r="B1084" i="63"/>
  <c r="R1084" i="63"/>
  <c r="J1084" i="63"/>
  <c r="C1084" i="63"/>
  <c r="O1084" i="63"/>
  <c r="N1084" i="63"/>
  <c r="K1084" i="63"/>
  <c r="F524" i="63"/>
  <c r="E524" i="63"/>
  <c r="C524" i="63"/>
  <c r="P524" i="63"/>
  <c r="M524" i="63"/>
  <c r="L524" i="63"/>
  <c r="H524" i="63"/>
  <c r="I524" i="63"/>
  <c r="B524" i="63"/>
  <c r="N524" i="63"/>
  <c r="G524" i="63"/>
  <c r="D524" i="63"/>
  <c r="O524" i="63"/>
  <c r="K524" i="63"/>
  <c r="R524" i="63"/>
  <c r="Q524" i="63"/>
  <c r="J524" i="63"/>
  <c r="F520" i="63"/>
  <c r="E520" i="63"/>
  <c r="G520" i="63"/>
  <c r="R520" i="63"/>
  <c r="B520" i="63"/>
  <c r="O520" i="63"/>
  <c r="N520" i="63"/>
  <c r="Q520" i="63"/>
  <c r="M520" i="63"/>
  <c r="L520" i="63"/>
  <c r="H520" i="63"/>
  <c r="P520" i="63"/>
  <c r="K520" i="63"/>
  <c r="J520" i="63"/>
  <c r="I520" i="63"/>
  <c r="C520" i="63"/>
  <c r="D520" i="63"/>
  <c r="O1344" i="63"/>
  <c r="J1344" i="63"/>
  <c r="R1344" i="63"/>
  <c r="M1344" i="63"/>
  <c r="Q1344" i="63"/>
  <c r="K1344" i="63"/>
  <c r="N1344" i="63"/>
  <c r="L1344" i="63"/>
  <c r="P1344" i="63"/>
  <c r="E509" i="63"/>
  <c r="D509" i="63"/>
  <c r="C509" i="63"/>
  <c r="B509" i="63"/>
  <c r="F499" i="63"/>
  <c r="E499" i="63"/>
  <c r="G499" i="63"/>
  <c r="D499" i="63"/>
  <c r="I499" i="63"/>
  <c r="H499" i="63"/>
  <c r="B499" i="63"/>
  <c r="C499" i="63"/>
  <c r="F485" i="63"/>
  <c r="E485" i="63"/>
  <c r="D485" i="63"/>
  <c r="B485" i="63"/>
  <c r="I485" i="63"/>
  <c r="G485" i="63"/>
  <c r="H485" i="63"/>
  <c r="C485" i="63"/>
  <c r="D477" i="63"/>
  <c r="C477" i="63"/>
  <c r="E477" i="63"/>
  <c r="B477" i="63"/>
  <c r="R1331" i="63"/>
  <c r="O1331" i="63"/>
  <c r="J1331" i="63"/>
  <c r="K1331" i="63"/>
  <c r="P1331" i="63"/>
  <c r="M1331" i="63"/>
  <c r="L1331" i="63"/>
  <c r="N1331" i="63"/>
  <c r="Q1331" i="63"/>
  <c r="C468" i="63"/>
  <c r="E468" i="63"/>
  <c r="B468" i="63"/>
  <c r="D468" i="63"/>
  <c r="D458" i="63"/>
  <c r="E458" i="63"/>
  <c r="B458" i="63"/>
  <c r="C458" i="63"/>
  <c r="C1042" i="63"/>
  <c r="B1042" i="63"/>
  <c r="N446" i="63"/>
  <c r="K446" i="63"/>
  <c r="G446" i="63"/>
  <c r="H446" i="63"/>
  <c r="F446" i="63"/>
  <c r="D446" i="63"/>
  <c r="C446" i="63"/>
  <c r="B446" i="63"/>
  <c r="R446" i="63"/>
  <c r="Q446" i="63"/>
  <c r="P446" i="63"/>
  <c r="O446" i="63"/>
  <c r="M446" i="63"/>
  <c r="J446" i="63"/>
  <c r="I446" i="63"/>
  <c r="E446" i="63"/>
  <c r="L446" i="63"/>
  <c r="G440" i="63"/>
  <c r="I440" i="63"/>
  <c r="H440" i="63"/>
  <c r="F440" i="63"/>
  <c r="E440" i="63"/>
  <c r="D440" i="63"/>
  <c r="C440" i="63"/>
  <c r="B440" i="63"/>
  <c r="C1028" i="63"/>
  <c r="B1028" i="63"/>
  <c r="I1017" i="63"/>
  <c r="G1017" i="63"/>
  <c r="E1017" i="63"/>
  <c r="R1017" i="63"/>
  <c r="D1017" i="63"/>
  <c r="Q1017" i="63"/>
  <c r="C1017" i="63"/>
  <c r="P1017" i="63"/>
  <c r="K1017" i="63"/>
  <c r="J1017" i="63"/>
  <c r="H1017" i="63"/>
  <c r="F1017" i="63"/>
  <c r="M1017" i="63"/>
  <c r="L1017" i="63"/>
  <c r="B1017" i="63"/>
  <c r="O1017" i="63"/>
  <c r="N1017" i="63"/>
  <c r="G426" i="63"/>
  <c r="R426" i="63"/>
  <c r="D426" i="63"/>
  <c r="Q426" i="63"/>
  <c r="C426" i="63"/>
  <c r="M426" i="63"/>
  <c r="H426" i="63"/>
  <c r="F426" i="63"/>
  <c r="E426" i="63"/>
  <c r="B426" i="63"/>
  <c r="N426" i="63"/>
  <c r="L426" i="63"/>
  <c r="O426" i="63"/>
  <c r="J426" i="63"/>
  <c r="I426" i="63"/>
  <c r="K426" i="63"/>
  <c r="P426" i="63"/>
  <c r="G1002" i="63"/>
  <c r="R1002" i="63"/>
  <c r="D1002" i="63"/>
  <c r="Q1002" i="63"/>
  <c r="C1002" i="63"/>
  <c r="L1002" i="63"/>
  <c r="K1002" i="63"/>
  <c r="J1002" i="63"/>
  <c r="I1002" i="63"/>
  <c r="N1002" i="63"/>
  <c r="M1002" i="63"/>
  <c r="O1002" i="63"/>
  <c r="F1002" i="63"/>
  <c r="B1002" i="63"/>
  <c r="P1002" i="63"/>
  <c r="H1002" i="63"/>
  <c r="E1002" i="63"/>
  <c r="G999" i="63"/>
  <c r="R999" i="63"/>
  <c r="D999" i="63"/>
  <c r="Q999" i="63"/>
  <c r="C999" i="63"/>
  <c r="E999" i="63"/>
  <c r="O999" i="63"/>
  <c r="N999" i="63"/>
  <c r="M999" i="63"/>
  <c r="L999" i="63"/>
  <c r="J999" i="63"/>
  <c r="B999" i="63"/>
  <c r="K999" i="63"/>
  <c r="I999" i="63"/>
  <c r="H999" i="63"/>
  <c r="F999" i="63"/>
  <c r="P999" i="63"/>
  <c r="G991" i="63"/>
  <c r="R991" i="63"/>
  <c r="D991" i="63"/>
  <c r="Q991" i="63"/>
  <c r="C991" i="63"/>
  <c r="P991" i="63"/>
  <c r="K991" i="63"/>
  <c r="J991" i="63"/>
  <c r="I991" i="63"/>
  <c r="H991" i="63"/>
  <c r="O991" i="63"/>
  <c r="M991" i="63"/>
  <c r="F991" i="63"/>
  <c r="E991" i="63"/>
  <c r="B991" i="63"/>
  <c r="N991" i="63"/>
  <c r="L991" i="63"/>
  <c r="R980" i="63"/>
  <c r="D980" i="63"/>
  <c r="Q980" i="63"/>
  <c r="C980" i="63"/>
  <c r="O980" i="63"/>
  <c r="J980" i="63"/>
  <c r="I980" i="63"/>
  <c r="H980" i="63"/>
  <c r="G980" i="63"/>
  <c r="P980" i="63"/>
  <c r="N980" i="63"/>
  <c r="M980" i="63"/>
  <c r="K980" i="63"/>
  <c r="F980" i="63"/>
  <c r="E980" i="63"/>
  <c r="B980" i="63"/>
  <c r="L980" i="63"/>
  <c r="R409" i="63"/>
  <c r="D409" i="63"/>
  <c r="Q409" i="63"/>
  <c r="C409" i="63"/>
  <c r="I409" i="63"/>
  <c r="B409" i="63"/>
  <c r="P409" i="63"/>
  <c r="O409" i="63"/>
  <c r="H409" i="63"/>
  <c r="N409" i="63"/>
  <c r="M409" i="63"/>
  <c r="K409" i="63"/>
  <c r="J409" i="63"/>
  <c r="G409" i="63"/>
  <c r="F409" i="63"/>
  <c r="E409" i="63"/>
  <c r="L409" i="63"/>
  <c r="R1298" i="63"/>
  <c r="J1298" i="63"/>
  <c r="Q1298" i="63"/>
  <c r="P1298" i="63"/>
  <c r="O1298" i="63"/>
  <c r="K1298" i="63"/>
  <c r="L1298" i="63"/>
  <c r="N1298" i="63"/>
  <c r="M1298" i="63"/>
  <c r="L959" i="63"/>
  <c r="G959" i="63"/>
  <c r="F959" i="63"/>
  <c r="E959" i="63"/>
  <c r="R959" i="63"/>
  <c r="D959" i="63"/>
  <c r="K959" i="63"/>
  <c r="C959" i="63"/>
  <c r="B959" i="63"/>
  <c r="Q959" i="63"/>
  <c r="P959" i="63"/>
  <c r="O959" i="63"/>
  <c r="N959" i="63"/>
  <c r="M959" i="63"/>
  <c r="J959" i="63"/>
  <c r="I959" i="63"/>
  <c r="H959" i="63"/>
  <c r="L949" i="63"/>
  <c r="G949" i="63"/>
  <c r="F949" i="63"/>
  <c r="E949" i="63"/>
  <c r="R949" i="63"/>
  <c r="D949" i="63"/>
  <c r="J949" i="63"/>
  <c r="B949" i="63"/>
  <c r="P949" i="63"/>
  <c r="N949" i="63"/>
  <c r="K949" i="63"/>
  <c r="I949" i="63"/>
  <c r="H949" i="63"/>
  <c r="C949" i="63"/>
  <c r="Q949" i="63"/>
  <c r="O949" i="63"/>
  <c r="M949" i="63"/>
  <c r="L938" i="63"/>
  <c r="G938" i="63"/>
  <c r="F938" i="63"/>
  <c r="E938" i="63"/>
  <c r="R938" i="63"/>
  <c r="D938" i="63"/>
  <c r="J938" i="63"/>
  <c r="B938" i="63"/>
  <c r="Q938" i="63"/>
  <c r="O938" i="63"/>
  <c r="M938" i="63"/>
  <c r="K938" i="63"/>
  <c r="I938" i="63"/>
  <c r="H938" i="63"/>
  <c r="P938" i="63"/>
  <c r="N938" i="63"/>
  <c r="C938" i="63"/>
  <c r="R1292" i="63"/>
  <c r="Q1292" i="63"/>
  <c r="P1292" i="63"/>
  <c r="O1292" i="63"/>
  <c r="K1292" i="63"/>
  <c r="J1292" i="63"/>
  <c r="N1292" i="63"/>
  <c r="L1292" i="63"/>
  <c r="M1292" i="63"/>
  <c r="B917" i="63"/>
  <c r="C917" i="63"/>
  <c r="R381" i="63"/>
  <c r="D381" i="63"/>
  <c r="N381" i="63"/>
  <c r="M381" i="63"/>
  <c r="K381" i="63"/>
  <c r="J381" i="63"/>
  <c r="I381" i="63"/>
  <c r="H381" i="63"/>
  <c r="F381" i="63"/>
  <c r="E381" i="63"/>
  <c r="C381" i="63"/>
  <c r="P381" i="63"/>
  <c r="O381" i="63"/>
  <c r="L381" i="63"/>
  <c r="G381" i="63"/>
  <c r="B381" i="63"/>
  <c r="Q381" i="63"/>
  <c r="R372" i="63"/>
  <c r="D372" i="63"/>
  <c r="N372" i="63"/>
  <c r="M372" i="63"/>
  <c r="G372" i="63"/>
  <c r="F372" i="63"/>
  <c r="E372" i="63"/>
  <c r="C372" i="63"/>
  <c r="P372" i="63"/>
  <c r="O372" i="63"/>
  <c r="L372" i="63"/>
  <c r="Q372" i="63"/>
  <c r="K372" i="63"/>
  <c r="J372" i="63"/>
  <c r="I372" i="63"/>
  <c r="H372" i="63"/>
  <c r="B372" i="63"/>
  <c r="C360" i="63"/>
  <c r="B360" i="63"/>
  <c r="R910" i="63"/>
  <c r="D910" i="63"/>
  <c r="N910" i="63"/>
  <c r="M910" i="63"/>
  <c r="F910" i="63"/>
  <c r="E910" i="63"/>
  <c r="C910" i="63"/>
  <c r="B910" i="63"/>
  <c r="P910" i="63"/>
  <c r="O910" i="63"/>
  <c r="L910" i="63"/>
  <c r="I910" i="63"/>
  <c r="H910" i="63"/>
  <c r="G910" i="63"/>
  <c r="J910" i="63"/>
  <c r="Q910" i="63"/>
  <c r="K910" i="63"/>
  <c r="M344" i="63"/>
  <c r="D344" i="63"/>
  <c r="R344" i="63"/>
  <c r="C344" i="63"/>
  <c r="Q344" i="63"/>
  <c r="B344" i="63"/>
  <c r="P344" i="63"/>
  <c r="G344" i="63"/>
  <c r="F344" i="63"/>
  <c r="E344" i="63"/>
  <c r="O344" i="63"/>
  <c r="N344" i="63"/>
  <c r="L344" i="63"/>
  <c r="K344" i="63"/>
  <c r="J344" i="63"/>
  <c r="I344" i="63"/>
  <c r="H344" i="63"/>
  <c r="M904" i="63"/>
  <c r="Q904" i="63"/>
  <c r="B904" i="63"/>
  <c r="P904" i="63"/>
  <c r="O904" i="63"/>
  <c r="N904" i="63"/>
  <c r="R904" i="63"/>
  <c r="I904" i="63"/>
  <c r="H904" i="63"/>
  <c r="C904" i="63"/>
  <c r="J904" i="63"/>
  <c r="F904" i="63"/>
  <c r="E904" i="63"/>
  <c r="D904" i="63"/>
  <c r="K904" i="63"/>
  <c r="G904" i="63"/>
  <c r="L904" i="63"/>
  <c r="F337" i="63"/>
  <c r="D337" i="63"/>
  <c r="C337" i="63"/>
  <c r="B337" i="63"/>
  <c r="E337" i="63"/>
  <c r="F333" i="63"/>
  <c r="R333" i="63"/>
  <c r="D333" i="63"/>
  <c r="P333" i="63"/>
  <c r="O333" i="63"/>
  <c r="N333" i="63"/>
  <c r="E333" i="63"/>
  <c r="C333" i="63"/>
  <c r="M333" i="63"/>
  <c r="L333" i="63"/>
  <c r="K333" i="63"/>
  <c r="J333" i="63"/>
  <c r="H333" i="63"/>
  <c r="G333" i="63"/>
  <c r="B333" i="63"/>
  <c r="Q333" i="63"/>
  <c r="I333" i="63"/>
  <c r="R882" i="63"/>
  <c r="D882" i="63"/>
  <c r="M882" i="63"/>
  <c r="N882" i="63"/>
  <c r="L882" i="63"/>
  <c r="F882" i="63"/>
  <c r="E882" i="63"/>
  <c r="C882" i="63"/>
  <c r="G882" i="63"/>
  <c r="Q882" i="63"/>
  <c r="P882" i="63"/>
  <c r="K882" i="63"/>
  <c r="J882" i="63"/>
  <c r="O882" i="63"/>
  <c r="I882" i="63"/>
  <c r="H882" i="63"/>
  <c r="B882" i="63"/>
  <c r="R326" i="63"/>
  <c r="D326" i="63"/>
  <c r="L326" i="63"/>
  <c r="O326" i="63"/>
  <c r="N326" i="63"/>
  <c r="G326" i="63"/>
  <c r="F326" i="63"/>
  <c r="E326" i="63"/>
  <c r="Q326" i="63"/>
  <c r="M326" i="63"/>
  <c r="K326" i="63"/>
  <c r="C326" i="63"/>
  <c r="P326" i="63"/>
  <c r="J326" i="63"/>
  <c r="I326" i="63"/>
  <c r="H326" i="63"/>
  <c r="B326" i="63"/>
  <c r="R860" i="63"/>
  <c r="D860" i="63"/>
  <c r="I860" i="63"/>
  <c r="J860" i="63"/>
  <c r="H860" i="63"/>
  <c r="Q860" i="63"/>
  <c r="P860" i="63"/>
  <c r="O860" i="63"/>
  <c r="G860" i="63"/>
  <c r="F860" i="63"/>
  <c r="E860" i="63"/>
  <c r="L860" i="63"/>
  <c r="K860" i="63"/>
  <c r="C860" i="63"/>
  <c r="B860" i="63"/>
  <c r="N860" i="63"/>
  <c r="M860" i="63"/>
  <c r="M1269" i="63"/>
  <c r="L1269" i="63"/>
  <c r="K1269" i="63"/>
  <c r="R1269" i="63"/>
  <c r="O1269" i="63"/>
  <c r="N1269" i="63"/>
  <c r="J1269" i="63"/>
  <c r="Q1269" i="63"/>
  <c r="P1269" i="63"/>
  <c r="I837" i="63"/>
  <c r="H837" i="63"/>
  <c r="P837" i="63"/>
  <c r="B837" i="63"/>
  <c r="O837" i="63"/>
  <c r="N837" i="63"/>
  <c r="G837" i="63"/>
  <c r="F837" i="63"/>
  <c r="E837" i="63"/>
  <c r="L837" i="63"/>
  <c r="K837" i="63"/>
  <c r="J837" i="63"/>
  <c r="D837" i="63"/>
  <c r="C837" i="63"/>
  <c r="R837" i="63"/>
  <c r="Q837" i="63"/>
  <c r="M837" i="63"/>
  <c r="B826" i="63"/>
  <c r="C826" i="63"/>
  <c r="P816" i="63"/>
  <c r="B816" i="63"/>
  <c r="O816" i="63"/>
  <c r="N816" i="63"/>
  <c r="E816" i="63"/>
  <c r="D816" i="63"/>
  <c r="F816" i="63"/>
  <c r="C816" i="63"/>
  <c r="R816" i="63"/>
  <c r="Q816" i="63"/>
  <c r="J816" i="63"/>
  <c r="M816" i="63"/>
  <c r="L816" i="63"/>
  <c r="G816" i="63"/>
  <c r="K816" i="63"/>
  <c r="P798" i="63"/>
  <c r="B798" i="63"/>
  <c r="O798" i="63"/>
  <c r="N798" i="63"/>
  <c r="R798" i="63"/>
  <c r="Q798" i="63"/>
  <c r="M798" i="63"/>
  <c r="L798" i="63"/>
  <c r="K798" i="63"/>
  <c r="I798" i="63"/>
  <c r="H798" i="63"/>
  <c r="D798" i="63"/>
  <c r="J798" i="63"/>
  <c r="C798" i="63"/>
  <c r="G798" i="63"/>
  <c r="F798" i="63"/>
  <c r="E798" i="63"/>
  <c r="B787" i="63"/>
  <c r="D787" i="63"/>
  <c r="C787" i="63"/>
  <c r="P776" i="63"/>
  <c r="B776" i="63"/>
  <c r="O776" i="63"/>
  <c r="N776" i="63"/>
  <c r="E776" i="63"/>
  <c r="D776" i="63"/>
  <c r="C776" i="63"/>
  <c r="Q776" i="63"/>
  <c r="M776" i="63"/>
  <c r="I776" i="63"/>
  <c r="H776" i="63"/>
  <c r="G776" i="63"/>
  <c r="F776" i="63"/>
  <c r="R776" i="63"/>
  <c r="L776" i="63"/>
  <c r="J776" i="63"/>
  <c r="K776" i="63"/>
  <c r="P768" i="63"/>
  <c r="B768" i="63"/>
  <c r="O768" i="63"/>
  <c r="N768" i="63"/>
  <c r="M768" i="63"/>
  <c r="L768" i="63"/>
  <c r="R768" i="63"/>
  <c r="K768" i="63"/>
  <c r="J768" i="63"/>
  <c r="F768" i="63"/>
  <c r="G768" i="63"/>
  <c r="Q768" i="63"/>
  <c r="H768" i="63"/>
  <c r="E768" i="63"/>
  <c r="I768" i="63"/>
  <c r="C768" i="63"/>
  <c r="P756" i="63"/>
  <c r="B756" i="63"/>
  <c r="N756" i="63"/>
  <c r="Q756" i="63"/>
  <c r="O756" i="63"/>
  <c r="D756" i="63"/>
  <c r="C756" i="63"/>
  <c r="M756" i="63"/>
  <c r="L756" i="63"/>
  <c r="H756" i="63"/>
  <c r="G756" i="63"/>
  <c r="F756" i="63"/>
  <c r="K756" i="63"/>
  <c r="J756" i="63"/>
  <c r="R756" i="63"/>
  <c r="I756" i="63"/>
  <c r="E756" i="63"/>
  <c r="N1258" i="63"/>
  <c r="R1258" i="63"/>
  <c r="L1258" i="63"/>
  <c r="P1258" i="63"/>
  <c r="O1258" i="63"/>
  <c r="K1258" i="63"/>
  <c r="J1258" i="63"/>
  <c r="Q1258" i="63"/>
  <c r="E735" i="63"/>
  <c r="D735" i="63"/>
  <c r="C735" i="63"/>
  <c r="B735" i="63"/>
  <c r="R1252" i="63"/>
  <c r="L1252" i="63"/>
  <c r="O1252" i="63"/>
  <c r="N1252" i="63"/>
  <c r="M1252" i="63"/>
  <c r="K1252" i="63"/>
  <c r="J1252" i="63"/>
  <c r="Q1252" i="63"/>
  <c r="P1252" i="63"/>
  <c r="F300" i="63"/>
  <c r="P300" i="63"/>
  <c r="O300" i="63"/>
  <c r="I300" i="63"/>
  <c r="D300" i="63"/>
  <c r="C300" i="63"/>
  <c r="B300" i="63"/>
  <c r="R300" i="63"/>
  <c r="N300" i="63"/>
  <c r="H300" i="63"/>
  <c r="G300" i="63"/>
  <c r="Q300" i="63"/>
  <c r="M300" i="63"/>
  <c r="L300" i="63"/>
  <c r="J300" i="63"/>
  <c r="F710" i="63"/>
  <c r="O710" i="63"/>
  <c r="H710" i="63"/>
  <c r="J710" i="63"/>
  <c r="I710" i="63"/>
  <c r="G710" i="63"/>
  <c r="E710" i="63"/>
  <c r="D710" i="63"/>
  <c r="B710" i="63"/>
  <c r="M710" i="63"/>
  <c r="N710" i="63"/>
  <c r="L710" i="63"/>
  <c r="K710" i="63"/>
  <c r="C710" i="63"/>
  <c r="R710" i="63"/>
  <c r="F701" i="63"/>
  <c r="M701" i="63"/>
  <c r="E701" i="63"/>
  <c r="D701" i="63"/>
  <c r="C701" i="63"/>
  <c r="B701" i="63"/>
  <c r="R701" i="63"/>
  <c r="Q701" i="63"/>
  <c r="O701" i="63"/>
  <c r="I701" i="63"/>
  <c r="P701" i="63"/>
  <c r="N701" i="63"/>
  <c r="L701" i="63"/>
  <c r="K701" i="63"/>
  <c r="J701" i="63"/>
  <c r="H701" i="63"/>
  <c r="F691" i="63"/>
  <c r="K691" i="63"/>
  <c r="R691" i="63"/>
  <c r="C691" i="63"/>
  <c r="Q691" i="63"/>
  <c r="P691" i="63"/>
  <c r="O691" i="63"/>
  <c r="N691" i="63"/>
  <c r="M691" i="63"/>
  <c r="J691" i="63"/>
  <c r="D691" i="63"/>
  <c r="H691" i="63"/>
  <c r="G691" i="63"/>
  <c r="E691" i="63"/>
  <c r="B691" i="63"/>
  <c r="F680" i="63"/>
  <c r="H680" i="63"/>
  <c r="O680" i="63"/>
  <c r="I680" i="63"/>
  <c r="G680" i="63"/>
  <c r="E680" i="63"/>
  <c r="D680" i="63"/>
  <c r="B680" i="63"/>
  <c r="M680" i="63"/>
  <c r="J680" i="63"/>
  <c r="C680" i="63"/>
  <c r="R680" i="63"/>
  <c r="Q680" i="63"/>
  <c r="N680" i="63"/>
  <c r="R1243" i="63"/>
  <c r="Q1243" i="63"/>
  <c r="P1243" i="63"/>
  <c r="N1243" i="63"/>
  <c r="J1243" i="63"/>
  <c r="M1243" i="63"/>
  <c r="F285" i="63"/>
  <c r="Q285" i="63"/>
  <c r="B285" i="63"/>
  <c r="P285" i="63"/>
  <c r="O285" i="63"/>
  <c r="N285" i="63"/>
  <c r="L285" i="63"/>
  <c r="R285" i="63"/>
  <c r="M285" i="63"/>
  <c r="K285" i="63"/>
  <c r="J285" i="63"/>
  <c r="I285" i="63"/>
  <c r="H285" i="63"/>
  <c r="G285" i="63"/>
  <c r="E285" i="63"/>
  <c r="D285" i="63"/>
  <c r="C285" i="63"/>
  <c r="Q1239" i="63"/>
  <c r="P1239" i="63"/>
  <c r="O1239" i="63"/>
  <c r="N1239" i="63"/>
  <c r="L1239" i="63"/>
  <c r="R1239" i="63"/>
  <c r="M1239" i="63"/>
  <c r="K1239" i="63"/>
  <c r="J1239" i="63"/>
  <c r="Q1230" i="63"/>
  <c r="R1230" i="63"/>
  <c r="P1230" i="63"/>
  <c r="O1230" i="63"/>
  <c r="N1230" i="63"/>
  <c r="M1230" i="63"/>
  <c r="L1230" i="63"/>
  <c r="K1230" i="63"/>
  <c r="C632" i="63"/>
  <c r="B632" i="63"/>
  <c r="H623" i="63"/>
  <c r="G623" i="63"/>
  <c r="F623" i="63"/>
  <c r="E623" i="63"/>
  <c r="R623" i="63"/>
  <c r="D623" i="63"/>
  <c r="Q623" i="63"/>
  <c r="C623" i="63"/>
  <c r="P623" i="63"/>
  <c r="B623" i="63"/>
  <c r="O623" i="63"/>
  <c r="N623" i="63"/>
  <c r="M623" i="63"/>
  <c r="H247" i="63"/>
  <c r="G247" i="63"/>
  <c r="F247" i="63"/>
  <c r="E247" i="63"/>
  <c r="D247" i="63"/>
  <c r="C247" i="63"/>
  <c r="B247" i="63"/>
  <c r="H233" i="63"/>
  <c r="G233" i="63"/>
  <c r="F233" i="63"/>
  <c r="E233" i="63"/>
  <c r="D233" i="63"/>
  <c r="C233" i="63"/>
  <c r="B233" i="63"/>
  <c r="H220" i="63"/>
  <c r="G220" i="63"/>
  <c r="F220" i="63"/>
  <c r="E220" i="63"/>
  <c r="D220" i="63"/>
  <c r="C220" i="63"/>
  <c r="B220" i="63"/>
  <c r="R1220" i="63"/>
  <c r="Q1220" i="63"/>
  <c r="P1220" i="63"/>
  <c r="O1220" i="63"/>
  <c r="N1220" i="63"/>
  <c r="M1220" i="63"/>
  <c r="H196" i="63"/>
  <c r="G196" i="63"/>
  <c r="F196" i="63"/>
  <c r="E196" i="63"/>
  <c r="D196" i="63"/>
  <c r="C196" i="63"/>
  <c r="B196" i="63"/>
  <c r="H182" i="63"/>
  <c r="G182" i="63"/>
  <c r="F182" i="63"/>
  <c r="E182" i="63"/>
  <c r="D182" i="63"/>
  <c r="C182" i="63"/>
  <c r="B182" i="63"/>
  <c r="F614" i="63"/>
  <c r="E614" i="63"/>
  <c r="D614" i="63"/>
  <c r="C614" i="63"/>
  <c r="B614" i="63"/>
  <c r="H164" i="63"/>
  <c r="G164" i="63"/>
  <c r="F164" i="63"/>
  <c r="E164" i="63"/>
  <c r="D164" i="63"/>
  <c r="C164" i="63"/>
  <c r="B164" i="63"/>
  <c r="R1212" i="63"/>
  <c r="P1212" i="63"/>
  <c r="O1212" i="63"/>
  <c r="N1212" i="63"/>
  <c r="M1212" i="63"/>
  <c r="H140" i="63"/>
  <c r="G140" i="63"/>
  <c r="F140" i="63"/>
  <c r="E140" i="63"/>
  <c r="D140" i="63"/>
  <c r="B140" i="63"/>
  <c r="H127" i="63"/>
  <c r="G127" i="63"/>
  <c r="F127" i="63"/>
  <c r="E127" i="63"/>
  <c r="D127" i="63"/>
  <c r="B127" i="63"/>
  <c r="H114" i="63"/>
  <c r="G114" i="63"/>
  <c r="F114" i="63"/>
  <c r="E114" i="63"/>
  <c r="D114" i="63"/>
  <c r="B114" i="63"/>
  <c r="H100" i="63"/>
  <c r="G100" i="63"/>
  <c r="F100" i="63"/>
  <c r="E100" i="63"/>
  <c r="D100" i="63"/>
  <c r="B100" i="63"/>
  <c r="R1207" i="63"/>
  <c r="P1207" i="63"/>
  <c r="O1207" i="63"/>
  <c r="N1207" i="63"/>
  <c r="H81" i="63"/>
  <c r="G81" i="63"/>
  <c r="F81" i="63"/>
  <c r="E81" i="63"/>
  <c r="D81" i="63"/>
  <c r="B81" i="63"/>
  <c r="H68" i="63"/>
  <c r="G68" i="63"/>
  <c r="F68" i="63"/>
  <c r="E68" i="63"/>
  <c r="D68" i="63"/>
  <c r="B68" i="63"/>
  <c r="H55" i="63"/>
  <c r="G55" i="63"/>
  <c r="F55" i="63"/>
  <c r="E55" i="63"/>
  <c r="D55" i="63"/>
  <c r="B55" i="63"/>
  <c r="H42" i="63"/>
  <c r="G42" i="63"/>
  <c r="F42" i="63"/>
  <c r="E42" i="63"/>
  <c r="D42" i="63"/>
  <c r="B42" i="63"/>
  <c r="H29" i="63"/>
  <c r="G29" i="63"/>
  <c r="F29" i="63"/>
  <c r="E29" i="63"/>
  <c r="D29" i="63"/>
  <c r="B29" i="63"/>
  <c r="H16" i="63"/>
  <c r="G16" i="63"/>
  <c r="F16" i="63"/>
  <c r="E16" i="63"/>
  <c r="D16" i="63"/>
  <c r="B16" i="63"/>
  <c r="H2" i="63"/>
  <c r="G2" i="63"/>
  <c r="F2" i="63"/>
  <c r="E2" i="63"/>
  <c r="D2" i="63"/>
  <c r="B2" i="63"/>
  <c r="P1200" i="63"/>
  <c r="I25" i="63"/>
  <c r="G38" i="63"/>
  <c r="F39" i="63"/>
  <c r="D40" i="63"/>
  <c r="G48" i="63"/>
  <c r="D49" i="63"/>
  <c r="D52" i="63"/>
  <c r="B53" i="63"/>
  <c r="G64" i="63"/>
  <c r="F65" i="63"/>
  <c r="D66" i="63"/>
  <c r="G74" i="63"/>
  <c r="D75" i="63"/>
  <c r="D78" i="63"/>
  <c r="B79" i="63"/>
  <c r="F85" i="63"/>
  <c r="N610" i="63"/>
  <c r="L611" i="63"/>
  <c r="M1207" i="63"/>
  <c r="H96" i="63"/>
  <c r="G97" i="63"/>
  <c r="E98" i="63"/>
  <c r="H106" i="63"/>
  <c r="E107" i="63"/>
  <c r="C114" i="63"/>
  <c r="J1209" i="63"/>
  <c r="I136" i="63"/>
  <c r="H144" i="63"/>
  <c r="D149" i="63"/>
  <c r="C150" i="63"/>
  <c r="I155" i="63"/>
  <c r="E161" i="63"/>
  <c r="D162" i="63"/>
  <c r="I168" i="63"/>
  <c r="H173" i="63"/>
  <c r="C616" i="63"/>
  <c r="I196" i="63"/>
  <c r="H201" i="63"/>
  <c r="H202" i="63"/>
  <c r="P1218" i="63"/>
  <c r="B209" i="63"/>
  <c r="G225" i="63"/>
  <c r="E226" i="63"/>
  <c r="E230" i="63"/>
  <c r="C235" i="63"/>
  <c r="C236" i="63"/>
  <c r="B241" i="63"/>
  <c r="N254" i="63"/>
  <c r="G622" i="63"/>
  <c r="J623" i="63"/>
  <c r="C626" i="63"/>
  <c r="H627" i="63"/>
  <c r="E630" i="63"/>
  <c r="L260" i="63"/>
  <c r="Q1225" i="63"/>
  <c r="M633" i="63"/>
  <c r="B265" i="63"/>
  <c r="B266" i="63"/>
  <c r="M642" i="63"/>
  <c r="J643" i="63"/>
  <c r="Q273" i="63"/>
  <c r="M645" i="63"/>
  <c r="F647" i="63"/>
  <c r="C276" i="63"/>
  <c r="M1235" i="63"/>
  <c r="I648" i="63"/>
  <c r="P650" i="63"/>
  <c r="N280" i="63"/>
  <c r="J663" i="63"/>
  <c r="K1243" i="63"/>
  <c r="I675" i="63"/>
  <c r="G683" i="63"/>
  <c r="J693" i="63"/>
  <c r="Q712" i="63"/>
  <c r="N724" i="63"/>
  <c r="J739" i="63"/>
  <c r="P806" i="63"/>
  <c r="Q1270" i="63"/>
  <c r="O1184" i="63"/>
  <c r="N1184" i="63"/>
  <c r="H1184" i="63"/>
  <c r="G1184" i="63"/>
  <c r="B1184" i="63"/>
  <c r="K1184" i="63"/>
  <c r="J1184" i="63"/>
  <c r="I1184" i="63"/>
  <c r="L1184" i="63"/>
  <c r="Q1184" i="63"/>
  <c r="D1184" i="63"/>
  <c r="R1184" i="63"/>
  <c r="P1184" i="63"/>
  <c r="C1184" i="63"/>
  <c r="E1184" i="63"/>
  <c r="M1184" i="63"/>
  <c r="F1184" i="63"/>
  <c r="R1089" i="63"/>
  <c r="D1089" i="63"/>
  <c r="Q1089" i="63"/>
  <c r="C1089" i="63"/>
  <c r="E1089" i="63"/>
  <c r="J1089" i="63"/>
  <c r="G1089" i="63"/>
  <c r="P1089" i="63"/>
  <c r="L1089" i="63"/>
  <c r="H1089" i="63"/>
  <c r="O1089" i="63"/>
  <c r="N1089" i="63"/>
  <c r="K1089" i="63"/>
  <c r="I1089" i="63"/>
  <c r="B1089" i="63"/>
  <c r="M1089" i="63"/>
  <c r="F1089" i="63"/>
  <c r="M1323" i="63"/>
  <c r="Q1323" i="63"/>
  <c r="P1323" i="63"/>
  <c r="O1323" i="63"/>
  <c r="N1323" i="63"/>
  <c r="L1323" i="63"/>
  <c r="J1323" i="63"/>
  <c r="R1323" i="63"/>
  <c r="K1323" i="63"/>
  <c r="E422" i="63"/>
  <c r="P422" i="63"/>
  <c r="B422" i="63"/>
  <c r="O422" i="63"/>
  <c r="L422" i="63"/>
  <c r="K422" i="63"/>
  <c r="J422" i="63"/>
  <c r="I422" i="63"/>
  <c r="N422" i="63"/>
  <c r="M422" i="63"/>
  <c r="C422" i="63"/>
  <c r="R422" i="63"/>
  <c r="H422" i="63"/>
  <c r="G422" i="63"/>
  <c r="F422" i="63"/>
  <c r="Q422" i="63"/>
  <c r="D422" i="63"/>
  <c r="P1289" i="63"/>
  <c r="L1289" i="63"/>
  <c r="K1289" i="63"/>
  <c r="R1289" i="63"/>
  <c r="Q1289" i="63"/>
  <c r="J1289" i="63"/>
  <c r="O1289" i="63"/>
  <c r="N1289" i="63"/>
  <c r="M1289" i="63"/>
  <c r="G845" i="63"/>
  <c r="F845" i="63"/>
  <c r="N845" i="63"/>
  <c r="M845" i="63"/>
  <c r="L845" i="63"/>
  <c r="O845" i="63"/>
  <c r="K845" i="63"/>
  <c r="J845" i="63"/>
  <c r="Q845" i="63"/>
  <c r="P845" i="63"/>
  <c r="D845" i="63"/>
  <c r="H845" i="63"/>
  <c r="R845" i="63"/>
  <c r="B845" i="63"/>
  <c r="I845" i="63"/>
  <c r="C845" i="63"/>
  <c r="R715" i="63"/>
  <c r="D715" i="63"/>
  <c r="I715" i="63"/>
  <c r="H715" i="63"/>
  <c r="P715" i="63"/>
  <c r="N715" i="63"/>
  <c r="M715" i="63"/>
  <c r="L715" i="63"/>
  <c r="K715" i="63"/>
  <c r="J715" i="63"/>
  <c r="F715" i="63"/>
  <c r="Q715" i="63"/>
  <c r="O715" i="63"/>
  <c r="G715" i="63"/>
  <c r="E715" i="63"/>
  <c r="C715" i="63"/>
  <c r="B715" i="63"/>
  <c r="F205" i="63"/>
  <c r="E205" i="63"/>
  <c r="D205" i="63"/>
  <c r="C205" i="63"/>
  <c r="B205" i="63"/>
  <c r="R1171" i="63"/>
  <c r="D1171" i="63"/>
  <c r="K1171" i="63"/>
  <c r="J1171" i="63"/>
  <c r="M1171" i="63"/>
  <c r="C1171" i="63"/>
  <c r="B1171" i="63"/>
  <c r="E1171" i="63"/>
  <c r="O1171" i="63"/>
  <c r="N1171" i="63"/>
  <c r="L1171" i="63"/>
  <c r="G1171" i="63"/>
  <c r="Q1171" i="63"/>
  <c r="H1171" i="63"/>
  <c r="F1171" i="63"/>
  <c r="P1171" i="63"/>
  <c r="I1171" i="63"/>
  <c r="D522" i="63"/>
  <c r="B522" i="63"/>
  <c r="C522" i="63"/>
  <c r="R453" i="63"/>
  <c r="D453" i="63"/>
  <c r="Q453" i="63"/>
  <c r="C453" i="63"/>
  <c r="P453" i="63"/>
  <c r="B453" i="63"/>
  <c r="O453" i="63"/>
  <c r="L453" i="63"/>
  <c r="H453" i="63"/>
  <c r="M453" i="63"/>
  <c r="K453" i="63"/>
  <c r="J453" i="63"/>
  <c r="I453" i="63"/>
  <c r="G453" i="63"/>
  <c r="E453" i="63"/>
  <c r="N453" i="63"/>
  <c r="F453" i="63"/>
  <c r="H996" i="63"/>
  <c r="E996" i="63"/>
  <c r="R996" i="63"/>
  <c r="D996" i="63"/>
  <c r="G996" i="63"/>
  <c r="Q996" i="63"/>
  <c r="P996" i="63"/>
  <c r="O996" i="63"/>
  <c r="N996" i="63"/>
  <c r="K996" i="63"/>
  <c r="C996" i="63"/>
  <c r="B996" i="63"/>
  <c r="I996" i="63"/>
  <c r="M996" i="63"/>
  <c r="L996" i="63"/>
  <c r="J996" i="63"/>
  <c r="F996" i="63"/>
  <c r="E915" i="63"/>
  <c r="O915" i="63"/>
  <c r="N915" i="63"/>
  <c r="B915" i="63"/>
  <c r="R915" i="63"/>
  <c r="Q915" i="63"/>
  <c r="P915" i="63"/>
  <c r="F915" i="63"/>
  <c r="D915" i="63"/>
  <c r="C915" i="63"/>
  <c r="M915" i="63"/>
  <c r="L915" i="63"/>
  <c r="K915" i="63"/>
  <c r="J915" i="63"/>
  <c r="I915" i="63"/>
  <c r="H915" i="63"/>
  <c r="G915" i="63"/>
  <c r="E327" i="63"/>
  <c r="D327" i="63"/>
  <c r="C327" i="63"/>
  <c r="B327" i="63"/>
  <c r="Q802" i="63"/>
  <c r="C802" i="63"/>
  <c r="P802" i="63"/>
  <c r="B802" i="63"/>
  <c r="O802" i="63"/>
  <c r="E802" i="63"/>
  <c r="D802" i="63"/>
  <c r="R802" i="63"/>
  <c r="M802" i="63"/>
  <c r="L802" i="63"/>
  <c r="H802" i="63"/>
  <c r="N802" i="63"/>
  <c r="K802" i="63"/>
  <c r="J802" i="63"/>
  <c r="I802" i="63"/>
  <c r="G802" i="63"/>
  <c r="F802" i="63"/>
  <c r="G705" i="63"/>
  <c r="J705" i="63"/>
  <c r="Q705" i="63"/>
  <c r="B705" i="63"/>
  <c r="F705" i="63"/>
  <c r="E705" i="63"/>
  <c r="D705" i="63"/>
  <c r="C705" i="63"/>
  <c r="P705" i="63"/>
  <c r="K705" i="63"/>
  <c r="R705" i="63"/>
  <c r="O705" i="63"/>
  <c r="N705" i="63"/>
  <c r="M705" i="63"/>
  <c r="L705" i="63"/>
  <c r="I705" i="63"/>
  <c r="H705" i="63"/>
  <c r="I255" i="63"/>
  <c r="H255" i="63"/>
  <c r="G255" i="63"/>
  <c r="F255" i="63"/>
  <c r="E255" i="63"/>
  <c r="R255" i="63"/>
  <c r="D255" i="63"/>
  <c r="Q255" i="63"/>
  <c r="C255" i="63"/>
  <c r="P255" i="63"/>
  <c r="B255" i="63"/>
  <c r="O255" i="63"/>
  <c r="N255" i="63"/>
  <c r="I122" i="63"/>
  <c r="H122" i="63"/>
  <c r="G122" i="63"/>
  <c r="F122" i="63"/>
  <c r="E122" i="63"/>
  <c r="C122" i="63"/>
  <c r="B122" i="63"/>
  <c r="G110" i="63"/>
  <c r="G687" i="63"/>
  <c r="N1374" i="63"/>
  <c r="M1374" i="63"/>
  <c r="L1374" i="63"/>
  <c r="K1374" i="63"/>
  <c r="J1374" i="63"/>
  <c r="F1197" i="63"/>
  <c r="E1197" i="63"/>
  <c r="M1197" i="63"/>
  <c r="L1197" i="63"/>
  <c r="K1197" i="63"/>
  <c r="R1197" i="63"/>
  <c r="H1197" i="63"/>
  <c r="G1197" i="63"/>
  <c r="D1197" i="63"/>
  <c r="J1197" i="63"/>
  <c r="I1197" i="63"/>
  <c r="C1197" i="63"/>
  <c r="B1197" i="63"/>
  <c r="Q1197" i="63"/>
  <c r="P1197" i="63"/>
  <c r="O1197" i="63"/>
  <c r="N1197" i="63"/>
  <c r="F1186" i="63"/>
  <c r="E1186" i="63"/>
  <c r="C1186" i="63"/>
  <c r="B1186" i="63"/>
  <c r="D1186" i="63"/>
  <c r="F552" i="63"/>
  <c r="M552" i="63"/>
  <c r="L552" i="63"/>
  <c r="I552" i="63"/>
  <c r="R552" i="63"/>
  <c r="Q552" i="63"/>
  <c r="P552" i="63"/>
  <c r="H552" i="63"/>
  <c r="G552" i="63"/>
  <c r="E552" i="63"/>
  <c r="O552" i="63"/>
  <c r="D552" i="63"/>
  <c r="C552" i="63"/>
  <c r="B552" i="63"/>
  <c r="K552" i="63"/>
  <c r="N552" i="63"/>
  <c r="J552" i="63"/>
  <c r="F1175" i="63"/>
  <c r="M1175" i="63"/>
  <c r="L1175" i="63"/>
  <c r="P1175" i="63"/>
  <c r="G1175" i="63"/>
  <c r="E1175" i="63"/>
  <c r="D1175" i="63"/>
  <c r="J1175" i="63"/>
  <c r="R1175" i="63"/>
  <c r="I1175" i="63"/>
  <c r="C1175" i="63"/>
  <c r="B1175" i="63"/>
  <c r="N1175" i="63"/>
  <c r="Q1175" i="63"/>
  <c r="O1175" i="63"/>
  <c r="K1175" i="63"/>
  <c r="H1175" i="63"/>
  <c r="F1162" i="63"/>
  <c r="M1162" i="63"/>
  <c r="N1162" i="63"/>
  <c r="E1162" i="63"/>
  <c r="D1162" i="63"/>
  <c r="C1162" i="63"/>
  <c r="O1162" i="63"/>
  <c r="B1162" i="63"/>
  <c r="H1162" i="63"/>
  <c r="Q1162" i="63"/>
  <c r="P1162" i="63"/>
  <c r="L1162" i="63"/>
  <c r="K1162" i="63"/>
  <c r="G1162" i="63"/>
  <c r="R1162" i="63"/>
  <c r="J1162" i="63"/>
  <c r="I1162" i="63"/>
  <c r="G1155" i="63"/>
  <c r="N1155" i="63"/>
  <c r="M1155" i="63"/>
  <c r="L1155" i="63"/>
  <c r="J1155" i="63"/>
  <c r="B1155" i="63"/>
  <c r="R1155" i="63"/>
  <c r="Q1155" i="63"/>
  <c r="H1155" i="63"/>
  <c r="F1155" i="63"/>
  <c r="E1155" i="63"/>
  <c r="K1155" i="63"/>
  <c r="C1155" i="63"/>
  <c r="O1155" i="63"/>
  <c r="P1155" i="63"/>
  <c r="I1155" i="63"/>
  <c r="D1155" i="63"/>
  <c r="E1146" i="63"/>
  <c r="L1146" i="63"/>
  <c r="K1146" i="63"/>
  <c r="J1146" i="63"/>
  <c r="I1146" i="63"/>
  <c r="C1146" i="63"/>
  <c r="F1146" i="63"/>
  <c r="B1146" i="63"/>
  <c r="N1146" i="63"/>
  <c r="O1146" i="63"/>
  <c r="G1146" i="63"/>
  <c r="R1146" i="63"/>
  <c r="H1146" i="63"/>
  <c r="Q1146" i="63"/>
  <c r="P1146" i="63"/>
  <c r="M1146" i="63"/>
  <c r="D1146" i="63"/>
  <c r="E1133" i="63"/>
  <c r="L1133" i="63"/>
  <c r="K1133" i="63"/>
  <c r="N1133" i="63"/>
  <c r="G1133" i="63"/>
  <c r="P1133" i="63"/>
  <c r="M1133" i="63"/>
  <c r="J1133" i="63"/>
  <c r="C1133" i="63"/>
  <c r="B1133" i="63"/>
  <c r="Q1133" i="63"/>
  <c r="D1133" i="63"/>
  <c r="R1133" i="63"/>
  <c r="F1133" i="63"/>
  <c r="I1133" i="63"/>
  <c r="H1133" i="63"/>
  <c r="O1133" i="63"/>
  <c r="M1121" i="63"/>
  <c r="H1121" i="63"/>
  <c r="L1121" i="63"/>
  <c r="J1121" i="63"/>
  <c r="I1121" i="63"/>
  <c r="F1121" i="63"/>
  <c r="E1121" i="63"/>
  <c r="N1121" i="63"/>
  <c r="Q1121" i="63"/>
  <c r="D1121" i="63"/>
  <c r="K1121" i="63"/>
  <c r="B1121" i="63"/>
  <c r="R1121" i="63"/>
  <c r="P1121" i="63"/>
  <c r="O1121" i="63"/>
  <c r="G1121" i="63"/>
  <c r="C1121" i="63"/>
  <c r="M1112" i="63"/>
  <c r="K1112" i="63"/>
  <c r="Q1112" i="63"/>
  <c r="P1112" i="63"/>
  <c r="F1112" i="63"/>
  <c r="N1112" i="63"/>
  <c r="G1112" i="63"/>
  <c r="E1112" i="63"/>
  <c r="B1112" i="63"/>
  <c r="J1112" i="63"/>
  <c r="R1112" i="63"/>
  <c r="L1112" i="63"/>
  <c r="I1112" i="63"/>
  <c r="O1112" i="63"/>
  <c r="H1112" i="63"/>
  <c r="D1112" i="63"/>
  <c r="C1112" i="63"/>
  <c r="I1100" i="63"/>
  <c r="H1100" i="63"/>
  <c r="J1100" i="63"/>
  <c r="B1100" i="63"/>
  <c r="P1100" i="63"/>
  <c r="K1100" i="63"/>
  <c r="N1100" i="63"/>
  <c r="G1100" i="63"/>
  <c r="D1100" i="63"/>
  <c r="C1100" i="63"/>
  <c r="R1100" i="63"/>
  <c r="O1100" i="63"/>
  <c r="F1100" i="63"/>
  <c r="E1100" i="63"/>
  <c r="L1100" i="63"/>
  <c r="Q1100" i="63"/>
  <c r="M1100" i="63"/>
  <c r="I1092" i="63"/>
  <c r="H1092" i="63"/>
  <c r="R1092" i="63"/>
  <c r="B1092" i="63"/>
  <c r="L1092" i="63"/>
  <c r="G1092" i="63"/>
  <c r="E1092" i="63"/>
  <c r="Q1092" i="63"/>
  <c r="P1092" i="63"/>
  <c r="K1092" i="63"/>
  <c r="J1092" i="63"/>
  <c r="C1092" i="63"/>
  <c r="O1092" i="63"/>
  <c r="D1092" i="63"/>
  <c r="N1092" i="63"/>
  <c r="M1092" i="63"/>
  <c r="F1092" i="63"/>
  <c r="I531" i="63"/>
  <c r="H531" i="63"/>
  <c r="J531" i="63"/>
  <c r="E531" i="63"/>
  <c r="R531" i="63"/>
  <c r="B531" i="63"/>
  <c r="Q531" i="63"/>
  <c r="M531" i="63"/>
  <c r="D531" i="63"/>
  <c r="P531" i="63"/>
  <c r="K531" i="63"/>
  <c r="O531" i="63"/>
  <c r="N531" i="63"/>
  <c r="L531" i="63"/>
  <c r="G531" i="63"/>
  <c r="F531" i="63"/>
  <c r="C531" i="63"/>
  <c r="C1077" i="63"/>
  <c r="E1077" i="63"/>
  <c r="D1077" i="63"/>
  <c r="B1077" i="63"/>
  <c r="I1069" i="63"/>
  <c r="H1069" i="63"/>
  <c r="F1069" i="63"/>
  <c r="C1069" i="63"/>
  <c r="P1069" i="63"/>
  <c r="O1069" i="63"/>
  <c r="R1069" i="63"/>
  <c r="M1069" i="63"/>
  <c r="L1069" i="63"/>
  <c r="J1069" i="63"/>
  <c r="G1069" i="63"/>
  <c r="E1069" i="63"/>
  <c r="D1069" i="63"/>
  <c r="Q1069" i="63"/>
  <c r="N1069" i="63"/>
  <c r="K1069" i="63"/>
  <c r="B1069" i="63"/>
  <c r="I1066" i="63"/>
  <c r="H1066" i="63"/>
  <c r="P1066" i="63"/>
  <c r="J1066" i="63"/>
  <c r="G1066" i="63"/>
  <c r="D1066" i="63"/>
  <c r="Q1066" i="63"/>
  <c r="O1066" i="63"/>
  <c r="K1066" i="63"/>
  <c r="R1066" i="63"/>
  <c r="N1066" i="63"/>
  <c r="M1066" i="63"/>
  <c r="L1066" i="63"/>
  <c r="F1066" i="63"/>
  <c r="E1066" i="63"/>
  <c r="B1066" i="63"/>
  <c r="C1066" i="63"/>
  <c r="D508" i="63"/>
  <c r="C508" i="63"/>
  <c r="B508" i="63"/>
  <c r="E508" i="63"/>
  <c r="I498" i="63"/>
  <c r="H498" i="63"/>
  <c r="F498" i="63"/>
  <c r="E498" i="63"/>
  <c r="D498" i="63"/>
  <c r="C498" i="63"/>
  <c r="G498" i="63"/>
  <c r="B498" i="63"/>
  <c r="I484" i="63"/>
  <c r="C484" i="63"/>
  <c r="B484" i="63"/>
  <c r="G484" i="63"/>
  <c r="F484" i="63"/>
  <c r="D484" i="63"/>
  <c r="H484" i="63"/>
  <c r="E484" i="63"/>
  <c r="D476" i="63"/>
  <c r="C476" i="63"/>
  <c r="E476" i="63"/>
  <c r="B476" i="63"/>
  <c r="D472" i="63"/>
  <c r="F472" i="63"/>
  <c r="E472" i="63"/>
  <c r="C472" i="63"/>
  <c r="B472" i="63"/>
  <c r="R1046" i="63"/>
  <c r="D1046" i="63"/>
  <c r="M1046" i="63"/>
  <c r="O1046" i="63"/>
  <c r="N1046" i="63"/>
  <c r="L1046" i="63"/>
  <c r="K1046" i="63"/>
  <c r="J1046" i="63"/>
  <c r="H1046" i="63"/>
  <c r="C1046" i="63"/>
  <c r="F1046" i="63"/>
  <c r="E1046" i="63"/>
  <c r="B1046" i="63"/>
  <c r="P1046" i="63"/>
  <c r="G1046" i="63"/>
  <c r="Q1046" i="63"/>
  <c r="I1046" i="63"/>
  <c r="D457" i="63"/>
  <c r="B457" i="63"/>
  <c r="E457" i="63"/>
  <c r="C457" i="63"/>
  <c r="C1041" i="63"/>
  <c r="B1041" i="63"/>
  <c r="Q445" i="63"/>
  <c r="C445" i="63"/>
  <c r="N445" i="63"/>
  <c r="J445" i="63"/>
  <c r="G445" i="63"/>
  <c r="F445" i="63"/>
  <c r="D445" i="63"/>
  <c r="B445" i="63"/>
  <c r="R445" i="63"/>
  <c r="P445" i="63"/>
  <c r="M445" i="63"/>
  <c r="K445" i="63"/>
  <c r="H445" i="63"/>
  <c r="E445" i="63"/>
  <c r="O445" i="63"/>
  <c r="L445" i="63"/>
  <c r="I445" i="63"/>
  <c r="C1031" i="63"/>
  <c r="F1031" i="63"/>
  <c r="D1031" i="63"/>
  <c r="B1031" i="63"/>
  <c r="E1031" i="63"/>
  <c r="N1027" i="63"/>
  <c r="Q1027" i="63"/>
  <c r="B1027" i="63"/>
  <c r="P1027" i="63"/>
  <c r="M1027" i="63"/>
  <c r="L1027" i="63"/>
  <c r="K1027" i="63"/>
  <c r="J1027" i="63"/>
  <c r="I1027" i="63"/>
  <c r="E1027" i="63"/>
  <c r="H1027" i="63"/>
  <c r="G1027" i="63"/>
  <c r="D1027" i="63"/>
  <c r="C1027" i="63"/>
  <c r="R1027" i="63"/>
  <c r="O1027" i="63"/>
  <c r="F1027" i="63"/>
  <c r="L1016" i="63"/>
  <c r="J1016" i="63"/>
  <c r="H1016" i="63"/>
  <c r="G1016" i="63"/>
  <c r="F1016" i="63"/>
  <c r="N1016" i="63"/>
  <c r="D1016" i="63"/>
  <c r="C1016" i="63"/>
  <c r="B1016" i="63"/>
  <c r="Q1016" i="63"/>
  <c r="P1016" i="63"/>
  <c r="R1016" i="63"/>
  <c r="O1016" i="63"/>
  <c r="M1016" i="63"/>
  <c r="K1016" i="63"/>
  <c r="I1016" i="63"/>
  <c r="E1016" i="63"/>
  <c r="J1010" i="63"/>
  <c r="G1010" i="63"/>
  <c r="F1010" i="63"/>
  <c r="M1010" i="63"/>
  <c r="E1010" i="63"/>
  <c r="D1010" i="63"/>
  <c r="C1010" i="63"/>
  <c r="B1010" i="63"/>
  <c r="L1010" i="63"/>
  <c r="R1010" i="63"/>
  <c r="Q1010" i="63"/>
  <c r="P1010" i="63"/>
  <c r="K1010" i="63"/>
  <c r="I1010" i="63"/>
  <c r="H1010" i="63"/>
  <c r="N1010" i="63"/>
  <c r="O1010" i="63"/>
  <c r="J424" i="63"/>
  <c r="G424" i="63"/>
  <c r="F424" i="63"/>
  <c r="Q424" i="63"/>
  <c r="L424" i="63"/>
  <c r="K424" i="63"/>
  <c r="I424" i="63"/>
  <c r="H424" i="63"/>
  <c r="M424" i="63"/>
  <c r="B424" i="63"/>
  <c r="R424" i="63"/>
  <c r="P424" i="63"/>
  <c r="O424" i="63"/>
  <c r="N424" i="63"/>
  <c r="E424" i="63"/>
  <c r="D424" i="63"/>
  <c r="C424" i="63"/>
  <c r="J998" i="63"/>
  <c r="G998" i="63"/>
  <c r="F998" i="63"/>
  <c r="C998" i="63"/>
  <c r="O998" i="63"/>
  <c r="N998" i="63"/>
  <c r="M998" i="63"/>
  <c r="L998" i="63"/>
  <c r="R998" i="63"/>
  <c r="D998" i="63"/>
  <c r="K998" i="63"/>
  <c r="I998" i="63"/>
  <c r="H998" i="63"/>
  <c r="Q998" i="63"/>
  <c r="P998" i="63"/>
  <c r="E998" i="63"/>
  <c r="B998" i="63"/>
  <c r="J990" i="63"/>
  <c r="G990" i="63"/>
  <c r="F990" i="63"/>
  <c r="P990" i="63"/>
  <c r="K990" i="63"/>
  <c r="I990" i="63"/>
  <c r="H990" i="63"/>
  <c r="E990" i="63"/>
  <c r="O990" i="63"/>
  <c r="D990" i="63"/>
  <c r="C990" i="63"/>
  <c r="R990" i="63"/>
  <c r="Q990" i="63"/>
  <c r="M990" i="63"/>
  <c r="B990" i="63"/>
  <c r="L990" i="63"/>
  <c r="N990" i="63"/>
  <c r="G979" i="63"/>
  <c r="F979" i="63"/>
  <c r="P979" i="63"/>
  <c r="K979" i="63"/>
  <c r="J979" i="63"/>
  <c r="I979" i="63"/>
  <c r="H979" i="63"/>
  <c r="O979" i="63"/>
  <c r="E979" i="63"/>
  <c r="D979" i="63"/>
  <c r="B979" i="63"/>
  <c r="M979" i="63"/>
  <c r="L979" i="63"/>
  <c r="C979" i="63"/>
  <c r="N979" i="63"/>
  <c r="R979" i="63"/>
  <c r="Q979" i="63"/>
  <c r="G408" i="63"/>
  <c r="F408" i="63"/>
  <c r="J408" i="63"/>
  <c r="C408" i="63"/>
  <c r="R408" i="63"/>
  <c r="B408" i="63"/>
  <c r="Q408" i="63"/>
  <c r="P408" i="63"/>
  <c r="O408" i="63"/>
  <c r="N408" i="63"/>
  <c r="M408" i="63"/>
  <c r="K408" i="63"/>
  <c r="H408" i="63"/>
  <c r="E408" i="63"/>
  <c r="D408" i="63"/>
  <c r="L408" i="63"/>
  <c r="I408" i="63"/>
  <c r="G967" i="63"/>
  <c r="L967" i="63"/>
  <c r="F967" i="63"/>
  <c r="E967" i="63"/>
  <c r="D967" i="63"/>
  <c r="R967" i="63"/>
  <c r="C967" i="63"/>
  <c r="K967" i="63"/>
  <c r="B967" i="63"/>
  <c r="Q967" i="63"/>
  <c r="P967" i="63"/>
  <c r="O967" i="63"/>
  <c r="N967" i="63"/>
  <c r="M967" i="63"/>
  <c r="J967" i="63"/>
  <c r="I967" i="63"/>
  <c r="H967" i="63"/>
  <c r="O397" i="63"/>
  <c r="J397" i="63"/>
  <c r="I397" i="63"/>
  <c r="H397" i="63"/>
  <c r="G397" i="63"/>
  <c r="E397" i="63"/>
  <c r="Q397" i="63"/>
  <c r="N397" i="63"/>
  <c r="L397" i="63"/>
  <c r="K397" i="63"/>
  <c r="F397" i="63"/>
  <c r="D397" i="63"/>
  <c r="C397" i="63"/>
  <c r="B397" i="63"/>
  <c r="P397" i="63"/>
  <c r="M397" i="63"/>
  <c r="R397" i="63"/>
  <c r="O948" i="63"/>
  <c r="J948" i="63"/>
  <c r="I948" i="63"/>
  <c r="H948" i="63"/>
  <c r="G948" i="63"/>
  <c r="D948" i="63"/>
  <c r="R948" i="63"/>
  <c r="F948" i="63"/>
  <c r="C948" i="63"/>
  <c r="B948" i="63"/>
  <c r="Q948" i="63"/>
  <c r="P948" i="63"/>
  <c r="N948" i="63"/>
  <c r="L948" i="63"/>
  <c r="M948" i="63"/>
  <c r="K948" i="63"/>
  <c r="E948" i="63"/>
  <c r="O937" i="63"/>
  <c r="J937" i="63"/>
  <c r="I937" i="63"/>
  <c r="H937" i="63"/>
  <c r="G937" i="63"/>
  <c r="D937" i="63"/>
  <c r="R937" i="63"/>
  <c r="K937" i="63"/>
  <c r="E937" i="63"/>
  <c r="B937" i="63"/>
  <c r="C937" i="63"/>
  <c r="Q937" i="63"/>
  <c r="P937" i="63"/>
  <c r="M937" i="63"/>
  <c r="L937" i="63"/>
  <c r="F937" i="63"/>
  <c r="N937" i="63"/>
  <c r="D928" i="63"/>
  <c r="C928" i="63"/>
  <c r="B928" i="63"/>
  <c r="C916" i="63"/>
  <c r="B916" i="63"/>
  <c r="D916" i="63"/>
  <c r="Q1286" i="63"/>
  <c r="P1286" i="63"/>
  <c r="K1286" i="63"/>
  <c r="J1286" i="63"/>
  <c r="R1286" i="63"/>
  <c r="O1286" i="63"/>
  <c r="N1286" i="63"/>
  <c r="M1286" i="63"/>
  <c r="L1286" i="63"/>
  <c r="G371" i="63"/>
  <c r="Q371" i="63"/>
  <c r="C371" i="63"/>
  <c r="P371" i="63"/>
  <c r="B371" i="63"/>
  <c r="F371" i="63"/>
  <c r="E371" i="63"/>
  <c r="D371" i="63"/>
  <c r="J371" i="63"/>
  <c r="I371" i="63"/>
  <c r="H371" i="63"/>
  <c r="N371" i="63"/>
  <c r="M371" i="63"/>
  <c r="L371" i="63"/>
  <c r="K371" i="63"/>
  <c r="O371" i="63"/>
  <c r="R371" i="63"/>
  <c r="C359" i="63"/>
  <c r="B359" i="63"/>
  <c r="D359" i="63"/>
  <c r="P909" i="63"/>
  <c r="B909" i="63"/>
  <c r="F909" i="63"/>
  <c r="E909" i="63"/>
  <c r="D909" i="63"/>
  <c r="R909" i="63"/>
  <c r="C909" i="63"/>
  <c r="O909" i="63"/>
  <c r="N909" i="63"/>
  <c r="I909" i="63"/>
  <c r="H909" i="63"/>
  <c r="G909" i="63"/>
  <c r="Q909" i="63"/>
  <c r="M909" i="63"/>
  <c r="L909" i="63"/>
  <c r="K909" i="63"/>
  <c r="J909" i="63"/>
  <c r="B903" i="63"/>
  <c r="D903" i="63"/>
  <c r="C903" i="63"/>
  <c r="P898" i="63"/>
  <c r="B898" i="63"/>
  <c r="R898" i="63"/>
  <c r="C898" i="63"/>
  <c r="Q898" i="63"/>
  <c r="O898" i="63"/>
  <c r="N898" i="63"/>
  <c r="M898" i="63"/>
  <c r="L898" i="63"/>
  <c r="J898" i="63"/>
  <c r="I898" i="63"/>
  <c r="H898" i="63"/>
  <c r="K898" i="63"/>
  <c r="G898" i="63"/>
  <c r="F898" i="63"/>
  <c r="E898" i="63"/>
  <c r="D898" i="63"/>
  <c r="C890" i="63"/>
  <c r="B890" i="63"/>
  <c r="D890" i="63"/>
  <c r="G881" i="63"/>
  <c r="H881" i="63"/>
  <c r="F881" i="63"/>
  <c r="E881" i="63"/>
  <c r="B881" i="63"/>
  <c r="I881" i="63"/>
  <c r="D881" i="63"/>
  <c r="C881" i="63"/>
  <c r="G872" i="63"/>
  <c r="N872" i="63"/>
  <c r="P872" i="63"/>
  <c r="O872" i="63"/>
  <c r="H872" i="63"/>
  <c r="F872" i="63"/>
  <c r="E872" i="63"/>
  <c r="M872" i="63"/>
  <c r="L872" i="63"/>
  <c r="K872" i="63"/>
  <c r="Q872" i="63"/>
  <c r="J872" i="63"/>
  <c r="I872" i="63"/>
  <c r="D872" i="63"/>
  <c r="C872" i="63"/>
  <c r="B872" i="63"/>
  <c r="R872" i="63"/>
  <c r="P847" i="63"/>
  <c r="B847" i="63"/>
  <c r="N847" i="63"/>
  <c r="M847" i="63"/>
  <c r="G847" i="63"/>
  <c r="F847" i="63"/>
  <c r="E847" i="63"/>
  <c r="I847" i="63"/>
  <c r="H847" i="63"/>
  <c r="D847" i="63"/>
  <c r="C847" i="63"/>
  <c r="L847" i="63"/>
  <c r="Q847" i="63"/>
  <c r="O847" i="63"/>
  <c r="K847" i="63"/>
  <c r="J847" i="63"/>
  <c r="R847" i="63"/>
  <c r="E836" i="63"/>
  <c r="D836" i="63"/>
  <c r="C836" i="63"/>
  <c r="F836" i="63"/>
  <c r="B836" i="63"/>
  <c r="L825" i="63"/>
  <c r="K825" i="63"/>
  <c r="E825" i="63"/>
  <c r="R825" i="63"/>
  <c r="D825" i="63"/>
  <c r="Q825" i="63"/>
  <c r="C825" i="63"/>
  <c r="B825" i="63"/>
  <c r="P825" i="63"/>
  <c r="O825" i="63"/>
  <c r="I825" i="63"/>
  <c r="N825" i="63"/>
  <c r="J825" i="63"/>
  <c r="H825" i="63"/>
  <c r="G825" i="63"/>
  <c r="F825" i="63"/>
  <c r="M825" i="63"/>
  <c r="E318" i="63"/>
  <c r="R318" i="63"/>
  <c r="D318" i="63"/>
  <c r="Q318" i="63"/>
  <c r="C318" i="63"/>
  <c r="B318" i="63"/>
  <c r="P318" i="63"/>
  <c r="O318" i="63"/>
  <c r="M318" i="63"/>
  <c r="L318" i="63"/>
  <c r="H318" i="63"/>
  <c r="K318" i="63"/>
  <c r="J318" i="63"/>
  <c r="I318" i="63"/>
  <c r="F318" i="63"/>
  <c r="N318" i="63"/>
  <c r="G318" i="63"/>
  <c r="E805" i="63"/>
  <c r="R805" i="63"/>
  <c r="D805" i="63"/>
  <c r="Q805" i="63"/>
  <c r="C805" i="63"/>
  <c r="B805" i="63"/>
  <c r="I805" i="63"/>
  <c r="H805" i="63"/>
  <c r="G805" i="63"/>
  <c r="F805" i="63"/>
  <c r="M805" i="63"/>
  <c r="P805" i="63"/>
  <c r="O805" i="63"/>
  <c r="N805" i="63"/>
  <c r="L805" i="63"/>
  <c r="K805" i="63"/>
  <c r="J805" i="63"/>
  <c r="E797" i="63"/>
  <c r="R797" i="63"/>
  <c r="D797" i="63"/>
  <c r="Q797" i="63"/>
  <c r="C797" i="63"/>
  <c r="P797" i="63"/>
  <c r="O797" i="63"/>
  <c r="L797" i="63"/>
  <c r="K797" i="63"/>
  <c r="J797" i="63"/>
  <c r="I797" i="63"/>
  <c r="G797" i="63"/>
  <c r="F797" i="63"/>
  <c r="H797" i="63"/>
  <c r="B797" i="63"/>
  <c r="N797" i="63"/>
  <c r="M797" i="63"/>
  <c r="E786" i="63"/>
  <c r="R786" i="63"/>
  <c r="D786" i="63"/>
  <c r="Q786" i="63"/>
  <c r="C786" i="63"/>
  <c r="P786" i="63"/>
  <c r="O786" i="63"/>
  <c r="M786" i="63"/>
  <c r="L786" i="63"/>
  <c r="H786" i="63"/>
  <c r="B786" i="63"/>
  <c r="N786" i="63"/>
  <c r="K786" i="63"/>
  <c r="I786" i="63"/>
  <c r="G786" i="63"/>
  <c r="J786" i="63"/>
  <c r="E775" i="63"/>
  <c r="R775" i="63"/>
  <c r="D775" i="63"/>
  <c r="Q775" i="63"/>
  <c r="C775" i="63"/>
  <c r="B775" i="63"/>
  <c r="P775" i="63"/>
  <c r="O775" i="63"/>
  <c r="N775" i="63"/>
  <c r="L775" i="63"/>
  <c r="K775" i="63"/>
  <c r="G775" i="63"/>
  <c r="F775" i="63"/>
  <c r="M775" i="63"/>
  <c r="J775" i="63"/>
  <c r="I775" i="63"/>
  <c r="H775" i="63"/>
  <c r="E767" i="63"/>
  <c r="R767" i="63"/>
  <c r="D767" i="63"/>
  <c r="Q767" i="63"/>
  <c r="C767" i="63"/>
  <c r="M767" i="63"/>
  <c r="L767" i="63"/>
  <c r="P767" i="63"/>
  <c r="O767" i="63"/>
  <c r="N767" i="63"/>
  <c r="K767" i="63"/>
  <c r="I767" i="63"/>
  <c r="H767" i="63"/>
  <c r="B767" i="63"/>
  <c r="G767" i="63"/>
  <c r="F767" i="63"/>
  <c r="E755" i="63"/>
  <c r="Q755" i="63"/>
  <c r="C755" i="63"/>
  <c r="P755" i="63"/>
  <c r="O755" i="63"/>
  <c r="R755" i="63"/>
  <c r="L755" i="63"/>
  <c r="K755" i="63"/>
  <c r="G755" i="63"/>
  <c r="H755" i="63"/>
  <c r="F755" i="63"/>
  <c r="D755" i="63"/>
  <c r="B755" i="63"/>
  <c r="M755" i="63"/>
  <c r="J755" i="63"/>
  <c r="N755" i="63"/>
  <c r="Q743" i="63"/>
  <c r="I743" i="63"/>
  <c r="H743" i="63"/>
  <c r="F743" i="63"/>
  <c r="E743" i="63"/>
  <c r="D743" i="63"/>
  <c r="R743" i="63"/>
  <c r="L743" i="63"/>
  <c r="G743" i="63"/>
  <c r="C743" i="63"/>
  <c r="P743" i="63"/>
  <c r="N743" i="63"/>
  <c r="M743" i="63"/>
  <c r="K743" i="63"/>
  <c r="J743" i="63"/>
  <c r="B743" i="63"/>
  <c r="I734" i="63"/>
  <c r="R734" i="63"/>
  <c r="C734" i="63"/>
  <c r="Q734" i="63"/>
  <c r="B734" i="63"/>
  <c r="P734" i="63"/>
  <c r="M734" i="63"/>
  <c r="G734" i="63"/>
  <c r="O734" i="63"/>
  <c r="N734" i="63"/>
  <c r="E734" i="63"/>
  <c r="H734" i="63"/>
  <c r="F734" i="63"/>
  <c r="D734" i="63"/>
  <c r="L734" i="63"/>
  <c r="K734" i="63"/>
  <c r="N1251" i="63"/>
  <c r="M1251" i="63"/>
  <c r="L1251" i="63"/>
  <c r="K1251" i="63"/>
  <c r="J1251" i="63"/>
  <c r="Q1251" i="63"/>
  <c r="P1251" i="63"/>
  <c r="R1251" i="63"/>
  <c r="I716" i="63"/>
  <c r="R716" i="63"/>
  <c r="C716" i="63"/>
  <c r="Q716" i="63"/>
  <c r="B716" i="63"/>
  <c r="K716" i="63"/>
  <c r="P716" i="63"/>
  <c r="O716" i="63"/>
  <c r="M716" i="63"/>
  <c r="F716" i="63"/>
  <c r="E716" i="63"/>
  <c r="L716" i="63"/>
  <c r="J716" i="63"/>
  <c r="H716" i="63"/>
  <c r="G716" i="63"/>
  <c r="D716" i="63"/>
  <c r="I709" i="63"/>
  <c r="Q709" i="63"/>
  <c r="B709" i="63"/>
  <c r="J709" i="63"/>
  <c r="H709" i="63"/>
  <c r="G709" i="63"/>
  <c r="F709" i="63"/>
  <c r="E709" i="63"/>
  <c r="D709" i="63"/>
  <c r="M709" i="63"/>
  <c r="R709" i="63"/>
  <c r="P709" i="63"/>
  <c r="O709" i="63"/>
  <c r="N709" i="63"/>
  <c r="L709" i="63"/>
  <c r="K709" i="63"/>
  <c r="I700" i="63"/>
  <c r="O700" i="63"/>
  <c r="G700" i="63"/>
  <c r="D700" i="63"/>
  <c r="C700" i="63"/>
  <c r="B700" i="63"/>
  <c r="R700" i="63"/>
  <c r="Q700" i="63"/>
  <c r="N700" i="63"/>
  <c r="H700" i="63"/>
  <c r="K700" i="63"/>
  <c r="J700" i="63"/>
  <c r="F700" i="63"/>
  <c r="E700" i="63"/>
  <c r="P700" i="63"/>
  <c r="I690" i="63"/>
  <c r="M690" i="63"/>
  <c r="E690" i="63"/>
  <c r="Q690" i="63"/>
  <c r="P690" i="63"/>
  <c r="O690" i="63"/>
  <c r="N690" i="63"/>
  <c r="L690" i="63"/>
  <c r="J690" i="63"/>
  <c r="C690" i="63"/>
  <c r="R690" i="63"/>
  <c r="K690" i="63"/>
  <c r="H690" i="63"/>
  <c r="G690" i="63"/>
  <c r="F690" i="63"/>
  <c r="D690" i="63"/>
  <c r="E679" i="63"/>
  <c r="D679" i="63"/>
  <c r="C679" i="63"/>
  <c r="B679" i="63"/>
  <c r="I668" i="63"/>
  <c r="F668" i="63"/>
  <c r="E668" i="63"/>
  <c r="D668" i="63"/>
  <c r="R668" i="63"/>
  <c r="C668" i="63"/>
  <c r="P668" i="63"/>
  <c r="K668" i="63"/>
  <c r="Q668" i="63"/>
  <c r="O668" i="63"/>
  <c r="N668" i="63"/>
  <c r="M668" i="63"/>
  <c r="L668" i="63"/>
  <c r="J668" i="63"/>
  <c r="G668" i="63"/>
  <c r="I658" i="63"/>
  <c r="D658" i="63"/>
  <c r="R658" i="63"/>
  <c r="C658" i="63"/>
  <c r="Q658" i="63"/>
  <c r="B658" i="63"/>
  <c r="P658" i="63"/>
  <c r="N658" i="63"/>
  <c r="J658" i="63"/>
  <c r="H658" i="63"/>
  <c r="G658" i="63"/>
  <c r="F658" i="63"/>
  <c r="E658" i="63"/>
  <c r="M658" i="63"/>
  <c r="F278" i="63"/>
  <c r="E278" i="63"/>
  <c r="R278" i="63"/>
  <c r="D278" i="63"/>
  <c r="Q278" i="63"/>
  <c r="C278" i="63"/>
  <c r="O278" i="63"/>
  <c r="P278" i="63"/>
  <c r="N278" i="63"/>
  <c r="M278" i="63"/>
  <c r="L278" i="63"/>
  <c r="K278" i="63"/>
  <c r="J278" i="63"/>
  <c r="I278" i="63"/>
  <c r="H278" i="63"/>
  <c r="G278" i="63"/>
  <c r="B278" i="63"/>
  <c r="R1234" i="63"/>
  <c r="Q1234" i="63"/>
  <c r="P1234" i="63"/>
  <c r="O1234" i="63"/>
  <c r="N1234" i="63"/>
  <c r="M1234" i="63"/>
  <c r="L1234" i="63"/>
  <c r="K1234" i="63"/>
  <c r="J1234" i="63"/>
  <c r="Q1231" i="63"/>
  <c r="P1231" i="63"/>
  <c r="O1231" i="63"/>
  <c r="N1231" i="63"/>
  <c r="M1231" i="63"/>
  <c r="L1231" i="63"/>
  <c r="K1231" i="63"/>
  <c r="J1231" i="63"/>
  <c r="R1229" i="63"/>
  <c r="Q1229" i="63"/>
  <c r="P1229" i="63"/>
  <c r="O1229" i="63"/>
  <c r="N1229" i="63"/>
  <c r="M1229" i="63"/>
  <c r="C631" i="63"/>
  <c r="B631" i="63"/>
  <c r="K257" i="63"/>
  <c r="J257" i="63"/>
  <c r="I257" i="63"/>
  <c r="H257" i="63"/>
  <c r="G257" i="63"/>
  <c r="F257" i="63"/>
  <c r="E257" i="63"/>
  <c r="R257" i="63"/>
  <c r="D257" i="63"/>
  <c r="Q257" i="63"/>
  <c r="C257" i="63"/>
  <c r="P257" i="63"/>
  <c r="B257" i="63"/>
  <c r="I246" i="63"/>
  <c r="H246" i="63"/>
  <c r="G246" i="63"/>
  <c r="F246" i="63"/>
  <c r="E246" i="63"/>
  <c r="D246" i="63"/>
  <c r="C246" i="63"/>
  <c r="B246" i="63"/>
  <c r="I232" i="63"/>
  <c r="H232" i="63"/>
  <c r="G232" i="63"/>
  <c r="F232" i="63"/>
  <c r="E232" i="63"/>
  <c r="D232" i="63"/>
  <c r="C232" i="63"/>
  <c r="B232" i="63"/>
  <c r="I219" i="63"/>
  <c r="H219" i="63"/>
  <c r="G219" i="63"/>
  <c r="F219" i="63"/>
  <c r="E219" i="63"/>
  <c r="D219" i="63"/>
  <c r="C219" i="63"/>
  <c r="B219" i="63"/>
  <c r="K1219" i="63"/>
  <c r="J1219" i="63"/>
  <c r="R1219" i="63"/>
  <c r="Q1219" i="63"/>
  <c r="P1219" i="63"/>
  <c r="I195" i="63"/>
  <c r="H195" i="63"/>
  <c r="G195" i="63"/>
  <c r="F195" i="63"/>
  <c r="E195" i="63"/>
  <c r="D195" i="63"/>
  <c r="C195" i="63"/>
  <c r="B195" i="63"/>
  <c r="I181" i="63"/>
  <c r="H181" i="63"/>
  <c r="G181" i="63"/>
  <c r="F181" i="63"/>
  <c r="E181" i="63"/>
  <c r="D181" i="63"/>
  <c r="C181" i="63"/>
  <c r="B181" i="63"/>
  <c r="I176" i="63"/>
  <c r="H176" i="63"/>
  <c r="G176" i="63"/>
  <c r="F176" i="63"/>
  <c r="E176" i="63"/>
  <c r="D176" i="63"/>
  <c r="C176" i="63"/>
  <c r="B176" i="63"/>
  <c r="I163" i="63"/>
  <c r="H163" i="63"/>
  <c r="G163" i="63"/>
  <c r="F163" i="63"/>
  <c r="E163" i="63"/>
  <c r="D163" i="63"/>
  <c r="C163" i="63"/>
  <c r="B163" i="63"/>
  <c r="I151" i="63"/>
  <c r="H151" i="63"/>
  <c r="G151" i="63"/>
  <c r="E151" i="63"/>
  <c r="D151" i="63"/>
  <c r="C151" i="63"/>
  <c r="B151" i="63"/>
  <c r="I139" i="63"/>
  <c r="H139" i="63"/>
  <c r="G139" i="63"/>
  <c r="E139" i="63"/>
  <c r="D139" i="63"/>
  <c r="C139" i="63"/>
  <c r="I126" i="63"/>
  <c r="H126" i="63"/>
  <c r="G126" i="63"/>
  <c r="E126" i="63"/>
  <c r="D126" i="63"/>
  <c r="C126" i="63"/>
  <c r="I113" i="63"/>
  <c r="H113" i="63"/>
  <c r="G113" i="63"/>
  <c r="E113" i="63"/>
  <c r="D113" i="63"/>
  <c r="C113" i="63"/>
  <c r="I99" i="63"/>
  <c r="H99" i="63"/>
  <c r="G99" i="63"/>
  <c r="E99" i="63"/>
  <c r="D99" i="63"/>
  <c r="C99" i="63"/>
  <c r="K612" i="63"/>
  <c r="J612" i="63"/>
  <c r="I612" i="63"/>
  <c r="H612" i="63"/>
  <c r="G612" i="63"/>
  <c r="E612" i="63"/>
  <c r="R612" i="63"/>
  <c r="D612" i="63"/>
  <c r="Q612" i="63"/>
  <c r="C612" i="63"/>
  <c r="I80" i="63"/>
  <c r="H80" i="63"/>
  <c r="G80" i="63"/>
  <c r="E80" i="63"/>
  <c r="D80" i="63"/>
  <c r="C80" i="63"/>
  <c r="I67" i="63"/>
  <c r="H67" i="63"/>
  <c r="G67" i="63"/>
  <c r="E67" i="63"/>
  <c r="D67" i="63"/>
  <c r="C67" i="63"/>
  <c r="I54" i="63"/>
  <c r="H54" i="63"/>
  <c r="G54" i="63"/>
  <c r="E54" i="63"/>
  <c r="D54" i="63"/>
  <c r="C54" i="63"/>
  <c r="I41" i="63"/>
  <c r="H41" i="63"/>
  <c r="G41" i="63"/>
  <c r="E41" i="63"/>
  <c r="D41" i="63"/>
  <c r="C41" i="63"/>
  <c r="I28" i="63"/>
  <c r="H28" i="63"/>
  <c r="G28" i="63"/>
  <c r="E28" i="63"/>
  <c r="D28" i="63"/>
  <c r="C28" i="63"/>
  <c r="I15" i="63"/>
  <c r="H15" i="63"/>
  <c r="G15" i="63"/>
  <c r="E15" i="63"/>
  <c r="D15" i="63"/>
  <c r="C15" i="63"/>
  <c r="C2" i="63"/>
  <c r="H38" i="63"/>
  <c r="G39" i="63"/>
  <c r="H48" i="63"/>
  <c r="E49" i="63"/>
  <c r="M1203" i="63"/>
  <c r="E52" i="63"/>
  <c r="F54" i="63"/>
  <c r="H64" i="63"/>
  <c r="G65" i="63"/>
  <c r="H74" i="63"/>
  <c r="E75" i="63"/>
  <c r="M1205" i="63"/>
  <c r="E78" i="63"/>
  <c r="F80" i="63"/>
  <c r="O610" i="63"/>
  <c r="Q1207" i="63"/>
  <c r="I106" i="63"/>
  <c r="F107" i="63"/>
  <c r="I114" i="63"/>
  <c r="D122" i="63"/>
  <c r="E131" i="63"/>
  <c r="K1209" i="63"/>
  <c r="K1210" i="63"/>
  <c r="E149" i="63"/>
  <c r="G160" i="63"/>
  <c r="F161" i="63"/>
  <c r="I173" i="63"/>
  <c r="F615" i="63"/>
  <c r="D616" i="63"/>
  <c r="I201" i="63"/>
  <c r="Q1218" i="63"/>
  <c r="C208" i="63"/>
  <c r="C209" i="63"/>
  <c r="B214" i="63"/>
  <c r="H224" i="63"/>
  <c r="H225" i="63"/>
  <c r="G229" i="63"/>
  <c r="F230" i="63"/>
  <c r="F234" i="63"/>
  <c r="D235" i="63"/>
  <c r="B240" i="63"/>
  <c r="O254" i="63"/>
  <c r="K623" i="63"/>
  <c r="N626" i="63"/>
  <c r="I627" i="63"/>
  <c r="P630" i="63"/>
  <c r="R1225" i="63"/>
  <c r="H634" i="63"/>
  <c r="C266" i="63"/>
  <c r="H269" i="63"/>
  <c r="O642" i="63"/>
  <c r="K643" i="63"/>
  <c r="R273" i="63"/>
  <c r="N645" i="63"/>
  <c r="N1235" i="63"/>
  <c r="D649" i="63"/>
  <c r="Q650" i="63"/>
  <c r="O280" i="63"/>
  <c r="C654" i="63"/>
  <c r="O658" i="63"/>
  <c r="K663" i="63"/>
  <c r="L1243" i="63"/>
  <c r="L675" i="63"/>
  <c r="O683" i="63"/>
  <c r="L693" i="63"/>
  <c r="R712" i="63"/>
  <c r="N716" i="63"/>
  <c r="P724" i="63"/>
  <c r="P739" i="63"/>
  <c r="J767" i="63"/>
  <c r="F786" i="63"/>
  <c r="P874" i="63"/>
  <c r="Q1278" i="63"/>
  <c r="I1199" i="63"/>
  <c r="H1199" i="63"/>
  <c r="R1199" i="63"/>
  <c r="Q1199" i="63"/>
  <c r="P1199" i="63"/>
  <c r="B1199" i="63"/>
  <c r="O1199" i="63"/>
  <c r="N1199" i="63"/>
  <c r="M1199" i="63"/>
  <c r="E1199" i="63"/>
  <c r="D1199" i="63"/>
  <c r="C1199" i="63"/>
  <c r="L1199" i="63"/>
  <c r="F1199" i="63"/>
  <c r="J1199" i="63"/>
  <c r="K1199" i="63"/>
  <c r="G1199" i="63"/>
  <c r="I1196" i="63"/>
  <c r="H1196" i="63"/>
  <c r="P1196" i="63"/>
  <c r="B1196" i="63"/>
  <c r="O1196" i="63"/>
  <c r="N1196" i="63"/>
  <c r="M1196" i="63"/>
  <c r="D1196" i="63"/>
  <c r="C1196" i="63"/>
  <c r="K1196" i="63"/>
  <c r="J1196" i="63"/>
  <c r="G1196" i="63"/>
  <c r="F1196" i="63"/>
  <c r="R1196" i="63"/>
  <c r="Q1196" i="63"/>
  <c r="L1196" i="63"/>
  <c r="E1196" i="63"/>
  <c r="B556" i="63"/>
  <c r="F556" i="63"/>
  <c r="D556" i="63"/>
  <c r="C556" i="63"/>
  <c r="E556" i="63"/>
  <c r="I551" i="63"/>
  <c r="P551" i="63"/>
  <c r="B551" i="63"/>
  <c r="O551" i="63"/>
  <c r="H551" i="63"/>
  <c r="R551" i="63"/>
  <c r="Q551" i="63"/>
  <c r="N551" i="63"/>
  <c r="L551" i="63"/>
  <c r="C551" i="63"/>
  <c r="J551" i="63"/>
  <c r="M551" i="63"/>
  <c r="F551" i="63"/>
  <c r="E551" i="63"/>
  <c r="K551" i="63"/>
  <c r="G551" i="63"/>
  <c r="D551" i="63"/>
  <c r="I1174" i="63"/>
  <c r="P1174" i="63"/>
  <c r="B1174" i="63"/>
  <c r="O1174" i="63"/>
  <c r="N1174" i="63"/>
  <c r="F1174" i="63"/>
  <c r="E1174" i="63"/>
  <c r="D1174" i="63"/>
  <c r="M1174" i="63"/>
  <c r="L1174" i="63"/>
  <c r="K1174" i="63"/>
  <c r="C1174" i="63"/>
  <c r="R1174" i="63"/>
  <c r="Q1174" i="63"/>
  <c r="J1174" i="63"/>
  <c r="H1174" i="63"/>
  <c r="G1174" i="63"/>
  <c r="P1369" i="63"/>
  <c r="N1369" i="63"/>
  <c r="J1369" i="63"/>
  <c r="R1369" i="63"/>
  <c r="Q1369" i="63"/>
  <c r="K1369" i="63"/>
  <c r="M1369" i="63"/>
  <c r="L1369" i="63"/>
  <c r="O1369" i="63"/>
  <c r="J1154" i="63"/>
  <c r="Q1154" i="63"/>
  <c r="C1154" i="63"/>
  <c r="P1154" i="63"/>
  <c r="B1154" i="63"/>
  <c r="O1154" i="63"/>
  <c r="H1154" i="63"/>
  <c r="R1154" i="63"/>
  <c r="N1154" i="63"/>
  <c r="G1154" i="63"/>
  <c r="K1154" i="63"/>
  <c r="I1154" i="63"/>
  <c r="F1154" i="63"/>
  <c r="E1154" i="63"/>
  <c r="L1154" i="63"/>
  <c r="D1154" i="63"/>
  <c r="M1154" i="63"/>
  <c r="O1360" i="63"/>
  <c r="N1360" i="63"/>
  <c r="M1360" i="63"/>
  <c r="R1360" i="63"/>
  <c r="L1360" i="63"/>
  <c r="K1360" i="63"/>
  <c r="J1360" i="63"/>
  <c r="P1360" i="63"/>
  <c r="Q1360" i="63"/>
  <c r="H1132" i="63"/>
  <c r="O1132" i="63"/>
  <c r="M1132" i="63"/>
  <c r="G1132" i="63"/>
  <c r="L1132" i="63"/>
  <c r="J1132" i="63"/>
  <c r="I1132" i="63"/>
  <c r="F1132" i="63"/>
  <c r="E1132" i="63"/>
  <c r="B1132" i="63"/>
  <c r="P1132" i="63"/>
  <c r="K1132" i="63"/>
  <c r="D1132" i="63"/>
  <c r="C1132" i="63"/>
  <c r="R1132" i="63"/>
  <c r="Q1132" i="63"/>
  <c r="N1132" i="63"/>
  <c r="P1120" i="63"/>
  <c r="B1120" i="63"/>
  <c r="K1120" i="63"/>
  <c r="M1120" i="63"/>
  <c r="J1120" i="63"/>
  <c r="I1120" i="63"/>
  <c r="D1120" i="63"/>
  <c r="C1120" i="63"/>
  <c r="E1120" i="63"/>
  <c r="N1120" i="63"/>
  <c r="G1120" i="63"/>
  <c r="O1120" i="63"/>
  <c r="L1120" i="63"/>
  <c r="F1120" i="63"/>
  <c r="R1120" i="63"/>
  <c r="Q1120" i="63"/>
  <c r="H1120" i="63"/>
  <c r="P1111" i="63"/>
  <c r="B1111" i="63"/>
  <c r="N1111" i="63"/>
  <c r="R1111" i="63"/>
  <c r="Q1111" i="63"/>
  <c r="E1111" i="63"/>
  <c r="M1111" i="63"/>
  <c r="J1111" i="63"/>
  <c r="D1111" i="63"/>
  <c r="K1111" i="63"/>
  <c r="I1111" i="63"/>
  <c r="C1111" i="63"/>
  <c r="G1111" i="63"/>
  <c r="O1111" i="63"/>
  <c r="L1111" i="63"/>
  <c r="H1111" i="63"/>
  <c r="F1111" i="63"/>
  <c r="L1099" i="63"/>
  <c r="K1099" i="63"/>
  <c r="I1099" i="63"/>
  <c r="B1099" i="63"/>
  <c r="P1099" i="63"/>
  <c r="H1099" i="63"/>
  <c r="G1099" i="63"/>
  <c r="D1099" i="63"/>
  <c r="N1099" i="63"/>
  <c r="Q1099" i="63"/>
  <c r="O1099" i="63"/>
  <c r="E1099" i="63"/>
  <c r="R1099" i="63"/>
  <c r="M1099" i="63"/>
  <c r="J1099" i="63"/>
  <c r="F1099" i="63"/>
  <c r="C1099" i="63"/>
  <c r="L1091" i="63"/>
  <c r="K1091" i="63"/>
  <c r="C1091" i="63"/>
  <c r="J1091" i="63"/>
  <c r="G1091" i="63"/>
  <c r="R1091" i="63"/>
  <c r="Q1091" i="63"/>
  <c r="N1091" i="63"/>
  <c r="M1091" i="63"/>
  <c r="E1091" i="63"/>
  <c r="P1091" i="63"/>
  <c r="I1091" i="63"/>
  <c r="H1091" i="63"/>
  <c r="O1091" i="63"/>
  <c r="F1091" i="63"/>
  <c r="D1091" i="63"/>
  <c r="B1091" i="63"/>
  <c r="L1083" i="63"/>
  <c r="K1083" i="63"/>
  <c r="I1083" i="63"/>
  <c r="F1083" i="63"/>
  <c r="C1083" i="63"/>
  <c r="R1083" i="63"/>
  <c r="B1083" i="63"/>
  <c r="N1083" i="63"/>
  <c r="P1083" i="63"/>
  <c r="O1083" i="63"/>
  <c r="J1083" i="63"/>
  <c r="H1083" i="63"/>
  <c r="E1083" i="63"/>
  <c r="D1083" i="63"/>
  <c r="Q1083" i="63"/>
  <c r="M1083" i="63"/>
  <c r="G1083" i="63"/>
  <c r="C523" i="63"/>
  <c r="B523" i="63"/>
  <c r="D523" i="63"/>
  <c r="L519" i="63"/>
  <c r="K519" i="63"/>
  <c r="G519" i="63"/>
  <c r="D519" i="63"/>
  <c r="Q519" i="63"/>
  <c r="P519" i="63"/>
  <c r="M519" i="63"/>
  <c r="H519" i="63"/>
  <c r="F519" i="63"/>
  <c r="C519" i="63"/>
  <c r="B519" i="63"/>
  <c r="R519" i="63"/>
  <c r="O519" i="63"/>
  <c r="N519" i="63"/>
  <c r="J519" i="63"/>
  <c r="I519" i="63"/>
  <c r="E519" i="63"/>
  <c r="C1065" i="63"/>
  <c r="B1065" i="63"/>
  <c r="B1057" i="63"/>
  <c r="C1057" i="63"/>
  <c r="I497" i="63"/>
  <c r="H497" i="63"/>
  <c r="E497" i="63"/>
  <c r="D497" i="63"/>
  <c r="B497" i="63"/>
  <c r="G497" i="63"/>
  <c r="F497" i="63"/>
  <c r="C497" i="63"/>
  <c r="F483" i="63"/>
  <c r="E483" i="63"/>
  <c r="H483" i="63"/>
  <c r="G483" i="63"/>
  <c r="C483" i="63"/>
  <c r="B483" i="63"/>
  <c r="I483" i="63"/>
  <c r="D483" i="63"/>
  <c r="B475" i="63"/>
  <c r="D475" i="63"/>
  <c r="C475" i="63"/>
  <c r="E475" i="63"/>
  <c r="B471" i="63"/>
  <c r="D471" i="63"/>
  <c r="F471" i="63"/>
  <c r="E471" i="63"/>
  <c r="C471" i="63"/>
  <c r="G467" i="63"/>
  <c r="P467" i="63"/>
  <c r="B467" i="63"/>
  <c r="O467" i="63"/>
  <c r="N467" i="63"/>
  <c r="M467" i="63"/>
  <c r="L467" i="63"/>
  <c r="K467" i="63"/>
  <c r="I467" i="63"/>
  <c r="D467" i="63"/>
  <c r="R467" i="63"/>
  <c r="Q467" i="63"/>
  <c r="J467" i="63"/>
  <c r="H467" i="63"/>
  <c r="F467" i="63"/>
  <c r="E467" i="63"/>
  <c r="C467" i="63"/>
  <c r="G1045" i="63"/>
  <c r="P1045" i="63"/>
  <c r="B1045" i="63"/>
  <c r="N1045" i="63"/>
  <c r="M1045" i="63"/>
  <c r="L1045" i="63"/>
  <c r="K1045" i="63"/>
  <c r="J1045" i="63"/>
  <c r="H1045" i="63"/>
  <c r="C1045" i="63"/>
  <c r="O1045" i="63"/>
  <c r="I1045" i="63"/>
  <c r="F1045" i="63"/>
  <c r="E1045" i="63"/>
  <c r="D1045" i="63"/>
  <c r="R1045" i="63"/>
  <c r="Q1045" i="63"/>
  <c r="C1040" i="63"/>
  <c r="B1040" i="63"/>
  <c r="F1036" i="63"/>
  <c r="Q1036" i="63"/>
  <c r="C1036" i="63"/>
  <c r="M1036" i="63"/>
  <c r="G1036" i="63"/>
  <c r="E1036" i="63"/>
  <c r="B1036" i="63"/>
  <c r="R1036" i="63"/>
  <c r="P1036" i="63"/>
  <c r="O1036" i="63"/>
  <c r="N1036" i="63"/>
  <c r="L1036" i="63"/>
  <c r="K1036" i="63"/>
  <c r="J1036" i="63"/>
  <c r="I1036" i="63"/>
  <c r="D1036" i="63"/>
  <c r="H1036" i="63"/>
  <c r="C439" i="63"/>
  <c r="D439" i="63"/>
  <c r="B439" i="63"/>
  <c r="F439" i="63"/>
  <c r="I439" i="63"/>
  <c r="H439" i="63"/>
  <c r="E439" i="63"/>
  <c r="G439" i="63"/>
  <c r="C1026" i="63"/>
  <c r="B1026" i="63"/>
  <c r="C1015" i="63"/>
  <c r="B1015" i="63"/>
  <c r="C1009" i="63"/>
  <c r="B1009" i="63"/>
  <c r="M423" i="63"/>
  <c r="J423" i="63"/>
  <c r="I423" i="63"/>
  <c r="Q423" i="63"/>
  <c r="K423" i="63"/>
  <c r="H423" i="63"/>
  <c r="G423" i="63"/>
  <c r="F423" i="63"/>
  <c r="R423" i="63"/>
  <c r="N423" i="63"/>
  <c r="E423" i="63"/>
  <c r="C423" i="63"/>
  <c r="B423" i="63"/>
  <c r="P423" i="63"/>
  <c r="O423" i="63"/>
  <c r="L423" i="63"/>
  <c r="D423" i="63"/>
  <c r="M997" i="63"/>
  <c r="J997" i="63"/>
  <c r="I997" i="63"/>
  <c r="C997" i="63"/>
  <c r="O997" i="63"/>
  <c r="N997" i="63"/>
  <c r="L997" i="63"/>
  <c r="K997" i="63"/>
  <c r="R997" i="63"/>
  <c r="G997" i="63"/>
  <c r="F997" i="63"/>
  <c r="Q997" i="63"/>
  <c r="H997" i="63"/>
  <c r="E997" i="63"/>
  <c r="D997" i="63"/>
  <c r="B997" i="63"/>
  <c r="P997" i="63"/>
  <c r="M410" i="63"/>
  <c r="J410" i="63"/>
  <c r="I410" i="63"/>
  <c r="P410" i="63"/>
  <c r="H410" i="63"/>
  <c r="G410" i="63"/>
  <c r="F410" i="63"/>
  <c r="E410" i="63"/>
  <c r="C410" i="63"/>
  <c r="Q410" i="63"/>
  <c r="N410" i="63"/>
  <c r="K410" i="63"/>
  <c r="D410" i="63"/>
  <c r="B410" i="63"/>
  <c r="R410" i="63"/>
  <c r="O410" i="63"/>
  <c r="L410" i="63"/>
  <c r="J1304" i="63"/>
  <c r="Q1304" i="63"/>
  <c r="L1304" i="63"/>
  <c r="K1304" i="63"/>
  <c r="P1304" i="63"/>
  <c r="N1304" i="63"/>
  <c r="M1304" i="63"/>
  <c r="R1304" i="63"/>
  <c r="O1304" i="63"/>
  <c r="C407" i="63"/>
  <c r="B407" i="63"/>
  <c r="J966" i="63"/>
  <c r="N966" i="63"/>
  <c r="H966" i="63"/>
  <c r="G966" i="63"/>
  <c r="F966" i="63"/>
  <c r="E966" i="63"/>
  <c r="C966" i="63"/>
  <c r="R966" i="63"/>
  <c r="O966" i="63"/>
  <c r="L966" i="63"/>
  <c r="I966" i="63"/>
  <c r="D966" i="63"/>
  <c r="B966" i="63"/>
  <c r="Q966" i="63"/>
  <c r="P966" i="63"/>
  <c r="M966" i="63"/>
  <c r="K966" i="63"/>
  <c r="R958" i="63"/>
  <c r="D958" i="63"/>
  <c r="M958" i="63"/>
  <c r="L958" i="63"/>
  <c r="K958" i="63"/>
  <c r="J958" i="63"/>
  <c r="B958" i="63"/>
  <c r="Q958" i="63"/>
  <c r="P958" i="63"/>
  <c r="G958" i="63"/>
  <c r="E958" i="63"/>
  <c r="N958" i="63"/>
  <c r="I958" i="63"/>
  <c r="H958" i="63"/>
  <c r="O958" i="63"/>
  <c r="F958" i="63"/>
  <c r="C958" i="63"/>
  <c r="R947" i="63"/>
  <c r="D947" i="63"/>
  <c r="M947" i="63"/>
  <c r="L947" i="63"/>
  <c r="K947" i="63"/>
  <c r="J947" i="63"/>
  <c r="P947" i="63"/>
  <c r="O947" i="63"/>
  <c r="Q947" i="63"/>
  <c r="N947" i="63"/>
  <c r="I947" i="63"/>
  <c r="H947" i="63"/>
  <c r="F947" i="63"/>
  <c r="E947" i="63"/>
  <c r="C947" i="63"/>
  <c r="G947" i="63"/>
  <c r="B947" i="63"/>
  <c r="R936" i="63"/>
  <c r="D936" i="63"/>
  <c r="M936" i="63"/>
  <c r="L936" i="63"/>
  <c r="K936" i="63"/>
  <c r="J936" i="63"/>
  <c r="P936" i="63"/>
  <c r="O936" i="63"/>
  <c r="Q936" i="63"/>
  <c r="N936" i="63"/>
  <c r="I936" i="63"/>
  <c r="E936" i="63"/>
  <c r="C936" i="63"/>
  <c r="B936" i="63"/>
  <c r="H936" i="63"/>
  <c r="G936" i="63"/>
  <c r="F936" i="63"/>
  <c r="D927" i="63"/>
  <c r="C927" i="63"/>
  <c r="B927" i="63"/>
  <c r="J1291" i="63"/>
  <c r="R1291" i="63"/>
  <c r="Q1291" i="63"/>
  <c r="P1291" i="63"/>
  <c r="O1291" i="63"/>
  <c r="N1291" i="63"/>
  <c r="M1291" i="63"/>
  <c r="L1291" i="63"/>
  <c r="K1291" i="63"/>
  <c r="J380" i="63"/>
  <c r="F380" i="63"/>
  <c r="E380" i="63"/>
  <c r="K380" i="63"/>
  <c r="I380" i="63"/>
  <c r="H380" i="63"/>
  <c r="G380" i="63"/>
  <c r="P380" i="63"/>
  <c r="O380" i="63"/>
  <c r="N380" i="63"/>
  <c r="Q380" i="63"/>
  <c r="M380" i="63"/>
  <c r="L380" i="63"/>
  <c r="D380" i="63"/>
  <c r="C380" i="63"/>
  <c r="B380" i="63"/>
  <c r="R380" i="63"/>
  <c r="J358" i="63"/>
  <c r="F358" i="63"/>
  <c r="E358" i="63"/>
  <c r="H358" i="63"/>
  <c r="G358" i="63"/>
  <c r="D358" i="63"/>
  <c r="C358" i="63"/>
  <c r="K358" i="63"/>
  <c r="I358" i="63"/>
  <c r="B358" i="63"/>
  <c r="L358" i="63"/>
  <c r="R358" i="63"/>
  <c r="Q358" i="63"/>
  <c r="P358" i="63"/>
  <c r="O358" i="63"/>
  <c r="N358" i="63"/>
  <c r="M358" i="63"/>
  <c r="E343" i="63"/>
  <c r="H343" i="63"/>
  <c r="G343" i="63"/>
  <c r="F343" i="63"/>
  <c r="D343" i="63"/>
  <c r="Q343" i="63"/>
  <c r="P343" i="63"/>
  <c r="O343" i="63"/>
  <c r="J343" i="63"/>
  <c r="I343" i="63"/>
  <c r="R343" i="63"/>
  <c r="C343" i="63"/>
  <c r="M343" i="63"/>
  <c r="L343" i="63"/>
  <c r="B343" i="63"/>
  <c r="N343" i="63"/>
  <c r="K343" i="63"/>
  <c r="R1276" i="63"/>
  <c r="P1276" i="63"/>
  <c r="O1276" i="63"/>
  <c r="N1276" i="63"/>
  <c r="Q1276" i="63"/>
  <c r="M1276" i="63"/>
  <c r="L1276" i="63"/>
  <c r="K1276" i="63"/>
  <c r="J1276" i="63"/>
  <c r="E897" i="63"/>
  <c r="D897" i="63"/>
  <c r="R897" i="63"/>
  <c r="C897" i="63"/>
  <c r="Q897" i="63"/>
  <c r="B897" i="63"/>
  <c r="M897" i="63"/>
  <c r="L897" i="63"/>
  <c r="K897" i="63"/>
  <c r="P897" i="63"/>
  <c r="O897" i="63"/>
  <c r="F897" i="63"/>
  <c r="G897" i="63"/>
  <c r="N897" i="63"/>
  <c r="J897" i="63"/>
  <c r="I897" i="63"/>
  <c r="H897" i="63"/>
  <c r="B332" i="63"/>
  <c r="C332" i="63"/>
  <c r="C328" i="63"/>
  <c r="B328" i="63"/>
  <c r="J871" i="63"/>
  <c r="P871" i="63"/>
  <c r="Q871" i="63"/>
  <c r="O871" i="63"/>
  <c r="H871" i="63"/>
  <c r="G871" i="63"/>
  <c r="F871" i="63"/>
  <c r="E871" i="63"/>
  <c r="D871" i="63"/>
  <c r="C871" i="63"/>
  <c r="R871" i="63"/>
  <c r="N871" i="63"/>
  <c r="I871" i="63"/>
  <c r="B871" i="63"/>
  <c r="M871" i="63"/>
  <c r="L871" i="63"/>
  <c r="K871" i="63"/>
  <c r="J859" i="63"/>
  <c r="N859" i="63"/>
  <c r="M859" i="63"/>
  <c r="L859" i="63"/>
  <c r="E859" i="63"/>
  <c r="D859" i="63"/>
  <c r="C859" i="63"/>
  <c r="G859" i="63"/>
  <c r="F859" i="63"/>
  <c r="B859" i="63"/>
  <c r="R859" i="63"/>
  <c r="Q859" i="63"/>
  <c r="I859" i="63"/>
  <c r="H859" i="63"/>
  <c r="K859" i="63"/>
  <c r="P859" i="63"/>
  <c r="O859" i="63"/>
  <c r="E324" i="63"/>
  <c r="P324" i="63"/>
  <c r="O324" i="63"/>
  <c r="I324" i="63"/>
  <c r="H324" i="63"/>
  <c r="G324" i="63"/>
  <c r="B324" i="63"/>
  <c r="R324" i="63"/>
  <c r="Q324" i="63"/>
  <c r="N324" i="63"/>
  <c r="M324" i="63"/>
  <c r="K324" i="63"/>
  <c r="J324" i="63"/>
  <c r="F324" i="63"/>
  <c r="D324" i="63"/>
  <c r="C324" i="63"/>
  <c r="L324" i="63"/>
  <c r="O835" i="63"/>
  <c r="N835" i="63"/>
  <c r="H835" i="63"/>
  <c r="G835" i="63"/>
  <c r="F835" i="63"/>
  <c r="D835" i="63"/>
  <c r="C835" i="63"/>
  <c r="B835" i="63"/>
  <c r="Q835" i="63"/>
  <c r="P835" i="63"/>
  <c r="J835" i="63"/>
  <c r="R835" i="63"/>
  <c r="M835" i="63"/>
  <c r="L835" i="63"/>
  <c r="K835" i="63"/>
  <c r="I835" i="63"/>
  <c r="E835" i="63"/>
  <c r="O824" i="63"/>
  <c r="H824" i="63"/>
  <c r="G824" i="63"/>
  <c r="F824" i="63"/>
  <c r="R824" i="63"/>
  <c r="Q824" i="63"/>
  <c r="P824" i="63"/>
  <c r="N824" i="63"/>
  <c r="M824" i="63"/>
  <c r="L824" i="63"/>
  <c r="J824" i="63"/>
  <c r="I824" i="63"/>
  <c r="B824" i="63"/>
  <c r="E824" i="63"/>
  <c r="D824" i="63"/>
  <c r="C824" i="63"/>
  <c r="K824" i="63"/>
  <c r="H815" i="63"/>
  <c r="G815" i="63"/>
  <c r="F815" i="63"/>
  <c r="B815" i="63"/>
  <c r="R815" i="63"/>
  <c r="P815" i="63"/>
  <c r="O815" i="63"/>
  <c r="N815" i="63"/>
  <c r="M815" i="63"/>
  <c r="K815" i="63"/>
  <c r="J815" i="63"/>
  <c r="C815" i="63"/>
  <c r="I815" i="63"/>
  <c r="Q815" i="63"/>
  <c r="L815" i="63"/>
  <c r="E815" i="63"/>
  <c r="D815" i="63"/>
  <c r="H804" i="63"/>
  <c r="G804" i="63"/>
  <c r="F804" i="63"/>
  <c r="B804" i="63"/>
  <c r="R804" i="63"/>
  <c r="D804" i="63"/>
  <c r="C804" i="63"/>
  <c r="P804" i="63"/>
  <c r="O804" i="63"/>
  <c r="K804" i="63"/>
  <c r="N804" i="63"/>
  <c r="M804" i="63"/>
  <c r="L804" i="63"/>
  <c r="J804" i="63"/>
  <c r="I804" i="63"/>
  <c r="Q804" i="63"/>
  <c r="E804" i="63"/>
  <c r="H796" i="63"/>
  <c r="G796" i="63"/>
  <c r="F796" i="63"/>
  <c r="P796" i="63"/>
  <c r="O796" i="63"/>
  <c r="J796" i="63"/>
  <c r="I796" i="63"/>
  <c r="E796" i="63"/>
  <c r="D796" i="63"/>
  <c r="B796" i="63"/>
  <c r="N796" i="63"/>
  <c r="R796" i="63"/>
  <c r="C796" i="63"/>
  <c r="Q796" i="63"/>
  <c r="M796" i="63"/>
  <c r="L796" i="63"/>
  <c r="K796" i="63"/>
  <c r="H785" i="63"/>
  <c r="G785" i="63"/>
  <c r="F785" i="63"/>
  <c r="P785" i="63"/>
  <c r="O785" i="63"/>
  <c r="R785" i="63"/>
  <c r="Q785" i="63"/>
  <c r="N785" i="63"/>
  <c r="M785" i="63"/>
  <c r="K785" i="63"/>
  <c r="J785" i="63"/>
  <c r="C785" i="63"/>
  <c r="L785" i="63"/>
  <c r="I785" i="63"/>
  <c r="B785" i="63"/>
  <c r="D785" i="63"/>
  <c r="H774" i="63"/>
  <c r="G774" i="63"/>
  <c r="F774" i="63"/>
  <c r="B774" i="63"/>
  <c r="R774" i="63"/>
  <c r="O774" i="63"/>
  <c r="N774" i="63"/>
  <c r="M774" i="63"/>
  <c r="L774" i="63"/>
  <c r="J774" i="63"/>
  <c r="I774" i="63"/>
  <c r="E774" i="63"/>
  <c r="D774" i="63"/>
  <c r="C774" i="63"/>
  <c r="Q774" i="63"/>
  <c r="P774" i="63"/>
  <c r="K774" i="63"/>
  <c r="H766" i="63"/>
  <c r="G766" i="63"/>
  <c r="F766" i="63"/>
  <c r="M766" i="63"/>
  <c r="L766" i="63"/>
  <c r="N766" i="63"/>
  <c r="K766" i="63"/>
  <c r="J766" i="63"/>
  <c r="I766" i="63"/>
  <c r="D766" i="63"/>
  <c r="C766" i="63"/>
  <c r="R766" i="63"/>
  <c r="Q766" i="63"/>
  <c r="O766" i="63"/>
  <c r="E766" i="63"/>
  <c r="B766" i="63"/>
  <c r="H754" i="63"/>
  <c r="F754" i="63"/>
  <c r="Q754" i="63"/>
  <c r="P754" i="63"/>
  <c r="R754" i="63"/>
  <c r="O754" i="63"/>
  <c r="N754" i="63"/>
  <c r="K754" i="63"/>
  <c r="J754" i="63"/>
  <c r="D754" i="63"/>
  <c r="G754" i="63"/>
  <c r="E754" i="63"/>
  <c r="M754" i="63"/>
  <c r="L754" i="63"/>
  <c r="C754" i="63"/>
  <c r="B754" i="63"/>
  <c r="I754" i="63"/>
  <c r="L742" i="63"/>
  <c r="K742" i="63"/>
  <c r="G742" i="63"/>
  <c r="F742" i="63"/>
  <c r="E742" i="63"/>
  <c r="R742" i="63"/>
  <c r="B742" i="63"/>
  <c r="M742" i="63"/>
  <c r="J742" i="63"/>
  <c r="N742" i="63"/>
  <c r="I742" i="63"/>
  <c r="H742" i="63"/>
  <c r="D742" i="63"/>
  <c r="C742" i="63"/>
  <c r="Q742" i="63"/>
  <c r="P742" i="63"/>
  <c r="O742" i="63"/>
  <c r="L1254" i="63"/>
  <c r="R1254" i="63"/>
  <c r="O1254" i="63"/>
  <c r="J1254" i="63"/>
  <c r="Q1254" i="63"/>
  <c r="P1254" i="63"/>
  <c r="M1254" i="63"/>
  <c r="K1254" i="63"/>
  <c r="N1254" i="63"/>
  <c r="L726" i="63"/>
  <c r="H726" i="63"/>
  <c r="G726" i="63"/>
  <c r="P726" i="63"/>
  <c r="K726" i="63"/>
  <c r="J726" i="63"/>
  <c r="I726" i="63"/>
  <c r="F726" i="63"/>
  <c r="E726" i="63"/>
  <c r="C726" i="63"/>
  <c r="O726" i="63"/>
  <c r="N726" i="63"/>
  <c r="R726" i="63"/>
  <c r="Q726" i="63"/>
  <c r="M726" i="63"/>
  <c r="D726" i="63"/>
  <c r="B726" i="63"/>
  <c r="L299" i="63"/>
  <c r="E299" i="63"/>
  <c r="D299" i="63"/>
  <c r="M299" i="63"/>
  <c r="R299" i="63"/>
  <c r="Q299" i="63"/>
  <c r="P299" i="63"/>
  <c r="O299" i="63"/>
  <c r="N299" i="63"/>
  <c r="J299" i="63"/>
  <c r="C299" i="63"/>
  <c r="B299" i="63"/>
  <c r="K299" i="63"/>
  <c r="I299" i="63"/>
  <c r="H299" i="63"/>
  <c r="G299" i="63"/>
  <c r="F299" i="63"/>
  <c r="L708" i="63"/>
  <c r="D708" i="63"/>
  <c r="K708" i="63"/>
  <c r="H708" i="63"/>
  <c r="G708" i="63"/>
  <c r="F708" i="63"/>
  <c r="E708" i="63"/>
  <c r="C708" i="63"/>
  <c r="R708" i="63"/>
  <c r="M708" i="63"/>
  <c r="N708" i="63"/>
  <c r="J708" i="63"/>
  <c r="I708" i="63"/>
  <c r="B708" i="63"/>
  <c r="Q708" i="63"/>
  <c r="L1247" i="63"/>
  <c r="Q1247" i="63"/>
  <c r="R1247" i="63"/>
  <c r="P1247" i="63"/>
  <c r="N1247" i="63"/>
  <c r="O1247" i="63"/>
  <c r="M1247" i="63"/>
  <c r="K1247" i="63"/>
  <c r="J1247" i="63"/>
  <c r="L689" i="63"/>
  <c r="O689" i="63"/>
  <c r="G689" i="63"/>
  <c r="Q689" i="63"/>
  <c r="P689" i="63"/>
  <c r="N689" i="63"/>
  <c r="M689" i="63"/>
  <c r="K689" i="63"/>
  <c r="I689" i="63"/>
  <c r="C689" i="63"/>
  <c r="F689" i="63"/>
  <c r="E689" i="63"/>
  <c r="D689" i="63"/>
  <c r="B689" i="63"/>
  <c r="R689" i="63"/>
  <c r="C678" i="63"/>
  <c r="D678" i="63"/>
  <c r="B678" i="63"/>
  <c r="L667" i="63"/>
  <c r="H667" i="63"/>
  <c r="G667" i="63"/>
  <c r="F667" i="63"/>
  <c r="E667" i="63"/>
  <c r="R667" i="63"/>
  <c r="C667" i="63"/>
  <c r="M667" i="63"/>
  <c r="P667" i="63"/>
  <c r="O667" i="63"/>
  <c r="N667" i="63"/>
  <c r="K667" i="63"/>
  <c r="J667" i="63"/>
  <c r="I667" i="63"/>
  <c r="D667" i="63"/>
  <c r="B667" i="63"/>
  <c r="L657" i="63"/>
  <c r="F657" i="63"/>
  <c r="E657" i="63"/>
  <c r="D657" i="63"/>
  <c r="R657" i="63"/>
  <c r="C657" i="63"/>
  <c r="P657" i="63"/>
  <c r="B657" i="63"/>
  <c r="Q657" i="63"/>
  <c r="O657" i="63"/>
  <c r="N657" i="63"/>
  <c r="M657" i="63"/>
  <c r="K657" i="63"/>
  <c r="I657" i="63"/>
  <c r="I653" i="63"/>
  <c r="H653" i="63"/>
  <c r="G653" i="63"/>
  <c r="F653" i="63"/>
  <c r="R653" i="63"/>
  <c r="M653" i="63"/>
  <c r="L653" i="63"/>
  <c r="K653" i="63"/>
  <c r="J653" i="63"/>
  <c r="E653" i="63"/>
  <c r="D653" i="63"/>
  <c r="C653" i="63"/>
  <c r="B653" i="63"/>
  <c r="R1233" i="63"/>
  <c r="Q1233" i="63"/>
  <c r="P1233" i="63"/>
  <c r="O1233" i="63"/>
  <c r="N1233" i="63"/>
  <c r="M1233" i="63"/>
  <c r="L1233" i="63"/>
  <c r="K1233" i="63"/>
  <c r="C270" i="63"/>
  <c r="B270" i="63"/>
  <c r="J1228" i="63"/>
  <c r="R1228" i="63"/>
  <c r="Q1228" i="63"/>
  <c r="P1228" i="63"/>
  <c r="O1228" i="63"/>
  <c r="I260" i="63"/>
  <c r="J260" i="63"/>
  <c r="H260" i="63"/>
  <c r="G260" i="63"/>
  <c r="F260" i="63"/>
  <c r="E260" i="63"/>
  <c r="D260" i="63"/>
  <c r="R260" i="63"/>
  <c r="C260" i="63"/>
  <c r="Q260" i="63"/>
  <c r="B260" i="63"/>
  <c r="P260" i="63"/>
  <c r="O260" i="63"/>
  <c r="N256" i="63"/>
  <c r="M256" i="63"/>
  <c r="L256" i="63"/>
  <c r="K256" i="63"/>
  <c r="J256" i="63"/>
  <c r="I256" i="63"/>
  <c r="H256" i="63"/>
  <c r="G256" i="63"/>
  <c r="F256" i="63"/>
  <c r="E256" i="63"/>
  <c r="I245" i="63"/>
  <c r="H245" i="63"/>
  <c r="G245" i="63"/>
  <c r="F245" i="63"/>
  <c r="E245" i="63"/>
  <c r="I231" i="63"/>
  <c r="H231" i="63"/>
  <c r="G231" i="63"/>
  <c r="F231" i="63"/>
  <c r="E231" i="63"/>
  <c r="I218" i="63"/>
  <c r="H218" i="63"/>
  <c r="G218" i="63"/>
  <c r="F218" i="63"/>
  <c r="E218" i="63"/>
  <c r="I207" i="63"/>
  <c r="H207" i="63"/>
  <c r="G207" i="63"/>
  <c r="F207" i="63"/>
  <c r="E207" i="63"/>
  <c r="I194" i="63"/>
  <c r="H194" i="63"/>
  <c r="G194" i="63"/>
  <c r="F194" i="63"/>
  <c r="E194" i="63"/>
  <c r="I180" i="63"/>
  <c r="H180" i="63"/>
  <c r="G180" i="63"/>
  <c r="F180" i="63"/>
  <c r="E180" i="63"/>
  <c r="I175" i="63"/>
  <c r="H175" i="63"/>
  <c r="G175" i="63"/>
  <c r="F175" i="63"/>
  <c r="E175" i="63"/>
  <c r="H162" i="63"/>
  <c r="G162" i="63"/>
  <c r="F162" i="63"/>
  <c r="E162" i="63"/>
  <c r="H150" i="63"/>
  <c r="G150" i="63"/>
  <c r="F150" i="63"/>
  <c r="E150" i="63"/>
  <c r="H138" i="63"/>
  <c r="G138" i="63"/>
  <c r="F138" i="63"/>
  <c r="H125" i="63"/>
  <c r="G125" i="63"/>
  <c r="F125" i="63"/>
  <c r="H112" i="63"/>
  <c r="G112" i="63"/>
  <c r="F112" i="63"/>
  <c r="H98" i="63"/>
  <c r="G98" i="63"/>
  <c r="F98" i="63"/>
  <c r="H87" i="63"/>
  <c r="G87" i="63"/>
  <c r="F87" i="63"/>
  <c r="H79" i="63"/>
  <c r="G79" i="63"/>
  <c r="F79" i="63"/>
  <c r="H66" i="63"/>
  <c r="G66" i="63"/>
  <c r="F66" i="63"/>
  <c r="H53" i="63"/>
  <c r="G53" i="63"/>
  <c r="F53" i="63"/>
  <c r="H40" i="63"/>
  <c r="G40" i="63"/>
  <c r="F40" i="63"/>
  <c r="H27" i="63"/>
  <c r="G27" i="63"/>
  <c r="F27" i="63"/>
  <c r="H14" i="63"/>
  <c r="G14" i="63"/>
  <c r="F14" i="63"/>
  <c r="D11" i="63"/>
  <c r="D24" i="63"/>
  <c r="I38" i="63"/>
  <c r="I40" i="63"/>
  <c r="G51" i="63"/>
  <c r="D53" i="63"/>
  <c r="I64" i="63"/>
  <c r="I66" i="63"/>
  <c r="G77" i="63"/>
  <c r="D79" i="63"/>
  <c r="B87" i="63"/>
  <c r="D135" i="63"/>
  <c r="G148" i="63"/>
  <c r="I150" i="63"/>
  <c r="H160" i="63"/>
  <c r="R1218" i="63"/>
  <c r="B213" i="63"/>
  <c r="H229" i="63"/>
  <c r="C240" i="63"/>
  <c r="B245" i="63"/>
  <c r="P254" i="63"/>
  <c r="B256" i="63"/>
  <c r="Q630" i="63"/>
  <c r="N260" i="63"/>
  <c r="B274" i="63"/>
  <c r="R650" i="63"/>
  <c r="O653" i="63"/>
  <c r="D654" i="63"/>
  <c r="M663" i="63"/>
  <c r="O1243" i="63"/>
  <c r="E685" i="63"/>
  <c r="L700" i="63"/>
  <c r="M295" i="63"/>
  <c r="E300" i="63"/>
  <c r="O743" i="63"/>
  <c r="D768" i="63"/>
  <c r="M831" i="63"/>
  <c r="P1161" i="63"/>
  <c r="B1161" i="63"/>
  <c r="I1161" i="63"/>
  <c r="H1161" i="63"/>
  <c r="G1161" i="63"/>
  <c r="K1161" i="63"/>
  <c r="J1161" i="63"/>
  <c r="F1161" i="63"/>
  <c r="N1161" i="63"/>
  <c r="R1161" i="63"/>
  <c r="C1161" i="63"/>
  <c r="O1161" i="63"/>
  <c r="L1161" i="63"/>
  <c r="Q1161" i="63"/>
  <c r="M1161" i="63"/>
  <c r="E1161" i="63"/>
  <c r="D1161" i="63"/>
  <c r="R1075" i="63"/>
  <c r="D1075" i="63"/>
  <c r="Q1075" i="63"/>
  <c r="C1075" i="63"/>
  <c r="K1075" i="63"/>
  <c r="H1075" i="63"/>
  <c r="E1075" i="63"/>
  <c r="B1075" i="63"/>
  <c r="N1075" i="63"/>
  <c r="P1075" i="63"/>
  <c r="O1075" i="63"/>
  <c r="L1075" i="63"/>
  <c r="J1075" i="63"/>
  <c r="G1075" i="63"/>
  <c r="F1075" i="63"/>
  <c r="I1075" i="63"/>
  <c r="M1075" i="63"/>
  <c r="P1335" i="63"/>
  <c r="M1335" i="63"/>
  <c r="R1335" i="63"/>
  <c r="Q1335" i="63"/>
  <c r="O1335" i="63"/>
  <c r="N1335" i="63"/>
  <c r="L1335" i="63"/>
  <c r="J1335" i="63"/>
  <c r="K1335" i="63"/>
  <c r="P977" i="63"/>
  <c r="B977" i="63"/>
  <c r="O977" i="63"/>
  <c r="C977" i="63"/>
  <c r="L977" i="63"/>
  <c r="K977" i="63"/>
  <c r="J977" i="63"/>
  <c r="I977" i="63"/>
  <c r="Q977" i="63"/>
  <c r="G977" i="63"/>
  <c r="F977" i="63"/>
  <c r="N977" i="63"/>
  <c r="M977" i="63"/>
  <c r="H977" i="63"/>
  <c r="E977" i="63"/>
  <c r="R977" i="63"/>
  <c r="D977" i="63"/>
  <c r="B369" i="63"/>
  <c r="E369" i="63"/>
  <c r="D369" i="63"/>
  <c r="C369" i="63"/>
  <c r="P325" i="63"/>
  <c r="B325" i="63"/>
  <c r="E325" i="63"/>
  <c r="R325" i="63"/>
  <c r="Q325" i="63"/>
  <c r="J325" i="63"/>
  <c r="I325" i="63"/>
  <c r="H325" i="63"/>
  <c r="N325" i="63"/>
  <c r="M325" i="63"/>
  <c r="L325" i="63"/>
  <c r="F325" i="63"/>
  <c r="K325" i="63"/>
  <c r="G325" i="63"/>
  <c r="D325" i="63"/>
  <c r="O325" i="63"/>
  <c r="C325" i="63"/>
  <c r="D733" i="63"/>
  <c r="C733" i="63"/>
  <c r="E733" i="63"/>
  <c r="B733" i="63"/>
  <c r="R676" i="63"/>
  <c r="D676" i="63"/>
  <c r="Q676" i="63"/>
  <c r="B676" i="63"/>
  <c r="O676" i="63"/>
  <c r="N676" i="63"/>
  <c r="M676" i="63"/>
  <c r="L676" i="63"/>
  <c r="J676" i="63"/>
  <c r="E676" i="63"/>
  <c r="P676" i="63"/>
  <c r="K676" i="63"/>
  <c r="I676" i="63"/>
  <c r="H676" i="63"/>
  <c r="G676" i="63"/>
  <c r="F676" i="63"/>
  <c r="C676" i="63"/>
  <c r="O258" i="63"/>
  <c r="M258" i="63"/>
  <c r="L258" i="63"/>
  <c r="K258" i="63"/>
  <c r="J258" i="63"/>
  <c r="I258" i="63"/>
  <c r="H258" i="63"/>
  <c r="G258" i="63"/>
  <c r="F258" i="63"/>
  <c r="E258" i="63"/>
  <c r="D258" i="63"/>
  <c r="R1217" i="63"/>
  <c r="Q1217" i="63"/>
  <c r="P1217" i="63"/>
  <c r="O1217" i="63"/>
  <c r="N1217" i="63"/>
  <c r="M1217" i="63"/>
  <c r="L1217" i="63"/>
  <c r="K1217" i="63"/>
  <c r="F96" i="63"/>
  <c r="E96" i="63"/>
  <c r="D96" i="63"/>
  <c r="C96" i="63"/>
  <c r="B96" i="63"/>
  <c r="F12" i="63"/>
  <c r="E12" i="63"/>
  <c r="D12" i="63"/>
  <c r="C12" i="63"/>
  <c r="B12" i="63"/>
  <c r="L569" i="63"/>
  <c r="K569" i="63"/>
  <c r="E569" i="63"/>
  <c r="R569" i="63"/>
  <c r="D569" i="63"/>
  <c r="Q569" i="63"/>
  <c r="C569" i="63"/>
  <c r="J569" i="63"/>
  <c r="F569" i="63"/>
  <c r="P569" i="63"/>
  <c r="O569" i="63"/>
  <c r="N569" i="63"/>
  <c r="M569" i="63"/>
  <c r="I569" i="63"/>
  <c r="H569" i="63"/>
  <c r="G569" i="63"/>
  <c r="B569" i="63"/>
  <c r="L1195" i="63"/>
  <c r="K1195" i="63"/>
  <c r="E1195" i="63"/>
  <c r="R1195" i="63"/>
  <c r="D1195" i="63"/>
  <c r="Q1195" i="63"/>
  <c r="C1195" i="63"/>
  <c r="I1195" i="63"/>
  <c r="P1195" i="63"/>
  <c r="M1195" i="63"/>
  <c r="J1195" i="63"/>
  <c r="H1195" i="63"/>
  <c r="N1195" i="63"/>
  <c r="F1195" i="63"/>
  <c r="B1195" i="63"/>
  <c r="O1195" i="63"/>
  <c r="G1195" i="63"/>
  <c r="L1185" i="63"/>
  <c r="K1185" i="63"/>
  <c r="E1185" i="63"/>
  <c r="R1185" i="63"/>
  <c r="D1185" i="63"/>
  <c r="C1185" i="63"/>
  <c r="N1185" i="63"/>
  <c r="M1185" i="63"/>
  <c r="J1185" i="63"/>
  <c r="G1185" i="63"/>
  <c r="F1185" i="63"/>
  <c r="B1185" i="63"/>
  <c r="I1185" i="63"/>
  <c r="H1185" i="63"/>
  <c r="Q1185" i="63"/>
  <c r="O1185" i="63"/>
  <c r="P1185" i="63"/>
  <c r="L550" i="63"/>
  <c r="E550" i="63"/>
  <c r="R550" i="63"/>
  <c r="D550" i="63"/>
  <c r="H550" i="63"/>
  <c r="P550" i="63"/>
  <c r="O550" i="63"/>
  <c r="N550" i="63"/>
  <c r="F550" i="63"/>
  <c r="Q550" i="63"/>
  <c r="M550" i="63"/>
  <c r="K550" i="63"/>
  <c r="B550" i="63"/>
  <c r="I550" i="63"/>
  <c r="J550" i="63"/>
  <c r="G550" i="63"/>
  <c r="C550" i="63"/>
  <c r="L1173" i="63"/>
  <c r="E1173" i="63"/>
  <c r="R1173" i="63"/>
  <c r="D1173" i="63"/>
  <c r="N1173" i="63"/>
  <c r="F1173" i="63"/>
  <c r="C1173" i="63"/>
  <c r="B1173" i="63"/>
  <c r="Q1173" i="63"/>
  <c r="H1173" i="63"/>
  <c r="G1173" i="63"/>
  <c r="J1173" i="63"/>
  <c r="I1173" i="63"/>
  <c r="M1173" i="63"/>
  <c r="K1173" i="63"/>
  <c r="P1173" i="63"/>
  <c r="O1173" i="63"/>
  <c r="L1368" i="63"/>
  <c r="O1368" i="63"/>
  <c r="N1368" i="63"/>
  <c r="M1368" i="63"/>
  <c r="K1368" i="63"/>
  <c r="Q1368" i="63"/>
  <c r="P1368" i="63"/>
  <c r="J1368" i="63"/>
  <c r="R1368" i="63"/>
  <c r="M1153" i="63"/>
  <c r="F1153" i="63"/>
  <c r="E1153" i="63"/>
  <c r="R1153" i="63"/>
  <c r="D1153" i="63"/>
  <c r="G1153" i="63"/>
  <c r="O1153" i="63"/>
  <c r="N1153" i="63"/>
  <c r="L1153" i="63"/>
  <c r="P1153" i="63"/>
  <c r="Q1153" i="63"/>
  <c r="I1153" i="63"/>
  <c r="B1153" i="63"/>
  <c r="K1153" i="63"/>
  <c r="J1153" i="63"/>
  <c r="H1153" i="63"/>
  <c r="C1153" i="63"/>
  <c r="K1145" i="63"/>
  <c r="R1145" i="63"/>
  <c r="D1145" i="63"/>
  <c r="Q1145" i="63"/>
  <c r="C1145" i="63"/>
  <c r="P1145" i="63"/>
  <c r="B1145" i="63"/>
  <c r="F1145" i="63"/>
  <c r="O1145" i="63"/>
  <c r="M1145" i="63"/>
  <c r="L1145" i="63"/>
  <c r="H1145" i="63"/>
  <c r="N1145" i="63"/>
  <c r="I1145" i="63"/>
  <c r="G1145" i="63"/>
  <c r="J1145" i="63"/>
  <c r="E1145" i="63"/>
  <c r="K1131" i="63"/>
  <c r="R1131" i="63"/>
  <c r="D1131" i="63"/>
  <c r="N1131" i="63"/>
  <c r="H1131" i="63"/>
  <c r="J1131" i="63"/>
  <c r="G1131" i="63"/>
  <c r="F1131" i="63"/>
  <c r="O1131" i="63"/>
  <c r="M1131" i="63"/>
  <c r="E1131" i="63"/>
  <c r="P1131" i="63"/>
  <c r="L1131" i="63"/>
  <c r="Q1131" i="63"/>
  <c r="I1131" i="63"/>
  <c r="C1131" i="63"/>
  <c r="B1131" i="63"/>
  <c r="E1119" i="63"/>
  <c r="N1119" i="63"/>
  <c r="M1119" i="63"/>
  <c r="K1119" i="63"/>
  <c r="J1119" i="63"/>
  <c r="D1119" i="63"/>
  <c r="O1119" i="63"/>
  <c r="I1119" i="63"/>
  <c r="F1119" i="63"/>
  <c r="Q1119" i="63"/>
  <c r="L1119" i="63"/>
  <c r="C1119" i="63"/>
  <c r="B1119" i="63"/>
  <c r="G1119" i="63"/>
  <c r="R1119" i="63"/>
  <c r="P1119" i="63"/>
  <c r="H1119" i="63"/>
  <c r="E1110" i="63"/>
  <c r="R1110" i="63"/>
  <c r="C1110" i="63"/>
  <c r="Q1110" i="63"/>
  <c r="B1110" i="63"/>
  <c r="D1110" i="63"/>
  <c r="L1110" i="63"/>
  <c r="I1110" i="63"/>
  <c r="N1110" i="63"/>
  <c r="J1110" i="63"/>
  <c r="F1110" i="63"/>
  <c r="O1110" i="63"/>
  <c r="M1110" i="63"/>
  <c r="H1110" i="63"/>
  <c r="G1110" i="63"/>
  <c r="P1110" i="63"/>
  <c r="K1110" i="63"/>
  <c r="O1353" i="63"/>
  <c r="N1353" i="63"/>
  <c r="J1353" i="63"/>
  <c r="P1353" i="63"/>
  <c r="Q1353" i="63"/>
  <c r="M1353" i="63"/>
  <c r="L1353" i="63"/>
  <c r="R1353" i="63"/>
  <c r="K1353" i="63"/>
  <c r="O1090" i="63"/>
  <c r="N1090" i="63"/>
  <c r="D1090" i="63"/>
  <c r="J1090" i="63"/>
  <c r="G1090" i="63"/>
  <c r="R1090" i="63"/>
  <c r="Q1090" i="63"/>
  <c r="L1090" i="63"/>
  <c r="H1090" i="63"/>
  <c r="F1090" i="63"/>
  <c r="I1090" i="63"/>
  <c r="B1090" i="63"/>
  <c r="P1090" i="63"/>
  <c r="M1090" i="63"/>
  <c r="K1090" i="63"/>
  <c r="E1090" i="63"/>
  <c r="C1090" i="63"/>
  <c r="O530" i="63"/>
  <c r="N530" i="63"/>
  <c r="J530" i="63"/>
  <c r="G530" i="63"/>
  <c r="D530" i="63"/>
  <c r="C530" i="63"/>
  <c r="M530" i="63"/>
  <c r="L530" i="63"/>
  <c r="H530" i="63"/>
  <c r="F530" i="63"/>
  <c r="B530" i="63"/>
  <c r="R530" i="63"/>
  <c r="P530" i="63"/>
  <c r="K530" i="63"/>
  <c r="I530" i="63"/>
  <c r="E530" i="63"/>
  <c r="Q530" i="63"/>
  <c r="O1076" i="63"/>
  <c r="N1076" i="63"/>
  <c r="J1076" i="63"/>
  <c r="G1076" i="63"/>
  <c r="D1076" i="63"/>
  <c r="C1076" i="63"/>
  <c r="M1076" i="63"/>
  <c r="F1076" i="63"/>
  <c r="R1076" i="63"/>
  <c r="K1076" i="63"/>
  <c r="Q1076" i="63"/>
  <c r="P1076" i="63"/>
  <c r="L1076" i="63"/>
  <c r="I1076" i="63"/>
  <c r="H1076" i="63"/>
  <c r="E1076" i="63"/>
  <c r="B1076" i="63"/>
  <c r="O1347" i="63"/>
  <c r="N1347" i="63"/>
  <c r="R1347" i="63"/>
  <c r="Q1347" i="63"/>
  <c r="K1347" i="63"/>
  <c r="P1347" i="63"/>
  <c r="L1347" i="63"/>
  <c r="M1347" i="63"/>
  <c r="J1347" i="63"/>
  <c r="C1064" i="63"/>
  <c r="B1064" i="63"/>
  <c r="C1056" i="63"/>
  <c r="B1056" i="63"/>
  <c r="D496" i="63"/>
  <c r="H496" i="63"/>
  <c r="G496" i="63"/>
  <c r="E496" i="63"/>
  <c r="C496" i="63"/>
  <c r="I496" i="63"/>
  <c r="F496" i="63"/>
  <c r="B496" i="63"/>
  <c r="I482" i="63"/>
  <c r="H482" i="63"/>
  <c r="G482" i="63"/>
  <c r="D482" i="63"/>
  <c r="C482" i="63"/>
  <c r="B482" i="63"/>
  <c r="E482" i="63"/>
  <c r="F482" i="63"/>
  <c r="E474" i="63"/>
  <c r="D474" i="63"/>
  <c r="C474" i="63"/>
  <c r="B474" i="63"/>
  <c r="E470" i="63"/>
  <c r="F470" i="63"/>
  <c r="D470" i="63"/>
  <c r="C470" i="63"/>
  <c r="B470" i="63"/>
  <c r="J1324" i="63"/>
  <c r="P1324" i="63"/>
  <c r="O1324" i="63"/>
  <c r="N1324" i="63"/>
  <c r="M1324" i="63"/>
  <c r="L1324" i="63"/>
  <c r="R1324" i="63"/>
  <c r="Q1324" i="63"/>
  <c r="K1324" i="63"/>
  <c r="C1044" i="63"/>
  <c r="B1044" i="63"/>
  <c r="L1320" i="63"/>
  <c r="K1320" i="63"/>
  <c r="J1320" i="63"/>
  <c r="P1320" i="63"/>
  <c r="R1320" i="63"/>
  <c r="O1320" i="63"/>
  <c r="M1320" i="63"/>
  <c r="Q1320" i="63"/>
  <c r="N1320" i="63"/>
  <c r="I1035" i="63"/>
  <c r="F1035" i="63"/>
  <c r="P1035" i="63"/>
  <c r="B1035" i="63"/>
  <c r="E1035" i="63"/>
  <c r="D1035" i="63"/>
  <c r="R1035" i="63"/>
  <c r="Q1035" i="63"/>
  <c r="O1035" i="63"/>
  <c r="N1035" i="63"/>
  <c r="L1035" i="63"/>
  <c r="J1035" i="63"/>
  <c r="G1035" i="63"/>
  <c r="C1035" i="63"/>
  <c r="M1035" i="63"/>
  <c r="H1035" i="63"/>
  <c r="K1035" i="63"/>
  <c r="F438" i="63"/>
  <c r="B438" i="63"/>
  <c r="E438" i="63"/>
  <c r="D438" i="63"/>
  <c r="C438" i="63"/>
  <c r="I438" i="63"/>
  <c r="H438" i="63"/>
  <c r="G438" i="63"/>
  <c r="C1025" i="63"/>
  <c r="B1025" i="63"/>
  <c r="B1014" i="63"/>
  <c r="C1014" i="63"/>
  <c r="B1008" i="63"/>
  <c r="C1008" i="63"/>
  <c r="B415" i="63"/>
  <c r="E415" i="63"/>
  <c r="D415" i="63"/>
  <c r="C415" i="63"/>
  <c r="P989" i="63"/>
  <c r="B989" i="63"/>
  <c r="M989" i="63"/>
  <c r="L989" i="63"/>
  <c r="O989" i="63"/>
  <c r="H989" i="63"/>
  <c r="G989" i="63"/>
  <c r="F989" i="63"/>
  <c r="E989" i="63"/>
  <c r="N989" i="63"/>
  <c r="K989" i="63"/>
  <c r="R989" i="63"/>
  <c r="D989" i="63"/>
  <c r="C989" i="63"/>
  <c r="Q989" i="63"/>
  <c r="J989" i="63"/>
  <c r="I989" i="63"/>
  <c r="M978" i="63"/>
  <c r="L978" i="63"/>
  <c r="R978" i="63"/>
  <c r="B978" i="63"/>
  <c r="K978" i="63"/>
  <c r="J978" i="63"/>
  <c r="I978" i="63"/>
  <c r="H978" i="63"/>
  <c r="Q978" i="63"/>
  <c r="P978" i="63"/>
  <c r="E978" i="63"/>
  <c r="C978" i="63"/>
  <c r="N978" i="63"/>
  <c r="G978" i="63"/>
  <c r="F978" i="63"/>
  <c r="O978" i="63"/>
  <c r="D978" i="63"/>
  <c r="B406" i="63"/>
  <c r="C406" i="63"/>
  <c r="M1297" i="63"/>
  <c r="P1297" i="63"/>
  <c r="J1297" i="63"/>
  <c r="O1297" i="63"/>
  <c r="N1297" i="63"/>
  <c r="R1297" i="63"/>
  <c r="K1297" i="63"/>
  <c r="L1297" i="63"/>
  <c r="Q1297" i="63"/>
  <c r="G396" i="63"/>
  <c r="P396" i="63"/>
  <c r="B396" i="63"/>
  <c r="O396" i="63"/>
  <c r="N396" i="63"/>
  <c r="M396" i="63"/>
  <c r="K396" i="63"/>
  <c r="J396" i="63"/>
  <c r="R396" i="63"/>
  <c r="Q396" i="63"/>
  <c r="L396" i="63"/>
  <c r="I396" i="63"/>
  <c r="H396" i="63"/>
  <c r="F396" i="63"/>
  <c r="E396" i="63"/>
  <c r="D396" i="63"/>
  <c r="C396" i="63"/>
  <c r="B393" i="63"/>
  <c r="D393" i="63"/>
  <c r="E393" i="63"/>
  <c r="C393" i="63"/>
  <c r="G935" i="63"/>
  <c r="P935" i="63"/>
  <c r="B935" i="63"/>
  <c r="O935" i="63"/>
  <c r="N935" i="63"/>
  <c r="M935" i="63"/>
  <c r="R935" i="63"/>
  <c r="J935" i="63"/>
  <c r="I935" i="63"/>
  <c r="Q935" i="63"/>
  <c r="K935" i="63"/>
  <c r="F935" i="63"/>
  <c r="E935" i="63"/>
  <c r="D935" i="63"/>
  <c r="C935" i="63"/>
  <c r="L935" i="63"/>
  <c r="H935" i="63"/>
  <c r="M926" i="63"/>
  <c r="N926" i="63"/>
  <c r="I926" i="63"/>
  <c r="H926" i="63"/>
  <c r="D926" i="63"/>
  <c r="C926" i="63"/>
  <c r="B926" i="63"/>
  <c r="R926" i="63"/>
  <c r="Q926" i="63"/>
  <c r="P926" i="63"/>
  <c r="O926" i="63"/>
  <c r="L926" i="63"/>
  <c r="K926" i="63"/>
  <c r="J926" i="63"/>
  <c r="G926" i="63"/>
  <c r="F926" i="63"/>
  <c r="E926" i="63"/>
  <c r="M1290" i="63"/>
  <c r="R1290" i="63"/>
  <c r="Q1290" i="63"/>
  <c r="P1290" i="63"/>
  <c r="O1290" i="63"/>
  <c r="N1290" i="63"/>
  <c r="L1290" i="63"/>
  <c r="K1290" i="63"/>
  <c r="J1290" i="63"/>
  <c r="M914" i="63"/>
  <c r="I914" i="63"/>
  <c r="H914" i="63"/>
  <c r="J914" i="63"/>
  <c r="G914" i="63"/>
  <c r="F914" i="63"/>
  <c r="E914" i="63"/>
  <c r="K914" i="63"/>
  <c r="D914" i="63"/>
  <c r="C914" i="63"/>
  <c r="R914" i="63"/>
  <c r="Q914" i="63"/>
  <c r="P914" i="63"/>
  <c r="O914" i="63"/>
  <c r="N914" i="63"/>
  <c r="L914" i="63"/>
  <c r="B914" i="63"/>
  <c r="D370" i="63"/>
  <c r="C370" i="63"/>
  <c r="B370" i="63"/>
  <c r="D357" i="63"/>
  <c r="C357" i="63"/>
  <c r="B357" i="63"/>
  <c r="M349" i="63"/>
  <c r="I349" i="63"/>
  <c r="H349" i="63"/>
  <c r="L349" i="63"/>
  <c r="K349" i="63"/>
  <c r="J349" i="63"/>
  <c r="G349" i="63"/>
  <c r="Q349" i="63"/>
  <c r="P349" i="63"/>
  <c r="O349" i="63"/>
  <c r="R349" i="63"/>
  <c r="N349" i="63"/>
  <c r="F349" i="63"/>
  <c r="B349" i="63"/>
  <c r="D349" i="63"/>
  <c r="C349" i="63"/>
  <c r="H908" i="63"/>
  <c r="J908" i="63"/>
  <c r="I908" i="63"/>
  <c r="G908" i="63"/>
  <c r="F908" i="63"/>
  <c r="O908" i="63"/>
  <c r="N908" i="63"/>
  <c r="M908" i="63"/>
  <c r="P908" i="63"/>
  <c r="L908" i="63"/>
  <c r="K908" i="63"/>
  <c r="E908" i="63"/>
  <c r="R908" i="63"/>
  <c r="Q908" i="63"/>
  <c r="D908" i="63"/>
  <c r="B908" i="63"/>
  <c r="C908" i="63"/>
  <c r="N1275" i="63"/>
  <c r="M1275" i="63"/>
  <c r="L1275" i="63"/>
  <c r="R1275" i="63"/>
  <c r="O1275" i="63"/>
  <c r="K1275" i="63"/>
  <c r="J1275" i="63"/>
  <c r="Q1275" i="63"/>
  <c r="H896" i="63"/>
  <c r="F896" i="63"/>
  <c r="E896" i="63"/>
  <c r="D896" i="63"/>
  <c r="L896" i="63"/>
  <c r="K896" i="63"/>
  <c r="J896" i="63"/>
  <c r="I896" i="63"/>
  <c r="G896" i="63"/>
  <c r="R896" i="63"/>
  <c r="Q896" i="63"/>
  <c r="O896" i="63"/>
  <c r="N896" i="63"/>
  <c r="M896" i="63"/>
  <c r="C896" i="63"/>
  <c r="P896" i="63"/>
  <c r="B896" i="63"/>
  <c r="O889" i="63"/>
  <c r="M889" i="63"/>
  <c r="G889" i="63"/>
  <c r="E889" i="63"/>
  <c r="J889" i="63"/>
  <c r="I889" i="63"/>
  <c r="R889" i="63"/>
  <c r="Q889" i="63"/>
  <c r="F889" i="63"/>
  <c r="C889" i="63"/>
  <c r="B889" i="63"/>
  <c r="P889" i="63"/>
  <c r="N889" i="63"/>
  <c r="L889" i="63"/>
  <c r="K889" i="63"/>
  <c r="H889" i="63"/>
  <c r="D889" i="63"/>
  <c r="E880" i="63"/>
  <c r="D880" i="63"/>
  <c r="B880" i="63"/>
  <c r="C880" i="63"/>
  <c r="M870" i="63"/>
  <c r="R870" i="63"/>
  <c r="C870" i="63"/>
  <c r="Q870" i="63"/>
  <c r="P870" i="63"/>
  <c r="I870" i="63"/>
  <c r="H870" i="63"/>
  <c r="G870" i="63"/>
  <c r="N870" i="63"/>
  <c r="L870" i="63"/>
  <c r="K870" i="63"/>
  <c r="J870" i="63"/>
  <c r="F870" i="63"/>
  <c r="D870" i="63"/>
  <c r="B870" i="63"/>
  <c r="O870" i="63"/>
  <c r="E870" i="63"/>
  <c r="M858" i="63"/>
  <c r="P858" i="63"/>
  <c r="N858" i="63"/>
  <c r="L858" i="63"/>
  <c r="F858" i="63"/>
  <c r="E858" i="63"/>
  <c r="D858" i="63"/>
  <c r="Q858" i="63"/>
  <c r="O858" i="63"/>
  <c r="K858" i="63"/>
  <c r="J858" i="63"/>
  <c r="I858" i="63"/>
  <c r="G858" i="63"/>
  <c r="C858" i="63"/>
  <c r="B858" i="63"/>
  <c r="R858" i="63"/>
  <c r="H858" i="63"/>
  <c r="R846" i="63"/>
  <c r="D846" i="63"/>
  <c r="Q846" i="63"/>
  <c r="C846" i="63"/>
  <c r="K846" i="63"/>
  <c r="J846" i="63"/>
  <c r="I846" i="63"/>
  <c r="P846" i="63"/>
  <c r="O846" i="63"/>
  <c r="H846" i="63"/>
  <c r="G846" i="63"/>
  <c r="F846" i="63"/>
  <c r="E846" i="63"/>
  <c r="B846" i="63"/>
  <c r="N846" i="63"/>
  <c r="L846" i="63"/>
  <c r="M846" i="63"/>
  <c r="R1268" i="63"/>
  <c r="Q1268" i="63"/>
  <c r="K1268" i="63"/>
  <c r="J1268" i="63"/>
  <c r="P1268" i="63"/>
  <c r="O1268" i="63"/>
  <c r="N1268" i="63"/>
  <c r="M1268" i="63"/>
  <c r="L1268" i="63"/>
  <c r="R823" i="63"/>
  <c r="D823" i="63"/>
  <c r="K823" i="63"/>
  <c r="J823" i="63"/>
  <c r="I823" i="63"/>
  <c r="P823" i="63"/>
  <c r="O823" i="63"/>
  <c r="N823" i="63"/>
  <c r="H823" i="63"/>
  <c r="G823" i="63"/>
  <c r="F823" i="63"/>
  <c r="E823" i="63"/>
  <c r="B823" i="63"/>
  <c r="M823" i="63"/>
  <c r="L823" i="63"/>
  <c r="Q823" i="63"/>
  <c r="K814" i="63"/>
  <c r="J814" i="63"/>
  <c r="I814" i="63"/>
  <c r="B814" i="63"/>
  <c r="R814" i="63"/>
  <c r="N814" i="63"/>
  <c r="M814" i="63"/>
  <c r="L814" i="63"/>
  <c r="H814" i="63"/>
  <c r="F814" i="63"/>
  <c r="E814" i="63"/>
  <c r="D814" i="63"/>
  <c r="C814" i="63"/>
  <c r="P814" i="63"/>
  <c r="O814" i="63"/>
  <c r="Q814" i="63"/>
  <c r="G814" i="63"/>
  <c r="C803" i="63"/>
  <c r="B803" i="63"/>
  <c r="K795" i="63"/>
  <c r="J795" i="63"/>
  <c r="I795" i="63"/>
  <c r="P795" i="63"/>
  <c r="O795" i="63"/>
  <c r="E795" i="63"/>
  <c r="D795" i="63"/>
  <c r="C795" i="63"/>
  <c r="B795" i="63"/>
  <c r="R795" i="63"/>
  <c r="L795" i="63"/>
  <c r="Q795" i="63"/>
  <c r="M795" i="63"/>
  <c r="H795" i="63"/>
  <c r="N795" i="63"/>
  <c r="G795" i="63"/>
  <c r="K784" i="63"/>
  <c r="J784" i="63"/>
  <c r="I784" i="63"/>
  <c r="P784" i="63"/>
  <c r="O784" i="63"/>
  <c r="N784" i="63"/>
  <c r="M784" i="63"/>
  <c r="L784" i="63"/>
  <c r="H784" i="63"/>
  <c r="F784" i="63"/>
  <c r="E784" i="63"/>
  <c r="Q784" i="63"/>
  <c r="D784" i="63"/>
  <c r="C784" i="63"/>
  <c r="B784" i="63"/>
  <c r="R784" i="63"/>
  <c r="G784" i="63"/>
  <c r="C773" i="63"/>
  <c r="B773" i="63"/>
  <c r="K765" i="63"/>
  <c r="J765" i="63"/>
  <c r="I765" i="63"/>
  <c r="M765" i="63"/>
  <c r="L765" i="63"/>
  <c r="G765" i="63"/>
  <c r="F765" i="63"/>
  <c r="E765" i="63"/>
  <c r="D765" i="63"/>
  <c r="B765" i="63"/>
  <c r="P765" i="63"/>
  <c r="Q765" i="63"/>
  <c r="R765" i="63"/>
  <c r="O765" i="63"/>
  <c r="H765" i="63"/>
  <c r="C765" i="63"/>
  <c r="N765" i="63"/>
  <c r="K753" i="63"/>
  <c r="I753" i="63"/>
  <c r="R753" i="63"/>
  <c r="B753" i="63"/>
  <c r="Q753" i="63"/>
  <c r="O753" i="63"/>
  <c r="N753" i="63"/>
  <c r="M753" i="63"/>
  <c r="H753" i="63"/>
  <c r="C753" i="63"/>
  <c r="G753" i="63"/>
  <c r="F753" i="63"/>
  <c r="E753" i="63"/>
  <c r="J753" i="63"/>
  <c r="D753" i="63"/>
  <c r="O741" i="63"/>
  <c r="I741" i="63"/>
  <c r="H741" i="63"/>
  <c r="G741" i="63"/>
  <c r="D741" i="63"/>
  <c r="M741" i="63"/>
  <c r="P741" i="63"/>
  <c r="N741" i="63"/>
  <c r="C741" i="63"/>
  <c r="Q741" i="63"/>
  <c r="L741" i="63"/>
  <c r="E741" i="63"/>
  <c r="B741" i="63"/>
  <c r="R741" i="63"/>
  <c r="K741" i="63"/>
  <c r="J741" i="63"/>
  <c r="F741" i="63"/>
  <c r="C304" i="63"/>
  <c r="D304" i="63"/>
  <c r="B304" i="63"/>
  <c r="E304" i="63"/>
  <c r="O725" i="63"/>
  <c r="J725" i="63"/>
  <c r="I725" i="63"/>
  <c r="R725" i="63"/>
  <c r="C725" i="63"/>
  <c r="H725" i="63"/>
  <c r="G725" i="63"/>
  <c r="F725" i="63"/>
  <c r="E725" i="63"/>
  <c r="D725" i="63"/>
  <c r="M725" i="63"/>
  <c r="L725" i="63"/>
  <c r="Q725" i="63"/>
  <c r="P725" i="63"/>
  <c r="N725" i="63"/>
  <c r="K725" i="63"/>
  <c r="B725" i="63"/>
  <c r="O298" i="63"/>
  <c r="G298" i="63"/>
  <c r="F298" i="63"/>
  <c r="N298" i="63"/>
  <c r="Q298" i="63"/>
  <c r="P298" i="63"/>
  <c r="M298" i="63"/>
  <c r="L298" i="63"/>
  <c r="K298" i="63"/>
  <c r="I298" i="63"/>
  <c r="B298" i="63"/>
  <c r="D298" i="63"/>
  <c r="C298" i="63"/>
  <c r="J298" i="63"/>
  <c r="O707" i="63"/>
  <c r="F707" i="63"/>
  <c r="M707" i="63"/>
  <c r="H707" i="63"/>
  <c r="G707" i="63"/>
  <c r="E707" i="63"/>
  <c r="D707" i="63"/>
  <c r="C707" i="63"/>
  <c r="R707" i="63"/>
  <c r="K707" i="63"/>
  <c r="Q707" i="63"/>
  <c r="P707" i="63"/>
  <c r="N707" i="63"/>
  <c r="L707" i="63"/>
  <c r="J707" i="63"/>
  <c r="I707" i="63"/>
  <c r="C699" i="63"/>
  <c r="B699" i="63"/>
  <c r="O688" i="63"/>
  <c r="Q688" i="63"/>
  <c r="B688" i="63"/>
  <c r="I688" i="63"/>
  <c r="P688" i="63"/>
  <c r="N688" i="63"/>
  <c r="M688" i="63"/>
  <c r="L688" i="63"/>
  <c r="K688" i="63"/>
  <c r="H688" i="63"/>
  <c r="C688" i="63"/>
  <c r="R688" i="63"/>
  <c r="J688" i="63"/>
  <c r="G688" i="63"/>
  <c r="F688" i="63"/>
  <c r="E688" i="63"/>
  <c r="D688" i="63"/>
  <c r="O677" i="63"/>
  <c r="P677" i="63"/>
  <c r="N677" i="63"/>
  <c r="M677" i="63"/>
  <c r="L677" i="63"/>
  <c r="K677" i="63"/>
  <c r="I677" i="63"/>
  <c r="D677" i="63"/>
  <c r="B677" i="63"/>
  <c r="R677" i="63"/>
  <c r="Q677" i="63"/>
  <c r="J677" i="63"/>
  <c r="H677" i="63"/>
  <c r="F677" i="63"/>
  <c r="E287" i="63"/>
  <c r="D287" i="63"/>
  <c r="C287" i="63"/>
  <c r="O284" i="63"/>
  <c r="H284" i="63"/>
  <c r="G284" i="63"/>
  <c r="F284" i="63"/>
  <c r="E284" i="63"/>
  <c r="R284" i="63"/>
  <c r="C284" i="63"/>
  <c r="Q284" i="63"/>
  <c r="P284" i="63"/>
  <c r="N284" i="63"/>
  <c r="M284" i="63"/>
  <c r="L284" i="63"/>
  <c r="K284" i="63"/>
  <c r="J284" i="63"/>
  <c r="I284" i="63"/>
  <c r="D284" i="63"/>
  <c r="L652" i="63"/>
  <c r="K652" i="63"/>
  <c r="I652" i="63"/>
  <c r="J652" i="63"/>
  <c r="H652" i="63"/>
  <c r="G652" i="63"/>
  <c r="F652" i="63"/>
  <c r="E652" i="63"/>
  <c r="D652" i="63"/>
  <c r="C652" i="63"/>
  <c r="B652" i="63"/>
  <c r="R652" i="63"/>
  <c r="Q652" i="63"/>
  <c r="C646" i="63"/>
  <c r="B646" i="63"/>
  <c r="L269" i="63"/>
  <c r="G269" i="63"/>
  <c r="F269" i="63"/>
  <c r="E269" i="63"/>
  <c r="D269" i="63"/>
  <c r="R269" i="63"/>
  <c r="C269" i="63"/>
  <c r="Q269" i="63"/>
  <c r="B269" i="63"/>
  <c r="P269" i="63"/>
  <c r="O269" i="63"/>
  <c r="N269" i="63"/>
  <c r="M269" i="63"/>
  <c r="L637" i="63"/>
  <c r="K637" i="63"/>
  <c r="J637" i="63"/>
  <c r="I637" i="63"/>
  <c r="H637" i="63"/>
  <c r="G637" i="63"/>
  <c r="F637" i="63"/>
  <c r="E637" i="63"/>
  <c r="D637" i="63"/>
  <c r="R637" i="63"/>
  <c r="C637" i="63"/>
  <c r="Q637" i="63"/>
  <c r="B637" i="63"/>
  <c r="L259" i="63"/>
  <c r="K259" i="63"/>
  <c r="J259" i="63"/>
  <c r="I259" i="63"/>
  <c r="H259" i="63"/>
  <c r="G259" i="63"/>
  <c r="F259" i="63"/>
  <c r="E259" i="63"/>
  <c r="D259" i="63"/>
  <c r="R259" i="63"/>
  <c r="C259" i="63"/>
  <c r="Q259" i="63"/>
  <c r="B259" i="63"/>
  <c r="Q622" i="63"/>
  <c r="C622" i="63"/>
  <c r="P622" i="63"/>
  <c r="B622" i="63"/>
  <c r="O622" i="63"/>
  <c r="N622" i="63"/>
  <c r="M622" i="63"/>
  <c r="L622" i="63"/>
  <c r="K622" i="63"/>
  <c r="J622" i="63"/>
  <c r="I622" i="63"/>
  <c r="H622" i="63"/>
  <c r="C244" i="63"/>
  <c r="B244" i="63"/>
  <c r="I244" i="63"/>
  <c r="H244" i="63"/>
  <c r="C230" i="63"/>
  <c r="B230" i="63"/>
  <c r="I230" i="63"/>
  <c r="H230" i="63"/>
  <c r="C217" i="63"/>
  <c r="B217" i="63"/>
  <c r="I217" i="63"/>
  <c r="H217" i="63"/>
  <c r="C206" i="63"/>
  <c r="B206" i="63"/>
  <c r="I206" i="63"/>
  <c r="H206" i="63"/>
  <c r="C193" i="63"/>
  <c r="B193" i="63"/>
  <c r="I193" i="63"/>
  <c r="H193" i="63"/>
  <c r="C179" i="63"/>
  <c r="B179" i="63"/>
  <c r="I179" i="63"/>
  <c r="H179" i="63"/>
  <c r="C174" i="63"/>
  <c r="B174" i="63"/>
  <c r="I174" i="63"/>
  <c r="H174" i="63"/>
  <c r="C161" i="63"/>
  <c r="B161" i="63"/>
  <c r="I161" i="63"/>
  <c r="H161" i="63"/>
  <c r="C149" i="63"/>
  <c r="B149" i="63"/>
  <c r="I149" i="63"/>
  <c r="H149" i="63"/>
  <c r="C137" i="63"/>
  <c r="B137" i="63"/>
  <c r="I137" i="63"/>
  <c r="C124" i="63"/>
  <c r="B124" i="63"/>
  <c r="I124" i="63"/>
  <c r="C111" i="63"/>
  <c r="B111" i="63"/>
  <c r="I111" i="63"/>
  <c r="C97" i="63"/>
  <c r="B97" i="63"/>
  <c r="I97" i="63"/>
  <c r="Q611" i="63"/>
  <c r="C611" i="63"/>
  <c r="P611" i="63"/>
  <c r="B611" i="63"/>
  <c r="O611" i="63"/>
  <c r="N611" i="63"/>
  <c r="M611" i="63"/>
  <c r="K611" i="63"/>
  <c r="J611" i="63"/>
  <c r="I611" i="63"/>
  <c r="C78" i="63"/>
  <c r="B78" i="63"/>
  <c r="I78" i="63"/>
  <c r="C65" i="63"/>
  <c r="B65" i="63"/>
  <c r="I65" i="63"/>
  <c r="C52" i="63"/>
  <c r="B52" i="63"/>
  <c r="I52" i="63"/>
  <c r="C39" i="63"/>
  <c r="B39" i="63"/>
  <c r="I39" i="63"/>
  <c r="C26" i="63"/>
  <c r="B26" i="63"/>
  <c r="I26" i="63"/>
  <c r="C13" i="63"/>
  <c r="B13" i="63"/>
  <c r="I13" i="63"/>
  <c r="H51" i="63"/>
  <c r="G52" i="63"/>
  <c r="E53" i="63"/>
  <c r="H77" i="63"/>
  <c r="G78" i="63"/>
  <c r="E79" i="63"/>
  <c r="C87" i="63"/>
  <c r="D111" i="63"/>
  <c r="B112" i="63"/>
  <c r="B113" i="63"/>
  <c r="E120" i="63"/>
  <c r="B121" i="63"/>
  <c r="B613" i="63"/>
  <c r="H148" i="63"/>
  <c r="G149" i="63"/>
  <c r="I160" i="63"/>
  <c r="J1217" i="63"/>
  <c r="B180" i="63"/>
  <c r="B203" i="63"/>
  <c r="L1219" i="63"/>
  <c r="E212" i="63"/>
  <c r="C213" i="63"/>
  <c r="B218" i="63"/>
  <c r="I229" i="63"/>
  <c r="F235" i="63"/>
  <c r="F239" i="63"/>
  <c r="D240" i="63"/>
  <c r="D244" i="63"/>
  <c r="C245" i="63"/>
  <c r="B250" i="63"/>
  <c r="J255" i="63"/>
  <c r="C256" i="63"/>
  <c r="F624" i="63"/>
  <c r="P626" i="63"/>
  <c r="E628" i="63"/>
  <c r="B258" i="63"/>
  <c r="N262" i="63"/>
  <c r="J634" i="63"/>
  <c r="Q1227" i="63"/>
  <c r="K1229" i="63"/>
  <c r="I638" i="63"/>
  <c r="B267" i="63"/>
  <c r="J269" i="63"/>
  <c r="Q642" i="63"/>
  <c r="G644" i="63"/>
  <c r="C274" i="63"/>
  <c r="J1236" i="63"/>
  <c r="F649" i="63"/>
  <c r="M651" i="63"/>
  <c r="P653" i="63"/>
  <c r="P281" i="63"/>
  <c r="F654" i="63"/>
  <c r="O664" i="63"/>
  <c r="D669" i="63"/>
  <c r="E677" i="63"/>
  <c r="H685" i="63"/>
  <c r="L695" i="63"/>
  <c r="M700" i="63"/>
  <c r="N295" i="63"/>
  <c r="K300" i="63"/>
  <c r="M1258" i="63"/>
  <c r="J310" i="63"/>
  <c r="E832" i="63"/>
  <c r="E42" i="23" l="1"/>
  <c r="B10" i="64"/>
  <c r="B7" i="64"/>
  <c r="B4" i="64"/>
  <c r="B1" i="64"/>
  <c r="F1" i="15"/>
  <c r="E1" i="15"/>
  <c r="E19" i="51"/>
  <c r="E18" i="51"/>
  <c r="E17" i="51"/>
  <c r="AS445" i="1" l="1"/>
  <c r="AS1261" i="1"/>
  <c r="AS446" i="1"/>
  <c r="AS1262" i="1"/>
  <c r="AS447" i="1"/>
  <c r="AS1263" i="1"/>
  <c r="AS448" i="1"/>
  <c r="AS1264" i="1"/>
  <c r="AS449" i="1"/>
  <c r="AS1265" i="1"/>
  <c r="AS450" i="1"/>
  <c r="AS1266" i="1"/>
  <c r="AS451" i="1"/>
  <c r="AS784" i="1"/>
  <c r="AS1267" i="1"/>
  <c r="AS452" i="1"/>
  <c r="AS1268" i="1"/>
  <c r="AS453" i="1"/>
  <c r="AS1269" i="1"/>
  <c r="I87" i="51" l="1"/>
  <c r="J87" i="51" s="1"/>
  <c r="I86" i="51"/>
  <c r="J86" i="51" s="1"/>
  <c r="I85" i="51"/>
  <c r="J85" i="51" s="1"/>
  <c r="I84" i="51"/>
  <c r="J84" i="51" s="1"/>
  <c r="I83" i="51"/>
  <c r="J83" i="51" s="1"/>
  <c r="I82" i="51"/>
  <c r="J82" i="51" s="1"/>
  <c r="I81" i="51"/>
  <c r="J81" i="51" s="1"/>
  <c r="I80" i="51"/>
  <c r="J80" i="51" s="1"/>
  <c r="I79" i="51"/>
  <c r="J79" i="51" s="1"/>
  <c r="I78" i="51"/>
  <c r="J78" i="51" s="1"/>
  <c r="I77" i="51"/>
  <c r="J77" i="51" s="1"/>
  <c r="I76" i="51"/>
  <c r="J76" i="51" s="1"/>
  <c r="I75" i="51"/>
  <c r="J75" i="51" s="1"/>
  <c r="I74" i="51"/>
  <c r="J74" i="51" s="1"/>
  <c r="I73" i="51"/>
  <c r="J73" i="51" s="1"/>
  <c r="I72" i="51"/>
  <c r="J72" i="51" s="1"/>
  <c r="I71" i="51"/>
  <c r="J71" i="51" s="1"/>
  <c r="I70" i="51"/>
  <c r="J70" i="51" s="1"/>
  <c r="I69" i="51"/>
  <c r="J69" i="51" s="1"/>
  <c r="I68" i="51"/>
  <c r="J68" i="51" s="1"/>
  <c r="I67" i="51"/>
  <c r="J67" i="51" s="1"/>
  <c r="I66" i="51"/>
  <c r="J66" i="51" s="1"/>
  <c r="I65" i="51"/>
  <c r="J65" i="51" s="1"/>
  <c r="I64" i="51"/>
  <c r="J64" i="51" s="1"/>
  <c r="I63" i="51"/>
  <c r="J63" i="51" s="1"/>
  <c r="I62" i="51"/>
  <c r="J62" i="51" s="1"/>
  <c r="I61" i="51"/>
  <c r="J61" i="51" s="1"/>
  <c r="I60" i="51"/>
  <c r="J60" i="51" s="1"/>
  <c r="I59" i="51"/>
  <c r="J59" i="51" s="1"/>
  <c r="I58" i="51"/>
  <c r="J58" i="51" s="1"/>
  <c r="I57" i="51"/>
  <c r="J57" i="51" s="1"/>
  <c r="I56" i="51"/>
  <c r="J56" i="51" s="1"/>
  <c r="I55" i="51"/>
  <c r="J55" i="51" s="1"/>
  <c r="I54" i="51"/>
  <c r="J54" i="51" s="1"/>
  <c r="I53" i="51"/>
  <c r="J53" i="51" s="1"/>
  <c r="I52" i="51"/>
  <c r="J52" i="51" s="1"/>
  <c r="I51" i="51"/>
  <c r="J51" i="51" s="1"/>
  <c r="I50" i="51"/>
  <c r="J50" i="51" s="1"/>
  <c r="I49" i="51"/>
  <c r="J49" i="51" s="1"/>
  <c r="I48" i="51"/>
  <c r="J48" i="51" s="1"/>
  <c r="I47" i="51"/>
  <c r="J47" i="51" s="1"/>
  <c r="I46" i="51"/>
  <c r="J46" i="51" s="1"/>
  <c r="I45" i="51"/>
  <c r="J45" i="51" s="1"/>
  <c r="I44" i="51"/>
  <c r="J44" i="51" s="1"/>
  <c r="I43" i="51"/>
  <c r="J43" i="51" s="1"/>
  <c r="I42" i="51"/>
  <c r="J42" i="51" s="1"/>
  <c r="I41" i="51"/>
  <c r="J41" i="51" s="1"/>
  <c r="I40" i="51"/>
  <c r="J40" i="51" s="1"/>
  <c r="I39" i="51"/>
  <c r="I38" i="51"/>
  <c r="J38" i="51" s="1"/>
  <c r="I37" i="51"/>
  <c r="J37" i="51" s="1"/>
  <c r="I36" i="51"/>
  <c r="J36" i="51" s="1"/>
  <c r="I35" i="51"/>
  <c r="J35" i="51" s="1"/>
  <c r="I34" i="51"/>
  <c r="J34" i="51" s="1"/>
  <c r="I33" i="51"/>
  <c r="J33" i="51" s="1"/>
  <c r="I32" i="51"/>
  <c r="J32" i="51" s="1"/>
  <c r="I31" i="51"/>
  <c r="J31" i="51" s="1"/>
  <c r="I30" i="51"/>
  <c r="J30" i="51" s="1"/>
  <c r="I29" i="51"/>
  <c r="J29" i="51" s="1"/>
  <c r="I28" i="51"/>
  <c r="J28" i="51" s="1"/>
  <c r="I27" i="51"/>
  <c r="J27" i="51" s="1"/>
  <c r="I26" i="51"/>
  <c r="J26" i="51" s="1"/>
  <c r="I25" i="51"/>
  <c r="J25" i="51" s="1"/>
  <c r="I24" i="51"/>
  <c r="J24" i="51" s="1"/>
  <c r="I23" i="51"/>
  <c r="J23" i="51" s="1"/>
  <c r="I22" i="51"/>
  <c r="J22" i="51" s="1"/>
  <c r="I21" i="51"/>
  <c r="J21" i="51" s="1"/>
  <c r="I20" i="51"/>
  <c r="J20" i="51" s="1"/>
  <c r="I19" i="51"/>
  <c r="J19" i="51" s="1"/>
  <c r="I18" i="51"/>
  <c r="J18" i="51" s="1"/>
  <c r="I17" i="51"/>
  <c r="J17" i="51" s="1"/>
  <c r="I16" i="51"/>
  <c r="J16" i="51" s="1"/>
  <c r="I15" i="51"/>
  <c r="J15" i="51" s="1"/>
  <c r="I14" i="51"/>
  <c r="J14" i="51" s="1"/>
  <c r="I13" i="51"/>
  <c r="J13" i="51" s="1"/>
  <c r="I12" i="51"/>
  <c r="J12" i="51" s="1"/>
  <c r="I11" i="51"/>
  <c r="J11" i="51" s="1"/>
  <c r="I10" i="51"/>
  <c r="J10" i="51" s="1"/>
  <c r="I9" i="51"/>
  <c r="J9" i="51" s="1"/>
  <c r="I8" i="51"/>
  <c r="J8" i="51" s="1"/>
  <c r="I7" i="51"/>
  <c r="J7" i="51" s="1"/>
  <c r="I6" i="51"/>
  <c r="J6" i="51" s="1"/>
  <c r="I5" i="51"/>
  <c r="J5" i="51" s="1"/>
  <c r="I4" i="51"/>
  <c r="J4" i="51" s="1"/>
  <c r="I88" i="51"/>
  <c r="J88" i="51" s="1"/>
  <c r="AS1304" i="1" l="1"/>
  <c r="AS1141" i="1"/>
  <c r="AS1086" i="1"/>
  <c r="AS1039" i="1"/>
  <c r="AS1038" i="1"/>
  <c r="AS1007" i="1"/>
  <c r="AS867" i="1"/>
  <c r="AS866" i="1"/>
  <c r="AS499" i="1"/>
  <c r="AS498" i="1"/>
  <c r="AS497" i="1"/>
  <c r="AS1182" i="1"/>
  <c r="AS1054" i="1"/>
  <c r="AS912" i="1"/>
  <c r="AS907" i="1"/>
  <c r="AS496" i="1"/>
  <c r="AS1123" i="1"/>
  <c r="AS264" i="1"/>
  <c r="AS263" i="1"/>
  <c r="AS262" i="1"/>
  <c r="AS8" i="1"/>
  <c r="AS115" i="1"/>
  <c r="AS114" i="1"/>
  <c r="AS113" i="1"/>
  <c r="AS112" i="1"/>
  <c r="AS29" i="1"/>
  <c r="AS733" i="1"/>
  <c r="AS511" i="1"/>
  <c r="AS272" i="1"/>
  <c r="AS160" i="1"/>
  <c r="AS30" i="1"/>
  <c r="AS627" i="1"/>
  <c r="AS626" i="1"/>
  <c r="AS625" i="1"/>
  <c r="AS624" i="1"/>
  <c r="AS619" i="1"/>
  <c r="AS618" i="1"/>
  <c r="AS617" i="1"/>
  <c r="AS616" i="1"/>
  <c r="AS615" i="1"/>
  <c r="AS614" i="1"/>
  <c r="AS613" i="1"/>
  <c r="AS612" i="1"/>
  <c r="AS604" i="1"/>
  <c r="AS344" i="1"/>
  <c r="AS255" i="1"/>
  <c r="AS198" i="1"/>
  <c r="AS690" i="1"/>
  <c r="AS347" i="1"/>
  <c r="AS282" i="1"/>
  <c r="AS1376" i="1"/>
  <c r="AS1367" i="1"/>
  <c r="AS1135" i="1"/>
  <c r="AS1075" i="1"/>
  <c r="AS1041" i="1"/>
  <c r="AS1016" i="1"/>
  <c r="AS1014" i="1"/>
  <c r="AS1013" i="1"/>
  <c r="AS884" i="1"/>
  <c r="AS862" i="1"/>
  <c r="AS846" i="1"/>
  <c r="AS739" i="1"/>
  <c r="AS712" i="1"/>
  <c r="AS579" i="1"/>
  <c r="AS567" i="1"/>
  <c r="AS565" i="1"/>
  <c r="AS556" i="1"/>
  <c r="AS545" i="1"/>
  <c r="AS316" i="1"/>
  <c r="AS286" i="1"/>
  <c r="AS285" i="1"/>
  <c r="AS284" i="1"/>
  <c r="AS253" i="1"/>
  <c r="AS232" i="1"/>
  <c r="AS225" i="1"/>
  <c r="AS220" i="1"/>
  <c r="AS201" i="1"/>
  <c r="AS195" i="1"/>
  <c r="AS174" i="1"/>
  <c r="AS153" i="1"/>
  <c r="AS91" i="1"/>
  <c r="AS87" i="1"/>
  <c r="AS62" i="1"/>
  <c r="AS661" i="1"/>
  <c r="AS1366" i="1"/>
  <c r="AS1350" i="1"/>
  <c r="AS1175" i="1"/>
  <c r="AS829" i="1"/>
  <c r="AS809" i="1"/>
  <c r="AS672" i="1"/>
  <c r="AS381" i="1"/>
  <c r="AS380" i="1"/>
  <c r="AS339" i="1"/>
  <c r="AS248" i="1"/>
  <c r="AS247" i="1"/>
  <c r="AS223" i="1"/>
  <c r="AS95" i="1"/>
  <c r="AS74" i="1"/>
  <c r="AS1126" i="1"/>
  <c r="AS948" i="1"/>
  <c r="AS633" i="1"/>
  <c r="AS1161" i="1"/>
  <c r="AS861" i="1"/>
  <c r="AS820" i="1"/>
  <c r="AS558" i="1"/>
  <c r="AS385" i="1"/>
  <c r="AS366" i="1"/>
  <c r="AS1352" i="1"/>
  <c r="AS1351" i="1"/>
  <c r="AS1303" i="1"/>
  <c r="AS1168" i="1"/>
  <c r="AS1167" i="1"/>
  <c r="AS957" i="1"/>
  <c r="AS956" i="1"/>
  <c r="AS1132" i="1"/>
  <c r="AS1015" i="1"/>
  <c r="AS924" i="1"/>
  <c r="AS918" i="1"/>
  <c r="AS818" i="1"/>
  <c r="AS817" i="1"/>
  <c r="AS816" i="1"/>
  <c r="AS669" i="1"/>
  <c r="AS656" i="1"/>
  <c r="AS588" i="1"/>
  <c r="AS557" i="1"/>
  <c r="AS531" i="1"/>
  <c r="AS516" i="1"/>
  <c r="AS515" i="1"/>
  <c r="AS495" i="1"/>
  <c r="AS311" i="1"/>
  <c r="AS310" i="1"/>
  <c r="AS293" i="1"/>
  <c r="AS156" i="1"/>
  <c r="AS101" i="1"/>
  <c r="AS64" i="1"/>
  <c r="AS940" i="1"/>
  <c r="AS964" i="1"/>
  <c r="AS1253" i="1"/>
  <c r="AS437" i="1"/>
  <c r="AS1299" i="1"/>
  <c r="AS794" i="1"/>
  <c r="AS484" i="1"/>
  <c r="AS1245" i="1"/>
  <c r="AS429" i="1"/>
  <c r="AS1221" i="1"/>
  <c r="AS771" i="1"/>
  <c r="AS404" i="1"/>
  <c r="AS1230" i="1"/>
  <c r="AS776" i="1"/>
  <c r="AS414" i="1"/>
  <c r="AS487" i="1"/>
  <c r="AS227" i="1"/>
  <c r="AS14" i="1"/>
  <c r="AS1285" i="1"/>
  <c r="AS470" i="1"/>
  <c r="AS1220" i="1"/>
  <c r="AS403" i="1"/>
  <c r="AS1233" i="1"/>
  <c r="AS778" i="1"/>
  <c r="AS417" i="1"/>
  <c r="AS1294" i="1"/>
  <c r="AS479" i="1"/>
  <c r="AS1255" i="1"/>
  <c r="AS782" i="1"/>
  <c r="AS439" i="1"/>
  <c r="AS1235" i="1"/>
  <c r="AS419" i="1"/>
  <c r="AS1296" i="1"/>
  <c r="AS791" i="1"/>
  <c r="AS481" i="1"/>
  <c r="AS1375" i="1"/>
  <c r="AS1193" i="1"/>
  <c r="AS1227" i="1"/>
  <c r="AS411" i="1"/>
  <c r="AS1298" i="1"/>
  <c r="AS793" i="1"/>
  <c r="AS483" i="1"/>
  <c r="AS1254" i="1"/>
  <c r="AS781" i="1"/>
  <c r="AS438" i="1"/>
  <c r="AS1106" i="1"/>
  <c r="AS1105" i="1"/>
  <c r="AS1234" i="1"/>
  <c r="AS420" i="1"/>
  <c r="AS324" i="1"/>
  <c r="AS1219" i="1"/>
  <c r="AS402" i="1"/>
  <c r="AS1236" i="1"/>
  <c r="AS418" i="1"/>
  <c r="AS1286" i="1"/>
  <c r="AS471" i="1"/>
  <c r="AS1300" i="1"/>
  <c r="AS795" i="1"/>
  <c r="AS485" i="1"/>
  <c r="AS465" i="1"/>
  <c r="AS1256" i="1"/>
  <c r="AS440" i="1"/>
  <c r="AS1238" i="1"/>
  <c r="AS422" i="1"/>
  <c r="AS1226" i="1"/>
  <c r="AS410" i="1"/>
  <c r="AS1102" i="1"/>
  <c r="AS1028" i="1"/>
  <c r="AS90" i="1"/>
  <c r="AS711" i="1"/>
  <c r="AS1163" i="1"/>
  <c r="AS83" i="1"/>
  <c r="AS888" i="1"/>
  <c r="AS584" i="1"/>
  <c r="AS111" i="1"/>
  <c r="AS812" i="1"/>
  <c r="AS730" i="1"/>
  <c r="AS1243" i="1"/>
  <c r="AS427" i="1"/>
  <c r="AS1120" i="1"/>
  <c r="AS1117" i="1"/>
  <c r="AS1116" i="1"/>
  <c r="AS1115" i="1"/>
  <c r="AS1293" i="1"/>
  <c r="AS789" i="1"/>
  <c r="AS478" i="1"/>
  <c r="AS355" i="1"/>
  <c r="AS1284" i="1"/>
  <c r="AS469" i="1"/>
  <c r="AS963" i="1"/>
  <c r="AS847" i="1"/>
  <c r="AS1257" i="1"/>
  <c r="AS783" i="1"/>
  <c r="AS441" i="1"/>
  <c r="AS1361" i="1"/>
  <c r="AS911" i="1"/>
  <c r="AS830" i="1"/>
  <c r="AS1231" i="1"/>
  <c r="AS290" i="1"/>
  <c r="AS777" i="1"/>
  <c r="AS415" i="1"/>
  <c r="AS623" i="1"/>
  <c r="AS622" i="1"/>
  <c r="AS621" i="1"/>
  <c r="AS620" i="1"/>
  <c r="AS605" i="1"/>
  <c r="AS493" i="1"/>
  <c r="AS363" i="1"/>
  <c r="AS362" i="1"/>
  <c r="AS361" i="1"/>
  <c r="AS345" i="1"/>
  <c r="AS169" i="1"/>
  <c r="AS168" i="1"/>
  <c r="AS167" i="1"/>
  <c r="AS166" i="1"/>
  <c r="AS1258" i="1"/>
  <c r="AS442" i="1"/>
  <c r="AS822" i="1"/>
  <c r="AS660" i="1"/>
  <c r="AS266" i="1"/>
  <c r="AS110" i="1"/>
  <c r="AS917" i="1"/>
  <c r="AS858" i="1"/>
  <c r="AS910" i="1"/>
  <c r="AS875" i="1"/>
  <c r="AS492" i="1"/>
  <c r="AS491" i="1"/>
  <c r="AS1287" i="1"/>
  <c r="AS942" i="1"/>
  <c r="AS941" i="1"/>
  <c r="AS868" i="1"/>
  <c r="AS583" i="1"/>
  <c r="AS472" i="1"/>
  <c r="AS1282" i="1"/>
  <c r="AS467" i="1"/>
  <c r="AS844" i="1"/>
  <c r="AS831" i="1"/>
  <c r="AS128" i="1"/>
  <c r="AS127" i="1"/>
  <c r="AS118" i="1"/>
  <c r="AS754" i="1"/>
  <c r="AS38" i="1"/>
  <c r="AS899" i="1"/>
  <c r="AS1291" i="1"/>
  <c r="AS929" i="1"/>
  <c r="AS926" i="1"/>
  <c r="AS921" i="1"/>
  <c r="AS915" i="1"/>
  <c r="AS788" i="1"/>
  <c r="AS476" i="1"/>
  <c r="AS913" i="1"/>
  <c r="AS569" i="1"/>
  <c r="AS549" i="1"/>
  <c r="AS1280" i="1"/>
  <c r="AS204" i="1"/>
  <c r="AS464" i="1"/>
  <c r="AS717" i="1"/>
  <c r="AS593" i="1"/>
  <c r="AS1148" i="1"/>
  <c r="AS1147" i="1"/>
  <c r="AS906" i="1"/>
  <c r="AS905" i="1"/>
  <c r="AS904" i="1"/>
  <c r="AS903" i="1"/>
  <c r="AS902" i="1"/>
  <c r="AS901" i="1"/>
  <c r="AS1244" i="1"/>
  <c r="AS682" i="1"/>
  <c r="AS681" i="1"/>
  <c r="AS680" i="1"/>
  <c r="AS679" i="1"/>
  <c r="AS678" i="1"/>
  <c r="AS677" i="1"/>
  <c r="AS676" i="1"/>
  <c r="AS675" i="1"/>
  <c r="AS674" i="1"/>
  <c r="AS637" i="1"/>
  <c r="AS636" i="1"/>
  <c r="AS635" i="1"/>
  <c r="AS428" i="1"/>
  <c r="AS31" i="1"/>
  <c r="AS32" i="1"/>
  <c r="AS1289" i="1"/>
  <c r="AS1140" i="1"/>
  <c r="AS786" i="1"/>
  <c r="AS343" i="1"/>
  <c r="AS184" i="1"/>
  <c r="AS474" i="1"/>
  <c r="AS1370" i="1"/>
  <c r="AS1250" i="1"/>
  <c r="AS780" i="1"/>
  <c r="AS254" i="1"/>
  <c r="AS194" i="1"/>
  <c r="AS164" i="1"/>
  <c r="AS434" i="1"/>
  <c r="AS1232" i="1"/>
  <c r="AS666" i="1"/>
  <c r="AS416" i="1"/>
  <c r="AS1274" i="1"/>
  <c r="AS563" i="1"/>
  <c r="AS458" i="1"/>
  <c r="AS400" i="1"/>
  <c r="AS340" i="1"/>
  <c r="AS806" i="1"/>
  <c r="AS551" i="1"/>
  <c r="AS1297" i="1"/>
  <c r="AS792" i="1"/>
  <c r="AS1314" i="1"/>
  <c r="AS482" i="1"/>
  <c r="AS190" i="1"/>
  <c r="AS804" i="1"/>
  <c r="AS1218" i="1"/>
  <c r="AS715" i="1"/>
  <c r="AS401" i="1"/>
  <c r="AS186" i="1"/>
  <c r="AS171" i="1"/>
  <c r="AS1272" i="1"/>
  <c r="AS1060" i="1"/>
  <c r="AS803" i="1"/>
  <c r="AS456" i="1"/>
  <c r="AS1259" i="1"/>
  <c r="AS443" i="1"/>
  <c r="AS322" i="1"/>
  <c r="AS1247" i="1"/>
  <c r="AS431" i="1"/>
  <c r="AS1290" i="1"/>
  <c r="AS1368" i="1"/>
  <c r="AS787" i="1"/>
  <c r="AS1111" i="1"/>
  <c r="AS1110" i="1"/>
  <c r="AS1109" i="1"/>
  <c r="AS1108" i="1"/>
  <c r="AS670" i="1"/>
  <c r="AS945" i="1"/>
  <c r="AS944" i="1"/>
  <c r="AS475" i="1"/>
  <c r="AS68" i="1"/>
  <c r="AS67" i="1"/>
  <c r="AS28" i="1"/>
  <c r="AS27" i="1"/>
  <c r="AS1364" i="1"/>
  <c r="AS1241" i="1"/>
  <c r="AS1074" i="1"/>
  <c r="AS1065" i="1"/>
  <c r="AS1006" i="1"/>
  <c r="AS877" i="1"/>
  <c r="AS876" i="1"/>
  <c r="AS873" i="1"/>
  <c r="AS576" i="1"/>
  <c r="AS575" i="1"/>
  <c r="AS529" i="1"/>
  <c r="AS425" i="1"/>
  <c r="AS378" i="1"/>
  <c r="AS377" i="1"/>
  <c r="AS376" i="1"/>
  <c r="AS375" i="1"/>
  <c r="AS374" i="1"/>
  <c r="AS373" i="1"/>
  <c r="AS372" i="1"/>
  <c r="AS371" i="1"/>
  <c r="AS370" i="1"/>
  <c r="AS341" i="1"/>
  <c r="AS320" i="1"/>
  <c r="AS287" i="1"/>
  <c r="AS281" i="1"/>
  <c r="AS280" i="1"/>
  <c r="AS238" i="1"/>
  <c r="AS224" i="1"/>
  <c r="AS197" i="1"/>
  <c r="AS82" i="1"/>
  <c r="AS65" i="1"/>
  <c r="AS1229" i="1"/>
  <c r="AS753" i="1"/>
  <c r="AS752" i="1"/>
  <c r="AS751" i="1"/>
  <c r="AS750" i="1"/>
  <c r="AS749" i="1"/>
  <c r="AS748" i="1"/>
  <c r="AS747" i="1"/>
  <c r="AS746" i="1"/>
  <c r="AS745" i="1"/>
  <c r="AS743" i="1"/>
  <c r="AS668" i="1"/>
  <c r="AS357" i="1"/>
  <c r="AS147" i="1"/>
  <c r="AS146" i="1"/>
  <c r="AS145" i="1"/>
  <c r="AS144" i="1"/>
  <c r="AS143" i="1"/>
  <c r="AS142" i="1"/>
  <c r="AS337" i="1"/>
  <c r="AS327" i="1"/>
  <c r="AS325" i="1"/>
  <c r="AS138" i="1"/>
  <c r="AS137" i="1"/>
  <c r="AS136" i="1"/>
  <c r="AS135" i="1"/>
  <c r="AS133" i="1"/>
  <c r="AS775" i="1"/>
  <c r="AS37" i="1"/>
  <c r="AS413" i="1"/>
  <c r="AS1154" i="1"/>
  <c r="AS815" i="1"/>
  <c r="AS640" i="1"/>
  <c r="AS638" i="1"/>
  <c r="AS1248" i="1"/>
  <c r="AS203" i="1"/>
  <c r="AS432" i="1"/>
  <c r="AS1081" i="1"/>
  <c r="AS319" i="1"/>
  <c r="AS318" i="1"/>
  <c r="AS317" i="1"/>
  <c r="AS295" i="1"/>
  <c r="AS165" i="1"/>
  <c r="AS1186" i="1"/>
  <c r="AS1166" i="1"/>
  <c r="AS1159" i="1"/>
  <c r="AS953" i="1"/>
  <c r="AS587" i="1"/>
  <c r="AS537" i="1"/>
  <c r="AS536" i="1"/>
  <c r="AS535" i="1"/>
  <c r="AS534" i="1"/>
  <c r="AS533" i="1"/>
  <c r="AS506" i="1"/>
  <c r="AS505" i="1"/>
  <c r="AS504" i="1"/>
  <c r="AS383" i="1"/>
  <c r="AS335" i="1"/>
  <c r="AS296" i="1"/>
  <c r="AS291" i="1"/>
  <c r="AS35" i="1"/>
  <c r="AS1240" i="1"/>
  <c r="AS1365" i="1"/>
  <c r="AS424" i="1"/>
  <c r="AS878" i="1"/>
  <c r="AS130" i="1"/>
  <c r="AS119" i="1"/>
  <c r="AS1288" i="1"/>
  <c r="AS785" i="1"/>
  <c r="AS700" i="1"/>
  <c r="AS473" i="1"/>
  <c r="AS367" i="1"/>
  <c r="AS161" i="1"/>
  <c r="AS11" i="1"/>
  <c r="AS1281" i="1"/>
  <c r="AS466" i="1"/>
  <c r="AS1380" i="1"/>
  <c r="AS1369" i="1"/>
  <c r="AS1354" i="1"/>
  <c r="AS1249" i="1"/>
  <c r="AS1139" i="1"/>
  <c r="AS1100" i="1"/>
  <c r="AS1091" i="1"/>
  <c r="AS1066" i="1"/>
  <c r="AS874" i="1"/>
  <c r="AS870" i="1"/>
  <c r="AS852" i="1"/>
  <c r="AS821" i="1"/>
  <c r="AS761" i="1"/>
  <c r="AS744" i="1"/>
  <c r="AS658" i="1"/>
  <c r="AS643" i="1"/>
  <c r="AS596" i="1"/>
  <c r="AS568" i="1"/>
  <c r="AS566" i="1"/>
  <c r="AS532" i="1"/>
  <c r="AS433" i="1"/>
  <c r="AS388" i="1"/>
  <c r="AS387" i="1"/>
  <c r="AS386" i="1"/>
  <c r="AS348" i="1"/>
  <c r="AS278" i="1"/>
  <c r="AS234" i="1"/>
  <c r="AS233" i="1"/>
  <c r="AS231" i="1"/>
  <c r="AS200" i="1"/>
  <c r="AS71" i="1"/>
  <c r="AS890" i="1"/>
  <c r="AS651" i="1"/>
  <c r="AS650" i="1"/>
  <c r="AS550" i="1"/>
  <c r="AS76" i="1"/>
  <c r="AS1237" i="1"/>
  <c r="AS421" i="1"/>
  <c r="AS1371" i="1"/>
  <c r="AS1051" i="1"/>
  <c r="AS755" i="1"/>
  <c r="AS649" i="1"/>
  <c r="AS648" i="1"/>
  <c r="AS1373" i="1"/>
  <c r="AS1295" i="1"/>
  <c r="AS1128" i="1"/>
  <c r="AS1058" i="1"/>
  <c r="AS1056" i="1"/>
  <c r="AS1032" i="1"/>
  <c r="AS962" i="1"/>
  <c r="AS891" i="1"/>
  <c r="AS813" i="1"/>
  <c r="AS790" i="1"/>
  <c r="AS710" i="1"/>
  <c r="AS709" i="1"/>
  <c r="AS657" i="1"/>
  <c r="AS480" i="1"/>
  <c r="AS368" i="1"/>
  <c r="AS333" i="1"/>
  <c r="AS283" i="1"/>
  <c r="AS279" i="1"/>
  <c r="AS276" i="1"/>
  <c r="AS274" i="1"/>
  <c r="AS246" i="1"/>
  <c r="AS222" i="1"/>
  <c r="AS159" i="1"/>
  <c r="AS1279" i="1"/>
  <c r="AS463" i="1"/>
  <c r="AS688" i="1"/>
  <c r="AS687" i="1"/>
  <c r="AS1276" i="1"/>
  <c r="AS459" i="1"/>
  <c r="AS1136" i="1"/>
  <c r="AS1005" i="1"/>
  <c r="AS886" i="1"/>
  <c r="AS880" i="1"/>
  <c r="AS863" i="1"/>
  <c r="AS811" i="1"/>
  <c r="AS706" i="1"/>
  <c r="AS552" i="1"/>
  <c r="AS526" i="1"/>
  <c r="AS525" i="1"/>
  <c r="AS500" i="1"/>
  <c r="AS1275" i="1"/>
  <c r="AS314" i="1"/>
  <c r="AS302" i="1"/>
  <c r="AS249" i="1"/>
  <c r="AS239" i="1"/>
  <c r="AS199" i="1"/>
  <c r="AS189" i="1"/>
  <c r="AS18" i="1"/>
  <c r="AS460" i="1"/>
  <c r="AS1083" i="1"/>
  <c r="AS1082" i="1"/>
  <c r="AS1055" i="1"/>
  <c r="AS1026" i="1"/>
  <c r="AS802" i="1"/>
  <c r="AS950" i="1"/>
  <c r="AS768" i="1"/>
  <c r="AS738" i="1"/>
  <c r="AS724" i="1"/>
  <c r="AS695" i="1"/>
  <c r="AS694" i="1"/>
  <c r="AS949" i="1"/>
  <c r="AS1260" i="1"/>
  <c r="AS444" i="1"/>
  <c r="AS1273" i="1"/>
  <c r="AS1194" i="1"/>
  <c r="AS1061" i="1"/>
  <c r="AS896" i="1"/>
  <c r="AS837" i="1"/>
  <c r="AS801" i="1"/>
  <c r="AS457" i="1"/>
  <c r="AS693" i="1"/>
  <c r="AS692" i="1"/>
  <c r="AS580" i="1"/>
  <c r="AS99" i="1"/>
  <c r="AS308" i="1"/>
  <c r="AS307" i="1"/>
  <c r="AS41" i="1"/>
  <c r="AS1251" i="1"/>
  <c r="AS435" i="1"/>
  <c r="AS698" i="1"/>
  <c r="AS686" i="1"/>
  <c r="AS665" i="1"/>
  <c r="AS664" i="1"/>
  <c r="AS1283" i="1"/>
  <c r="AS63" i="1"/>
  <c r="AS468" i="1"/>
  <c r="AS1270" i="1"/>
  <c r="AS454" i="1"/>
  <c r="AS1059" i="1"/>
  <c r="AS872" i="1"/>
  <c r="AS226" i="1"/>
  <c r="AS12" i="1"/>
  <c r="AS152" i="1"/>
  <c r="AS151" i="1"/>
  <c r="AS1225" i="1"/>
  <c r="AS774" i="1"/>
  <c r="AS408" i="1"/>
  <c r="AS1223" i="1"/>
  <c r="AS406" i="1"/>
  <c r="AS273" i="1"/>
  <c r="AS503" i="1"/>
  <c r="AS59" i="1"/>
  <c r="AS56" i="1"/>
  <c r="AS54" i="1"/>
  <c r="AS53" i="1"/>
  <c r="AS1271" i="1"/>
  <c r="AS455" i="1"/>
  <c r="AS271" i="1"/>
  <c r="AS270" i="1"/>
  <c r="AS269" i="1"/>
  <c r="AS1292" i="1"/>
  <c r="AS477" i="1"/>
  <c r="AS1246" i="1"/>
  <c r="AS779" i="1"/>
  <c r="AS430" i="1"/>
  <c r="AS409" i="1"/>
  <c r="AS150" i="1"/>
  <c r="AS1239" i="1"/>
  <c r="AS423" i="1"/>
  <c r="AS219" i="1"/>
  <c r="AS218" i="1"/>
  <c r="AS217" i="1"/>
  <c r="AS216" i="1"/>
  <c r="AS1222" i="1"/>
  <c r="AS243" i="1"/>
  <c r="AS242" i="1"/>
  <c r="AS241" i="1"/>
  <c r="AS240" i="1"/>
  <c r="AS772" i="1"/>
  <c r="AS641" i="1"/>
  <c r="AS405" i="1"/>
  <c r="AS342" i="1"/>
  <c r="AS245" i="1"/>
  <c r="AS244" i="1"/>
  <c r="AS1301" i="1"/>
  <c r="AS1242" i="1"/>
  <c r="AS328" i="1"/>
  <c r="AS1224" i="1"/>
  <c r="AS773" i="1"/>
  <c r="AS407" i="1"/>
  <c r="AS1278" i="1"/>
  <c r="AS1277" i="1"/>
  <c r="AS462" i="1"/>
  <c r="AS461" i="1"/>
  <c r="AS47" i="1"/>
  <c r="AS1228" i="1"/>
  <c r="AS578" i="1"/>
  <c r="AS561" i="1"/>
  <c r="AS547" i="1"/>
  <c r="AS543" i="1"/>
  <c r="AS528" i="1"/>
  <c r="AS513" i="1"/>
  <c r="AS412" i="1"/>
  <c r="AS1252" i="1"/>
  <c r="AS436" i="1"/>
  <c r="AS192" i="1"/>
  <c r="AS1149" i="1"/>
  <c r="AS1071" i="1"/>
  <c r="AS523" i="1"/>
  <c r="AS1171" i="1"/>
  <c r="AS1172" i="1"/>
  <c r="AS603" i="1"/>
  <c r="AS577" i="1"/>
  <c r="AS548" i="1"/>
  <c r="AS544" i="1"/>
  <c r="AS542" i="1"/>
  <c r="AS519" i="1"/>
  <c r="AS509" i="1"/>
  <c r="AS66" i="1"/>
  <c r="AS187" i="1"/>
  <c r="AS826" i="1"/>
  <c r="AS530" i="1"/>
  <c r="AS44" i="1"/>
  <c r="AS43" i="1"/>
  <c r="AS1121" i="1"/>
  <c r="AS1067" i="1"/>
  <c r="AS683" i="1"/>
  <c r="AS384" i="1"/>
  <c r="AS155" i="1"/>
  <c r="AS1099" i="1"/>
  <c r="AS611" i="1"/>
  <c r="AS610" i="1"/>
  <c r="AS609" i="1"/>
  <c r="AS1379" i="1"/>
  <c r="AS1378" i="1"/>
  <c r="AS1377" i="1"/>
  <c r="AS1374" i="1"/>
  <c r="AS1355" i="1"/>
  <c r="AS1347" i="1"/>
  <c r="AS1346" i="1"/>
  <c r="AS1334" i="1"/>
  <c r="AS1333" i="1"/>
  <c r="AS1332" i="1"/>
  <c r="AS1331" i="1"/>
  <c r="AS1330" i="1"/>
  <c r="AS1329" i="1"/>
  <c r="AS1323" i="1"/>
  <c r="AS1322" i="1"/>
  <c r="AS1319" i="1"/>
  <c r="AS1302" i="1"/>
  <c r="AS1217" i="1"/>
  <c r="AS1216" i="1"/>
  <c r="AS1215" i="1"/>
  <c r="AS1214" i="1"/>
  <c r="AS1213" i="1"/>
  <c r="AS1212" i="1"/>
  <c r="AS1211" i="1"/>
  <c r="AS1210" i="1"/>
  <c r="AS1209" i="1"/>
  <c r="AS1208" i="1"/>
  <c r="AS1207" i="1"/>
  <c r="AS1192" i="1"/>
  <c r="AS1187" i="1"/>
  <c r="AS1184" i="1"/>
  <c r="AS1179" i="1"/>
  <c r="AS1177" i="1"/>
  <c r="AS1174" i="1"/>
  <c r="AS1173" i="1"/>
  <c r="AS1169" i="1"/>
  <c r="AS1165" i="1"/>
  <c r="AS1164" i="1"/>
  <c r="AS1152" i="1"/>
  <c r="AS1133" i="1"/>
  <c r="AS1131" i="1"/>
  <c r="AS1130" i="1"/>
  <c r="AS1125" i="1"/>
  <c r="AS1122" i="1"/>
  <c r="AS1104" i="1"/>
  <c r="AS1103" i="1"/>
  <c r="AS1101" i="1"/>
  <c r="AS1096" i="1"/>
  <c r="AS1093" i="1"/>
  <c r="AS1092" i="1"/>
  <c r="AS1087" i="1"/>
  <c r="AS1084" i="1"/>
  <c r="AS1080" i="1"/>
  <c r="AS1076" i="1"/>
  <c r="AS1073" i="1"/>
  <c r="AS1068" i="1"/>
  <c r="AS1064" i="1"/>
  <c r="AS1063" i="1"/>
  <c r="AS1062" i="1"/>
  <c r="AS1057" i="1"/>
  <c r="AS1040" i="1"/>
  <c r="AS1034" i="1"/>
  <c r="AS1031" i="1"/>
  <c r="AS1030" i="1"/>
  <c r="AS1029" i="1"/>
  <c r="AS1027" i="1"/>
  <c r="AS1019" i="1"/>
  <c r="AS1018" i="1"/>
  <c r="AS1012" i="1"/>
  <c r="AS1009" i="1"/>
  <c r="AS1008" i="1"/>
  <c r="AS961" i="1"/>
  <c r="AS959" i="1"/>
  <c r="AS958" i="1"/>
  <c r="AS951" i="1"/>
  <c r="AS937" i="1"/>
  <c r="AS936" i="1"/>
  <c r="AS935" i="1"/>
  <c r="AS934" i="1"/>
  <c r="AS931" i="1"/>
  <c r="AS930" i="1"/>
  <c r="AS928" i="1"/>
  <c r="AS927" i="1"/>
  <c r="AS923" i="1"/>
  <c r="AS922" i="1"/>
  <c r="AS916" i="1"/>
  <c r="AS909" i="1"/>
  <c r="AS908" i="1"/>
  <c r="AS897" i="1"/>
  <c r="AS895" i="1"/>
  <c r="AS894" i="1"/>
  <c r="AS893" i="1"/>
  <c r="AS883" i="1"/>
  <c r="AS882" i="1"/>
  <c r="AS881" i="1"/>
  <c r="AS879" i="1"/>
  <c r="AS871" i="1"/>
  <c r="AS869" i="1"/>
  <c r="AS865" i="1"/>
  <c r="AS864" i="1"/>
  <c r="AS860" i="1"/>
  <c r="AS859" i="1"/>
  <c r="AS857" i="1"/>
  <c r="AS856" i="1"/>
  <c r="AS851" i="1"/>
  <c r="AS849" i="1"/>
  <c r="AS841" i="1"/>
  <c r="AS840" i="1"/>
  <c r="AS839" i="1"/>
  <c r="AS836" i="1"/>
  <c r="AS832" i="1"/>
  <c r="AS828" i="1"/>
  <c r="AS824" i="1"/>
  <c r="AS823" i="1"/>
  <c r="AS810" i="1"/>
  <c r="AS808" i="1"/>
  <c r="AS805" i="1"/>
  <c r="AS800" i="1"/>
  <c r="AS799" i="1"/>
  <c r="AS798" i="1"/>
  <c r="AS797" i="1"/>
  <c r="AS796" i="1"/>
  <c r="AS767" i="1"/>
  <c r="AS766" i="1"/>
  <c r="AS765" i="1"/>
  <c r="AS763" i="1"/>
  <c r="AS762" i="1"/>
  <c r="AS760" i="1"/>
  <c r="AS737" i="1"/>
  <c r="AS736" i="1"/>
  <c r="AS734" i="1"/>
  <c r="AS732" i="1"/>
  <c r="AS731" i="1"/>
  <c r="AS721" i="1"/>
  <c r="AS719" i="1"/>
  <c r="AS718" i="1"/>
  <c r="AS714" i="1"/>
  <c r="AS713" i="1"/>
  <c r="AS707" i="1"/>
  <c r="AS705" i="1"/>
  <c r="AS704" i="1"/>
  <c r="AS703" i="1"/>
  <c r="AS699" i="1"/>
  <c r="AS691" i="1"/>
  <c r="AS689" i="1"/>
  <c r="AS685" i="1"/>
  <c r="AS673" i="1"/>
  <c r="AS671" i="1"/>
  <c r="AS667" i="1"/>
  <c r="AS662" i="1"/>
  <c r="AS659" i="1"/>
  <c r="AS653" i="1"/>
  <c r="AS642" i="1"/>
  <c r="AS634" i="1"/>
  <c r="AS632" i="1"/>
  <c r="AS629" i="1"/>
  <c r="AS608" i="1"/>
  <c r="AS607" i="1"/>
  <c r="AS602" i="1"/>
  <c r="AS601" i="1"/>
  <c r="AS600" i="1"/>
  <c r="AS598" i="1"/>
  <c r="AS595" i="1"/>
  <c r="AS594" i="1"/>
  <c r="AS592" i="1"/>
  <c r="AS591" i="1"/>
  <c r="AS590" i="1"/>
  <c r="AS589" i="1"/>
  <c r="AS585" i="1"/>
  <c r="AS582" i="1"/>
  <c r="AS581" i="1"/>
  <c r="AS502" i="1"/>
  <c r="AS489" i="1"/>
  <c r="AS488" i="1"/>
  <c r="AS399" i="1"/>
  <c r="AS398" i="1"/>
  <c r="AS397" i="1"/>
  <c r="AS396" i="1"/>
  <c r="AS395" i="1"/>
  <c r="AS394" i="1"/>
  <c r="AS393" i="1"/>
  <c r="AS392" i="1"/>
  <c r="AS391" i="1"/>
  <c r="AS390" i="1"/>
  <c r="AS389" i="1"/>
  <c r="AS365" i="1"/>
  <c r="AS351" i="1"/>
  <c r="AS350" i="1"/>
  <c r="AS338" i="1"/>
  <c r="AS336" i="1"/>
  <c r="AS332" i="1"/>
  <c r="AS331" i="1"/>
  <c r="AS313" i="1"/>
  <c r="AS312" i="1"/>
  <c r="AS305" i="1"/>
  <c r="AS298" i="1"/>
  <c r="AS297" i="1"/>
  <c r="AS294" i="1"/>
  <c r="AS275" i="1"/>
  <c r="AS268" i="1"/>
  <c r="AS267" i="1"/>
  <c r="AS265" i="1"/>
  <c r="AS260" i="1"/>
  <c r="AS237" i="1"/>
  <c r="AS235" i="1"/>
  <c r="AS230" i="1"/>
  <c r="AS211" i="1"/>
  <c r="AS209" i="1"/>
  <c r="AS206" i="1"/>
  <c r="AS205" i="1"/>
  <c r="AS188" i="1"/>
  <c r="AS182" i="1"/>
  <c r="AS163" i="1"/>
  <c r="AS162" i="1"/>
  <c r="AS158" i="1"/>
  <c r="AS141" i="1"/>
  <c r="AS140" i="1"/>
  <c r="AS139" i="1"/>
  <c r="AS109" i="1"/>
  <c r="AS108" i="1"/>
  <c r="AS105" i="1"/>
  <c r="AS102" i="1"/>
  <c r="AS98" i="1"/>
  <c r="AS97" i="1"/>
  <c r="AS94" i="1"/>
  <c r="AS93" i="1"/>
  <c r="AS89" i="1"/>
  <c r="AS88" i="1"/>
  <c r="AS86" i="1"/>
  <c r="AS85" i="1"/>
  <c r="AS84" i="1"/>
  <c r="AS81" i="1"/>
  <c r="AS80" i="1"/>
  <c r="AS77" i="1"/>
  <c r="AS75" i="1"/>
  <c r="AS69" i="1"/>
  <c r="AS61" i="1"/>
  <c r="AS60" i="1"/>
  <c r="AS52" i="1"/>
  <c r="AS51" i="1"/>
  <c r="AS50" i="1"/>
  <c r="AS49" i="1"/>
  <c r="AS40" i="1"/>
  <c r="AS34" i="1"/>
  <c r="AS33" i="1"/>
  <c r="AS26" i="1"/>
  <c r="AS25" i="1"/>
  <c r="AS24" i="1"/>
  <c r="AS20" i="1"/>
  <c r="AS17" i="1"/>
  <c r="AS16" i="1"/>
  <c r="AS853" i="1"/>
  <c r="AS42" i="1"/>
  <c r="AS1342" i="1"/>
  <c r="AS1340" i="1"/>
  <c r="AS1339" i="1"/>
  <c r="AS1338" i="1"/>
  <c r="AS1327" i="1"/>
  <c r="AS1320" i="1"/>
  <c r="AS1050" i="1"/>
  <c r="AS647" i="1"/>
  <c r="AS364" i="1"/>
  <c r="AS196" i="1"/>
  <c r="AS23" i="1"/>
  <c r="AS729" i="1"/>
  <c r="AS720" i="1"/>
  <c r="AS1053" i="1"/>
  <c r="AS1097" i="1"/>
  <c r="AS572" i="1"/>
  <c r="AS571" i="1"/>
  <c r="AS570" i="1"/>
  <c r="AS1088" i="1"/>
  <c r="AS149" i="1"/>
  <c r="AS148" i="1"/>
  <c r="AS1134" i="1"/>
  <c r="AS259" i="1"/>
  <c r="AS725" i="1"/>
  <c r="AS129" i="1"/>
  <c r="AS741" i="1"/>
  <c r="AS131" i="1"/>
  <c r="AS126" i="1"/>
  <c r="AS117" i="1"/>
  <c r="AS943" i="1"/>
  <c r="AS215" i="1"/>
  <c r="AS214" i="1"/>
  <c r="AS213" i="1"/>
  <c r="AS212" i="1"/>
  <c r="AS210" i="1"/>
  <c r="AS208" i="1"/>
  <c r="AS207" i="1"/>
  <c r="AS354" i="1"/>
  <c r="AS13" i="1"/>
  <c r="AS1191" i="1"/>
  <c r="AS540" i="1"/>
  <c r="AS1349" i="1"/>
  <c r="AS1070" i="1"/>
  <c r="AS92" i="1"/>
  <c r="AS1183" i="1"/>
  <c r="AS1176" i="1"/>
  <c r="AS358" i="1"/>
  <c r="AS334" i="1"/>
  <c r="AS261" i="1"/>
  <c r="AS22" i="1"/>
  <c r="AS134" i="1"/>
  <c r="AS933" i="1"/>
  <c r="AS834" i="1"/>
  <c r="AS173" i="1"/>
  <c r="AS289" i="1"/>
  <c r="AS726" i="1"/>
  <c r="AS315" i="1"/>
  <c r="AS1308" i="1"/>
  <c r="AS1306" i="1"/>
  <c r="AS228" i="1"/>
  <c r="AS1090" i="1"/>
  <c r="AS1069" i="1"/>
  <c r="AS1035" i="1"/>
  <c r="AS885" i="1"/>
  <c r="AS359" i="1"/>
  <c r="AS183" i="1"/>
  <c r="AS132" i="1"/>
  <c r="AS827" i="1"/>
  <c r="AS304" i="1"/>
  <c r="AS303" i="1"/>
  <c r="AS946" i="1"/>
  <c r="AS72" i="1"/>
  <c r="AS1178" i="1"/>
  <c r="AS708" i="1"/>
  <c r="AS833" i="1"/>
  <c r="AS521" i="1"/>
  <c r="AS574" i="1"/>
  <c r="AS172" i="1"/>
  <c r="AS597" i="1"/>
  <c r="AS1020" i="1"/>
  <c r="AS73" i="1"/>
  <c r="AS202" i="1"/>
  <c r="AS1137" i="1"/>
  <c r="AS1011" i="1"/>
  <c r="AS757" i="1"/>
  <c r="AS1021" i="1"/>
  <c r="AS107" i="1"/>
  <c r="AS1089" i="1"/>
  <c r="AS573" i="1"/>
  <c r="AS1190" i="1"/>
  <c r="AS1146" i="1"/>
  <c r="AS1145" i="1"/>
  <c r="AS1144" i="1"/>
  <c r="AS1143" i="1"/>
  <c r="AS1142" i="1"/>
  <c r="AS301" i="1"/>
  <c r="AS756" i="1"/>
  <c r="AS770" i="1"/>
  <c r="AS769" i="1"/>
  <c r="AS1170" i="1"/>
  <c r="AS1309" i="1"/>
  <c r="AS889" i="1"/>
  <c r="AS1079" i="1"/>
  <c r="AS1181" i="1"/>
  <c r="AS952" i="1"/>
  <c r="AS1160" i="1"/>
  <c r="AS1078" i="1"/>
  <c r="AS1348" i="1"/>
  <c r="AS938" i="1"/>
  <c r="AS925" i="1"/>
  <c r="AS920" i="1"/>
  <c r="AS914" i="1"/>
  <c r="AS236" i="1"/>
  <c r="AS987" i="1"/>
  <c r="AS939" i="1"/>
  <c r="AS854" i="1"/>
  <c r="AS1094" i="1"/>
  <c r="AS825" i="1"/>
  <c r="AS1372" i="1"/>
  <c r="AS702" i="1"/>
  <c r="AS606" i="1"/>
  <c r="AS520" i="1"/>
  <c r="AS369" i="1"/>
  <c r="AS229" i="1"/>
  <c r="AS221" i="1"/>
  <c r="AS103" i="1"/>
  <c r="AS1206" i="1"/>
  <c r="AS1205" i="1"/>
  <c r="AS1204" i="1"/>
  <c r="AS1203" i="1"/>
  <c r="AS1202" i="1"/>
  <c r="AS1201" i="1"/>
  <c r="AS1200" i="1"/>
  <c r="AS1199" i="1"/>
  <c r="AS1198" i="1"/>
  <c r="AS1197" i="1"/>
  <c r="AS1150" i="1"/>
  <c r="AS555" i="1"/>
  <c r="AS494" i="1"/>
  <c r="AS988" i="1"/>
  <c r="AS181" i="1"/>
  <c r="AS180" i="1"/>
  <c r="AS179" i="1"/>
  <c r="AS177" i="1"/>
  <c r="AS176" i="1"/>
  <c r="AS175" i="1"/>
  <c r="AS1360" i="1"/>
  <c r="AS1359" i="1"/>
  <c r="AS1358" i="1"/>
  <c r="AS1356" i="1"/>
  <c r="AS288" i="1"/>
  <c r="AS1345" i="1"/>
  <c r="AS1344" i="1"/>
  <c r="AS1343" i="1"/>
  <c r="AS1337" i="1"/>
  <c r="AS1336" i="1"/>
  <c r="AS1335" i="1"/>
  <c r="AS1328" i="1"/>
  <c r="AS1326" i="1"/>
  <c r="AS1325" i="1"/>
  <c r="AS1324" i="1"/>
  <c r="AS1315" i="1"/>
  <c r="AS1313" i="1"/>
  <c r="AS1312" i="1"/>
  <c r="AS1037" i="1"/>
  <c r="AS1036" i="1"/>
  <c r="AS522" i="1"/>
  <c r="AS1311" i="1"/>
  <c r="AS1127" i="1"/>
  <c r="AS1017" i="1"/>
  <c r="AS1010" i="1"/>
  <c r="AS835" i="1"/>
  <c r="AS586" i="1"/>
  <c r="AS560" i="1"/>
  <c r="AS554" i="1"/>
  <c r="AS508" i="1"/>
  <c r="AS501" i="1"/>
  <c r="AS292" i="1"/>
  <c r="AS185" i="1"/>
  <c r="AS1049" i="1"/>
  <c r="AS1048" i="1"/>
  <c r="AS1047" i="1"/>
  <c r="AS1046" i="1"/>
  <c r="AS1045" i="1"/>
  <c r="AS1044" i="1"/>
  <c r="AS1095" i="1"/>
  <c r="AS277" i="1"/>
  <c r="AS900" i="1"/>
  <c r="AS655" i="1"/>
  <c r="AS58" i="1"/>
  <c r="AS55" i="1"/>
  <c r="AS125" i="1"/>
  <c r="AS124" i="1"/>
  <c r="AS123" i="1"/>
  <c r="AS1098" i="1"/>
  <c r="AS1188" i="1"/>
  <c r="AS1307" i="1"/>
  <c r="AS631" i="1"/>
  <c r="AS1153" i="1"/>
  <c r="AS353" i="1"/>
  <c r="AS352" i="1"/>
  <c r="AS546" i="1"/>
  <c r="AS1185" i="1"/>
  <c r="AS553" i="1"/>
  <c r="AS323" i="1"/>
  <c r="AS814" i="1"/>
  <c r="AS628" i="1"/>
  <c r="AS630" i="1"/>
  <c r="AS490" i="1"/>
  <c r="AS486" i="1"/>
  <c r="AS426" i="1"/>
  <c r="AS723" i="1"/>
  <c r="AS639" i="1"/>
  <c r="AS759" i="1"/>
  <c r="AS758" i="1"/>
  <c r="AS1138" i="1"/>
  <c r="AS735" i="1"/>
  <c r="AS1180" i="1"/>
  <c r="AS252" i="1"/>
  <c r="AS251" i="1"/>
  <c r="AS250" i="1"/>
  <c r="AS346" i="1"/>
  <c r="AS1310" i="1"/>
  <c r="AS1357" i="1"/>
  <c r="AS1341" i="1"/>
  <c r="AS1321" i="1"/>
  <c r="AS1318" i="1"/>
  <c r="AS1317" i="1"/>
  <c r="AS1316" i="1"/>
  <c r="AS330" i="1"/>
  <c r="AS329" i="1"/>
  <c r="AS960" i="1"/>
  <c r="AS518" i="1"/>
  <c r="AS1072" i="1"/>
  <c r="AS892" i="1"/>
  <c r="AS300" i="1"/>
  <c r="AS855" i="1"/>
  <c r="AS1119" i="1"/>
  <c r="AS1118" i="1"/>
  <c r="AS1114" i="1"/>
  <c r="AS1151" i="1"/>
  <c r="AS990" i="1"/>
  <c r="AS1363" i="1"/>
  <c r="AS989" i="1"/>
  <c r="AS764" i="1"/>
  <c r="AS104" i="1"/>
  <c r="AS559" i="1"/>
  <c r="AS728" i="1"/>
  <c r="AS727" i="1"/>
  <c r="AS299" i="1"/>
  <c r="AS701" i="1"/>
  <c r="AS539" i="1"/>
  <c r="AS538" i="1"/>
  <c r="AS1002" i="1"/>
  <c r="AS997" i="1"/>
  <c r="AS993" i="1"/>
  <c r="AS45" i="1"/>
  <c r="AS116" i="1"/>
  <c r="AS36" i="1"/>
  <c r="AS843" i="1"/>
  <c r="AS842" i="1"/>
  <c r="AS306" i="1"/>
  <c r="AS326" i="1"/>
  <c r="AS382" i="1"/>
  <c r="AS1353" i="1"/>
  <c r="AS819" i="1"/>
  <c r="AS742" i="1"/>
  <c r="AS193" i="1"/>
  <c r="AS191" i="1"/>
  <c r="AS564" i="1"/>
  <c r="AS106" i="1"/>
  <c r="AS1004" i="1"/>
  <c r="AS1003" i="1"/>
  <c r="AS1001" i="1"/>
  <c r="AS1000" i="1"/>
  <c r="AS996" i="1"/>
  <c r="AS995" i="1"/>
  <c r="AS46" i="1"/>
  <c r="AS965" i="1"/>
  <c r="AS57" i="1"/>
  <c r="AS972" i="1"/>
  <c r="AS971" i="1"/>
  <c r="AS970" i="1"/>
  <c r="AS969" i="1"/>
  <c r="AS968" i="1"/>
  <c r="AS967" i="1"/>
  <c r="AS966" i="1"/>
  <c r="AS321" i="1"/>
  <c r="AS986" i="1"/>
  <c r="AS985" i="1"/>
  <c r="AS978" i="1"/>
  <c r="AS977" i="1"/>
  <c r="AS1077" i="1"/>
  <c r="AS349" i="1"/>
  <c r="AS170" i="1"/>
  <c r="AS1162" i="1"/>
  <c r="AS96" i="1"/>
  <c r="AS10" i="1"/>
  <c r="AS9" i="1"/>
  <c r="AS684" i="1"/>
  <c r="AS524" i="1"/>
  <c r="AS510" i="1"/>
  <c r="AS157" i="1"/>
  <c r="AS1025" i="1"/>
  <c r="AS1024" i="1"/>
  <c r="AS1023" i="1"/>
  <c r="AS1022" i="1"/>
  <c r="AS541" i="1"/>
  <c r="AS740" i="1"/>
  <c r="AS646" i="1"/>
  <c r="AS999" i="1"/>
  <c r="AS998" i="1"/>
  <c r="AS70" i="1"/>
  <c r="AS48" i="1"/>
  <c r="AS991" i="1"/>
  <c r="AS39" i="1"/>
  <c r="AS984" i="1"/>
  <c r="AS973" i="1"/>
  <c r="AS178" i="1"/>
  <c r="AS79" i="1"/>
  <c r="AS1113" i="1"/>
  <c r="AS1112" i="1"/>
  <c r="AS1124" i="1"/>
  <c r="AS1189" i="1"/>
  <c r="AS1158" i="1"/>
  <c r="AS1157" i="1"/>
  <c r="AS1156" i="1"/>
  <c r="AS1155" i="1"/>
  <c r="AS100" i="1"/>
  <c r="AS955" i="1"/>
  <c r="AS898" i="1"/>
  <c r="AS19" i="1"/>
  <c r="AS954" i="1"/>
  <c r="AS1043" i="1"/>
  <c r="AS1042" i="1"/>
  <c r="AS976" i="1"/>
  <c r="AS975" i="1"/>
  <c r="AS974" i="1"/>
  <c r="AS645" i="1"/>
  <c r="AS644" i="1"/>
  <c r="AS527" i="1"/>
  <c r="AS599" i="1"/>
  <c r="AS1195" i="1"/>
  <c r="AS850" i="1"/>
  <c r="AS15" i="1"/>
  <c r="AS845" i="1"/>
  <c r="AS838" i="1"/>
  <c r="AS379" i="1"/>
  <c r="AS21" i="1"/>
  <c r="AS994" i="1"/>
  <c r="AS992" i="1"/>
  <c r="AS980" i="1"/>
  <c r="AS932" i="1"/>
  <c r="AS919" i="1"/>
  <c r="AS1196" i="1"/>
  <c r="AS507" i="1"/>
  <c r="AS979" i="1"/>
  <c r="AS78" i="1"/>
  <c r="AS1362" i="1"/>
  <c r="AS1085" i="1"/>
  <c r="AS1129" i="1"/>
  <c r="AS807" i="1"/>
  <c r="AS121" i="1"/>
  <c r="AS120" i="1"/>
  <c r="AS947" i="1"/>
  <c r="AS887" i="1"/>
  <c r="AS562" i="1"/>
  <c r="AS983" i="1"/>
  <c r="AS982" i="1"/>
  <c r="AS981" i="1"/>
  <c r="AS517" i="1"/>
  <c r="AS716" i="1"/>
  <c r="AS1107" i="1"/>
  <c r="AS356" i="1"/>
  <c r="AS722" i="1"/>
  <c r="AS514" i="1"/>
  <c r="AS122" i="1"/>
  <c r="AS256" i="1"/>
  <c r="AS696" i="1"/>
  <c r="AS697" i="1"/>
  <c r="AS848" i="1"/>
  <c r="AS1033" i="1"/>
  <c r="AS257" i="1"/>
  <c r="AS258" i="1"/>
  <c r="AS663" i="1"/>
  <c r="AS654" i="1"/>
  <c r="AS512" i="1"/>
  <c r="AS154" i="1"/>
  <c r="AS1052" i="1"/>
  <c r="AS652" i="1"/>
  <c r="AS360" i="1"/>
  <c r="AS309" i="1"/>
  <c r="AS1305" i="1"/>
  <c r="F1" i="26" l="1"/>
  <c r="E1" i="26"/>
  <c r="D1" i="26"/>
  <c r="G1" i="26"/>
  <c r="H1" i="26"/>
  <c r="B25" i="23" l="1"/>
  <c r="B1" i="15" l="1"/>
  <c r="X1077" i="1"/>
  <c r="X733" i="1"/>
  <c r="X511" i="1"/>
  <c r="X349" i="1"/>
  <c r="X272" i="1"/>
  <c r="X170" i="1"/>
  <c r="X940" i="1"/>
  <c r="X964" i="1"/>
  <c r="D1" i="15" l="1"/>
  <c r="C1" i="15"/>
  <c r="L2" i="10" s="1"/>
  <c r="D1" i="24"/>
  <c r="C1" i="24"/>
  <c r="B1" i="24"/>
  <c r="P5" i="25"/>
  <c r="P6" i="25"/>
  <c r="P7" i="25"/>
  <c r="P8" i="25"/>
  <c r="P9" i="25" s="1"/>
  <c r="P10" i="25" s="1"/>
  <c r="P11" i="25" s="1"/>
  <c r="P12" i="25" s="1"/>
  <c r="P13" i="25" s="1"/>
  <c r="P14" i="25" s="1"/>
  <c r="P15" i="25" s="1"/>
  <c r="P16" i="25" s="1"/>
  <c r="P17" i="25" s="1"/>
  <c r="P18" i="25" s="1"/>
  <c r="P19" i="25" s="1"/>
  <c r="P20" i="25" s="1"/>
  <c r="P21" i="25" s="1"/>
  <c r="P22" i="25" s="1"/>
  <c r="P23" i="25" s="1"/>
  <c r="P24" i="25" s="1"/>
  <c r="P25" i="25" s="1"/>
  <c r="P26" i="25" s="1"/>
  <c r="P27" i="25" s="1"/>
  <c r="P28" i="25" s="1"/>
  <c r="P29" i="25" s="1"/>
  <c r="P30" i="25" s="1"/>
  <c r="P31" i="25" s="1"/>
  <c r="P32" i="25" s="1"/>
  <c r="P33" i="25" s="1"/>
  <c r="P34" i="25" s="1"/>
  <c r="P35" i="25" s="1"/>
  <c r="P36" i="25" s="1"/>
  <c r="P37" i="25" s="1"/>
  <c r="P38" i="25" s="1"/>
  <c r="P39" i="25" s="1"/>
  <c r="P40" i="25" s="1"/>
  <c r="P41" i="25" s="1"/>
  <c r="P42" i="25" s="1"/>
  <c r="P43" i="25" s="1"/>
  <c r="P44" i="25" s="1"/>
  <c r="P45" i="25" s="1"/>
  <c r="P46" i="25" s="1"/>
  <c r="P47" i="25" s="1"/>
  <c r="P48" i="25" s="1"/>
  <c r="P49" i="25" s="1"/>
  <c r="P50" i="25" s="1"/>
  <c r="P51" i="25" s="1"/>
  <c r="P52" i="25" s="1"/>
  <c r="P53" i="25" s="1"/>
  <c r="P54" i="25" s="1"/>
  <c r="P55" i="25" s="1"/>
  <c r="P56" i="25" s="1"/>
  <c r="P57" i="25" s="1"/>
  <c r="P58" i="25" s="1"/>
  <c r="P59" i="25" s="1"/>
  <c r="P60" i="25" s="1"/>
  <c r="P61" i="25" s="1"/>
  <c r="P62" i="25" s="1"/>
  <c r="P63" i="25" s="1"/>
  <c r="P64" i="25" s="1"/>
  <c r="P65" i="25" s="1"/>
  <c r="P66" i="25" s="1"/>
  <c r="P67" i="25" s="1"/>
  <c r="P68" i="25" s="1"/>
  <c r="P69" i="25" s="1"/>
  <c r="P70" i="25" s="1"/>
  <c r="P71" i="25" s="1"/>
  <c r="P72" i="25" s="1"/>
  <c r="P73" i="25" s="1"/>
  <c r="P4" i="25"/>
  <c r="P3" i="25"/>
  <c r="C2" i="25"/>
  <c r="B28" i="23" l="1"/>
  <c r="B31" i="23" l="1"/>
  <c r="B34" i="23" s="1"/>
  <c r="B1" i="2" l="1"/>
  <c r="B7" i="11" s="1"/>
  <c r="B1" i="21"/>
  <c r="B10" i="11"/>
  <c r="B13" i="11"/>
  <c r="B16" i="23"/>
  <c r="B13" i="23"/>
  <c r="B10" i="23" l="1"/>
  <c r="B7" i="23"/>
  <c r="B1" i="20" l="1"/>
  <c r="B1" i="19"/>
  <c r="B22" i="23"/>
  <c r="B19" i="23"/>
  <c r="B1" i="7"/>
  <c r="K20" i="10"/>
  <c r="K28" i="10"/>
  <c r="E6" i="10"/>
  <c r="H6" i="10"/>
  <c r="K24" i="10"/>
  <c r="S21" i="10" l="1"/>
  <c r="S36" i="10"/>
  <c r="S27" i="10"/>
  <c r="S30" i="10"/>
  <c r="S24" i="10"/>
  <c r="S33" i="10"/>
  <c r="B6" i="10"/>
  <c r="K2" i="10"/>
  <c r="B16" i="11"/>
  <c r="B19" i="11"/>
  <c r="S10" i="10" l="1"/>
  <c r="S15" i="10"/>
  <c r="S18" i="10"/>
  <c r="B1" i="6"/>
</calcChain>
</file>

<file path=xl/comments1.xml><?xml version="1.0" encoding="utf-8"?>
<comments xmlns="http://schemas.openxmlformats.org/spreadsheetml/2006/main">
  <authors>
    <author>Bilal Aslam</author>
  </authors>
  <commentList>
    <comment ref="C42" authorId="0" shapeId="0">
      <text>
        <r>
          <rPr>
            <b/>
            <sz val="9"/>
            <color indexed="81"/>
            <rFont val="Tahoma"/>
            <family val="2"/>
          </rPr>
          <t>Bilal Aslam:</t>
        </r>
        <r>
          <rPr>
            <sz val="9"/>
            <color indexed="81"/>
            <rFont val="Tahoma"/>
            <family val="2"/>
          </rPr>
          <t xml:space="preserve">
Fixed shall remain constant even when filters applied.
</t>
        </r>
      </text>
    </comment>
  </commentList>
</comments>
</file>

<file path=xl/sharedStrings.xml><?xml version="1.0" encoding="utf-8"?>
<sst xmlns="http://schemas.openxmlformats.org/spreadsheetml/2006/main" count="39746" uniqueCount="3719">
  <si>
    <t>CEM Number</t>
  </si>
  <si>
    <t>CEM Initiation Date</t>
  </si>
  <si>
    <t>City Name</t>
  </si>
  <si>
    <t>Fesibility Name</t>
  </si>
  <si>
    <t>Area / Section / Pocket / Society (Original Name)</t>
  </si>
  <si>
    <t>Total
H.P</t>
  </si>
  <si>
    <t>Customers based on completion</t>
  </si>
  <si>
    <t>HP%  based on Live %</t>
  </si>
  <si>
    <t>Allocated Budget</t>
  </si>
  <si>
    <t>Revised Budget</t>
  </si>
  <si>
    <t>Difference</t>
  </si>
  <si>
    <t>Costing Efficiency</t>
  </si>
  <si>
    <t>Area / Section / Pocket / Society (Revised Name)</t>
  </si>
  <si>
    <t>Customers Take up %age (Key Factor)</t>
  </si>
  <si>
    <t>Total 
Civil works (Meters)</t>
  </si>
  <si>
    <t>Originally Approved on:
Arial, Buried, Hybrid</t>
  </si>
  <si>
    <t>Current Status (Live/Not Live)</t>
  </si>
  <si>
    <t>Live on (Arial,Buried, Hybrid)</t>
  </si>
  <si>
    <t>% of Completion of Work Done</t>
  </si>
  <si>
    <t>Timeline</t>
  </si>
  <si>
    <t>Timeline - Monthwise</t>
  </si>
  <si>
    <t>Remarks by ODN</t>
  </si>
  <si>
    <t>Remarks Grouped</t>
  </si>
  <si>
    <t>Std Remarks</t>
  </si>
  <si>
    <t>Additional Remarks (5-6M)</t>
  </si>
  <si>
    <t>Additional Remarks (5-6M)2</t>
  </si>
  <si>
    <t>I240188</t>
  </si>
  <si>
    <t>Islamabad</t>
  </si>
  <si>
    <t>Islamabad DHA Ph1</t>
  </si>
  <si>
    <t>DHA_Ph-1_P1</t>
  </si>
  <si>
    <t>LIVE - 100% Completed</t>
  </si>
  <si>
    <t>Buried</t>
  </si>
  <si>
    <t>LIVE</t>
  </si>
  <si>
    <t>DHA_Ph-1_P2</t>
  </si>
  <si>
    <t>REMOVE BUDGET (T)</t>
  </si>
  <si>
    <t>NOT LIVE</t>
  </si>
  <si>
    <t>More than 6 months</t>
  </si>
  <si>
    <t>DHA_Ph-1_P3</t>
  </si>
  <si>
    <t>Feeder</t>
  </si>
  <si>
    <t>FEEDER ETC WORK - RETAIN BUDGET</t>
  </si>
  <si>
    <t>Feeders/Transportations</t>
  </si>
  <si>
    <t>Feeders/Trans</t>
  </si>
  <si>
    <t>Transportation</t>
  </si>
  <si>
    <t>I240189</t>
  </si>
  <si>
    <t>Quetta</t>
  </si>
  <si>
    <t>Quetta Cantt</t>
  </si>
  <si>
    <t>Cantt_P1</t>
  </si>
  <si>
    <t>Hybrid</t>
  </si>
  <si>
    <t>Cantt_P2</t>
  </si>
  <si>
    <t>I240190</t>
  </si>
  <si>
    <t>Sialkot</t>
  </si>
  <si>
    <t>Sialkot Cantt</t>
  </si>
  <si>
    <t>Cantt Commercial</t>
  </si>
  <si>
    <t>Cantt.P_1</t>
  </si>
  <si>
    <t>Cantt.P_2</t>
  </si>
  <si>
    <t>Cantt.P_3</t>
  </si>
  <si>
    <t>I240435</t>
  </si>
  <si>
    <t>Top City Islamabad</t>
  </si>
  <si>
    <t>Block-A</t>
  </si>
  <si>
    <t>Block-B</t>
  </si>
  <si>
    <t>Block-C</t>
  </si>
  <si>
    <t>Block-D</t>
  </si>
  <si>
    <t>Main CO ODF Rack</t>
  </si>
  <si>
    <t>I240437</t>
  </si>
  <si>
    <t>Lahore</t>
  </si>
  <si>
    <t>Askari Lahore</t>
  </si>
  <si>
    <t>Askari-1</t>
  </si>
  <si>
    <t>Running over Askari's Buried Network</t>
  </si>
  <si>
    <t>Askari-10 P1</t>
  </si>
  <si>
    <t>Feb-Mar-26</t>
  </si>
  <si>
    <t>Attachment and Hybrid Model/50% Live</t>
  </si>
  <si>
    <t>Askari-10 P2</t>
  </si>
  <si>
    <t>Askari-10 Sec-S</t>
  </si>
  <si>
    <t>LIVE - 50% Completed</t>
  </si>
  <si>
    <t>6 Buildings Live-6 Remaining</t>
  </si>
  <si>
    <t>Askari-11 P1</t>
  </si>
  <si>
    <t>NOT LIVE - RETAIN BUDGET</t>
  </si>
  <si>
    <t>Not Given By BUH</t>
  </si>
  <si>
    <t>Need to retain</t>
  </si>
  <si>
    <t>Askari-11 P2</t>
  </si>
  <si>
    <t>Askari-11 P3</t>
  </si>
  <si>
    <t>Askari-2</t>
  </si>
  <si>
    <t>Askari-5</t>
  </si>
  <si>
    <t>Askari-9</t>
  </si>
  <si>
    <t>Drop Cable Installation till Premises Wall</t>
  </si>
  <si>
    <t>Installation / Termination of Cables &amp; Testing of Man ODF Rack</t>
  </si>
  <si>
    <t>I240438</t>
  </si>
  <si>
    <t>Chinar Bagh Lahore</t>
  </si>
  <si>
    <t>Chinar_Bagh_P01</t>
  </si>
  <si>
    <t>Chinar_Bagh_P02</t>
  </si>
  <si>
    <t>Chinar_Bagh_P03</t>
  </si>
  <si>
    <t>Eden Lane Villas 2</t>
  </si>
  <si>
    <t>REMOVE BUDGET (P)</t>
  </si>
  <si>
    <t>Need to remove from Budget</t>
  </si>
  <si>
    <t>Permenant Budget Removal</t>
  </si>
  <si>
    <t>Rehman Garden-2 Pk-1</t>
  </si>
  <si>
    <t>Civil work completed</t>
  </si>
  <si>
    <t>Rehman Garden-2 Pk-2</t>
  </si>
  <si>
    <t>Rehman Garden-2 Pk-3</t>
  </si>
  <si>
    <t>Rehman Garden-2 Pk-4</t>
  </si>
  <si>
    <t>Rehman Garden-2 Pk-5</t>
  </si>
  <si>
    <t>Rehman Garden-2 Pk-6</t>
  </si>
  <si>
    <t>Rehman Garden-2 Pk-7</t>
  </si>
  <si>
    <t>Rehman Garden-2 Pk-8</t>
  </si>
  <si>
    <t>I240440</t>
  </si>
  <si>
    <t>Al Jalil &amp; Al khalil LHE</t>
  </si>
  <si>
    <t>Al Hamra</t>
  </si>
  <si>
    <t>Civil Work in Progress</t>
  </si>
  <si>
    <t>Al Jalil Housing P2</t>
  </si>
  <si>
    <t>Al Jalil Housing P3</t>
  </si>
  <si>
    <t>Al Jalil Housing P4</t>
  </si>
  <si>
    <t>Al Kabeer Ph-2-Pk1</t>
  </si>
  <si>
    <t>Al Kabeer Ph-2-Pk2</t>
  </si>
  <si>
    <t>Duct Plan Shared</t>
  </si>
  <si>
    <t>Al Kabeer Ph-2-Pk3</t>
  </si>
  <si>
    <t>Al Kabeer Town Ph-1</t>
  </si>
  <si>
    <t>Central Park Housing-P1</t>
  </si>
  <si>
    <t>Central Park Housing-P2</t>
  </si>
  <si>
    <t>Central Park Housing-P3</t>
  </si>
  <si>
    <t>I240442</t>
  </si>
  <si>
    <t>Chitral</t>
  </si>
  <si>
    <t>Chitral Ph1</t>
  </si>
  <si>
    <t>Bakarabad &amp; Jughoor</t>
  </si>
  <si>
    <t>3 Months</t>
  </si>
  <si>
    <t>Chitral City</t>
  </si>
  <si>
    <t>I240459</t>
  </si>
  <si>
    <t>Askari Sialkot</t>
  </si>
  <si>
    <t>Askari-I</t>
  </si>
  <si>
    <t>Askari-II</t>
  </si>
  <si>
    <t>I240518</t>
  </si>
  <si>
    <t>Naval Anchorage and other Areas (ISB)</t>
  </si>
  <si>
    <t>18_P1</t>
  </si>
  <si>
    <t>18_P2</t>
  </si>
  <si>
    <t>remove (after June)</t>
  </si>
  <si>
    <t>C-18</t>
  </si>
  <si>
    <t>Naval ANchorage</t>
  </si>
  <si>
    <t>Roshan Pakistan</t>
  </si>
  <si>
    <t>I240519</t>
  </si>
  <si>
    <t>Gujranwala</t>
  </si>
  <si>
    <t>Royal Palm &amp; Canal View</t>
  </si>
  <si>
    <t>Canal View</t>
  </si>
  <si>
    <t>NOC awaited/Need to retain</t>
  </si>
  <si>
    <t>P1</t>
  </si>
  <si>
    <t>P2</t>
  </si>
  <si>
    <t>P3</t>
  </si>
  <si>
    <t>P9</t>
  </si>
  <si>
    <t>I240537</t>
  </si>
  <si>
    <t>Abbottabad</t>
  </si>
  <si>
    <t>Abbottabad Ph2</t>
  </si>
  <si>
    <t>Al Mansoor Town Ext.</t>
  </si>
  <si>
    <t>Arial</t>
  </si>
  <si>
    <t>Jhangi Qazian</t>
  </si>
  <si>
    <t>Jhangi Saeedan Extension</t>
  </si>
  <si>
    <t>Kaghan Colony Extension</t>
  </si>
  <si>
    <t>Kareenpura Extension</t>
  </si>
  <si>
    <t>I240538</t>
  </si>
  <si>
    <t>Haripur</t>
  </si>
  <si>
    <t>Haripur Ph2</t>
  </si>
  <si>
    <t>Darvesh P1</t>
  </si>
  <si>
    <t>Darvesh P2</t>
  </si>
  <si>
    <t>Gulzar Colony &amp; Main Rd</t>
  </si>
  <si>
    <t>Kangra Colony P1</t>
  </si>
  <si>
    <t>Kangra Colony P2</t>
  </si>
  <si>
    <t>Main KKH &amp; Lari Adda</t>
  </si>
  <si>
    <t>Model Town</t>
  </si>
  <si>
    <t>Noor Colony</t>
  </si>
  <si>
    <t>Pak China Phosphate Colony</t>
  </si>
  <si>
    <t>retain</t>
  </si>
  <si>
    <t>Roshanabad</t>
  </si>
  <si>
    <t>T &amp; T Colony</t>
  </si>
  <si>
    <t>TIP Housing</t>
  </si>
  <si>
    <t>I240539</t>
  </si>
  <si>
    <t>Swat</t>
  </si>
  <si>
    <t>Swat Ph2</t>
  </si>
  <si>
    <t>Aman kot</t>
  </si>
  <si>
    <t>Civil Work Completion</t>
  </si>
  <si>
    <t>Gul Kada</t>
  </si>
  <si>
    <t>LIVE - 80% Completed</t>
  </si>
  <si>
    <t>Civil work is on going</t>
  </si>
  <si>
    <t>Add 9 count</t>
  </si>
  <si>
    <t>Kanju Road P01</t>
  </si>
  <si>
    <t>Kanju Road P02</t>
  </si>
  <si>
    <t>Khwaja abad</t>
  </si>
  <si>
    <t>Landikas_Rang Mohalla</t>
  </si>
  <si>
    <t>Main Bazar Mingora</t>
  </si>
  <si>
    <t>Makan Bagh</t>
  </si>
  <si>
    <t>Rahimabad_Qambar</t>
  </si>
  <si>
    <t>River Area_Hayatabad</t>
  </si>
  <si>
    <t>Saidu Sharif P1</t>
  </si>
  <si>
    <t>Saidu Sharif P2</t>
  </si>
  <si>
    <t>I240540</t>
  </si>
  <si>
    <t>Mardan</t>
  </si>
  <si>
    <t>Mardan Ph2</t>
  </si>
  <si>
    <t>Abdullah Colony &amp; Nawa Killy</t>
  </si>
  <si>
    <t>Bari Chum</t>
  </si>
  <si>
    <t>Bicket Gunj</t>
  </si>
  <si>
    <t>Cantt</t>
  </si>
  <si>
    <t>Center Colony</t>
  </si>
  <si>
    <t>Daman &amp; Kilo Town</t>
  </si>
  <si>
    <t>Defence Housing</t>
  </si>
  <si>
    <t>Gaju_Khaksar_Shams Gunj</t>
  </si>
  <si>
    <t>Green Acres P1</t>
  </si>
  <si>
    <t>Green Acres P2</t>
  </si>
  <si>
    <t>Guli Bagh</t>
  </si>
  <si>
    <t>Katcheri Road</t>
  </si>
  <si>
    <t>Labour Colony</t>
  </si>
  <si>
    <t>Maqam Mandi</t>
  </si>
  <si>
    <t>Muslimabad</t>
  </si>
  <si>
    <t>New Bagh Colony</t>
  </si>
  <si>
    <t>New Surkh Dheri</t>
  </si>
  <si>
    <t>Pohan Colony</t>
  </si>
  <si>
    <t>Shamsi Rd</t>
  </si>
  <si>
    <t>Sharifabad</t>
  </si>
  <si>
    <t>VIP Housing</t>
  </si>
  <si>
    <t>1 Month</t>
  </si>
  <si>
    <t>Railway crossing halting the process of activation (work done on arial)</t>
  </si>
  <si>
    <t>I240557</t>
  </si>
  <si>
    <t>Jhelum</t>
  </si>
  <si>
    <t>Jhelum- Kala Gojran</t>
  </si>
  <si>
    <t>Kala Gujran_P1</t>
  </si>
  <si>
    <t>Kala Gujran_P2</t>
  </si>
  <si>
    <t>I240678</t>
  </si>
  <si>
    <t>Amir Street Cap Rd &amp; Model Town</t>
  </si>
  <si>
    <t xml:space="preserve">Need to retain </t>
  </si>
  <si>
    <t>Ayan Garden</t>
  </si>
  <si>
    <t>Bograh Ext</t>
  </si>
  <si>
    <t>Bonkan</t>
  </si>
  <si>
    <t>Camp Gujran</t>
  </si>
  <si>
    <t>Capital Rd &amp; Model Town Ext</t>
  </si>
  <si>
    <t>Christian Town &amp; Muslim Town</t>
  </si>
  <si>
    <t>Circular Road</t>
  </si>
  <si>
    <t>CITI Housing E_F_G</t>
  </si>
  <si>
    <t>Citi Housing Sec-A_Sectn-1</t>
  </si>
  <si>
    <t>Diamond Citi P2</t>
  </si>
  <si>
    <t>Fatehgarh</t>
  </si>
  <si>
    <t xml:space="preserve">Fatehger Ext </t>
  </si>
  <si>
    <t>Gohaddpur to Ghaniabad</t>
  </si>
  <si>
    <t>Hunterpura Ext</t>
  </si>
  <si>
    <t>Jallianwala</t>
  </si>
  <si>
    <t>Kashmir Rd Jani  Shop st</t>
  </si>
  <si>
    <t>Kent Housing Ext.</t>
  </si>
  <si>
    <t>Khadim Ali Rd</t>
  </si>
  <si>
    <t>Marala Road &amp; Muradpur</t>
  </si>
  <si>
    <t>Nihalchand &amp; Greenwood St</t>
  </si>
  <si>
    <t>Peerwali</t>
  </si>
  <si>
    <t>Rangpura Road</t>
  </si>
  <si>
    <t>Rizwan Colony Deen Pura</t>
  </si>
  <si>
    <t>Roras Road</t>
  </si>
  <si>
    <t>Shahabpura Main Rd</t>
  </si>
  <si>
    <t>Towards Chitti Sheikh</t>
  </si>
  <si>
    <t>Civil work 70% done, rem 30% TBD</t>
  </si>
  <si>
    <t>Towards Ugoki Mor</t>
  </si>
  <si>
    <t>Cable plan pending</t>
  </si>
  <si>
    <t>Zafarwal</t>
  </si>
  <si>
    <t>March-26</t>
  </si>
  <si>
    <t>Need to retain/NOC Issue</t>
  </si>
  <si>
    <t>Zahoor Elahi Road</t>
  </si>
  <si>
    <t>I240679</t>
  </si>
  <si>
    <t>Sargodha</t>
  </si>
  <si>
    <t>Islampura</t>
  </si>
  <si>
    <t>Istiqlalabad</t>
  </si>
  <si>
    <t>Liaquat Colony</t>
  </si>
  <si>
    <t>Rehmanpura</t>
  </si>
  <si>
    <t>Zafar Colony</t>
  </si>
  <si>
    <t>I240680</t>
  </si>
  <si>
    <t>Rahim Yar Khan</t>
  </si>
  <si>
    <t>RahimYar Khan Ph2</t>
  </si>
  <si>
    <t>ALi + Fort + Madina</t>
  </si>
  <si>
    <t>Atta Housing + Canal + Paradise</t>
  </si>
  <si>
    <t>LIVE - 60% Completed</t>
  </si>
  <si>
    <t xml:space="preserve"> Paradise society NOC issue </t>
  </si>
  <si>
    <t>Dastgeer Colony</t>
  </si>
  <si>
    <t>4 Months</t>
  </si>
  <si>
    <t>Fahad Town</t>
  </si>
  <si>
    <t>Gulberg+Ahmed+Air view</t>
  </si>
  <si>
    <t>Ittehad Garden P1</t>
  </si>
  <si>
    <t>Ittehad Garden P2</t>
  </si>
  <si>
    <t>Ittehad Town &amp; Other</t>
  </si>
  <si>
    <t>Niazi Colony</t>
  </si>
  <si>
    <t>Rehmat Colony</t>
  </si>
  <si>
    <t>I240681</t>
  </si>
  <si>
    <t>Killi Payen</t>
  </si>
  <si>
    <t>Partial Active</t>
  </si>
  <si>
    <t>Sabzal Road</t>
  </si>
  <si>
    <t>May-June</t>
  </si>
  <si>
    <t>Permission issues</t>
  </si>
  <si>
    <t>I240682</t>
  </si>
  <si>
    <t>Faisalabad</t>
  </si>
  <si>
    <t>Faisalabad Ph4</t>
  </si>
  <si>
    <t>Al Barkat Villas</t>
  </si>
  <si>
    <t>SWAPPED</t>
  </si>
  <si>
    <t>swapping with city walk</t>
  </si>
  <si>
    <t>Swap Cases</t>
  </si>
  <si>
    <t>Al Rehmat Villa</t>
  </si>
  <si>
    <t xml:space="preserve">Bilal City </t>
  </si>
  <si>
    <t>Canal Burg</t>
  </si>
  <si>
    <t>Canal Garden_Canal Rd</t>
  </si>
  <si>
    <t>Zia Town</t>
  </si>
  <si>
    <t>Canal Park</t>
  </si>
  <si>
    <t>CITI Housing D Block</t>
  </si>
  <si>
    <t>Eden Villas</t>
  </si>
  <si>
    <t>Defence Paradise</t>
  </si>
  <si>
    <t>FDA City_P1</t>
  </si>
  <si>
    <t>FDA City_P2</t>
  </si>
  <si>
    <t>FDA City_P3</t>
  </si>
  <si>
    <t>Green Village</t>
  </si>
  <si>
    <t>New Garden Block</t>
  </si>
  <si>
    <t>Gulshan e Haram-II</t>
  </si>
  <si>
    <t>Gulshan e Makkah</t>
  </si>
  <si>
    <t>Haneef Garden</t>
  </si>
  <si>
    <t>Iqbal Stadium Comm.Area</t>
  </si>
  <si>
    <t>Jalvi Market</t>
  </si>
  <si>
    <t>Khy-e-Manzoor</t>
  </si>
  <si>
    <t>budget will be given by Pine</t>
  </si>
  <si>
    <t>Layllpur Garden</t>
  </si>
  <si>
    <t>M3-Ind.Estate_P1</t>
  </si>
  <si>
    <t>M3-Ind.Estate_P2</t>
  </si>
  <si>
    <t>Madina Town</t>
  </si>
  <si>
    <t>Meadows_I</t>
  </si>
  <si>
    <t>Mujahid Town_Ali Town</t>
  </si>
  <si>
    <t>Naimat Colony</t>
  </si>
  <si>
    <t>Nawab City</t>
  </si>
  <si>
    <t>Royal Villas EXT.</t>
  </si>
  <si>
    <t>Samanabad</t>
  </si>
  <si>
    <t xml:space="preserve">Satellite Town
</t>
  </si>
  <si>
    <t>Shehzad Colony</t>
  </si>
  <si>
    <t>Wapda Town</t>
  </si>
  <si>
    <t>Younas Town</t>
  </si>
  <si>
    <t>Zuabir Colony</t>
  </si>
  <si>
    <t>I240683</t>
  </si>
  <si>
    <t>Okara</t>
  </si>
  <si>
    <t>1-4L</t>
  </si>
  <si>
    <t xml:space="preserve">Ayub Park </t>
  </si>
  <si>
    <t>Farid Town</t>
  </si>
  <si>
    <t>Karmawala</t>
  </si>
  <si>
    <t>I240684</t>
  </si>
  <si>
    <t>Rawalpindi</t>
  </si>
  <si>
    <t>Askari RWP (4-7-10)</t>
  </si>
  <si>
    <t>Askari-10</t>
  </si>
  <si>
    <t>Askari-4</t>
  </si>
  <si>
    <t>Askari-7 P1</t>
  </si>
  <si>
    <t>Swapped with Askari-12</t>
  </si>
  <si>
    <t>Askari-7 P2</t>
  </si>
  <si>
    <t>Nazeer Apt.</t>
  </si>
  <si>
    <t>Willoughby Road appartments</t>
  </si>
  <si>
    <t>I240700</t>
  </si>
  <si>
    <t>Gujranwala Ph3</t>
  </si>
  <si>
    <t xml:space="preserve">Ajwa City_P1 </t>
  </si>
  <si>
    <t>Ajwa City_P2</t>
  </si>
  <si>
    <t>HHs placement in progress</t>
  </si>
  <si>
    <t>Civil Line Area BOQ</t>
  </si>
  <si>
    <t>Civil lines Lower End</t>
  </si>
  <si>
    <t>Disposal Road</t>
  </si>
  <si>
    <t>Fazal Town</t>
  </si>
  <si>
    <t>Garden Town_P1</t>
  </si>
  <si>
    <t>Garden Town_P2</t>
  </si>
  <si>
    <t>Garden Town_P3</t>
  </si>
  <si>
    <t xml:space="preserve">Ghorrdo Road </t>
  </si>
  <si>
    <t>Megred into Ghorrdo Road P1</t>
  </si>
  <si>
    <t>GT Rd Pocket 06</t>
  </si>
  <si>
    <t>GT Rd Pocket 07</t>
  </si>
  <si>
    <t>GT Rd Pocket 08</t>
  </si>
  <si>
    <t>GT Rd Pocket 09</t>
  </si>
  <si>
    <t>GT Rd Pocket 10</t>
  </si>
  <si>
    <t>GT Rd Pocket 11</t>
  </si>
  <si>
    <t>Hold due to Metro Project</t>
  </si>
  <si>
    <t>GT Rd Pocket 12</t>
  </si>
  <si>
    <t>Hafizabad Road</t>
  </si>
  <si>
    <t>Khokhar k_BOQ</t>
  </si>
  <si>
    <t>Aerial Hanging in process</t>
  </si>
  <si>
    <t>Parao Road</t>
  </si>
  <si>
    <t>Pasrur Rd &amp; Skt Bypass</t>
  </si>
  <si>
    <t>SKT Rd Pocket 01</t>
  </si>
  <si>
    <t>SKT Rd Pocket 02</t>
  </si>
  <si>
    <t>SKT Rd Pocket 03</t>
  </si>
  <si>
    <t>SKT Rd Pocket 04</t>
  </si>
  <si>
    <t>SKT Rd Pocket 05</t>
  </si>
  <si>
    <t>Sui Gas Road</t>
  </si>
  <si>
    <t>Tanveer Town &amp; Ratta Rd</t>
  </si>
  <si>
    <t>I240701</t>
  </si>
  <si>
    <t>24F Cable</t>
  </si>
  <si>
    <t xml:space="preserve">Cable Stringing </t>
  </si>
  <si>
    <t>Derai P1</t>
  </si>
  <si>
    <t>Derai P2</t>
  </si>
  <si>
    <t>Derai P3</t>
  </si>
  <si>
    <t>Feeder From PoP</t>
  </si>
  <si>
    <t>Saidu Ext</t>
  </si>
  <si>
    <t>I240702</t>
  </si>
  <si>
    <t>Hyderabad</t>
  </si>
  <si>
    <t>Abdullah Sports Tower Ext</t>
  </si>
  <si>
    <t>Civil work completed, but not live due to pending customer possession from the builder.</t>
  </si>
  <si>
    <t>Barrage Colony</t>
  </si>
  <si>
    <t xml:space="preserve">Due to Permission issue area live in aerial </t>
  </si>
  <si>
    <t>Barrage Officer Colony</t>
  </si>
  <si>
    <t>Bismillah City &amp; Ext</t>
  </si>
  <si>
    <t>Fazal Sun City</t>
  </si>
  <si>
    <t>Fazal &amp; Sun only Back Haul Work Done/inside society work pending due to local cable operator permission dispute.</t>
  </si>
  <si>
    <t>Gulshan e Bakhtawar Ext</t>
  </si>
  <si>
    <t>LIVE - 25% Completed</t>
  </si>
  <si>
    <t>Due to permission constraints, some sections are live on buried, and the remaining pockets are live on aerial</t>
  </si>
  <si>
    <t>Hyd Cantt P01</t>
  </si>
  <si>
    <t xml:space="preserve">This area lived in aerial before plan /further permission issue on burried </t>
  </si>
  <si>
    <t>Hyd Cantt P02</t>
  </si>
  <si>
    <t>Hyd Cantt P03</t>
  </si>
  <si>
    <t>Ink City 02 P01</t>
  </si>
  <si>
    <t>Ink City 02 P02</t>
  </si>
  <si>
    <t>Ink City 02 P03</t>
  </si>
  <si>
    <t>Khursheed Town</t>
  </si>
  <si>
    <t>Latifabad No 04</t>
  </si>
  <si>
    <t>Next Month</t>
  </si>
  <si>
    <t>Civil Work in progress // As-built expected next month (before Ramadan).</t>
  </si>
  <si>
    <t>Latifabad No 09</t>
  </si>
  <si>
    <t>Sales team/ BuH don’t want to start this area now / buget utilized in Latifabad # 2 after Management approval  (swapped)</t>
  </si>
  <si>
    <t>Latifabad No 10</t>
  </si>
  <si>
    <t>Due to Permission issue area live in aerial after BuH consensus</t>
  </si>
  <si>
    <t>Marvi Town &amp; Marvi Garden</t>
  </si>
  <si>
    <t>MB Shora Colony</t>
  </si>
  <si>
    <t xml:space="preserve">Due to permission issue some part Live on Aerial </t>
  </si>
  <si>
    <t>New Wahdat Colony</t>
  </si>
  <si>
    <t>As-built Done/ Cable pulling plan awaiting</t>
  </si>
  <si>
    <t>Saima Down Town</t>
  </si>
  <si>
    <t>6 months</t>
  </si>
  <si>
    <t>Block A and Block B are completely live. Block C is partially live.</t>
  </si>
  <si>
    <t>Sarfaraz Colony</t>
  </si>
  <si>
    <t>This area lived in aerial before plan and sales team no need to extend further area.</t>
  </si>
  <si>
    <t>Site Area &amp; Shanghai Tower</t>
  </si>
  <si>
    <t xml:space="preserve">SSGC Housing </t>
  </si>
  <si>
    <t>done as per plan</t>
  </si>
  <si>
    <t>Wapda Colony</t>
  </si>
  <si>
    <t>I240703</t>
  </si>
  <si>
    <t>Lahore Ph5</t>
  </si>
  <si>
    <t>Abid Market</t>
  </si>
  <si>
    <t>Cable pulling pending</t>
  </si>
  <si>
    <t>Etihad Town</t>
  </si>
  <si>
    <t>Ferozpur Road</t>
  </si>
  <si>
    <t>Civil Work hold by TEPA/LDA</t>
  </si>
  <si>
    <t>Ilyas Colony</t>
  </si>
  <si>
    <t>Some road crossing spurs pending on old Route</t>
  </si>
  <si>
    <t xml:space="preserve">Jail Road Bird Wood &amp; Waris Co </t>
  </si>
  <si>
    <t>Only Birdwood road live . &amp; Waris Road - Permission Issue (partial live)</t>
  </si>
  <si>
    <t>Jinnah Colony Aerial</t>
  </si>
  <si>
    <t>Lawarance Road &amp; China Road</t>
  </si>
  <si>
    <t>permission issue</t>
  </si>
  <si>
    <t>LC_P1</t>
  </si>
  <si>
    <t>LC_P2</t>
  </si>
  <si>
    <t>LC_P3</t>
  </si>
  <si>
    <t>LC_P4</t>
  </si>
  <si>
    <t>LC_P5</t>
  </si>
  <si>
    <t>LC_P6</t>
  </si>
  <si>
    <t>LC_P7</t>
  </si>
  <si>
    <t>LDA_Ph-1</t>
  </si>
  <si>
    <t>LDA_Ph-2</t>
  </si>
  <si>
    <t>LDA_Ph-3</t>
  </si>
  <si>
    <t>Mall Road</t>
  </si>
  <si>
    <t>N LHR City P1</t>
  </si>
  <si>
    <t>N LHR City P2</t>
  </si>
  <si>
    <t>PAEC T.Buried</t>
  </si>
  <si>
    <t>Park View_Hybrid_P1</t>
  </si>
  <si>
    <t>Park View_T.B_P2</t>
  </si>
  <si>
    <t>Park View_T.B_P3</t>
  </si>
  <si>
    <t>Park View_T.B_P4</t>
  </si>
  <si>
    <t>Rehan Gardens Ph 1&amp;2</t>
  </si>
  <si>
    <t>Sherwani_Shadab Hsng Scty</t>
  </si>
  <si>
    <t>Township_A2_P01</t>
  </si>
  <si>
    <t>Township_A2_P02</t>
  </si>
  <si>
    <t>Township_B1_P01</t>
  </si>
  <si>
    <t>Township_B1_P02</t>
  </si>
  <si>
    <t>Township_B1_P03</t>
  </si>
  <si>
    <t>Township_B1_P04</t>
  </si>
  <si>
    <t>Township_B2_P01</t>
  </si>
  <si>
    <t>Township_B2_P02</t>
  </si>
  <si>
    <t>Township_C1_BL03</t>
  </si>
  <si>
    <t>Township_C2_BL03</t>
  </si>
  <si>
    <t>I240704</t>
  </si>
  <si>
    <t>Multan</t>
  </si>
  <si>
    <t>Multan Ph3</t>
  </si>
  <si>
    <t xml:space="preserve">Adam Housing </t>
  </si>
  <si>
    <t xml:space="preserve">Swapped with Manic Block Buch Villas </t>
  </si>
  <si>
    <t>Al Nawab Rehman Villas AlKareem</t>
  </si>
  <si>
    <t>Ali Town</t>
  </si>
  <si>
    <t>Bhutta Colony</t>
  </si>
  <si>
    <t>Buch Villas Extn.</t>
  </si>
  <si>
    <t>Canal View Multan</t>
  </si>
  <si>
    <t>Citi Housing Jinnah Block-P1</t>
  </si>
  <si>
    <t>Citi Housing Jinnah Block-P2</t>
  </si>
  <si>
    <t>Citi Housing Sector D</t>
  </si>
  <si>
    <t>Dewan ka Bagh</t>
  </si>
  <si>
    <t>Dream Valley</t>
  </si>
  <si>
    <t>Fatima Jinnah Town A</t>
  </si>
  <si>
    <t>Fatima Jinnah Town B</t>
  </si>
  <si>
    <t>Fatima Jinnah Town C</t>
  </si>
  <si>
    <t>Fatima Jinnah Town D</t>
  </si>
  <si>
    <t>Fatima Jinnah Town E</t>
  </si>
  <si>
    <t>Fatima Jinnah Town F</t>
  </si>
  <si>
    <t>Fatima Jinnah Town G</t>
  </si>
  <si>
    <t>Fatima Jinnah Town H</t>
  </si>
  <si>
    <t>Fatima Jinnah Town J</t>
  </si>
  <si>
    <t>Green Fort Housing Society</t>
  </si>
  <si>
    <t>Gulshan-i-Ghafoor</t>
  </si>
  <si>
    <t>Gulshen e Yousaf &amp; Stadium</t>
  </si>
  <si>
    <t>Ibrahim Garden</t>
  </si>
  <si>
    <t>Marhaba Canal View</t>
  </si>
  <si>
    <t>Multan Golf City</t>
  </si>
  <si>
    <t>Tawakkal Town also included in its budget later/ As built of MGC completed</t>
  </si>
  <si>
    <t>Nawab Bhatta Colony</t>
  </si>
  <si>
    <t>Nayab Grace City</t>
  </si>
  <si>
    <t>Nayyab City &amp; Extension</t>
  </si>
  <si>
    <t>Posh AVenue</t>
  </si>
  <si>
    <t>Royal Residencia</t>
  </si>
  <si>
    <t>Sadiqabad latifabad Wahidabad</t>
  </si>
  <si>
    <t>Sayyam City</t>
  </si>
  <si>
    <t>Aerial plan demanded by MTN Team</t>
  </si>
  <si>
    <t>Western Fort</t>
  </si>
  <si>
    <t>I240705</t>
  </si>
  <si>
    <t>Karachi</t>
  </si>
  <si>
    <t>Karachi Ph5</t>
  </si>
  <si>
    <t>AbrazulMinal_KingsBridgeView</t>
  </si>
  <si>
    <t>Permission Issue</t>
  </si>
  <si>
    <t>AFOHS PK-1</t>
  </si>
  <si>
    <t>AFOHS PK-2</t>
  </si>
  <si>
    <t>AFOHS PK-3</t>
  </si>
  <si>
    <t>Al Rahim City Ph-1</t>
  </si>
  <si>
    <t>Al Rahim City Ph-2</t>
  </si>
  <si>
    <t>Amynabad</t>
  </si>
  <si>
    <t>Live - Completed</t>
  </si>
  <si>
    <t>Callachi Society</t>
  </si>
  <si>
    <t>Only MDUs live. (partial live)</t>
  </si>
  <si>
    <t>Chandni Chowk</t>
  </si>
  <si>
    <t>Custom Preventive CHS</t>
  </si>
  <si>
    <t>Map given for ROW permission</t>
  </si>
  <si>
    <t>Diamond City_Wasi Country Park</t>
  </si>
  <si>
    <t>F.B Area Block-21</t>
  </si>
  <si>
    <t>Gulshan Block-4A</t>
  </si>
  <si>
    <t>Live -  on Aerial Partial</t>
  </si>
  <si>
    <t>Khayaban-e-Patni CHS</t>
  </si>
  <si>
    <t>Swapped with Hansa</t>
  </si>
  <si>
    <t>Kings_ASF_ Tower_P01</t>
  </si>
  <si>
    <t>Internal Permission issue (Only 6-7 Office Links Live) /Building Construction work almost ended</t>
  </si>
  <si>
    <t>Kings_ASF_ Tower_P02</t>
  </si>
  <si>
    <t>Internal Permission issue /Building Construction work almost ended</t>
  </si>
  <si>
    <t>Kokan CHS</t>
  </si>
  <si>
    <t>Madras CHS</t>
  </si>
  <si>
    <t>NIPA Society</t>
  </si>
  <si>
    <t>Oasis Park Residencia</t>
  </si>
  <si>
    <t>Pak Ideal CHS P1</t>
  </si>
  <si>
    <t>Pak Ideal CHS P2</t>
  </si>
  <si>
    <t>PiliBheet Society</t>
  </si>
  <si>
    <t>Pioneer Fountain_KHI UNI</t>
  </si>
  <si>
    <t>Live - On Aerial</t>
  </si>
  <si>
    <t>Redline</t>
  </si>
  <si>
    <t xml:space="preserve">Work in Progress </t>
  </si>
  <si>
    <t>Sadabad Society</t>
  </si>
  <si>
    <t>Saima Villas</t>
  </si>
  <si>
    <t>Scheme33_MalirCantt_MDU_P01</t>
  </si>
  <si>
    <t>Scheme33_MalirCantt_MDU_P02</t>
  </si>
  <si>
    <t>Scheme33_MalirCantt_MDU_P03</t>
  </si>
  <si>
    <t>Scheme33_MalirCantt_MDU_P04</t>
  </si>
  <si>
    <t>Sum Sum Tower</t>
  </si>
  <si>
    <t>Water Board Society</t>
  </si>
  <si>
    <t>Ya Rehman Society</t>
  </si>
  <si>
    <t>I240782</t>
  </si>
  <si>
    <t>Torkhan Border</t>
  </si>
  <si>
    <t>PSW to Torkham Border</t>
  </si>
  <si>
    <t>Longhaul Connectivity</t>
  </si>
  <si>
    <t>I250114</t>
  </si>
  <si>
    <t>Bahadurabad (KTTC)</t>
  </si>
  <si>
    <t>Bahadurabad &amp; Sharfabad</t>
  </si>
  <si>
    <t>Partial Live</t>
  </si>
  <si>
    <t>I250201</t>
  </si>
  <si>
    <t>ISB DHA Ph4</t>
  </si>
  <si>
    <t>DHA Ph-4 P1</t>
  </si>
  <si>
    <t>DHA Ph-4 P2</t>
  </si>
  <si>
    <t>I250202</t>
  </si>
  <si>
    <t>Haripur Hazara</t>
  </si>
  <si>
    <t>Makhan_Malikyar_Kalas</t>
  </si>
  <si>
    <t>Roshan_Noor ext._Madina_Uni</t>
  </si>
  <si>
    <t>Sarai Saleh</t>
  </si>
  <si>
    <t>2 Months</t>
  </si>
  <si>
    <t>I250203</t>
  </si>
  <si>
    <t>Tariq Garden &amp; Makki Road Area</t>
  </si>
  <si>
    <t>I250205</t>
  </si>
  <si>
    <t>Jhelum Ph2</t>
  </si>
  <si>
    <t>Bagh Mohalla &amp;  Naya Mohallla</t>
  </si>
  <si>
    <t>Bala Gujjran</t>
  </si>
  <si>
    <t>Chal Jamal</t>
  </si>
  <si>
    <t>Swapped by Gharmala, Gharmala Monan &amp; Chittan</t>
  </si>
  <si>
    <t>Citi Housing Block D_E_F Extn.</t>
  </si>
  <si>
    <t>Kharala</t>
  </si>
  <si>
    <t>Makhdoomabad</t>
  </si>
  <si>
    <t>Shamas Pur</t>
  </si>
  <si>
    <t>I250206</t>
  </si>
  <si>
    <t>Daska</t>
  </si>
  <si>
    <t>Barkat Town</t>
  </si>
  <si>
    <t>Bhatti Colony</t>
  </si>
  <si>
    <t>Swapped with Meraj Housing</t>
  </si>
  <si>
    <t>Civil lines</t>
  </si>
  <si>
    <t>Need to Retain</t>
  </si>
  <si>
    <t>Faisal_Town</t>
  </si>
  <si>
    <t>Garden Town</t>
  </si>
  <si>
    <t>Ghalotian Mor</t>
  </si>
  <si>
    <t>Gulistan_town</t>
  </si>
  <si>
    <t>Gulshan Colony</t>
  </si>
  <si>
    <t>Habibpura</t>
  </si>
  <si>
    <t>Punjab Small Ind. Estate</t>
  </si>
  <si>
    <t>Qazi Town</t>
  </si>
  <si>
    <t>Sambrial_Road</t>
  </si>
  <si>
    <t>Shahabpura</t>
  </si>
  <si>
    <t>Unknown Society _ 4</t>
  </si>
  <si>
    <t>Daska Housing</t>
  </si>
  <si>
    <t>Need to Remove (after 6 months)</t>
  </si>
  <si>
    <t>Unknown Society _ 5</t>
  </si>
  <si>
    <t>Unknown Society _3</t>
  </si>
  <si>
    <t>Unknown Society 10</t>
  </si>
  <si>
    <t>Ramzan Town</t>
  </si>
  <si>
    <t>Unknown Society 13</t>
  </si>
  <si>
    <t>Madina Housing</t>
  </si>
  <si>
    <t>Unknown Society 14-P1</t>
  </si>
  <si>
    <t>Shaid Town</t>
  </si>
  <si>
    <t>Unknown Society 14-P2</t>
  </si>
  <si>
    <t>Probable Grace City Area</t>
  </si>
  <si>
    <t>Need to Remove</t>
  </si>
  <si>
    <t>Unknown Society 14-P3</t>
  </si>
  <si>
    <t>Unknown Society 14-P4</t>
  </si>
  <si>
    <t>Unknown Society 20</t>
  </si>
  <si>
    <t>City Town-P2</t>
  </si>
  <si>
    <t>Unknown Society 21</t>
  </si>
  <si>
    <t>Unknown Society 9</t>
  </si>
  <si>
    <t>Farrukh Lodge-Rehman Colony</t>
  </si>
  <si>
    <t>Unknown Society_11</t>
  </si>
  <si>
    <t>Al Haram Town</t>
  </si>
  <si>
    <t>Unknown Society_12</t>
  </si>
  <si>
    <t>One City</t>
  </si>
  <si>
    <t>Unknown Society_22</t>
  </si>
  <si>
    <t>Unknown Society_23</t>
  </si>
  <si>
    <t>Alipur Ghuman</t>
  </si>
  <si>
    <t>Unkown Society 1</t>
  </si>
  <si>
    <t>Unkown Society 15</t>
  </si>
  <si>
    <t>Makkah City</t>
  </si>
  <si>
    <t>Unkown Society 16</t>
  </si>
  <si>
    <t>Al Rehmat City</t>
  </si>
  <si>
    <t>Unkown Society 17</t>
  </si>
  <si>
    <t>Unkown Society 18</t>
  </si>
  <si>
    <t>Green Valley-P2</t>
  </si>
  <si>
    <t>Unkown Society 19</t>
  </si>
  <si>
    <t>Unkown Society 2</t>
  </si>
  <si>
    <t>Ramzan City</t>
  </si>
  <si>
    <t>Unkown Society 24</t>
  </si>
  <si>
    <t>Unkown Society 6</t>
  </si>
  <si>
    <t>Khalid Town</t>
  </si>
  <si>
    <t>Unkown Society 7</t>
  </si>
  <si>
    <t>Unkown Society 8</t>
  </si>
  <si>
    <t>Apna Town</t>
  </si>
  <si>
    <t>I250207</t>
  </si>
  <si>
    <t>Gulfam Town_Mera Muzzafar</t>
  </si>
  <si>
    <t>Malikpura</t>
  </si>
  <si>
    <t>Salhad</t>
  </si>
  <si>
    <t>Swapped With Banda Jaat &amp; Iqbal Road</t>
  </si>
  <si>
    <t>budget will be given by ODN</t>
  </si>
  <si>
    <t>I250208</t>
  </si>
  <si>
    <t>Wahh</t>
  </si>
  <si>
    <t>Wah Cantt</t>
  </si>
  <si>
    <t>Gulistan Colony</t>
  </si>
  <si>
    <t>Gulshan e Anwar T.Buried</t>
  </si>
  <si>
    <t>Tameer e Hayat Colony</t>
  </si>
  <si>
    <t>I250209</t>
  </si>
  <si>
    <t>Gulshanabad P01</t>
  </si>
  <si>
    <t>Swapped with G-16 developed part only</t>
  </si>
  <si>
    <t>Gulshanabad P02</t>
  </si>
  <si>
    <t>Gulshanabad P03</t>
  </si>
  <si>
    <t>Jhelum Road Buildings</t>
  </si>
  <si>
    <t>Metro Homes</t>
  </si>
  <si>
    <t>Need to retian</t>
  </si>
  <si>
    <t>Samarzar Housing Society</t>
  </si>
  <si>
    <t>Sanobar City</t>
  </si>
  <si>
    <t>I250210</t>
  </si>
  <si>
    <t>Al Freed Garden Phase 1</t>
  </si>
  <si>
    <t>This Colony linked with the DPLC backup connectivity; once completed, the area will go live.</t>
  </si>
  <si>
    <t>Al Freed Garden Phase 2</t>
  </si>
  <si>
    <t>Aziz,Imran,Nawab,Gondl,Fjr,Srwr</t>
  </si>
  <si>
    <t>Bajwa Colony</t>
  </si>
  <si>
    <t>Only Cable Pulling Pending</t>
  </si>
  <si>
    <t>Bashir,Chuna Bhati,Jamil</t>
  </si>
  <si>
    <t>Chak 43 NB,Ali &amp; Yousuf Park</t>
  </si>
  <si>
    <t>Factory_Area</t>
  </si>
  <si>
    <t>Green valley</t>
  </si>
  <si>
    <t>Gulberg City</t>
  </si>
  <si>
    <t>Milatabad</t>
  </si>
  <si>
    <t>New Raza Garden</t>
  </si>
  <si>
    <t>Raza Gardan Phase 1 &amp; 2</t>
  </si>
  <si>
    <t>Remount Depot</t>
  </si>
  <si>
    <t>Swapped with Grand A-1 City</t>
  </si>
  <si>
    <t>Sabar Wall Colony</t>
  </si>
  <si>
    <t>Salman Pura - Saleem Park</t>
  </si>
  <si>
    <t>Z Block NST &amp; Services Colony</t>
  </si>
  <si>
    <t>I250211</t>
  </si>
  <si>
    <t>Bajwa Colony, Samad Pura Road,S</t>
  </si>
  <si>
    <t>Dubai Town</t>
  </si>
  <si>
    <t>Sher Rabbani Town &amp; Ghaziabad</t>
  </si>
  <si>
    <t>I250212</t>
  </si>
  <si>
    <t>Mingora</t>
  </si>
  <si>
    <t xml:space="preserve"> Between Fizaghat &amp; Sangota</t>
  </si>
  <si>
    <t xml:space="preserve">Airport (Ghanshal village) P01 </t>
  </si>
  <si>
    <t>Ingaroderai-Takhtaband P01</t>
  </si>
  <si>
    <t>Ingaroderai-Takhtaband P02</t>
  </si>
  <si>
    <t>Ingaroderai-Takhtaband P03</t>
  </si>
  <si>
    <t>Kabal P01</t>
  </si>
  <si>
    <t>Kabal P02</t>
  </si>
  <si>
    <t>Kabal P03</t>
  </si>
  <si>
    <t>Kabal P04</t>
  </si>
  <si>
    <t>Kabal P05</t>
  </si>
  <si>
    <t>Kabal P06</t>
  </si>
  <si>
    <t>Kabal P07</t>
  </si>
  <si>
    <t>Kabal P08</t>
  </si>
  <si>
    <t>Kabal P09</t>
  </si>
  <si>
    <t>Odigram P01</t>
  </si>
  <si>
    <t>Odigram P02</t>
  </si>
  <si>
    <t>Odigram P03</t>
  </si>
  <si>
    <t>Odigram P04</t>
  </si>
  <si>
    <t>Odigram P05</t>
  </si>
  <si>
    <t>Odigram P06</t>
  </si>
  <si>
    <t>Shagai &amp; Akhon Baba P01</t>
  </si>
  <si>
    <t>Shagai &amp; Akhon Baba P02</t>
  </si>
  <si>
    <t>I250213</t>
  </si>
  <si>
    <t>Bismillah Town</t>
  </si>
  <si>
    <t>Gulberg Town</t>
  </si>
  <si>
    <t>Gulshan Town Ph1</t>
  </si>
  <si>
    <t>Mohabatabad P1</t>
  </si>
  <si>
    <t>has been swapped with new muhabbatabad</t>
  </si>
  <si>
    <t>budget will be provided by ODN for new area</t>
  </si>
  <si>
    <t>Mohabatabad P2</t>
  </si>
  <si>
    <t>Orchird Villas</t>
  </si>
  <si>
    <t>I250298</t>
  </si>
  <si>
    <t>ISB DHA Ph-5</t>
  </si>
  <si>
    <t>P4</t>
  </si>
  <si>
    <t>P5</t>
  </si>
  <si>
    <t>Partial Live/Some C.W work and Cable Pulling going on</t>
  </si>
  <si>
    <t>I250307</t>
  </si>
  <si>
    <t>DHA KHI - Common Corridor Project</t>
  </si>
  <si>
    <t>DKTCC (Remaining Areas)</t>
  </si>
  <si>
    <t>I250326</t>
  </si>
  <si>
    <t>Askari Multan</t>
  </si>
  <si>
    <t>Askari-3</t>
  </si>
  <si>
    <t>I250327</t>
  </si>
  <si>
    <t>G-11 P1</t>
  </si>
  <si>
    <t>G-11 P2</t>
  </si>
  <si>
    <t>G-11 P3</t>
  </si>
  <si>
    <t>G-11 P4</t>
  </si>
  <si>
    <t>H13_Mainly Hostels</t>
  </si>
  <si>
    <t>Mumtaz City P1</t>
  </si>
  <si>
    <t>Mumtaz City P2</t>
  </si>
  <si>
    <t>N.Blue Ar. &amp; Other Buildings</t>
  </si>
  <si>
    <t>PAF Tarnol-P1</t>
  </si>
  <si>
    <t>PAF Tarnol-P2</t>
  </si>
  <si>
    <t>PHA G-11 &amp; I12</t>
  </si>
  <si>
    <t>University Town P1</t>
  </si>
  <si>
    <t>University Town P2</t>
  </si>
  <si>
    <t>I250374</t>
  </si>
  <si>
    <t>Fesco Abdullahpur</t>
  </si>
  <si>
    <t>Fesco Colony 132 KV</t>
  </si>
  <si>
    <t>NAYAB Colony Directors Residencies</t>
  </si>
  <si>
    <t>Officers Colony Canal Road</t>
  </si>
  <si>
    <t>I250375</t>
  </si>
  <si>
    <t>Bahawalpur</t>
  </si>
  <si>
    <t>Bahawalpur (P3)</t>
  </si>
  <si>
    <t>Asif &amp; Hassan Town</t>
  </si>
  <si>
    <t>Cheema Town Ph-2</t>
  </si>
  <si>
    <t>Japan Town</t>
  </si>
  <si>
    <t>Medical Colony</t>
  </si>
  <si>
    <t>I250376</t>
  </si>
  <si>
    <t>Islamabad Ph3 (P2)</t>
  </si>
  <si>
    <t>B-17 Blk-D extn</t>
  </si>
  <si>
    <t>B-17 BlockD</t>
  </si>
  <si>
    <t>LIVE -  95% Completed</t>
  </si>
  <si>
    <t>B-17 BlockF-P1</t>
  </si>
  <si>
    <t>B-17 BlockF-P2</t>
  </si>
  <si>
    <t>E-17</t>
  </si>
  <si>
    <t>Emaar P1</t>
  </si>
  <si>
    <t>Emaar P2</t>
  </si>
  <si>
    <t>Emaar P3</t>
  </si>
  <si>
    <t>Faisal Town P2</t>
  </si>
  <si>
    <t>Faisal Town P3</t>
  </si>
  <si>
    <t>Faisal Town P4</t>
  </si>
  <si>
    <t>FMC_Partial</t>
  </si>
  <si>
    <t>Hostel City_Extn</t>
  </si>
  <si>
    <t>I-14-P1</t>
  </si>
  <si>
    <t>I-14-P2</t>
  </si>
  <si>
    <t>I-14-P3</t>
  </si>
  <si>
    <t>I-14-P4</t>
  </si>
  <si>
    <t>I250377</t>
  </si>
  <si>
    <t>Peshawar</t>
  </si>
  <si>
    <t>Peshawar (P2)</t>
  </si>
  <si>
    <t>City Side P01</t>
  </si>
  <si>
    <t>City Side P02</t>
  </si>
  <si>
    <t>City Side P03</t>
  </si>
  <si>
    <t>Misc.Areas Warsak</t>
  </si>
  <si>
    <t>OPF Colony</t>
  </si>
  <si>
    <t>Warsak Rd Ext. P1</t>
  </si>
  <si>
    <t>Warsak Rd Ext. P2</t>
  </si>
  <si>
    <t>Need to remove</t>
  </si>
  <si>
    <t>Warsak Rd Ext. P3</t>
  </si>
  <si>
    <t>Warsak Rd Ext. P4</t>
  </si>
  <si>
    <t>Warsak Rd Ext. P5</t>
  </si>
  <si>
    <t>Warsak Rd Ext. P6</t>
  </si>
  <si>
    <t>Warsak Rd Ext. P7</t>
  </si>
  <si>
    <t>Buried work done only on main warsak road</t>
  </si>
  <si>
    <t>I250378</t>
  </si>
  <si>
    <t>Sahiwal</t>
  </si>
  <si>
    <t>Sahiwal (P2)</t>
  </si>
  <si>
    <t>Golf City</t>
  </si>
  <si>
    <t xml:space="preserve">Montgomery Society </t>
  </si>
  <si>
    <t>Muhall Noor &amp; Park Salamat Park</t>
  </si>
  <si>
    <t>cable pulling remains</t>
  </si>
  <si>
    <t>Peoples &amp; Bitholdi Colony</t>
  </si>
  <si>
    <t>Razaq Royal Ph-3_P1</t>
  </si>
  <si>
    <t>Razaq Royal Ph-3_P2</t>
  </si>
  <si>
    <t>Sitara City</t>
  </si>
  <si>
    <t>I250379</t>
  </si>
  <si>
    <t>Wahh Estate</t>
  </si>
  <si>
    <t>Estate Area P2</t>
  </si>
  <si>
    <t>Estate Area P3</t>
  </si>
  <si>
    <t>Aerial network expansion in area 20 &amp; 21 / Need to reconfirm</t>
  </si>
  <si>
    <t>I250380</t>
  </si>
  <si>
    <t>Gulshan-e-Maymar</t>
  </si>
  <si>
    <t>Sector P, U, V &amp; SPECHS</t>
  </si>
  <si>
    <t>April</t>
  </si>
  <si>
    <t>Sector Q</t>
  </si>
  <si>
    <t>Mar</t>
  </si>
  <si>
    <t>Sector R</t>
  </si>
  <si>
    <t>Feb-Mar</t>
  </si>
  <si>
    <t>Live to be confirmed by BuH</t>
  </si>
  <si>
    <t>Sector S</t>
  </si>
  <si>
    <t>Sector T</t>
  </si>
  <si>
    <t>Sector W, ZA &amp; Colonies</t>
  </si>
  <si>
    <t>Sector X</t>
  </si>
  <si>
    <t>Sector Y</t>
  </si>
  <si>
    <t>Sector Z</t>
  </si>
  <si>
    <t>I250681</t>
  </si>
  <si>
    <t>CTC Lahore</t>
  </si>
  <si>
    <t>Ali Park &amp; Nadirabad P1</t>
  </si>
  <si>
    <t>Cable and ADT Plan Shared</t>
  </si>
  <si>
    <t>Ali Park &amp; Nadirabad P2</t>
  </si>
  <si>
    <t>Gulshan e Ali</t>
  </si>
  <si>
    <t>As-built Done , Cable Plan will be shared after the FDT Placement Conformation</t>
  </si>
  <si>
    <t>I250734</t>
  </si>
  <si>
    <t>Bahwalpur (P2)-B</t>
  </si>
  <si>
    <t>Askari</t>
  </si>
  <si>
    <t xml:space="preserve">Buried </t>
  </si>
  <si>
    <t>Safari Garden Phase 1</t>
  </si>
  <si>
    <t xml:space="preserve">Hybrid </t>
  </si>
  <si>
    <t>Not Live</t>
  </si>
  <si>
    <t>3 months</t>
  </si>
  <si>
    <t xml:space="preserve">NOC pending by society </t>
  </si>
  <si>
    <t>Fauji Basti</t>
  </si>
  <si>
    <t>1 month</t>
  </si>
  <si>
    <t>Band Road Extension &amp; Makhdumpu</t>
  </si>
  <si>
    <t xml:space="preserve">TMA stop the civip work </t>
  </si>
  <si>
    <t>Model Town C Extension</t>
  </si>
  <si>
    <t>Mohallah Aam Khass and Noor Sha</t>
  </si>
  <si>
    <t>Small Industrial Estate</t>
  </si>
  <si>
    <t>Paragon Ideal Homes</t>
  </si>
  <si>
    <t>Shahdara &amp; Habib Colony</t>
  </si>
  <si>
    <t xml:space="preserve">BDA NOC pending </t>
  </si>
  <si>
    <t>Habib Colony</t>
  </si>
  <si>
    <t>Taha Town</t>
  </si>
  <si>
    <t>Safari Garden Phase 2</t>
  </si>
  <si>
    <t>Anwarabad Colony</t>
  </si>
  <si>
    <t xml:space="preserve">Arial </t>
  </si>
  <si>
    <t xml:space="preserve">1 Month </t>
  </si>
  <si>
    <t xml:space="preserve">Due to Fahad colony cable pulling pending </t>
  </si>
  <si>
    <t>New_Muslim town</t>
  </si>
  <si>
    <t>Alibad_Colony</t>
  </si>
  <si>
    <t>State and Middle Town</t>
  </si>
  <si>
    <t>Khakwani Colony</t>
  </si>
  <si>
    <t>Haseeb Town,Fahad Colony &amp; Dila</t>
  </si>
  <si>
    <t xml:space="preserve">Civil work and hand hole complete cable pulling is pending </t>
  </si>
  <si>
    <t>Green and Al-hafeez Town</t>
  </si>
  <si>
    <t>Islamia Colony PK1</t>
  </si>
  <si>
    <t>Islamia Colony PK2</t>
  </si>
  <si>
    <t>Islamia Colony PK3</t>
  </si>
  <si>
    <t xml:space="preserve">Civil work in progress </t>
  </si>
  <si>
    <t>3 Marla Scheme</t>
  </si>
  <si>
    <t>AlNoor Exct-Haram-Garden Ph-4</t>
  </si>
  <si>
    <t>Al-Rahim Garden &amp; Crystal Homes</t>
  </si>
  <si>
    <t xml:space="preserve">Crystal Home live but Al- Rahim Garden NoC Pending by society </t>
  </si>
  <si>
    <t>I250737</t>
  </si>
  <si>
    <t>ISB-BT-Ph-8</t>
  </si>
  <si>
    <t>Bahria P10</t>
  </si>
  <si>
    <t>Bahria P25</t>
  </si>
  <si>
    <t>Bahria P26</t>
  </si>
  <si>
    <t>Bahria P3</t>
  </si>
  <si>
    <t>Bahria P6</t>
  </si>
  <si>
    <t>Bahria P8</t>
  </si>
  <si>
    <t>Bahria P9</t>
  </si>
  <si>
    <t>I260060</t>
  </si>
  <si>
    <t>DHA Gujranwala</t>
  </si>
  <si>
    <t>I260061</t>
  </si>
  <si>
    <t>Jhelum (P4)</t>
  </si>
  <si>
    <t>I260068</t>
  </si>
  <si>
    <t>DHA PH 1-5</t>
  </si>
  <si>
    <t>DHA PH-4 KK</t>
  </si>
  <si>
    <t>Duct Plan not shared</t>
  </si>
  <si>
    <t>DHA PH-5 M</t>
  </si>
  <si>
    <t>Ph-1 G &amp; H Block</t>
  </si>
  <si>
    <t>Ph-1 K Block</t>
  </si>
  <si>
    <t>Ph-2 Q Block</t>
  </si>
  <si>
    <t>Ph-2 T Block</t>
  </si>
  <si>
    <t>Ph-3 XX Block</t>
  </si>
  <si>
    <t>Ph-3 Y &amp; Z Block</t>
  </si>
  <si>
    <t>Ph-4 K Commercial</t>
  </si>
  <si>
    <t>Ph-5 K Commercial</t>
  </si>
  <si>
    <t>DHA PH 7-8</t>
  </si>
  <si>
    <t>PH-7-P1</t>
  </si>
  <si>
    <t>PH-7-P2</t>
  </si>
  <si>
    <t>Civil Work Complete , HH in Progress</t>
  </si>
  <si>
    <t>PH-7-P3</t>
  </si>
  <si>
    <t>PH-7-P5</t>
  </si>
  <si>
    <t>Ph-8-IVY-P1</t>
  </si>
  <si>
    <t>Ph-8-IVY-P2</t>
  </si>
  <si>
    <t>PH-8-P1</t>
  </si>
  <si>
    <t>PH-8-P2</t>
  </si>
  <si>
    <t>Cable Pulling in Progress</t>
  </si>
  <si>
    <t>PH-8-P3</t>
  </si>
  <si>
    <t>Asbuilt Complete</t>
  </si>
  <si>
    <t>PH-8-P4</t>
  </si>
  <si>
    <t>PH-8-P5</t>
  </si>
  <si>
    <t>PH-8-P6</t>
  </si>
  <si>
    <t>PH-8-P7</t>
  </si>
  <si>
    <t>PH-8-P8</t>
  </si>
  <si>
    <t>I260105</t>
  </si>
  <si>
    <t>Al Hafeez Garden &amp; Tariq Garden</t>
  </si>
  <si>
    <t>I260159</t>
  </si>
  <si>
    <t>Faisalabad Citi Hosuing Extension</t>
  </si>
  <si>
    <t>I260160</t>
  </si>
  <si>
    <t>Khyban-e-Amin, High court &amp; Al Rehman PH4</t>
  </si>
  <si>
    <t>I260179</t>
  </si>
  <si>
    <t>Palm City Lahore</t>
  </si>
  <si>
    <t>I260180</t>
  </si>
  <si>
    <t>Gujranwala Makki Road</t>
  </si>
  <si>
    <t>I260208</t>
  </si>
  <si>
    <t>LHE - DHA Phase 6, EME, Rahbar</t>
  </si>
  <si>
    <t>I260294</t>
  </si>
  <si>
    <t>Darussalam_LucknowSociety_DadabhoyTown</t>
  </si>
  <si>
    <t>I260295</t>
  </si>
  <si>
    <t>Model Town_Sh Faisal_Faisal Cant</t>
  </si>
  <si>
    <t>I260296</t>
  </si>
  <si>
    <t>Sukkur</t>
  </si>
  <si>
    <t>I260298</t>
  </si>
  <si>
    <t>Petaro Garrison, Hyderabad</t>
  </si>
  <si>
    <t>I260361</t>
  </si>
  <si>
    <t>Lhr MW City &amp; Al Hafeez Ph-1</t>
  </si>
  <si>
    <t>INT-21-00315</t>
  </si>
  <si>
    <t>Gujranwala Ph2</t>
  </si>
  <si>
    <t>Al mansoorah colony</t>
  </si>
  <si>
    <t>Aman Society</t>
  </si>
  <si>
    <t>Aurangzaib Town</t>
  </si>
  <si>
    <t>Civil Lines</t>
  </si>
  <si>
    <t>DC Colony ext.PK_1</t>
  </si>
  <si>
    <t>DC Colony ext.PK_2</t>
  </si>
  <si>
    <t>G magnolia Remaining Part</t>
  </si>
  <si>
    <t>Garjakh Road</t>
  </si>
  <si>
    <t>Cable hanging is in process</t>
  </si>
  <si>
    <t>Ghordor Road P1</t>
  </si>
  <si>
    <t>ADT Plan Received, Cable Hanging in process</t>
  </si>
  <si>
    <t>Ghordor Road P2</t>
  </si>
  <si>
    <t>Ghordor Road P3</t>
  </si>
  <si>
    <t>Ghordor Road P4</t>
  </si>
  <si>
    <t>Area Merged with P-3</t>
  </si>
  <si>
    <t>Green Valley Ph-6</t>
  </si>
  <si>
    <t>Gulshan Aziz Colony</t>
  </si>
  <si>
    <t>Jalil Town</t>
  </si>
  <si>
    <t>Jinnah Road</t>
  </si>
  <si>
    <t>Jinnah Road 2</t>
  </si>
  <si>
    <t>civil work completed (Pole marking done waiting FOR ADT Plan)</t>
  </si>
  <si>
    <t>Kashmir Colony 1 &amp; 2</t>
  </si>
  <si>
    <t>Hold Due to Metro Project</t>
  </si>
  <si>
    <t>Master Citi Pk-1</t>
  </si>
  <si>
    <t>Master Citi Pk-2</t>
  </si>
  <si>
    <t>Master Citi Pk-3</t>
  </si>
  <si>
    <t>Nowshehra Road</t>
  </si>
  <si>
    <t>civil work completed, Pole Marking complete, ADT plan received</t>
  </si>
  <si>
    <t>Nowshehra Sansi Road</t>
  </si>
  <si>
    <t>P1 muslim town</t>
  </si>
  <si>
    <t>P2 muslim town</t>
  </si>
  <si>
    <t>Qasim Town</t>
  </si>
  <si>
    <t>Shalimar Town</t>
  </si>
  <si>
    <t>Sialkot By Pass</t>
  </si>
  <si>
    <t>Sialkot Road</t>
  </si>
  <si>
    <t>Sui Gas Road Pk1</t>
  </si>
  <si>
    <t>Sui Gas Road Pk2</t>
  </si>
  <si>
    <t>University Town</t>
  </si>
  <si>
    <t>Wafay Citi GG Block</t>
  </si>
  <si>
    <t>Waffay Block Rem.Area</t>
  </si>
  <si>
    <t>INT-23-00435</t>
  </si>
  <si>
    <t>Karachi Misc Areas</t>
  </si>
  <si>
    <t>Falaknaz Pebbles</t>
  </si>
  <si>
    <t>FB Area Block-22</t>
  </si>
  <si>
    <t>Gulshan Block-19</t>
  </si>
  <si>
    <t>MBCHS</t>
  </si>
  <si>
    <t>Model Colony</t>
  </si>
  <si>
    <t>partial live</t>
  </si>
  <si>
    <t>Muslim Khatri CHS</t>
  </si>
  <si>
    <t>PIB  Colony</t>
  </si>
  <si>
    <t>Soomra Society</t>
  </si>
  <si>
    <t>INT-23-00436</t>
  </si>
  <si>
    <t>Hyderabad Misc Areas</t>
  </si>
  <si>
    <t>Fortune Arcade</t>
  </si>
  <si>
    <t>Indus Society</t>
  </si>
  <si>
    <t>Palm Village</t>
  </si>
  <si>
    <t>Shah Nawaz Grand City</t>
  </si>
  <si>
    <t>INT-23-00437</t>
  </si>
  <si>
    <t>Lahore Misc Areas</t>
  </si>
  <si>
    <t>Al-Hamd Society</t>
  </si>
  <si>
    <t>Al-Raheems Homes</t>
  </si>
  <si>
    <t>BOR</t>
  </si>
  <si>
    <t>Cavalry Ext Aerial</t>
  </si>
  <si>
    <t>Cavalry Ext Hybrid</t>
  </si>
  <si>
    <t>Dream Avenue</t>
  </si>
  <si>
    <t>Fazaiya Society P1</t>
  </si>
  <si>
    <t>Fazaiya Society P2</t>
  </si>
  <si>
    <t>Judicial Colony Ph 2</t>
  </si>
  <si>
    <t>Mansoora</t>
  </si>
  <si>
    <t>Misc. Areas</t>
  </si>
  <si>
    <t>Sultan Town</t>
  </si>
  <si>
    <t>Wafaqi Colony</t>
  </si>
  <si>
    <t>Wocland</t>
  </si>
  <si>
    <t>INT-23-00438</t>
  </si>
  <si>
    <t>INT-23-00439</t>
  </si>
  <si>
    <t>Multan Misc. Areas</t>
  </si>
  <si>
    <t>Al Khalil Housing Scheme</t>
  </si>
  <si>
    <t>Allabad, AliTown &amp; IslamPura</t>
  </si>
  <si>
    <t>AlQuresh Phase 1</t>
  </si>
  <si>
    <t>AlQuresh Phase 2</t>
  </si>
  <si>
    <t>Permission Issue With Cable Operator/C.W completed</t>
  </si>
  <si>
    <t>Aslam, Mujtuba &amp; Canal Colony</t>
  </si>
  <si>
    <t>Bahadurpur</t>
  </si>
  <si>
    <t>Bast Shor Kot</t>
  </si>
  <si>
    <t>Bilal Colony &amp; Mukhtyar Town</t>
  </si>
  <si>
    <t>Bodla Town</t>
  </si>
  <si>
    <t>Bukhari Villas</t>
  </si>
  <si>
    <t>Canal Cantt Views</t>
  </si>
  <si>
    <t>Chah Hadi Wala</t>
  </si>
  <si>
    <t>Citi Housing Sector A</t>
  </si>
  <si>
    <t>Citi Housing Sector B</t>
  </si>
  <si>
    <t>Citi Housing Sector C</t>
  </si>
  <si>
    <t>Defence Housing Society</t>
  </si>
  <si>
    <t>Pace City and White House Scoiety Swapped</t>
  </si>
  <si>
    <t>Defence villas</t>
  </si>
  <si>
    <t>Gulberg &amp; New Gulberg</t>
  </si>
  <si>
    <t>Gulistan-i-Ashar</t>
  </si>
  <si>
    <t>need to retain</t>
  </si>
  <si>
    <t>Gulraiz Town</t>
  </si>
  <si>
    <t>Gulshan e Faiz</t>
  </si>
  <si>
    <t>Gulshan e Iqbal</t>
  </si>
  <si>
    <t>Gulshen-i-Sardar</t>
  </si>
  <si>
    <t>Inam City</t>
  </si>
  <si>
    <t>Khan Village II</t>
  </si>
  <si>
    <t>Khayaban e Kubra</t>
  </si>
  <si>
    <t>Aerial plan in progress</t>
  </si>
  <si>
    <t>Lasani Colony</t>
  </si>
  <si>
    <t>Mohsin Town &amp; Rasheed Avenue</t>
  </si>
  <si>
    <t>Muslim Town</t>
  </si>
  <si>
    <t>New Naqshband Colony</t>
  </si>
  <si>
    <t>Qaiserabad</t>
  </si>
  <si>
    <t>Qasim Pur Colony</t>
  </si>
  <si>
    <t>Qasim Villas &amp; Shams Colony</t>
  </si>
  <si>
    <t>Rehman Colony</t>
  </si>
  <si>
    <t>Shamsi Colony</t>
  </si>
  <si>
    <t>Unknown 01</t>
  </si>
  <si>
    <t>Village garden</t>
  </si>
  <si>
    <t>NOC Issue by Society/Work Completed</t>
  </si>
  <si>
    <t>Writers Colony</t>
  </si>
  <si>
    <t>Zakariya Villas</t>
  </si>
  <si>
    <t>INT-23-00440</t>
  </si>
  <si>
    <t>Atta Muhammad Coloy HH To 47 Ch</t>
  </si>
  <si>
    <t xml:space="preserve">This Area will be converted to Hybrid Model </t>
  </si>
  <si>
    <t>Awan Chowk To Gulberg City</t>
  </si>
  <si>
    <t>Converted to Hybrid Model</t>
  </si>
  <si>
    <t>Fazil Town FDT To Khizar Masjio</t>
  </si>
  <si>
    <t>Ghani Park FDT To Steel Welding</t>
  </si>
  <si>
    <t>Govt Central Model School To Th</t>
  </si>
  <si>
    <t>Kachari Road To Awan Colony Dep</t>
  </si>
  <si>
    <t>Kacheela House To Gujjar House</t>
  </si>
  <si>
    <t>RPO Office TO Session Court Roa</t>
  </si>
  <si>
    <t>SGD Bhalwal Road TO Fatima Jinn</t>
  </si>
  <si>
    <t>INT-23-00441</t>
  </si>
  <si>
    <t>Faisalabad Misc Areas</t>
  </si>
  <si>
    <t>CITI Housing PH-2_Main</t>
  </si>
  <si>
    <t>Eden Orchards</t>
  </si>
  <si>
    <t>Kaleem Shaheed Colony-2</t>
  </si>
  <si>
    <t>INT-23-00442</t>
  </si>
  <si>
    <t>Sahiwal Misc Areas</t>
  </si>
  <si>
    <t>Bhutto Colony</t>
  </si>
  <si>
    <t>Chak 89</t>
  </si>
  <si>
    <t>INT-23-00444</t>
  </si>
  <si>
    <t>Islamabad Misc Areas</t>
  </si>
  <si>
    <t>CTD_ANF_Police Lines_H11</t>
  </si>
  <si>
    <t>Inside CTD &amp; Police Line work is pending</t>
  </si>
  <si>
    <t>E-16</t>
  </si>
  <si>
    <t>Hostel City</t>
  </si>
  <si>
    <t>I-10 P1</t>
  </si>
  <si>
    <t>I-10 P2</t>
  </si>
  <si>
    <t>I-10 P3</t>
  </si>
  <si>
    <t>I-10 P4</t>
  </si>
  <si>
    <t>I-10 P5</t>
  </si>
  <si>
    <t>I-11 Aerial</t>
  </si>
  <si>
    <t>I-11P1</t>
  </si>
  <si>
    <t>I-11P2</t>
  </si>
  <si>
    <t>I-9 P1</t>
  </si>
  <si>
    <t>I-9 P2</t>
  </si>
  <si>
    <t>I-9 P3</t>
  </si>
  <si>
    <t>I-9 P4</t>
  </si>
  <si>
    <t>INT-23-00445</t>
  </si>
  <si>
    <t>Rawalpindi Misc Areas</t>
  </si>
  <si>
    <t>Afzal Town Expansion(Aerial)</t>
  </si>
  <si>
    <t>Ayub Park</t>
  </si>
  <si>
    <t>INT-23-00446</t>
  </si>
  <si>
    <t>Wah Cant Misc Ares</t>
  </si>
  <si>
    <t>Block N &amp; O New City Ph2</t>
  </si>
  <si>
    <t>Block P New City Ph2</t>
  </si>
  <si>
    <t>Block Q New City Ph2</t>
  </si>
  <si>
    <t>Block R &amp; S New City Ph2</t>
  </si>
  <si>
    <t>Block U &amp; V New City Ph2</t>
  </si>
  <si>
    <t>Block W &amp; Y New City Ph2</t>
  </si>
  <si>
    <t>Block Y &amp; Z New City Ph2</t>
  </si>
  <si>
    <t>INT-23-00447</t>
  </si>
  <si>
    <t>Peshawar Misc Areas</t>
  </si>
  <si>
    <t>Askari 01</t>
  </si>
  <si>
    <t>Askari 02</t>
  </si>
  <si>
    <t>Askari 03</t>
  </si>
  <si>
    <t>Askari 04</t>
  </si>
  <si>
    <t>Askari 05</t>
  </si>
  <si>
    <t>Hold By Askari Management</t>
  </si>
  <si>
    <t>Charkhana P01</t>
  </si>
  <si>
    <t>Charkhana P02</t>
  </si>
  <si>
    <t>Charkhana P03</t>
  </si>
  <si>
    <t>Officer &amp; Professor Colony_PU</t>
  </si>
  <si>
    <t>Ring Road P01</t>
  </si>
  <si>
    <t>Tajabad P01</t>
  </si>
  <si>
    <t>Tajabad P02</t>
  </si>
  <si>
    <t>Permission issue /Need to retain</t>
  </si>
  <si>
    <t>INT-23-00764</t>
  </si>
  <si>
    <t>Askari (1-6) Karachi</t>
  </si>
  <si>
    <t>Akari-1</t>
  </si>
  <si>
    <t>Attachment Model</t>
  </si>
  <si>
    <t>Akari-2</t>
  </si>
  <si>
    <t>Akari-3</t>
  </si>
  <si>
    <t>Askari-5 P1</t>
  </si>
  <si>
    <t>Askari-5 P2</t>
  </si>
  <si>
    <t>Askari-5G</t>
  </si>
  <si>
    <t>Askari-5H</t>
  </si>
  <si>
    <t>Askari-5J</t>
  </si>
  <si>
    <t>live on arial</t>
  </si>
  <si>
    <t>Askari-6 Sec 01</t>
  </si>
  <si>
    <t>Askari-6 Sec 02</t>
  </si>
  <si>
    <t>Askari-6 Sec 03</t>
  </si>
  <si>
    <t>Askari-6 Sec 04</t>
  </si>
  <si>
    <t>Askari-6 Sec 05</t>
  </si>
  <si>
    <t>Askari-6 Sec 06</t>
  </si>
  <si>
    <t>Askari-6 Sec 07</t>
  </si>
  <si>
    <t>Askari-6 Sec 08</t>
  </si>
  <si>
    <t>Askari-6 Sec 09</t>
  </si>
  <si>
    <t>Askari-6 Sec 10</t>
  </si>
  <si>
    <t>Askari-6 Sec 11</t>
  </si>
  <si>
    <t>Buffer Zone Khi</t>
  </si>
  <si>
    <t>P6</t>
  </si>
  <si>
    <t>Dera Ghazi Khan</t>
  </si>
  <si>
    <t>DG Khan</t>
  </si>
  <si>
    <t>Adam Housing-P1</t>
  </si>
  <si>
    <t>6 Months</t>
  </si>
  <si>
    <t>These Projects have not been started yet, proceedings shall be done post eid</t>
  </si>
  <si>
    <t>Adam Housing-P2</t>
  </si>
  <si>
    <t>Al Hussain Garden</t>
  </si>
  <si>
    <t>Al Inam Gardens</t>
  </si>
  <si>
    <t>Al Rasool Town</t>
  </si>
  <si>
    <t>CPC Colony</t>
  </si>
  <si>
    <t>Dream City</t>
  </si>
  <si>
    <t>Ejaz Town</t>
  </si>
  <si>
    <t>Gul zameen Colony</t>
  </si>
  <si>
    <t>Gulberg housing Society</t>
  </si>
  <si>
    <t>Indus Smart City</t>
  </si>
  <si>
    <t>K Gaardens</t>
  </si>
  <si>
    <t>Khayaban e Sarwar</t>
  </si>
  <si>
    <t>Khayaban i Abid</t>
  </si>
  <si>
    <t>Main Area P1</t>
  </si>
  <si>
    <t>Main Area P2</t>
  </si>
  <si>
    <t>Main Area P3</t>
  </si>
  <si>
    <t>New Defence</t>
  </si>
  <si>
    <t>New Model Town</t>
  </si>
  <si>
    <t>NMC Colony 1</t>
  </si>
  <si>
    <t>Part of New Defence</t>
  </si>
  <si>
    <t>Railway Civil Lines P1</t>
  </si>
  <si>
    <t>Railway Civil Lines P2</t>
  </si>
  <si>
    <t>Royal city</t>
  </si>
  <si>
    <t>Royal Pearl Enclave</t>
  </si>
  <si>
    <t>Sana Valley</t>
  </si>
  <si>
    <t>Usmania Village</t>
  </si>
  <si>
    <t>Zam Zam City</t>
  </si>
  <si>
    <t>DHA Multan</t>
  </si>
  <si>
    <t>Additional Cost</t>
  </si>
  <si>
    <t>Block M</t>
  </si>
  <si>
    <t>Block Q</t>
  </si>
  <si>
    <t>Block R</t>
  </si>
  <si>
    <t>DHA Rumanza-P1</t>
  </si>
  <si>
    <t>DHA Villas</t>
  </si>
  <si>
    <t>Hafizabad</t>
  </si>
  <si>
    <t>Akhtar Town &amp; Tarrar Road</t>
  </si>
  <si>
    <t>Al Kareem City</t>
  </si>
  <si>
    <t>Alipur Chatta Road Pocket 1</t>
  </si>
  <si>
    <t>Alipur Chatta Road Pocket 2</t>
  </si>
  <si>
    <t>Anarkali Bazar</t>
  </si>
  <si>
    <t>Azam Garden</t>
  </si>
  <si>
    <t>Canal &amp; Officer &amp; Faisal</t>
  </si>
  <si>
    <t>Defence Colony</t>
  </si>
  <si>
    <t>Gulberg</t>
  </si>
  <si>
    <t>Hassan Town</t>
  </si>
  <si>
    <t>HVTR &amp; MB &amp; POR &amp; JBR</t>
  </si>
  <si>
    <t>Iqbal Garden</t>
  </si>
  <si>
    <t>Kassoki Road P1</t>
  </si>
  <si>
    <t>Kassoki Road P2</t>
  </si>
  <si>
    <t>Kot Hashmat 1 &amp; Kot Hashmat 2</t>
  </si>
  <si>
    <t>Makkah Town &amp; Ali Town</t>
  </si>
  <si>
    <t>Qazipura_Qadirabad Srndg Area</t>
  </si>
  <si>
    <t>Sattellite Town</t>
  </si>
  <si>
    <t>Shalimar_Al Hamra Town</t>
  </si>
  <si>
    <t>Sukheke Hafizabad Road</t>
  </si>
  <si>
    <t>Sultan Residencia Park</t>
  </si>
  <si>
    <t>Sunny Garden</t>
  </si>
  <si>
    <t>Tulip City</t>
  </si>
  <si>
    <t>Unknown Society 2 &amp; Iqbal Town</t>
  </si>
  <si>
    <t>Unknown Society 5</t>
  </si>
  <si>
    <t>Zahoor Orchard</t>
  </si>
  <si>
    <t>Zahoor Orchard Town</t>
  </si>
  <si>
    <t>Jhang</t>
  </si>
  <si>
    <t>Al Karam City Phase 1</t>
  </si>
  <si>
    <t>Chaudary Colony</t>
  </si>
  <si>
    <t>Ghaziabad</t>
  </si>
  <si>
    <t>Khokar Colony</t>
  </si>
  <si>
    <t>Lalazar Colony</t>
  </si>
  <si>
    <t>Madina Colony</t>
  </si>
  <si>
    <t>Officers Colony</t>
  </si>
  <si>
    <t>Paradise City</t>
  </si>
  <si>
    <t>Satellite Town_PK1</t>
  </si>
  <si>
    <t>Satellite Town_PK2</t>
  </si>
  <si>
    <t>Satellite Town_PK3</t>
  </si>
  <si>
    <t>Shadab Colony</t>
  </si>
  <si>
    <t>Shah Block</t>
  </si>
  <si>
    <t>Sultan Colony</t>
  </si>
  <si>
    <t>Unknown Society 3</t>
  </si>
  <si>
    <t>Unknown-1</t>
  </si>
  <si>
    <t>Unknown-2</t>
  </si>
  <si>
    <t>Kasur</t>
  </si>
  <si>
    <t>Abdul Khaliq Colony</t>
  </si>
  <si>
    <t>Ali Ahmed Shah Colony</t>
  </si>
  <si>
    <t>Al-Kareem Garden</t>
  </si>
  <si>
    <t>Al-Majeed Housing Scheme</t>
  </si>
  <si>
    <t>Azhar Colony Khara Road and Bas</t>
  </si>
  <si>
    <t>Dhorr Kot Road &amp; Kot Fateh Din</t>
  </si>
  <si>
    <t>Haji Park Bypass</t>
  </si>
  <si>
    <t xml:space="preserve">Haji Park Commercial </t>
  </si>
  <si>
    <t>Haji Park Phase 1</t>
  </si>
  <si>
    <t>Hamza Town</t>
  </si>
  <si>
    <t>Ideal Garden Housing</t>
  </si>
  <si>
    <t>Kasur Raiwand Road</t>
  </si>
  <si>
    <t>Khara Road</t>
  </si>
  <si>
    <t>Khara Road and Nafees Colony</t>
  </si>
  <si>
    <t>Main Kasur P-1</t>
  </si>
  <si>
    <t>Main Kasur P-2</t>
  </si>
  <si>
    <t>Main Kasur P-3</t>
  </si>
  <si>
    <t>Main Kasur P-4</t>
  </si>
  <si>
    <t>Main Kasur P-5</t>
  </si>
  <si>
    <t>Maqbool Town</t>
  </si>
  <si>
    <t>Munir Shaheed Colony</t>
  </si>
  <si>
    <t>Mustafa Park</t>
  </si>
  <si>
    <t>Nadeem Park</t>
  </si>
  <si>
    <t>New City</t>
  </si>
  <si>
    <t>Officer Colony</t>
  </si>
  <si>
    <t>Peeru wala Road</t>
  </si>
  <si>
    <t>Qadirabad , NoorShah Wali and K</t>
  </si>
  <si>
    <t>Road Kot</t>
  </si>
  <si>
    <t>Saeedabad</t>
  </si>
  <si>
    <t xml:space="preserve">Saif City </t>
  </si>
  <si>
    <t>Saleem Town Ph-1</t>
  </si>
  <si>
    <t>Tariq Colony</t>
  </si>
  <si>
    <t>Lalamusa</t>
  </si>
  <si>
    <t xml:space="preserve">Darbari, Qureshi Muhallah,Shad </t>
  </si>
  <si>
    <t>Dhamah,Lalazar &amp; Railway Colony</t>
  </si>
  <si>
    <t>Eid Gah, Rehmat Abbas,Kaira Muh</t>
  </si>
  <si>
    <t>Gunjra Road,Bagh e Syedan &amp; Bud</t>
  </si>
  <si>
    <t>Karimpura, Hajipura, SabriMuhal</t>
  </si>
  <si>
    <t>Mehar Muhallah,Weraowala,Sadiqa</t>
  </si>
  <si>
    <t>Syda Gol,Faisalpur,Jogi&amp;Qasbah&amp;</t>
  </si>
  <si>
    <t>Thirkian,Asghar Town,Ahmad Town</t>
  </si>
  <si>
    <t>Mandi Bahauddin</t>
  </si>
  <si>
    <t>Al-Rehman, Eiffel, Sultan Town</t>
  </si>
  <si>
    <t>Arshad Town and Model Town</t>
  </si>
  <si>
    <t>Bangali Town</t>
  </si>
  <si>
    <t>District Complex, Complex City</t>
  </si>
  <si>
    <t>Gillani Town,Tariqabad,Sufipura</t>
  </si>
  <si>
    <t>Gurrah Muhallah</t>
  </si>
  <si>
    <t>Hajipura</t>
  </si>
  <si>
    <t>Hamza Ali town</t>
  </si>
  <si>
    <t>Jinnah City</t>
  </si>
  <si>
    <t>Kachehri Area</t>
  </si>
  <si>
    <t>Manzoorabad</t>
  </si>
  <si>
    <t>Paradise Complex</t>
  </si>
  <si>
    <t>Qila Gujjran, Rehmanpura</t>
  </si>
  <si>
    <t>Ranger Colony</t>
  </si>
  <si>
    <t>Royal Palm City</t>
  </si>
  <si>
    <t>Sattelite Town</t>
  </si>
  <si>
    <t>Shalimar City</t>
  </si>
  <si>
    <t>Sufi City Housing Scheme PK-1</t>
  </si>
  <si>
    <t>Sufi City Housing Scheme PK-2</t>
  </si>
  <si>
    <t>Tajpura, Shalimar &amp; Amin Twn</t>
  </si>
  <si>
    <t>Unkown Area 2</t>
  </si>
  <si>
    <t>Unkown Area 3</t>
  </si>
  <si>
    <t>Unkown Area 4</t>
  </si>
  <si>
    <t>Unkown Area 6</t>
  </si>
  <si>
    <t>Muridky, Kalasha Kako, Shadra</t>
  </si>
  <si>
    <t>Ajnianwala</t>
  </si>
  <si>
    <t>Bahrrian Wala</t>
  </si>
  <si>
    <t>Chalk no.12</t>
  </si>
  <si>
    <t>Feroz Wattowan-i</t>
  </si>
  <si>
    <t>Ferozewala</t>
  </si>
  <si>
    <t>Ghang</t>
  </si>
  <si>
    <t>Jandiala Sher Khan</t>
  </si>
  <si>
    <t>Jatri Kohna</t>
  </si>
  <si>
    <t>Kala Shah Kaku</t>
  </si>
  <si>
    <t>Kaloke</t>
  </si>
  <si>
    <t>KOT Abdul Malik</t>
  </si>
  <si>
    <t>Kot Sondha</t>
  </si>
  <si>
    <t>Kurkle Androon</t>
  </si>
  <si>
    <t>Lahore Jaranwala Road</t>
  </si>
  <si>
    <t>Mirza Virkan</t>
  </si>
  <si>
    <t>Muradey Kalan</t>
  </si>
  <si>
    <t>Muridke</t>
  </si>
  <si>
    <t>Nazri Lubana</t>
  </si>
  <si>
    <t>Nokhar</t>
  </si>
  <si>
    <t>Rakh Hiran Minara</t>
  </si>
  <si>
    <t>Safdarabad</t>
  </si>
  <si>
    <t>Shahdara Town</t>
  </si>
  <si>
    <t>Narowal</t>
  </si>
  <si>
    <t>Abdullah City</t>
  </si>
  <si>
    <t>Al-Hamra City</t>
  </si>
  <si>
    <t>Al-Rafeh Garden</t>
  </si>
  <si>
    <t>Al-Raheem Residencia</t>
  </si>
  <si>
    <t>Al-Reheem Garden</t>
  </si>
  <si>
    <t>Al-Rehmanpura and Zafarwal Road</t>
  </si>
  <si>
    <t>Bismilllah Society</t>
  </si>
  <si>
    <t>Doctor's Colony</t>
  </si>
  <si>
    <t>Green City Park</t>
  </si>
  <si>
    <t>Habib Garden</t>
  </si>
  <si>
    <t>Hayat Town</t>
  </si>
  <si>
    <t xml:space="preserve">Katchery Road and Allama Iqbal </t>
  </si>
  <si>
    <t>Khayaban-e-Nawab</t>
  </si>
  <si>
    <t>Manik Road Mohala Hussainabad</t>
  </si>
  <si>
    <t>MOh Bijli Ghar</t>
  </si>
  <si>
    <t>Moh Meera Shah Hussain</t>
  </si>
  <si>
    <t>Mohala Hajver Nagar Open Area</t>
  </si>
  <si>
    <t>Mushtaq Town</t>
  </si>
  <si>
    <t>Narowal Bypass to Nawab Town (C</t>
  </si>
  <si>
    <t>Nisari Muhallah &amp; Muslim Town S</t>
  </si>
  <si>
    <t>Pan peer Road Societies</t>
  </si>
  <si>
    <t>Pasrur Bypass , City Commercial</t>
  </si>
  <si>
    <t>Punjab Housing &amp; NPS</t>
  </si>
  <si>
    <t>Rana Shami Town &amp; Satellite Tow</t>
  </si>
  <si>
    <t>Sadeeqpura</t>
  </si>
  <si>
    <t>Samanabad-College Area</t>
  </si>
  <si>
    <t>Usman Trade City</t>
  </si>
  <si>
    <t>PAF Base Chaklala</t>
  </si>
  <si>
    <t>Sadiqabad</t>
  </si>
  <si>
    <t>Abid Colony</t>
  </si>
  <si>
    <t>Ajmal Town,Faisal Town</t>
  </si>
  <si>
    <t>Akbar Town &amp; Laghari Colony</t>
  </si>
  <si>
    <t>Al Haram City, Hamza City Overs</t>
  </si>
  <si>
    <t xml:space="preserve">Al Hassan, Jamal City, Al Noor </t>
  </si>
  <si>
    <t>Ali Tiown &amp; New Ali Town</t>
  </si>
  <si>
    <t xml:space="preserve">Allama Iqbal Town, Aslam Town, </t>
  </si>
  <si>
    <t>Amir Canal View, Canal Residenc</t>
  </si>
  <si>
    <t>Arif Town, Shahzad Colony</t>
  </si>
  <si>
    <t>Awan Housing Society</t>
  </si>
  <si>
    <t>Azizabad</t>
  </si>
  <si>
    <t>Cheema Town, Permi Town</t>
  </si>
  <si>
    <t>Chief Residencia Housing Societ</t>
  </si>
  <si>
    <t>Commercial Area, Kothi Mohallah</t>
  </si>
  <si>
    <t>Faiz Colony</t>
  </si>
  <si>
    <t>Gulshen I Azmat, Maqbool City</t>
  </si>
  <si>
    <t>Gulshen I Iqbal</t>
  </si>
  <si>
    <t>Haider Colony</t>
  </si>
  <si>
    <t>Haq Town</t>
  </si>
  <si>
    <t>Heaven City</t>
  </si>
  <si>
    <t>Hussainabad &amp; Ghafoorabad</t>
  </si>
  <si>
    <t>Indus Town</t>
  </si>
  <si>
    <t>Izhar Enclave,Unknown1,Unknown2</t>
  </si>
  <si>
    <t>Jinnah Town, Mohallah Islampura</t>
  </si>
  <si>
    <t>Mehar Farid Colony</t>
  </si>
  <si>
    <t>Model Avenue</t>
  </si>
  <si>
    <t>Model City Housing</t>
  </si>
  <si>
    <t>Model Town, Arfat Town</t>
  </si>
  <si>
    <t xml:space="preserve">Muhajir Colony, Old  Sadiqabad </t>
  </si>
  <si>
    <t xml:space="preserve">Mujahid Colony, Tipu Sultan </t>
  </si>
  <si>
    <t>Muncipal Town, Illyas Colony,</t>
  </si>
  <si>
    <t>Mustafa , Zafar, Bismillah, Kar</t>
  </si>
  <si>
    <t>Noor Colony,Zamindara Housing</t>
  </si>
  <si>
    <t>Public Colony &amp; Commercial Area</t>
  </si>
  <si>
    <t>Rao Town</t>
  </si>
  <si>
    <t>Rehman Avenue</t>
  </si>
  <si>
    <t xml:space="preserve">Rustam Colony &amp; Mohallah </t>
  </si>
  <si>
    <t>Satellite Town, Aziz Town, Gill</t>
  </si>
  <si>
    <t>Siraj Colony,Sukh Chain Housing</t>
  </si>
  <si>
    <t>Tibba Qadirabad</t>
  </si>
  <si>
    <t>Warriach Town &amp; Arian Colony</t>
  </si>
  <si>
    <t>Zakria Garden,Unknown 3-4,</t>
  </si>
  <si>
    <t>Zamzam Garden,Jeevan City</t>
  </si>
  <si>
    <t>Row Labels</t>
  </si>
  <si>
    <t>Grand Total</t>
  </si>
  <si>
    <t>Count of Fesibility Name</t>
  </si>
  <si>
    <t>Number of CEMs</t>
  </si>
  <si>
    <t>Count of Area / Section / Pocket / Society (Original Name)</t>
  </si>
  <si>
    <t>Number of Total Areas</t>
  </si>
  <si>
    <t>Live/Not Live Count</t>
  </si>
  <si>
    <t>Live/Not Live %</t>
  </si>
  <si>
    <t>Approved SF Expansion Feasibilities Report</t>
  </si>
  <si>
    <t>Total Network (HP)</t>
  </si>
  <si>
    <t>Number of Feasibility</t>
  </si>
  <si>
    <t>Live Areas</t>
  </si>
  <si>
    <t>Not Live Areas</t>
  </si>
  <si>
    <t>Live vs Non Live Ratio</t>
  </si>
  <si>
    <t>Standardized Comment Box</t>
  </si>
  <si>
    <t xml:space="preserve">City Names </t>
  </si>
  <si>
    <t>Sum of Total
H.P</t>
  </si>
  <si>
    <t>Sum of Allocated Budget</t>
  </si>
  <si>
    <t>Sum of Revised Budget</t>
  </si>
  <si>
    <t>Customers According to % (Market Share)</t>
  </si>
  <si>
    <t>HP Based on completion - Realistic</t>
  </si>
  <si>
    <t>Sum of Customers According to % (Market Share)</t>
  </si>
  <si>
    <t>Sum of HP Based on completion - Realistic</t>
  </si>
  <si>
    <t>Home Passes - Total</t>
  </si>
  <si>
    <t>Count of CEM Number</t>
  </si>
  <si>
    <t>Timeline Box</t>
  </si>
  <si>
    <t>Q1</t>
  </si>
  <si>
    <t>Q2</t>
  </si>
  <si>
    <t>Q3</t>
  </si>
  <si>
    <t>Q4</t>
  </si>
  <si>
    <t>Month</t>
  </si>
  <si>
    <t>Quarter</t>
  </si>
  <si>
    <t>Approved SF Expansion Feasibilities Report - Area Focused</t>
  </si>
  <si>
    <t>Sum of Difference</t>
  </si>
  <si>
    <t>CEM</t>
  </si>
  <si>
    <t>CEM Number not generated</t>
  </si>
  <si>
    <t>I240188001</t>
  </si>
  <si>
    <t>I240189001</t>
  </si>
  <si>
    <t>I240190001</t>
  </si>
  <si>
    <t>I240435001</t>
  </si>
  <si>
    <t>I240437001</t>
  </si>
  <si>
    <t>I240438001</t>
  </si>
  <si>
    <t>I240440001</t>
  </si>
  <si>
    <t>I240442001</t>
  </si>
  <si>
    <t>I240459001</t>
  </si>
  <si>
    <t>I240518001</t>
  </si>
  <si>
    <t>I240519001</t>
  </si>
  <si>
    <t>I240537001</t>
  </si>
  <si>
    <t>I240538001</t>
  </si>
  <si>
    <t>I240539001</t>
  </si>
  <si>
    <t>I240540001</t>
  </si>
  <si>
    <t>I240557001</t>
  </si>
  <si>
    <t>I240678001</t>
  </si>
  <si>
    <t>I240679001</t>
  </si>
  <si>
    <t>I240680001</t>
  </si>
  <si>
    <t>I240681001</t>
  </si>
  <si>
    <t>I240682001</t>
  </si>
  <si>
    <t>I240683001</t>
  </si>
  <si>
    <t>I240684001</t>
  </si>
  <si>
    <t>I240700001</t>
  </si>
  <si>
    <t>I240701001</t>
  </si>
  <si>
    <t>I240702001</t>
  </si>
  <si>
    <t>I240703001</t>
  </si>
  <si>
    <t>I240704001</t>
  </si>
  <si>
    <t>I240705001</t>
  </si>
  <si>
    <t>I240782001</t>
  </si>
  <si>
    <t>I250114001</t>
  </si>
  <si>
    <t>I250201001</t>
  </si>
  <si>
    <t>I250202001</t>
  </si>
  <si>
    <t>I250203001</t>
  </si>
  <si>
    <t>I250205001</t>
  </si>
  <si>
    <t>I250206001</t>
  </si>
  <si>
    <t>I250207001</t>
  </si>
  <si>
    <t>I250208001</t>
  </si>
  <si>
    <t>I250209001</t>
  </si>
  <si>
    <t>I250210001</t>
  </si>
  <si>
    <t>I250211001</t>
  </si>
  <si>
    <t>I250212001</t>
  </si>
  <si>
    <t>I250213001</t>
  </si>
  <si>
    <t>I250298001</t>
  </si>
  <si>
    <t>I250307001</t>
  </si>
  <si>
    <t>I250326001</t>
  </si>
  <si>
    <t>I250327001</t>
  </si>
  <si>
    <t>I250374001</t>
  </si>
  <si>
    <t>I250375001</t>
  </si>
  <si>
    <t>I250376001</t>
  </si>
  <si>
    <t>I250377001</t>
  </si>
  <si>
    <t>I250378001</t>
  </si>
  <si>
    <t>I250379001</t>
  </si>
  <si>
    <t>I250380001</t>
  </si>
  <si>
    <t>I250681001</t>
  </si>
  <si>
    <t>I250734001</t>
  </si>
  <si>
    <t>I250737001</t>
  </si>
  <si>
    <t>I260060001</t>
  </si>
  <si>
    <t>I260061001</t>
  </si>
  <si>
    <t>I260068001</t>
  </si>
  <si>
    <t>I260105001</t>
  </si>
  <si>
    <t>I260159001</t>
  </si>
  <si>
    <t>I260160001</t>
  </si>
  <si>
    <t>I260179001</t>
  </si>
  <si>
    <t>I260180001</t>
  </si>
  <si>
    <t>I260208001</t>
  </si>
  <si>
    <t>I260294001</t>
  </si>
  <si>
    <t>I260295001</t>
  </si>
  <si>
    <t>I260296001</t>
  </si>
  <si>
    <t>I260298001</t>
  </si>
  <si>
    <t>I260361001</t>
  </si>
  <si>
    <t>Upper Limit</t>
  </si>
  <si>
    <t>Lower Limit</t>
  </si>
  <si>
    <t>I240188999</t>
  </si>
  <si>
    <t>I240189999</t>
  </si>
  <si>
    <t>I240190999</t>
  </si>
  <si>
    <t>I240435999</t>
  </si>
  <si>
    <t>I240437999</t>
  </si>
  <si>
    <t>I240438999</t>
  </si>
  <si>
    <t>I240440999</t>
  </si>
  <si>
    <t>I240442999</t>
  </si>
  <si>
    <t>I240459999</t>
  </si>
  <si>
    <t>I240518999</t>
  </si>
  <si>
    <t>I240519999</t>
  </si>
  <si>
    <t>I240537999</t>
  </si>
  <si>
    <t>I240538999</t>
  </si>
  <si>
    <t>I240539999</t>
  </si>
  <si>
    <t>I240540999</t>
  </si>
  <si>
    <t>I240557999</t>
  </si>
  <si>
    <t>I240678999</t>
  </si>
  <si>
    <t>I240679999</t>
  </si>
  <si>
    <t>I240680999</t>
  </si>
  <si>
    <t>I240681999</t>
  </si>
  <si>
    <t>I240682999</t>
  </si>
  <si>
    <t>I240683999</t>
  </si>
  <si>
    <t>I240684999</t>
  </si>
  <si>
    <t>I240700999</t>
  </si>
  <si>
    <t>I240701999</t>
  </si>
  <si>
    <t>I240702999</t>
  </si>
  <si>
    <t>I240703999</t>
  </si>
  <si>
    <t>I240704999</t>
  </si>
  <si>
    <t>I240705999</t>
  </si>
  <si>
    <t>I240782999</t>
  </si>
  <si>
    <t>I250114999</t>
  </si>
  <si>
    <t>I250201999</t>
  </si>
  <si>
    <t>I250202999</t>
  </si>
  <si>
    <t>I250203999</t>
  </si>
  <si>
    <t>I250205999</t>
  </si>
  <si>
    <t>I250206999</t>
  </si>
  <si>
    <t>I250207999</t>
  </si>
  <si>
    <t>I250208999</t>
  </si>
  <si>
    <t>I250209999</t>
  </si>
  <si>
    <t>I250210999</t>
  </si>
  <si>
    <t>I250211999</t>
  </si>
  <si>
    <t>I250212999</t>
  </si>
  <si>
    <t>I250213999</t>
  </si>
  <si>
    <t>I250298999</t>
  </si>
  <si>
    <t>I250307999</t>
  </si>
  <si>
    <t>I250326999</t>
  </si>
  <si>
    <t>I250327999</t>
  </si>
  <si>
    <t>I250374999</t>
  </si>
  <si>
    <t>I250375999</t>
  </si>
  <si>
    <t>I250376999</t>
  </si>
  <si>
    <t>I250377999</t>
  </si>
  <si>
    <t>I250378999</t>
  </si>
  <si>
    <t>I250379999</t>
  </si>
  <si>
    <t>I250380999</t>
  </si>
  <si>
    <t>I250681999</t>
  </si>
  <si>
    <t>I250734999</t>
  </si>
  <si>
    <t>I250737999</t>
  </si>
  <si>
    <t>I260060999</t>
  </si>
  <si>
    <t>I260061999</t>
  </si>
  <si>
    <t>I260068999</t>
  </si>
  <si>
    <t>I260105999</t>
  </si>
  <si>
    <t>I260159999</t>
  </si>
  <si>
    <t>I260160999</t>
  </si>
  <si>
    <t>I260179999</t>
  </si>
  <si>
    <t>I260180999</t>
  </si>
  <si>
    <t>I260208999</t>
  </si>
  <si>
    <t>I260294999</t>
  </si>
  <si>
    <t>I260295999</t>
  </si>
  <si>
    <t>I260296999</t>
  </si>
  <si>
    <t>I260298999</t>
  </si>
  <si>
    <t>I260361999</t>
  </si>
  <si>
    <t>*   Total</t>
  </si>
  <si>
    <t>CEMz</t>
  </si>
  <si>
    <t>Orders</t>
  </si>
  <si>
    <t>Actual</t>
  </si>
  <si>
    <t>Cabinets &amp; Accessories   -</t>
  </si>
  <si>
    <t>I240188002</t>
  </si>
  <si>
    <t>I240188003</t>
  </si>
  <si>
    <t>Cables   - (Feeder  Access</t>
  </si>
  <si>
    <t>I240188004</t>
  </si>
  <si>
    <t>Enclosures   - (Feeder  Ac</t>
  </si>
  <si>
    <t>I240188005</t>
  </si>
  <si>
    <t>Splitters  - (Access &amp; Dis</t>
  </si>
  <si>
    <t>I240188006</t>
  </si>
  <si>
    <t>I240188007</t>
  </si>
  <si>
    <t>Handholes    - (HH / Chamb</t>
  </si>
  <si>
    <t>I240188008</t>
  </si>
  <si>
    <t>I240188009</t>
  </si>
  <si>
    <t>Infrastructure Laying    -</t>
  </si>
  <si>
    <t>I240188010</t>
  </si>
  <si>
    <t>Cable Hauling    - (Aerial</t>
  </si>
  <si>
    <t>I240188011</t>
  </si>
  <si>
    <t>I240188012</t>
  </si>
  <si>
    <t>Transportation    - (Vehic</t>
  </si>
  <si>
    <t>I240188013</t>
  </si>
  <si>
    <t>I240188014</t>
  </si>
  <si>
    <t>I240188015</t>
  </si>
  <si>
    <t>Cable prepartion Tools   -</t>
  </si>
  <si>
    <t>I240188016</t>
  </si>
  <si>
    <t>I240188017</t>
  </si>
  <si>
    <t>I240188018</t>
  </si>
  <si>
    <t>I240188019</t>
  </si>
  <si>
    <t>I240188020</t>
  </si>
  <si>
    <t>CATV Transmission Equipmen</t>
  </si>
  <si>
    <t>I240188021</t>
  </si>
  <si>
    <t>I240188022</t>
  </si>
  <si>
    <t>I240189002</t>
  </si>
  <si>
    <t>I240189003</t>
  </si>
  <si>
    <t>I240189004</t>
  </si>
  <si>
    <t>I240189005</t>
  </si>
  <si>
    <t>I240189006</t>
  </si>
  <si>
    <t>I240189007</t>
  </si>
  <si>
    <t>I240189008</t>
  </si>
  <si>
    <t>I240189009</t>
  </si>
  <si>
    <t>I240189010</t>
  </si>
  <si>
    <t>I240189011</t>
  </si>
  <si>
    <t>I240189012</t>
  </si>
  <si>
    <t>I240189013</t>
  </si>
  <si>
    <t>I240189014</t>
  </si>
  <si>
    <t>I240189015</t>
  </si>
  <si>
    <t>I240189016</t>
  </si>
  <si>
    <t>I240189017</t>
  </si>
  <si>
    <t>I240189018</t>
  </si>
  <si>
    <t>I240189019</t>
  </si>
  <si>
    <t>I240189020</t>
  </si>
  <si>
    <t>OTDR   - For Core / FTTH b</t>
  </si>
  <si>
    <t>I240189021</t>
  </si>
  <si>
    <t>I240189022</t>
  </si>
  <si>
    <t>I240189023</t>
  </si>
  <si>
    <t>I240189024</t>
  </si>
  <si>
    <t>I240190002</t>
  </si>
  <si>
    <t>I240190003</t>
  </si>
  <si>
    <t>I240190004</t>
  </si>
  <si>
    <t>I240190005</t>
  </si>
  <si>
    <t>I240190006</t>
  </si>
  <si>
    <t>I240190007</t>
  </si>
  <si>
    <t>I240190008</t>
  </si>
  <si>
    <t>I240190009</t>
  </si>
  <si>
    <t>I240190010</t>
  </si>
  <si>
    <t>I240190011</t>
  </si>
  <si>
    <t>I240190012</t>
  </si>
  <si>
    <t>I240190013</t>
  </si>
  <si>
    <t>I240190014</t>
  </si>
  <si>
    <t>I240190015</t>
  </si>
  <si>
    <t>I240190016</t>
  </si>
  <si>
    <t>I240190017</t>
  </si>
  <si>
    <t>I240190018</t>
  </si>
  <si>
    <t>I240190019</t>
  </si>
  <si>
    <t>I240190020</t>
  </si>
  <si>
    <t>I240190021</t>
  </si>
  <si>
    <t>I240190022</t>
  </si>
  <si>
    <t>I240190023</t>
  </si>
  <si>
    <t>I240435002</t>
  </si>
  <si>
    <t>I240435003</t>
  </si>
  <si>
    <t>I240435004</t>
  </si>
  <si>
    <t>I240435005</t>
  </si>
  <si>
    <t>I240435006</t>
  </si>
  <si>
    <t>I240435007</t>
  </si>
  <si>
    <t>I240435008</t>
  </si>
  <si>
    <t>I240435009</t>
  </si>
  <si>
    <t>I240435010</t>
  </si>
  <si>
    <t>I240435011</t>
  </si>
  <si>
    <t>I240435012</t>
  </si>
  <si>
    <t>I240435013</t>
  </si>
  <si>
    <t>I240435014</t>
  </si>
  <si>
    <t>I240435015</t>
  </si>
  <si>
    <t>I240435016</t>
  </si>
  <si>
    <t>I240435017</t>
  </si>
  <si>
    <t>I240435018</t>
  </si>
  <si>
    <t>I240435019</t>
  </si>
  <si>
    <t>I240435020</t>
  </si>
  <si>
    <t>I240435021</t>
  </si>
  <si>
    <t>I240435022</t>
  </si>
  <si>
    <t>I240435023</t>
  </si>
  <si>
    <t>I240435024</t>
  </si>
  <si>
    <t>I240435025</t>
  </si>
  <si>
    <t>I240435026</t>
  </si>
  <si>
    <t>OLT connectivity SFPs Mult</t>
  </si>
  <si>
    <t>I240435027</t>
  </si>
  <si>
    <t>Uplink SFPs for POP connec</t>
  </si>
  <si>
    <t>I240437002</t>
  </si>
  <si>
    <t>I240437003</t>
  </si>
  <si>
    <t>I240437004</t>
  </si>
  <si>
    <t>I240437005</t>
  </si>
  <si>
    <t>I240437006</t>
  </si>
  <si>
    <t>I240437007</t>
  </si>
  <si>
    <t>I240437008</t>
  </si>
  <si>
    <t>I240437009</t>
  </si>
  <si>
    <t>I240437010</t>
  </si>
  <si>
    <t>I240437011</t>
  </si>
  <si>
    <t>I240437012</t>
  </si>
  <si>
    <t>I240437013</t>
  </si>
  <si>
    <t>I240437014</t>
  </si>
  <si>
    <t>I240437015</t>
  </si>
  <si>
    <t>I240437016</t>
  </si>
  <si>
    <t>I240437017</t>
  </si>
  <si>
    <t>I240437018</t>
  </si>
  <si>
    <t>I240437019</t>
  </si>
  <si>
    <t>I240437020</t>
  </si>
  <si>
    <t>I240437021</t>
  </si>
  <si>
    <t>I240437022</t>
  </si>
  <si>
    <t>I240437023</t>
  </si>
  <si>
    <t>I240437024</t>
  </si>
  <si>
    <t>I240438002</t>
  </si>
  <si>
    <t>I240438003</t>
  </si>
  <si>
    <t>I240438004</t>
  </si>
  <si>
    <t>I240438005</t>
  </si>
  <si>
    <t>I240438006</t>
  </si>
  <si>
    <t>I240438007</t>
  </si>
  <si>
    <t>I240438008</t>
  </si>
  <si>
    <t>I240438009</t>
  </si>
  <si>
    <t>I240438010</t>
  </si>
  <si>
    <t>I240438011</t>
  </si>
  <si>
    <t>I240438012</t>
  </si>
  <si>
    <t>I240438013</t>
  </si>
  <si>
    <t>I240438014</t>
  </si>
  <si>
    <t>I240438015</t>
  </si>
  <si>
    <t>I240438016</t>
  </si>
  <si>
    <t>I240438017</t>
  </si>
  <si>
    <t>I240438018</t>
  </si>
  <si>
    <t>I240438019</t>
  </si>
  <si>
    <t>I240438020</t>
  </si>
  <si>
    <t>I240438021</t>
  </si>
  <si>
    <t>I240438022</t>
  </si>
  <si>
    <t>I240438023</t>
  </si>
  <si>
    <t>I240438024</t>
  </si>
  <si>
    <t>I240438025</t>
  </si>
  <si>
    <t>I240440002</t>
  </si>
  <si>
    <t>I240440003</t>
  </si>
  <si>
    <t>I240440004</t>
  </si>
  <si>
    <t>I240440005</t>
  </si>
  <si>
    <t>I240440006</t>
  </si>
  <si>
    <t>I240440007</t>
  </si>
  <si>
    <t>I240440008</t>
  </si>
  <si>
    <t>I240440009</t>
  </si>
  <si>
    <t>I240440010</t>
  </si>
  <si>
    <t>I240440011</t>
  </si>
  <si>
    <t>I240440012</t>
  </si>
  <si>
    <t>I240440013</t>
  </si>
  <si>
    <t>I240440014</t>
  </si>
  <si>
    <t>I240440015</t>
  </si>
  <si>
    <t>I240440016</t>
  </si>
  <si>
    <t>I240440017</t>
  </si>
  <si>
    <t>I240440018</t>
  </si>
  <si>
    <t>I240440019</t>
  </si>
  <si>
    <t>I240440020</t>
  </si>
  <si>
    <t>I240440021</t>
  </si>
  <si>
    <t>I240440022</t>
  </si>
  <si>
    <t>I240440023</t>
  </si>
  <si>
    <t>I240440024</t>
  </si>
  <si>
    <t>I240442002</t>
  </si>
  <si>
    <t>I240442003</t>
  </si>
  <si>
    <t>I240442004</t>
  </si>
  <si>
    <t>I240442005</t>
  </si>
  <si>
    <t>I240442006</t>
  </si>
  <si>
    <t>I240442007</t>
  </si>
  <si>
    <t>Handholes    - (HH / Cham</t>
  </si>
  <si>
    <t>I240442008</t>
  </si>
  <si>
    <t>I240442009</t>
  </si>
  <si>
    <t>I240442010</t>
  </si>
  <si>
    <t>I240442011</t>
  </si>
  <si>
    <t>I240442012</t>
  </si>
  <si>
    <t>I240442013</t>
  </si>
  <si>
    <t>I240442014</t>
  </si>
  <si>
    <t>I240442015</t>
  </si>
  <si>
    <t>I240442016</t>
  </si>
  <si>
    <t>I240442017</t>
  </si>
  <si>
    <t>I240442018</t>
  </si>
  <si>
    <t>I240442019</t>
  </si>
  <si>
    <t>I240442020</t>
  </si>
  <si>
    <t>I240442021</t>
  </si>
  <si>
    <t>I240442022</t>
  </si>
  <si>
    <t>I240442023</t>
  </si>
  <si>
    <t>I240442024</t>
  </si>
  <si>
    <t>I240442025</t>
  </si>
  <si>
    <t>I240442026</t>
  </si>
  <si>
    <t>I240459002</t>
  </si>
  <si>
    <t>I240459003</t>
  </si>
  <si>
    <t>I240459004</t>
  </si>
  <si>
    <t>I240459005</t>
  </si>
  <si>
    <t>I240459006</t>
  </si>
  <si>
    <t>I240459007</t>
  </si>
  <si>
    <t>I240459008</t>
  </si>
  <si>
    <t>I240459009</t>
  </si>
  <si>
    <t>I240459010</t>
  </si>
  <si>
    <t>I240459011</t>
  </si>
  <si>
    <t>I240459012</t>
  </si>
  <si>
    <t>I240459013</t>
  </si>
  <si>
    <t>I240459015</t>
  </si>
  <si>
    <t>I240459016</t>
  </si>
  <si>
    <t>I240459017</t>
  </si>
  <si>
    <t>I240459018</t>
  </si>
  <si>
    <t>I240459019</t>
  </si>
  <si>
    <t>I240459020</t>
  </si>
  <si>
    <t>I240518002</t>
  </si>
  <si>
    <t>I240518003</t>
  </si>
  <si>
    <t>I240518004</t>
  </si>
  <si>
    <t>I240518005</t>
  </si>
  <si>
    <t>I240518006</t>
  </si>
  <si>
    <t>I240518007</t>
  </si>
  <si>
    <t>I240518008</t>
  </si>
  <si>
    <t>I240518009</t>
  </si>
  <si>
    <t>I240518010</t>
  </si>
  <si>
    <t>I240518011</t>
  </si>
  <si>
    <t>I240518012</t>
  </si>
  <si>
    <t>I240518013</t>
  </si>
  <si>
    <t>I240518014</t>
  </si>
  <si>
    <t>I240518015</t>
  </si>
  <si>
    <t>I240518016</t>
  </si>
  <si>
    <t>I240518017</t>
  </si>
  <si>
    <t>I240518018</t>
  </si>
  <si>
    <t>I240518019</t>
  </si>
  <si>
    <t>I240518020</t>
  </si>
  <si>
    <t>I240518021</t>
  </si>
  <si>
    <t>CATV Transmission Equipeme</t>
  </si>
  <si>
    <t>I240518022</t>
  </si>
  <si>
    <t>I240518023</t>
  </si>
  <si>
    <t>I240519002</t>
  </si>
  <si>
    <t>I240519003</t>
  </si>
  <si>
    <t>I240519004</t>
  </si>
  <si>
    <t>I240519005</t>
  </si>
  <si>
    <t>I240519006</t>
  </si>
  <si>
    <t>I240519007</t>
  </si>
  <si>
    <t>I240519008</t>
  </si>
  <si>
    <t>I240519009</t>
  </si>
  <si>
    <t>I240519010</t>
  </si>
  <si>
    <t>I240519011</t>
  </si>
  <si>
    <t>I240519012</t>
  </si>
  <si>
    <t>I240519013</t>
  </si>
  <si>
    <t>I240519014</t>
  </si>
  <si>
    <t>I240519015</t>
  </si>
  <si>
    <t>I240519016</t>
  </si>
  <si>
    <t>I240519017</t>
  </si>
  <si>
    <t>I240519018</t>
  </si>
  <si>
    <t>I240519019</t>
  </si>
  <si>
    <t>I240519020</t>
  </si>
  <si>
    <t>I240519021</t>
  </si>
  <si>
    <t>I240519022</t>
  </si>
  <si>
    <t>I240519023</t>
  </si>
  <si>
    <t>I240519024</t>
  </si>
  <si>
    <t>I240519025</t>
  </si>
  <si>
    <t>I240519026</t>
  </si>
  <si>
    <t>I240519027</t>
  </si>
  <si>
    <t>I240537002</t>
  </si>
  <si>
    <t>I240537003</t>
  </si>
  <si>
    <t>I240537004</t>
  </si>
  <si>
    <t>I240537005</t>
  </si>
  <si>
    <t>I240537006</t>
  </si>
  <si>
    <t>I240537007</t>
  </si>
  <si>
    <t>I240537008</t>
  </si>
  <si>
    <t>I240537009</t>
  </si>
  <si>
    <t>I240537010</t>
  </si>
  <si>
    <t>I240537011</t>
  </si>
  <si>
    <t>I240537012</t>
  </si>
  <si>
    <t>I240537013</t>
  </si>
  <si>
    <t>I240537014</t>
  </si>
  <si>
    <t>I240537015</t>
  </si>
  <si>
    <t>I240537016</t>
  </si>
  <si>
    <t>I240537017</t>
  </si>
  <si>
    <t>I240537018</t>
  </si>
  <si>
    <t>I240537019</t>
  </si>
  <si>
    <t>I240537020</t>
  </si>
  <si>
    <t>I240537021</t>
  </si>
  <si>
    <t>I240537022</t>
  </si>
  <si>
    <t>I240537023</t>
  </si>
  <si>
    <t>I240538002</t>
  </si>
  <si>
    <t>I240538003</t>
  </si>
  <si>
    <t>I240538004</t>
  </si>
  <si>
    <t>I240538005</t>
  </si>
  <si>
    <t>I240538006</t>
  </si>
  <si>
    <t>I240538007</t>
  </si>
  <si>
    <t>I240538008</t>
  </si>
  <si>
    <t>I240538009</t>
  </si>
  <si>
    <t>I240538010</t>
  </si>
  <si>
    <t>I240538011</t>
  </si>
  <si>
    <t>I240538012</t>
  </si>
  <si>
    <t>I240538013</t>
  </si>
  <si>
    <t>I240538014</t>
  </si>
  <si>
    <t>I240538015</t>
  </si>
  <si>
    <t>I240538016</t>
  </si>
  <si>
    <t>I240538017</t>
  </si>
  <si>
    <t>I240538018</t>
  </si>
  <si>
    <t>I240538019</t>
  </si>
  <si>
    <t>I240538020</t>
  </si>
  <si>
    <t>I240538021</t>
  </si>
  <si>
    <t>I240538022</t>
  </si>
  <si>
    <t>I240538023</t>
  </si>
  <si>
    <t>I240538024</t>
  </si>
  <si>
    <t>I240538025</t>
  </si>
  <si>
    <t>I240539002</t>
  </si>
  <si>
    <t>I240539003</t>
  </si>
  <si>
    <t>I240539004</t>
  </si>
  <si>
    <t>I240539005</t>
  </si>
  <si>
    <t>I240539006</t>
  </si>
  <si>
    <t>I240539007</t>
  </si>
  <si>
    <t>I240539008</t>
  </si>
  <si>
    <t>I240539009</t>
  </si>
  <si>
    <t>I240539010</t>
  </si>
  <si>
    <t>I240539011</t>
  </si>
  <si>
    <t>I240539012</t>
  </si>
  <si>
    <t>I240539013</t>
  </si>
  <si>
    <t>I240539014</t>
  </si>
  <si>
    <t>I240539015</t>
  </si>
  <si>
    <t>I240539016</t>
  </si>
  <si>
    <t>I240539017</t>
  </si>
  <si>
    <t>I240539018</t>
  </si>
  <si>
    <t>I240539019</t>
  </si>
  <si>
    <t>I240539020</t>
  </si>
  <si>
    <t>I240539021</t>
  </si>
  <si>
    <t>I240539022</t>
  </si>
  <si>
    <t>I240539023</t>
  </si>
  <si>
    <t>I240539024</t>
  </si>
  <si>
    <t>I240539025</t>
  </si>
  <si>
    <t>I240540002</t>
  </si>
  <si>
    <t>I240540003</t>
  </si>
  <si>
    <t>I240540004</t>
  </si>
  <si>
    <t>I240540005</t>
  </si>
  <si>
    <t>I240540006</t>
  </si>
  <si>
    <t>I240540007</t>
  </si>
  <si>
    <t>I240540008</t>
  </si>
  <si>
    <t>I240540009</t>
  </si>
  <si>
    <t>I240540010</t>
  </si>
  <si>
    <t>I240540011</t>
  </si>
  <si>
    <t>I240540012</t>
  </si>
  <si>
    <t>I240540013</t>
  </si>
  <si>
    <t>I240540014</t>
  </si>
  <si>
    <t>I240540015</t>
  </si>
  <si>
    <t>I240540016</t>
  </si>
  <si>
    <t>I240540017</t>
  </si>
  <si>
    <t>I240540018</t>
  </si>
  <si>
    <t>I240540019</t>
  </si>
  <si>
    <t>I240540020</t>
  </si>
  <si>
    <t>I240540021</t>
  </si>
  <si>
    <t>I240540022</t>
  </si>
  <si>
    <t>I240540023</t>
  </si>
  <si>
    <t>I240540024</t>
  </si>
  <si>
    <t>I240540025</t>
  </si>
  <si>
    <t>I240557002</t>
  </si>
  <si>
    <t>I240557003</t>
  </si>
  <si>
    <t>I240557004</t>
  </si>
  <si>
    <t>I240557005</t>
  </si>
  <si>
    <t>I240557006</t>
  </si>
  <si>
    <t>I240557007</t>
  </si>
  <si>
    <t>I240557008</t>
  </si>
  <si>
    <t>I240557009</t>
  </si>
  <si>
    <t>I240557010</t>
  </si>
  <si>
    <t>I240557011</t>
  </si>
  <si>
    <t>I240557012</t>
  </si>
  <si>
    <t>I240557013</t>
  </si>
  <si>
    <t>I240557014</t>
  </si>
  <si>
    <t>I240557015</t>
  </si>
  <si>
    <t>I240557016</t>
  </si>
  <si>
    <t>I240557017</t>
  </si>
  <si>
    <t>I240557018</t>
  </si>
  <si>
    <t>I240557019</t>
  </si>
  <si>
    <t>I240678002</t>
  </si>
  <si>
    <t>I240678003</t>
  </si>
  <si>
    <t>I240678004</t>
  </si>
  <si>
    <t>I240678005</t>
  </si>
  <si>
    <t>I240678006</t>
  </si>
  <si>
    <t>I240678007</t>
  </si>
  <si>
    <t>I240678008</t>
  </si>
  <si>
    <t>I240678009</t>
  </si>
  <si>
    <t>I240678010</t>
  </si>
  <si>
    <t>I240678011</t>
  </si>
  <si>
    <t>I240678012</t>
  </si>
  <si>
    <t>Building Attachments   - (</t>
  </si>
  <si>
    <t>I240678013</t>
  </si>
  <si>
    <t>I240678014</t>
  </si>
  <si>
    <t>I240678015</t>
  </si>
  <si>
    <t>I240678016</t>
  </si>
  <si>
    <t>I240678017</t>
  </si>
  <si>
    <t>I240678018</t>
  </si>
  <si>
    <t>I240678019</t>
  </si>
  <si>
    <t>I240678020</t>
  </si>
  <si>
    <t>I240678021</t>
  </si>
  <si>
    <t>I240678022</t>
  </si>
  <si>
    <t>I240678023</t>
  </si>
  <si>
    <t>I240678024</t>
  </si>
  <si>
    <t>I240678025</t>
  </si>
  <si>
    <t>I240678026</t>
  </si>
  <si>
    <t>I240678027</t>
  </si>
  <si>
    <t>I240678028</t>
  </si>
  <si>
    <t>I240679002</t>
  </si>
  <si>
    <t>I240679003</t>
  </si>
  <si>
    <t>I240679004</t>
  </si>
  <si>
    <t>I240679005</t>
  </si>
  <si>
    <t>I240679006</t>
  </si>
  <si>
    <t>I240679007</t>
  </si>
  <si>
    <t>I240679008</t>
  </si>
  <si>
    <t>I240679009</t>
  </si>
  <si>
    <t>I240679010</t>
  </si>
  <si>
    <t>I240679011</t>
  </si>
  <si>
    <t>I240679012</t>
  </si>
  <si>
    <t>I240679013</t>
  </si>
  <si>
    <t>I240679014</t>
  </si>
  <si>
    <t>DEV Tool Kits and Cable pr</t>
  </si>
  <si>
    <t>I240679015</t>
  </si>
  <si>
    <t>I240679016</t>
  </si>
  <si>
    <t>I240680002</t>
  </si>
  <si>
    <t>I240680003</t>
  </si>
  <si>
    <t>I240680004</t>
  </si>
  <si>
    <t>I240680005</t>
  </si>
  <si>
    <t>I240680006</t>
  </si>
  <si>
    <t>I240680007</t>
  </si>
  <si>
    <t>I240680008</t>
  </si>
  <si>
    <t>I240680009</t>
  </si>
  <si>
    <t>I240680010</t>
  </si>
  <si>
    <t>I240680011</t>
  </si>
  <si>
    <t>I240680012</t>
  </si>
  <si>
    <t>I240680013</t>
  </si>
  <si>
    <t>I240680014</t>
  </si>
  <si>
    <t>I240680015</t>
  </si>
  <si>
    <t>I240680016</t>
  </si>
  <si>
    <t>I240680017</t>
  </si>
  <si>
    <t>I240680018</t>
  </si>
  <si>
    <t>I240680019</t>
  </si>
  <si>
    <t>I240680020</t>
  </si>
  <si>
    <t>I240680021</t>
  </si>
  <si>
    <t>I240680022</t>
  </si>
  <si>
    <t>I240680023</t>
  </si>
  <si>
    <t>I240680024</t>
  </si>
  <si>
    <t>I240681002</t>
  </si>
  <si>
    <t>I240681003</t>
  </si>
  <si>
    <t>I240681004</t>
  </si>
  <si>
    <t>I240681005</t>
  </si>
  <si>
    <t>I240681006</t>
  </si>
  <si>
    <t>I240681007</t>
  </si>
  <si>
    <t>I240681008</t>
  </si>
  <si>
    <t>I240681009</t>
  </si>
  <si>
    <t>I240681010</t>
  </si>
  <si>
    <t>I240681011</t>
  </si>
  <si>
    <t>I240682002</t>
  </si>
  <si>
    <t>I240682003</t>
  </si>
  <si>
    <t>I240682004</t>
  </si>
  <si>
    <t>I240682005</t>
  </si>
  <si>
    <t>I240682006</t>
  </si>
  <si>
    <t>I240682007</t>
  </si>
  <si>
    <t>I240682008</t>
  </si>
  <si>
    <t>I240682009</t>
  </si>
  <si>
    <t>I240682010</t>
  </si>
  <si>
    <t>I240682011</t>
  </si>
  <si>
    <t>I240682012</t>
  </si>
  <si>
    <t>I240682013</t>
  </si>
  <si>
    <t>I240682014</t>
  </si>
  <si>
    <t>I240682015</t>
  </si>
  <si>
    <t>I240682016</t>
  </si>
  <si>
    <t>I240682017</t>
  </si>
  <si>
    <t>I240682018</t>
  </si>
  <si>
    <t>I240682019</t>
  </si>
  <si>
    <t>I240682020</t>
  </si>
  <si>
    <t>I240682021</t>
  </si>
  <si>
    <t>I240682022</t>
  </si>
  <si>
    <t>I240682023</t>
  </si>
  <si>
    <t>I240682024</t>
  </si>
  <si>
    <t>I240682025</t>
  </si>
  <si>
    <t>I240682026</t>
  </si>
  <si>
    <t>I240682027</t>
  </si>
  <si>
    <t>I240682028</t>
  </si>
  <si>
    <t>I240683002</t>
  </si>
  <si>
    <t>I240683003</t>
  </si>
  <si>
    <t>I240683004</t>
  </si>
  <si>
    <t>I240683005</t>
  </si>
  <si>
    <t>I240683006</t>
  </si>
  <si>
    <t>I240683007</t>
  </si>
  <si>
    <t>I240683008</t>
  </si>
  <si>
    <t>I240683009</t>
  </si>
  <si>
    <t>I240683010</t>
  </si>
  <si>
    <t>I240683011</t>
  </si>
  <si>
    <t>I240683012</t>
  </si>
  <si>
    <t>I240683013</t>
  </si>
  <si>
    <t>I240683014</t>
  </si>
  <si>
    <t>I240683015</t>
  </si>
  <si>
    <t>I240683016</t>
  </si>
  <si>
    <t>I240683017</t>
  </si>
  <si>
    <t>I240683019</t>
  </si>
  <si>
    <t>I240683020</t>
  </si>
  <si>
    <t>I240683021</t>
  </si>
  <si>
    <t>I240683022</t>
  </si>
  <si>
    <t>I240684002</t>
  </si>
  <si>
    <t>I240684003</t>
  </si>
  <si>
    <t>I240684004</t>
  </si>
  <si>
    <t>I240684005</t>
  </si>
  <si>
    <t>I240684006</t>
  </si>
  <si>
    <t>I240684007</t>
  </si>
  <si>
    <t>I240684008</t>
  </si>
  <si>
    <t>I240684009</t>
  </si>
  <si>
    <t>I240684010</t>
  </si>
  <si>
    <t>I240684011</t>
  </si>
  <si>
    <t>I240684012</t>
  </si>
  <si>
    <t>I240684013</t>
  </si>
  <si>
    <t>I240684014</t>
  </si>
  <si>
    <t>I240684015</t>
  </si>
  <si>
    <t>I240684016</t>
  </si>
  <si>
    <t>I240684017</t>
  </si>
  <si>
    <t>I240684018</t>
  </si>
  <si>
    <t>I240684019</t>
  </si>
  <si>
    <t>I240684020</t>
  </si>
  <si>
    <t>I240684021</t>
  </si>
  <si>
    <t>I240700002</t>
  </si>
  <si>
    <t>I240700003</t>
  </si>
  <si>
    <t>I240700004</t>
  </si>
  <si>
    <t>I240700005</t>
  </si>
  <si>
    <t>I240700006</t>
  </si>
  <si>
    <t>I240700007</t>
  </si>
  <si>
    <t>I240700008</t>
  </si>
  <si>
    <t>I240700009</t>
  </si>
  <si>
    <t>I240700010</t>
  </si>
  <si>
    <t>I240700011</t>
  </si>
  <si>
    <t>I240700012</t>
  </si>
  <si>
    <t>I240700013</t>
  </si>
  <si>
    <t>I240700014</t>
  </si>
  <si>
    <t>I240700015</t>
  </si>
  <si>
    <t>I240700016</t>
  </si>
  <si>
    <t>I240700017</t>
  </si>
  <si>
    <t>I240700018</t>
  </si>
  <si>
    <t>I240700019</t>
  </si>
  <si>
    <t>I240700020</t>
  </si>
  <si>
    <t>I240700021</t>
  </si>
  <si>
    <t>I240700022</t>
  </si>
  <si>
    <t>I240700023</t>
  </si>
  <si>
    <t>I240700024</t>
  </si>
  <si>
    <t>I240700025</t>
  </si>
  <si>
    <t>I240700026</t>
  </si>
  <si>
    <t>I240700027</t>
  </si>
  <si>
    <t>I240700028</t>
  </si>
  <si>
    <t>I240701002</t>
  </si>
  <si>
    <t>I240701003</t>
  </si>
  <si>
    <t>I240701004</t>
  </si>
  <si>
    <t>I240701005</t>
  </si>
  <si>
    <t>I240701006</t>
  </si>
  <si>
    <t>I240701007</t>
  </si>
  <si>
    <t>I240701008</t>
  </si>
  <si>
    <t>I240701009</t>
  </si>
  <si>
    <t>I240701010</t>
  </si>
  <si>
    <t>I240701011</t>
  </si>
  <si>
    <t>I240701012</t>
  </si>
  <si>
    <t>I240701013</t>
  </si>
  <si>
    <t>Cable prepration Tools (Ca</t>
  </si>
  <si>
    <t>I240701014</t>
  </si>
  <si>
    <t>I240701015</t>
  </si>
  <si>
    <t>I240701016</t>
  </si>
  <si>
    <t>I240702002</t>
  </si>
  <si>
    <t>I240702003</t>
  </si>
  <si>
    <t>I240702004</t>
  </si>
  <si>
    <t>I240702005</t>
  </si>
  <si>
    <t>I240702006</t>
  </si>
  <si>
    <t>I240702007</t>
  </si>
  <si>
    <t>I240702008</t>
  </si>
  <si>
    <t>I240702009</t>
  </si>
  <si>
    <t>I240702010</t>
  </si>
  <si>
    <t>I240702011</t>
  </si>
  <si>
    <t>I240702012</t>
  </si>
  <si>
    <t>I240702013</t>
  </si>
  <si>
    <t>I240702014</t>
  </si>
  <si>
    <t>I240702015</t>
  </si>
  <si>
    <t>I240702016</t>
  </si>
  <si>
    <t>I240702017</t>
  </si>
  <si>
    <t>I240702018</t>
  </si>
  <si>
    <t>I240702019</t>
  </si>
  <si>
    <t>I240702020</t>
  </si>
  <si>
    <t>I240702021</t>
  </si>
  <si>
    <t>I240702022</t>
  </si>
  <si>
    <t>I240702023</t>
  </si>
  <si>
    <t>I240702024</t>
  </si>
  <si>
    <t>I240702025</t>
  </si>
  <si>
    <t>I240703002</t>
  </si>
  <si>
    <t>I240703003</t>
  </si>
  <si>
    <t>I240703004</t>
  </si>
  <si>
    <t>I240703005</t>
  </si>
  <si>
    <t>I240703006</t>
  </si>
  <si>
    <t>I240703007</t>
  </si>
  <si>
    <t>I240703008</t>
  </si>
  <si>
    <t>I240703009</t>
  </si>
  <si>
    <t>I240703010</t>
  </si>
  <si>
    <t>I240703011</t>
  </si>
  <si>
    <t>I240703012</t>
  </si>
  <si>
    <t>I240703013</t>
  </si>
  <si>
    <t>I240703014</t>
  </si>
  <si>
    <t>I240703015</t>
  </si>
  <si>
    <t>I240703016</t>
  </si>
  <si>
    <t>I240703017</t>
  </si>
  <si>
    <t>I240703018</t>
  </si>
  <si>
    <t>I240703019</t>
  </si>
  <si>
    <t>I240703020</t>
  </si>
  <si>
    <t>I240703021</t>
  </si>
  <si>
    <t>I240703022</t>
  </si>
  <si>
    <t>I240703023</t>
  </si>
  <si>
    <t>I240703024</t>
  </si>
  <si>
    <t>I240703025</t>
  </si>
  <si>
    <t>I240703026</t>
  </si>
  <si>
    <t>I240703027</t>
  </si>
  <si>
    <t>I240704002</t>
  </si>
  <si>
    <t>I240704003</t>
  </si>
  <si>
    <t>I240704004</t>
  </si>
  <si>
    <t>I240704005</t>
  </si>
  <si>
    <t>I240704006</t>
  </si>
  <si>
    <t>I240704007</t>
  </si>
  <si>
    <t>I240704008</t>
  </si>
  <si>
    <t>I240704009</t>
  </si>
  <si>
    <t>I240704010</t>
  </si>
  <si>
    <t>I240704011</t>
  </si>
  <si>
    <t>I240704012</t>
  </si>
  <si>
    <t>I240704013</t>
  </si>
  <si>
    <t>I240704014</t>
  </si>
  <si>
    <t>I240704015</t>
  </si>
  <si>
    <t>I240704016</t>
  </si>
  <si>
    <t>I240704017</t>
  </si>
  <si>
    <t>I240704018</t>
  </si>
  <si>
    <t>I240704019</t>
  </si>
  <si>
    <t>I240704020</t>
  </si>
  <si>
    <t>I240704021</t>
  </si>
  <si>
    <t>I240704022</t>
  </si>
  <si>
    <t>I240704023</t>
  </si>
  <si>
    <t>I240704024</t>
  </si>
  <si>
    <t>I240704025</t>
  </si>
  <si>
    <t>I240704026</t>
  </si>
  <si>
    <t>I240705002</t>
  </si>
  <si>
    <t>I240705003</t>
  </si>
  <si>
    <t>I240705004</t>
  </si>
  <si>
    <t>I240705005</t>
  </si>
  <si>
    <t>I240705006</t>
  </si>
  <si>
    <t>I240705007</t>
  </si>
  <si>
    <t>I240705008</t>
  </si>
  <si>
    <t>I240705009</t>
  </si>
  <si>
    <t>I240705010</t>
  </si>
  <si>
    <t>I240705011</t>
  </si>
  <si>
    <t>I240705012</t>
  </si>
  <si>
    <t>I240705013</t>
  </si>
  <si>
    <t>I240705014</t>
  </si>
  <si>
    <t>I240705015</t>
  </si>
  <si>
    <t>I240705016</t>
  </si>
  <si>
    <t>I240705017</t>
  </si>
  <si>
    <t>I240705018</t>
  </si>
  <si>
    <t>I240705019</t>
  </si>
  <si>
    <t>I240705020</t>
  </si>
  <si>
    <t>I240705021</t>
  </si>
  <si>
    <t>I240705022</t>
  </si>
  <si>
    <t>I240705023</t>
  </si>
  <si>
    <t>I240705024</t>
  </si>
  <si>
    <t>I240705025</t>
  </si>
  <si>
    <t>I240705026</t>
  </si>
  <si>
    <t>I240705027</t>
  </si>
  <si>
    <t>I240705028</t>
  </si>
  <si>
    <t>I240782002</t>
  </si>
  <si>
    <t>I240782003</t>
  </si>
  <si>
    <t>I240782004</t>
  </si>
  <si>
    <t>I240782005</t>
  </si>
  <si>
    <t>I240782006</t>
  </si>
  <si>
    <t>Admin / Supervision Charge</t>
  </si>
  <si>
    <t>I240782007</t>
  </si>
  <si>
    <t>I240782008</t>
  </si>
  <si>
    <t>I240782009</t>
  </si>
  <si>
    <t>I240782010</t>
  </si>
  <si>
    <t>I240782011</t>
  </si>
  <si>
    <t>I240782012</t>
  </si>
  <si>
    <t>I240782013</t>
  </si>
  <si>
    <t>I240782014</t>
  </si>
  <si>
    <t>Optical Power Mtr &amp; Source</t>
  </si>
  <si>
    <t>I240782015</t>
  </si>
  <si>
    <t>I240782016</t>
  </si>
  <si>
    <t>I240782017</t>
  </si>
  <si>
    <t>I250114002</t>
  </si>
  <si>
    <t>I250114003</t>
  </si>
  <si>
    <t>I250114004</t>
  </si>
  <si>
    <t>I250114005</t>
  </si>
  <si>
    <t>I250114006</t>
  </si>
  <si>
    <t>I250114007</t>
  </si>
  <si>
    <t>I250114008</t>
  </si>
  <si>
    <t>I250114009</t>
  </si>
  <si>
    <t>I250114010</t>
  </si>
  <si>
    <t>I250114011</t>
  </si>
  <si>
    <t>I250114012</t>
  </si>
  <si>
    <t>Existing Aerial Cable Cutt</t>
  </si>
  <si>
    <t>I250114013</t>
  </si>
  <si>
    <t>I250201002</t>
  </si>
  <si>
    <t>I250201003</t>
  </si>
  <si>
    <t>I250201004</t>
  </si>
  <si>
    <t>I250201005</t>
  </si>
  <si>
    <t>I250201006</t>
  </si>
  <si>
    <t>I250201007</t>
  </si>
  <si>
    <t>I250201008</t>
  </si>
  <si>
    <t>I250201009</t>
  </si>
  <si>
    <t>I250201010</t>
  </si>
  <si>
    <t>Cable Hauling    - (Aeria</t>
  </si>
  <si>
    <t>I250201011</t>
  </si>
  <si>
    <t>I250201012</t>
  </si>
  <si>
    <t>I250201013</t>
  </si>
  <si>
    <t>I250201014</t>
  </si>
  <si>
    <t>I250201015</t>
  </si>
  <si>
    <t>I250201016</t>
  </si>
  <si>
    <t>I250201017</t>
  </si>
  <si>
    <t>I250201018</t>
  </si>
  <si>
    <t>I250201019</t>
  </si>
  <si>
    <t>I250201020</t>
  </si>
  <si>
    <t>I250201021</t>
  </si>
  <si>
    <t>I250202002</t>
  </si>
  <si>
    <t>I250202003</t>
  </si>
  <si>
    <t>I250202004</t>
  </si>
  <si>
    <t>I250202005</t>
  </si>
  <si>
    <t>I250202006</t>
  </si>
  <si>
    <t>I250202007</t>
  </si>
  <si>
    <t>I250202008</t>
  </si>
  <si>
    <t>I250202009</t>
  </si>
  <si>
    <t>I250202010</t>
  </si>
  <si>
    <t>I250202011</t>
  </si>
  <si>
    <t>I250202012</t>
  </si>
  <si>
    <t>I250202013</t>
  </si>
  <si>
    <t>I250202014</t>
  </si>
  <si>
    <t>I250202015</t>
  </si>
  <si>
    <t>I250202016</t>
  </si>
  <si>
    <t>I250202017</t>
  </si>
  <si>
    <t>I250202018</t>
  </si>
  <si>
    <t>I250202019</t>
  </si>
  <si>
    <t>OTDR  - For Core / FTTH bo</t>
  </si>
  <si>
    <t>I250202020</t>
  </si>
  <si>
    <t>I250202021</t>
  </si>
  <si>
    <t>I250202022</t>
  </si>
  <si>
    <t>I250202023</t>
  </si>
  <si>
    <t>I250202024</t>
  </si>
  <si>
    <t>I250203002</t>
  </si>
  <si>
    <t>I250203003</t>
  </si>
  <si>
    <t>I250203004</t>
  </si>
  <si>
    <t>I250203005</t>
  </si>
  <si>
    <t>I250203006</t>
  </si>
  <si>
    <t>I250203007</t>
  </si>
  <si>
    <t>I250203008</t>
  </si>
  <si>
    <t>I250203009</t>
  </si>
  <si>
    <t>I250203010</t>
  </si>
  <si>
    <t>I250203011</t>
  </si>
  <si>
    <t>I250203012</t>
  </si>
  <si>
    <t>I250205002</t>
  </si>
  <si>
    <t>I250205003</t>
  </si>
  <si>
    <t>I250205004</t>
  </si>
  <si>
    <t>I250205005</t>
  </si>
  <si>
    <t>I250205006</t>
  </si>
  <si>
    <t>I250205007</t>
  </si>
  <si>
    <t>I250205008</t>
  </si>
  <si>
    <t>I250205009</t>
  </si>
  <si>
    <t>I250205010</t>
  </si>
  <si>
    <t>I250205011</t>
  </si>
  <si>
    <t>I250205012</t>
  </si>
  <si>
    <t>I250205013</t>
  </si>
  <si>
    <t>I250205014</t>
  </si>
  <si>
    <t>I250205015</t>
  </si>
  <si>
    <t>I250205016</t>
  </si>
  <si>
    <t>I250205017</t>
  </si>
  <si>
    <t>I250205018</t>
  </si>
  <si>
    <t>I250205019</t>
  </si>
  <si>
    <t>I250205020</t>
  </si>
  <si>
    <t>I250205021</t>
  </si>
  <si>
    <t>I250205022</t>
  </si>
  <si>
    <t>I250205023</t>
  </si>
  <si>
    <t>I250205024</t>
  </si>
  <si>
    <t>I250206002</t>
  </si>
  <si>
    <t>I250206003</t>
  </si>
  <si>
    <t>I250206004</t>
  </si>
  <si>
    <t>I250206005</t>
  </si>
  <si>
    <t>I250206006</t>
  </si>
  <si>
    <t>I250206007</t>
  </si>
  <si>
    <t>I250206008</t>
  </si>
  <si>
    <t>I250206009</t>
  </si>
  <si>
    <t>I250206010</t>
  </si>
  <si>
    <t>I250206011</t>
  </si>
  <si>
    <t>I250206012</t>
  </si>
  <si>
    <t>I250206013</t>
  </si>
  <si>
    <t>I250206014</t>
  </si>
  <si>
    <t>I250206015</t>
  </si>
  <si>
    <t>I250206016</t>
  </si>
  <si>
    <t>I250206017</t>
  </si>
  <si>
    <t>I250206018</t>
  </si>
  <si>
    <t>I250206019</t>
  </si>
  <si>
    <t>I250206020</t>
  </si>
  <si>
    <t>I250206021</t>
  </si>
  <si>
    <t>I250206022</t>
  </si>
  <si>
    <t>I250206023</t>
  </si>
  <si>
    <t>I250206024</t>
  </si>
  <si>
    <t>I250206025</t>
  </si>
  <si>
    <t>I250206026</t>
  </si>
  <si>
    <t>I250206027</t>
  </si>
  <si>
    <t>I250206028</t>
  </si>
  <si>
    <t>I250207002</t>
  </si>
  <si>
    <t>I250207003</t>
  </si>
  <si>
    <t>I250207004</t>
  </si>
  <si>
    <t>I250207005</t>
  </si>
  <si>
    <t>I250207006</t>
  </si>
  <si>
    <t>I250207007</t>
  </si>
  <si>
    <t>I250207008</t>
  </si>
  <si>
    <t>I250207009</t>
  </si>
  <si>
    <t>I250207010</t>
  </si>
  <si>
    <t>I250207011</t>
  </si>
  <si>
    <t>I250207012</t>
  </si>
  <si>
    <t>I250207013</t>
  </si>
  <si>
    <t>I250207014</t>
  </si>
  <si>
    <t>I250207015</t>
  </si>
  <si>
    <t>I250207016</t>
  </si>
  <si>
    <t>I250207017</t>
  </si>
  <si>
    <t>I250207018</t>
  </si>
  <si>
    <t>I250207019</t>
  </si>
  <si>
    <t>I250207020</t>
  </si>
  <si>
    <t>I250207021</t>
  </si>
  <si>
    <t>I250207022</t>
  </si>
  <si>
    <t>I250207023</t>
  </si>
  <si>
    <t>I250208002</t>
  </si>
  <si>
    <t>I250208003</t>
  </si>
  <si>
    <t>I250208004</t>
  </si>
  <si>
    <t>I250208005</t>
  </si>
  <si>
    <t>I250208006</t>
  </si>
  <si>
    <t>I250208007</t>
  </si>
  <si>
    <t>I250208008</t>
  </si>
  <si>
    <t>I250208009</t>
  </si>
  <si>
    <t>I250208010</t>
  </si>
  <si>
    <t>I250208011</t>
  </si>
  <si>
    <t>I250208012</t>
  </si>
  <si>
    <t>I250208013</t>
  </si>
  <si>
    <t>I250208014</t>
  </si>
  <si>
    <t>I250208015</t>
  </si>
  <si>
    <t>I250208016</t>
  </si>
  <si>
    <t>I250208017</t>
  </si>
  <si>
    <t>I250208018</t>
  </si>
  <si>
    <t>I250208019</t>
  </si>
  <si>
    <t>I250208020</t>
  </si>
  <si>
    <t>I250208021</t>
  </si>
  <si>
    <t>I250208022</t>
  </si>
  <si>
    <t>I250208023</t>
  </si>
  <si>
    <t>I250208024</t>
  </si>
  <si>
    <t>I250209002</t>
  </si>
  <si>
    <t>I250209003</t>
  </si>
  <si>
    <t>I250209004</t>
  </si>
  <si>
    <t>I250209005</t>
  </si>
  <si>
    <t>I250209006</t>
  </si>
  <si>
    <t>I250209007</t>
  </si>
  <si>
    <t>I250209008</t>
  </si>
  <si>
    <t>I250209009</t>
  </si>
  <si>
    <t>I250209010</t>
  </si>
  <si>
    <t>I250209011</t>
  </si>
  <si>
    <t>I250209012</t>
  </si>
  <si>
    <t>I250209013</t>
  </si>
  <si>
    <t>I250209014</t>
  </si>
  <si>
    <t>I250209015</t>
  </si>
  <si>
    <t>I250209016</t>
  </si>
  <si>
    <t>I250209017</t>
  </si>
  <si>
    <t>I250209018</t>
  </si>
  <si>
    <t>I250209019</t>
  </si>
  <si>
    <t>I250209020</t>
  </si>
  <si>
    <t>I250209021</t>
  </si>
  <si>
    <t>I250209022</t>
  </si>
  <si>
    <t>I250209023</t>
  </si>
  <si>
    <t>I250209024</t>
  </si>
  <si>
    <t>I250209025</t>
  </si>
  <si>
    <t>I250209026</t>
  </si>
  <si>
    <t>I250209027</t>
  </si>
  <si>
    <t>I250209028</t>
  </si>
  <si>
    <t>I250209029</t>
  </si>
  <si>
    <t>I250210002</t>
  </si>
  <si>
    <t>I250210003</t>
  </si>
  <si>
    <t>I250210004</t>
  </si>
  <si>
    <t>I250210005</t>
  </si>
  <si>
    <t>I250210006</t>
  </si>
  <si>
    <t>I250210007</t>
  </si>
  <si>
    <t>I250210008</t>
  </si>
  <si>
    <t>I250210009</t>
  </si>
  <si>
    <t>I250210010</t>
  </si>
  <si>
    <t>I250210011</t>
  </si>
  <si>
    <t>I250210012</t>
  </si>
  <si>
    <t>I250210013</t>
  </si>
  <si>
    <t>I250210014</t>
  </si>
  <si>
    <t>I250210015</t>
  </si>
  <si>
    <t>I250210016</t>
  </si>
  <si>
    <t>I250210017</t>
  </si>
  <si>
    <t>I250210018</t>
  </si>
  <si>
    <t>I250210019</t>
  </si>
  <si>
    <t>I250210020</t>
  </si>
  <si>
    <t>I250210021</t>
  </si>
  <si>
    <t>I250210022</t>
  </si>
  <si>
    <t>I250210023</t>
  </si>
  <si>
    <t>I250210024</t>
  </si>
  <si>
    <t>I250210025</t>
  </si>
  <si>
    <t>I250210026</t>
  </si>
  <si>
    <t>I250210027</t>
  </si>
  <si>
    <t>I250210028</t>
  </si>
  <si>
    <t>I250210029</t>
  </si>
  <si>
    <t>I250211002</t>
  </si>
  <si>
    <t>I250211003</t>
  </si>
  <si>
    <t>I250211004</t>
  </si>
  <si>
    <t>I250211005</t>
  </si>
  <si>
    <t>I250211006</t>
  </si>
  <si>
    <t>I250211007</t>
  </si>
  <si>
    <t>I250211008</t>
  </si>
  <si>
    <t>I250211009</t>
  </si>
  <si>
    <t>I250211010</t>
  </si>
  <si>
    <t>I250211011</t>
  </si>
  <si>
    <t>I250211012</t>
  </si>
  <si>
    <t>I250211013</t>
  </si>
  <si>
    <t>I250211014</t>
  </si>
  <si>
    <t>I250211015</t>
  </si>
  <si>
    <t>I250211016</t>
  </si>
  <si>
    <t>I250211017</t>
  </si>
  <si>
    <t>I250211018</t>
  </si>
  <si>
    <t>I250211019</t>
  </si>
  <si>
    <t>I250211020</t>
  </si>
  <si>
    <t>I250211021</t>
  </si>
  <si>
    <t>I250211022</t>
  </si>
  <si>
    <t>I250212002</t>
  </si>
  <si>
    <t>I250212003</t>
  </si>
  <si>
    <t>I250212004</t>
  </si>
  <si>
    <t>I250212005</t>
  </si>
  <si>
    <t>I250212006</t>
  </si>
  <si>
    <t>I250212007</t>
  </si>
  <si>
    <t>I250212008</t>
  </si>
  <si>
    <t>I250212009</t>
  </si>
  <si>
    <t>I250212010</t>
  </si>
  <si>
    <t>I250212011</t>
  </si>
  <si>
    <t>I250212012</t>
  </si>
  <si>
    <t>I250212013</t>
  </si>
  <si>
    <t>I250212014</t>
  </si>
  <si>
    <t>I250212015</t>
  </si>
  <si>
    <t>I250212016</t>
  </si>
  <si>
    <t>I250212017</t>
  </si>
  <si>
    <t>I250212018</t>
  </si>
  <si>
    <t>I250212019</t>
  </si>
  <si>
    <t>I250212020</t>
  </si>
  <si>
    <t>I250212021</t>
  </si>
  <si>
    <t>I250212022</t>
  </si>
  <si>
    <t>I250212023</t>
  </si>
  <si>
    <t>I250212024</t>
  </si>
  <si>
    <t>I250213002</t>
  </si>
  <si>
    <t>I250213003</t>
  </si>
  <si>
    <t>I250213004</t>
  </si>
  <si>
    <t>I250213005</t>
  </si>
  <si>
    <t>I250213006</t>
  </si>
  <si>
    <t>I250213007</t>
  </si>
  <si>
    <t>I250213008</t>
  </si>
  <si>
    <t>I250213009</t>
  </si>
  <si>
    <t>I250213010</t>
  </si>
  <si>
    <t>I250213011</t>
  </si>
  <si>
    <t>I250213012</t>
  </si>
  <si>
    <t>I250213013</t>
  </si>
  <si>
    <t>I250213014</t>
  </si>
  <si>
    <t>I250213015</t>
  </si>
  <si>
    <t>I250213016</t>
  </si>
  <si>
    <t>I250213017</t>
  </si>
  <si>
    <t>I250213018</t>
  </si>
  <si>
    <t>I250213019</t>
  </si>
  <si>
    <t>I250213020</t>
  </si>
  <si>
    <t>I250213021</t>
  </si>
  <si>
    <t>I250213022</t>
  </si>
  <si>
    <t>I250213023</t>
  </si>
  <si>
    <t>I250213024</t>
  </si>
  <si>
    <t>I250298002</t>
  </si>
  <si>
    <t>I250298003</t>
  </si>
  <si>
    <t>I250298004</t>
  </si>
  <si>
    <t>I250298005</t>
  </si>
  <si>
    <t>I250298006</t>
  </si>
  <si>
    <t>I250298007</t>
  </si>
  <si>
    <t>I250298008</t>
  </si>
  <si>
    <t>I250298009</t>
  </si>
  <si>
    <t>I250298010</t>
  </si>
  <si>
    <t>I250298011</t>
  </si>
  <si>
    <t>I250298012</t>
  </si>
  <si>
    <t>I250307002</t>
  </si>
  <si>
    <t>I250307003</t>
  </si>
  <si>
    <t>I250307004</t>
  </si>
  <si>
    <t>I250307005</t>
  </si>
  <si>
    <t>I250307006</t>
  </si>
  <si>
    <t>I250307007</t>
  </si>
  <si>
    <t>I250307008</t>
  </si>
  <si>
    <t>I250307009</t>
  </si>
  <si>
    <t>I250307010</t>
  </si>
  <si>
    <t>I250307011</t>
  </si>
  <si>
    <t>I250307012</t>
  </si>
  <si>
    <t>I250307013</t>
  </si>
  <si>
    <t>I250307014</t>
  </si>
  <si>
    <t>I250307015</t>
  </si>
  <si>
    <t>I250307016</t>
  </si>
  <si>
    <t>I250307017</t>
  </si>
  <si>
    <t>I250307018</t>
  </si>
  <si>
    <t>I250307019</t>
  </si>
  <si>
    <t>I250307020</t>
  </si>
  <si>
    <t>I250326002</t>
  </si>
  <si>
    <t>I250326003</t>
  </si>
  <si>
    <t>I250326004</t>
  </si>
  <si>
    <t>Enclosures  - (Feeder  Acc</t>
  </si>
  <si>
    <t>I250326005</t>
  </si>
  <si>
    <t>Splitters - (Access &amp; Dist</t>
  </si>
  <si>
    <t>I250326006</t>
  </si>
  <si>
    <t>Duct   - (HDPE / GI with C</t>
  </si>
  <si>
    <t>I250326007</t>
  </si>
  <si>
    <t>Handholes   - (HH / Chambe</t>
  </si>
  <si>
    <t>I250326008</t>
  </si>
  <si>
    <t>I250326009</t>
  </si>
  <si>
    <t>I250326010</t>
  </si>
  <si>
    <t>I250326011</t>
  </si>
  <si>
    <t>I250326012</t>
  </si>
  <si>
    <t>Transportation   - (Vehicl</t>
  </si>
  <si>
    <t>I250326013</t>
  </si>
  <si>
    <t>I250326014</t>
  </si>
  <si>
    <t>I250326015</t>
  </si>
  <si>
    <t>I250326016</t>
  </si>
  <si>
    <t>I250326017</t>
  </si>
  <si>
    <t>I250326018</t>
  </si>
  <si>
    <t>I250327002</t>
  </si>
  <si>
    <t>I250327003</t>
  </si>
  <si>
    <t>I250327004</t>
  </si>
  <si>
    <t>I250327005</t>
  </si>
  <si>
    <t>I250327006</t>
  </si>
  <si>
    <t>I250327007</t>
  </si>
  <si>
    <t>I250327008</t>
  </si>
  <si>
    <t>I250327009</t>
  </si>
  <si>
    <t>I250327010</t>
  </si>
  <si>
    <t>I250327011</t>
  </si>
  <si>
    <t>I250327012</t>
  </si>
  <si>
    <t>I250327013</t>
  </si>
  <si>
    <t>I250327014</t>
  </si>
  <si>
    <t>I250327015</t>
  </si>
  <si>
    <t>I250327016</t>
  </si>
  <si>
    <t>I250327017</t>
  </si>
  <si>
    <t>I250327018</t>
  </si>
  <si>
    <t>I250327019</t>
  </si>
  <si>
    <t>I250327020</t>
  </si>
  <si>
    <t>I250327021</t>
  </si>
  <si>
    <t>I250327022</t>
  </si>
  <si>
    <t>I250327023</t>
  </si>
  <si>
    <t>I250327024</t>
  </si>
  <si>
    <t>I250327025</t>
  </si>
  <si>
    <t>I250327026</t>
  </si>
  <si>
    <t>I250327027</t>
  </si>
  <si>
    <t>I250374002</t>
  </si>
  <si>
    <t>I250374003</t>
  </si>
  <si>
    <t>I250374004</t>
  </si>
  <si>
    <t>I250374005</t>
  </si>
  <si>
    <t>I250374006</t>
  </si>
  <si>
    <t>I250375002</t>
  </si>
  <si>
    <t>I250375003</t>
  </si>
  <si>
    <t>I250375004</t>
  </si>
  <si>
    <t>I250375005</t>
  </si>
  <si>
    <t>I250375006</t>
  </si>
  <si>
    <t>I250375007</t>
  </si>
  <si>
    <t>I250375008</t>
  </si>
  <si>
    <t>I250375009</t>
  </si>
  <si>
    <t>I250375010</t>
  </si>
  <si>
    <t>I250375011</t>
  </si>
  <si>
    <t>I250375012</t>
  </si>
  <si>
    <t>I250375013</t>
  </si>
  <si>
    <t>I250375014</t>
  </si>
  <si>
    <t>I250375015</t>
  </si>
  <si>
    <t>I250375016</t>
  </si>
  <si>
    <t>I250375017</t>
  </si>
  <si>
    <t>I250375018</t>
  </si>
  <si>
    <t>I250375019</t>
  </si>
  <si>
    <t>I250375020</t>
  </si>
  <si>
    <t>I250375021</t>
  </si>
  <si>
    <t>I250375022</t>
  </si>
  <si>
    <t>I250376002</t>
  </si>
  <si>
    <t>I250376003</t>
  </si>
  <si>
    <t>I250376004</t>
  </si>
  <si>
    <t>I250376005</t>
  </si>
  <si>
    <t>I250376006</t>
  </si>
  <si>
    <t>I250376007</t>
  </si>
  <si>
    <t>I250376008</t>
  </si>
  <si>
    <t>I250376009</t>
  </si>
  <si>
    <t>I250376010</t>
  </si>
  <si>
    <t>I250376011</t>
  </si>
  <si>
    <t>I250376012</t>
  </si>
  <si>
    <t>I250376013</t>
  </si>
  <si>
    <t>I250376014</t>
  </si>
  <si>
    <t>I250376015</t>
  </si>
  <si>
    <t>I250376016</t>
  </si>
  <si>
    <t>I250376017</t>
  </si>
  <si>
    <t>I250376018</t>
  </si>
  <si>
    <t>I250376019</t>
  </si>
  <si>
    <t>I250376020</t>
  </si>
  <si>
    <t>I250376021</t>
  </si>
  <si>
    <t>I250376022</t>
  </si>
  <si>
    <t>I250376023</t>
  </si>
  <si>
    <t>I250376024</t>
  </si>
  <si>
    <t>I250376025</t>
  </si>
  <si>
    <t>I250376026</t>
  </si>
  <si>
    <t>I250376027</t>
  </si>
  <si>
    <t>I250376028</t>
  </si>
  <si>
    <t>I250377002</t>
  </si>
  <si>
    <t>I250377003</t>
  </si>
  <si>
    <t>I250377004</t>
  </si>
  <si>
    <t>I250377005</t>
  </si>
  <si>
    <t>I250377006</t>
  </si>
  <si>
    <t>I250377007</t>
  </si>
  <si>
    <t>I250377008</t>
  </si>
  <si>
    <t>I250377009</t>
  </si>
  <si>
    <t>I250377010</t>
  </si>
  <si>
    <t>I250377011</t>
  </si>
  <si>
    <t>I250377012</t>
  </si>
  <si>
    <t>I250377013</t>
  </si>
  <si>
    <t>I250377014</t>
  </si>
  <si>
    <t>I250377015</t>
  </si>
  <si>
    <t>I250377016</t>
  </si>
  <si>
    <t>I250377017</t>
  </si>
  <si>
    <t>I250377018</t>
  </si>
  <si>
    <t>I250377019</t>
  </si>
  <si>
    <t>I250377020</t>
  </si>
  <si>
    <t>I250377021</t>
  </si>
  <si>
    <t>I250377022</t>
  </si>
  <si>
    <t>I250377023</t>
  </si>
  <si>
    <t>I250377024</t>
  </si>
  <si>
    <t>I250377025</t>
  </si>
  <si>
    <t>I250378002</t>
  </si>
  <si>
    <t>I250378003</t>
  </si>
  <si>
    <t>I250378004</t>
  </si>
  <si>
    <t>I250378005</t>
  </si>
  <si>
    <t>I250378006</t>
  </si>
  <si>
    <t>I250378007</t>
  </si>
  <si>
    <t>I250378008</t>
  </si>
  <si>
    <t>I250378009</t>
  </si>
  <si>
    <t>I250378010</t>
  </si>
  <si>
    <t>I250378011</t>
  </si>
  <si>
    <t>I250378012</t>
  </si>
  <si>
    <t>I250378013</t>
  </si>
  <si>
    <t>I250378014</t>
  </si>
  <si>
    <t>I250378015</t>
  </si>
  <si>
    <t>I250378016</t>
  </si>
  <si>
    <t>I250378017</t>
  </si>
  <si>
    <t>I250378018</t>
  </si>
  <si>
    <t>I250378019</t>
  </si>
  <si>
    <t>I250378020</t>
  </si>
  <si>
    <t>I250378021</t>
  </si>
  <si>
    <t>I250378022</t>
  </si>
  <si>
    <t>I250378023</t>
  </si>
  <si>
    <t>I250378024</t>
  </si>
  <si>
    <t>I250379002</t>
  </si>
  <si>
    <t>I250379003</t>
  </si>
  <si>
    <t>I250379004</t>
  </si>
  <si>
    <t>I250379005</t>
  </si>
  <si>
    <t>I250379006</t>
  </si>
  <si>
    <t>I250379007</t>
  </si>
  <si>
    <t>I250379008</t>
  </si>
  <si>
    <t>I250379009</t>
  </si>
  <si>
    <t>I250379010</t>
  </si>
  <si>
    <t>I250379011</t>
  </si>
  <si>
    <t>I250379012</t>
  </si>
  <si>
    <t>I250379013</t>
  </si>
  <si>
    <t>I250379014</t>
  </si>
  <si>
    <t>I250379015</t>
  </si>
  <si>
    <t>I250379016</t>
  </si>
  <si>
    <t>I250379017</t>
  </si>
  <si>
    <t>I250379018</t>
  </si>
  <si>
    <t>I250379019</t>
  </si>
  <si>
    <t>I250379020</t>
  </si>
  <si>
    <t>I250379021</t>
  </si>
  <si>
    <t>I250379022</t>
  </si>
  <si>
    <t>I250380002</t>
  </si>
  <si>
    <t>I250380003</t>
  </si>
  <si>
    <t>I250380004</t>
  </si>
  <si>
    <t>I250380005</t>
  </si>
  <si>
    <t>I250380006</t>
  </si>
  <si>
    <t>I250380007</t>
  </si>
  <si>
    <t>I250380008</t>
  </si>
  <si>
    <t>I250380009</t>
  </si>
  <si>
    <t>I250380010</t>
  </si>
  <si>
    <t>I250380011</t>
  </si>
  <si>
    <t>I250380012</t>
  </si>
  <si>
    <t>I250380013</t>
  </si>
  <si>
    <t>I250380014</t>
  </si>
  <si>
    <t>I250380015</t>
  </si>
  <si>
    <t>I250380016</t>
  </si>
  <si>
    <t>I250380017</t>
  </si>
  <si>
    <t>I250380018</t>
  </si>
  <si>
    <t>I250380019</t>
  </si>
  <si>
    <t>I250380020</t>
  </si>
  <si>
    <t>I250380021</t>
  </si>
  <si>
    <t>I250681002</t>
  </si>
  <si>
    <t>I250681003</t>
  </si>
  <si>
    <t>I250681004</t>
  </si>
  <si>
    <t>I250681005</t>
  </si>
  <si>
    <t>I250681006</t>
  </si>
  <si>
    <t>I250681007</t>
  </si>
  <si>
    <t>I250681008</t>
  </si>
  <si>
    <t>I250681009</t>
  </si>
  <si>
    <t>I250681010</t>
  </si>
  <si>
    <t>I250681011</t>
  </si>
  <si>
    <t>I250681012</t>
  </si>
  <si>
    <t>I250681013</t>
  </si>
  <si>
    <t>I250681014</t>
  </si>
  <si>
    <t>I250681015</t>
  </si>
  <si>
    <t>I250681016</t>
  </si>
  <si>
    <t>I250681017</t>
  </si>
  <si>
    <t>I250681018</t>
  </si>
  <si>
    <t>I250681019</t>
  </si>
  <si>
    <t>I250681020</t>
  </si>
  <si>
    <t>CATV Transmission Equipme</t>
  </si>
  <si>
    <t>I250681021</t>
  </si>
  <si>
    <t>I250681022</t>
  </si>
  <si>
    <t>I250734002</t>
  </si>
  <si>
    <t>I250734003</t>
  </si>
  <si>
    <t>I250734004</t>
  </si>
  <si>
    <t>I250734005</t>
  </si>
  <si>
    <t>I250734006</t>
  </si>
  <si>
    <t>I250734007</t>
  </si>
  <si>
    <t>I250734008</t>
  </si>
  <si>
    <t>I250734009</t>
  </si>
  <si>
    <t>I250734010</t>
  </si>
  <si>
    <t>I250734011</t>
  </si>
  <si>
    <t>I250734012</t>
  </si>
  <si>
    <t>I250734013</t>
  </si>
  <si>
    <t>I250734014</t>
  </si>
  <si>
    <t>I250734015</t>
  </si>
  <si>
    <t>I250734016</t>
  </si>
  <si>
    <t>I250734017</t>
  </si>
  <si>
    <t>I250734018</t>
  </si>
  <si>
    <t>I250734019</t>
  </si>
  <si>
    <t>I250734020</t>
  </si>
  <si>
    <t>I250734021</t>
  </si>
  <si>
    <t>I250734022</t>
  </si>
  <si>
    <t>I250734023</t>
  </si>
  <si>
    <t>I250734024</t>
  </si>
  <si>
    <t>I250734025</t>
  </si>
  <si>
    <t>I250734026</t>
  </si>
  <si>
    <t>I250737002</t>
  </si>
  <si>
    <t>I250737003</t>
  </si>
  <si>
    <t>I250737004</t>
  </si>
  <si>
    <t>I250737005</t>
  </si>
  <si>
    <t>I250737006</t>
  </si>
  <si>
    <t>I250737007</t>
  </si>
  <si>
    <t>I250737008</t>
  </si>
  <si>
    <t>I250737009</t>
  </si>
  <si>
    <t>I250737010</t>
  </si>
  <si>
    <t>I250737011</t>
  </si>
  <si>
    <t>I250737012</t>
  </si>
  <si>
    <t>I250737013</t>
  </si>
  <si>
    <t>I250737014</t>
  </si>
  <si>
    <t>I250737015</t>
  </si>
  <si>
    <t>I250737016</t>
  </si>
  <si>
    <t>I250737017</t>
  </si>
  <si>
    <t>I250737018</t>
  </si>
  <si>
    <t>I250737019</t>
  </si>
  <si>
    <t>I250737020</t>
  </si>
  <si>
    <t>I250737021</t>
  </si>
  <si>
    <t>I250737022</t>
  </si>
  <si>
    <t>I250737023</t>
  </si>
  <si>
    <t>I250737024</t>
  </si>
  <si>
    <t>I260060002</t>
  </si>
  <si>
    <t>I260060003</t>
  </si>
  <si>
    <t>I260060004</t>
  </si>
  <si>
    <t>I260060005</t>
  </si>
  <si>
    <t>I260060006</t>
  </si>
  <si>
    <t>I260060007</t>
  </si>
  <si>
    <t>I260060008</t>
  </si>
  <si>
    <t>I260060009</t>
  </si>
  <si>
    <t>I260060010</t>
  </si>
  <si>
    <t>I260060011</t>
  </si>
  <si>
    <t>I260060012</t>
  </si>
  <si>
    <t>I260060013</t>
  </si>
  <si>
    <t>I260060014</t>
  </si>
  <si>
    <t>I260060015</t>
  </si>
  <si>
    <t>I260060016</t>
  </si>
  <si>
    <t>Optical Switch  Transmitte</t>
  </si>
  <si>
    <t>I260060017</t>
  </si>
  <si>
    <t>I260060018</t>
  </si>
  <si>
    <t>DEV: Tool Kits   Cable pre</t>
  </si>
  <si>
    <t>I260061002</t>
  </si>
  <si>
    <t>I260061003</t>
  </si>
  <si>
    <t>I260061004</t>
  </si>
  <si>
    <t>I260061005</t>
  </si>
  <si>
    <t>I260061006</t>
  </si>
  <si>
    <t>I260061007</t>
  </si>
  <si>
    <t>I260061008</t>
  </si>
  <si>
    <t>I260061009</t>
  </si>
  <si>
    <t>I260061010</t>
  </si>
  <si>
    <t>I260061011</t>
  </si>
  <si>
    <t>I260061012</t>
  </si>
  <si>
    <t>I260061013</t>
  </si>
  <si>
    <t>I260061014</t>
  </si>
  <si>
    <t>I260061015</t>
  </si>
  <si>
    <t>I260061016</t>
  </si>
  <si>
    <t>I260061017</t>
  </si>
  <si>
    <t>I260061018</t>
  </si>
  <si>
    <t>I260061019</t>
  </si>
  <si>
    <t>I260061020</t>
  </si>
  <si>
    <t>I260061021</t>
  </si>
  <si>
    <t>I260061022</t>
  </si>
  <si>
    <t>I260061023</t>
  </si>
  <si>
    <t>I260068002</t>
  </si>
  <si>
    <t>I260068003</t>
  </si>
  <si>
    <t>I260068004</t>
  </si>
  <si>
    <t>I260068005</t>
  </si>
  <si>
    <t>I260068006</t>
  </si>
  <si>
    <t>I260068007</t>
  </si>
  <si>
    <t>I260068008</t>
  </si>
  <si>
    <t>I260068009</t>
  </si>
  <si>
    <t>I260068010</t>
  </si>
  <si>
    <t>I260068011</t>
  </si>
  <si>
    <t>I260068012</t>
  </si>
  <si>
    <t>I260068013</t>
  </si>
  <si>
    <t>I260068014</t>
  </si>
  <si>
    <t>I260068015</t>
  </si>
  <si>
    <t>I260068016</t>
  </si>
  <si>
    <t>I260068017</t>
  </si>
  <si>
    <t>I260068018</t>
  </si>
  <si>
    <t>I260068019</t>
  </si>
  <si>
    <t>I260068020</t>
  </si>
  <si>
    <t>I260068021</t>
  </si>
  <si>
    <t>I260068022</t>
  </si>
  <si>
    <t>I260068023</t>
  </si>
  <si>
    <t>I260068024</t>
  </si>
  <si>
    <t>I260068025</t>
  </si>
  <si>
    <t>I260068026</t>
  </si>
  <si>
    <t>I260068027</t>
  </si>
  <si>
    <t>I260105002</t>
  </si>
  <si>
    <t>I260105003</t>
  </si>
  <si>
    <t>I260105004</t>
  </si>
  <si>
    <t>I260105005</t>
  </si>
  <si>
    <t>I260105006</t>
  </si>
  <si>
    <t>I260105007</t>
  </si>
  <si>
    <t>I260105008</t>
  </si>
  <si>
    <t>I260105009</t>
  </si>
  <si>
    <t>I260105010</t>
  </si>
  <si>
    <t>I260105011</t>
  </si>
  <si>
    <t>I260105012</t>
  </si>
  <si>
    <t>I260105013</t>
  </si>
  <si>
    <t>I260105014</t>
  </si>
  <si>
    <t>I260105015</t>
  </si>
  <si>
    <t>I260105016</t>
  </si>
  <si>
    <t>I260105017</t>
  </si>
  <si>
    <t>I260105018</t>
  </si>
  <si>
    <t>I260105019</t>
  </si>
  <si>
    <t>I260105020</t>
  </si>
  <si>
    <t>I260159002</t>
  </si>
  <si>
    <t>I260159003</t>
  </si>
  <si>
    <t>I260159004</t>
  </si>
  <si>
    <t>I260159005</t>
  </si>
  <si>
    <t>I260159006</t>
  </si>
  <si>
    <t>I260159007</t>
  </si>
  <si>
    <t>I260159008</t>
  </si>
  <si>
    <t>I260159009</t>
  </si>
  <si>
    <t>I260159010</t>
  </si>
  <si>
    <t>I260159011</t>
  </si>
  <si>
    <t>I260159012</t>
  </si>
  <si>
    <t>I260159013</t>
  </si>
  <si>
    <t>I260159014</t>
  </si>
  <si>
    <t>I260159015</t>
  </si>
  <si>
    <t>I260159016</t>
  </si>
  <si>
    <t>I260159017</t>
  </si>
  <si>
    <t>I260159018</t>
  </si>
  <si>
    <t>I260159019</t>
  </si>
  <si>
    <t>I260159020</t>
  </si>
  <si>
    <t>I260159021</t>
  </si>
  <si>
    <t>I260159022</t>
  </si>
  <si>
    <t>I260160002</t>
  </si>
  <si>
    <t>I260160003</t>
  </si>
  <si>
    <t>Cables   - (Feeder  Acces</t>
  </si>
  <si>
    <t>I260160004</t>
  </si>
  <si>
    <t>Enclosures   - (Feeder  A</t>
  </si>
  <si>
    <t>I260160005</t>
  </si>
  <si>
    <t>Splitters  - (Access &amp; Di</t>
  </si>
  <si>
    <t>I260160006</t>
  </si>
  <si>
    <t>Duct    - (HDPE / GI with</t>
  </si>
  <si>
    <t>I260160007</t>
  </si>
  <si>
    <t>I260160008</t>
  </si>
  <si>
    <t>I260160009</t>
  </si>
  <si>
    <t>I260160010</t>
  </si>
  <si>
    <t>I260160011</t>
  </si>
  <si>
    <t>I260160012</t>
  </si>
  <si>
    <t>Building Attachments    -</t>
  </si>
  <si>
    <t>I260160013</t>
  </si>
  <si>
    <t>Transportation    - (Vehi</t>
  </si>
  <si>
    <t>I260160014</t>
  </si>
  <si>
    <t>I260160015</t>
  </si>
  <si>
    <t>I260160016</t>
  </si>
  <si>
    <t>I260160017</t>
  </si>
  <si>
    <t>I260160018</t>
  </si>
  <si>
    <t>I260160019</t>
  </si>
  <si>
    <t>I260160020</t>
  </si>
  <si>
    <t>I260160021</t>
  </si>
  <si>
    <t>I260160022</t>
  </si>
  <si>
    <t>I260160023</t>
  </si>
  <si>
    <t>I260160024</t>
  </si>
  <si>
    <t>I260160025</t>
  </si>
  <si>
    <t>I260160026</t>
  </si>
  <si>
    <t>I260179002</t>
  </si>
  <si>
    <t>I260179003</t>
  </si>
  <si>
    <t>I260179004</t>
  </si>
  <si>
    <t>I260179005</t>
  </si>
  <si>
    <t>I260179006</t>
  </si>
  <si>
    <t>I260179007</t>
  </si>
  <si>
    <t>I260179008</t>
  </si>
  <si>
    <t>I260179009</t>
  </si>
  <si>
    <t>I260179010</t>
  </si>
  <si>
    <t>I260179011</t>
  </si>
  <si>
    <t>I260180002</t>
  </si>
  <si>
    <t>I260180003</t>
  </si>
  <si>
    <t>I260180004</t>
  </si>
  <si>
    <t>I260180005</t>
  </si>
  <si>
    <t>I260180006</t>
  </si>
  <si>
    <t>I260180007</t>
  </si>
  <si>
    <t>I260180008</t>
  </si>
  <si>
    <t>I260180009</t>
  </si>
  <si>
    <t>I260180010</t>
  </si>
  <si>
    <t>I260180011</t>
  </si>
  <si>
    <t>I260180012</t>
  </si>
  <si>
    <t>I260180013</t>
  </si>
  <si>
    <t>I260180014</t>
  </si>
  <si>
    <t>I260180015</t>
  </si>
  <si>
    <t>I260180016</t>
  </si>
  <si>
    <t>I260180017</t>
  </si>
  <si>
    <t>I260180018</t>
  </si>
  <si>
    <t>I260180019</t>
  </si>
  <si>
    <t>I260180020</t>
  </si>
  <si>
    <t>I260180021</t>
  </si>
  <si>
    <t>I260180022</t>
  </si>
  <si>
    <t>I260180023</t>
  </si>
  <si>
    <t>I260180024</t>
  </si>
  <si>
    <t>I260180025</t>
  </si>
  <si>
    <t>I260180026</t>
  </si>
  <si>
    <t>I260180027</t>
  </si>
  <si>
    <t>I260208002</t>
  </si>
  <si>
    <t>I260208003</t>
  </si>
  <si>
    <t>I260208004</t>
  </si>
  <si>
    <t>I260208005</t>
  </si>
  <si>
    <t>I260208006</t>
  </si>
  <si>
    <t>I260208007</t>
  </si>
  <si>
    <t>I260208008</t>
  </si>
  <si>
    <t>I260208009</t>
  </si>
  <si>
    <t>I260208010</t>
  </si>
  <si>
    <t>I260208011</t>
  </si>
  <si>
    <t>I260208012</t>
  </si>
  <si>
    <t>I260208013</t>
  </si>
  <si>
    <t>I260208014</t>
  </si>
  <si>
    <t>I260208015</t>
  </si>
  <si>
    <t>I260208016</t>
  </si>
  <si>
    <t>I260208017</t>
  </si>
  <si>
    <t>I260208018</t>
  </si>
  <si>
    <t>I260208019</t>
  </si>
  <si>
    <t>I260208020</t>
  </si>
  <si>
    <t>I260208021</t>
  </si>
  <si>
    <t>I260208022</t>
  </si>
  <si>
    <t>I260208023</t>
  </si>
  <si>
    <t>I260208024</t>
  </si>
  <si>
    <t>I260294002</t>
  </si>
  <si>
    <t>I260294003</t>
  </si>
  <si>
    <t>I260294004</t>
  </si>
  <si>
    <t>I260294005</t>
  </si>
  <si>
    <t>I260294006</t>
  </si>
  <si>
    <t>I260294007</t>
  </si>
  <si>
    <t>I260294008</t>
  </si>
  <si>
    <t>I260294009</t>
  </si>
  <si>
    <t>I260294010</t>
  </si>
  <si>
    <t>I260294011</t>
  </si>
  <si>
    <t>I260294012</t>
  </si>
  <si>
    <t>I260294013</t>
  </si>
  <si>
    <t>I260294014</t>
  </si>
  <si>
    <t>I260294015</t>
  </si>
  <si>
    <t>I260294016</t>
  </si>
  <si>
    <t>I260294017</t>
  </si>
  <si>
    <t>I260294018</t>
  </si>
  <si>
    <t>I260294019</t>
  </si>
  <si>
    <t>I260294020</t>
  </si>
  <si>
    <t>I260294021</t>
  </si>
  <si>
    <t>I260294022</t>
  </si>
  <si>
    <t>I260294023</t>
  </si>
  <si>
    <t>I260295002</t>
  </si>
  <si>
    <t>I260295003</t>
  </si>
  <si>
    <t>I260295004</t>
  </si>
  <si>
    <t>I260295005</t>
  </si>
  <si>
    <t>I260295006</t>
  </si>
  <si>
    <t>I260295007</t>
  </si>
  <si>
    <t>I260295008</t>
  </si>
  <si>
    <t>I260295009</t>
  </si>
  <si>
    <t>I260295010</t>
  </si>
  <si>
    <t>I260295011</t>
  </si>
  <si>
    <t>I260295012</t>
  </si>
  <si>
    <t>I260295013</t>
  </si>
  <si>
    <t>I260295014</t>
  </si>
  <si>
    <t>I260295015</t>
  </si>
  <si>
    <t>I260295016</t>
  </si>
  <si>
    <t>I260295017</t>
  </si>
  <si>
    <t>I260295018</t>
  </si>
  <si>
    <t>I260295019</t>
  </si>
  <si>
    <t>I260295020</t>
  </si>
  <si>
    <t>I260295021</t>
  </si>
  <si>
    <t>I260295022</t>
  </si>
  <si>
    <t>I260295023</t>
  </si>
  <si>
    <t>I260295024</t>
  </si>
  <si>
    <t>I260295025</t>
  </si>
  <si>
    <t>I260295026</t>
  </si>
  <si>
    <t>I260295027</t>
  </si>
  <si>
    <t>I260295028</t>
  </si>
  <si>
    <t>I260295029</t>
  </si>
  <si>
    <t>I260296002</t>
  </si>
  <si>
    <t>I260296003</t>
  </si>
  <si>
    <t>I260296004</t>
  </si>
  <si>
    <t>I260296005</t>
  </si>
  <si>
    <t>I260296006</t>
  </si>
  <si>
    <t>I260296007</t>
  </si>
  <si>
    <t>I260296008</t>
  </si>
  <si>
    <t>I260296009</t>
  </si>
  <si>
    <t>I260296010</t>
  </si>
  <si>
    <t>I260296011</t>
  </si>
  <si>
    <t>I260296012</t>
  </si>
  <si>
    <t>I260296013</t>
  </si>
  <si>
    <t>I260296014</t>
  </si>
  <si>
    <t>I260296015</t>
  </si>
  <si>
    <t>I260296016</t>
  </si>
  <si>
    <t>I260296017</t>
  </si>
  <si>
    <t>I260296018</t>
  </si>
  <si>
    <t>I260296019</t>
  </si>
  <si>
    <t>I260296020</t>
  </si>
  <si>
    <t>I260296021</t>
  </si>
  <si>
    <t>I260296022</t>
  </si>
  <si>
    <t>I260296023</t>
  </si>
  <si>
    <t>I260296024</t>
  </si>
  <si>
    <t>I260296025</t>
  </si>
  <si>
    <t>I260296026</t>
  </si>
  <si>
    <t>I260296027</t>
  </si>
  <si>
    <t>I260296028</t>
  </si>
  <si>
    <t>I260296029</t>
  </si>
  <si>
    <t>I260298002</t>
  </si>
  <si>
    <t>I260298003</t>
  </si>
  <si>
    <t>I260298004</t>
  </si>
  <si>
    <t>I260298005</t>
  </si>
  <si>
    <t>I260298006</t>
  </si>
  <si>
    <t>I260298007</t>
  </si>
  <si>
    <t>I260298008</t>
  </si>
  <si>
    <t>I260298009</t>
  </si>
  <si>
    <t>I260298010</t>
  </si>
  <si>
    <t>I260298011</t>
  </si>
  <si>
    <t>I260298012</t>
  </si>
  <si>
    <t>I260298013</t>
  </si>
  <si>
    <t>I260361002</t>
  </si>
  <si>
    <t>I260361003</t>
  </si>
  <si>
    <t>I260361004</t>
  </si>
  <si>
    <t>I260361005</t>
  </si>
  <si>
    <t>I260361006</t>
  </si>
  <si>
    <t>I260361007</t>
  </si>
  <si>
    <t>I260361008</t>
  </si>
  <si>
    <t>I260361009</t>
  </si>
  <si>
    <t>I260361010</t>
  </si>
  <si>
    <t>I260361011</t>
  </si>
  <si>
    <t>I260361012</t>
  </si>
  <si>
    <t>I260361013</t>
  </si>
  <si>
    <t>I260361014</t>
  </si>
  <si>
    <t>I260361015</t>
  </si>
  <si>
    <t>I260361016</t>
  </si>
  <si>
    <t>I260361017</t>
  </si>
  <si>
    <t>I260361018</t>
  </si>
  <si>
    <t>I260361019</t>
  </si>
  <si>
    <t>I260361020</t>
  </si>
  <si>
    <t>I260361021</t>
  </si>
  <si>
    <t>I260361022</t>
  </si>
  <si>
    <t>I260361023</t>
  </si>
  <si>
    <t>I260361024</t>
  </si>
  <si>
    <t>I260361025</t>
  </si>
  <si>
    <t>I260361026</t>
  </si>
  <si>
    <t>I260361027</t>
  </si>
  <si>
    <t>I260361028</t>
  </si>
  <si>
    <t>Budget Position</t>
  </si>
  <si>
    <t>Approved SF Expansion Feasibilities Report - Financial Focused</t>
  </si>
  <si>
    <t>m</t>
  </si>
  <si>
    <t>C</t>
  </si>
  <si>
    <t>Live - As per Plan</t>
  </si>
  <si>
    <t>Not Live - Others Reasons</t>
  </si>
  <si>
    <t>Not Live - Permission Issues</t>
  </si>
  <si>
    <t>AAA</t>
  </si>
  <si>
    <t>S. No</t>
  </si>
  <si>
    <t>Area / Section / Pocket / Society</t>
  </si>
  <si>
    <t>Customers According to %age</t>
  </si>
  <si>
    <t>Allocated
Budget
(Fig in Rs.)</t>
  </si>
  <si>
    <t>Current Status</t>
  </si>
  <si>
    <t>Remarks (if any)</t>
  </si>
  <si>
    <t>Bagga</t>
  </si>
  <si>
    <t>Chitan</t>
  </si>
  <si>
    <t>Eid Gah</t>
  </si>
  <si>
    <t>Gharmala</t>
  </si>
  <si>
    <t>Gujjar pur</t>
  </si>
  <si>
    <t>Kantrila</t>
  </si>
  <si>
    <t>Kantrili</t>
  </si>
  <si>
    <t>Kotli Allahyar</t>
  </si>
  <si>
    <t>Saeela</t>
  </si>
  <si>
    <t>Gharmala Monan</t>
  </si>
  <si>
    <t>Jahangir</t>
  </si>
  <si>
    <t>Jhakkarr</t>
  </si>
  <si>
    <t>Chak Hafizan</t>
  </si>
  <si>
    <t>Chak Doulat</t>
  </si>
  <si>
    <t>Ranjha Mahira</t>
  </si>
  <si>
    <t>Muftian</t>
  </si>
  <si>
    <t>Chak Akka</t>
  </si>
  <si>
    <t>Thatti Gujran &amp; Mughlan</t>
  </si>
  <si>
    <t xml:space="preserve">DHA Sector A ( Villas ) </t>
  </si>
  <si>
    <t>Al Hafeez Garden Ph-5</t>
  </si>
  <si>
    <t>Al Hafeez Gdn Ph-2</t>
  </si>
  <si>
    <t>Al Raheem Gdn Ph-2 Extn.</t>
  </si>
  <si>
    <t>Tariq Garden</t>
  </si>
  <si>
    <t>P4-Citi Housing</t>
  </si>
  <si>
    <t>P1, Extended Part</t>
  </si>
  <si>
    <t>PK01</t>
  </si>
  <si>
    <t>PK02</t>
  </si>
  <si>
    <t>PK03</t>
  </si>
  <si>
    <t>PK04</t>
  </si>
  <si>
    <t>PK05</t>
  </si>
  <si>
    <t>High Court Society</t>
  </si>
  <si>
    <t>Al Rehman Garden 4</t>
  </si>
  <si>
    <t xml:space="preserve">Palm City </t>
  </si>
  <si>
    <t>PK-01</t>
  </si>
  <si>
    <t>PK-02</t>
  </si>
  <si>
    <t>Rahbr-Sec-1-P1</t>
  </si>
  <si>
    <t>Rahbr-Sec-1-P2</t>
  </si>
  <si>
    <t>Rahbr-Sec-2-P1</t>
  </si>
  <si>
    <t>Rahbr-Sec-2-P2</t>
  </si>
  <si>
    <t>Darussalam Society</t>
  </si>
  <si>
    <t>Lucknow Society</t>
  </si>
  <si>
    <t>Dadabhoy Town</t>
  </si>
  <si>
    <t>SHFT Pocket-1</t>
  </si>
  <si>
    <t>SHFT Pocket-2</t>
  </si>
  <si>
    <t>SHFT Pocket-3</t>
  </si>
  <si>
    <t>SHFT Pocket-4</t>
  </si>
  <si>
    <t>SHFT Pocket-5</t>
  </si>
  <si>
    <t>TariqBinZayed</t>
  </si>
  <si>
    <t>Gulshan-e-Rafi</t>
  </si>
  <si>
    <t>Salman Gardens</t>
  </si>
  <si>
    <t>Anwar-e-Ibrahim</t>
  </si>
  <si>
    <t>Rafi Gardens_Gulshan e Muneer</t>
  </si>
  <si>
    <t>M.Ali Shaheed Society_Maaz Town</t>
  </si>
  <si>
    <t>Punjabi Sodagran Society</t>
  </si>
  <si>
    <t>Shamsi Society</t>
  </si>
  <si>
    <t>Bilal Town</t>
  </si>
  <si>
    <t>Alfalah Society</t>
  </si>
  <si>
    <t>Rafah-e-Aam Society</t>
  </si>
  <si>
    <t>Hansabad</t>
  </si>
  <si>
    <t>Bagh-e-Malir</t>
  </si>
  <si>
    <t>Gulshan-e-Tayyaba</t>
  </si>
  <si>
    <t>Gohar Green</t>
  </si>
  <si>
    <t>Kazimabad</t>
  </si>
  <si>
    <t>Surti_Humaira_Jami</t>
  </si>
  <si>
    <t xml:space="preserve">Alamgir&amp;Jannat ul Barkat </t>
  </si>
  <si>
    <t>Pak Kausar Town</t>
  </si>
  <si>
    <t>Darakhshan Society PK1</t>
  </si>
  <si>
    <t>Darakhshan Society PK2</t>
  </si>
  <si>
    <t>Millat Garden</t>
  </si>
  <si>
    <t>NewSukkurCityTownship</t>
  </si>
  <si>
    <t>Unknown 11</t>
  </si>
  <si>
    <t>Sukkur Township Pocket 1</t>
  </si>
  <si>
    <t>Sukkur Township P-2_KingCrystl2</t>
  </si>
  <si>
    <t>Golimar Area</t>
  </si>
  <si>
    <t>Sachal Township_Kings Crystal</t>
  </si>
  <si>
    <t>Shikarpur Rd</t>
  </si>
  <si>
    <t>100 Feet Rd P1</t>
  </si>
  <si>
    <t>100 Feet Rd P2</t>
  </si>
  <si>
    <t>Sukkur Ind Area</t>
  </si>
  <si>
    <t>Unknonwn_1</t>
  </si>
  <si>
    <t>Unknown 03</t>
  </si>
  <si>
    <t>Main City P1</t>
  </si>
  <si>
    <t>Main City P2</t>
  </si>
  <si>
    <t>Petaro</t>
  </si>
  <si>
    <t>Pocket-1</t>
  </si>
  <si>
    <t>Pocket-2</t>
  </si>
  <si>
    <t>Pocket-3</t>
  </si>
  <si>
    <t>Pocket-4</t>
  </si>
  <si>
    <t>Pocket-5</t>
  </si>
  <si>
    <t>Pocket-6</t>
  </si>
  <si>
    <t>Pocket-7</t>
  </si>
  <si>
    <t>Al Hafeez Garden Ph-1</t>
  </si>
  <si>
    <t>Actual Incurred</t>
  </si>
  <si>
    <t>Required Budget to Complete the Remaining Work</t>
  </si>
  <si>
    <t>Net Savings</t>
  </si>
  <si>
    <t>Total Areas</t>
  </si>
  <si>
    <t>Expected HP</t>
  </si>
  <si>
    <t>100% Live</t>
  </si>
  <si>
    <t>Allocation Percentage</t>
  </si>
  <si>
    <t>Live</t>
  </si>
  <si>
    <t>Duct Plan Shared / Hold by Society end.</t>
  </si>
  <si>
    <t>need to remove--Permission Issue by society end</t>
  </si>
  <si>
    <t>Handpoles pending</t>
  </si>
  <si>
    <t>Not started yet, permission issue</t>
  </si>
  <si>
    <t>Done-Replaced by Chak Jamal-Shamspur and their Feeder Connectivity-I250205</t>
  </si>
  <si>
    <t>Railway crossing required even on Aerial network</t>
  </si>
  <si>
    <t>2.5km backhauling req./Need to Remove</t>
  </si>
  <si>
    <t>14.5km backhauling req.and distance from would be 22km/Need to Remove</t>
  </si>
  <si>
    <t>2km backhauling req. beside NHA /14km away from PoP/Need to Remove</t>
  </si>
  <si>
    <t>Cable pulling in progress</t>
  </si>
  <si>
    <t>Cable plan will be shared  this week.</t>
  </si>
  <si>
    <t>Feeder Cable Pulling in progress</t>
  </si>
  <si>
    <t>Civil work will start after eid.</t>
  </si>
  <si>
    <t>Cable Pulling pending</t>
  </si>
  <si>
    <t>Asbuilt Pending</t>
  </si>
  <si>
    <t>Not started yet</t>
  </si>
  <si>
    <t>Crossing Pending and Other Civil Related work pending</t>
  </si>
  <si>
    <t>Outside work almost done</t>
  </si>
  <si>
    <t>4 moths</t>
  </si>
  <si>
    <t>2 months</t>
  </si>
  <si>
    <t>Hold due to Low occupancy</t>
  </si>
  <si>
    <t>Duct Plan will be shared as per development team demand</t>
  </si>
  <si>
    <t>Hold by Society end.</t>
  </si>
  <si>
    <t>To be started soon</t>
  </si>
  <si>
    <t>No more work req</t>
  </si>
  <si>
    <t>More than 6 months (Oct26)</t>
  </si>
  <si>
    <t>2.5km backhauling req./Need to Remove (June 26)</t>
  </si>
  <si>
    <t>swap with Pine Garden - Uncertain</t>
  </si>
  <si>
    <t>Duct Plan Not share due to Low Occupancy - jul26</t>
  </si>
  <si>
    <t>HP%  based on Live % ( Work Progress)</t>
  </si>
  <si>
    <t>Var</t>
  </si>
  <si>
    <t>Feedback Awaited</t>
  </si>
  <si>
    <t>Comments</t>
  </si>
  <si>
    <t>Count of Areas</t>
  </si>
  <si>
    <t>Live - Permission Awaited</t>
  </si>
  <si>
    <t>Not Live - Work in Progress (WIP)</t>
  </si>
  <si>
    <t>Temporary Budget Removal</t>
  </si>
  <si>
    <t>Not Live - Work to be initiated</t>
  </si>
  <si>
    <t>Orignally Approved Areas - Arial,Buried,Hybrid</t>
  </si>
  <si>
    <t>Number of Areas</t>
  </si>
  <si>
    <t>Quarter - Total</t>
  </si>
  <si>
    <t>Total HP</t>
  </si>
  <si>
    <t>Expected Customers Based on Completion of Work</t>
  </si>
  <si>
    <t>Expected Customers Based on Market Share (%)</t>
  </si>
  <si>
    <t>I240188000</t>
  </si>
  <si>
    <t>I240189000</t>
  </si>
  <si>
    <t>I240190000</t>
  </si>
  <si>
    <t>I240435000</t>
  </si>
  <si>
    <t>I240437000</t>
  </si>
  <si>
    <t>I240438000</t>
  </si>
  <si>
    <t>I240440000</t>
  </si>
  <si>
    <t>I240442000</t>
  </si>
  <si>
    <t>I240459000</t>
  </si>
  <si>
    <t>I240518000</t>
  </si>
  <si>
    <t>I240537000</t>
  </si>
  <si>
    <t>I240538000</t>
  </si>
  <si>
    <t>I240539000</t>
  </si>
  <si>
    <t>I240540000</t>
  </si>
  <si>
    <t>I240557000</t>
  </si>
  <si>
    <t>I240678000</t>
  </si>
  <si>
    <t>I240679000</t>
  </si>
  <si>
    <t>I240680000</t>
  </si>
  <si>
    <t>I240681000</t>
  </si>
  <si>
    <t>I240682000</t>
  </si>
  <si>
    <t>I240683000</t>
  </si>
  <si>
    <t>I240684000</t>
  </si>
  <si>
    <t>I240700000</t>
  </si>
  <si>
    <t>I240701000</t>
  </si>
  <si>
    <t>I240702000</t>
  </si>
  <si>
    <t>I240703000</t>
  </si>
  <si>
    <t>I240704000</t>
  </si>
  <si>
    <t>I240705000</t>
  </si>
  <si>
    <t>I240782000</t>
  </si>
  <si>
    <t>I250114000</t>
  </si>
  <si>
    <t>I250201000</t>
  </si>
  <si>
    <t>I250202000</t>
  </si>
  <si>
    <t>I250203000</t>
  </si>
  <si>
    <t>I250205000</t>
  </si>
  <si>
    <t>I250206000</t>
  </si>
  <si>
    <t>I250208000</t>
  </si>
  <si>
    <t>I250210000</t>
  </si>
  <si>
    <t>I250212000</t>
  </si>
  <si>
    <t>I250213000</t>
  </si>
  <si>
    <t>I250298000</t>
  </si>
  <si>
    <t>I250307000</t>
  </si>
  <si>
    <t>I250326000</t>
  </si>
  <si>
    <t>I250327000</t>
  </si>
  <si>
    <t>I250377000</t>
  </si>
  <si>
    <t>I250380000</t>
  </si>
  <si>
    <t>I260068000</t>
  </si>
  <si>
    <t>I260298000</t>
  </si>
  <si>
    <t xml:space="preserve">    Budget     </t>
  </si>
  <si>
    <t xml:space="preserve">    Actual     </t>
  </si>
  <si>
    <t xml:space="preserve">  Commitment   </t>
  </si>
  <si>
    <t xml:space="preserve">   Assigned    </t>
  </si>
  <si>
    <t xml:space="preserve">               </t>
  </si>
  <si>
    <t>StormFiber Expansion – DHA</t>
  </si>
  <si>
    <t>StormFiber Expansion – Que</t>
  </si>
  <si>
    <t>StormFiber Expansion – Sia</t>
  </si>
  <si>
    <t>StormFiber Expansion – Top</t>
  </si>
  <si>
    <t>StormFiber Expansion – Ask</t>
  </si>
  <si>
    <t>StormFiber Expansion – Chi</t>
  </si>
  <si>
    <t>StormFiber Expansion – Lah</t>
  </si>
  <si>
    <t>STORMFIBER EXPANSION – ASK</t>
  </si>
  <si>
    <t>StormFiber Expansion – Mis</t>
  </si>
  <si>
    <t>StormFiber Expansion – Abb</t>
  </si>
  <si>
    <t>StormFiber Expansion – Har</t>
  </si>
  <si>
    <t>StormFiber Expansion – Swa</t>
  </si>
  <si>
    <t>StormFiber Expansion – Mar</t>
  </si>
  <si>
    <t>StormFiber Expansion – Kal</t>
  </si>
  <si>
    <t>StormFiber Expansion – Dev</t>
  </si>
  <si>
    <t>LH Infrastructure developm</t>
  </si>
  <si>
    <t>StormFiber Expansion – Jin</t>
  </si>
  <si>
    <t>StormFiber Expansion-DKTCC</t>
  </si>
  <si>
    <t>StormFiber Expansion – New</t>
  </si>
  <si>
    <t>StormFiber Expansion – Gul</t>
  </si>
  <si>
    <t>GPON Infra Storm DHA Dev.</t>
  </si>
  <si>
    <t>GPON Infra Storm Petaro Ga</t>
  </si>
  <si>
    <t>Details</t>
  </si>
  <si>
    <t xml:space="preserve">   Available   </t>
  </si>
  <si>
    <t>Consumable &amp; Accessories</t>
  </si>
  <si>
    <t>FDT Foundation</t>
  </si>
  <si>
    <t>Tool Kit    - (Access)</t>
  </si>
  <si>
    <t>Tool Kit    - (Dev.)</t>
  </si>
  <si>
    <t>Splice Machine</t>
  </si>
  <si>
    <t>Cleavers</t>
  </si>
  <si>
    <t>VFLS</t>
  </si>
  <si>
    <t>PON Power Meters.</t>
  </si>
  <si>
    <t>PON cards</t>
  </si>
  <si>
    <t>Bolan</t>
  </si>
  <si>
    <t>Poles</t>
  </si>
  <si>
    <t>VFLs</t>
  </si>
  <si>
    <t>PON Cards</t>
  </si>
  <si>
    <t xml:space="preserve">      8400.00-</t>
  </si>
  <si>
    <t xml:space="preserve">      2480.62-</t>
  </si>
  <si>
    <t>PON Power Mtr.</t>
  </si>
  <si>
    <t>OLT</t>
  </si>
  <si>
    <t xml:space="preserve">  1995240.00-</t>
  </si>
  <si>
    <t>Switch</t>
  </si>
  <si>
    <t xml:space="preserve">     15660.00-</t>
  </si>
  <si>
    <t xml:space="preserve">  9500000.00-</t>
  </si>
  <si>
    <t xml:space="preserve">  1698307.10-</t>
  </si>
  <si>
    <t>Carry with Ladder</t>
  </si>
  <si>
    <t xml:space="preserve">     32780.00-</t>
  </si>
  <si>
    <t>Carry with ladder</t>
  </si>
  <si>
    <t>Cable preparation Tools</t>
  </si>
  <si>
    <t xml:space="preserve">          0.01-</t>
  </si>
  <si>
    <t xml:space="preserve">     17250.00-</t>
  </si>
  <si>
    <t>Carry</t>
  </si>
  <si>
    <t>Access tool kits</t>
  </si>
  <si>
    <t>Clever</t>
  </si>
  <si>
    <t>PON Meters</t>
  </si>
  <si>
    <t>VFL</t>
  </si>
  <si>
    <t>OTDR</t>
  </si>
  <si>
    <t>Splicing Machines</t>
  </si>
  <si>
    <t>Access tool Kits</t>
  </si>
  <si>
    <t>PON Meter</t>
  </si>
  <si>
    <t>Dev Tool / Cable Prep Kit</t>
  </si>
  <si>
    <t xml:space="preserve">      7000.00-</t>
  </si>
  <si>
    <t xml:space="preserve">     15550.00-</t>
  </si>
  <si>
    <t>Bolan or Karvan</t>
  </si>
  <si>
    <t xml:space="preserve">      7647.00-</t>
  </si>
  <si>
    <t xml:space="preserve">    115830.04-</t>
  </si>
  <si>
    <t>Access Tool Kits</t>
  </si>
  <si>
    <t>Clevers</t>
  </si>
  <si>
    <t>Splicing Machine</t>
  </si>
  <si>
    <t>Dev Tool Kit</t>
  </si>
  <si>
    <t>EDFA</t>
  </si>
  <si>
    <t xml:space="preserve">     89221.76-</t>
  </si>
  <si>
    <t xml:space="preserve">    418454.12-</t>
  </si>
  <si>
    <t xml:space="preserve">          0.02-</t>
  </si>
  <si>
    <t xml:space="preserve">     73470.00-</t>
  </si>
  <si>
    <t>Carry with lader</t>
  </si>
  <si>
    <t>Fiber Identifier</t>
  </si>
  <si>
    <t>Others (Blades for Tools)</t>
  </si>
  <si>
    <t>Hilux / Double Cabin</t>
  </si>
  <si>
    <t>Cabinets &amp; Accessories</t>
  </si>
  <si>
    <t xml:space="preserve">     27015.00-</t>
  </si>
  <si>
    <t>Tool Kits Access</t>
  </si>
  <si>
    <t>PON Metres</t>
  </si>
  <si>
    <t>Tool Kit - Dev</t>
  </si>
  <si>
    <t xml:space="preserve">     60200.62-</t>
  </si>
  <si>
    <t>Tool Kit   - (Dev.)</t>
  </si>
  <si>
    <t>Cable prepartion Tools  -</t>
  </si>
  <si>
    <t>Carry  with ladder</t>
  </si>
  <si>
    <t xml:space="preserve">     28000.00-</t>
  </si>
  <si>
    <t>Tool Kit   - (Access)</t>
  </si>
  <si>
    <t xml:space="preserve">    186364.07-</t>
  </si>
  <si>
    <t>carry with ladder</t>
  </si>
  <si>
    <t>PON Card</t>
  </si>
  <si>
    <t xml:space="preserve">     46000.00-</t>
  </si>
  <si>
    <t>Cables  - (Feeder  Access</t>
  </si>
  <si>
    <t>Infrastructure Laying   -</t>
  </si>
  <si>
    <t>Cable Hauling   - (Aerial</t>
  </si>
  <si>
    <t>Cable prepartion Tools</t>
  </si>
  <si>
    <t>Cdarry with ladder</t>
  </si>
  <si>
    <t xml:space="preserve">    780066.00-</t>
  </si>
  <si>
    <t xml:space="preserve">    411871.52-</t>
  </si>
  <si>
    <t>Tool Kits   Clever  Power</t>
  </si>
  <si>
    <t xml:space="preserve">    399048.00-</t>
  </si>
  <si>
    <t xml:space="preserve">  1232983.25-</t>
  </si>
  <si>
    <t>PON Power Mtr</t>
  </si>
  <si>
    <t>Dev Tool Kits</t>
  </si>
  <si>
    <t>Infrastructure Laying</t>
  </si>
  <si>
    <t>OTDR A</t>
  </si>
  <si>
    <t>OTDR B</t>
  </si>
  <si>
    <t>OTDR  B</t>
  </si>
  <si>
    <t>Vehicles Transportation</t>
  </si>
  <si>
    <t>OTDR   - For Core / FTTH</t>
  </si>
  <si>
    <t>Car Transportation</t>
  </si>
  <si>
    <t xml:space="preserve">      2640.78-</t>
  </si>
  <si>
    <t>StormFiber Expansion - G</t>
  </si>
  <si>
    <t>Local-New-StormFiber Exp</t>
  </si>
  <si>
    <t>Local-New-StormFiber Ex</t>
  </si>
  <si>
    <t xml:space="preserve"> 16907694.95-</t>
  </si>
  <si>
    <t xml:space="preserve">  1807713.60-</t>
  </si>
  <si>
    <t>StormFiber Expansion- As</t>
  </si>
  <si>
    <t xml:space="preserve">Sum of     Actual     </t>
  </si>
  <si>
    <t>71 vs 26</t>
  </si>
  <si>
    <t>Sum of Allocated
Budget
(Fig in Rs.)</t>
  </si>
  <si>
    <t>N/A</t>
  </si>
  <si>
    <t>Data Bank</t>
  </si>
  <si>
    <t>Sellable Capacity</t>
  </si>
  <si>
    <t>Sum of Sellable Capacity - E</t>
  </si>
  <si>
    <t>Sum of Sellable Capacity - T</t>
  </si>
  <si>
    <t>Budget Requirement - Remaining Work</t>
  </si>
  <si>
    <t>Gantt Chart</t>
  </si>
  <si>
    <t>Monitoring the timeline</t>
  </si>
  <si>
    <t>Reason?</t>
  </si>
  <si>
    <t>Area 1</t>
  </si>
  <si>
    <t>Jan</t>
  </si>
  <si>
    <t>Feb</t>
  </si>
  <si>
    <t>Apr</t>
  </si>
  <si>
    <t>May</t>
  </si>
  <si>
    <t>Jun</t>
  </si>
  <si>
    <t>Add the data - to be invoiced file by Waqas bhai</t>
  </si>
  <si>
    <t xml:space="preserve">NOT ASSIGNED - USE JUST ACTUAL </t>
  </si>
  <si>
    <t>exp</t>
  </si>
  <si>
    <t>book 2</t>
  </si>
  <si>
    <t>Duration</t>
  </si>
  <si>
    <t>Days Remaining</t>
  </si>
  <si>
    <t>Status</t>
  </si>
  <si>
    <t>No Initiation Date</t>
  </si>
  <si>
    <t>Start Date..</t>
  </si>
  <si>
    <t>Start Date OffSet</t>
  </si>
  <si>
    <t>AZ</t>
  </si>
  <si>
    <t>Completed</t>
  </si>
  <si>
    <t>In Progress</t>
  </si>
  <si>
    <t>Compeltion % not %</t>
  </si>
  <si>
    <t>Total Cases</t>
  </si>
  <si>
    <t>Not Started</t>
  </si>
  <si>
    <t>Total 
Civil works - Buried</t>
  </si>
  <si>
    <t>Total 
Civil works - Arial</t>
  </si>
  <si>
    <t>Shia Bagh &amp; BUH Qambar P01</t>
  </si>
  <si>
    <t>Shia Bagh &amp; BUH Qambar P02</t>
  </si>
  <si>
    <t>Swapped With -</t>
  </si>
  <si>
    <t>Swapped/Removal Budget</t>
  </si>
  <si>
    <t>City Walk</t>
  </si>
  <si>
    <t>Askari 12</t>
  </si>
  <si>
    <t>Meraj Housing</t>
  </si>
  <si>
    <t>G-16 developed part only</t>
  </si>
  <si>
    <t>new muhabbatabad</t>
  </si>
  <si>
    <t>Gharmala, Gharmala Monan &amp; Chittan</t>
  </si>
  <si>
    <t>Pace City and White House Scoiety</t>
  </si>
  <si>
    <t>Hansa</t>
  </si>
  <si>
    <t>Pine Garden</t>
  </si>
  <si>
    <t>Latifabad #2</t>
  </si>
  <si>
    <t>Grand A-1 City</t>
  </si>
  <si>
    <t>Banda Jaat &amp; Iqbal Road</t>
  </si>
  <si>
    <t>HP - Revised</t>
  </si>
  <si>
    <t>ßßßßßßß</t>
  </si>
  <si>
    <t>?</t>
  </si>
  <si>
    <t>?!</t>
  </si>
  <si>
    <t>Expected Home Passes</t>
  </si>
  <si>
    <t>Total Network</t>
  </si>
  <si>
    <t>Active Home Passes</t>
  </si>
  <si>
    <t>Dip</t>
  </si>
  <si>
    <t>Swapped Budget</t>
  </si>
  <si>
    <t xml:space="preserve">Cost </t>
  </si>
  <si>
    <t>Revenue</t>
  </si>
  <si>
    <t>Summary - Swaps</t>
  </si>
  <si>
    <t>Timeline not applicable</t>
  </si>
  <si>
    <t>72 vs 26</t>
  </si>
  <si>
    <t>Apr-2026</t>
  </si>
  <si>
    <t>Jul-2026</t>
  </si>
  <si>
    <t>Jun-2026</t>
  </si>
  <si>
    <t>Mar-2026</t>
  </si>
  <si>
    <t>May-2026</t>
  </si>
  <si>
    <t>Oct-2026</t>
  </si>
  <si>
    <t>*Actual data as per 18th march 2026</t>
  </si>
  <si>
    <t>Terminated</t>
  </si>
  <si>
    <t>Not Active</t>
  </si>
  <si>
    <t xml:space="preserve">Active </t>
  </si>
  <si>
    <t>Remarks - Actuals</t>
  </si>
  <si>
    <t>not live</t>
  </si>
  <si>
    <t>NOT ENERGISED AS YET</t>
  </si>
  <si>
    <t>Please confirm Society name</t>
  </si>
  <si>
    <t>Occupancy : 100</t>
  </si>
  <si>
    <t>Occupancy : 400</t>
  </si>
  <si>
    <t>Yet not active</t>
  </si>
  <si>
    <t>Occupancy : 150</t>
  </si>
  <si>
    <t>Occupancy : 7000</t>
  </si>
  <si>
    <t>Occupancy : 50</t>
  </si>
  <si>
    <t>Occupancy : 1000</t>
  </si>
  <si>
    <t>Occupancy : 200</t>
  </si>
  <si>
    <t>Occupancy : 1200</t>
  </si>
  <si>
    <t>Occupancy : 300</t>
  </si>
  <si>
    <t>Occupancy : 2000</t>
  </si>
  <si>
    <t>Occupancy : 250</t>
  </si>
  <si>
    <t>New Customers</t>
  </si>
  <si>
    <t>Not Live Yet</t>
  </si>
  <si>
    <t>Occupancy: 100</t>
  </si>
  <si>
    <t>Occupancy :100</t>
  </si>
  <si>
    <t>Occupancy : 350</t>
  </si>
  <si>
    <t>No occupancy yet</t>
  </si>
  <si>
    <t>Planned</t>
  </si>
  <si>
    <t>Dev In progress</t>
  </si>
  <si>
    <t>Dropped</t>
  </si>
  <si>
    <t>-</t>
  </si>
  <si>
    <t>Yes</t>
  </si>
  <si>
    <t xml:space="preserve">Shamsi Road </t>
  </si>
  <si>
    <t>On Hold due to Low Potential</t>
  </si>
  <si>
    <t>Run from orchard FDT..</t>
  </si>
  <si>
    <t>ON Hold due to Railway Permission</t>
  </si>
  <si>
    <t>Budget Shifted</t>
  </si>
  <si>
    <t>On hold</t>
  </si>
  <si>
    <t>included in BUCH Villas</t>
  </si>
  <si>
    <t>On Hold</t>
  </si>
  <si>
    <t>will be live on 1st April</t>
  </si>
  <si>
    <t>Unspecified area</t>
  </si>
  <si>
    <t>Duplicate Entry</t>
  </si>
  <si>
    <t>Akbar Colony,Usmania colony,Amin Colony,Shah Faisal Colony Street 1,Street 2,Ghari Arbab,Ghulam Haider colony,</t>
  </si>
  <si>
    <t>Manakro,Malik Street,Zaid Street,Khalid street,Mouhalla Mushtaq abad,Umeed Abad no1,2,TV Colony</t>
  </si>
  <si>
    <t>Riaz Shaheed Colony,Sher Ali Street,Haider lane,Rehman Street</t>
  </si>
  <si>
    <t>Yakatoot ,Yakatoot Gate,Darakhshan Colony,Ganj Gate,</t>
  </si>
  <si>
    <t>Shaheen Muslim Town,</t>
  </si>
  <si>
    <t>Shaikh Abad street,1,2,3,4,5,6,7,8,Chairman Office ,Phandu Road,Al Sudais street,</t>
  </si>
  <si>
    <t xml:space="preserve">All warsak Road </t>
  </si>
  <si>
    <t>Profficer Colony Street,1,2,3,4,5,6,7,</t>
  </si>
  <si>
    <t>Doranpur, Taskeen Gerden,officer colony ,New Ofiicer colony, Malik Saad colony,</t>
  </si>
  <si>
    <t>OPF Colony Block A,B,C, All Street</t>
  </si>
  <si>
    <t>P,1 Tajj Abad Street ,1,2,3,4,5,6,7,8 Till Bord bazar Bridge</t>
  </si>
  <si>
    <t>P,2 Tajj Abad Street ,1,2,3,4,</t>
  </si>
  <si>
    <t>Sufiyan Garden,Sudais Garden,Uzair Town,</t>
  </si>
  <si>
    <t>Main Peer Bala Village Main Michini warsak road</t>
  </si>
  <si>
    <t>Main Warsak Road Patwar Bala Main Michini Warsak Road</t>
  </si>
  <si>
    <t>Main Mathra Bazar and round About villages,Kamal abad,Dhery Koroona,Khair abad,</t>
  </si>
  <si>
    <t xml:space="preserve">Not Live </t>
  </si>
  <si>
    <t>Air view not lived &amp; 60</t>
  </si>
  <si>
    <t>not fully lived due to Etihad duckting pending</t>
  </si>
  <si>
    <t>Mereged with Ali + Fort + Madina</t>
  </si>
  <si>
    <t>17-2-2026</t>
  </si>
  <si>
    <t>Not Lived Yet</t>
  </si>
  <si>
    <t>Updated 385 HP, but Rizwan colony in Not lived yet</t>
  </si>
  <si>
    <t>Correct HPs :  195</t>
  </si>
  <si>
    <t>Nihal Chand Not Lived Yet, its only Greenwood sale</t>
  </si>
  <si>
    <t>Recently Lived</t>
  </si>
  <si>
    <t>NOC and Civil work pending</t>
  </si>
  <si>
    <t>Civil Work in progress</t>
  </si>
  <si>
    <t>I260599</t>
  </si>
  <si>
    <t>UI2560600</t>
  </si>
  <si>
    <t>UI2560601</t>
  </si>
  <si>
    <t>UI2560602</t>
  </si>
  <si>
    <t>UI2560605</t>
  </si>
  <si>
    <t>UI2560603</t>
  </si>
  <si>
    <t>UI2560604</t>
  </si>
  <si>
    <t>UI2560606</t>
  </si>
  <si>
    <t>UI2560607</t>
  </si>
  <si>
    <t>Dashboard - Summary</t>
  </si>
  <si>
    <t>Dashboard - Feasibility</t>
  </si>
  <si>
    <t>Dashboard - Financials</t>
  </si>
  <si>
    <t>Standardized Comments</t>
  </si>
  <si>
    <t>HP - Customer Network</t>
  </si>
  <si>
    <t>Arial, Buried, Hybrid</t>
  </si>
  <si>
    <t>City Names</t>
  </si>
  <si>
    <t>Budgets</t>
  </si>
  <si>
    <t>Swap Details</t>
  </si>
  <si>
    <t>Actuals</t>
  </si>
  <si>
    <t>Feasibilities</t>
  </si>
  <si>
    <t>Area</t>
  </si>
  <si>
    <t>Live/Not Live</t>
  </si>
  <si>
    <t>Table of Content</t>
  </si>
  <si>
    <t>Category</t>
  </si>
  <si>
    <t>KPI Name</t>
  </si>
  <si>
    <t>What it Tells</t>
  </si>
  <si>
    <t>Excel Formula (Concept)</t>
  </si>
  <si>
    <t>Execution</t>
  </si>
  <si>
    <t>Total Projects</t>
  </si>
  <si>
    <t>Overall scale of operations</t>
  </si>
  <si>
    <t>Live Projects</t>
  </si>
  <si>
    <t>Revenue-active deployments</t>
  </si>
  <si>
    <t>Not Live Projects</t>
  </si>
  <si>
    <t>Work completed but not activated</t>
  </si>
  <si>
    <t>Avg Completion %</t>
  </si>
  <si>
    <t>Overall execution progress</t>
  </si>
  <si>
    <t>Projects ≥80% Complete</t>
  </si>
  <si>
    <t>Near-finish pipeline</t>
  </si>
  <si>
    <t>Financial</t>
  </si>
  <si>
    <t>Total Allocated Budget</t>
  </si>
  <si>
    <t>Planned CAPEX</t>
  </si>
  <si>
    <t>Total Revised Budget</t>
  </si>
  <si>
    <t>Updated CAPEX view</t>
  </si>
  <si>
    <t>Budget Variance</t>
  </si>
  <si>
    <t>Over/under spend</t>
  </si>
  <si>
    <t>CAPEX at Risk</t>
  </si>
  <si>
    <t>Money stuck in near-complete, not-live projects</t>
  </si>
  <si>
    <t>Cost Efficiency</t>
  </si>
  <si>
    <t>Spend effectiveness</t>
  </si>
  <si>
    <t>Risk</t>
  </si>
  <si>
    <t>Delayed Projects</t>
  </si>
  <si>
    <t>Execution delays</t>
  </si>
  <si>
    <t>Projects Delayed &gt;10 Days</t>
  </si>
  <si>
    <t>Severe delays</t>
  </si>
  <si>
    <t>Near Complete Not Live</t>
  </si>
  <si>
    <t>Activation bottlenecks</t>
  </si>
  <si>
    <t>High CAPEX Not Live</t>
  </si>
  <si>
    <t>Financial exposure (all stalled)</t>
  </si>
  <si>
    <t>Zero Progress Projects</t>
  </si>
  <si>
    <t>Execution failure / inactivity</t>
  </si>
  <si>
    <t>Commercial</t>
  </si>
  <si>
    <t>Total Homes Passed (HP)</t>
  </si>
  <si>
    <t>Network deployment scale</t>
  </si>
  <si>
    <t>Active Customers</t>
  </si>
  <si>
    <t>Monetized base</t>
  </si>
  <si>
    <t>Conversion %</t>
  </si>
  <si>
    <t>Deployment → revenue efficiency</t>
  </si>
  <si>
    <t>Revenue Potential Blocked</t>
  </si>
  <si>
    <t>Customers stuck due to non-activation</t>
  </si>
  <si>
    <t>Time to Live</t>
  </si>
  <si>
    <t>Delay between completion &amp; activation</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</si>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</sst>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1" formatCode="_-* #,##0_-;\-* #,##0_-;_-* &quot;-&quot;_-;_-@_-"/>
    <numFmt numFmtId="43" formatCode="_-* #,##0.00_-;\-* #,##0.00_-;_-* &quot;-&quot;??_-;_-@_-"/>
    <numFmt numFmtId="164" formatCode="_-* #,##0_-;\-* #,##0_-;_-* &quot;-&quot;??_-;_-@_-"/>
    <numFmt numFmtId="165" formatCode="_-* #,##0.0_-;\-* #,##0.0_-;_-* &quot;-&quot;??_-;_-@_-"/>
    <numFmt numFmtId="166" formatCode="#,##0;\-#,##0;;@"/>
    <numFmt numFmtId="167" formatCode="[$]d\ mmmm\ yyyy;@" x16r2:formatCode16="[$-en-PK,1]d\ mmmm\ yyyy;@"/>
    <numFmt numFmtId="168" formatCode="_(&quot;$&quot;* #,##0_);_(&quot;$&quot;* \(#,##0\);_(&quot;$&quot;* &quot;-&quot;_);_(@_)"/>
    <numFmt numFmtId="169" formatCode="_(&quot;$&quot;* #,##0.00_);_(&quot;$&quot;* \(#,##0.00\);_(&quot;$&quot;* &quot;-&quot;??_);_(@_)"/>
    <numFmt numFmtId="170" formatCode="_(* #,##0_);_(* \(#,##0\);_(* &quot;-&quot;??_);_(@_)"/>
    <numFmt numFmtId="171" formatCode="_ &quot;\&quot;* #,##0_ ;_ &quot;\&quot;* \-#,##0_ ;_ &quot;\&quot;* &quot;-&quot;_ ;_ @_ "/>
    <numFmt numFmtId="172" formatCode="_ &quot;\&quot;* #,##0.00_ ;_ &quot;\&quot;* \-#,##0.00_ ;_ &quot;\&quot;* &quot;-&quot;??_ ;_ @_ "/>
    <numFmt numFmtId="173" formatCode="_ * #,##0_ ;_ * \-#,##0_ ;_ * &quot;-&quot;_ ;_ @_ "/>
    <numFmt numFmtId="174" formatCode="_ * #,##0.00_ ;_ * \-#,##0.00_ ;_ * &quot;-&quot;??_ ;_ @_ "/>
    <numFmt numFmtId="175" formatCode="&quot;\&quot;#,##0.00;[Red]&quot;\&quot;&quot;\&quot;&quot;\&quot;&quot;\&quot;&quot;\&quot;\-#,##0.00"/>
    <numFmt numFmtId="176" formatCode="#\ ##0.00"/>
    <numFmt numFmtId="177" formatCode="_-&quot;£&quot;* #,##0.00_-;\-&quot;£&quot;* #,##0.00_-;_-&quot;£&quot;* &quot;-&quot;??_-;_-@_-"/>
    <numFmt numFmtId="178" formatCode="_-&quot;£&quot;* #,##0_-;\-&quot;£&quot;* #,##0_-;_-&quot;£&quot;* &quot;-&quot;_-;_-@_-"/>
    <numFmt numFmtId="179" formatCode="0.000000"/>
    <numFmt numFmtId="180" formatCode="0.00000000"/>
    <numFmt numFmtId="181" formatCode="_ &quot;¥&quot;* #,##0.00_ ;_ &quot;¥&quot;* \-#,##0.00_ ;_ &quot;¥&quot;* &quot;-&quot;??_ ;_ @_ "/>
    <numFmt numFmtId="182" formatCode="0.0000000"/>
    <numFmt numFmtId="183" formatCode="&quot;¥&quot;#,##0.00;[Red]&quot;¥&quot;\-#,##0.00"/>
    <numFmt numFmtId="184" formatCode="_(* #,##0.00_);_(* \(#,##0.00\);_(* &quot;-&quot;??_);_(@_)"/>
    <numFmt numFmtId="185" formatCode="_(* #,##0.00_);_(* \(#,##0.00\);_(* &quot;-&quot;_);_(@_)"/>
  </numFmts>
  <fonts count="100">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8"/>
      <color theme="1"/>
      <name val="72 Black"/>
      <family val="2"/>
    </font>
    <font>
      <sz val="14"/>
      <color theme="0"/>
      <name val="Calibri"/>
      <family val="2"/>
      <scheme val="minor"/>
    </font>
    <font>
      <b/>
      <sz val="11"/>
      <color rgb="FFFF0000"/>
      <name val="Calibri"/>
      <family val="2"/>
      <scheme val="minor"/>
    </font>
    <font>
      <sz val="16"/>
      <color theme="0"/>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u/>
      <sz val="11"/>
      <color theme="0"/>
      <name val="Calibri"/>
      <family val="2"/>
      <scheme val="minor"/>
    </font>
    <font>
      <sz val="16"/>
      <color theme="1"/>
      <name val="Calibri"/>
      <family val="2"/>
      <scheme val="minor"/>
    </font>
    <font>
      <b/>
      <sz val="18"/>
      <color theme="1"/>
      <name val="Calibri"/>
      <family val="2"/>
      <scheme val="minor"/>
    </font>
    <font>
      <b/>
      <sz val="11"/>
      <color rgb="FF333333"/>
      <name val="Calibri"/>
      <family val="2"/>
      <scheme val="minor"/>
    </font>
    <font>
      <b/>
      <sz val="11"/>
      <name val="Calibri"/>
      <family val="2"/>
      <scheme val="minor"/>
    </font>
    <font>
      <sz val="10"/>
      <color theme="1"/>
      <name val="Calibri"/>
      <family val="2"/>
      <scheme val="minor"/>
    </font>
    <font>
      <sz val="11"/>
      <name val="Calibri"/>
      <family val="2"/>
      <scheme val="minor"/>
    </font>
    <font>
      <b/>
      <u/>
      <sz val="12"/>
      <name val="Calibri"/>
      <family val="2"/>
      <scheme val="minor"/>
    </font>
    <font>
      <sz val="16"/>
      <color rgb="FFFF0000"/>
      <name val="Calibri"/>
      <family val="2"/>
      <scheme val="minor"/>
    </font>
    <font>
      <sz val="16"/>
      <name val="Calibri"/>
      <family val="2"/>
      <scheme val="minor"/>
    </font>
    <font>
      <sz val="16"/>
      <color theme="0"/>
      <name val="72 Black"/>
      <family val="2"/>
    </font>
    <font>
      <b/>
      <sz val="18"/>
      <color theme="0"/>
      <name val="Calibri"/>
      <family val="2"/>
      <scheme val="minor"/>
    </font>
    <font>
      <b/>
      <sz val="14"/>
      <color theme="1"/>
      <name val="Calibri"/>
      <family val="2"/>
      <scheme val="minor"/>
    </font>
    <font>
      <b/>
      <sz val="18"/>
      <color theme="3"/>
      <name val="Calibri Light"/>
      <family val="2"/>
      <scheme val="major"/>
    </font>
    <font>
      <sz val="11"/>
      <color theme="1"/>
      <name val="Arial Narrow"/>
      <family val="2"/>
    </font>
    <font>
      <sz val="10"/>
      <color indexed="8"/>
      <name val="MS Sans Serif"/>
      <family val="2"/>
    </font>
    <font>
      <sz val="11"/>
      <name val="Times New Roman"/>
      <family val="1"/>
    </font>
    <font>
      <sz val="10"/>
      <name val="Arial"/>
      <family val="2"/>
    </font>
    <font>
      <sz val="12"/>
      <name val="Times New Roman"/>
      <family val="1"/>
    </font>
    <font>
      <sz val="10"/>
      <name val="Helv"/>
      <family val="2"/>
    </font>
    <font>
      <sz val="11"/>
      <color indexed="8"/>
      <name val="宋体"/>
      <family val="3"/>
      <charset val="134"/>
    </font>
    <font>
      <sz val="11"/>
      <color indexed="9"/>
      <name val="宋体"/>
      <family val="3"/>
      <charset val="134"/>
    </font>
    <font>
      <sz val="11"/>
      <name val="µ¸¿ò"/>
      <family val="3"/>
    </font>
    <font>
      <sz val="12"/>
      <name val="Tms Rmn"/>
      <family val="1"/>
    </font>
    <font>
      <sz val="12"/>
      <name val="¹ÙÅÁÃ¼"/>
      <family val="1"/>
    </font>
    <font>
      <b/>
      <sz val="8"/>
      <name val="Arial"/>
      <family val="2"/>
    </font>
    <font>
      <sz val="10"/>
      <name val="Times New Roman"/>
      <family val="1"/>
    </font>
    <font>
      <sz val="10"/>
      <name val="MS Sans Serif"/>
      <family val="2"/>
    </font>
    <font>
      <sz val="8"/>
      <name val="Arial"/>
      <family val="2"/>
    </font>
    <font>
      <sz val="8"/>
      <name val="LinePrinter"/>
      <family val="2"/>
    </font>
    <font>
      <sz val="12"/>
      <name val="宋体"/>
      <family val="3"/>
      <charset val="134"/>
    </font>
    <font>
      <b/>
      <sz val="12"/>
      <name val="Arial"/>
      <family val="2"/>
    </font>
    <font>
      <b/>
      <sz val="8"/>
      <color indexed="8"/>
      <name val="Helv"/>
      <family val="2"/>
    </font>
    <font>
      <sz val="7"/>
      <name val="Small Fonts"/>
      <family val="2"/>
    </font>
    <font>
      <b/>
      <i/>
      <sz val="16"/>
      <name val="Helv"/>
      <family val="2"/>
    </font>
    <font>
      <sz val="12"/>
      <name val="宋体"/>
      <charset val="134"/>
    </font>
    <font>
      <b/>
      <sz val="8"/>
      <color indexed="12"/>
      <name val="Helv"/>
      <family val="2"/>
    </font>
    <font>
      <b/>
      <sz val="9"/>
      <name val="Arial"/>
      <family val="2"/>
    </font>
    <font>
      <sz val="12"/>
      <name val="Arial"/>
      <family val="2"/>
    </font>
    <font>
      <sz val="12"/>
      <color indexed="48"/>
      <name val="Arial"/>
      <family val="2"/>
    </font>
    <font>
      <sz val="11"/>
      <name val="ＭＳ Ｐゴシック"/>
      <family val="2"/>
    </font>
    <font>
      <sz val="12"/>
      <name val="바탕체"/>
      <family val="3"/>
    </font>
    <font>
      <sz val="11"/>
      <color indexed="17"/>
      <name val="宋体"/>
      <family val="3"/>
      <charset val="134"/>
    </font>
    <font>
      <sz val="11"/>
      <color indexed="17"/>
      <name val="Calibri"/>
      <family val="2"/>
    </font>
    <font>
      <sz val="11"/>
      <color indexed="20"/>
      <name val="宋体"/>
      <family val="3"/>
      <charset val="134"/>
    </font>
    <font>
      <sz val="11"/>
      <color indexed="20"/>
      <name val="Calibri"/>
      <family val="2"/>
    </font>
    <font>
      <sz val="11"/>
      <color theme="1"/>
      <name val="Calibri"/>
      <family val="3"/>
      <charset val="134"/>
      <scheme val="minor"/>
    </font>
    <font>
      <sz val="11"/>
      <name val="俵俽 俹僑僔僢僋"/>
      <family val="3"/>
      <charset val="134"/>
    </font>
    <font>
      <b/>
      <sz val="15"/>
      <color indexed="56"/>
      <name val="宋体"/>
      <family val="3"/>
      <charset val="134"/>
    </font>
    <font>
      <b/>
      <sz val="13"/>
      <color indexed="56"/>
      <name val="宋体"/>
      <family val="3"/>
      <charset val="134"/>
    </font>
    <font>
      <b/>
      <sz val="11"/>
      <color indexed="56"/>
      <name val="宋体"/>
      <family val="3"/>
      <charset val="134"/>
    </font>
    <font>
      <b/>
      <sz val="18"/>
      <color indexed="56"/>
      <name val="宋体"/>
      <family val="3"/>
      <charset val="134"/>
    </font>
    <font>
      <b/>
      <sz val="11"/>
      <color indexed="9"/>
      <name val="宋体"/>
      <family val="3"/>
      <charset val="134"/>
    </font>
    <font>
      <sz val="14"/>
      <name val="ＭＳ 明朝"/>
      <family val="3"/>
      <charset val="134"/>
    </font>
    <font>
      <b/>
      <sz val="11"/>
      <color indexed="8"/>
      <name val="宋体"/>
      <family val="3"/>
      <charset val="134"/>
    </font>
    <font>
      <i/>
      <sz val="11"/>
      <color indexed="23"/>
      <name val="宋体"/>
      <family val="3"/>
      <charset val="134"/>
    </font>
    <font>
      <sz val="11"/>
      <color indexed="10"/>
      <name val="宋体"/>
      <family val="3"/>
      <charset val="134"/>
    </font>
    <font>
      <b/>
      <sz val="11"/>
      <color indexed="52"/>
      <name val="宋体"/>
      <family val="3"/>
      <charset val="134"/>
    </font>
    <font>
      <sz val="11"/>
      <color indexed="62"/>
      <name val="宋体"/>
      <family val="3"/>
      <charset val="134"/>
    </font>
    <font>
      <b/>
      <sz val="11"/>
      <color indexed="63"/>
      <name val="宋体"/>
      <family val="3"/>
      <charset val="134"/>
    </font>
    <font>
      <sz val="11"/>
      <color indexed="60"/>
      <name val="宋体"/>
      <family val="3"/>
      <charset val="134"/>
    </font>
    <font>
      <sz val="11"/>
      <name val="蹈框"/>
      <charset val="134"/>
    </font>
    <font>
      <sz val="11"/>
      <color indexed="52"/>
      <name val="宋体"/>
      <family val="3"/>
      <charset val="134"/>
    </font>
    <font>
      <b/>
      <i/>
      <u val="singleAccounting"/>
      <sz val="11"/>
      <color theme="1"/>
      <name val="Calibri"/>
      <family val="2"/>
      <scheme val="minor"/>
    </font>
    <font>
      <sz val="9"/>
      <color indexed="81"/>
      <name val="Tahoma"/>
      <family val="2"/>
    </font>
    <font>
      <b/>
      <sz val="9"/>
      <color indexed="81"/>
      <name val="Tahoma"/>
      <family val="2"/>
    </font>
    <font>
      <sz val="11"/>
      <color rgb="FF7030A0"/>
      <name val="Calibri"/>
      <family val="2"/>
      <scheme val="minor"/>
    </font>
    <font>
      <sz val="18"/>
      <color theme="1"/>
      <name val="Calibri"/>
      <family val="2"/>
      <scheme val="minor"/>
    </font>
    <font>
      <sz val="14"/>
      <color theme="0"/>
      <name val="72 Black"/>
      <family val="2"/>
    </font>
    <font>
      <sz val="11"/>
      <color rgb="FF9C5700"/>
      <name val="Calibri"/>
      <family val="2"/>
      <scheme val="minor"/>
    </font>
    <font>
      <sz val="11"/>
      <color rgb="FF000000"/>
      <name val="Calibri"/>
      <family val="2"/>
    </font>
    <font>
      <sz val="11"/>
      <color theme="1"/>
      <name val="Calibri"/>
      <scheme val="minor"/>
    </font>
    <font>
      <sz val="16"/>
      <color theme="1"/>
      <name val="Calibri"/>
      <scheme val="minor"/>
    </font>
    <font>
      <b/>
      <sz val="16"/>
      <color theme="0"/>
      <name val="Calibri"/>
      <family val="2"/>
      <scheme val="minor"/>
    </font>
    <font>
      <b/>
      <sz val="16"/>
      <color theme="1"/>
      <name val="Calibri"/>
      <family val="2"/>
      <scheme val="minor"/>
    </font>
    <font>
      <i/>
      <sz val="11"/>
      <color theme="1"/>
      <name val="Calibri"/>
      <family val="2"/>
      <scheme val="minor"/>
    </font>
    <font>
      <sz val="11"/>
      <color theme="9" tint="0.39997558519241921"/>
      <name val="Calibri"/>
      <family val="2"/>
      <scheme val="minor"/>
    </font>
  </fonts>
  <fills count="83">
    <fill>
      <patternFill patternType="none"/>
    </fill>
    <fill>
      <patternFill patternType="gray125"/>
    </fill>
    <fill>
      <patternFill patternType="solid">
        <fgColor theme="8" tint="0.39997558519241921"/>
        <bgColor indexed="64"/>
      </patternFill>
    </fill>
    <fill>
      <patternFill patternType="solid">
        <fgColor theme="0"/>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7"/>
        <bgColor theme="7"/>
      </patternFill>
    </fill>
    <fill>
      <patternFill patternType="solid">
        <fgColor theme="7" tint="0.79998168889431442"/>
        <bgColor theme="7" tint="0.79998168889431442"/>
      </patternFill>
    </fill>
    <fill>
      <patternFill patternType="solid">
        <fgColor rgb="FFFF0000"/>
        <bgColor indexed="64"/>
      </patternFill>
    </fill>
    <fill>
      <patternFill patternType="solid">
        <fgColor theme="7" tint="-0.499984740745262"/>
        <bgColor indexed="64"/>
      </patternFill>
    </fill>
    <fill>
      <patternFill patternType="solid">
        <fgColor theme="6" tint="-0.49998474074526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49998474074526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13"/>
        <bgColor indexed="64"/>
      </patternFill>
    </fill>
    <fill>
      <patternFill patternType="solid">
        <fgColor indexed="22"/>
        <bgColor indexed="64"/>
      </patternFill>
    </fill>
    <fill>
      <patternFill patternType="solid">
        <fgColor indexed="9"/>
        <bgColor indexed="64"/>
      </patternFill>
    </fill>
    <fill>
      <patternFill patternType="solid">
        <fgColor indexed="26"/>
      </patternFill>
    </fill>
    <fill>
      <patternFill patternType="solid">
        <fgColor indexed="43"/>
        <bgColor indexed="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9"/>
      </patternFill>
    </fill>
    <fill>
      <patternFill patternType="solid">
        <fgColor indexed="22"/>
      </patternFill>
    </fill>
    <fill>
      <patternFill patternType="solid">
        <fgColor indexed="43"/>
      </patternFill>
    </fill>
    <fill>
      <patternFill patternType="solid">
        <fgColor theme="9"/>
        <bgColor indexed="64"/>
      </patternFill>
    </fill>
    <fill>
      <patternFill patternType="solid">
        <fgColor rgb="FF92D050"/>
        <bgColor indexed="64"/>
      </patternFill>
    </fill>
    <fill>
      <patternFill patternType="solid">
        <fgColor rgb="FF00B0F0"/>
        <bgColor indexed="64"/>
      </patternFill>
    </fill>
    <fill>
      <patternFill patternType="solid">
        <fgColor theme="6" tint="-0.249977111117893"/>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dotted">
        <color indexed="8"/>
      </left>
      <right style="dotted">
        <color indexed="8"/>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theme="7" tint="0.39997558519241921"/>
      </top>
      <bottom style="thin">
        <color indexed="64"/>
      </bottom>
      <diagonal/>
    </border>
    <border>
      <left/>
      <right/>
      <top style="thin">
        <color indexed="64"/>
      </top>
      <bottom style="thin">
        <color theme="7" tint="0.39997558519241921"/>
      </bottom>
      <diagonal/>
    </border>
    <border>
      <left/>
      <right/>
      <top style="thin">
        <color theme="7" tint="0.39997558519241921"/>
      </top>
      <bottom style="thin">
        <color theme="7" tint="0.39997558519241921"/>
      </bottom>
      <diagonal/>
    </border>
    <border>
      <left/>
      <right/>
      <top style="thin">
        <color theme="7" tint="0.39997558519241921"/>
      </top>
      <bottom style="thin">
        <color indexed="64"/>
      </bottom>
      <diagonal/>
    </border>
    <border>
      <left style="medium">
        <color rgb="FF7D7D7D"/>
      </left>
      <right style="medium">
        <color rgb="FF7D7D7D"/>
      </right>
      <top style="medium">
        <color rgb="FF7D7D7D"/>
      </top>
      <bottom style="medium">
        <color rgb="FF7D7D7D"/>
      </bottom>
      <diagonal/>
    </border>
    <border>
      <left style="medium">
        <color rgb="FF7D7D7D"/>
      </left>
      <right style="medium">
        <color rgb="FF7D7D7D"/>
      </right>
      <top style="medium">
        <color rgb="FF7D7D7D"/>
      </top>
      <bottom/>
      <diagonal/>
    </border>
    <border>
      <left style="medium">
        <color rgb="FF7D7D7D"/>
      </left>
      <right style="medium">
        <color rgb="FF7D7D7D"/>
      </right>
      <top/>
      <bottom/>
      <diagonal/>
    </border>
    <border>
      <left style="medium">
        <color rgb="FF7D7D7D"/>
      </left>
      <right style="medium">
        <color rgb="FF7D7D7D"/>
      </right>
      <top/>
      <bottom style="medium">
        <color rgb="FF7D7D7D"/>
      </bottom>
      <diagonal/>
    </border>
    <border>
      <left style="medium">
        <color rgb="FF7D7D7D"/>
      </left>
      <right style="medium">
        <color rgb="FF7D7D7D"/>
      </right>
      <top style="medium">
        <color rgb="FF7D7D7D"/>
      </top>
      <bottom style="thin">
        <color indexed="64"/>
      </bottom>
      <diagonal/>
    </border>
    <border>
      <left style="medium">
        <color rgb="FF7D7D7D"/>
      </left>
      <right/>
      <top style="medium">
        <color rgb="FF7D7D7D"/>
      </top>
      <bottom/>
      <diagonal/>
    </border>
    <border>
      <left/>
      <right/>
      <top style="medium">
        <color rgb="FF7D7D7D"/>
      </top>
      <bottom/>
      <diagonal/>
    </border>
    <border>
      <left/>
      <right style="medium">
        <color rgb="FF7D7D7D"/>
      </right>
      <top style="medium">
        <color rgb="FF7D7D7D"/>
      </top>
      <bottom/>
      <diagonal/>
    </border>
    <border>
      <left style="medium">
        <color rgb="FF7D7D7D"/>
      </left>
      <right/>
      <top/>
      <bottom style="medium">
        <color rgb="FF7D7D7D"/>
      </bottom>
      <diagonal/>
    </border>
    <border>
      <left/>
      <right/>
      <top/>
      <bottom style="medium">
        <color rgb="FF7D7D7D"/>
      </bottom>
      <diagonal/>
    </border>
    <border>
      <left/>
      <right style="medium">
        <color rgb="FF7D7D7D"/>
      </right>
      <top/>
      <bottom style="medium">
        <color rgb="FF7D7D7D"/>
      </bottom>
      <diagonal/>
    </border>
  </borders>
  <cellStyleXfs count="771">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xf numFmtId="0" fontId="10" fillId="0" borderId="19" applyNumberFormat="0" applyFill="0" applyAlignment="0" applyProtection="0"/>
    <xf numFmtId="0" fontId="11" fillId="0" borderId="20" applyNumberFormat="0" applyFill="0" applyAlignment="0" applyProtection="0"/>
    <xf numFmtId="0" fontId="12" fillId="0" borderId="21" applyNumberFormat="0" applyFill="0" applyAlignment="0" applyProtection="0"/>
    <xf numFmtId="0" fontId="12" fillId="0" borderId="0" applyNumberFormat="0" applyFill="0" applyBorder="0" applyAlignment="0" applyProtection="0"/>
    <xf numFmtId="0" fontId="13" fillId="7" borderId="0" applyNumberFormat="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22" applyNumberFormat="0" applyAlignment="0" applyProtection="0"/>
    <xf numFmtId="0" fontId="17" fillId="11" borderId="23" applyNumberFormat="0" applyAlignment="0" applyProtection="0"/>
    <xf numFmtId="0" fontId="18" fillId="11" borderId="22" applyNumberFormat="0" applyAlignment="0" applyProtection="0"/>
    <xf numFmtId="0" fontId="19" fillId="0" borderId="24" applyNumberFormat="0" applyFill="0" applyAlignment="0" applyProtection="0"/>
    <xf numFmtId="0" fontId="20" fillId="12" borderId="25" applyNumberFormat="0" applyAlignment="0" applyProtection="0"/>
    <xf numFmtId="0" fontId="21" fillId="0" borderId="0" applyNumberFormat="0" applyFill="0" applyBorder="0" applyAlignment="0" applyProtection="0"/>
    <xf numFmtId="0" fontId="1" fillId="13" borderId="26" applyNumberFormat="0" applyFont="0" applyAlignment="0" applyProtection="0"/>
    <xf numFmtId="0" fontId="22" fillId="0" borderId="0" applyNumberFormat="0" applyFill="0" applyBorder="0" applyAlignment="0" applyProtection="0"/>
    <xf numFmtId="0" fontId="2" fillId="0" borderId="27" applyNumberFormat="0" applyFill="0" applyAlignment="0" applyProtection="0"/>
    <xf numFmtId="0" fontId="3"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37" borderId="0" applyNumberFormat="0" applyBorder="0" applyAlignment="0" applyProtection="0"/>
    <xf numFmtId="43" fontId="1" fillId="0" borderId="0" applyFont="0" applyFill="0" applyBorder="0" applyAlignment="0" applyProtection="0"/>
    <xf numFmtId="0" fontId="36" fillId="0" borderId="0" applyNumberFormat="0" applyFill="0" applyBorder="0" applyAlignment="0" applyProtection="0"/>
    <xf numFmtId="0" fontId="37" fillId="0" borderId="0"/>
    <xf numFmtId="41" fontId="37" fillId="0" borderId="0" applyFont="0" applyFill="0" applyBorder="0" applyAlignment="0" applyProtection="0"/>
    <xf numFmtId="9" fontId="37" fillId="0" borderId="0" applyFont="0" applyFill="0" applyBorder="0" applyAlignment="0" applyProtection="0"/>
    <xf numFmtId="0" fontId="38" fillId="0" borderId="0"/>
    <xf numFmtId="0" fontId="39" fillId="0" borderId="0">
      <alignment vertical="center"/>
    </xf>
    <xf numFmtId="0" fontId="40" fillId="0" borderId="0"/>
    <xf numFmtId="0" fontId="41" fillId="0" borderId="0"/>
    <xf numFmtId="0" fontId="42" fillId="0" borderId="0"/>
    <xf numFmtId="0" fontId="42" fillId="0" borderId="0"/>
    <xf numFmtId="0" fontId="42" fillId="0" borderId="0"/>
    <xf numFmtId="0" fontId="42" fillId="0" borderId="0"/>
    <xf numFmtId="0" fontId="42" fillId="0" borderId="0"/>
    <xf numFmtId="0" fontId="42" fillId="0" borderId="0"/>
    <xf numFmtId="0" fontId="40" fillId="0" borderId="0"/>
    <xf numFmtId="0" fontId="38" fillId="0" borderId="0"/>
    <xf numFmtId="0" fontId="42" fillId="0" borderId="0"/>
    <xf numFmtId="0" fontId="42" fillId="0" borderId="0"/>
    <xf numFmtId="0" fontId="40" fillId="0" borderId="0"/>
    <xf numFmtId="0" fontId="42" fillId="0" borderId="0"/>
    <xf numFmtId="0" fontId="40" fillId="0" borderId="0"/>
    <xf numFmtId="0" fontId="40" fillId="0" borderId="0"/>
    <xf numFmtId="0" fontId="42" fillId="0" borderId="0"/>
    <xf numFmtId="0" fontId="41" fillId="0" borderId="0"/>
    <xf numFmtId="0" fontId="40" fillId="0" borderId="0"/>
    <xf numFmtId="0" fontId="41" fillId="0" borderId="0"/>
    <xf numFmtId="0" fontId="43" fillId="48" borderId="0" applyNumberFormat="0" applyBorder="0" applyAlignment="0" applyProtection="0">
      <alignment vertical="center"/>
    </xf>
    <xf numFmtId="0" fontId="43" fillId="48" borderId="0" applyNumberFormat="0" applyBorder="0" applyAlignment="0" applyProtection="0">
      <alignment vertical="center"/>
    </xf>
    <xf numFmtId="0" fontId="43" fillId="48" borderId="0" applyNumberFormat="0" applyBorder="0" applyAlignment="0" applyProtection="0">
      <alignment vertical="center"/>
    </xf>
    <xf numFmtId="0" fontId="43" fillId="48" borderId="0" applyNumberFormat="0" applyBorder="0" applyAlignment="0" applyProtection="0">
      <alignment vertical="center"/>
    </xf>
    <xf numFmtId="0" fontId="43" fillId="48" borderId="0" applyNumberFormat="0" applyBorder="0" applyAlignment="0" applyProtection="0">
      <alignment vertical="center"/>
    </xf>
    <xf numFmtId="0" fontId="43" fillId="48" borderId="0" applyNumberFormat="0" applyBorder="0" applyAlignment="0" applyProtection="0">
      <alignment vertical="center"/>
    </xf>
    <xf numFmtId="0" fontId="43" fillId="48" borderId="0" applyNumberFormat="0" applyBorder="0" applyAlignment="0" applyProtection="0">
      <alignment vertical="center"/>
    </xf>
    <xf numFmtId="0" fontId="43" fillId="49" borderId="0" applyNumberFormat="0" applyBorder="0" applyAlignment="0" applyProtection="0">
      <alignment vertical="center"/>
    </xf>
    <xf numFmtId="0" fontId="43" fillId="49" borderId="0" applyNumberFormat="0" applyBorder="0" applyAlignment="0" applyProtection="0">
      <alignment vertical="center"/>
    </xf>
    <xf numFmtId="0" fontId="43" fillId="49" borderId="0" applyNumberFormat="0" applyBorder="0" applyAlignment="0" applyProtection="0">
      <alignment vertical="center"/>
    </xf>
    <xf numFmtId="0" fontId="43" fillId="49" borderId="0" applyNumberFormat="0" applyBorder="0" applyAlignment="0" applyProtection="0">
      <alignment vertical="center"/>
    </xf>
    <xf numFmtId="0" fontId="43" fillId="49" borderId="0" applyNumberFormat="0" applyBorder="0" applyAlignment="0" applyProtection="0">
      <alignment vertical="center"/>
    </xf>
    <xf numFmtId="0" fontId="43" fillId="49" borderId="0" applyNumberFormat="0" applyBorder="0" applyAlignment="0" applyProtection="0">
      <alignment vertical="center"/>
    </xf>
    <xf numFmtId="0" fontId="43" fillId="49" borderId="0" applyNumberFormat="0" applyBorder="0" applyAlignment="0" applyProtection="0">
      <alignment vertical="center"/>
    </xf>
    <xf numFmtId="0" fontId="43" fillId="50" borderId="0" applyNumberFormat="0" applyBorder="0" applyAlignment="0" applyProtection="0">
      <alignment vertical="center"/>
    </xf>
    <xf numFmtId="0" fontId="43" fillId="50" borderId="0" applyNumberFormat="0" applyBorder="0" applyAlignment="0" applyProtection="0">
      <alignment vertical="center"/>
    </xf>
    <xf numFmtId="0" fontId="43" fillId="50" borderId="0" applyNumberFormat="0" applyBorder="0" applyAlignment="0" applyProtection="0">
      <alignment vertical="center"/>
    </xf>
    <xf numFmtId="0" fontId="43" fillId="50" borderId="0" applyNumberFormat="0" applyBorder="0" applyAlignment="0" applyProtection="0">
      <alignment vertical="center"/>
    </xf>
    <xf numFmtId="0" fontId="43" fillId="50" borderId="0" applyNumberFormat="0" applyBorder="0" applyAlignment="0" applyProtection="0">
      <alignment vertical="center"/>
    </xf>
    <xf numFmtId="0" fontId="43" fillId="50" borderId="0" applyNumberFormat="0" applyBorder="0" applyAlignment="0" applyProtection="0">
      <alignment vertical="center"/>
    </xf>
    <xf numFmtId="0" fontId="43" fillId="50"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2" borderId="0" applyNumberFormat="0" applyBorder="0" applyAlignment="0" applyProtection="0">
      <alignment vertical="center"/>
    </xf>
    <xf numFmtId="0" fontId="43" fillId="52" borderId="0" applyNumberFormat="0" applyBorder="0" applyAlignment="0" applyProtection="0">
      <alignment vertical="center"/>
    </xf>
    <xf numFmtId="0" fontId="43" fillId="52" borderId="0" applyNumberFormat="0" applyBorder="0" applyAlignment="0" applyProtection="0">
      <alignment vertical="center"/>
    </xf>
    <xf numFmtId="0" fontId="43" fillId="52" borderId="0" applyNumberFormat="0" applyBorder="0" applyAlignment="0" applyProtection="0">
      <alignment vertical="center"/>
    </xf>
    <xf numFmtId="0" fontId="43" fillId="52" borderId="0" applyNumberFormat="0" applyBorder="0" applyAlignment="0" applyProtection="0">
      <alignment vertical="center"/>
    </xf>
    <xf numFmtId="0" fontId="43" fillId="52" borderId="0" applyNumberFormat="0" applyBorder="0" applyAlignment="0" applyProtection="0">
      <alignment vertical="center"/>
    </xf>
    <xf numFmtId="0" fontId="43" fillId="52" borderId="0" applyNumberFormat="0" applyBorder="0" applyAlignment="0" applyProtection="0">
      <alignment vertical="center"/>
    </xf>
    <xf numFmtId="0" fontId="43" fillId="53" borderId="0" applyNumberFormat="0" applyBorder="0" applyAlignment="0" applyProtection="0">
      <alignment vertical="center"/>
    </xf>
    <xf numFmtId="0" fontId="43" fillId="53" borderId="0" applyNumberFormat="0" applyBorder="0" applyAlignment="0" applyProtection="0">
      <alignment vertical="center"/>
    </xf>
    <xf numFmtId="0" fontId="43" fillId="53" borderId="0" applyNumberFormat="0" applyBorder="0" applyAlignment="0" applyProtection="0">
      <alignment vertical="center"/>
    </xf>
    <xf numFmtId="0" fontId="43" fillId="53" borderId="0" applyNumberFormat="0" applyBorder="0" applyAlignment="0" applyProtection="0">
      <alignment vertical="center"/>
    </xf>
    <xf numFmtId="0" fontId="43" fillId="53" borderId="0" applyNumberFormat="0" applyBorder="0" applyAlignment="0" applyProtection="0">
      <alignment vertical="center"/>
    </xf>
    <xf numFmtId="0" fontId="43" fillId="53" borderId="0" applyNumberFormat="0" applyBorder="0" applyAlignment="0" applyProtection="0">
      <alignment vertical="center"/>
    </xf>
    <xf numFmtId="0" fontId="43" fillId="53"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5" borderId="0" applyNumberFormat="0" applyBorder="0" applyAlignment="0" applyProtection="0">
      <alignment vertical="center"/>
    </xf>
    <xf numFmtId="0" fontId="43" fillId="55" borderId="0" applyNumberFormat="0" applyBorder="0" applyAlignment="0" applyProtection="0">
      <alignment vertical="center"/>
    </xf>
    <xf numFmtId="0" fontId="43" fillId="55" borderId="0" applyNumberFormat="0" applyBorder="0" applyAlignment="0" applyProtection="0">
      <alignment vertical="center"/>
    </xf>
    <xf numFmtId="0" fontId="43" fillId="55" borderId="0" applyNumberFormat="0" applyBorder="0" applyAlignment="0" applyProtection="0">
      <alignment vertical="center"/>
    </xf>
    <xf numFmtId="0" fontId="43" fillId="55" borderId="0" applyNumberFormat="0" applyBorder="0" applyAlignment="0" applyProtection="0">
      <alignment vertical="center"/>
    </xf>
    <xf numFmtId="0" fontId="43" fillId="55" borderId="0" applyNumberFormat="0" applyBorder="0" applyAlignment="0" applyProtection="0">
      <alignment vertical="center"/>
    </xf>
    <xf numFmtId="0" fontId="43" fillId="55" borderId="0" applyNumberFormat="0" applyBorder="0" applyAlignment="0" applyProtection="0">
      <alignment vertical="center"/>
    </xf>
    <xf numFmtId="0" fontId="43" fillId="56" borderId="0" applyNumberFormat="0" applyBorder="0" applyAlignment="0" applyProtection="0">
      <alignment vertical="center"/>
    </xf>
    <xf numFmtId="0" fontId="43" fillId="56" borderId="0" applyNumberFormat="0" applyBorder="0" applyAlignment="0" applyProtection="0">
      <alignment vertical="center"/>
    </xf>
    <xf numFmtId="0" fontId="43" fillId="56" borderId="0" applyNumberFormat="0" applyBorder="0" applyAlignment="0" applyProtection="0">
      <alignment vertical="center"/>
    </xf>
    <xf numFmtId="0" fontId="43" fillId="56" borderId="0" applyNumberFormat="0" applyBorder="0" applyAlignment="0" applyProtection="0">
      <alignment vertical="center"/>
    </xf>
    <xf numFmtId="0" fontId="43" fillId="56" borderId="0" applyNumberFormat="0" applyBorder="0" applyAlignment="0" applyProtection="0">
      <alignment vertical="center"/>
    </xf>
    <xf numFmtId="0" fontId="43" fillId="56" borderId="0" applyNumberFormat="0" applyBorder="0" applyAlignment="0" applyProtection="0">
      <alignment vertical="center"/>
    </xf>
    <xf numFmtId="0" fontId="43" fillId="56"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1"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4" borderId="0" applyNumberFormat="0" applyBorder="0" applyAlignment="0" applyProtection="0">
      <alignment vertical="center"/>
    </xf>
    <xf numFmtId="0" fontId="43" fillId="57" borderId="0" applyNumberFormat="0" applyBorder="0" applyAlignment="0" applyProtection="0">
      <alignment vertical="center"/>
    </xf>
    <xf numFmtId="0" fontId="43" fillId="57" borderId="0" applyNumberFormat="0" applyBorder="0" applyAlignment="0" applyProtection="0">
      <alignment vertical="center"/>
    </xf>
    <xf numFmtId="0" fontId="43" fillId="57" borderId="0" applyNumberFormat="0" applyBorder="0" applyAlignment="0" applyProtection="0">
      <alignment vertical="center"/>
    </xf>
    <xf numFmtId="0" fontId="43" fillId="57" borderId="0" applyNumberFormat="0" applyBorder="0" applyAlignment="0" applyProtection="0">
      <alignment vertical="center"/>
    </xf>
    <xf numFmtId="0" fontId="43" fillId="57" borderId="0" applyNumberFormat="0" applyBorder="0" applyAlignment="0" applyProtection="0">
      <alignment vertical="center"/>
    </xf>
    <xf numFmtId="0" fontId="43" fillId="57" borderId="0" applyNumberFormat="0" applyBorder="0" applyAlignment="0" applyProtection="0">
      <alignment vertical="center"/>
    </xf>
    <xf numFmtId="0" fontId="43" fillId="57"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8" borderId="0" applyNumberFormat="0" applyBorder="0" applyAlignment="0" applyProtection="0">
      <alignment vertical="center"/>
    </xf>
    <xf numFmtId="0" fontId="44" fillId="55" borderId="0" applyNumberFormat="0" applyBorder="0" applyAlignment="0" applyProtection="0">
      <alignment vertical="center"/>
    </xf>
    <xf numFmtId="0" fontId="44" fillId="55" borderId="0" applyNumberFormat="0" applyBorder="0" applyAlignment="0" applyProtection="0">
      <alignment vertical="center"/>
    </xf>
    <xf numFmtId="0" fontId="44" fillId="55" borderId="0" applyNumberFormat="0" applyBorder="0" applyAlignment="0" applyProtection="0">
      <alignment vertical="center"/>
    </xf>
    <xf numFmtId="0" fontId="44" fillId="55" borderId="0" applyNumberFormat="0" applyBorder="0" applyAlignment="0" applyProtection="0">
      <alignment vertical="center"/>
    </xf>
    <xf numFmtId="0" fontId="44" fillId="55" borderId="0" applyNumberFormat="0" applyBorder="0" applyAlignment="0" applyProtection="0">
      <alignment vertical="center"/>
    </xf>
    <xf numFmtId="0" fontId="44" fillId="55" borderId="0" applyNumberFormat="0" applyBorder="0" applyAlignment="0" applyProtection="0">
      <alignment vertical="center"/>
    </xf>
    <xf numFmtId="0" fontId="44" fillId="56" borderId="0" applyNumberFormat="0" applyBorder="0" applyAlignment="0" applyProtection="0">
      <alignment vertical="center"/>
    </xf>
    <xf numFmtId="0" fontId="44" fillId="56" borderId="0" applyNumberFormat="0" applyBorder="0" applyAlignment="0" applyProtection="0">
      <alignment vertical="center"/>
    </xf>
    <xf numFmtId="0" fontId="44" fillId="56" borderId="0" applyNumberFormat="0" applyBorder="0" applyAlignment="0" applyProtection="0">
      <alignment vertical="center"/>
    </xf>
    <xf numFmtId="0" fontId="44" fillId="56" borderId="0" applyNumberFormat="0" applyBorder="0" applyAlignment="0" applyProtection="0">
      <alignment vertical="center"/>
    </xf>
    <xf numFmtId="0" fontId="44" fillId="56" borderId="0" applyNumberFormat="0" applyBorder="0" applyAlignment="0" applyProtection="0">
      <alignment vertical="center"/>
    </xf>
    <xf numFmtId="0" fontId="44" fillId="56"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1" borderId="0" applyNumberFormat="0" applyBorder="0" applyAlignment="0" applyProtection="0">
      <alignment vertical="center"/>
    </xf>
    <xf numFmtId="0" fontId="44" fillId="61" borderId="0" applyNumberFormat="0" applyBorder="0" applyAlignment="0" applyProtection="0">
      <alignment vertical="center"/>
    </xf>
    <xf numFmtId="0" fontId="44" fillId="61" borderId="0" applyNumberFormat="0" applyBorder="0" applyAlignment="0" applyProtection="0">
      <alignment vertical="center"/>
    </xf>
    <xf numFmtId="0" fontId="44" fillId="61" borderId="0" applyNumberFormat="0" applyBorder="0" applyAlignment="0" applyProtection="0">
      <alignment vertical="center"/>
    </xf>
    <xf numFmtId="0" fontId="44" fillId="61" borderId="0" applyNumberFormat="0" applyBorder="0" applyAlignment="0" applyProtection="0">
      <alignment vertical="center"/>
    </xf>
    <xf numFmtId="0" fontId="44" fillId="61" borderId="0" applyNumberFormat="0" applyBorder="0" applyAlignment="0" applyProtection="0">
      <alignment vertical="center"/>
    </xf>
    <xf numFmtId="171" fontId="45" fillId="0" borderId="0" applyFont="0" applyFill="0" applyBorder="0" applyAlignment="0" applyProtection="0"/>
    <xf numFmtId="172" fontId="45" fillId="0" borderId="0" applyFont="0" applyFill="0" applyBorder="0" applyAlignment="0" applyProtection="0"/>
    <xf numFmtId="173" fontId="45" fillId="0" borderId="0" applyFont="0" applyFill="0" applyBorder="0" applyAlignment="0" applyProtection="0"/>
    <xf numFmtId="174" fontId="45" fillId="0" borderId="0" applyFont="0" applyFill="0" applyBorder="0" applyAlignment="0" applyProtection="0"/>
    <xf numFmtId="0" fontId="46" fillId="0" borderId="0" applyNumberFormat="0" applyFill="0" applyBorder="0" applyAlignment="0" applyProtection="0"/>
    <xf numFmtId="0" fontId="47" fillId="0" borderId="0"/>
    <xf numFmtId="170" fontId="40" fillId="0" borderId="0" applyFill="0" applyBorder="0" applyAlignment="0"/>
    <xf numFmtId="0" fontId="48" fillId="0" borderId="18">
      <alignment horizontal="center"/>
    </xf>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5" fontId="50" fillId="0" borderId="0"/>
    <xf numFmtId="0" fontId="40" fillId="0" borderId="0"/>
    <xf numFmtId="0" fontId="51" fillId="62" borderId="1"/>
    <xf numFmtId="0" fontId="40" fillId="0" borderId="0" applyFont="0" applyFill="0" applyBorder="0" applyAlignment="0" applyProtection="0"/>
    <xf numFmtId="0" fontId="52" fillId="0" borderId="0">
      <alignment horizontal="left"/>
    </xf>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38" fontId="51" fillId="63" borderId="0" applyNumberFormat="0" applyBorder="0" applyAlignment="0" applyProtection="0"/>
    <xf numFmtId="0" fontId="54" fillId="0" borderId="30" applyNumberFormat="0" applyAlignment="0" applyProtection="0">
      <alignment horizontal="left" vertical="center"/>
    </xf>
    <xf numFmtId="0" fontId="54" fillId="0" borderId="32">
      <alignment horizontal="left" vertical="center"/>
    </xf>
    <xf numFmtId="0" fontId="55" fillId="0" borderId="0" applyNumberFormat="0" applyAlignment="0">
      <alignment horizontal="left"/>
    </xf>
    <xf numFmtId="10" fontId="51" fillId="64" borderId="1" applyNumberFormat="0" applyBorder="0" applyAlignment="0" applyProtection="0"/>
    <xf numFmtId="173" fontId="40" fillId="0" borderId="0" applyFont="0" applyFill="0" applyBorder="0" applyAlignment="0" applyProtection="0"/>
    <xf numFmtId="174" fontId="40" fillId="0" borderId="0" applyFont="0" applyFill="0" applyBorder="0" applyAlignment="0" applyProtection="0"/>
    <xf numFmtId="168" fontId="40" fillId="0" borderId="0" applyFont="0" applyFill="0" applyBorder="0" applyAlignment="0" applyProtection="0"/>
    <xf numFmtId="169" fontId="40" fillId="0" borderId="0" applyFont="0" applyFill="0" applyBorder="0" applyAlignment="0" applyProtection="0"/>
    <xf numFmtId="0" fontId="49" fillId="0" borderId="0"/>
    <xf numFmtId="37" fontId="56" fillId="0" borderId="0"/>
    <xf numFmtId="0" fontId="57" fillId="0" borderId="0"/>
    <xf numFmtId="0" fontId="53" fillId="0" borderId="0"/>
    <xf numFmtId="0" fontId="53" fillId="0" borderId="0"/>
    <xf numFmtId="0" fontId="53" fillId="0" borderId="0"/>
    <xf numFmtId="0" fontId="53" fillId="0" borderId="0"/>
    <xf numFmtId="0" fontId="1" fillId="0" borderId="0"/>
    <xf numFmtId="0" fontId="53" fillId="0" borderId="0"/>
    <xf numFmtId="0" fontId="53" fillId="0" borderId="0"/>
    <xf numFmtId="0" fontId="53" fillId="0" borderId="0"/>
    <xf numFmtId="0" fontId="53" fillId="0" borderId="0"/>
    <xf numFmtId="0" fontId="58" fillId="0" borderId="0"/>
    <xf numFmtId="0" fontId="43" fillId="0" borderId="0">
      <alignment vertical="center"/>
    </xf>
    <xf numFmtId="0" fontId="43" fillId="0" borderId="0">
      <alignment vertical="center"/>
    </xf>
    <xf numFmtId="0" fontId="38" fillId="0" borderId="0"/>
    <xf numFmtId="0" fontId="53" fillId="65" borderId="33" applyNumberFormat="0" applyFont="0" applyAlignment="0" applyProtection="0"/>
    <xf numFmtId="0" fontId="53" fillId="65" borderId="33" applyNumberFormat="0" applyFont="0" applyAlignment="0" applyProtection="0"/>
    <xf numFmtId="0" fontId="53" fillId="65" borderId="33" applyNumberFormat="0" applyFont="0" applyAlignment="0" applyProtection="0"/>
    <xf numFmtId="0" fontId="53" fillId="65" borderId="33" applyNumberFormat="0" applyFont="0" applyAlignment="0" applyProtection="0"/>
    <xf numFmtId="0" fontId="40" fillId="0" borderId="0"/>
    <xf numFmtId="0" fontId="40" fillId="0" borderId="1" applyFill="0" applyProtection="0">
      <alignment vertical="top" wrapText="1"/>
      <protection locked="0"/>
    </xf>
    <xf numFmtId="10" fontId="40"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0" fontId="51" fillId="63" borderId="1"/>
    <xf numFmtId="176" fontId="59" fillId="0" borderId="0">
      <alignment horizontal="right"/>
    </xf>
    <xf numFmtId="0" fontId="40" fillId="0" borderId="0"/>
    <xf numFmtId="0" fontId="40" fillId="0" borderId="0"/>
    <xf numFmtId="0" fontId="51" fillId="0" borderId="0"/>
    <xf numFmtId="0" fontId="51" fillId="0" borderId="0"/>
    <xf numFmtId="0" fontId="60" fillId="66" borderId="34" applyNumberFormat="0" applyFont="0" applyFill="0" applyBorder="0" applyAlignment="0" applyProtection="0">
      <alignment horizontal="center" vertical="center" wrapText="1"/>
    </xf>
    <xf numFmtId="0" fontId="38" fillId="0" borderId="0"/>
    <xf numFmtId="0" fontId="41" fillId="0" borderId="0"/>
    <xf numFmtId="0" fontId="61" fillId="0" borderId="13" applyFont="0" applyFill="0" applyBorder="0">
      <alignment vertical="top"/>
    </xf>
    <xf numFmtId="0" fontId="40" fillId="0" borderId="0"/>
    <xf numFmtId="0" fontId="62" fillId="0" borderId="13" applyFill="0" applyBorder="0">
      <alignment vertical="top" wrapText="1"/>
    </xf>
    <xf numFmtId="0" fontId="40" fillId="0" borderId="0"/>
    <xf numFmtId="41" fontId="41" fillId="0" borderId="0" applyFont="0" applyFill="0" applyBorder="0" applyAlignment="0" applyProtection="0"/>
    <xf numFmtId="43" fontId="41" fillId="0" borderId="0" applyFont="0" applyFill="0" applyBorder="0" applyAlignment="0" applyProtection="0"/>
    <xf numFmtId="174" fontId="43" fillId="0" borderId="0" applyFont="0" applyFill="0" applyBorder="0" applyAlignment="0" applyProtection="0">
      <alignment vertical="center"/>
    </xf>
    <xf numFmtId="174" fontId="43" fillId="0" borderId="0" applyFont="0" applyFill="0" applyBorder="0" applyAlignment="0" applyProtection="0">
      <alignment vertical="center"/>
    </xf>
    <xf numFmtId="174" fontId="43" fillId="0" borderId="0" applyFont="0" applyFill="0" applyBorder="0" applyAlignment="0" applyProtection="0">
      <alignment vertical="center"/>
    </xf>
    <xf numFmtId="174" fontId="43" fillId="0" borderId="0" applyFont="0" applyFill="0" applyBorder="0" applyAlignment="0" applyProtection="0">
      <alignment vertical="center"/>
    </xf>
    <xf numFmtId="173" fontId="49" fillId="0" borderId="0" applyFont="0" applyFill="0" applyBorder="0" applyAlignment="0" applyProtection="0"/>
    <xf numFmtId="174" fontId="49" fillId="0" borderId="0" applyFont="0" applyFill="0" applyBorder="0" applyAlignment="0" applyProtection="0"/>
    <xf numFmtId="38" fontId="63" fillId="0" borderId="0" applyFont="0" applyFill="0" applyBorder="0" applyAlignment="0" applyProtection="0"/>
    <xf numFmtId="40"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0" fontId="64" fillId="0" borderId="0"/>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6" fillId="50" borderId="0" applyNumberFormat="0" applyBorder="0" applyAlignment="0" applyProtection="0"/>
    <xf numFmtId="0" fontId="66" fillId="50" borderId="0" applyNumberFormat="0" applyBorder="0" applyAlignment="0" applyProtection="0"/>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5" fillId="50" borderId="0" applyNumberFormat="0" applyBorder="0" applyAlignment="0" applyProtection="0">
      <alignment vertical="center"/>
    </xf>
    <xf numFmtId="0" fontId="66" fillId="50" borderId="0" applyNumberFormat="0" applyBorder="0" applyAlignment="0" applyProtection="0"/>
    <xf numFmtId="174" fontId="40" fillId="0" borderId="0" applyFont="0" applyFill="0" applyBorder="0" applyAlignment="0" applyProtection="0"/>
    <xf numFmtId="173" fontId="40" fillId="0" borderId="0" applyFont="0" applyFill="0" applyBorder="0" applyAlignment="0" applyProtection="0"/>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8" fillId="49" borderId="0" applyNumberFormat="0" applyBorder="0" applyAlignment="0" applyProtection="0"/>
    <xf numFmtId="0" fontId="68" fillId="49" borderId="0" applyNumberFormat="0" applyBorder="0" applyAlignment="0" applyProtection="0"/>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7" fillId="49" borderId="0" applyNumberFormat="0" applyBorder="0" applyAlignment="0" applyProtection="0">
      <alignment vertical="center"/>
    </xf>
    <xf numFmtId="0" fontId="68" fillId="4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69" fillId="0" borderId="0">
      <alignment vertical="center"/>
    </xf>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69" fillId="0" borderId="0">
      <alignment vertical="center"/>
    </xf>
    <xf numFmtId="0" fontId="69" fillId="0" borderId="0">
      <alignment vertical="center"/>
    </xf>
    <xf numFmtId="0" fontId="53" fillId="0" borderId="0">
      <alignment vertical="center"/>
    </xf>
    <xf numFmtId="0" fontId="53" fillId="0" borderId="0"/>
    <xf numFmtId="0" fontId="69" fillId="0" borderId="0">
      <alignment vertical="center"/>
    </xf>
    <xf numFmtId="0" fontId="53" fillId="0" borderId="0"/>
    <xf numFmtId="0" fontId="53" fillId="0" borderId="0"/>
    <xf numFmtId="0" fontId="69" fillId="0" borderId="0">
      <alignment vertical="center"/>
    </xf>
    <xf numFmtId="0" fontId="53" fillId="0" borderId="0"/>
    <xf numFmtId="0" fontId="53" fillId="0" borderId="0"/>
    <xf numFmtId="0" fontId="69" fillId="0" borderId="0">
      <alignment vertical="center"/>
    </xf>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69" fillId="0" borderId="0">
      <alignment vertical="center"/>
    </xf>
    <xf numFmtId="0" fontId="53" fillId="0" borderId="0"/>
    <xf numFmtId="0" fontId="53" fillId="0" borderId="0"/>
    <xf numFmtId="0" fontId="69" fillId="0" borderId="0">
      <alignment vertical="center"/>
    </xf>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43" fillId="0" borderId="0">
      <alignment vertical="center"/>
    </xf>
    <xf numFmtId="0" fontId="69" fillId="0" borderId="0">
      <alignment vertical="center"/>
    </xf>
    <xf numFmtId="0" fontId="43" fillId="0" borderId="0">
      <alignment vertical="center"/>
    </xf>
    <xf numFmtId="0" fontId="43" fillId="0" borderId="0">
      <alignment vertical="center"/>
    </xf>
    <xf numFmtId="0" fontId="40" fillId="0" borderId="0"/>
    <xf numFmtId="0" fontId="43" fillId="0" borderId="0">
      <alignment vertical="center"/>
    </xf>
    <xf numFmtId="0" fontId="69" fillId="0" borderId="0">
      <alignment vertical="center"/>
    </xf>
    <xf numFmtId="0" fontId="43" fillId="0" borderId="0">
      <alignment vertical="center"/>
    </xf>
    <xf numFmtId="0" fontId="69" fillId="0" borderId="0">
      <alignment vertical="center"/>
    </xf>
    <xf numFmtId="0" fontId="43" fillId="0" borderId="0">
      <alignment vertical="center"/>
    </xf>
    <xf numFmtId="0" fontId="69" fillId="0" borderId="0">
      <alignment vertical="center"/>
    </xf>
    <xf numFmtId="0" fontId="69" fillId="0" borderId="0">
      <alignment vertical="center"/>
    </xf>
    <xf numFmtId="0" fontId="43" fillId="0" borderId="0">
      <alignment vertical="center"/>
    </xf>
    <xf numFmtId="0" fontId="69" fillId="0" borderId="0">
      <alignment vertical="center"/>
    </xf>
    <xf numFmtId="0" fontId="43" fillId="0" borderId="0">
      <alignment vertical="center"/>
    </xf>
    <xf numFmtId="0" fontId="69" fillId="0" borderId="0">
      <alignment vertical="center"/>
    </xf>
    <xf numFmtId="0" fontId="69" fillId="0" borderId="0">
      <alignment vertical="center"/>
    </xf>
    <xf numFmtId="0" fontId="69" fillId="0" borderId="0">
      <alignment vertical="center"/>
    </xf>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69" fillId="0" borderId="0">
      <alignment vertical="center"/>
    </xf>
    <xf numFmtId="0" fontId="69" fillId="0" borderId="0">
      <alignment vertical="center"/>
    </xf>
    <xf numFmtId="0" fontId="53" fillId="0" borderId="0"/>
    <xf numFmtId="0" fontId="44" fillId="67" borderId="0" applyNumberFormat="0" applyBorder="0" applyAlignment="0" applyProtection="0">
      <alignment vertical="center"/>
    </xf>
    <xf numFmtId="0" fontId="44" fillId="67" borderId="0" applyNumberFormat="0" applyBorder="0" applyAlignment="0" applyProtection="0">
      <alignment vertical="center"/>
    </xf>
    <xf numFmtId="0" fontId="44" fillId="67" borderId="0" applyNumberFormat="0" applyBorder="0" applyAlignment="0" applyProtection="0">
      <alignment vertical="center"/>
    </xf>
    <xf numFmtId="0" fontId="44" fillId="67" borderId="0" applyNumberFormat="0" applyBorder="0" applyAlignment="0" applyProtection="0">
      <alignment vertical="center"/>
    </xf>
    <xf numFmtId="0" fontId="44" fillId="67" borderId="0" applyNumberFormat="0" applyBorder="0" applyAlignment="0" applyProtection="0">
      <alignment vertical="center"/>
    </xf>
    <xf numFmtId="0" fontId="44" fillId="67" borderId="0" applyNumberFormat="0" applyBorder="0" applyAlignment="0" applyProtection="0">
      <alignment vertical="center"/>
    </xf>
    <xf numFmtId="0" fontId="44" fillId="68" borderId="0" applyNumberFormat="0" applyBorder="0" applyAlignment="0" applyProtection="0">
      <alignment vertical="center"/>
    </xf>
    <xf numFmtId="0" fontId="44" fillId="68" borderId="0" applyNumberFormat="0" applyBorder="0" applyAlignment="0" applyProtection="0">
      <alignment vertical="center"/>
    </xf>
    <xf numFmtId="0" fontId="44" fillId="68" borderId="0" applyNumberFormat="0" applyBorder="0" applyAlignment="0" applyProtection="0">
      <alignment vertical="center"/>
    </xf>
    <xf numFmtId="0" fontId="44" fillId="68" borderId="0" applyNumberFormat="0" applyBorder="0" applyAlignment="0" applyProtection="0">
      <alignment vertical="center"/>
    </xf>
    <xf numFmtId="0" fontId="44" fillId="68" borderId="0" applyNumberFormat="0" applyBorder="0" applyAlignment="0" applyProtection="0">
      <alignment vertical="center"/>
    </xf>
    <xf numFmtId="0" fontId="44" fillId="68" borderId="0" applyNumberFormat="0" applyBorder="0" applyAlignment="0" applyProtection="0">
      <alignment vertical="center"/>
    </xf>
    <xf numFmtId="0" fontId="44" fillId="69" borderId="0" applyNumberFormat="0" applyBorder="0" applyAlignment="0" applyProtection="0">
      <alignment vertical="center"/>
    </xf>
    <xf numFmtId="0" fontId="44" fillId="69" borderId="0" applyNumberFormat="0" applyBorder="0" applyAlignment="0" applyProtection="0">
      <alignment vertical="center"/>
    </xf>
    <xf numFmtId="0" fontId="44" fillId="69" borderId="0" applyNumberFormat="0" applyBorder="0" applyAlignment="0" applyProtection="0">
      <alignment vertical="center"/>
    </xf>
    <xf numFmtId="0" fontId="44" fillId="69" borderId="0" applyNumberFormat="0" applyBorder="0" applyAlignment="0" applyProtection="0">
      <alignment vertical="center"/>
    </xf>
    <xf numFmtId="0" fontId="44" fillId="69" borderId="0" applyNumberFormat="0" applyBorder="0" applyAlignment="0" applyProtection="0">
      <alignment vertical="center"/>
    </xf>
    <xf numFmtId="0" fontId="44" fillId="6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59"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60" borderId="0" applyNumberFormat="0" applyBorder="0" applyAlignment="0" applyProtection="0">
      <alignment vertical="center"/>
    </xf>
    <xf numFmtId="0" fontId="44" fillId="70" borderId="0" applyNumberFormat="0" applyBorder="0" applyAlignment="0" applyProtection="0">
      <alignment vertical="center"/>
    </xf>
    <xf numFmtId="0" fontId="44" fillId="70" borderId="0" applyNumberFormat="0" applyBorder="0" applyAlignment="0" applyProtection="0">
      <alignment vertical="center"/>
    </xf>
    <xf numFmtId="0" fontId="44" fillId="70" borderId="0" applyNumberFormat="0" applyBorder="0" applyAlignment="0" applyProtection="0">
      <alignment vertical="center"/>
    </xf>
    <xf numFmtId="0" fontId="44" fillId="70" borderId="0" applyNumberFormat="0" applyBorder="0" applyAlignment="0" applyProtection="0">
      <alignment vertical="center"/>
    </xf>
    <xf numFmtId="0" fontId="44" fillId="70" borderId="0" applyNumberFormat="0" applyBorder="0" applyAlignment="0" applyProtection="0">
      <alignment vertical="center"/>
    </xf>
    <xf numFmtId="0" fontId="44" fillId="70" borderId="0" applyNumberFormat="0" applyBorder="0" applyAlignment="0" applyProtection="0">
      <alignment vertical="center"/>
    </xf>
    <xf numFmtId="177" fontId="40" fillId="0" borderId="0" applyFont="0" applyFill="0" applyBorder="0" applyAlignment="0" applyProtection="0"/>
    <xf numFmtId="178" fontId="40" fillId="0" borderId="0" applyFont="0" applyFill="0" applyBorder="0" applyAlignment="0" applyProtection="0"/>
    <xf numFmtId="0" fontId="70" fillId="0" borderId="0"/>
    <xf numFmtId="0" fontId="49" fillId="0" borderId="0"/>
    <xf numFmtId="0" fontId="71" fillId="0" borderId="35" applyNumberFormat="0" applyFill="0" applyAlignment="0" applyProtection="0">
      <alignment vertical="center"/>
    </xf>
    <xf numFmtId="0" fontId="71" fillId="0" borderId="35" applyNumberFormat="0" applyFill="0" applyAlignment="0" applyProtection="0">
      <alignment vertical="center"/>
    </xf>
    <xf numFmtId="0" fontId="71" fillId="0" borderId="35" applyNumberFormat="0" applyFill="0" applyAlignment="0" applyProtection="0">
      <alignment vertical="center"/>
    </xf>
    <xf numFmtId="0" fontId="71" fillId="0" borderId="35" applyNumberFormat="0" applyFill="0" applyAlignment="0" applyProtection="0">
      <alignment vertical="center"/>
    </xf>
    <xf numFmtId="0" fontId="71" fillId="0" borderId="35" applyNumberFormat="0" applyFill="0" applyAlignment="0" applyProtection="0">
      <alignment vertical="center"/>
    </xf>
    <xf numFmtId="0" fontId="71" fillId="0" borderId="35" applyNumberFormat="0" applyFill="0" applyAlignment="0" applyProtection="0">
      <alignment vertical="center"/>
    </xf>
    <xf numFmtId="0" fontId="72" fillId="0" borderId="36" applyNumberFormat="0" applyFill="0" applyAlignment="0" applyProtection="0">
      <alignment vertical="center"/>
    </xf>
    <xf numFmtId="0" fontId="72" fillId="0" borderId="36" applyNumberFormat="0" applyFill="0" applyAlignment="0" applyProtection="0">
      <alignment vertical="center"/>
    </xf>
    <xf numFmtId="0" fontId="72" fillId="0" borderId="36" applyNumberFormat="0" applyFill="0" applyAlignment="0" applyProtection="0">
      <alignment vertical="center"/>
    </xf>
    <xf numFmtId="0" fontId="72" fillId="0" borderId="36" applyNumberFormat="0" applyFill="0" applyAlignment="0" applyProtection="0">
      <alignment vertical="center"/>
    </xf>
    <xf numFmtId="0" fontId="72" fillId="0" borderId="36" applyNumberFormat="0" applyFill="0" applyAlignment="0" applyProtection="0">
      <alignment vertical="center"/>
    </xf>
    <xf numFmtId="0" fontId="72" fillId="0" borderId="36" applyNumberFormat="0" applyFill="0" applyAlignment="0" applyProtection="0">
      <alignment vertical="center"/>
    </xf>
    <xf numFmtId="0" fontId="73" fillId="0" borderId="37" applyNumberFormat="0" applyFill="0" applyAlignment="0" applyProtection="0">
      <alignment vertical="center"/>
    </xf>
    <xf numFmtId="0" fontId="73" fillId="0" borderId="37" applyNumberFormat="0" applyFill="0" applyAlignment="0" applyProtection="0">
      <alignment vertical="center"/>
    </xf>
    <xf numFmtId="0" fontId="73" fillId="0" borderId="37" applyNumberFormat="0" applyFill="0" applyAlignment="0" applyProtection="0">
      <alignment vertical="center"/>
    </xf>
    <xf numFmtId="0" fontId="73" fillId="0" borderId="37" applyNumberFormat="0" applyFill="0" applyAlignment="0" applyProtection="0">
      <alignment vertical="center"/>
    </xf>
    <xf numFmtId="0" fontId="73" fillId="0" borderId="37" applyNumberFormat="0" applyFill="0" applyAlignment="0" applyProtection="0">
      <alignment vertical="center"/>
    </xf>
    <xf numFmtId="0" fontId="73" fillId="0" borderId="37" applyNumberFormat="0" applyFill="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41" fillId="0" borderId="0"/>
    <xf numFmtId="0" fontId="75" fillId="71" borderId="38" applyNumberFormat="0" applyAlignment="0" applyProtection="0">
      <alignment vertical="center"/>
    </xf>
    <xf numFmtId="0" fontId="75" fillId="71" borderId="38" applyNumberFormat="0" applyAlignment="0" applyProtection="0">
      <alignment vertical="center"/>
    </xf>
    <xf numFmtId="0" fontId="75" fillId="71" borderId="38" applyNumberFormat="0" applyAlignment="0" applyProtection="0">
      <alignment vertical="center"/>
    </xf>
    <xf numFmtId="0" fontId="75" fillId="71" borderId="38" applyNumberFormat="0" applyAlignment="0" applyProtection="0">
      <alignment vertical="center"/>
    </xf>
    <xf numFmtId="0" fontId="75" fillId="71" borderId="38" applyNumberFormat="0" applyAlignment="0" applyProtection="0">
      <alignment vertical="center"/>
    </xf>
    <xf numFmtId="0" fontId="75" fillId="71" borderId="38" applyNumberFormat="0" applyAlignment="0" applyProtection="0">
      <alignment vertical="center"/>
    </xf>
    <xf numFmtId="3" fontId="76" fillId="72" borderId="0"/>
    <xf numFmtId="0" fontId="77" fillId="0" borderId="39" applyNumberFormat="0" applyFill="0" applyAlignment="0" applyProtection="0">
      <alignment vertical="center"/>
    </xf>
    <xf numFmtId="0" fontId="77" fillId="0" borderId="39" applyNumberFormat="0" applyFill="0" applyAlignment="0" applyProtection="0">
      <alignment vertical="center"/>
    </xf>
    <xf numFmtId="0" fontId="77" fillId="0" borderId="39" applyNumberFormat="0" applyFill="0" applyAlignment="0" applyProtection="0">
      <alignment vertical="center"/>
    </xf>
    <xf numFmtId="0" fontId="77" fillId="0" borderId="39" applyNumberFormat="0" applyFill="0" applyAlignment="0" applyProtection="0">
      <alignment vertical="center"/>
    </xf>
    <xf numFmtId="0" fontId="77" fillId="0" borderId="39" applyNumberFormat="0" applyFill="0" applyAlignment="0" applyProtection="0">
      <alignment vertical="center"/>
    </xf>
    <xf numFmtId="0" fontId="77" fillId="0" borderId="39" applyNumberFormat="0" applyFill="0" applyAlignment="0" applyProtection="0">
      <alignment vertical="center"/>
    </xf>
    <xf numFmtId="0" fontId="53" fillId="65" borderId="33" applyNumberFormat="0" applyFont="0" applyAlignment="0" applyProtection="0">
      <alignment vertical="center"/>
    </xf>
    <xf numFmtId="0" fontId="53" fillId="65" borderId="33" applyNumberFormat="0" applyFont="0" applyAlignment="0" applyProtection="0">
      <alignment vertical="center"/>
    </xf>
    <xf numFmtId="0" fontId="53" fillId="65" borderId="33" applyNumberFormat="0" applyFont="0" applyAlignment="0" applyProtection="0">
      <alignment vertical="center"/>
    </xf>
    <xf numFmtId="0" fontId="53" fillId="65" borderId="33" applyNumberFormat="0" applyFont="0" applyAlignment="0" applyProtection="0">
      <alignment vertical="center"/>
    </xf>
    <xf numFmtId="0" fontId="53" fillId="65" borderId="33" applyNumberFormat="0" applyFont="0" applyAlignment="0" applyProtection="0">
      <alignment vertical="center"/>
    </xf>
    <xf numFmtId="0" fontId="53" fillId="65" borderId="33" applyNumberFormat="0" applyFont="0" applyAlignment="0" applyProtection="0">
      <alignment vertical="center"/>
    </xf>
    <xf numFmtId="0" fontId="53" fillId="65" borderId="33" applyNumberFormat="0" applyFont="0" applyAlignment="0" applyProtection="0">
      <alignment vertical="center"/>
    </xf>
    <xf numFmtId="179" fontId="41" fillId="0" borderId="0" applyFont="0" applyFill="0" applyBorder="0" applyAlignment="0" applyProtection="0"/>
    <xf numFmtId="180" fontId="41"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0" fontId="78"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73" borderId="40" applyNumberFormat="0" applyAlignment="0" applyProtection="0">
      <alignment vertical="center"/>
    </xf>
    <xf numFmtId="0" fontId="80" fillId="73" borderId="40" applyNumberFormat="0" applyAlignment="0" applyProtection="0">
      <alignment vertical="center"/>
    </xf>
    <xf numFmtId="0" fontId="80" fillId="73" borderId="40" applyNumberFormat="0" applyAlignment="0" applyProtection="0">
      <alignment vertical="center"/>
    </xf>
    <xf numFmtId="0" fontId="80" fillId="73" borderId="40" applyNumberFormat="0" applyAlignment="0" applyProtection="0">
      <alignment vertical="center"/>
    </xf>
    <xf numFmtId="0" fontId="80" fillId="73" borderId="40" applyNumberFormat="0" applyAlignment="0" applyProtection="0">
      <alignment vertical="center"/>
    </xf>
    <xf numFmtId="0" fontId="80" fillId="73" borderId="40" applyNumberFormat="0" applyAlignment="0" applyProtection="0">
      <alignment vertical="center"/>
    </xf>
    <xf numFmtId="181" fontId="43" fillId="0" borderId="0" applyFont="0" applyFill="0" applyBorder="0" applyAlignment="0" applyProtection="0">
      <alignment vertical="center"/>
    </xf>
    <xf numFmtId="181" fontId="43" fillId="0" borderId="0" applyFont="0" applyFill="0" applyBorder="0" applyAlignment="0" applyProtection="0">
      <alignment vertical="center"/>
    </xf>
    <xf numFmtId="181" fontId="43" fillId="0" borderId="0" applyFont="0" applyFill="0" applyBorder="0" applyAlignment="0" applyProtection="0">
      <alignment vertical="center"/>
    </xf>
    <xf numFmtId="181" fontId="43" fillId="0" borderId="0" applyFont="0" applyFill="0" applyBorder="0" applyAlignment="0" applyProtection="0">
      <alignment vertical="center"/>
    </xf>
    <xf numFmtId="181" fontId="43" fillId="0" borderId="0" applyFont="0" applyFill="0" applyBorder="0" applyAlignment="0" applyProtection="0">
      <alignment vertical="center"/>
    </xf>
    <xf numFmtId="181" fontId="43" fillId="0" borderId="0" applyFont="0" applyFill="0" applyBorder="0" applyAlignment="0" applyProtection="0">
      <alignment vertical="center"/>
    </xf>
    <xf numFmtId="181" fontId="43" fillId="0" borderId="0" applyFont="0" applyFill="0" applyBorder="0" applyAlignment="0" applyProtection="0">
      <alignment vertical="center"/>
    </xf>
    <xf numFmtId="0" fontId="81" fillId="53" borderId="40" applyNumberFormat="0" applyAlignment="0" applyProtection="0">
      <alignment vertical="center"/>
    </xf>
    <xf numFmtId="0" fontId="81" fillId="53" borderId="40" applyNumberFormat="0" applyAlignment="0" applyProtection="0">
      <alignment vertical="center"/>
    </xf>
    <xf numFmtId="0" fontId="81" fillId="53" borderId="40" applyNumberFormat="0" applyAlignment="0" applyProtection="0">
      <alignment vertical="center"/>
    </xf>
    <xf numFmtId="0" fontId="81" fillId="53" borderId="40" applyNumberFormat="0" applyAlignment="0" applyProtection="0">
      <alignment vertical="center"/>
    </xf>
    <xf numFmtId="0" fontId="81" fillId="53" borderId="40" applyNumberFormat="0" applyAlignment="0" applyProtection="0">
      <alignment vertical="center"/>
    </xf>
    <xf numFmtId="0" fontId="81" fillId="53" borderId="40" applyNumberFormat="0" applyAlignment="0" applyProtection="0">
      <alignment vertical="center"/>
    </xf>
    <xf numFmtId="0" fontId="82" fillId="73" borderId="41" applyNumberFormat="0" applyAlignment="0" applyProtection="0">
      <alignment vertical="center"/>
    </xf>
    <xf numFmtId="0" fontId="82" fillId="73" borderId="41" applyNumberFormat="0" applyAlignment="0" applyProtection="0">
      <alignment vertical="center"/>
    </xf>
    <xf numFmtId="0" fontId="82" fillId="73" borderId="41" applyNumberFormat="0" applyAlignment="0" applyProtection="0">
      <alignment vertical="center"/>
    </xf>
    <xf numFmtId="0" fontId="82" fillId="73" borderId="41" applyNumberFormat="0" applyAlignment="0" applyProtection="0">
      <alignment vertical="center"/>
    </xf>
    <xf numFmtId="0" fontId="82" fillId="73" borderId="41" applyNumberFormat="0" applyAlignment="0" applyProtection="0">
      <alignment vertical="center"/>
    </xf>
    <xf numFmtId="0" fontId="82" fillId="73" borderId="41" applyNumberFormat="0" applyAlignment="0" applyProtection="0">
      <alignment vertical="center"/>
    </xf>
    <xf numFmtId="0" fontId="83" fillId="74" borderId="0" applyNumberFormat="0" applyBorder="0" applyAlignment="0" applyProtection="0">
      <alignment vertical="center"/>
    </xf>
    <xf numFmtId="0" fontId="83" fillId="74" borderId="0" applyNumberFormat="0" applyBorder="0" applyAlignment="0" applyProtection="0">
      <alignment vertical="center"/>
    </xf>
    <xf numFmtId="0" fontId="83" fillId="74" borderId="0" applyNumberFormat="0" applyBorder="0" applyAlignment="0" applyProtection="0">
      <alignment vertical="center"/>
    </xf>
    <xf numFmtId="0" fontId="83" fillId="74" borderId="0" applyNumberFormat="0" applyBorder="0" applyAlignment="0" applyProtection="0">
      <alignment vertical="center"/>
    </xf>
    <xf numFmtId="0" fontId="83" fillId="74" borderId="0" applyNumberFormat="0" applyBorder="0" applyAlignment="0" applyProtection="0">
      <alignment vertical="center"/>
    </xf>
    <xf numFmtId="0" fontId="83" fillId="74" borderId="0" applyNumberFormat="0" applyBorder="0" applyAlignment="0" applyProtection="0">
      <alignment vertical="center"/>
    </xf>
    <xf numFmtId="0" fontId="84" fillId="0" borderId="0"/>
    <xf numFmtId="0" fontId="85" fillId="0" borderId="42" applyNumberFormat="0" applyFill="0" applyAlignment="0" applyProtection="0">
      <alignment vertical="center"/>
    </xf>
    <xf numFmtId="0" fontId="85" fillId="0" borderId="42" applyNumberFormat="0" applyFill="0" applyAlignment="0" applyProtection="0">
      <alignment vertical="center"/>
    </xf>
    <xf numFmtId="0" fontId="85" fillId="0" borderId="42" applyNumberFormat="0" applyFill="0" applyAlignment="0" applyProtection="0">
      <alignment vertical="center"/>
    </xf>
    <xf numFmtId="0" fontId="85" fillId="0" borderId="42" applyNumberFormat="0" applyFill="0" applyAlignment="0" applyProtection="0">
      <alignment vertical="center"/>
    </xf>
    <xf numFmtId="0" fontId="85" fillId="0" borderId="42" applyNumberFormat="0" applyFill="0" applyAlignment="0" applyProtection="0">
      <alignment vertical="center"/>
    </xf>
    <xf numFmtId="0" fontId="85" fillId="0" borderId="42" applyNumberFormat="0" applyFill="0" applyAlignment="0" applyProtection="0">
      <alignment vertical="center"/>
    </xf>
    <xf numFmtId="182" fontId="41" fillId="0" borderId="0" applyFont="0" applyFill="0" applyBorder="0" applyAlignment="0" applyProtection="0"/>
    <xf numFmtId="183" fontId="53" fillId="0" borderId="0" applyFont="0" applyFill="0" applyBorder="0" applyAlignment="0" applyProtection="0"/>
    <xf numFmtId="43" fontId="37" fillId="0" borderId="0" applyFont="0" applyFill="0" applyBorder="0" applyAlignment="0" applyProtection="0"/>
    <xf numFmtId="0" fontId="1" fillId="0" borderId="0"/>
    <xf numFmtId="0" fontId="51" fillId="62" borderId="1"/>
    <xf numFmtId="10" fontId="51" fillId="64" borderId="1" applyNumberFormat="0" applyBorder="0" applyAlignment="0" applyProtection="0"/>
    <xf numFmtId="0" fontId="40" fillId="0" borderId="1" applyFill="0" applyProtection="0">
      <alignment vertical="top" wrapText="1"/>
      <protection locked="0"/>
    </xf>
    <xf numFmtId="0" fontId="51" fillId="63" borderId="1"/>
    <xf numFmtId="0" fontId="51" fillId="62" borderId="1"/>
    <xf numFmtId="10" fontId="51" fillId="64" borderId="1" applyNumberFormat="0" applyBorder="0" applyAlignment="0" applyProtection="0"/>
    <xf numFmtId="0" fontId="40" fillId="0" borderId="1" applyFill="0" applyProtection="0">
      <alignment vertical="top" wrapText="1"/>
      <protection locked="0"/>
    </xf>
    <xf numFmtId="0" fontId="51" fillId="63" borderId="1"/>
    <xf numFmtId="0" fontId="51" fillId="62" borderId="1"/>
    <xf numFmtId="10" fontId="51" fillId="64" borderId="1" applyNumberFormat="0" applyBorder="0" applyAlignment="0" applyProtection="0"/>
    <xf numFmtId="0" fontId="40" fillId="0" borderId="1" applyFill="0" applyProtection="0">
      <alignment vertical="top" wrapText="1"/>
      <protection locked="0"/>
    </xf>
    <xf numFmtId="0" fontId="51" fillId="63" borderId="1"/>
    <xf numFmtId="0" fontId="51" fillId="62" borderId="1"/>
    <xf numFmtId="10" fontId="51" fillId="64" borderId="1" applyNumberFormat="0" applyBorder="0" applyAlignment="0" applyProtection="0"/>
    <xf numFmtId="0" fontId="40" fillId="0" borderId="1" applyFill="0" applyProtection="0">
      <alignment vertical="top" wrapText="1"/>
      <protection locked="0"/>
    </xf>
    <xf numFmtId="0" fontId="51" fillId="63" borderId="1"/>
    <xf numFmtId="0" fontId="51" fillId="62" borderId="1"/>
    <xf numFmtId="10" fontId="51" fillId="64" borderId="1" applyNumberFormat="0" applyBorder="0" applyAlignment="0" applyProtection="0"/>
    <xf numFmtId="0" fontId="40" fillId="0" borderId="1" applyFill="0" applyProtection="0">
      <alignment vertical="top" wrapText="1"/>
      <protection locked="0"/>
    </xf>
    <xf numFmtId="0" fontId="51" fillId="63" borderId="1"/>
    <xf numFmtId="41" fontId="1" fillId="0" borderId="0" applyFont="0" applyFill="0" applyBorder="0" applyAlignment="0" applyProtection="0"/>
    <xf numFmtId="0" fontId="51" fillId="62" borderId="1"/>
    <xf numFmtId="10" fontId="51" fillId="64" borderId="1" applyNumberFormat="0" applyBorder="0" applyAlignment="0" applyProtection="0"/>
    <xf numFmtId="0" fontId="40" fillId="0" borderId="1" applyFill="0" applyProtection="0">
      <alignment vertical="top" wrapText="1"/>
      <protection locked="0"/>
    </xf>
    <xf numFmtId="0" fontId="51" fillId="63" borderId="1"/>
    <xf numFmtId="0" fontId="9" fillId="0" borderId="0" applyNumberFormat="0" applyFill="0" applyBorder="0" applyAlignment="0" applyProtection="0"/>
    <xf numFmtId="0" fontId="92" fillId="9"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36" fillId="0" borderId="0" applyNumberFormat="0" applyFill="0" applyBorder="0" applyAlignment="0" applyProtection="0"/>
    <xf numFmtId="0" fontId="15" fillId="9" borderId="0" applyNumberFormat="0" applyBorder="0" applyAlignment="0" applyProtection="0"/>
    <xf numFmtId="0" fontId="3" fillId="17" borderId="0" applyNumberFormat="0" applyBorder="0" applyAlignment="0" applyProtection="0"/>
    <xf numFmtId="0" fontId="3" fillId="21" borderId="0" applyNumberFormat="0" applyBorder="0" applyAlignment="0" applyProtection="0"/>
    <xf numFmtId="0" fontId="3" fillId="25" borderId="0" applyNumberFormat="0" applyBorder="0" applyAlignment="0" applyProtection="0"/>
    <xf numFmtId="0" fontId="3" fillId="29" borderId="0" applyNumberFormat="0" applyBorder="0" applyAlignment="0" applyProtection="0"/>
    <xf numFmtId="0" fontId="3" fillId="33" borderId="0" applyNumberFormat="0" applyBorder="0" applyAlignment="0" applyProtection="0"/>
    <xf numFmtId="0" fontId="3" fillId="37" borderId="0" applyNumberFormat="0" applyBorder="0" applyAlignment="0" applyProtection="0"/>
    <xf numFmtId="41" fontId="37"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7" fillId="0" borderId="0" applyFont="0" applyFill="0" applyBorder="0" applyAlignment="0" applyProtection="0"/>
  </cellStyleXfs>
  <cellXfs count="418">
    <xf numFmtId="0" fontId="0" fillId="0" borderId="0" xfId="0"/>
    <xf numFmtId="0" fontId="0" fillId="0" borderId="1" xfId="0" applyBorder="1"/>
    <xf numFmtId="17"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 borderId="0" xfId="0" applyFill="1"/>
    <xf numFmtId="43" fontId="0" fillId="0" borderId="0" xfId="0" applyNumberFormat="1"/>
    <xf numFmtId="0" fontId="0" fillId="0" borderId="0" xfId="0" applyBorder="1" applyAlignment="1">
      <alignment horizontal="center" vertical="center"/>
    </xf>
    <xf numFmtId="0" fontId="0" fillId="0" borderId="0" xfId="0" applyBorder="1" applyAlignment="1">
      <alignment horizontal="center" vertical="center" wrapText="1"/>
    </xf>
    <xf numFmtId="0" fontId="0" fillId="0" borderId="0" xfId="0" applyBorder="1"/>
    <xf numFmtId="0" fontId="0" fillId="0" borderId="0" xfId="0" applyBorder="1" applyAlignment="1"/>
    <xf numFmtId="0" fontId="0" fillId="0" borderId="0" xfId="0" applyFill="1" applyBorder="1" applyAlignment="1">
      <alignment vertical="center"/>
    </xf>
    <xf numFmtId="0" fontId="0" fillId="0" borderId="0" xfId="0" applyFill="1" applyBorder="1"/>
    <xf numFmtId="0" fontId="0" fillId="0" borderId="0" xfId="0" applyAlignment="1">
      <alignment vertical="center" wrapText="1"/>
    </xf>
    <xf numFmtId="0" fontId="3" fillId="0" borderId="0" xfId="0" applyFont="1" applyFill="1" applyBorder="1" applyAlignment="1">
      <alignment vertical="center"/>
    </xf>
    <xf numFmtId="0" fontId="3" fillId="0" borderId="0" xfId="0" applyFont="1" applyFill="1" applyBorder="1" applyAlignment="1"/>
    <xf numFmtId="0" fontId="0" fillId="0" borderId="0" xfId="0" applyBorder="1" applyAlignment="1">
      <alignment vertical="center"/>
    </xf>
    <xf numFmtId="0" fontId="0" fillId="0" borderId="0" xfId="0" applyFill="1"/>
    <xf numFmtId="0" fontId="0" fillId="0" borderId="0" xfId="0" applyFill="1" applyBorder="1" applyAlignment="1">
      <alignment horizontal="center" vertical="center"/>
    </xf>
    <xf numFmtId="0" fontId="0" fillId="0" borderId="0" xfId="0" applyAlignment="1">
      <alignment horizontal="center"/>
    </xf>
    <xf numFmtId="164" fontId="0" fillId="0" borderId="0" xfId="0" applyNumberFormat="1"/>
    <xf numFmtId="0" fontId="2" fillId="0" borderId="0" xfId="0" applyFont="1"/>
    <xf numFmtId="164" fontId="0" fillId="0" borderId="0" xfId="1" applyNumberFormat="1" applyFont="1"/>
    <xf numFmtId="10" fontId="0" fillId="0" borderId="0" xfId="0" applyNumberFormat="1"/>
    <xf numFmtId="0" fontId="0" fillId="0" borderId="13" xfId="0" applyBorder="1"/>
    <xf numFmtId="0" fontId="0" fillId="0" borderId="14" xfId="0" applyBorder="1"/>
    <xf numFmtId="9" fontId="0" fillId="0" borderId="1" xfId="2" applyFont="1" applyBorder="1"/>
    <xf numFmtId="164" fontId="0" fillId="0" borderId="1" xfId="1" applyNumberFormat="1" applyFont="1" applyBorder="1"/>
    <xf numFmtId="0" fontId="5" fillId="0" borderId="0" xfId="0" applyFont="1" applyFill="1" applyBorder="1" applyAlignment="1"/>
    <xf numFmtId="0" fontId="0" fillId="0" borderId="0" xfId="0" applyFill="1" applyBorder="1" applyAlignment="1">
      <alignment horizontal="center" vertical="center" wrapText="1"/>
    </xf>
    <xf numFmtId="0" fontId="3" fillId="0" borderId="0" xfId="0" applyFont="1" applyFill="1" applyBorder="1" applyAlignment="1">
      <alignment horizontal="center" vertical="center" wrapText="1"/>
    </xf>
    <xf numFmtId="164" fontId="0" fillId="0" borderId="0" xfId="1" applyNumberFormat="1" applyFont="1" applyFill="1" applyBorder="1" applyAlignment="1">
      <alignment horizontal="left" vertical="center" wrapText="1"/>
    </xf>
    <xf numFmtId="17" fontId="0" fillId="0" borderId="0" xfId="0" applyNumberFormat="1"/>
    <xf numFmtId="17" fontId="0" fillId="0" borderId="0" xfId="0" applyNumberFormat="1" applyBorder="1" applyAlignment="1"/>
    <xf numFmtId="17" fontId="0" fillId="0" borderId="0" xfId="0" applyNumberFormat="1" applyAlignment="1">
      <alignment horizontal="left"/>
    </xf>
    <xf numFmtId="17" fontId="0" fillId="40" borderId="1" xfId="0" applyNumberFormat="1" applyFont="1" applyFill="1" applyBorder="1"/>
    <xf numFmtId="0" fontId="0" fillId="40" borderId="1" xfId="0" applyFont="1" applyFill="1" applyBorder="1"/>
    <xf numFmtId="17" fontId="0" fillId="0" borderId="1" xfId="0" applyNumberFormat="1" applyFont="1" applyBorder="1"/>
    <xf numFmtId="0" fontId="0" fillId="0" borderId="1" xfId="0" applyFont="1" applyBorder="1"/>
    <xf numFmtId="164" fontId="0" fillId="40" borderId="1" xfId="1" applyNumberFormat="1" applyFont="1" applyFill="1" applyBorder="1"/>
    <xf numFmtId="9" fontId="0" fillId="40" borderId="1" xfId="2" applyNumberFormat="1" applyFont="1" applyFill="1" applyBorder="1"/>
    <xf numFmtId="9" fontId="0" fillId="0" borderId="1" xfId="2" applyNumberFormat="1" applyFont="1" applyBorder="1"/>
    <xf numFmtId="0" fontId="0" fillId="0" borderId="14" xfId="0" applyFont="1" applyBorder="1"/>
    <xf numFmtId="2" fontId="0" fillId="0" borderId="0" xfId="0" applyNumberFormat="1"/>
    <xf numFmtId="0" fontId="0" fillId="0" borderId="0" xfId="1" applyNumberFormat="1" applyFont="1"/>
    <xf numFmtId="0" fontId="0" fillId="0" borderId="1" xfId="0" applyBorder="1" applyAlignment="1">
      <alignment horizontal="left"/>
    </xf>
    <xf numFmtId="0" fontId="2" fillId="0" borderId="0" xfId="0" applyFont="1" applyBorder="1"/>
    <xf numFmtId="164" fontId="0" fillId="0" borderId="0" xfId="1" applyNumberFormat="1" applyFont="1" applyBorder="1"/>
    <xf numFmtId="164" fontId="20" fillId="34" borderId="7" xfId="40" applyNumberFormat="1" applyFont="1" applyBorder="1" applyAlignment="1">
      <alignment horizontal="center" vertical="center" wrapText="1"/>
    </xf>
    <xf numFmtId="164" fontId="20" fillId="34" borderId="12" xfId="40" applyNumberFormat="1" applyFont="1" applyBorder="1" applyAlignment="1">
      <alignment horizontal="center" vertical="center" wrapText="1"/>
    </xf>
    <xf numFmtId="0" fontId="3" fillId="42" borderId="0" xfId="0" applyFont="1" applyFill="1" applyAlignment="1">
      <alignment horizontal="left"/>
    </xf>
    <xf numFmtId="164" fontId="3" fillId="42" borderId="28" xfId="0" applyNumberFormat="1" applyFont="1" applyFill="1" applyBorder="1"/>
    <xf numFmtId="164" fontId="3" fillId="42" borderId="30" xfId="0" applyNumberFormat="1" applyFont="1" applyFill="1" applyBorder="1"/>
    <xf numFmtId="164" fontId="3" fillId="42" borderId="29" xfId="0" applyNumberFormat="1" applyFont="1" applyFill="1" applyBorder="1"/>
    <xf numFmtId="0" fontId="20" fillId="39" borderId="1" xfId="0" applyFont="1" applyFill="1" applyBorder="1"/>
    <xf numFmtId="9" fontId="2" fillId="0" borderId="1" xfId="2" applyFont="1" applyBorder="1" applyAlignment="1">
      <alignment horizontal="center" vertical="center" wrapText="1"/>
    </xf>
    <xf numFmtId="9" fontId="2" fillId="0" borderId="1" xfId="2" applyFont="1" applyFill="1" applyBorder="1" applyAlignment="1">
      <alignment horizontal="center" vertical="center" wrapText="1"/>
    </xf>
    <xf numFmtId="9" fontId="26" fillId="0" borderId="1" xfId="2" applyFont="1" applyBorder="1" applyAlignment="1">
      <alignment horizontal="center" vertical="center" wrapText="1"/>
    </xf>
    <xf numFmtId="9" fontId="27" fillId="0" borderId="1" xfId="2" applyFont="1" applyFill="1" applyBorder="1" applyAlignment="1">
      <alignment horizontal="center" vertical="center" wrapText="1"/>
    </xf>
    <xf numFmtId="49" fontId="0" fillId="0" borderId="1" xfId="2" applyNumberFormat="1" applyFont="1" applyBorder="1" applyAlignment="1">
      <alignment horizontal="center"/>
    </xf>
    <xf numFmtId="9" fontId="0" fillId="0" borderId="1" xfId="2" applyFont="1" applyFill="1" applyBorder="1" applyAlignment="1">
      <alignment horizontal="center"/>
    </xf>
    <xf numFmtId="9" fontId="28" fillId="0" borderId="1" xfId="2" applyFont="1" applyBorder="1" applyAlignment="1">
      <alignment horizontal="center"/>
    </xf>
    <xf numFmtId="9" fontId="0" fillId="0" borderId="1" xfId="2" applyFont="1" applyBorder="1" applyAlignment="1">
      <alignment horizontal="center"/>
    </xf>
    <xf numFmtId="164" fontId="0" fillId="0" borderId="1" xfId="1" applyNumberFormat="1" applyFont="1" applyBorder="1" applyAlignment="1">
      <alignment horizontal="center"/>
    </xf>
    <xf numFmtId="164" fontId="29" fillId="0" borderId="1" xfId="1" applyNumberFormat="1" applyFont="1" applyBorder="1"/>
    <xf numFmtId="0" fontId="0" fillId="6" borderId="1" xfId="0" applyFill="1" applyBorder="1"/>
    <xf numFmtId="164" fontId="0" fillId="6" borderId="1" xfId="1" applyNumberFormat="1" applyFont="1" applyFill="1" applyBorder="1"/>
    <xf numFmtId="0" fontId="0" fillId="6" borderId="14" xfId="0" applyFill="1" applyBorder="1"/>
    <xf numFmtId="0" fontId="0" fillId="0" borderId="16" xfId="0" applyBorder="1"/>
    <xf numFmtId="9" fontId="0" fillId="0" borderId="0" xfId="2" applyFont="1" applyFill="1" applyBorder="1" applyAlignment="1">
      <alignment horizontal="center"/>
    </xf>
    <xf numFmtId="164" fontId="0" fillId="0" borderId="1" xfId="1" applyNumberFormat="1" applyFont="1" applyFill="1" applyBorder="1" applyAlignment="1">
      <alignment horizontal="center"/>
    </xf>
    <xf numFmtId="2" fontId="0" fillId="0" borderId="1" xfId="1" applyNumberFormat="1" applyFont="1" applyFill="1" applyBorder="1" applyAlignment="1">
      <alignment horizontal="center"/>
    </xf>
    <xf numFmtId="0" fontId="0" fillId="40" borderId="14" xfId="0" applyFont="1" applyFill="1" applyBorder="1"/>
    <xf numFmtId="9" fontId="0" fillId="0" borderId="1" xfId="0" applyNumberFormat="1" applyBorder="1"/>
    <xf numFmtId="43" fontId="0" fillId="0" borderId="1" xfId="0" applyNumberFormat="1" applyBorder="1"/>
    <xf numFmtId="9" fontId="29" fillId="0" borderId="1" xfId="2" applyFont="1" applyBorder="1"/>
    <xf numFmtId="9" fontId="0" fillId="0" borderId="14" xfId="2" applyFont="1" applyFill="1" applyBorder="1" applyAlignment="1">
      <alignment horizontal="center"/>
    </xf>
    <xf numFmtId="164" fontId="0" fillId="0" borderId="31" xfId="1" applyNumberFormat="1" applyFont="1" applyBorder="1"/>
    <xf numFmtId="0" fontId="0" fillId="40" borderId="1" xfId="0" applyFont="1" applyFill="1" applyBorder="1" applyAlignment="1">
      <alignment horizontal="left"/>
    </xf>
    <xf numFmtId="0" fontId="0" fillId="0" borderId="1" xfId="0" applyFont="1" applyBorder="1" applyAlignment="1">
      <alignment horizontal="left"/>
    </xf>
    <xf numFmtId="0" fontId="0" fillId="44" borderId="1" xfId="0" applyFill="1" applyBorder="1" applyAlignment="1">
      <alignment horizontal="left"/>
    </xf>
    <xf numFmtId="9" fontId="0" fillId="44" borderId="1" xfId="2" applyFont="1" applyFill="1" applyBorder="1" applyAlignment="1">
      <alignment horizontal="center"/>
    </xf>
    <xf numFmtId="9" fontId="0" fillId="44" borderId="1" xfId="2" applyFont="1" applyFill="1" applyBorder="1"/>
    <xf numFmtId="9" fontId="0" fillId="0" borderId="1" xfId="2" applyFont="1" applyBorder="1" applyAlignment="1"/>
    <xf numFmtId="0" fontId="0" fillId="0" borderId="13" xfId="0" applyBorder="1" applyAlignment="1">
      <alignment horizontal="left"/>
    </xf>
    <xf numFmtId="9" fontId="0" fillId="0" borderId="13" xfId="2" applyFont="1" applyFill="1" applyBorder="1" applyAlignment="1">
      <alignment horizontal="left"/>
    </xf>
    <xf numFmtId="0" fontId="28" fillId="45" borderId="1" xfId="0" applyFont="1" applyFill="1" applyBorder="1"/>
    <xf numFmtId="9" fontId="0" fillId="0" borderId="1" xfId="2" applyFont="1" applyFill="1" applyBorder="1" applyAlignment="1">
      <alignment horizontal="left"/>
    </xf>
    <xf numFmtId="9" fontId="0" fillId="0" borderId="1" xfId="2" applyFont="1" applyFill="1" applyBorder="1" applyAlignment="1"/>
    <xf numFmtId="166" fontId="0" fillId="3" borderId="0" xfId="0" applyNumberFormat="1" applyFill="1"/>
    <xf numFmtId="0" fontId="6" fillId="6" borderId="1" xfId="0" applyFont="1" applyFill="1" applyBorder="1"/>
    <xf numFmtId="0" fontId="27" fillId="6" borderId="1" xfId="0" applyFont="1" applyFill="1" applyBorder="1"/>
    <xf numFmtId="0" fontId="20" fillId="41" borderId="1" xfId="0" applyFont="1" applyFill="1" applyBorder="1"/>
    <xf numFmtId="0" fontId="20" fillId="39" borderId="14" xfId="0" applyFont="1" applyFill="1" applyBorder="1"/>
    <xf numFmtId="0" fontId="0" fillId="6" borderId="0" xfId="0" applyFill="1" applyBorder="1"/>
    <xf numFmtId="0" fontId="24" fillId="0" borderId="15" xfId="0" applyFont="1" applyBorder="1"/>
    <xf numFmtId="0" fontId="24" fillId="0" borderId="16" xfId="0" applyFont="1" applyBorder="1"/>
    <xf numFmtId="0" fontId="31" fillId="6" borderId="16" xfId="0" applyFont="1" applyFill="1" applyBorder="1"/>
    <xf numFmtId="0" fontId="32" fillId="6" borderId="16" xfId="0" applyFont="1" applyFill="1" applyBorder="1"/>
    <xf numFmtId="0" fontId="24" fillId="41" borderId="16" xfId="0" applyFont="1" applyFill="1" applyBorder="1"/>
    <xf numFmtId="0" fontId="24" fillId="0" borderId="17" xfId="0" applyFont="1" applyBorder="1"/>
    <xf numFmtId="0" fontId="24" fillId="0" borderId="0" xfId="0" applyFont="1" applyBorder="1"/>
    <xf numFmtId="0" fontId="24" fillId="0" borderId="0" xfId="0" applyFont="1"/>
    <xf numFmtId="0" fontId="24" fillId="40" borderId="1" xfId="0" applyFont="1" applyFill="1" applyBorder="1"/>
    <xf numFmtId="17" fontId="24" fillId="40" borderId="1" xfId="0" applyNumberFormat="1" applyFont="1" applyFill="1" applyBorder="1"/>
    <xf numFmtId="164" fontId="24" fillId="40" borderId="1" xfId="1" applyNumberFormat="1" applyFont="1" applyFill="1" applyBorder="1"/>
    <xf numFmtId="9" fontId="24" fillId="40" borderId="1" xfId="2" applyNumberFormat="1" applyFont="1" applyFill="1" applyBorder="1"/>
    <xf numFmtId="43" fontId="24" fillId="40" borderId="1" xfId="0" applyNumberFormat="1" applyFont="1" applyFill="1" applyBorder="1"/>
    <xf numFmtId="0" fontId="24" fillId="40" borderId="14" xfId="0" applyFont="1" applyFill="1" applyBorder="1"/>
    <xf numFmtId="0" fontId="24" fillId="5" borderId="16" xfId="0" applyFont="1" applyFill="1" applyBorder="1"/>
    <xf numFmtId="164" fontId="0" fillId="5" borderId="0" xfId="1" applyNumberFormat="1" applyFont="1" applyFill="1"/>
    <xf numFmtId="164" fontId="3" fillId="43" borderId="0" xfId="1" applyNumberFormat="1" applyFont="1" applyFill="1"/>
    <xf numFmtId="0" fontId="0" fillId="0" borderId="0" xfId="0"/>
    <xf numFmtId="0" fontId="0" fillId="0" borderId="0" xfId="0"/>
    <xf numFmtId="0" fontId="21" fillId="6" borderId="0" xfId="0" applyFont="1" applyFill="1"/>
    <xf numFmtId="43" fontId="0" fillId="0" borderId="0" xfId="44" applyFont="1"/>
    <xf numFmtId="164" fontId="0" fillId="0" borderId="0" xfId="44" applyNumberFormat="1" applyFont="1"/>
    <xf numFmtId="0" fontId="34" fillId="0" borderId="0" xfId="0" applyFont="1" applyFill="1" applyBorder="1" applyAlignment="1">
      <alignment vertical="center" wrapText="1"/>
    </xf>
    <xf numFmtId="0" fontId="8" fillId="0" borderId="0" xfId="0" applyFont="1" applyAlignment="1">
      <alignment horizontal="left"/>
    </xf>
    <xf numFmtId="0" fontId="8" fillId="0" borderId="0" xfId="0" pivotButton="1" applyFont="1"/>
    <xf numFmtId="166" fontId="0" fillId="46" borderId="3" xfId="1" applyNumberFormat="1" applyFont="1" applyFill="1" applyBorder="1"/>
    <xf numFmtId="0" fontId="0" fillId="0" borderId="1" xfId="0" applyBorder="1" applyAlignment="1">
      <alignment horizontal="center"/>
    </xf>
    <xf numFmtId="164" fontId="0" fillId="0" borderId="0" xfId="1" applyNumberFormat="1" applyFont="1" applyFill="1"/>
    <xf numFmtId="164" fontId="0" fillId="45" borderId="0" xfId="1" applyNumberFormat="1" applyFont="1" applyFill="1" applyBorder="1"/>
    <xf numFmtId="164" fontId="0" fillId="45" borderId="6" xfId="1" applyNumberFormat="1" applyFont="1" applyFill="1" applyBorder="1"/>
    <xf numFmtId="164" fontId="0" fillId="45" borderId="10" xfId="1" applyNumberFormat="1" applyFont="1" applyFill="1" applyBorder="1"/>
    <xf numFmtId="164" fontId="0" fillId="45" borderId="11" xfId="1" applyNumberFormat="1" applyFont="1" applyFill="1" applyBorder="1"/>
    <xf numFmtId="0" fontId="20" fillId="75" borderId="0" xfId="0" applyFont="1" applyFill="1"/>
    <xf numFmtId="164" fontId="20" fillId="75" borderId="0" xfId="1" applyNumberFormat="1" applyFont="1" applyFill="1"/>
    <xf numFmtId="164" fontId="0" fillId="6" borderId="3" xfId="1" applyNumberFormat="1" applyFont="1" applyFill="1" applyBorder="1"/>
    <xf numFmtId="164" fontId="0" fillId="6" borderId="4" xfId="1" applyNumberFormat="1" applyFont="1" applyFill="1" applyBorder="1"/>
    <xf numFmtId="164" fontId="0" fillId="6" borderId="0" xfId="1" applyNumberFormat="1" applyFont="1" applyFill="1" applyBorder="1"/>
    <xf numFmtId="164" fontId="0" fillId="6" borderId="6" xfId="1" applyNumberFormat="1" applyFont="1" applyFill="1" applyBorder="1"/>
    <xf numFmtId="0" fontId="0" fillId="6" borderId="13" xfId="0" applyFill="1" applyBorder="1"/>
    <xf numFmtId="165" fontId="0" fillId="0" borderId="1" xfId="1" applyNumberFormat="1" applyFont="1" applyBorder="1"/>
    <xf numFmtId="165" fontId="0" fillId="6" borderId="1" xfId="1" applyNumberFormat="1" applyFont="1" applyFill="1" applyBorder="1"/>
    <xf numFmtId="165" fontId="0" fillId="0" borderId="1" xfId="1" applyNumberFormat="1" applyFont="1" applyFill="1" applyBorder="1" applyAlignment="1">
      <alignment horizontal="center"/>
    </xf>
    <xf numFmtId="164" fontId="8" fillId="0" borderId="43" xfId="1" applyNumberFormat="1" applyFont="1" applyBorder="1"/>
    <xf numFmtId="10" fontId="8" fillId="0" borderId="43" xfId="2" applyNumberFormat="1" applyFont="1" applyBorder="1"/>
    <xf numFmtId="0" fontId="8" fillId="0" borderId="43" xfId="0" applyFont="1" applyBorder="1"/>
    <xf numFmtId="9" fontId="8" fillId="0" borderId="7" xfId="0" applyNumberFormat="1" applyFont="1" applyBorder="1"/>
    <xf numFmtId="9" fontId="8" fillId="0" borderId="43" xfId="0" applyNumberFormat="1" applyFont="1" applyBorder="1"/>
    <xf numFmtId="0" fontId="0" fillId="0" borderId="44" xfId="0" applyBorder="1"/>
    <xf numFmtId="0" fontId="0" fillId="0" borderId="45" xfId="0" applyBorder="1"/>
    <xf numFmtId="164" fontId="86" fillId="0" borderId="0" xfId="1" applyNumberFormat="1" applyFont="1"/>
    <xf numFmtId="165" fontId="0" fillId="0" borderId="0" xfId="1" applyNumberFormat="1" applyFont="1"/>
    <xf numFmtId="170" fontId="0" fillId="0" borderId="0" xfId="0" applyNumberFormat="1"/>
    <xf numFmtId="9" fontId="0" fillId="0" borderId="0" xfId="2" applyFont="1"/>
    <xf numFmtId="0" fontId="89" fillId="0" borderId="2" xfId="0" applyFont="1" applyBorder="1"/>
    <xf numFmtId="0" fontId="89" fillId="0" borderId="3" xfId="0" applyFont="1" applyBorder="1"/>
    <xf numFmtId="0" fontId="89" fillId="0" borderId="4" xfId="0" applyFont="1" applyBorder="1"/>
    <xf numFmtId="0" fontId="89" fillId="0" borderId="5" xfId="0" applyFont="1" applyBorder="1"/>
    <xf numFmtId="0" fontId="89" fillId="0" borderId="0" xfId="0" applyFont="1" applyBorder="1"/>
    <xf numFmtId="0" fontId="89" fillId="0" borderId="6" xfId="0" applyFont="1" applyBorder="1"/>
    <xf numFmtId="17" fontId="89" fillId="0" borderId="0" xfId="0" applyNumberFormat="1" applyFont="1" applyBorder="1"/>
    <xf numFmtId="0" fontId="89" fillId="77" borderId="0" xfId="0" applyFont="1" applyFill="1" applyBorder="1"/>
    <xf numFmtId="0" fontId="89" fillId="41" borderId="0" xfId="0" applyFont="1" applyFill="1" applyBorder="1"/>
    <xf numFmtId="0" fontId="89" fillId="76" borderId="0" xfId="0" applyFont="1" applyFill="1" applyBorder="1"/>
    <xf numFmtId="0" fontId="89" fillId="0" borderId="9" xfId="0" applyFont="1" applyBorder="1"/>
    <xf numFmtId="0" fontId="89" fillId="0" borderId="10" xfId="0" applyFont="1" applyBorder="1"/>
    <xf numFmtId="0" fontId="89" fillId="0" borderId="11" xfId="0" applyFont="1" applyBorder="1"/>
    <xf numFmtId="0" fontId="89" fillId="0" borderId="28" xfId="0" applyFont="1" applyBorder="1"/>
    <xf numFmtId="0" fontId="89" fillId="0" borderId="30" xfId="0" applyFont="1" applyBorder="1"/>
    <xf numFmtId="0" fontId="89" fillId="0" borderId="29" xfId="0" applyFont="1" applyBorder="1"/>
    <xf numFmtId="14" fontId="0" fillId="0" borderId="1" xfId="0" applyNumberFormat="1" applyBorder="1"/>
    <xf numFmtId="167" fontId="0" fillId="0" borderId="0" xfId="0" applyNumberFormat="1" applyBorder="1"/>
    <xf numFmtId="14" fontId="0" fillId="0" borderId="18" xfId="0" applyNumberFormat="1" applyBorder="1"/>
    <xf numFmtId="0" fontId="0" fillId="0" borderId="18" xfId="0" applyBorder="1"/>
    <xf numFmtId="164" fontId="0" fillId="0" borderId="18" xfId="1" applyNumberFormat="1" applyFont="1" applyBorder="1"/>
    <xf numFmtId="9" fontId="0" fillId="0" borderId="18" xfId="2" applyFont="1" applyBorder="1"/>
    <xf numFmtId="165" fontId="0" fillId="0" borderId="18" xfId="1" applyNumberFormat="1" applyFont="1" applyBorder="1"/>
    <xf numFmtId="9" fontId="0" fillId="0" borderId="18" xfId="0" applyNumberFormat="1" applyBorder="1"/>
    <xf numFmtId="43" fontId="0" fillId="0" borderId="0" xfId="0" applyNumberFormat="1" applyBorder="1"/>
    <xf numFmtId="3" fontId="0" fillId="0" borderId="1" xfId="1" applyNumberFormat="1" applyFont="1" applyBorder="1"/>
    <xf numFmtId="14" fontId="0" fillId="0" borderId="0" xfId="0" applyNumberFormat="1"/>
    <xf numFmtId="0" fontId="3" fillId="0" borderId="0" xfId="0" applyFont="1"/>
    <xf numFmtId="0" fontId="3" fillId="0" borderId="0" xfId="0" applyFont="1" applyAlignment="1">
      <alignment horizontal="left" wrapText="1" indent="4"/>
    </xf>
    <xf numFmtId="49" fontId="0" fillId="0" borderId="0" xfId="0" applyNumberFormat="1"/>
    <xf numFmtId="17" fontId="0" fillId="0" borderId="0" xfId="0" applyNumberFormat="1" applyAlignment="1">
      <alignment horizontal="left" indent="1"/>
    </xf>
    <xf numFmtId="0" fontId="0" fillId="46" borderId="0" xfId="0" applyFill="1" applyBorder="1" applyAlignment="1">
      <alignment horizontal="left"/>
    </xf>
    <xf numFmtId="0" fontId="0" fillId="46" borderId="7" xfId="0" applyFill="1" applyBorder="1" applyAlignment="1">
      <alignment horizontal="left"/>
    </xf>
    <xf numFmtId="0" fontId="0" fillId="46" borderId="8" xfId="0" applyFill="1" applyBorder="1" applyAlignment="1">
      <alignment horizontal="left"/>
    </xf>
    <xf numFmtId="0" fontId="0" fillId="46" borderId="12" xfId="0" applyFill="1" applyBorder="1" applyAlignment="1">
      <alignment horizontal="left"/>
    </xf>
    <xf numFmtId="164" fontId="0" fillId="0" borderId="16" xfId="1" applyNumberFormat="1" applyFont="1" applyBorder="1"/>
    <xf numFmtId="0" fontId="24" fillId="77" borderId="16" xfId="0" applyFont="1" applyFill="1" applyBorder="1" applyAlignment="1">
      <alignment wrapText="1"/>
    </xf>
    <xf numFmtId="185" fontId="1" fillId="0" borderId="0" xfId="741" applyNumberFormat="1" applyFont="1" applyFill="1" applyBorder="1"/>
    <xf numFmtId="164" fontId="1" fillId="0" borderId="1" xfId="1" applyNumberFormat="1" applyFont="1" applyBorder="1"/>
    <xf numFmtId="164" fontId="93" fillId="0" borderId="1" xfId="1" applyNumberFormat="1" applyFont="1" applyBorder="1" applyAlignment="1">
      <alignment horizontal="center" vertical="center"/>
    </xf>
    <xf numFmtId="0" fontId="0" fillId="0" borderId="1" xfId="0" applyBorder="1"/>
    <xf numFmtId="0" fontId="0" fillId="0" borderId="1" xfId="0" applyBorder="1"/>
    <xf numFmtId="0" fontId="0" fillId="0" borderId="1" xfId="0" applyBorder="1"/>
    <xf numFmtId="0" fontId="0" fillId="0" borderId="0" xfId="0" applyAlignment="1">
      <alignment horizontal="left"/>
    </xf>
    <xf numFmtId="0" fontId="0" fillId="0" borderId="0" xfId="0"/>
    <xf numFmtId="164" fontId="0" fillId="0" borderId="1" xfId="1" applyNumberFormat="1" applyFont="1" applyBorder="1" applyAlignment="1">
      <alignment wrapText="1"/>
    </xf>
    <xf numFmtId="164" fontId="94" fillId="0" borderId="1" xfId="1" applyNumberFormat="1" applyFont="1" applyBorder="1"/>
    <xf numFmtId="0" fontId="24" fillId="78" borderId="16" xfId="0" applyFont="1" applyFill="1" applyBorder="1"/>
    <xf numFmtId="184" fontId="28" fillId="0" borderId="1" xfId="0" applyNumberFormat="1" applyFont="1" applyBorder="1"/>
    <xf numFmtId="164" fontId="0" fillId="5" borderId="14" xfId="1" applyNumberFormat="1" applyFont="1" applyFill="1" applyBorder="1"/>
    <xf numFmtId="164" fontId="29" fillId="5" borderId="14" xfId="1" applyNumberFormat="1" applyFont="1" applyFill="1" applyBorder="1"/>
    <xf numFmtId="0" fontId="95" fillId="0" borderId="16" xfId="0" applyFont="1" applyBorder="1"/>
    <xf numFmtId="164" fontId="0" fillId="79" borderId="29" xfId="0" applyNumberFormat="1" applyFont="1" applyFill="1" applyBorder="1"/>
    <xf numFmtId="0" fontId="0" fillId="0" borderId="48" xfId="0" applyFont="1" applyBorder="1"/>
    <xf numFmtId="164" fontId="0" fillId="5" borderId="46" xfId="1" applyNumberFormat="1" applyFont="1" applyFill="1" applyBorder="1"/>
    <xf numFmtId="0" fontId="0" fillId="40" borderId="48" xfId="0" applyFont="1" applyFill="1" applyBorder="1"/>
    <xf numFmtId="14" fontId="0" fillId="0" borderId="1" xfId="0" applyNumberFormat="1" applyFont="1" applyBorder="1"/>
    <xf numFmtId="14" fontId="0" fillId="40" borderId="1" xfId="0" applyNumberFormat="1" applyFont="1" applyFill="1" applyBorder="1"/>
    <xf numFmtId="164" fontId="8" fillId="0" borderId="0" xfId="1" applyNumberFormat="1" applyFont="1" applyFill="1" applyBorder="1" applyAlignment="1">
      <alignment vertical="center" wrapText="1"/>
    </xf>
    <xf numFmtId="0" fontId="7" fillId="0" borderId="0" xfId="0" applyFont="1" applyFill="1" applyBorder="1" applyAlignment="1">
      <alignment vertical="center" wrapText="1"/>
    </xf>
    <xf numFmtId="0" fontId="30" fillId="6" borderId="18" xfId="0" applyFont="1" applyFill="1" applyBorder="1" applyAlignment="1">
      <alignment horizontal="center" wrapText="1"/>
    </xf>
    <xf numFmtId="164" fontId="0" fillId="0" borderId="0" xfId="0" applyNumberFormat="1" applyBorder="1"/>
    <xf numFmtId="164" fontId="0" fillId="46" borderId="4" xfId="1" applyNumberFormat="1" applyFont="1" applyFill="1" applyBorder="1"/>
    <xf numFmtId="166" fontId="1" fillId="46" borderId="3" xfId="1" applyNumberFormat="1" applyFont="1" applyFill="1" applyBorder="1"/>
    <xf numFmtId="0" fontId="96" fillId="39" borderId="1" xfId="0" applyFont="1" applyFill="1" applyBorder="1"/>
    <xf numFmtId="0" fontId="96" fillId="77" borderId="1" xfId="0" applyFont="1" applyFill="1" applyBorder="1" applyAlignment="1">
      <alignment wrapText="1"/>
    </xf>
    <xf numFmtId="0" fontId="96" fillId="78" borderId="1" xfId="0" applyFont="1" applyFill="1" applyBorder="1"/>
    <xf numFmtId="0" fontId="96" fillId="39" borderId="47" xfId="0" applyFont="1" applyFill="1" applyBorder="1"/>
    <xf numFmtId="164" fontId="0" fillId="40" borderId="48" xfId="1" applyNumberFormat="1" applyFont="1" applyFill="1" applyBorder="1"/>
    <xf numFmtId="0" fontId="0" fillId="0" borderId="49" xfId="0" applyFont="1" applyBorder="1"/>
    <xf numFmtId="0" fontId="0" fillId="40" borderId="16" xfId="0" applyFont="1" applyFill="1" applyBorder="1"/>
    <xf numFmtId="14" fontId="0" fillId="40" borderId="16" xfId="0" applyNumberFormat="1" applyFont="1" applyFill="1" applyBorder="1"/>
    <xf numFmtId="164" fontId="0" fillId="40" borderId="16" xfId="1" applyNumberFormat="1" applyFont="1" applyFill="1" applyBorder="1"/>
    <xf numFmtId="0" fontId="97" fillId="0" borderId="54" xfId="0" applyFont="1" applyFill="1" applyBorder="1" applyAlignment="1"/>
    <xf numFmtId="43" fontId="0" fillId="0" borderId="0" xfId="1" applyNumberFormat="1" applyFont="1"/>
    <xf numFmtId="43" fontId="0" fillId="80" borderId="52" xfId="0" applyNumberFormat="1" applyFill="1" applyBorder="1"/>
    <xf numFmtId="10" fontId="0" fillId="80" borderId="53" xfId="2" applyNumberFormat="1" applyFont="1" applyFill="1" applyBorder="1"/>
    <xf numFmtId="0" fontId="0" fillId="80" borderId="57" xfId="0" applyFill="1" applyBorder="1"/>
    <xf numFmtId="0" fontId="0" fillId="80" borderId="60" xfId="0" applyFill="1" applyBorder="1"/>
    <xf numFmtId="43" fontId="0" fillId="80" borderId="50" xfId="0" applyNumberFormat="1" applyFill="1" applyBorder="1"/>
    <xf numFmtId="10" fontId="0" fillId="80" borderId="50" xfId="2" applyNumberFormat="1" applyFont="1" applyFill="1" applyBorder="1"/>
    <xf numFmtId="0" fontId="0" fillId="80" borderId="51" xfId="0" applyFill="1" applyBorder="1"/>
    <xf numFmtId="0" fontId="0" fillId="80" borderId="53" xfId="0" applyFill="1" applyBorder="1"/>
    <xf numFmtId="17" fontId="0" fillId="0" borderId="0" xfId="0" applyNumberFormat="1" applyBorder="1"/>
    <xf numFmtId="14" fontId="0" fillId="0" borderId="1" xfId="0" applyNumberFormat="1" applyBorder="1" applyAlignment="1">
      <alignment horizontal="left"/>
    </xf>
    <xf numFmtId="17" fontId="0" fillId="0" borderId="1" xfId="0" applyNumberFormat="1" applyBorder="1" applyAlignment="1">
      <alignment horizontal="left"/>
    </xf>
    <xf numFmtId="17" fontId="0" fillId="0" borderId="1" xfId="2" applyNumberFormat="1" applyFont="1" applyFill="1" applyBorder="1" applyAlignment="1">
      <alignment horizontal="left"/>
    </xf>
    <xf numFmtId="14" fontId="0" fillId="0" borderId="0" xfId="0" applyNumberFormat="1" applyBorder="1" applyAlignment="1">
      <alignment horizontal="left"/>
    </xf>
    <xf numFmtId="1" fontId="0" fillId="0" borderId="0" xfId="1" applyNumberFormat="1" applyFont="1"/>
    <xf numFmtId="0" fontId="0" fillId="0" borderId="17" xfId="0" applyBorder="1"/>
    <xf numFmtId="185" fontId="28" fillId="0" borderId="1" xfId="741" applyNumberFormat="1" applyFont="1" applyFill="1" applyBorder="1"/>
    <xf numFmtId="185" fontId="28" fillId="0" borderId="1" xfId="741" applyNumberFormat="1" applyFont="1" applyFill="1" applyBorder="1" applyAlignment="1">
      <alignment horizontal="center"/>
    </xf>
    <xf numFmtId="43" fontId="28" fillId="0" borderId="1" xfId="1" applyFont="1" applyBorder="1" applyAlignment="1">
      <alignment horizontal="right"/>
    </xf>
    <xf numFmtId="43" fontId="1" fillId="0" borderId="1" xfId="1" applyFont="1" applyBorder="1" applyAlignment="1">
      <alignment horizontal="right"/>
    </xf>
    <xf numFmtId="164" fontId="0" fillId="0" borderId="6" xfId="1" applyNumberFormat="1" applyFont="1" applyBorder="1"/>
    <xf numFmtId="43" fontId="28" fillId="0" borderId="1" xfId="0" applyNumberFormat="1" applyFont="1" applyBorder="1"/>
    <xf numFmtId="164" fontId="0" fillId="0" borderId="5" xfId="1" applyNumberFormat="1" applyFont="1" applyBorder="1"/>
    <xf numFmtId="164" fontId="1" fillId="0" borderId="1" xfId="1" applyNumberFormat="1" applyFont="1" applyBorder="1" applyAlignment="1">
      <alignment horizontal="right"/>
    </xf>
    <xf numFmtId="9" fontId="0" fillId="0" borderId="16" xfId="2" applyFont="1" applyFill="1" applyBorder="1" applyAlignment="1">
      <alignment horizontal="center"/>
    </xf>
    <xf numFmtId="164" fontId="0" fillId="5" borderId="1" xfId="1" applyNumberFormat="1" applyFont="1" applyFill="1" applyBorder="1"/>
    <xf numFmtId="164" fontId="29" fillId="5" borderId="1" xfId="1" applyNumberFormat="1" applyFont="1" applyFill="1" applyBorder="1"/>
    <xf numFmtId="164" fontId="0" fillId="79" borderId="1" xfId="0" applyNumberFormat="1" applyFont="1" applyFill="1" applyBorder="1"/>
    <xf numFmtId="0" fontId="0" fillId="0" borderId="29" xfId="0" applyBorder="1"/>
    <xf numFmtId="164" fontId="29" fillId="5" borderId="0" xfId="1" applyNumberFormat="1" applyFont="1" applyFill="1" applyBorder="1"/>
    <xf numFmtId="17" fontId="0" fillId="0" borderId="16" xfId="0" applyNumberFormat="1" applyBorder="1" applyAlignment="1">
      <alignment horizontal="left"/>
    </xf>
    <xf numFmtId="17" fontId="0" fillId="0" borderId="18" xfId="0" applyNumberFormat="1" applyBorder="1" applyAlignment="1">
      <alignment horizontal="left"/>
    </xf>
    <xf numFmtId="0" fontId="0" fillId="0" borderId="1" xfId="0" applyBorder="1" applyAlignment="1"/>
    <xf numFmtId="0" fontId="0" fillId="0" borderId="13" xfId="0" applyBorder="1" applyAlignment="1">
      <alignment horizontal="right"/>
    </xf>
    <xf numFmtId="0" fontId="98" fillId="0" borderId="28" xfId="0" applyFont="1" applyBorder="1"/>
    <xf numFmtId="0" fontId="20" fillId="5" borderId="7"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0" fillId="82" borderId="7" xfId="0" applyFill="1" applyBorder="1" applyAlignment="1">
      <alignment horizontal="center" vertical="center" wrapText="1"/>
    </xf>
    <xf numFmtId="0" fontId="0" fillId="82" borderId="8" xfId="0" applyFill="1" applyBorder="1" applyAlignment="1">
      <alignment horizontal="center" vertical="center" wrapText="1"/>
    </xf>
    <xf numFmtId="0" fontId="0" fillId="82" borderId="12" xfId="0"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23" fillId="5" borderId="2" xfId="0" applyFont="1" applyFill="1" applyBorder="1" applyAlignment="1">
      <alignment horizontal="center" vertical="center" wrapText="1"/>
    </xf>
    <xf numFmtId="0" fontId="23" fillId="5" borderId="4" xfId="0" applyFont="1" applyFill="1" applyBorder="1" applyAlignment="1">
      <alignment horizontal="center" vertical="center" wrapText="1"/>
    </xf>
    <xf numFmtId="0" fontId="23" fillId="5" borderId="9" xfId="0" applyFont="1" applyFill="1" applyBorder="1" applyAlignment="1">
      <alignment horizontal="center" vertical="center" wrapText="1"/>
    </xf>
    <xf numFmtId="0" fontId="23" fillId="5" borderId="11" xfId="0" applyFont="1" applyFill="1" applyBorder="1" applyAlignment="1">
      <alignment horizontal="center" vertical="center" wrapText="1"/>
    </xf>
    <xf numFmtId="0" fontId="23" fillId="5" borderId="5" xfId="0" applyFont="1" applyFill="1" applyBorder="1" applyAlignment="1">
      <alignment horizontal="center" vertical="center" wrapText="1"/>
    </xf>
    <xf numFmtId="0" fontId="23" fillId="5" borderId="6"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99" fillId="5" borderId="3" xfId="0" applyFont="1" applyFill="1" applyBorder="1" applyAlignment="1">
      <alignment horizontal="center" vertical="center" wrapText="1"/>
    </xf>
    <xf numFmtId="0" fontId="99" fillId="5" borderId="0" xfId="0" applyFont="1" applyFill="1" applyBorder="1" applyAlignment="1">
      <alignment horizontal="center" vertical="center" wrapText="1"/>
    </xf>
    <xf numFmtId="1" fontId="8" fillId="5" borderId="7" xfId="2" applyNumberFormat="1" applyFont="1" applyFill="1" applyBorder="1" applyAlignment="1">
      <alignment horizontal="center" vertical="center"/>
    </xf>
    <xf numFmtId="1" fontId="8" fillId="5" borderId="8" xfId="2" applyNumberFormat="1" applyFont="1" applyFill="1" applyBorder="1" applyAlignment="1">
      <alignment horizontal="center" vertical="center"/>
    </xf>
    <xf numFmtId="1" fontId="8" fillId="5" borderId="12" xfId="2" applyNumberFormat="1" applyFont="1" applyFill="1" applyBorder="1" applyAlignment="1">
      <alignment horizontal="center" vertical="center"/>
    </xf>
    <xf numFmtId="164" fontId="8" fillId="5" borderId="51" xfId="1" applyNumberFormat="1" applyFont="1" applyFill="1" applyBorder="1" applyAlignment="1">
      <alignment horizontal="center" vertical="center" wrapText="1"/>
    </xf>
    <xf numFmtId="164" fontId="8" fillId="5" borderId="52" xfId="1" applyNumberFormat="1" applyFont="1" applyFill="1" applyBorder="1" applyAlignment="1">
      <alignment horizontal="center" vertical="center" wrapText="1"/>
    </xf>
    <xf numFmtId="164" fontId="8" fillId="5" borderId="53" xfId="1"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1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7" fillId="4" borderId="51" xfId="0" applyFont="1" applyFill="1" applyBorder="1" applyAlignment="1">
      <alignment horizontal="center" vertical="center" wrapText="1"/>
    </xf>
    <xf numFmtId="0" fontId="7" fillId="4" borderId="52" xfId="0" applyFont="1" applyFill="1" applyBorder="1" applyAlignment="1">
      <alignment horizontal="center" vertical="center" wrapText="1"/>
    </xf>
    <xf numFmtId="0" fontId="7" fillId="4" borderId="53" xfId="0" applyFont="1" applyFill="1" applyBorder="1" applyAlignment="1">
      <alignment horizontal="center" vertical="center" wrapText="1"/>
    </xf>
    <xf numFmtId="1" fontId="8" fillId="5" borderId="2" xfId="2" applyNumberFormat="1" applyFont="1" applyFill="1" applyBorder="1" applyAlignment="1">
      <alignment horizontal="center" vertical="center"/>
    </xf>
    <xf numFmtId="1" fontId="8" fillId="5" borderId="4" xfId="2" applyNumberFormat="1" applyFont="1" applyFill="1" applyBorder="1" applyAlignment="1">
      <alignment horizontal="center" vertical="center"/>
    </xf>
    <xf numFmtId="1" fontId="8" fillId="5" borderId="9" xfId="2" applyNumberFormat="1" applyFont="1" applyFill="1" applyBorder="1" applyAlignment="1">
      <alignment horizontal="center" vertical="center"/>
    </xf>
    <xf numFmtId="1" fontId="8" fillId="5" borderId="11" xfId="2" applyNumberFormat="1" applyFont="1" applyFill="1" applyBorder="1" applyAlignment="1">
      <alignment horizontal="center" vertical="center"/>
    </xf>
    <xf numFmtId="0" fontId="99" fillId="5" borderId="10" xfId="0" applyFont="1" applyFill="1" applyBorder="1" applyAlignment="1">
      <alignment horizontal="center" vertical="center" wrapText="1"/>
    </xf>
    <xf numFmtId="0" fontId="99" fillId="5" borderId="4" xfId="0" applyFont="1" applyFill="1" applyBorder="1" applyAlignment="1">
      <alignment horizontal="center" vertical="center" wrapText="1"/>
    </xf>
    <xf numFmtId="0" fontId="99" fillId="5" borderId="6" xfId="0" applyFont="1" applyFill="1" applyBorder="1" applyAlignment="1">
      <alignment horizontal="center" vertical="center" wrapText="1"/>
    </xf>
    <xf numFmtId="0" fontId="99" fillId="5" borderId="11" xfId="0" applyFont="1" applyFill="1" applyBorder="1" applyAlignment="1">
      <alignment horizontal="center" vertical="center" wrapText="1"/>
    </xf>
    <xf numFmtId="164" fontId="3" fillId="4" borderId="28" xfId="1" applyNumberFormat="1" applyFont="1" applyFill="1" applyBorder="1" applyAlignment="1">
      <alignment horizontal="left" vertical="center" wrapText="1" indent="6"/>
    </xf>
    <xf numFmtId="164" fontId="3" fillId="4" borderId="29" xfId="1" applyNumberFormat="1" applyFont="1" applyFill="1" applyBorder="1" applyAlignment="1">
      <alignment horizontal="left" vertical="center" wrapText="1" indent="6"/>
    </xf>
    <xf numFmtId="164" fontId="3" fillId="5" borderId="28" xfId="1" applyNumberFormat="1" applyFont="1" applyFill="1" applyBorder="1" applyAlignment="1">
      <alignment horizontal="left" vertical="center" wrapText="1" indent="6"/>
    </xf>
    <xf numFmtId="164" fontId="3" fillId="5" borderId="29" xfId="1" applyNumberFormat="1" applyFont="1" applyFill="1" applyBorder="1" applyAlignment="1">
      <alignment horizontal="left" vertical="center" wrapText="1" indent="6"/>
    </xf>
    <xf numFmtId="17" fontId="3" fillId="5" borderId="5" xfId="0" applyNumberFormat="1" applyFont="1" applyFill="1" applyBorder="1" applyAlignment="1">
      <alignment horizontal="center" wrapText="1"/>
    </xf>
    <xf numFmtId="17" fontId="3" fillId="5" borderId="6" xfId="0" applyNumberFormat="1" applyFont="1" applyFill="1" applyBorder="1" applyAlignment="1">
      <alignment horizontal="center" wrapText="1"/>
    </xf>
    <xf numFmtId="17" fontId="3" fillId="4" borderId="5" xfId="0" applyNumberFormat="1" applyFont="1" applyFill="1" applyBorder="1" applyAlignment="1">
      <alignment horizontal="center" wrapText="1"/>
    </xf>
    <xf numFmtId="17" fontId="3" fillId="4" borderId="6" xfId="0" applyNumberFormat="1" applyFont="1" applyFill="1" applyBorder="1" applyAlignment="1">
      <alignment horizontal="center" wrapText="1"/>
    </xf>
    <xf numFmtId="17" fontId="3" fillId="4" borderId="2" xfId="0" applyNumberFormat="1" applyFont="1" applyFill="1" applyBorder="1" applyAlignment="1">
      <alignment horizontal="center" wrapText="1"/>
    </xf>
    <xf numFmtId="17" fontId="3" fillId="4" borderId="4" xfId="0" applyNumberFormat="1" applyFont="1" applyFill="1" applyBorder="1" applyAlignment="1">
      <alignment horizontal="center" wrapText="1"/>
    </xf>
    <xf numFmtId="17" fontId="99" fillId="5" borderId="9" xfId="0" applyNumberFormat="1" applyFont="1" applyFill="1" applyBorder="1" applyAlignment="1">
      <alignment horizontal="center" wrapText="1"/>
    </xf>
    <xf numFmtId="17" fontId="99" fillId="5" borderId="10" xfId="0" applyNumberFormat="1" applyFont="1" applyFill="1" applyBorder="1" applyAlignment="1">
      <alignment horizontal="center" wrapText="1"/>
    </xf>
    <xf numFmtId="17" fontId="99" fillId="5" borderId="5" xfId="0" applyNumberFormat="1" applyFont="1" applyFill="1" applyBorder="1" applyAlignment="1">
      <alignment horizontal="center" wrapText="1"/>
    </xf>
    <xf numFmtId="17" fontId="99" fillId="5" borderId="0" xfId="0" applyNumberFormat="1" applyFont="1" applyFill="1" applyBorder="1" applyAlignment="1">
      <alignment horizontal="center" wrapText="1"/>
    </xf>
    <xf numFmtId="17" fontId="99" fillId="5" borderId="2" xfId="0" applyNumberFormat="1" applyFont="1" applyFill="1" applyBorder="1" applyAlignment="1">
      <alignment horizontal="center" wrapText="1"/>
    </xf>
    <xf numFmtId="17" fontId="99" fillId="5" borderId="3" xfId="0" applyNumberFormat="1" applyFont="1" applyFill="1" applyBorder="1" applyAlignment="1">
      <alignment horizontal="center" wrapText="1"/>
    </xf>
    <xf numFmtId="17" fontId="3" fillId="5" borderId="9" xfId="0" applyNumberFormat="1" applyFont="1" applyFill="1" applyBorder="1" applyAlignment="1">
      <alignment horizontal="center" wrapText="1"/>
    </xf>
    <xf numFmtId="17" fontId="3" fillId="5" borderId="11" xfId="0" applyNumberFormat="1" applyFont="1" applyFill="1" applyBorder="1" applyAlignment="1">
      <alignment horizontal="center" wrapText="1"/>
    </xf>
    <xf numFmtId="17" fontId="3" fillId="5" borderId="2" xfId="0" applyNumberFormat="1" applyFont="1" applyFill="1" applyBorder="1" applyAlignment="1">
      <alignment horizontal="center" wrapText="1"/>
    </xf>
    <xf numFmtId="17" fontId="3" fillId="5" borderId="4" xfId="0" applyNumberFormat="1" applyFont="1" applyFill="1" applyBorder="1" applyAlignment="1">
      <alignment horizontal="center" wrapText="1"/>
    </xf>
    <xf numFmtId="164" fontId="3" fillId="4" borderId="2" xfId="1" applyNumberFormat="1" applyFont="1" applyFill="1" applyBorder="1" applyAlignment="1">
      <alignment horizontal="left" vertical="center" wrapText="1" indent="6"/>
    </xf>
    <xf numFmtId="164" fontId="3" fillId="4" borderId="4" xfId="1" applyNumberFormat="1" applyFont="1" applyFill="1" applyBorder="1" applyAlignment="1">
      <alignment horizontal="left" vertical="center" wrapText="1" indent="6"/>
    </xf>
    <xf numFmtId="164" fontId="99" fillId="5" borderId="3" xfId="1" applyNumberFormat="1" applyFont="1" applyFill="1" applyBorder="1" applyAlignment="1">
      <alignment horizontal="left" vertical="center" wrapText="1" indent="6"/>
    </xf>
    <xf numFmtId="164" fontId="99" fillId="5" borderId="0" xfId="1" applyNumberFormat="1" applyFont="1" applyFill="1" applyBorder="1" applyAlignment="1">
      <alignment horizontal="left" vertical="center" wrapText="1" indent="6"/>
    </xf>
    <xf numFmtId="164" fontId="99" fillId="5" borderId="10" xfId="1" applyNumberFormat="1" applyFont="1" applyFill="1" applyBorder="1" applyAlignment="1">
      <alignment horizont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2" xfId="0" applyFont="1" applyFill="1" applyBorder="1" applyAlignment="1">
      <alignment horizontal="center" vertical="center" wrapText="1"/>
    </xf>
    <xf numFmtId="164" fontId="0" fillId="5" borderId="7" xfId="1" applyNumberFormat="1" applyFont="1" applyFill="1" applyBorder="1" applyAlignment="1">
      <alignment horizontal="center" vertical="center" wrapText="1"/>
    </xf>
    <xf numFmtId="164" fontId="0" fillId="5" borderId="8" xfId="1" applyNumberFormat="1" applyFont="1" applyFill="1" applyBorder="1" applyAlignment="1">
      <alignment horizontal="center" vertical="center" wrapText="1"/>
    </xf>
    <xf numFmtId="164" fontId="0" fillId="5" borderId="12" xfId="1" applyNumberFormat="1" applyFont="1" applyFill="1" applyBorder="1" applyAlignment="1">
      <alignment horizontal="center" vertical="center" wrapText="1"/>
    </xf>
    <xf numFmtId="164" fontId="0" fillId="5" borderId="7" xfId="1" applyNumberFormat="1" applyFont="1" applyFill="1" applyBorder="1" applyAlignment="1">
      <alignment horizontal="center" vertical="center"/>
    </xf>
    <xf numFmtId="164" fontId="0" fillId="5" borderId="8" xfId="1" applyNumberFormat="1" applyFont="1" applyFill="1" applyBorder="1" applyAlignment="1">
      <alignment horizontal="center" vertical="center"/>
    </xf>
    <xf numFmtId="164" fontId="0" fillId="5" borderId="12" xfId="1" applyNumberFormat="1" applyFont="1" applyFill="1" applyBorder="1" applyAlignment="1">
      <alignment horizontal="center" vertical="center"/>
    </xf>
    <xf numFmtId="164" fontId="0" fillId="0" borderId="0"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3" fillId="0" borderId="0" xfId="0" applyFont="1" applyFill="1" applyBorder="1" applyAlignment="1">
      <alignment horizontal="center" vertical="center" wrapText="1"/>
    </xf>
    <xf numFmtId="164" fontId="0" fillId="0" borderId="0" xfId="1" applyNumberFormat="1" applyFont="1" applyFill="1" applyBorder="1" applyAlignment="1">
      <alignment horizontal="left" vertical="center" wrapText="1"/>
    </xf>
    <xf numFmtId="164" fontId="5" fillId="4" borderId="7" xfId="1" applyNumberFormat="1" applyFont="1" applyFill="1" applyBorder="1" applyAlignment="1">
      <alignment horizontal="center" vertical="center" wrapText="1"/>
    </xf>
    <xf numFmtId="164" fontId="5" fillId="4" borderId="8" xfId="1" applyNumberFormat="1" applyFont="1" applyFill="1" applyBorder="1" applyAlignment="1">
      <alignment horizontal="center" vertical="center" wrapText="1"/>
    </xf>
    <xf numFmtId="164" fontId="5" fillId="4" borderId="12" xfId="1" applyNumberFormat="1" applyFont="1" applyFill="1" applyBorder="1" applyAlignment="1">
      <alignment horizontal="center" vertical="center" wrapText="1"/>
    </xf>
    <xf numFmtId="164" fontId="8" fillId="5" borderId="7" xfId="1" applyNumberFormat="1" applyFont="1" applyFill="1" applyBorder="1" applyAlignment="1">
      <alignment horizontal="center" vertical="center"/>
    </xf>
    <xf numFmtId="164" fontId="8" fillId="5" borderId="8" xfId="1" applyNumberFormat="1" applyFont="1" applyFill="1" applyBorder="1" applyAlignment="1">
      <alignment horizontal="center" vertical="center"/>
    </xf>
    <xf numFmtId="164" fontId="8" fillId="5" borderId="12" xfId="1" applyNumberFormat="1" applyFont="1" applyFill="1" applyBorder="1" applyAlignment="1">
      <alignment horizontal="center" vertical="center"/>
    </xf>
    <xf numFmtId="164" fontId="8" fillId="5" borderId="7" xfId="1" applyNumberFormat="1" applyFont="1" applyFill="1" applyBorder="1" applyAlignment="1">
      <alignment horizontal="center" vertical="center" wrapText="1"/>
    </xf>
    <xf numFmtId="164" fontId="8" fillId="5" borderId="8" xfId="1" applyNumberFormat="1" applyFont="1" applyFill="1" applyBorder="1" applyAlignment="1">
      <alignment horizontal="center" vertical="center" wrapText="1"/>
    </xf>
    <xf numFmtId="164" fontId="8" fillId="5" borderId="12" xfId="1" applyNumberFormat="1" applyFont="1" applyFill="1" applyBorder="1" applyAlignment="1">
      <alignment horizontal="center" vertical="center" wrapText="1"/>
    </xf>
    <xf numFmtId="0" fontId="35" fillId="46" borderId="8" xfId="0" applyFont="1" applyFill="1" applyBorder="1" applyAlignment="1">
      <alignment horizontal="center" vertical="center" wrapText="1"/>
    </xf>
    <xf numFmtId="0" fontId="35" fillId="46" borderId="7" xfId="0" applyFont="1" applyFill="1" applyBorder="1" applyAlignment="1">
      <alignment horizontal="center" vertical="center" wrapText="1"/>
    </xf>
    <xf numFmtId="0" fontId="35" fillId="46" borderId="12" xfId="0" applyFont="1" applyFill="1" applyBorder="1" applyAlignment="1">
      <alignment horizontal="center" vertical="center" wrapText="1"/>
    </xf>
    <xf numFmtId="0" fontId="25" fillId="38" borderId="2" xfId="0" applyFont="1" applyFill="1" applyBorder="1" applyAlignment="1">
      <alignment horizontal="center" vertical="center" wrapText="1"/>
    </xf>
    <xf numFmtId="0" fontId="25" fillId="38" borderId="3" xfId="0" applyFont="1" applyFill="1" applyBorder="1" applyAlignment="1">
      <alignment horizontal="center" vertical="center" wrapText="1"/>
    </xf>
    <xf numFmtId="0" fontId="25" fillId="38" borderId="4" xfId="0" applyFont="1" applyFill="1" applyBorder="1" applyAlignment="1">
      <alignment horizontal="center" vertical="center" wrapText="1"/>
    </xf>
    <xf numFmtId="0" fontId="25" fillId="38" borderId="5" xfId="0" applyFont="1" applyFill="1" applyBorder="1" applyAlignment="1">
      <alignment horizontal="center" vertical="center" wrapText="1"/>
    </xf>
    <xf numFmtId="0" fontId="25" fillId="38" borderId="0" xfId="0" applyFont="1" applyFill="1" applyBorder="1" applyAlignment="1">
      <alignment horizontal="center" vertical="center" wrapText="1"/>
    </xf>
    <xf numFmtId="0" fontId="25" fillId="38" borderId="6" xfId="0" applyFont="1" applyFill="1" applyBorder="1" applyAlignment="1">
      <alignment horizontal="center" vertical="center" wrapText="1"/>
    </xf>
    <xf numFmtId="0" fontId="25" fillId="38" borderId="9" xfId="0" applyFont="1" applyFill="1" applyBorder="1" applyAlignment="1">
      <alignment horizontal="center" vertical="center" wrapText="1"/>
    </xf>
    <xf numFmtId="0" fontId="25" fillId="38" borderId="10" xfId="0" applyFont="1" applyFill="1" applyBorder="1" applyAlignment="1">
      <alignment horizontal="center" vertical="center" wrapText="1"/>
    </xf>
    <xf numFmtId="0" fontId="25" fillId="38" borderId="11" xfId="0" applyFont="1" applyFill="1" applyBorder="1" applyAlignment="1">
      <alignment horizontal="center" vertical="center" wrapText="1"/>
    </xf>
    <xf numFmtId="164" fontId="33" fillId="47" borderId="7" xfId="1" applyNumberFormat="1" applyFont="1" applyFill="1" applyBorder="1" applyAlignment="1">
      <alignment horizontal="center" vertical="center" wrapText="1"/>
    </xf>
    <xf numFmtId="164" fontId="33" fillId="47" borderId="8" xfId="1" applyNumberFormat="1" applyFont="1" applyFill="1" applyBorder="1" applyAlignment="1">
      <alignment horizontal="center" vertical="center" wrapText="1"/>
    </xf>
    <xf numFmtId="164" fontId="33" fillId="47" borderId="12" xfId="1" applyNumberFormat="1" applyFont="1" applyFill="1" applyBorder="1" applyAlignment="1">
      <alignment horizontal="center" vertical="center" wrapText="1"/>
    </xf>
    <xf numFmtId="0" fontId="33" fillId="47" borderId="8" xfId="0" applyFont="1" applyFill="1" applyBorder="1" applyAlignment="1">
      <alignment horizontal="center" vertical="center" wrapText="1"/>
    </xf>
    <xf numFmtId="0" fontId="33" fillId="47" borderId="12" xfId="0" applyFont="1" applyFill="1" applyBorder="1" applyAlignment="1">
      <alignment horizontal="center" vertical="center" wrapText="1"/>
    </xf>
    <xf numFmtId="0" fontId="3" fillId="81" borderId="55" xfId="0" applyFont="1" applyFill="1" applyBorder="1" applyAlignment="1">
      <alignment horizontal="center" vertical="center" wrapText="1"/>
    </xf>
    <xf numFmtId="0" fontId="3" fillId="81" borderId="56" xfId="0" applyFont="1" applyFill="1" applyBorder="1" applyAlignment="1">
      <alignment horizontal="center" vertical="center" wrapText="1"/>
    </xf>
    <xf numFmtId="0" fontId="3" fillId="81" borderId="57" xfId="0" applyFont="1" applyFill="1" applyBorder="1" applyAlignment="1">
      <alignment horizontal="center" vertical="center" wrapText="1"/>
    </xf>
    <xf numFmtId="0" fontId="3" fillId="81" borderId="58" xfId="0" applyFont="1" applyFill="1" applyBorder="1" applyAlignment="1">
      <alignment horizontal="center" vertical="center" wrapText="1"/>
    </xf>
    <xf numFmtId="0" fontId="3" fillId="81" borderId="59" xfId="0" applyFont="1" applyFill="1" applyBorder="1" applyAlignment="1">
      <alignment horizontal="center" vertical="center" wrapText="1"/>
    </xf>
    <xf numFmtId="0" fontId="3" fillId="81" borderId="60" xfId="0" applyFont="1" applyFill="1" applyBorder="1" applyAlignment="1">
      <alignment horizontal="center" vertical="center" wrapText="1"/>
    </xf>
    <xf numFmtId="164" fontId="91" fillId="4" borderId="7" xfId="1" applyNumberFormat="1" applyFont="1" applyFill="1" applyBorder="1" applyAlignment="1">
      <alignment horizontal="center" vertical="center" wrapText="1"/>
    </xf>
    <xf numFmtId="164" fontId="91" fillId="4" borderId="8" xfId="1" applyNumberFormat="1" applyFont="1" applyFill="1" applyBorder="1" applyAlignment="1">
      <alignment horizontal="center" vertical="center" wrapText="1"/>
    </xf>
    <xf numFmtId="164" fontId="91" fillId="4" borderId="12" xfId="1" applyNumberFormat="1" applyFont="1" applyFill="1" applyBorder="1" applyAlignment="1">
      <alignment horizontal="center" vertical="center" wrapText="1"/>
    </xf>
    <xf numFmtId="164" fontId="90" fillId="5" borderId="8" xfId="1" applyNumberFormat="1" applyFont="1" applyFill="1" applyBorder="1" applyAlignment="1">
      <alignment horizontal="center" vertical="center" wrapText="1"/>
    </xf>
    <xf numFmtId="164" fontId="90" fillId="5" borderId="12" xfId="1" applyNumberFormat="1" applyFont="1" applyFill="1" applyBorder="1" applyAlignment="1">
      <alignment horizontal="center" vertical="center" wrapText="1"/>
    </xf>
    <xf numFmtId="164" fontId="90" fillId="0" borderId="7" xfId="1" applyNumberFormat="1" applyFont="1" applyFill="1" applyBorder="1" applyAlignment="1">
      <alignment horizontal="center" vertical="center"/>
    </xf>
    <xf numFmtId="164" fontId="90" fillId="0" borderId="8" xfId="1" applyNumberFormat="1" applyFont="1" applyFill="1" applyBorder="1" applyAlignment="1">
      <alignment horizontal="center" vertical="center"/>
    </xf>
    <xf numFmtId="164" fontId="90" fillId="0" borderId="12" xfId="1" applyNumberFormat="1" applyFont="1" applyFill="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3" xfId="0" applyBorder="1"/>
    <xf numFmtId="0" fontId="0" fillId="0" borderId="10" xfId="0" applyBorder="1"/>
    <xf numFmtId="0" fontId="0" fillId="0" borderId="7"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0" fillId="0" borderId="7" xfId="0" applyBorder="1"/>
    <xf numFmtId="0" fontId="0" fillId="0" borderId="8" xfId="0" applyBorder="1"/>
    <xf numFmtId="0" fontId="0" fillId="0" borderId="12" xfId="0" applyBorder="1"/>
    <xf numFmtId="10" fontId="0" fillId="0" borderId="8" xfId="2" applyNumberFormat="1" applyFont="1" applyBorder="1"/>
    <xf numFmtId="164" fontId="0" fillId="0" borderId="8" xfId="1" applyNumberFormat="1" applyFont="1" applyBorder="1"/>
    <xf numFmtId="164" fontId="0" fillId="0" borderId="7" xfId="1" applyNumberFormat="1" applyFont="1" applyBorder="1"/>
  </cellXfs>
  <cellStyles count="771">
    <cellStyle name="_x000d__x000a_JournalTemplate=C:\COMFO\CTALK\JOURSTD.TPL_x000d__x000a_LbStateAddress=3 3 0 251 1 89 2 311_x000d__x000a_LbStateJou" xfId="49"/>
    <cellStyle name="??_Book3" xfId="50"/>
    <cellStyle name="_07电信一干WDM工程报价配置－包3-v3" xfId="51"/>
    <cellStyle name="_20061210 Golestan pilot(LOP)" xfId="52"/>
    <cellStyle name="_20070131 KZREC NGSDH project(LOP)" xfId="53"/>
    <cellStyle name="_20070205 Army ASON project(LOM)" xfId="54"/>
    <cellStyle name="_20070224(01F)LOP for Mashhad" xfId="55"/>
    <cellStyle name="_20070712 ICI NGSDH_Access project 排产(4)" xfId="56"/>
    <cellStyle name="_20070712 ICI NGSDH_Access project 排产(FinalUSD)" xfId="57"/>
    <cellStyle name="_FonsWeaver系列产品目录价－光网络产品部定稿（20070111）" xfId="58"/>
    <cellStyle name="_FonsWeaver系列报价表-060321（价格）" xfId="59"/>
    <cellStyle name="_format of offer" xfId="60"/>
    <cellStyle name="_NMS" xfId="61"/>
    <cellStyle name="_SAP Proliant Spares Offer 20050621" xfId="62"/>
    <cellStyle name="_WDM配置表-佛山060602" xfId="63"/>
    <cellStyle name="_乐亭通信2006本地网传输工程（打印）" xfId="64"/>
    <cellStyle name="_兰州－西宁－格尔木－乌鲁木齐－武威－兰州清单-合同版" xfId="65"/>
    <cellStyle name="_新疆电信二干WDM－优化方案V1.1" xfId="66"/>
    <cellStyle name="_服务报价" xfId="67"/>
    <cellStyle name="_机关（10G）" xfId="68"/>
    <cellStyle name="_第7包配置清单40×10" xfId="69"/>
    <cellStyle name="0,0_x000d__x000a_NA_x000d__x000a_" xfId="70"/>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20% - 强调文字颜色 1 2" xfId="71"/>
    <cellStyle name="20% - 强调文字颜色 1 2 2" xfId="72"/>
    <cellStyle name="20% - 强调文字颜色 1 2 2 2" xfId="73"/>
    <cellStyle name="20% - 强调文字颜色 1 3" xfId="74"/>
    <cellStyle name="20% - 强调文字颜色 1 4" xfId="75"/>
    <cellStyle name="20% - 强调文字颜色 1 5" xfId="76"/>
    <cellStyle name="20% - 强调文字颜色 1 6" xfId="77"/>
    <cellStyle name="20% - 强调文字颜色 2 2" xfId="78"/>
    <cellStyle name="20% - 强调文字颜色 2 2 2" xfId="79"/>
    <cellStyle name="20% - 强调文字颜色 2 2 2 2" xfId="80"/>
    <cellStyle name="20% - 强调文字颜色 2 3" xfId="81"/>
    <cellStyle name="20% - 强调文字颜色 2 4" xfId="82"/>
    <cellStyle name="20% - 强调文字颜色 2 5" xfId="83"/>
    <cellStyle name="20% - 强调文字颜色 2 6" xfId="84"/>
    <cellStyle name="20% - 强调文字颜色 3 2" xfId="85"/>
    <cellStyle name="20% - 强调文字颜色 3 2 2" xfId="86"/>
    <cellStyle name="20% - 强调文字颜色 3 2 2 2" xfId="87"/>
    <cellStyle name="20% - 强调文字颜色 3 3" xfId="88"/>
    <cellStyle name="20% - 强调文字颜色 3 4" xfId="89"/>
    <cellStyle name="20% - 强调文字颜色 3 5" xfId="90"/>
    <cellStyle name="20% - 强调文字颜色 3 6" xfId="91"/>
    <cellStyle name="20% - 强调文字颜色 4 2" xfId="92"/>
    <cellStyle name="20% - 强调文字颜色 4 2 2" xfId="93"/>
    <cellStyle name="20% - 强调文字颜色 4 2 2 2" xfId="94"/>
    <cellStyle name="20% - 强调文字颜色 4 3" xfId="95"/>
    <cellStyle name="20% - 强调文字颜色 4 4" xfId="96"/>
    <cellStyle name="20% - 强调文字颜色 4 5" xfId="97"/>
    <cellStyle name="20% - 强调文字颜色 4 6" xfId="98"/>
    <cellStyle name="20% - 强调文字颜色 5 2" xfId="99"/>
    <cellStyle name="20% - 强调文字颜色 5 2 2" xfId="100"/>
    <cellStyle name="20% - 强调文字颜色 5 2 2 2" xfId="101"/>
    <cellStyle name="20% - 强调文字颜色 5 3" xfId="102"/>
    <cellStyle name="20% - 强调文字颜色 5 4" xfId="103"/>
    <cellStyle name="20% - 强调文字颜色 5 5" xfId="104"/>
    <cellStyle name="20% - 强调文字颜色 5 6" xfId="105"/>
    <cellStyle name="20% - 强调文字颜色 6 2" xfId="106"/>
    <cellStyle name="20% - 强调文字颜色 6 2 2" xfId="107"/>
    <cellStyle name="20% - 强调文字颜色 6 2 2 2" xfId="108"/>
    <cellStyle name="20% - 强调文字颜色 6 3" xfId="109"/>
    <cellStyle name="20% - 强调文字颜色 6 4" xfId="110"/>
    <cellStyle name="20% - 强调文字颜色 6 5" xfId="111"/>
    <cellStyle name="20% - 强调文字颜色 6 6" xfId="112"/>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40% - 强调文字颜色 1 2" xfId="113"/>
    <cellStyle name="40% - 强调文字颜色 1 2 2" xfId="114"/>
    <cellStyle name="40% - 强调文字颜色 1 2 2 2" xfId="115"/>
    <cellStyle name="40% - 强调文字颜色 1 3" xfId="116"/>
    <cellStyle name="40% - 强调文字颜色 1 4" xfId="117"/>
    <cellStyle name="40% - 强调文字颜色 1 5" xfId="118"/>
    <cellStyle name="40% - 强调文字颜色 1 6" xfId="119"/>
    <cellStyle name="40% - 强调文字颜色 2 2" xfId="120"/>
    <cellStyle name="40% - 强调文字颜色 2 2 2" xfId="121"/>
    <cellStyle name="40% - 强调文字颜色 2 2 2 2" xfId="122"/>
    <cellStyle name="40% - 强调文字颜色 2 3" xfId="123"/>
    <cellStyle name="40% - 强调文字颜色 2 4" xfId="124"/>
    <cellStyle name="40% - 强调文字颜色 2 5" xfId="125"/>
    <cellStyle name="40% - 强调文字颜色 2 6" xfId="126"/>
    <cellStyle name="40% - 强调文字颜色 3 2" xfId="127"/>
    <cellStyle name="40% - 强调文字颜色 3 2 2" xfId="128"/>
    <cellStyle name="40% - 强调文字颜色 3 2 2 2" xfId="129"/>
    <cellStyle name="40% - 强调文字颜色 3 3" xfId="130"/>
    <cellStyle name="40% - 强调文字颜色 3 4" xfId="131"/>
    <cellStyle name="40% - 强调文字颜色 3 5" xfId="132"/>
    <cellStyle name="40% - 强调文字颜色 3 6" xfId="133"/>
    <cellStyle name="40% - 强调文字颜色 4 2" xfId="134"/>
    <cellStyle name="40% - 强调文字颜色 4 2 2" xfId="135"/>
    <cellStyle name="40% - 强调文字颜色 4 2 2 2" xfId="136"/>
    <cellStyle name="40% - 强调文字颜色 4 3" xfId="137"/>
    <cellStyle name="40% - 强调文字颜色 4 4" xfId="138"/>
    <cellStyle name="40% - 强调文字颜色 4 5" xfId="139"/>
    <cellStyle name="40% - 强调文字颜色 4 6" xfId="140"/>
    <cellStyle name="40% - 强调文字颜色 5 2" xfId="141"/>
    <cellStyle name="40% - 强调文字颜色 5 2 2" xfId="142"/>
    <cellStyle name="40% - 强调文字颜色 5 2 2 2" xfId="143"/>
    <cellStyle name="40% - 强调文字颜色 5 3" xfId="144"/>
    <cellStyle name="40% - 强调文字颜色 5 4" xfId="145"/>
    <cellStyle name="40% - 强调文字颜色 5 5" xfId="146"/>
    <cellStyle name="40% - 强调文字颜色 5 6" xfId="147"/>
    <cellStyle name="40% - 强调文字颜色 6 2" xfId="148"/>
    <cellStyle name="40% - 强调文字颜色 6 2 2" xfId="149"/>
    <cellStyle name="40% - 强调文字颜色 6 2 2 2" xfId="150"/>
    <cellStyle name="40% - 强调文字颜色 6 3" xfId="151"/>
    <cellStyle name="40% - 强调文字颜色 6 4" xfId="152"/>
    <cellStyle name="40% - 强调文字颜色 6 5" xfId="153"/>
    <cellStyle name="40% - 强调文字颜色 6 6" xfId="154"/>
    <cellStyle name="60% - Accent1" xfId="23" builtinId="32" customBuiltin="1"/>
    <cellStyle name="60% - Accent1 2" xfId="748"/>
    <cellStyle name="60% - Accent1 3" xfId="758"/>
    <cellStyle name="60% - Accent2" xfId="27" builtinId="36" customBuiltin="1"/>
    <cellStyle name="60% - Accent2 2" xfId="749"/>
    <cellStyle name="60% - Accent2 3" xfId="759"/>
    <cellStyle name="60% - Accent3" xfId="31" builtinId="40" customBuiltin="1"/>
    <cellStyle name="60% - Accent3 2" xfId="750"/>
    <cellStyle name="60% - Accent3 3" xfId="760"/>
    <cellStyle name="60% - Accent4" xfId="35" builtinId="44" customBuiltin="1"/>
    <cellStyle name="60% - Accent4 2" xfId="751"/>
    <cellStyle name="60% - Accent4 3" xfId="761"/>
    <cellStyle name="60% - Accent5" xfId="39" builtinId="48" customBuiltin="1"/>
    <cellStyle name="60% - Accent5 2" xfId="752"/>
    <cellStyle name="60% - Accent5 3" xfId="762"/>
    <cellStyle name="60% - Accent6" xfId="43" builtinId="52" customBuiltin="1"/>
    <cellStyle name="60% - Accent6 2" xfId="753"/>
    <cellStyle name="60% - Accent6 3" xfId="763"/>
    <cellStyle name="60% - 强调文字颜色 1 2" xfId="155"/>
    <cellStyle name="60% - 强调文字颜色 1 2 2" xfId="156"/>
    <cellStyle name="60% - 强调文字颜色 1 3" xfId="157"/>
    <cellStyle name="60% - 强调文字颜色 1 4" xfId="158"/>
    <cellStyle name="60% - 强调文字颜色 1 5" xfId="159"/>
    <cellStyle name="60% - 强调文字颜色 1 6" xfId="160"/>
    <cellStyle name="60% - 强调文字颜色 2 2" xfId="161"/>
    <cellStyle name="60% - 强调文字颜色 2 2 2" xfId="162"/>
    <cellStyle name="60% - 强调文字颜色 2 3" xfId="163"/>
    <cellStyle name="60% - 强调文字颜色 2 4" xfId="164"/>
    <cellStyle name="60% - 强调文字颜色 2 5" xfId="165"/>
    <cellStyle name="60% - 强调文字颜色 2 6" xfId="166"/>
    <cellStyle name="60% - 强调文字颜色 3 2" xfId="167"/>
    <cellStyle name="60% - 强调文字颜色 3 2 2" xfId="168"/>
    <cellStyle name="60% - 强调文字颜色 3 3" xfId="169"/>
    <cellStyle name="60% - 强调文字颜色 3 4" xfId="170"/>
    <cellStyle name="60% - 强调文字颜色 3 5" xfId="171"/>
    <cellStyle name="60% - 强调文字颜色 3 6" xfId="172"/>
    <cellStyle name="60% - 强调文字颜色 4 2" xfId="173"/>
    <cellStyle name="60% - 强调文字颜色 4 2 2" xfId="174"/>
    <cellStyle name="60% - 强调文字颜色 4 3" xfId="175"/>
    <cellStyle name="60% - 强调文字颜色 4 4" xfId="176"/>
    <cellStyle name="60% - 强调文字颜色 4 5" xfId="177"/>
    <cellStyle name="60% - 强调文字颜色 4 6" xfId="178"/>
    <cellStyle name="60% - 强调文字颜色 5 2" xfId="179"/>
    <cellStyle name="60% - 强调文字颜色 5 2 2" xfId="180"/>
    <cellStyle name="60% - 强调文字颜色 5 3" xfId="181"/>
    <cellStyle name="60% - 强调文字颜色 5 4" xfId="182"/>
    <cellStyle name="60% - 强调文字颜色 5 5" xfId="183"/>
    <cellStyle name="60% - 强调文字颜色 5 6" xfId="184"/>
    <cellStyle name="60% - 强调文字颜色 6 2" xfId="185"/>
    <cellStyle name="60% - 强调文字颜色 6 2 2" xfId="186"/>
    <cellStyle name="60% - 强调文字颜色 6 3" xfId="187"/>
    <cellStyle name="60% - 强调文字颜色 6 4" xfId="188"/>
    <cellStyle name="60% - 强调文字颜色 6 5" xfId="189"/>
    <cellStyle name="60% - 强调文字颜色 6 6" xfId="190"/>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ÅëÈ­ [0]_laroux" xfId="191"/>
    <cellStyle name="ÅëÈ­_laroux" xfId="192"/>
    <cellStyle name="ÄÞ¸¶ [0]_laroux" xfId="193"/>
    <cellStyle name="ÄÞ¸¶_laroux" xfId="194"/>
    <cellStyle name="Bad" xfId="9" builtinId="27" customBuiltin="1"/>
    <cellStyle name="Body" xfId="195"/>
    <cellStyle name="Ç¥ÁØ_ÀÎÀç°³¹ß¿ø" xfId="196"/>
    <cellStyle name="Calc Currency (0)" xfId="197"/>
    <cellStyle name="Calculation" xfId="13" builtinId="22" customBuiltin="1"/>
    <cellStyle name="Check Cell" xfId="15" builtinId="23" customBuiltin="1"/>
    <cellStyle name="Column_Title" xfId="198"/>
    <cellStyle name="Comma" xfId="1" builtinId="3"/>
    <cellStyle name="Comma  - Style1" xfId="199"/>
    <cellStyle name="Comma  - Style2" xfId="200"/>
    <cellStyle name="Comma  - Style3" xfId="201"/>
    <cellStyle name="Comma  - Style4" xfId="202"/>
    <cellStyle name="Comma  - Style5" xfId="203"/>
    <cellStyle name="Comma  - Style6" xfId="204"/>
    <cellStyle name="Comma  - Style7" xfId="205"/>
    <cellStyle name="Comma  - Style8" xfId="206"/>
    <cellStyle name="Comma [0]" xfId="741" builtinId="6"/>
    <cellStyle name="Comma [0] 2" xfId="47"/>
    <cellStyle name="Comma [0] 2 2" xfId="764"/>
    <cellStyle name="Comma [0] 3" xfId="207"/>
    <cellStyle name="Comma [0] 3 2" xfId="765"/>
    <cellStyle name="Comma [0] 4" xfId="754"/>
    <cellStyle name="Comma 2" xfId="44"/>
    <cellStyle name="Comma 2 2" xfId="208"/>
    <cellStyle name="Comma 2 2 2" xfId="766"/>
    <cellStyle name="Comma 3" xfId="209"/>
    <cellStyle name="Comma 3 2" xfId="767"/>
    <cellStyle name="Comma 4" xfId="210"/>
    <cellStyle name="Comma 4 2" xfId="768"/>
    <cellStyle name="Comma 5" xfId="211"/>
    <cellStyle name="Comma 5 2" xfId="769"/>
    <cellStyle name="Comma 6" xfId="719"/>
    <cellStyle name="Comma 6 2" xfId="770"/>
    <cellStyle name="Comma 7" xfId="755"/>
    <cellStyle name="Date" xfId="212"/>
    <cellStyle name="DistributionType" xfId="213"/>
    <cellStyle name="entry box" xfId="214"/>
    <cellStyle name="entry box 2" xfId="733"/>
    <cellStyle name="entry box 3" xfId="729"/>
    <cellStyle name="entry box 4" xfId="725"/>
    <cellStyle name="entry box 5" xfId="721"/>
    <cellStyle name="entry box 6" xfId="737"/>
    <cellStyle name="entry box 7" xfId="742"/>
    <cellStyle name="Euro" xfId="215"/>
    <cellStyle name="explanation" xfId="216"/>
    <cellStyle name="Explanatory Text" xfId="18" builtinId="53" customBuiltin="1"/>
    <cellStyle name="e鯪9Y_x000b_" xfId="217"/>
    <cellStyle name="e鯪9Y_x000b_ 10" xfId="218"/>
    <cellStyle name="e鯪9Y_x000b_ 10 2" xfId="219"/>
    <cellStyle name="e鯪9Y_x000b_ 10 2 2" xfId="220"/>
    <cellStyle name="e鯪9Y_x000b_ 11" xfId="221"/>
    <cellStyle name="e鯪9Y_x000b_ 12" xfId="222"/>
    <cellStyle name="e鯪9Y_x000b_ 13" xfId="223"/>
    <cellStyle name="e鯪9Y_x000b_ 14" xfId="224"/>
    <cellStyle name="e鯪9Y_x000b_ 15" xfId="225"/>
    <cellStyle name="e鯪9Y_x000b_ 16" xfId="226"/>
    <cellStyle name="e鯪9Y_x000b_ 17" xfId="227"/>
    <cellStyle name="e鯪9Y_x000b_ 18" xfId="228"/>
    <cellStyle name="e鯪9Y_x000b_ 19" xfId="229"/>
    <cellStyle name="e鯪9Y_x000b_ 2" xfId="230"/>
    <cellStyle name="e鯪9Y_x000b_ 2 2" xfId="231"/>
    <cellStyle name="e鯪9Y_x000b_ 2 2 2" xfId="232"/>
    <cellStyle name="e鯪9Y_x000b_ 20" xfId="233"/>
    <cellStyle name="e鯪9Y_x000b_ 21" xfId="234"/>
    <cellStyle name="e鯪9Y_x000b_ 22" xfId="235"/>
    <cellStyle name="e鯪9Y_x000b_ 23" xfId="236"/>
    <cellStyle name="e鯪9Y_x000b_ 24" xfId="237"/>
    <cellStyle name="e鯪9Y_x000b_ 25" xfId="238"/>
    <cellStyle name="e鯪9Y_x000b_ 26" xfId="239"/>
    <cellStyle name="e鯪9Y_x000b_ 27" xfId="240"/>
    <cellStyle name="e鯪9Y_x000b_ 28" xfId="241"/>
    <cellStyle name="e鯪9Y_x000b_ 29" xfId="242"/>
    <cellStyle name="e鯪9Y_x000b_ 3" xfId="243"/>
    <cellStyle name="e鯪9Y_x000b_ 3 2" xfId="244"/>
    <cellStyle name="e鯪9Y_x000b_ 3 2 2" xfId="245"/>
    <cellStyle name="e鯪9Y_x000b_ 30" xfId="246"/>
    <cellStyle name="e鯪9Y_x000b_ 31" xfId="247"/>
    <cellStyle name="e鯪9Y_x000b_ 4" xfId="248"/>
    <cellStyle name="e鯪9Y_x000b_ 4 2" xfId="249"/>
    <cellStyle name="e鯪9Y_x000b_ 4 2 2" xfId="250"/>
    <cellStyle name="e鯪9Y_x000b_ 5" xfId="251"/>
    <cellStyle name="e鯪9Y_x000b_ 5 2" xfId="252"/>
    <cellStyle name="e鯪9Y_x000b_ 5 2 2" xfId="253"/>
    <cellStyle name="e鯪9Y_x000b_ 6" xfId="254"/>
    <cellStyle name="e鯪9Y_x000b_ 6 2" xfId="255"/>
    <cellStyle name="e鯪9Y_x000b_ 6 2 2" xfId="256"/>
    <cellStyle name="e鯪9Y_x000b_ 7" xfId="257"/>
    <cellStyle name="e鯪9Y_x000b_ 7 2" xfId="258"/>
    <cellStyle name="e鯪9Y_x000b_ 7 2 2" xfId="259"/>
    <cellStyle name="e鯪9Y_x000b_ 8" xfId="260"/>
    <cellStyle name="e鯪9Y_x000b_ 8 2" xfId="261"/>
    <cellStyle name="e鯪9Y_x000b_ 8 2 2" xfId="262"/>
    <cellStyle name="e鯪9Y_x000b_ 9" xfId="263"/>
    <cellStyle name="e鯪9Y_x000b_ 9 2" xfId="264"/>
    <cellStyle name="e鯪9Y_x000b_ 9 2 2" xfId="265"/>
    <cellStyle name="Good" xfId="8" builtinId="26" customBuiltin="1"/>
    <cellStyle name="Grey" xfId="266"/>
    <cellStyle name="Header1" xfId="267"/>
    <cellStyle name="Header2" xfId="268"/>
    <cellStyle name="Heading 1" xfId="4" builtinId="16" customBuiltin="1"/>
    <cellStyle name="Heading 2" xfId="5" builtinId="17" customBuiltin="1"/>
    <cellStyle name="Heading 3" xfId="6" builtinId="18" customBuiltin="1"/>
    <cellStyle name="Heading 4" xfId="7" builtinId="19" customBuiltin="1"/>
    <cellStyle name="imp-pr-item" xfId="269"/>
    <cellStyle name="Input" xfId="11" builtinId="20" customBuiltin="1"/>
    <cellStyle name="Input [yellow]" xfId="270"/>
    <cellStyle name="Input [yellow] 2" xfId="734"/>
    <cellStyle name="Input [yellow] 3" xfId="730"/>
    <cellStyle name="Input [yellow] 4" xfId="726"/>
    <cellStyle name="Input [yellow] 5" xfId="722"/>
    <cellStyle name="Input [yellow] 6" xfId="738"/>
    <cellStyle name="Input [yellow] 7" xfId="743"/>
    <cellStyle name="Linked Cell" xfId="14" builtinId="24" customBuiltin="1"/>
    <cellStyle name="Millares [0]_laroux" xfId="271"/>
    <cellStyle name="Millares_laroux" xfId="272"/>
    <cellStyle name="Moneda [0]_laroux" xfId="273"/>
    <cellStyle name="Moneda_laroux" xfId="274"/>
    <cellStyle name="Neutral" xfId="10" builtinId="28" customBuiltin="1"/>
    <cellStyle name="Neutral 2" xfId="747"/>
    <cellStyle name="Neutral 3" xfId="757"/>
    <cellStyle name="New Times Roman" xfId="275"/>
    <cellStyle name="no dec" xfId="276"/>
    <cellStyle name="Normal" xfId="0" builtinId="0"/>
    <cellStyle name="Normal - Style1" xfId="277"/>
    <cellStyle name="Normal 2" xfId="46"/>
    <cellStyle name="Normal 2 2" xfId="278"/>
    <cellStyle name="Normal 2 3" xfId="279"/>
    <cellStyle name="Normal 2 4" xfId="280"/>
    <cellStyle name="Normal 2 5" xfId="281"/>
    <cellStyle name="Normal 2 6" xfId="720"/>
    <cellStyle name="Normal 3" xfId="282"/>
    <cellStyle name="Normal 3 2" xfId="283"/>
    <cellStyle name="Normal 3 3" xfId="284"/>
    <cellStyle name="Normal 3 4" xfId="285"/>
    <cellStyle name="Normal 3 5" xfId="286"/>
    <cellStyle name="Normal 4" xfId="287"/>
    <cellStyle name="Normal 5" xfId="288"/>
    <cellStyle name="Normal 5 2" xfId="289"/>
    <cellStyle name="Normalny_Arkusz1" xfId="290"/>
    <cellStyle name="Note" xfId="17" builtinId="10" customBuiltin="1"/>
    <cellStyle name="Note 2" xfId="291"/>
    <cellStyle name="Note 3" xfId="292"/>
    <cellStyle name="Note 4" xfId="293"/>
    <cellStyle name="Note 5" xfId="294"/>
    <cellStyle name="Option" xfId="295"/>
    <cellStyle name="Output" xfId="12" builtinId="21" customBuiltin="1"/>
    <cellStyle name="page" xfId="296"/>
    <cellStyle name="page 2" xfId="735"/>
    <cellStyle name="page 3" xfId="731"/>
    <cellStyle name="page 4" xfId="727"/>
    <cellStyle name="page 5" xfId="723"/>
    <cellStyle name="page 6" xfId="739"/>
    <cellStyle name="page 7" xfId="744"/>
    <cellStyle name="Percent" xfId="2" builtinId="5"/>
    <cellStyle name="Percent [2]" xfId="297"/>
    <cellStyle name="Percent 2" xfId="48"/>
    <cellStyle name="Percent 2 2" xfId="298"/>
    <cellStyle name="Percent 2 3" xfId="299"/>
    <cellStyle name="Percent 2 4" xfId="300"/>
    <cellStyle name="Percent 2 5" xfId="301"/>
    <cellStyle name="Prefilled" xfId="302"/>
    <cellStyle name="Prefilled 2" xfId="736"/>
    <cellStyle name="Prefilled 3" xfId="732"/>
    <cellStyle name="Prefilled 4" xfId="728"/>
    <cellStyle name="Prefilled 5" xfId="724"/>
    <cellStyle name="Prefilled 6" xfId="740"/>
    <cellStyle name="Prefilled 7" xfId="745"/>
    <cellStyle name="Preisliste" xfId="303"/>
    <cellStyle name="Price" xfId="304"/>
    <cellStyle name="ProductClass" xfId="305"/>
    <cellStyle name="ProductType" xfId="306"/>
    <cellStyle name="ResellerType" xfId="307"/>
    <cellStyle name="ST_05" xfId="308"/>
    <cellStyle name="Standard_Recomended Initial Spare Parts Kit_Master_05_05" xfId="309"/>
    <cellStyle name="Style 1" xfId="310"/>
    <cellStyle name="TBL_??" xfId="311"/>
    <cellStyle name="Title" xfId="3" builtinId="15" customBuiltin="1"/>
    <cellStyle name="Title 2" xfId="45"/>
    <cellStyle name="Title 2 2" xfId="746"/>
    <cellStyle name="Title 3" xfId="756"/>
    <cellStyle name="Total" xfId="19" builtinId="25" customBuiltin="1"/>
    <cellStyle name="Unit" xfId="312"/>
    <cellStyle name="VL_??" xfId="313"/>
    <cellStyle name="Warning Text" xfId="16" builtinId="11" customBuiltin="1"/>
    <cellStyle name="콤마 [0]_BOILER-CO1" xfId="323"/>
    <cellStyle name="콤마_BOILER-CO1" xfId="324"/>
    <cellStyle name="통화 [0]_BOILER-CO1" xfId="325"/>
    <cellStyle name="통화_BOILER-CO1" xfId="326"/>
    <cellStyle name="표준_0N-HANDLING " xfId="327"/>
    <cellStyle name="一般_Sheet1" xfId="314"/>
    <cellStyle name="千位[0]_1" xfId="315"/>
    <cellStyle name="千位_1" xfId="316"/>
    <cellStyle name="千位分隔 2" xfId="317"/>
    <cellStyle name="千位分隔 3" xfId="318"/>
    <cellStyle name="千位分隔 3 2" xfId="319"/>
    <cellStyle name="千位分隔 3 2 2" xfId="320"/>
    <cellStyle name="千分位[0]_ 白土" xfId="321"/>
    <cellStyle name="千分位_ 白土" xfId="322"/>
    <cellStyle name="好 2" xfId="328"/>
    <cellStyle name="好 2 2" xfId="329"/>
    <cellStyle name="好 3" xfId="330"/>
    <cellStyle name="好 4" xfId="331"/>
    <cellStyle name="好 5" xfId="332"/>
    <cellStyle name="好 6" xfId="333"/>
    <cellStyle name="好_1.报价配置清单－合肥－方案一V1.1" xfId="334"/>
    <cellStyle name="好_ANM2000网管报价表-R7.2-20101019（国内）" xfId="335"/>
    <cellStyle name="好_烽火通信网管配置清单模版-V6.0-061226" xfId="336"/>
    <cellStyle name="好_烽火通信网管配置清单模版-V6.0-061226 2" xfId="337"/>
    <cellStyle name="好_烽火通信网管配置清单模版-V6.0-061226 3" xfId="338"/>
    <cellStyle name="好_烽火通信网管配置清单模版-V6.0-061226 4" xfId="339"/>
    <cellStyle name="好_烽火通信网管配置清单模版-V6.0-061226 5" xfId="340"/>
    <cellStyle name="好_配置清单-模版-V2.2" xfId="341"/>
    <cellStyle name="寘嬫愗傝 [0.00]_pldt" xfId="342"/>
    <cellStyle name="寘嬫愗傝_pldt" xfId="343"/>
    <cellStyle name="差 2" xfId="344"/>
    <cellStyle name="差 2 2" xfId="345"/>
    <cellStyle name="差 3" xfId="346"/>
    <cellStyle name="差 4" xfId="347"/>
    <cellStyle name="差 5" xfId="348"/>
    <cellStyle name="差 6" xfId="349"/>
    <cellStyle name="差_1.报价配置清单－合肥－方案一V1.1" xfId="350"/>
    <cellStyle name="差_ANM2000网管报价表-R7.2-20101019（国内）" xfId="351"/>
    <cellStyle name="差_烽火通信网管配置清单模版-V6.0-061226" xfId="352"/>
    <cellStyle name="差_烽火通信网管配置清单模版-V6.0-061226 2" xfId="353"/>
    <cellStyle name="差_烽火通信网管配置清单模版-V6.0-061226 3" xfId="354"/>
    <cellStyle name="差_烽火通信网管配置清单模版-V6.0-061226 4" xfId="355"/>
    <cellStyle name="差_烽火通信网管配置清单模版-V6.0-061226 5" xfId="356"/>
    <cellStyle name="差_配置清单-模版-V2.2" xfId="357"/>
    <cellStyle name="常规 2" xfId="358"/>
    <cellStyle name="常规 2 10" xfId="359"/>
    <cellStyle name="常规 2 10 2" xfId="360"/>
    <cellStyle name="常规 2 10 2 2" xfId="361"/>
    <cellStyle name="常规 2 11" xfId="362"/>
    <cellStyle name="常规 2 12" xfId="363"/>
    <cellStyle name="常规 2 13" xfId="364"/>
    <cellStyle name="常规 2 14" xfId="365"/>
    <cellStyle name="常规 2 15" xfId="366"/>
    <cellStyle name="常规 2 16" xfId="367"/>
    <cellStyle name="常规 2 17" xfId="368"/>
    <cellStyle name="常规 2 18" xfId="369"/>
    <cellStyle name="常规 2 19" xfId="370"/>
    <cellStyle name="常规 2 2" xfId="371"/>
    <cellStyle name="常规 2 2 2" xfId="372"/>
    <cellStyle name="常规 2 2 2 2" xfId="373"/>
    <cellStyle name="常规 2 2 3" xfId="374"/>
    <cellStyle name="常规 2 2 4" xfId="375"/>
    <cellStyle name="常规 2 20" xfId="376"/>
    <cellStyle name="常规 2 21" xfId="377"/>
    <cellStyle name="常规 2 22" xfId="378"/>
    <cellStyle name="常规 2 23" xfId="379"/>
    <cellStyle name="常规 2 24" xfId="380"/>
    <cellStyle name="常规 2 25" xfId="381"/>
    <cellStyle name="常规 2 26" xfId="382"/>
    <cellStyle name="常规 2 27" xfId="383"/>
    <cellStyle name="常规 2 3" xfId="384"/>
    <cellStyle name="常规 2 3 2" xfId="385"/>
    <cellStyle name="常规 2 3 2 2" xfId="386"/>
    <cellStyle name="常规 2 4" xfId="387"/>
    <cellStyle name="常规 2 4 2" xfId="388"/>
    <cellStyle name="常规 2 4 2 2" xfId="389"/>
    <cellStyle name="常规 2 5" xfId="390"/>
    <cellStyle name="常规 2 5 2" xfId="391"/>
    <cellStyle name="常规 2 5 2 2" xfId="392"/>
    <cellStyle name="常规 2 6" xfId="393"/>
    <cellStyle name="常规 2 6 2" xfId="394"/>
    <cellStyle name="常规 2 6 2 2" xfId="395"/>
    <cellStyle name="常规 2 7" xfId="396"/>
    <cellStyle name="常规 2 7 2" xfId="397"/>
    <cellStyle name="常规 2 7 2 2" xfId="398"/>
    <cellStyle name="常规 2 8" xfId="399"/>
    <cellStyle name="常规 2 8 2" xfId="400"/>
    <cellStyle name="常规 2 8 2 2" xfId="401"/>
    <cellStyle name="常规 2 9" xfId="402"/>
    <cellStyle name="常规 2 9 2" xfId="403"/>
    <cellStyle name="常规 2 9 2 2" xfId="404"/>
    <cellStyle name="常规 2_伊朗TCT室外机柜配置" xfId="405"/>
    <cellStyle name="常规 3" xfId="406"/>
    <cellStyle name="常规 3 10" xfId="407"/>
    <cellStyle name="常规 3 10 2" xfId="408"/>
    <cellStyle name="常规 3 10 2 2" xfId="409"/>
    <cellStyle name="常规 3 11" xfId="410"/>
    <cellStyle name="常规 3 12" xfId="411"/>
    <cellStyle name="常规 3 2" xfId="412"/>
    <cellStyle name="常规 3 2 2" xfId="413"/>
    <cellStyle name="常规 3 2 2 2" xfId="414"/>
    <cellStyle name="常规 3 3" xfId="415"/>
    <cellStyle name="常规 3 3 2" xfId="416"/>
    <cellStyle name="常规 3 3 2 2" xfId="417"/>
    <cellStyle name="常规 3 4" xfId="418"/>
    <cellStyle name="常规 3 4 2" xfId="419"/>
    <cellStyle name="常规 3 4 2 2" xfId="420"/>
    <cellStyle name="常规 3 5" xfId="421"/>
    <cellStyle name="常规 3 5 2" xfId="422"/>
    <cellStyle name="常规 3 5 2 2" xfId="423"/>
    <cellStyle name="常规 3 6" xfId="424"/>
    <cellStyle name="常规 3 6 2" xfId="425"/>
    <cellStyle name="常规 3 6 2 2" xfId="426"/>
    <cellStyle name="常规 3 7" xfId="427"/>
    <cellStyle name="常规 3 7 2" xfId="428"/>
    <cellStyle name="常规 3 7 2 2" xfId="429"/>
    <cellStyle name="常规 3 8" xfId="430"/>
    <cellStyle name="常规 3 8 2" xfId="431"/>
    <cellStyle name="常规 3 8 2 2" xfId="432"/>
    <cellStyle name="常规 3 9" xfId="433"/>
    <cellStyle name="常规 3 9 2" xfId="434"/>
    <cellStyle name="常规 3 9 2 2" xfId="435"/>
    <cellStyle name="常规 34 2" xfId="436"/>
    <cellStyle name="常规 37" xfId="437"/>
    <cellStyle name="常规 38" xfId="438"/>
    <cellStyle name="常规 4" xfId="439"/>
    <cellStyle name="常规 4 10" xfId="440"/>
    <cellStyle name="常规 4 10 2" xfId="441"/>
    <cellStyle name="常规 4 10 2 2" xfId="442"/>
    <cellStyle name="常规 4 11" xfId="443"/>
    <cellStyle name="常规 4 11 2" xfId="444"/>
    <cellStyle name="常规 4 11 2 2" xfId="445"/>
    <cellStyle name="常规 4 12" xfId="446"/>
    <cellStyle name="常规 4 2" xfId="447"/>
    <cellStyle name="常规 4 2 2" xfId="448"/>
    <cellStyle name="常规 4 2 2 2" xfId="449"/>
    <cellStyle name="常规 4 3" xfId="450"/>
    <cellStyle name="常规 4 3 2" xfId="451"/>
    <cellStyle name="常规 4 3 2 2" xfId="452"/>
    <cellStyle name="常规 4 4" xfId="453"/>
    <cellStyle name="常规 4 4 2" xfId="454"/>
    <cellStyle name="常规 4 4 2 2" xfId="455"/>
    <cellStyle name="常规 4 5" xfId="456"/>
    <cellStyle name="常规 4 5 2" xfId="457"/>
    <cellStyle name="常规 4 5 2 2" xfId="458"/>
    <cellStyle name="常规 4 6" xfId="459"/>
    <cellStyle name="常规 4 6 2" xfId="460"/>
    <cellStyle name="常规 4 6 2 2" xfId="461"/>
    <cellStyle name="常规 4 7" xfId="462"/>
    <cellStyle name="常规 4 7 2" xfId="463"/>
    <cellStyle name="常规 4 7 2 2" xfId="464"/>
    <cellStyle name="常规 4 8" xfId="465"/>
    <cellStyle name="常规 4 8 2" xfId="466"/>
    <cellStyle name="常规 4 8 2 2" xfId="467"/>
    <cellStyle name="常规 4 9" xfId="468"/>
    <cellStyle name="常规 4 9 2" xfId="469"/>
    <cellStyle name="常规 4 9 2 2" xfId="470"/>
    <cellStyle name="常规 5" xfId="471"/>
    <cellStyle name="常规 5 10" xfId="472"/>
    <cellStyle name="常规 5 10 2" xfId="473"/>
    <cellStyle name="常规 5 10 2 2" xfId="474"/>
    <cellStyle name="常规 5 11" xfId="475"/>
    <cellStyle name="常规 5 11 2" xfId="476"/>
    <cellStyle name="常规 5 11 2 2" xfId="477"/>
    <cellStyle name="常规 5 12" xfId="478"/>
    <cellStyle name="常规 5 12 2" xfId="479"/>
    <cellStyle name="常规 5 13" xfId="480"/>
    <cellStyle name="常规 5 2" xfId="481"/>
    <cellStyle name="常规 5 2 2" xfId="482"/>
    <cellStyle name="常规 5 2 2 2" xfId="483"/>
    <cellStyle name="常规 5 3" xfId="484"/>
    <cellStyle name="常规 5 3 2" xfId="485"/>
    <cellStyle name="常规 5 3 2 2" xfId="486"/>
    <cellStyle name="常规 5 4" xfId="487"/>
    <cellStyle name="常规 5 4 2" xfId="488"/>
    <cellStyle name="常规 5 4 2 2" xfId="489"/>
    <cellStyle name="常规 5 5" xfId="490"/>
    <cellStyle name="常规 5 5 2" xfId="491"/>
    <cellStyle name="常规 5 5 2 2" xfId="492"/>
    <cellStyle name="常规 5 6" xfId="493"/>
    <cellStyle name="常规 5 6 2" xfId="494"/>
    <cellStyle name="常规 5 6 2 2" xfId="495"/>
    <cellStyle name="常规 5 7" xfId="496"/>
    <cellStyle name="常规 5 7 2" xfId="497"/>
    <cellStyle name="常规 5 7 2 2" xfId="498"/>
    <cellStyle name="常规 5 8" xfId="499"/>
    <cellStyle name="常规 5 8 2" xfId="500"/>
    <cellStyle name="常规 5 8 2 2" xfId="501"/>
    <cellStyle name="常规 5 9" xfId="502"/>
    <cellStyle name="常规 5 9 2" xfId="503"/>
    <cellStyle name="常规 5 9 2 2" xfId="504"/>
    <cellStyle name="常规 6" xfId="505"/>
    <cellStyle name="常规 6 10" xfId="506"/>
    <cellStyle name="常规 6 11" xfId="507"/>
    <cellStyle name="常规 6 11 2" xfId="508"/>
    <cellStyle name="常规 6 12" xfId="509"/>
    <cellStyle name="常规 6 2" xfId="510"/>
    <cellStyle name="常规 6 2 2" xfId="511"/>
    <cellStyle name="常规 6 3" xfId="512"/>
    <cellStyle name="常规 6 3 2" xfId="513"/>
    <cellStyle name="常规 6 4" xfId="514"/>
    <cellStyle name="常规 6 4 2" xfId="515"/>
    <cellStyle name="常规 6 5" xfId="516"/>
    <cellStyle name="常规 6 6" xfId="517"/>
    <cellStyle name="常规 6 6 2" xfId="518"/>
    <cellStyle name="常规 6 7" xfId="519"/>
    <cellStyle name="常规 6 7 2" xfId="520"/>
    <cellStyle name="常规 6 8" xfId="521"/>
    <cellStyle name="常规 6 9" xfId="522"/>
    <cellStyle name="常规 62" xfId="523"/>
    <cellStyle name="常规 62 10" xfId="524"/>
    <cellStyle name="常规 62 2" xfId="525"/>
    <cellStyle name="常规 62 2 2" xfId="526"/>
    <cellStyle name="常规 62 3" xfId="527"/>
    <cellStyle name="常规 62 3 2" xfId="528"/>
    <cellStyle name="常规 62 4" xfId="529"/>
    <cellStyle name="常规 62 5" xfId="530"/>
    <cellStyle name="常规 62 6" xfId="531"/>
    <cellStyle name="常规 62 7" xfId="532"/>
    <cellStyle name="常规 62 8" xfId="533"/>
    <cellStyle name="常规 62 9" xfId="534"/>
    <cellStyle name="常规 62 9 2" xfId="535"/>
    <cellStyle name="常规 7" xfId="536"/>
    <cellStyle name="常规 7 2" xfId="537"/>
    <cellStyle name="常规 7 2 2" xfId="538"/>
    <cellStyle name="常规 7 2 2 2" xfId="539"/>
    <cellStyle name="常规 7 3" xfId="540"/>
    <cellStyle name="常规 7 4" xfId="541"/>
    <cellStyle name="常规 7 5" xfId="542"/>
    <cellStyle name="常规 7 6" xfId="543"/>
    <cellStyle name="常规 7 7" xfId="544"/>
    <cellStyle name="常规 7 7 2" xfId="545"/>
    <cellStyle name="常规 8" xfId="546"/>
    <cellStyle name="常规 8 2" xfId="547"/>
    <cellStyle name="常规_AN2200－01配置清单---021119" xfId="548"/>
    <cellStyle name="强调文字颜色 1 2" xfId="549"/>
    <cellStyle name="强调文字颜色 1 2 2" xfId="550"/>
    <cellStyle name="强调文字颜色 1 3" xfId="551"/>
    <cellStyle name="强调文字颜色 1 4" xfId="552"/>
    <cellStyle name="强调文字颜色 1 5" xfId="553"/>
    <cellStyle name="强调文字颜色 1 6" xfId="554"/>
    <cellStyle name="强调文字颜色 2 2" xfId="555"/>
    <cellStyle name="强调文字颜色 2 2 2" xfId="556"/>
    <cellStyle name="强调文字颜色 2 3" xfId="557"/>
    <cellStyle name="强调文字颜色 2 4" xfId="558"/>
    <cellStyle name="强调文字颜色 2 5" xfId="559"/>
    <cellStyle name="强调文字颜色 2 6" xfId="560"/>
    <cellStyle name="强调文字颜色 3 2" xfId="561"/>
    <cellStyle name="强调文字颜色 3 2 2" xfId="562"/>
    <cellStyle name="强调文字颜色 3 3" xfId="563"/>
    <cellStyle name="强调文字颜色 3 4" xfId="564"/>
    <cellStyle name="强调文字颜色 3 5" xfId="565"/>
    <cellStyle name="强调文字颜色 3 6" xfId="566"/>
    <cellStyle name="强调文字颜色 4 2" xfId="567"/>
    <cellStyle name="强调文字颜色 4 2 2" xfId="568"/>
    <cellStyle name="强调文字颜色 4 3" xfId="569"/>
    <cellStyle name="强调文字颜色 4 4" xfId="570"/>
    <cellStyle name="强调文字颜色 4 5" xfId="571"/>
    <cellStyle name="强调文字颜色 4 6" xfId="572"/>
    <cellStyle name="强调文字颜色 5 2" xfId="573"/>
    <cellStyle name="强调文字颜色 5 2 2" xfId="574"/>
    <cellStyle name="强调文字颜色 5 3" xfId="575"/>
    <cellStyle name="强调文字颜色 5 4" xfId="576"/>
    <cellStyle name="强调文字颜色 5 5" xfId="577"/>
    <cellStyle name="强调文字颜色 5 6" xfId="578"/>
    <cellStyle name="强调文字颜色 6 2" xfId="579"/>
    <cellStyle name="强调文字颜色 6 2 2" xfId="580"/>
    <cellStyle name="强调文字颜色 6 3" xfId="581"/>
    <cellStyle name="强调文字颜色 6 4" xfId="582"/>
    <cellStyle name="强调文字颜色 6 5" xfId="583"/>
    <cellStyle name="强调文字颜色 6 6" xfId="584"/>
    <cellStyle name="捠壿 [0.00]_pldt" xfId="585"/>
    <cellStyle name="捠壿_pldt" xfId="586"/>
    <cellStyle name="昗弨_PLDT" xfId="587"/>
    <cellStyle name="普通_ 白土" xfId="588"/>
    <cellStyle name="标题 1 2" xfId="589"/>
    <cellStyle name="标题 1 2 2" xfId="590"/>
    <cellStyle name="标题 1 3" xfId="591"/>
    <cellStyle name="标题 1 4" xfId="592"/>
    <cellStyle name="标题 1 5" xfId="593"/>
    <cellStyle name="标题 1 6" xfId="594"/>
    <cellStyle name="标题 2 2" xfId="595"/>
    <cellStyle name="标题 2 2 2" xfId="596"/>
    <cellStyle name="标题 2 3" xfId="597"/>
    <cellStyle name="标题 2 4" xfId="598"/>
    <cellStyle name="标题 2 5" xfId="599"/>
    <cellStyle name="标题 2 6" xfId="600"/>
    <cellStyle name="标题 3 2" xfId="601"/>
    <cellStyle name="标题 3 2 2" xfId="602"/>
    <cellStyle name="标题 3 3" xfId="603"/>
    <cellStyle name="标题 3 4" xfId="604"/>
    <cellStyle name="标题 3 5" xfId="605"/>
    <cellStyle name="标题 3 6" xfId="606"/>
    <cellStyle name="标题 4 2" xfId="607"/>
    <cellStyle name="标题 4 2 2" xfId="608"/>
    <cellStyle name="标题 4 3" xfId="609"/>
    <cellStyle name="标题 4 4" xfId="610"/>
    <cellStyle name="标题 4 5" xfId="611"/>
    <cellStyle name="标题 4 6" xfId="612"/>
    <cellStyle name="标题 5" xfId="613"/>
    <cellStyle name="标题 5 2" xfId="614"/>
    <cellStyle name="标题 6" xfId="615"/>
    <cellStyle name="标题 7" xfId="616"/>
    <cellStyle name="标题 8" xfId="617"/>
    <cellStyle name="标题 9" xfId="618"/>
    <cellStyle name="样式 1" xfId="619"/>
    <cellStyle name="检查单元格 2" xfId="620"/>
    <cellStyle name="检查单元格 2 2" xfId="621"/>
    <cellStyle name="检查单元格 3" xfId="622"/>
    <cellStyle name="检查单元格 4" xfId="623"/>
    <cellStyle name="检查单元格 5" xfId="624"/>
    <cellStyle name="检查单元格 6" xfId="625"/>
    <cellStyle name="標準_PRI-Q6" xfId="626"/>
    <cellStyle name="汇总 2" xfId="627"/>
    <cellStyle name="汇总 2 2" xfId="628"/>
    <cellStyle name="汇总 3" xfId="629"/>
    <cellStyle name="汇总 4" xfId="630"/>
    <cellStyle name="汇总 5" xfId="631"/>
    <cellStyle name="汇总 6" xfId="632"/>
    <cellStyle name="注释 2" xfId="633"/>
    <cellStyle name="注释 2 2" xfId="634"/>
    <cellStyle name="注释 2 2 2" xfId="635"/>
    <cellStyle name="注释 3" xfId="636"/>
    <cellStyle name="注释 4" xfId="637"/>
    <cellStyle name="注释 5" xfId="638"/>
    <cellStyle name="注释 6" xfId="639"/>
    <cellStyle name="烹拳 [0]_97MBO" xfId="640"/>
    <cellStyle name="烹拳_97MBO" xfId="641"/>
    <cellStyle name="百分比 2" xfId="642"/>
    <cellStyle name="百分比 2 10" xfId="643"/>
    <cellStyle name="百分比 2 10 2" xfId="644"/>
    <cellStyle name="百分比 2 2" xfId="645"/>
    <cellStyle name="百分比 2 2 2" xfId="646"/>
    <cellStyle name="百分比 2 2 2 2" xfId="647"/>
    <cellStyle name="百分比 2 3" xfId="648"/>
    <cellStyle name="百分比 2 3 2" xfId="649"/>
    <cellStyle name="百分比 2 3 2 2" xfId="650"/>
    <cellStyle name="百分比 2 4" xfId="651"/>
    <cellStyle name="百分比 2 4 2" xfId="652"/>
    <cellStyle name="百分比 2 4 2 2" xfId="653"/>
    <cellStyle name="百分比 2 5" xfId="654"/>
    <cellStyle name="百分比 2 5 2" xfId="655"/>
    <cellStyle name="百分比 2 5 2 2" xfId="656"/>
    <cellStyle name="百分比 2 6" xfId="657"/>
    <cellStyle name="百分比 2 6 2" xfId="658"/>
    <cellStyle name="百分比 2 6 2 2" xfId="659"/>
    <cellStyle name="百分比 2 7" xfId="660"/>
    <cellStyle name="百分比 2 7 2" xfId="661"/>
    <cellStyle name="百分比 2 7 2 2" xfId="662"/>
    <cellStyle name="百分比 2 8" xfId="663"/>
    <cellStyle name="百分比 2 8 2" xfId="664"/>
    <cellStyle name="百分比 2 9" xfId="665"/>
    <cellStyle name="百分比 2 9 2" xfId="666"/>
    <cellStyle name="解释性文本 2" xfId="667"/>
    <cellStyle name="解释性文本 2 2" xfId="668"/>
    <cellStyle name="解释性文本 3" xfId="669"/>
    <cellStyle name="解释性文本 4" xfId="670"/>
    <cellStyle name="解释性文本 5" xfId="671"/>
    <cellStyle name="解释性文本 6" xfId="672"/>
    <cellStyle name="警告文本 2" xfId="673"/>
    <cellStyle name="警告文本 2 2" xfId="674"/>
    <cellStyle name="警告文本 3" xfId="675"/>
    <cellStyle name="警告文本 4" xfId="676"/>
    <cellStyle name="警告文本 5" xfId="677"/>
    <cellStyle name="警告文本 6" xfId="678"/>
    <cellStyle name="计算 2" xfId="679"/>
    <cellStyle name="计算 2 2" xfId="680"/>
    <cellStyle name="计算 3" xfId="681"/>
    <cellStyle name="计算 4" xfId="682"/>
    <cellStyle name="计算 5" xfId="683"/>
    <cellStyle name="计算 6" xfId="684"/>
    <cellStyle name="货币 2" xfId="685"/>
    <cellStyle name="货币 2 2" xfId="686"/>
    <cellStyle name="货币 2 3" xfId="687"/>
    <cellStyle name="货币 2 4" xfId="688"/>
    <cellStyle name="货币 2 5" xfId="689"/>
    <cellStyle name="货币 2 6" xfId="690"/>
    <cellStyle name="货币 2 6 2" xfId="691"/>
    <cellStyle name="输入 2" xfId="692"/>
    <cellStyle name="输入 2 2" xfId="693"/>
    <cellStyle name="输入 3" xfId="694"/>
    <cellStyle name="输入 4" xfId="695"/>
    <cellStyle name="输入 5" xfId="696"/>
    <cellStyle name="输入 6" xfId="697"/>
    <cellStyle name="输出 2" xfId="698"/>
    <cellStyle name="输出 2 2" xfId="699"/>
    <cellStyle name="输出 3" xfId="700"/>
    <cellStyle name="输出 4" xfId="701"/>
    <cellStyle name="输出 5" xfId="702"/>
    <cellStyle name="输出 6" xfId="703"/>
    <cellStyle name="适中 2" xfId="704"/>
    <cellStyle name="适中 2 2" xfId="705"/>
    <cellStyle name="适中 3" xfId="706"/>
    <cellStyle name="适中 4" xfId="707"/>
    <cellStyle name="适中 5" xfId="708"/>
    <cellStyle name="适中 6" xfId="709"/>
    <cellStyle name="钎霖_laroux" xfId="710"/>
    <cellStyle name="链接单元格 2" xfId="711"/>
    <cellStyle name="链接单元格 2 2" xfId="712"/>
    <cellStyle name="链接单元格 3" xfId="713"/>
    <cellStyle name="链接单元格 4" xfId="714"/>
    <cellStyle name="链接单元格 5" xfId="715"/>
    <cellStyle name="链接单元格 6" xfId="716"/>
    <cellStyle name="霓付 [0]_97MBO" xfId="717"/>
    <cellStyle name="霓付_97MBO" xfId="718"/>
  </cellStyles>
  <dxfs count="117">
    <dxf>
      <fill>
        <patternFill>
          <bgColor theme="0"/>
        </patternFill>
      </fill>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rgb="FFFF0000"/>
        <name val="Calibri"/>
        <scheme val="minor"/>
      </font>
      <fill>
        <patternFill patternType="solid">
          <fgColor indexed="64"/>
          <bgColor rgb="FFFFFF00"/>
        </patternFill>
      </fill>
    </dxf>
    <dxf>
      <numFmt numFmtId="164" formatCode="_-* #,##0_-;\-* #,##0_-;_-* &quot;-&quot;??_-;_-@_-"/>
    </dxf>
    <dxf>
      <numFmt numFmtId="164" formatCode="_-* #,##0_-;\-* #,##0_-;_-* &quot;-&quot;??_-;_-@_-"/>
    </dxf>
    <dxf>
      <numFmt numFmtId="164" formatCode="_-* #,##0_-;\-* #,##0_-;_-* &quot;-&quot;??_-;_-@_-"/>
    </dxf>
    <dxf>
      <numFmt numFmtId="165" formatCode="_-* #,##0.0_-;\-* #,##0.0_-;_-* &quot;-&quot;??_-;_-@_-"/>
    </dxf>
    <dxf>
      <numFmt numFmtId="165" formatCode="_-* #,##0.0_-;\-* #,##0.0_-;_-* &quot;-&quot;??_-;_-@_-"/>
    </dxf>
    <dxf>
      <numFmt numFmtId="165" formatCode="_-* #,##0.0_-;\-* #,##0.0_-;_-* &quot;-&quot;??_-;_-@_-"/>
    </dxf>
    <dxf>
      <numFmt numFmtId="164" formatCode="_-* #,##0_-;\-* #,##0_-;_-* &quot;-&quot;??_-;_-@_-"/>
    </dxf>
    <dxf>
      <numFmt numFmtId="165" formatCode="_-* #,##0.0_-;\-* #,##0.0_-;_-* &quot;-&quot;??_-;_-@_-"/>
    </dxf>
    <dxf>
      <numFmt numFmtId="35" formatCode="_-* #,##0.00_-;\-* #,##0.0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rgb="FFFF0000"/>
        <name val="Calibri"/>
        <scheme val="minor"/>
      </font>
      <fill>
        <patternFill patternType="solid">
          <fgColor indexed="64"/>
          <bgColor rgb="FFFFFF00"/>
        </patternFill>
      </fill>
    </dxf>
    <dxf>
      <numFmt numFmtId="164" formatCode="_-* #,##0_-;\-* #,##0_-;_-* &quot;-&quot;??_-;_-@_-"/>
    </dxf>
    <dxf>
      <numFmt numFmtId="165" formatCode="_-* #,##0.0_-;\-* #,##0.0_-;_-* &quot;-&quot;??_-;_-@_-"/>
    </dxf>
    <dxf>
      <numFmt numFmtId="35" formatCode="_-* #,##0.00_-;\-* #,##0.00_-;_-* &quot;-&quot;??_-;_-@_-"/>
    </dxf>
    <dxf>
      <numFmt numFmtId="164" formatCode="_-* #,##0_-;\-* #,##0_-;_-* &quot;-&quot;??_-;_-@_-"/>
    </dxf>
    <dxf>
      <numFmt numFmtId="165" formatCode="_-* #,##0.0_-;\-* #,##0.0_-;_-* &quot;-&quot;??_-;_-@_-"/>
    </dxf>
    <dxf>
      <numFmt numFmtId="35" formatCode="_-* #,##0.00_-;\-* #,##0.00_-;_-* &quot;-&quot;??_-;_-@_-"/>
    </dxf>
    <dxf>
      <border>
        <left style="medium">
          <color indexed="64"/>
        </left>
        <right style="medium">
          <color indexed="64"/>
        </right>
        <top style="medium">
          <color indexed="64"/>
        </top>
        <bottom style="medium">
          <color indexed="64"/>
        </bottom>
      </border>
    </dxf>
    <dxf>
      <font>
        <color theme="0"/>
      </font>
    </dxf>
    <dxf>
      <fill>
        <patternFill patternType="solid">
          <bgColor theme="7" tint="-0.499984740745262"/>
        </patternFill>
      </fill>
    </dxf>
    <dxf>
      <font>
        <color theme="0"/>
      </font>
    </dxf>
    <dxf>
      <fill>
        <patternFill patternType="solid">
          <bgColor theme="7" tint="-0.499984740745262"/>
        </patternFill>
      </fill>
    </dxf>
    <dxf>
      <numFmt numFmtId="164" formatCode="_-* #,##0_-;\-* #,##0_-;_-* &quot;-&quot;??_-;_-@_-"/>
    </dxf>
    <dxf>
      <numFmt numFmtId="165" formatCode="_-* #,##0.0_-;\-* #,##0.0_-;_-* &quot;-&quot;??_-;_-@_-"/>
    </dxf>
    <dxf>
      <numFmt numFmtId="35" formatCode="_-* #,##0.00_-;\-* #,##0.00_-;_-* &quot;-&quot;??_-;_-@_-"/>
    </dxf>
    <dxf>
      <border>
        <left/>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fill>
        <patternFill patternType="solid">
          <bgColor theme="5" tint="0.59999389629810485"/>
        </patternFill>
      </fill>
    </dxf>
    <dxf>
      <fill>
        <patternFill patternType="solid">
          <bgColor theme="5"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6"/>
      </font>
    </dxf>
    <dxf>
      <font>
        <sz val="14"/>
      </font>
    </dxf>
    <dxf>
      <font>
        <sz val="12"/>
      </font>
    </dxf>
    <dxf>
      <numFmt numFmtId="164" formatCode="_-* #,##0_-;\-* #,##0_-;_-* &quot;-&quot;??_-;_-@_-"/>
    </dxf>
    <dxf>
      <numFmt numFmtId="165" formatCode="_-* #,##0.0_-;\-* #,##0.0_-;_-* &quot;-&quot;??_-;_-@_-"/>
    </dxf>
    <dxf>
      <numFmt numFmtId="35" formatCode="_-* #,##0.00_-;\-* #,##0.00_-;_-* &quot;-&quot;??_-;_-@_-"/>
    </dxf>
    <dxf>
      <numFmt numFmtId="164" formatCode="_-* #,##0_-;\-* #,##0_-;_-* &quot;-&quot;??_-;_-@_-"/>
    </dxf>
    <dxf>
      <numFmt numFmtId="165" formatCode="_-* #,##0.0_-;\-* #,##0.0_-;_-* &quot;-&quot;??_-;_-@_-"/>
    </dxf>
    <dxf>
      <numFmt numFmtId="35" formatCode="_-* #,##0.00_-;\-* #,##0.00_-;_-* &quot;-&quot;??_-;_-@_-"/>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_-* #,##0_-;\-* #,##0_-;_-* &quot;-&quot;??_-;_-@_-"/>
      <border diagonalUp="0" diagonalDown="0">
        <left style="thin">
          <color indexed="64"/>
        </left>
        <right style="thin">
          <color indexed="64"/>
        </right>
        <top style="thin">
          <color indexed="64"/>
        </top>
        <bottom style="thin">
          <color indexed="64"/>
        </bottom>
        <vertical/>
        <horizontal/>
      </border>
    </dxf>
    <dxf>
      <numFmt numFmtId="164" formatCode="_-* #,##0_-;\-* #,##0_-;_-* &quot;-&quot;??_-;_-@_-"/>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22" formatCode="mmm\-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30" formatCode="@"/>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_-* #,##0_-;\-* #,##0_-;_-* &quot;-&quot;??_-;_-@_-"/>
      <border diagonalUp="0" diagonalDown="0">
        <left style="thin">
          <color indexed="64"/>
        </left>
        <right style="thin">
          <color indexed="64"/>
        </right>
        <top style="thin">
          <color indexed="64"/>
        </top>
        <bottom style="thin">
          <color indexed="64"/>
        </bottom>
        <vertical/>
        <horizontal/>
      </border>
    </dxf>
    <dxf>
      <numFmt numFmtId="164" formatCode="_-* #,##0_-;\-* #,##0_-;_-* &quot;-&quot;??_-;_-@_-"/>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5" formatCode="_-* #,##0.0_-;\-* #,##0.0_-;_-* &quot;-&quot;??_-;_-@_-"/>
      <border diagonalUp="0" diagonalDown="0" outline="0">
        <left style="thin">
          <color indexed="64"/>
        </left>
        <right style="thin">
          <color indexed="64"/>
        </right>
        <top style="thin">
          <color indexed="64"/>
        </top>
        <bottom style="thin">
          <color indexed="64"/>
        </bottom>
      </border>
    </dxf>
    <dxf>
      <numFmt numFmtId="165" formatCode="_-* #,##0.0_-;\-* #,##0.0_-;_-* &quot;-&quot;??_-;_-@_-"/>
      <border diagonalUp="0" diagonalDown="0" outline="0">
        <left style="thin">
          <color indexed="64"/>
        </left>
        <right style="thin">
          <color indexed="64"/>
        </right>
        <top style="thin">
          <color indexed="64"/>
        </top>
        <bottom style="thin">
          <color indexed="64"/>
        </bottom>
      </border>
    </dxf>
    <dxf>
      <numFmt numFmtId="164" formatCode="_-* #,##0_-;\-* #,##0_-;_-* &quot;-&quot;??_-;_-@_-"/>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 #,##0_-;\-* #,##0_-;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 #,##0_-;\-* #,##0_-;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 #,##0_-;\-* #,##0_-;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 #,##0_-;\-* #,##0_-;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64" formatCode="_-* #,##0_-;\-* #,##0_-;_-* &quot;-&quot;??_-;_-@_-"/>
      <border diagonalUp="0" diagonalDown="0">
        <left style="thin">
          <color indexed="64"/>
        </left>
        <right style="thin">
          <color indexed="64"/>
        </right>
        <top style="thin">
          <color indexed="64"/>
        </top>
        <bottom style="thin">
          <color indexed="64"/>
        </bottom>
        <vertical/>
        <horizontal/>
      </border>
    </dxf>
    <dxf>
      <numFmt numFmtId="164" formatCode="_-* #,##0_-;\-* #,##0_-;_-* &quot;-&quot;??_-;_-@_-"/>
      <border diagonalUp="0" diagonalDown="0" outline="0">
        <left style="thin">
          <color indexed="64"/>
        </left>
        <right style="thin">
          <color indexed="64"/>
        </right>
        <top style="thin">
          <color indexed="64"/>
        </top>
        <bottom style="thin">
          <color indexed="64"/>
        </bottom>
      </border>
    </dxf>
    <dxf>
      <numFmt numFmtId="164" formatCode="_-* #,##0_-;\-* #,##0_-;_-* &quot;-&quot;??_-;_-@_-"/>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6"/>
        <color theme="1"/>
        <name val="Calibri"/>
        <scheme val="minor"/>
      </font>
      <border diagonalUp="0" diagonalDown="0" outline="0">
        <left style="thin">
          <color indexed="64"/>
        </left>
        <right style="thin">
          <color indexed="64"/>
        </right>
        <top/>
        <bottom/>
      </border>
    </dxf>
    <dxf>
      <numFmt numFmtId="22" formatCode="mmm\-yy"/>
    </dxf>
    <dxf>
      <border>
        <left style="medium">
          <color indexed="64"/>
        </left>
        <right style="medium">
          <color indexed="64"/>
        </right>
        <top style="medium">
          <color indexed="64"/>
        </top>
        <bottom style="medium">
          <color indexed="64"/>
        </bottom>
      </border>
    </dxf>
    <dxf>
      <font>
        <color theme="0"/>
      </font>
    </dxf>
    <dxf>
      <fill>
        <patternFill patternType="solid">
          <bgColor theme="7" tint="-0.499984740745262"/>
        </patternFill>
      </fill>
    </dxf>
    <dxf>
      <font>
        <color theme="0"/>
      </font>
    </dxf>
    <dxf>
      <fill>
        <patternFill patternType="solid">
          <bgColor theme="7" tint="-0.499984740745262"/>
        </patternFill>
      </fill>
    </dxf>
    <dxf>
      <numFmt numFmtId="164" formatCode="_-* #,##0_-;\-* #,##0_-;_-* &quot;-&quot;??_-;_-@_-"/>
    </dxf>
    <dxf>
      <numFmt numFmtId="165" formatCode="_-* #,##0.0_-;\-* #,##0.0_-;_-* &quot;-&quot;??_-;_-@_-"/>
    </dxf>
    <dxf>
      <numFmt numFmtId="35" formatCode="_-* #,##0.00_-;\-* #,##0.00_-;_-* &quot;-&quot;??_-;_-@_-"/>
    </dxf>
    <dxf>
      <numFmt numFmtId="164" formatCode="_-* #,##0_-;\-* #,##0_-;_-* &quot;-&quot;??_-;_-@_-"/>
    </dxf>
    <dxf>
      <numFmt numFmtId="165" formatCode="_-* #,##0.0_-;\-* #,##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5.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microsoft.com/office/2007/relationships/slicerCache" Target="slicerCaches/slicerCache3.xml"/><Relationship Id="rId40"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1.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[ODN Dashboards - Summmary, Area, Financial April 2026 - LIVE.xlsx]Live or Not Live!PivotTable11</c:name>
    <c:fmtId val="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2.4540232938982741E-2"/>
              <c:y val="-0.20263455358884305"/>
            </c:manualLayout>
          </c:layout>
          <c:tx>
            <c:rich>
              <a:bodyPr/>
              <a:lstStyle/>
              <a:p>
                <a:fld id="{ADBF9403-7D94-4283-900C-B8C11C5B0B87}" type="CATEGORYNAME">
                  <a:rPr lang="en-US" sz="1400"/>
                  <a:pPr/>
                  <a:t>[CATEGORY NAME]</a:t>
                </a:fld>
                <a:r>
                  <a:rPr lang="en-US" sz="1400" baseline="0"/>
                  <a:t>
</a:t>
                </a:r>
                <a:fld id="{1B108D93-B06C-41AC-A081-5AE7534906A8}" type="PERCENTAGE">
                  <a:rPr lang="en-US" sz="1400" baseline="0"/>
                  <a:pPr/>
                  <a:t>[PERCENTAGE]</a:t>
                </a:fld>
                <a:endParaRPr lang="en-US" sz="1400"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8.7232660869301176E-2"/>
                  <c:h val="0.14398892138978897"/>
                </c:manualLayout>
              </c15:layout>
              <c15:dlblFieldTable/>
              <c15:showDataLabelsRange val="0"/>
            </c:ext>
          </c:extLst>
        </c:dLbl>
      </c:pivotFmt>
      <c:pivotFmt>
        <c:idx val="14"/>
        <c:dLbl>
          <c:idx val="0"/>
          <c:layout>
            <c:manualLayout>
              <c:x val="3.155179707518517E-2"/>
              <c:y val="0.27949626325233906"/>
            </c:manualLayout>
          </c:layout>
          <c:tx>
            <c:rich>
              <a:bodyPr/>
              <a:lstStyle/>
              <a:p>
                <a:fld id="{16379B0E-D8CA-416F-920C-5101B23E7209}" type="CATEGORYNAME">
                  <a:rPr lang="en-US" sz="1400"/>
                  <a:pPr/>
                  <a:t>[CATEGORY NAME]</a:t>
                </a:fld>
                <a:r>
                  <a:rPr lang="en-US" baseline="0"/>
                  <a:t>
</a:t>
                </a:r>
                <a:fld id="{23B500CC-DC59-4994-8F8D-CF8B4D276D7C}" type="PERCENTAGE">
                  <a:rPr lang="en-US" sz="1200"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layout>
                <c:manualLayout>
                  <c:w val="0.10540568331367675"/>
                  <c:h val="0.16844483238897934"/>
                </c:manualLayout>
              </c15:layout>
              <c15:dlblFieldTable/>
              <c15:showDataLabelsRange val="0"/>
            </c:ext>
          </c:extLst>
        </c:dLbl>
      </c:pivotFmt>
      <c:pivotFmt>
        <c:idx val="15"/>
        <c:dLbl>
          <c:idx val="0"/>
          <c:tx>
            <c:rich>
              <a:bodyPr/>
              <a:lstStyle/>
              <a:p>
                <a:fld id="{ADBF9403-7D94-4283-900C-B8C11C5B0B87}" type="CATEGORYNAME">
                  <a:rPr lang="en-US"/>
                  <a:pPr/>
                  <a:t>[CATEGORY NAME]</a:t>
                </a:fld>
                <a:r>
                  <a:rPr lang="en-US"/>
                  <a:t>
</a:t>
                </a:r>
                <a:fld id="{1B108D93-B06C-41AC-A081-5AE7534906A8}"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dLbl>
          <c:idx val="0"/>
          <c:tx>
            <c:rich>
              <a:bodyPr/>
              <a:lstStyle/>
              <a:p>
                <a:fld id="{16379B0E-D8CA-416F-920C-5101B23E7209}" type="CATEGORYNAME">
                  <a:rPr lang="en-US"/>
                  <a:pPr/>
                  <a:t>[CATEGORY NAME]</a:t>
                </a:fld>
                <a:r>
                  <a:rPr lang="en-US"/>
                  <a:t>
</a:t>
                </a:r>
                <a:fld id="{23B500CC-DC59-4994-8F8D-CF8B4D276D7C}"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8"/>
      </c:pivotFmt>
      <c:pivotFmt>
        <c:idx val="19"/>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'Live or Not Live'!$XFA$3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A3C-47AC-809C-1B17E3896F7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A3C-47AC-809C-1B17E3896F7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A3C-47AC-809C-1B17E3896F7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'Live or Not Live'!$XEZ$4:$XEZ$6</c:f>
              <c:strCache>
                <c:ptCount val="2"/>
                <c:pt idx="0">
                  <c:v>LIVE</c:v>
                </c:pt>
                <c:pt idx="1">
                  <c:v>NOT LIVE</c:v>
                </c:pt>
              </c:strCache>
            </c:strRef>
          </c:cat>
          <c:val>
            <c:numRef>
              <c:f>'Live or Not Live'!$XFA$4:$XFA$6</c:f>
              <c:numCache>
                <c:formatCode>0.00%</c:formatCode>
                <c:ptCount val="2"/>
                <c:pt idx="0">
                  <c:v>0.45652173913043476</c:v>
                </c:pt>
                <c:pt idx="1">
                  <c:v>0.54347826086956519</c:v>
                </c:pt>
              </c:numCache>
            </c:numRef>
          </c:val>
          <c:extLst>
            <c:ext xmlns:c16="http://schemas.microsoft.com/office/drawing/2014/chart" uri="{C3380CC4-5D6E-409C-BE32-E72D297353CC}">
              <c16:uniqueId val="{00000006-9A3C-47AC-809C-1B17E3896F7B}"/>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8767136239009172"/>
          <c:y val="0.68079864367352538"/>
          <c:w val="0.16500104551329872"/>
          <c:h val="0.2812438017745252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1"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[ODN Dashboards - Summmary, Area, Financial April 2026 - LIVE.xlsx]Arial, Hybrid, Buried!PivotTable10</c:name>
    <c:fmtId val="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'Arial, Hybrid, Buried'!$B$3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C2-4F32-8D43-7A3405F415A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C2-4F32-8D43-7A3405F415A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FC2-4F32-8D43-7A3405F415A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FC2-4F32-8D43-7A3405F415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s>
          <c:cat>
            <c:strRef>
              <c:f>'Arial, Hybrid, Buried'!$A$4:$A$7</c:f>
              <c:strCache>
                <c:ptCount val="3"/>
                <c:pt idx="0">
                  <c:v>Arial</c:v>
                </c:pt>
                <c:pt idx="1">
                  <c:v>Buried</c:v>
                </c:pt>
                <c:pt idx="2">
                  <c:v>Hybrid</c:v>
                </c:pt>
              </c:strCache>
            </c:strRef>
          </c:cat>
          <c:val>
            <c:numRef>
              <c:f>'Arial, Hybrid, Buried'!$B$4:$B$7</c:f>
              <c:numCache>
                <c:formatCode>General</c:formatCode>
                <c:ptCount val="3"/>
                <c:pt idx="0">
                  <c:v>93</c:v>
                </c:pt>
                <c:pt idx="1">
                  <c:v>253</c:v>
                </c:pt>
                <c:pt idx="2">
                  <c:v>804</c:v>
                </c:pt>
              </c:numCache>
            </c:numRef>
          </c:val>
          <c:extLst>
            <c:ext xmlns:c16="http://schemas.microsoft.com/office/drawing/2014/chart" uri="{C3380CC4-5D6E-409C-BE32-E72D297353CC}">
              <c16:uniqueId val="{00000008-8FC2-4F32-8D43-7A3405F415A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1"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554684252270053E-2"/>
          <c:y val="9.2972189951665882E-2"/>
          <c:w val="0.88743450712058147"/>
          <c:h val="0.88660054788233433"/>
        </c:manualLayout>
      </c:layout>
      <c:bar3DChart>
        <c:barDir val="bar"/>
        <c:grouping val="stacked"/>
        <c:varyColors val="0"/>
        <c:ser>
          <c:idx val="0"/>
          <c:order val="0"/>
          <c:tx>
            <c:strRef>
              <c:f>'Data Bank'!$AD$1:$AD$6</c:f>
              <c:strCache>
                <c:ptCount val="6"/>
                <c:pt idx="0">
                  <c:v>100%</c:v>
                </c:pt>
                <c:pt idx="1">
                  <c:v> 1,170,855.33 </c:v>
                </c:pt>
                <c:pt idx="2">
                  <c:v> 1,990,454.06 </c:v>
                </c:pt>
                <c:pt idx="4">
                  <c:v> #REF! </c:v>
                </c:pt>
              </c:strCache>
            </c:strRef>
          </c:tx>
          <c:spPr>
            <a:solidFill>
              <a:schemeClr val="accent1"/>
            </a:solidFill>
            <a:ln>
              <a:noFill/>
            </a:ln>
            <a:effectLst/>
            <a:sp3d/>
          </c:spPr>
          <c:invertIfNegative val="0"/>
          <c:cat>
            <c:strRef>
              <c:f>'Data Bank'!$A$7:$A$1386</c:f>
              <c:strCache>
                <c:ptCount val="1374"/>
                <c:pt idx="0">
                  <c:v>CEM Number</c:v>
                </c:pt>
                <c:pt idx="1">
                  <c:v>I250212</c:v>
                </c:pt>
                <c:pt idx="2">
                  <c:v>I260296</c:v>
                </c:pt>
                <c:pt idx="3">
                  <c:v>I260296</c:v>
                </c:pt>
                <c:pt idx="4">
                  <c:v>I240683</c:v>
                </c:pt>
                <c:pt idx="5">
                  <c:v>I240518</c:v>
                </c:pt>
                <c:pt idx="6">
                  <c:v>I240518</c:v>
                </c:pt>
                <c:pt idx="7">
                  <c:v>I240701</c:v>
                </c:pt>
                <c:pt idx="8">
                  <c:v>I250734</c:v>
                </c:pt>
                <c:pt idx="9">
                  <c:v>I260599</c:v>
                </c:pt>
                <c:pt idx="10">
                  <c:v>I260599</c:v>
                </c:pt>
                <c:pt idx="11">
                  <c:v>I240540</c:v>
                </c:pt>
                <c:pt idx="12">
                  <c:v>I240702</c:v>
                </c:pt>
                <c:pt idx="13">
                  <c:v>I260599</c:v>
                </c:pt>
                <c:pt idx="14">
                  <c:v>I240703</c:v>
                </c:pt>
                <c:pt idx="15">
                  <c:v>I240705</c:v>
                </c:pt>
                <c:pt idx="16">
                  <c:v>I240704</c:v>
                </c:pt>
                <c:pt idx="17">
                  <c:v>I260599</c:v>
                </c:pt>
                <c:pt idx="18">
                  <c:v>I260599</c:v>
                </c:pt>
                <c:pt idx="19">
                  <c:v>I260599</c:v>
                </c:pt>
                <c:pt idx="20">
                  <c:v>I240705</c:v>
                </c:pt>
                <c:pt idx="21">
                  <c:v>I240705</c:v>
                </c:pt>
                <c:pt idx="22">
                  <c:v>I240705</c:v>
                </c:pt>
                <c:pt idx="23">
                  <c:v>INT-23-00445</c:v>
                </c:pt>
                <c:pt idx="24">
                  <c:v>I250212</c:v>
                </c:pt>
                <c:pt idx="25">
                  <c:v>I250212</c:v>
                </c:pt>
                <c:pt idx="26">
                  <c:v>I260599</c:v>
                </c:pt>
                <c:pt idx="27">
                  <c:v>I260599</c:v>
                </c:pt>
                <c:pt idx="28">
                  <c:v>I240700</c:v>
                </c:pt>
                <c:pt idx="29">
                  <c:v>I240700</c:v>
                </c:pt>
                <c:pt idx="30">
                  <c:v>I240703</c:v>
                </c:pt>
                <c:pt idx="31">
                  <c:v>I240703</c:v>
                </c:pt>
                <c:pt idx="32">
                  <c:v>I240703</c:v>
                </c:pt>
                <c:pt idx="33">
                  <c:v>I260599</c:v>
                </c:pt>
                <c:pt idx="34">
                  <c:v>I260599</c:v>
                </c:pt>
                <c:pt idx="35">
                  <c:v>I240682</c:v>
                </c:pt>
                <c:pt idx="36">
                  <c:v>I250210</c:v>
                </c:pt>
                <c:pt idx="37">
                  <c:v>I250210</c:v>
                </c:pt>
                <c:pt idx="38">
                  <c:v>I260361</c:v>
                </c:pt>
                <c:pt idx="39">
                  <c:v>I260105</c:v>
                </c:pt>
                <c:pt idx="40">
                  <c:v>I260105</c:v>
                </c:pt>
                <c:pt idx="41">
                  <c:v>I240440</c:v>
                </c:pt>
                <c:pt idx="42">
                  <c:v>I260599</c:v>
                </c:pt>
                <c:pt idx="43">
                  <c:v>I260599</c:v>
                </c:pt>
                <c:pt idx="44">
                  <c:v>I260599</c:v>
                </c:pt>
                <c:pt idx="45">
                  <c:v>I260599</c:v>
                </c:pt>
                <c:pt idx="46">
                  <c:v>I240440</c:v>
                </c:pt>
                <c:pt idx="47">
                  <c:v>I240440</c:v>
                </c:pt>
                <c:pt idx="48">
                  <c:v>I240440</c:v>
                </c:pt>
                <c:pt idx="49">
                  <c:v>I240440</c:v>
                </c:pt>
                <c:pt idx="50">
                  <c:v>I240440</c:v>
                </c:pt>
                <c:pt idx="51">
                  <c:v>I240440</c:v>
                </c:pt>
                <c:pt idx="52">
                  <c:v>I240440</c:v>
                </c:pt>
                <c:pt idx="53">
                  <c:v>I260599</c:v>
                </c:pt>
                <c:pt idx="54">
                  <c:v>I260599</c:v>
                </c:pt>
                <c:pt idx="55">
                  <c:v>INT-23-00439</c:v>
                </c:pt>
                <c:pt idx="56">
                  <c:v>I240537</c:v>
                </c:pt>
                <c:pt idx="57">
                  <c:v>INT-21-00315</c:v>
                </c:pt>
                <c:pt idx="58">
                  <c:v>I240704</c:v>
                </c:pt>
                <c:pt idx="59">
                  <c:v>I260105</c:v>
                </c:pt>
                <c:pt idx="60">
                  <c:v>I240705</c:v>
                </c:pt>
                <c:pt idx="61">
                  <c:v>I240705</c:v>
                </c:pt>
                <c:pt idx="62">
                  <c:v>I260599</c:v>
                </c:pt>
                <c:pt idx="63">
                  <c:v>I260160</c:v>
                </c:pt>
                <c:pt idx="64">
                  <c:v>I240682</c:v>
                </c:pt>
                <c:pt idx="65">
                  <c:v>I260295</c:v>
                </c:pt>
                <c:pt idx="66">
                  <c:v>I260295</c:v>
                </c:pt>
                <c:pt idx="67">
                  <c:v>INT-23-00437</c:v>
                </c:pt>
                <c:pt idx="68">
                  <c:v>I260599</c:v>
                </c:pt>
                <c:pt idx="69">
                  <c:v>I240680</c:v>
                </c:pt>
                <c:pt idx="70">
                  <c:v>I260599</c:v>
                </c:pt>
                <c:pt idx="71">
                  <c:v>I250681</c:v>
                </c:pt>
                <c:pt idx="72">
                  <c:v>I250681</c:v>
                </c:pt>
                <c:pt idx="73">
                  <c:v>I260599</c:v>
                </c:pt>
                <c:pt idx="74">
                  <c:v>I260599</c:v>
                </c:pt>
                <c:pt idx="75">
                  <c:v>I240704</c:v>
                </c:pt>
                <c:pt idx="76">
                  <c:v>I250734</c:v>
                </c:pt>
                <c:pt idx="77">
                  <c:v>I260599</c:v>
                </c:pt>
                <c:pt idx="78">
                  <c:v>I260599</c:v>
                </c:pt>
                <c:pt idx="79">
                  <c:v>I260599</c:v>
                </c:pt>
                <c:pt idx="80">
                  <c:v>INT-23-00439</c:v>
                </c:pt>
                <c:pt idx="81">
                  <c:v>I260599</c:v>
                </c:pt>
                <c:pt idx="82">
                  <c:v>I260599</c:v>
                </c:pt>
                <c:pt idx="83">
                  <c:v>I250734</c:v>
                </c:pt>
                <c:pt idx="84">
                  <c:v>INT-23-00439</c:v>
                </c:pt>
                <c:pt idx="85">
                  <c:v>INT-23-00439</c:v>
                </c:pt>
                <c:pt idx="86">
                  <c:v>I260599</c:v>
                </c:pt>
                <c:pt idx="87">
                  <c:v>I260599</c:v>
                </c:pt>
                <c:pt idx="88">
                  <c:v>INT-23-00437</c:v>
                </c:pt>
                <c:pt idx="89">
                  <c:v>I250734</c:v>
                </c:pt>
                <c:pt idx="90">
                  <c:v>I260599</c:v>
                </c:pt>
                <c:pt idx="91">
                  <c:v>I260599</c:v>
                </c:pt>
                <c:pt idx="92">
                  <c:v>I260599</c:v>
                </c:pt>
                <c:pt idx="93">
                  <c:v>I240539</c:v>
                </c:pt>
                <c:pt idx="94">
                  <c:v>INT-21-00315</c:v>
                </c:pt>
                <c:pt idx="95">
                  <c:v>I260599</c:v>
                </c:pt>
                <c:pt idx="96">
                  <c:v>I240678</c:v>
                </c:pt>
                <c:pt idx="97">
                  <c:v>I240705</c:v>
                </c:pt>
                <c:pt idx="98">
                  <c:v>I260599</c:v>
                </c:pt>
                <c:pt idx="99">
                  <c:v>I250734</c:v>
                </c:pt>
                <c:pt idx="100">
                  <c:v>I260295</c:v>
                </c:pt>
                <c:pt idx="101">
                  <c:v>UI2560600</c:v>
                </c:pt>
                <c:pt idx="102">
                  <c:v>UI2560600</c:v>
                </c:pt>
                <c:pt idx="103">
                  <c:v>I250375</c:v>
                </c:pt>
                <c:pt idx="104">
                  <c:v>I250734</c:v>
                </c:pt>
                <c:pt idx="105">
                  <c:v>INT-23-00447</c:v>
                </c:pt>
                <c:pt idx="106">
                  <c:v>INT-23-00447</c:v>
                </c:pt>
                <c:pt idx="107">
                  <c:v>INT-23-00447</c:v>
                </c:pt>
                <c:pt idx="108">
                  <c:v>INT-23-00447</c:v>
                </c:pt>
                <c:pt idx="109">
                  <c:v>INT-23-00447</c:v>
                </c:pt>
                <c:pt idx="110">
                  <c:v>I240437</c:v>
                </c:pt>
                <c:pt idx="111">
                  <c:v>I250326</c:v>
                </c:pt>
                <c:pt idx="112">
                  <c:v>I240684</c:v>
                </c:pt>
                <c:pt idx="113">
                  <c:v>I240437</c:v>
                </c:pt>
                <c:pt idx="114">
                  <c:v>I240437</c:v>
                </c:pt>
                <c:pt idx="115">
                  <c:v>I240437</c:v>
                </c:pt>
                <c:pt idx="116">
                  <c:v>I240437</c:v>
                </c:pt>
                <c:pt idx="117">
                  <c:v>I240437</c:v>
                </c:pt>
                <c:pt idx="118">
                  <c:v>I240437</c:v>
                </c:pt>
                <c:pt idx="119">
                  <c:v>I240437</c:v>
                </c:pt>
                <c:pt idx="120">
                  <c:v>I250326</c:v>
                </c:pt>
                <c:pt idx="121">
                  <c:v>I250326</c:v>
                </c:pt>
                <c:pt idx="122">
                  <c:v>I240703</c:v>
                </c:pt>
                <c:pt idx="123">
                  <c:v>I240684</c:v>
                </c:pt>
                <c:pt idx="124">
                  <c:v>I240437</c:v>
                </c:pt>
                <c:pt idx="125">
                  <c:v>I240703</c:v>
                </c:pt>
                <c:pt idx="126">
                  <c:v>I240703</c:v>
                </c:pt>
                <c:pt idx="127">
                  <c:v>I240703</c:v>
                </c:pt>
                <c:pt idx="128">
                  <c:v>I240703</c:v>
                </c:pt>
                <c:pt idx="129">
                  <c:v>I240703</c:v>
                </c:pt>
                <c:pt idx="130">
                  <c:v>I240703</c:v>
                </c:pt>
                <c:pt idx="131">
                  <c:v>I240703</c:v>
                </c:pt>
                <c:pt idx="132">
                  <c:v>UI2560600</c:v>
                </c:pt>
                <c:pt idx="133">
                  <c:v>UI2560600</c:v>
                </c:pt>
                <c:pt idx="134">
                  <c:v>UI2560600</c:v>
                </c:pt>
                <c:pt idx="135">
                  <c:v>I240703</c:v>
                </c:pt>
                <c:pt idx="136">
                  <c:v>I240703</c:v>
                </c:pt>
                <c:pt idx="137">
                  <c:v>I240703</c:v>
                </c:pt>
                <c:pt idx="138">
                  <c:v>I240703</c:v>
                </c:pt>
                <c:pt idx="139">
                  <c:v>I240703</c:v>
                </c:pt>
                <c:pt idx="140">
                  <c:v>I240703</c:v>
                </c:pt>
                <c:pt idx="141">
                  <c:v>I240684</c:v>
                </c:pt>
                <c:pt idx="142">
                  <c:v>I240684</c:v>
                </c:pt>
                <c:pt idx="143">
                  <c:v>I240437</c:v>
                </c:pt>
                <c:pt idx="144">
                  <c:v>I240459</c:v>
                </c:pt>
                <c:pt idx="145">
                  <c:v>I240459</c:v>
                </c:pt>
                <c:pt idx="146">
                  <c:v>INT-23-00439</c:v>
                </c:pt>
                <c:pt idx="147">
                  <c:v>I240680</c:v>
                </c:pt>
                <c:pt idx="148">
                  <c:v>INT-23-00440</c:v>
                </c:pt>
                <c:pt idx="149">
                  <c:v>INT-21-00315</c:v>
                </c:pt>
                <c:pt idx="150">
                  <c:v>INT-23-00440</c:v>
                </c:pt>
                <c:pt idx="151">
                  <c:v>UI2560600</c:v>
                </c:pt>
                <c:pt idx="152">
                  <c:v>I240678</c:v>
                </c:pt>
                <c:pt idx="153">
                  <c:v>INT-23-00445</c:v>
                </c:pt>
                <c:pt idx="154">
                  <c:v>I240683</c:v>
                </c:pt>
                <c:pt idx="155">
                  <c:v>UI2560600</c:v>
                </c:pt>
                <c:pt idx="156">
                  <c:v>UI2560600</c:v>
                </c:pt>
                <c:pt idx="157">
                  <c:v>I250210</c:v>
                </c:pt>
                <c:pt idx="158">
                  <c:v>UI2560600</c:v>
                </c:pt>
                <c:pt idx="159">
                  <c:v>I250376</c:v>
                </c:pt>
                <c:pt idx="160">
                  <c:v>I250376</c:v>
                </c:pt>
                <c:pt idx="161">
                  <c:v>I250376</c:v>
                </c:pt>
                <c:pt idx="162">
                  <c:v>I250376</c:v>
                </c:pt>
                <c:pt idx="163">
                  <c:v>I260061</c:v>
                </c:pt>
                <c:pt idx="164">
                  <c:v>I250205</c:v>
                </c:pt>
                <c:pt idx="165">
                  <c:v>I260295</c:v>
                </c:pt>
                <c:pt idx="166">
                  <c:v>I250114</c:v>
                </c:pt>
                <c:pt idx="167">
                  <c:v>INT-23-00439</c:v>
                </c:pt>
                <c:pt idx="168">
                  <c:v>I250737</c:v>
                </c:pt>
                <c:pt idx="169">
                  <c:v>I250737</c:v>
                </c:pt>
                <c:pt idx="170">
                  <c:v>I250737</c:v>
                </c:pt>
                <c:pt idx="171">
                  <c:v>I250737</c:v>
                </c:pt>
                <c:pt idx="172">
                  <c:v>I250737</c:v>
                </c:pt>
                <c:pt idx="173">
                  <c:v>I250737</c:v>
                </c:pt>
                <c:pt idx="174">
                  <c:v>I250737</c:v>
                </c:pt>
                <c:pt idx="175">
                  <c:v>UI2560600</c:v>
                </c:pt>
                <c:pt idx="176">
                  <c:v>I250210</c:v>
                </c:pt>
                <c:pt idx="177">
                  <c:v>I250211</c:v>
                </c:pt>
                <c:pt idx="178">
                  <c:v>I240442</c:v>
                </c:pt>
                <c:pt idx="179">
                  <c:v>I250205</c:v>
                </c:pt>
                <c:pt idx="180">
                  <c:v>I250734</c:v>
                </c:pt>
                <c:pt idx="181">
                  <c:v>UI2560600</c:v>
                </c:pt>
                <c:pt idx="182">
                  <c:v>I240540</c:v>
                </c:pt>
                <c:pt idx="183">
                  <c:v>I250206</c:v>
                </c:pt>
                <c:pt idx="184">
                  <c:v>I240702</c:v>
                </c:pt>
                <c:pt idx="185">
                  <c:v>I260296</c:v>
                </c:pt>
                <c:pt idx="186">
                  <c:v>I240702</c:v>
                </c:pt>
                <c:pt idx="187">
                  <c:v>I250210</c:v>
                </c:pt>
                <c:pt idx="188">
                  <c:v>INT-23-00439</c:v>
                </c:pt>
                <c:pt idx="189">
                  <c:v>I250206</c:v>
                </c:pt>
                <c:pt idx="190">
                  <c:v>I240704</c:v>
                </c:pt>
                <c:pt idx="191">
                  <c:v>INT-23-00442</c:v>
                </c:pt>
                <c:pt idx="192">
                  <c:v>I240540</c:v>
                </c:pt>
                <c:pt idx="193">
                  <c:v>I240682</c:v>
                </c:pt>
                <c:pt idx="194">
                  <c:v>INT-23-00439</c:v>
                </c:pt>
                <c:pt idx="195">
                  <c:v>I260295</c:v>
                </c:pt>
                <c:pt idx="196">
                  <c:v>I240702</c:v>
                </c:pt>
                <c:pt idx="197">
                  <c:v>I250213</c:v>
                </c:pt>
                <c:pt idx="198">
                  <c:v>UI2560600</c:v>
                </c:pt>
                <c:pt idx="199">
                  <c:v>UI2560600</c:v>
                </c:pt>
                <c:pt idx="200">
                  <c:v>INT-23-00446</c:v>
                </c:pt>
                <c:pt idx="201">
                  <c:v>INT-23-00446</c:v>
                </c:pt>
                <c:pt idx="202">
                  <c:v>UI2560600</c:v>
                </c:pt>
                <c:pt idx="203">
                  <c:v>INT-23-00446</c:v>
                </c:pt>
                <c:pt idx="204">
                  <c:v>UI2560600</c:v>
                </c:pt>
                <c:pt idx="205">
                  <c:v>INT-23-00446</c:v>
                </c:pt>
                <c:pt idx="206">
                  <c:v>INT-23-00446</c:v>
                </c:pt>
                <c:pt idx="207">
                  <c:v>INT-23-00446</c:v>
                </c:pt>
                <c:pt idx="208">
                  <c:v>INT-23-00446</c:v>
                </c:pt>
                <c:pt idx="209">
                  <c:v>I240435</c:v>
                </c:pt>
                <c:pt idx="210">
                  <c:v>I240435</c:v>
                </c:pt>
                <c:pt idx="211">
                  <c:v>I240435</c:v>
                </c:pt>
                <c:pt idx="212">
                  <c:v>I240435</c:v>
                </c:pt>
                <c:pt idx="213">
                  <c:v>INT-23-00439</c:v>
                </c:pt>
                <c:pt idx="214">
                  <c:v>I240678</c:v>
                </c:pt>
                <c:pt idx="215">
                  <c:v>I240678</c:v>
                </c:pt>
                <c:pt idx="216">
                  <c:v>INT-23-00437</c:v>
                </c:pt>
                <c:pt idx="217">
                  <c:v>I240704</c:v>
                </c:pt>
                <c:pt idx="218">
                  <c:v>INT-23-00439</c:v>
                </c:pt>
                <c:pt idx="219">
                  <c:v>I240518</c:v>
                </c:pt>
                <c:pt idx="220">
                  <c:v>I240701</c:v>
                </c:pt>
                <c:pt idx="221">
                  <c:v>I240705</c:v>
                </c:pt>
                <c:pt idx="222">
                  <c:v>I240678</c:v>
                </c:pt>
                <c:pt idx="223">
                  <c:v>UI2560600</c:v>
                </c:pt>
                <c:pt idx="224">
                  <c:v>I240682</c:v>
                </c:pt>
                <c:pt idx="225">
                  <c:v>INT-23-00439</c:v>
                </c:pt>
                <c:pt idx="226">
                  <c:v>I240682</c:v>
                </c:pt>
                <c:pt idx="227">
                  <c:v>I240682</c:v>
                </c:pt>
                <c:pt idx="228">
                  <c:v>UI2560600</c:v>
                </c:pt>
                <c:pt idx="229">
                  <c:v>I240519</c:v>
                </c:pt>
                <c:pt idx="230">
                  <c:v>UI2560600</c:v>
                </c:pt>
                <c:pt idx="231">
                  <c:v>I240704</c:v>
                </c:pt>
                <c:pt idx="232">
                  <c:v>I240540</c:v>
                </c:pt>
                <c:pt idx="233">
                  <c:v>I240190</c:v>
                </c:pt>
                <c:pt idx="234">
                  <c:v>I240190</c:v>
                </c:pt>
                <c:pt idx="235">
                  <c:v>I240190</c:v>
                </c:pt>
                <c:pt idx="236">
                  <c:v>I240190</c:v>
                </c:pt>
                <c:pt idx="237">
                  <c:v>I240189</c:v>
                </c:pt>
                <c:pt idx="238">
                  <c:v>I240189</c:v>
                </c:pt>
                <c:pt idx="239">
                  <c:v>I240678</c:v>
                </c:pt>
                <c:pt idx="240">
                  <c:v>INT-23-00437</c:v>
                </c:pt>
                <c:pt idx="241">
                  <c:v>INT-23-00437</c:v>
                </c:pt>
                <c:pt idx="242">
                  <c:v>I240540</c:v>
                </c:pt>
                <c:pt idx="243">
                  <c:v>I240440</c:v>
                </c:pt>
                <c:pt idx="244">
                  <c:v>I240440</c:v>
                </c:pt>
                <c:pt idx="245">
                  <c:v>I240440</c:v>
                </c:pt>
                <c:pt idx="246">
                  <c:v>INT-23-00439</c:v>
                </c:pt>
                <c:pt idx="247">
                  <c:v>I250210</c:v>
                </c:pt>
                <c:pt idx="248">
                  <c:v>INT-23-00442</c:v>
                </c:pt>
                <c:pt idx="249">
                  <c:v>I260061</c:v>
                </c:pt>
                <c:pt idx="250">
                  <c:v>I260061</c:v>
                </c:pt>
                <c:pt idx="251">
                  <c:v>I260061</c:v>
                </c:pt>
                <c:pt idx="252">
                  <c:v>I250205</c:v>
                </c:pt>
                <c:pt idx="253">
                  <c:v>UI2560600</c:v>
                </c:pt>
                <c:pt idx="254">
                  <c:v>I240705</c:v>
                </c:pt>
                <c:pt idx="255">
                  <c:v>INT-23-00447</c:v>
                </c:pt>
                <c:pt idx="256">
                  <c:v>INT-23-00447</c:v>
                </c:pt>
                <c:pt idx="257">
                  <c:v>INT-23-00447</c:v>
                </c:pt>
                <c:pt idx="258">
                  <c:v>UI2560600</c:v>
                </c:pt>
                <c:pt idx="259">
                  <c:v>I250375</c:v>
                </c:pt>
                <c:pt idx="260">
                  <c:v>UI2560600</c:v>
                </c:pt>
                <c:pt idx="261">
                  <c:v>UI2560600</c:v>
                </c:pt>
                <c:pt idx="262">
                  <c:v>I240438</c:v>
                </c:pt>
                <c:pt idx="263">
                  <c:v>I240438</c:v>
                </c:pt>
                <c:pt idx="264">
                  <c:v>I240438</c:v>
                </c:pt>
                <c:pt idx="265">
                  <c:v>I260061</c:v>
                </c:pt>
                <c:pt idx="266">
                  <c:v>I240442</c:v>
                </c:pt>
                <c:pt idx="267">
                  <c:v>I240678</c:v>
                </c:pt>
                <c:pt idx="268">
                  <c:v>UI2560600</c:v>
                </c:pt>
                <c:pt idx="269">
                  <c:v>I240678</c:v>
                </c:pt>
                <c:pt idx="270">
                  <c:v>I250205</c:v>
                </c:pt>
                <c:pt idx="271">
                  <c:v>I240682</c:v>
                </c:pt>
                <c:pt idx="272">
                  <c:v>I240678</c:v>
                </c:pt>
                <c:pt idx="273">
                  <c:v>I240704</c:v>
                </c:pt>
                <c:pt idx="274">
                  <c:v>I240704</c:v>
                </c:pt>
                <c:pt idx="275">
                  <c:v>INT-23-00441</c:v>
                </c:pt>
                <c:pt idx="276">
                  <c:v>I240678</c:v>
                </c:pt>
                <c:pt idx="277">
                  <c:v>INT-23-00439</c:v>
                </c:pt>
                <c:pt idx="278">
                  <c:v>INT-23-00439</c:v>
                </c:pt>
                <c:pt idx="279">
                  <c:v>INT-23-00439</c:v>
                </c:pt>
                <c:pt idx="280">
                  <c:v>I240704</c:v>
                </c:pt>
                <c:pt idx="281">
                  <c:v>I250377</c:v>
                </c:pt>
                <c:pt idx="282">
                  <c:v>I250377</c:v>
                </c:pt>
                <c:pt idx="283">
                  <c:v>I250377</c:v>
                </c:pt>
                <c:pt idx="284">
                  <c:v>I240700</c:v>
                </c:pt>
                <c:pt idx="285">
                  <c:v>I250206</c:v>
                </c:pt>
                <c:pt idx="286">
                  <c:v>INT-21-00315</c:v>
                </c:pt>
                <c:pt idx="287">
                  <c:v>UI2560600</c:v>
                </c:pt>
                <c:pt idx="288">
                  <c:v>UI2560600</c:v>
                </c:pt>
                <c:pt idx="289">
                  <c:v>I240700</c:v>
                </c:pt>
                <c:pt idx="290">
                  <c:v>UI2560600</c:v>
                </c:pt>
                <c:pt idx="291">
                  <c:v>UI2560600</c:v>
                </c:pt>
                <c:pt idx="292">
                  <c:v>INT-23-00444</c:v>
                </c:pt>
                <c:pt idx="293">
                  <c:v>I240705</c:v>
                </c:pt>
                <c:pt idx="294">
                  <c:v>I260294</c:v>
                </c:pt>
                <c:pt idx="295">
                  <c:v>I240540</c:v>
                </c:pt>
                <c:pt idx="296">
                  <c:v>I260295</c:v>
                </c:pt>
                <c:pt idx="297">
                  <c:v>I260295</c:v>
                </c:pt>
                <c:pt idx="298">
                  <c:v>UI2560600</c:v>
                </c:pt>
                <c:pt idx="299">
                  <c:v>I260294</c:v>
                </c:pt>
                <c:pt idx="300">
                  <c:v>I240538</c:v>
                </c:pt>
                <c:pt idx="301">
                  <c:v>I240538</c:v>
                </c:pt>
                <c:pt idx="302">
                  <c:v>I240680</c:v>
                </c:pt>
                <c:pt idx="303">
                  <c:v>INT-21-00315</c:v>
                </c:pt>
                <c:pt idx="304">
                  <c:v>INT-21-00315</c:v>
                </c:pt>
                <c:pt idx="305">
                  <c:v>UI2560600</c:v>
                </c:pt>
                <c:pt idx="306">
                  <c:v>UI2560600</c:v>
                </c:pt>
                <c:pt idx="307">
                  <c:v>I240540</c:v>
                </c:pt>
                <c:pt idx="308">
                  <c:v>INT-23-00439</c:v>
                </c:pt>
                <c:pt idx="309">
                  <c:v>INT-23-00439</c:v>
                </c:pt>
                <c:pt idx="310">
                  <c:v>I240701</c:v>
                </c:pt>
                <c:pt idx="311">
                  <c:v>I240701</c:v>
                </c:pt>
                <c:pt idx="312">
                  <c:v>I240701</c:v>
                </c:pt>
                <c:pt idx="313">
                  <c:v>I240704</c:v>
                </c:pt>
                <c:pt idx="314">
                  <c:v>I260068</c:v>
                </c:pt>
                <c:pt idx="315">
                  <c:v>I250201</c:v>
                </c:pt>
                <c:pt idx="316">
                  <c:v>I250201</c:v>
                </c:pt>
                <c:pt idx="317">
                  <c:v>I260068</c:v>
                </c:pt>
                <c:pt idx="318">
                  <c:v>I240703</c:v>
                </c:pt>
                <c:pt idx="319">
                  <c:v>I260060</c:v>
                </c:pt>
                <c:pt idx="320">
                  <c:v>I240703</c:v>
                </c:pt>
                <c:pt idx="321">
                  <c:v>I240188</c:v>
                </c:pt>
                <c:pt idx="322">
                  <c:v>I240188</c:v>
                </c:pt>
                <c:pt idx="323">
                  <c:v>I240188</c:v>
                </c:pt>
                <c:pt idx="324">
                  <c:v>UI2560601</c:v>
                </c:pt>
                <c:pt idx="325">
                  <c:v>UI2560601</c:v>
                </c:pt>
                <c:pt idx="326">
                  <c:v>I240678</c:v>
                </c:pt>
                <c:pt idx="327">
                  <c:v>I240705</c:v>
                </c:pt>
                <c:pt idx="328">
                  <c:v>I240700</c:v>
                </c:pt>
                <c:pt idx="329">
                  <c:v>UI2560601</c:v>
                </c:pt>
                <c:pt idx="330">
                  <c:v>I240703</c:v>
                </c:pt>
                <c:pt idx="331">
                  <c:v>UI2560601</c:v>
                </c:pt>
                <c:pt idx="332">
                  <c:v>INT-23-00437</c:v>
                </c:pt>
                <c:pt idx="333">
                  <c:v>UI2560601</c:v>
                </c:pt>
                <c:pt idx="334">
                  <c:v>I240704</c:v>
                </c:pt>
                <c:pt idx="335">
                  <c:v>I240437</c:v>
                </c:pt>
                <c:pt idx="336">
                  <c:v>I250211</c:v>
                </c:pt>
                <c:pt idx="337">
                  <c:v>INT-23-00444</c:v>
                </c:pt>
                <c:pt idx="338">
                  <c:v>I250376</c:v>
                </c:pt>
                <c:pt idx="339">
                  <c:v>I240438</c:v>
                </c:pt>
                <c:pt idx="340">
                  <c:v>INT-23-00441</c:v>
                </c:pt>
                <c:pt idx="341">
                  <c:v>I240682</c:v>
                </c:pt>
                <c:pt idx="342">
                  <c:v>I260061</c:v>
                </c:pt>
                <c:pt idx="343">
                  <c:v>UI2560601</c:v>
                </c:pt>
                <c:pt idx="344">
                  <c:v>UI2560601</c:v>
                </c:pt>
                <c:pt idx="345">
                  <c:v>I250376</c:v>
                </c:pt>
                <c:pt idx="346">
                  <c:v>I250376</c:v>
                </c:pt>
                <c:pt idx="347">
                  <c:v>I250376</c:v>
                </c:pt>
                <c:pt idx="348">
                  <c:v>I250379</c:v>
                </c:pt>
                <c:pt idx="349">
                  <c:v>I250379</c:v>
                </c:pt>
                <c:pt idx="350">
                  <c:v>I240703</c:v>
                </c:pt>
                <c:pt idx="351">
                  <c:v>I240705</c:v>
                </c:pt>
                <c:pt idx="352">
                  <c:v>I250210</c:v>
                </c:pt>
                <c:pt idx="353">
                  <c:v>I240680</c:v>
                </c:pt>
                <c:pt idx="354">
                  <c:v>I250376</c:v>
                </c:pt>
                <c:pt idx="355">
                  <c:v>I250376</c:v>
                </c:pt>
                <c:pt idx="356">
                  <c:v>I250376</c:v>
                </c:pt>
                <c:pt idx="357">
                  <c:v>I250206</c:v>
                </c:pt>
                <c:pt idx="358">
                  <c:v>UI2560601</c:v>
                </c:pt>
                <c:pt idx="359">
                  <c:v>INT-23-00435</c:v>
                </c:pt>
                <c:pt idx="360">
                  <c:v>I240683</c:v>
                </c:pt>
                <c:pt idx="361">
                  <c:v>I240678</c:v>
                </c:pt>
                <c:pt idx="362">
                  <c:v>I240678</c:v>
                </c:pt>
                <c:pt idx="363">
                  <c:v>I240704</c:v>
                </c:pt>
                <c:pt idx="364">
                  <c:v>I240704</c:v>
                </c:pt>
                <c:pt idx="365">
                  <c:v>I240704</c:v>
                </c:pt>
                <c:pt idx="366">
                  <c:v>I240704</c:v>
                </c:pt>
                <c:pt idx="367">
                  <c:v>I240704</c:v>
                </c:pt>
                <c:pt idx="368">
                  <c:v>I240704</c:v>
                </c:pt>
                <c:pt idx="369">
                  <c:v>I240704</c:v>
                </c:pt>
                <c:pt idx="370">
                  <c:v>I240704</c:v>
                </c:pt>
                <c:pt idx="371">
                  <c:v>I240704</c:v>
                </c:pt>
                <c:pt idx="372">
                  <c:v>I250734</c:v>
                </c:pt>
                <c:pt idx="373">
                  <c:v>INT-23-00437</c:v>
                </c:pt>
                <c:pt idx="374">
                  <c:v>INT-23-00437</c:v>
                </c:pt>
                <c:pt idx="375">
                  <c:v>I240702</c:v>
                </c:pt>
                <c:pt idx="376">
                  <c:v>I240700</c:v>
                </c:pt>
                <c:pt idx="377">
                  <c:v>INT-23-00440</c:v>
                </c:pt>
                <c:pt idx="378">
                  <c:v>INT-23-00435</c:v>
                </c:pt>
                <c:pt idx="379">
                  <c:v>I240682</c:v>
                </c:pt>
                <c:pt idx="380">
                  <c:v>I240682</c:v>
                </c:pt>
                <c:pt idx="381">
                  <c:v>I240682</c:v>
                </c:pt>
                <c:pt idx="382">
                  <c:v>UI2560601</c:v>
                </c:pt>
                <c:pt idx="383">
                  <c:v>UI2560601</c:v>
                </c:pt>
                <c:pt idx="384">
                  <c:v>UI2560601</c:v>
                </c:pt>
                <c:pt idx="385">
                  <c:v>UI2560601</c:v>
                </c:pt>
                <c:pt idx="386">
                  <c:v>UI2560601</c:v>
                </c:pt>
                <c:pt idx="387">
                  <c:v>UI2560601</c:v>
                </c:pt>
                <c:pt idx="388">
                  <c:v>UI2560601</c:v>
                </c:pt>
                <c:pt idx="389">
                  <c:v>UI2560601</c:v>
                </c:pt>
                <c:pt idx="390">
                  <c:v>UI2560601</c:v>
                </c:pt>
                <c:pt idx="391">
                  <c:v>UI2560601</c:v>
                </c:pt>
                <c:pt idx="392">
                  <c:v>UI2560601</c:v>
                </c:pt>
                <c:pt idx="393">
                  <c:v>UI2560601</c:v>
                </c:pt>
                <c:pt idx="394">
                  <c:v>I240188</c:v>
                </c:pt>
                <c:pt idx="395">
                  <c:v>I240189</c:v>
                </c:pt>
                <c:pt idx="396">
                  <c:v>I240190</c:v>
                </c:pt>
                <c:pt idx="397">
                  <c:v>I240435</c:v>
                </c:pt>
                <c:pt idx="398">
                  <c:v>I240437</c:v>
                </c:pt>
                <c:pt idx="399">
                  <c:v>I240438</c:v>
                </c:pt>
                <c:pt idx="400">
                  <c:v>I240440</c:v>
                </c:pt>
                <c:pt idx="401">
                  <c:v>I240442</c:v>
                </c:pt>
                <c:pt idx="402">
                  <c:v>I240459</c:v>
                </c:pt>
                <c:pt idx="403">
                  <c:v>I240518</c:v>
                </c:pt>
                <c:pt idx="404">
                  <c:v>I240519</c:v>
                </c:pt>
                <c:pt idx="405">
                  <c:v>I240537</c:v>
                </c:pt>
                <c:pt idx="406">
                  <c:v>I240538</c:v>
                </c:pt>
                <c:pt idx="407">
                  <c:v>I240539</c:v>
                </c:pt>
                <c:pt idx="408">
                  <c:v>I240540</c:v>
                </c:pt>
                <c:pt idx="409">
                  <c:v>I240557</c:v>
                </c:pt>
                <c:pt idx="410">
                  <c:v>I240678</c:v>
                </c:pt>
                <c:pt idx="411">
                  <c:v>I240681</c:v>
                </c:pt>
                <c:pt idx="412">
                  <c:v>I240679</c:v>
                </c:pt>
                <c:pt idx="413">
                  <c:v>I240680</c:v>
                </c:pt>
                <c:pt idx="414">
                  <c:v>I240682</c:v>
                </c:pt>
                <c:pt idx="415">
                  <c:v>I240683</c:v>
                </c:pt>
                <c:pt idx="416">
                  <c:v>I240684</c:v>
                </c:pt>
                <c:pt idx="417">
                  <c:v>I240700</c:v>
                </c:pt>
                <c:pt idx="418">
                  <c:v>I240702</c:v>
                </c:pt>
                <c:pt idx="419">
                  <c:v>I240703</c:v>
                </c:pt>
                <c:pt idx="420">
                  <c:v>I240704</c:v>
                </c:pt>
                <c:pt idx="421">
                  <c:v>I240705</c:v>
                </c:pt>
                <c:pt idx="422">
                  <c:v>I240782</c:v>
                </c:pt>
                <c:pt idx="423">
                  <c:v>I250114</c:v>
                </c:pt>
                <c:pt idx="424">
                  <c:v>I250201</c:v>
                </c:pt>
                <c:pt idx="425">
                  <c:v>I250202</c:v>
                </c:pt>
                <c:pt idx="426">
                  <c:v>I250203</c:v>
                </c:pt>
                <c:pt idx="427">
                  <c:v>I250205</c:v>
                </c:pt>
                <c:pt idx="428">
                  <c:v>I250206</c:v>
                </c:pt>
                <c:pt idx="429">
                  <c:v>I250207</c:v>
                </c:pt>
                <c:pt idx="430">
                  <c:v>I250208</c:v>
                </c:pt>
                <c:pt idx="431">
                  <c:v>I250209</c:v>
                </c:pt>
                <c:pt idx="432">
                  <c:v>I250210</c:v>
                </c:pt>
                <c:pt idx="433">
                  <c:v>I250211</c:v>
                </c:pt>
                <c:pt idx="434">
                  <c:v>I250212</c:v>
                </c:pt>
                <c:pt idx="435">
                  <c:v>I250213</c:v>
                </c:pt>
                <c:pt idx="436">
                  <c:v>I250298</c:v>
                </c:pt>
                <c:pt idx="437">
                  <c:v>I250307</c:v>
                </c:pt>
                <c:pt idx="438">
                  <c:v>I250326</c:v>
                </c:pt>
                <c:pt idx="439">
                  <c:v>I250327</c:v>
                </c:pt>
                <c:pt idx="440">
                  <c:v>I250374</c:v>
                </c:pt>
                <c:pt idx="441">
                  <c:v>I250375</c:v>
                </c:pt>
                <c:pt idx="442">
                  <c:v>I250376</c:v>
                </c:pt>
                <c:pt idx="443">
                  <c:v>I250377</c:v>
                </c:pt>
                <c:pt idx="444">
                  <c:v>I250378</c:v>
                </c:pt>
                <c:pt idx="445">
                  <c:v>I250379</c:v>
                </c:pt>
                <c:pt idx="446">
                  <c:v>I250380</c:v>
                </c:pt>
                <c:pt idx="447">
                  <c:v>I250681</c:v>
                </c:pt>
                <c:pt idx="448">
                  <c:v>I250734</c:v>
                </c:pt>
                <c:pt idx="449">
                  <c:v>I250737</c:v>
                </c:pt>
                <c:pt idx="450">
                  <c:v>I260060</c:v>
                </c:pt>
                <c:pt idx="451">
                  <c:v>I260061</c:v>
                </c:pt>
                <c:pt idx="452">
                  <c:v>I260068</c:v>
                </c:pt>
                <c:pt idx="453">
                  <c:v>I260068</c:v>
                </c:pt>
                <c:pt idx="454">
                  <c:v>I260105</c:v>
                </c:pt>
                <c:pt idx="455">
                  <c:v>I260105</c:v>
                </c:pt>
                <c:pt idx="456">
                  <c:v>I260159</c:v>
                </c:pt>
                <c:pt idx="457">
                  <c:v>I260160</c:v>
                </c:pt>
                <c:pt idx="458">
                  <c:v>I260179</c:v>
                </c:pt>
                <c:pt idx="459">
                  <c:v>I260180</c:v>
                </c:pt>
                <c:pt idx="460">
                  <c:v>I260208</c:v>
                </c:pt>
                <c:pt idx="461">
                  <c:v>I260294</c:v>
                </c:pt>
                <c:pt idx="462">
                  <c:v>I260295</c:v>
                </c:pt>
                <c:pt idx="463">
                  <c:v>I260296</c:v>
                </c:pt>
                <c:pt idx="464">
                  <c:v>I260298</c:v>
                </c:pt>
                <c:pt idx="465">
                  <c:v>I260361</c:v>
                </c:pt>
                <c:pt idx="466">
                  <c:v>INT-21-00315</c:v>
                </c:pt>
                <c:pt idx="467">
                  <c:v>INT-23-00435</c:v>
                </c:pt>
                <c:pt idx="468">
                  <c:v>INT-23-00436</c:v>
                </c:pt>
                <c:pt idx="469">
                  <c:v>INT-23-00437</c:v>
                </c:pt>
                <c:pt idx="470">
                  <c:v>INT-23-00438</c:v>
                </c:pt>
                <c:pt idx="471">
                  <c:v>INT-23-00439</c:v>
                </c:pt>
                <c:pt idx="472">
                  <c:v>INT-23-00440</c:v>
                </c:pt>
                <c:pt idx="473">
                  <c:v>INT-23-00441</c:v>
                </c:pt>
                <c:pt idx="474">
                  <c:v>INT-23-00442</c:v>
                </c:pt>
                <c:pt idx="475">
                  <c:v>INT-23-00444</c:v>
                </c:pt>
                <c:pt idx="476">
                  <c:v>INT-23-00445</c:v>
                </c:pt>
                <c:pt idx="477">
                  <c:v>INT-23-00446</c:v>
                </c:pt>
                <c:pt idx="478">
                  <c:v>INT-23-00447</c:v>
                </c:pt>
                <c:pt idx="479">
                  <c:v>I240703</c:v>
                </c:pt>
                <c:pt idx="480">
                  <c:v>I240701</c:v>
                </c:pt>
                <c:pt idx="481">
                  <c:v>UI2560601</c:v>
                </c:pt>
                <c:pt idx="482">
                  <c:v>UI2560601</c:v>
                </c:pt>
                <c:pt idx="483">
                  <c:v>I240703</c:v>
                </c:pt>
                <c:pt idx="484">
                  <c:v>I250374</c:v>
                </c:pt>
                <c:pt idx="485">
                  <c:v>I250374</c:v>
                </c:pt>
                <c:pt idx="486">
                  <c:v>I250376</c:v>
                </c:pt>
                <c:pt idx="487">
                  <c:v>INT-23-00436</c:v>
                </c:pt>
                <c:pt idx="488">
                  <c:v>INT-21-00315</c:v>
                </c:pt>
                <c:pt idx="489">
                  <c:v>I250327</c:v>
                </c:pt>
                <c:pt idx="490">
                  <c:v>I250327</c:v>
                </c:pt>
                <c:pt idx="491">
                  <c:v>I250327</c:v>
                </c:pt>
                <c:pt idx="492">
                  <c:v>I250327</c:v>
                </c:pt>
                <c:pt idx="493">
                  <c:v>I240540</c:v>
                </c:pt>
                <c:pt idx="494">
                  <c:v>I250206</c:v>
                </c:pt>
                <c:pt idx="495">
                  <c:v>UI2560601</c:v>
                </c:pt>
                <c:pt idx="496">
                  <c:v>104</c:v>
                </c:pt>
                <c:pt idx="497">
                  <c:v>I240700</c:v>
                </c:pt>
                <c:pt idx="498">
                  <c:v>I240700</c:v>
                </c:pt>
                <c:pt idx="499">
                  <c:v>I240700</c:v>
                </c:pt>
                <c:pt idx="500">
                  <c:v>INT-21-00315</c:v>
                </c:pt>
                <c:pt idx="501">
                  <c:v>I250206</c:v>
                </c:pt>
                <c:pt idx="502">
                  <c:v>104</c:v>
                </c:pt>
                <c:pt idx="503">
                  <c:v>INT-23-00440</c:v>
                </c:pt>
                <c:pt idx="504">
                  <c:v>I260061</c:v>
                </c:pt>
                <c:pt idx="505">
                  <c:v>I260061</c:v>
                </c:pt>
                <c:pt idx="506">
                  <c:v>104</c:v>
                </c:pt>
                <c:pt idx="507">
                  <c:v>INT-21-00315</c:v>
                </c:pt>
                <c:pt idx="508">
                  <c:v>INT-21-00315</c:v>
                </c:pt>
                <c:pt idx="509">
                  <c:v>INT-21-00315</c:v>
                </c:pt>
                <c:pt idx="510">
                  <c:v>INT-21-00315</c:v>
                </c:pt>
                <c:pt idx="511">
                  <c:v>I240700</c:v>
                </c:pt>
                <c:pt idx="512">
                  <c:v>104</c:v>
                </c:pt>
                <c:pt idx="513">
                  <c:v>I240678</c:v>
                </c:pt>
                <c:pt idx="514">
                  <c:v>I260295</c:v>
                </c:pt>
                <c:pt idx="515">
                  <c:v>I250378</c:v>
                </c:pt>
                <c:pt idx="516">
                  <c:v>I260296</c:v>
                </c:pt>
                <c:pt idx="517">
                  <c:v>INT-23-00440</c:v>
                </c:pt>
                <c:pt idx="518">
                  <c:v>I240540</c:v>
                </c:pt>
                <c:pt idx="519">
                  <c:v>I240540</c:v>
                </c:pt>
                <c:pt idx="520">
                  <c:v>I250734</c:v>
                </c:pt>
                <c:pt idx="521">
                  <c:v>104</c:v>
                </c:pt>
                <c:pt idx="522">
                  <c:v>I240704</c:v>
                </c:pt>
                <c:pt idx="523">
                  <c:v>I250210</c:v>
                </c:pt>
                <c:pt idx="524">
                  <c:v>INT-21-00315</c:v>
                </c:pt>
                <c:pt idx="525">
                  <c:v>I240682</c:v>
                </c:pt>
                <c:pt idx="526">
                  <c:v>I240700</c:v>
                </c:pt>
                <c:pt idx="527">
                  <c:v>I240700</c:v>
                </c:pt>
                <c:pt idx="528">
                  <c:v>I240700</c:v>
                </c:pt>
                <c:pt idx="529">
                  <c:v>I240700</c:v>
                </c:pt>
                <c:pt idx="530">
                  <c:v>I240700</c:v>
                </c:pt>
                <c:pt idx="531">
                  <c:v>I240700</c:v>
                </c:pt>
                <c:pt idx="532">
                  <c:v>I240700</c:v>
                </c:pt>
                <c:pt idx="533">
                  <c:v>I260061</c:v>
                </c:pt>
                <c:pt idx="534">
                  <c:v>I240539</c:v>
                </c:pt>
                <c:pt idx="535">
                  <c:v>104</c:v>
                </c:pt>
                <c:pt idx="536">
                  <c:v>104</c:v>
                </c:pt>
                <c:pt idx="537">
                  <c:v>104</c:v>
                </c:pt>
                <c:pt idx="538">
                  <c:v>INT-23-00439</c:v>
                </c:pt>
                <c:pt idx="539">
                  <c:v>I250210</c:v>
                </c:pt>
                <c:pt idx="540">
                  <c:v>104</c:v>
                </c:pt>
                <c:pt idx="541">
                  <c:v>104</c:v>
                </c:pt>
                <c:pt idx="542">
                  <c:v>I250213</c:v>
                </c:pt>
                <c:pt idx="543">
                  <c:v>I240680</c:v>
                </c:pt>
                <c:pt idx="544">
                  <c:v>I250207</c:v>
                </c:pt>
                <c:pt idx="545">
                  <c:v>I240540</c:v>
                </c:pt>
                <c:pt idx="546">
                  <c:v>I250208</c:v>
                </c:pt>
                <c:pt idx="547">
                  <c:v>I250206</c:v>
                </c:pt>
                <c:pt idx="548">
                  <c:v>INT-23-00439</c:v>
                </c:pt>
                <c:pt idx="549">
                  <c:v>INT-23-00439</c:v>
                </c:pt>
                <c:pt idx="550">
                  <c:v>INT-21-00315</c:v>
                </c:pt>
                <c:pt idx="551">
                  <c:v>INT-23-00435</c:v>
                </c:pt>
                <c:pt idx="552">
                  <c:v>I240705</c:v>
                </c:pt>
                <c:pt idx="553">
                  <c:v>I250206</c:v>
                </c:pt>
                <c:pt idx="554">
                  <c:v>104</c:v>
                </c:pt>
                <c:pt idx="555">
                  <c:v>I250681</c:v>
                </c:pt>
                <c:pt idx="556">
                  <c:v>I250208</c:v>
                </c:pt>
                <c:pt idx="557">
                  <c:v>I240702</c:v>
                </c:pt>
                <c:pt idx="558">
                  <c:v>INT-23-00439</c:v>
                </c:pt>
                <c:pt idx="559">
                  <c:v>I240682</c:v>
                </c:pt>
                <c:pt idx="560">
                  <c:v>INT-23-00439</c:v>
                </c:pt>
                <c:pt idx="561">
                  <c:v>I240682</c:v>
                </c:pt>
                <c:pt idx="562">
                  <c:v>I250213</c:v>
                </c:pt>
                <c:pt idx="563">
                  <c:v>I250209</c:v>
                </c:pt>
                <c:pt idx="564">
                  <c:v>I250209</c:v>
                </c:pt>
                <c:pt idx="565">
                  <c:v>I250209</c:v>
                </c:pt>
                <c:pt idx="566">
                  <c:v>I260295</c:v>
                </c:pt>
                <c:pt idx="567">
                  <c:v>I260295</c:v>
                </c:pt>
                <c:pt idx="568">
                  <c:v>I240704</c:v>
                </c:pt>
                <c:pt idx="569">
                  <c:v>I240704</c:v>
                </c:pt>
                <c:pt idx="570">
                  <c:v>104</c:v>
                </c:pt>
                <c:pt idx="571">
                  <c:v>104</c:v>
                </c:pt>
                <c:pt idx="572">
                  <c:v>INT-23-00439</c:v>
                </c:pt>
                <c:pt idx="573">
                  <c:v>I240538</c:v>
                </c:pt>
                <c:pt idx="574">
                  <c:v>UI2560602</c:v>
                </c:pt>
                <c:pt idx="575">
                  <c:v>UI2560602</c:v>
                </c:pt>
                <c:pt idx="576">
                  <c:v>I250327</c:v>
                </c:pt>
                <c:pt idx="577">
                  <c:v>I250734</c:v>
                </c:pt>
                <c:pt idx="578">
                  <c:v>UI2560602</c:v>
                </c:pt>
                <c:pt idx="579">
                  <c:v>I250206</c:v>
                </c:pt>
                <c:pt idx="580">
                  <c:v>I240700</c:v>
                </c:pt>
                <c:pt idx="581">
                  <c:v>INT-21-00315</c:v>
                </c:pt>
                <c:pt idx="582">
                  <c:v>UI2560602</c:v>
                </c:pt>
                <c:pt idx="583">
                  <c:v>UI2560602</c:v>
                </c:pt>
                <c:pt idx="584">
                  <c:v>UI2560602</c:v>
                </c:pt>
                <c:pt idx="585">
                  <c:v>UI2560602</c:v>
                </c:pt>
                <c:pt idx="586">
                  <c:v>UI2560602</c:v>
                </c:pt>
                <c:pt idx="587">
                  <c:v>UI2560602</c:v>
                </c:pt>
                <c:pt idx="588">
                  <c:v>UI2560602</c:v>
                </c:pt>
                <c:pt idx="589">
                  <c:v>I240682</c:v>
                </c:pt>
                <c:pt idx="590">
                  <c:v>I260295</c:v>
                </c:pt>
                <c:pt idx="591">
                  <c:v>UI2560602</c:v>
                </c:pt>
                <c:pt idx="592">
                  <c:v>I250734</c:v>
                </c:pt>
                <c:pt idx="593">
                  <c:v>UI2560602</c:v>
                </c:pt>
                <c:pt idx="594">
                  <c:v>UI2560602</c:v>
                </c:pt>
                <c:pt idx="595">
                  <c:v>UI2560602</c:v>
                </c:pt>
                <c:pt idx="596">
                  <c:v>I240705</c:v>
                </c:pt>
                <c:pt idx="597">
                  <c:v>INT-23-00444</c:v>
                </c:pt>
                <c:pt idx="598">
                  <c:v>I250376</c:v>
                </c:pt>
                <c:pt idx="599">
                  <c:v>I240678</c:v>
                </c:pt>
                <c:pt idx="600">
                  <c:v>UI2560602</c:v>
                </c:pt>
                <c:pt idx="601">
                  <c:v>UI2560602</c:v>
                </c:pt>
                <c:pt idx="602">
                  <c:v>I240702</c:v>
                </c:pt>
                <c:pt idx="603">
                  <c:v>I240702</c:v>
                </c:pt>
                <c:pt idx="604">
                  <c:v>I240702</c:v>
                </c:pt>
                <c:pt idx="605">
                  <c:v>INT-23-00444</c:v>
                </c:pt>
                <c:pt idx="606">
                  <c:v>INT-23-00444</c:v>
                </c:pt>
                <c:pt idx="607">
                  <c:v>INT-23-00444</c:v>
                </c:pt>
                <c:pt idx="608">
                  <c:v>INT-23-00444</c:v>
                </c:pt>
                <c:pt idx="609">
                  <c:v>INT-23-00444</c:v>
                </c:pt>
                <c:pt idx="610">
                  <c:v>INT-23-00444</c:v>
                </c:pt>
                <c:pt idx="611">
                  <c:v>INT-23-00444</c:v>
                </c:pt>
                <c:pt idx="612">
                  <c:v>INT-23-00444</c:v>
                </c:pt>
                <c:pt idx="613">
                  <c:v>I250376</c:v>
                </c:pt>
                <c:pt idx="614">
                  <c:v>I250376</c:v>
                </c:pt>
                <c:pt idx="615">
                  <c:v>I250376</c:v>
                </c:pt>
                <c:pt idx="616">
                  <c:v>I250376</c:v>
                </c:pt>
                <c:pt idx="617">
                  <c:v>INT-23-00444</c:v>
                </c:pt>
                <c:pt idx="618">
                  <c:v>INT-23-00444</c:v>
                </c:pt>
                <c:pt idx="619">
                  <c:v>INT-23-00444</c:v>
                </c:pt>
                <c:pt idx="620">
                  <c:v>INT-23-00444</c:v>
                </c:pt>
                <c:pt idx="621">
                  <c:v>I240704</c:v>
                </c:pt>
                <c:pt idx="622">
                  <c:v>UI2560602</c:v>
                </c:pt>
                <c:pt idx="623">
                  <c:v>I240703</c:v>
                </c:pt>
                <c:pt idx="624">
                  <c:v>INT-23-00439</c:v>
                </c:pt>
                <c:pt idx="625">
                  <c:v>UI2560602</c:v>
                </c:pt>
                <c:pt idx="626">
                  <c:v>INT-23-00436</c:v>
                </c:pt>
                <c:pt idx="627">
                  <c:v>UI2560602</c:v>
                </c:pt>
                <c:pt idx="628">
                  <c:v>I250212</c:v>
                </c:pt>
                <c:pt idx="629">
                  <c:v>I250212</c:v>
                </c:pt>
                <c:pt idx="630">
                  <c:v>I250212</c:v>
                </c:pt>
                <c:pt idx="631">
                  <c:v>I240702</c:v>
                </c:pt>
                <c:pt idx="632">
                  <c:v>I240702</c:v>
                </c:pt>
                <c:pt idx="633">
                  <c:v>I240702</c:v>
                </c:pt>
                <c:pt idx="634">
                  <c:v>I240437</c:v>
                </c:pt>
                <c:pt idx="635">
                  <c:v>UI2560602</c:v>
                </c:pt>
                <c:pt idx="636">
                  <c:v>I240682</c:v>
                </c:pt>
                <c:pt idx="637">
                  <c:v>I250734</c:v>
                </c:pt>
                <c:pt idx="638">
                  <c:v>I250734</c:v>
                </c:pt>
                <c:pt idx="639">
                  <c:v>I250734</c:v>
                </c:pt>
                <c:pt idx="640">
                  <c:v>I250206</c:v>
                </c:pt>
                <c:pt idx="641">
                  <c:v>I240679</c:v>
                </c:pt>
                <c:pt idx="642">
                  <c:v>I240679</c:v>
                </c:pt>
                <c:pt idx="643">
                  <c:v>I240680</c:v>
                </c:pt>
                <c:pt idx="644">
                  <c:v>I240680</c:v>
                </c:pt>
                <c:pt idx="645">
                  <c:v>I240680</c:v>
                </c:pt>
                <c:pt idx="646">
                  <c:v>UI2560602</c:v>
                </c:pt>
                <c:pt idx="647">
                  <c:v>I260061</c:v>
                </c:pt>
                <c:pt idx="648">
                  <c:v>I240703</c:v>
                </c:pt>
                <c:pt idx="649">
                  <c:v>INT-21-00315</c:v>
                </c:pt>
                <c:pt idx="650">
                  <c:v>I240678</c:v>
                </c:pt>
                <c:pt idx="651">
                  <c:v>I240682</c:v>
                </c:pt>
                <c:pt idx="652">
                  <c:v>UI2560602</c:v>
                </c:pt>
                <c:pt idx="653">
                  <c:v>I250375</c:v>
                </c:pt>
                <c:pt idx="654">
                  <c:v>INT-23-00438</c:v>
                </c:pt>
                <c:pt idx="655">
                  <c:v>UI2560602</c:v>
                </c:pt>
                <c:pt idx="656">
                  <c:v>I260061</c:v>
                </c:pt>
                <c:pt idx="657">
                  <c:v>I240537</c:v>
                </c:pt>
                <c:pt idx="658">
                  <c:v>I240537</c:v>
                </c:pt>
                <c:pt idx="659">
                  <c:v>I250209</c:v>
                </c:pt>
                <c:pt idx="660">
                  <c:v>UI2560602</c:v>
                </c:pt>
                <c:pt idx="661">
                  <c:v>I240703</c:v>
                </c:pt>
                <c:pt idx="662">
                  <c:v>INT-21-00315</c:v>
                </c:pt>
                <c:pt idx="663">
                  <c:v>I240705</c:v>
                </c:pt>
                <c:pt idx="664">
                  <c:v>UI2560602</c:v>
                </c:pt>
                <c:pt idx="665">
                  <c:v>INT-23-00437</c:v>
                </c:pt>
                <c:pt idx="666">
                  <c:v>UI2560602</c:v>
                </c:pt>
                <c:pt idx="667">
                  <c:v>I250212</c:v>
                </c:pt>
                <c:pt idx="668">
                  <c:v>I250212</c:v>
                </c:pt>
                <c:pt idx="669">
                  <c:v>I250212</c:v>
                </c:pt>
                <c:pt idx="670">
                  <c:v>I250212</c:v>
                </c:pt>
                <c:pt idx="671">
                  <c:v>I250212</c:v>
                </c:pt>
                <c:pt idx="672">
                  <c:v>I250212</c:v>
                </c:pt>
                <c:pt idx="673">
                  <c:v>I250212</c:v>
                </c:pt>
                <c:pt idx="674">
                  <c:v>I250212</c:v>
                </c:pt>
                <c:pt idx="675">
                  <c:v>I250212</c:v>
                </c:pt>
                <c:pt idx="676">
                  <c:v>INT-23-00440</c:v>
                </c:pt>
                <c:pt idx="677">
                  <c:v>INT-23-00440</c:v>
                </c:pt>
                <c:pt idx="678">
                  <c:v>UI2560602</c:v>
                </c:pt>
                <c:pt idx="679">
                  <c:v>I240537</c:v>
                </c:pt>
                <c:pt idx="680">
                  <c:v>I240557</c:v>
                </c:pt>
                <c:pt idx="681">
                  <c:v>I240557</c:v>
                </c:pt>
                <c:pt idx="682">
                  <c:v>UI2560602</c:v>
                </c:pt>
                <c:pt idx="683">
                  <c:v>INT-23-00441</c:v>
                </c:pt>
                <c:pt idx="684">
                  <c:v>UI2560602</c:v>
                </c:pt>
                <c:pt idx="685">
                  <c:v>I240538</c:v>
                </c:pt>
                <c:pt idx="686">
                  <c:v>I240538</c:v>
                </c:pt>
                <c:pt idx="687">
                  <c:v>I240539</c:v>
                </c:pt>
                <c:pt idx="688">
                  <c:v>I240539</c:v>
                </c:pt>
                <c:pt idx="689">
                  <c:v>I260061</c:v>
                </c:pt>
                <c:pt idx="690">
                  <c:v>I260061</c:v>
                </c:pt>
                <c:pt idx="691">
                  <c:v>I240537</c:v>
                </c:pt>
                <c:pt idx="692">
                  <c:v>UI2560602</c:v>
                </c:pt>
                <c:pt idx="693">
                  <c:v>I240683</c:v>
                </c:pt>
                <c:pt idx="694">
                  <c:v>INT-21-00315</c:v>
                </c:pt>
                <c:pt idx="695">
                  <c:v>I240678</c:v>
                </c:pt>
                <c:pt idx="696">
                  <c:v>UI2560602</c:v>
                </c:pt>
                <c:pt idx="697">
                  <c:v>UI2560602</c:v>
                </c:pt>
                <c:pt idx="698">
                  <c:v>UI2560602</c:v>
                </c:pt>
                <c:pt idx="699">
                  <c:v>I240540</c:v>
                </c:pt>
                <c:pt idx="700">
                  <c:v>UI2560602</c:v>
                </c:pt>
                <c:pt idx="701">
                  <c:v>I260295</c:v>
                </c:pt>
                <c:pt idx="702">
                  <c:v>I240678</c:v>
                </c:pt>
                <c:pt idx="703">
                  <c:v>I240678</c:v>
                </c:pt>
                <c:pt idx="704">
                  <c:v>I250734</c:v>
                </c:pt>
                <c:pt idx="705">
                  <c:v>INT-23-00439</c:v>
                </c:pt>
                <c:pt idx="706">
                  <c:v>UI2560602</c:v>
                </c:pt>
                <c:pt idx="707">
                  <c:v>UI2560602</c:v>
                </c:pt>
                <c:pt idx="708">
                  <c:v>I250205</c:v>
                </c:pt>
                <c:pt idx="709">
                  <c:v>INT-23-00439</c:v>
                </c:pt>
                <c:pt idx="710">
                  <c:v>UI2560602</c:v>
                </c:pt>
                <c:pt idx="711">
                  <c:v>UI2560605</c:v>
                </c:pt>
                <c:pt idx="712">
                  <c:v>UI2560605</c:v>
                </c:pt>
                <c:pt idx="713">
                  <c:v>I240705</c:v>
                </c:pt>
                <c:pt idx="714">
                  <c:v>UI2560605</c:v>
                </c:pt>
                <c:pt idx="715">
                  <c:v>I240700</c:v>
                </c:pt>
                <c:pt idx="716">
                  <c:v>I240702</c:v>
                </c:pt>
                <c:pt idx="717">
                  <c:v>I240539</c:v>
                </c:pt>
                <c:pt idx="718">
                  <c:v>I240682</c:v>
                </c:pt>
                <c:pt idx="719">
                  <c:v>I240681</c:v>
                </c:pt>
                <c:pt idx="720">
                  <c:v>I240705</c:v>
                </c:pt>
                <c:pt idx="721">
                  <c:v>I240705</c:v>
                </c:pt>
                <c:pt idx="722">
                  <c:v>I240705</c:v>
                </c:pt>
                <c:pt idx="723">
                  <c:v>UI2560605</c:v>
                </c:pt>
                <c:pt idx="724">
                  <c:v>UI2560605</c:v>
                </c:pt>
                <c:pt idx="725">
                  <c:v>UI2560605</c:v>
                </c:pt>
                <c:pt idx="726">
                  <c:v>I260061</c:v>
                </c:pt>
                <c:pt idx="727">
                  <c:v>UI2560605</c:v>
                </c:pt>
                <c:pt idx="728">
                  <c:v>I240540</c:v>
                </c:pt>
                <c:pt idx="729">
                  <c:v>UI2560605</c:v>
                </c:pt>
                <c:pt idx="730">
                  <c:v>UI2560605</c:v>
                </c:pt>
                <c:pt idx="731">
                  <c:v>I240539</c:v>
                </c:pt>
                <c:pt idx="732">
                  <c:v>INT-23-00439</c:v>
                </c:pt>
                <c:pt idx="733">
                  <c:v>I240702</c:v>
                </c:pt>
                <c:pt idx="734">
                  <c:v>I240702</c:v>
                </c:pt>
                <c:pt idx="735">
                  <c:v>I240702</c:v>
                </c:pt>
                <c:pt idx="736">
                  <c:v>I240703</c:v>
                </c:pt>
                <c:pt idx="737">
                  <c:v>I240682</c:v>
                </c:pt>
                <c:pt idx="738">
                  <c:v>I240703</c:v>
                </c:pt>
                <c:pt idx="739">
                  <c:v>I240703</c:v>
                </c:pt>
                <c:pt idx="740">
                  <c:v>I240703</c:v>
                </c:pt>
                <c:pt idx="741">
                  <c:v>I240703</c:v>
                </c:pt>
                <c:pt idx="742">
                  <c:v>I240703</c:v>
                </c:pt>
                <c:pt idx="743">
                  <c:v>I240703</c:v>
                </c:pt>
                <c:pt idx="744">
                  <c:v>I240703</c:v>
                </c:pt>
                <c:pt idx="745">
                  <c:v>I240703</c:v>
                </c:pt>
                <c:pt idx="746">
                  <c:v>I240703</c:v>
                </c:pt>
                <c:pt idx="747">
                  <c:v>I240703</c:v>
                </c:pt>
                <c:pt idx="748">
                  <c:v>I240679</c:v>
                </c:pt>
                <c:pt idx="749">
                  <c:v>I260294</c:v>
                </c:pt>
                <c:pt idx="750">
                  <c:v>I260295</c:v>
                </c:pt>
                <c:pt idx="751">
                  <c:v>I240682</c:v>
                </c:pt>
                <c:pt idx="752">
                  <c:v>I240682</c:v>
                </c:pt>
                <c:pt idx="753">
                  <c:v>UI2560605</c:v>
                </c:pt>
                <c:pt idx="754">
                  <c:v>I240682</c:v>
                </c:pt>
                <c:pt idx="755">
                  <c:v>UI2560605</c:v>
                </c:pt>
                <c:pt idx="756">
                  <c:v>UI2560605</c:v>
                </c:pt>
                <c:pt idx="757">
                  <c:v>I240705</c:v>
                </c:pt>
                <c:pt idx="758">
                  <c:v>UI2560605</c:v>
                </c:pt>
                <c:pt idx="759">
                  <c:v>UI2560605</c:v>
                </c:pt>
                <c:pt idx="760">
                  <c:v>UI2560605</c:v>
                </c:pt>
                <c:pt idx="761">
                  <c:v>I240539</c:v>
                </c:pt>
                <c:pt idx="762">
                  <c:v>I260296</c:v>
                </c:pt>
                <c:pt idx="763">
                  <c:v>I260296</c:v>
                </c:pt>
                <c:pt idx="764">
                  <c:v>I240435</c:v>
                </c:pt>
                <c:pt idx="765">
                  <c:v>I240437</c:v>
                </c:pt>
                <c:pt idx="766">
                  <c:v>I240440</c:v>
                </c:pt>
                <c:pt idx="767">
                  <c:v>I240442</c:v>
                </c:pt>
                <c:pt idx="768">
                  <c:v>I240538</c:v>
                </c:pt>
                <c:pt idx="769">
                  <c:v>I240539</c:v>
                </c:pt>
                <c:pt idx="770">
                  <c:v>I240540</c:v>
                </c:pt>
                <c:pt idx="771">
                  <c:v>I240678</c:v>
                </c:pt>
                <c:pt idx="772">
                  <c:v>I250114</c:v>
                </c:pt>
                <c:pt idx="773">
                  <c:v>I250205</c:v>
                </c:pt>
                <c:pt idx="774">
                  <c:v>I250209</c:v>
                </c:pt>
                <c:pt idx="775">
                  <c:v>I250210</c:v>
                </c:pt>
                <c:pt idx="776">
                  <c:v>I250212</c:v>
                </c:pt>
                <c:pt idx="777">
                  <c:v>I250378</c:v>
                </c:pt>
                <c:pt idx="778">
                  <c:v>INT-21-00315</c:v>
                </c:pt>
                <c:pt idx="779">
                  <c:v>INT-23-00435</c:v>
                </c:pt>
                <c:pt idx="780">
                  <c:v>INT-23-00436</c:v>
                </c:pt>
                <c:pt idx="781">
                  <c:v>INT-23-00437</c:v>
                </c:pt>
                <c:pt idx="782">
                  <c:v>INT-23-00439</c:v>
                </c:pt>
                <c:pt idx="783">
                  <c:v>INT-23-00441</c:v>
                </c:pt>
                <c:pt idx="784">
                  <c:v>INT-23-00442</c:v>
                </c:pt>
                <c:pt idx="785">
                  <c:v>INT-23-00444</c:v>
                </c:pt>
                <c:pt idx="786">
                  <c:v>INT-23-00445</c:v>
                </c:pt>
                <c:pt idx="787">
                  <c:v>INT-23-00446</c:v>
                </c:pt>
                <c:pt idx="788">
                  <c:v>INT-23-00447</c:v>
                </c:pt>
                <c:pt idx="789">
                  <c:v>UI2560605</c:v>
                </c:pt>
                <c:pt idx="790">
                  <c:v>UI2560605</c:v>
                </c:pt>
                <c:pt idx="791">
                  <c:v>UI2560605</c:v>
                </c:pt>
                <c:pt idx="792">
                  <c:v>UI2560605</c:v>
                </c:pt>
                <c:pt idx="793">
                  <c:v>UI2560605</c:v>
                </c:pt>
                <c:pt idx="794">
                  <c:v>I240538</c:v>
                </c:pt>
                <c:pt idx="795">
                  <c:v>I240539</c:v>
                </c:pt>
                <c:pt idx="796">
                  <c:v>I250202</c:v>
                </c:pt>
                <c:pt idx="797">
                  <c:v>I250205</c:v>
                </c:pt>
                <c:pt idx="798">
                  <c:v>UI2560605</c:v>
                </c:pt>
                <c:pt idx="799">
                  <c:v>I250207</c:v>
                </c:pt>
                <c:pt idx="800">
                  <c:v>INT-23-00764</c:v>
                </c:pt>
                <c:pt idx="801">
                  <c:v>UI2560605</c:v>
                </c:pt>
                <c:pt idx="802">
                  <c:v>INT-23-00437</c:v>
                </c:pt>
                <c:pt idx="803">
                  <c:v>UI2560605</c:v>
                </c:pt>
                <c:pt idx="804">
                  <c:v>I240540</c:v>
                </c:pt>
                <c:pt idx="805">
                  <c:v>UI2560605</c:v>
                </c:pt>
                <c:pt idx="806">
                  <c:v>I240678</c:v>
                </c:pt>
                <c:pt idx="807">
                  <c:v>I240704</c:v>
                </c:pt>
                <c:pt idx="808">
                  <c:v>I240702</c:v>
                </c:pt>
                <c:pt idx="809">
                  <c:v>INT-21-00315</c:v>
                </c:pt>
                <c:pt idx="810">
                  <c:v>INT-21-00315</c:v>
                </c:pt>
                <c:pt idx="811">
                  <c:v>INT-21-00315</c:v>
                </c:pt>
                <c:pt idx="812">
                  <c:v>I240702</c:v>
                </c:pt>
                <c:pt idx="813">
                  <c:v>INT-23-00435</c:v>
                </c:pt>
                <c:pt idx="814">
                  <c:v>I240682</c:v>
                </c:pt>
                <c:pt idx="815">
                  <c:v>I250375</c:v>
                </c:pt>
                <c:pt idx="816">
                  <c:v>UI2560603</c:v>
                </c:pt>
                <c:pt idx="817">
                  <c:v>UI2560603</c:v>
                </c:pt>
                <c:pt idx="818">
                  <c:v>I250209</c:v>
                </c:pt>
                <c:pt idx="819">
                  <c:v>I250210</c:v>
                </c:pt>
                <c:pt idx="820">
                  <c:v>I260295</c:v>
                </c:pt>
                <c:pt idx="821">
                  <c:v>UI2560603</c:v>
                </c:pt>
                <c:pt idx="822">
                  <c:v>INT-23-00437</c:v>
                </c:pt>
                <c:pt idx="823">
                  <c:v>I250377</c:v>
                </c:pt>
                <c:pt idx="824">
                  <c:v>UI2560603</c:v>
                </c:pt>
                <c:pt idx="825">
                  <c:v>UI2560603</c:v>
                </c:pt>
                <c:pt idx="826">
                  <c:v>I260295</c:v>
                </c:pt>
                <c:pt idx="827">
                  <c:v>INT-23-00435</c:v>
                </c:pt>
                <c:pt idx="828">
                  <c:v>I250206</c:v>
                </c:pt>
                <c:pt idx="829">
                  <c:v>UI2560603</c:v>
                </c:pt>
                <c:pt idx="830">
                  <c:v>I240538</c:v>
                </c:pt>
                <c:pt idx="831">
                  <c:v>I250734</c:v>
                </c:pt>
                <c:pt idx="832">
                  <c:v>UI2560603</c:v>
                </c:pt>
                <c:pt idx="833">
                  <c:v>UI2560603</c:v>
                </c:pt>
                <c:pt idx="834">
                  <c:v>UI2560603</c:v>
                </c:pt>
                <c:pt idx="835">
                  <c:v>I250213</c:v>
                </c:pt>
                <c:pt idx="836">
                  <c:v>I250213</c:v>
                </c:pt>
                <c:pt idx="837">
                  <c:v>UI2560603</c:v>
                </c:pt>
                <c:pt idx="838">
                  <c:v>I250734</c:v>
                </c:pt>
                <c:pt idx="839">
                  <c:v>INT-23-00439</c:v>
                </c:pt>
                <c:pt idx="840">
                  <c:v>I250378</c:v>
                </c:pt>
                <c:pt idx="841">
                  <c:v>I260061</c:v>
                </c:pt>
                <c:pt idx="842">
                  <c:v>UI2560604</c:v>
                </c:pt>
                <c:pt idx="843">
                  <c:v>I250378</c:v>
                </c:pt>
                <c:pt idx="844">
                  <c:v>UI2560604</c:v>
                </c:pt>
                <c:pt idx="845">
                  <c:v>I240682</c:v>
                </c:pt>
                <c:pt idx="846">
                  <c:v>I240704</c:v>
                </c:pt>
                <c:pt idx="847">
                  <c:v>I250327</c:v>
                </c:pt>
                <c:pt idx="848">
                  <c:v>I240782</c:v>
                </c:pt>
                <c:pt idx="849">
                  <c:v>UI2560604</c:v>
                </c:pt>
                <c:pt idx="850">
                  <c:v>UI2560604</c:v>
                </c:pt>
                <c:pt idx="851">
                  <c:v>UI2560604</c:v>
                </c:pt>
                <c:pt idx="852">
                  <c:v>UI2560604</c:v>
                </c:pt>
                <c:pt idx="853">
                  <c:v>UI2560604</c:v>
                </c:pt>
                <c:pt idx="854">
                  <c:v>INT-23-00435</c:v>
                </c:pt>
                <c:pt idx="855">
                  <c:v>INT-23-00439</c:v>
                </c:pt>
                <c:pt idx="856">
                  <c:v>I240540</c:v>
                </c:pt>
                <c:pt idx="857">
                  <c:v>UI2560604</c:v>
                </c:pt>
                <c:pt idx="858">
                  <c:v>UI2560604</c:v>
                </c:pt>
                <c:pt idx="859">
                  <c:v>INT-23-00764</c:v>
                </c:pt>
                <c:pt idx="860">
                  <c:v>INT-23-00764</c:v>
                </c:pt>
                <c:pt idx="861">
                  <c:v>I250327</c:v>
                </c:pt>
                <c:pt idx="862">
                  <c:v>UI2560604</c:v>
                </c:pt>
                <c:pt idx="863">
                  <c:v>I240682</c:v>
                </c:pt>
                <c:pt idx="864">
                  <c:v>UI2560604</c:v>
                </c:pt>
                <c:pt idx="865">
                  <c:v>I240518</c:v>
                </c:pt>
                <c:pt idx="866">
                  <c:v>I240704</c:v>
                </c:pt>
                <c:pt idx="867">
                  <c:v>I240682</c:v>
                </c:pt>
                <c:pt idx="868">
                  <c:v>I250374</c:v>
                </c:pt>
                <c:pt idx="869">
                  <c:v>I240704</c:v>
                </c:pt>
                <c:pt idx="870">
                  <c:v>I240704</c:v>
                </c:pt>
                <c:pt idx="871">
                  <c:v>I240684</c:v>
                </c:pt>
                <c:pt idx="872">
                  <c:v>UI2560604</c:v>
                </c:pt>
                <c:pt idx="873">
                  <c:v>I240540</c:v>
                </c:pt>
                <c:pt idx="874">
                  <c:v>UI2560604</c:v>
                </c:pt>
                <c:pt idx="875">
                  <c:v>UI2560604</c:v>
                </c:pt>
                <c:pt idx="876">
                  <c:v>UI2560604</c:v>
                </c:pt>
                <c:pt idx="877">
                  <c:v>INT-23-00439</c:v>
                </c:pt>
                <c:pt idx="878">
                  <c:v>I250210</c:v>
                </c:pt>
                <c:pt idx="879">
                  <c:v>I240540</c:v>
                </c:pt>
                <c:pt idx="880">
                  <c:v>I240702</c:v>
                </c:pt>
                <c:pt idx="881">
                  <c:v>I250734</c:v>
                </c:pt>
                <c:pt idx="882">
                  <c:v>I260296</c:v>
                </c:pt>
                <c:pt idx="883">
                  <c:v>I240680</c:v>
                </c:pt>
                <c:pt idx="884">
                  <c:v>I240678</c:v>
                </c:pt>
                <c:pt idx="885">
                  <c:v>I240705</c:v>
                </c:pt>
                <c:pt idx="886">
                  <c:v>UI2560604</c:v>
                </c:pt>
                <c:pt idx="887">
                  <c:v>UI2560604</c:v>
                </c:pt>
                <c:pt idx="888">
                  <c:v>UI2560604</c:v>
                </c:pt>
                <c:pt idx="889">
                  <c:v>I240538</c:v>
                </c:pt>
                <c:pt idx="890">
                  <c:v>UI2560604</c:v>
                </c:pt>
                <c:pt idx="891">
                  <c:v>INT-21-00315</c:v>
                </c:pt>
                <c:pt idx="892">
                  <c:v>I250307</c:v>
                </c:pt>
                <c:pt idx="893">
                  <c:v>I240705</c:v>
                </c:pt>
                <c:pt idx="894">
                  <c:v>I250212</c:v>
                </c:pt>
                <c:pt idx="895">
                  <c:v>I250212</c:v>
                </c:pt>
                <c:pt idx="896">
                  <c:v>I250212</c:v>
                </c:pt>
                <c:pt idx="897">
                  <c:v>I250212</c:v>
                </c:pt>
                <c:pt idx="898">
                  <c:v>I250212</c:v>
                </c:pt>
                <c:pt idx="899">
                  <c:v>I250212</c:v>
                </c:pt>
                <c:pt idx="900">
                  <c:v>INT-23-00447</c:v>
                </c:pt>
                <c:pt idx="901">
                  <c:v>UI2560604</c:v>
                </c:pt>
                <c:pt idx="902">
                  <c:v>UI2560604</c:v>
                </c:pt>
                <c:pt idx="903">
                  <c:v>I250374</c:v>
                </c:pt>
                <c:pt idx="904">
                  <c:v>I250377</c:v>
                </c:pt>
                <c:pt idx="905">
                  <c:v>INT-23-00447</c:v>
                </c:pt>
                <c:pt idx="906">
                  <c:v>I250213</c:v>
                </c:pt>
                <c:pt idx="907">
                  <c:v>I240519</c:v>
                </c:pt>
                <c:pt idx="908">
                  <c:v>I250298</c:v>
                </c:pt>
                <c:pt idx="909">
                  <c:v>UI2560604</c:v>
                </c:pt>
                <c:pt idx="910">
                  <c:v>UI2560604</c:v>
                </c:pt>
                <c:pt idx="911">
                  <c:v>INT-21-00315</c:v>
                </c:pt>
                <c:pt idx="912">
                  <c:v>I260159</c:v>
                </c:pt>
                <c:pt idx="913">
                  <c:v>I240519</c:v>
                </c:pt>
                <c:pt idx="914">
                  <c:v>I250298</c:v>
                </c:pt>
                <c:pt idx="915">
                  <c:v>UI2560604</c:v>
                </c:pt>
                <c:pt idx="916">
                  <c:v>UI2560604</c:v>
                </c:pt>
                <c:pt idx="917">
                  <c:v>INT-21-00315</c:v>
                </c:pt>
                <c:pt idx="918">
                  <c:v>I240519</c:v>
                </c:pt>
                <c:pt idx="919">
                  <c:v>I250298</c:v>
                </c:pt>
                <c:pt idx="920">
                  <c:v>UI2560604</c:v>
                </c:pt>
                <c:pt idx="921">
                  <c:v>UI2560604</c:v>
                </c:pt>
                <c:pt idx="922">
                  <c:v>I250298</c:v>
                </c:pt>
                <c:pt idx="923">
                  <c:v>109</c:v>
                </c:pt>
                <c:pt idx="924">
                  <c:v>109</c:v>
                </c:pt>
                <c:pt idx="925">
                  <c:v>I260159</c:v>
                </c:pt>
                <c:pt idx="926">
                  <c:v>I250298</c:v>
                </c:pt>
                <c:pt idx="927">
                  <c:v>109</c:v>
                </c:pt>
                <c:pt idx="928">
                  <c:v>109</c:v>
                </c:pt>
                <c:pt idx="929">
                  <c:v>109</c:v>
                </c:pt>
                <c:pt idx="930">
                  <c:v>109</c:v>
                </c:pt>
                <c:pt idx="931">
                  <c:v>I240519</c:v>
                </c:pt>
                <c:pt idx="932">
                  <c:v>I250327</c:v>
                </c:pt>
                <c:pt idx="933">
                  <c:v>I260160</c:v>
                </c:pt>
                <c:pt idx="934">
                  <c:v>I250327</c:v>
                </c:pt>
                <c:pt idx="935">
                  <c:v>I250327</c:v>
                </c:pt>
                <c:pt idx="936">
                  <c:v>I240538</c:v>
                </c:pt>
                <c:pt idx="937">
                  <c:v>I240705</c:v>
                </c:pt>
                <c:pt idx="938">
                  <c:v>I240705</c:v>
                </c:pt>
                <c:pt idx="939">
                  <c:v>I260295</c:v>
                </c:pt>
                <c:pt idx="940">
                  <c:v>I260179</c:v>
                </c:pt>
                <c:pt idx="941">
                  <c:v>INT-23-00436</c:v>
                </c:pt>
                <c:pt idx="942">
                  <c:v>109</c:v>
                </c:pt>
                <c:pt idx="943">
                  <c:v>109</c:v>
                </c:pt>
                <c:pt idx="944">
                  <c:v>UI2560606</c:v>
                </c:pt>
                <c:pt idx="945">
                  <c:v>I250734</c:v>
                </c:pt>
                <c:pt idx="946">
                  <c:v>I240700</c:v>
                </c:pt>
                <c:pt idx="947">
                  <c:v>INT-21-00315</c:v>
                </c:pt>
                <c:pt idx="948">
                  <c:v>INT-21-00315</c:v>
                </c:pt>
                <c:pt idx="949">
                  <c:v>INT-21-00315</c:v>
                </c:pt>
                <c:pt idx="950">
                  <c:v>INT-21-00315</c:v>
                </c:pt>
                <c:pt idx="951">
                  <c:v>UI2560606</c:v>
                </c:pt>
                <c:pt idx="952">
                  <c:v>UI2560606</c:v>
                </c:pt>
                <c:pt idx="953">
                  <c:v>I240700</c:v>
                </c:pt>
                <c:pt idx="954">
                  <c:v>UI2560606</c:v>
                </c:pt>
                <c:pt idx="955">
                  <c:v>I240678</c:v>
                </c:pt>
                <c:pt idx="956">
                  <c:v>I250378</c:v>
                </c:pt>
                <c:pt idx="957">
                  <c:v>I260298</c:v>
                </c:pt>
                <c:pt idx="958">
                  <c:v>I260068</c:v>
                </c:pt>
                <c:pt idx="959">
                  <c:v>I260068</c:v>
                </c:pt>
                <c:pt idx="960">
                  <c:v>I260068</c:v>
                </c:pt>
                <c:pt idx="961">
                  <c:v>I260068</c:v>
                </c:pt>
                <c:pt idx="962">
                  <c:v>I260068</c:v>
                </c:pt>
                <c:pt idx="963">
                  <c:v>I260068</c:v>
                </c:pt>
                <c:pt idx="964">
                  <c:v>I260068</c:v>
                </c:pt>
                <c:pt idx="965">
                  <c:v>I260068</c:v>
                </c:pt>
                <c:pt idx="966">
                  <c:v>I260068</c:v>
                </c:pt>
                <c:pt idx="967">
                  <c:v>I260068</c:v>
                </c:pt>
                <c:pt idx="968">
                  <c:v>I260068</c:v>
                </c:pt>
                <c:pt idx="969">
                  <c:v>I260068</c:v>
                </c:pt>
                <c:pt idx="970">
                  <c:v>I260068</c:v>
                </c:pt>
                <c:pt idx="971">
                  <c:v>I260068</c:v>
                </c:pt>
                <c:pt idx="972">
                  <c:v>I260068</c:v>
                </c:pt>
                <c:pt idx="973">
                  <c:v>I260068</c:v>
                </c:pt>
                <c:pt idx="974">
                  <c:v>I260068</c:v>
                </c:pt>
                <c:pt idx="975">
                  <c:v>I260068</c:v>
                </c:pt>
                <c:pt idx="976">
                  <c:v>I260068</c:v>
                </c:pt>
                <c:pt idx="977">
                  <c:v>I260068</c:v>
                </c:pt>
                <c:pt idx="978">
                  <c:v>I260068</c:v>
                </c:pt>
                <c:pt idx="979">
                  <c:v>I260068</c:v>
                </c:pt>
                <c:pt idx="980">
                  <c:v>I250327</c:v>
                </c:pt>
                <c:pt idx="981">
                  <c:v>INT-23-00435</c:v>
                </c:pt>
                <c:pt idx="982">
                  <c:v>I240705</c:v>
                </c:pt>
                <c:pt idx="983">
                  <c:v>I240705</c:v>
                </c:pt>
                <c:pt idx="984">
                  <c:v>I260160</c:v>
                </c:pt>
                <c:pt idx="985">
                  <c:v>I260180</c:v>
                </c:pt>
                <c:pt idx="986">
                  <c:v>I260160</c:v>
                </c:pt>
                <c:pt idx="987">
                  <c:v>I260180</c:v>
                </c:pt>
                <c:pt idx="988">
                  <c:v>I260160</c:v>
                </c:pt>
                <c:pt idx="989">
                  <c:v>I260160</c:v>
                </c:pt>
                <c:pt idx="990">
                  <c:v>I260160</c:v>
                </c:pt>
                <c:pt idx="991">
                  <c:v>I260361</c:v>
                </c:pt>
                <c:pt idx="992">
                  <c:v>I260361</c:v>
                </c:pt>
                <c:pt idx="993">
                  <c:v>I260361</c:v>
                </c:pt>
                <c:pt idx="994">
                  <c:v>I260361</c:v>
                </c:pt>
                <c:pt idx="995">
                  <c:v>I260361</c:v>
                </c:pt>
                <c:pt idx="996">
                  <c:v>I260361</c:v>
                </c:pt>
                <c:pt idx="997">
                  <c:v>I260361</c:v>
                </c:pt>
                <c:pt idx="998">
                  <c:v>I240540</c:v>
                </c:pt>
                <c:pt idx="999">
                  <c:v>I240704</c:v>
                </c:pt>
                <c:pt idx="1000">
                  <c:v>INT-23-00764</c:v>
                </c:pt>
                <c:pt idx="1001">
                  <c:v>UI2560606</c:v>
                </c:pt>
                <c:pt idx="1002">
                  <c:v>UI2560606</c:v>
                </c:pt>
                <c:pt idx="1003">
                  <c:v>I250206</c:v>
                </c:pt>
                <c:pt idx="1004">
                  <c:v>I260295</c:v>
                </c:pt>
                <c:pt idx="1005">
                  <c:v>UI2560606</c:v>
                </c:pt>
                <c:pt idx="1006">
                  <c:v>INT-23-00439</c:v>
                </c:pt>
                <c:pt idx="1007">
                  <c:v>INT-23-00439</c:v>
                </c:pt>
                <c:pt idx="1008">
                  <c:v>INT-21-00315</c:v>
                </c:pt>
                <c:pt idx="1009">
                  <c:v>INT-23-00439</c:v>
                </c:pt>
                <c:pt idx="1010">
                  <c:v>I250206</c:v>
                </c:pt>
                <c:pt idx="1011">
                  <c:v>UI2560606</c:v>
                </c:pt>
                <c:pt idx="1012">
                  <c:v>UI2560606</c:v>
                </c:pt>
                <c:pt idx="1013">
                  <c:v>I260295</c:v>
                </c:pt>
                <c:pt idx="1014">
                  <c:v>I260295</c:v>
                </c:pt>
                <c:pt idx="1015">
                  <c:v>I260208</c:v>
                </c:pt>
                <c:pt idx="1016">
                  <c:v>I260208</c:v>
                </c:pt>
                <c:pt idx="1017">
                  <c:v>I260208</c:v>
                </c:pt>
                <c:pt idx="1018">
                  <c:v>I260208</c:v>
                </c:pt>
                <c:pt idx="1019">
                  <c:v>I240539</c:v>
                </c:pt>
                <c:pt idx="1020">
                  <c:v>UI2560606</c:v>
                </c:pt>
                <c:pt idx="1021">
                  <c:v>UI2560606</c:v>
                </c:pt>
                <c:pt idx="1022">
                  <c:v>UI2560606</c:v>
                </c:pt>
                <c:pt idx="1023">
                  <c:v>UI2560606</c:v>
                </c:pt>
                <c:pt idx="1024">
                  <c:v>UI2560606</c:v>
                </c:pt>
                <c:pt idx="1025">
                  <c:v>I240678</c:v>
                </c:pt>
                <c:pt idx="1026">
                  <c:v>I260061</c:v>
                </c:pt>
                <c:pt idx="1027">
                  <c:v>UI2560606</c:v>
                </c:pt>
                <c:pt idx="1028">
                  <c:v>I250210</c:v>
                </c:pt>
                <c:pt idx="1029">
                  <c:v>I250378</c:v>
                </c:pt>
                <c:pt idx="1030">
                  <c:v>I250378</c:v>
                </c:pt>
                <c:pt idx="1031">
                  <c:v>INT-23-00764</c:v>
                </c:pt>
                <c:pt idx="1032">
                  <c:v>INT-23-00764</c:v>
                </c:pt>
                <c:pt idx="1033">
                  <c:v>UI2560606</c:v>
                </c:pt>
                <c:pt idx="1034">
                  <c:v>INT-23-00439</c:v>
                </c:pt>
                <c:pt idx="1035">
                  <c:v>I240438</c:v>
                </c:pt>
                <c:pt idx="1036">
                  <c:v>I240438</c:v>
                </c:pt>
                <c:pt idx="1037">
                  <c:v>I240438</c:v>
                </c:pt>
                <c:pt idx="1038">
                  <c:v>I240438</c:v>
                </c:pt>
                <c:pt idx="1039">
                  <c:v>I240438</c:v>
                </c:pt>
                <c:pt idx="1040">
                  <c:v>I240438</c:v>
                </c:pt>
                <c:pt idx="1041">
                  <c:v>I240438</c:v>
                </c:pt>
                <c:pt idx="1042">
                  <c:v>I240438</c:v>
                </c:pt>
                <c:pt idx="1043">
                  <c:v>I250206</c:v>
                </c:pt>
                <c:pt idx="1044">
                  <c:v>I240679</c:v>
                </c:pt>
                <c:pt idx="1045">
                  <c:v>I240680</c:v>
                </c:pt>
                <c:pt idx="1046">
                  <c:v>I250210</c:v>
                </c:pt>
                <c:pt idx="1047">
                  <c:v>INT-23-00447</c:v>
                </c:pt>
                <c:pt idx="1048">
                  <c:v>I240539</c:v>
                </c:pt>
                <c:pt idx="1049">
                  <c:v>I240678</c:v>
                </c:pt>
                <c:pt idx="1050">
                  <c:v>UI2560606</c:v>
                </c:pt>
                <c:pt idx="1051">
                  <c:v>I240678</c:v>
                </c:pt>
                <c:pt idx="1052">
                  <c:v>I240518</c:v>
                </c:pt>
                <c:pt idx="1053">
                  <c:v>I250202</c:v>
                </c:pt>
                <c:pt idx="1054">
                  <c:v>I240538</c:v>
                </c:pt>
                <c:pt idx="1055">
                  <c:v>UI2560606</c:v>
                </c:pt>
                <c:pt idx="1056">
                  <c:v>UI2560606</c:v>
                </c:pt>
                <c:pt idx="1057">
                  <c:v>UI2560606</c:v>
                </c:pt>
                <c:pt idx="1058">
                  <c:v>I240704</c:v>
                </c:pt>
                <c:pt idx="1059">
                  <c:v>I240682</c:v>
                </c:pt>
                <c:pt idx="1060">
                  <c:v>INT-23-00440</c:v>
                </c:pt>
                <c:pt idx="1061">
                  <c:v>UI2560606</c:v>
                </c:pt>
                <c:pt idx="1062">
                  <c:v>I250210</c:v>
                </c:pt>
                <c:pt idx="1063">
                  <c:v>I240681</c:v>
                </c:pt>
                <c:pt idx="1064">
                  <c:v>I260296</c:v>
                </c:pt>
                <c:pt idx="1065">
                  <c:v>I240705</c:v>
                </c:pt>
                <c:pt idx="1066">
                  <c:v>UI2560606</c:v>
                </c:pt>
                <c:pt idx="1067">
                  <c:v>I240704</c:v>
                </c:pt>
                <c:pt idx="1068">
                  <c:v>INT-23-00439</c:v>
                </c:pt>
                <c:pt idx="1069">
                  <c:v>UI2560606</c:v>
                </c:pt>
                <c:pt idx="1070">
                  <c:v>I260061</c:v>
                </c:pt>
                <c:pt idx="1071">
                  <c:v>I250734</c:v>
                </c:pt>
                <c:pt idx="1072">
                  <c:v>I250734</c:v>
                </c:pt>
                <c:pt idx="1073">
                  <c:v>UI2560606</c:v>
                </c:pt>
                <c:pt idx="1074">
                  <c:v>I240701</c:v>
                </c:pt>
                <c:pt idx="1075">
                  <c:v>I240539</c:v>
                </c:pt>
                <c:pt idx="1076">
                  <c:v>I240539</c:v>
                </c:pt>
                <c:pt idx="1077">
                  <c:v>UI2560606</c:v>
                </c:pt>
                <c:pt idx="1078">
                  <c:v>I240702</c:v>
                </c:pt>
                <c:pt idx="1079">
                  <c:v>INT-23-00764</c:v>
                </c:pt>
                <c:pt idx="1080">
                  <c:v>UI2560606</c:v>
                </c:pt>
                <c:pt idx="1081">
                  <c:v>I250207</c:v>
                </c:pt>
                <c:pt idx="1082">
                  <c:v>I260295</c:v>
                </c:pt>
                <c:pt idx="1083">
                  <c:v>I250210</c:v>
                </c:pt>
                <c:pt idx="1084">
                  <c:v>I240682</c:v>
                </c:pt>
                <c:pt idx="1085">
                  <c:v>UI2560606</c:v>
                </c:pt>
                <c:pt idx="1086">
                  <c:v>UI2560606</c:v>
                </c:pt>
                <c:pt idx="1087">
                  <c:v>I250209</c:v>
                </c:pt>
                <c:pt idx="1088">
                  <c:v>I250206</c:v>
                </c:pt>
                <c:pt idx="1089">
                  <c:v>UI2560606</c:v>
                </c:pt>
                <c:pt idx="1090">
                  <c:v>I250209</c:v>
                </c:pt>
                <c:pt idx="1091">
                  <c:v>I250202</c:v>
                </c:pt>
                <c:pt idx="1092">
                  <c:v>I240702</c:v>
                </c:pt>
                <c:pt idx="1093">
                  <c:v>I240682</c:v>
                </c:pt>
                <c:pt idx="1094">
                  <c:v>UI2560606</c:v>
                </c:pt>
                <c:pt idx="1095">
                  <c:v>UI2560606</c:v>
                </c:pt>
                <c:pt idx="1096">
                  <c:v>UI2560606</c:v>
                </c:pt>
                <c:pt idx="1097">
                  <c:v>111</c:v>
                </c:pt>
                <c:pt idx="1098">
                  <c:v>111</c:v>
                </c:pt>
                <c:pt idx="1099">
                  <c:v>111</c:v>
                </c:pt>
                <c:pt idx="1100">
                  <c:v>I240704</c:v>
                </c:pt>
                <c:pt idx="1101">
                  <c:v>I240705</c:v>
                </c:pt>
                <c:pt idx="1102">
                  <c:v>I240705</c:v>
                </c:pt>
                <c:pt idx="1103">
                  <c:v>I240705</c:v>
                </c:pt>
                <c:pt idx="1104">
                  <c:v>I240705</c:v>
                </c:pt>
                <c:pt idx="1105">
                  <c:v>I250380</c:v>
                </c:pt>
                <c:pt idx="1106">
                  <c:v>I250380</c:v>
                </c:pt>
                <c:pt idx="1107">
                  <c:v>I250380</c:v>
                </c:pt>
                <c:pt idx="1108">
                  <c:v>I250380</c:v>
                </c:pt>
                <c:pt idx="1109">
                  <c:v>I250380</c:v>
                </c:pt>
                <c:pt idx="1110">
                  <c:v>I250380</c:v>
                </c:pt>
                <c:pt idx="1111">
                  <c:v>I250380</c:v>
                </c:pt>
                <c:pt idx="1112">
                  <c:v>I250380</c:v>
                </c:pt>
                <c:pt idx="1113">
                  <c:v>I250380</c:v>
                </c:pt>
                <c:pt idx="1114">
                  <c:v>INT-23-00440</c:v>
                </c:pt>
                <c:pt idx="1115">
                  <c:v>UI2560607</c:v>
                </c:pt>
                <c:pt idx="1116">
                  <c:v>I250212</c:v>
                </c:pt>
                <c:pt idx="1117">
                  <c:v>I250212</c:v>
                </c:pt>
                <c:pt idx="1118">
                  <c:v>UI2560607</c:v>
                </c:pt>
                <c:pt idx="1119">
                  <c:v>INT-23-00436</c:v>
                </c:pt>
                <c:pt idx="1120">
                  <c:v>I250206</c:v>
                </c:pt>
                <c:pt idx="1121">
                  <c:v>I240678</c:v>
                </c:pt>
                <c:pt idx="1122">
                  <c:v>I250734</c:v>
                </c:pt>
                <c:pt idx="1123">
                  <c:v>UI2560607</c:v>
                </c:pt>
                <c:pt idx="1124">
                  <c:v>UI2560607</c:v>
                </c:pt>
                <c:pt idx="1125">
                  <c:v>INT-21-00315</c:v>
                </c:pt>
                <c:pt idx="1126">
                  <c:v>UI2560607</c:v>
                </c:pt>
                <c:pt idx="1127">
                  <c:v>I250205</c:v>
                </c:pt>
                <c:pt idx="1128">
                  <c:v>INT-23-00439</c:v>
                </c:pt>
                <c:pt idx="1129">
                  <c:v>I240540</c:v>
                </c:pt>
                <c:pt idx="1130">
                  <c:v>I260295</c:v>
                </c:pt>
                <c:pt idx="1131">
                  <c:v>I240540</c:v>
                </c:pt>
                <c:pt idx="1132">
                  <c:v>I240682</c:v>
                </c:pt>
                <c:pt idx="1133">
                  <c:v>I250211</c:v>
                </c:pt>
                <c:pt idx="1134">
                  <c:v>INT-23-00764</c:v>
                </c:pt>
                <c:pt idx="1135">
                  <c:v>I260295</c:v>
                </c:pt>
                <c:pt idx="1136">
                  <c:v>I260295</c:v>
                </c:pt>
                <c:pt idx="1137">
                  <c:v>I260295</c:v>
                </c:pt>
                <c:pt idx="1138">
                  <c:v>I260295</c:v>
                </c:pt>
                <c:pt idx="1139">
                  <c:v>I260295</c:v>
                </c:pt>
                <c:pt idx="1140">
                  <c:v>I250212</c:v>
                </c:pt>
                <c:pt idx="1141">
                  <c:v>I250212</c:v>
                </c:pt>
                <c:pt idx="1142">
                  <c:v>I260296</c:v>
                </c:pt>
                <c:pt idx="1143">
                  <c:v>INT-23-00764</c:v>
                </c:pt>
                <c:pt idx="1144">
                  <c:v>INT-23-00764</c:v>
                </c:pt>
                <c:pt idx="1145">
                  <c:v>UI2560607</c:v>
                </c:pt>
                <c:pt idx="1146">
                  <c:v>I250378</c:v>
                </c:pt>
                <c:pt idx="1147">
                  <c:v>I240702</c:v>
                </c:pt>
                <c:pt idx="1148">
                  <c:v>I240700</c:v>
                </c:pt>
                <c:pt idx="1149">
                  <c:v>I240700</c:v>
                </c:pt>
                <c:pt idx="1150">
                  <c:v>I240700</c:v>
                </c:pt>
                <c:pt idx="1151">
                  <c:v>I240700</c:v>
                </c:pt>
                <c:pt idx="1152">
                  <c:v>I240700</c:v>
                </c:pt>
                <c:pt idx="1153">
                  <c:v>I250734</c:v>
                </c:pt>
                <c:pt idx="1154">
                  <c:v>INT-23-00435</c:v>
                </c:pt>
                <c:pt idx="1155">
                  <c:v>I240702</c:v>
                </c:pt>
                <c:pt idx="1156">
                  <c:v>I250734</c:v>
                </c:pt>
                <c:pt idx="1157">
                  <c:v>UI2560607</c:v>
                </c:pt>
                <c:pt idx="1158">
                  <c:v>UI2560607</c:v>
                </c:pt>
                <c:pt idx="1159">
                  <c:v>I240700</c:v>
                </c:pt>
                <c:pt idx="1160">
                  <c:v>INT-21-00315</c:v>
                </c:pt>
                <c:pt idx="1161">
                  <c:v>INT-21-00315</c:v>
                </c:pt>
                <c:pt idx="1162">
                  <c:v>UI2560607</c:v>
                </c:pt>
                <c:pt idx="1163">
                  <c:v>I260296</c:v>
                </c:pt>
                <c:pt idx="1164">
                  <c:v>I260296</c:v>
                </c:pt>
                <c:pt idx="1165">
                  <c:v>I260296</c:v>
                </c:pt>
                <c:pt idx="1166">
                  <c:v>UI2560607</c:v>
                </c:pt>
                <c:pt idx="1167">
                  <c:v>UI2560607</c:v>
                </c:pt>
                <c:pt idx="1168">
                  <c:v>INT-23-00437</c:v>
                </c:pt>
                <c:pt idx="1169">
                  <c:v>I240705</c:v>
                </c:pt>
                <c:pt idx="1170">
                  <c:v>UI2560607</c:v>
                </c:pt>
                <c:pt idx="1171">
                  <c:v>I260295</c:v>
                </c:pt>
                <c:pt idx="1172">
                  <c:v>UI2560607</c:v>
                </c:pt>
                <c:pt idx="1173">
                  <c:v>I240538</c:v>
                </c:pt>
                <c:pt idx="1174">
                  <c:v>I250734</c:v>
                </c:pt>
                <c:pt idx="1175">
                  <c:v>INT-23-00447</c:v>
                </c:pt>
                <c:pt idx="1176">
                  <c:v>INT-23-00447</c:v>
                </c:pt>
                <c:pt idx="1177">
                  <c:v>UI2560607</c:v>
                </c:pt>
                <c:pt idx="1178">
                  <c:v>I250208</c:v>
                </c:pt>
                <c:pt idx="1179">
                  <c:v>I240700</c:v>
                </c:pt>
                <c:pt idx="1180">
                  <c:v>UI2560607</c:v>
                </c:pt>
                <c:pt idx="1181">
                  <c:v>I260105</c:v>
                </c:pt>
                <c:pt idx="1182">
                  <c:v>I250203</c:v>
                </c:pt>
                <c:pt idx="1183">
                  <c:v>I260295</c:v>
                </c:pt>
                <c:pt idx="1184">
                  <c:v>I260061</c:v>
                </c:pt>
                <c:pt idx="1185">
                  <c:v>UI2560607</c:v>
                </c:pt>
                <c:pt idx="1186">
                  <c:v>UI2560607</c:v>
                </c:pt>
                <c:pt idx="1187">
                  <c:v>I240538</c:v>
                </c:pt>
                <c:pt idx="1188">
                  <c:v>I240678</c:v>
                </c:pt>
                <c:pt idx="1189">
                  <c:v>I240678</c:v>
                </c:pt>
                <c:pt idx="1190">
                  <c:v>INT-23-00764</c:v>
                </c:pt>
                <c:pt idx="1191">
                  <c:v>INT-23-00764</c:v>
                </c:pt>
                <c:pt idx="1192">
                  <c:v>INT-23-00764</c:v>
                </c:pt>
                <c:pt idx="1193">
                  <c:v>INT-23-00764</c:v>
                </c:pt>
                <c:pt idx="1194">
                  <c:v>INT-23-00764</c:v>
                </c:pt>
                <c:pt idx="1195">
                  <c:v>INT-23-00764</c:v>
                </c:pt>
                <c:pt idx="1196">
                  <c:v>INT-23-00764</c:v>
                </c:pt>
                <c:pt idx="1197">
                  <c:v>INT-23-00764</c:v>
                </c:pt>
                <c:pt idx="1198">
                  <c:v>INT-23-00764</c:v>
                </c:pt>
                <c:pt idx="1199">
                  <c:v>INT-23-00764</c:v>
                </c:pt>
                <c:pt idx="1200">
                  <c:v>UI2560607</c:v>
                </c:pt>
                <c:pt idx="1201">
                  <c:v>UI2560607</c:v>
                </c:pt>
                <c:pt idx="1202">
                  <c:v>UI2560607</c:v>
                </c:pt>
                <c:pt idx="1203">
                  <c:v>UI2560607</c:v>
                </c:pt>
                <c:pt idx="1204">
                  <c:v>UI2560607</c:v>
                </c:pt>
                <c:pt idx="1205">
                  <c:v>UI2560607</c:v>
                </c:pt>
                <c:pt idx="1206">
                  <c:v>UI2560607</c:v>
                </c:pt>
                <c:pt idx="1207">
                  <c:v>UI2560607</c:v>
                </c:pt>
                <c:pt idx="1208">
                  <c:v>UI2560607</c:v>
                </c:pt>
                <c:pt idx="1209">
                  <c:v>UI2560607</c:v>
                </c:pt>
                <c:pt idx="1210">
                  <c:v>UI2560607</c:v>
                </c:pt>
                <c:pt idx="1211">
                  <c:v>I240188</c:v>
                </c:pt>
                <c:pt idx="1212">
                  <c:v>I240189</c:v>
                </c:pt>
                <c:pt idx="1213">
                  <c:v>I240190</c:v>
                </c:pt>
                <c:pt idx="1214">
                  <c:v>I240435</c:v>
                </c:pt>
                <c:pt idx="1215">
                  <c:v>I240437</c:v>
                </c:pt>
                <c:pt idx="1216">
                  <c:v>I240438</c:v>
                </c:pt>
                <c:pt idx="1217">
                  <c:v>I240440</c:v>
                </c:pt>
                <c:pt idx="1218">
                  <c:v>I240442</c:v>
                </c:pt>
                <c:pt idx="1219">
                  <c:v>I240518</c:v>
                </c:pt>
                <c:pt idx="1220">
                  <c:v>I240519</c:v>
                </c:pt>
                <c:pt idx="1221">
                  <c:v>I240537</c:v>
                </c:pt>
                <c:pt idx="1222">
                  <c:v>I240538</c:v>
                </c:pt>
                <c:pt idx="1223">
                  <c:v>I240539</c:v>
                </c:pt>
                <c:pt idx="1224">
                  <c:v>I240540</c:v>
                </c:pt>
                <c:pt idx="1225">
                  <c:v>I240557</c:v>
                </c:pt>
                <c:pt idx="1226">
                  <c:v>I240678</c:v>
                </c:pt>
                <c:pt idx="1227">
                  <c:v>I240680</c:v>
                </c:pt>
                <c:pt idx="1228">
                  <c:v>I240679</c:v>
                </c:pt>
                <c:pt idx="1229">
                  <c:v>I240681</c:v>
                </c:pt>
                <c:pt idx="1230">
                  <c:v>I240682</c:v>
                </c:pt>
                <c:pt idx="1231">
                  <c:v>I240683</c:v>
                </c:pt>
                <c:pt idx="1232">
                  <c:v>I240684</c:v>
                </c:pt>
                <c:pt idx="1233">
                  <c:v>I240700</c:v>
                </c:pt>
                <c:pt idx="1234">
                  <c:v>I240702</c:v>
                </c:pt>
                <c:pt idx="1235">
                  <c:v>INT-23-00764</c:v>
                </c:pt>
                <c:pt idx="1236">
                  <c:v>I240704</c:v>
                </c:pt>
                <c:pt idx="1237">
                  <c:v>I240705</c:v>
                </c:pt>
                <c:pt idx="1238">
                  <c:v>I240782</c:v>
                </c:pt>
                <c:pt idx="1239">
                  <c:v>I250114</c:v>
                </c:pt>
                <c:pt idx="1240">
                  <c:v>I250201</c:v>
                </c:pt>
                <c:pt idx="1241">
                  <c:v>I250202</c:v>
                </c:pt>
                <c:pt idx="1242">
                  <c:v>I250203</c:v>
                </c:pt>
                <c:pt idx="1243">
                  <c:v>I250205</c:v>
                </c:pt>
                <c:pt idx="1244">
                  <c:v>I250206</c:v>
                </c:pt>
                <c:pt idx="1245">
                  <c:v>I250207</c:v>
                </c:pt>
                <c:pt idx="1246">
                  <c:v>I250208</c:v>
                </c:pt>
                <c:pt idx="1247">
                  <c:v>I250209</c:v>
                </c:pt>
                <c:pt idx="1248">
                  <c:v>I250210</c:v>
                </c:pt>
                <c:pt idx="1249">
                  <c:v>I250211</c:v>
                </c:pt>
                <c:pt idx="1250">
                  <c:v>I250212</c:v>
                </c:pt>
                <c:pt idx="1251">
                  <c:v>I250213</c:v>
                </c:pt>
                <c:pt idx="1252">
                  <c:v>I250298</c:v>
                </c:pt>
                <c:pt idx="1253">
                  <c:v>I250307</c:v>
                </c:pt>
                <c:pt idx="1254">
                  <c:v>I250326</c:v>
                </c:pt>
                <c:pt idx="1255">
                  <c:v>I250327</c:v>
                </c:pt>
                <c:pt idx="1256">
                  <c:v>I250374</c:v>
                </c:pt>
                <c:pt idx="1257">
                  <c:v>I250375</c:v>
                </c:pt>
                <c:pt idx="1258">
                  <c:v>I250376</c:v>
                </c:pt>
                <c:pt idx="1259">
                  <c:v>I250377</c:v>
                </c:pt>
                <c:pt idx="1260">
                  <c:v>I250378</c:v>
                </c:pt>
                <c:pt idx="1261">
                  <c:v>I250379</c:v>
                </c:pt>
                <c:pt idx="1262">
                  <c:v>I250380</c:v>
                </c:pt>
                <c:pt idx="1263">
                  <c:v>I250681</c:v>
                </c:pt>
                <c:pt idx="1264">
                  <c:v>I250734</c:v>
                </c:pt>
                <c:pt idx="1265">
                  <c:v>I250737</c:v>
                </c:pt>
                <c:pt idx="1266">
                  <c:v>I260060</c:v>
                </c:pt>
                <c:pt idx="1267">
                  <c:v>I260061</c:v>
                </c:pt>
                <c:pt idx="1268">
                  <c:v>I260068</c:v>
                </c:pt>
                <c:pt idx="1269">
                  <c:v>I260068</c:v>
                </c:pt>
                <c:pt idx="1270">
                  <c:v>I260105</c:v>
                </c:pt>
                <c:pt idx="1271">
                  <c:v>I260105</c:v>
                </c:pt>
                <c:pt idx="1272">
                  <c:v>I260159</c:v>
                </c:pt>
                <c:pt idx="1273">
                  <c:v>I260160</c:v>
                </c:pt>
                <c:pt idx="1274">
                  <c:v>I260180</c:v>
                </c:pt>
                <c:pt idx="1275">
                  <c:v>I260208</c:v>
                </c:pt>
                <c:pt idx="1276">
                  <c:v>I260294</c:v>
                </c:pt>
                <c:pt idx="1277">
                  <c:v>I260295</c:v>
                </c:pt>
                <c:pt idx="1278">
                  <c:v>I260296</c:v>
                </c:pt>
                <c:pt idx="1279">
                  <c:v>I260298</c:v>
                </c:pt>
                <c:pt idx="1280">
                  <c:v>I260361</c:v>
                </c:pt>
                <c:pt idx="1281">
                  <c:v>INT-21-00315</c:v>
                </c:pt>
                <c:pt idx="1282">
                  <c:v>INT-23-00435</c:v>
                </c:pt>
                <c:pt idx="1283">
                  <c:v>INT-23-00436</c:v>
                </c:pt>
                <c:pt idx="1284">
                  <c:v>INT-23-00437</c:v>
                </c:pt>
                <c:pt idx="1285">
                  <c:v>INT-23-00438</c:v>
                </c:pt>
                <c:pt idx="1286">
                  <c:v>INT-23-00439</c:v>
                </c:pt>
                <c:pt idx="1287">
                  <c:v>INT-23-00440</c:v>
                </c:pt>
                <c:pt idx="1288">
                  <c:v>INT-23-00441</c:v>
                </c:pt>
                <c:pt idx="1289">
                  <c:v>INT-23-00442</c:v>
                </c:pt>
                <c:pt idx="1290">
                  <c:v>INT-23-00444</c:v>
                </c:pt>
                <c:pt idx="1291">
                  <c:v>INT-23-00445</c:v>
                </c:pt>
                <c:pt idx="1292">
                  <c:v>INT-23-00446</c:v>
                </c:pt>
                <c:pt idx="1293">
                  <c:v>INT-23-00447</c:v>
                </c:pt>
                <c:pt idx="1294">
                  <c:v>INT-23-00764</c:v>
                </c:pt>
                <c:pt idx="1295">
                  <c:v>UI2560607</c:v>
                </c:pt>
                <c:pt idx="1296">
                  <c:v>INT-21-00315</c:v>
                </c:pt>
                <c:pt idx="1297">
                  <c:v>I250327</c:v>
                </c:pt>
                <c:pt idx="1298">
                  <c:v>I250327</c:v>
                </c:pt>
                <c:pt idx="1299">
                  <c:v>I260296</c:v>
                </c:pt>
                <c:pt idx="1300">
                  <c:v>INT-23-00439</c:v>
                </c:pt>
                <c:pt idx="1301">
                  <c:v>I260296</c:v>
                </c:pt>
                <c:pt idx="1302">
                  <c:v>I260296</c:v>
                </c:pt>
                <c:pt idx="1303">
                  <c:v>I250206</c:v>
                </c:pt>
                <c:pt idx="1304">
                  <c:v>I250206</c:v>
                </c:pt>
                <c:pt idx="1305">
                  <c:v>I250206</c:v>
                </c:pt>
                <c:pt idx="1306">
                  <c:v>I250206</c:v>
                </c:pt>
                <c:pt idx="1307">
                  <c:v>I250206</c:v>
                </c:pt>
                <c:pt idx="1308">
                  <c:v>I250206</c:v>
                </c:pt>
                <c:pt idx="1309">
                  <c:v>I250206</c:v>
                </c:pt>
                <c:pt idx="1310">
                  <c:v>I250206</c:v>
                </c:pt>
                <c:pt idx="1311">
                  <c:v>I250206</c:v>
                </c:pt>
                <c:pt idx="1312">
                  <c:v>UI2560607</c:v>
                </c:pt>
                <c:pt idx="1313">
                  <c:v>I250206</c:v>
                </c:pt>
                <c:pt idx="1314">
                  <c:v>I250206</c:v>
                </c:pt>
                <c:pt idx="1315">
                  <c:v>UI2560607</c:v>
                </c:pt>
                <c:pt idx="1316">
                  <c:v>UI2560607</c:v>
                </c:pt>
                <c:pt idx="1317">
                  <c:v>I250206</c:v>
                </c:pt>
                <c:pt idx="1318">
                  <c:v>I250206</c:v>
                </c:pt>
                <c:pt idx="1319">
                  <c:v>I250206</c:v>
                </c:pt>
                <c:pt idx="1320">
                  <c:v>I250206</c:v>
                </c:pt>
                <c:pt idx="1321">
                  <c:v>I250206</c:v>
                </c:pt>
                <c:pt idx="1322">
                  <c:v>UI2560607</c:v>
                </c:pt>
                <c:pt idx="1323">
                  <c:v>UI2560607</c:v>
                </c:pt>
                <c:pt idx="1324">
                  <c:v>UI2560607</c:v>
                </c:pt>
                <c:pt idx="1325">
                  <c:v>UI2560607</c:v>
                </c:pt>
                <c:pt idx="1326">
                  <c:v>UI2560607</c:v>
                </c:pt>
                <c:pt idx="1327">
                  <c:v>UI2560607</c:v>
                </c:pt>
                <c:pt idx="1328">
                  <c:v>I250206</c:v>
                </c:pt>
                <c:pt idx="1329">
                  <c:v>I250206</c:v>
                </c:pt>
                <c:pt idx="1330">
                  <c:v>I250206</c:v>
                </c:pt>
                <c:pt idx="1331">
                  <c:v>I250206</c:v>
                </c:pt>
                <c:pt idx="1332">
                  <c:v>I250206</c:v>
                </c:pt>
                <c:pt idx="1333">
                  <c:v>I250206</c:v>
                </c:pt>
                <c:pt idx="1334">
                  <c:v>I250206</c:v>
                </c:pt>
                <c:pt idx="1335">
                  <c:v>I250206</c:v>
                </c:pt>
                <c:pt idx="1336">
                  <c:v>I250206</c:v>
                </c:pt>
                <c:pt idx="1337">
                  <c:v>I250206</c:v>
                </c:pt>
                <c:pt idx="1338">
                  <c:v>I250206</c:v>
                </c:pt>
                <c:pt idx="1339">
                  <c:v>UI2560607</c:v>
                </c:pt>
                <c:pt idx="1340">
                  <c:v>UI2560607</c:v>
                </c:pt>
                <c:pt idx="1341">
                  <c:v>INT-23-00439</c:v>
                </c:pt>
                <c:pt idx="1342">
                  <c:v>I240540</c:v>
                </c:pt>
                <c:pt idx="1343">
                  <c:v>INT-23-00437</c:v>
                </c:pt>
                <c:pt idx="1344">
                  <c:v>INT-21-00315</c:v>
                </c:pt>
                <c:pt idx="1345">
                  <c:v>INT-21-00315</c:v>
                </c:pt>
                <c:pt idx="1346">
                  <c:v>I240702</c:v>
                </c:pt>
                <c:pt idx="1347">
                  <c:v>I240682</c:v>
                </c:pt>
                <c:pt idx="1348">
                  <c:v>UI2560607</c:v>
                </c:pt>
                <c:pt idx="1349">
                  <c:v>I250377</c:v>
                </c:pt>
                <c:pt idx="1350">
                  <c:v>I250377</c:v>
                </c:pt>
                <c:pt idx="1351">
                  <c:v>I250377</c:v>
                </c:pt>
                <c:pt idx="1352">
                  <c:v>I250377</c:v>
                </c:pt>
                <c:pt idx="1353">
                  <c:v>I250377</c:v>
                </c:pt>
                <c:pt idx="1354">
                  <c:v>I250377</c:v>
                </c:pt>
                <c:pt idx="1355">
                  <c:v>I250377</c:v>
                </c:pt>
                <c:pt idx="1356">
                  <c:v>I240705</c:v>
                </c:pt>
                <c:pt idx="1357">
                  <c:v>I240704</c:v>
                </c:pt>
                <c:pt idx="1358">
                  <c:v>I240684</c:v>
                </c:pt>
                <c:pt idx="1359">
                  <c:v>INT-23-00437</c:v>
                </c:pt>
                <c:pt idx="1360">
                  <c:v>INT-23-00439</c:v>
                </c:pt>
                <c:pt idx="1361">
                  <c:v>I240705</c:v>
                </c:pt>
                <c:pt idx="1362">
                  <c:v>I240682</c:v>
                </c:pt>
                <c:pt idx="1363">
                  <c:v>I250210</c:v>
                </c:pt>
                <c:pt idx="1364">
                  <c:v>I240679</c:v>
                </c:pt>
                <c:pt idx="1365">
                  <c:v>I240678</c:v>
                </c:pt>
                <c:pt idx="1366">
                  <c:v>I240678</c:v>
                </c:pt>
                <c:pt idx="1367">
                  <c:v>UI2560607</c:v>
                </c:pt>
                <c:pt idx="1368">
                  <c:v>UI2560607</c:v>
                </c:pt>
                <c:pt idx="1369">
                  <c:v>INT-23-00439</c:v>
                </c:pt>
                <c:pt idx="1370">
                  <c:v>UI2560607</c:v>
                </c:pt>
                <c:pt idx="1371">
                  <c:v>UI2560607</c:v>
                </c:pt>
                <c:pt idx="1372">
                  <c:v>UI2560607</c:v>
                </c:pt>
                <c:pt idx="1373">
                  <c:v>I240682</c:v>
                </c:pt>
              </c:strCache>
            </c:strRef>
          </c:cat>
          <c:val>
            <c:numRef>
              <c:f>'Data Bank'!$AD$7:$AD$1386</c:f>
              <c:numCache>
                <c:formatCode>mmm\-yy</c:formatCode>
                <c:ptCount val="1380"/>
                <c:pt idx="0" formatCode="General">
                  <c:v>0</c:v>
                </c:pt>
                <c:pt idx="1">
                  <c:v>46082</c:v>
                </c:pt>
                <c:pt idx="2">
                  <c:v>46082</c:v>
                </c:pt>
                <c:pt idx="3">
                  <c:v>46082</c:v>
                </c:pt>
                <c:pt idx="4">
                  <c:v>46082</c:v>
                </c:pt>
                <c:pt idx="5">
                  <c:v>46082</c:v>
                </c:pt>
                <c:pt idx="6">
                  <c:v>46082</c:v>
                </c:pt>
                <c:pt idx="7">
                  <c:v>46082</c:v>
                </c:pt>
                <c:pt idx="8">
                  <c:v>46082</c:v>
                </c:pt>
                <c:pt idx="9">
                  <c:v>46082</c:v>
                </c:pt>
                <c:pt idx="10">
                  <c:v>46082</c:v>
                </c:pt>
                <c:pt idx="11">
                  <c:v>46082</c:v>
                </c:pt>
                <c:pt idx="12">
                  <c:v>46082</c:v>
                </c:pt>
                <c:pt idx="13">
                  <c:v>46082</c:v>
                </c:pt>
                <c:pt idx="14">
                  <c:v>46082</c:v>
                </c:pt>
                <c:pt idx="15">
                  <c:v>46082</c:v>
                </c:pt>
                <c:pt idx="16">
                  <c:v>46082</c:v>
                </c:pt>
                <c:pt idx="17">
                  <c:v>46082</c:v>
                </c:pt>
                <c:pt idx="18">
                  <c:v>46082</c:v>
                </c:pt>
                <c:pt idx="19">
                  <c:v>46082</c:v>
                </c:pt>
                <c:pt idx="20">
                  <c:v>46082</c:v>
                </c:pt>
                <c:pt idx="21">
                  <c:v>46082</c:v>
                </c:pt>
                <c:pt idx="22">
                  <c:v>46082</c:v>
                </c:pt>
                <c:pt idx="23">
                  <c:v>46082</c:v>
                </c:pt>
                <c:pt idx="24">
                  <c:v>46082</c:v>
                </c:pt>
                <c:pt idx="25">
                  <c:v>46082</c:v>
                </c:pt>
                <c:pt idx="26">
                  <c:v>46082</c:v>
                </c:pt>
                <c:pt idx="27">
                  <c:v>46082</c:v>
                </c:pt>
                <c:pt idx="28">
                  <c:v>46082</c:v>
                </c:pt>
                <c:pt idx="29">
                  <c:v>46082</c:v>
                </c:pt>
                <c:pt idx="30">
                  <c:v>46082</c:v>
                </c:pt>
                <c:pt idx="31">
                  <c:v>46082</c:v>
                </c:pt>
                <c:pt idx="32">
                  <c:v>46082</c:v>
                </c:pt>
                <c:pt idx="33">
                  <c:v>46082</c:v>
                </c:pt>
                <c:pt idx="34">
                  <c:v>46082</c:v>
                </c:pt>
                <c:pt idx="35">
                  <c:v>46082</c:v>
                </c:pt>
                <c:pt idx="36">
                  <c:v>46082</c:v>
                </c:pt>
                <c:pt idx="37">
                  <c:v>46082</c:v>
                </c:pt>
                <c:pt idx="38">
                  <c:v>46082</c:v>
                </c:pt>
                <c:pt idx="39">
                  <c:v>46082</c:v>
                </c:pt>
                <c:pt idx="40">
                  <c:v>46082</c:v>
                </c:pt>
                <c:pt idx="41">
                  <c:v>46082</c:v>
                </c:pt>
                <c:pt idx="42">
                  <c:v>46082</c:v>
                </c:pt>
                <c:pt idx="43">
                  <c:v>46082</c:v>
                </c:pt>
                <c:pt idx="44">
                  <c:v>46082</c:v>
                </c:pt>
                <c:pt idx="45">
                  <c:v>46082</c:v>
                </c:pt>
                <c:pt idx="46">
                  <c:v>46082</c:v>
                </c:pt>
                <c:pt idx="47">
                  <c:v>46082</c:v>
                </c:pt>
                <c:pt idx="48">
                  <c:v>46082</c:v>
                </c:pt>
                <c:pt idx="49">
                  <c:v>46082</c:v>
                </c:pt>
                <c:pt idx="50">
                  <c:v>46082</c:v>
                </c:pt>
                <c:pt idx="51">
                  <c:v>46082</c:v>
                </c:pt>
                <c:pt idx="52">
                  <c:v>46082</c:v>
                </c:pt>
                <c:pt idx="53">
                  <c:v>46082</c:v>
                </c:pt>
                <c:pt idx="54">
                  <c:v>46082</c:v>
                </c:pt>
                <c:pt idx="55">
                  <c:v>46082</c:v>
                </c:pt>
                <c:pt idx="56">
                  <c:v>46082</c:v>
                </c:pt>
                <c:pt idx="57">
                  <c:v>46082</c:v>
                </c:pt>
                <c:pt idx="58">
                  <c:v>46082</c:v>
                </c:pt>
                <c:pt idx="59">
                  <c:v>46082</c:v>
                </c:pt>
                <c:pt idx="60">
                  <c:v>46082</c:v>
                </c:pt>
                <c:pt idx="61">
                  <c:v>46082</c:v>
                </c:pt>
                <c:pt idx="62">
                  <c:v>46082</c:v>
                </c:pt>
                <c:pt idx="63">
                  <c:v>46082</c:v>
                </c:pt>
                <c:pt idx="64">
                  <c:v>46082</c:v>
                </c:pt>
                <c:pt idx="65">
                  <c:v>46082</c:v>
                </c:pt>
                <c:pt idx="66">
                  <c:v>46082</c:v>
                </c:pt>
                <c:pt idx="67">
                  <c:v>46082</c:v>
                </c:pt>
                <c:pt idx="68">
                  <c:v>46082</c:v>
                </c:pt>
                <c:pt idx="69">
                  <c:v>46082</c:v>
                </c:pt>
                <c:pt idx="70">
                  <c:v>46082</c:v>
                </c:pt>
                <c:pt idx="71">
                  <c:v>46082</c:v>
                </c:pt>
                <c:pt idx="72">
                  <c:v>46082</c:v>
                </c:pt>
                <c:pt idx="73">
                  <c:v>46082</c:v>
                </c:pt>
                <c:pt idx="74">
                  <c:v>46082</c:v>
                </c:pt>
                <c:pt idx="75">
                  <c:v>46082</c:v>
                </c:pt>
                <c:pt idx="76">
                  <c:v>46082</c:v>
                </c:pt>
                <c:pt idx="77">
                  <c:v>46082</c:v>
                </c:pt>
                <c:pt idx="78">
                  <c:v>46082</c:v>
                </c:pt>
                <c:pt idx="79">
                  <c:v>46082</c:v>
                </c:pt>
                <c:pt idx="80">
                  <c:v>46082</c:v>
                </c:pt>
                <c:pt idx="81">
                  <c:v>46082</c:v>
                </c:pt>
                <c:pt idx="82">
                  <c:v>46082</c:v>
                </c:pt>
                <c:pt idx="83">
                  <c:v>46082</c:v>
                </c:pt>
                <c:pt idx="84">
                  <c:v>46082</c:v>
                </c:pt>
                <c:pt idx="85">
                  <c:v>46082</c:v>
                </c:pt>
                <c:pt idx="86">
                  <c:v>46082</c:v>
                </c:pt>
                <c:pt idx="87">
                  <c:v>46082</c:v>
                </c:pt>
                <c:pt idx="88">
                  <c:v>46082</c:v>
                </c:pt>
                <c:pt idx="89">
                  <c:v>46082</c:v>
                </c:pt>
                <c:pt idx="90">
                  <c:v>46082</c:v>
                </c:pt>
                <c:pt idx="91">
                  <c:v>46082</c:v>
                </c:pt>
                <c:pt idx="92">
                  <c:v>46082</c:v>
                </c:pt>
                <c:pt idx="93">
                  <c:v>46082</c:v>
                </c:pt>
                <c:pt idx="94">
                  <c:v>46082</c:v>
                </c:pt>
                <c:pt idx="95">
                  <c:v>46082</c:v>
                </c:pt>
                <c:pt idx="96">
                  <c:v>46082</c:v>
                </c:pt>
                <c:pt idx="97">
                  <c:v>46082</c:v>
                </c:pt>
                <c:pt idx="98">
                  <c:v>46082</c:v>
                </c:pt>
                <c:pt idx="99">
                  <c:v>46082</c:v>
                </c:pt>
                <c:pt idx="100">
                  <c:v>46082</c:v>
                </c:pt>
                <c:pt idx="101">
                  <c:v>46082</c:v>
                </c:pt>
                <c:pt idx="102">
                  <c:v>46082</c:v>
                </c:pt>
                <c:pt idx="103">
                  <c:v>46082</c:v>
                </c:pt>
                <c:pt idx="104">
                  <c:v>46082</c:v>
                </c:pt>
                <c:pt idx="105">
                  <c:v>46082</c:v>
                </c:pt>
                <c:pt idx="106">
                  <c:v>46082</c:v>
                </c:pt>
                <c:pt idx="107">
                  <c:v>46082</c:v>
                </c:pt>
                <c:pt idx="108">
                  <c:v>46082</c:v>
                </c:pt>
                <c:pt idx="109">
                  <c:v>46082</c:v>
                </c:pt>
                <c:pt idx="110">
                  <c:v>46082</c:v>
                </c:pt>
                <c:pt idx="111">
                  <c:v>46082</c:v>
                </c:pt>
                <c:pt idx="112">
                  <c:v>46082</c:v>
                </c:pt>
                <c:pt idx="113">
                  <c:v>46082</c:v>
                </c:pt>
                <c:pt idx="114">
                  <c:v>46082</c:v>
                </c:pt>
                <c:pt idx="115">
                  <c:v>46082</c:v>
                </c:pt>
                <c:pt idx="116">
                  <c:v>46082</c:v>
                </c:pt>
                <c:pt idx="117">
                  <c:v>46082</c:v>
                </c:pt>
                <c:pt idx="118">
                  <c:v>46082</c:v>
                </c:pt>
                <c:pt idx="119">
                  <c:v>46082</c:v>
                </c:pt>
                <c:pt idx="120">
                  <c:v>46082</c:v>
                </c:pt>
                <c:pt idx="121">
                  <c:v>46082</c:v>
                </c:pt>
                <c:pt idx="122">
                  <c:v>46082</c:v>
                </c:pt>
                <c:pt idx="123">
                  <c:v>46082</c:v>
                </c:pt>
                <c:pt idx="124">
                  <c:v>46082</c:v>
                </c:pt>
                <c:pt idx="125">
                  <c:v>46082</c:v>
                </c:pt>
                <c:pt idx="126">
                  <c:v>46082</c:v>
                </c:pt>
                <c:pt idx="127">
                  <c:v>46082</c:v>
                </c:pt>
                <c:pt idx="128">
                  <c:v>46082</c:v>
                </c:pt>
                <c:pt idx="129">
                  <c:v>46082</c:v>
                </c:pt>
                <c:pt idx="130">
                  <c:v>46082</c:v>
                </c:pt>
                <c:pt idx="131">
                  <c:v>46082</c:v>
                </c:pt>
                <c:pt idx="132">
                  <c:v>46082</c:v>
                </c:pt>
                <c:pt idx="133">
                  <c:v>46082</c:v>
                </c:pt>
                <c:pt idx="134">
                  <c:v>46082</c:v>
                </c:pt>
                <c:pt idx="135">
                  <c:v>46082</c:v>
                </c:pt>
                <c:pt idx="136">
                  <c:v>46082</c:v>
                </c:pt>
                <c:pt idx="137">
                  <c:v>46082</c:v>
                </c:pt>
                <c:pt idx="138">
                  <c:v>46082</c:v>
                </c:pt>
                <c:pt idx="139">
                  <c:v>46082</c:v>
                </c:pt>
                <c:pt idx="140">
                  <c:v>46082</c:v>
                </c:pt>
                <c:pt idx="141">
                  <c:v>46082</c:v>
                </c:pt>
                <c:pt idx="142">
                  <c:v>46082</c:v>
                </c:pt>
                <c:pt idx="143">
                  <c:v>46082</c:v>
                </c:pt>
                <c:pt idx="144">
                  <c:v>46082</c:v>
                </c:pt>
                <c:pt idx="145">
                  <c:v>46082</c:v>
                </c:pt>
                <c:pt idx="146">
                  <c:v>46082</c:v>
                </c:pt>
                <c:pt idx="147">
                  <c:v>46082</c:v>
                </c:pt>
                <c:pt idx="148">
                  <c:v>46082</c:v>
                </c:pt>
                <c:pt idx="149">
                  <c:v>46082</c:v>
                </c:pt>
                <c:pt idx="150">
                  <c:v>46082</c:v>
                </c:pt>
                <c:pt idx="151">
                  <c:v>46082</c:v>
                </c:pt>
                <c:pt idx="152">
                  <c:v>46082</c:v>
                </c:pt>
                <c:pt idx="153">
                  <c:v>46082</c:v>
                </c:pt>
                <c:pt idx="154">
                  <c:v>46082</c:v>
                </c:pt>
                <c:pt idx="155">
                  <c:v>46082</c:v>
                </c:pt>
                <c:pt idx="156">
                  <c:v>46082</c:v>
                </c:pt>
                <c:pt idx="157">
                  <c:v>46082</c:v>
                </c:pt>
                <c:pt idx="158">
                  <c:v>46082</c:v>
                </c:pt>
                <c:pt idx="159">
                  <c:v>46082</c:v>
                </c:pt>
                <c:pt idx="160">
                  <c:v>46082</c:v>
                </c:pt>
                <c:pt idx="161">
                  <c:v>46082</c:v>
                </c:pt>
                <c:pt idx="162">
                  <c:v>46082</c:v>
                </c:pt>
                <c:pt idx="163">
                  <c:v>46082</c:v>
                </c:pt>
                <c:pt idx="164">
                  <c:v>46082</c:v>
                </c:pt>
                <c:pt idx="165">
                  <c:v>46082</c:v>
                </c:pt>
                <c:pt idx="166">
                  <c:v>46082</c:v>
                </c:pt>
                <c:pt idx="167">
                  <c:v>46082</c:v>
                </c:pt>
                <c:pt idx="168">
                  <c:v>46082</c:v>
                </c:pt>
                <c:pt idx="169">
                  <c:v>46082</c:v>
                </c:pt>
                <c:pt idx="170">
                  <c:v>46082</c:v>
                </c:pt>
                <c:pt idx="171">
                  <c:v>46082</c:v>
                </c:pt>
                <c:pt idx="172">
                  <c:v>46082</c:v>
                </c:pt>
                <c:pt idx="173">
                  <c:v>46082</c:v>
                </c:pt>
                <c:pt idx="174">
                  <c:v>46082</c:v>
                </c:pt>
                <c:pt idx="175">
                  <c:v>46082</c:v>
                </c:pt>
                <c:pt idx="176">
                  <c:v>46082</c:v>
                </c:pt>
                <c:pt idx="177">
                  <c:v>46082</c:v>
                </c:pt>
                <c:pt idx="178">
                  <c:v>46082</c:v>
                </c:pt>
                <c:pt idx="179">
                  <c:v>46082</c:v>
                </c:pt>
                <c:pt idx="180">
                  <c:v>46082</c:v>
                </c:pt>
                <c:pt idx="181">
                  <c:v>46082</c:v>
                </c:pt>
                <c:pt idx="182">
                  <c:v>46082</c:v>
                </c:pt>
                <c:pt idx="183">
                  <c:v>46082</c:v>
                </c:pt>
                <c:pt idx="184">
                  <c:v>46082</c:v>
                </c:pt>
                <c:pt idx="185">
                  <c:v>46082</c:v>
                </c:pt>
                <c:pt idx="186">
                  <c:v>46082</c:v>
                </c:pt>
                <c:pt idx="187">
                  <c:v>46082</c:v>
                </c:pt>
                <c:pt idx="188">
                  <c:v>46082</c:v>
                </c:pt>
                <c:pt idx="189">
                  <c:v>46082</c:v>
                </c:pt>
                <c:pt idx="190">
                  <c:v>46082</c:v>
                </c:pt>
                <c:pt idx="191">
                  <c:v>46082</c:v>
                </c:pt>
                <c:pt idx="192">
                  <c:v>46082</c:v>
                </c:pt>
                <c:pt idx="193">
                  <c:v>46082</c:v>
                </c:pt>
                <c:pt idx="194">
                  <c:v>46082</c:v>
                </c:pt>
                <c:pt idx="195">
                  <c:v>46082</c:v>
                </c:pt>
                <c:pt idx="196">
                  <c:v>46082</c:v>
                </c:pt>
                <c:pt idx="197">
                  <c:v>46082</c:v>
                </c:pt>
                <c:pt idx="198">
                  <c:v>46082</c:v>
                </c:pt>
                <c:pt idx="199">
                  <c:v>46082</c:v>
                </c:pt>
                <c:pt idx="200">
                  <c:v>46082</c:v>
                </c:pt>
                <c:pt idx="201">
                  <c:v>46082</c:v>
                </c:pt>
                <c:pt idx="202">
                  <c:v>46082</c:v>
                </c:pt>
                <c:pt idx="203">
                  <c:v>46082</c:v>
                </c:pt>
                <c:pt idx="204">
                  <c:v>46082</c:v>
                </c:pt>
                <c:pt idx="205">
                  <c:v>46082</c:v>
                </c:pt>
                <c:pt idx="206">
                  <c:v>46082</c:v>
                </c:pt>
                <c:pt idx="207">
                  <c:v>46082</c:v>
                </c:pt>
                <c:pt idx="208">
                  <c:v>46082</c:v>
                </c:pt>
                <c:pt idx="209">
                  <c:v>46082</c:v>
                </c:pt>
                <c:pt idx="210">
                  <c:v>46082</c:v>
                </c:pt>
                <c:pt idx="211">
                  <c:v>46082</c:v>
                </c:pt>
                <c:pt idx="212">
                  <c:v>46082</c:v>
                </c:pt>
                <c:pt idx="213">
                  <c:v>46082</c:v>
                </c:pt>
                <c:pt idx="214">
                  <c:v>46082</c:v>
                </c:pt>
                <c:pt idx="215">
                  <c:v>46082</c:v>
                </c:pt>
                <c:pt idx="216">
                  <c:v>46082</c:v>
                </c:pt>
                <c:pt idx="217">
                  <c:v>46082</c:v>
                </c:pt>
                <c:pt idx="218">
                  <c:v>46082</c:v>
                </c:pt>
                <c:pt idx="219">
                  <c:v>46082</c:v>
                </c:pt>
                <c:pt idx="220">
                  <c:v>46082</c:v>
                </c:pt>
                <c:pt idx="221">
                  <c:v>46082</c:v>
                </c:pt>
                <c:pt idx="222">
                  <c:v>46082</c:v>
                </c:pt>
                <c:pt idx="223">
                  <c:v>46082</c:v>
                </c:pt>
                <c:pt idx="224">
                  <c:v>46082</c:v>
                </c:pt>
                <c:pt idx="225">
                  <c:v>46082</c:v>
                </c:pt>
                <c:pt idx="226">
                  <c:v>46082</c:v>
                </c:pt>
                <c:pt idx="227">
                  <c:v>46082</c:v>
                </c:pt>
                <c:pt idx="228">
                  <c:v>46082</c:v>
                </c:pt>
                <c:pt idx="229">
                  <c:v>46082</c:v>
                </c:pt>
                <c:pt idx="230">
                  <c:v>46082</c:v>
                </c:pt>
                <c:pt idx="231">
                  <c:v>46082</c:v>
                </c:pt>
                <c:pt idx="232">
                  <c:v>46082</c:v>
                </c:pt>
                <c:pt idx="233">
                  <c:v>46082</c:v>
                </c:pt>
                <c:pt idx="234">
                  <c:v>46082</c:v>
                </c:pt>
                <c:pt idx="235">
                  <c:v>46082</c:v>
                </c:pt>
                <c:pt idx="236">
                  <c:v>46082</c:v>
                </c:pt>
                <c:pt idx="237">
                  <c:v>46082</c:v>
                </c:pt>
                <c:pt idx="238">
                  <c:v>46082</c:v>
                </c:pt>
                <c:pt idx="239">
                  <c:v>46082</c:v>
                </c:pt>
                <c:pt idx="240">
                  <c:v>46082</c:v>
                </c:pt>
                <c:pt idx="241">
                  <c:v>46082</c:v>
                </c:pt>
                <c:pt idx="242">
                  <c:v>46082</c:v>
                </c:pt>
                <c:pt idx="243">
                  <c:v>46082</c:v>
                </c:pt>
                <c:pt idx="244">
                  <c:v>46082</c:v>
                </c:pt>
                <c:pt idx="245">
                  <c:v>46082</c:v>
                </c:pt>
                <c:pt idx="246">
                  <c:v>46082</c:v>
                </c:pt>
                <c:pt idx="247">
                  <c:v>46082</c:v>
                </c:pt>
                <c:pt idx="248">
                  <c:v>46082</c:v>
                </c:pt>
                <c:pt idx="249">
                  <c:v>46082</c:v>
                </c:pt>
                <c:pt idx="250">
                  <c:v>46082</c:v>
                </c:pt>
                <c:pt idx="251">
                  <c:v>46082</c:v>
                </c:pt>
                <c:pt idx="252">
                  <c:v>46082</c:v>
                </c:pt>
                <c:pt idx="253">
                  <c:v>46082</c:v>
                </c:pt>
                <c:pt idx="254">
                  <c:v>46082</c:v>
                </c:pt>
                <c:pt idx="255">
                  <c:v>46082</c:v>
                </c:pt>
                <c:pt idx="256">
                  <c:v>46082</c:v>
                </c:pt>
                <c:pt idx="257">
                  <c:v>46082</c:v>
                </c:pt>
                <c:pt idx="258">
                  <c:v>46082</c:v>
                </c:pt>
                <c:pt idx="259">
                  <c:v>46082</c:v>
                </c:pt>
                <c:pt idx="260">
                  <c:v>46082</c:v>
                </c:pt>
                <c:pt idx="261">
                  <c:v>46082</c:v>
                </c:pt>
                <c:pt idx="262">
                  <c:v>46082</c:v>
                </c:pt>
                <c:pt idx="263">
                  <c:v>46082</c:v>
                </c:pt>
                <c:pt idx="264">
                  <c:v>46082</c:v>
                </c:pt>
                <c:pt idx="265">
                  <c:v>46082</c:v>
                </c:pt>
                <c:pt idx="266">
                  <c:v>46082</c:v>
                </c:pt>
                <c:pt idx="267">
                  <c:v>46082</c:v>
                </c:pt>
                <c:pt idx="268">
                  <c:v>46082</c:v>
                </c:pt>
                <c:pt idx="269">
                  <c:v>46082</c:v>
                </c:pt>
                <c:pt idx="270">
                  <c:v>46082</c:v>
                </c:pt>
                <c:pt idx="271">
                  <c:v>46082</c:v>
                </c:pt>
                <c:pt idx="272">
                  <c:v>46082</c:v>
                </c:pt>
                <c:pt idx="273">
                  <c:v>46082</c:v>
                </c:pt>
                <c:pt idx="274">
                  <c:v>46082</c:v>
                </c:pt>
                <c:pt idx="275">
                  <c:v>46082</c:v>
                </c:pt>
                <c:pt idx="276">
                  <c:v>46082</c:v>
                </c:pt>
                <c:pt idx="277">
                  <c:v>46082</c:v>
                </c:pt>
                <c:pt idx="278">
                  <c:v>46082</c:v>
                </c:pt>
                <c:pt idx="279">
                  <c:v>46082</c:v>
                </c:pt>
                <c:pt idx="280">
                  <c:v>46082</c:v>
                </c:pt>
                <c:pt idx="281">
                  <c:v>46082</c:v>
                </c:pt>
                <c:pt idx="282">
                  <c:v>46082</c:v>
                </c:pt>
                <c:pt idx="283">
                  <c:v>46082</c:v>
                </c:pt>
                <c:pt idx="284">
                  <c:v>46082</c:v>
                </c:pt>
                <c:pt idx="285">
                  <c:v>46082</c:v>
                </c:pt>
                <c:pt idx="286">
                  <c:v>46082</c:v>
                </c:pt>
                <c:pt idx="287">
                  <c:v>46082</c:v>
                </c:pt>
                <c:pt idx="288">
                  <c:v>46082</c:v>
                </c:pt>
                <c:pt idx="289">
                  <c:v>46082</c:v>
                </c:pt>
                <c:pt idx="290">
                  <c:v>46082</c:v>
                </c:pt>
                <c:pt idx="291">
                  <c:v>46082</c:v>
                </c:pt>
                <c:pt idx="292">
                  <c:v>46082</c:v>
                </c:pt>
                <c:pt idx="293">
                  <c:v>46082</c:v>
                </c:pt>
                <c:pt idx="294">
                  <c:v>46082</c:v>
                </c:pt>
                <c:pt idx="295">
                  <c:v>46082</c:v>
                </c:pt>
                <c:pt idx="296">
                  <c:v>46082</c:v>
                </c:pt>
                <c:pt idx="297">
                  <c:v>46082</c:v>
                </c:pt>
                <c:pt idx="298">
                  <c:v>46082</c:v>
                </c:pt>
                <c:pt idx="299">
                  <c:v>46082</c:v>
                </c:pt>
                <c:pt idx="300">
                  <c:v>46082</c:v>
                </c:pt>
                <c:pt idx="301">
                  <c:v>46082</c:v>
                </c:pt>
                <c:pt idx="302">
                  <c:v>46082</c:v>
                </c:pt>
                <c:pt idx="303">
                  <c:v>46082</c:v>
                </c:pt>
                <c:pt idx="304">
                  <c:v>46082</c:v>
                </c:pt>
                <c:pt idx="305">
                  <c:v>46082</c:v>
                </c:pt>
                <c:pt idx="306">
                  <c:v>46082</c:v>
                </c:pt>
                <c:pt idx="307">
                  <c:v>46082</c:v>
                </c:pt>
                <c:pt idx="308">
                  <c:v>46082</c:v>
                </c:pt>
                <c:pt idx="309">
                  <c:v>46082</c:v>
                </c:pt>
                <c:pt idx="310">
                  <c:v>46082</c:v>
                </c:pt>
                <c:pt idx="311">
                  <c:v>46082</c:v>
                </c:pt>
                <c:pt idx="312">
                  <c:v>46082</c:v>
                </c:pt>
                <c:pt idx="313">
                  <c:v>46082</c:v>
                </c:pt>
                <c:pt idx="314">
                  <c:v>46082</c:v>
                </c:pt>
                <c:pt idx="315">
                  <c:v>46082</c:v>
                </c:pt>
                <c:pt idx="316">
                  <c:v>46082</c:v>
                </c:pt>
                <c:pt idx="317">
                  <c:v>46082</c:v>
                </c:pt>
                <c:pt idx="318">
                  <c:v>46082</c:v>
                </c:pt>
                <c:pt idx="319">
                  <c:v>46082</c:v>
                </c:pt>
                <c:pt idx="320">
                  <c:v>46082</c:v>
                </c:pt>
                <c:pt idx="321">
                  <c:v>46082</c:v>
                </c:pt>
                <c:pt idx="322">
                  <c:v>46082</c:v>
                </c:pt>
                <c:pt idx="323">
                  <c:v>46082</c:v>
                </c:pt>
                <c:pt idx="324">
                  <c:v>46082</c:v>
                </c:pt>
                <c:pt idx="325">
                  <c:v>46082</c:v>
                </c:pt>
                <c:pt idx="326">
                  <c:v>46082</c:v>
                </c:pt>
                <c:pt idx="327">
                  <c:v>46082</c:v>
                </c:pt>
                <c:pt idx="328">
                  <c:v>46082</c:v>
                </c:pt>
                <c:pt idx="329">
                  <c:v>46082</c:v>
                </c:pt>
                <c:pt idx="330">
                  <c:v>46082</c:v>
                </c:pt>
                <c:pt idx="331">
                  <c:v>46082</c:v>
                </c:pt>
                <c:pt idx="332">
                  <c:v>46082</c:v>
                </c:pt>
                <c:pt idx="333">
                  <c:v>46082</c:v>
                </c:pt>
                <c:pt idx="334">
                  <c:v>46082</c:v>
                </c:pt>
                <c:pt idx="335">
                  <c:v>46082</c:v>
                </c:pt>
                <c:pt idx="336">
                  <c:v>46082</c:v>
                </c:pt>
                <c:pt idx="337">
                  <c:v>46082</c:v>
                </c:pt>
                <c:pt idx="338">
                  <c:v>46082</c:v>
                </c:pt>
                <c:pt idx="339">
                  <c:v>46082</c:v>
                </c:pt>
                <c:pt idx="340">
                  <c:v>46082</c:v>
                </c:pt>
                <c:pt idx="341">
                  <c:v>46082</c:v>
                </c:pt>
                <c:pt idx="342">
                  <c:v>46082</c:v>
                </c:pt>
                <c:pt idx="343">
                  <c:v>46082</c:v>
                </c:pt>
                <c:pt idx="344">
                  <c:v>46082</c:v>
                </c:pt>
                <c:pt idx="345">
                  <c:v>46082</c:v>
                </c:pt>
                <c:pt idx="346">
                  <c:v>46082</c:v>
                </c:pt>
                <c:pt idx="347">
                  <c:v>46082</c:v>
                </c:pt>
                <c:pt idx="348">
                  <c:v>46082</c:v>
                </c:pt>
                <c:pt idx="349">
                  <c:v>46082</c:v>
                </c:pt>
                <c:pt idx="350">
                  <c:v>46082</c:v>
                </c:pt>
                <c:pt idx="351">
                  <c:v>46082</c:v>
                </c:pt>
                <c:pt idx="352">
                  <c:v>46082</c:v>
                </c:pt>
                <c:pt idx="353">
                  <c:v>46082</c:v>
                </c:pt>
                <c:pt idx="354">
                  <c:v>46082</c:v>
                </c:pt>
                <c:pt idx="355">
                  <c:v>46082</c:v>
                </c:pt>
                <c:pt idx="356">
                  <c:v>46082</c:v>
                </c:pt>
                <c:pt idx="357">
                  <c:v>46082</c:v>
                </c:pt>
                <c:pt idx="358">
                  <c:v>46082</c:v>
                </c:pt>
                <c:pt idx="359">
                  <c:v>46082</c:v>
                </c:pt>
                <c:pt idx="360">
                  <c:v>46082</c:v>
                </c:pt>
                <c:pt idx="361">
                  <c:v>46082</c:v>
                </c:pt>
                <c:pt idx="362">
                  <c:v>46082</c:v>
                </c:pt>
                <c:pt idx="363">
                  <c:v>46082</c:v>
                </c:pt>
                <c:pt idx="364">
                  <c:v>46082</c:v>
                </c:pt>
                <c:pt idx="365">
                  <c:v>46082</c:v>
                </c:pt>
                <c:pt idx="366">
                  <c:v>46082</c:v>
                </c:pt>
                <c:pt idx="367">
                  <c:v>46082</c:v>
                </c:pt>
                <c:pt idx="368">
                  <c:v>46082</c:v>
                </c:pt>
                <c:pt idx="369">
                  <c:v>46082</c:v>
                </c:pt>
                <c:pt idx="370">
                  <c:v>46082</c:v>
                </c:pt>
                <c:pt idx="371">
                  <c:v>46082</c:v>
                </c:pt>
                <c:pt idx="372">
                  <c:v>46082</c:v>
                </c:pt>
                <c:pt idx="373">
                  <c:v>46082</c:v>
                </c:pt>
                <c:pt idx="374">
                  <c:v>46082</c:v>
                </c:pt>
                <c:pt idx="375">
                  <c:v>46082</c:v>
                </c:pt>
                <c:pt idx="376">
                  <c:v>46082</c:v>
                </c:pt>
                <c:pt idx="377">
                  <c:v>46082</c:v>
                </c:pt>
                <c:pt idx="378">
                  <c:v>46082</c:v>
                </c:pt>
                <c:pt idx="379">
                  <c:v>46082</c:v>
                </c:pt>
                <c:pt idx="380">
                  <c:v>46082</c:v>
                </c:pt>
                <c:pt idx="381">
                  <c:v>46082</c:v>
                </c:pt>
                <c:pt idx="382">
                  <c:v>46082</c:v>
                </c:pt>
                <c:pt idx="383">
                  <c:v>46082</c:v>
                </c:pt>
                <c:pt idx="384">
                  <c:v>46082</c:v>
                </c:pt>
                <c:pt idx="385">
                  <c:v>46082</c:v>
                </c:pt>
                <c:pt idx="386">
                  <c:v>46082</c:v>
                </c:pt>
                <c:pt idx="387">
                  <c:v>46082</c:v>
                </c:pt>
                <c:pt idx="388">
                  <c:v>46082</c:v>
                </c:pt>
                <c:pt idx="389">
                  <c:v>46082</c:v>
                </c:pt>
                <c:pt idx="390">
                  <c:v>46082</c:v>
                </c:pt>
                <c:pt idx="391">
                  <c:v>46082</c:v>
                </c:pt>
                <c:pt idx="392">
                  <c:v>46082</c:v>
                </c:pt>
                <c:pt idx="393">
                  <c:v>46082</c:v>
                </c:pt>
                <c:pt idx="394">
                  <c:v>46082</c:v>
                </c:pt>
                <c:pt idx="395">
                  <c:v>46082</c:v>
                </c:pt>
                <c:pt idx="396">
                  <c:v>46082</c:v>
                </c:pt>
                <c:pt idx="397">
                  <c:v>46082</c:v>
                </c:pt>
                <c:pt idx="398">
                  <c:v>46082</c:v>
                </c:pt>
                <c:pt idx="399">
                  <c:v>46082</c:v>
                </c:pt>
                <c:pt idx="400">
                  <c:v>46082</c:v>
                </c:pt>
                <c:pt idx="401">
                  <c:v>46082</c:v>
                </c:pt>
                <c:pt idx="402">
                  <c:v>46082</c:v>
                </c:pt>
                <c:pt idx="403">
                  <c:v>46082</c:v>
                </c:pt>
                <c:pt idx="404">
                  <c:v>46082</c:v>
                </c:pt>
                <c:pt idx="405">
                  <c:v>46082</c:v>
                </c:pt>
                <c:pt idx="406">
                  <c:v>46082</c:v>
                </c:pt>
                <c:pt idx="407">
                  <c:v>46082</c:v>
                </c:pt>
                <c:pt idx="408">
                  <c:v>46082</c:v>
                </c:pt>
                <c:pt idx="409">
                  <c:v>46082</c:v>
                </c:pt>
                <c:pt idx="410">
                  <c:v>46082</c:v>
                </c:pt>
                <c:pt idx="411">
                  <c:v>46082</c:v>
                </c:pt>
                <c:pt idx="412">
                  <c:v>46082</c:v>
                </c:pt>
                <c:pt idx="413">
                  <c:v>46082</c:v>
                </c:pt>
                <c:pt idx="414">
                  <c:v>46082</c:v>
                </c:pt>
                <c:pt idx="415">
                  <c:v>46082</c:v>
                </c:pt>
                <c:pt idx="416">
                  <c:v>46082</c:v>
                </c:pt>
                <c:pt idx="417">
                  <c:v>46082</c:v>
                </c:pt>
                <c:pt idx="418">
                  <c:v>46082</c:v>
                </c:pt>
                <c:pt idx="419">
                  <c:v>46082</c:v>
                </c:pt>
                <c:pt idx="420">
                  <c:v>46082</c:v>
                </c:pt>
                <c:pt idx="421">
                  <c:v>46082</c:v>
                </c:pt>
                <c:pt idx="422">
                  <c:v>46082</c:v>
                </c:pt>
                <c:pt idx="423">
                  <c:v>46082</c:v>
                </c:pt>
                <c:pt idx="424">
                  <c:v>46082</c:v>
                </c:pt>
                <c:pt idx="425">
                  <c:v>46082</c:v>
                </c:pt>
                <c:pt idx="426">
                  <c:v>46082</c:v>
                </c:pt>
                <c:pt idx="427">
                  <c:v>46082</c:v>
                </c:pt>
                <c:pt idx="428">
                  <c:v>46082</c:v>
                </c:pt>
                <c:pt idx="429">
                  <c:v>46082</c:v>
                </c:pt>
                <c:pt idx="430">
                  <c:v>46082</c:v>
                </c:pt>
                <c:pt idx="431">
                  <c:v>46082</c:v>
                </c:pt>
                <c:pt idx="432">
                  <c:v>46082</c:v>
                </c:pt>
                <c:pt idx="433">
                  <c:v>46082</c:v>
                </c:pt>
                <c:pt idx="434">
                  <c:v>46082</c:v>
                </c:pt>
                <c:pt idx="435">
                  <c:v>46082</c:v>
                </c:pt>
                <c:pt idx="436">
                  <c:v>46082</c:v>
                </c:pt>
                <c:pt idx="437">
                  <c:v>46082</c:v>
                </c:pt>
                <c:pt idx="438">
                  <c:v>46082</c:v>
                </c:pt>
                <c:pt idx="439">
                  <c:v>46082</c:v>
                </c:pt>
                <c:pt idx="440">
                  <c:v>46082</c:v>
                </c:pt>
                <c:pt idx="441">
                  <c:v>46082</c:v>
                </c:pt>
                <c:pt idx="442">
                  <c:v>46082</c:v>
                </c:pt>
                <c:pt idx="443">
                  <c:v>46082</c:v>
                </c:pt>
                <c:pt idx="444">
                  <c:v>46082</c:v>
                </c:pt>
                <c:pt idx="445">
                  <c:v>46082</c:v>
                </c:pt>
                <c:pt idx="446">
                  <c:v>46082</c:v>
                </c:pt>
                <c:pt idx="447">
                  <c:v>46082</c:v>
                </c:pt>
                <c:pt idx="448">
                  <c:v>46082</c:v>
                </c:pt>
                <c:pt idx="449">
                  <c:v>46082</c:v>
                </c:pt>
                <c:pt idx="450">
                  <c:v>46082</c:v>
                </c:pt>
                <c:pt idx="451">
                  <c:v>46082</c:v>
                </c:pt>
                <c:pt idx="452">
                  <c:v>46082</c:v>
                </c:pt>
                <c:pt idx="453">
                  <c:v>46082</c:v>
                </c:pt>
                <c:pt idx="454">
                  <c:v>46082</c:v>
                </c:pt>
                <c:pt idx="455">
                  <c:v>46082</c:v>
                </c:pt>
                <c:pt idx="456">
                  <c:v>46082</c:v>
                </c:pt>
                <c:pt idx="457">
                  <c:v>46082</c:v>
                </c:pt>
                <c:pt idx="458">
                  <c:v>46082</c:v>
                </c:pt>
                <c:pt idx="459">
                  <c:v>46082</c:v>
                </c:pt>
                <c:pt idx="460">
                  <c:v>46082</c:v>
                </c:pt>
                <c:pt idx="461">
                  <c:v>46082</c:v>
                </c:pt>
                <c:pt idx="462">
                  <c:v>46082</c:v>
                </c:pt>
                <c:pt idx="463">
                  <c:v>46082</c:v>
                </c:pt>
                <c:pt idx="464">
                  <c:v>46082</c:v>
                </c:pt>
                <c:pt idx="465">
                  <c:v>46082</c:v>
                </c:pt>
                <c:pt idx="466">
                  <c:v>46082</c:v>
                </c:pt>
                <c:pt idx="467">
                  <c:v>46082</c:v>
                </c:pt>
                <c:pt idx="468">
                  <c:v>46082</c:v>
                </c:pt>
                <c:pt idx="469">
                  <c:v>46082</c:v>
                </c:pt>
                <c:pt idx="470">
                  <c:v>46082</c:v>
                </c:pt>
                <c:pt idx="471">
                  <c:v>46082</c:v>
                </c:pt>
                <c:pt idx="472">
                  <c:v>46082</c:v>
                </c:pt>
                <c:pt idx="473">
                  <c:v>46082</c:v>
                </c:pt>
                <c:pt idx="474">
                  <c:v>46082</c:v>
                </c:pt>
                <c:pt idx="475">
                  <c:v>46082</c:v>
                </c:pt>
                <c:pt idx="476">
                  <c:v>46082</c:v>
                </c:pt>
                <c:pt idx="477">
                  <c:v>46082</c:v>
                </c:pt>
                <c:pt idx="478">
                  <c:v>46082</c:v>
                </c:pt>
                <c:pt idx="479">
                  <c:v>46082</c:v>
                </c:pt>
                <c:pt idx="480">
                  <c:v>46082</c:v>
                </c:pt>
                <c:pt idx="481">
                  <c:v>46082</c:v>
                </c:pt>
                <c:pt idx="482">
                  <c:v>46082</c:v>
                </c:pt>
                <c:pt idx="483">
                  <c:v>46082</c:v>
                </c:pt>
                <c:pt idx="484">
                  <c:v>46082</c:v>
                </c:pt>
                <c:pt idx="485">
                  <c:v>46082</c:v>
                </c:pt>
                <c:pt idx="486">
                  <c:v>46082</c:v>
                </c:pt>
                <c:pt idx="487">
                  <c:v>46082</c:v>
                </c:pt>
                <c:pt idx="488">
                  <c:v>46082</c:v>
                </c:pt>
                <c:pt idx="489">
                  <c:v>46082</c:v>
                </c:pt>
                <c:pt idx="490">
                  <c:v>46082</c:v>
                </c:pt>
                <c:pt idx="491">
                  <c:v>46082</c:v>
                </c:pt>
                <c:pt idx="492">
                  <c:v>46082</c:v>
                </c:pt>
                <c:pt idx="493">
                  <c:v>46082</c:v>
                </c:pt>
                <c:pt idx="494">
                  <c:v>46082</c:v>
                </c:pt>
                <c:pt idx="495">
                  <c:v>46082</c:v>
                </c:pt>
                <c:pt idx="496">
                  <c:v>46082</c:v>
                </c:pt>
                <c:pt idx="497">
                  <c:v>46082</c:v>
                </c:pt>
                <c:pt idx="498">
                  <c:v>46082</c:v>
                </c:pt>
                <c:pt idx="499">
                  <c:v>46082</c:v>
                </c:pt>
                <c:pt idx="500">
                  <c:v>46082</c:v>
                </c:pt>
                <c:pt idx="501">
                  <c:v>46082</c:v>
                </c:pt>
                <c:pt idx="502">
                  <c:v>46082</c:v>
                </c:pt>
                <c:pt idx="503">
                  <c:v>46082</c:v>
                </c:pt>
                <c:pt idx="504">
                  <c:v>46082</c:v>
                </c:pt>
                <c:pt idx="505">
                  <c:v>46082</c:v>
                </c:pt>
                <c:pt idx="506">
                  <c:v>46082</c:v>
                </c:pt>
                <c:pt idx="507">
                  <c:v>46082</c:v>
                </c:pt>
                <c:pt idx="508">
                  <c:v>46082</c:v>
                </c:pt>
                <c:pt idx="509">
                  <c:v>46082</c:v>
                </c:pt>
                <c:pt idx="510">
                  <c:v>46082</c:v>
                </c:pt>
                <c:pt idx="511">
                  <c:v>46082</c:v>
                </c:pt>
                <c:pt idx="512">
                  <c:v>46082</c:v>
                </c:pt>
                <c:pt idx="513">
                  <c:v>46082</c:v>
                </c:pt>
                <c:pt idx="514">
                  <c:v>46082</c:v>
                </c:pt>
                <c:pt idx="515">
                  <c:v>46082</c:v>
                </c:pt>
                <c:pt idx="516">
                  <c:v>46082</c:v>
                </c:pt>
                <c:pt idx="517">
                  <c:v>46082</c:v>
                </c:pt>
                <c:pt idx="518">
                  <c:v>46082</c:v>
                </c:pt>
                <c:pt idx="519">
                  <c:v>46082</c:v>
                </c:pt>
                <c:pt idx="520">
                  <c:v>46082</c:v>
                </c:pt>
                <c:pt idx="521">
                  <c:v>46082</c:v>
                </c:pt>
                <c:pt idx="522">
                  <c:v>46082</c:v>
                </c:pt>
                <c:pt idx="523">
                  <c:v>46082</c:v>
                </c:pt>
                <c:pt idx="524">
                  <c:v>46082</c:v>
                </c:pt>
                <c:pt idx="525">
                  <c:v>46082</c:v>
                </c:pt>
                <c:pt idx="526">
                  <c:v>46082</c:v>
                </c:pt>
                <c:pt idx="527">
                  <c:v>46082</c:v>
                </c:pt>
                <c:pt idx="528">
                  <c:v>46082</c:v>
                </c:pt>
                <c:pt idx="529">
                  <c:v>46082</c:v>
                </c:pt>
                <c:pt idx="530">
                  <c:v>46082</c:v>
                </c:pt>
                <c:pt idx="531">
                  <c:v>46082</c:v>
                </c:pt>
                <c:pt idx="532">
                  <c:v>46082</c:v>
                </c:pt>
                <c:pt idx="533">
                  <c:v>46082</c:v>
                </c:pt>
                <c:pt idx="534">
                  <c:v>46082</c:v>
                </c:pt>
                <c:pt idx="535">
                  <c:v>46082</c:v>
                </c:pt>
                <c:pt idx="536">
                  <c:v>46082</c:v>
                </c:pt>
                <c:pt idx="537">
                  <c:v>46082</c:v>
                </c:pt>
                <c:pt idx="538">
                  <c:v>46082</c:v>
                </c:pt>
                <c:pt idx="539">
                  <c:v>46082</c:v>
                </c:pt>
                <c:pt idx="540">
                  <c:v>46082</c:v>
                </c:pt>
                <c:pt idx="541">
                  <c:v>46082</c:v>
                </c:pt>
                <c:pt idx="542">
                  <c:v>46082</c:v>
                </c:pt>
                <c:pt idx="543">
                  <c:v>46082</c:v>
                </c:pt>
                <c:pt idx="544">
                  <c:v>46082</c:v>
                </c:pt>
                <c:pt idx="545">
                  <c:v>46082</c:v>
                </c:pt>
                <c:pt idx="546">
                  <c:v>46082</c:v>
                </c:pt>
                <c:pt idx="547">
                  <c:v>46082</c:v>
                </c:pt>
                <c:pt idx="548">
                  <c:v>46082</c:v>
                </c:pt>
                <c:pt idx="549">
                  <c:v>46082</c:v>
                </c:pt>
                <c:pt idx="550">
                  <c:v>46082</c:v>
                </c:pt>
                <c:pt idx="551">
                  <c:v>46082</c:v>
                </c:pt>
                <c:pt idx="552">
                  <c:v>46082</c:v>
                </c:pt>
                <c:pt idx="553">
                  <c:v>46082</c:v>
                </c:pt>
                <c:pt idx="554">
                  <c:v>46082</c:v>
                </c:pt>
                <c:pt idx="555">
                  <c:v>46082</c:v>
                </c:pt>
                <c:pt idx="556">
                  <c:v>46082</c:v>
                </c:pt>
                <c:pt idx="557">
                  <c:v>46082</c:v>
                </c:pt>
                <c:pt idx="558">
                  <c:v>46082</c:v>
                </c:pt>
                <c:pt idx="559">
                  <c:v>46082</c:v>
                </c:pt>
                <c:pt idx="560">
                  <c:v>46082</c:v>
                </c:pt>
                <c:pt idx="561">
                  <c:v>46082</c:v>
                </c:pt>
                <c:pt idx="562">
                  <c:v>46082</c:v>
                </c:pt>
                <c:pt idx="563">
                  <c:v>46082</c:v>
                </c:pt>
                <c:pt idx="564">
                  <c:v>46082</c:v>
                </c:pt>
                <c:pt idx="565">
                  <c:v>46082</c:v>
                </c:pt>
                <c:pt idx="566">
                  <c:v>46082</c:v>
                </c:pt>
                <c:pt idx="567">
                  <c:v>46082</c:v>
                </c:pt>
                <c:pt idx="568">
                  <c:v>46082</c:v>
                </c:pt>
                <c:pt idx="569">
                  <c:v>46082</c:v>
                </c:pt>
                <c:pt idx="570">
                  <c:v>46082</c:v>
                </c:pt>
                <c:pt idx="571">
                  <c:v>46082</c:v>
                </c:pt>
                <c:pt idx="572">
                  <c:v>46082</c:v>
                </c:pt>
                <c:pt idx="573">
                  <c:v>46082</c:v>
                </c:pt>
                <c:pt idx="574">
                  <c:v>46082</c:v>
                </c:pt>
                <c:pt idx="575">
                  <c:v>46082</c:v>
                </c:pt>
                <c:pt idx="576">
                  <c:v>46082</c:v>
                </c:pt>
                <c:pt idx="577">
                  <c:v>46082</c:v>
                </c:pt>
                <c:pt idx="578">
                  <c:v>46082</c:v>
                </c:pt>
                <c:pt idx="579">
                  <c:v>46082</c:v>
                </c:pt>
                <c:pt idx="580">
                  <c:v>46082</c:v>
                </c:pt>
                <c:pt idx="581">
                  <c:v>46082</c:v>
                </c:pt>
                <c:pt idx="582">
                  <c:v>46082</c:v>
                </c:pt>
                <c:pt idx="583">
                  <c:v>46082</c:v>
                </c:pt>
                <c:pt idx="584">
                  <c:v>46082</c:v>
                </c:pt>
                <c:pt idx="585">
                  <c:v>46082</c:v>
                </c:pt>
                <c:pt idx="586">
                  <c:v>46082</c:v>
                </c:pt>
                <c:pt idx="587">
                  <c:v>46082</c:v>
                </c:pt>
                <c:pt idx="588">
                  <c:v>46082</c:v>
                </c:pt>
                <c:pt idx="589">
                  <c:v>46082</c:v>
                </c:pt>
                <c:pt idx="590">
                  <c:v>46082</c:v>
                </c:pt>
                <c:pt idx="591">
                  <c:v>46082</c:v>
                </c:pt>
                <c:pt idx="592">
                  <c:v>46082</c:v>
                </c:pt>
                <c:pt idx="593">
                  <c:v>46082</c:v>
                </c:pt>
                <c:pt idx="594">
                  <c:v>46082</c:v>
                </c:pt>
                <c:pt idx="595">
                  <c:v>46082</c:v>
                </c:pt>
                <c:pt idx="596">
                  <c:v>46082</c:v>
                </c:pt>
                <c:pt idx="597">
                  <c:v>46082</c:v>
                </c:pt>
                <c:pt idx="598">
                  <c:v>46082</c:v>
                </c:pt>
                <c:pt idx="599">
                  <c:v>46082</c:v>
                </c:pt>
                <c:pt idx="600">
                  <c:v>46082</c:v>
                </c:pt>
                <c:pt idx="601">
                  <c:v>46082</c:v>
                </c:pt>
                <c:pt idx="602">
                  <c:v>46082</c:v>
                </c:pt>
                <c:pt idx="603">
                  <c:v>46082</c:v>
                </c:pt>
                <c:pt idx="604">
                  <c:v>46082</c:v>
                </c:pt>
                <c:pt idx="605">
                  <c:v>46082</c:v>
                </c:pt>
                <c:pt idx="606">
                  <c:v>46082</c:v>
                </c:pt>
                <c:pt idx="607">
                  <c:v>46082</c:v>
                </c:pt>
                <c:pt idx="608">
                  <c:v>46082</c:v>
                </c:pt>
                <c:pt idx="609">
                  <c:v>46082</c:v>
                </c:pt>
                <c:pt idx="610">
                  <c:v>46082</c:v>
                </c:pt>
                <c:pt idx="611">
                  <c:v>46082</c:v>
                </c:pt>
                <c:pt idx="612">
                  <c:v>46082</c:v>
                </c:pt>
                <c:pt idx="613">
                  <c:v>46082</c:v>
                </c:pt>
                <c:pt idx="614">
                  <c:v>46082</c:v>
                </c:pt>
                <c:pt idx="615">
                  <c:v>46082</c:v>
                </c:pt>
                <c:pt idx="616">
                  <c:v>46082</c:v>
                </c:pt>
                <c:pt idx="617">
                  <c:v>46082</c:v>
                </c:pt>
                <c:pt idx="618">
                  <c:v>46082</c:v>
                </c:pt>
                <c:pt idx="619">
                  <c:v>46082</c:v>
                </c:pt>
                <c:pt idx="620">
                  <c:v>46082</c:v>
                </c:pt>
                <c:pt idx="621">
                  <c:v>46082</c:v>
                </c:pt>
                <c:pt idx="622">
                  <c:v>46082</c:v>
                </c:pt>
                <c:pt idx="623">
                  <c:v>46082</c:v>
                </c:pt>
                <c:pt idx="624">
                  <c:v>46082</c:v>
                </c:pt>
                <c:pt idx="625">
                  <c:v>46082</c:v>
                </c:pt>
                <c:pt idx="626">
                  <c:v>46082</c:v>
                </c:pt>
                <c:pt idx="627">
                  <c:v>46082</c:v>
                </c:pt>
                <c:pt idx="628">
                  <c:v>46082</c:v>
                </c:pt>
                <c:pt idx="629">
                  <c:v>46082</c:v>
                </c:pt>
                <c:pt idx="630">
                  <c:v>46082</c:v>
                </c:pt>
                <c:pt idx="631">
                  <c:v>46082</c:v>
                </c:pt>
                <c:pt idx="632">
                  <c:v>46082</c:v>
                </c:pt>
                <c:pt idx="633">
                  <c:v>46082</c:v>
                </c:pt>
                <c:pt idx="634">
                  <c:v>46082</c:v>
                </c:pt>
                <c:pt idx="635">
                  <c:v>46082</c:v>
                </c:pt>
                <c:pt idx="636">
                  <c:v>46082</c:v>
                </c:pt>
                <c:pt idx="637">
                  <c:v>46082</c:v>
                </c:pt>
                <c:pt idx="638">
                  <c:v>46082</c:v>
                </c:pt>
                <c:pt idx="639">
                  <c:v>46082</c:v>
                </c:pt>
                <c:pt idx="640">
                  <c:v>46082</c:v>
                </c:pt>
                <c:pt idx="641">
                  <c:v>46082</c:v>
                </c:pt>
                <c:pt idx="642">
                  <c:v>46082</c:v>
                </c:pt>
                <c:pt idx="643">
                  <c:v>46082</c:v>
                </c:pt>
                <c:pt idx="644">
                  <c:v>46082</c:v>
                </c:pt>
                <c:pt idx="645">
                  <c:v>46082</c:v>
                </c:pt>
                <c:pt idx="646">
                  <c:v>46082</c:v>
                </c:pt>
                <c:pt idx="647">
                  <c:v>46082</c:v>
                </c:pt>
                <c:pt idx="648">
                  <c:v>46082</c:v>
                </c:pt>
                <c:pt idx="649">
                  <c:v>46082</c:v>
                </c:pt>
                <c:pt idx="650">
                  <c:v>46082</c:v>
                </c:pt>
                <c:pt idx="651">
                  <c:v>46082</c:v>
                </c:pt>
                <c:pt idx="652">
                  <c:v>46082</c:v>
                </c:pt>
                <c:pt idx="653">
                  <c:v>46082</c:v>
                </c:pt>
                <c:pt idx="654">
                  <c:v>46082</c:v>
                </c:pt>
                <c:pt idx="655">
                  <c:v>46082</c:v>
                </c:pt>
                <c:pt idx="656">
                  <c:v>46082</c:v>
                </c:pt>
                <c:pt idx="657">
                  <c:v>46082</c:v>
                </c:pt>
                <c:pt idx="658">
                  <c:v>46082</c:v>
                </c:pt>
                <c:pt idx="659">
                  <c:v>46082</c:v>
                </c:pt>
                <c:pt idx="660">
                  <c:v>46082</c:v>
                </c:pt>
                <c:pt idx="661">
                  <c:v>46082</c:v>
                </c:pt>
                <c:pt idx="662">
                  <c:v>46082</c:v>
                </c:pt>
                <c:pt idx="663">
                  <c:v>46082</c:v>
                </c:pt>
                <c:pt idx="664">
                  <c:v>46082</c:v>
                </c:pt>
                <c:pt idx="665">
                  <c:v>46082</c:v>
                </c:pt>
                <c:pt idx="666">
                  <c:v>46082</c:v>
                </c:pt>
                <c:pt idx="667">
                  <c:v>46082</c:v>
                </c:pt>
                <c:pt idx="668">
                  <c:v>46082</c:v>
                </c:pt>
                <c:pt idx="669">
                  <c:v>46082</c:v>
                </c:pt>
                <c:pt idx="670">
                  <c:v>46082</c:v>
                </c:pt>
                <c:pt idx="671">
                  <c:v>46082</c:v>
                </c:pt>
                <c:pt idx="672">
                  <c:v>46082</c:v>
                </c:pt>
                <c:pt idx="673">
                  <c:v>46082</c:v>
                </c:pt>
                <c:pt idx="674">
                  <c:v>46082</c:v>
                </c:pt>
                <c:pt idx="675">
                  <c:v>46082</c:v>
                </c:pt>
                <c:pt idx="676">
                  <c:v>46082</c:v>
                </c:pt>
                <c:pt idx="677">
                  <c:v>46082</c:v>
                </c:pt>
                <c:pt idx="678">
                  <c:v>46082</c:v>
                </c:pt>
                <c:pt idx="679">
                  <c:v>46082</c:v>
                </c:pt>
                <c:pt idx="680">
                  <c:v>46082</c:v>
                </c:pt>
                <c:pt idx="681">
                  <c:v>46082</c:v>
                </c:pt>
                <c:pt idx="682">
                  <c:v>46082</c:v>
                </c:pt>
                <c:pt idx="683">
                  <c:v>46082</c:v>
                </c:pt>
                <c:pt idx="684">
                  <c:v>46082</c:v>
                </c:pt>
                <c:pt idx="685">
                  <c:v>46082</c:v>
                </c:pt>
                <c:pt idx="686">
                  <c:v>46082</c:v>
                </c:pt>
                <c:pt idx="687">
                  <c:v>46082</c:v>
                </c:pt>
                <c:pt idx="688">
                  <c:v>46082</c:v>
                </c:pt>
                <c:pt idx="689">
                  <c:v>46082</c:v>
                </c:pt>
                <c:pt idx="690">
                  <c:v>46082</c:v>
                </c:pt>
                <c:pt idx="691">
                  <c:v>46082</c:v>
                </c:pt>
                <c:pt idx="692">
                  <c:v>46082</c:v>
                </c:pt>
                <c:pt idx="693">
                  <c:v>46082</c:v>
                </c:pt>
                <c:pt idx="694">
                  <c:v>46082</c:v>
                </c:pt>
                <c:pt idx="695">
                  <c:v>46082</c:v>
                </c:pt>
                <c:pt idx="696">
                  <c:v>46082</c:v>
                </c:pt>
                <c:pt idx="697">
                  <c:v>46082</c:v>
                </c:pt>
                <c:pt idx="698">
                  <c:v>46082</c:v>
                </c:pt>
                <c:pt idx="699">
                  <c:v>46082</c:v>
                </c:pt>
                <c:pt idx="700">
                  <c:v>46082</c:v>
                </c:pt>
                <c:pt idx="701">
                  <c:v>46082</c:v>
                </c:pt>
                <c:pt idx="702">
                  <c:v>46082</c:v>
                </c:pt>
                <c:pt idx="703">
                  <c:v>46082</c:v>
                </c:pt>
                <c:pt idx="704">
                  <c:v>46082</c:v>
                </c:pt>
                <c:pt idx="705">
                  <c:v>46082</c:v>
                </c:pt>
                <c:pt idx="706">
                  <c:v>46082</c:v>
                </c:pt>
                <c:pt idx="707">
                  <c:v>46082</c:v>
                </c:pt>
                <c:pt idx="708">
                  <c:v>46082</c:v>
                </c:pt>
                <c:pt idx="709">
                  <c:v>46082</c:v>
                </c:pt>
                <c:pt idx="710">
                  <c:v>46082</c:v>
                </c:pt>
                <c:pt idx="711">
                  <c:v>46082</c:v>
                </c:pt>
                <c:pt idx="712">
                  <c:v>46082</c:v>
                </c:pt>
                <c:pt idx="713">
                  <c:v>46082</c:v>
                </c:pt>
                <c:pt idx="714">
                  <c:v>46082</c:v>
                </c:pt>
                <c:pt idx="715">
                  <c:v>46082</c:v>
                </c:pt>
                <c:pt idx="716">
                  <c:v>46082</c:v>
                </c:pt>
                <c:pt idx="717">
                  <c:v>46082</c:v>
                </c:pt>
                <c:pt idx="718">
                  <c:v>46082</c:v>
                </c:pt>
                <c:pt idx="719">
                  <c:v>46082</c:v>
                </c:pt>
                <c:pt idx="720">
                  <c:v>46082</c:v>
                </c:pt>
                <c:pt idx="721">
                  <c:v>46082</c:v>
                </c:pt>
                <c:pt idx="722">
                  <c:v>46082</c:v>
                </c:pt>
                <c:pt idx="723">
                  <c:v>46082</c:v>
                </c:pt>
                <c:pt idx="724">
                  <c:v>46082</c:v>
                </c:pt>
                <c:pt idx="725">
                  <c:v>46082</c:v>
                </c:pt>
                <c:pt idx="726">
                  <c:v>46082</c:v>
                </c:pt>
                <c:pt idx="727">
                  <c:v>46082</c:v>
                </c:pt>
                <c:pt idx="728">
                  <c:v>46082</c:v>
                </c:pt>
                <c:pt idx="729">
                  <c:v>46082</c:v>
                </c:pt>
                <c:pt idx="730">
                  <c:v>46082</c:v>
                </c:pt>
                <c:pt idx="731">
                  <c:v>46082</c:v>
                </c:pt>
                <c:pt idx="732">
                  <c:v>46082</c:v>
                </c:pt>
                <c:pt idx="733">
                  <c:v>46082</c:v>
                </c:pt>
                <c:pt idx="734">
                  <c:v>46082</c:v>
                </c:pt>
                <c:pt idx="735">
                  <c:v>46082</c:v>
                </c:pt>
                <c:pt idx="736">
                  <c:v>46082</c:v>
                </c:pt>
                <c:pt idx="737">
                  <c:v>46082</c:v>
                </c:pt>
                <c:pt idx="738">
                  <c:v>46082</c:v>
                </c:pt>
                <c:pt idx="739">
                  <c:v>46082</c:v>
                </c:pt>
                <c:pt idx="740">
                  <c:v>46082</c:v>
                </c:pt>
                <c:pt idx="741">
                  <c:v>46082</c:v>
                </c:pt>
                <c:pt idx="742">
                  <c:v>46082</c:v>
                </c:pt>
                <c:pt idx="743">
                  <c:v>46082</c:v>
                </c:pt>
                <c:pt idx="744">
                  <c:v>46082</c:v>
                </c:pt>
                <c:pt idx="745">
                  <c:v>46082</c:v>
                </c:pt>
                <c:pt idx="746">
                  <c:v>46082</c:v>
                </c:pt>
                <c:pt idx="747">
                  <c:v>46082</c:v>
                </c:pt>
                <c:pt idx="748">
                  <c:v>46082</c:v>
                </c:pt>
                <c:pt idx="749">
                  <c:v>46082</c:v>
                </c:pt>
                <c:pt idx="750">
                  <c:v>46082</c:v>
                </c:pt>
                <c:pt idx="751">
                  <c:v>46082</c:v>
                </c:pt>
                <c:pt idx="752">
                  <c:v>46082</c:v>
                </c:pt>
                <c:pt idx="753">
                  <c:v>46082</c:v>
                </c:pt>
                <c:pt idx="754">
                  <c:v>46082</c:v>
                </c:pt>
                <c:pt idx="755">
                  <c:v>46082</c:v>
                </c:pt>
                <c:pt idx="756">
                  <c:v>46082</c:v>
                </c:pt>
                <c:pt idx="757">
                  <c:v>46082</c:v>
                </c:pt>
                <c:pt idx="758">
                  <c:v>46082</c:v>
                </c:pt>
                <c:pt idx="759">
                  <c:v>46082</c:v>
                </c:pt>
                <c:pt idx="760">
                  <c:v>46082</c:v>
                </c:pt>
                <c:pt idx="761">
                  <c:v>46082</c:v>
                </c:pt>
                <c:pt idx="762">
                  <c:v>46082</c:v>
                </c:pt>
                <c:pt idx="763">
                  <c:v>46082</c:v>
                </c:pt>
                <c:pt idx="764">
                  <c:v>46082</c:v>
                </c:pt>
                <c:pt idx="765">
                  <c:v>46082</c:v>
                </c:pt>
                <c:pt idx="766">
                  <c:v>46082</c:v>
                </c:pt>
                <c:pt idx="767">
                  <c:v>46082</c:v>
                </c:pt>
                <c:pt idx="768">
                  <c:v>46082</c:v>
                </c:pt>
                <c:pt idx="769">
                  <c:v>46082</c:v>
                </c:pt>
                <c:pt idx="770">
                  <c:v>46082</c:v>
                </c:pt>
                <c:pt idx="771">
                  <c:v>46082</c:v>
                </c:pt>
                <c:pt idx="772">
                  <c:v>46082</c:v>
                </c:pt>
                <c:pt idx="773">
                  <c:v>46082</c:v>
                </c:pt>
                <c:pt idx="774">
                  <c:v>46082</c:v>
                </c:pt>
                <c:pt idx="775">
                  <c:v>46082</c:v>
                </c:pt>
                <c:pt idx="776">
                  <c:v>46082</c:v>
                </c:pt>
                <c:pt idx="777">
                  <c:v>46082</c:v>
                </c:pt>
                <c:pt idx="778">
                  <c:v>46082</c:v>
                </c:pt>
                <c:pt idx="779">
                  <c:v>46082</c:v>
                </c:pt>
                <c:pt idx="780">
                  <c:v>46082</c:v>
                </c:pt>
                <c:pt idx="781">
                  <c:v>46082</c:v>
                </c:pt>
                <c:pt idx="782">
                  <c:v>46082</c:v>
                </c:pt>
                <c:pt idx="783">
                  <c:v>46082</c:v>
                </c:pt>
                <c:pt idx="784">
                  <c:v>46082</c:v>
                </c:pt>
                <c:pt idx="785">
                  <c:v>46082</c:v>
                </c:pt>
                <c:pt idx="786">
                  <c:v>46082</c:v>
                </c:pt>
                <c:pt idx="787">
                  <c:v>46082</c:v>
                </c:pt>
                <c:pt idx="788">
                  <c:v>46082</c:v>
                </c:pt>
                <c:pt idx="789">
                  <c:v>46082</c:v>
                </c:pt>
                <c:pt idx="790">
                  <c:v>46082</c:v>
                </c:pt>
                <c:pt idx="791">
                  <c:v>46082</c:v>
                </c:pt>
                <c:pt idx="792">
                  <c:v>46082</c:v>
                </c:pt>
                <c:pt idx="793">
                  <c:v>46082</c:v>
                </c:pt>
                <c:pt idx="794">
                  <c:v>46082</c:v>
                </c:pt>
                <c:pt idx="795">
                  <c:v>46082</c:v>
                </c:pt>
                <c:pt idx="796">
                  <c:v>46082</c:v>
                </c:pt>
                <c:pt idx="797">
                  <c:v>46082</c:v>
                </c:pt>
                <c:pt idx="798">
                  <c:v>46082</c:v>
                </c:pt>
                <c:pt idx="799">
                  <c:v>46082</c:v>
                </c:pt>
                <c:pt idx="800">
                  <c:v>46082</c:v>
                </c:pt>
                <c:pt idx="801">
                  <c:v>46082</c:v>
                </c:pt>
                <c:pt idx="802">
                  <c:v>46082</c:v>
                </c:pt>
                <c:pt idx="803">
                  <c:v>46082</c:v>
                </c:pt>
                <c:pt idx="804">
                  <c:v>46082</c:v>
                </c:pt>
                <c:pt idx="805">
                  <c:v>46082</c:v>
                </c:pt>
                <c:pt idx="806">
                  <c:v>46082</c:v>
                </c:pt>
                <c:pt idx="807">
                  <c:v>46082</c:v>
                </c:pt>
                <c:pt idx="808">
                  <c:v>46082</c:v>
                </c:pt>
                <c:pt idx="809">
                  <c:v>46082</c:v>
                </c:pt>
                <c:pt idx="810">
                  <c:v>46082</c:v>
                </c:pt>
                <c:pt idx="811">
                  <c:v>46082</c:v>
                </c:pt>
                <c:pt idx="812">
                  <c:v>46082</c:v>
                </c:pt>
                <c:pt idx="813">
                  <c:v>46082</c:v>
                </c:pt>
                <c:pt idx="814">
                  <c:v>46082</c:v>
                </c:pt>
                <c:pt idx="815">
                  <c:v>46082</c:v>
                </c:pt>
                <c:pt idx="816">
                  <c:v>46082</c:v>
                </c:pt>
                <c:pt idx="817">
                  <c:v>46082</c:v>
                </c:pt>
                <c:pt idx="818">
                  <c:v>46082</c:v>
                </c:pt>
                <c:pt idx="819">
                  <c:v>46082</c:v>
                </c:pt>
                <c:pt idx="820">
                  <c:v>46082</c:v>
                </c:pt>
                <c:pt idx="821">
                  <c:v>46082</c:v>
                </c:pt>
                <c:pt idx="822">
                  <c:v>46082</c:v>
                </c:pt>
                <c:pt idx="823">
                  <c:v>46082</c:v>
                </c:pt>
                <c:pt idx="824">
                  <c:v>46082</c:v>
                </c:pt>
                <c:pt idx="825">
                  <c:v>46082</c:v>
                </c:pt>
                <c:pt idx="826">
                  <c:v>46082</c:v>
                </c:pt>
                <c:pt idx="827">
                  <c:v>46082</c:v>
                </c:pt>
                <c:pt idx="828">
                  <c:v>46082</c:v>
                </c:pt>
                <c:pt idx="829">
                  <c:v>46082</c:v>
                </c:pt>
                <c:pt idx="830">
                  <c:v>46082</c:v>
                </c:pt>
                <c:pt idx="831">
                  <c:v>46082</c:v>
                </c:pt>
                <c:pt idx="832">
                  <c:v>46082</c:v>
                </c:pt>
                <c:pt idx="833">
                  <c:v>46082</c:v>
                </c:pt>
                <c:pt idx="834">
                  <c:v>46082</c:v>
                </c:pt>
                <c:pt idx="835">
                  <c:v>46082</c:v>
                </c:pt>
                <c:pt idx="836">
                  <c:v>46082</c:v>
                </c:pt>
                <c:pt idx="837">
                  <c:v>46082</c:v>
                </c:pt>
                <c:pt idx="838">
                  <c:v>46082</c:v>
                </c:pt>
                <c:pt idx="839">
                  <c:v>46082</c:v>
                </c:pt>
                <c:pt idx="840">
                  <c:v>46082</c:v>
                </c:pt>
                <c:pt idx="841">
                  <c:v>46082</c:v>
                </c:pt>
                <c:pt idx="842">
                  <c:v>46082</c:v>
                </c:pt>
                <c:pt idx="843">
                  <c:v>46082</c:v>
                </c:pt>
                <c:pt idx="844">
                  <c:v>46082</c:v>
                </c:pt>
                <c:pt idx="845">
                  <c:v>46082</c:v>
                </c:pt>
                <c:pt idx="846">
                  <c:v>46082</c:v>
                </c:pt>
                <c:pt idx="847">
                  <c:v>46082</c:v>
                </c:pt>
                <c:pt idx="848">
                  <c:v>46082</c:v>
                </c:pt>
                <c:pt idx="849">
                  <c:v>46082</c:v>
                </c:pt>
                <c:pt idx="850">
                  <c:v>46082</c:v>
                </c:pt>
                <c:pt idx="851">
                  <c:v>46082</c:v>
                </c:pt>
                <c:pt idx="852">
                  <c:v>46082</c:v>
                </c:pt>
                <c:pt idx="853">
                  <c:v>46082</c:v>
                </c:pt>
                <c:pt idx="854">
                  <c:v>46082</c:v>
                </c:pt>
                <c:pt idx="855">
                  <c:v>46082</c:v>
                </c:pt>
                <c:pt idx="856">
                  <c:v>46082</c:v>
                </c:pt>
                <c:pt idx="857">
                  <c:v>46082</c:v>
                </c:pt>
                <c:pt idx="858">
                  <c:v>46082</c:v>
                </c:pt>
                <c:pt idx="859">
                  <c:v>46082</c:v>
                </c:pt>
                <c:pt idx="860">
                  <c:v>46082</c:v>
                </c:pt>
                <c:pt idx="861">
                  <c:v>46082</c:v>
                </c:pt>
                <c:pt idx="862">
                  <c:v>46082</c:v>
                </c:pt>
                <c:pt idx="863">
                  <c:v>46082</c:v>
                </c:pt>
                <c:pt idx="864">
                  <c:v>46082</c:v>
                </c:pt>
                <c:pt idx="865">
                  <c:v>46082</c:v>
                </c:pt>
                <c:pt idx="866">
                  <c:v>46082</c:v>
                </c:pt>
                <c:pt idx="867">
                  <c:v>46082</c:v>
                </c:pt>
                <c:pt idx="868">
                  <c:v>46082</c:v>
                </c:pt>
                <c:pt idx="869">
                  <c:v>46082</c:v>
                </c:pt>
                <c:pt idx="870">
                  <c:v>46082</c:v>
                </c:pt>
                <c:pt idx="871">
                  <c:v>46082</c:v>
                </c:pt>
                <c:pt idx="872">
                  <c:v>46082</c:v>
                </c:pt>
                <c:pt idx="873">
                  <c:v>46082</c:v>
                </c:pt>
                <c:pt idx="874">
                  <c:v>46082</c:v>
                </c:pt>
                <c:pt idx="875">
                  <c:v>46082</c:v>
                </c:pt>
                <c:pt idx="876">
                  <c:v>46082</c:v>
                </c:pt>
                <c:pt idx="877">
                  <c:v>46082</c:v>
                </c:pt>
                <c:pt idx="878">
                  <c:v>46082</c:v>
                </c:pt>
                <c:pt idx="879">
                  <c:v>46082</c:v>
                </c:pt>
                <c:pt idx="880">
                  <c:v>46082</c:v>
                </c:pt>
                <c:pt idx="881">
                  <c:v>46082</c:v>
                </c:pt>
                <c:pt idx="882">
                  <c:v>46082</c:v>
                </c:pt>
                <c:pt idx="883">
                  <c:v>46082</c:v>
                </c:pt>
                <c:pt idx="884">
                  <c:v>46082</c:v>
                </c:pt>
                <c:pt idx="885">
                  <c:v>46082</c:v>
                </c:pt>
                <c:pt idx="886">
                  <c:v>46082</c:v>
                </c:pt>
                <c:pt idx="887">
                  <c:v>46082</c:v>
                </c:pt>
                <c:pt idx="888">
                  <c:v>46082</c:v>
                </c:pt>
                <c:pt idx="889">
                  <c:v>46082</c:v>
                </c:pt>
                <c:pt idx="890">
                  <c:v>46082</c:v>
                </c:pt>
                <c:pt idx="891">
                  <c:v>46082</c:v>
                </c:pt>
                <c:pt idx="892">
                  <c:v>46082</c:v>
                </c:pt>
                <c:pt idx="893">
                  <c:v>46082</c:v>
                </c:pt>
                <c:pt idx="894">
                  <c:v>46082</c:v>
                </c:pt>
                <c:pt idx="895">
                  <c:v>46082</c:v>
                </c:pt>
                <c:pt idx="896">
                  <c:v>46082</c:v>
                </c:pt>
                <c:pt idx="897">
                  <c:v>46082</c:v>
                </c:pt>
                <c:pt idx="898">
                  <c:v>46082</c:v>
                </c:pt>
                <c:pt idx="899">
                  <c:v>46082</c:v>
                </c:pt>
                <c:pt idx="900">
                  <c:v>46082</c:v>
                </c:pt>
                <c:pt idx="901">
                  <c:v>46082</c:v>
                </c:pt>
                <c:pt idx="902">
                  <c:v>46082</c:v>
                </c:pt>
                <c:pt idx="903">
                  <c:v>46082</c:v>
                </c:pt>
                <c:pt idx="904">
                  <c:v>46082</c:v>
                </c:pt>
                <c:pt idx="905">
                  <c:v>46082</c:v>
                </c:pt>
                <c:pt idx="906">
                  <c:v>46082</c:v>
                </c:pt>
                <c:pt idx="907">
                  <c:v>46082</c:v>
                </c:pt>
                <c:pt idx="908">
                  <c:v>46082</c:v>
                </c:pt>
                <c:pt idx="909">
                  <c:v>46082</c:v>
                </c:pt>
                <c:pt idx="910">
                  <c:v>46082</c:v>
                </c:pt>
                <c:pt idx="911">
                  <c:v>46082</c:v>
                </c:pt>
                <c:pt idx="912">
                  <c:v>46082</c:v>
                </c:pt>
                <c:pt idx="913">
                  <c:v>46082</c:v>
                </c:pt>
                <c:pt idx="914">
                  <c:v>46082</c:v>
                </c:pt>
                <c:pt idx="915">
                  <c:v>46082</c:v>
                </c:pt>
                <c:pt idx="916">
                  <c:v>46082</c:v>
                </c:pt>
                <c:pt idx="917">
                  <c:v>46082</c:v>
                </c:pt>
                <c:pt idx="918">
                  <c:v>46082</c:v>
                </c:pt>
                <c:pt idx="919">
                  <c:v>46082</c:v>
                </c:pt>
                <c:pt idx="920">
                  <c:v>46082</c:v>
                </c:pt>
                <c:pt idx="921">
                  <c:v>46082</c:v>
                </c:pt>
                <c:pt idx="922">
                  <c:v>46082</c:v>
                </c:pt>
                <c:pt idx="923">
                  <c:v>46082</c:v>
                </c:pt>
                <c:pt idx="924">
                  <c:v>46082</c:v>
                </c:pt>
                <c:pt idx="925">
                  <c:v>46082</c:v>
                </c:pt>
                <c:pt idx="926">
                  <c:v>46082</c:v>
                </c:pt>
                <c:pt idx="927">
                  <c:v>46082</c:v>
                </c:pt>
                <c:pt idx="928">
                  <c:v>46082</c:v>
                </c:pt>
                <c:pt idx="929">
                  <c:v>46082</c:v>
                </c:pt>
                <c:pt idx="930">
                  <c:v>46082</c:v>
                </c:pt>
                <c:pt idx="931">
                  <c:v>46082</c:v>
                </c:pt>
                <c:pt idx="932">
                  <c:v>46082</c:v>
                </c:pt>
                <c:pt idx="933">
                  <c:v>46082</c:v>
                </c:pt>
                <c:pt idx="934">
                  <c:v>46082</c:v>
                </c:pt>
                <c:pt idx="935">
                  <c:v>46082</c:v>
                </c:pt>
                <c:pt idx="936">
                  <c:v>46082</c:v>
                </c:pt>
                <c:pt idx="937">
                  <c:v>46082</c:v>
                </c:pt>
                <c:pt idx="938">
                  <c:v>46082</c:v>
                </c:pt>
                <c:pt idx="939">
                  <c:v>46082</c:v>
                </c:pt>
                <c:pt idx="940">
                  <c:v>46082</c:v>
                </c:pt>
                <c:pt idx="941">
                  <c:v>46082</c:v>
                </c:pt>
                <c:pt idx="942">
                  <c:v>46082</c:v>
                </c:pt>
                <c:pt idx="943">
                  <c:v>46082</c:v>
                </c:pt>
                <c:pt idx="944">
                  <c:v>46082</c:v>
                </c:pt>
                <c:pt idx="945">
                  <c:v>46082</c:v>
                </c:pt>
                <c:pt idx="946">
                  <c:v>46082</c:v>
                </c:pt>
                <c:pt idx="947">
                  <c:v>46082</c:v>
                </c:pt>
                <c:pt idx="948">
                  <c:v>46082</c:v>
                </c:pt>
                <c:pt idx="949">
                  <c:v>46082</c:v>
                </c:pt>
                <c:pt idx="950">
                  <c:v>46082</c:v>
                </c:pt>
                <c:pt idx="951">
                  <c:v>46082</c:v>
                </c:pt>
                <c:pt idx="952">
                  <c:v>46082</c:v>
                </c:pt>
                <c:pt idx="953">
                  <c:v>46082</c:v>
                </c:pt>
                <c:pt idx="954">
                  <c:v>46082</c:v>
                </c:pt>
                <c:pt idx="955">
                  <c:v>46082</c:v>
                </c:pt>
                <c:pt idx="956">
                  <c:v>46082</c:v>
                </c:pt>
                <c:pt idx="957">
                  <c:v>46082</c:v>
                </c:pt>
                <c:pt idx="958">
                  <c:v>46082</c:v>
                </c:pt>
                <c:pt idx="959">
                  <c:v>46082</c:v>
                </c:pt>
                <c:pt idx="960">
                  <c:v>46082</c:v>
                </c:pt>
                <c:pt idx="961">
                  <c:v>46082</c:v>
                </c:pt>
                <c:pt idx="962">
                  <c:v>46082</c:v>
                </c:pt>
                <c:pt idx="963">
                  <c:v>46082</c:v>
                </c:pt>
                <c:pt idx="964">
                  <c:v>46082</c:v>
                </c:pt>
                <c:pt idx="965">
                  <c:v>46082</c:v>
                </c:pt>
                <c:pt idx="966">
                  <c:v>46082</c:v>
                </c:pt>
                <c:pt idx="967">
                  <c:v>46082</c:v>
                </c:pt>
                <c:pt idx="968">
                  <c:v>46082</c:v>
                </c:pt>
                <c:pt idx="969">
                  <c:v>46082</c:v>
                </c:pt>
                <c:pt idx="970">
                  <c:v>46082</c:v>
                </c:pt>
                <c:pt idx="971">
                  <c:v>46082</c:v>
                </c:pt>
                <c:pt idx="972">
                  <c:v>46082</c:v>
                </c:pt>
                <c:pt idx="973">
                  <c:v>46082</c:v>
                </c:pt>
                <c:pt idx="974">
                  <c:v>46082</c:v>
                </c:pt>
                <c:pt idx="975">
                  <c:v>46082</c:v>
                </c:pt>
                <c:pt idx="976">
                  <c:v>46082</c:v>
                </c:pt>
                <c:pt idx="977">
                  <c:v>46082</c:v>
                </c:pt>
                <c:pt idx="978">
                  <c:v>46082</c:v>
                </c:pt>
                <c:pt idx="979">
                  <c:v>46082</c:v>
                </c:pt>
                <c:pt idx="980">
                  <c:v>46082</c:v>
                </c:pt>
                <c:pt idx="981">
                  <c:v>46082</c:v>
                </c:pt>
                <c:pt idx="982">
                  <c:v>46082</c:v>
                </c:pt>
                <c:pt idx="983">
                  <c:v>46082</c:v>
                </c:pt>
                <c:pt idx="984">
                  <c:v>46082</c:v>
                </c:pt>
                <c:pt idx="985">
                  <c:v>46082</c:v>
                </c:pt>
                <c:pt idx="986">
                  <c:v>46082</c:v>
                </c:pt>
                <c:pt idx="987">
                  <c:v>46082</c:v>
                </c:pt>
                <c:pt idx="988">
                  <c:v>46082</c:v>
                </c:pt>
                <c:pt idx="989">
                  <c:v>46082</c:v>
                </c:pt>
                <c:pt idx="990">
                  <c:v>46082</c:v>
                </c:pt>
                <c:pt idx="991">
                  <c:v>46082</c:v>
                </c:pt>
                <c:pt idx="992">
                  <c:v>46082</c:v>
                </c:pt>
                <c:pt idx="993">
                  <c:v>46082</c:v>
                </c:pt>
                <c:pt idx="994">
                  <c:v>46082</c:v>
                </c:pt>
                <c:pt idx="995">
                  <c:v>46082</c:v>
                </c:pt>
                <c:pt idx="996">
                  <c:v>46082</c:v>
                </c:pt>
                <c:pt idx="997">
                  <c:v>46082</c:v>
                </c:pt>
                <c:pt idx="998">
                  <c:v>46082</c:v>
                </c:pt>
                <c:pt idx="999">
                  <c:v>46082</c:v>
                </c:pt>
                <c:pt idx="1000">
                  <c:v>46082</c:v>
                </c:pt>
                <c:pt idx="1001">
                  <c:v>46082</c:v>
                </c:pt>
                <c:pt idx="1002">
                  <c:v>46082</c:v>
                </c:pt>
                <c:pt idx="1003">
                  <c:v>46082</c:v>
                </c:pt>
                <c:pt idx="1004">
                  <c:v>46082</c:v>
                </c:pt>
                <c:pt idx="1005">
                  <c:v>46082</c:v>
                </c:pt>
                <c:pt idx="1006">
                  <c:v>46082</c:v>
                </c:pt>
                <c:pt idx="1007">
                  <c:v>46082</c:v>
                </c:pt>
                <c:pt idx="1008">
                  <c:v>46082</c:v>
                </c:pt>
                <c:pt idx="1009">
                  <c:v>46082</c:v>
                </c:pt>
                <c:pt idx="1010">
                  <c:v>46082</c:v>
                </c:pt>
                <c:pt idx="1011">
                  <c:v>46082</c:v>
                </c:pt>
                <c:pt idx="1012">
                  <c:v>46082</c:v>
                </c:pt>
                <c:pt idx="1013">
                  <c:v>46082</c:v>
                </c:pt>
                <c:pt idx="1014">
                  <c:v>46082</c:v>
                </c:pt>
                <c:pt idx="1015">
                  <c:v>46082</c:v>
                </c:pt>
                <c:pt idx="1016">
                  <c:v>46082</c:v>
                </c:pt>
                <c:pt idx="1017">
                  <c:v>46082</c:v>
                </c:pt>
                <c:pt idx="1018">
                  <c:v>46082</c:v>
                </c:pt>
                <c:pt idx="1019">
                  <c:v>46082</c:v>
                </c:pt>
                <c:pt idx="1020">
                  <c:v>46082</c:v>
                </c:pt>
                <c:pt idx="1021">
                  <c:v>46082</c:v>
                </c:pt>
                <c:pt idx="1022">
                  <c:v>46082</c:v>
                </c:pt>
                <c:pt idx="1023">
                  <c:v>46082</c:v>
                </c:pt>
                <c:pt idx="1024">
                  <c:v>46082</c:v>
                </c:pt>
                <c:pt idx="1025">
                  <c:v>46082</c:v>
                </c:pt>
                <c:pt idx="1026">
                  <c:v>46082</c:v>
                </c:pt>
                <c:pt idx="1027">
                  <c:v>46082</c:v>
                </c:pt>
                <c:pt idx="1028">
                  <c:v>46082</c:v>
                </c:pt>
                <c:pt idx="1029">
                  <c:v>46082</c:v>
                </c:pt>
                <c:pt idx="1030">
                  <c:v>46082</c:v>
                </c:pt>
                <c:pt idx="1031">
                  <c:v>46082</c:v>
                </c:pt>
                <c:pt idx="1032">
                  <c:v>46082</c:v>
                </c:pt>
                <c:pt idx="1033">
                  <c:v>46082</c:v>
                </c:pt>
                <c:pt idx="1034">
                  <c:v>46082</c:v>
                </c:pt>
                <c:pt idx="1035">
                  <c:v>46082</c:v>
                </c:pt>
                <c:pt idx="1036">
                  <c:v>46082</c:v>
                </c:pt>
                <c:pt idx="1037">
                  <c:v>46082</c:v>
                </c:pt>
                <c:pt idx="1038">
                  <c:v>46082</c:v>
                </c:pt>
                <c:pt idx="1039">
                  <c:v>46082</c:v>
                </c:pt>
                <c:pt idx="1040">
                  <c:v>46082</c:v>
                </c:pt>
                <c:pt idx="1041">
                  <c:v>46082</c:v>
                </c:pt>
                <c:pt idx="1042">
                  <c:v>46082</c:v>
                </c:pt>
                <c:pt idx="1043">
                  <c:v>46082</c:v>
                </c:pt>
                <c:pt idx="1044">
                  <c:v>46082</c:v>
                </c:pt>
                <c:pt idx="1045">
                  <c:v>46082</c:v>
                </c:pt>
                <c:pt idx="1046">
                  <c:v>46082</c:v>
                </c:pt>
                <c:pt idx="1047">
                  <c:v>46082</c:v>
                </c:pt>
                <c:pt idx="1048">
                  <c:v>46082</c:v>
                </c:pt>
                <c:pt idx="1049">
                  <c:v>46082</c:v>
                </c:pt>
                <c:pt idx="1050">
                  <c:v>46082</c:v>
                </c:pt>
                <c:pt idx="1051">
                  <c:v>46082</c:v>
                </c:pt>
                <c:pt idx="1052">
                  <c:v>46082</c:v>
                </c:pt>
                <c:pt idx="1053">
                  <c:v>46082</c:v>
                </c:pt>
                <c:pt idx="1054">
                  <c:v>46082</c:v>
                </c:pt>
                <c:pt idx="1055">
                  <c:v>46082</c:v>
                </c:pt>
                <c:pt idx="1056">
                  <c:v>46082</c:v>
                </c:pt>
                <c:pt idx="1057">
                  <c:v>46082</c:v>
                </c:pt>
                <c:pt idx="1058">
                  <c:v>46082</c:v>
                </c:pt>
                <c:pt idx="1059">
                  <c:v>46082</c:v>
                </c:pt>
                <c:pt idx="1060">
                  <c:v>46082</c:v>
                </c:pt>
                <c:pt idx="1061">
                  <c:v>46082</c:v>
                </c:pt>
                <c:pt idx="1062">
                  <c:v>46082</c:v>
                </c:pt>
                <c:pt idx="1063">
                  <c:v>46082</c:v>
                </c:pt>
                <c:pt idx="1064">
                  <c:v>46082</c:v>
                </c:pt>
                <c:pt idx="1065">
                  <c:v>46082</c:v>
                </c:pt>
                <c:pt idx="1066">
                  <c:v>46082</c:v>
                </c:pt>
                <c:pt idx="1067">
                  <c:v>46082</c:v>
                </c:pt>
                <c:pt idx="1068">
                  <c:v>46082</c:v>
                </c:pt>
                <c:pt idx="1069">
                  <c:v>46082</c:v>
                </c:pt>
                <c:pt idx="1070">
                  <c:v>46082</c:v>
                </c:pt>
                <c:pt idx="1071">
                  <c:v>46082</c:v>
                </c:pt>
                <c:pt idx="1072">
                  <c:v>46082</c:v>
                </c:pt>
                <c:pt idx="1073">
                  <c:v>46082</c:v>
                </c:pt>
                <c:pt idx="1074">
                  <c:v>46082</c:v>
                </c:pt>
                <c:pt idx="1075">
                  <c:v>46082</c:v>
                </c:pt>
                <c:pt idx="1076">
                  <c:v>46082</c:v>
                </c:pt>
                <c:pt idx="1077">
                  <c:v>46082</c:v>
                </c:pt>
                <c:pt idx="1078">
                  <c:v>46082</c:v>
                </c:pt>
                <c:pt idx="1079">
                  <c:v>46082</c:v>
                </c:pt>
                <c:pt idx="1080">
                  <c:v>46082</c:v>
                </c:pt>
                <c:pt idx="1081">
                  <c:v>46082</c:v>
                </c:pt>
                <c:pt idx="1082">
                  <c:v>46082</c:v>
                </c:pt>
                <c:pt idx="1083">
                  <c:v>46082</c:v>
                </c:pt>
                <c:pt idx="1084">
                  <c:v>46082</c:v>
                </c:pt>
                <c:pt idx="1085">
                  <c:v>46082</c:v>
                </c:pt>
                <c:pt idx="1086">
                  <c:v>46082</c:v>
                </c:pt>
                <c:pt idx="1087">
                  <c:v>46082</c:v>
                </c:pt>
                <c:pt idx="1088">
                  <c:v>46082</c:v>
                </c:pt>
                <c:pt idx="1089">
                  <c:v>46082</c:v>
                </c:pt>
                <c:pt idx="1090">
                  <c:v>46082</c:v>
                </c:pt>
                <c:pt idx="1091">
                  <c:v>46082</c:v>
                </c:pt>
                <c:pt idx="1092">
                  <c:v>46082</c:v>
                </c:pt>
                <c:pt idx="1093">
                  <c:v>46082</c:v>
                </c:pt>
                <c:pt idx="1094">
                  <c:v>46082</c:v>
                </c:pt>
                <c:pt idx="1095">
                  <c:v>46082</c:v>
                </c:pt>
                <c:pt idx="1096">
                  <c:v>46082</c:v>
                </c:pt>
                <c:pt idx="1097">
                  <c:v>46082</c:v>
                </c:pt>
                <c:pt idx="1098">
                  <c:v>46082</c:v>
                </c:pt>
                <c:pt idx="1099">
                  <c:v>46082</c:v>
                </c:pt>
                <c:pt idx="1100">
                  <c:v>46082</c:v>
                </c:pt>
                <c:pt idx="1101">
                  <c:v>46082</c:v>
                </c:pt>
                <c:pt idx="1102">
                  <c:v>46082</c:v>
                </c:pt>
                <c:pt idx="1103">
                  <c:v>46082</c:v>
                </c:pt>
                <c:pt idx="1104">
                  <c:v>46082</c:v>
                </c:pt>
                <c:pt idx="1105">
                  <c:v>46082</c:v>
                </c:pt>
                <c:pt idx="1106">
                  <c:v>46082</c:v>
                </c:pt>
                <c:pt idx="1107">
                  <c:v>46082</c:v>
                </c:pt>
                <c:pt idx="1108">
                  <c:v>46082</c:v>
                </c:pt>
                <c:pt idx="1109">
                  <c:v>46082</c:v>
                </c:pt>
                <c:pt idx="1110">
                  <c:v>46082</c:v>
                </c:pt>
                <c:pt idx="1111">
                  <c:v>46082</c:v>
                </c:pt>
                <c:pt idx="1112">
                  <c:v>46082</c:v>
                </c:pt>
                <c:pt idx="1113">
                  <c:v>46082</c:v>
                </c:pt>
                <c:pt idx="1114">
                  <c:v>46082</c:v>
                </c:pt>
                <c:pt idx="1115">
                  <c:v>46082</c:v>
                </c:pt>
                <c:pt idx="1116">
                  <c:v>46082</c:v>
                </c:pt>
                <c:pt idx="1117">
                  <c:v>46082</c:v>
                </c:pt>
                <c:pt idx="1118">
                  <c:v>46082</c:v>
                </c:pt>
                <c:pt idx="1119">
                  <c:v>46082</c:v>
                </c:pt>
                <c:pt idx="1120">
                  <c:v>46082</c:v>
                </c:pt>
                <c:pt idx="1121">
                  <c:v>46082</c:v>
                </c:pt>
                <c:pt idx="1122">
                  <c:v>46082</c:v>
                </c:pt>
                <c:pt idx="1123">
                  <c:v>46082</c:v>
                </c:pt>
                <c:pt idx="1124">
                  <c:v>46082</c:v>
                </c:pt>
                <c:pt idx="1125">
                  <c:v>46082</c:v>
                </c:pt>
                <c:pt idx="1126">
                  <c:v>46082</c:v>
                </c:pt>
                <c:pt idx="1127">
                  <c:v>46082</c:v>
                </c:pt>
                <c:pt idx="1128">
                  <c:v>46082</c:v>
                </c:pt>
                <c:pt idx="1129">
                  <c:v>46082</c:v>
                </c:pt>
                <c:pt idx="1130">
                  <c:v>46082</c:v>
                </c:pt>
                <c:pt idx="1131">
                  <c:v>46082</c:v>
                </c:pt>
                <c:pt idx="1132">
                  <c:v>46082</c:v>
                </c:pt>
                <c:pt idx="1133">
                  <c:v>46082</c:v>
                </c:pt>
                <c:pt idx="1134">
                  <c:v>46082</c:v>
                </c:pt>
                <c:pt idx="1135">
                  <c:v>46082</c:v>
                </c:pt>
                <c:pt idx="1136">
                  <c:v>46082</c:v>
                </c:pt>
                <c:pt idx="1137">
                  <c:v>46082</c:v>
                </c:pt>
                <c:pt idx="1138">
                  <c:v>46082</c:v>
                </c:pt>
                <c:pt idx="1139">
                  <c:v>46082</c:v>
                </c:pt>
                <c:pt idx="1140">
                  <c:v>46082</c:v>
                </c:pt>
                <c:pt idx="1141">
                  <c:v>46082</c:v>
                </c:pt>
                <c:pt idx="1142">
                  <c:v>46082</c:v>
                </c:pt>
                <c:pt idx="1143">
                  <c:v>46082</c:v>
                </c:pt>
                <c:pt idx="1144">
                  <c:v>46082</c:v>
                </c:pt>
                <c:pt idx="1145">
                  <c:v>46082</c:v>
                </c:pt>
                <c:pt idx="1146">
                  <c:v>46082</c:v>
                </c:pt>
                <c:pt idx="1147">
                  <c:v>46082</c:v>
                </c:pt>
                <c:pt idx="1148">
                  <c:v>46082</c:v>
                </c:pt>
                <c:pt idx="1149">
                  <c:v>46082</c:v>
                </c:pt>
                <c:pt idx="1150">
                  <c:v>46082</c:v>
                </c:pt>
                <c:pt idx="1151">
                  <c:v>46082</c:v>
                </c:pt>
                <c:pt idx="1152">
                  <c:v>46082</c:v>
                </c:pt>
                <c:pt idx="1153">
                  <c:v>46082</c:v>
                </c:pt>
                <c:pt idx="1154">
                  <c:v>46082</c:v>
                </c:pt>
                <c:pt idx="1155">
                  <c:v>46082</c:v>
                </c:pt>
                <c:pt idx="1156">
                  <c:v>46082</c:v>
                </c:pt>
                <c:pt idx="1157">
                  <c:v>46082</c:v>
                </c:pt>
                <c:pt idx="1158">
                  <c:v>46082</c:v>
                </c:pt>
                <c:pt idx="1159">
                  <c:v>46082</c:v>
                </c:pt>
                <c:pt idx="1160">
                  <c:v>46082</c:v>
                </c:pt>
                <c:pt idx="1161">
                  <c:v>46082</c:v>
                </c:pt>
                <c:pt idx="1162">
                  <c:v>46082</c:v>
                </c:pt>
                <c:pt idx="1163">
                  <c:v>46082</c:v>
                </c:pt>
                <c:pt idx="1164">
                  <c:v>46082</c:v>
                </c:pt>
                <c:pt idx="1165">
                  <c:v>46082</c:v>
                </c:pt>
                <c:pt idx="1166">
                  <c:v>46082</c:v>
                </c:pt>
                <c:pt idx="1167">
                  <c:v>46082</c:v>
                </c:pt>
                <c:pt idx="1168">
                  <c:v>46082</c:v>
                </c:pt>
                <c:pt idx="1169">
                  <c:v>46082</c:v>
                </c:pt>
                <c:pt idx="1170">
                  <c:v>46082</c:v>
                </c:pt>
                <c:pt idx="1171">
                  <c:v>46082</c:v>
                </c:pt>
                <c:pt idx="1172">
                  <c:v>46082</c:v>
                </c:pt>
                <c:pt idx="1173">
                  <c:v>46082</c:v>
                </c:pt>
                <c:pt idx="1174">
                  <c:v>46082</c:v>
                </c:pt>
                <c:pt idx="1175">
                  <c:v>46082</c:v>
                </c:pt>
                <c:pt idx="1176">
                  <c:v>46082</c:v>
                </c:pt>
                <c:pt idx="1177">
                  <c:v>46082</c:v>
                </c:pt>
                <c:pt idx="1178">
                  <c:v>46082</c:v>
                </c:pt>
                <c:pt idx="1179">
                  <c:v>46082</c:v>
                </c:pt>
                <c:pt idx="1180">
                  <c:v>46082</c:v>
                </c:pt>
                <c:pt idx="1181">
                  <c:v>46082</c:v>
                </c:pt>
                <c:pt idx="1182">
                  <c:v>46082</c:v>
                </c:pt>
                <c:pt idx="1183">
                  <c:v>46082</c:v>
                </c:pt>
                <c:pt idx="1184">
                  <c:v>46082</c:v>
                </c:pt>
                <c:pt idx="1185">
                  <c:v>46082</c:v>
                </c:pt>
                <c:pt idx="1186">
                  <c:v>46082</c:v>
                </c:pt>
                <c:pt idx="1187">
                  <c:v>46082</c:v>
                </c:pt>
                <c:pt idx="1188">
                  <c:v>46082</c:v>
                </c:pt>
                <c:pt idx="1189">
                  <c:v>46082</c:v>
                </c:pt>
                <c:pt idx="1190">
                  <c:v>46082</c:v>
                </c:pt>
                <c:pt idx="1191">
                  <c:v>46082</c:v>
                </c:pt>
                <c:pt idx="1192">
                  <c:v>46082</c:v>
                </c:pt>
                <c:pt idx="1193">
                  <c:v>46082</c:v>
                </c:pt>
                <c:pt idx="1194">
                  <c:v>46082</c:v>
                </c:pt>
                <c:pt idx="1195">
                  <c:v>46082</c:v>
                </c:pt>
                <c:pt idx="1196">
                  <c:v>46082</c:v>
                </c:pt>
                <c:pt idx="1197">
                  <c:v>46082</c:v>
                </c:pt>
                <c:pt idx="1198">
                  <c:v>46082</c:v>
                </c:pt>
                <c:pt idx="1199">
                  <c:v>46082</c:v>
                </c:pt>
                <c:pt idx="1200">
                  <c:v>46082</c:v>
                </c:pt>
                <c:pt idx="1201">
                  <c:v>46082</c:v>
                </c:pt>
                <c:pt idx="1202">
                  <c:v>46082</c:v>
                </c:pt>
                <c:pt idx="1203">
                  <c:v>46082</c:v>
                </c:pt>
                <c:pt idx="1204">
                  <c:v>46082</c:v>
                </c:pt>
                <c:pt idx="1205">
                  <c:v>46082</c:v>
                </c:pt>
                <c:pt idx="1206">
                  <c:v>46082</c:v>
                </c:pt>
                <c:pt idx="1207">
                  <c:v>46082</c:v>
                </c:pt>
                <c:pt idx="1208">
                  <c:v>46082</c:v>
                </c:pt>
                <c:pt idx="1209">
                  <c:v>46082</c:v>
                </c:pt>
                <c:pt idx="1210">
                  <c:v>46082</c:v>
                </c:pt>
                <c:pt idx="1211">
                  <c:v>46082</c:v>
                </c:pt>
                <c:pt idx="1212">
                  <c:v>46082</c:v>
                </c:pt>
                <c:pt idx="1213">
                  <c:v>46082</c:v>
                </c:pt>
                <c:pt idx="1214">
                  <c:v>46082</c:v>
                </c:pt>
                <c:pt idx="1215">
                  <c:v>46082</c:v>
                </c:pt>
                <c:pt idx="1216">
                  <c:v>46082</c:v>
                </c:pt>
                <c:pt idx="1217">
                  <c:v>46082</c:v>
                </c:pt>
                <c:pt idx="1218">
                  <c:v>46082</c:v>
                </c:pt>
                <c:pt idx="1219">
                  <c:v>46082</c:v>
                </c:pt>
                <c:pt idx="1220">
                  <c:v>46082</c:v>
                </c:pt>
                <c:pt idx="1221">
                  <c:v>46082</c:v>
                </c:pt>
                <c:pt idx="1222">
                  <c:v>46082</c:v>
                </c:pt>
                <c:pt idx="1223">
                  <c:v>46082</c:v>
                </c:pt>
                <c:pt idx="1224">
                  <c:v>46082</c:v>
                </c:pt>
                <c:pt idx="1225">
                  <c:v>46082</c:v>
                </c:pt>
                <c:pt idx="1226">
                  <c:v>46082</c:v>
                </c:pt>
                <c:pt idx="1227">
                  <c:v>46082</c:v>
                </c:pt>
                <c:pt idx="1228">
                  <c:v>46082</c:v>
                </c:pt>
                <c:pt idx="1229">
                  <c:v>46082</c:v>
                </c:pt>
                <c:pt idx="1230">
                  <c:v>46082</c:v>
                </c:pt>
                <c:pt idx="1231">
                  <c:v>46082</c:v>
                </c:pt>
                <c:pt idx="1232">
                  <c:v>46082</c:v>
                </c:pt>
                <c:pt idx="1233">
                  <c:v>46082</c:v>
                </c:pt>
                <c:pt idx="1234">
                  <c:v>46082</c:v>
                </c:pt>
                <c:pt idx="1235">
                  <c:v>46082</c:v>
                </c:pt>
                <c:pt idx="1236">
                  <c:v>46082</c:v>
                </c:pt>
                <c:pt idx="1237">
                  <c:v>46082</c:v>
                </c:pt>
                <c:pt idx="1238">
                  <c:v>46082</c:v>
                </c:pt>
                <c:pt idx="1239">
                  <c:v>46082</c:v>
                </c:pt>
                <c:pt idx="1240">
                  <c:v>46082</c:v>
                </c:pt>
                <c:pt idx="1241">
                  <c:v>46082</c:v>
                </c:pt>
                <c:pt idx="1242">
                  <c:v>46082</c:v>
                </c:pt>
                <c:pt idx="1243">
                  <c:v>46082</c:v>
                </c:pt>
                <c:pt idx="1244">
                  <c:v>46082</c:v>
                </c:pt>
                <c:pt idx="1245">
                  <c:v>46082</c:v>
                </c:pt>
                <c:pt idx="1246">
                  <c:v>46082</c:v>
                </c:pt>
                <c:pt idx="1247">
                  <c:v>46082</c:v>
                </c:pt>
                <c:pt idx="1248">
                  <c:v>46082</c:v>
                </c:pt>
                <c:pt idx="1249">
                  <c:v>46082</c:v>
                </c:pt>
                <c:pt idx="1250">
                  <c:v>46082</c:v>
                </c:pt>
                <c:pt idx="1251">
                  <c:v>46082</c:v>
                </c:pt>
                <c:pt idx="1252">
                  <c:v>46082</c:v>
                </c:pt>
                <c:pt idx="1253">
                  <c:v>46082</c:v>
                </c:pt>
                <c:pt idx="1254">
                  <c:v>46082</c:v>
                </c:pt>
                <c:pt idx="1255">
                  <c:v>46082</c:v>
                </c:pt>
                <c:pt idx="1256">
                  <c:v>46082</c:v>
                </c:pt>
                <c:pt idx="1257">
                  <c:v>46082</c:v>
                </c:pt>
                <c:pt idx="1258">
                  <c:v>46082</c:v>
                </c:pt>
                <c:pt idx="1259">
                  <c:v>46082</c:v>
                </c:pt>
                <c:pt idx="1260">
                  <c:v>46082</c:v>
                </c:pt>
                <c:pt idx="1261">
                  <c:v>46082</c:v>
                </c:pt>
                <c:pt idx="1262">
                  <c:v>46082</c:v>
                </c:pt>
                <c:pt idx="1263">
                  <c:v>46082</c:v>
                </c:pt>
                <c:pt idx="1264">
                  <c:v>46082</c:v>
                </c:pt>
                <c:pt idx="1265">
                  <c:v>46082</c:v>
                </c:pt>
                <c:pt idx="1266">
                  <c:v>46082</c:v>
                </c:pt>
                <c:pt idx="1267">
                  <c:v>46082</c:v>
                </c:pt>
                <c:pt idx="1268">
                  <c:v>46082</c:v>
                </c:pt>
                <c:pt idx="1269">
                  <c:v>46082</c:v>
                </c:pt>
                <c:pt idx="1270">
                  <c:v>46082</c:v>
                </c:pt>
                <c:pt idx="1271">
                  <c:v>46082</c:v>
                </c:pt>
                <c:pt idx="1272">
                  <c:v>46082</c:v>
                </c:pt>
                <c:pt idx="1273">
                  <c:v>46082</c:v>
                </c:pt>
                <c:pt idx="1274">
                  <c:v>46082</c:v>
                </c:pt>
                <c:pt idx="1275">
                  <c:v>46082</c:v>
                </c:pt>
                <c:pt idx="1276">
                  <c:v>46082</c:v>
                </c:pt>
                <c:pt idx="1277">
                  <c:v>46082</c:v>
                </c:pt>
                <c:pt idx="1278">
                  <c:v>46082</c:v>
                </c:pt>
                <c:pt idx="1279">
                  <c:v>46082</c:v>
                </c:pt>
                <c:pt idx="1280">
                  <c:v>46082</c:v>
                </c:pt>
                <c:pt idx="1281">
                  <c:v>46082</c:v>
                </c:pt>
                <c:pt idx="1282">
                  <c:v>46082</c:v>
                </c:pt>
                <c:pt idx="1283">
                  <c:v>46082</c:v>
                </c:pt>
                <c:pt idx="1284">
                  <c:v>46082</c:v>
                </c:pt>
                <c:pt idx="1285">
                  <c:v>46082</c:v>
                </c:pt>
                <c:pt idx="1286">
                  <c:v>46082</c:v>
                </c:pt>
                <c:pt idx="1287">
                  <c:v>46082</c:v>
                </c:pt>
                <c:pt idx="1288">
                  <c:v>46082</c:v>
                </c:pt>
                <c:pt idx="1289">
                  <c:v>46082</c:v>
                </c:pt>
                <c:pt idx="1290">
                  <c:v>46082</c:v>
                </c:pt>
                <c:pt idx="1291">
                  <c:v>46082</c:v>
                </c:pt>
                <c:pt idx="1292">
                  <c:v>46082</c:v>
                </c:pt>
                <c:pt idx="1293">
                  <c:v>46082</c:v>
                </c:pt>
                <c:pt idx="1294">
                  <c:v>46082</c:v>
                </c:pt>
                <c:pt idx="1295">
                  <c:v>46082</c:v>
                </c:pt>
                <c:pt idx="1296">
                  <c:v>46082</c:v>
                </c:pt>
                <c:pt idx="1297">
                  <c:v>46082</c:v>
                </c:pt>
                <c:pt idx="1298">
                  <c:v>46082</c:v>
                </c:pt>
                <c:pt idx="1299">
                  <c:v>46082</c:v>
                </c:pt>
                <c:pt idx="1300">
                  <c:v>46082</c:v>
                </c:pt>
                <c:pt idx="1301">
                  <c:v>46082</c:v>
                </c:pt>
                <c:pt idx="1302">
                  <c:v>46082</c:v>
                </c:pt>
                <c:pt idx="1303">
                  <c:v>46082</c:v>
                </c:pt>
                <c:pt idx="1304">
                  <c:v>46082</c:v>
                </c:pt>
                <c:pt idx="1305">
                  <c:v>46082</c:v>
                </c:pt>
                <c:pt idx="1306">
                  <c:v>46082</c:v>
                </c:pt>
                <c:pt idx="1307">
                  <c:v>46082</c:v>
                </c:pt>
                <c:pt idx="1308">
                  <c:v>46082</c:v>
                </c:pt>
                <c:pt idx="1309">
                  <c:v>46082</c:v>
                </c:pt>
                <c:pt idx="1310">
                  <c:v>46082</c:v>
                </c:pt>
                <c:pt idx="1311">
                  <c:v>46082</c:v>
                </c:pt>
                <c:pt idx="1312">
                  <c:v>46082</c:v>
                </c:pt>
                <c:pt idx="1313">
                  <c:v>46082</c:v>
                </c:pt>
                <c:pt idx="1314">
                  <c:v>46082</c:v>
                </c:pt>
                <c:pt idx="1315">
                  <c:v>46082</c:v>
                </c:pt>
                <c:pt idx="1316">
                  <c:v>46082</c:v>
                </c:pt>
                <c:pt idx="1317">
                  <c:v>46082</c:v>
                </c:pt>
                <c:pt idx="1318">
                  <c:v>46082</c:v>
                </c:pt>
                <c:pt idx="1319">
                  <c:v>46082</c:v>
                </c:pt>
                <c:pt idx="1320">
                  <c:v>46082</c:v>
                </c:pt>
                <c:pt idx="1321">
                  <c:v>46082</c:v>
                </c:pt>
                <c:pt idx="1322">
                  <c:v>46082</c:v>
                </c:pt>
                <c:pt idx="1323">
                  <c:v>46082</c:v>
                </c:pt>
                <c:pt idx="1324">
                  <c:v>46082</c:v>
                </c:pt>
                <c:pt idx="1325">
                  <c:v>46082</c:v>
                </c:pt>
                <c:pt idx="1326">
                  <c:v>46082</c:v>
                </c:pt>
                <c:pt idx="1327">
                  <c:v>46082</c:v>
                </c:pt>
                <c:pt idx="1328">
                  <c:v>46082</c:v>
                </c:pt>
                <c:pt idx="1329">
                  <c:v>46082</c:v>
                </c:pt>
                <c:pt idx="1330">
                  <c:v>46082</c:v>
                </c:pt>
                <c:pt idx="1331">
                  <c:v>46082</c:v>
                </c:pt>
                <c:pt idx="1332">
                  <c:v>46082</c:v>
                </c:pt>
                <c:pt idx="1333">
                  <c:v>46082</c:v>
                </c:pt>
                <c:pt idx="1334">
                  <c:v>46082</c:v>
                </c:pt>
                <c:pt idx="1335">
                  <c:v>46082</c:v>
                </c:pt>
                <c:pt idx="1336">
                  <c:v>46082</c:v>
                </c:pt>
                <c:pt idx="1337">
                  <c:v>46082</c:v>
                </c:pt>
                <c:pt idx="1338">
                  <c:v>46082</c:v>
                </c:pt>
                <c:pt idx="1339">
                  <c:v>46082</c:v>
                </c:pt>
                <c:pt idx="1340">
                  <c:v>46082</c:v>
                </c:pt>
                <c:pt idx="1341">
                  <c:v>46082</c:v>
                </c:pt>
                <c:pt idx="1342">
                  <c:v>46082</c:v>
                </c:pt>
                <c:pt idx="1343">
                  <c:v>46082</c:v>
                </c:pt>
                <c:pt idx="1344">
                  <c:v>46082</c:v>
                </c:pt>
                <c:pt idx="1345">
                  <c:v>46082</c:v>
                </c:pt>
                <c:pt idx="1346">
                  <c:v>46082</c:v>
                </c:pt>
                <c:pt idx="1347">
                  <c:v>46082</c:v>
                </c:pt>
                <c:pt idx="1348">
                  <c:v>46082</c:v>
                </c:pt>
                <c:pt idx="1349">
                  <c:v>46082</c:v>
                </c:pt>
                <c:pt idx="1350">
                  <c:v>46082</c:v>
                </c:pt>
                <c:pt idx="1351">
                  <c:v>46082</c:v>
                </c:pt>
                <c:pt idx="1352">
                  <c:v>46082</c:v>
                </c:pt>
                <c:pt idx="1353">
                  <c:v>46082</c:v>
                </c:pt>
                <c:pt idx="1354">
                  <c:v>46082</c:v>
                </c:pt>
                <c:pt idx="1355">
                  <c:v>46082</c:v>
                </c:pt>
                <c:pt idx="1356">
                  <c:v>46082</c:v>
                </c:pt>
                <c:pt idx="1357">
                  <c:v>46082</c:v>
                </c:pt>
                <c:pt idx="1358">
                  <c:v>46082</c:v>
                </c:pt>
                <c:pt idx="1359">
                  <c:v>46082</c:v>
                </c:pt>
                <c:pt idx="1360">
                  <c:v>46082</c:v>
                </c:pt>
                <c:pt idx="1361">
                  <c:v>46082</c:v>
                </c:pt>
                <c:pt idx="1362">
                  <c:v>46082</c:v>
                </c:pt>
                <c:pt idx="1363">
                  <c:v>46082</c:v>
                </c:pt>
                <c:pt idx="1364">
                  <c:v>46082</c:v>
                </c:pt>
                <c:pt idx="1365">
                  <c:v>46082</c:v>
                </c:pt>
                <c:pt idx="1366">
                  <c:v>46082</c:v>
                </c:pt>
                <c:pt idx="1367">
                  <c:v>46082</c:v>
                </c:pt>
                <c:pt idx="1368">
                  <c:v>46082</c:v>
                </c:pt>
                <c:pt idx="1369">
                  <c:v>46082</c:v>
                </c:pt>
                <c:pt idx="1370">
                  <c:v>46082</c:v>
                </c:pt>
                <c:pt idx="1371">
                  <c:v>46082</c:v>
                </c:pt>
                <c:pt idx="1372">
                  <c:v>46082</c:v>
                </c:pt>
                <c:pt idx="1373">
                  <c:v>46082</c:v>
                </c:pt>
              </c:numCache>
            </c:numRef>
          </c:val>
          <c:extLst>
            <c:ext xmlns:c16="http://schemas.microsoft.com/office/drawing/2014/chart" uri="{C3380CC4-5D6E-409C-BE32-E72D297353CC}">
              <c16:uniqueId val="{00000000-00ED-4CD2-8F77-797C69CDFA6C}"/>
            </c:ext>
          </c:extLst>
        </c:ser>
        <c:ser>
          <c:idx val="1"/>
          <c:order val="1"/>
          <c:tx>
            <c:strRef>
              <c:f>'Data Bank'!$AF$1:$AF$6</c:f>
              <c:strCache>
                <c:ptCount val="6"/>
                <c:pt idx="0">
                  <c:v>100%</c:v>
                </c:pt>
                <c:pt idx="1">
                  <c:v> 1,170,855.33 </c:v>
                </c:pt>
                <c:pt idx="2">
                  <c:v> 1,990,454.06 </c:v>
                </c:pt>
                <c:pt idx="4">
                  <c:v> #REF! </c:v>
                </c:pt>
                <c:pt idx="5">
                  <c:v>AZ</c:v>
                </c:pt>
              </c:strCache>
            </c:strRef>
          </c:tx>
          <c:spPr>
            <a:solidFill>
              <a:schemeClr val="accent2"/>
            </a:solidFill>
            <a:ln>
              <a:noFill/>
            </a:ln>
            <a:effectLst/>
            <a:sp3d/>
          </c:spPr>
          <c:invertIfNegative val="0"/>
          <c:cat>
            <c:strRef>
              <c:f>'Data Bank'!$A$7:$A$1386</c:f>
              <c:strCache>
                <c:ptCount val="1374"/>
                <c:pt idx="0">
                  <c:v>CEM Number</c:v>
                </c:pt>
                <c:pt idx="1">
                  <c:v>I250212</c:v>
                </c:pt>
                <c:pt idx="2">
                  <c:v>I260296</c:v>
                </c:pt>
                <c:pt idx="3">
                  <c:v>I260296</c:v>
                </c:pt>
                <c:pt idx="4">
                  <c:v>I240683</c:v>
                </c:pt>
                <c:pt idx="5">
                  <c:v>I240518</c:v>
                </c:pt>
                <c:pt idx="6">
                  <c:v>I240518</c:v>
                </c:pt>
                <c:pt idx="7">
                  <c:v>I240701</c:v>
                </c:pt>
                <c:pt idx="8">
                  <c:v>I250734</c:v>
                </c:pt>
                <c:pt idx="9">
                  <c:v>I260599</c:v>
                </c:pt>
                <c:pt idx="10">
                  <c:v>I260599</c:v>
                </c:pt>
                <c:pt idx="11">
                  <c:v>I240540</c:v>
                </c:pt>
                <c:pt idx="12">
                  <c:v>I240702</c:v>
                </c:pt>
                <c:pt idx="13">
                  <c:v>I260599</c:v>
                </c:pt>
                <c:pt idx="14">
                  <c:v>I240703</c:v>
                </c:pt>
                <c:pt idx="15">
                  <c:v>I240705</c:v>
                </c:pt>
                <c:pt idx="16">
                  <c:v>I240704</c:v>
                </c:pt>
                <c:pt idx="17">
                  <c:v>I260599</c:v>
                </c:pt>
                <c:pt idx="18">
                  <c:v>I260599</c:v>
                </c:pt>
                <c:pt idx="19">
                  <c:v>I260599</c:v>
                </c:pt>
                <c:pt idx="20">
                  <c:v>I240705</c:v>
                </c:pt>
                <c:pt idx="21">
                  <c:v>I240705</c:v>
                </c:pt>
                <c:pt idx="22">
                  <c:v>I240705</c:v>
                </c:pt>
                <c:pt idx="23">
                  <c:v>INT-23-00445</c:v>
                </c:pt>
                <c:pt idx="24">
                  <c:v>I250212</c:v>
                </c:pt>
                <c:pt idx="25">
                  <c:v>I250212</c:v>
                </c:pt>
                <c:pt idx="26">
                  <c:v>I260599</c:v>
                </c:pt>
                <c:pt idx="27">
                  <c:v>I260599</c:v>
                </c:pt>
                <c:pt idx="28">
                  <c:v>I240700</c:v>
                </c:pt>
                <c:pt idx="29">
                  <c:v>I240700</c:v>
                </c:pt>
                <c:pt idx="30">
                  <c:v>I240703</c:v>
                </c:pt>
                <c:pt idx="31">
                  <c:v>I240703</c:v>
                </c:pt>
                <c:pt idx="32">
                  <c:v>I240703</c:v>
                </c:pt>
                <c:pt idx="33">
                  <c:v>I260599</c:v>
                </c:pt>
                <c:pt idx="34">
                  <c:v>I260599</c:v>
                </c:pt>
                <c:pt idx="35">
                  <c:v>I240682</c:v>
                </c:pt>
                <c:pt idx="36">
                  <c:v>I250210</c:v>
                </c:pt>
                <c:pt idx="37">
                  <c:v>I250210</c:v>
                </c:pt>
                <c:pt idx="38">
                  <c:v>I260361</c:v>
                </c:pt>
                <c:pt idx="39">
                  <c:v>I260105</c:v>
                </c:pt>
                <c:pt idx="40">
                  <c:v>I260105</c:v>
                </c:pt>
                <c:pt idx="41">
                  <c:v>I240440</c:v>
                </c:pt>
                <c:pt idx="42">
                  <c:v>I260599</c:v>
                </c:pt>
                <c:pt idx="43">
                  <c:v>I260599</c:v>
                </c:pt>
                <c:pt idx="44">
                  <c:v>I260599</c:v>
                </c:pt>
                <c:pt idx="45">
                  <c:v>I260599</c:v>
                </c:pt>
                <c:pt idx="46">
                  <c:v>I240440</c:v>
                </c:pt>
                <c:pt idx="47">
                  <c:v>I240440</c:v>
                </c:pt>
                <c:pt idx="48">
                  <c:v>I240440</c:v>
                </c:pt>
                <c:pt idx="49">
                  <c:v>I240440</c:v>
                </c:pt>
                <c:pt idx="50">
                  <c:v>I240440</c:v>
                </c:pt>
                <c:pt idx="51">
                  <c:v>I240440</c:v>
                </c:pt>
                <c:pt idx="52">
                  <c:v>I240440</c:v>
                </c:pt>
                <c:pt idx="53">
                  <c:v>I260599</c:v>
                </c:pt>
                <c:pt idx="54">
                  <c:v>I260599</c:v>
                </c:pt>
                <c:pt idx="55">
                  <c:v>INT-23-00439</c:v>
                </c:pt>
                <c:pt idx="56">
                  <c:v>I240537</c:v>
                </c:pt>
                <c:pt idx="57">
                  <c:v>INT-21-00315</c:v>
                </c:pt>
                <c:pt idx="58">
                  <c:v>I240704</c:v>
                </c:pt>
                <c:pt idx="59">
                  <c:v>I260105</c:v>
                </c:pt>
                <c:pt idx="60">
                  <c:v>I240705</c:v>
                </c:pt>
                <c:pt idx="61">
                  <c:v>I240705</c:v>
                </c:pt>
                <c:pt idx="62">
                  <c:v>I260599</c:v>
                </c:pt>
                <c:pt idx="63">
                  <c:v>I260160</c:v>
                </c:pt>
                <c:pt idx="64">
                  <c:v>I240682</c:v>
                </c:pt>
                <c:pt idx="65">
                  <c:v>I260295</c:v>
                </c:pt>
                <c:pt idx="66">
                  <c:v>I260295</c:v>
                </c:pt>
                <c:pt idx="67">
                  <c:v>INT-23-00437</c:v>
                </c:pt>
                <c:pt idx="68">
                  <c:v>I260599</c:v>
                </c:pt>
                <c:pt idx="69">
                  <c:v>I240680</c:v>
                </c:pt>
                <c:pt idx="70">
                  <c:v>I260599</c:v>
                </c:pt>
                <c:pt idx="71">
                  <c:v>I250681</c:v>
                </c:pt>
                <c:pt idx="72">
                  <c:v>I250681</c:v>
                </c:pt>
                <c:pt idx="73">
                  <c:v>I260599</c:v>
                </c:pt>
                <c:pt idx="74">
                  <c:v>I260599</c:v>
                </c:pt>
                <c:pt idx="75">
                  <c:v>I240704</c:v>
                </c:pt>
                <c:pt idx="76">
                  <c:v>I250734</c:v>
                </c:pt>
                <c:pt idx="77">
                  <c:v>I260599</c:v>
                </c:pt>
                <c:pt idx="78">
                  <c:v>I260599</c:v>
                </c:pt>
                <c:pt idx="79">
                  <c:v>I260599</c:v>
                </c:pt>
                <c:pt idx="80">
                  <c:v>INT-23-00439</c:v>
                </c:pt>
                <c:pt idx="81">
                  <c:v>I260599</c:v>
                </c:pt>
                <c:pt idx="82">
                  <c:v>I260599</c:v>
                </c:pt>
                <c:pt idx="83">
                  <c:v>I250734</c:v>
                </c:pt>
                <c:pt idx="84">
                  <c:v>INT-23-00439</c:v>
                </c:pt>
                <c:pt idx="85">
                  <c:v>INT-23-00439</c:v>
                </c:pt>
                <c:pt idx="86">
                  <c:v>I260599</c:v>
                </c:pt>
                <c:pt idx="87">
                  <c:v>I260599</c:v>
                </c:pt>
                <c:pt idx="88">
                  <c:v>INT-23-00437</c:v>
                </c:pt>
                <c:pt idx="89">
                  <c:v>I250734</c:v>
                </c:pt>
                <c:pt idx="90">
                  <c:v>I260599</c:v>
                </c:pt>
                <c:pt idx="91">
                  <c:v>I260599</c:v>
                </c:pt>
                <c:pt idx="92">
                  <c:v>I260599</c:v>
                </c:pt>
                <c:pt idx="93">
                  <c:v>I240539</c:v>
                </c:pt>
                <c:pt idx="94">
                  <c:v>INT-21-00315</c:v>
                </c:pt>
                <c:pt idx="95">
                  <c:v>I260599</c:v>
                </c:pt>
                <c:pt idx="96">
                  <c:v>I240678</c:v>
                </c:pt>
                <c:pt idx="97">
                  <c:v>I240705</c:v>
                </c:pt>
                <c:pt idx="98">
                  <c:v>I260599</c:v>
                </c:pt>
                <c:pt idx="99">
                  <c:v>I250734</c:v>
                </c:pt>
                <c:pt idx="100">
                  <c:v>I260295</c:v>
                </c:pt>
                <c:pt idx="101">
                  <c:v>UI2560600</c:v>
                </c:pt>
                <c:pt idx="102">
                  <c:v>UI2560600</c:v>
                </c:pt>
                <c:pt idx="103">
                  <c:v>I250375</c:v>
                </c:pt>
                <c:pt idx="104">
                  <c:v>I250734</c:v>
                </c:pt>
                <c:pt idx="105">
                  <c:v>INT-23-00447</c:v>
                </c:pt>
                <c:pt idx="106">
                  <c:v>INT-23-00447</c:v>
                </c:pt>
                <c:pt idx="107">
                  <c:v>INT-23-00447</c:v>
                </c:pt>
                <c:pt idx="108">
                  <c:v>INT-23-00447</c:v>
                </c:pt>
                <c:pt idx="109">
                  <c:v>INT-23-00447</c:v>
                </c:pt>
                <c:pt idx="110">
                  <c:v>I240437</c:v>
                </c:pt>
                <c:pt idx="111">
                  <c:v>I250326</c:v>
                </c:pt>
                <c:pt idx="112">
                  <c:v>I240684</c:v>
                </c:pt>
                <c:pt idx="113">
                  <c:v>I240437</c:v>
                </c:pt>
                <c:pt idx="114">
                  <c:v>I240437</c:v>
                </c:pt>
                <c:pt idx="115">
                  <c:v>I240437</c:v>
                </c:pt>
                <c:pt idx="116">
                  <c:v>I240437</c:v>
                </c:pt>
                <c:pt idx="117">
                  <c:v>I240437</c:v>
                </c:pt>
                <c:pt idx="118">
                  <c:v>I240437</c:v>
                </c:pt>
                <c:pt idx="119">
                  <c:v>I240437</c:v>
                </c:pt>
                <c:pt idx="120">
                  <c:v>I250326</c:v>
                </c:pt>
                <c:pt idx="121">
                  <c:v>I250326</c:v>
                </c:pt>
                <c:pt idx="122">
                  <c:v>I240703</c:v>
                </c:pt>
                <c:pt idx="123">
                  <c:v>I240684</c:v>
                </c:pt>
                <c:pt idx="124">
                  <c:v>I240437</c:v>
                </c:pt>
                <c:pt idx="125">
                  <c:v>I240703</c:v>
                </c:pt>
                <c:pt idx="126">
                  <c:v>I240703</c:v>
                </c:pt>
                <c:pt idx="127">
                  <c:v>I240703</c:v>
                </c:pt>
                <c:pt idx="128">
                  <c:v>I240703</c:v>
                </c:pt>
                <c:pt idx="129">
                  <c:v>I240703</c:v>
                </c:pt>
                <c:pt idx="130">
                  <c:v>I240703</c:v>
                </c:pt>
                <c:pt idx="131">
                  <c:v>I240703</c:v>
                </c:pt>
                <c:pt idx="132">
                  <c:v>UI2560600</c:v>
                </c:pt>
                <c:pt idx="133">
                  <c:v>UI2560600</c:v>
                </c:pt>
                <c:pt idx="134">
                  <c:v>UI2560600</c:v>
                </c:pt>
                <c:pt idx="135">
                  <c:v>I240703</c:v>
                </c:pt>
                <c:pt idx="136">
                  <c:v>I240703</c:v>
                </c:pt>
                <c:pt idx="137">
                  <c:v>I240703</c:v>
                </c:pt>
                <c:pt idx="138">
                  <c:v>I240703</c:v>
                </c:pt>
                <c:pt idx="139">
                  <c:v>I240703</c:v>
                </c:pt>
                <c:pt idx="140">
                  <c:v>I240703</c:v>
                </c:pt>
                <c:pt idx="141">
                  <c:v>I240684</c:v>
                </c:pt>
                <c:pt idx="142">
                  <c:v>I240684</c:v>
                </c:pt>
                <c:pt idx="143">
                  <c:v>I240437</c:v>
                </c:pt>
                <c:pt idx="144">
                  <c:v>I240459</c:v>
                </c:pt>
                <c:pt idx="145">
                  <c:v>I240459</c:v>
                </c:pt>
                <c:pt idx="146">
                  <c:v>INT-23-00439</c:v>
                </c:pt>
                <c:pt idx="147">
                  <c:v>I240680</c:v>
                </c:pt>
                <c:pt idx="148">
                  <c:v>INT-23-00440</c:v>
                </c:pt>
                <c:pt idx="149">
                  <c:v>INT-21-00315</c:v>
                </c:pt>
                <c:pt idx="150">
                  <c:v>INT-23-00440</c:v>
                </c:pt>
                <c:pt idx="151">
                  <c:v>UI2560600</c:v>
                </c:pt>
                <c:pt idx="152">
                  <c:v>I240678</c:v>
                </c:pt>
                <c:pt idx="153">
                  <c:v>INT-23-00445</c:v>
                </c:pt>
                <c:pt idx="154">
                  <c:v>I240683</c:v>
                </c:pt>
                <c:pt idx="155">
                  <c:v>UI2560600</c:v>
                </c:pt>
                <c:pt idx="156">
                  <c:v>UI2560600</c:v>
                </c:pt>
                <c:pt idx="157">
                  <c:v>I250210</c:v>
                </c:pt>
                <c:pt idx="158">
                  <c:v>UI2560600</c:v>
                </c:pt>
                <c:pt idx="159">
                  <c:v>I250376</c:v>
                </c:pt>
                <c:pt idx="160">
                  <c:v>I250376</c:v>
                </c:pt>
                <c:pt idx="161">
                  <c:v>I250376</c:v>
                </c:pt>
                <c:pt idx="162">
                  <c:v>I250376</c:v>
                </c:pt>
                <c:pt idx="163">
                  <c:v>I260061</c:v>
                </c:pt>
                <c:pt idx="164">
                  <c:v>I250205</c:v>
                </c:pt>
                <c:pt idx="165">
                  <c:v>I260295</c:v>
                </c:pt>
                <c:pt idx="166">
                  <c:v>I250114</c:v>
                </c:pt>
                <c:pt idx="167">
                  <c:v>INT-23-00439</c:v>
                </c:pt>
                <c:pt idx="168">
                  <c:v>I250737</c:v>
                </c:pt>
                <c:pt idx="169">
                  <c:v>I250737</c:v>
                </c:pt>
                <c:pt idx="170">
                  <c:v>I250737</c:v>
                </c:pt>
                <c:pt idx="171">
                  <c:v>I250737</c:v>
                </c:pt>
                <c:pt idx="172">
                  <c:v>I250737</c:v>
                </c:pt>
                <c:pt idx="173">
                  <c:v>I250737</c:v>
                </c:pt>
                <c:pt idx="174">
                  <c:v>I250737</c:v>
                </c:pt>
                <c:pt idx="175">
                  <c:v>UI2560600</c:v>
                </c:pt>
                <c:pt idx="176">
                  <c:v>I250210</c:v>
                </c:pt>
                <c:pt idx="177">
                  <c:v>I250211</c:v>
                </c:pt>
                <c:pt idx="178">
                  <c:v>I240442</c:v>
                </c:pt>
                <c:pt idx="179">
                  <c:v>I250205</c:v>
                </c:pt>
                <c:pt idx="180">
                  <c:v>I250734</c:v>
                </c:pt>
                <c:pt idx="181">
                  <c:v>UI2560600</c:v>
                </c:pt>
                <c:pt idx="182">
                  <c:v>I240540</c:v>
                </c:pt>
                <c:pt idx="183">
                  <c:v>I250206</c:v>
                </c:pt>
                <c:pt idx="184">
                  <c:v>I240702</c:v>
                </c:pt>
                <c:pt idx="185">
                  <c:v>I260296</c:v>
                </c:pt>
                <c:pt idx="186">
                  <c:v>I240702</c:v>
                </c:pt>
                <c:pt idx="187">
                  <c:v>I250210</c:v>
                </c:pt>
                <c:pt idx="188">
                  <c:v>INT-23-00439</c:v>
                </c:pt>
                <c:pt idx="189">
                  <c:v>I250206</c:v>
                </c:pt>
                <c:pt idx="190">
                  <c:v>I240704</c:v>
                </c:pt>
                <c:pt idx="191">
                  <c:v>INT-23-00442</c:v>
                </c:pt>
                <c:pt idx="192">
                  <c:v>I240540</c:v>
                </c:pt>
                <c:pt idx="193">
                  <c:v>I240682</c:v>
                </c:pt>
                <c:pt idx="194">
                  <c:v>INT-23-00439</c:v>
                </c:pt>
                <c:pt idx="195">
                  <c:v>I260295</c:v>
                </c:pt>
                <c:pt idx="196">
                  <c:v>I240702</c:v>
                </c:pt>
                <c:pt idx="197">
                  <c:v>I250213</c:v>
                </c:pt>
                <c:pt idx="198">
                  <c:v>UI2560600</c:v>
                </c:pt>
                <c:pt idx="199">
                  <c:v>UI2560600</c:v>
                </c:pt>
                <c:pt idx="200">
                  <c:v>INT-23-00446</c:v>
                </c:pt>
                <c:pt idx="201">
                  <c:v>INT-23-00446</c:v>
                </c:pt>
                <c:pt idx="202">
                  <c:v>UI2560600</c:v>
                </c:pt>
                <c:pt idx="203">
                  <c:v>INT-23-00446</c:v>
                </c:pt>
                <c:pt idx="204">
                  <c:v>UI2560600</c:v>
                </c:pt>
                <c:pt idx="205">
                  <c:v>INT-23-00446</c:v>
                </c:pt>
                <c:pt idx="206">
                  <c:v>INT-23-00446</c:v>
                </c:pt>
                <c:pt idx="207">
                  <c:v>INT-23-00446</c:v>
                </c:pt>
                <c:pt idx="208">
                  <c:v>INT-23-00446</c:v>
                </c:pt>
                <c:pt idx="209">
                  <c:v>I240435</c:v>
                </c:pt>
                <c:pt idx="210">
                  <c:v>I240435</c:v>
                </c:pt>
                <c:pt idx="211">
                  <c:v>I240435</c:v>
                </c:pt>
                <c:pt idx="212">
                  <c:v>I240435</c:v>
                </c:pt>
                <c:pt idx="213">
                  <c:v>INT-23-00439</c:v>
                </c:pt>
                <c:pt idx="214">
                  <c:v>I240678</c:v>
                </c:pt>
                <c:pt idx="215">
                  <c:v>I240678</c:v>
                </c:pt>
                <c:pt idx="216">
                  <c:v>INT-23-00437</c:v>
                </c:pt>
                <c:pt idx="217">
                  <c:v>I240704</c:v>
                </c:pt>
                <c:pt idx="218">
                  <c:v>INT-23-00439</c:v>
                </c:pt>
                <c:pt idx="219">
                  <c:v>I240518</c:v>
                </c:pt>
                <c:pt idx="220">
                  <c:v>I240701</c:v>
                </c:pt>
                <c:pt idx="221">
                  <c:v>I240705</c:v>
                </c:pt>
                <c:pt idx="222">
                  <c:v>I240678</c:v>
                </c:pt>
                <c:pt idx="223">
                  <c:v>UI2560600</c:v>
                </c:pt>
                <c:pt idx="224">
                  <c:v>I240682</c:v>
                </c:pt>
                <c:pt idx="225">
                  <c:v>INT-23-00439</c:v>
                </c:pt>
                <c:pt idx="226">
                  <c:v>I240682</c:v>
                </c:pt>
                <c:pt idx="227">
                  <c:v>I240682</c:v>
                </c:pt>
                <c:pt idx="228">
                  <c:v>UI2560600</c:v>
                </c:pt>
                <c:pt idx="229">
                  <c:v>I240519</c:v>
                </c:pt>
                <c:pt idx="230">
                  <c:v>UI2560600</c:v>
                </c:pt>
                <c:pt idx="231">
                  <c:v>I240704</c:v>
                </c:pt>
                <c:pt idx="232">
                  <c:v>I240540</c:v>
                </c:pt>
                <c:pt idx="233">
                  <c:v>I240190</c:v>
                </c:pt>
                <c:pt idx="234">
                  <c:v>I240190</c:v>
                </c:pt>
                <c:pt idx="235">
                  <c:v>I240190</c:v>
                </c:pt>
                <c:pt idx="236">
                  <c:v>I240190</c:v>
                </c:pt>
                <c:pt idx="237">
                  <c:v>I240189</c:v>
                </c:pt>
                <c:pt idx="238">
                  <c:v>I240189</c:v>
                </c:pt>
                <c:pt idx="239">
                  <c:v>I240678</c:v>
                </c:pt>
                <c:pt idx="240">
                  <c:v>INT-23-00437</c:v>
                </c:pt>
                <c:pt idx="241">
                  <c:v>INT-23-00437</c:v>
                </c:pt>
                <c:pt idx="242">
                  <c:v>I240540</c:v>
                </c:pt>
                <c:pt idx="243">
                  <c:v>I240440</c:v>
                </c:pt>
                <c:pt idx="244">
                  <c:v>I240440</c:v>
                </c:pt>
                <c:pt idx="245">
                  <c:v>I240440</c:v>
                </c:pt>
                <c:pt idx="246">
                  <c:v>INT-23-00439</c:v>
                </c:pt>
                <c:pt idx="247">
                  <c:v>I250210</c:v>
                </c:pt>
                <c:pt idx="248">
                  <c:v>INT-23-00442</c:v>
                </c:pt>
                <c:pt idx="249">
                  <c:v>I260061</c:v>
                </c:pt>
                <c:pt idx="250">
                  <c:v>I260061</c:v>
                </c:pt>
                <c:pt idx="251">
                  <c:v>I260061</c:v>
                </c:pt>
                <c:pt idx="252">
                  <c:v>I250205</c:v>
                </c:pt>
                <c:pt idx="253">
                  <c:v>UI2560600</c:v>
                </c:pt>
                <c:pt idx="254">
                  <c:v>I240705</c:v>
                </c:pt>
                <c:pt idx="255">
                  <c:v>INT-23-00447</c:v>
                </c:pt>
                <c:pt idx="256">
                  <c:v>INT-23-00447</c:v>
                </c:pt>
                <c:pt idx="257">
                  <c:v>INT-23-00447</c:v>
                </c:pt>
                <c:pt idx="258">
                  <c:v>UI2560600</c:v>
                </c:pt>
                <c:pt idx="259">
                  <c:v>I250375</c:v>
                </c:pt>
                <c:pt idx="260">
                  <c:v>UI2560600</c:v>
                </c:pt>
                <c:pt idx="261">
                  <c:v>UI2560600</c:v>
                </c:pt>
                <c:pt idx="262">
                  <c:v>I240438</c:v>
                </c:pt>
                <c:pt idx="263">
                  <c:v>I240438</c:v>
                </c:pt>
                <c:pt idx="264">
                  <c:v>I240438</c:v>
                </c:pt>
                <c:pt idx="265">
                  <c:v>I260061</c:v>
                </c:pt>
                <c:pt idx="266">
                  <c:v>I240442</c:v>
                </c:pt>
                <c:pt idx="267">
                  <c:v>I240678</c:v>
                </c:pt>
                <c:pt idx="268">
                  <c:v>UI2560600</c:v>
                </c:pt>
                <c:pt idx="269">
                  <c:v>I240678</c:v>
                </c:pt>
                <c:pt idx="270">
                  <c:v>I250205</c:v>
                </c:pt>
                <c:pt idx="271">
                  <c:v>I240682</c:v>
                </c:pt>
                <c:pt idx="272">
                  <c:v>I240678</c:v>
                </c:pt>
                <c:pt idx="273">
                  <c:v>I240704</c:v>
                </c:pt>
                <c:pt idx="274">
                  <c:v>I240704</c:v>
                </c:pt>
                <c:pt idx="275">
                  <c:v>INT-23-00441</c:v>
                </c:pt>
                <c:pt idx="276">
                  <c:v>I240678</c:v>
                </c:pt>
                <c:pt idx="277">
                  <c:v>INT-23-00439</c:v>
                </c:pt>
                <c:pt idx="278">
                  <c:v>INT-23-00439</c:v>
                </c:pt>
                <c:pt idx="279">
                  <c:v>INT-23-00439</c:v>
                </c:pt>
                <c:pt idx="280">
                  <c:v>I240704</c:v>
                </c:pt>
                <c:pt idx="281">
                  <c:v>I250377</c:v>
                </c:pt>
                <c:pt idx="282">
                  <c:v>I250377</c:v>
                </c:pt>
                <c:pt idx="283">
                  <c:v>I250377</c:v>
                </c:pt>
                <c:pt idx="284">
                  <c:v>I240700</c:v>
                </c:pt>
                <c:pt idx="285">
                  <c:v>I250206</c:v>
                </c:pt>
                <c:pt idx="286">
                  <c:v>INT-21-00315</c:v>
                </c:pt>
                <c:pt idx="287">
                  <c:v>UI2560600</c:v>
                </c:pt>
                <c:pt idx="288">
                  <c:v>UI2560600</c:v>
                </c:pt>
                <c:pt idx="289">
                  <c:v>I240700</c:v>
                </c:pt>
                <c:pt idx="290">
                  <c:v>UI2560600</c:v>
                </c:pt>
                <c:pt idx="291">
                  <c:v>UI2560600</c:v>
                </c:pt>
                <c:pt idx="292">
                  <c:v>INT-23-00444</c:v>
                </c:pt>
                <c:pt idx="293">
                  <c:v>I240705</c:v>
                </c:pt>
                <c:pt idx="294">
                  <c:v>I260294</c:v>
                </c:pt>
                <c:pt idx="295">
                  <c:v>I240540</c:v>
                </c:pt>
                <c:pt idx="296">
                  <c:v>I260295</c:v>
                </c:pt>
                <c:pt idx="297">
                  <c:v>I260295</c:v>
                </c:pt>
                <c:pt idx="298">
                  <c:v>UI2560600</c:v>
                </c:pt>
                <c:pt idx="299">
                  <c:v>I260294</c:v>
                </c:pt>
                <c:pt idx="300">
                  <c:v>I240538</c:v>
                </c:pt>
                <c:pt idx="301">
                  <c:v>I240538</c:v>
                </c:pt>
                <c:pt idx="302">
                  <c:v>I240680</c:v>
                </c:pt>
                <c:pt idx="303">
                  <c:v>INT-21-00315</c:v>
                </c:pt>
                <c:pt idx="304">
                  <c:v>INT-21-00315</c:v>
                </c:pt>
                <c:pt idx="305">
                  <c:v>UI2560600</c:v>
                </c:pt>
                <c:pt idx="306">
                  <c:v>UI2560600</c:v>
                </c:pt>
                <c:pt idx="307">
                  <c:v>I240540</c:v>
                </c:pt>
                <c:pt idx="308">
                  <c:v>INT-23-00439</c:v>
                </c:pt>
                <c:pt idx="309">
                  <c:v>INT-23-00439</c:v>
                </c:pt>
                <c:pt idx="310">
                  <c:v>I240701</c:v>
                </c:pt>
                <c:pt idx="311">
                  <c:v>I240701</c:v>
                </c:pt>
                <c:pt idx="312">
                  <c:v>I240701</c:v>
                </c:pt>
                <c:pt idx="313">
                  <c:v>I240704</c:v>
                </c:pt>
                <c:pt idx="314">
                  <c:v>I260068</c:v>
                </c:pt>
                <c:pt idx="315">
                  <c:v>I250201</c:v>
                </c:pt>
                <c:pt idx="316">
                  <c:v>I250201</c:v>
                </c:pt>
                <c:pt idx="317">
                  <c:v>I260068</c:v>
                </c:pt>
                <c:pt idx="318">
                  <c:v>I240703</c:v>
                </c:pt>
                <c:pt idx="319">
                  <c:v>I260060</c:v>
                </c:pt>
                <c:pt idx="320">
                  <c:v>I240703</c:v>
                </c:pt>
                <c:pt idx="321">
                  <c:v>I240188</c:v>
                </c:pt>
                <c:pt idx="322">
                  <c:v>I240188</c:v>
                </c:pt>
                <c:pt idx="323">
                  <c:v>I240188</c:v>
                </c:pt>
                <c:pt idx="324">
                  <c:v>UI2560601</c:v>
                </c:pt>
                <c:pt idx="325">
                  <c:v>UI2560601</c:v>
                </c:pt>
                <c:pt idx="326">
                  <c:v>I240678</c:v>
                </c:pt>
                <c:pt idx="327">
                  <c:v>I240705</c:v>
                </c:pt>
                <c:pt idx="328">
                  <c:v>I240700</c:v>
                </c:pt>
                <c:pt idx="329">
                  <c:v>UI2560601</c:v>
                </c:pt>
                <c:pt idx="330">
                  <c:v>I240703</c:v>
                </c:pt>
                <c:pt idx="331">
                  <c:v>UI2560601</c:v>
                </c:pt>
                <c:pt idx="332">
                  <c:v>INT-23-00437</c:v>
                </c:pt>
                <c:pt idx="333">
                  <c:v>UI2560601</c:v>
                </c:pt>
                <c:pt idx="334">
                  <c:v>I240704</c:v>
                </c:pt>
                <c:pt idx="335">
                  <c:v>I240437</c:v>
                </c:pt>
                <c:pt idx="336">
                  <c:v>I250211</c:v>
                </c:pt>
                <c:pt idx="337">
                  <c:v>INT-23-00444</c:v>
                </c:pt>
                <c:pt idx="338">
                  <c:v>I250376</c:v>
                </c:pt>
                <c:pt idx="339">
                  <c:v>I240438</c:v>
                </c:pt>
                <c:pt idx="340">
                  <c:v>INT-23-00441</c:v>
                </c:pt>
                <c:pt idx="341">
                  <c:v>I240682</c:v>
                </c:pt>
                <c:pt idx="342">
                  <c:v>I260061</c:v>
                </c:pt>
                <c:pt idx="343">
                  <c:v>UI2560601</c:v>
                </c:pt>
                <c:pt idx="344">
                  <c:v>UI2560601</c:v>
                </c:pt>
                <c:pt idx="345">
                  <c:v>I250376</c:v>
                </c:pt>
                <c:pt idx="346">
                  <c:v>I250376</c:v>
                </c:pt>
                <c:pt idx="347">
                  <c:v>I250376</c:v>
                </c:pt>
                <c:pt idx="348">
                  <c:v>I250379</c:v>
                </c:pt>
                <c:pt idx="349">
                  <c:v>I250379</c:v>
                </c:pt>
                <c:pt idx="350">
                  <c:v>I240703</c:v>
                </c:pt>
                <c:pt idx="351">
                  <c:v>I240705</c:v>
                </c:pt>
                <c:pt idx="352">
                  <c:v>I250210</c:v>
                </c:pt>
                <c:pt idx="353">
                  <c:v>I240680</c:v>
                </c:pt>
                <c:pt idx="354">
                  <c:v>I250376</c:v>
                </c:pt>
                <c:pt idx="355">
                  <c:v>I250376</c:v>
                </c:pt>
                <c:pt idx="356">
                  <c:v>I250376</c:v>
                </c:pt>
                <c:pt idx="357">
                  <c:v>I250206</c:v>
                </c:pt>
                <c:pt idx="358">
                  <c:v>UI2560601</c:v>
                </c:pt>
                <c:pt idx="359">
                  <c:v>INT-23-00435</c:v>
                </c:pt>
                <c:pt idx="360">
                  <c:v>I240683</c:v>
                </c:pt>
                <c:pt idx="361">
                  <c:v>I240678</c:v>
                </c:pt>
                <c:pt idx="362">
                  <c:v>I240678</c:v>
                </c:pt>
                <c:pt idx="363">
                  <c:v>I240704</c:v>
                </c:pt>
                <c:pt idx="364">
                  <c:v>I240704</c:v>
                </c:pt>
                <c:pt idx="365">
                  <c:v>I240704</c:v>
                </c:pt>
                <c:pt idx="366">
                  <c:v>I240704</c:v>
                </c:pt>
                <c:pt idx="367">
                  <c:v>I240704</c:v>
                </c:pt>
                <c:pt idx="368">
                  <c:v>I240704</c:v>
                </c:pt>
                <c:pt idx="369">
                  <c:v>I240704</c:v>
                </c:pt>
                <c:pt idx="370">
                  <c:v>I240704</c:v>
                </c:pt>
                <c:pt idx="371">
                  <c:v>I240704</c:v>
                </c:pt>
                <c:pt idx="372">
                  <c:v>I250734</c:v>
                </c:pt>
                <c:pt idx="373">
                  <c:v>INT-23-00437</c:v>
                </c:pt>
                <c:pt idx="374">
                  <c:v>INT-23-00437</c:v>
                </c:pt>
                <c:pt idx="375">
                  <c:v>I240702</c:v>
                </c:pt>
                <c:pt idx="376">
                  <c:v>I240700</c:v>
                </c:pt>
                <c:pt idx="377">
                  <c:v>INT-23-00440</c:v>
                </c:pt>
                <c:pt idx="378">
                  <c:v>INT-23-00435</c:v>
                </c:pt>
                <c:pt idx="379">
                  <c:v>I240682</c:v>
                </c:pt>
                <c:pt idx="380">
                  <c:v>I240682</c:v>
                </c:pt>
                <c:pt idx="381">
                  <c:v>I240682</c:v>
                </c:pt>
                <c:pt idx="382">
                  <c:v>UI2560601</c:v>
                </c:pt>
                <c:pt idx="383">
                  <c:v>UI2560601</c:v>
                </c:pt>
                <c:pt idx="384">
                  <c:v>UI2560601</c:v>
                </c:pt>
                <c:pt idx="385">
                  <c:v>UI2560601</c:v>
                </c:pt>
                <c:pt idx="386">
                  <c:v>UI2560601</c:v>
                </c:pt>
                <c:pt idx="387">
                  <c:v>UI2560601</c:v>
                </c:pt>
                <c:pt idx="388">
                  <c:v>UI2560601</c:v>
                </c:pt>
                <c:pt idx="389">
                  <c:v>UI2560601</c:v>
                </c:pt>
                <c:pt idx="390">
                  <c:v>UI2560601</c:v>
                </c:pt>
                <c:pt idx="391">
                  <c:v>UI2560601</c:v>
                </c:pt>
                <c:pt idx="392">
                  <c:v>UI2560601</c:v>
                </c:pt>
                <c:pt idx="393">
                  <c:v>UI2560601</c:v>
                </c:pt>
                <c:pt idx="394">
                  <c:v>I240188</c:v>
                </c:pt>
                <c:pt idx="395">
                  <c:v>I240189</c:v>
                </c:pt>
                <c:pt idx="396">
                  <c:v>I240190</c:v>
                </c:pt>
                <c:pt idx="397">
                  <c:v>I240435</c:v>
                </c:pt>
                <c:pt idx="398">
                  <c:v>I240437</c:v>
                </c:pt>
                <c:pt idx="399">
                  <c:v>I240438</c:v>
                </c:pt>
                <c:pt idx="400">
                  <c:v>I240440</c:v>
                </c:pt>
                <c:pt idx="401">
                  <c:v>I240442</c:v>
                </c:pt>
                <c:pt idx="402">
                  <c:v>I240459</c:v>
                </c:pt>
                <c:pt idx="403">
                  <c:v>I240518</c:v>
                </c:pt>
                <c:pt idx="404">
                  <c:v>I240519</c:v>
                </c:pt>
                <c:pt idx="405">
                  <c:v>I240537</c:v>
                </c:pt>
                <c:pt idx="406">
                  <c:v>I240538</c:v>
                </c:pt>
                <c:pt idx="407">
                  <c:v>I240539</c:v>
                </c:pt>
                <c:pt idx="408">
                  <c:v>I240540</c:v>
                </c:pt>
                <c:pt idx="409">
                  <c:v>I240557</c:v>
                </c:pt>
                <c:pt idx="410">
                  <c:v>I240678</c:v>
                </c:pt>
                <c:pt idx="411">
                  <c:v>I240681</c:v>
                </c:pt>
                <c:pt idx="412">
                  <c:v>I240679</c:v>
                </c:pt>
                <c:pt idx="413">
                  <c:v>I240680</c:v>
                </c:pt>
                <c:pt idx="414">
                  <c:v>I240682</c:v>
                </c:pt>
                <c:pt idx="415">
                  <c:v>I240683</c:v>
                </c:pt>
                <c:pt idx="416">
                  <c:v>I240684</c:v>
                </c:pt>
                <c:pt idx="417">
                  <c:v>I240700</c:v>
                </c:pt>
                <c:pt idx="418">
                  <c:v>I240702</c:v>
                </c:pt>
                <c:pt idx="419">
                  <c:v>I240703</c:v>
                </c:pt>
                <c:pt idx="420">
                  <c:v>I240704</c:v>
                </c:pt>
                <c:pt idx="421">
                  <c:v>I240705</c:v>
                </c:pt>
                <c:pt idx="422">
                  <c:v>I240782</c:v>
                </c:pt>
                <c:pt idx="423">
                  <c:v>I250114</c:v>
                </c:pt>
                <c:pt idx="424">
                  <c:v>I250201</c:v>
                </c:pt>
                <c:pt idx="425">
                  <c:v>I250202</c:v>
                </c:pt>
                <c:pt idx="426">
                  <c:v>I250203</c:v>
                </c:pt>
                <c:pt idx="427">
                  <c:v>I250205</c:v>
                </c:pt>
                <c:pt idx="428">
                  <c:v>I250206</c:v>
                </c:pt>
                <c:pt idx="429">
                  <c:v>I250207</c:v>
                </c:pt>
                <c:pt idx="430">
                  <c:v>I250208</c:v>
                </c:pt>
                <c:pt idx="431">
                  <c:v>I250209</c:v>
                </c:pt>
                <c:pt idx="432">
                  <c:v>I250210</c:v>
                </c:pt>
                <c:pt idx="433">
                  <c:v>I250211</c:v>
                </c:pt>
                <c:pt idx="434">
                  <c:v>I250212</c:v>
                </c:pt>
                <c:pt idx="435">
                  <c:v>I250213</c:v>
                </c:pt>
                <c:pt idx="436">
                  <c:v>I250298</c:v>
                </c:pt>
                <c:pt idx="437">
                  <c:v>I250307</c:v>
                </c:pt>
                <c:pt idx="438">
                  <c:v>I250326</c:v>
                </c:pt>
                <c:pt idx="439">
                  <c:v>I250327</c:v>
                </c:pt>
                <c:pt idx="440">
                  <c:v>I250374</c:v>
                </c:pt>
                <c:pt idx="441">
                  <c:v>I250375</c:v>
                </c:pt>
                <c:pt idx="442">
                  <c:v>I250376</c:v>
                </c:pt>
                <c:pt idx="443">
                  <c:v>I250377</c:v>
                </c:pt>
                <c:pt idx="444">
                  <c:v>I250378</c:v>
                </c:pt>
                <c:pt idx="445">
                  <c:v>I250379</c:v>
                </c:pt>
                <c:pt idx="446">
                  <c:v>I250380</c:v>
                </c:pt>
                <c:pt idx="447">
                  <c:v>I250681</c:v>
                </c:pt>
                <c:pt idx="448">
                  <c:v>I250734</c:v>
                </c:pt>
                <c:pt idx="449">
                  <c:v>I250737</c:v>
                </c:pt>
                <c:pt idx="450">
                  <c:v>I260060</c:v>
                </c:pt>
                <c:pt idx="451">
                  <c:v>I260061</c:v>
                </c:pt>
                <c:pt idx="452">
                  <c:v>I260068</c:v>
                </c:pt>
                <c:pt idx="453">
                  <c:v>I260068</c:v>
                </c:pt>
                <c:pt idx="454">
                  <c:v>I260105</c:v>
                </c:pt>
                <c:pt idx="455">
                  <c:v>I260105</c:v>
                </c:pt>
                <c:pt idx="456">
                  <c:v>I260159</c:v>
                </c:pt>
                <c:pt idx="457">
                  <c:v>I260160</c:v>
                </c:pt>
                <c:pt idx="458">
                  <c:v>I260179</c:v>
                </c:pt>
                <c:pt idx="459">
                  <c:v>I260180</c:v>
                </c:pt>
                <c:pt idx="460">
                  <c:v>I260208</c:v>
                </c:pt>
                <c:pt idx="461">
                  <c:v>I260294</c:v>
                </c:pt>
                <c:pt idx="462">
                  <c:v>I260295</c:v>
                </c:pt>
                <c:pt idx="463">
                  <c:v>I260296</c:v>
                </c:pt>
                <c:pt idx="464">
                  <c:v>I260298</c:v>
                </c:pt>
                <c:pt idx="465">
                  <c:v>I260361</c:v>
                </c:pt>
                <c:pt idx="466">
                  <c:v>INT-21-00315</c:v>
                </c:pt>
                <c:pt idx="467">
                  <c:v>INT-23-00435</c:v>
                </c:pt>
                <c:pt idx="468">
                  <c:v>INT-23-00436</c:v>
                </c:pt>
                <c:pt idx="469">
                  <c:v>INT-23-00437</c:v>
                </c:pt>
                <c:pt idx="470">
                  <c:v>INT-23-00438</c:v>
                </c:pt>
                <c:pt idx="471">
                  <c:v>INT-23-00439</c:v>
                </c:pt>
                <c:pt idx="472">
                  <c:v>INT-23-00440</c:v>
                </c:pt>
                <c:pt idx="473">
                  <c:v>INT-23-00441</c:v>
                </c:pt>
                <c:pt idx="474">
                  <c:v>INT-23-00442</c:v>
                </c:pt>
                <c:pt idx="475">
                  <c:v>INT-23-00444</c:v>
                </c:pt>
                <c:pt idx="476">
                  <c:v>INT-23-00445</c:v>
                </c:pt>
                <c:pt idx="477">
                  <c:v>INT-23-00446</c:v>
                </c:pt>
                <c:pt idx="478">
                  <c:v>INT-23-00447</c:v>
                </c:pt>
                <c:pt idx="479">
                  <c:v>I240703</c:v>
                </c:pt>
                <c:pt idx="480">
                  <c:v>I240701</c:v>
                </c:pt>
                <c:pt idx="481">
                  <c:v>UI2560601</c:v>
                </c:pt>
                <c:pt idx="482">
                  <c:v>UI2560601</c:v>
                </c:pt>
                <c:pt idx="483">
                  <c:v>I240703</c:v>
                </c:pt>
                <c:pt idx="484">
                  <c:v>I250374</c:v>
                </c:pt>
                <c:pt idx="485">
                  <c:v>I250374</c:v>
                </c:pt>
                <c:pt idx="486">
                  <c:v>I250376</c:v>
                </c:pt>
                <c:pt idx="487">
                  <c:v>INT-23-00436</c:v>
                </c:pt>
                <c:pt idx="488">
                  <c:v>INT-21-00315</c:v>
                </c:pt>
                <c:pt idx="489">
                  <c:v>I250327</c:v>
                </c:pt>
                <c:pt idx="490">
                  <c:v>I250327</c:v>
                </c:pt>
                <c:pt idx="491">
                  <c:v>I250327</c:v>
                </c:pt>
                <c:pt idx="492">
                  <c:v>I250327</c:v>
                </c:pt>
                <c:pt idx="493">
                  <c:v>I240540</c:v>
                </c:pt>
                <c:pt idx="494">
                  <c:v>I250206</c:v>
                </c:pt>
                <c:pt idx="495">
                  <c:v>UI2560601</c:v>
                </c:pt>
                <c:pt idx="496">
                  <c:v>104</c:v>
                </c:pt>
                <c:pt idx="497">
                  <c:v>I240700</c:v>
                </c:pt>
                <c:pt idx="498">
                  <c:v>I240700</c:v>
                </c:pt>
                <c:pt idx="499">
                  <c:v>I240700</c:v>
                </c:pt>
                <c:pt idx="500">
                  <c:v>INT-21-00315</c:v>
                </c:pt>
                <c:pt idx="501">
                  <c:v>I250206</c:v>
                </c:pt>
                <c:pt idx="502">
                  <c:v>104</c:v>
                </c:pt>
                <c:pt idx="503">
                  <c:v>INT-23-00440</c:v>
                </c:pt>
                <c:pt idx="504">
                  <c:v>I260061</c:v>
                </c:pt>
                <c:pt idx="505">
                  <c:v>I260061</c:v>
                </c:pt>
                <c:pt idx="506">
                  <c:v>104</c:v>
                </c:pt>
                <c:pt idx="507">
                  <c:v>INT-21-00315</c:v>
                </c:pt>
                <c:pt idx="508">
                  <c:v>INT-21-00315</c:v>
                </c:pt>
                <c:pt idx="509">
                  <c:v>INT-21-00315</c:v>
                </c:pt>
                <c:pt idx="510">
                  <c:v>INT-21-00315</c:v>
                </c:pt>
                <c:pt idx="511">
                  <c:v>I240700</c:v>
                </c:pt>
                <c:pt idx="512">
                  <c:v>104</c:v>
                </c:pt>
                <c:pt idx="513">
                  <c:v>I240678</c:v>
                </c:pt>
                <c:pt idx="514">
                  <c:v>I260295</c:v>
                </c:pt>
                <c:pt idx="515">
                  <c:v>I250378</c:v>
                </c:pt>
                <c:pt idx="516">
                  <c:v>I260296</c:v>
                </c:pt>
                <c:pt idx="517">
                  <c:v>INT-23-00440</c:v>
                </c:pt>
                <c:pt idx="518">
                  <c:v>I240540</c:v>
                </c:pt>
                <c:pt idx="519">
                  <c:v>I240540</c:v>
                </c:pt>
                <c:pt idx="520">
                  <c:v>I250734</c:v>
                </c:pt>
                <c:pt idx="521">
                  <c:v>104</c:v>
                </c:pt>
                <c:pt idx="522">
                  <c:v>I240704</c:v>
                </c:pt>
                <c:pt idx="523">
                  <c:v>I250210</c:v>
                </c:pt>
                <c:pt idx="524">
                  <c:v>INT-21-00315</c:v>
                </c:pt>
                <c:pt idx="525">
                  <c:v>I240682</c:v>
                </c:pt>
                <c:pt idx="526">
                  <c:v>I240700</c:v>
                </c:pt>
                <c:pt idx="527">
                  <c:v>I240700</c:v>
                </c:pt>
                <c:pt idx="528">
                  <c:v>I240700</c:v>
                </c:pt>
                <c:pt idx="529">
                  <c:v>I240700</c:v>
                </c:pt>
                <c:pt idx="530">
                  <c:v>I240700</c:v>
                </c:pt>
                <c:pt idx="531">
                  <c:v>I240700</c:v>
                </c:pt>
                <c:pt idx="532">
                  <c:v>I240700</c:v>
                </c:pt>
                <c:pt idx="533">
                  <c:v>I260061</c:v>
                </c:pt>
                <c:pt idx="534">
                  <c:v>I240539</c:v>
                </c:pt>
                <c:pt idx="535">
                  <c:v>104</c:v>
                </c:pt>
                <c:pt idx="536">
                  <c:v>104</c:v>
                </c:pt>
                <c:pt idx="537">
                  <c:v>104</c:v>
                </c:pt>
                <c:pt idx="538">
                  <c:v>INT-23-00439</c:v>
                </c:pt>
                <c:pt idx="539">
                  <c:v>I250210</c:v>
                </c:pt>
                <c:pt idx="540">
                  <c:v>104</c:v>
                </c:pt>
                <c:pt idx="541">
                  <c:v>104</c:v>
                </c:pt>
                <c:pt idx="542">
                  <c:v>I250213</c:v>
                </c:pt>
                <c:pt idx="543">
                  <c:v>I240680</c:v>
                </c:pt>
                <c:pt idx="544">
                  <c:v>I250207</c:v>
                </c:pt>
                <c:pt idx="545">
                  <c:v>I240540</c:v>
                </c:pt>
                <c:pt idx="546">
                  <c:v>I250208</c:v>
                </c:pt>
                <c:pt idx="547">
                  <c:v>I250206</c:v>
                </c:pt>
                <c:pt idx="548">
                  <c:v>INT-23-00439</c:v>
                </c:pt>
                <c:pt idx="549">
                  <c:v>INT-23-00439</c:v>
                </c:pt>
                <c:pt idx="550">
                  <c:v>INT-21-00315</c:v>
                </c:pt>
                <c:pt idx="551">
                  <c:v>INT-23-00435</c:v>
                </c:pt>
                <c:pt idx="552">
                  <c:v>I240705</c:v>
                </c:pt>
                <c:pt idx="553">
                  <c:v>I250206</c:v>
                </c:pt>
                <c:pt idx="554">
                  <c:v>104</c:v>
                </c:pt>
                <c:pt idx="555">
                  <c:v>I250681</c:v>
                </c:pt>
                <c:pt idx="556">
                  <c:v>I250208</c:v>
                </c:pt>
                <c:pt idx="557">
                  <c:v>I240702</c:v>
                </c:pt>
                <c:pt idx="558">
                  <c:v>INT-23-00439</c:v>
                </c:pt>
                <c:pt idx="559">
                  <c:v>I240682</c:v>
                </c:pt>
                <c:pt idx="560">
                  <c:v>INT-23-00439</c:v>
                </c:pt>
                <c:pt idx="561">
                  <c:v>I240682</c:v>
                </c:pt>
                <c:pt idx="562">
                  <c:v>I250213</c:v>
                </c:pt>
                <c:pt idx="563">
                  <c:v>I250209</c:v>
                </c:pt>
                <c:pt idx="564">
                  <c:v>I250209</c:v>
                </c:pt>
                <c:pt idx="565">
                  <c:v>I250209</c:v>
                </c:pt>
                <c:pt idx="566">
                  <c:v>I260295</c:v>
                </c:pt>
                <c:pt idx="567">
                  <c:v>I260295</c:v>
                </c:pt>
                <c:pt idx="568">
                  <c:v>I240704</c:v>
                </c:pt>
                <c:pt idx="569">
                  <c:v>I240704</c:v>
                </c:pt>
                <c:pt idx="570">
                  <c:v>104</c:v>
                </c:pt>
                <c:pt idx="571">
                  <c:v>104</c:v>
                </c:pt>
                <c:pt idx="572">
                  <c:v>INT-23-00439</c:v>
                </c:pt>
                <c:pt idx="573">
                  <c:v>I240538</c:v>
                </c:pt>
                <c:pt idx="574">
                  <c:v>UI2560602</c:v>
                </c:pt>
                <c:pt idx="575">
                  <c:v>UI2560602</c:v>
                </c:pt>
                <c:pt idx="576">
                  <c:v>I250327</c:v>
                </c:pt>
                <c:pt idx="577">
                  <c:v>I250734</c:v>
                </c:pt>
                <c:pt idx="578">
                  <c:v>UI2560602</c:v>
                </c:pt>
                <c:pt idx="579">
                  <c:v>I250206</c:v>
                </c:pt>
                <c:pt idx="580">
                  <c:v>I240700</c:v>
                </c:pt>
                <c:pt idx="581">
                  <c:v>INT-21-00315</c:v>
                </c:pt>
                <c:pt idx="582">
                  <c:v>UI2560602</c:v>
                </c:pt>
                <c:pt idx="583">
                  <c:v>UI2560602</c:v>
                </c:pt>
                <c:pt idx="584">
                  <c:v>UI2560602</c:v>
                </c:pt>
                <c:pt idx="585">
                  <c:v>UI2560602</c:v>
                </c:pt>
                <c:pt idx="586">
                  <c:v>UI2560602</c:v>
                </c:pt>
                <c:pt idx="587">
                  <c:v>UI2560602</c:v>
                </c:pt>
                <c:pt idx="588">
                  <c:v>UI2560602</c:v>
                </c:pt>
                <c:pt idx="589">
                  <c:v>I240682</c:v>
                </c:pt>
                <c:pt idx="590">
                  <c:v>I260295</c:v>
                </c:pt>
                <c:pt idx="591">
                  <c:v>UI2560602</c:v>
                </c:pt>
                <c:pt idx="592">
                  <c:v>I250734</c:v>
                </c:pt>
                <c:pt idx="593">
                  <c:v>UI2560602</c:v>
                </c:pt>
                <c:pt idx="594">
                  <c:v>UI2560602</c:v>
                </c:pt>
                <c:pt idx="595">
                  <c:v>UI2560602</c:v>
                </c:pt>
                <c:pt idx="596">
                  <c:v>I240705</c:v>
                </c:pt>
                <c:pt idx="597">
                  <c:v>INT-23-00444</c:v>
                </c:pt>
                <c:pt idx="598">
                  <c:v>I250376</c:v>
                </c:pt>
                <c:pt idx="599">
                  <c:v>I240678</c:v>
                </c:pt>
                <c:pt idx="600">
                  <c:v>UI2560602</c:v>
                </c:pt>
                <c:pt idx="601">
                  <c:v>UI2560602</c:v>
                </c:pt>
                <c:pt idx="602">
                  <c:v>I240702</c:v>
                </c:pt>
                <c:pt idx="603">
                  <c:v>I240702</c:v>
                </c:pt>
                <c:pt idx="604">
                  <c:v>I240702</c:v>
                </c:pt>
                <c:pt idx="605">
                  <c:v>INT-23-00444</c:v>
                </c:pt>
                <c:pt idx="606">
                  <c:v>INT-23-00444</c:v>
                </c:pt>
                <c:pt idx="607">
                  <c:v>INT-23-00444</c:v>
                </c:pt>
                <c:pt idx="608">
                  <c:v>INT-23-00444</c:v>
                </c:pt>
                <c:pt idx="609">
                  <c:v>INT-23-00444</c:v>
                </c:pt>
                <c:pt idx="610">
                  <c:v>INT-23-00444</c:v>
                </c:pt>
                <c:pt idx="611">
                  <c:v>INT-23-00444</c:v>
                </c:pt>
                <c:pt idx="612">
                  <c:v>INT-23-00444</c:v>
                </c:pt>
                <c:pt idx="613">
                  <c:v>I250376</c:v>
                </c:pt>
                <c:pt idx="614">
                  <c:v>I250376</c:v>
                </c:pt>
                <c:pt idx="615">
                  <c:v>I250376</c:v>
                </c:pt>
                <c:pt idx="616">
                  <c:v>I250376</c:v>
                </c:pt>
                <c:pt idx="617">
                  <c:v>INT-23-00444</c:v>
                </c:pt>
                <c:pt idx="618">
                  <c:v>INT-23-00444</c:v>
                </c:pt>
                <c:pt idx="619">
                  <c:v>INT-23-00444</c:v>
                </c:pt>
                <c:pt idx="620">
                  <c:v>INT-23-00444</c:v>
                </c:pt>
                <c:pt idx="621">
                  <c:v>I240704</c:v>
                </c:pt>
                <c:pt idx="622">
                  <c:v>UI2560602</c:v>
                </c:pt>
                <c:pt idx="623">
                  <c:v>I240703</c:v>
                </c:pt>
                <c:pt idx="624">
                  <c:v>INT-23-00439</c:v>
                </c:pt>
                <c:pt idx="625">
                  <c:v>UI2560602</c:v>
                </c:pt>
                <c:pt idx="626">
                  <c:v>INT-23-00436</c:v>
                </c:pt>
                <c:pt idx="627">
                  <c:v>UI2560602</c:v>
                </c:pt>
                <c:pt idx="628">
                  <c:v>I250212</c:v>
                </c:pt>
                <c:pt idx="629">
                  <c:v>I250212</c:v>
                </c:pt>
                <c:pt idx="630">
                  <c:v>I250212</c:v>
                </c:pt>
                <c:pt idx="631">
                  <c:v>I240702</c:v>
                </c:pt>
                <c:pt idx="632">
                  <c:v>I240702</c:v>
                </c:pt>
                <c:pt idx="633">
                  <c:v>I240702</c:v>
                </c:pt>
                <c:pt idx="634">
                  <c:v>I240437</c:v>
                </c:pt>
                <c:pt idx="635">
                  <c:v>UI2560602</c:v>
                </c:pt>
                <c:pt idx="636">
                  <c:v>I240682</c:v>
                </c:pt>
                <c:pt idx="637">
                  <c:v>I250734</c:v>
                </c:pt>
                <c:pt idx="638">
                  <c:v>I250734</c:v>
                </c:pt>
                <c:pt idx="639">
                  <c:v>I250734</c:v>
                </c:pt>
                <c:pt idx="640">
                  <c:v>I250206</c:v>
                </c:pt>
                <c:pt idx="641">
                  <c:v>I240679</c:v>
                </c:pt>
                <c:pt idx="642">
                  <c:v>I240679</c:v>
                </c:pt>
                <c:pt idx="643">
                  <c:v>I240680</c:v>
                </c:pt>
                <c:pt idx="644">
                  <c:v>I240680</c:v>
                </c:pt>
                <c:pt idx="645">
                  <c:v>I240680</c:v>
                </c:pt>
                <c:pt idx="646">
                  <c:v>UI2560602</c:v>
                </c:pt>
                <c:pt idx="647">
                  <c:v>I260061</c:v>
                </c:pt>
                <c:pt idx="648">
                  <c:v>I240703</c:v>
                </c:pt>
                <c:pt idx="649">
                  <c:v>INT-21-00315</c:v>
                </c:pt>
                <c:pt idx="650">
                  <c:v>I240678</c:v>
                </c:pt>
                <c:pt idx="651">
                  <c:v>I240682</c:v>
                </c:pt>
                <c:pt idx="652">
                  <c:v>UI2560602</c:v>
                </c:pt>
                <c:pt idx="653">
                  <c:v>I250375</c:v>
                </c:pt>
                <c:pt idx="654">
                  <c:v>INT-23-00438</c:v>
                </c:pt>
                <c:pt idx="655">
                  <c:v>UI2560602</c:v>
                </c:pt>
                <c:pt idx="656">
                  <c:v>I260061</c:v>
                </c:pt>
                <c:pt idx="657">
                  <c:v>I240537</c:v>
                </c:pt>
                <c:pt idx="658">
                  <c:v>I240537</c:v>
                </c:pt>
                <c:pt idx="659">
                  <c:v>I250209</c:v>
                </c:pt>
                <c:pt idx="660">
                  <c:v>UI2560602</c:v>
                </c:pt>
                <c:pt idx="661">
                  <c:v>I240703</c:v>
                </c:pt>
                <c:pt idx="662">
                  <c:v>INT-21-00315</c:v>
                </c:pt>
                <c:pt idx="663">
                  <c:v>I240705</c:v>
                </c:pt>
                <c:pt idx="664">
                  <c:v>UI2560602</c:v>
                </c:pt>
                <c:pt idx="665">
                  <c:v>INT-23-00437</c:v>
                </c:pt>
                <c:pt idx="666">
                  <c:v>UI2560602</c:v>
                </c:pt>
                <c:pt idx="667">
                  <c:v>I250212</c:v>
                </c:pt>
                <c:pt idx="668">
                  <c:v>I250212</c:v>
                </c:pt>
                <c:pt idx="669">
                  <c:v>I250212</c:v>
                </c:pt>
                <c:pt idx="670">
                  <c:v>I250212</c:v>
                </c:pt>
                <c:pt idx="671">
                  <c:v>I250212</c:v>
                </c:pt>
                <c:pt idx="672">
                  <c:v>I250212</c:v>
                </c:pt>
                <c:pt idx="673">
                  <c:v>I250212</c:v>
                </c:pt>
                <c:pt idx="674">
                  <c:v>I250212</c:v>
                </c:pt>
                <c:pt idx="675">
                  <c:v>I250212</c:v>
                </c:pt>
                <c:pt idx="676">
                  <c:v>INT-23-00440</c:v>
                </c:pt>
                <c:pt idx="677">
                  <c:v>INT-23-00440</c:v>
                </c:pt>
                <c:pt idx="678">
                  <c:v>UI2560602</c:v>
                </c:pt>
                <c:pt idx="679">
                  <c:v>I240537</c:v>
                </c:pt>
                <c:pt idx="680">
                  <c:v>I240557</c:v>
                </c:pt>
                <c:pt idx="681">
                  <c:v>I240557</c:v>
                </c:pt>
                <c:pt idx="682">
                  <c:v>UI2560602</c:v>
                </c:pt>
                <c:pt idx="683">
                  <c:v>INT-23-00441</c:v>
                </c:pt>
                <c:pt idx="684">
                  <c:v>UI2560602</c:v>
                </c:pt>
                <c:pt idx="685">
                  <c:v>I240538</c:v>
                </c:pt>
                <c:pt idx="686">
                  <c:v>I240538</c:v>
                </c:pt>
                <c:pt idx="687">
                  <c:v>I240539</c:v>
                </c:pt>
                <c:pt idx="688">
                  <c:v>I240539</c:v>
                </c:pt>
                <c:pt idx="689">
                  <c:v>I260061</c:v>
                </c:pt>
                <c:pt idx="690">
                  <c:v>I260061</c:v>
                </c:pt>
                <c:pt idx="691">
                  <c:v>I240537</c:v>
                </c:pt>
                <c:pt idx="692">
                  <c:v>UI2560602</c:v>
                </c:pt>
                <c:pt idx="693">
                  <c:v>I240683</c:v>
                </c:pt>
                <c:pt idx="694">
                  <c:v>INT-21-00315</c:v>
                </c:pt>
                <c:pt idx="695">
                  <c:v>I240678</c:v>
                </c:pt>
                <c:pt idx="696">
                  <c:v>UI2560602</c:v>
                </c:pt>
                <c:pt idx="697">
                  <c:v>UI2560602</c:v>
                </c:pt>
                <c:pt idx="698">
                  <c:v>UI2560602</c:v>
                </c:pt>
                <c:pt idx="699">
                  <c:v>I240540</c:v>
                </c:pt>
                <c:pt idx="700">
                  <c:v>UI2560602</c:v>
                </c:pt>
                <c:pt idx="701">
                  <c:v>I260295</c:v>
                </c:pt>
                <c:pt idx="702">
                  <c:v>I240678</c:v>
                </c:pt>
                <c:pt idx="703">
                  <c:v>I240678</c:v>
                </c:pt>
                <c:pt idx="704">
                  <c:v>I250734</c:v>
                </c:pt>
                <c:pt idx="705">
                  <c:v>INT-23-00439</c:v>
                </c:pt>
                <c:pt idx="706">
                  <c:v>UI2560602</c:v>
                </c:pt>
                <c:pt idx="707">
                  <c:v>UI2560602</c:v>
                </c:pt>
                <c:pt idx="708">
                  <c:v>I250205</c:v>
                </c:pt>
                <c:pt idx="709">
                  <c:v>INT-23-00439</c:v>
                </c:pt>
                <c:pt idx="710">
                  <c:v>UI2560602</c:v>
                </c:pt>
                <c:pt idx="711">
                  <c:v>UI2560605</c:v>
                </c:pt>
                <c:pt idx="712">
                  <c:v>UI2560605</c:v>
                </c:pt>
                <c:pt idx="713">
                  <c:v>I240705</c:v>
                </c:pt>
                <c:pt idx="714">
                  <c:v>UI2560605</c:v>
                </c:pt>
                <c:pt idx="715">
                  <c:v>I240700</c:v>
                </c:pt>
                <c:pt idx="716">
                  <c:v>I240702</c:v>
                </c:pt>
                <c:pt idx="717">
                  <c:v>I240539</c:v>
                </c:pt>
                <c:pt idx="718">
                  <c:v>I240682</c:v>
                </c:pt>
                <c:pt idx="719">
                  <c:v>I240681</c:v>
                </c:pt>
                <c:pt idx="720">
                  <c:v>I240705</c:v>
                </c:pt>
                <c:pt idx="721">
                  <c:v>I240705</c:v>
                </c:pt>
                <c:pt idx="722">
                  <c:v>I240705</c:v>
                </c:pt>
                <c:pt idx="723">
                  <c:v>UI2560605</c:v>
                </c:pt>
                <c:pt idx="724">
                  <c:v>UI2560605</c:v>
                </c:pt>
                <c:pt idx="725">
                  <c:v>UI2560605</c:v>
                </c:pt>
                <c:pt idx="726">
                  <c:v>I260061</c:v>
                </c:pt>
                <c:pt idx="727">
                  <c:v>UI2560605</c:v>
                </c:pt>
                <c:pt idx="728">
                  <c:v>I240540</c:v>
                </c:pt>
                <c:pt idx="729">
                  <c:v>UI2560605</c:v>
                </c:pt>
                <c:pt idx="730">
                  <c:v>UI2560605</c:v>
                </c:pt>
                <c:pt idx="731">
                  <c:v>I240539</c:v>
                </c:pt>
                <c:pt idx="732">
                  <c:v>INT-23-00439</c:v>
                </c:pt>
                <c:pt idx="733">
                  <c:v>I240702</c:v>
                </c:pt>
                <c:pt idx="734">
                  <c:v>I240702</c:v>
                </c:pt>
                <c:pt idx="735">
                  <c:v>I240702</c:v>
                </c:pt>
                <c:pt idx="736">
                  <c:v>I240703</c:v>
                </c:pt>
                <c:pt idx="737">
                  <c:v>I240682</c:v>
                </c:pt>
                <c:pt idx="738">
                  <c:v>I240703</c:v>
                </c:pt>
                <c:pt idx="739">
                  <c:v>I240703</c:v>
                </c:pt>
                <c:pt idx="740">
                  <c:v>I240703</c:v>
                </c:pt>
                <c:pt idx="741">
                  <c:v>I240703</c:v>
                </c:pt>
                <c:pt idx="742">
                  <c:v>I240703</c:v>
                </c:pt>
                <c:pt idx="743">
                  <c:v>I240703</c:v>
                </c:pt>
                <c:pt idx="744">
                  <c:v>I240703</c:v>
                </c:pt>
                <c:pt idx="745">
                  <c:v>I240703</c:v>
                </c:pt>
                <c:pt idx="746">
                  <c:v>I240703</c:v>
                </c:pt>
                <c:pt idx="747">
                  <c:v>I240703</c:v>
                </c:pt>
                <c:pt idx="748">
                  <c:v>I240679</c:v>
                </c:pt>
                <c:pt idx="749">
                  <c:v>I260294</c:v>
                </c:pt>
                <c:pt idx="750">
                  <c:v>I260295</c:v>
                </c:pt>
                <c:pt idx="751">
                  <c:v>I240682</c:v>
                </c:pt>
                <c:pt idx="752">
                  <c:v>I240682</c:v>
                </c:pt>
                <c:pt idx="753">
                  <c:v>UI2560605</c:v>
                </c:pt>
                <c:pt idx="754">
                  <c:v>I240682</c:v>
                </c:pt>
                <c:pt idx="755">
                  <c:v>UI2560605</c:v>
                </c:pt>
                <c:pt idx="756">
                  <c:v>UI2560605</c:v>
                </c:pt>
                <c:pt idx="757">
                  <c:v>I240705</c:v>
                </c:pt>
                <c:pt idx="758">
                  <c:v>UI2560605</c:v>
                </c:pt>
                <c:pt idx="759">
                  <c:v>UI2560605</c:v>
                </c:pt>
                <c:pt idx="760">
                  <c:v>UI2560605</c:v>
                </c:pt>
                <c:pt idx="761">
                  <c:v>I240539</c:v>
                </c:pt>
                <c:pt idx="762">
                  <c:v>I260296</c:v>
                </c:pt>
                <c:pt idx="763">
                  <c:v>I260296</c:v>
                </c:pt>
                <c:pt idx="764">
                  <c:v>I240435</c:v>
                </c:pt>
                <c:pt idx="765">
                  <c:v>I240437</c:v>
                </c:pt>
                <c:pt idx="766">
                  <c:v>I240440</c:v>
                </c:pt>
                <c:pt idx="767">
                  <c:v>I240442</c:v>
                </c:pt>
                <c:pt idx="768">
                  <c:v>I240538</c:v>
                </c:pt>
                <c:pt idx="769">
                  <c:v>I240539</c:v>
                </c:pt>
                <c:pt idx="770">
                  <c:v>I240540</c:v>
                </c:pt>
                <c:pt idx="771">
                  <c:v>I240678</c:v>
                </c:pt>
                <c:pt idx="772">
                  <c:v>I250114</c:v>
                </c:pt>
                <c:pt idx="773">
                  <c:v>I250205</c:v>
                </c:pt>
                <c:pt idx="774">
                  <c:v>I250209</c:v>
                </c:pt>
                <c:pt idx="775">
                  <c:v>I250210</c:v>
                </c:pt>
                <c:pt idx="776">
                  <c:v>I250212</c:v>
                </c:pt>
                <c:pt idx="777">
                  <c:v>I250378</c:v>
                </c:pt>
                <c:pt idx="778">
                  <c:v>INT-21-00315</c:v>
                </c:pt>
                <c:pt idx="779">
                  <c:v>INT-23-00435</c:v>
                </c:pt>
                <c:pt idx="780">
                  <c:v>INT-23-00436</c:v>
                </c:pt>
                <c:pt idx="781">
                  <c:v>INT-23-00437</c:v>
                </c:pt>
                <c:pt idx="782">
                  <c:v>INT-23-00439</c:v>
                </c:pt>
                <c:pt idx="783">
                  <c:v>INT-23-00441</c:v>
                </c:pt>
                <c:pt idx="784">
                  <c:v>INT-23-00442</c:v>
                </c:pt>
                <c:pt idx="785">
                  <c:v>INT-23-00444</c:v>
                </c:pt>
                <c:pt idx="786">
                  <c:v>INT-23-00445</c:v>
                </c:pt>
                <c:pt idx="787">
                  <c:v>INT-23-00446</c:v>
                </c:pt>
                <c:pt idx="788">
                  <c:v>INT-23-00447</c:v>
                </c:pt>
                <c:pt idx="789">
                  <c:v>UI2560605</c:v>
                </c:pt>
                <c:pt idx="790">
                  <c:v>UI2560605</c:v>
                </c:pt>
                <c:pt idx="791">
                  <c:v>UI2560605</c:v>
                </c:pt>
                <c:pt idx="792">
                  <c:v>UI2560605</c:v>
                </c:pt>
                <c:pt idx="793">
                  <c:v>UI2560605</c:v>
                </c:pt>
                <c:pt idx="794">
                  <c:v>I240538</c:v>
                </c:pt>
                <c:pt idx="795">
                  <c:v>I240539</c:v>
                </c:pt>
                <c:pt idx="796">
                  <c:v>I250202</c:v>
                </c:pt>
                <c:pt idx="797">
                  <c:v>I250205</c:v>
                </c:pt>
                <c:pt idx="798">
                  <c:v>UI2560605</c:v>
                </c:pt>
                <c:pt idx="799">
                  <c:v>I250207</c:v>
                </c:pt>
                <c:pt idx="800">
                  <c:v>INT-23-00764</c:v>
                </c:pt>
                <c:pt idx="801">
                  <c:v>UI2560605</c:v>
                </c:pt>
                <c:pt idx="802">
                  <c:v>INT-23-00437</c:v>
                </c:pt>
                <c:pt idx="803">
                  <c:v>UI2560605</c:v>
                </c:pt>
                <c:pt idx="804">
                  <c:v>I240540</c:v>
                </c:pt>
                <c:pt idx="805">
                  <c:v>UI2560605</c:v>
                </c:pt>
                <c:pt idx="806">
                  <c:v>I240678</c:v>
                </c:pt>
                <c:pt idx="807">
                  <c:v>I240704</c:v>
                </c:pt>
                <c:pt idx="808">
                  <c:v>I240702</c:v>
                </c:pt>
                <c:pt idx="809">
                  <c:v>INT-21-00315</c:v>
                </c:pt>
                <c:pt idx="810">
                  <c:v>INT-21-00315</c:v>
                </c:pt>
                <c:pt idx="811">
                  <c:v>INT-21-00315</c:v>
                </c:pt>
                <c:pt idx="812">
                  <c:v>I240702</c:v>
                </c:pt>
                <c:pt idx="813">
                  <c:v>INT-23-00435</c:v>
                </c:pt>
                <c:pt idx="814">
                  <c:v>I240682</c:v>
                </c:pt>
                <c:pt idx="815">
                  <c:v>I250375</c:v>
                </c:pt>
                <c:pt idx="816">
                  <c:v>UI2560603</c:v>
                </c:pt>
                <c:pt idx="817">
                  <c:v>UI2560603</c:v>
                </c:pt>
                <c:pt idx="818">
                  <c:v>I250209</c:v>
                </c:pt>
                <c:pt idx="819">
                  <c:v>I250210</c:v>
                </c:pt>
                <c:pt idx="820">
                  <c:v>I260295</c:v>
                </c:pt>
                <c:pt idx="821">
                  <c:v>UI2560603</c:v>
                </c:pt>
                <c:pt idx="822">
                  <c:v>INT-23-00437</c:v>
                </c:pt>
                <c:pt idx="823">
                  <c:v>I250377</c:v>
                </c:pt>
                <c:pt idx="824">
                  <c:v>UI2560603</c:v>
                </c:pt>
                <c:pt idx="825">
                  <c:v>UI2560603</c:v>
                </c:pt>
                <c:pt idx="826">
                  <c:v>I260295</c:v>
                </c:pt>
                <c:pt idx="827">
                  <c:v>INT-23-00435</c:v>
                </c:pt>
                <c:pt idx="828">
                  <c:v>I250206</c:v>
                </c:pt>
                <c:pt idx="829">
                  <c:v>UI2560603</c:v>
                </c:pt>
                <c:pt idx="830">
                  <c:v>I240538</c:v>
                </c:pt>
                <c:pt idx="831">
                  <c:v>I250734</c:v>
                </c:pt>
                <c:pt idx="832">
                  <c:v>UI2560603</c:v>
                </c:pt>
                <c:pt idx="833">
                  <c:v>UI2560603</c:v>
                </c:pt>
                <c:pt idx="834">
                  <c:v>UI2560603</c:v>
                </c:pt>
                <c:pt idx="835">
                  <c:v>I250213</c:v>
                </c:pt>
                <c:pt idx="836">
                  <c:v>I250213</c:v>
                </c:pt>
                <c:pt idx="837">
                  <c:v>UI2560603</c:v>
                </c:pt>
                <c:pt idx="838">
                  <c:v>I250734</c:v>
                </c:pt>
                <c:pt idx="839">
                  <c:v>INT-23-00439</c:v>
                </c:pt>
                <c:pt idx="840">
                  <c:v>I250378</c:v>
                </c:pt>
                <c:pt idx="841">
                  <c:v>I260061</c:v>
                </c:pt>
                <c:pt idx="842">
                  <c:v>UI2560604</c:v>
                </c:pt>
                <c:pt idx="843">
                  <c:v>I250378</c:v>
                </c:pt>
                <c:pt idx="844">
                  <c:v>UI2560604</c:v>
                </c:pt>
                <c:pt idx="845">
                  <c:v>I240682</c:v>
                </c:pt>
                <c:pt idx="846">
                  <c:v>I240704</c:v>
                </c:pt>
                <c:pt idx="847">
                  <c:v>I250327</c:v>
                </c:pt>
                <c:pt idx="848">
                  <c:v>I240782</c:v>
                </c:pt>
                <c:pt idx="849">
                  <c:v>UI2560604</c:v>
                </c:pt>
                <c:pt idx="850">
                  <c:v>UI2560604</c:v>
                </c:pt>
                <c:pt idx="851">
                  <c:v>UI2560604</c:v>
                </c:pt>
                <c:pt idx="852">
                  <c:v>UI2560604</c:v>
                </c:pt>
                <c:pt idx="853">
                  <c:v>UI2560604</c:v>
                </c:pt>
                <c:pt idx="854">
                  <c:v>INT-23-00435</c:v>
                </c:pt>
                <c:pt idx="855">
                  <c:v>INT-23-00439</c:v>
                </c:pt>
                <c:pt idx="856">
                  <c:v>I240540</c:v>
                </c:pt>
                <c:pt idx="857">
                  <c:v>UI2560604</c:v>
                </c:pt>
                <c:pt idx="858">
                  <c:v>UI2560604</c:v>
                </c:pt>
                <c:pt idx="859">
                  <c:v>INT-23-00764</c:v>
                </c:pt>
                <c:pt idx="860">
                  <c:v>INT-23-00764</c:v>
                </c:pt>
                <c:pt idx="861">
                  <c:v>I250327</c:v>
                </c:pt>
                <c:pt idx="862">
                  <c:v>UI2560604</c:v>
                </c:pt>
                <c:pt idx="863">
                  <c:v>I240682</c:v>
                </c:pt>
                <c:pt idx="864">
                  <c:v>UI2560604</c:v>
                </c:pt>
                <c:pt idx="865">
                  <c:v>I240518</c:v>
                </c:pt>
                <c:pt idx="866">
                  <c:v>I240704</c:v>
                </c:pt>
                <c:pt idx="867">
                  <c:v>I240682</c:v>
                </c:pt>
                <c:pt idx="868">
                  <c:v>I250374</c:v>
                </c:pt>
                <c:pt idx="869">
                  <c:v>I240704</c:v>
                </c:pt>
                <c:pt idx="870">
                  <c:v>I240704</c:v>
                </c:pt>
                <c:pt idx="871">
                  <c:v>I240684</c:v>
                </c:pt>
                <c:pt idx="872">
                  <c:v>UI2560604</c:v>
                </c:pt>
                <c:pt idx="873">
                  <c:v>I240540</c:v>
                </c:pt>
                <c:pt idx="874">
                  <c:v>UI2560604</c:v>
                </c:pt>
                <c:pt idx="875">
                  <c:v>UI2560604</c:v>
                </c:pt>
                <c:pt idx="876">
                  <c:v>UI2560604</c:v>
                </c:pt>
                <c:pt idx="877">
                  <c:v>INT-23-00439</c:v>
                </c:pt>
                <c:pt idx="878">
                  <c:v>I250210</c:v>
                </c:pt>
                <c:pt idx="879">
                  <c:v>I240540</c:v>
                </c:pt>
                <c:pt idx="880">
                  <c:v>I240702</c:v>
                </c:pt>
                <c:pt idx="881">
                  <c:v>I250734</c:v>
                </c:pt>
                <c:pt idx="882">
                  <c:v>I260296</c:v>
                </c:pt>
                <c:pt idx="883">
                  <c:v>I240680</c:v>
                </c:pt>
                <c:pt idx="884">
                  <c:v>I240678</c:v>
                </c:pt>
                <c:pt idx="885">
                  <c:v>I240705</c:v>
                </c:pt>
                <c:pt idx="886">
                  <c:v>UI2560604</c:v>
                </c:pt>
                <c:pt idx="887">
                  <c:v>UI2560604</c:v>
                </c:pt>
                <c:pt idx="888">
                  <c:v>UI2560604</c:v>
                </c:pt>
                <c:pt idx="889">
                  <c:v>I240538</c:v>
                </c:pt>
                <c:pt idx="890">
                  <c:v>UI2560604</c:v>
                </c:pt>
                <c:pt idx="891">
                  <c:v>INT-21-00315</c:v>
                </c:pt>
                <c:pt idx="892">
                  <c:v>I250307</c:v>
                </c:pt>
                <c:pt idx="893">
                  <c:v>I240705</c:v>
                </c:pt>
                <c:pt idx="894">
                  <c:v>I250212</c:v>
                </c:pt>
                <c:pt idx="895">
                  <c:v>I250212</c:v>
                </c:pt>
                <c:pt idx="896">
                  <c:v>I250212</c:v>
                </c:pt>
                <c:pt idx="897">
                  <c:v>I250212</c:v>
                </c:pt>
                <c:pt idx="898">
                  <c:v>I250212</c:v>
                </c:pt>
                <c:pt idx="899">
                  <c:v>I250212</c:v>
                </c:pt>
                <c:pt idx="900">
                  <c:v>INT-23-00447</c:v>
                </c:pt>
                <c:pt idx="901">
                  <c:v>UI2560604</c:v>
                </c:pt>
                <c:pt idx="902">
                  <c:v>UI2560604</c:v>
                </c:pt>
                <c:pt idx="903">
                  <c:v>I250374</c:v>
                </c:pt>
                <c:pt idx="904">
                  <c:v>I250377</c:v>
                </c:pt>
                <c:pt idx="905">
                  <c:v>INT-23-00447</c:v>
                </c:pt>
                <c:pt idx="906">
                  <c:v>I250213</c:v>
                </c:pt>
                <c:pt idx="907">
                  <c:v>I240519</c:v>
                </c:pt>
                <c:pt idx="908">
                  <c:v>I250298</c:v>
                </c:pt>
                <c:pt idx="909">
                  <c:v>UI2560604</c:v>
                </c:pt>
                <c:pt idx="910">
                  <c:v>UI2560604</c:v>
                </c:pt>
                <c:pt idx="911">
                  <c:v>INT-21-00315</c:v>
                </c:pt>
                <c:pt idx="912">
                  <c:v>I260159</c:v>
                </c:pt>
                <c:pt idx="913">
                  <c:v>I240519</c:v>
                </c:pt>
                <c:pt idx="914">
                  <c:v>I250298</c:v>
                </c:pt>
                <c:pt idx="915">
                  <c:v>UI2560604</c:v>
                </c:pt>
                <c:pt idx="916">
                  <c:v>UI2560604</c:v>
                </c:pt>
                <c:pt idx="917">
                  <c:v>INT-21-00315</c:v>
                </c:pt>
                <c:pt idx="918">
                  <c:v>I240519</c:v>
                </c:pt>
                <c:pt idx="919">
                  <c:v>I250298</c:v>
                </c:pt>
                <c:pt idx="920">
                  <c:v>UI2560604</c:v>
                </c:pt>
                <c:pt idx="921">
                  <c:v>UI2560604</c:v>
                </c:pt>
                <c:pt idx="922">
                  <c:v>I250298</c:v>
                </c:pt>
                <c:pt idx="923">
                  <c:v>109</c:v>
                </c:pt>
                <c:pt idx="924">
                  <c:v>109</c:v>
                </c:pt>
                <c:pt idx="925">
                  <c:v>I260159</c:v>
                </c:pt>
                <c:pt idx="926">
                  <c:v>I250298</c:v>
                </c:pt>
                <c:pt idx="927">
                  <c:v>109</c:v>
                </c:pt>
                <c:pt idx="928">
                  <c:v>109</c:v>
                </c:pt>
                <c:pt idx="929">
                  <c:v>109</c:v>
                </c:pt>
                <c:pt idx="930">
                  <c:v>109</c:v>
                </c:pt>
                <c:pt idx="931">
                  <c:v>I240519</c:v>
                </c:pt>
                <c:pt idx="932">
                  <c:v>I250327</c:v>
                </c:pt>
                <c:pt idx="933">
                  <c:v>I260160</c:v>
                </c:pt>
                <c:pt idx="934">
                  <c:v>I250327</c:v>
                </c:pt>
                <c:pt idx="935">
                  <c:v>I250327</c:v>
                </c:pt>
                <c:pt idx="936">
                  <c:v>I240538</c:v>
                </c:pt>
                <c:pt idx="937">
                  <c:v>I240705</c:v>
                </c:pt>
                <c:pt idx="938">
                  <c:v>I240705</c:v>
                </c:pt>
                <c:pt idx="939">
                  <c:v>I260295</c:v>
                </c:pt>
                <c:pt idx="940">
                  <c:v>I260179</c:v>
                </c:pt>
                <c:pt idx="941">
                  <c:v>INT-23-00436</c:v>
                </c:pt>
                <c:pt idx="942">
                  <c:v>109</c:v>
                </c:pt>
                <c:pt idx="943">
                  <c:v>109</c:v>
                </c:pt>
                <c:pt idx="944">
                  <c:v>UI2560606</c:v>
                </c:pt>
                <c:pt idx="945">
                  <c:v>I250734</c:v>
                </c:pt>
                <c:pt idx="946">
                  <c:v>I240700</c:v>
                </c:pt>
                <c:pt idx="947">
                  <c:v>INT-21-00315</c:v>
                </c:pt>
                <c:pt idx="948">
                  <c:v>INT-21-00315</c:v>
                </c:pt>
                <c:pt idx="949">
                  <c:v>INT-21-00315</c:v>
                </c:pt>
                <c:pt idx="950">
                  <c:v>INT-21-00315</c:v>
                </c:pt>
                <c:pt idx="951">
                  <c:v>UI2560606</c:v>
                </c:pt>
                <c:pt idx="952">
                  <c:v>UI2560606</c:v>
                </c:pt>
                <c:pt idx="953">
                  <c:v>I240700</c:v>
                </c:pt>
                <c:pt idx="954">
                  <c:v>UI2560606</c:v>
                </c:pt>
                <c:pt idx="955">
                  <c:v>I240678</c:v>
                </c:pt>
                <c:pt idx="956">
                  <c:v>I250378</c:v>
                </c:pt>
                <c:pt idx="957">
                  <c:v>I260298</c:v>
                </c:pt>
                <c:pt idx="958">
                  <c:v>I260068</c:v>
                </c:pt>
                <c:pt idx="959">
                  <c:v>I260068</c:v>
                </c:pt>
                <c:pt idx="960">
                  <c:v>I260068</c:v>
                </c:pt>
                <c:pt idx="961">
                  <c:v>I260068</c:v>
                </c:pt>
                <c:pt idx="962">
                  <c:v>I260068</c:v>
                </c:pt>
                <c:pt idx="963">
                  <c:v>I260068</c:v>
                </c:pt>
                <c:pt idx="964">
                  <c:v>I260068</c:v>
                </c:pt>
                <c:pt idx="965">
                  <c:v>I260068</c:v>
                </c:pt>
                <c:pt idx="966">
                  <c:v>I260068</c:v>
                </c:pt>
                <c:pt idx="967">
                  <c:v>I260068</c:v>
                </c:pt>
                <c:pt idx="968">
                  <c:v>I260068</c:v>
                </c:pt>
                <c:pt idx="969">
                  <c:v>I260068</c:v>
                </c:pt>
                <c:pt idx="970">
                  <c:v>I260068</c:v>
                </c:pt>
                <c:pt idx="971">
                  <c:v>I260068</c:v>
                </c:pt>
                <c:pt idx="972">
                  <c:v>I260068</c:v>
                </c:pt>
                <c:pt idx="973">
                  <c:v>I260068</c:v>
                </c:pt>
                <c:pt idx="974">
                  <c:v>I260068</c:v>
                </c:pt>
                <c:pt idx="975">
                  <c:v>I260068</c:v>
                </c:pt>
                <c:pt idx="976">
                  <c:v>I260068</c:v>
                </c:pt>
                <c:pt idx="977">
                  <c:v>I260068</c:v>
                </c:pt>
                <c:pt idx="978">
                  <c:v>I260068</c:v>
                </c:pt>
                <c:pt idx="979">
                  <c:v>I260068</c:v>
                </c:pt>
                <c:pt idx="980">
                  <c:v>I250327</c:v>
                </c:pt>
                <c:pt idx="981">
                  <c:v>INT-23-00435</c:v>
                </c:pt>
                <c:pt idx="982">
                  <c:v>I240705</c:v>
                </c:pt>
                <c:pt idx="983">
                  <c:v>I240705</c:v>
                </c:pt>
                <c:pt idx="984">
                  <c:v>I260160</c:v>
                </c:pt>
                <c:pt idx="985">
                  <c:v>I260180</c:v>
                </c:pt>
                <c:pt idx="986">
                  <c:v>I260160</c:v>
                </c:pt>
                <c:pt idx="987">
                  <c:v>I260180</c:v>
                </c:pt>
                <c:pt idx="988">
                  <c:v>I260160</c:v>
                </c:pt>
                <c:pt idx="989">
                  <c:v>I260160</c:v>
                </c:pt>
                <c:pt idx="990">
                  <c:v>I260160</c:v>
                </c:pt>
                <c:pt idx="991">
                  <c:v>I260361</c:v>
                </c:pt>
                <c:pt idx="992">
                  <c:v>I260361</c:v>
                </c:pt>
                <c:pt idx="993">
                  <c:v>I260361</c:v>
                </c:pt>
                <c:pt idx="994">
                  <c:v>I260361</c:v>
                </c:pt>
                <c:pt idx="995">
                  <c:v>I260361</c:v>
                </c:pt>
                <c:pt idx="996">
                  <c:v>I260361</c:v>
                </c:pt>
                <c:pt idx="997">
                  <c:v>I260361</c:v>
                </c:pt>
                <c:pt idx="998">
                  <c:v>I240540</c:v>
                </c:pt>
                <c:pt idx="999">
                  <c:v>I240704</c:v>
                </c:pt>
                <c:pt idx="1000">
                  <c:v>INT-23-00764</c:v>
                </c:pt>
                <c:pt idx="1001">
                  <c:v>UI2560606</c:v>
                </c:pt>
                <c:pt idx="1002">
                  <c:v>UI2560606</c:v>
                </c:pt>
                <c:pt idx="1003">
                  <c:v>I250206</c:v>
                </c:pt>
                <c:pt idx="1004">
                  <c:v>I260295</c:v>
                </c:pt>
                <c:pt idx="1005">
                  <c:v>UI2560606</c:v>
                </c:pt>
                <c:pt idx="1006">
                  <c:v>INT-23-00439</c:v>
                </c:pt>
                <c:pt idx="1007">
                  <c:v>INT-23-00439</c:v>
                </c:pt>
                <c:pt idx="1008">
                  <c:v>INT-21-00315</c:v>
                </c:pt>
                <c:pt idx="1009">
                  <c:v>INT-23-00439</c:v>
                </c:pt>
                <c:pt idx="1010">
                  <c:v>I250206</c:v>
                </c:pt>
                <c:pt idx="1011">
                  <c:v>UI2560606</c:v>
                </c:pt>
                <c:pt idx="1012">
                  <c:v>UI2560606</c:v>
                </c:pt>
                <c:pt idx="1013">
                  <c:v>I260295</c:v>
                </c:pt>
                <c:pt idx="1014">
                  <c:v>I260295</c:v>
                </c:pt>
                <c:pt idx="1015">
                  <c:v>I260208</c:v>
                </c:pt>
                <c:pt idx="1016">
                  <c:v>I260208</c:v>
                </c:pt>
                <c:pt idx="1017">
                  <c:v>I260208</c:v>
                </c:pt>
                <c:pt idx="1018">
                  <c:v>I260208</c:v>
                </c:pt>
                <c:pt idx="1019">
                  <c:v>I240539</c:v>
                </c:pt>
                <c:pt idx="1020">
                  <c:v>UI2560606</c:v>
                </c:pt>
                <c:pt idx="1021">
                  <c:v>UI2560606</c:v>
                </c:pt>
                <c:pt idx="1022">
                  <c:v>UI2560606</c:v>
                </c:pt>
                <c:pt idx="1023">
                  <c:v>UI2560606</c:v>
                </c:pt>
                <c:pt idx="1024">
                  <c:v>UI2560606</c:v>
                </c:pt>
                <c:pt idx="1025">
                  <c:v>I240678</c:v>
                </c:pt>
                <c:pt idx="1026">
                  <c:v>I260061</c:v>
                </c:pt>
                <c:pt idx="1027">
                  <c:v>UI2560606</c:v>
                </c:pt>
                <c:pt idx="1028">
                  <c:v>I250210</c:v>
                </c:pt>
                <c:pt idx="1029">
                  <c:v>I250378</c:v>
                </c:pt>
                <c:pt idx="1030">
                  <c:v>I250378</c:v>
                </c:pt>
                <c:pt idx="1031">
                  <c:v>INT-23-00764</c:v>
                </c:pt>
                <c:pt idx="1032">
                  <c:v>INT-23-00764</c:v>
                </c:pt>
                <c:pt idx="1033">
                  <c:v>UI2560606</c:v>
                </c:pt>
                <c:pt idx="1034">
                  <c:v>INT-23-00439</c:v>
                </c:pt>
                <c:pt idx="1035">
                  <c:v>I240438</c:v>
                </c:pt>
                <c:pt idx="1036">
                  <c:v>I240438</c:v>
                </c:pt>
                <c:pt idx="1037">
                  <c:v>I240438</c:v>
                </c:pt>
                <c:pt idx="1038">
                  <c:v>I240438</c:v>
                </c:pt>
                <c:pt idx="1039">
                  <c:v>I240438</c:v>
                </c:pt>
                <c:pt idx="1040">
                  <c:v>I240438</c:v>
                </c:pt>
                <c:pt idx="1041">
                  <c:v>I240438</c:v>
                </c:pt>
                <c:pt idx="1042">
                  <c:v>I240438</c:v>
                </c:pt>
                <c:pt idx="1043">
                  <c:v>I250206</c:v>
                </c:pt>
                <c:pt idx="1044">
                  <c:v>I240679</c:v>
                </c:pt>
                <c:pt idx="1045">
                  <c:v>I240680</c:v>
                </c:pt>
                <c:pt idx="1046">
                  <c:v>I250210</c:v>
                </c:pt>
                <c:pt idx="1047">
                  <c:v>INT-23-00447</c:v>
                </c:pt>
                <c:pt idx="1048">
                  <c:v>I240539</c:v>
                </c:pt>
                <c:pt idx="1049">
                  <c:v>I240678</c:v>
                </c:pt>
                <c:pt idx="1050">
                  <c:v>UI2560606</c:v>
                </c:pt>
                <c:pt idx="1051">
                  <c:v>I240678</c:v>
                </c:pt>
                <c:pt idx="1052">
                  <c:v>I240518</c:v>
                </c:pt>
                <c:pt idx="1053">
                  <c:v>I250202</c:v>
                </c:pt>
                <c:pt idx="1054">
                  <c:v>I240538</c:v>
                </c:pt>
                <c:pt idx="1055">
                  <c:v>UI2560606</c:v>
                </c:pt>
                <c:pt idx="1056">
                  <c:v>UI2560606</c:v>
                </c:pt>
                <c:pt idx="1057">
                  <c:v>UI2560606</c:v>
                </c:pt>
                <c:pt idx="1058">
                  <c:v>I240704</c:v>
                </c:pt>
                <c:pt idx="1059">
                  <c:v>I240682</c:v>
                </c:pt>
                <c:pt idx="1060">
                  <c:v>INT-23-00440</c:v>
                </c:pt>
                <c:pt idx="1061">
                  <c:v>UI2560606</c:v>
                </c:pt>
                <c:pt idx="1062">
                  <c:v>I250210</c:v>
                </c:pt>
                <c:pt idx="1063">
                  <c:v>I240681</c:v>
                </c:pt>
                <c:pt idx="1064">
                  <c:v>I260296</c:v>
                </c:pt>
                <c:pt idx="1065">
                  <c:v>I240705</c:v>
                </c:pt>
                <c:pt idx="1066">
                  <c:v>UI2560606</c:v>
                </c:pt>
                <c:pt idx="1067">
                  <c:v>I240704</c:v>
                </c:pt>
                <c:pt idx="1068">
                  <c:v>INT-23-00439</c:v>
                </c:pt>
                <c:pt idx="1069">
                  <c:v>UI2560606</c:v>
                </c:pt>
                <c:pt idx="1070">
                  <c:v>I260061</c:v>
                </c:pt>
                <c:pt idx="1071">
                  <c:v>I250734</c:v>
                </c:pt>
                <c:pt idx="1072">
                  <c:v>I250734</c:v>
                </c:pt>
                <c:pt idx="1073">
                  <c:v>UI2560606</c:v>
                </c:pt>
                <c:pt idx="1074">
                  <c:v>I240701</c:v>
                </c:pt>
                <c:pt idx="1075">
                  <c:v>I240539</c:v>
                </c:pt>
                <c:pt idx="1076">
                  <c:v>I240539</c:v>
                </c:pt>
                <c:pt idx="1077">
                  <c:v>UI2560606</c:v>
                </c:pt>
                <c:pt idx="1078">
                  <c:v>I240702</c:v>
                </c:pt>
                <c:pt idx="1079">
                  <c:v>INT-23-00764</c:v>
                </c:pt>
                <c:pt idx="1080">
                  <c:v>UI2560606</c:v>
                </c:pt>
                <c:pt idx="1081">
                  <c:v>I250207</c:v>
                </c:pt>
                <c:pt idx="1082">
                  <c:v>I260295</c:v>
                </c:pt>
                <c:pt idx="1083">
                  <c:v>I250210</c:v>
                </c:pt>
                <c:pt idx="1084">
                  <c:v>I240682</c:v>
                </c:pt>
                <c:pt idx="1085">
                  <c:v>UI2560606</c:v>
                </c:pt>
                <c:pt idx="1086">
                  <c:v>UI2560606</c:v>
                </c:pt>
                <c:pt idx="1087">
                  <c:v>I250209</c:v>
                </c:pt>
                <c:pt idx="1088">
                  <c:v>I250206</c:v>
                </c:pt>
                <c:pt idx="1089">
                  <c:v>UI2560606</c:v>
                </c:pt>
                <c:pt idx="1090">
                  <c:v>I250209</c:v>
                </c:pt>
                <c:pt idx="1091">
                  <c:v>I250202</c:v>
                </c:pt>
                <c:pt idx="1092">
                  <c:v>I240702</c:v>
                </c:pt>
                <c:pt idx="1093">
                  <c:v>I240682</c:v>
                </c:pt>
                <c:pt idx="1094">
                  <c:v>UI2560606</c:v>
                </c:pt>
                <c:pt idx="1095">
                  <c:v>UI2560606</c:v>
                </c:pt>
                <c:pt idx="1096">
                  <c:v>UI2560606</c:v>
                </c:pt>
                <c:pt idx="1097">
                  <c:v>111</c:v>
                </c:pt>
                <c:pt idx="1098">
                  <c:v>111</c:v>
                </c:pt>
                <c:pt idx="1099">
                  <c:v>111</c:v>
                </c:pt>
                <c:pt idx="1100">
                  <c:v>I240704</c:v>
                </c:pt>
                <c:pt idx="1101">
                  <c:v>I240705</c:v>
                </c:pt>
                <c:pt idx="1102">
                  <c:v>I240705</c:v>
                </c:pt>
                <c:pt idx="1103">
                  <c:v>I240705</c:v>
                </c:pt>
                <c:pt idx="1104">
                  <c:v>I240705</c:v>
                </c:pt>
                <c:pt idx="1105">
                  <c:v>I250380</c:v>
                </c:pt>
                <c:pt idx="1106">
                  <c:v>I250380</c:v>
                </c:pt>
                <c:pt idx="1107">
                  <c:v>I250380</c:v>
                </c:pt>
                <c:pt idx="1108">
                  <c:v>I250380</c:v>
                </c:pt>
                <c:pt idx="1109">
                  <c:v>I250380</c:v>
                </c:pt>
                <c:pt idx="1110">
                  <c:v>I250380</c:v>
                </c:pt>
                <c:pt idx="1111">
                  <c:v>I250380</c:v>
                </c:pt>
                <c:pt idx="1112">
                  <c:v>I250380</c:v>
                </c:pt>
                <c:pt idx="1113">
                  <c:v>I250380</c:v>
                </c:pt>
                <c:pt idx="1114">
                  <c:v>INT-23-00440</c:v>
                </c:pt>
                <c:pt idx="1115">
                  <c:v>UI2560607</c:v>
                </c:pt>
                <c:pt idx="1116">
                  <c:v>I250212</c:v>
                </c:pt>
                <c:pt idx="1117">
                  <c:v>I250212</c:v>
                </c:pt>
                <c:pt idx="1118">
                  <c:v>UI2560607</c:v>
                </c:pt>
                <c:pt idx="1119">
                  <c:v>INT-23-00436</c:v>
                </c:pt>
                <c:pt idx="1120">
                  <c:v>I250206</c:v>
                </c:pt>
                <c:pt idx="1121">
                  <c:v>I240678</c:v>
                </c:pt>
                <c:pt idx="1122">
                  <c:v>I250734</c:v>
                </c:pt>
                <c:pt idx="1123">
                  <c:v>UI2560607</c:v>
                </c:pt>
                <c:pt idx="1124">
                  <c:v>UI2560607</c:v>
                </c:pt>
                <c:pt idx="1125">
                  <c:v>INT-21-00315</c:v>
                </c:pt>
                <c:pt idx="1126">
                  <c:v>UI2560607</c:v>
                </c:pt>
                <c:pt idx="1127">
                  <c:v>I250205</c:v>
                </c:pt>
                <c:pt idx="1128">
                  <c:v>INT-23-00439</c:v>
                </c:pt>
                <c:pt idx="1129">
                  <c:v>I240540</c:v>
                </c:pt>
                <c:pt idx="1130">
                  <c:v>I260295</c:v>
                </c:pt>
                <c:pt idx="1131">
                  <c:v>I240540</c:v>
                </c:pt>
                <c:pt idx="1132">
                  <c:v>I240682</c:v>
                </c:pt>
                <c:pt idx="1133">
                  <c:v>I250211</c:v>
                </c:pt>
                <c:pt idx="1134">
                  <c:v>INT-23-00764</c:v>
                </c:pt>
                <c:pt idx="1135">
                  <c:v>I260295</c:v>
                </c:pt>
                <c:pt idx="1136">
                  <c:v>I260295</c:v>
                </c:pt>
                <c:pt idx="1137">
                  <c:v>I260295</c:v>
                </c:pt>
                <c:pt idx="1138">
                  <c:v>I260295</c:v>
                </c:pt>
                <c:pt idx="1139">
                  <c:v>I260295</c:v>
                </c:pt>
                <c:pt idx="1140">
                  <c:v>I250212</c:v>
                </c:pt>
                <c:pt idx="1141">
                  <c:v>I250212</c:v>
                </c:pt>
                <c:pt idx="1142">
                  <c:v>I260296</c:v>
                </c:pt>
                <c:pt idx="1143">
                  <c:v>INT-23-00764</c:v>
                </c:pt>
                <c:pt idx="1144">
                  <c:v>INT-23-00764</c:v>
                </c:pt>
                <c:pt idx="1145">
                  <c:v>UI2560607</c:v>
                </c:pt>
                <c:pt idx="1146">
                  <c:v>I250378</c:v>
                </c:pt>
                <c:pt idx="1147">
                  <c:v>I240702</c:v>
                </c:pt>
                <c:pt idx="1148">
                  <c:v>I240700</c:v>
                </c:pt>
                <c:pt idx="1149">
                  <c:v>I240700</c:v>
                </c:pt>
                <c:pt idx="1150">
                  <c:v>I240700</c:v>
                </c:pt>
                <c:pt idx="1151">
                  <c:v>I240700</c:v>
                </c:pt>
                <c:pt idx="1152">
                  <c:v>I240700</c:v>
                </c:pt>
                <c:pt idx="1153">
                  <c:v>I250734</c:v>
                </c:pt>
                <c:pt idx="1154">
                  <c:v>INT-23-00435</c:v>
                </c:pt>
                <c:pt idx="1155">
                  <c:v>I240702</c:v>
                </c:pt>
                <c:pt idx="1156">
                  <c:v>I250734</c:v>
                </c:pt>
                <c:pt idx="1157">
                  <c:v>UI2560607</c:v>
                </c:pt>
                <c:pt idx="1158">
                  <c:v>UI2560607</c:v>
                </c:pt>
                <c:pt idx="1159">
                  <c:v>I240700</c:v>
                </c:pt>
                <c:pt idx="1160">
                  <c:v>INT-21-00315</c:v>
                </c:pt>
                <c:pt idx="1161">
                  <c:v>INT-21-00315</c:v>
                </c:pt>
                <c:pt idx="1162">
                  <c:v>UI2560607</c:v>
                </c:pt>
                <c:pt idx="1163">
                  <c:v>I260296</c:v>
                </c:pt>
                <c:pt idx="1164">
                  <c:v>I260296</c:v>
                </c:pt>
                <c:pt idx="1165">
                  <c:v>I260296</c:v>
                </c:pt>
                <c:pt idx="1166">
                  <c:v>UI2560607</c:v>
                </c:pt>
                <c:pt idx="1167">
                  <c:v>UI2560607</c:v>
                </c:pt>
                <c:pt idx="1168">
                  <c:v>INT-23-00437</c:v>
                </c:pt>
                <c:pt idx="1169">
                  <c:v>I240705</c:v>
                </c:pt>
                <c:pt idx="1170">
                  <c:v>UI2560607</c:v>
                </c:pt>
                <c:pt idx="1171">
                  <c:v>I260295</c:v>
                </c:pt>
                <c:pt idx="1172">
                  <c:v>UI2560607</c:v>
                </c:pt>
                <c:pt idx="1173">
                  <c:v>I240538</c:v>
                </c:pt>
                <c:pt idx="1174">
                  <c:v>I250734</c:v>
                </c:pt>
                <c:pt idx="1175">
                  <c:v>INT-23-00447</c:v>
                </c:pt>
                <c:pt idx="1176">
                  <c:v>INT-23-00447</c:v>
                </c:pt>
                <c:pt idx="1177">
                  <c:v>UI2560607</c:v>
                </c:pt>
                <c:pt idx="1178">
                  <c:v>I250208</c:v>
                </c:pt>
                <c:pt idx="1179">
                  <c:v>I240700</c:v>
                </c:pt>
                <c:pt idx="1180">
                  <c:v>UI2560607</c:v>
                </c:pt>
                <c:pt idx="1181">
                  <c:v>I260105</c:v>
                </c:pt>
                <c:pt idx="1182">
                  <c:v>I250203</c:v>
                </c:pt>
                <c:pt idx="1183">
                  <c:v>I260295</c:v>
                </c:pt>
                <c:pt idx="1184">
                  <c:v>I260061</c:v>
                </c:pt>
                <c:pt idx="1185">
                  <c:v>UI2560607</c:v>
                </c:pt>
                <c:pt idx="1186">
                  <c:v>UI2560607</c:v>
                </c:pt>
                <c:pt idx="1187">
                  <c:v>I240538</c:v>
                </c:pt>
                <c:pt idx="1188">
                  <c:v>I240678</c:v>
                </c:pt>
                <c:pt idx="1189">
                  <c:v>I240678</c:v>
                </c:pt>
                <c:pt idx="1190">
                  <c:v>INT-23-00764</c:v>
                </c:pt>
                <c:pt idx="1191">
                  <c:v>INT-23-00764</c:v>
                </c:pt>
                <c:pt idx="1192">
                  <c:v>INT-23-00764</c:v>
                </c:pt>
                <c:pt idx="1193">
                  <c:v>INT-23-00764</c:v>
                </c:pt>
                <c:pt idx="1194">
                  <c:v>INT-23-00764</c:v>
                </c:pt>
                <c:pt idx="1195">
                  <c:v>INT-23-00764</c:v>
                </c:pt>
                <c:pt idx="1196">
                  <c:v>INT-23-00764</c:v>
                </c:pt>
                <c:pt idx="1197">
                  <c:v>INT-23-00764</c:v>
                </c:pt>
                <c:pt idx="1198">
                  <c:v>INT-23-00764</c:v>
                </c:pt>
                <c:pt idx="1199">
                  <c:v>INT-23-00764</c:v>
                </c:pt>
                <c:pt idx="1200">
                  <c:v>UI2560607</c:v>
                </c:pt>
                <c:pt idx="1201">
                  <c:v>UI2560607</c:v>
                </c:pt>
                <c:pt idx="1202">
                  <c:v>UI2560607</c:v>
                </c:pt>
                <c:pt idx="1203">
                  <c:v>UI2560607</c:v>
                </c:pt>
                <c:pt idx="1204">
                  <c:v>UI2560607</c:v>
                </c:pt>
                <c:pt idx="1205">
                  <c:v>UI2560607</c:v>
                </c:pt>
                <c:pt idx="1206">
                  <c:v>UI2560607</c:v>
                </c:pt>
                <c:pt idx="1207">
                  <c:v>UI2560607</c:v>
                </c:pt>
                <c:pt idx="1208">
                  <c:v>UI2560607</c:v>
                </c:pt>
                <c:pt idx="1209">
                  <c:v>UI2560607</c:v>
                </c:pt>
                <c:pt idx="1210">
                  <c:v>UI2560607</c:v>
                </c:pt>
                <c:pt idx="1211">
                  <c:v>I240188</c:v>
                </c:pt>
                <c:pt idx="1212">
                  <c:v>I240189</c:v>
                </c:pt>
                <c:pt idx="1213">
                  <c:v>I240190</c:v>
                </c:pt>
                <c:pt idx="1214">
                  <c:v>I240435</c:v>
                </c:pt>
                <c:pt idx="1215">
                  <c:v>I240437</c:v>
                </c:pt>
                <c:pt idx="1216">
                  <c:v>I240438</c:v>
                </c:pt>
                <c:pt idx="1217">
                  <c:v>I240440</c:v>
                </c:pt>
                <c:pt idx="1218">
                  <c:v>I240442</c:v>
                </c:pt>
                <c:pt idx="1219">
                  <c:v>I240518</c:v>
                </c:pt>
                <c:pt idx="1220">
                  <c:v>I240519</c:v>
                </c:pt>
                <c:pt idx="1221">
                  <c:v>I240537</c:v>
                </c:pt>
                <c:pt idx="1222">
                  <c:v>I240538</c:v>
                </c:pt>
                <c:pt idx="1223">
                  <c:v>I240539</c:v>
                </c:pt>
                <c:pt idx="1224">
                  <c:v>I240540</c:v>
                </c:pt>
                <c:pt idx="1225">
                  <c:v>I240557</c:v>
                </c:pt>
                <c:pt idx="1226">
                  <c:v>I240678</c:v>
                </c:pt>
                <c:pt idx="1227">
                  <c:v>I240680</c:v>
                </c:pt>
                <c:pt idx="1228">
                  <c:v>I240679</c:v>
                </c:pt>
                <c:pt idx="1229">
                  <c:v>I240681</c:v>
                </c:pt>
                <c:pt idx="1230">
                  <c:v>I240682</c:v>
                </c:pt>
                <c:pt idx="1231">
                  <c:v>I240683</c:v>
                </c:pt>
                <c:pt idx="1232">
                  <c:v>I240684</c:v>
                </c:pt>
                <c:pt idx="1233">
                  <c:v>I240700</c:v>
                </c:pt>
                <c:pt idx="1234">
                  <c:v>I240702</c:v>
                </c:pt>
                <c:pt idx="1235">
                  <c:v>INT-23-00764</c:v>
                </c:pt>
                <c:pt idx="1236">
                  <c:v>I240704</c:v>
                </c:pt>
                <c:pt idx="1237">
                  <c:v>I240705</c:v>
                </c:pt>
                <c:pt idx="1238">
                  <c:v>I240782</c:v>
                </c:pt>
                <c:pt idx="1239">
                  <c:v>I250114</c:v>
                </c:pt>
                <c:pt idx="1240">
                  <c:v>I250201</c:v>
                </c:pt>
                <c:pt idx="1241">
                  <c:v>I250202</c:v>
                </c:pt>
                <c:pt idx="1242">
                  <c:v>I250203</c:v>
                </c:pt>
                <c:pt idx="1243">
                  <c:v>I250205</c:v>
                </c:pt>
                <c:pt idx="1244">
                  <c:v>I250206</c:v>
                </c:pt>
                <c:pt idx="1245">
                  <c:v>I250207</c:v>
                </c:pt>
                <c:pt idx="1246">
                  <c:v>I250208</c:v>
                </c:pt>
                <c:pt idx="1247">
                  <c:v>I250209</c:v>
                </c:pt>
                <c:pt idx="1248">
                  <c:v>I250210</c:v>
                </c:pt>
                <c:pt idx="1249">
                  <c:v>I250211</c:v>
                </c:pt>
                <c:pt idx="1250">
                  <c:v>I250212</c:v>
                </c:pt>
                <c:pt idx="1251">
                  <c:v>I250213</c:v>
                </c:pt>
                <c:pt idx="1252">
                  <c:v>I250298</c:v>
                </c:pt>
                <c:pt idx="1253">
                  <c:v>I250307</c:v>
                </c:pt>
                <c:pt idx="1254">
                  <c:v>I250326</c:v>
                </c:pt>
                <c:pt idx="1255">
                  <c:v>I250327</c:v>
                </c:pt>
                <c:pt idx="1256">
                  <c:v>I250374</c:v>
                </c:pt>
                <c:pt idx="1257">
                  <c:v>I250375</c:v>
                </c:pt>
                <c:pt idx="1258">
                  <c:v>I250376</c:v>
                </c:pt>
                <c:pt idx="1259">
                  <c:v>I250377</c:v>
                </c:pt>
                <c:pt idx="1260">
                  <c:v>I250378</c:v>
                </c:pt>
                <c:pt idx="1261">
                  <c:v>I250379</c:v>
                </c:pt>
                <c:pt idx="1262">
                  <c:v>I250380</c:v>
                </c:pt>
                <c:pt idx="1263">
                  <c:v>I250681</c:v>
                </c:pt>
                <c:pt idx="1264">
                  <c:v>I250734</c:v>
                </c:pt>
                <c:pt idx="1265">
                  <c:v>I250737</c:v>
                </c:pt>
                <c:pt idx="1266">
                  <c:v>I260060</c:v>
                </c:pt>
                <c:pt idx="1267">
                  <c:v>I260061</c:v>
                </c:pt>
                <c:pt idx="1268">
                  <c:v>I260068</c:v>
                </c:pt>
                <c:pt idx="1269">
                  <c:v>I260068</c:v>
                </c:pt>
                <c:pt idx="1270">
                  <c:v>I260105</c:v>
                </c:pt>
                <c:pt idx="1271">
                  <c:v>I260105</c:v>
                </c:pt>
                <c:pt idx="1272">
                  <c:v>I260159</c:v>
                </c:pt>
                <c:pt idx="1273">
                  <c:v>I260160</c:v>
                </c:pt>
                <c:pt idx="1274">
                  <c:v>I260180</c:v>
                </c:pt>
                <c:pt idx="1275">
                  <c:v>I260208</c:v>
                </c:pt>
                <c:pt idx="1276">
                  <c:v>I260294</c:v>
                </c:pt>
                <c:pt idx="1277">
                  <c:v>I260295</c:v>
                </c:pt>
                <c:pt idx="1278">
                  <c:v>I260296</c:v>
                </c:pt>
                <c:pt idx="1279">
                  <c:v>I260298</c:v>
                </c:pt>
                <c:pt idx="1280">
                  <c:v>I260361</c:v>
                </c:pt>
                <c:pt idx="1281">
                  <c:v>INT-21-00315</c:v>
                </c:pt>
                <c:pt idx="1282">
                  <c:v>INT-23-00435</c:v>
                </c:pt>
                <c:pt idx="1283">
                  <c:v>INT-23-00436</c:v>
                </c:pt>
                <c:pt idx="1284">
                  <c:v>INT-23-00437</c:v>
                </c:pt>
                <c:pt idx="1285">
                  <c:v>INT-23-00438</c:v>
                </c:pt>
                <c:pt idx="1286">
                  <c:v>INT-23-00439</c:v>
                </c:pt>
                <c:pt idx="1287">
                  <c:v>INT-23-00440</c:v>
                </c:pt>
                <c:pt idx="1288">
                  <c:v>INT-23-00441</c:v>
                </c:pt>
                <c:pt idx="1289">
                  <c:v>INT-23-00442</c:v>
                </c:pt>
                <c:pt idx="1290">
                  <c:v>INT-23-00444</c:v>
                </c:pt>
                <c:pt idx="1291">
                  <c:v>INT-23-00445</c:v>
                </c:pt>
                <c:pt idx="1292">
                  <c:v>INT-23-00446</c:v>
                </c:pt>
                <c:pt idx="1293">
                  <c:v>INT-23-00447</c:v>
                </c:pt>
                <c:pt idx="1294">
                  <c:v>INT-23-00764</c:v>
                </c:pt>
                <c:pt idx="1295">
                  <c:v>UI2560607</c:v>
                </c:pt>
                <c:pt idx="1296">
                  <c:v>INT-21-00315</c:v>
                </c:pt>
                <c:pt idx="1297">
                  <c:v>I250327</c:v>
                </c:pt>
                <c:pt idx="1298">
                  <c:v>I250327</c:v>
                </c:pt>
                <c:pt idx="1299">
                  <c:v>I260296</c:v>
                </c:pt>
                <c:pt idx="1300">
                  <c:v>INT-23-00439</c:v>
                </c:pt>
                <c:pt idx="1301">
                  <c:v>I260296</c:v>
                </c:pt>
                <c:pt idx="1302">
                  <c:v>I260296</c:v>
                </c:pt>
                <c:pt idx="1303">
                  <c:v>I250206</c:v>
                </c:pt>
                <c:pt idx="1304">
                  <c:v>I250206</c:v>
                </c:pt>
                <c:pt idx="1305">
                  <c:v>I250206</c:v>
                </c:pt>
                <c:pt idx="1306">
                  <c:v>I250206</c:v>
                </c:pt>
                <c:pt idx="1307">
                  <c:v>I250206</c:v>
                </c:pt>
                <c:pt idx="1308">
                  <c:v>I250206</c:v>
                </c:pt>
                <c:pt idx="1309">
                  <c:v>I250206</c:v>
                </c:pt>
                <c:pt idx="1310">
                  <c:v>I250206</c:v>
                </c:pt>
                <c:pt idx="1311">
                  <c:v>I250206</c:v>
                </c:pt>
                <c:pt idx="1312">
                  <c:v>UI2560607</c:v>
                </c:pt>
                <c:pt idx="1313">
                  <c:v>I250206</c:v>
                </c:pt>
                <c:pt idx="1314">
                  <c:v>I250206</c:v>
                </c:pt>
                <c:pt idx="1315">
                  <c:v>UI2560607</c:v>
                </c:pt>
                <c:pt idx="1316">
                  <c:v>UI2560607</c:v>
                </c:pt>
                <c:pt idx="1317">
                  <c:v>I250206</c:v>
                </c:pt>
                <c:pt idx="1318">
                  <c:v>I250206</c:v>
                </c:pt>
                <c:pt idx="1319">
                  <c:v>I250206</c:v>
                </c:pt>
                <c:pt idx="1320">
                  <c:v>I250206</c:v>
                </c:pt>
                <c:pt idx="1321">
                  <c:v>I250206</c:v>
                </c:pt>
                <c:pt idx="1322">
                  <c:v>UI2560607</c:v>
                </c:pt>
                <c:pt idx="1323">
                  <c:v>UI2560607</c:v>
                </c:pt>
                <c:pt idx="1324">
                  <c:v>UI2560607</c:v>
                </c:pt>
                <c:pt idx="1325">
                  <c:v>UI2560607</c:v>
                </c:pt>
                <c:pt idx="1326">
                  <c:v>UI2560607</c:v>
                </c:pt>
                <c:pt idx="1327">
                  <c:v>UI2560607</c:v>
                </c:pt>
                <c:pt idx="1328">
                  <c:v>I250206</c:v>
                </c:pt>
                <c:pt idx="1329">
                  <c:v>I250206</c:v>
                </c:pt>
                <c:pt idx="1330">
                  <c:v>I250206</c:v>
                </c:pt>
                <c:pt idx="1331">
                  <c:v>I250206</c:v>
                </c:pt>
                <c:pt idx="1332">
                  <c:v>I250206</c:v>
                </c:pt>
                <c:pt idx="1333">
                  <c:v>I250206</c:v>
                </c:pt>
                <c:pt idx="1334">
                  <c:v>I250206</c:v>
                </c:pt>
                <c:pt idx="1335">
                  <c:v>I250206</c:v>
                </c:pt>
                <c:pt idx="1336">
                  <c:v>I250206</c:v>
                </c:pt>
                <c:pt idx="1337">
                  <c:v>I250206</c:v>
                </c:pt>
                <c:pt idx="1338">
                  <c:v>I250206</c:v>
                </c:pt>
                <c:pt idx="1339">
                  <c:v>UI2560607</c:v>
                </c:pt>
                <c:pt idx="1340">
                  <c:v>UI2560607</c:v>
                </c:pt>
                <c:pt idx="1341">
                  <c:v>INT-23-00439</c:v>
                </c:pt>
                <c:pt idx="1342">
                  <c:v>I240540</c:v>
                </c:pt>
                <c:pt idx="1343">
                  <c:v>INT-23-00437</c:v>
                </c:pt>
                <c:pt idx="1344">
                  <c:v>INT-21-00315</c:v>
                </c:pt>
                <c:pt idx="1345">
                  <c:v>INT-21-00315</c:v>
                </c:pt>
                <c:pt idx="1346">
                  <c:v>I240702</c:v>
                </c:pt>
                <c:pt idx="1347">
                  <c:v>I240682</c:v>
                </c:pt>
                <c:pt idx="1348">
                  <c:v>UI2560607</c:v>
                </c:pt>
                <c:pt idx="1349">
                  <c:v>I250377</c:v>
                </c:pt>
                <c:pt idx="1350">
                  <c:v>I250377</c:v>
                </c:pt>
                <c:pt idx="1351">
                  <c:v>I250377</c:v>
                </c:pt>
                <c:pt idx="1352">
                  <c:v>I250377</c:v>
                </c:pt>
                <c:pt idx="1353">
                  <c:v>I250377</c:v>
                </c:pt>
                <c:pt idx="1354">
                  <c:v>I250377</c:v>
                </c:pt>
                <c:pt idx="1355">
                  <c:v>I250377</c:v>
                </c:pt>
                <c:pt idx="1356">
                  <c:v>I240705</c:v>
                </c:pt>
                <c:pt idx="1357">
                  <c:v>I240704</c:v>
                </c:pt>
                <c:pt idx="1358">
                  <c:v>I240684</c:v>
                </c:pt>
                <c:pt idx="1359">
                  <c:v>INT-23-00437</c:v>
                </c:pt>
                <c:pt idx="1360">
                  <c:v>INT-23-00439</c:v>
                </c:pt>
                <c:pt idx="1361">
                  <c:v>I240705</c:v>
                </c:pt>
                <c:pt idx="1362">
                  <c:v>I240682</c:v>
                </c:pt>
                <c:pt idx="1363">
                  <c:v>I250210</c:v>
                </c:pt>
                <c:pt idx="1364">
                  <c:v>I240679</c:v>
                </c:pt>
                <c:pt idx="1365">
                  <c:v>I240678</c:v>
                </c:pt>
                <c:pt idx="1366">
                  <c:v>I240678</c:v>
                </c:pt>
                <c:pt idx="1367">
                  <c:v>UI2560607</c:v>
                </c:pt>
                <c:pt idx="1368">
                  <c:v>UI2560607</c:v>
                </c:pt>
                <c:pt idx="1369">
                  <c:v>INT-23-00439</c:v>
                </c:pt>
                <c:pt idx="1370">
                  <c:v>UI2560607</c:v>
                </c:pt>
                <c:pt idx="1371">
                  <c:v>UI2560607</c:v>
                </c:pt>
                <c:pt idx="1372">
                  <c:v>UI2560607</c:v>
                </c:pt>
                <c:pt idx="1373">
                  <c:v>I240682</c:v>
                </c:pt>
              </c:strCache>
            </c:strRef>
          </c:cat>
          <c:val>
            <c:numRef>
              <c:f>'Data Bank'!$AF$7:$AF$1386</c:f>
              <c:numCache>
                <c:formatCode>General</c:formatCode>
                <c:ptCount val="1380"/>
                <c:pt idx="0">
                  <c:v>0</c:v>
                </c:pt>
                <c:pt idx="1">
                  <c:v>93</c:v>
                </c:pt>
                <c:pt idx="2">
                  <c:v>32</c:v>
                </c:pt>
                <c:pt idx="3">
                  <c:v>32</c:v>
                </c:pt>
                <c:pt idx="4">
                  <c:v>0</c:v>
                </c:pt>
                <c:pt idx="5">
                  <c:v>0</c:v>
                </c:pt>
                <c:pt idx="6">
                  <c:v>0</c:v>
                </c:pt>
                <c:pt idx="7">
                  <c:v>0</c:v>
                </c:pt>
                <c:pt idx="8">
                  <c:v>32</c:v>
                </c:pt>
                <c:pt idx="9">
                  <c:v>215</c:v>
                </c:pt>
                <c:pt idx="10">
                  <c:v>215</c:v>
                </c:pt>
                <c:pt idx="11">
                  <c:v>0</c:v>
                </c:pt>
                <c:pt idx="12">
                  <c:v>93</c:v>
                </c:pt>
                <c:pt idx="13">
                  <c:v>215</c:v>
                </c:pt>
                <c:pt idx="14">
                  <c:v>1</c:v>
                </c:pt>
                <c:pt idx="15">
                  <c:v>32</c:v>
                </c:pt>
                <c:pt idx="16">
                  <c:v>0</c:v>
                </c:pt>
                <c:pt idx="17">
                  <c:v>215</c:v>
                </c:pt>
                <c:pt idx="18">
                  <c:v>215</c:v>
                </c:pt>
                <c:pt idx="19">
                  <c:v>215</c:v>
                </c:pt>
                <c:pt idx="20">
                  <c:v>0</c:v>
                </c:pt>
                <c:pt idx="21">
                  <c:v>0</c:v>
                </c:pt>
                <c:pt idx="22">
                  <c:v>93</c:v>
                </c:pt>
                <c:pt idx="23">
                  <c:v>0</c:v>
                </c:pt>
                <c:pt idx="24">
                  <c:v>0</c:v>
                </c:pt>
                <c:pt idx="25">
                  <c:v>0</c:v>
                </c:pt>
                <c:pt idx="26">
                  <c:v>215</c:v>
                </c:pt>
                <c:pt idx="27">
                  <c:v>215</c:v>
                </c:pt>
                <c:pt idx="28">
                  <c:v>0</c:v>
                </c:pt>
                <c:pt idx="29">
                  <c:v>32</c:v>
                </c:pt>
                <c:pt idx="30">
                  <c:v>0</c:v>
                </c:pt>
                <c:pt idx="31">
                  <c:v>0</c:v>
                </c:pt>
                <c:pt idx="32">
                  <c:v>32</c:v>
                </c:pt>
                <c:pt idx="33">
                  <c:v>215</c:v>
                </c:pt>
                <c:pt idx="34">
                  <c:v>0</c:v>
                </c:pt>
                <c:pt idx="35">
                  <c:v>0</c:v>
                </c:pt>
                <c:pt idx="36">
                  <c:v>62</c:v>
                </c:pt>
                <c:pt idx="37">
                  <c:v>62</c:v>
                </c:pt>
                <c:pt idx="38">
                  <c:v>123</c:v>
                </c:pt>
                <c:pt idx="39">
                  <c:v>93</c:v>
                </c:pt>
                <c:pt idx="40">
                  <c:v>0</c:v>
                </c:pt>
                <c:pt idx="41">
                  <c:v>32</c:v>
                </c:pt>
                <c:pt idx="42">
                  <c:v>215</c:v>
                </c:pt>
                <c:pt idx="43">
                  <c:v>215</c:v>
                </c:pt>
                <c:pt idx="44">
                  <c:v>215</c:v>
                </c:pt>
                <c:pt idx="45">
                  <c:v>215</c:v>
                </c:pt>
                <c:pt idx="46">
                  <c:v>0</c:v>
                </c:pt>
                <c:pt idx="47">
                  <c:v>0</c:v>
                </c:pt>
                <c:pt idx="48">
                  <c:v>0</c:v>
                </c:pt>
                <c:pt idx="49">
                  <c:v>0</c:v>
                </c:pt>
                <c:pt idx="50">
                  <c:v>32</c:v>
                </c:pt>
                <c:pt idx="51">
                  <c:v>0</c:v>
                </c:pt>
                <c:pt idx="52">
                  <c:v>0</c:v>
                </c:pt>
                <c:pt idx="53">
                  <c:v>215</c:v>
                </c:pt>
                <c:pt idx="54">
                  <c:v>215</c:v>
                </c:pt>
                <c:pt idx="55">
                  <c:v>0</c:v>
                </c:pt>
                <c:pt idx="56">
                  <c:v>0</c:v>
                </c:pt>
                <c:pt idx="57">
                  <c:v>0</c:v>
                </c:pt>
                <c:pt idx="58">
                  <c:v>0</c:v>
                </c:pt>
                <c:pt idx="59">
                  <c:v>215</c:v>
                </c:pt>
                <c:pt idx="60">
                  <c:v>0</c:v>
                </c:pt>
                <c:pt idx="61">
                  <c:v>0</c:v>
                </c:pt>
                <c:pt idx="62">
                  <c:v>215</c:v>
                </c:pt>
                <c:pt idx="63">
                  <c:v>62</c:v>
                </c:pt>
                <c:pt idx="64">
                  <c:v>0</c:v>
                </c:pt>
                <c:pt idx="65">
                  <c:v>215</c:v>
                </c:pt>
                <c:pt idx="66">
                  <c:v>215</c:v>
                </c:pt>
                <c:pt idx="67">
                  <c:v>0</c:v>
                </c:pt>
                <c:pt idx="68">
                  <c:v>215</c:v>
                </c:pt>
                <c:pt idx="69">
                  <c:v>0</c:v>
                </c:pt>
                <c:pt idx="70">
                  <c:v>215</c:v>
                </c:pt>
                <c:pt idx="71">
                  <c:v>1</c:v>
                </c:pt>
                <c:pt idx="72">
                  <c:v>1</c:v>
                </c:pt>
                <c:pt idx="73">
                  <c:v>215</c:v>
                </c:pt>
                <c:pt idx="74">
                  <c:v>215</c:v>
                </c:pt>
                <c:pt idx="75">
                  <c:v>0</c:v>
                </c:pt>
                <c:pt idx="76">
                  <c:v>0</c:v>
                </c:pt>
                <c:pt idx="77">
                  <c:v>215</c:v>
                </c:pt>
                <c:pt idx="78">
                  <c:v>215</c:v>
                </c:pt>
                <c:pt idx="79">
                  <c:v>215</c:v>
                </c:pt>
                <c:pt idx="80">
                  <c:v>0</c:v>
                </c:pt>
                <c:pt idx="81">
                  <c:v>215</c:v>
                </c:pt>
                <c:pt idx="82">
                  <c:v>215</c:v>
                </c:pt>
                <c:pt idx="83">
                  <c:v>0</c:v>
                </c:pt>
                <c:pt idx="84">
                  <c:v>0</c:v>
                </c:pt>
                <c:pt idx="85">
                  <c:v>1</c:v>
                </c:pt>
                <c:pt idx="86">
                  <c:v>215</c:v>
                </c:pt>
                <c:pt idx="87">
                  <c:v>215</c:v>
                </c:pt>
                <c:pt idx="88">
                  <c:v>0</c:v>
                </c:pt>
                <c:pt idx="89">
                  <c:v>0</c:v>
                </c:pt>
                <c:pt idx="90">
                  <c:v>215</c:v>
                </c:pt>
                <c:pt idx="91">
                  <c:v>215</c:v>
                </c:pt>
                <c:pt idx="92">
                  <c:v>0</c:v>
                </c:pt>
                <c:pt idx="93">
                  <c:v>123</c:v>
                </c:pt>
                <c:pt idx="94">
                  <c:v>0</c:v>
                </c:pt>
                <c:pt idx="95">
                  <c:v>215</c:v>
                </c:pt>
                <c:pt idx="96">
                  <c:v>0</c:v>
                </c:pt>
                <c:pt idx="97">
                  <c:v>0</c:v>
                </c:pt>
                <c:pt idx="98">
                  <c:v>215</c:v>
                </c:pt>
                <c:pt idx="99">
                  <c:v>32</c:v>
                </c:pt>
                <c:pt idx="100">
                  <c:v>215</c:v>
                </c:pt>
                <c:pt idx="101">
                  <c:v>215</c:v>
                </c:pt>
                <c:pt idx="102">
                  <c:v>215</c:v>
                </c:pt>
                <c:pt idx="103">
                  <c:v>0</c:v>
                </c:pt>
                <c:pt idx="104">
                  <c:v>0</c:v>
                </c:pt>
                <c:pt idx="105">
                  <c:v>0</c:v>
                </c:pt>
                <c:pt idx="106">
                  <c:v>0</c:v>
                </c:pt>
                <c:pt idx="107">
                  <c:v>0</c:v>
                </c:pt>
                <c:pt idx="108">
                  <c:v>0</c:v>
                </c:pt>
                <c:pt idx="109">
                  <c:v>123</c:v>
                </c:pt>
                <c:pt idx="110">
                  <c:v>0</c:v>
                </c:pt>
                <c:pt idx="111">
                  <c:v>0</c:v>
                </c:pt>
                <c:pt idx="112">
                  <c:v>0</c:v>
                </c:pt>
                <c:pt idx="113">
                  <c:v>32</c:v>
                </c:pt>
                <c:pt idx="114">
                  <c:v>32</c:v>
                </c:pt>
                <c:pt idx="115">
                  <c:v>32</c:v>
                </c:pt>
                <c:pt idx="116">
                  <c:v>0</c:v>
                </c:pt>
                <c:pt idx="117">
                  <c:v>0</c:v>
                </c:pt>
                <c:pt idx="118">
                  <c:v>0</c:v>
                </c:pt>
                <c:pt idx="119">
                  <c:v>0</c:v>
                </c:pt>
                <c:pt idx="120">
                  <c:v>0</c:v>
                </c:pt>
                <c:pt idx="121">
                  <c:v>0</c:v>
                </c:pt>
                <c:pt idx="122">
                  <c:v>1</c:v>
                </c:pt>
                <c:pt idx="123">
                  <c:v>0</c:v>
                </c:pt>
                <c:pt idx="124">
                  <c:v>0</c:v>
                </c:pt>
                <c:pt idx="125">
                  <c:v>123</c:v>
                </c:pt>
                <c:pt idx="126">
                  <c:v>0</c:v>
                </c:pt>
                <c:pt idx="127">
                  <c:v>32</c:v>
                </c:pt>
                <c:pt idx="128">
                  <c:v>0</c:v>
                </c:pt>
                <c:pt idx="129">
                  <c:v>0</c:v>
                </c:pt>
                <c:pt idx="130">
                  <c:v>0</c:v>
                </c:pt>
                <c:pt idx="131">
                  <c:v>0</c:v>
                </c:pt>
                <c:pt idx="132">
                  <c:v>215</c:v>
                </c:pt>
                <c:pt idx="133">
                  <c:v>215</c:v>
                </c:pt>
                <c:pt idx="134">
                  <c:v>215</c:v>
                </c:pt>
                <c:pt idx="135">
                  <c:v>0</c:v>
                </c:pt>
                <c:pt idx="136">
                  <c:v>0</c:v>
                </c:pt>
                <c:pt idx="137">
                  <c:v>0</c:v>
                </c:pt>
                <c:pt idx="138">
                  <c:v>0</c:v>
                </c:pt>
                <c:pt idx="139">
                  <c:v>0</c:v>
                </c:pt>
                <c:pt idx="140">
                  <c:v>0</c:v>
                </c:pt>
                <c:pt idx="141">
                  <c:v>0</c:v>
                </c:pt>
                <c:pt idx="142">
                  <c:v>0</c:v>
                </c:pt>
                <c:pt idx="143">
                  <c:v>0</c:v>
                </c:pt>
                <c:pt idx="144">
                  <c:v>0</c:v>
                </c:pt>
                <c:pt idx="145">
                  <c:v>0</c:v>
                </c:pt>
                <c:pt idx="146">
                  <c:v>0</c:v>
                </c:pt>
                <c:pt idx="147">
                  <c:v>93</c:v>
                </c:pt>
                <c:pt idx="148">
                  <c:v>0</c:v>
                </c:pt>
                <c:pt idx="149">
                  <c:v>0</c:v>
                </c:pt>
                <c:pt idx="150">
                  <c:v>0</c:v>
                </c:pt>
                <c:pt idx="151">
                  <c:v>215</c:v>
                </c:pt>
                <c:pt idx="152">
                  <c:v>0</c:v>
                </c:pt>
                <c:pt idx="153">
                  <c:v>0</c:v>
                </c:pt>
                <c:pt idx="154">
                  <c:v>0</c:v>
                </c:pt>
                <c:pt idx="155">
                  <c:v>215</c:v>
                </c:pt>
                <c:pt idx="156">
                  <c:v>215</c:v>
                </c:pt>
                <c:pt idx="157">
                  <c:v>0</c:v>
                </c:pt>
                <c:pt idx="158">
                  <c:v>0</c:v>
                </c:pt>
                <c:pt idx="159">
                  <c:v>0</c:v>
                </c:pt>
                <c:pt idx="160">
                  <c:v>0</c:v>
                </c:pt>
                <c:pt idx="161">
                  <c:v>0</c:v>
                </c:pt>
                <c:pt idx="162">
                  <c:v>0</c:v>
                </c:pt>
                <c:pt idx="163">
                  <c:v>0</c:v>
                </c:pt>
                <c:pt idx="164">
                  <c:v>0</c:v>
                </c:pt>
                <c:pt idx="165">
                  <c:v>215</c:v>
                </c:pt>
                <c:pt idx="166">
                  <c:v>0</c:v>
                </c:pt>
                <c:pt idx="167">
                  <c:v>0</c:v>
                </c:pt>
                <c:pt idx="168">
                  <c:v>215</c:v>
                </c:pt>
                <c:pt idx="169">
                  <c:v>215</c:v>
                </c:pt>
                <c:pt idx="170">
                  <c:v>215</c:v>
                </c:pt>
                <c:pt idx="171">
                  <c:v>123</c:v>
                </c:pt>
                <c:pt idx="172">
                  <c:v>215</c:v>
                </c:pt>
                <c:pt idx="173">
                  <c:v>215</c:v>
                </c:pt>
                <c:pt idx="174">
                  <c:v>215</c:v>
                </c:pt>
                <c:pt idx="175">
                  <c:v>215</c:v>
                </c:pt>
                <c:pt idx="176">
                  <c:v>32</c:v>
                </c:pt>
                <c:pt idx="177">
                  <c:v>0</c:v>
                </c:pt>
                <c:pt idx="178">
                  <c:v>123</c:v>
                </c:pt>
                <c:pt idx="179">
                  <c:v>0</c:v>
                </c:pt>
                <c:pt idx="180">
                  <c:v>93</c:v>
                </c:pt>
                <c:pt idx="181">
                  <c:v>215</c:v>
                </c:pt>
                <c:pt idx="182">
                  <c:v>0</c:v>
                </c:pt>
                <c:pt idx="183">
                  <c:v>0</c:v>
                </c:pt>
                <c:pt idx="184">
                  <c:v>0</c:v>
                </c:pt>
                <c:pt idx="185">
                  <c:v>32</c:v>
                </c:pt>
                <c:pt idx="186">
                  <c:v>0</c:v>
                </c:pt>
                <c:pt idx="187">
                  <c:v>0</c:v>
                </c:pt>
                <c:pt idx="188">
                  <c:v>0</c:v>
                </c:pt>
                <c:pt idx="189">
                  <c:v>0</c:v>
                </c:pt>
                <c:pt idx="190">
                  <c:v>0</c:v>
                </c:pt>
                <c:pt idx="191">
                  <c:v>0</c:v>
                </c:pt>
                <c:pt idx="192">
                  <c:v>0</c:v>
                </c:pt>
                <c:pt idx="193">
                  <c:v>0</c:v>
                </c:pt>
                <c:pt idx="194">
                  <c:v>0</c:v>
                </c:pt>
                <c:pt idx="195">
                  <c:v>215</c:v>
                </c:pt>
                <c:pt idx="196">
                  <c:v>0</c:v>
                </c:pt>
                <c:pt idx="197">
                  <c:v>0</c:v>
                </c:pt>
                <c:pt idx="198">
                  <c:v>215</c:v>
                </c:pt>
                <c:pt idx="199">
                  <c:v>215</c:v>
                </c:pt>
                <c:pt idx="200">
                  <c:v>0</c:v>
                </c:pt>
                <c:pt idx="201">
                  <c:v>0</c:v>
                </c:pt>
                <c:pt idx="202">
                  <c:v>215</c:v>
                </c:pt>
                <c:pt idx="203">
                  <c:v>0</c:v>
                </c:pt>
                <c:pt idx="204">
                  <c:v>215</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215</c:v>
                </c:pt>
                <c:pt idx="222">
                  <c:v>0</c:v>
                </c:pt>
                <c:pt idx="223">
                  <c:v>215</c:v>
                </c:pt>
                <c:pt idx="224">
                  <c:v>0</c:v>
                </c:pt>
                <c:pt idx="225">
                  <c:v>0</c:v>
                </c:pt>
                <c:pt idx="226">
                  <c:v>0</c:v>
                </c:pt>
                <c:pt idx="227">
                  <c:v>0</c:v>
                </c:pt>
                <c:pt idx="228">
                  <c:v>215</c:v>
                </c:pt>
                <c:pt idx="229">
                  <c:v>0</c:v>
                </c:pt>
                <c:pt idx="230">
                  <c:v>215</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215</c:v>
                </c:pt>
                <c:pt idx="254">
                  <c:v>32</c:v>
                </c:pt>
                <c:pt idx="255">
                  <c:v>0</c:v>
                </c:pt>
                <c:pt idx="256">
                  <c:v>0</c:v>
                </c:pt>
                <c:pt idx="257">
                  <c:v>0</c:v>
                </c:pt>
                <c:pt idx="258">
                  <c:v>215</c:v>
                </c:pt>
                <c:pt idx="259">
                  <c:v>0</c:v>
                </c:pt>
                <c:pt idx="260">
                  <c:v>215</c:v>
                </c:pt>
                <c:pt idx="261">
                  <c:v>215</c:v>
                </c:pt>
                <c:pt idx="262">
                  <c:v>0</c:v>
                </c:pt>
                <c:pt idx="263">
                  <c:v>0</c:v>
                </c:pt>
                <c:pt idx="264">
                  <c:v>0</c:v>
                </c:pt>
                <c:pt idx="265">
                  <c:v>0</c:v>
                </c:pt>
                <c:pt idx="266">
                  <c:v>123</c:v>
                </c:pt>
                <c:pt idx="267">
                  <c:v>0</c:v>
                </c:pt>
                <c:pt idx="268">
                  <c:v>215</c:v>
                </c:pt>
                <c:pt idx="269">
                  <c:v>0</c:v>
                </c:pt>
                <c:pt idx="270">
                  <c:v>0</c:v>
                </c:pt>
                <c:pt idx="271">
                  <c:v>0</c:v>
                </c:pt>
                <c:pt idx="272">
                  <c:v>0</c:v>
                </c:pt>
                <c:pt idx="273">
                  <c:v>0</c:v>
                </c:pt>
                <c:pt idx="274">
                  <c:v>0</c:v>
                </c:pt>
                <c:pt idx="275">
                  <c:v>0</c:v>
                </c:pt>
                <c:pt idx="276">
                  <c:v>0</c:v>
                </c:pt>
                <c:pt idx="277">
                  <c:v>0</c:v>
                </c:pt>
                <c:pt idx="278">
                  <c:v>0</c:v>
                </c:pt>
                <c:pt idx="279">
                  <c:v>0</c:v>
                </c:pt>
                <c:pt idx="280">
                  <c:v>0</c:v>
                </c:pt>
                <c:pt idx="281">
                  <c:v>123</c:v>
                </c:pt>
                <c:pt idx="282">
                  <c:v>0</c:v>
                </c:pt>
                <c:pt idx="283">
                  <c:v>0</c:v>
                </c:pt>
                <c:pt idx="284">
                  <c:v>0</c:v>
                </c:pt>
                <c:pt idx="285">
                  <c:v>32</c:v>
                </c:pt>
                <c:pt idx="286">
                  <c:v>0</c:v>
                </c:pt>
                <c:pt idx="287">
                  <c:v>215</c:v>
                </c:pt>
                <c:pt idx="288">
                  <c:v>0</c:v>
                </c:pt>
                <c:pt idx="289">
                  <c:v>0</c:v>
                </c:pt>
                <c:pt idx="290">
                  <c:v>215</c:v>
                </c:pt>
                <c:pt idx="291">
                  <c:v>215</c:v>
                </c:pt>
                <c:pt idx="292">
                  <c:v>93</c:v>
                </c:pt>
                <c:pt idx="293">
                  <c:v>62</c:v>
                </c:pt>
                <c:pt idx="294">
                  <c:v>215</c:v>
                </c:pt>
                <c:pt idx="295">
                  <c:v>0</c:v>
                </c:pt>
                <c:pt idx="296">
                  <c:v>215</c:v>
                </c:pt>
                <c:pt idx="297">
                  <c:v>215</c:v>
                </c:pt>
                <c:pt idx="298">
                  <c:v>215</c:v>
                </c:pt>
                <c:pt idx="299">
                  <c:v>32</c:v>
                </c:pt>
                <c:pt idx="300">
                  <c:v>0</c:v>
                </c:pt>
                <c:pt idx="301">
                  <c:v>0</c:v>
                </c:pt>
                <c:pt idx="302">
                  <c:v>93</c:v>
                </c:pt>
                <c:pt idx="303">
                  <c:v>0</c:v>
                </c:pt>
                <c:pt idx="304">
                  <c:v>0</c:v>
                </c:pt>
                <c:pt idx="305">
                  <c:v>215</c:v>
                </c:pt>
                <c:pt idx="306">
                  <c:v>215</c:v>
                </c:pt>
                <c:pt idx="307">
                  <c:v>0</c:v>
                </c:pt>
                <c:pt idx="308">
                  <c:v>0</c:v>
                </c:pt>
                <c:pt idx="309">
                  <c:v>0</c:v>
                </c:pt>
                <c:pt idx="310">
                  <c:v>0</c:v>
                </c:pt>
                <c:pt idx="311">
                  <c:v>0</c:v>
                </c:pt>
                <c:pt idx="312">
                  <c:v>0</c:v>
                </c:pt>
                <c:pt idx="313">
                  <c:v>0</c:v>
                </c:pt>
                <c:pt idx="314">
                  <c:v>93</c:v>
                </c:pt>
                <c:pt idx="315">
                  <c:v>0</c:v>
                </c:pt>
                <c:pt idx="316">
                  <c:v>0</c:v>
                </c:pt>
                <c:pt idx="317">
                  <c:v>0</c:v>
                </c:pt>
                <c:pt idx="318">
                  <c:v>0</c:v>
                </c:pt>
                <c:pt idx="319">
                  <c:v>32</c:v>
                </c:pt>
                <c:pt idx="320">
                  <c:v>0</c:v>
                </c:pt>
                <c:pt idx="321">
                  <c:v>0</c:v>
                </c:pt>
                <c:pt idx="322">
                  <c:v>215</c:v>
                </c:pt>
                <c:pt idx="323">
                  <c:v>215</c:v>
                </c:pt>
                <c:pt idx="324">
                  <c:v>215</c:v>
                </c:pt>
                <c:pt idx="325">
                  <c:v>215</c:v>
                </c:pt>
                <c:pt idx="326">
                  <c:v>0</c:v>
                </c:pt>
                <c:pt idx="327">
                  <c:v>123</c:v>
                </c:pt>
                <c:pt idx="328">
                  <c:v>0</c:v>
                </c:pt>
                <c:pt idx="329">
                  <c:v>215</c:v>
                </c:pt>
                <c:pt idx="330">
                  <c:v>0</c:v>
                </c:pt>
                <c:pt idx="331">
                  <c:v>215</c:v>
                </c:pt>
                <c:pt idx="332">
                  <c:v>0</c:v>
                </c:pt>
                <c:pt idx="333">
                  <c:v>0</c:v>
                </c:pt>
                <c:pt idx="334">
                  <c:v>0</c:v>
                </c:pt>
                <c:pt idx="335">
                  <c:v>0</c:v>
                </c:pt>
                <c:pt idx="336">
                  <c:v>0</c:v>
                </c:pt>
                <c:pt idx="337">
                  <c:v>0</c:v>
                </c:pt>
                <c:pt idx="338">
                  <c:v>0</c:v>
                </c:pt>
                <c:pt idx="339">
                  <c:v>0</c:v>
                </c:pt>
                <c:pt idx="340">
                  <c:v>0</c:v>
                </c:pt>
                <c:pt idx="341">
                  <c:v>0</c:v>
                </c:pt>
                <c:pt idx="342">
                  <c:v>0</c:v>
                </c:pt>
                <c:pt idx="343">
                  <c:v>215</c:v>
                </c:pt>
                <c:pt idx="344">
                  <c:v>215</c:v>
                </c:pt>
                <c:pt idx="345">
                  <c:v>0</c:v>
                </c:pt>
                <c:pt idx="346">
                  <c:v>0</c:v>
                </c:pt>
                <c:pt idx="347">
                  <c:v>0</c:v>
                </c:pt>
                <c:pt idx="348">
                  <c:v>0</c:v>
                </c:pt>
                <c:pt idx="349">
                  <c:v>123</c:v>
                </c:pt>
                <c:pt idx="350">
                  <c:v>0</c:v>
                </c:pt>
                <c:pt idx="351">
                  <c:v>32</c:v>
                </c:pt>
                <c:pt idx="352">
                  <c:v>32</c:v>
                </c:pt>
                <c:pt idx="353">
                  <c:v>0</c:v>
                </c:pt>
                <c:pt idx="354">
                  <c:v>0</c:v>
                </c:pt>
                <c:pt idx="355">
                  <c:v>0</c:v>
                </c:pt>
                <c:pt idx="356">
                  <c:v>0</c:v>
                </c:pt>
                <c:pt idx="357">
                  <c:v>0</c:v>
                </c:pt>
                <c:pt idx="358">
                  <c:v>215</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32</c:v>
                </c:pt>
                <c:pt idx="373">
                  <c:v>0</c:v>
                </c:pt>
                <c:pt idx="374">
                  <c:v>0</c:v>
                </c:pt>
                <c:pt idx="375">
                  <c:v>1</c:v>
                </c:pt>
                <c:pt idx="376">
                  <c:v>0</c:v>
                </c:pt>
                <c:pt idx="377">
                  <c:v>0</c:v>
                </c:pt>
                <c:pt idx="378">
                  <c:v>0</c:v>
                </c:pt>
                <c:pt idx="379">
                  <c:v>0</c:v>
                </c:pt>
                <c:pt idx="380">
                  <c:v>0</c:v>
                </c:pt>
                <c:pt idx="381">
                  <c:v>0</c:v>
                </c:pt>
                <c:pt idx="382">
                  <c:v>215</c:v>
                </c:pt>
                <c:pt idx="383">
                  <c:v>215</c:v>
                </c:pt>
                <c:pt idx="384">
                  <c:v>215</c:v>
                </c:pt>
                <c:pt idx="385">
                  <c:v>215</c:v>
                </c:pt>
                <c:pt idx="386">
                  <c:v>215</c:v>
                </c:pt>
                <c:pt idx="387">
                  <c:v>215</c:v>
                </c:pt>
                <c:pt idx="388">
                  <c:v>215</c:v>
                </c:pt>
                <c:pt idx="389">
                  <c:v>215</c:v>
                </c:pt>
                <c:pt idx="390">
                  <c:v>215</c:v>
                </c:pt>
                <c:pt idx="391">
                  <c:v>215</c:v>
                </c:pt>
                <c:pt idx="392">
                  <c:v>215</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215</c:v>
                </c:pt>
                <c:pt idx="482">
                  <c:v>215</c:v>
                </c:pt>
                <c:pt idx="483">
                  <c:v>0</c:v>
                </c:pt>
                <c:pt idx="484">
                  <c:v>0</c:v>
                </c:pt>
                <c:pt idx="485">
                  <c:v>0</c:v>
                </c:pt>
                <c:pt idx="486">
                  <c:v>0</c:v>
                </c:pt>
                <c:pt idx="487">
                  <c:v>0</c:v>
                </c:pt>
                <c:pt idx="488">
                  <c:v>0</c:v>
                </c:pt>
                <c:pt idx="489">
                  <c:v>32</c:v>
                </c:pt>
                <c:pt idx="490">
                  <c:v>32</c:v>
                </c:pt>
                <c:pt idx="491">
                  <c:v>32</c:v>
                </c:pt>
                <c:pt idx="492">
                  <c:v>32</c:v>
                </c:pt>
                <c:pt idx="493">
                  <c:v>0</c:v>
                </c:pt>
                <c:pt idx="494">
                  <c:v>62</c:v>
                </c:pt>
                <c:pt idx="495">
                  <c:v>215</c:v>
                </c:pt>
                <c:pt idx="496">
                  <c:v>0</c:v>
                </c:pt>
                <c:pt idx="497">
                  <c:v>0</c:v>
                </c:pt>
                <c:pt idx="498">
                  <c:v>0</c:v>
                </c:pt>
                <c:pt idx="499">
                  <c:v>0</c:v>
                </c:pt>
                <c:pt idx="500">
                  <c:v>1</c:v>
                </c:pt>
                <c:pt idx="501">
                  <c:v>93</c:v>
                </c:pt>
                <c:pt idx="502">
                  <c:v>215</c:v>
                </c:pt>
                <c:pt idx="503">
                  <c:v>0</c:v>
                </c:pt>
                <c:pt idx="504">
                  <c:v>0</c:v>
                </c:pt>
                <c:pt idx="505">
                  <c:v>0</c:v>
                </c:pt>
                <c:pt idx="506">
                  <c:v>0</c:v>
                </c:pt>
                <c:pt idx="507">
                  <c:v>0</c:v>
                </c:pt>
                <c:pt idx="508">
                  <c:v>0</c:v>
                </c:pt>
                <c:pt idx="509">
                  <c:v>0</c:v>
                </c:pt>
                <c:pt idx="510">
                  <c:v>0</c:v>
                </c:pt>
                <c:pt idx="511">
                  <c:v>0</c:v>
                </c:pt>
                <c:pt idx="512">
                  <c:v>215</c:v>
                </c:pt>
                <c:pt idx="513">
                  <c:v>0</c:v>
                </c:pt>
                <c:pt idx="514">
                  <c:v>215</c:v>
                </c:pt>
                <c:pt idx="515">
                  <c:v>0</c:v>
                </c:pt>
                <c:pt idx="516">
                  <c:v>93</c:v>
                </c:pt>
                <c:pt idx="517">
                  <c:v>0</c:v>
                </c:pt>
                <c:pt idx="518">
                  <c:v>0</c:v>
                </c:pt>
                <c:pt idx="519">
                  <c:v>0</c:v>
                </c:pt>
                <c:pt idx="520">
                  <c:v>32</c:v>
                </c:pt>
                <c:pt idx="521">
                  <c:v>0</c:v>
                </c:pt>
                <c:pt idx="522">
                  <c:v>0</c:v>
                </c:pt>
                <c:pt idx="523">
                  <c:v>62</c:v>
                </c:pt>
                <c:pt idx="524">
                  <c:v>0</c:v>
                </c:pt>
                <c:pt idx="525">
                  <c:v>0</c:v>
                </c:pt>
                <c:pt idx="526">
                  <c:v>0</c:v>
                </c:pt>
                <c:pt idx="527">
                  <c:v>0</c:v>
                </c:pt>
                <c:pt idx="528">
                  <c:v>0</c:v>
                </c:pt>
                <c:pt idx="529">
                  <c:v>0</c:v>
                </c:pt>
                <c:pt idx="530">
                  <c:v>0</c:v>
                </c:pt>
                <c:pt idx="531">
                  <c:v>62</c:v>
                </c:pt>
                <c:pt idx="532">
                  <c:v>62</c:v>
                </c:pt>
                <c:pt idx="533">
                  <c:v>93</c:v>
                </c:pt>
                <c:pt idx="534">
                  <c:v>62</c:v>
                </c:pt>
                <c:pt idx="535">
                  <c:v>215</c:v>
                </c:pt>
                <c:pt idx="536">
                  <c:v>0</c:v>
                </c:pt>
                <c:pt idx="537">
                  <c:v>215</c:v>
                </c:pt>
                <c:pt idx="538">
                  <c:v>0</c:v>
                </c:pt>
                <c:pt idx="539">
                  <c:v>0</c:v>
                </c:pt>
                <c:pt idx="540">
                  <c:v>0</c:v>
                </c:pt>
                <c:pt idx="541">
                  <c:v>215</c:v>
                </c:pt>
                <c:pt idx="542">
                  <c:v>0</c:v>
                </c:pt>
                <c:pt idx="543">
                  <c:v>0</c:v>
                </c:pt>
                <c:pt idx="544">
                  <c:v>0</c:v>
                </c:pt>
                <c:pt idx="545">
                  <c:v>0</c:v>
                </c:pt>
                <c:pt idx="546">
                  <c:v>0</c:v>
                </c:pt>
                <c:pt idx="547">
                  <c:v>1</c:v>
                </c:pt>
                <c:pt idx="548">
                  <c:v>0</c:v>
                </c:pt>
                <c:pt idx="549">
                  <c:v>0</c:v>
                </c:pt>
                <c:pt idx="550">
                  <c:v>0</c:v>
                </c:pt>
                <c:pt idx="551">
                  <c:v>0</c:v>
                </c:pt>
                <c:pt idx="552">
                  <c:v>0</c:v>
                </c:pt>
                <c:pt idx="553">
                  <c:v>1</c:v>
                </c:pt>
                <c:pt idx="554">
                  <c:v>0</c:v>
                </c:pt>
                <c:pt idx="555">
                  <c:v>1</c:v>
                </c:pt>
                <c:pt idx="556">
                  <c:v>0</c:v>
                </c:pt>
                <c:pt idx="557">
                  <c:v>0</c:v>
                </c:pt>
                <c:pt idx="558">
                  <c:v>0</c:v>
                </c:pt>
                <c:pt idx="559">
                  <c:v>0</c:v>
                </c:pt>
                <c:pt idx="560">
                  <c:v>0</c:v>
                </c:pt>
                <c:pt idx="561">
                  <c:v>0</c:v>
                </c:pt>
                <c:pt idx="562">
                  <c:v>0</c:v>
                </c:pt>
                <c:pt idx="563">
                  <c:v>0</c:v>
                </c:pt>
                <c:pt idx="564">
                  <c:v>0</c:v>
                </c:pt>
                <c:pt idx="565">
                  <c:v>0</c:v>
                </c:pt>
                <c:pt idx="566">
                  <c:v>215</c:v>
                </c:pt>
                <c:pt idx="567">
                  <c:v>215</c:v>
                </c:pt>
                <c:pt idx="568">
                  <c:v>0</c:v>
                </c:pt>
                <c:pt idx="569">
                  <c:v>0</c:v>
                </c:pt>
                <c:pt idx="570">
                  <c:v>215</c:v>
                </c:pt>
                <c:pt idx="571">
                  <c:v>0</c:v>
                </c:pt>
                <c:pt idx="572">
                  <c:v>0</c:v>
                </c:pt>
                <c:pt idx="573">
                  <c:v>0</c:v>
                </c:pt>
                <c:pt idx="574">
                  <c:v>215</c:v>
                </c:pt>
                <c:pt idx="575">
                  <c:v>215</c:v>
                </c:pt>
                <c:pt idx="576">
                  <c:v>0</c:v>
                </c:pt>
                <c:pt idx="577">
                  <c:v>0</c:v>
                </c:pt>
                <c:pt idx="578">
                  <c:v>215</c:v>
                </c:pt>
                <c:pt idx="579">
                  <c:v>1</c:v>
                </c:pt>
                <c:pt idx="580">
                  <c:v>0</c:v>
                </c:pt>
                <c:pt idx="581">
                  <c:v>0</c:v>
                </c:pt>
                <c:pt idx="582">
                  <c:v>215</c:v>
                </c:pt>
                <c:pt idx="583">
                  <c:v>215</c:v>
                </c:pt>
                <c:pt idx="584">
                  <c:v>215</c:v>
                </c:pt>
                <c:pt idx="585">
                  <c:v>215</c:v>
                </c:pt>
                <c:pt idx="586">
                  <c:v>0</c:v>
                </c:pt>
                <c:pt idx="587">
                  <c:v>215</c:v>
                </c:pt>
                <c:pt idx="588">
                  <c:v>215</c:v>
                </c:pt>
                <c:pt idx="589">
                  <c:v>0</c:v>
                </c:pt>
                <c:pt idx="590">
                  <c:v>215</c:v>
                </c:pt>
                <c:pt idx="591">
                  <c:v>215</c:v>
                </c:pt>
                <c:pt idx="592">
                  <c:v>32</c:v>
                </c:pt>
                <c:pt idx="593">
                  <c:v>215</c:v>
                </c:pt>
                <c:pt idx="594">
                  <c:v>215</c:v>
                </c:pt>
                <c:pt idx="595">
                  <c:v>215</c:v>
                </c:pt>
                <c:pt idx="596">
                  <c:v>93</c:v>
                </c:pt>
                <c:pt idx="597">
                  <c:v>0</c:v>
                </c:pt>
                <c:pt idx="598">
                  <c:v>0</c:v>
                </c:pt>
                <c:pt idx="599">
                  <c:v>0</c:v>
                </c:pt>
                <c:pt idx="600">
                  <c:v>215</c:v>
                </c:pt>
                <c:pt idx="601">
                  <c:v>215</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215</c:v>
                </c:pt>
                <c:pt idx="623">
                  <c:v>0</c:v>
                </c:pt>
                <c:pt idx="624">
                  <c:v>0</c:v>
                </c:pt>
                <c:pt idx="625">
                  <c:v>215</c:v>
                </c:pt>
                <c:pt idx="626">
                  <c:v>0</c:v>
                </c:pt>
                <c:pt idx="627">
                  <c:v>215</c:v>
                </c:pt>
                <c:pt idx="628">
                  <c:v>0</c:v>
                </c:pt>
                <c:pt idx="629">
                  <c:v>0</c:v>
                </c:pt>
                <c:pt idx="630">
                  <c:v>0</c:v>
                </c:pt>
                <c:pt idx="631">
                  <c:v>0</c:v>
                </c:pt>
                <c:pt idx="632">
                  <c:v>0</c:v>
                </c:pt>
                <c:pt idx="633">
                  <c:v>0</c:v>
                </c:pt>
                <c:pt idx="634">
                  <c:v>0</c:v>
                </c:pt>
                <c:pt idx="635">
                  <c:v>215</c:v>
                </c:pt>
                <c:pt idx="636">
                  <c:v>0</c:v>
                </c:pt>
                <c:pt idx="637">
                  <c:v>32</c:v>
                </c:pt>
                <c:pt idx="638">
                  <c:v>32</c:v>
                </c:pt>
                <c:pt idx="639">
                  <c:v>32</c:v>
                </c:pt>
                <c:pt idx="640">
                  <c:v>0</c:v>
                </c:pt>
                <c:pt idx="641">
                  <c:v>0</c:v>
                </c:pt>
                <c:pt idx="642">
                  <c:v>0</c:v>
                </c:pt>
                <c:pt idx="643">
                  <c:v>0</c:v>
                </c:pt>
                <c:pt idx="644">
                  <c:v>0</c:v>
                </c:pt>
                <c:pt idx="645">
                  <c:v>93</c:v>
                </c:pt>
                <c:pt idx="646">
                  <c:v>215</c:v>
                </c:pt>
                <c:pt idx="647">
                  <c:v>0</c:v>
                </c:pt>
                <c:pt idx="648">
                  <c:v>0</c:v>
                </c:pt>
                <c:pt idx="649">
                  <c:v>0</c:v>
                </c:pt>
                <c:pt idx="650">
                  <c:v>0</c:v>
                </c:pt>
                <c:pt idx="651">
                  <c:v>0</c:v>
                </c:pt>
                <c:pt idx="652">
                  <c:v>215</c:v>
                </c:pt>
                <c:pt idx="653">
                  <c:v>0</c:v>
                </c:pt>
                <c:pt idx="654">
                  <c:v>0</c:v>
                </c:pt>
                <c:pt idx="655">
                  <c:v>215</c:v>
                </c:pt>
                <c:pt idx="656">
                  <c:v>0</c:v>
                </c:pt>
                <c:pt idx="657">
                  <c:v>0</c:v>
                </c:pt>
                <c:pt idx="658">
                  <c:v>0</c:v>
                </c:pt>
                <c:pt idx="659">
                  <c:v>0</c:v>
                </c:pt>
                <c:pt idx="660">
                  <c:v>215</c:v>
                </c:pt>
                <c:pt idx="661">
                  <c:v>0</c:v>
                </c:pt>
                <c:pt idx="662">
                  <c:v>0</c:v>
                </c:pt>
                <c:pt idx="663">
                  <c:v>0</c:v>
                </c:pt>
                <c:pt idx="664">
                  <c:v>215</c:v>
                </c:pt>
                <c:pt idx="665">
                  <c:v>0</c:v>
                </c:pt>
                <c:pt idx="666">
                  <c:v>215</c:v>
                </c:pt>
                <c:pt idx="667">
                  <c:v>0</c:v>
                </c:pt>
                <c:pt idx="668">
                  <c:v>0</c:v>
                </c:pt>
                <c:pt idx="669">
                  <c:v>0</c:v>
                </c:pt>
                <c:pt idx="670">
                  <c:v>0</c:v>
                </c:pt>
                <c:pt idx="671">
                  <c:v>0</c:v>
                </c:pt>
                <c:pt idx="672">
                  <c:v>0</c:v>
                </c:pt>
                <c:pt idx="673">
                  <c:v>0</c:v>
                </c:pt>
                <c:pt idx="674">
                  <c:v>0</c:v>
                </c:pt>
                <c:pt idx="675">
                  <c:v>0</c:v>
                </c:pt>
                <c:pt idx="676">
                  <c:v>0</c:v>
                </c:pt>
                <c:pt idx="677">
                  <c:v>0</c:v>
                </c:pt>
                <c:pt idx="678">
                  <c:v>215</c:v>
                </c:pt>
                <c:pt idx="679">
                  <c:v>0</c:v>
                </c:pt>
                <c:pt idx="680">
                  <c:v>0</c:v>
                </c:pt>
                <c:pt idx="681">
                  <c:v>0</c:v>
                </c:pt>
                <c:pt idx="682">
                  <c:v>215</c:v>
                </c:pt>
                <c:pt idx="683">
                  <c:v>0</c:v>
                </c:pt>
                <c:pt idx="684">
                  <c:v>215</c:v>
                </c:pt>
                <c:pt idx="685">
                  <c:v>0</c:v>
                </c:pt>
                <c:pt idx="686">
                  <c:v>0</c:v>
                </c:pt>
                <c:pt idx="687">
                  <c:v>0</c:v>
                </c:pt>
                <c:pt idx="688">
                  <c:v>0</c:v>
                </c:pt>
                <c:pt idx="689">
                  <c:v>0</c:v>
                </c:pt>
                <c:pt idx="690">
                  <c:v>0</c:v>
                </c:pt>
                <c:pt idx="691">
                  <c:v>0</c:v>
                </c:pt>
                <c:pt idx="692">
                  <c:v>215</c:v>
                </c:pt>
                <c:pt idx="693">
                  <c:v>0</c:v>
                </c:pt>
                <c:pt idx="694">
                  <c:v>93</c:v>
                </c:pt>
                <c:pt idx="695">
                  <c:v>0</c:v>
                </c:pt>
                <c:pt idx="696">
                  <c:v>215</c:v>
                </c:pt>
                <c:pt idx="697">
                  <c:v>215</c:v>
                </c:pt>
                <c:pt idx="698">
                  <c:v>215</c:v>
                </c:pt>
                <c:pt idx="699">
                  <c:v>0</c:v>
                </c:pt>
                <c:pt idx="700">
                  <c:v>215</c:v>
                </c:pt>
                <c:pt idx="701">
                  <c:v>215</c:v>
                </c:pt>
                <c:pt idx="702">
                  <c:v>0</c:v>
                </c:pt>
                <c:pt idx="703">
                  <c:v>0</c:v>
                </c:pt>
                <c:pt idx="704">
                  <c:v>0</c:v>
                </c:pt>
                <c:pt idx="705">
                  <c:v>0</c:v>
                </c:pt>
                <c:pt idx="706">
                  <c:v>215</c:v>
                </c:pt>
                <c:pt idx="707">
                  <c:v>215</c:v>
                </c:pt>
                <c:pt idx="708">
                  <c:v>0</c:v>
                </c:pt>
                <c:pt idx="709">
                  <c:v>0</c:v>
                </c:pt>
                <c:pt idx="710">
                  <c:v>0</c:v>
                </c:pt>
                <c:pt idx="711">
                  <c:v>215</c:v>
                </c:pt>
                <c:pt idx="712">
                  <c:v>215</c:v>
                </c:pt>
                <c:pt idx="713">
                  <c:v>0</c:v>
                </c:pt>
                <c:pt idx="714">
                  <c:v>215</c:v>
                </c:pt>
                <c:pt idx="715">
                  <c:v>1</c:v>
                </c:pt>
                <c:pt idx="716">
                  <c:v>0</c:v>
                </c:pt>
                <c:pt idx="717">
                  <c:v>93</c:v>
                </c:pt>
                <c:pt idx="718">
                  <c:v>0</c:v>
                </c:pt>
                <c:pt idx="719">
                  <c:v>0</c:v>
                </c:pt>
                <c:pt idx="720">
                  <c:v>1</c:v>
                </c:pt>
                <c:pt idx="721">
                  <c:v>93</c:v>
                </c:pt>
                <c:pt idx="722">
                  <c:v>0</c:v>
                </c:pt>
                <c:pt idx="723">
                  <c:v>0</c:v>
                </c:pt>
                <c:pt idx="724">
                  <c:v>215</c:v>
                </c:pt>
                <c:pt idx="725">
                  <c:v>215</c:v>
                </c:pt>
                <c:pt idx="726">
                  <c:v>0</c:v>
                </c:pt>
                <c:pt idx="727">
                  <c:v>215</c:v>
                </c:pt>
                <c:pt idx="728">
                  <c:v>0</c:v>
                </c:pt>
                <c:pt idx="729">
                  <c:v>215</c:v>
                </c:pt>
                <c:pt idx="730">
                  <c:v>215</c:v>
                </c:pt>
                <c:pt idx="731">
                  <c:v>0</c:v>
                </c:pt>
                <c:pt idx="732">
                  <c:v>0</c:v>
                </c:pt>
                <c:pt idx="733">
                  <c:v>32</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215</c:v>
                </c:pt>
                <c:pt idx="750">
                  <c:v>215</c:v>
                </c:pt>
                <c:pt idx="751">
                  <c:v>0</c:v>
                </c:pt>
                <c:pt idx="752">
                  <c:v>0</c:v>
                </c:pt>
                <c:pt idx="753">
                  <c:v>215</c:v>
                </c:pt>
                <c:pt idx="754">
                  <c:v>0</c:v>
                </c:pt>
                <c:pt idx="755">
                  <c:v>215</c:v>
                </c:pt>
                <c:pt idx="756">
                  <c:v>215</c:v>
                </c:pt>
                <c:pt idx="757">
                  <c:v>0</c:v>
                </c:pt>
                <c:pt idx="758">
                  <c:v>215</c:v>
                </c:pt>
                <c:pt idx="759">
                  <c:v>215</c:v>
                </c:pt>
                <c:pt idx="760">
                  <c:v>215</c:v>
                </c:pt>
                <c:pt idx="761">
                  <c:v>0</c:v>
                </c:pt>
                <c:pt idx="762">
                  <c:v>93</c:v>
                </c:pt>
                <c:pt idx="763">
                  <c:v>93</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215</c:v>
                </c:pt>
                <c:pt idx="790">
                  <c:v>215</c:v>
                </c:pt>
                <c:pt idx="791">
                  <c:v>215</c:v>
                </c:pt>
                <c:pt idx="792">
                  <c:v>215</c:v>
                </c:pt>
                <c:pt idx="793">
                  <c:v>215</c:v>
                </c:pt>
                <c:pt idx="794">
                  <c:v>0</c:v>
                </c:pt>
                <c:pt idx="795">
                  <c:v>0</c:v>
                </c:pt>
                <c:pt idx="796">
                  <c:v>0</c:v>
                </c:pt>
                <c:pt idx="797">
                  <c:v>0</c:v>
                </c:pt>
                <c:pt idx="798">
                  <c:v>215</c:v>
                </c:pt>
                <c:pt idx="799">
                  <c:v>0</c:v>
                </c:pt>
                <c:pt idx="800">
                  <c:v>0</c:v>
                </c:pt>
                <c:pt idx="801">
                  <c:v>215</c:v>
                </c:pt>
                <c:pt idx="802">
                  <c:v>0</c:v>
                </c:pt>
                <c:pt idx="803">
                  <c:v>215</c:v>
                </c:pt>
                <c:pt idx="804">
                  <c:v>0</c:v>
                </c:pt>
                <c:pt idx="805">
                  <c:v>0</c:v>
                </c:pt>
                <c:pt idx="806">
                  <c:v>0</c:v>
                </c:pt>
                <c:pt idx="807">
                  <c:v>0</c:v>
                </c:pt>
                <c:pt idx="808">
                  <c:v>0</c:v>
                </c:pt>
                <c:pt idx="809">
                  <c:v>0</c:v>
                </c:pt>
                <c:pt idx="810">
                  <c:v>0</c:v>
                </c:pt>
                <c:pt idx="811">
                  <c:v>0</c:v>
                </c:pt>
                <c:pt idx="812">
                  <c:v>0</c:v>
                </c:pt>
                <c:pt idx="813">
                  <c:v>0</c:v>
                </c:pt>
                <c:pt idx="814">
                  <c:v>0</c:v>
                </c:pt>
                <c:pt idx="815">
                  <c:v>0</c:v>
                </c:pt>
                <c:pt idx="816">
                  <c:v>215</c:v>
                </c:pt>
                <c:pt idx="817">
                  <c:v>215</c:v>
                </c:pt>
                <c:pt idx="818">
                  <c:v>0</c:v>
                </c:pt>
                <c:pt idx="819">
                  <c:v>62</c:v>
                </c:pt>
                <c:pt idx="820">
                  <c:v>215</c:v>
                </c:pt>
                <c:pt idx="821">
                  <c:v>215</c:v>
                </c:pt>
                <c:pt idx="822">
                  <c:v>0</c:v>
                </c:pt>
                <c:pt idx="823">
                  <c:v>0</c:v>
                </c:pt>
                <c:pt idx="824">
                  <c:v>0</c:v>
                </c:pt>
                <c:pt idx="825">
                  <c:v>215</c:v>
                </c:pt>
                <c:pt idx="826">
                  <c:v>215</c:v>
                </c:pt>
                <c:pt idx="827">
                  <c:v>0</c:v>
                </c:pt>
                <c:pt idx="828">
                  <c:v>32</c:v>
                </c:pt>
                <c:pt idx="829">
                  <c:v>215</c:v>
                </c:pt>
                <c:pt idx="830">
                  <c:v>0</c:v>
                </c:pt>
                <c:pt idx="831">
                  <c:v>32</c:v>
                </c:pt>
                <c:pt idx="832">
                  <c:v>215</c:v>
                </c:pt>
                <c:pt idx="833">
                  <c:v>215</c:v>
                </c:pt>
                <c:pt idx="834">
                  <c:v>215</c:v>
                </c:pt>
                <c:pt idx="835">
                  <c:v>0</c:v>
                </c:pt>
                <c:pt idx="836">
                  <c:v>0</c:v>
                </c:pt>
                <c:pt idx="837">
                  <c:v>0</c:v>
                </c:pt>
                <c:pt idx="838">
                  <c:v>32</c:v>
                </c:pt>
                <c:pt idx="839">
                  <c:v>0</c:v>
                </c:pt>
                <c:pt idx="840">
                  <c:v>0</c:v>
                </c:pt>
                <c:pt idx="841">
                  <c:v>0</c:v>
                </c:pt>
                <c:pt idx="842">
                  <c:v>215</c:v>
                </c:pt>
                <c:pt idx="843">
                  <c:v>1</c:v>
                </c:pt>
                <c:pt idx="844">
                  <c:v>215</c:v>
                </c:pt>
                <c:pt idx="845">
                  <c:v>0</c:v>
                </c:pt>
                <c:pt idx="846">
                  <c:v>1</c:v>
                </c:pt>
                <c:pt idx="847">
                  <c:v>0</c:v>
                </c:pt>
                <c:pt idx="848">
                  <c:v>0</c:v>
                </c:pt>
                <c:pt idx="849">
                  <c:v>215</c:v>
                </c:pt>
                <c:pt idx="850">
                  <c:v>215</c:v>
                </c:pt>
                <c:pt idx="851">
                  <c:v>0</c:v>
                </c:pt>
                <c:pt idx="852">
                  <c:v>215</c:v>
                </c:pt>
                <c:pt idx="853">
                  <c:v>215</c:v>
                </c:pt>
                <c:pt idx="854">
                  <c:v>0</c:v>
                </c:pt>
                <c:pt idx="855">
                  <c:v>0</c:v>
                </c:pt>
                <c:pt idx="856">
                  <c:v>0</c:v>
                </c:pt>
                <c:pt idx="857">
                  <c:v>215</c:v>
                </c:pt>
                <c:pt idx="858">
                  <c:v>215</c:v>
                </c:pt>
                <c:pt idx="859">
                  <c:v>0</c:v>
                </c:pt>
                <c:pt idx="860">
                  <c:v>0</c:v>
                </c:pt>
                <c:pt idx="861">
                  <c:v>0</c:v>
                </c:pt>
                <c:pt idx="862">
                  <c:v>215</c:v>
                </c:pt>
                <c:pt idx="863">
                  <c:v>0</c:v>
                </c:pt>
                <c:pt idx="864">
                  <c:v>215</c:v>
                </c:pt>
                <c:pt idx="865">
                  <c:v>0</c:v>
                </c:pt>
                <c:pt idx="866">
                  <c:v>0</c:v>
                </c:pt>
                <c:pt idx="867">
                  <c:v>0</c:v>
                </c:pt>
                <c:pt idx="868">
                  <c:v>0</c:v>
                </c:pt>
                <c:pt idx="869">
                  <c:v>0</c:v>
                </c:pt>
                <c:pt idx="870">
                  <c:v>0</c:v>
                </c:pt>
                <c:pt idx="871">
                  <c:v>0</c:v>
                </c:pt>
                <c:pt idx="872">
                  <c:v>215</c:v>
                </c:pt>
                <c:pt idx="873">
                  <c:v>0</c:v>
                </c:pt>
                <c:pt idx="874">
                  <c:v>215</c:v>
                </c:pt>
                <c:pt idx="875">
                  <c:v>215</c:v>
                </c:pt>
                <c:pt idx="876">
                  <c:v>215</c:v>
                </c:pt>
                <c:pt idx="877">
                  <c:v>0</c:v>
                </c:pt>
                <c:pt idx="878">
                  <c:v>62</c:v>
                </c:pt>
                <c:pt idx="879">
                  <c:v>0</c:v>
                </c:pt>
                <c:pt idx="880">
                  <c:v>1</c:v>
                </c:pt>
                <c:pt idx="881">
                  <c:v>0</c:v>
                </c:pt>
                <c:pt idx="882">
                  <c:v>93</c:v>
                </c:pt>
                <c:pt idx="883">
                  <c:v>0</c:v>
                </c:pt>
                <c:pt idx="884">
                  <c:v>0</c:v>
                </c:pt>
                <c:pt idx="885">
                  <c:v>1</c:v>
                </c:pt>
                <c:pt idx="886">
                  <c:v>215</c:v>
                </c:pt>
                <c:pt idx="887">
                  <c:v>215</c:v>
                </c:pt>
                <c:pt idx="888">
                  <c:v>215</c:v>
                </c:pt>
                <c:pt idx="889">
                  <c:v>0</c:v>
                </c:pt>
                <c:pt idx="890">
                  <c:v>215</c:v>
                </c:pt>
                <c:pt idx="891">
                  <c:v>62</c:v>
                </c:pt>
                <c:pt idx="892">
                  <c:v>0</c:v>
                </c:pt>
                <c:pt idx="893">
                  <c:v>0</c:v>
                </c:pt>
                <c:pt idx="894">
                  <c:v>0</c:v>
                </c:pt>
                <c:pt idx="895">
                  <c:v>0</c:v>
                </c:pt>
                <c:pt idx="896">
                  <c:v>0</c:v>
                </c:pt>
                <c:pt idx="897">
                  <c:v>0</c:v>
                </c:pt>
                <c:pt idx="898">
                  <c:v>0</c:v>
                </c:pt>
                <c:pt idx="899">
                  <c:v>0</c:v>
                </c:pt>
                <c:pt idx="900">
                  <c:v>0</c:v>
                </c:pt>
                <c:pt idx="901">
                  <c:v>215</c:v>
                </c:pt>
                <c:pt idx="902">
                  <c:v>215</c:v>
                </c:pt>
                <c:pt idx="903">
                  <c:v>0</c:v>
                </c:pt>
                <c:pt idx="904">
                  <c:v>0</c:v>
                </c:pt>
                <c:pt idx="905">
                  <c:v>0</c:v>
                </c:pt>
                <c:pt idx="906">
                  <c:v>0</c:v>
                </c:pt>
                <c:pt idx="907">
                  <c:v>0</c:v>
                </c:pt>
                <c:pt idx="908">
                  <c:v>0</c:v>
                </c:pt>
                <c:pt idx="909">
                  <c:v>215</c:v>
                </c:pt>
                <c:pt idx="910">
                  <c:v>0</c:v>
                </c:pt>
                <c:pt idx="911">
                  <c:v>0</c:v>
                </c:pt>
                <c:pt idx="912">
                  <c:v>32</c:v>
                </c:pt>
                <c:pt idx="913">
                  <c:v>0</c:v>
                </c:pt>
                <c:pt idx="914">
                  <c:v>0</c:v>
                </c:pt>
                <c:pt idx="915">
                  <c:v>215</c:v>
                </c:pt>
                <c:pt idx="916">
                  <c:v>215</c:v>
                </c:pt>
                <c:pt idx="917">
                  <c:v>0</c:v>
                </c:pt>
                <c:pt idx="918">
                  <c:v>0</c:v>
                </c:pt>
                <c:pt idx="919">
                  <c:v>0</c:v>
                </c:pt>
                <c:pt idx="920">
                  <c:v>215</c:v>
                </c:pt>
                <c:pt idx="921">
                  <c:v>215</c:v>
                </c:pt>
                <c:pt idx="922">
                  <c:v>0</c:v>
                </c:pt>
                <c:pt idx="923">
                  <c:v>123</c:v>
                </c:pt>
                <c:pt idx="924">
                  <c:v>123</c:v>
                </c:pt>
                <c:pt idx="925">
                  <c:v>32</c:v>
                </c:pt>
                <c:pt idx="926">
                  <c:v>123</c:v>
                </c:pt>
                <c:pt idx="927">
                  <c:v>123</c:v>
                </c:pt>
                <c:pt idx="928">
                  <c:v>123</c:v>
                </c:pt>
                <c:pt idx="929">
                  <c:v>123</c:v>
                </c:pt>
                <c:pt idx="930">
                  <c:v>123</c:v>
                </c:pt>
                <c:pt idx="931">
                  <c:v>0</c:v>
                </c:pt>
                <c:pt idx="932">
                  <c:v>0</c:v>
                </c:pt>
                <c:pt idx="933">
                  <c:v>0</c:v>
                </c:pt>
                <c:pt idx="934">
                  <c:v>123</c:v>
                </c:pt>
                <c:pt idx="935">
                  <c:v>123</c:v>
                </c:pt>
                <c:pt idx="936">
                  <c:v>93</c:v>
                </c:pt>
                <c:pt idx="937">
                  <c:v>0</c:v>
                </c:pt>
                <c:pt idx="938">
                  <c:v>0</c:v>
                </c:pt>
                <c:pt idx="939">
                  <c:v>215</c:v>
                </c:pt>
                <c:pt idx="940">
                  <c:v>62</c:v>
                </c:pt>
                <c:pt idx="941">
                  <c:v>0</c:v>
                </c:pt>
                <c:pt idx="942">
                  <c:v>0</c:v>
                </c:pt>
                <c:pt idx="943">
                  <c:v>0</c:v>
                </c:pt>
                <c:pt idx="944">
                  <c:v>215</c:v>
                </c:pt>
                <c:pt idx="945">
                  <c:v>93</c:v>
                </c:pt>
                <c:pt idx="946">
                  <c:v>0</c:v>
                </c:pt>
                <c:pt idx="947">
                  <c:v>93</c:v>
                </c:pt>
                <c:pt idx="948">
                  <c:v>62</c:v>
                </c:pt>
                <c:pt idx="949">
                  <c:v>0</c:v>
                </c:pt>
                <c:pt idx="950">
                  <c:v>0</c:v>
                </c:pt>
                <c:pt idx="951">
                  <c:v>215</c:v>
                </c:pt>
                <c:pt idx="952">
                  <c:v>215</c:v>
                </c:pt>
                <c:pt idx="953">
                  <c:v>0</c:v>
                </c:pt>
                <c:pt idx="954">
                  <c:v>215</c:v>
                </c:pt>
                <c:pt idx="955">
                  <c:v>0</c:v>
                </c:pt>
                <c:pt idx="956">
                  <c:v>0</c:v>
                </c:pt>
                <c:pt idx="957">
                  <c:v>0</c:v>
                </c:pt>
                <c:pt idx="958">
                  <c:v>93</c:v>
                </c:pt>
                <c:pt idx="959">
                  <c:v>93</c:v>
                </c:pt>
                <c:pt idx="960">
                  <c:v>93</c:v>
                </c:pt>
                <c:pt idx="961">
                  <c:v>93</c:v>
                </c:pt>
                <c:pt idx="962">
                  <c:v>93</c:v>
                </c:pt>
                <c:pt idx="963">
                  <c:v>93</c:v>
                </c:pt>
                <c:pt idx="964">
                  <c:v>93</c:v>
                </c:pt>
                <c:pt idx="965">
                  <c:v>93</c:v>
                </c:pt>
                <c:pt idx="966">
                  <c:v>32</c:v>
                </c:pt>
                <c:pt idx="967">
                  <c:v>32</c:v>
                </c:pt>
                <c:pt idx="968">
                  <c:v>32</c:v>
                </c:pt>
                <c:pt idx="969">
                  <c:v>32</c:v>
                </c:pt>
                <c:pt idx="970">
                  <c:v>93</c:v>
                </c:pt>
                <c:pt idx="971">
                  <c:v>93</c:v>
                </c:pt>
                <c:pt idx="972">
                  <c:v>1</c:v>
                </c:pt>
                <c:pt idx="973">
                  <c:v>1</c:v>
                </c:pt>
                <c:pt idx="974">
                  <c:v>1</c:v>
                </c:pt>
                <c:pt idx="975">
                  <c:v>1</c:v>
                </c:pt>
                <c:pt idx="976">
                  <c:v>1</c:v>
                </c:pt>
                <c:pt idx="977">
                  <c:v>32</c:v>
                </c:pt>
                <c:pt idx="978">
                  <c:v>93</c:v>
                </c:pt>
                <c:pt idx="979">
                  <c:v>93</c:v>
                </c:pt>
                <c:pt idx="980">
                  <c:v>0</c:v>
                </c:pt>
                <c:pt idx="981">
                  <c:v>0</c:v>
                </c:pt>
                <c:pt idx="982">
                  <c:v>0</c:v>
                </c:pt>
                <c:pt idx="983">
                  <c:v>0</c:v>
                </c:pt>
                <c:pt idx="984">
                  <c:v>93</c:v>
                </c:pt>
                <c:pt idx="985">
                  <c:v>32</c:v>
                </c:pt>
                <c:pt idx="986">
                  <c:v>123</c:v>
                </c:pt>
                <c:pt idx="987">
                  <c:v>32</c:v>
                </c:pt>
                <c:pt idx="988">
                  <c:v>123</c:v>
                </c:pt>
                <c:pt idx="989">
                  <c:v>123</c:v>
                </c:pt>
                <c:pt idx="990">
                  <c:v>123</c:v>
                </c:pt>
                <c:pt idx="991">
                  <c:v>62</c:v>
                </c:pt>
                <c:pt idx="992">
                  <c:v>123</c:v>
                </c:pt>
                <c:pt idx="993">
                  <c:v>123</c:v>
                </c:pt>
                <c:pt idx="994">
                  <c:v>123</c:v>
                </c:pt>
                <c:pt idx="995">
                  <c:v>123</c:v>
                </c:pt>
                <c:pt idx="996">
                  <c:v>123</c:v>
                </c:pt>
                <c:pt idx="997">
                  <c:v>123</c:v>
                </c:pt>
                <c:pt idx="998">
                  <c:v>0</c:v>
                </c:pt>
                <c:pt idx="999">
                  <c:v>0</c:v>
                </c:pt>
                <c:pt idx="1000">
                  <c:v>0</c:v>
                </c:pt>
                <c:pt idx="1001">
                  <c:v>215</c:v>
                </c:pt>
                <c:pt idx="1002">
                  <c:v>215</c:v>
                </c:pt>
                <c:pt idx="1003">
                  <c:v>93</c:v>
                </c:pt>
                <c:pt idx="1004">
                  <c:v>215</c:v>
                </c:pt>
                <c:pt idx="1005">
                  <c:v>215</c:v>
                </c:pt>
                <c:pt idx="1006">
                  <c:v>0</c:v>
                </c:pt>
                <c:pt idx="1007">
                  <c:v>0</c:v>
                </c:pt>
                <c:pt idx="1008">
                  <c:v>0</c:v>
                </c:pt>
                <c:pt idx="1009">
                  <c:v>0</c:v>
                </c:pt>
                <c:pt idx="1010">
                  <c:v>1</c:v>
                </c:pt>
                <c:pt idx="1011">
                  <c:v>215</c:v>
                </c:pt>
                <c:pt idx="1012">
                  <c:v>215</c:v>
                </c:pt>
                <c:pt idx="1013">
                  <c:v>215</c:v>
                </c:pt>
                <c:pt idx="1014">
                  <c:v>215</c:v>
                </c:pt>
                <c:pt idx="1015">
                  <c:v>93</c:v>
                </c:pt>
                <c:pt idx="1016">
                  <c:v>93</c:v>
                </c:pt>
                <c:pt idx="1017">
                  <c:v>93</c:v>
                </c:pt>
                <c:pt idx="1018">
                  <c:v>93</c:v>
                </c:pt>
                <c:pt idx="1019">
                  <c:v>0</c:v>
                </c:pt>
                <c:pt idx="1020">
                  <c:v>215</c:v>
                </c:pt>
                <c:pt idx="1021">
                  <c:v>0</c:v>
                </c:pt>
                <c:pt idx="1022">
                  <c:v>215</c:v>
                </c:pt>
                <c:pt idx="1023">
                  <c:v>215</c:v>
                </c:pt>
                <c:pt idx="1024">
                  <c:v>215</c:v>
                </c:pt>
                <c:pt idx="1025">
                  <c:v>0</c:v>
                </c:pt>
                <c:pt idx="1026">
                  <c:v>0</c:v>
                </c:pt>
                <c:pt idx="1027">
                  <c:v>215</c:v>
                </c:pt>
                <c:pt idx="1028">
                  <c:v>32</c:v>
                </c:pt>
                <c:pt idx="1029">
                  <c:v>0</c:v>
                </c:pt>
                <c:pt idx="1030">
                  <c:v>0</c:v>
                </c:pt>
                <c:pt idx="1031">
                  <c:v>0</c:v>
                </c:pt>
                <c:pt idx="1032">
                  <c:v>0</c:v>
                </c:pt>
                <c:pt idx="1033">
                  <c:v>215</c:v>
                </c:pt>
                <c:pt idx="1034">
                  <c:v>0</c:v>
                </c:pt>
                <c:pt idx="1035">
                  <c:v>1</c:v>
                </c:pt>
                <c:pt idx="1036">
                  <c:v>1</c:v>
                </c:pt>
                <c:pt idx="1037">
                  <c:v>32</c:v>
                </c:pt>
                <c:pt idx="1038">
                  <c:v>62</c:v>
                </c:pt>
                <c:pt idx="1039">
                  <c:v>62</c:v>
                </c:pt>
                <c:pt idx="1040">
                  <c:v>93</c:v>
                </c:pt>
                <c:pt idx="1041">
                  <c:v>93</c:v>
                </c:pt>
                <c:pt idx="1042">
                  <c:v>123</c:v>
                </c:pt>
                <c:pt idx="1043">
                  <c:v>0</c:v>
                </c:pt>
                <c:pt idx="1044">
                  <c:v>0</c:v>
                </c:pt>
                <c:pt idx="1045">
                  <c:v>93</c:v>
                </c:pt>
                <c:pt idx="1046">
                  <c:v>0</c:v>
                </c:pt>
                <c:pt idx="1047">
                  <c:v>0</c:v>
                </c:pt>
                <c:pt idx="1048">
                  <c:v>0</c:v>
                </c:pt>
                <c:pt idx="1049">
                  <c:v>0</c:v>
                </c:pt>
                <c:pt idx="1050">
                  <c:v>215</c:v>
                </c:pt>
                <c:pt idx="1051">
                  <c:v>0</c:v>
                </c:pt>
                <c:pt idx="1052">
                  <c:v>0</c:v>
                </c:pt>
                <c:pt idx="1053">
                  <c:v>0</c:v>
                </c:pt>
                <c:pt idx="1054">
                  <c:v>0</c:v>
                </c:pt>
                <c:pt idx="1055">
                  <c:v>215</c:v>
                </c:pt>
                <c:pt idx="1056">
                  <c:v>215</c:v>
                </c:pt>
                <c:pt idx="1057">
                  <c:v>215</c:v>
                </c:pt>
                <c:pt idx="1058">
                  <c:v>0</c:v>
                </c:pt>
                <c:pt idx="1059">
                  <c:v>0</c:v>
                </c:pt>
                <c:pt idx="1060">
                  <c:v>0</c:v>
                </c:pt>
                <c:pt idx="1061">
                  <c:v>215</c:v>
                </c:pt>
                <c:pt idx="1062">
                  <c:v>32</c:v>
                </c:pt>
                <c:pt idx="1063">
                  <c:v>93</c:v>
                </c:pt>
                <c:pt idx="1064">
                  <c:v>93</c:v>
                </c:pt>
                <c:pt idx="1065">
                  <c:v>32</c:v>
                </c:pt>
                <c:pt idx="1066">
                  <c:v>215</c:v>
                </c:pt>
                <c:pt idx="1067">
                  <c:v>0</c:v>
                </c:pt>
                <c:pt idx="1068">
                  <c:v>0</c:v>
                </c:pt>
                <c:pt idx="1069">
                  <c:v>215</c:v>
                </c:pt>
                <c:pt idx="1070">
                  <c:v>0</c:v>
                </c:pt>
                <c:pt idx="1071">
                  <c:v>93</c:v>
                </c:pt>
                <c:pt idx="1072">
                  <c:v>93</c:v>
                </c:pt>
                <c:pt idx="1073">
                  <c:v>215</c:v>
                </c:pt>
                <c:pt idx="1074">
                  <c:v>0</c:v>
                </c:pt>
                <c:pt idx="1075">
                  <c:v>0</c:v>
                </c:pt>
                <c:pt idx="1076">
                  <c:v>0</c:v>
                </c:pt>
                <c:pt idx="1077">
                  <c:v>215</c:v>
                </c:pt>
                <c:pt idx="1078">
                  <c:v>215</c:v>
                </c:pt>
                <c:pt idx="1079">
                  <c:v>0</c:v>
                </c:pt>
                <c:pt idx="1080">
                  <c:v>215</c:v>
                </c:pt>
                <c:pt idx="1081">
                  <c:v>0</c:v>
                </c:pt>
                <c:pt idx="1082">
                  <c:v>215</c:v>
                </c:pt>
                <c:pt idx="1083">
                  <c:v>32</c:v>
                </c:pt>
                <c:pt idx="1084">
                  <c:v>0</c:v>
                </c:pt>
                <c:pt idx="1085">
                  <c:v>215</c:v>
                </c:pt>
                <c:pt idx="1086">
                  <c:v>215</c:v>
                </c:pt>
                <c:pt idx="1087">
                  <c:v>0</c:v>
                </c:pt>
                <c:pt idx="1088">
                  <c:v>0</c:v>
                </c:pt>
                <c:pt idx="1089">
                  <c:v>215</c:v>
                </c:pt>
                <c:pt idx="1090">
                  <c:v>0</c:v>
                </c:pt>
                <c:pt idx="1091">
                  <c:v>62</c:v>
                </c:pt>
                <c:pt idx="1092">
                  <c:v>0</c:v>
                </c:pt>
                <c:pt idx="1093">
                  <c:v>0</c:v>
                </c:pt>
                <c:pt idx="1094">
                  <c:v>215</c:v>
                </c:pt>
                <c:pt idx="1095">
                  <c:v>0</c:v>
                </c:pt>
                <c:pt idx="1096">
                  <c:v>215</c:v>
                </c:pt>
                <c:pt idx="1097">
                  <c:v>215</c:v>
                </c:pt>
                <c:pt idx="1098">
                  <c:v>0</c:v>
                </c:pt>
                <c:pt idx="1099">
                  <c:v>0</c:v>
                </c:pt>
                <c:pt idx="1100">
                  <c:v>0</c:v>
                </c:pt>
                <c:pt idx="1101">
                  <c:v>0</c:v>
                </c:pt>
                <c:pt idx="1102">
                  <c:v>0</c:v>
                </c:pt>
                <c:pt idx="1103">
                  <c:v>0</c:v>
                </c:pt>
                <c:pt idx="1104">
                  <c:v>0</c:v>
                </c:pt>
                <c:pt idx="1105">
                  <c:v>32</c:v>
                </c:pt>
                <c:pt idx="1106">
                  <c:v>32</c:v>
                </c:pt>
                <c:pt idx="1107">
                  <c:v>32</c:v>
                </c:pt>
                <c:pt idx="1108">
                  <c:v>0</c:v>
                </c:pt>
                <c:pt idx="1109">
                  <c:v>0</c:v>
                </c:pt>
                <c:pt idx="1110">
                  <c:v>0</c:v>
                </c:pt>
                <c:pt idx="1111">
                  <c:v>32</c:v>
                </c:pt>
                <c:pt idx="1112">
                  <c:v>32</c:v>
                </c:pt>
                <c:pt idx="1113">
                  <c:v>0</c:v>
                </c:pt>
                <c:pt idx="1114">
                  <c:v>0</c:v>
                </c:pt>
                <c:pt idx="1115">
                  <c:v>215</c:v>
                </c:pt>
                <c:pt idx="1116">
                  <c:v>93</c:v>
                </c:pt>
                <c:pt idx="1117">
                  <c:v>123</c:v>
                </c:pt>
                <c:pt idx="1118">
                  <c:v>215</c:v>
                </c:pt>
                <c:pt idx="1119">
                  <c:v>0</c:v>
                </c:pt>
                <c:pt idx="1120">
                  <c:v>62</c:v>
                </c:pt>
                <c:pt idx="1121">
                  <c:v>0</c:v>
                </c:pt>
                <c:pt idx="1122">
                  <c:v>93</c:v>
                </c:pt>
                <c:pt idx="1123">
                  <c:v>215</c:v>
                </c:pt>
                <c:pt idx="1124">
                  <c:v>215</c:v>
                </c:pt>
                <c:pt idx="1125">
                  <c:v>0</c:v>
                </c:pt>
                <c:pt idx="1126">
                  <c:v>215</c:v>
                </c:pt>
                <c:pt idx="1127">
                  <c:v>0</c:v>
                </c:pt>
                <c:pt idx="1128">
                  <c:v>0</c:v>
                </c:pt>
                <c:pt idx="1129">
                  <c:v>0</c:v>
                </c:pt>
                <c:pt idx="1130">
                  <c:v>215</c:v>
                </c:pt>
                <c:pt idx="1131">
                  <c:v>0</c:v>
                </c:pt>
                <c:pt idx="1132">
                  <c:v>0</c:v>
                </c:pt>
                <c:pt idx="1133">
                  <c:v>0</c:v>
                </c:pt>
                <c:pt idx="1134">
                  <c:v>0</c:v>
                </c:pt>
                <c:pt idx="1135">
                  <c:v>215</c:v>
                </c:pt>
                <c:pt idx="1136">
                  <c:v>215</c:v>
                </c:pt>
                <c:pt idx="1137">
                  <c:v>215</c:v>
                </c:pt>
                <c:pt idx="1138">
                  <c:v>215</c:v>
                </c:pt>
                <c:pt idx="1139">
                  <c:v>215</c:v>
                </c:pt>
                <c:pt idx="1140">
                  <c:v>0</c:v>
                </c:pt>
                <c:pt idx="1141">
                  <c:v>0</c:v>
                </c:pt>
                <c:pt idx="1142">
                  <c:v>32</c:v>
                </c:pt>
                <c:pt idx="1143">
                  <c:v>0</c:v>
                </c:pt>
                <c:pt idx="1144">
                  <c:v>0</c:v>
                </c:pt>
                <c:pt idx="1145">
                  <c:v>215</c:v>
                </c:pt>
                <c:pt idx="1146">
                  <c:v>0</c:v>
                </c:pt>
                <c:pt idx="1147">
                  <c:v>0</c:v>
                </c:pt>
                <c:pt idx="1148">
                  <c:v>62</c:v>
                </c:pt>
                <c:pt idx="1149">
                  <c:v>1</c:v>
                </c:pt>
                <c:pt idx="1150">
                  <c:v>62</c:v>
                </c:pt>
                <c:pt idx="1151">
                  <c:v>1</c:v>
                </c:pt>
                <c:pt idx="1152">
                  <c:v>0</c:v>
                </c:pt>
                <c:pt idx="1153">
                  <c:v>93</c:v>
                </c:pt>
                <c:pt idx="1154">
                  <c:v>0</c:v>
                </c:pt>
                <c:pt idx="1155">
                  <c:v>0</c:v>
                </c:pt>
                <c:pt idx="1156">
                  <c:v>0</c:v>
                </c:pt>
                <c:pt idx="1157">
                  <c:v>215</c:v>
                </c:pt>
                <c:pt idx="1158">
                  <c:v>215</c:v>
                </c:pt>
                <c:pt idx="1159">
                  <c:v>0</c:v>
                </c:pt>
                <c:pt idx="1160">
                  <c:v>0</c:v>
                </c:pt>
                <c:pt idx="1161">
                  <c:v>0</c:v>
                </c:pt>
                <c:pt idx="1162">
                  <c:v>215</c:v>
                </c:pt>
                <c:pt idx="1163">
                  <c:v>93</c:v>
                </c:pt>
                <c:pt idx="1164">
                  <c:v>93</c:v>
                </c:pt>
                <c:pt idx="1165">
                  <c:v>93</c:v>
                </c:pt>
                <c:pt idx="1166">
                  <c:v>215</c:v>
                </c:pt>
                <c:pt idx="1167">
                  <c:v>215</c:v>
                </c:pt>
                <c:pt idx="1168">
                  <c:v>0</c:v>
                </c:pt>
                <c:pt idx="1169">
                  <c:v>123</c:v>
                </c:pt>
                <c:pt idx="1170">
                  <c:v>215</c:v>
                </c:pt>
                <c:pt idx="1171">
                  <c:v>215</c:v>
                </c:pt>
                <c:pt idx="1172">
                  <c:v>215</c:v>
                </c:pt>
                <c:pt idx="1173">
                  <c:v>0</c:v>
                </c:pt>
                <c:pt idx="1174">
                  <c:v>93</c:v>
                </c:pt>
                <c:pt idx="1175">
                  <c:v>0</c:v>
                </c:pt>
                <c:pt idx="1176">
                  <c:v>123</c:v>
                </c:pt>
                <c:pt idx="1177">
                  <c:v>215</c:v>
                </c:pt>
                <c:pt idx="1178">
                  <c:v>0</c:v>
                </c:pt>
                <c:pt idx="1179">
                  <c:v>0</c:v>
                </c:pt>
                <c:pt idx="1180">
                  <c:v>215</c:v>
                </c:pt>
                <c:pt idx="1181">
                  <c:v>0</c:v>
                </c:pt>
                <c:pt idx="1182">
                  <c:v>1</c:v>
                </c:pt>
                <c:pt idx="1183">
                  <c:v>215</c:v>
                </c:pt>
                <c:pt idx="1184">
                  <c:v>93</c:v>
                </c:pt>
                <c:pt idx="1185">
                  <c:v>215</c:v>
                </c:pt>
                <c:pt idx="1186">
                  <c:v>0</c:v>
                </c:pt>
                <c:pt idx="1187">
                  <c:v>0</c:v>
                </c:pt>
                <c:pt idx="1188">
                  <c:v>1</c:v>
                </c:pt>
                <c:pt idx="1189">
                  <c:v>1</c:v>
                </c:pt>
                <c:pt idx="1190">
                  <c:v>0</c:v>
                </c:pt>
                <c:pt idx="1191">
                  <c:v>0</c:v>
                </c:pt>
                <c:pt idx="1192">
                  <c:v>0</c:v>
                </c:pt>
                <c:pt idx="1193">
                  <c:v>0</c:v>
                </c:pt>
                <c:pt idx="1194">
                  <c:v>0</c:v>
                </c:pt>
                <c:pt idx="1195">
                  <c:v>0</c:v>
                </c:pt>
                <c:pt idx="1196">
                  <c:v>0</c:v>
                </c:pt>
                <c:pt idx="1197">
                  <c:v>0</c:v>
                </c:pt>
                <c:pt idx="1198">
                  <c:v>0</c:v>
                </c:pt>
                <c:pt idx="1199">
                  <c:v>0</c:v>
                </c:pt>
                <c:pt idx="1200">
                  <c:v>215</c:v>
                </c:pt>
                <c:pt idx="1201">
                  <c:v>215</c:v>
                </c:pt>
                <c:pt idx="1202">
                  <c:v>215</c:v>
                </c:pt>
                <c:pt idx="1203">
                  <c:v>215</c:v>
                </c:pt>
                <c:pt idx="1204">
                  <c:v>215</c:v>
                </c:pt>
                <c:pt idx="1205">
                  <c:v>215</c:v>
                </c:pt>
                <c:pt idx="1206">
                  <c:v>215</c:v>
                </c:pt>
                <c:pt idx="1207">
                  <c:v>215</c:v>
                </c:pt>
                <c:pt idx="1208">
                  <c:v>215</c:v>
                </c:pt>
                <c:pt idx="1209">
                  <c:v>215</c:v>
                </c:pt>
                <c:pt idx="1210">
                  <c:v>215</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215</c:v>
                </c:pt>
                <c:pt idx="1296">
                  <c:v>0</c:v>
                </c:pt>
                <c:pt idx="1297">
                  <c:v>32</c:v>
                </c:pt>
                <c:pt idx="1298">
                  <c:v>32</c:v>
                </c:pt>
                <c:pt idx="1299">
                  <c:v>32</c:v>
                </c:pt>
                <c:pt idx="1300">
                  <c:v>0</c:v>
                </c:pt>
                <c:pt idx="1301">
                  <c:v>32</c:v>
                </c:pt>
                <c:pt idx="1302">
                  <c:v>93</c:v>
                </c:pt>
                <c:pt idx="1303">
                  <c:v>0</c:v>
                </c:pt>
                <c:pt idx="1304">
                  <c:v>62</c:v>
                </c:pt>
                <c:pt idx="1305">
                  <c:v>62</c:v>
                </c:pt>
                <c:pt idx="1306">
                  <c:v>1</c:v>
                </c:pt>
                <c:pt idx="1307">
                  <c:v>0</c:v>
                </c:pt>
                <c:pt idx="1308">
                  <c:v>1</c:v>
                </c:pt>
                <c:pt idx="1309">
                  <c:v>0</c:v>
                </c:pt>
                <c:pt idx="1310">
                  <c:v>0</c:v>
                </c:pt>
                <c:pt idx="1311">
                  <c:v>0</c:v>
                </c:pt>
                <c:pt idx="1312">
                  <c:v>215</c:v>
                </c:pt>
                <c:pt idx="1313">
                  <c:v>0</c:v>
                </c:pt>
                <c:pt idx="1314">
                  <c:v>0</c:v>
                </c:pt>
                <c:pt idx="1315">
                  <c:v>215</c:v>
                </c:pt>
                <c:pt idx="1316">
                  <c:v>215</c:v>
                </c:pt>
                <c:pt idx="1317">
                  <c:v>62</c:v>
                </c:pt>
                <c:pt idx="1318">
                  <c:v>93</c:v>
                </c:pt>
                <c:pt idx="1319">
                  <c:v>62</c:v>
                </c:pt>
                <c:pt idx="1320">
                  <c:v>0</c:v>
                </c:pt>
                <c:pt idx="1321">
                  <c:v>1</c:v>
                </c:pt>
                <c:pt idx="1322">
                  <c:v>215</c:v>
                </c:pt>
                <c:pt idx="1323">
                  <c:v>215</c:v>
                </c:pt>
                <c:pt idx="1324">
                  <c:v>215</c:v>
                </c:pt>
                <c:pt idx="1325">
                  <c:v>215</c:v>
                </c:pt>
                <c:pt idx="1326">
                  <c:v>215</c:v>
                </c:pt>
                <c:pt idx="1327">
                  <c:v>215</c:v>
                </c:pt>
                <c:pt idx="1328">
                  <c:v>1</c:v>
                </c:pt>
                <c:pt idx="1329">
                  <c:v>93</c:v>
                </c:pt>
                <c:pt idx="1330">
                  <c:v>93</c:v>
                </c:pt>
                <c:pt idx="1331">
                  <c:v>0</c:v>
                </c:pt>
                <c:pt idx="1332">
                  <c:v>0</c:v>
                </c:pt>
                <c:pt idx="1333">
                  <c:v>0</c:v>
                </c:pt>
                <c:pt idx="1334">
                  <c:v>0</c:v>
                </c:pt>
                <c:pt idx="1335">
                  <c:v>0</c:v>
                </c:pt>
                <c:pt idx="1336">
                  <c:v>32</c:v>
                </c:pt>
                <c:pt idx="1337">
                  <c:v>1</c:v>
                </c:pt>
                <c:pt idx="1338">
                  <c:v>62</c:v>
                </c:pt>
                <c:pt idx="1339">
                  <c:v>215</c:v>
                </c:pt>
                <c:pt idx="1340">
                  <c:v>215</c:v>
                </c:pt>
                <c:pt idx="1341">
                  <c:v>1</c:v>
                </c:pt>
                <c:pt idx="1342">
                  <c:v>32</c:v>
                </c:pt>
                <c:pt idx="1343">
                  <c:v>0</c:v>
                </c:pt>
                <c:pt idx="1344">
                  <c:v>0</c:v>
                </c:pt>
                <c:pt idx="1345">
                  <c:v>0</c:v>
                </c:pt>
                <c:pt idx="1346">
                  <c:v>0</c:v>
                </c:pt>
                <c:pt idx="1347">
                  <c:v>0</c:v>
                </c:pt>
                <c:pt idx="1348">
                  <c:v>215</c:v>
                </c:pt>
                <c:pt idx="1349">
                  <c:v>93</c:v>
                </c:pt>
                <c:pt idx="1350">
                  <c:v>0</c:v>
                </c:pt>
                <c:pt idx="1351">
                  <c:v>93</c:v>
                </c:pt>
                <c:pt idx="1352">
                  <c:v>93</c:v>
                </c:pt>
                <c:pt idx="1353">
                  <c:v>93</c:v>
                </c:pt>
                <c:pt idx="1354">
                  <c:v>0</c:v>
                </c:pt>
                <c:pt idx="1355">
                  <c:v>0</c:v>
                </c:pt>
                <c:pt idx="1356">
                  <c:v>0</c:v>
                </c:pt>
                <c:pt idx="1357">
                  <c:v>0</c:v>
                </c:pt>
                <c:pt idx="1358">
                  <c:v>0</c:v>
                </c:pt>
                <c:pt idx="1359">
                  <c:v>0</c:v>
                </c:pt>
                <c:pt idx="1360">
                  <c:v>0</c:v>
                </c:pt>
                <c:pt idx="1361">
                  <c:v>0</c:v>
                </c:pt>
                <c:pt idx="1362">
                  <c:v>0</c:v>
                </c:pt>
                <c:pt idx="1363">
                  <c:v>0</c:v>
                </c:pt>
                <c:pt idx="1364">
                  <c:v>0</c:v>
                </c:pt>
                <c:pt idx="1365">
                  <c:v>1</c:v>
                </c:pt>
                <c:pt idx="1366">
                  <c:v>0</c:v>
                </c:pt>
                <c:pt idx="1367">
                  <c:v>215</c:v>
                </c:pt>
                <c:pt idx="1368">
                  <c:v>0</c:v>
                </c:pt>
                <c:pt idx="1369">
                  <c:v>0</c:v>
                </c:pt>
                <c:pt idx="1370">
                  <c:v>215</c:v>
                </c:pt>
                <c:pt idx="1371">
                  <c:v>215</c:v>
                </c:pt>
                <c:pt idx="1372">
                  <c:v>215</c:v>
                </c:pt>
                <c:pt idx="1373">
                  <c:v>0</c:v>
                </c:pt>
              </c:numCache>
            </c:numRef>
          </c:val>
          <c:extLst>
            <c:ext xmlns:c16="http://schemas.microsoft.com/office/drawing/2014/chart" uri="{C3380CC4-5D6E-409C-BE32-E72D297353CC}">
              <c16:uniqueId val="{00000001-00ED-4CD2-8F77-797C69CDFA6C}"/>
            </c:ext>
          </c:extLst>
        </c:ser>
        <c:dLbls>
          <c:showLegendKey val="0"/>
          <c:showVal val="0"/>
          <c:showCatName val="0"/>
          <c:showSerName val="0"/>
          <c:showPercent val="0"/>
          <c:showBubbleSize val="0"/>
        </c:dLbls>
        <c:gapWidth val="150"/>
        <c:shape val="box"/>
        <c:axId val="733067199"/>
        <c:axId val="733067615"/>
        <c:axId val="0"/>
      </c:bar3DChart>
      <c:catAx>
        <c:axId val="733067199"/>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33067615"/>
        <c:crosses val="autoZero"/>
        <c:auto val="1"/>
        <c:lblAlgn val="ctr"/>
        <c:lblOffset val="100"/>
        <c:noMultiLvlLbl val="0"/>
      </c:catAx>
      <c:valAx>
        <c:axId val="733067615"/>
        <c:scaling>
          <c:orientation val="minMax"/>
          <c:max val="46357"/>
          <c:min val="46082"/>
        </c:scaling>
        <c:delete val="0"/>
        <c:axPos val="t"/>
        <c:majorGridlines>
          <c:spPr>
            <a:ln w="6350" cap="flat" cmpd="sng" algn="ctr">
              <a:solidFill>
                <a:schemeClr val="accent6"/>
              </a:solidFill>
              <a:prstDash val="solid"/>
              <a:miter lim="800000"/>
            </a:ln>
            <a:effectLst/>
          </c:spPr>
        </c:majorGridlines>
        <c:minorGridlines>
          <c:spPr>
            <a:ln w="9525" cap="flat" cmpd="sng" algn="ctr">
              <a:solidFill>
                <a:schemeClr val="tx1">
                  <a:lumMod val="5000"/>
                  <a:lumOff val="95000"/>
                </a:schemeClr>
              </a:solidFill>
              <a:round/>
            </a:ln>
            <a:effectLst/>
          </c:spPr>
        </c:minorGridlines>
        <c:numFmt formatCode="m/d/yyyy"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67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30137</xdr:rowOff>
    </xdr:from>
    <xdr:to>
      <xdr:col>1</xdr:col>
      <xdr:colOff>617697</xdr:colOff>
      <xdr:row>2</xdr:row>
      <xdr:rowOff>9962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30137"/>
          <a:ext cx="2798594" cy="755133"/>
        </a:xfrm>
        <a:prstGeom prst="rect">
          <a:avLst/>
        </a:prstGeom>
      </xdr:spPr>
    </xdr:pic>
    <xdr:clientData/>
  </xdr:twoCellAnchor>
  <xdr:twoCellAnchor>
    <xdr:from>
      <xdr:col>0</xdr:col>
      <xdr:colOff>437213</xdr:colOff>
      <xdr:row>13</xdr:row>
      <xdr:rowOff>74951</xdr:rowOff>
    </xdr:from>
    <xdr:to>
      <xdr:col>4</xdr:col>
      <xdr:colOff>412230</xdr:colOff>
      <xdr:row>29</xdr:row>
      <xdr:rowOff>74952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339429</xdr:colOff>
      <xdr:row>34</xdr:row>
      <xdr:rowOff>188024</xdr:rowOff>
    </xdr:from>
    <xdr:to>
      <xdr:col>11</xdr:col>
      <xdr:colOff>1065169</xdr:colOff>
      <xdr:row>49</xdr:row>
      <xdr:rowOff>34851</xdr:rowOff>
    </xdr:to>
    <mc:AlternateContent xmlns:mc="http://schemas.openxmlformats.org/markup-compatibility/2006" xmlns:a14="http://schemas.microsoft.com/office/drawing/2010/main">
      <mc:Choice Requires="a14">
        <xdr:graphicFrame macro="">
          <xdr:nvGraphicFramePr>
            <xdr:cNvPr id="9" name="City Name"/>
            <xdr:cNvGraphicFramePr/>
          </xdr:nvGraphicFramePr>
          <xdr:xfrm>
            <a:off x="0" y="0"/>
            <a:ext cx="0" cy="0"/>
          </xdr:xfrm>
          <a:graphic>
            <a:graphicData uri="http://schemas.microsoft.com/office/drawing/2010/slicer">
              <sle:slicer xmlns:sle="http://schemas.microsoft.com/office/drawing/2010/slicer" name="City Name"/>
            </a:graphicData>
          </a:graphic>
        </xdr:graphicFrame>
      </mc:Choice>
      <mc:Fallback xmlns="">
        <xdr:sp macro="" textlink="">
          <xdr:nvSpPr>
            <xdr:cNvPr id="0" name=""/>
            <xdr:cNvSpPr>
              <a:spLocks noTextEdit="1"/>
            </xdr:cNvSpPr>
          </xdr:nvSpPr>
          <xdr:spPr>
            <a:xfrm>
              <a:off x="8276929" y="6817424"/>
              <a:ext cx="6915336" cy="2555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164148</xdr:colOff>
      <xdr:row>13</xdr:row>
      <xdr:rowOff>149242</xdr:rowOff>
    </xdr:from>
    <xdr:to>
      <xdr:col>10</xdr:col>
      <xdr:colOff>907887</xdr:colOff>
      <xdr:row>18</xdr:row>
      <xdr:rowOff>63501</xdr:rowOff>
    </xdr:to>
    <mc:AlternateContent xmlns:mc="http://schemas.openxmlformats.org/markup-compatibility/2006" xmlns:a14="http://schemas.microsoft.com/office/drawing/2010/main">
      <mc:Choice Requires="a14">
        <xdr:graphicFrame macro="">
          <xdr:nvGraphicFramePr>
            <xdr:cNvPr id="10" name="Live vs Not Live"/>
            <xdr:cNvGraphicFramePr/>
          </xdr:nvGraphicFramePr>
          <xdr:xfrm>
            <a:off x="0" y="0"/>
            <a:ext cx="0" cy="0"/>
          </xdr:xfrm>
          <a:graphic>
            <a:graphicData uri="http://schemas.microsoft.com/office/drawing/2010/slicer">
              <sle:slicer xmlns:sle="http://schemas.microsoft.com/office/drawing/2010/slicer" name="Live vs Not Live"/>
            </a:graphicData>
          </a:graphic>
        </xdr:graphicFrame>
      </mc:Choice>
      <mc:Fallback xmlns="">
        <xdr:sp macro="" textlink="">
          <xdr:nvSpPr>
            <xdr:cNvPr id="0" name=""/>
            <xdr:cNvSpPr>
              <a:spLocks noTextEdit="1"/>
            </xdr:cNvSpPr>
          </xdr:nvSpPr>
          <xdr:spPr>
            <a:xfrm>
              <a:off x="13118148" y="2824348"/>
              <a:ext cx="2439893" cy="854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312293</xdr:colOff>
      <xdr:row>33</xdr:row>
      <xdr:rowOff>149902</xdr:rowOff>
    </xdr:from>
    <xdr:to>
      <xdr:col>4</xdr:col>
      <xdr:colOff>462195</xdr:colOff>
      <xdr:row>49</xdr:row>
      <xdr:rowOff>136269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339818</xdr:colOff>
      <xdr:row>1</xdr:row>
      <xdr:rowOff>67445</xdr:rowOff>
    </xdr:from>
    <xdr:to>
      <xdr:col>18</xdr:col>
      <xdr:colOff>24193</xdr:colOff>
      <xdr:row>6</xdr:row>
      <xdr:rowOff>145915</xdr:rowOff>
    </xdr:to>
    <mc:AlternateContent xmlns:mc="http://schemas.openxmlformats.org/markup-compatibility/2006" xmlns:a14="http://schemas.microsoft.com/office/drawing/2010/main">
      <mc:Choice Requires="a14">
        <xdr:graphicFrame macro="">
          <xdr:nvGraphicFramePr>
            <xdr:cNvPr id="3"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9487095" y="261998"/>
              <a:ext cx="1865117" cy="1116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96160</xdr:rowOff>
    </xdr:from>
    <xdr:ext cx="3610272" cy="840726"/>
    <xdr:pic>
      <xdr:nvPicPr>
        <xdr:cNvPr id="2" name="Picture 1"/>
        <xdr:cNvPicPr>
          <a:picLocks noChangeAspect="1"/>
        </xdr:cNvPicPr>
      </xdr:nvPicPr>
      <xdr:blipFill>
        <a:blip xmlns:r="http://schemas.openxmlformats.org/officeDocument/2006/relationships" r:embed="rId1"/>
        <a:stretch>
          <a:fillRect/>
        </a:stretch>
      </xdr:blipFill>
      <xdr:spPr>
        <a:xfrm>
          <a:off x="0" y="96160"/>
          <a:ext cx="3610272" cy="840726"/>
        </a:xfrm>
        <a:prstGeom prst="rect">
          <a:avLst/>
        </a:prstGeom>
      </xdr:spPr>
    </xdr:pic>
    <xdr:clientData/>
  </xdr:oneCellAnchor>
  <xdr:twoCellAnchor editAs="oneCell">
    <xdr:from>
      <xdr:col>2</xdr:col>
      <xdr:colOff>142876</xdr:colOff>
      <xdr:row>5</xdr:row>
      <xdr:rowOff>71439</xdr:rowOff>
    </xdr:from>
    <xdr:to>
      <xdr:col>6</xdr:col>
      <xdr:colOff>19910</xdr:colOff>
      <xdr:row>34</xdr:row>
      <xdr:rowOff>119063</xdr:rowOff>
    </xdr:to>
    <mc:AlternateContent xmlns:mc="http://schemas.openxmlformats.org/markup-compatibility/2006" xmlns:a14="http://schemas.microsoft.com/office/drawing/2010/main">
      <mc:Choice Requires="a14">
        <xdr:graphicFrame macro="">
          <xdr:nvGraphicFramePr>
            <xdr:cNvPr id="6" name="City Name 1"/>
            <xdr:cNvGraphicFramePr/>
          </xdr:nvGraphicFramePr>
          <xdr:xfrm>
            <a:off x="0" y="0"/>
            <a:ext cx="0" cy="0"/>
          </xdr:xfrm>
          <a:graphic>
            <a:graphicData uri="http://schemas.microsoft.com/office/drawing/2010/slicer">
              <sle:slicer xmlns:sle="http://schemas.microsoft.com/office/drawing/2010/slicer" name="City Name 1"/>
            </a:graphicData>
          </a:graphic>
        </xdr:graphicFrame>
      </mc:Choice>
      <mc:Fallback xmlns="">
        <xdr:sp macro="" textlink="">
          <xdr:nvSpPr>
            <xdr:cNvPr id="0" name=""/>
            <xdr:cNvSpPr>
              <a:spLocks noTextEdit="1"/>
            </xdr:cNvSpPr>
          </xdr:nvSpPr>
          <xdr:spPr>
            <a:xfrm>
              <a:off x="6413761" y="1083275"/>
              <a:ext cx="11194608" cy="4457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71436</xdr:rowOff>
    </xdr:from>
    <xdr:to>
      <xdr:col>1</xdr:col>
      <xdr:colOff>1059657</xdr:colOff>
      <xdr:row>34</xdr:row>
      <xdr:rowOff>130968</xdr:rowOff>
    </xdr:to>
    <mc:AlternateContent xmlns:mc="http://schemas.openxmlformats.org/markup-compatibility/2006" xmlns:a14="http://schemas.microsoft.com/office/drawing/2010/main">
      <mc:Choice Requires="a14">
        <xdr:graphicFrame macro="">
          <xdr:nvGraphicFramePr>
            <xdr:cNvPr id="7" name="Std Remarks"/>
            <xdr:cNvGraphicFramePr/>
          </xdr:nvGraphicFramePr>
          <xdr:xfrm>
            <a:off x="0" y="0"/>
            <a:ext cx="0" cy="0"/>
          </xdr:xfrm>
          <a:graphic>
            <a:graphicData uri="http://schemas.microsoft.com/office/drawing/2010/slicer">
              <sle:slicer xmlns:sle="http://schemas.microsoft.com/office/drawing/2010/slicer" name="Std Remarks"/>
            </a:graphicData>
          </a:graphic>
        </xdr:graphicFrame>
      </mc:Choice>
      <mc:Fallback xmlns="">
        <xdr:sp macro="" textlink="">
          <xdr:nvSpPr>
            <xdr:cNvPr id="0" name=""/>
            <xdr:cNvSpPr>
              <a:spLocks noTextEdit="1"/>
            </xdr:cNvSpPr>
          </xdr:nvSpPr>
          <xdr:spPr>
            <a:xfrm>
              <a:off x="0" y="3244354"/>
              <a:ext cx="4020214" cy="2308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519776</xdr:colOff>
      <xdr:row>5</xdr:row>
      <xdr:rowOff>17959</xdr:rowOff>
    </xdr:from>
    <xdr:to>
      <xdr:col>9</xdr:col>
      <xdr:colOff>1234151</xdr:colOff>
      <xdr:row>22</xdr:row>
      <xdr:rowOff>45869</xdr:rowOff>
    </xdr:to>
    <mc:AlternateContent xmlns:mc="http://schemas.openxmlformats.org/markup-compatibility/2006" xmlns:a14="http://schemas.microsoft.com/office/drawing/2010/main">
      <mc:Choice Requires="a14">
        <xdr:graphicFrame macro="">
          <xdr:nvGraphicFramePr>
            <xdr:cNvPr id="9" name="Remarks Grouped"/>
            <xdr:cNvGraphicFramePr/>
          </xdr:nvGraphicFramePr>
          <xdr:xfrm>
            <a:off x="0" y="0"/>
            <a:ext cx="0" cy="0"/>
          </xdr:xfrm>
          <a:graphic>
            <a:graphicData uri="http://schemas.microsoft.com/office/drawing/2010/slicer">
              <sle:slicer xmlns:sle="http://schemas.microsoft.com/office/drawing/2010/slicer" name="Remarks Grouped"/>
            </a:graphicData>
          </a:graphic>
        </xdr:graphicFrame>
      </mc:Choice>
      <mc:Fallback xmlns="">
        <xdr:sp macro="" textlink="">
          <xdr:nvSpPr>
            <xdr:cNvPr id="0" name=""/>
            <xdr:cNvSpPr>
              <a:spLocks noTextEdit="1"/>
            </xdr:cNvSpPr>
          </xdr:nvSpPr>
          <xdr:spPr>
            <a:xfrm>
              <a:off x="18108235" y="1029795"/>
              <a:ext cx="5173949" cy="2188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524655</xdr:colOff>
      <xdr:row>22</xdr:row>
      <xdr:rowOff>135036</xdr:rowOff>
    </xdr:from>
    <xdr:to>
      <xdr:col>9</xdr:col>
      <xdr:colOff>1136755</xdr:colOff>
      <xdr:row>37</xdr:row>
      <xdr:rowOff>-1</xdr:rowOff>
    </xdr:to>
    <mc:AlternateContent xmlns:mc="http://schemas.openxmlformats.org/markup-compatibility/2006" xmlns:a14="http://schemas.microsoft.com/office/drawing/2010/main">
      <mc:Choice Requires="a14">
        <xdr:graphicFrame macro="">
          <xdr:nvGraphicFramePr>
            <xdr:cNvPr id="11" name="Timeline - Monthwise"/>
            <xdr:cNvGraphicFramePr/>
          </xdr:nvGraphicFramePr>
          <xdr:xfrm>
            <a:off x="0" y="0"/>
            <a:ext cx="0" cy="0"/>
          </xdr:xfrm>
          <a:graphic>
            <a:graphicData uri="http://schemas.microsoft.com/office/drawing/2010/slicer">
              <sle:slicer xmlns:sle="http://schemas.microsoft.com/office/drawing/2010/slicer" name="Timeline - Monthwise"/>
            </a:graphicData>
          </a:graphic>
        </xdr:graphicFrame>
      </mc:Choice>
      <mc:Fallback xmlns="">
        <xdr:sp macro="" textlink="">
          <xdr:nvSpPr>
            <xdr:cNvPr id="0" name=""/>
            <xdr:cNvSpPr>
              <a:spLocks noTextEdit="1"/>
            </xdr:cNvSpPr>
          </xdr:nvSpPr>
          <xdr:spPr>
            <a:xfrm>
              <a:off x="18113114" y="3307954"/>
              <a:ext cx="5071674" cy="2675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1136754</xdr:colOff>
      <xdr:row>24</xdr:row>
      <xdr:rowOff>137410</xdr:rowOff>
    </xdr:from>
    <xdr:to>
      <xdr:col>2</xdr:col>
      <xdr:colOff>24984</xdr:colOff>
      <xdr:row>31</xdr:row>
      <xdr:rowOff>162394</xdr:rowOff>
    </xdr:to>
    <mc:AlternateContent xmlns:mc="http://schemas.openxmlformats.org/markup-compatibility/2006" xmlns:a14="http://schemas.microsoft.com/office/drawing/2010/main">
      <mc:Choice Requires="a14">
        <xdr:graphicFrame macro="">
          <xdr:nvGraphicFramePr>
            <xdr:cNvPr id="8" name="Status 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4097311" y="3685082"/>
              <a:ext cx="2198558" cy="1336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95250</xdr:rowOff>
    </xdr:from>
    <xdr:ext cx="3161010" cy="904875"/>
    <xdr:pic>
      <xdr:nvPicPr>
        <xdr:cNvPr id="2" name="Picture 1"/>
        <xdr:cNvPicPr>
          <a:picLocks noChangeAspect="1"/>
        </xdr:cNvPicPr>
      </xdr:nvPicPr>
      <xdr:blipFill>
        <a:blip xmlns:r="http://schemas.openxmlformats.org/officeDocument/2006/relationships" r:embed="rId1"/>
        <a:stretch>
          <a:fillRect/>
        </a:stretch>
      </xdr:blipFill>
      <xdr:spPr>
        <a:xfrm>
          <a:off x="0" y="95250"/>
          <a:ext cx="3161010" cy="904875"/>
        </a:xfrm>
        <a:prstGeom prst="rect">
          <a:avLst/>
        </a:prstGeom>
      </xdr:spPr>
    </xdr:pic>
    <xdr:clientData/>
  </xdr:oneCellAnchor>
  <xdr:twoCellAnchor editAs="oneCell">
    <xdr:from>
      <xdr:col>2</xdr:col>
      <xdr:colOff>10886</xdr:colOff>
      <xdr:row>6</xdr:row>
      <xdr:rowOff>0</xdr:rowOff>
    </xdr:from>
    <xdr:to>
      <xdr:col>4</xdr:col>
      <xdr:colOff>1349829</xdr:colOff>
      <xdr:row>17</xdr:row>
      <xdr:rowOff>137409</xdr:rowOff>
    </xdr:to>
    <mc:AlternateContent xmlns:mc="http://schemas.openxmlformats.org/markup-compatibility/2006" xmlns:a14="http://schemas.microsoft.com/office/drawing/2010/main">
      <mc:Choice Requires="a14">
        <xdr:graphicFrame macro="">
          <xdr:nvGraphicFramePr>
            <xdr:cNvPr id="6" name="Std Remarks 1"/>
            <xdr:cNvGraphicFramePr/>
          </xdr:nvGraphicFramePr>
          <xdr:xfrm>
            <a:off x="0" y="0"/>
            <a:ext cx="0" cy="0"/>
          </xdr:xfrm>
          <a:graphic>
            <a:graphicData uri="http://schemas.microsoft.com/office/drawing/2010/slicer">
              <sle:slicer xmlns:sle="http://schemas.microsoft.com/office/drawing/2010/slicer" name="Std Remarks 1"/>
            </a:graphicData>
          </a:graphic>
        </xdr:graphicFrame>
      </mc:Choice>
      <mc:Fallback xmlns="">
        <xdr:sp macro="" textlink="">
          <xdr:nvSpPr>
            <xdr:cNvPr id="0" name=""/>
            <xdr:cNvSpPr>
              <a:spLocks noTextEdit="1"/>
            </xdr:cNvSpPr>
          </xdr:nvSpPr>
          <xdr:spPr>
            <a:xfrm>
              <a:off x="3167743" y="1132114"/>
              <a:ext cx="6738257" cy="2205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59530</xdr:colOff>
      <xdr:row>19</xdr:row>
      <xdr:rowOff>142876</xdr:rowOff>
    </xdr:from>
    <xdr:to>
      <xdr:col>4</xdr:col>
      <xdr:colOff>1371599</xdr:colOff>
      <xdr:row>29</xdr:row>
      <xdr:rowOff>410460</xdr:rowOff>
    </xdr:to>
    <mc:AlternateContent xmlns:mc="http://schemas.openxmlformats.org/markup-compatibility/2006" xmlns:a14="http://schemas.microsoft.com/office/drawing/2010/main">
      <mc:Choice Requires="a14">
        <xdr:graphicFrame macro="">
          <xdr:nvGraphicFramePr>
            <xdr:cNvPr id="7" name="Remarks Grouped 1"/>
            <xdr:cNvGraphicFramePr/>
          </xdr:nvGraphicFramePr>
          <xdr:xfrm>
            <a:off x="0" y="0"/>
            <a:ext cx="0" cy="0"/>
          </xdr:xfrm>
          <a:graphic>
            <a:graphicData uri="http://schemas.microsoft.com/office/drawing/2010/slicer">
              <sle:slicer xmlns:sle="http://schemas.microsoft.com/office/drawing/2010/slicer" name="Remarks Grouped 1"/>
            </a:graphicData>
          </a:graphic>
        </xdr:graphicFrame>
      </mc:Choice>
      <mc:Fallback xmlns="">
        <xdr:sp macro="" textlink="">
          <xdr:nvSpPr>
            <xdr:cNvPr id="0" name=""/>
            <xdr:cNvSpPr>
              <a:spLocks noTextEdit="1"/>
            </xdr:cNvSpPr>
          </xdr:nvSpPr>
          <xdr:spPr>
            <a:xfrm>
              <a:off x="3216387" y="3724276"/>
              <a:ext cx="6711383" cy="1943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1879123</xdr:colOff>
      <xdr:row>13</xdr:row>
      <xdr:rowOff>146538</xdr:rowOff>
    </xdr:from>
    <xdr:to>
      <xdr:col>5</xdr:col>
      <xdr:colOff>1088571</xdr:colOff>
      <xdr:row>20</xdr:row>
      <xdr:rowOff>152400</xdr:rowOff>
    </xdr:to>
    <mc:AlternateContent xmlns:mc="http://schemas.openxmlformats.org/markup-compatibility/2006" xmlns:a14="http://schemas.microsoft.com/office/drawing/2010/main">
      <mc:Choice Requires="a14">
        <xdr:graphicFrame macro="">
          <xdr:nvGraphicFramePr>
            <xdr:cNvPr id="8" name="Live vs Not Live 1"/>
            <xdr:cNvGraphicFramePr/>
          </xdr:nvGraphicFramePr>
          <xdr:xfrm>
            <a:off x="0" y="0"/>
            <a:ext cx="0" cy="0"/>
          </xdr:xfrm>
          <a:graphic>
            <a:graphicData uri="http://schemas.microsoft.com/office/drawing/2010/slicer">
              <sle:slicer xmlns:sle="http://schemas.microsoft.com/office/drawing/2010/slicer" name="Live vs Not Live 1"/>
            </a:graphicData>
          </a:graphic>
        </xdr:graphicFrame>
      </mc:Choice>
      <mc:Fallback xmlns="">
        <xdr:sp macro="" textlink="">
          <xdr:nvSpPr>
            <xdr:cNvPr id="0" name=""/>
            <xdr:cNvSpPr>
              <a:spLocks noTextEdit="1"/>
            </xdr:cNvSpPr>
          </xdr:nvSpPr>
          <xdr:spPr>
            <a:xfrm>
              <a:off x="10435294" y="2595824"/>
              <a:ext cx="2834391" cy="1323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224850</xdr:colOff>
      <xdr:row>5</xdr:row>
      <xdr:rowOff>99933</xdr:rowOff>
    </xdr:from>
    <xdr:to>
      <xdr:col>8</xdr:col>
      <xdr:colOff>315684</xdr:colOff>
      <xdr:row>44</xdr:row>
      <xdr:rowOff>0</xdr:rowOff>
    </xdr:to>
    <mc:AlternateContent xmlns:mc="http://schemas.openxmlformats.org/markup-compatibility/2006" xmlns:a14="http://schemas.microsoft.com/office/drawing/2010/main">
      <mc:Choice Requires="a14">
        <xdr:graphicFrame macro="">
          <xdr:nvGraphicFramePr>
            <xdr:cNvPr id="9" name="City Name 2"/>
            <xdr:cNvGraphicFramePr/>
          </xdr:nvGraphicFramePr>
          <xdr:xfrm>
            <a:off x="0" y="0"/>
            <a:ext cx="0" cy="0"/>
          </xdr:xfrm>
          <a:graphic>
            <a:graphicData uri="http://schemas.microsoft.com/office/drawing/2010/slicer">
              <sle:slicer xmlns:sle="http://schemas.microsoft.com/office/drawing/2010/slicer" name="City Name 2"/>
            </a:graphicData>
          </a:graphic>
        </xdr:graphicFrame>
      </mc:Choice>
      <mc:Fallback xmlns="">
        <xdr:sp macro="" textlink="">
          <xdr:nvSpPr>
            <xdr:cNvPr id="0" name=""/>
            <xdr:cNvSpPr>
              <a:spLocks noTextEdit="1"/>
            </xdr:cNvSpPr>
          </xdr:nvSpPr>
          <xdr:spPr>
            <a:xfrm>
              <a:off x="13592507" y="1101419"/>
              <a:ext cx="2126463" cy="7313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162394</xdr:colOff>
      <xdr:row>29</xdr:row>
      <xdr:rowOff>449704</xdr:rowOff>
    </xdr:from>
    <xdr:to>
      <xdr:col>5</xdr:col>
      <xdr:colOff>32657</xdr:colOff>
      <xdr:row>35</xdr:row>
      <xdr:rowOff>116742</xdr:rowOff>
    </xdr:to>
    <mc:AlternateContent xmlns:mc="http://schemas.openxmlformats.org/markup-compatibility/2006" xmlns:a14="http://schemas.microsoft.com/office/drawing/2010/main">
      <mc:Choice Requires="a14">
        <xdr:graphicFrame macro="">
          <xdr:nvGraphicFramePr>
            <xdr:cNvPr id="10" name="Status 2"/>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3319251" y="5707504"/>
              <a:ext cx="8894520" cy="1125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30479</xdr:colOff>
      <xdr:row>0</xdr:row>
      <xdr:rowOff>22860</xdr:rowOff>
    </xdr:from>
    <xdr:to>
      <xdr:col>17</xdr:col>
      <xdr:colOff>434340</xdr:colOff>
      <xdr:row>38</xdr:row>
      <xdr:rowOff>45720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0</xdr:row>
      <xdr:rowOff>15240</xdr:rowOff>
    </xdr:from>
    <xdr:to>
      <xdr:col>3</xdr:col>
      <xdr:colOff>0</xdr:colOff>
      <xdr:row>3</xdr:row>
      <xdr:rowOff>7620</xdr:rowOff>
    </xdr:to>
    <xdr:sp macro="" textlink="">
      <xdr:nvSpPr>
        <xdr:cNvPr id="2" name="Rectangle 1"/>
        <xdr:cNvSpPr/>
      </xdr:nvSpPr>
      <xdr:spPr>
        <a:xfrm>
          <a:off x="1912620" y="15240"/>
          <a:ext cx="601980" cy="5105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3</xdr:row>
      <xdr:rowOff>0</xdr:rowOff>
    </xdr:from>
    <xdr:to>
      <xdr:col>2</xdr:col>
      <xdr:colOff>601980</xdr:colOff>
      <xdr:row>6</xdr:row>
      <xdr:rowOff>7620</xdr:rowOff>
    </xdr:to>
    <xdr:sp macro="" textlink="">
      <xdr:nvSpPr>
        <xdr:cNvPr id="3" name="Rectangle 2"/>
        <xdr:cNvSpPr/>
      </xdr:nvSpPr>
      <xdr:spPr>
        <a:xfrm>
          <a:off x="1905000" y="518160"/>
          <a:ext cx="601980" cy="556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0</xdr:colOff>
      <xdr:row>5</xdr:row>
      <xdr:rowOff>175260</xdr:rowOff>
    </xdr:from>
    <xdr:to>
      <xdr:col>2</xdr:col>
      <xdr:colOff>601980</xdr:colOff>
      <xdr:row>8</xdr:row>
      <xdr:rowOff>167640</xdr:rowOff>
    </xdr:to>
    <xdr:sp macro="" textlink="">
      <xdr:nvSpPr>
        <xdr:cNvPr id="4" name="Rectangle 3"/>
        <xdr:cNvSpPr/>
      </xdr:nvSpPr>
      <xdr:spPr>
        <a:xfrm>
          <a:off x="1905000" y="1059180"/>
          <a:ext cx="601980" cy="5410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8</xdr:row>
      <xdr:rowOff>167640</xdr:rowOff>
    </xdr:from>
    <xdr:to>
      <xdr:col>2</xdr:col>
      <xdr:colOff>601980</xdr:colOff>
      <xdr:row>12</xdr:row>
      <xdr:rowOff>0</xdr:rowOff>
    </xdr:to>
    <xdr:sp macro="" textlink="">
      <xdr:nvSpPr>
        <xdr:cNvPr id="5" name="Rectangle 4"/>
        <xdr:cNvSpPr/>
      </xdr:nvSpPr>
      <xdr:spPr>
        <a:xfrm>
          <a:off x="1905000" y="1600200"/>
          <a:ext cx="601980" cy="5791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Bilal Aslam" refreshedDate="46119.505067824073" createdVersion="6" refreshedVersion="6" minRefreshableVersion="3" recordCount="1373">
  <cacheSource type="worksheet">
    <worksheetSource ref="A7:AO1380" sheet="Data Bank"/>
  </cacheSource>
  <cacheFields count="38">
    <cacheField name="CEM Number" numFmtId="0">
      <sharedItems containsMixedTypes="1" containsNumber="1" containsInteger="1" minValue="100" maxValue="112" count="97">
        <n v="100"/>
        <n v="102"/>
        <n v="103"/>
        <n v="104"/>
        <n v="105"/>
        <n v="106"/>
        <n v="107"/>
        <n v="108"/>
        <n v="109"/>
        <n v="110"/>
        <n v="111"/>
        <n v="112"/>
        <s v="I240188"/>
        <s v="I240189"/>
        <s v="I240190"/>
        <s v="I240435"/>
        <s v="I240437"/>
        <s v="I240438"/>
        <s v="I240440"/>
        <s v="I240442"/>
        <s v="I240459"/>
        <s v="I240518"/>
        <s v="I240519"/>
        <s v="I240537"/>
        <s v="I240538"/>
        <s v="I240539"/>
        <s v="I240540"/>
        <s v="I240557"/>
        <s v="I240678"/>
        <s v="I240681"/>
        <s v="I240679"/>
        <s v="I240680"/>
        <s v="I240682"/>
        <s v="I250207"/>
        <s v="I250206"/>
        <s v="I240683"/>
        <s v="I240684"/>
        <s v="I240700"/>
        <s v="I240701"/>
        <s v="I240702"/>
        <s v="I240703"/>
        <s v="I240704"/>
        <s v="I240705"/>
        <s v="I240782"/>
        <s v="I250114"/>
        <s v="I250201"/>
        <s v="I250202"/>
        <s v="I250203"/>
        <s v="I250205"/>
        <s v="I250213"/>
        <s v="I250208"/>
        <s v="I250209"/>
        <s v="INT-23-00439"/>
        <s v="I250210"/>
        <s v="I250211"/>
        <s v="I250212"/>
        <s v="I250298"/>
        <s v="I250307"/>
        <s v="I250326"/>
        <s v="I250327"/>
        <s v="I250374"/>
        <s v="I250375"/>
        <s v="I250376"/>
        <s v="I250377"/>
        <s v="I250378"/>
        <s v="I250379"/>
        <s v="I250380"/>
        <s v="I250681"/>
        <s v="I250734"/>
        <s v="I250737"/>
        <s v="I260060"/>
        <s v="I260061"/>
        <s v="I260068"/>
        <s v="I260105"/>
        <s v="I260159"/>
        <s v="I260160"/>
        <s v="I260179"/>
        <s v="I260180"/>
        <s v="I260208"/>
        <s v="I260294"/>
        <s v="I260295"/>
        <s v="I260296"/>
        <s v="I260298"/>
        <s v="I260361"/>
        <s v="INT-21-00315"/>
        <s v="INT-23-00435"/>
        <s v="INT-23-00436"/>
        <s v="INT-23-00437"/>
        <s v="INT-23-00438"/>
        <s v="INT-23-00440"/>
        <s v="INT-23-00441"/>
        <s v="INT-23-00442"/>
        <s v="INT-23-00444"/>
        <s v="INT-23-00445"/>
        <s v="INT-23-00446"/>
        <s v="INT-23-00447"/>
        <s v="INT-23-00764"/>
      </sharedItems>
    </cacheField>
    <cacheField name="CEM Initiation Date" numFmtId="14">
      <sharedItems containsDate="1" containsMixedTypes="1" minDate="2020-12-30T00:00:00" maxDate="2025-07-18T00:00:00"/>
    </cacheField>
    <cacheField name="City Name" numFmtId="0">
      <sharedItems containsBlank="1" count="37">
        <s v="Feeders/Transportations"/>
        <s v="Dera Ghazi Khan"/>
        <s v="Hafizabad"/>
        <s v="Jhang"/>
        <s v="Karachi"/>
        <s v="Kasur"/>
        <s v="Lahore"/>
        <s v="Lalamusa"/>
        <s v="Mandi Bahauddin"/>
        <s v="Multan"/>
        <s v="Narowal"/>
        <s v="Rawalpindi"/>
        <s v="Sadiqabad"/>
        <s v="Islamabad"/>
        <s v="Quetta"/>
        <s v="Sialkot"/>
        <s v="Chitral"/>
        <s v="Gujranwala"/>
        <s v="Abbottabad"/>
        <s v="Haripur"/>
        <s v="Swat"/>
        <s v="Mardan"/>
        <s v="Jhelum"/>
        <s v="Sargodha"/>
        <s v="Rahim Yar Khan"/>
        <s v="Faisalabad"/>
        <s v="Daska"/>
        <s v="Okara"/>
        <s v="Hyderabad"/>
        <s v="Torkhan Border"/>
        <s v="Wahh"/>
        <s v="Bahawalpur"/>
        <s v="Peshawar"/>
        <s v="Sahiwal"/>
        <s v="Sukkur"/>
        <m u="1"/>
        <s v="Jhelum (P4)" u="1"/>
      </sharedItems>
    </cacheField>
    <cacheField name="Fesibility Name" numFmtId="0">
      <sharedItems containsBlank="1" count="97">
        <s v="DG Khan"/>
        <s v="Hafizabad"/>
        <s v="Jhang"/>
        <s v="Buffer Zone Khi"/>
        <s v="Kasur"/>
        <s v="Muridky, Kalasha Kako, Shadra"/>
        <s v="Lalamusa"/>
        <s v="Mandi Bahauddin"/>
        <s v="DHA Multan"/>
        <s v="Narowal"/>
        <s v="PAF Base Chaklala"/>
        <s v="Rawalpindi"/>
        <s v="Sadiqabad"/>
        <s v="Islamabad DHA Ph1"/>
        <s v="Quetta Cantt"/>
        <s v="Sialkot Cantt"/>
        <s v="Top City Islamabad"/>
        <s v="Askari Lahore"/>
        <s v="Chinar Bagh Lahore"/>
        <s v="Al Jalil &amp; Al khalil LHE"/>
        <s v="Chitral Ph1"/>
        <s v="Askari Sialkot"/>
        <s v="Naval Anchorage and other Areas (ISB)"/>
        <s v="Royal Palm &amp; Canal View"/>
        <s v="Abbottabad Ph2"/>
        <s v="Haripur Ph2"/>
        <s v="Swat Ph2"/>
        <s v="Mardan Ph2"/>
        <s v="Jhelum- Kala Gojran"/>
        <s v="Sialkot"/>
        <s v="Quetta"/>
        <s v="Sargodha"/>
        <s v="RahimYar Khan Ph2"/>
        <s v="Faisalabad Ph4"/>
        <s v="Abbottabad"/>
        <s v="Daska"/>
        <s v="Okara"/>
        <s v="Askari RWP (4-7-10)"/>
        <s v="Gujranwala Ph3"/>
        <s v="Swat"/>
        <s v="Hyderabad"/>
        <s v="Lahore Ph5"/>
        <s v="Multan Ph3"/>
        <s v="Karachi Ph5"/>
        <s v="PSW to Torkham Border"/>
        <s v="Torkhan Border"/>
        <s v="Bahadurabad (KTTC)"/>
        <s v="ISB DHA Ph4"/>
        <s v="Haripur Hazara"/>
        <s v="Gujranwala"/>
        <s v="Jhelum Ph2"/>
        <s v="Mardan"/>
        <s v="Wah Cantt"/>
        <s v="Multan Misc. Areas"/>
        <s v="Mingora"/>
        <s v="ISB DHA Ph-5"/>
        <s v="DHA KHI - Common Corridor Project"/>
        <s v="Askari Multan"/>
        <s v="Islamabad"/>
        <s v="Faisalabad"/>
        <s v="Bahawalpur (P3)"/>
        <s v="Islamabad Ph3 (P2)"/>
        <s v="Peshawar (P2)"/>
        <s v="Sahiwal (P2)"/>
        <s v="Wahh Estate"/>
        <s v="Gulshan-e-Maymar"/>
        <s v="CTC Lahore"/>
        <s v="Bahwalpur (P2)-B"/>
        <s v="ISB-BT-Ph-8"/>
        <s v="DHA Gujranwala"/>
        <s v="Jhelum (P4)"/>
        <s v="DHA PH 7-8"/>
        <s v="DHA PH 1-5"/>
        <s v="Al Hafeez Garden &amp; Tariq Garden"/>
        <s v="Faisalabad Citi Hosuing Extension"/>
        <s v="Khyban-e-Amin, High court &amp; Al Rehman PH4"/>
        <s v="Palm City Lahore"/>
        <s v="Gujranwala Makki Road"/>
        <s v="LHE - DHA Phase 6, EME, Rahbar"/>
        <s v="Darussalam_LucknowSociety_DadabhoyTown"/>
        <s v="Model Town_Sh Faisal_Faisal Cant"/>
        <s v="Sukkur"/>
        <s v="Petaro Garrison, Hyderabad"/>
        <s v="Lhr MW City &amp; Al Hafeez Ph-1"/>
        <s v="Gujranwala Ph2"/>
        <s v="Karachi Misc Areas"/>
        <s v="Hyderabad Misc Areas"/>
        <s v="Lahore Misc Areas"/>
        <s v="Bahawalpur"/>
        <s v="Faisalabad Misc Areas"/>
        <s v="Sahiwal Misc Areas"/>
        <s v="Islamabad Misc Areas"/>
        <s v="Rawalpindi Misc Areas"/>
        <s v="Wah Cant Misc Ares"/>
        <s v="Peshawar Misc Areas"/>
        <s v="Askari (1-6) Karachi"/>
        <m u="1"/>
      </sharedItems>
    </cacheField>
    <cacheField name="Area / Section / Pocket / Society (Original Name)" numFmtId="0">
      <sharedItems containsBlank="1" count="1117">
        <s v="Feeder"/>
        <s v="Royal Pearl Enclave"/>
        <s v="Main Area P1"/>
        <s v="Gulberg housing Society"/>
        <s v="New Defence"/>
        <s v="Main Area P2"/>
        <s v="Main Area P3"/>
        <s v="Khayaban e Sarwar"/>
        <s v="Adam Housing-P1"/>
        <s v="Dream City"/>
        <s v="Adam Housing-P2"/>
        <s v="Model Town"/>
        <s v="Railway Civil Lines P1"/>
        <s v="Garden Town"/>
        <s v="K Gaardens"/>
        <s v="Railway Civil Lines P2"/>
        <s v="Al Inam Gardens"/>
        <s v="Transportation"/>
        <s v="Al Rasool Town"/>
        <s v="Ejaz Town"/>
        <s v="Part of New Defence"/>
        <s v="Khayaban i Abid"/>
        <s v="CPC Colony"/>
        <s v="Al Hussain Garden"/>
        <s v="Usmania Village"/>
        <s v="Zam Zam City"/>
        <s v="Canal View"/>
        <s v="New Model Town"/>
        <s v="NMC Colony 1"/>
        <s v="Royal city"/>
        <s v="Sana Valley"/>
        <s v="Gul zameen Colony"/>
        <s v="Indus Smart City"/>
        <s v="Tulip City"/>
        <s v="HVTR &amp; MB &amp; POR &amp; JBR"/>
        <s v="Makkah Town &amp; Ali Town"/>
        <s v="Sunny Garden"/>
        <s v="Al Kareem City"/>
        <s v="Hassan Town"/>
        <s v="Canal &amp; Officer &amp; Faisal"/>
        <s v="Sukheke Hafizabad Road"/>
        <s v="Akhtar Town &amp; Tarrar Road"/>
        <s v="Kot Hashmat 1 &amp; Kot Hashmat 2"/>
        <s v="Alipur Chatta Road Pocket 2"/>
        <s v="Defence Colony"/>
        <s v="Zahoor Orchard"/>
        <s v="Kassoki Road P1"/>
        <s v="Kassoki Road P2"/>
        <s v="Qazipura_Qadirabad Srndg Area"/>
        <s v="Sultan Residencia Park"/>
        <s v="Alipur Chatta Road Pocket 1"/>
        <s v="Sattellite Town"/>
        <s v="Unknown Society 5"/>
        <s v="Zahoor Orchard Town"/>
        <s v="Shalimar_Al Hamra Town"/>
        <s v="Azam Garden"/>
        <s v="Unknown Society 2 &amp; Iqbal Town"/>
        <s v="Madina Town"/>
        <s v="Iqbal Garden"/>
        <s v="Anarkali Bazar"/>
        <s v="Gulberg"/>
        <s v="Satellite Town_PK1"/>
        <s v="Ghaziabad"/>
        <s v="Ali Town"/>
        <s v="Civil Lines"/>
        <s v="Gulshan Colony"/>
        <s v="Samanabad"/>
        <s v="Madina Colony"/>
        <s v="Chaudary Colony"/>
        <s v="Paradise City"/>
        <s v="Shadab Colony"/>
        <s v="Satellite Town_PK3"/>
        <s v="Satellite Town_PK2"/>
        <s v="Lalazar Colony"/>
        <s v="Al Karam City Phase 1"/>
        <s v="Sultan Colony"/>
        <s v="Unknown-2"/>
        <s v="Unknown Society 3"/>
        <s v="Khokar Colony"/>
        <s v="Shah Block"/>
        <s v="Officers Colony"/>
        <s v="Unknown-1"/>
        <s v="P5"/>
        <s v="P6"/>
        <s v="P2"/>
        <s v="P4"/>
        <s v="P1"/>
        <s v="P3"/>
        <s v="Qadirabad , NoorShah Wali and K"/>
        <s v="Main Kasur P-2"/>
        <s v="Khara Road and Nafees Colony"/>
        <s v="Dhorr Kot Road &amp; Kot Fateh Din"/>
        <s v="Khara Road"/>
        <s v="Main Kasur P-4"/>
        <s v="Saeedabad"/>
        <s v="Saleem Town Ph-1"/>
        <s v="Azhar Colony Khara Road and Bas"/>
        <s v="Main Kasur P-5"/>
        <s v="Peeru wala Road"/>
        <s v="Kasur Raiwand Road"/>
        <s v="Tariq Colony"/>
        <s v="New City"/>
        <s v="Main Kasur P-1"/>
        <s v="Road Kot"/>
        <s v="Ali Ahmed Shah Colony"/>
        <s v="Main Kasur P-3"/>
        <s v="Ideal Garden Housing"/>
        <s v="Al-Kareem Garden"/>
        <s v="Nadeem Park"/>
        <s v="Munir Shaheed Colony"/>
        <s v="Saif City "/>
        <s v="Al-Majeed Housing Scheme"/>
        <s v="Haji Park Phase 1"/>
        <s v="Haji Park Bypass"/>
        <s v="Officer Colony"/>
        <s v="Hamza Town"/>
        <s v="Mustafa Park"/>
        <s v="Maqbool Town"/>
        <s v="Haji Park Commercial "/>
        <s v="Abdul Khaliq Colony"/>
        <s v="Shahdara Town"/>
        <s v="KOT Abdul Malik"/>
        <s v="Muridke"/>
        <s v="Ferozewala"/>
        <s v="Kala Shah Kaku"/>
        <s v="Lahore Jaranwala Road"/>
        <s v="Safdarabad"/>
        <s v="Feroz Wattowan-i"/>
        <s v="Ajnianwala"/>
        <s v="Jandiala Sher Khan"/>
        <s v="Mirza Virkan"/>
        <s v="Ghang"/>
        <s v="Rakh Hiran Minara"/>
        <s v="Kot Sondha"/>
        <s v="Kaloke"/>
        <s v="Jatri Kohna"/>
        <s v="Chalk no.12"/>
        <s v="Kurkle Androon"/>
        <s v="Nokhar"/>
        <s v="Muradey Kalan"/>
        <s v="Bahrrian Wala"/>
        <s v="Nazri Lubana"/>
        <s v="Eid Gah, Rehmat Abbas,Kaira Muh"/>
        <s v="Syda Gol,Faisalpur,Jogi&amp;Qasbah&amp;"/>
        <s v="Karimpura, Hajipura, SabriMuhal"/>
        <s v="Mehar Muhallah,Weraowala,Sadiqa"/>
        <s v="Gunjra Road,Bagh e Syedan &amp; Bud"/>
        <s v="Thirkian,Asghar Town,Ahmad Town"/>
        <s v="Darbari, Qureshi Muhallah,Shad "/>
        <s v="Dhamah,Lalazar &amp; Railway Colony"/>
        <s v="Sufi City Housing Scheme PK-2"/>
        <s v="Sufi City Housing Scheme PK-1"/>
        <s v="Gillani Town,Tariqabad,Sufipura"/>
        <s v="Al-Rehman, Eiffel, Sultan Town"/>
        <s v="Gurrah Muhallah"/>
        <s v="Kachehri Area"/>
        <s v="Unkown Area 6"/>
        <s v="Tajpura, Shalimar &amp; Amin Twn"/>
        <s v="Arshad Town and Model Town"/>
        <s v="District Complex, Complex City"/>
        <s v="Unkown Area 2"/>
        <s v="Qila Gujjran, Rehmanpura"/>
        <s v="Unkown Area 4"/>
        <s v="Ranger Colony"/>
        <s v="Unkown Area 3"/>
        <s v="Bangali Town"/>
        <s v="Hajipura"/>
        <s v="Sattelite Town"/>
        <s v="Hamza Ali town"/>
        <s v="Shalimar City"/>
        <s v="Jinnah City"/>
        <s v="Royal Palm City"/>
        <s v="Gulberg Town"/>
        <s v="Manzoorabad"/>
        <s v="Paradise Complex"/>
        <s v="Block M"/>
        <s v="Block Q"/>
        <s v="Block R"/>
        <s v="DHA Rumanza-P1"/>
        <s v="DHA Villas"/>
        <s v="Additional Cost"/>
        <s v="Samanabad-College Area"/>
        <s v="Moh Meera Shah Hussain"/>
        <s v="Circular Road"/>
        <s v="Doctor's Colony"/>
        <s v="Pasrur Bypass , City Commercial"/>
        <s v="Pan peer Road Societies"/>
        <s v="MOh Bijli Ghar"/>
        <s v="Al-Reheem Garden"/>
        <s v="Punjab Housing &amp; NPS"/>
        <s v="Mushtaq Town"/>
        <s v="Narowal Bypass to Nawab Town (C"/>
        <s v="Mohala Hajver Nagar Open Area"/>
        <s v="Nisari Muhallah &amp; Muslim Town S"/>
        <s v="Khayaban-e-Nawab"/>
        <s v="Al-Rehmanpura and Zafarwal Road"/>
        <s v="Hayat Town"/>
        <s v="Katchery Road and Allama Iqbal "/>
        <s v="Bismilllah Society"/>
        <s v="Habib Garden"/>
        <s v="Rana Shami Town &amp; Satellite Tow"/>
        <s v="Manik Road Mohala Hussainabad"/>
        <s v="Usman Trade City"/>
        <s v="Al-Raheem Residencia"/>
        <s v="Green City Park"/>
        <s v="Abdullah City"/>
        <s v="Sadeeqpura"/>
        <s v="Al-Hamra City"/>
        <s v="Al-Rafeh Garden"/>
        <s v="PAF Base Chaklala"/>
        <s v="Muncipal Town, Illyas Colony,"/>
        <s v="Commercial Area, Kothi Mohallah"/>
        <s v="Satellite Town, Aziz Town, Gill"/>
        <s v="Zakria Garden,Unknown 3-4,"/>
        <s v="Arif Town, Shahzad Colony"/>
        <s v="Hussainabad &amp; Ghafoorabad"/>
        <s v="Haider Colony"/>
        <s v="Allama Iqbal Town, Aslam Town, "/>
        <s v="Warriach Town &amp; Arian Colony"/>
        <s v="Haq Town"/>
        <s v="Muhajir Colony, Old  Sadiqabad "/>
        <s v="Noor Colony,Zamindara Housing"/>
        <s v="Model Avenue"/>
        <s v="Mehar Farid Colony"/>
        <s v="Jinnah Town, Mohallah Islampura"/>
        <s v="Tibba Qadirabad"/>
        <s v="Ajmal Town,Faisal Town"/>
        <s v="Mustafa , Zafar, Bismillah, Kar"/>
        <s v="Mujahid Colony, Tipu Sultan "/>
        <s v="Izhar Enclave,Unknown1,Unknown2"/>
        <s v="Model Town, Arfat Town"/>
        <s v="Rustam Colony &amp; Mohallah "/>
        <s v="Rao Town"/>
        <s v="Al Hassan, Jamal City, Al Noor "/>
        <s v="Public Colony &amp; Commercial Area"/>
        <s v="Zamzam Garden,Jeevan City"/>
        <s v="Model City Housing"/>
        <s v="Indus Town"/>
        <s v="Cheema Town, Permi Town"/>
        <s v="Akbar Town &amp; Laghari Colony"/>
        <s v="Chief Residencia Housing Societ"/>
        <s v="Faiz Colony"/>
        <s v="Al Haram City, Hamza City Overs"/>
        <s v="Siraj Colony,Sukh Chain Housing"/>
        <s v="Gulshen I Azmat, Maqbool City"/>
        <s v="Ali Tiown &amp; New Ali Town"/>
        <s v="Abid Colony"/>
        <s v="Azizabad"/>
        <s v="Rehman Avenue"/>
        <s v="Heaven City"/>
        <s v="Awan Housing Society"/>
        <s v="Amir Canal View, Canal Residenc"/>
        <s v="Gulshen I Iqbal"/>
        <s v="DHA_Ph-1_P2"/>
        <s v="DHA_Ph-1_P3"/>
        <s v="DHA_Ph-1_P1"/>
        <s v="Cantt_P2"/>
        <s v="Cantt_P1"/>
        <s v="Cantt.P_3"/>
        <s v="Cantt.P_1"/>
        <s v="Cantt.P_2"/>
        <s v="Cantt Commercial"/>
        <s v="Block-A"/>
        <s v="Block-C"/>
        <s v="Block-B"/>
        <s v="Block-D"/>
        <s v="Main CO ODF Rack"/>
        <s v="Askari-10 P1"/>
        <s v="Askari-10 P2"/>
        <s v="Askari-11 P1"/>
        <s v="Askari-11 P3"/>
        <s v="Askari-11 P2"/>
        <s v="Askari-9"/>
        <s v="Askari-5"/>
        <s v="Askari-1"/>
        <s v="Drop Cable Installation till Premises Wall"/>
        <s v="Askari-10 Sec-S"/>
        <s v="Askari-2"/>
        <s v="Installation / Termination of Cables &amp; Testing of Man ODF Rack"/>
        <s v="Rehman Garden-2 Pk-1"/>
        <s v="Rehman Garden-2 Pk-5"/>
        <s v="Rehman Garden-2 Pk-7"/>
        <s v="Rehman Garden-2 Pk-2"/>
        <s v="Chinar_Bagh_P01"/>
        <s v="Chinar_Bagh_P02"/>
        <s v="Chinar_Bagh_P03"/>
        <s v="Rehman Garden-2 Pk-4"/>
        <s v="Rehman Garden-2 Pk-6"/>
        <s v="Rehman Garden-2 Pk-8"/>
        <s v="Eden Lane Villas 2"/>
        <s v="Rehman Garden-2 Pk-3"/>
        <s v="Al Kabeer Ph-2-Pk2"/>
        <s v="Al Jalil Housing P2"/>
        <s v="Al Jalil Housing P4"/>
        <s v="Al Kabeer Ph-2-Pk1"/>
        <s v="Al Jalil Housing P3"/>
        <s v="Central Park Housing-P1"/>
        <s v="Central Park Housing-P3"/>
        <s v="Al Kabeer Ph-2-Pk3"/>
        <s v="Central Park Housing-P2"/>
        <s v="Al Kabeer Town Ph-1"/>
        <s v="Al Hamra"/>
        <s v="Chitral City"/>
        <s v="Bakarabad &amp; Jughoor"/>
        <s v="Askari-II"/>
        <s v="Askari-I"/>
        <s v="Naval ANchorage"/>
        <s v="Roshan Pakistan"/>
        <s v="C-18"/>
        <s v="18_P1"/>
        <s v="18_P2"/>
        <s v="P9"/>
        <s v="Jhangi Qazian"/>
        <s v="Jhangi Saeedan Extension"/>
        <s v="Al Mansoor Town Ext."/>
        <s v="Kaghan Colony Extension"/>
        <s v="Kareenpura Extension"/>
        <s v="TIP Housing"/>
        <s v="Main KKH &amp; Lari Adda"/>
        <s v="Darvesh P2"/>
        <s v="Kangra Colony P2"/>
        <s v="Gulzar Colony &amp; Main Rd"/>
        <s v="Darvesh P1"/>
        <s v="Kangra Colony P1"/>
        <s v="T &amp; T Colony"/>
        <s v="Noor Colony"/>
        <s v="Pak China Phosphate Colony"/>
        <s v="Roshanabad"/>
        <s v="Main Bazar Mingora"/>
        <s v="Landikas_Rang Mohalla"/>
        <s v="Rahimabad_Qambar"/>
        <s v="Aman kot"/>
        <s v="River Area_Hayatabad"/>
        <s v="Kanju Road P02"/>
        <s v="Saidu Sharif P2"/>
        <s v="Kanju Road P01"/>
        <s v="Saidu Sharif P1"/>
        <s v="Gul Kada"/>
        <s v="Khwaja abad"/>
        <s v="Makan Bagh"/>
        <s v="Muslimabad"/>
        <s v="Green Acres P1"/>
        <s v="Cantt"/>
        <s v="Guli Bagh"/>
        <s v="Gaju_Khaksar_Shams Gunj"/>
        <s v="Daman &amp; Kilo Town"/>
        <s v="Bari Chum"/>
        <s v="Green Acres P2"/>
        <s v="Katcheri Road"/>
        <s v="Abdullah Colony &amp; Nawa Killy"/>
        <s v="Bicket Gunj"/>
        <s v="New Surkh Dheri"/>
        <s v="New Bagh Colony"/>
        <s v="Pohan Colony"/>
        <s v="Center Colony"/>
        <s v="Labour Colony"/>
        <s v="Shamsi Rd"/>
        <s v="Maqam Mandi"/>
        <s v="Sharifabad"/>
        <s v="Defence Housing"/>
        <s v="VIP Housing"/>
        <s v="Kala Gujran_P1"/>
        <s v="Kala Gujran_P2"/>
        <s v="Diamond Citi P2"/>
        <s v="CITI Housing E_F_G"/>
        <s v="Citi Housing Sec-A_Sectn-1"/>
        <s v="Towards Ugoki Mor"/>
        <s v="Fatehger Ext "/>
        <s v="Roras Road"/>
        <s v="Kent Housing Ext."/>
        <s v="Marala Road &amp; Muradpur"/>
        <s v="Peerwali"/>
        <s v="Christian Town &amp; Muslim Town"/>
        <s v="Zahoor Elahi Road"/>
        <s v="Jallianwala"/>
        <s v="Towards Chitti Sheikh"/>
        <s v="Rangpura Road"/>
        <s v="Gohaddpur to Ghaniabad"/>
        <s v="Bonkan"/>
        <s v="Hunterpura Ext"/>
        <s v="Zafarwal"/>
        <s v="Nihalchand &amp; Greenwood St"/>
        <s v="Camp Gujran"/>
        <s v="Kashmir Rd Jani  Shop st"/>
        <s v="Shahabpura Main Rd"/>
        <s v="Bograh Ext"/>
        <s v="Ayan Garden"/>
        <s v="Capital Rd &amp; Model Town Ext"/>
        <s v="Fatehgarh"/>
        <s v="Khadim Ali Rd"/>
        <s v="Amir Street Cap Rd &amp; Model Town"/>
        <s v="Rizwan Colony Deen Pura"/>
        <s v="Islampura"/>
        <s v="Istiqlalabad"/>
        <s v="Rehmanpura"/>
        <s v="Zafar Colony"/>
        <s v="Liaquat Colony"/>
        <s v="Ittehad Garden P2"/>
        <s v="Ittehad Garden P1"/>
        <s v="Niazi Colony"/>
        <s v="Rehmat Colony"/>
        <s v="Gulberg+Ahmed+Air view"/>
        <s v="ALi + Fort + Madina"/>
        <s v="Fahad Town"/>
        <s v="Ittehad Town &amp; Other"/>
        <s v="Atta Housing + Canal + Paradise"/>
        <s v="Dastgeer Colony"/>
        <s v="Killi Payen"/>
        <s v="Sabzal Road"/>
        <s v="FDA City_P3"/>
        <s v="FDA City_P1"/>
        <s v="FDA City_P2"/>
        <s v="M3-Ind.Estate_P2"/>
        <s v="M3-Ind.Estate_P1"/>
        <s v="Satellite Town_x000a_"/>
        <s v="CITI Housing D Block"/>
        <s v="Naimat Colony"/>
        <s v="Eden Villas"/>
        <s v="Wapda Town"/>
        <s v="Nawab City"/>
        <s v="Royal Villas EXT."/>
        <s v="Zuabir Colony"/>
        <s v="Shehzad Colony"/>
        <s v="Salhad"/>
        <s v="Mujahid Town_Ali Town"/>
        <s v="Gulshan e Makkah"/>
        <s v="Meadows_I"/>
        <s v="Layllpur Garden"/>
        <s v="Jalvi Market"/>
        <s v="Gulshan e Haram-II"/>
        <s v="Canal Garden_Canal Rd"/>
        <s v="Bhatti Colony"/>
        <s v="Canal Burg"/>
        <s v="Al Rehmat Villa"/>
        <s v="Younas Town"/>
        <s v="Bilal City "/>
        <s v="Canal Park"/>
        <s v="Iqbal Stadium Comm.Area"/>
        <s v="Green Village"/>
        <s v="Haneef Garden"/>
        <s v="Farid Town"/>
        <s v="Ayub Park "/>
        <s v="1-4L"/>
        <s v="Karmawala"/>
        <s v="Faisal_Town"/>
        <s v="Willoughby Road appartments"/>
        <s v="Askari-10"/>
        <s v="Askari-4"/>
        <s v="Nazeer Apt."/>
        <s v="Ajwa City_P2"/>
        <s v="Ajwa City_P1 "/>
        <s v="Sui Gas Road"/>
        <s v="Garden Town_P1"/>
        <s v="SKT Rd Pocket 02"/>
        <s v="Garden Town_P3"/>
        <s v="Pasrur Rd &amp; Skt Bypass"/>
        <s v="Garden Town_P2"/>
        <s v="Tanveer Town &amp; Ratta Rd"/>
        <s v="Khokhar k_BOQ"/>
        <s v="Civil Line Area BOQ"/>
        <s v="GT Rd Pocket 11"/>
        <s v="SKT Rd Pocket 01"/>
        <s v="GT Rd Pocket 10"/>
        <s v="GT Rd Pocket 09"/>
        <s v="Ghorrdo Road "/>
        <s v="Parao Road"/>
        <s v="SKT Rd Pocket 03"/>
        <s v="SKT Rd Pocket 04"/>
        <s v="GT Rd Pocket 12"/>
        <s v="GT Rd Pocket 08"/>
        <s v="GT Rd Pocket 07"/>
        <s v="Disposal Road"/>
        <s v="GT Rd Pocket 06"/>
        <s v="SKT Rd Pocket 05"/>
        <s v="Fazal Town"/>
        <s v="Civil lines Lower End"/>
        <s v="Hafizabad Road"/>
        <s v="Derai P1"/>
        <s v="Saidu Ext"/>
        <s v="Derai P2"/>
        <s v="Cable Stringing "/>
        <s v="Derai P3"/>
        <s v="24F Cable"/>
        <s v="Feeder From PoP"/>
        <s v="Fazal Sun City"/>
        <s v="Latifabad No 10"/>
        <s v="Hyd Cantt P02"/>
        <s v="Wapda Colony"/>
        <s v="Latifabad No 04"/>
        <s v="Bismillah City &amp; Ext"/>
        <s v="MB Shora Colony"/>
        <s v="New Wahdat Colony"/>
        <s v="Marvi Town &amp; Marvi Garden"/>
        <s v="Hyd Cantt P01"/>
        <s v="Gulshan e Bakhtawar Ext"/>
        <s v="SSGC Housing "/>
        <s v="Saima Down Town"/>
        <s v="Site Area &amp; Shanghai Tower"/>
        <s v="Khursheed Town"/>
        <s v="Abdullah Sports Tower Ext"/>
        <s v="Ink City 02 P03"/>
        <s v="Barrage Colony"/>
        <s v="Ink City 02 P01"/>
        <s v="Ink City 02 P02"/>
        <s v="Hyd Cantt P03"/>
        <s v="Sarfaraz Colony"/>
        <s v="Barrage Officer Colony"/>
        <s v="Park View_T.B_P4"/>
        <s v="Park View_T.B_P2"/>
        <s v="N LHR City P1"/>
        <s v="N LHR City P2"/>
        <s v="PAEC T.Buried"/>
        <s v="Park View_T.B_P3"/>
        <s v="LDA_Ph-2"/>
        <s v="LDA_Ph-1"/>
        <s v="Etihad Town"/>
        <s v="LDA_Ph-3"/>
        <s v="Ferozpur Road"/>
        <s v="Sherwani_Shadab Hsng Scty"/>
        <s v="Township_A2_P02"/>
        <s v="Park View_Hybrid_P1"/>
        <s v="Township_B1_P04"/>
        <s v="Township_A2_P01"/>
        <s v="Township_B1_P03"/>
        <s v="LC_P1"/>
        <s v="Township_B1_P02"/>
        <s v="Lawarance Road &amp; China Road"/>
        <s v="Township_B1_P01"/>
        <s v="Mall Road"/>
        <s v="Jail Road Bird Wood &amp; Waris Co "/>
        <s v="Township_B2_P02"/>
        <s v="LC_P2"/>
        <s v="LC_P4"/>
        <s v="LC_P3"/>
        <s v="Abid Market"/>
        <s v="Township_C1_BL03"/>
        <s v="Township_C2_BL03"/>
        <s v="LC_P6"/>
        <s v="LC_P5"/>
        <s v="Ilyas Colony"/>
        <s v="Township_B2_P01"/>
        <s v="LC_P7"/>
        <s v="Rehan Gardens Ph 1&amp;2"/>
        <s v="Jinnah Colony Aerial"/>
        <s v="Citi Housing Jinnah Block-P2"/>
        <s v="Citi Housing Jinnah Block-P1"/>
        <s v="Adam Housing "/>
        <s v="Citi Housing Sector D"/>
        <s v="Gulshen e Yousaf &amp; Stadium"/>
        <s v="Sadiqabad latifabad Wahidabad"/>
        <s v="Nayyab City &amp; Extension"/>
        <s v="Fatima Jinnah Town D"/>
        <s v="Fatima Jinnah Town B"/>
        <s v="Fatima Jinnah Town H"/>
        <s v="Fatima Jinnah Town F"/>
        <s v="Fatima Jinnah Town A"/>
        <s v="Multan Golf City"/>
        <s v="Dewan ka Bagh"/>
        <s v="Al Nawab Rehman Villas AlKareem"/>
        <s v="Buch Villas Extn."/>
        <s v="Green Fort Housing Society"/>
        <s v="Fatima Jinnah Town E"/>
        <s v="Fatima Jinnah Town G"/>
        <s v="Nawab Bhatta Colony"/>
        <s v="Royal Residencia"/>
        <s v="Fatima Jinnah Town J"/>
        <s v="Marhaba Canal View"/>
        <s v="Western Fort"/>
        <s v="Nayab Grace City"/>
        <s v="Fatima Jinnah Town C"/>
        <s v="Ibrahim Garden"/>
        <s v="Dream Valley"/>
        <s v="Canal View Multan"/>
        <s v="Sayyam City"/>
        <s v="Gulshan-i-Ghafoor"/>
        <s v="Posh AVenue"/>
        <s v="Bhutta Colony"/>
        <s v="AFOHS PK-3"/>
        <s v="AFOHS PK-1"/>
        <s v="Redline"/>
        <s v="F.B Area Block-21"/>
        <s v="Callachi Society"/>
        <s v="AFOHS PK-2"/>
        <s v="Madras CHS"/>
        <s v="Diamond City_Wasi Country Park"/>
        <s v="Pak Ideal CHS P2"/>
        <s v="Unknown Society 20"/>
        <s v="Pak Ideal CHS P1"/>
        <s v="PiliBheet Society"/>
        <s v="Chandni Chowk"/>
        <s v="Scheme33_MalirCantt_MDU_P01"/>
        <s v="Al Rahim City Ph-2"/>
        <s v="Al Rahim City Ph-1"/>
        <s v="Sadabad Society"/>
        <s v="Custom Preventive CHS"/>
        <s v="Oasis Park Residencia"/>
        <s v="Kings_ASF_ Tower_P01"/>
        <s v="Kings_ASF_ Tower_P02"/>
        <s v="Gulshan Block-4A"/>
        <s v="Amynabad"/>
        <s v="NIPA Society"/>
        <s v="Unknown Society_22"/>
        <s v="Saima Villas"/>
        <s v="Water Board Society"/>
        <s v="AbrazulMinal_KingsBridgeView"/>
        <s v="Scheme33_MalirCantt_MDU_P02"/>
        <s v="Scheme33_MalirCantt_MDU_P03"/>
        <s v="Scheme33_MalirCantt_MDU_P04"/>
        <s v="Ya Rehman Society"/>
        <s v="Sum Sum Tower"/>
        <s v="Pioneer Fountain_KHI UNI"/>
        <s v="PSW to Torkham Border"/>
        <s v="Bahadurabad &amp; Sharfabad"/>
        <s v="DHA Ph-4 P2"/>
        <s v="DHA Ph-4 P1"/>
        <s v="Sarai Saleh"/>
        <s v="Roshan_Noor ext._Madina_Uni"/>
        <s v="Makhan_Malikyar_Kalas"/>
        <s v="Tariq Garden &amp; Makki Road Area"/>
        <s v="Citi Housing Block D_E_F Extn."/>
        <s v="Kharala"/>
        <s v="Bagh Mohalla &amp;  Naya Mohallla"/>
        <s v="Makhdoomabad"/>
        <s v="Unkown Society 17"/>
        <s v="Bala Gujjran"/>
        <s v="Unkown Society 18"/>
        <s v="Unknown Society 14-P2"/>
        <s v="Gulistan_town"/>
        <s v="Unkown Society 7"/>
        <s v="Unknown Society_23"/>
        <s v="Shahabpura"/>
        <s v="Unkown Society 19"/>
        <s v="Unknown Society _ 4"/>
        <s v="Habibpura"/>
        <s v="Barkat Town"/>
        <s v="Unknown Society 10"/>
        <s v="Unknown Society_11"/>
        <s v="Unkown Society 24"/>
        <s v="Unknown Society 9"/>
        <s v="Ghalotian Mor"/>
        <s v="Al Barkat Villas"/>
        <s v="Qazi Town"/>
        <s v="Khy-e-Manzoor"/>
        <s v="Unknown Society _3"/>
        <s v="Unknown Society 14-P4"/>
        <s v="Unknown Society_12"/>
        <s v="Latifabad No 09"/>
        <s v="Chal Jamal"/>
        <s v="Unknown Society 13"/>
        <s v="Unkown Society 6"/>
        <s v="Unknown Society 14-P3"/>
        <s v="Unkown Society 15"/>
        <s v="Unkown Society 2"/>
        <s v="Unknown Society _ 5"/>
        <s v="Sambrial_Road"/>
        <s v="Punjab Small Ind. Estate"/>
        <s v="Unkown Society 8"/>
        <s v="Unkown Society 1"/>
        <s v="Shamas Pur"/>
        <s v="Khayaban-e-Patni CHS"/>
        <s v="Unknown Society 14-P1"/>
        <s v="Unknown Society 21"/>
        <s v="Unkown Society 16"/>
        <s v="Kokan CHS"/>
        <s v="Mohabatabad P1"/>
        <s v="Mohabatabad P2"/>
        <s v="Malikpura"/>
        <s v="Gulfam Town_Mera Muzzafar"/>
        <s v="Gulshan e Anwar T.Buried"/>
        <s v="Gulistan Colony"/>
        <s v="Tameer e Hayat Colony"/>
        <s v="Defence Housing Society"/>
        <s v="Askari-7 P1"/>
        <s v="Samarzar Housing Society"/>
        <s v="Askari-7 P2"/>
        <s v="Gulshanabad P01"/>
        <s v="Metro Homes"/>
        <s v="Jhelum Road Buildings"/>
        <s v="New Raza Garden"/>
        <s v="Sabar Wall Colony"/>
        <s v="Gulshanabad P02"/>
        <s v="Raza Gardan Phase 1 &amp; 2"/>
        <s v="Aziz,Imran,Nawab,Gondl,Fjr,Srwr"/>
        <s v="Al Freed Garden Phase 2"/>
        <s v="Z Block NST &amp; Services Colony"/>
        <s v="Salman Pura - Saleem Park"/>
        <s v="Bashir,Chuna Bhati,Jamil"/>
        <s v="Al Freed Garden Phase 1"/>
        <s v="Gulberg City"/>
        <s v="Factory_Area"/>
        <s v="Chak 43 NB,Ali &amp; Yousuf Park"/>
        <s v="Milatabad"/>
        <s v="Green valley"/>
        <s v="Bajwa Colony"/>
        <s v="Bajwa Colony, Samad Pura Road,S"/>
        <s v="Sher Rabbani Town &amp; Ghaziabad"/>
        <s v="Dubai Town"/>
        <s v="Ingaroderai-Takhtaband P01"/>
        <s v="Ingaroderai-Takhtaband P02"/>
        <s v="Kabal P09"/>
        <s v="Ingaroderai-Takhtaband P03"/>
        <s v="Odigram P03"/>
        <s v="Odigram P02"/>
        <s v="Kabal P05"/>
        <s v="Shagai &amp; Akhon Baba P01"/>
        <s v="Shagai &amp; Akhon Baba P02"/>
        <s v="Odigram P06"/>
        <s v="Kabal P03"/>
        <s v="Kabal P08"/>
        <s v="Odigram P01"/>
        <s v="Odigram P04"/>
        <s v="Kabal P07"/>
        <s v=" Between Fizaghat &amp; Sangota"/>
        <s v="Shia Bagh &amp; BUH Qambar P01"/>
        <s v="Kabal P01"/>
        <s v="Shia Bagh &amp; BUH Qambar P02"/>
        <s v="Kabal P04"/>
        <s v="Kabal P06"/>
        <s v="Odigram P05"/>
        <s v="Kabal P02"/>
        <s v="Airport (Ghanshal village) P01 "/>
        <s v="Bismillah Town"/>
        <s v="Gulshanabad P03"/>
        <s v="Orchird Villas"/>
        <s v="Sanobar City"/>
        <s v="Gulshan Town Ph1"/>
        <s v="DKTCC (Remaining Areas)"/>
        <s v="Askari-3"/>
        <s v="PAF Tarnol-P1"/>
        <s v="PAF Tarnol-P2"/>
        <s v="G-11 P4"/>
        <s v="G-11 P1"/>
        <s v="G-11 P3"/>
        <s v="G-11 P2"/>
        <s v="Mumtaz City P2"/>
        <s v="University Town P1"/>
        <s v="University Town P2"/>
        <s v="Mumtaz City P1"/>
        <s v="PHA G-11 &amp; I12"/>
        <s v="N.Blue Ar. &amp; Other Buildings"/>
        <s v="H13_Mainly Hostels"/>
        <s v="Officers Colony Canal Road"/>
        <s v="Fesco Abdullahpur"/>
        <s v="Fesco Colony 132 KV"/>
        <s v="NAYAB Colony Directors Residencies"/>
        <s v="Asif &amp; Hassan Town"/>
        <s v="Japan Town"/>
        <s v="Cheema Town Ph-2"/>
        <s v="Medical Colony"/>
        <s v="B-17 BlockF-P1"/>
        <s v="B-17 BlockF-P2"/>
        <s v="FMC_Partial"/>
        <s v="Faisal Town P3"/>
        <s v="E-17"/>
        <s v="Faisal Town P4"/>
        <s v="Faisal Town P2"/>
        <s v="B-17 BlockD"/>
        <s v="I-14-P1"/>
        <s v="Emaar P1"/>
        <s v="I-14-P3"/>
        <s v="I-14-P4"/>
        <s v="I-14-P2"/>
        <s v="B-17 Blk-D extn"/>
        <s v="Emaar P3"/>
        <s v="Emaar P2"/>
        <s v="Hostel City_Extn"/>
        <s v="Misc.Areas Warsak"/>
        <s v="City Side P02"/>
        <s v="City Side P01"/>
        <s v="Warsak Rd Ext. P4"/>
        <s v="OPF Colony"/>
        <s v="Warsak Rd Ext. P7"/>
        <s v="City Side P03"/>
        <s v="Warsak Rd Ext. P3"/>
        <s v="Warsak Rd Ext. P1"/>
        <s v="Warsak Rd Ext. P5"/>
        <s v="Warsak Rd Ext. P6"/>
        <s v="Warsak Rd Ext. P2"/>
        <s v="Peoples &amp; Bitholdi Colony"/>
        <s v="Razaq Royal Ph-3_P1"/>
        <s v="Razaq Royal Ph-3_P2"/>
        <s v="Muhall Noor &amp; Park Salamat Park"/>
        <s v="Golf City"/>
        <s v="Sitara City"/>
        <s v="Montgomery Society "/>
        <s v="Estate Area P3"/>
        <s v="Estate Area P2"/>
        <s v="Sector X"/>
        <s v="Sector W, ZA &amp; Colonies"/>
        <s v="Sector Z"/>
        <s v="Sector P, U, V &amp; SPECHS"/>
        <s v="Sector R"/>
        <s v="Sector Y"/>
        <s v="Sector T"/>
        <s v="Sector Q"/>
        <s v="Sector S"/>
        <s v="Ali Park &amp; Nadirabad P2"/>
        <s v="Ali Park &amp; Nadirabad P1"/>
        <s v="Gulshan e Ali"/>
        <s v="Haseeb Town,Fahad Colony &amp; Dila"/>
        <s v="Green and Al-hafeez Town"/>
        <s v="Islamia Colony PK2"/>
        <s v="AlNoor Exct-Haram-Garden Ph-4"/>
        <s v="Al-Rahim Garden &amp; Crystal Homes"/>
        <s v="Band Road Extension &amp; Makhdumpu"/>
        <s v="Shahdara &amp; Habib Colony"/>
        <s v="3 Marla Scheme"/>
        <s v="State and Middle Town"/>
        <s v="Model Town C Extension"/>
        <s v="Islamia Colony PK3"/>
        <s v="New_Muslim town"/>
        <s v="Fauji Basti"/>
        <s v="Paragon Ideal Homes"/>
        <s v="Khakwani Colony"/>
        <s v="Mohallah Aam Khass and Noor Sha"/>
        <s v="Islamia Colony PK1"/>
        <s v="Askari"/>
        <s v="Anwarabad Colony"/>
        <s v="Habib Colony"/>
        <s v="Small Industrial Estate"/>
        <s v="Taha Town"/>
        <s v="Safari Garden Phase 2"/>
        <s v="Alibad_Colony"/>
        <s v="Safari Garden Phase 1"/>
        <s v="Bahria P8"/>
        <s v="Bahria P6"/>
        <s v="Bahria P10"/>
        <s v="Bahria P9"/>
        <s v="Bahria P26"/>
        <s v="Bahria P3"/>
        <s v="Bahria P25"/>
        <s v="DHA Sector A ( Villas ) "/>
        <s v="Chak Akka"/>
        <s v="Ranjha Mahira"/>
        <s v="Saeela"/>
        <s v="Chitan"/>
        <s v="Bagga"/>
        <s v="Eid Gah"/>
        <s v="Kantrila"/>
        <s v="Jhakkarr"/>
        <s v="Kotli Allahyar"/>
        <s v="Jahangir"/>
        <s v="Gujjar pur"/>
        <s v="Gharmala"/>
        <s v="Kantrili"/>
        <s v="Chak Hafizan"/>
        <s v="Muftian"/>
        <s v="Thatti Gujran &amp; Mughlan"/>
        <s v="Chak Doulat"/>
        <s v="Gharmala Monan"/>
        <s v="PH-7-P3"/>
        <s v="PH-7-P1"/>
        <s v="PH-7-P5"/>
        <s v="PH-7-P2"/>
        <s v="PH-8-P2"/>
        <s v="Ph-8-IVY-P2"/>
        <s v="Ph-8-IVY-P1"/>
        <s v="PH-8-P1"/>
        <s v="PH-8-P4"/>
        <s v="PH-8-P3"/>
        <s v="PH-8-P5"/>
        <s v="PH-8-P7"/>
        <s v="PH-8-P6"/>
        <s v="DHA PH-5 M"/>
        <s v="DHA PH-4 KK"/>
        <s v="PH-8-P8"/>
        <s v="Ph-1 G &amp; H Block"/>
        <s v="Ph-3 Y &amp; Z Block"/>
        <s v="Ph-4 K Commercial"/>
        <s v="Ph-2 Q Block"/>
        <s v="Ph-1 K Block"/>
        <s v="Ph-5 K Commercial"/>
        <s v="Ph-2 T Block"/>
        <s v="Ph-3 XX Block"/>
        <s v="Tariq Garden"/>
        <s v="Al Hafeez Gdn Ph-2"/>
        <s v="Al Hafeez Garden Ph-5"/>
        <s v="Al Raheem Gdn Ph-2 Extn."/>
        <s v="P4-Citi Housing"/>
        <s v="P1, Extended Part"/>
        <s v="PK01"/>
        <s v="PK03"/>
        <s v="PK04"/>
        <s v="PK05"/>
        <s v="Al Rehman Garden 4"/>
        <s v="PK02"/>
        <s v="High Court Society"/>
        <s v="Palm City "/>
        <s v="PK-02"/>
        <s v="PK-01"/>
        <s v="Rahbr-Sec-2-P1"/>
        <s v="Rahbr-Sec-2-P2"/>
        <s v="Rahbr-Sec-1-P1"/>
        <s v="Rahbr-Sec-1-P2"/>
        <s v="Darussalam Society"/>
        <s v="Lucknow Society"/>
        <s v="Dadabhoy Town"/>
        <s v="Gohar Green"/>
        <s v="Bilal Town"/>
        <s v="Shamsi Society"/>
        <s v="Darakhshan Society PK2"/>
        <s v="SHFT Pocket-2"/>
        <s v="SHFT Pocket-3"/>
        <s v="SHFT Pocket-5"/>
        <s v="Surti_Humaira_Jami"/>
        <s v="Model Colony"/>
        <s v="TariqBinZayed"/>
        <s v="SHFT Pocket-4"/>
        <s v="Kazimabad"/>
        <s v="Alfalah Society"/>
        <s v="Rafah-e-Aam Society"/>
        <s v="Bagh-e-Malir"/>
        <s v="Rafi Gardens_Gulshan e Muneer"/>
        <s v="Alamgir&amp;Jannat ul Barkat "/>
        <s v="Gulshan-e-Rafi"/>
        <s v="Pak Kausar Town"/>
        <s v="Punjabi Sodagran Society"/>
        <s v="M.Ali Shaheed Society_Maaz Town"/>
        <s v="SHFT Pocket-1"/>
        <s v="Gulshan-e-Tayyaba"/>
        <s v="Hansabad"/>
        <s v="Millat Garden"/>
        <s v="Anwar-e-Ibrahim"/>
        <s v="Darakhshan Society PK1"/>
        <s v="Salman Gardens"/>
        <s v="100 Feet Rd P2"/>
        <s v="100 Feet Rd P1"/>
        <s v="Main City P2"/>
        <s v="Main City P1"/>
        <s v="Shikarpur Rd"/>
        <s v="Sachal Township_Kings Crystal"/>
        <s v="Sukkur Township Pocket 1"/>
        <s v="Sukkur Ind Area"/>
        <s v="Unknown 11"/>
        <s v="Sukkur Township P-2_KingCrystl2"/>
        <s v="NewSukkurCityTownship"/>
        <s v="Golimar Area"/>
        <s v="Unknonwn_1"/>
        <s v="Unknown 03"/>
        <s v="Petaro"/>
        <s v="Pocket-5"/>
        <s v="Pocket-4"/>
        <s v="Pocket-3"/>
        <s v="Pocket-7"/>
        <s v="Pocket-1"/>
        <s v="Pocket-2"/>
        <s v="Al Hafeez Garden Ph-1"/>
        <s v="Pocket-6"/>
        <s v="Master Citi Pk-2"/>
        <s v="Waffay Block Rem.Area"/>
        <s v="Master Citi Pk-1"/>
        <s v="Wafay Citi GG Block"/>
        <s v="G magnolia Remaining Part"/>
        <s v="Master Citi Pk-3"/>
        <s v="Jinnah Road"/>
        <s v="DC Colony ext.PK_1"/>
        <s v="Garjakh Road"/>
        <s v="Nowshehra Road"/>
        <s v="Ghordor Road P1"/>
        <s v="DC Colony ext.PK_2"/>
        <s v="Nowshehra Sansi Road"/>
        <s v="Jinnah Road 2"/>
        <s v="Sui Gas Road Pk1"/>
        <s v="Ghordor Road P3"/>
        <s v="Sialkot Road"/>
        <s v="Kashmir Colony 1 &amp; 2"/>
        <s v="Ghordor Road P2"/>
        <s v="Sui Gas Road Pk2"/>
        <s v="Ghordor Road P4"/>
        <s v="Qasim Town"/>
        <s v="Sialkot By Pass"/>
        <s v="Jalil Town"/>
        <s v="Shalimar Town"/>
        <s v="University Town"/>
        <s v="P1 muslim town"/>
        <s v="Al mansoorah colony"/>
        <s v="Aurangzaib Town"/>
        <s v="Green Valley Ph-6"/>
        <s v="Aman Society"/>
        <s v="Gulshan Aziz Colony"/>
        <s v="P2 muslim town"/>
        <s v="PIB  Colony"/>
        <s v="MBCHS"/>
        <s v="Soomra Society"/>
        <s v="FB Area Block-22"/>
        <s v="Muslim Khatri CHS"/>
        <s v="Gulshan Block-19"/>
        <s v="Falaknaz Pebbles"/>
        <s v="Palm Village"/>
        <s v="Indus Society"/>
        <s v="Shah Nawaz Grand City"/>
        <s v="Fortune Arcade"/>
        <s v="Fazaiya Society P2"/>
        <s v="Fazaiya Society P1"/>
        <s v="Cavalry Ext Hybrid"/>
        <s v="Wafaqi Colony"/>
        <s v="BOR"/>
        <s v="Misc. Areas"/>
        <s v="Cavalry Ext Aerial"/>
        <s v="Judicial Colony Ph 2"/>
        <s v="Sultan Town"/>
        <s v="Dream Avenue"/>
        <s v="Mansoora"/>
        <s v="Al-Hamd Society"/>
        <s v="Wocland"/>
        <s v="Al-Raheems Homes"/>
        <s v="AlQuresh Phase 1"/>
        <s v="AlQuresh Phase 2"/>
        <s v="Bahadurpur"/>
        <s v="Citi Housing Sector B"/>
        <s v="Citi Housing Sector C"/>
        <s v="Bilal Colony &amp; Mukhtyar Town"/>
        <s v="Canal Cantt Views"/>
        <s v="Bodla Town"/>
        <s v="Citi Housing Sector A"/>
        <s v="Remount Depot"/>
        <s v="Gulshan e Faiz"/>
        <s v="New Naqshband Colony"/>
        <s v="Aslam, Mujtuba &amp; Canal Colony"/>
        <s v="Allabad, AliTown &amp; IslamPura"/>
        <s v="Gulistan-i-Ashar"/>
        <s v="Gulberg &amp; New Gulberg"/>
        <s v="Qaiserabad"/>
        <s v="Shamsi Colony"/>
        <s v="Qasim Pur Colony"/>
        <s v="Lasani Colony"/>
        <s v="Gulshan e Iqbal"/>
        <s v="Chah Hadi Wala"/>
        <s v="Qasim Villas &amp; Shams Colony"/>
        <s v="Bukhari Villas"/>
        <s v="Zakariya Villas"/>
        <s v="Mohsin Town &amp; Rasheed Avenue"/>
        <s v="Gulraiz Town"/>
        <s v="Writers Colony"/>
        <s v="Khayaban e Kubra"/>
        <s v="Khan Village II"/>
        <s v="Bast Shor Kot"/>
        <s v="Defence villas"/>
        <s v="Muslim Town"/>
        <s v="Rehman Colony"/>
        <s v="Gulshen-i-Sardar"/>
        <s v="Inam City"/>
        <s v="Al Khalil Housing Scheme"/>
        <s v="Village garden"/>
        <s v="Unknown 01"/>
        <s v="Fazil Town FDT To Khizar Masjio"/>
        <s v="SGD Bhalwal Road TO Fatima Jinn"/>
        <s v="Govt Central Model School To Th"/>
        <s v="Awan Chowk To Gulberg City"/>
        <s v="Ghani Park FDT To Steel Welding"/>
        <s v="Kacheela House To Gujjar House"/>
        <s v="Kachari Road To Awan Colony Dep"/>
        <s v="Atta Muhammad Coloy HH To 47 Ch"/>
        <s v="RPO Office TO Session Court Roa"/>
        <s v="CITI Housing PH-2_Main"/>
        <s v="Eden Orchards"/>
        <s v="Kaleem Shaheed Colony-2"/>
        <s v="Bhutto Colony"/>
        <s v="Chak 89"/>
        <s v="I-11P2"/>
        <s v="E-16"/>
        <s v="I-11P1"/>
        <s v="CTD_ANF_Police Lines_H11"/>
        <s v="I-10 P5"/>
        <s v="I-10 P4"/>
        <s v="I-10 P1"/>
        <s v="I-9 P1"/>
        <s v="I-10 P3"/>
        <s v="I-9 P3"/>
        <s v="I-9 P4"/>
        <s v="I-10 P2"/>
        <s v="I-9 P2"/>
        <s v="Hostel City"/>
        <s v="I-11 Aerial"/>
        <s v="Ayub Park"/>
        <s v="Afzal Town Expansion(Aerial)"/>
        <s v="Block R &amp; S New City Ph2"/>
        <s v="Block N &amp; O New City Ph2"/>
        <s v="Block U &amp; V New City Ph2"/>
        <s v="Block P New City Ph2"/>
        <s v="Block Y &amp; Z New City Ph2"/>
        <s v="Block W &amp; Y New City Ph2"/>
        <s v="Block Q New City Ph2"/>
        <s v="Charkhana P01"/>
        <s v="Charkhana P03"/>
        <s v="Charkhana P02"/>
        <s v="Ring Road P01"/>
        <s v="Tajabad P01"/>
        <s v="Askari 02"/>
        <s v="Tajabad P02"/>
        <s v="Askari 05"/>
        <s v="Officer &amp; Professor Colony_PU"/>
        <s v="Askari 01"/>
        <s v="Askari 04"/>
        <s v="Askari 03"/>
        <s v="Askari-5 P2"/>
        <s v="Askari-5J"/>
        <s v="Askari-5 P1"/>
        <s v="Askari-5G"/>
        <s v="Askari-6 Sec 01"/>
        <s v="Akari-3"/>
        <s v="Askari-5H"/>
        <s v="Askari-6 Sec 09"/>
        <s v="Askari-6 Sec 08"/>
        <s v="Askari-6 Sec 10"/>
        <s v="Askari-6 Sec 03"/>
        <s v="Askari-6 Sec 07"/>
        <s v="Askari-6 Sec 04"/>
        <s v="Askari-6 Sec 06"/>
        <s v="Askari-6 Sec 11"/>
        <s v="Akari-1"/>
        <s v="Askari-6 Sec 02"/>
        <s v="Askari-6 Sec 05"/>
        <s v="Akari-2"/>
        <m u="1"/>
        <s v="Shin Bagh &amp; BUH Qambar P01" u="1"/>
        <s v="Shin Bagh &amp; BUH Qambar P02" u="1"/>
      </sharedItems>
    </cacheField>
    <cacheField name="Total_x000a_H.P" numFmtId="164">
      <sharedItems containsString="0" containsBlank="1" containsNumber="1" containsInteger="1" minValue="0" maxValue="64000"/>
    </cacheField>
    <cacheField name="Customers According to % (Market Share)" numFmtId="0">
      <sharedItems containsString="0" containsBlank="1" containsNumber="1" minValue="0" maxValue="25600"/>
    </cacheField>
    <cacheField name="Sellable Capacity - E" numFmtId="164">
      <sharedItems containsMixedTypes="1" containsNumber="1" minValue="0" maxValue="7603.6"/>
    </cacheField>
    <cacheField name="Sellable Capacity - T" numFmtId="164">
      <sharedItems containsMixedTypes="1" containsNumber="1" containsInteger="1" minValue="0" maxValue="19009"/>
    </cacheField>
    <cacheField name="Customers based on completion" numFmtId="0">
      <sharedItems/>
    </cacheField>
    <cacheField name="HP%  based on Live % ( Work Progress)" numFmtId="9">
      <sharedItems containsSemiMixedTypes="0" containsString="0" containsNumber="1" minValue="0" maxValue="1"/>
    </cacheField>
    <cacheField name="HP Based on completion - Realistic" numFmtId="0">
      <sharedItems containsString="0" containsBlank="1" containsNumber="1" minValue="0" maxValue="25600"/>
    </cacheField>
    <cacheField name="Allocated Budget" numFmtId="164">
      <sharedItems containsSemiMixedTypes="0" containsString="0" containsNumber="1" minValue="0" maxValue="517994073.788526"/>
    </cacheField>
    <cacheField name="Revised Budget" numFmtId="165">
      <sharedItems containsSemiMixedTypes="0" containsString="0" containsNumber="1" minValue="0" maxValue="181830916"/>
    </cacheField>
    <cacheField name="Difference" numFmtId="165">
      <sharedItems containsString="0" containsBlank="1" containsNumber="1" minValue="0" maxValue="440294962.72024667"/>
    </cacheField>
    <cacheField name="Costing Efficiency" numFmtId="0">
      <sharedItems containsBlank="1" containsMixedTypes="1" containsNumber="1" minValue="-1" maxValue="0"/>
    </cacheField>
    <cacheField name="Area / Section / Pocket / Society (Revised Name)" numFmtId="0">
      <sharedItems containsBlank="1"/>
    </cacheField>
    <cacheField name="Customers Take up %age (Key Factor)" numFmtId="0">
      <sharedItems containsString="0" containsBlank="1" containsNumber="1" minValue="0.3" maxValue="0.6"/>
    </cacheField>
    <cacheField name="Total _x000a_Civil works - Buried" numFmtId="164">
      <sharedItems containsBlank="1" containsMixedTypes="1" containsNumber="1" minValue="0" maxValue="198037"/>
    </cacheField>
    <cacheField name="Total _x000a_Civil works - Arial" numFmtId="0">
      <sharedItems containsBlank="1" containsMixedTypes="1" containsNumber="1" minValue="-979.87024970000004" maxValue="331810.98026739398"/>
    </cacheField>
    <cacheField name="Originally Approved on:_x000a_Arial, Buried, Hybrid" numFmtId="0">
      <sharedItems containsBlank="1" count="7">
        <m/>
        <s v="Hybrid"/>
        <s v="Buried"/>
        <s v="Arial"/>
        <s v="Hybrid " u="1"/>
        <s v="Buried " u="1"/>
        <s v="Arial " u="1"/>
      </sharedItems>
    </cacheField>
    <cacheField name="Allocation Percentage" numFmtId="0">
      <sharedItems containsString="0" containsBlank="1" containsNumber="1" minValue="0" maxValue="1"/>
    </cacheField>
    <cacheField name="Current Status (Live/Not Live)" numFmtId="0">
      <sharedItems containsBlank="1" count="4">
        <m/>
        <s v="NOT LIVE"/>
        <s v="LIVE"/>
        <s v="Live " u="1"/>
      </sharedItems>
    </cacheField>
    <cacheField name="Live on (Arial,Buried, Hybrid)" numFmtId="0">
      <sharedItems containsBlank="1"/>
    </cacheField>
    <cacheField name="% of Completion of Work Done" numFmtId="9">
      <sharedItems containsSemiMixedTypes="0" containsString="0" containsNumber="1" minValue="0" maxValue="1"/>
    </cacheField>
    <cacheField name="Compeltion % not %" numFmtId="0">
      <sharedItems containsSemiMixedTypes="0" containsString="0" containsNumber="1" minValue="0" maxValue="1"/>
    </cacheField>
    <cacheField name="Start Date.." numFmtId="17">
      <sharedItems containsSemiMixedTypes="0" containsNonDate="0" containsDate="1" containsString="0" minDate="2026-03-01T00:00:00" maxDate="2026-03-02T00:00:00"/>
    </cacheField>
    <cacheField name="Start Date OffSet" numFmtId="3">
      <sharedItems containsMixedTypes="1" containsNumber="1" containsInteger="1" minValue="0" maxValue="214"/>
    </cacheField>
    <cacheField name="Duration" numFmtId="0">
      <sharedItems containsMixedTypes="1" containsNumber="1" containsInteger="1" minValue="1" maxValue="215"/>
    </cacheField>
    <cacheField name="Days Remaining" numFmtId="164">
      <sharedItems containsMixedTypes="1" containsNumber="1" containsInteger="1" minValue="-37" maxValue="177"/>
    </cacheField>
    <cacheField name="Status" numFmtId="164">
      <sharedItems count="3">
        <s v="Yet to Start"/>
        <s v="Completed"/>
        <s v="In Progress"/>
      </sharedItems>
    </cacheField>
    <cacheField name="Timeline" numFmtId="0">
      <sharedItems containsBlank="1" containsMixedTypes="1" containsNumber="1" containsInteger="1" minValue="0" maxValue="46204"/>
    </cacheField>
    <cacheField name="Timeline - Monthwise" numFmtId="14">
      <sharedItems containsDate="1" containsBlank="1" containsMixedTypes="1" minDate="2026-01-30T00:00:00" maxDate="2026-10-02T00:00:00" count="31">
        <s v="Timeline not applicable"/>
        <s v="Oct-2026"/>
        <s v="Jul-2026"/>
        <s v="Apr-2026"/>
        <s v="Feedback Awaited"/>
        <s v="Mar-2026"/>
        <s v="May-2026"/>
        <s v="Jun-2026"/>
        <m u="1"/>
        <d v="2026-01-30T00:00:00" u="1"/>
        <d v="2026-07-01T00:00:00" u="1"/>
        <d v="2026-06-01T00:00:00" u="1"/>
        <n v="46113" u="1"/>
        <n v="46204" u="1"/>
        <d v="2026-02-12T00:00:00" u="1"/>
        <n v="46082" u="1"/>
        <d v="2026-05-01T00:00:00" u="1"/>
        <n v="46111" u="1"/>
        <d v="2026-04-01T00:00:00" u="1"/>
        <d v="2026-03-01T00:00:00" u="1"/>
        <s v="Uncertain" u="1"/>
        <n v="46065" u="1"/>
        <d v="2026-02-01T00:00:00" u="1"/>
        <n v="46054" u="1"/>
        <n v="46296" u="1"/>
        <n v="46174" u="1"/>
        <s v="No Timeline " u="1"/>
        <n v="46052" u="1"/>
        <n v="46143" u="1"/>
        <d v="2026-03-30T00:00:00" u="1"/>
        <d v="2026-10-01T00:00:00" u="1"/>
      </sharedItems>
    </cacheField>
    <cacheField name="Remarks by ODN" numFmtId="0">
      <sharedItems containsDate="1" containsBlank="1" containsMixedTypes="1" minDate="2026-07-01T00:00:00" maxDate="2026-07-02T00:00:00"/>
    </cacheField>
    <cacheField name="Remarks Grouped" numFmtId="0">
      <sharedItems containsBlank="1" count="25">
        <s v="Feeders/Trans"/>
        <s v="Not Live - Work to be initiated"/>
        <s v="Live - As per Plan"/>
        <s v="Temporary Budget Removal"/>
        <s v="Not Live - Work in Progress (WIP)"/>
        <s v="Permenant Budget Removal"/>
        <s v="Not Live - Permission Issues"/>
        <s v="Not Live - Others Reasons"/>
        <s v="Live - Permission Awaited"/>
        <s v="Swap Cases"/>
        <s v="Not Live - P" u="1"/>
        <m u="1"/>
        <s v="Not Live - Others" u="1"/>
        <s v="Live - going as per plan from Swap" u="1"/>
        <s v="Live - going as per plan (P)" u="1"/>
        <s v="Not Live - Swap Cases" u="1"/>
        <s v="Live - As per Plan but Permission Issues" u="1"/>
        <s v="Not Live - No BUH Response" u="1"/>
        <s v="Not Live - Civil Stage" u="1"/>
        <s v="Live - going as per plan" u="1"/>
        <s v="Live - As per Plan but Swap Case" u="1"/>
        <s v="Feeder" u="1"/>
        <s v="Not started yet, permission issue" u="1"/>
        <s v="Handpoles pending" u="1"/>
        <s v="Temp - Budget Removal" u="1"/>
      </sharedItems>
    </cacheField>
    <cacheField name="Std Remarks" numFmtId="0">
      <sharedItems containsBlank="1" count="12">
        <s v="FEEDER ETC WORK - RETAIN BUDGET"/>
        <s v="NOT LIVE - RETAIN BUDGET"/>
        <s v="LIVE - 100% Completed"/>
        <s v="REMOVE BUDGET (T)"/>
        <s v="LIVE - 50% Completed"/>
        <s v="REMOVE BUDGET (P)"/>
        <s v="LIVE - 80% Completed"/>
        <s v="LIVE - 60% Completed"/>
        <s v="SWAPPED"/>
        <s v="LIVE - 25% Completed"/>
        <m u="1"/>
        <s v="LIVE -  95% Completed" u="1"/>
      </sharedItems>
    </cacheField>
    <cacheField name="Additional Remarks (5-6M)" numFmtId="0">
      <sharedItems containsBlank="1" containsMixedTypes="1" containsNumber="1" containsInteger="1" minValue="1" maxValue="2"/>
    </cacheField>
    <cacheField name="Additional Remarks (5-6M)2" numFmtId="0">
      <sharedItems containsBlank="1" containsMixedTypes="1" containsNumber="1" containsInteger="1" minValue="1" maxValue="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r:id="rId1" refreshedBy="Bilal Aslam" refreshedDate="46119.505075231478" createdVersion="6" refreshedVersion="6" minRefreshableVersion="3" recordCount="1672">
  <cacheSource type="worksheet">
    <worksheetSource name="Table132"/>
  </cacheSource>
  <cacheFields count="8">
    <cacheField name="CEMz" numFmtId="0">
      <sharedItems count="85">
        <s v="I240188"/>
        <s v="I240189"/>
        <s v="I240190"/>
        <s v="I240435"/>
        <s v="I240437"/>
        <s v="I240438"/>
        <s v="I240440"/>
        <s v="I240442"/>
        <s v="I240459"/>
        <s v="I240518"/>
        <s v="I240519"/>
        <s v="I240537"/>
        <s v="I240538"/>
        <s v="I240539"/>
        <s v="I240540"/>
        <s v="I240557"/>
        <s v="I240678"/>
        <s v="I240679"/>
        <s v="I240680"/>
        <s v="I240681"/>
        <s v="I240682"/>
        <s v="I240683"/>
        <s v="I240684"/>
        <s v="I240700"/>
        <s v="I240701"/>
        <s v="I240702"/>
        <s v="I240703"/>
        <s v="I240704"/>
        <s v="I240705"/>
        <s v="I240782"/>
        <s v="I250114"/>
        <s v="I250201"/>
        <s v="I250202"/>
        <s v="I250203"/>
        <s v="I250205"/>
        <s v="I250206"/>
        <s v="I250207"/>
        <s v="I250208"/>
        <s v="I250209"/>
        <s v="I250210"/>
        <s v="I250211"/>
        <s v="I250212"/>
        <s v="I250213"/>
        <s v="I250298"/>
        <s v="I250307"/>
        <s v="I250326"/>
        <s v="I250327"/>
        <s v="I250374"/>
        <s v="I250375"/>
        <s v="I250376"/>
        <s v="I250377"/>
        <s v="I250378"/>
        <s v="I250379"/>
        <s v="I250380"/>
        <s v="I250681"/>
        <s v="I250734"/>
        <s v="I250737"/>
        <s v="I260060"/>
        <s v="I260061"/>
        <s v="I260068"/>
        <s v="I260105"/>
        <s v="I260159"/>
        <s v="I260160"/>
        <s v="I260179"/>
        <s v="I260180"/>
        <s v="I260208"/>
        <s v="I260294"/>
        <s v="I260295"/>
        <s v="I260296"/>
        <s v="I260298"/>
        <s v="I260361"/>
        <s v="INT-21-00315"/>
        <s v="INT-23-00435"/>
        <s v="INT-23-00436"/>
        <s v="INT-23-00437"/>
        <s v="INT-23-00438"/>
        <s v="INT-23-00439"/>
        <s v="INT-23-00440"/>
        <s v="INT-23-00441"/>
        <s v="INT-23-00442"/>
        <s v="INT-23-00444"/>
        <s v="INT-23-00445"/>
        <s v="INT-23-00446"/>
        <s v="INT-23-00447"/>
        <s v="INT-23-00764"/>
      </sharedItems>
    </cacheField>
    <cacheField name="Orders" numFmtId="0">
      <sharedItems/>
    </cacheField>
    <cacheField name="Details" numFmtId="0">
      <sharedItems/>
    </cacheField>
    <cacheField name="    Budget     " numFmtId="0">
      <sharedItems containsMixedTypes="1" containsNumber="1" minValue="1" maxValue="1076003802.3299999"/>
    </cacheField>
    <cacheField name="    Actual     " numFmtId="0">
      <sharedItems containsMixedTypes="1" containsNumber="1" minValue="135.13" maxValue="283234406.95999998"/>
    </cacheField>
    <cacheField name="  Commitment   " numFmtId="0">
      <sharedItems containsMixedTypes="1" containsNumber="1" minValue="1050" maxValue="67338000"/>
    </cacheField>
    <cacheField name="   Assigned    " numFmtId="0">
      <sharedItems containsMixedTypes="1" containsNumber="1" minValue="135.13" maxValue="303668486.95999998"/>
    </cacheField>
    <cacheField name="   Available   " numFmtId="0">
      <sharedItems containsMixedTypes="1" containsNumber="1" minValue="0.01" maxValue="997061029.3300000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Bilal Aslam" refreshedDate="46119.505076157409" createdVersion="6" refreshedVersion="6" minRefreshableVersion="3" recordCount="1373">
  <cacheSource type="worksheet">
    <worksheetSource name="Table8"/>
  </cacheSource>
  <cacheFields count="43">
    <cacheField name="CEM Number" numFmtId="0">
      <sharedItems containsMixedTypes="1" containsNumber="1" containsInteger="1" minValue="100" maxValue="112" count="97">
        <n v="100"/>
        <n v="102"/>
        <n v="103"/>
        <n v="104"/>
        <n v="105"/>
        <n v="106"/>
        <n v="107"/>
        <n v="108"/>
        <n v="109"/>
        <n v="110"/>
        <n v="111"/>
        <n v="112"/>
        <s v="I240188"/>
        <s v="I240189"/>
        <s v="I240190"/>
        <s v="I240435"/>
        <s v="I240437"/>
        <s v="I240438"/>
        <s v="I240440"/>
        <s v="I240442"/>
        <s v="I240459"/>
        <s v="I240518"/>
        <s v="I240519"/>
        <s v="I240537"/>
        <s v="I240538"/>
        <s v="I240539"/>
        <s v="I240540"/>
        <s v="I240557"/>
        <s v="I240678"/>
        <s v="I240681"/>
        <s v="I240679"/>
        <s v="I240680"/>
        <s v="I240682"/>
        <s v="I250207"/>
        <s v="I250206"/>
        <s v="I240683"/>
        <s v="I240684"/>
        <s v="I240700"/>
        <s v="I240701"/>
        <s v="I240702"/>
        <s v="I240703"/>
        <s v="I240704"/>
        <s v="I240705"/>
        <s v="I240782"/>
        <s v="I250114"/>
        <s v="I250201"/>
        <s v="I250202"/>
        <s v="I250203"/>
        <s v="I250205"/>
        <s v="I250213"/>
        <s v="I250208"/>
        <s v="I250209"/>
        <s v="INT-23-00439"/>
        <s v="I250210"/>
        <s v="I250211"/>
        <s v="I250212"/>
        <s v="I250298"/>
        <s v="I250307"/>
        <s v="I250326"/>
        <s v="I250327"/>
        <s v="I250374"/>
        <s v="I250375"/>
        <s v="I250376"/>
        <s v="I250377"/>
        <s v="I250378"/>
        <s v="I250379"/>
        <s v="I250380"/>
        <s v="I250681"/>
        <s v="I250734"/>
        <s v="I250737"/>
        <s v="I260060"/>
        <s v="I260061"/>
        <s v="I260068"/>
        <s v="I260105"/>
        <s v="I260159"/>
        <s v="I260160"/>
        <s v="I260179"/>
        <s v="I260180"/>
        <s v="I260208"/>
        <s v="I260294"/>
        <s v="I260295"/>
        <s v="I260296"/>
        <s v="I260298"/>
        <s v="I260361"/>
        <s v="INT-21-00315"/>
        <s v="INT-23-00435"/>
        <s v="INT-23-00436"/>
        <s v="INT-23-00437"/>
        <s v="INT-23-00438"/>
        <s v="INT-23-00440"/>
        <s v="INT-23-00441"/>
        <s v="INT-23-00442"/>
        <s v="INT-23-00444"/>
        <s v="INT-23-00445"/>
        <s v="INT-23-00446"/>
        <s v="INT-23-00447"/>
        <s v="INT-23-00764"/>
      </sharedItems>
    </cacheField>
    <cacheField name="CEM Initiation Date" numFmtId="14">
      <sharedItems containsDate="1" containsMixedTypes="1" minDate="2020-12-30T00:00:00" maxDate="2025-07-18T00:00:00"/>
    </cacheField>
    <cacheField name="City Name" numFmtId="0">
      <sharedItems/>
    </cacheField>
    <cacheField name="Fesibility Name" numFmtId="0">
      <sharedItems/>
    </cacheField>
    <cacheField name="Area / Section / Pocket / Society (Original Name)" numFmtId="0">
      <sharedItems/>
    </cacheField>
    <cacheField name="Total_x000a_H.P" numFmtId="164">
      <sharedItems containsString="0" containsBlank="1" containsNumber="1" containsInteger="1" minValue="0" maxValue="64000"/>
    </cacheField>
    <cacheField name="Customers According to % (Market Share)" numFmtId="0">
      <sharedItems containsString="0" containsBlank="1" containsNumber="1" minValue="0" maxValue="25600"/>
    </cacheField>
    <cacheField name="Sellable Capacity - E" numFmtId="164">
      <sharedItems containsMixedTypes="1" containsNumber="1" minValue="0" maxValue="7603.6"/>
    </cacheField>
    <cacheField name="Sellable Capacity - T" numFmtId="164">
      <sharedItems containsMixedTypes="1" containsNumber="1" containsInteger="1" minValue="0" maxValue="19009"/>
    </cacheField>
    <cacheField name="Customers based on completion" numFmtId="0">
      <sharedItems/>
    </cacheField>
    <cacheField name="HP%  based on Live % ( Work Progress)" numFmtId="9">
      <sharedItems containsSemiMixedTypes="0" containsString="0" containsNumber="1" minValue="0" maxValue="1"/>
    </cacheField>
    <cacheField name="HP Based on completion - Realistic" numFmtId="0">
      <sharedItems containsString="0" containsBlank="1" containsNumber="1" minValue="0" maxValue="25600"/>
    </cacheField>
    <cacheField name="Allocated Budget" numFmtId="164">
      <sharedItems containsSemiMixedTypes="0" containsString="0" containsNumber="1" minValue="0" maxValue="517994073.788526"/>
    </cacheField>
    <cacheField name="Revised Budget" numFmtId="165">
      <sharedItems containsSemiMixedTypes="0" containsString="0" containsNumber="1" minValue="0" maxValue="181830916"/>
    </cacheField>
    <cacheField name="Difference" numFmtId="165">
      <sharedItems containsString="0" containsBlank="1" containsNumber="1" minValue="0" maxValue="440294962.72024667"/>
    </cacheField>
    <cacheField name="Costing Efficiency" numFmtId="0">
      <sharedItems containsBlank="1" containsMixedTypes="1" containsNumber="1" minValue="-1" maxValue="0"/>
    </cacheField>
    <cacheField name="Area / Section / Pocket / Society (Revised Name)" numFmtId="0">
      <sharedItems containsBlank="1"/>
    </cacheField>
    <cacheField name="Customers Take up %age (Key Factor)" numFmtId="0">
      <sharedItems containsString="0" containsBlank="1" containsNumber="1" minValue="0.3" maxValue="0.6"/>
    </cacheField>
    <cacheField name="Total _x000a_Civil works - Buried" numFmtId="164">
      <sharedItems containsBlank="1" containsMixedTypes="1" containsNumber="1" minValue="0" maxValue="198037"/>
    </cacheField>
    <cacheField name="Total _x000a_Civil works - Arial" numFmtId="0">
      <sharedItems containsBlank="1" containsMixedTypes="1" containsNumber="1" minValue="-979.87024970000004" maxValue="331810.98026739398"/>
    </cacheField>
    <cacheField name="Originally Approved on:_x000a_Arial, Buried, Hybrid" numFmtId="0">
      <sharedItems containsBlank="1"/>
    </cacheField>
    <cacheField name="Allocation Percentage" numFmtId="0">
      <sharedItems containsString="0" containsBlank="1" containsNumber="1" minValue="0" maxValue="1"/>
    </cacheField>
    <cacheField name="Current Status (Live/Not Live)" numFmtId="0">
      <sharedItems containsBlank="1"/>
    </cacheField>
    <cacheField name="Live on (Arial,Buried, Hybrid)" numFmtId="0">
      <sharedItems containsBlank="1"/>
    </cacheField>
    <cacheField name="% of Completion of Work Done" numFmtId="9">
      <sharedItems containsSemiMixedTypes="0" containsString="0" containsNumber="1" minValue="0" maxValue="1"/>
    </cacheField>
    <cacheField name="Compeltion % not %" numFmtId="0">
      <sharedItems containsSemiMixedTypes="0" containsString="0" containsNumber="1" minValue="0" maxValue="1"/>
    </cacheField>
    <cacheField name="Start Date.." numFmtId="17">
      <sharedItems containsSemiMixedTypes="0" containsNonDate="0" containsDate="1" containsString="0" minDate="2026-03-01T00:00:00" maxDate="2026-03-02T00:00:00"/>
    </cacheField>
    <cacheField name="Start Date OffSet" numFmtId="3">
      <sharedItems containsMixedTypes="1" containsNumber="1" containsInteger="1" minValue="0" maxValue="214"/>
    </cacheField>
    <cacheField name="Duration" numFmtId="0">
      <sharedItems containsMixedTypes="1" containsNumber="1" containsInteger="1" minValue="1" maxValue="215"/>
    </cacheField>
    <cacheField name="Days Remaining" numFmtId="164">
      <sharedItems containsMixedTypes="1" containsNumber="1" containsInteger="1" minValue="-37" maxValue="177"/>
    </cacheField>
    <cacheField name="Status" numFmtId="164">
      <sharedItems/>
    </cacheField>
    <cacheField name="Timeline" numFmtId="0">
      <sharedItems containsBlank="1" containsMixedTypes="1" containsNumber="1" containsInteger="1" minValue="0" maxValue="46204"/>
    </cacheField>
    <cacheField name="Timeline - Monthwise" numFmtId="14">
      <sharedItems/>
    </cacheField>
    <cacheField name="Remarks by ODN" numFmtId="0">
      <sharedItems containsDate="1" containsBlank="1" containsMixedTypes="1" minDate="2026-07-01T00:00:00" maxDate="2026-07-02T00:00:00"/>
    </cacheField>
    <cacheField name="Remarks Grouped" numFmtId="0">
      <sharedItems containsBlank="1" count="25">
        <s v="Feeders/Trans"/>
        <s v="Not Live - Work to be initiated"/>
        <s v="Live - As per Plan"/>
        <s v="Temporary Budget Removal"/>
        <s v="Not Live - Work in Progress (WIP)"/>
        <s v="Permenant Budget Removal"/>
        <s v="Not Live - Permission Issues"/>
        <s v="Not Live - Others Reasons"/>
        <s v="Live - Permission Awaited"/>
        <s v="Swap Cases"/>
        <s v="Not Live - P" u="1"/>
        <m u="1"/>
        <s v="Not Live - Others" u="1"/>
        <s v="Live - going as per plan from Swap" u="1"/>
        <s v="Live - going as per plan (P)" u="1"/>
        <s v="Not Live - Swap Cases" u="1"/>
        <s v="Live - As per Plan but Permission Issues" u="1"/>
        <s v="Not Live - No BUH Response" u="1"/>
        <s v="Not Live - Civil Stage" u="1"/>
        <s v="Live - going as per plan" u="1"/>
        <s v="Live - As per Plan but Swap Case" u="1"/>
        <s v="Feeder" u="1"/>
        <s v="Not started yet, permission issue" u="1"/>
        <s v="Handpoles pending" u="1"/>
        <s v="Temp - Budget Removal" u="1"/>
      </sharedItems>
    </cacheField>
    <cacheField name="Std Remarks" numFmtId="0">
      <sharedItems/>
    </cacheField>
    <cacheField name="Additional Remarks (5-6M)" numFmtId="0">
      <sharedItems containsBlank="1" containsMixedTypes="1" containsNumber="1" containsInteger="1" minValue="1" maxValue="2"/>
    </cacheField>
    <cacheField name="Additional Remarks (5-6M)2" numFmtId="0">
      <sharedItems containsBlank="1" containsMixedTypes="1" containsNumber="1" containsInteger="1" minValue="1" maxValue="2"/>
    </cacheField>
    <cacheField name="Swapped With -" numFmtId="0">
      <sharedItems containsBlank="1"/>
    </cacheField>
    <cacheField name="Swapped/Removal Budget" numFmtId="0">
      <sharedItems containsString="0" containsBlank="1" containsNumber="1" minValue="0" maxValue="54483572"/>
    </cacheField>
    <cacheField name="HP - Revised" numFmtId="0">
      <sharedItems containsBlank="1" containsMixedTypes="1" containsNumber="1" containsInteger="1" minValue="0" maxValue="1606"/>
    </cacheField>
    <cacheField name="71 vs 26" numFmtId="0">
      <sharedItems/>
    </cacheField>
    <cacheField name="72 vs 26" numFmtId="0">
      <sharedItems containsDate="1" containsMixedTypes="1" minDate="2026-03-01T00:00:00" maxDate="2026-10-02T00:00:00"/>
    </cacheField>
  </cacheFields>
  <extLst>
    <ext xmlns:x14="http://schemas.microsoft.com/office/spreadsheetml/2009/9/main" uri="{725AE2AE-9491-48be-B2B4-4EB974FC3084}">
      <x14:pivotCacheDefinition pivotCacheId="4"/>
    </ext>
  </extLst>
</pivotCacheDefinition>
</file>

<file path=xl/pivotCache/pivotCacheRecords1.xml><?xml version="1.0" encoding="utf-8"?>
<pivotCacheRecords xmlns="http://schemas.openxmlformats.org/spreadsheetml/2006/main" xmlns:r="http://schemas.openxmlformats.org/officeDocument/2006/relationships" count="1373">
  <r>
    <x v="0"/>
    <s v="No Initiation Date"/>
    <x v="0"/>
    <x v="0"/>
    <x v="0"/>
    <n v="0"/>
    <n v="0"/>
    <s v="0"/>
    <s v="0"/>
    <s v="FEEDER ETC WORK - RETAIN BUDGET"/>
    <n v="0"/>
    <n v="0"/>
    <n v="93527861.200000003"/>
    <n v="93527861.200000003"/>
    <m/>
    <m/>
    <m/>
    <m/>
    <n v="30856.100000000002"/>
    <n v="0"/>
    <x v="0"/>
    <n v="1"/>
    <x v="0"/>
    <m/>
    <n v="0"/>
    <n v="0"/>
    <d v="2026-03-01T00:00:00"/>
    <s v="None"/>
    <s v="Duration Doesn't Exsists"/>
    <s v="No ETA"/>
    <x v="0"/>
    <m/>
    <x v="0"/>
    <m/>
    <x v="0"/>
    <x v="0"/>
    <m/>
    <m/>
  </r>
  <r>
    <x v="0"/>
    <s v="No Initiation Date"/>
    <x v="1"/>
    <x v="0"/>
    <x v="1"/>
    <n v="1768"/>
    <n v="795.6"/>
    <s v="0"/>
    <s v="0"/>
    <s v="NOT LIVE - RETAIN BUDGET"/>
    <n v="0"/>
    <n v="795.6"/>
    <n v="55303643.613323703"/>
    <n v="55303643.613323703"/>
    <m/>
    <m/>
    <m/>
    <n v="0.45"/>
    <n v="28101.015288750001"/>
    <n v="23997.5"/>
    <x v="1"/>
    <n v="0"/>
    <x v="1"/>
    <m/>
    <n v="0"/>
    <n v="0"/>
    <d v="2026-03-01T00:00:00"/>
    <n v="214"/>
    <n v="215"/>
    <n v="177"/>
    <x v="0"/>
    <s v="6 Months"/>
    <x v="1"/>
    <s v="These Projects have not been started yet, proceedings shall be done post eid"/>
    <x v="1"/>
    <x v="1"/>
    <m/>
    <m/>
  </r>
  <r>
    <x v="0"/>
    <s v="No Initiation Date"/>
    <x v="1"/>
    <x v="0"/>
    <x v="2"/>
    <n v="3176"/>
    <n v="1429.2"/>
    <s v="0"/>
    <s v="0"/>
    <s v="NOT LIVE - RETAIN BUDGET"/>
    <n v="0"/>
    <n v="1429.2"/>
    <n v="34606678.233970001"/>
    <n v="34606678.233970001"/>
    <m/>
    <m/>
    <m/>
    <n v="0.45"/>
    <n v="7104"/>
    <n v="31407.009839700011"/>
    <x v="1"/>
    <n v="0"/>
    <x v="1"/>
    <m/>
    <n v="0"/>
    <n v="0"/>
    <d v="2026-03-01T00:00:00"/>
    <n v="214"/>
    <n v="215"/>
    <n v="177"/>
    <x v="0"/>
    <s v="6 Months"/>
    <x v="1"/>
    <s v="These Projects have not been started yet, proceedings shall be done post eid"/>
    <x v="1"/>
    <x v="1"/>
    <m/>
    <m/>
  </r>
  <r>
    <x v="0"/>
    <s v="No Initiation Date"/>
    <x v="1"/>
    <x v="0"/>
    <x v="3"/>
    <n v="1166"/>
    <n v="524.70000000000005"/>
    <s v="0"/>
    <s v="0"/>
    <s v="NOT LIVE - RETAIN BUDGET"/>
    <n v="0"/>
    <n v="524.70000000000005"/>
    <n v="31413471.476969998"/>
    <n v="31413471.476969998"/>
    <m/>
    <m/>
    <m/>
    <n v="0.45"/>
    <n v="15330.538657499997"/>
    <n v="14229.648842699997"/>
    <x v="1"/>
    <n v="0"/>
    <x v="1"/>
    <m/>
    <n v="0"/>
    <n v="0"/>
    <d v="2026-03-01T00:00:00"/>
    <n v="214"/>
    <n v="215"/>
    <n v="177"/>
    <x v="0"/>
    <s v="6 Months"/>
    <x v="1"/>
    <s v="These Projects have not been started yet, proceedings shall be done post eid"/>
    <x v="1"/>
    <x v="1"/>
    <m/>
    <m/>
  </r>
  <r>
    <x v="0"/>
    <s v="No Initiation Date"/>
    <x v="1"/>
    <x v="0"/>
    <x v="4"/>
    <n v="930"/>
    <n v="418.5"/>
    <s v="0"/>
    <s v="0"/>
    <s v="NOT LIVE - RETAIN BUDGET"/>
    <n v="0"/>
    <n v="418.5"/>
    <n v="27241910.080267001"/>
    <n v="27241910.080266997"/>
    <m/>
    <m/>
    <m/>
    <n v="0.45"/>
    <n v="14073.205885949999"/>
    <n v="11862.510025649999"/>
    <x v="1"/>
    <n v="0"/>
    <x v="1"/>
    <m/>
    <n v="0"/>
    <n v="0"/>
    <d v="2026-03-01T00:00:00"/>
    <n v="214"/>
    <n v="215"/>
    <n v="177"/>
    <x v="0"/>
    <s v="6 Months"/>
    <x v="1"/>
    <s v="These Projects have not been started yet, proceedings shall be done post eid"/>
    <x v="1"/>
    <x v="1"/>
    <m/>
    <m/>
  </r>
  <r>
    <x v="0"/>
    <s v="No Initiation Date"/>
    <x v="1"/>
    <x v="0"/>
    <x v="5"/>
    <n v="3656"/>
    <n v="1645.2"/>
    <s v="0"/>
    <s v="0"/>
    <s v="NOT LIVE - RETAIN BUDGET"/>
    <n v="0"/>
    <n v="1645.2"/>
    <n v="23123139.14054"/>
    <n v="23123139.140539996"/>
    <m/>
    <m/>
    <m/>
    <n v="0.45"/>
    <n v="2232"/>
    <n v="34874.218905400019"/>
    <x v="1"/>
    <n v="0"/>
    <x v="1"/>
    <m/>
    <n v="0"/>
    <n v="0"/>
    <d v="2026-03-01T00:00:00"/>
    <n v="214"/>
    <n v="215"/>
    <n v="177"/>
    <x v="0"/>
    <s v="6 Months"/>
    <x v="1"/>
    <s v="These Projects have not been started yet, proceedings shall be done post eid"/>
    <x v="1"/>
    <x v="1"/>
    <m/>
    <m/>
  </r>
  <r>
    <x v="0"/>
    <s v="No Initiation Date"/>
    <x v="1"/>
    <x v="0"/>
    <x v="6"/>
    <n v="1776"/>
    <n v="799.2"/>
    <s v="0"/>
    <s v="0"/>
    <s v="NOT LIVE - RETAIN BUDGET"/>
    <n v="0"/>
    <n v="799.2"/>
    <n v="21710706.224470001"/>
    <n v="21710706.224469997"/>
    <m/>
    <m/>
    <m/>
    <n v="0.45"/>
    <n v="4438"/>
    <n v="21449.524744699993"/>
    <x v="1"/>
    <n v="0"/>
    <x v="1"/>
    <m/>
    <n v="0"/>
    <n v="0"/>
    <d v="2026-03-01T00:00:00"/>
    <n v="214"/>
    <n v="215"/>
    <n v="177"/>
    <x v="0"/>
    <s v="6 Months"/>
    <x v="1"/>
    <s v="These Projects have not been started yet, proceedings shall be done post eid"/>
    <x v="1"/>
    <x v="1"/>
    <m/>
    <m/>
  </r>
  <r>
    <x v="0"/>
    <s v="No Initiation Date"/>
    <x v="1"/>
    <x v="0"/>
    <x v="7"/>
    <n v="1110"/>
    <n v="499.5"/>
    <s v="0"/>
    <s v="0"/>
    <s v="NOT LIVE - RETAIN BUDGET"/>
    <n v="0"/>
    <n v="499.5"/>
    <n v="17604297.466352001"/>
    <n v="17604297.466352001"/>
    <m/>
    <m/>
    <m/>
    <n v="0.45"/>
    <n v="3995.2781487999996"/>
    <n v="15367.226985200003"/>
    <x v="1"/>
    <n v="0"/>
    <x v="1"/>
    <m/>
    <n v="0"/>
    <n v="0"/>
    <d v="2026-03-01T00:00:00"/>
    <n v="214"/>
    <n v="215"/>
    <n v="177"/>
    <x v="0"/>
    <s v="6 Months"/>
    <x v="1"/>
    <s v="These Projects have not been started yet, proceedings shall be done post eid"/>
    <x v="1"/>
    <x v="1"/>
    <m/>
    <m/>
  </r>
  <r>
    <x v="0"/>
    <s v="No Initiation Date"/>
    <x v="1"/>
    <x v="0"/>
    <x v="8"/>
    <n v="554"/>
    <n v="249.3"/>
    <s v="0"/>
    <s v="0"/>
    <s v="NOT LIVE - RETAIN BUDGET"/>
    <n v="0"/>
    <n v="249.3"/>
    <n v="16702835.75"/>
    <n v="16702835.75"/>
    <m/>
    <m/>
    <m/>
    <n v="0.45"/>
    <n v="8363.7000000000007"/>
    <n v="7443"/>
    <x v="1"/>
    <n v="0"/>
    <x v="1"/>
    <m/>
    <n v="0"/>
    <n v="0"/>
    <d v="2026-03-01T00:00:00"/>
    <n v="214"/>
    <n v="215"/>
    <n v="177"/>
    <x v="0"/>
    <s v="6 Months"/>
    <x v="1"/>
    <s v="These Projects have not been started yet, proceedings shall be done post eid"/>
    <x v="1"/>
    <x v="1"/>
    <m/>
    <m/>
  </r>
  <r>
    <x v="0"/>
    <s v="No Initiation Date"/>
    <x v="1"/>
    <x v="0"/>
    <x v="9"/>
    <n v="532"/>
    <n v="239.4"/>
    <s v="0"/>
    <s v="0"/>
    <s v="NOT LIVE - RETAIN BUDGET"/>
    <n v="0"/>
    <n v="239.4"/>
    <n v="15928200.5"/>
    <n v="15928200.499999998"/>
    <m/>
    <m/>
    <m/>
    <n v="0.45"/>
    <n v="7953.9000000000005"/>
    <n v="7119"/>
    <x v="1"/>
    <n v="0"/>
    <x v="1"/>
    <m/>
    <n v="0"/>
    <n v="0"/>
    <d v="2026-03-01T00:00:00"/>
    <n v="214"/>
    <n v="215"/>
    <n v="177"/>
    <x v="0"/>
    <s v="6 Months"/>
    <x v="1"/>
    <s v="These Projects have not been started yet, proceedings shall be done post eid"/>
    <x v="1"/>
    <x v="1"/>
    <m/>
    <m/>
  </r>
  <r>
    <x v="0"/>
    <s v="No Initiation Date"/>
    <x v="1"/>
    <x v="0"/>
    <x v="10"/>
    <n v="428"/>
    <n v="192.6"/>
    <s v="0"/>
    <s v="0"/>
    <s v="NOT LIVE - RETAIN BUDGET"/>
    <n v="0"/>
    <n v="192.6"/>
    <n v="14769070.25"/>
    <n v="14769070.25"/>
    <m/>
    <m/>
    <m/>
    <n v="0.45"/>
    <n v="7360.6500000000005"/>
    <n v="6328.5"/>
    <x v="1"/>
    <n v="0"/>
    <x v="1"/>
    <m/>
    <n v="0"/>
    <n v="0"/>
    <d v="2026-03-01T00:00:00"/>
    <n v="214"/>
    <n v="215"/>
    <n v="177"/>
    <x v="0"/>
    <s v="6 Months"/>
    <x v="1"/>
    <s v="These Projects have not been started yet, proceedings shall be done post eid"/>
    <x v="1"/>
    <x v="1"/>
    <m/>
    <m/>
  </r>
  <r>
    <x v="0"/>
    <s v="No Initiation Date"/>
    <x v="1"/>
    <x v="0"/>
    <x v="11"/>
    <n v="1012"/>
    <n v="455.40000000000003"/>
    <s v="0"/>
    <s v="0"/>
    <s v="NOT LIVE - RETAIN BUDGET"/>
    <n v="0"/>
    <n v="455.40000000000003"/>
    <n v="13749012.185799301"/>
    <n v="13749012.185799301"/>
    <m/>
    <m/>
    <m/>
    <n v="0.45"/>
    <n v="3082.2646759500003"/>
    <n v="12538.130529399999"/>
    <x v="1"/>
    <n v="0"/>
    <x v="1"/>
    <m/>
    <n v="0"/>
    <n v="0"/>
    <d v="2026-03-01T00:00:00"/>
    <n v="214"/>
    <n v="215"/>
    <n v="177"/>
    <x v="0"/>
    <s v="6 Months"/>
    <x v="1"/>
    <s v="These Projects have not been started yet, proceedings shall be done post eid"/>
    <x v="1"/>
    <x v="1"/>
    <m/>
    <m/>
  </r>
  <r>
    <x v="0"/>
    <s v="No Initiation Date"/>
    <x v="1"/>
    <x v="0"/>
    <x v="12"/>
    <n v="596"/>
    <n v="268.2"/>
    <s v="0"/>
    <s v="0"/>
    <s v="NOT LIVE - RETAIN BUDGET"/>
    <n v="0"/>
    <n v="268.2"/>
    <n v="12742348.2107"/>
    <n v="12742348.210699998"/>
    <m/>
    <m/>
    <m/>
    <n v="0.45"/>
    <n v="3247.6"/>
    <n v="10985.017107000001"/>
    <x v="1"/>
    <n v="0"/>
    <x v="1"/>
    <m/>
    <n v="0"/>
    <n v="0"/>
    <d v="2026-03-01T00:00:00"/>
    <n v="214"/>
    <n v="215"/>
    <n v="177"/>
    <x v="0"/>
    <s v="6 Months"/>
    <x v="1"/>
    <s v="These Projects have not been started yet, proceedings shall be done post eid"/>
    <x v="1"/>
    <x v="1"/>
    <m/>
    <m/>
  </r>
  <r>
    <x v="0"/>
    <s v="No Initiation Date"/>
    <x v="1"/>
    <x v="0"/>
    <x v="13"/>
    <n v="488"/>
    <n v="219.6"/>
    <s v="0"/>
    <s v="0"/>
    <s v="NOT LIVE - RETAIN BUDGET"/>
    <n v="0"/>
    <n v="219.6"/>
    <n v="12126847.348924"/>
    <n v="12126847.348924"/>
    <m/>
    <m/>
    <m/>
    <n v="0.45"/>
    <n v="6265.9846276500011"/>
    <n v="4904.8718085"/>
    <x v="1"/>
    <n v="0"/>
    <x v="1"/>
    <m/>
    <n v="0"/>
    <n v="0"/>
    <d v="2026-03-01T00:00:00"/>
    <n v="214"/>
    <n v="215"/>
    <n v="177"/>
    <x v="0"/>
    <s v="6 Months"/>
    <x v="1"/>
    <s v="These Projects have not been started yet, proceedings shall be done post eid"/>
    <x v="1"/>
    <x v="1"/>
    <m/>
    <m/>
  </r>
  <r>
    <x v="0"/>
    <s v="No Initiation Date"/>
    <x v="1"/>
    <x v="0"/>
    <x v="14"/>
    <n v="360"/>
    <n v="162"/>
    <s v="0"/>
    <s v="0"/>
    <s v="NOT LIVE - RETAIN BUDGET"/>
    <n v="0"/>
    <n v="162"/>
    <n v="11056413.3622621"/>
    <n v="11056413.3622621"/>
    <m/>
    <m/>
    <m/>
    <n v="0.45"/>
    <n v="5275.5827249064005"/>
    <n v="4704"/>
    <x v="1"/>
    <n v="0"/>
    <x v="1"/>
    <m/>
    <n v="0"/>
    <n v="0"/>
    <d v="2026-03-01T00:00:00"/>
    <n v="214"/>
    <n v="215"/>
    <n v="177"/>
    <x v="0"/>
    <s v="6 Months"/>
    <x v="1"/>
    <s v="These Projects have not been started yet, proceedings shall be done post eid"/>
    <x v="1"/>
    <x v="1"/>
    <m/>
    <m/>
  </r>
  <r>
    <x v="0"/>
    <s v="No Initiation Date"/>
    <x v="1"/>
    <x v="0"/>
    <x v="15"/>
    <n v="570"/>
    <n v="256.5"/>
    <s v="0"/>
    <s v="0"/>
    <s v="NOT LIVE - RETAIN BUDGET"/>
    <n v="0"/>
    <n v="256.5"/>
    <n v="10735975.720699999"/>
    <n v="10735975.720699999"/>
    <m/>
    <m/>
    <m/>
    <n v="0.45"/>
    <n v="2379.35"/>
    <n v="13118.554707000001"/>
    <x v="1"/>
    <n v="0"/>
    <x v="1"/>
    <m/>
    <n v="0"/>
    <n v="0"/>
    <d v="2026-03-01T00:00:00"/>
    <n v="214"/>
    <n v="215"/>
    <n v="177"/>
    <x v="0"/>
    <s v="6 Months"/>
    <x v="1"/>
    <s v="These Projects have not been started yet, proceedings shall be done post eid"/>
    <x v="1"/>
    <x v="1"/>
    <m/>
    <m/>
  </r>
  <r>
    <x v="0"/>
    <s v="No Initiation Date"/>
    <x v="1"/>
    <x v="0"/>
    <x v="16"/>
    <n v="316"/>
    <n v="142.20000000000002"/>
    <s v="0"/>
    <s v="0"/>
    <s v="NOT LIVE - RETAIN BUDGET"/>
    <n v="0"/>
    <n v="142.20000000000002"/>
    <n v="10497664.75"/>
    <n v="10497664.75"/>
    <m/>
    <m/>
    <m/>
    <n v="0.45"/>
    <n v="5045.6000000000004"/>
    <n v="4503.7"/>
    <x v="1"/>
    <n v="0"/>
    <x v="1"/>
    <m/>
    <n v="0"/>
    <n v="0"/>
    <d v="2026-03-01T00:00:00"/>
    <n v="214"/>
    <n v="215"/>
    <n v="177"/>
    <x v="0"/>
    <s v="6 Months"/>
    <x v="1"/>
    <s v="These Projects have not been started yet, proceedings shall be done post eid"/>
    <x v="1"/>
    <x v="1"/>
    <m/>
    <m/>
  </r>
  <r>
    <x v="0"/>
    <s v="No Initiation Date"/>
    <x v="0"/>
    <x v="0"/>
    <x v="17"/>
    <n v="0"/>
    <n v="0"/>
    <s v="0"/>
    <s v="0"/>
    <s v="FEEDER ETC WORK - RETAIN BUDGET"/>
    <n v="0"/>
    <n v="0"/>
    <n v="9800000"/>
    <n v="9800000"/>
    <m/>
    <m/>
    <m/>
    <m/>
    <n v="0"/>
    <n v="0"/>
    <x v="0"/>
    <n v="1"/>
    <x v="0"/>
    <m/>
    <n v="0"/>
    <n v="0"/>
    <d v="2026-03-01T00:00:00"/>
    <s v="None"/>
    <s v="Duration Doesn't Exsists"/>
    <s v="No ETA"/>
    <x v="0"/>
    <m/>
    <x v="0"/>
    <m/>
    <x v="0"/>
    <x v="0"/>
    <m/>
    <m/>
  </r>
  <r>
    <x v="0"/>
    <s v="No Initiation Date"/>
    <x v="1"/>
    <x v="0"/>
    <x v="18"/>
    <n v="310"/>
    <n v="139.5"/>
    <s v="0"/>
    <s v="0"/>
    <s v="NOT LIVE - RETAIN BUDGET"/>
    <n v="0"/>
    <n v="139.5"/>
    <n v="9129729"/>
    <n v="9129729"/>
    <m/>
    <m/>
    <m/>
    <n v="0.45"/>
    <n v="4880.8999999999996"/>
    <n v="4476"/>
    <x v="1"/>
    <n v="0"/>
    <x v="1"/>
    <m/>
    <n v="0"/>
    <n v="0"/>
    <d v="2026-03-01T00:00:00"/>
    <n v="214"/>
    <n v="215"/>
    <n v="177"/>
    <x v="0"/>
    <s v="6 Months"/>
    <x v="1"/>
    <s v="These Projects have not been started yet, proceedings shall be done post eid"/>
    <x v="1"/>
    <x v="1"/>
    <m/>
    <m/>
  </r>
  <r>
    <x v="0"/>
    <s v="No Initiation Date"/>
    <x v="1"/>
    <x v="0"/>
    <x v="19"/>
    <n v="690"/>
    <n v="310.5"/>
    <s v="0"/>
    <s v="0"/>
    <s v="NOT LIVE - RETAIN BUDGET"/>
    <n v="0"/>
    <n v="310.5"/>
    <n v="8524660.3935439996"/>
    <n v="8524660.3935439996"/>
    <m/>
    <m/>
    <m/>
    <n v="0.45"/>
    <n v="2365.5499999999997"/>
    <n v="8636.0911289999985"/>
    <x v="1"/>
    <n v="0"/>
    <x v="1"/>
    <m/>
    <n v="0"/>
    <n v="0"/>
    <d v="2026-03-01T00:00:00"/>
    <n v="214"/>
    <n v="215"/>
    <n v="177"/>
    <x v="0"/>
    <s v="6 Months"/>
    <x v="1"/>
    <s v="These Projects have not been started yet, proceedings shall be done post eid"/>
    <x v="1"/>
    <x v="1"/>
    <m/>
    <m/>
  </r>
  <r>
    <x v="0"/>
    <s v="No Initiation Date"/>
    <x v="1"/>
    <x v="0"/>
    <x v="20"/>
    <n v="262"/>
    <n v="117.9"/>
    <s v="0"/>
    <s v="0"/>
    <s v="NOT LIVE - RETAIN BUDGET"/>
    <n v="0"/>
    <n v="117.9"/>
    <n v="7649956.574368"/>
    <n v="7649956.574368"/>
    <m/>
    <m/>
    <m/>
    <n v="0.45"/>
    <n v="3704.7405247999986"/>
    <n v="3480.9256559999985"/>
    <x v="1"/>
    <n v="0"/>
    <x v="1"/>
    <m/>
    <n v="0"/>
    <n v="0"/>
    <d v="2026-03-01T00:00:00"/>
    <n v="214"/>
    <n v="215"/>
    <n v="177"/>
    <x v="0"/>
    <s v="6 Months"/>
    <x v="1"/>
    <s v="These Projects have not been started yet, proceedings shall be done post eid"/>
    <x v="1"/>
    <x v="1"/>
    <m/>
    <m/>
  </r>
  <r>
    <x v="0"/>
    <s v="No Initiation Date"/>
    <x v="1"/>
    <x v="0"/>
    <x v="21"/>
    <n v="242"/>
    <n v="108.9"/>
    <s v="0"/>
    <s v="0"/>
    <s v="NOT LIVE - RETAIN BUDGET"/>
    <n v="0"/>
    <n v="108.9"/>
    <n v="6512643.4616536098"/>
    <n v="6512643.4616536098"/>
    <m/>
    <m/>
    <m/>
    <n v="0.45"/>
    <n v="3217.08342361932"/>
    <n v="3051"/>
    <x v="1"/>
    <n v="0"/>
    <x v="1"/>
    <m/>
    <n v="0"/>
    <n v="0"/>
    <d v="2026-03-01T00:00:00"/>
    <n v="214"/>
    <n v="215"/>
    <n v="177"/>
    <x v="0"/>
    <s v="6 Months"/>
    <x v="1"/>
    <s v="These Projects have not been started yet, proceedings shall be done post eid"/>
    <x v="1"/>
    <x v="1"/>
    <m/>
    <m/>
  </r>
  <r>
    <x v="0"/>
    <s v="No Initiation Date"/>
    <x v="1"/>
    <x v="0"/>
    <x v="22"/>
    <n v="346"/>
    <n v="155.70000000000002"/>
    <s v="0"/>
    <s v="0"/>
    <s v="NOT LIVE - RETAIN BUDGET"/>
    <n v="0"/>
    <n v="155.70000000000002"/>
    <n v="6395179.5415059999"/>
    <n v="6395179.5415059989"/>
    <m/>
    <m/>
    <m/>
    <n v="0.45"/>
    <n v="1705.2"/>
    <n v="5519.6019855000013"/>
    <x v="1"/>
    <n v="0"/>
    <x v="1"/>
    <m/>
    <n v="0"/>
    <n v="0"/>
    <d v="2026-03-01T00:00:00"/>
    <n v="214"/>
    <n v="215"/>
    <n v="177"/>
    <x v="0"/>
    <s v="6 Months"/>
    <x v="1"/>
    <s v="These Projects have not been started yet, proceedings shall be done post eid"/>
    <x v="1"/>
    <x v="1"/>
    <m/>
    <m/>
  </r>
  <r>
    <x v="0"/>
    <s v="No Initiation Date"/>
    <x v="1"/>
    <x v="0"/>
    <x v="23"/>
    <n v="228"/>
    <n v="102.60000000000001"/>
    <s v="0"/>
    <s v="0"/>
    <s v="NOT LIVE - RETAIN BUDGET"/>
    <n v="0"/>
    <n v="102.60000000000001"/>
    <n v="6341933"/>
    <n v="6341933"/>
    <m/>
    <m/>
    <m/>
    <n v="0.45"/>
    <n v="3085.3500000000004"/>
    <n v="2785.5"/>
    <x v="1"/>
    <n v="0"/>
    <x v="1"/>
    <m/>
    <n v="0"/>
    <n v="0"/>
    <d v="2026-03-01T00:00:00"/>
    <n v="214"/>
    <n v="215"/>
    <n v="177"/>
    <x v="0"/>
    <s v="6 Months"/>
    <x v="1"/>
    <s v="These Projects have not been started yet, proceedings shall be done post eid"/>
    <x v="1"/>
    <x v="1"/>
    <m/>
    <m/>
  </r>
  <r>
    <x v="0"/>
    <s v="No Initiation Date"/>
    <x v="1"/>
    <x v="0"/>
    <x v="24"/>
    <n v="230"/>
    <n v="103.5"/>
    <s v="0"/>
    <s v="0"/>
    <s v="NOT LIVE - RETAIN BUDGET"/>
    <n v="0"/>
    <n v="103.5"/>
    <n v="6047770.336104"/>
    <n v="6047770.336104"/>
    <m/>
    <m/>
    <m/>
    <n v="0.45"/>
    <n v="2892.5515319000001"/>
    <n v="2350.8905910000003"/>
    <x v="1"/>
    <n v="0"/>
    <x v="1"/>
    <m/>
    <n v="0"/>
    <n v="0"/>
    <d v="2026-03-01T00:00:00"/>
    <n v="214"/>
    <n v="215"/>
    <n v="177"/>
    <x v="0"/>
    <s v="6 Months"/>
    <x v="1"/>
    <s v="These Projects have not been started yet, proceedings shall be done post eid"/>
    <x v="1"/>
    <x v="1"/>
    <m/>
    <m/>
  </r>
  <r>
    <x v="0"/>
    <s v="No Initiation Date"/>
    <x v="1"/>
    <x v="0"/>
    <x v="25"/>
    <n v="262"/>
    <n v="117.9"/>
    <s v="0"/>
    <s v="0"/>
    <s v="NOT LIVE - RETAIN BUDGET"/>
    <n v="0"/>
    <n v="117.9"/>
    <n v="6037590.2703851601"/>
    <n v="6037590.2703851601"/>
    <m/>
    <m/>
    <m/>
    <n v="0.45"/>
    <n v="1251.967705332215"/>
    <n v="3555.4"/>
    <x v="1"/>
    <n v="0"/>
    <x v="1"/>
    <m/>
    <n v="0"/>
    <n v="0"/>
    <d v="2026-03-01T00:00:00"/>
    <n v="214"/>
    <n v="215"/>
    <n v="177"/>
    <x v="0"/>
    <s v="6 Months"/>
    <x v="1"/>
    <s v="These Projects have not been started yet, proceedings shall be done post eid"/>
    <x v="1"/>
    <x v="1"/>
    <m/>
    <m/>
  </r>
  <r>
    <x v="0"/>
    <s v="No Initiation Date"/>
    <x v="1"/>
    <x v="0"/>
    <x v="26"/>
    <n v="582"/>
    <n v="261.90000000000003"/>
    <s v="0"/>
    <s v="0"/>
    <s v="NOT LIVE - RETAIN BUDGET"/>
    <n v="0"/>
    <n v="261.90000000000003"/>
    <n v="5787365.762778"/>
    <n v="5787365.762778"/>
    <m/>
    <m/>
    <m/>
    <n v="0.45"/>
    <n v="998.4"/>
    <n v="4521.0697244999992"/>
    <x v="1"/>
    <n v="0"/>
    <x v="1"/>
    <m/>
    <n v="0"/>
    <n v="0"/>
    <d v="2026-03-01T00:00:00"/>
    <n v="214"/>
    <n v="215"/>
    <n v="177"/>
    <x v="0"/>
    <s v="6 Months"/>
    <x v="1"/>
    <s v="These Projects have not been started yet, proceedings shall be done post eid"/>
    <x v="1"/>
    <x v="1"/>
    <m/>
    <m/>
  </r>
  <r>
    <x v="0"/>
    <s v="No Initiation Date"/>
    <x v="1"/>
    <x v="0"/>
    <x v="27"/>
    <n v="398"/>
    <n v="179.1"/>
    <s v="0"/>
    <s v="0"/>
    <s v="NOT LIVE - RETAIN BUDGET"/>
    <n v="0"/>
    <n v="179.1"/>
    <n v="4776860.6914999997"/>
    <n v="4776860.6914999997"/>
    <m/>
    <m/>
    <m/>
    <n v="0.45"/>
    <n v="894.35500000000002"/>
    <n v="5500.127414999999"/>
    <x v="1"/>
    <n v="0"/>
    <x v="1"/>
    <m/>
    <n v="0"/>
    <n v="0"/>
    <d v="2026-03-01T00:00:00"/>
    <n v="214"/>
    <n v="215"/>
    <n v="177"/>
    <x v="0"/>
    <s v="6 Months"/>
    <x v="1"/>
    <s v="These Projects have not been started yet, proceedings shall be done post eid"/>
    <x v="1"/>
    <x v="1"/>
    <m/>
    <m/>
  </r>
  <r>
    <x v="0"/>
    <s v="No Initiation Date"/>
    <x v="1"/>
    <x v="0"/>
    <x v="28"/>
    <n v="296"/>
    <n v="133.20000000000002"/>
    <s v="0"/>
    <s v="0"/>
    <s v="NOT LIVE - RETAIN BUDGET"/>
    <n v="0"/>
    <n v="133.20000000000002"/>
    <n v="4506777.1602739999"/>
    <n v="4506777.1602739999"/>
    <m/>
    <m/>
    <m/>
    <n v="0.45"/>
    <n v="1160.3999999999999"/>
    <n v="4682.6666295000005"/>
    <x v="1"/>
    <n v="0"/>
    <x v="1"/>
    <m/>
    <n v="0"/>
    <n v="0"/>
    <d v="2026-03-01T00:00:00"/>
    <n v="214"/>
    <n v="215"/>
    <n v="177"/>
    <x v="0"/>
    <s v="6 Months"/>
    <x v="1"/>
    <s v="These Projects have not been started yet, proceedings shall be done post eid"/>
    <x v="1"/>
    <x v="1"/>
    <m/>
    <m/>
  </r>
  <r>
    <x v="0"/>
    <s v="No Initiation Date"/>
    <x v="1"/>
    <x v="0"/>
    <x v="29"/>
    <n v="166"/>
    <n v="74.7"/>
    <s v="0"/>
    <s v="0"/>
    <s v="NOT LIVE - RETAIN BUDGET"/>
    <n v="0"/>
    <n v="74.7"/>
    <n v="4378505.6710938802"/>
    <n v="4378505.6710938802"/>
    <m/>
    <m/>
    <m/>
    <n v="0.45"/>
    <n v="2043.48117882316"/>
    <n v="1900.95"/>
    <x v="1"/>
    <n v="0"/>
    <x v="1"/>
    <m/>
    <n v="0"/>
    <n v="0"/>
    <d v="2026-03-01T00:00:00"/>
    <n v="214"/>
    <n v="215"/>
    <n v="177"/>
    <x v="0"/>
    <s v="6 Months"/>
    <x v="1"/>
    <s v="These Projects have not been started yet, proceedings shall be done post eid"/>
    <x v="1"/>
    <x v="1"/>
    <m/>
    <m/>
  </r>
  <r>
    <x v="0"/>
    <s v="No Initiation Date"/>
    <x v="1"/>
    <x v="0"/>
    <x v="30"/>
    <n v="424"/>
    <n v="190.8"/>
    <s v="0"/>
    <s v="0"/>
    <s v="NOT LIVE - RETAIN BUDGET"/>
    <n v="0"/>
    <n v="190.8"/>
    <n v="4178279.6924319998"/>
    <n v="4178279.6924319994"/>
    <m/>
    <m/>
    <m/>
    <n v="0.45"/>
    <n v="831.6"/>
    <n v="4651.9725840000001"/>
    <x v="1"/>
    <n v="0"/>
    <x v="1"/>
    <m/>
    <n v="0"/>
    <n v="0"/>
    <d v="2026-03-01T00:00:00"/>
    <n v="214"/>
    <n v="215"/>
    <n v="177"/>
    <x v="0"/>
    <s v="6 Months"/>
    <x v="1"/>
    <s v="These Projects have not been started yet, proceedings shall be done post eid"/>
    <x v="1"/>
    <x v="1"/>
    <m/>
    <m/>
  </r>
  <r>
    <x v="0"/>
    <s v="No Initiation Date"/>
    <x v="1"/>
    <x v="0"/>
    <x v="31"/>
    <n v="196"/>
    <n v="88.2"/>
    <s v="0"/>
    <s v="0"/>
    <s v="NOT LIVE - RETAIN BUDGET"/>
    <n v="0"/>
    <n v="88.2"/>
    <n v="3336731.8637140002"/>
    <n v="3336731.8637140002"/>
    <m/>
    <m/>
    <m/>
    <n v="0.45"/>
    <n v="804.3599999999999"/>
    <n v="2478.3943185000003"/>
    <x v="1"/>
    <n v="0"/>
    <x v="1"/>
    <m/>
    <n v="0"/>
    <n v="0"/>
    <d v="2026-03-01T00:00:00"/>
    <n v="214"/>
    <n v="215"/>
    <n v="177"/>
    <x v="0"/>
    <s v="6 Months"/>
    <x v="1"/>
    <s v="These Projects have not been started yet, proceedings shall be done post eid"/>
    <x v="1"/>
    <x v="1"/>
    <m/>
    <m/>
  </r>
  <r>
    <x v="0"/>
    <s v="No Initiation Date"/>
    <x v="1"/>
    <x v="0"/>
    <x v="32"/>
    <n v="148"/>
    <n v="66.600000000000009"/>
    <s v="0"/>
    <s v="0"/>
    <s v="NOT LIVE - RETAIN BUDGET"/>
    <n v="0"/>
    <n v="66.600000000000009"/>
    <n v="2754114.61521202"/>
    <n v="2754114.61521202"/>
    <m/>
    <m/>
    <m/>
    <n v="0.45"/>
    <n v="578.36616571692002"/>
    <n v="2335.5"/>
    <x v="1"/>
    <n v="0"/>
    <x v="1"/>
    <m/>
    <n v="0"/>
    <n v="0"/>
    <d v="2026-03-01T00:00:00"/>
    <n v="214"/>
    <n v="215"/>
    <n v="177"/>
    <x v="0"/>
    <s v="6 Months"/>
    <x v="1"/>
    <s v="These Projects have not been started yet, proceedings shall be done post eid"/>
    <x v="1"/>
    <x v="1"/>
    <m/>
    <m/>
  </r>
  <r>
    <x v="1"/>
    <s v="No Initiation Date"/>
    <x v="0"/>
    <x v="1"/>
    <x v="0"/>
    <n v="0"/>
    <n v="0"/>
    <s v="0"/>
    <s v="0"/>
    <s v="FEEDER ETC WORK - RETAIN BUDGET"/>
    <n v="0"/>
    <n v="0"/>
    <n v="62013688"/>
    <n v="62013688"/>
    <m/>
    <m/>
    <m/>
    <m/>
    <n v="20312.399999999998"/>
    <n v="0"/>
    <x v="0"/>
    <n v="1"/>
    <x v="0"/>
    <m/>
    <n v="0"/>
    <n v="0"/>
    <d v="2026-03-01T00:00:00"/>
    <s v="None"/>
    <s v="Duration Doesn't Exsists"/>
    <s v="No ETA"/>
    <x v="0"/>
    <m/>
    <x v="0"/>
    <m/>
    <x v="0"/>
    <x v="0"/>
    <m/>
    <m/>
  </r>
  <r>
    <x v="1"/>
    <s v="No Initiation Date"/>
    <x v="2"/>
    <x v="1"/>
    <x v="33"/>
    <n v="908"/>
    <n v="408.6"/>
    <s v="0"/>
    <s v="0"/>
    <s v="NOT LIVE - RETAIN BUDGET"/>
    <n v="0"/>
    <n v="408.6"/>
    <n v="23406249.736000001"/>
    <n v="23406249.736000001"/>
    <m/>
    <m/>
    <m/>
    <n v="0.45"/>
    <n v="11143.75"/>
    <n v="8465"/>
    <x v="1"/>
    <n v="0"/>
    <x v="1"/>
    <m/>
    <n v="0"/>
    <n v="0"/>
    <d v="2026-03-01T00:00:00"/>
    <n v="214"/>
    <n v="215"/>
    <n v="177"/>
    <x v="0"/>
    <s v="6 Months"/>
    <x v="1"/>
    <s v="These Projects have not been started yet, proceedings shall be done post eid"/>
    <x v="1"/>
    <x v="1"/>
    <m/>
    <m/>
  </r>
  <r>
    <x v="1"/>
    <s v="No Initiation Date"/>
    <x v="2"/>
    <x v="1"/>
    <x v="34"/>
    <n v="2656"/>
    <n v="1195.2"/>
    <s v="0"/>
    <s v="0"/>
    <s v="NOT LIVE - RETAIN BUDGET"/>
    <n v="0"/>
    <n v="1195.2"/>
    <n v="19840408.232000001"/>
    <n v="19840408.232000001"/>
    <m/>
    <m/>
    <m/>
    <n v="0.45"/>
    <n v="3666.2"/>
    <n v="18775"/>
    <x v="1"/>
    <n v="0"/>
    <x v="1"/>
    <m/>
    <n v="0"/>
    <n v="0"/>
    <d v="2026-03-01T00:00:00"/>
    <n v="214"/>
    <n v="215"/>
    <n v="177"/>
    <x v="0"/>
    <s v="6 Months"/>
    <x v="1"/>
    <s v="These Projects have not been started yet, proceedings shall be done post eid"/>
    <x v="1"/>
    <x v="1"/>
    <m/>
    <m/>
  </r>
  <r>
    <x v="1"/>
    <s v="No Initiation Date"/>
    <x v="2"/>
    <x v="1"/>
    <x v="35"/>
    <n v="2248"/>
    <n v="1011.6"/>
    <s v="0"/>
    <s v="0"/>
    <s v="NOT LIVE - RETAIN BUDGET"/>
    <n v="0"/>
    <n v="1011.6"/>
    <n v="17987941.879999999"/>
    <n v="17987941.879999999"/>
    <m/>
    <m/>
    <m/>
    <n v="0.45"/>
    <n v="3050.95"/>
    <n v="17191.25"/>
    <x v="1"/>
    <n v="0"/>
    <x v="1"/>
    <m/>
    <n v="0"/>
    <n v="0"/>
    <d v="2026-03-01T00:00:00"/>
    <n v="214"/>
    <n v="215"/>
    <n v="177"/>
    <x v="0"/>
    <s v="6 Months"/>
    <x v="1"/>
    <s v="These Projects have not been started yet, proceedings shall be done post eid"/>
    <x v="1"/>
    <x v="1"/>
    <m/>
    <m/>
  </r>
  <r>
    <x v="1"/>
    <s v="No Initiation Date"/>
    <x v="2"/>
    <x v="1"/>
    <x v="36"/>
    <n v="580"/>
    <n v="261"/>
    <s v="0"/>
    <s v="0"/>
    <s v="NOT LIVE - RETAIN BUDGET"/>
    <n v="0"/>
    <n v="261"/>
    <n v="15393935.114"/>
    <n v="15393935.114"/>
    <m/>
    <m/>
    <m/>
    <n v="0.45"/>
    <n v="7372.5"/>
    <n v="5931.25"/>
    <x v="1"/>
    <n v="0"/>
    <x v="1"/>
    <m/>
    <n v="0"/>
    <n v="0"/>
    <d v="2026-03-01T00:00:00"/>
    <n v="214"/>
    <n v="215"/>
    <n v="177"/>
    <x v="0"/>
    <s v="6 Months"/>
    <x v="1"/>
    <s v="These Projects have not been started yet, proceedings shall be done post eid"/>
    <x v="1"/>
    <x v="1"/>
    <m/>
    <m/>
  </r>
  <r>
    <x v="1"/>
    <s v="No Initiation Date"/>
    <x v="2"/>
    <x v="1"/>
    <x v="37"/>
    <n v="1606"/>
    <n v="722.7"/>
    <s v="0"/>
    <s v="0"/>
    <s v="NOT LIVE - RETAIN BUDGET"/>
    <n v="0"/>
    <n v="722.7"/>
    <n v="13235679.776000001"/>
    <n v="13235679.775999999"/>
    <m/>
    <m/>
    <m/>
    <n v="0.45"/>
    <n v="2091.85"/>
    <n v="11495"/>
    <x v="1"/>
    <n v="0"/>
    <x v="1"/>
    <m/>
    <n v="0"/>
    <n v="0"/>
    <d v="2026-03-01T00:00:00"/>
    <n v="214"/>
    <n v="215"/>
    <n v="177"/>
    <x v="0"/>
    <s v="6 Months"/>
    <x v="1"/>
    <s v="These Projects have not been started yet, proceedings shall be done post eid"/>
    <x v="1"/>
    <x v="1"/>
    <m/>
    <m/>
  </r>
  <r>
    <x v="1"/>
    <s v="No Initiation Date"/>
    <x v="2"/>
    <x v="1"/>
    <x v="38"/>
    <n v="2056"/>
    <n v="925.2"/>
    <s v="0"/>
    <s v="0"/>
    <s v="NOT LIVE - RETAIN BUDGET"/>
    <n v="0"/>
    <n v="925.2"/>
    <n v="13007997.672"/>
    <n v="13007997.671999998"/>
    <m/>
    <m/>
    <m/>
    <n v="0.45"/>
    <n v="2387.3999999999996"/>
    <n v="13010"/>
    <x v="1"/>
    <n v="0"/>
    <x v="1"/>
    <m/>
    <n v="0"/>
    <n v="0"/>
    <d v="2026-03-01T00:00:00"/>
    <n v="214"/>
    <n v="215"/>
    <n v="177"/>
    <x v="0"/>
    <s v="6 Months"/>
    <x v="1"/>
    <s v="These Projects have not been started yet, proceedings shall be done post eid"/>
    <x v="1"/>
    <x v="1"/>
    <m/>
    <m/>
  </r>
  <r>
    <x v="1"/>
    <s v="No Initiation Date"/>
    <x v="2"/>
    <x v="1"/>
    <x v="39"/>
    <n v="1310"/>
    <n v="589.5"/>
    <s v="0"/>
    <s v="0"/>
    <s v="NOT LIVE - RETAIN BUDGET"/>
    <n v="0"/>
    <n v="589.5"/>
    <n v="12101210.618000001"/>
    <n v="12101210.618000001"/>
    <m/>
    <m/>
    <m/>
    <n v="0.45"/>
    <n v="1672.1"/>
    <n v="15158.75"/>
    <x v="1"/>
    <n v="0"/>
    <x v="1"/>
    <m/>
    <n v="0"/>
    <n v="0"/>
    <d v="2026-03-01T00:00:00"/>
    <n v="214"/>
    <n v="215"/>
    <n v="177"/>
    <x v="0"/>
    <s v="6 Months"/>
    <x v="1"/>
    <s v="These Projects have not been started yet, proceedings shall be done post eid"/>
    <x v="1"/>
    <x v="1"/>
    <m/>
    <m/>
  </r>
  <r>
    <x v="1"/>
    <s v="No Initiation Date"/>
    <x v="2"/>
    <x v="1"/>
    <x v="40"/>
    <n v="2214"/>
    <n v="996.30000000000007"/>
    <s v="0"/>
    <s v="0"/>
    <s v="NOT LIVE - RETAIN BUDGET"/>
    <n v="0"/>
    <n v="996.30000000000007"/>
    <n v="12064838.699999999"/>
    <n v="12064838.699999999"/>
    <m/>
    <m/>
    <m/>
    <n v="0.45"/>
    <n v="1178.75"/>
    <n v="15636.25"/>
    <x v="1"/>
    <n v="0"/>
    <x v="1"/>
    <m/>
    <n v="0"/>
    <n v="0"/>
    <d v="2026-03-01T00:00:00"/>
    <n v="214"/>
    <n v="215"/>
    <n v="177"/>
    <x v="0"/>
    <s v="6 Months"/>
    <x v="1"/>
    <s v="These Projects have not been started yet, proceedings shall be done post eid"/>
    <x v="1"/>
    <x v="1"/>
    <m/>
    <m/>
  </r>
  <r>
    <x v="1"/>
    <s v="No Initiation Date"/>
    <x v="2"/>
    <x v="1"/>
    <x v="41"/>
    <n v="1390"/>
    <n v="625.5"/>
    <s v="0"/>
    <s v="0"/>
    <s v="NOT LIVE - RETAIN BUDGET"/>
    <n v="0"/>
    <n v="625.5"/>
    <n v="11011025.1555"/>
    <n v="11011025.1555"/>
    <m/>
    <m/>
    <m/>
    <n v="0.45"/>
    <n v="1722.6000000000001"/>
    <n v="12543.75"/>
    <x v="1"/>
    <n v="0"/>
    <x v="1"/>
    <m/>
    <n v="0"/>
    <n v="0"/>
    <d v="2026-03-01T00:00:00"/>
    <n v="214"/>
    <n v="215"/>
    <n v="177"/>
    <x v="0"/>
    <s v="6 Months"/>
    <x v="1"/>
    <s v="These Projects have not been started yet, proceedings shall be done post eid"/>
    <x v="1"/>
    <x v="1"/>
    <m/>
    <m/>
  </r>
  <r>
    <x v="1"/>
    <s v="No Initiation Date"/>
    <x v="2"/>
    <x v="1"/>
    <x v="42"/>
    <n v="920"/>
    <n v="414"/>
    <s v="0"/>
    <s v="0"/>
    <s v="NOT LIVE - RETAIN BUDGET"/>
    <n v="0"/>
    <n v="414"/>
    <n v="10423168.046"/>
    <n v="10423168.046"/>
    <m/>
    <m/>
    <m/>
    <n v="0.45"/>
    <n v="2091.85"/>
    <n v="8088.75"/>
    <x v="1"/>
    <n v="0"/>
    <x v="1"/>
    <m/>
    <n v="0"/>
    <n v="0"/>
    <d v="2026-03-01T00:00:00"/>
    <n v="214"/>
    <n v="215"/>
    <n v="177"/>
    <x v="0"/>
    <s v="6 Months"/>
    <x v="1"/>
    <s v="These Projects have not been started yet, proceedings shall be done post eid"/>
    <x v="1"/>
    <x v="1"/>
    <m/>
    <m/>
  </r>
  <r>
    <x v="1"/>
    <s v="No Initiation Date"/>
    <x v="2"/>
    <x v="1"/>
    <x v="43"/>
    <n v="1622"/>
    <n v="729.9"/>
    <s v="0"/>
    <s v="0"/>
    <s v="NOT LIVE - RETAIN BUDGET"/>
    <n v="0"/>
    <n v="729.9"/>
    <n v="9219199.5759999994"/>
    <n v="9219199.5759999994"/>
    <m/>
    <m/>
    <m/>
    <n v="0.45"/>
    <n v="1041.8999999999999"/>
    <n v="10708.75"/>
    <x v="1"/>
    <n v="0"/>
    <x v="1"/>
    <m/>
    <n v="0"/>
    <n v="0"/>
    <d v="2026-03-01T00:00:00"/>
    <n v="214"/>
    <n v="215"/>
    <n v="177"/>
    <x v="0"/>
    <s v="6 Months"/>
    <x v="1"/>
    <s v="These Projects have not been started yet, proceedings shall be done post eid"/>
    <x v="1"/>
    <x v="1"/>
    <m/>
    <m/>
  </r>
  <r>
    <x v="1"/>
    <s v="No Initiation Date"/>
    <x v="2"/>
    <x v="1"/>
    <x v="44"/>
    <n v="996"/>
    <n v="448.2"/>
    <s v="0"/>
    <s v="0"/>
    <s v="NOT LIVE - RETAIN BUDGET"/>
    <n v="0"/>
    <n v="448.2"/>
    <n v="9005479.9859999996"/>
    <n v="9005479.9859999996"/>
    <m/>
    <m/>
    <m/>
    <n v="0.45"/>
    <n v="1695.1"/>
    <n v="9502.5"/>
    <x v="1"/>
    <n v="0"/>
    <x v="1"/>
    <m/>
    <n v="0"/>
    <n v="0"/>
    <d v="2026-03-01T00:00:00"/>
    <n v="214"/>
    <n v="215"/>
    <n v="177"/>
    <x v="0"/>
    <s v="6 Months"/>
    <x v="1"/>
    <s v="These Projects have not been started yet, proceedings shall be done post eid"/>
    <x v="1"/>
    <x v="1"/>
    <m/>
    <m/>
  </r>
  <r>
    <x v="1"/>
    <s v="No Initiation Date"/>
    <x v="2"/>
    <x v="1"/>
    <x v="45"/>
    <n v="426"/>
    <n v="191.70000000000002"/>
    <s v="0"/>
    <s v="0"/>
    <s v="NOT LIVE - RETAIN BUDGET"/>
    <n v="0"/>
    <n v="191.70000000000002"/>
    <n v="8843280.0500000007"/>
    <n v="8843280.0500000007"/>
    <m/>
    <m/>
    <m/>
    <n v="0.45"/>
    <n v="2313.7999999999997"/>
    <n v="6322.5"/>
    <x v="1"/>
    <n v="0"/>
    <x v="1"/>
    <m/>
    <n v="0"/>
    <n v="0"/>
    <d v="2026-03-01T00:00:00"/>
    <n v="214"/>
    <n v="215"/>
    <n v="177"/>
    <x v="0"/>
    <s v="6 Months"/>
    <x v="1"/>
    <s v="These Projects have not been started yet, proceedings shall be done post eid"/>
    <x v="1"/>
    <x v="1"/>
    <m/>
    <m/>
  </r>
  <r>
    <x v="1"/>
    <s v="No Initiation Date"/>
    <x v="2"/>
    <x v="1"/>
    <x v="46"/>
    <n v="1050"/>
    <n v="472.5"/>
    <s v="0"/>
    <s v="0"/>
    <s v="NOT LIVE - RETAIN BUDGET"/>
    <n v="0"/>
    <n v="472.5"/>
    <n v="8117194.9440000001"/>
    <n v="8117194.9440000001"/>
    <m/>
    <m/>
    <m/>
    <n v="0.45"/>
    <n v="1438.6499999999999"/>
    <n v="8011.25"/>
    <x v="1"/>
    <n v="0"/>
    <x v="1"/>
    <m/>
    <n v="0"/>
    <n v="0"/>
    <d v="2026-03-01T00:00:00"/>
    <n v="214"/>
    <n v="215"/>
    <n v="177"/>
    <x v="0"/>
    <s v="6 Months"/>
    <x v="1"/>
    <s v="These Projects have not been started yet, proceedings shall be done post eid"/>
    <x v="1"/>
    <x v="1"/>
    <m/>
    <m/>
  </r>
  <r>
    <x v="1"/>
    <s v="No Initiation Date"/>
    <x v="2"/>
    <x v="1"/>
    <x v="47"/>
    <n v="1096"/>
    <n v="493.2"/>
    <s v="0"/>
    <s v="0"/>
    <s v="NOT LIVE - RETAIN BUDGET"/>
    <n v="0"/>
    <n v="493.2"/>
    <n v="8044576.3080000002"/>
    <n v="8044576.3080000002"/>
    <m/>
    <m/>
    <m/>
    <n v="0.45"/>
    <n v="1438.6499999999999"/>
    <n v="7940"/>
    <x v="1"/>
    <n v="0"/>
    <x v="1"/>
    <m/>
    <n v="0"/>
    <n v="0"/>
    <d v="2026-03-01T00:00:00"/>
    <n v="214"/>
    <n v="215"/>
    <n v="177"/>
    <x v="0"/>
    <s v="6 Months"/>
    <x v="1"/>
    <s v="These Projects have not been started yet, proceedings shall be done post eid"/>
    <x v="1"/>
    <x v="1"/>
    <m/>
    <m/>
  </r>
  <r>
    <x v="1"/>
    <s v="No Initiation Date"/>
    <x v="2"/>
    <x v="1"/>
    <x v="48"/>
    <n v="806"/>
    <n v="362.7"/>
    <s v="0"/>
    <s v="0"/>
    <s v="NOT LIVE - RETAIN BUDGET"/>
    <n v="0"/>
    <n v="362.7"/>
    <n v="7316177.1140000001"/>
    <n v="7316177.1139999991"/>
    <m/>
    <m/>
    <m/>
    <n v="0.45"/>
    <n v="1368.5"/>
    <n v="6516.25"/>
    <x v="1"/>
    <n v="0"/>
    <x v="1"/>
    <m/>
    <n v="0"/>
    <n v="0"/>
    <d v="2026-03-01T00:00:00"/>
    <n v="214"/>
    <n v="215"/>
    <n v="177"/>
    <x v="0"/>
    <s v="6 Months"/>
    <x v="1"/>
    <s v="These Projects have not been started yet, proceedings shall be done post eid"/>
    <x v="1"/>
    <x v="1"/>
    <m/>
    <m/>
  </r>
  <r>
    <x v="1"/>
    <s v="No Initiation Date"/>
    <x v="2"/>
    <x v="1"/>
    <x v="49"/>
    <n v="464"/>
    <n v="208.8"/>
    <s v="0"/>
    <s v="0"/>
    <s v="NOT LIVE - RETAIN BUDGET"/>
    <n v="0"/>
    <n v="208.8"/>
    <n v="6438506.6960000005"/>
    <n v="6438506.6960000005"/>
    <m/>
    <m/>
    <m/>
    <n v="0.45"/>
    <n v="1337.4499999999998"/>
    <n v="5843.75"/>
    <x v="1"/>
    <n v="0"/>
    <x v="1"/>
    <m/>
    <n v="0"/>
    <n v="0"/>
    <d v="2026-03-01T00:00:00"/>
    <n v="214"/>
    <n v="215"/>
    <n v="177"/>
    <x v="0"/>
    <s v="6 Months"/>
    <x v="1"/>
    <s v="These Projects have not been started yet, proceedings shall be done post eid"/>
    <x v="1"/>
    <x v="1"/>
    <m/>
    <m/>
  </r>
  <r>
    <x v="1"/>
    <s v="No Initiation Date"/>
    <x v="0"/>
    <x v="1"/>
    <x v="17"/>
    <n v="0"/>
    <n v="0"/>
    <s v="0"/>
    <s v="0"/>
    <s v="FEEDER ETC WORK - RETAIN BUDGET"/>
    <n v="0"/>
    <n v="0"/>
    <n v="6360000"/>
    <n v="6360000"/>
    <m/>
    <m/>
    <m/>
    <m/>
    <n v="0"/>
    <n v="0"/>
    <x v="0"/>
    <n v="1"/>
    <x v="0"/>
    <m/>
    <n v="0"/>
    <n v="0"/>
    <d v="2026-03-01T00:00:00"/>
    <s v="None"/>
    <s v="Duration Doesn't Exsists"/>
    <s v="No ETA"/>
    <x v="0"/>
    <m/>
    <x v="0"/>
    <m/>
    <x v="0"/>
    <x v="0"/>
    <m/>
    <m/>
  </r>
  <r>
    <x v="1"/>
    <s v="No Initiation Date"/>
    <x v="2"/>
    <x v="1"/>
    <x v="50"/>
    <n v="666"/>
    <n v="299.7"/>
    <s v="0"/>
    <s v="0"/>
    <s v="NOT LIVE - RETAIN BUDGET"/>
    <n v="0"/>
    <n v="299.7"/>
    <n v="6120322.5880000005"/>
    <n v="6120322.5880000005"/>
    <m/>
    <m/>
    <m/>
    <n v="0.45"/>
    <n v="1062.5999999999999"/>
    <n v="6433.75"/>
    <x v="1"/>
    <n v="0"/>
    <x v="1"/>
    <m/>
    <n v="0"/>
    <n v="0"/>
    <d v="2026-03-01T00:00:00"/>
    <n v="214"/>
    <n v="215"/>
    <n v="177"/>
    <x v="0"/>
    <s v="6 Months"/>
    <x v="1"/>
    <s v="These Projects have not been started yet, proceedings shall be done post eid"/>
    <x v="1"/>
    <x v="1"/>
    <m/>
    <m/>
  </r>
  <r>
    <x v="1"/>
    <s v="No Initiation Date"/>
    <x v="2"/>
    <x v="1"/>
    <x v="51"/>
    <n v="512"/>
    <n v="230.4"/>
    <s v="0"/>
    <s v="0"/>
    <s v="NOT LIVE - RETAIN BUDGET"/>
    <n v="0"/>
    <n v="230.4"/>
    <n v="5795516.4000000004"/>
    <n v="5795516.4000000004"/>
    <m/>
    <m/>
    <m/>
    <n v="0.45"/>
    <n v="1143.0999999999999"/>
    <n v="4711.25"/>
    <x v="1"/>
    <n v="0"/>
    <x v="1"/>
    <m/>
    <n v="0"/>
    <n v="0"/>
    <d v="2026-03-01T00:00:00"/>
    <n v="214"/>
    <n v="215"/>
    <n v="177"/>
    <x v="0"/>
    <s v="6 Months"/>
    <x v="1"/>
    <s v="These Projects have not been started yet, proceedings shall be done post eid"/>
    <x v="1"/>
    <x v="1"/>
    <m/>
    <m/>
  </r>
  <r>
    <x v="1"/>
    <s v="No Initiation Date"/>
    <x v="2"/>
    <x v="1"/>
    <x v="52"/>
    <n v="500"/>
    <n v="225"/>
    <s v="0"/>
    <s v="0"/>
    <s v="NOT LIVE - RETAIN BUDGET"/>
    <n v="0"/>
    <n v="225"/>
    <n v="5671521.5460000001"/>
    <n v="5671521.5460000001"/>
    <m/>
    <m/>
    <m/>
    <n v="0.45"/>
    <n v="1159.1999999999998"/>
    <n v="5103.75"/>
    <x v="1"/>
    <n v="0"/>
    <x v="1"/>
    <m/>
    <n v="0"/>
    <n v="0"/>
    <d v="2026-03-01T00:00:00"/>
    <n v="214"/>
    <n v="215"/>
    <n v="177"/>
    <x v="0"/>
    <s v="6 Months"/>
    <x v="1"/>
    <s v="These Projects have not been started yet, proceedings shall be done post eid"/>
    <x v="1"/>
    <x v="1"/>
    <m/>
    <m/>
  </r>
  <r>
    <x v="1"/>
    <s v="No Initiation Date"/>
    <x v="2"/>
    <x v="1"/>
    <x v="53"/>
    <n v="736"/>
    <n v="331.2"/>
    <s v="0"/>
    <s v="0"/>
    <s v="NOT LIVE - RETAIN BUDGET"/>
    <n v="0"/>
    <n v="331.2"/>
    <n v="5419869.9639999997"/>
    <n v="5419869.9639999997"/>
    <m/>
    <m/>
    <m/>
    <n v="0.45"/>
    <n v="1014.3"/>
    <n v="5937.5"/>
    <x v="1"/>
    <n v="0"/>
    <x v="1"/>
    <m/>
    <n v="0"/>
    <n v="0"/>
    <d v="2026-03-01T00:00:00"/>
    <n v="214"/>
    <n v="215"/>
    <n v="177"/>
    <x v="0"/>
    <s v="6 Months"/>
    <x v="1"/>
    <s v="These Projects have not been started yet, proceedings shall be done post eid"/>
    <x v="1"/>
    <x v="1"/>
    <m/>
    <m/>
  </r>
  <r>
    <x v="1"/>
    <s v="No Initiation Date"/>
    <x v="2"/>
    <x v="1"/>
    <x v="54"/>
    <n v="540"/>
    <n v="243"/>
    <s v="0"/>
    <s v="0"/>
    <s v="NOT LIVE - RETAIN BUDGET"/>
    <n v="0"/>
    <n v="243"/>
    <n v="4715244.5999999996"/>
    <n v="4715244.5999999996"/>
    <m/>
    <m/>
    <m/>
    <n v="0.45"/>
    <n v="900.44999999999993"/>
    <n v="4371.25"/>
    <x v="1"/>
    <n v="0"/>
    <x v="1"/>
    <m/>
    <n v="0"/>
    <n v="0"/>
    <d v="2026-03-01T00:00:00"/>
    <n v="214"/>
    <n v="215"/>
    <n v="177"/>
    <x v="0"/>
    <s v="6 Months"/>
    <x v="1"/>
    <s v="These Projects have not been started yet, proceedings shall be done post eid"/>
    <x v="1"/>
    <x v="1"/>
    <m/>
    <m/>
  </r>
  <r>
    <x v="1"/>
    <s v="No Initiation Date"/>
    <x v="2"/>
    <x v="1"/>
    <x v="55"/>
    <n v="446"/>
    <n v="200.70000000000002"/>
    <s v="0"/>
    <s v="0"/>
    <s v="NOT LIVE - RETAIN BUDGET"/>
    <n v="0"/>
    <n v="200.70000000000002"/>
    <n v="4086687.8"/>
    <n v="4086687.8"/>
    <m/>
    <m/>
    <m/>
    <n v="0.45"/>
    <n v="611.79999999999995"/>
    <n v="3868.75"/>
    <x v="1"/>
    <n v="0"/>
    <x v="1"/>
    <m/>
    <n v="0"/>
    <n v="0"/>
    <d v="2026-03-01T00:00:00"/>
    <n v="214"/>
    <n v="215"/>
    <n v="177"/>
    <x v="0"/>
    <s v="6 Months"/>
    <x v="1"/>
    <s v="These Projects have not been started yet, proceedings shall be done post eid"/>
    <x v="1"/>
    <x v="1"/>
    <m/>
    <m/>
  </r>
  <r>
    <x v="1"/>
    <s v="No Initiation Date"/>
    <x v="2"/>
    <x v="1"/>
    <x v="56"/>
    <n v="296"/>
    <n v="133.20000000000002"/>
    <s v="0"/>
    <s v="0"/>
    <s v="NOT LIVE - RETAIN BUDGET"/>
    <n v="0"/>
    <n v="133.20000000000002"/>
    <n v="3838115.2"/>
    <n v="3838115.2"/>
    <m/>
    <m/>
    <m/>
    <n v="0.45"/>
    <n v="814.19999999999993"/>
    <n v="3252.5"/>
    <x v="1"/>
    <n v="0"/>
    <x v="1"/>
    <m/>
    <n v="0"/>
    <n v="0"/>
    <d v="2026-03-01T00:00:00"/>
    <n v="214"/>
    <n v="215"/>
    <n v="177"/>
    <x v="0"/>
    <s v="6 Months"/>
    <x v="1"/>
    <s v="These Projects have not been started yet, proceedings shall be done post eid"/>
    <x v="1"/>
    <x v="1"/>
    <m/>
    <m/>
  </r>
  <r>
    <x v="1"/>
    <s v="No Initiation Date"/>
    <x v="2"/>
    <x v="1"/>
    <x v="57"/>
    <n v="238"/>
    <n v="107.10000000000001"/>
    <s v="0"/>
    <s v="0"/>
    <s v="NOT LIVE - RETAIN BUDGET"/>
    <n v="0"/>
    <n v="107.10000000000001"/>
    <n v="3375209.5920000002"/>
    <n v="3375209.5920000002"/>
    <m/>
    <m/>
    <m/>
    <n v="0.45"/>
    <n v="734.84999999999991"/>
    <n v="1926.25"/>
    <x v="1"/>
    <n v="0"/>
    <x v="1"/>
    <m/>
    <n v="0"/>
    <n v="0"/>
    <d v="2026-03-01T00:00:00"/>
    <n v="214"/>
    <n v="215"/>
    <n v="177"/>
    <x v="0"/>
    <s v="6 Months"/>
    <x v="1"/>
    <s v="These Projects have not been started yet, proceedings shall be done post eid"/>
    <x v="1"/>
    <x v="1"/>
    <m/>
    <m/>
  </r>
  <r>
    <x v="1"/>
    <s v="No Initiation Date"/>
    <x v="2"/>
    <x v="1"/>
    <x v="58"/>
    <n v="372"/>
    <n v="167.4"/>
    <s v="0"/>
    <s v="0"/>
    <s v="NOT LIVE - RETAIN BUDGET"/>
    <n v="0"/>
    <n v="167.4"/>
    <n v="3189798.92"/>
    <n v="3189798.92"/>
    <m/>
    <m/>
    <m/>
    <n v="0.45"/>
    <n v="491.04999999999995"/>
    <n v="3507.5"/>
    <x v="1"/>
    <n v="0"/>
    <x v="1"/>
    <m/>
    <n v="0"/>
    <n v="0"/>
    <d v="2026-03-01T00:00:00"/>
    <n v="214"/>
    <n v="215"/>
    <n v="177"/>
    <x v="0"/>
    <s v="6 Months"/>
    <x v="1"/>
    <s v="These Projects have not been started yet, proceedings shall be done post eid"/>
    <x v="1"/>
    <x v="1"/>
    <m/>
    <m/>
  </r>
  <r>
    <x v="1"/>
    <s v="No Initiation Date"/>
    <x v="2"/>
    <x v="1"/>
    <x v="59"/>
    <n v="362"/>
    <n v="162.9"/>
    <s v="0"/>
    <s v="0"/>
    <s v="NOT LIVE - RETAIN BUDGET"/>
    <n v="0"/>
    <n v="162.9"/>
    <n v="2857555.4"/>
    <n v="2857555.4"/>
    <m/>
    <m/>
    <m/>
    <n v="0.45"/>
    <n v="420.9"/>
    <n v="2287.5"/>
    <x v="1"/>
    <n v="0"/>
    <x v="1"/>
    <m/>
    <n v="0"/>
    <n v="0"/>
    <d v="2026-03-01T00:00:00"/>
    <n v="214"/>
    <n v="215"/>
    <n v="177"/>
    <x v="0"/>
    <s v="6 Months"/>
    <x v="1"/>
    <s v="These Projects have not been started yet, proceedings shall be done post eid"/>
    <x v="1"/>
    <x v="1"/>
    <m/>
    <m/>
  </r>
  <r>
    <x v="1"/>
    <s v="No Initiation Date"/>
    <x v="2"/>
    <x v="1"/>
    <x v="60"/>
    <n v="210"/>
    <n v="94.5"/>
    <s v="0"/>
    <s v="0"/>
    <s v="NOT LIVE - RETAIN BUDGET"/>
    <n v="0"/>
    <n v="94.5"/>
    <n v="2050093.375"/>
    <n v="2050093.375"/>
    <m/>
    <m/>
    <m/>
    <n v="0.45"/>
    <n v="243.00000000000003"/>
    <n v="1904.8500000000001"/>
    <x v="1"/>
    <n v="0"/>
    <x v="1"/>
    <m/>
    <n v="0"/>
    <n v="0"/>
    <d v="2026-03-01T00:00:00"/>
    <n v="214"/>
    <n v="215"/>
    <n v="177"/>
    <x v="0"/>
    <s v="6 Months"/>
    <x v="1"/>
    <s v="These Projects have not been started yet, proceedings shall be done post eid"/>
    <x v="1"/>
    <x v="1"/>
    <m/>
    <m/>
  </r>
  <r>
    <x v="2"/>
    <s v="No Initiation Date"/>
    <x v="0"/>
    <x v="2"/>
    <x v="0"/>
    <n v="0"/>
    <n v="0"/>
    <s v="0"/>
    <s v="0"/>
    <s v="FEEDER ETC WORK - RETAIN BUDGET"/>
    <n v="0"/>
    <n v="0"/>
    <n v="67800529.25"/>
    <n v="67800529.25"/>
    <m/>
    <m/>
    <m/>
    <m/>
    <n v="22058.399999999998"/>
    <n v="0"/>
    <x v="0"/>
    <n v="1"/>
    <x v="0"/>
    <m/>
    <n v="0"/>
    <n v="0"/>
    <d v="2026-03-01T00:00:00"/>
    <s v="None"/>
    <s v="Duration Doesn't Exsists"/>
    <s v="No ETA"/>
    <x v="0"/>
    <m/>
    <x v="0"/>
    <m/>
    <x v="0"/>
    <x v="0"/>
    <m/>
    <m/>
  </r>
  <r>
    <x v="2"/>
    <s v="No Initiation Date"/>
    <x v="3"/>
    <x v="2"/>
    <x v="61"/>
    <n v="1770"/>
    <n v="796.5"/>
    <s v="0"/>
    <s v="0"/>
    <s v="NOT LIVE - RETAIN BUDGET"/>
    <n v="0"/>
    <n v="796.5"/>
    <n v="21217272.922236599"/>
    <n v="21217272.922236599"/>
    <m/>
    <m/>
    <m/>
    <n v="0.45"/>
    <n v="4919.5218834669859"/>
    <n v="21107.175019474456"/>
    <x v="1"/>
    <n v="0"/>
    <x v="1"/>
    <m/>
    <n v="0"/>
    <n v="0"/>
    <d v="2026-03-01T00:00:00"/>
    <n v="214"/>
    <n v="215"/>
    <n v="177"/>
    <x v="0"/>
    <s v="6 Months"/>
    <x v="1"/>
    <s v="These Projects have not been started yet, proceedings shall be done post eid"/>
    <x v="1"/>
    <x v="1"/>
    <m/>
    <m/>
  </r>
  <r>
    <x v="2"/>
    <s v="No Initiation Date"/>
    <x v="3"/>
    <x v="2"/>
    <x v="62"/>
    <n v="2296"/>
    <n v="1033.2"/>
    <s v="0"/>
    <s v="0"/>
    <s v="NOT LIVE - RETAIN BUDGET"/>
    <n v="0"/>
    <n v="1033.2"/>
    <n v="20528937.501910001"/>
    <n v="20528937.501910001"/>
    <m/>
    <m/>
    <m/>
    <n v="0.45"/>
    <n v="3435.0499999999997"/>
    <n v="28769.555644100004"/>
    <x v="1"/>
    <n v="0"/>
    <x v="1"/>
    <m/>
    <n v="0"/>
    <n v="0"/>
    <d v="2026-03-01T00:00:00"/>
    <n v="214"/>
    <n v="215"/>
    <n v="177"/>
    <x v="0"/>
    <s v="6 Months"/>
    <x v="1"/>
    <s v="These Projects have not been started yet, proceedings shall be done post eid"/>
    <x v="1"/>
    <x v="1"/>
    <m/>
    <m/>
  </r>
  <r>
    <x v="2"/>
    <s v="No Initiation Date"/>
    <x v="3"/>
    <x v="2"/>
    <x v="63"/>
    <n v="1610"/>
    <n v="724.5"/>
    <s v="0"/>
    <s v="0"/>
    <s v="NOT LIVE - RETAIN BUDGET"/>
    <n v="0"/>
    <n v="724.5"/>
    <n v="16141722.8125"/>
    <n v="16141722.8125"/>
    <m/>
    <m/>
    <m/>
    <n v="0.45"/>
    <n v="3342.5"/>
    <n v="16881.624999999993"/>
    <x v="1"/>
    <n v="0"/>
    <x v="1"/>
    <m/>
    <n v="0"/>
    <n v="0"/>
    <d v="2026-03-01T00:00:00"/>
    <n v="214"/>
    <n v="215"/>
    <n v="177"/>
    <x v="0"/>
    <s v="6 Months"/>
    <x v="1"/>
    <s v="These Projects have not been started yet, proceedings shall be done post eid"/>
    <x v="1"/>
    <x v="1"/>
    <m/>
    <m/>
  </r>
  <r>
    <x v="2"/>
    <s v="No Initiation Date"/>
    <x v="3"/>
    <x v="2"/>
    <x v="64"/>
    <n v="950"/>
    <n v="427.5"/>
    <s v="0"/>
    <s v="0"/>
    <s v="NOT LIVE - RETAIN BUDGET"/>
    <n v="0"/>
    <n v="427.5"/>
    <n v="15965696.426335"/>
    <n v="15965696.426335"/>
    <m/>
    <m/>
    <m/>
    <n v="0.45"/>
    <n v="3817.9999999999995"/>
    <n v="20151.139263350004"/>
    <x v="1"/>
    <n v="0"/>
    <x v="1"/>
    <m/>
    <n v="0"/>
    <n v="0"/>
    <d v="2026-03-01T00:00:00"/>
    <n v="214"/>
    <n v="215"/>
    <n v="177"/>
    <x v="0"/>
    <s v="6 Months"/>
    <x v="1"/>
    <s v="These Projects have not been started yet, proceedings shall be done post eid"/>
    <x v="1"/>
    <x v="1"/>
    <m/>
    <m/>
  </r>
  <r>
    <x v="2"/>
    <s v="No Initiation Date"/>
    <x v="3"/>
    <x v="2"/>
    <x v="65"/>
    <n v="1372"/>
    <n v="617.4"/>
    <s v="0"/>
    <s v="0"/>
    <s v="NOT LIVE - RETAIN BUDGET"/>
    <n v="0"/>
    <n v="617.4"/>
    <n v="12066151.362500001"/>
    <n v="12066151.362500001"/>
    <m/>
    <m/>
    <m/>
    <n v="0.45"/>
    <n v="2287.35"/>
    <n v="11740.128000000001"/>
    <x v="1"/>
    <n v="0"/>
    <x v="1"/>
    <m/>
    <n v="0"/>
    <n v="0"/>
    <d v="2026-03-01T00:00:00"/>
    <n v="214"/>
    <n v="215"/>
    <n v="177"/>
    <x v="0"/>
    <s v="6 Months"/>
    <x v="1"/>
    <s v="These Projects have not been started yet, proceedings shall be done post eid"/>
    <x v="1"/>
    <x v="1"/>
    <m/>
    <m/>
  </r>
  <r>
    <x v="2"/>
    <s v="No Initiation Date"/>
    <x v="3"/>
    <x v="2"/>
    <x v="66"/>
    <n v="1302"/>
    <n v="585.9"/>
    <s v="0"/>
    <s v="0"/>
    <s v="NOT LIVE - RETAIN BUDGET"/>
    <n v="0"/>
    <n v="585.9"/>
    <n v="11360811.6"/>
    <n v="11360811.6"/>
    <m/>
    <m/>
    <m/>
    <n v="0.45"/>
    <n v="1930.85"/>
    <n v="14580.098000000005"/>
    <x v="1"/>
    <n v="0"/>
    <x v="1"/>
    <m/>
    <n v="0"/>
    <n v="0"/>
    <d v="2026-03-01T00:00:00"/>
    <n v="214"/>
    <n v="215"/>
    <n v="177"/>
    <x v="0"/>
    <s v="6 Months"/>
    <x v="1"/>
    <s v="These Projects have not been started yet, proceedings shall be done post eid"/>
    <x v="1"/>
    <x v="1"/>
    <m/>
    <m/>
  </r>
  <r>
    <x v="2"/>
    <s v="No Initiation Date"/>
    <x v="3"/>
    <x v="2"/>
    <x v="67"/>
    <n v="814"/>
    <n v="366.3"/>
    <s v="0"/>
    <s v="0"/>
    <s v="NOT LIVE - RETAIN BUDGET"/>
    <n v="0"/>
    <n v="366.3"/>
    <n v="9576095.0923500005"/>
    <n v="9576095.0923500005"/>
    <m/>
    <m/>
    <m/>
    <n v="0.45"/>
    <n v="1959.6"/>
    <n v="11892.185923499997"/>
    <x v="1"/>
    <n v="0"/>
    <x v="1"/>
    <m/>
    <n v="0"/>
    <n v="0"/>
    <d v="2026-03-01T00:00:00"/>
    <n v="214"/>
    <n v="215"/>
    <n v="177"/>
    <x v="0"/>
    <s v="6 Months"/>
    <x v="1"/>
    <s v="These Projects have not been started yet, proceedings shall be done post eid"/>
    <x v="1"/>
    <x v="1"/>
    <m/>
    <m/>
  </r>
  <r>
    <x v="2"/>
    <s v="No Initiation Date"/>
    <x v="3"/>
    <x v="2"/>
    <x v="68"/>
    <n v="1020"/>
    <n v="459"/>
    <s v="0"/>
    <s v="0"/>
    <s v="NOT LIVE - RETAIN BUDGET"/>
    <n v="0"/>
    <n v="459"/>
    <n v="8741254.6125000007"/>
    <n v="8741254.6125000007"/>
    <m/>
    <m/>
    <m/>
    <n v="0.45"/>
    <n v="1463.9499999999998"/>
    <n v="10058.853000000001"/>
    <x v="1"/>
    <n v="0"/>
    <x v="1"/>
    <m/>
    <n v="0"/>
    <n v="0"/>
    <d v="2026-03-01T00:00:00"/>
    <n v="214"/>
    <n v="215"/>
    <n v="177"/>
    <x v="0"/>
    <s v="6 Months"/>
    <x v="1"/>
    <s v="These Projects have not been started yet, proceedings shall be done post eid"/>
    <x v="1"/>
    <x v="1"/>
    <m/>
    <m/>
  </r>
  <r>
    <x v="2"/>
    <s v="No Initiation Date"/>
    <x v="3"/>
    <x v="2"/>
    <x v="69"/>
    <n v="602"/>
    <n v="270.90000000000003"/>
    <s v="0"/>
    <s v="0"/>
    <s v="NOT LIVE - RETAIN BUDGET"/>
    <n v="0"/>
    <n v="270.90000000000003"/>
    <n v="8668608.7878861893"/>
    <n v="8668608.7878861893"/>
    <m/>
    <m/>
    <m/>
    <n v="0.45"/>
    <n v="2228.8491634100169"/>
    <n v="7932.6760785174647"/>
    <x v="1"/>
    <n v="0"/>
    <x v="1"/>
    <m/>
    <n v="0"/>
    <n v="0"/>
    <d v="2026-03-01T00:00:00"/>
    <n v="214"/>
    <n v="215"/>
    <n v="177"/>
    <x v="0"/>
    <s v="6 Months"/>
    <x v="1"/>
    <s v="These Projects have not been started yet, proceedings shall be done post eid"/>
    <x v="1"/>
    <x v="1"/>
    <m/>
    <m/>
  </r>
  <r>
    <x v="2"/>
    <s v="No Initiation Date"/>
    <x v="3"/>
    <x v="2"/>
    <x v="70"/>
    <n v="490"/>
    <n v="220.5"/>
    <s v="0"/>
    <s v="0"/>
    <s v="NOT LIVE - RETAIN BUDGET"/>
    <n v="0"/>
    <n v="220.5"/>
    <n v="7991526.9998500003"/>
    <n v="7991526.9998500003"/>
    <m/>
    <m/>
    <m/>
    <n v="0.45"/>
    <n v="1877.9499999999998"/>
    <n v="8889.914998500004"/>
    <x v="1"/>
    <n v="0"/>
    <x v="1"/>
    <m/>
    <n v="0"/>
    <n v="0"/>
    <d v="2026-03-01T00:00:00"/>
    <n v="214"/>
    <n v="215"/>
    <n v="177"/>
    <x v="0"/>
    <s v="6 Months"/>
    <x v="1"/>
    <s v="These Projects have not been started yet, proceedings shall be done post eid"/>
    <x v="1"/>
    <x v="1"/>
    <m/>
    <m/>
  </r>
  <r>
    <x v="2"/>
    <s v="No Initiation Date"/>
    <x v="3"/>
    <x v="2"/>
    <x v="71"/>
    <n v="746"/>
    <n v="335.7"/>
    <s v="0"/>
    <s v="0"/>
    <s v="NOT LIVE - RETAIN BUDGET"/>
    <n v="0"/>
    <n v="335.7"/>
    <n v="7762765.0994295003"/>
    <n v="7762765.0994295003"/>
    <m/>
    <m/>
    <m/>
    <n v="0.45"/>
    <n v="1688.4822574531058"/>
    <n v="8481.7493362143105"/>
    <x v="1"/>
    <n v="0"/>
    <x v="1"/>
    <m/>
    <n v="0"/>
    <n v="0"/>
    <d v="2026-03-01T00:00:00"/>
    <n v="214"/>
    <n v="215"/>
    <n v="177"/>
    <x v="0"/>
    <s v="6 Months"/>
    <x v="1"/>
    <s v="These Projects have not been started yet, proceedings shall be done post eid"/>
    <x v="1"/>
    <x v="1"/>
    <m/>
    <m/>
  </r>
  <r>
    <x v="2"/>
    <s v="No Initiation Date"/>
    <x v="3"/>
    <x v="2"/>
    <x v="72"/>
    <n v="920"/>
    <n v="414"/>
    <s v="0"/>
    <s v="0"/>
    <s v="NOT LIVE - RETAIN BUDGET"/>
    <n v="0"/>
    <n v="414"/>
    <n v="7121857.3326569702"/>
    <n v="7121857.3326569702"/>
    <m/>
    <m/>
    <m/>
    <n v="0.45"/>
    <n v="1250.9432600148846"/>
    <n v="9583.8225822134173"/>
    <x v="1"/>
    <n v="0"/>
    <x v="1"/>
    <m/>
    <n v="0"/>
    <n v="0"/>
    <d v="2026-03-01T00:00:00"/>
    <n v="214"/>
    <n v="215"/>
    <n v="177"/>
    <x v="0"/>
    <s v="6 Months"/>
    <x v="1"/>
    <s v="These Projects have not been started yet, proceedings shall be done post eid"/>
    <x v="1"/>
    <x v="1"/>
    <m/>
    <m/>
  </r>
  <r>
    <x v="2"/>
    <s v="No Initiation Date"/>
    <x v="3"/>
    <x v="2"/>
    <x v="73"/>
    <n v="532"/>
    <n v="239.4"/>
    <s v="0"/>
    <s v="0"/>
    <s v="NOT LIVE - RETAIN BUDGET"/>
    <n v="0"/>
    <n v="239.4"/>
    <n v="6851061.5937107801"/>
    <n v="6851061.5937107801"/>
    <m/>
    <m/>
    <m/>
    <n v="0.45"/>
    <n v="1723.4077268557455"/>
    <n v="6562.4425113203843"/>
    <x v="1"/>
    <n v="0"/>
    <x v="1"/>
    <m/>
    <n v="0"/>
    <n v="0"/>
    <d v="2026-03-01T00:00:00"/>
    <n v="214"/>
    <n v="215"/>
    <n v="177"/>
    <x v="0"/>
    <s v="6 Months"/>
    <x v="1"/>
    <s v="These Projects have not been started yet, proceedings shall be done post eid"/>
    <x v="1"/>
    <x v="1"/>
    <m/>
    <m/>
  </r>
  <r>
    <x v="2"/>
    <s v="No Initiation Date"/>
    <x v="3"/>
    <x v="2"/>
    <x v="74"/>
    <n v="602"/>
    <n v="270.90000000000003"/>
    <s v="0"/>
    <s v="0"/>
    <s v="NOT LIVE - RETAIN BUDGET"/>
    <n v="0"/>
    <n v="270.90000000000003"/>
    <n v="6837358.6124999998"/>
    <n v="6837358.6124999998"/>
    <m/>
    <m/>
    <m/>
    <n v="0.45"/>
    <n v="1551.35"/>
    <n v="5729.2254999999996"/>
    <x v="1"/>
    <n v="0"/>
    <x v="1"/>
    <m/>
    <n v="0"/>
    <n v="0"/>
    <d v="2026-03-01T00:00:00"/>
    <n v="214"/>
    <n v="215"/>
    <n v="177"/>
    <x v="0"/>
    <s v="6 Months"/>
    <x v="1"/>
    <s v="These Projects have not been started yet, proceedings shall be done post eid"/>
    <x v="1"/>
    <x v="1"/>
    <m/>
    <m/>
  </r>
  <r>
    <x v="2"/>
    <s v="No Initiation Date"/>
    <x v="3"/>
    <x v="2"/>
    <x v="75"/>
    <n v="630"/>
    <n v="283.5"/>
    <s v="0"/>
    <s v="0"/>
    <s v="NOT LIVE - RETAIN BUDGET"/>
    <n v="0"/>
    <n v="283.5"/>
    <n v="6758877.1500000004"/>
    <n v="6758877.1500000004"/>
    <m/>
    <m/>
    <m/>
    <n v="0.45"/>
    <n v="1320.1999999999998"/>
    <n v="6800.8190000000004"/>
    <x v="1"/>
    <n v="0"/>
    <x v="1"/>
    <m/>
    <n v="0"/>
    <n v="0"/>
    <d v="2026-03-01T00:00:00"/>
    <n v="214"/>
    <n v="215"/>
    <n v="177"/>
    <x v="0"/>
    <s v="6 Months"/>
    <x v="1"/>
    <s v="These Projects have not been started yet, proceedings shall be done post eid"/>
    <x v="1"/>
    <x v="1"/>
    <m/>
    <m/>
  </r>
  <r>
    <x v="2"/>
    <s v="No Initiation Date"/>
    <x v="0"/>
    <x v="2"/>
    <x v="17"/>
    <n v="0"/>
    <n v="0"/>
    <s v="0"/>
    <s v="0"/>
    <s v="FEEDER ETC WORK - RETAIN BUDGET"/>
    <n v="0"/>
    <n v="0"/>
    <n v="6165000"/>
    <n v="6165000"/>
    <m/>
    <m/>
    <m/>
    <m/>
    <n v="0"/>
    <n v="0"/>
    <x v="0"/>
    <n v="1"/>
    <x v="0"/>
    <m/>
    <n v="0"/>
    <n v="0"/>
    <d v="2026-03-01T00:00:00"/>
    <s v="None"/>
    <s v="Duration Doesn't Exsists"/>
    <s v="No ETA"/>
    <x v="0"/>
    <m/>
    <x v="0"/>
    <m/>
    <x v="0"/>
    <x v="0"/>
    <m/>
    <m/>
  </r>
  <r>
    <x v="2"/>
    <s v="No Initiation Date"/>
    <x v="3"/>
    <x v="2"/>
    <x v="76"/>
    <n v="324"/>
    <n v="145.80000000000001"/>
    <s v="0"/>
    <s v="0"/>
    <s v="NOT LIVE - RETAIN BUDGET"/>
    <n v="0"/>
    <n v="145.80000000000001"/>
    <n v="4743642.2415278703"/>
    <n v="4743642.2415278703"/>
    <m/>
    <m/>
    <m/>
    <n v="0.45"/>
    <n v="1141.4387618060096"/>
    <n v="3847.0116452083694"/>
    <x v="1"/>
    <n v="0"/>
    <x v="1"/>
    <m/>
    <n v="0"/>
    <n v="0"/>
    <d v="2026-03-01T00:00:00"/>
    <n v="214"/>
    <n v="215"/>
    <n v="177"/>
    <x v="0"/>
    <s v="6 Months"/>
    <x v="1"/>
    <s v="These Projects have not been started yet, proceedings shall be done post eid"/>
    <x v="1"/>
    <x v="1"/>
    <m/>
    <m/>
  </r>
  <r>
    <x v="2"/>
    <s v="No Initiation Date"/>
    <x v="3"/>
    <x v="2"/>
    <x v="77"/>
    <n v="266"/>
    <n v="119.7"/>
    <s v="0"/>
    <s v="0"/>
    <s v="NOT LIVE - RETAIN BUDGET"/>
    <n v="0"/>
    <n v="119.7"/>
    <n v="4177044.5874999999"/>
    <n v="4177044.5874999999"/>
    <m/>
    <m/>
    <m/>
    <n v="0.45"/>
    <n v="0"/>
    <n v="3295.0815000000002"/>
    <x v="1"/>
    <n v="0"/>
    <x v="1"/>
    <m/>
    <n v="0"/>
    <n v="0"/>
    <d v="2026-03-01T00:00:00"/>
    <n v="214"/>
    <n v="215"/>
    <n v="177"/>
    <x v="0"/>
    <s v="6 Months"/>
    <x v="1"/>
    <s v="These Projects have not been started yet, proceedings shall be done post eid"/>
    <x v="1"/>
    <x v="1"/>
    <m/>
    <m/>
  </r>
  <r>
    <x v="2"/>
    <s v="No Initiation Date"/>
    <x v="3"/>
    <x v="2"/>
    <x v="78"/>
    <n v="244"/>
    <n v="109.8"/>
    <s v="0"/>
    <s v="0"/>
    <s v="NOT LIVE - RETAIN BUDGET"/>
    <n v="0"/>
    <n v="109.8"/>
    <n v="3813896.7625000002"/>
    <n v="3813896.7625000002"/>
    <m/>
    <m/>
    <m/>
    <n v="0.45"/>
    <n v="865.94999999999993"/>
    <n v="2943.2244999999998"/>
    <x v="1"/>
    <n v="0"/>
    <x v="1"/>
    <m/>
    <n v="0"/>
    <n v="0"/>
    <d v="2026-03-01T00:00:00"/>
    <n v="214"/>
    <n v="215"/>
    <n v="177"/>
    <x v="0"/>
    <s v="6 Months"/>
    <x v="1"/>
    <s v="These Projects have not been started yet, proceedings shall be done post eid"/>
    <x v="1"/>
    <x v="1"/>
    <m/>
    <m/>
  </r>
  <r>
    <x v="2"/>
    <s v="No Initiation Date"/>
    <x v="3"/>
    <x v="2"/>
    <x v="79"/>
    <n v="270"/>
    <n v="121.5"/>
    <s v="0"/>
    <s v="0"/>
    <s v="NOT LIVE - RETAIN BUDGET"/>
    <n v="0"/>
    <n v="121.5"/>
    <n v="3723681.7625000002"/>
    <n v="3723681.7625000002"/>
    <m/>
    <m/>
    <m/>
    <n v="0.45"/>
    <n v="930.34999999999991"/>
    <n v="2511.2694999999999"/>
    <x v="1"/>
    <n v="0"/>
    <x v="1"/>
    <m/>
    <n v="0"/>
    <n v="0"/>
    <d v="2026-03-01T00:00:00"/>
    <n v="214"/>
    <n v="215"/>
    <n v="177"/>
    <x v="0"/>
    <s v="6 Months"/>
    <x v="1"/>
    <s v="These Projects have not been started yet, proceedings shall be done post eid"/>
    <x v="1"/>
    <x v="1"/>
    <m/>
    <m/>
  </r>
  <r>
    <x v="2"/>
    <s v="No Initiation Date"/>
    <x v="3"/>
    <x v="2"/>
    <x v="80"/>
    <n v="330"/>
    <n v="148.5"/>
    <s v="0"/>
    <s v="0"/>
    <s v="NOT LIVE - RETAIN BUDGET"/>
    <n v="0"/>
    <n v="148.5"/>
    <n v="3495495.8374999999"/>
    <n v="3495495.8374999999"/>
    <m/>
    <m/>
    <m/>
    <n v="0.45"/>
    <n v="615.25"/>
    <n v="4449.8615"/>
    <x v="1"/>
    <n v="0"/>
    <x v="1"/>
    <m/>
    <n v="0"/>
    <n v="0"/>
    <d v="2026-03-01T00:00:00"/>
    <n v="214"/>
    <n v="215"/>
    <n v="177"/>
    <x v="0"/>
    <s v="6 Months"/>
    <x v="1"/>
    <s v="These Projects have not been started yet, proceedings shall be done post eid"/>
    <x v="1"/>
    <x v="1"/>
    <m/>
    <m/>
  </r>
  <r>
    <x v="2"/>
    <s v="No Initiation Date"/>
    <x v="3"/>
    <x v="2"/>
    <x v="81"/>
    <n v="270"/>
    <n v="121.5"/>
    <s v="0"/>
    <s v="0"/>
    <s v="NOT LIVE - RETAIN BUDGET"/>
    <n v="0"/>
    <n v="121.5"/>
    <n v="3370953.3108141501"/>
    <n v="3370953.3108141497"/>
    <m/>
    <m/>
    <m/>
    <n v="0.45"/>
    <n v="752.82463875874055"/>
    <n v="3119.6334370017912"/>
    <x v="1"/>
    <n v="0"/>
    <x v="1"/>
    <m/>
    <n v="0"/>
    <n v="0"/>
    <d v="2026-03-01T00:00:00"/>
    <n v="214"/>
    <n v="215"/>
    <n v="177"/>
    <x v="0"/>
    <s v="6 Months"/>
    <x v="1"/>
    <s v="These Projects have not been started yet, proceedings shall be done post eid"/>
    <x v="1"/>
    <x v="1"/>
    <m/>
    <m/>
  </r>
  <r>
    <x v="3"/>
    <s v="No Initiation Date"/>
    <x v="4"/>
    <x v="3"/>
    <x v="82"/>
    <n v="6000"/>
    <n v="1800"/>
    <s v="0"/>
    <s v="0"/>
    <s v="NOT LIVE - RETAIN BUDGET"/>
    <n v="0"/>
    <m/>
    <n v="27949767.837072399"/>
    <n v="27949767.837072395"/>
    <m/>
    <m/>
    <m/>
    <m/>
    <n v="3919.7899545093405"/>
    <n v="20659.713753317035"/>
    <x v="2"/>
    <n v="0"/>
    <x v="1"/>
    <m/>
    <n v="0"/>
    <n v="0"/>
    <d v="2026-03-01T00:00:00"/>
    <n v="214"/>
    <n v="215"/>
    <n v="177"/>
    <x v="0"/>
    <s v="6 Months"/>
    <x v="1"/>
    <s v="To be started soon"/>
    <x v="1"/>
    <x v="1"/>
    <m/>
    <m/>
  </r>
  <r>
    <x v="3"/>
    <s v="No Initiation Date"/>
    <x v="4"/>
    <x v="3"/>
    <x v="82"/>
    <n v="6000"/>
    <n v="1800"/>
    <n v="1800"/>
    <n v="6000"/>
    <s v="LIVE - 100% Completed"/>
    <n v="1"/>
    <n v="1800"/>
    <n v="27949767.837072399"/>
    <n v="4192465.1755608595"/>
    <m/>
    <n v="-0.85"/>
    <m/>
    <n v="0.3"/>
    <n v="3919.7899545093405"/>
    <n v="20659.713753317035"/>
    <x v="1"/>
    <n v="0.15"/>
    <x v="2"/>
    <s v="Hybrid"/>
    <n v="1"/>
    <n v="1"/>
    <d v="2026-03-01T00:00:00"/>
    <s v="None"/>
    <s v="Duration Doesn't Exsists"/>
    <s v="No ETA"/>
    <x v="1"/>
    <m/>
    <x v="0"/>
    <m/>
    <x v="2"/>
    <x v="2"/>
    <m/>
    <m/>
  </r>
  <r>
    <x v="3"/>
    <s v="No Initiation Date"/>
    <x v="4"/>
    <x v="3"/>
    <x v="83"/>
    <n v="3298"/>
    <n v="989.4"/>
    <s v="0"/>
    <s v="0"/>
    <s v="NOT LIVE - RETAIN BUDGET"/>
    <n v="0"/>
    <m/>
    <n v="17265584.4861927"/>
    <n v="17265584.4861927"/>
    <m/>
    <m/>
    <m/>
    <m/>
    <n v="2892.6804566000005"/>
    <n v="15505.011909900002"/>
    <x v="2"/>
    <n v="0"/>
    <x v="1"/>
    <m/>
    <n v="0"/>
    <n v="0"/>
    <d v="2026-03-01T00:00:00"/>
    <n v="214"/>
    <n v="215"/>
    <n v="177"/>
    <x v="0"/>
    <s v="6 Months"/>
    <x v="1"/>
    <s v="To be started soon"/>
    <x v="1"/>
    <x v="1"/>
    <m/>
    <m/>
  </r>
  <r>
    <x v="3"/>
    <s v="No Initiation Date"/>
    <x v="4"/>
    <x v="3"/>
    <x v="83"/>
    <n v="3298"/>
    <n v="989.4"/>
    <n v="989.4"/>
    <n v="3298"/>
    <s v="LIVE - 100% Completed"/>
    <n v="1"/>
    <n v="989.4"/>
    <n v="17265584.4861927"/>
    <n v="2589837.6729289046"/>
    <m/>
    <n v="-1"/>
    <m/>
    <n v="0.3"/>
    <n v="2892.6804566000005"/>
    <n v="15505.011909900002"/>
    <x v="1"/>
    <n v="0.15"/>
    <x v="2"/>
    <s v="Hybrid"/>
    <n v="1"/>
    <n v="1"/>
    <d v="2026-03-01T00:00:00"/>
    <s v="None"/>
    <s v="Duration Doesn't Exsists"/>
    <s v="No ETA"/>
    <x v="1"/>
    <m/>
    <x v="0"/>
    <m/>
    <x v="2"/>
    <x v="2"/>
    <m/>
    <n v="1"/>
  </r>
  <r>
    <x v="3"/>
    <s v="No Initiation Date"/>
    <x v="4"/>
    <x v="3"/>
    <x v="84"/>
    <n v="1880"/>
    <n v="564"/>
    <s v="0"/>
    <s v="0"/>
    <s v="NOT LIVE - RETAIN BUDGET"/>
    <n v="0"/>
    <m/>
    <n v="15577085.5528799"/>
    <n v="15577085.552879898"/>
    <m/>
    <m/>
    <m/>
    <m/>
    <n v="2210.4799719479151"/>
    <n v="16031.331202596764"/>
    <x v="2"/>
    <n v="0"/>
    <x v="1"/>
    <m/>
    <n v="0"/>
    <n v="0"/>
    <d v="2026-03-01T00:00:00"/>
    <n v="214"/>
    <n v="215"/>
    <n v="177"/>
    <x v="0"/>
    <s v="6 Months"/>
    <x v="1"/>
    <s v="To be started soon"/>
    <x v="1"/>
    <x v="1"/>
    <m/>
    <m/>
  </r>
  <r>
    <x v="3"/>
    <s v="No Initiation Date"/>
    <x v="4"/>
    <x v="3"/>
    <x v="84"/>
    <n v="1880"/>
    <n v="564"/>
    <n v="564"/>
    <n v="1880"/>
    <s v="LIVE - 100% Completed"/>
    <n v="1"/>
    <n v="564"/>
    <n v="15577085.5528799"/>
    <n v="2336562.8329319847"/>
    <m/>
    <n v="-1"/>
    <m/>
    <n v="0.3"/>
    <n v="2210.4799719479151"/>
    <n v="16031.331202596764"/>
    <x v="1"/>
    <n v="0.15"/>
    <x v="2"/>
    <s v="Hybrid"/>
    <n v="1"/>
    <n v="1"/>
    <d v="2026-03-01T00:00:00"/>
    <s v="None"/>
    <s v="Duration Doesn't Exsists"/>
    <s v="No ETA"/>
    <x v="1"/>
    <m/>
    <x v="0"/>
    <m/>
    <x v="2"/>
    <x v="2"/>
    <m/>
    <m/>
  </r>
  <r>
    <x v="3"/>
    <s v="No Initiation Date"/>
    <x v="4"/>
    <x v="3"/>
    <x v="85"/>
    <n v="3244"/>
    <n v="973.19999999999993"/>
    <s v="0"/>
    <s v="0"/>
    <s v="NOT LIVE - RETAIN BUDGET"/>
    <n v="0"/>
    <m/>
    <n v="12636229.7224444"/>
    <n v="12636229.7224444"/>
    <m/>
    <m/>
    <m/>
    <m/>
    <n v="1436.9124793045219"/>
    <n v="9796.7409181353287"/>
    <x v="2"/>
    <n v="0"/>
    <x v="1"/>
    <m/>
    <n v="0"/>
    <n v="0"/>
    <d v="2026-03-01T00:00:00"/>
    <n v="214"/>
    <n v="215"/>
    <n v="177"/>
    <x v="0"/>
    <s v="6 Months"/>
    <x v="1"/>
    <s v="To be started soon"/>
    <x v="1"/>
    <x v="1"/>
    <m/>
    <m/>
  </r>
  <r>
    <x v="3"/>
    <s v="No Initiation Date"/>
    <x v="4"/>
    <x v="3"/>
    <x v="85"/>
    <n v="3244"/>
    <n v="973.19999999999993"/>
    <n v="973.19999999999993"/>
    <n v="3244"/>
    <s v="LIVE - 100% Completed"/>
    <n v="1"/>
    <n v="973.19999999999993"/>
    <n v="12636229.7224444"/>
    <n v="1895434.4583666599"/>
    <m/>
    <n v="-1"/>
    <m/>
    <n v="0.3"/>
    <n v="1436.9124793045219"/>
    <n v="9796.7409181353287"/>
    <x v="1"/>
    <n v="0.15"/>
    <x v="2"/>
    <s v="Hybrid"/>
    <n v="1"/>
    <n v="1"/>
    <d v="2026-03-01T00:00:00"/>
    <s v="None"/>
    <s v="Duration Doesn't Exsists"/>
    <s v="No ETA"/>
    <x v="1"/>
    <m/>
    <x v="0"/>
    <m/>
    <x v="2"/>
    <x v="2"/>
    <m/>
    <n v="2"/>
  </r>
  <r>
    <x v="3"/>
    <s v="No Initiation Date"/>
    <x v="0"/>
    <x v="3"/>
    <x v="0"/>
    <n v="0"/>
    <n v="0"/>
    <s v="0"/>
    <s v="0"/>
    <s v="FEEDER ETC WORK - RETAIN BUDGET"/>
    <n v="0"/>
    <n v="0"/>
    <n v="12278350"/>
    <n v="12278350"/>
    <m/>
    <n v="-1"/>
    <m/>
    <m/>
    <n v="1210"/>
    <n v="0"/>
    <x v="0"/>
    <n v="1"/>
    <x v="0"/>
    <m/>
    <n v="0"/>
    <n v="0"/>
    <d v="2026-03-01T00:00:00"/>
    <s v="None"/>
    <s v="Duration Doesn't Exsists"/>
    <s v="No ETA"/>
    <x v="0"/>
    <m/>
    <x v="0"/>
    <m/>
    <x v="0"/>
    <x v="0"/>
    <m/>
    <m/>
  </r>
  <r>
    <x v="3"/>
    <s v="No Initiation Date"/>
    <x v="4"/>
    <x v="3"/>
    <x v="86"/>
    <n v="2246"/>
    <n v="673.8"/>
    <s v="0"/>
    <s v="0"/>
    <s v="NOT LIVE - RETAIN BUDGET"/>
    <n v="0"/>
    <m/>
    <n v="10899966.376000799"/>
    <n v="10899966.376000799"/>
    <m/>
    <m/>
    <m/>
    <m/>
    <n v="1235.9078592526862"/>
    <n v="8800.724176258529"/>
    <x v="2"/>
    <n v="0"/>
    <x v="1"/>
    <m/>
    <n v="0"/>
    <n v="0"/>
    <d v="2026-03-01T00:00:00"/>
    <n v="214"/>
    <n v="215"/>
    <n v="177"/>
    <x v="0"/>
    <s v="6 Months"/>
    <x v="1"/>
    <s v="To be started soon"/>
    <x v="1"/>
    <x v="1"/>
    <m/>
    <m/>
  </r>
  <r>
    <x v="3"/>
    <s v="No Initiation Date"/>
    <x v="4"/>
    <x v="3"/>
    <x v="86"/>
    <n v="2246"/>
    <n v="673.8"/>
    <n v="673.8"/>
    <n v="2246"/>
    <s v="LIVE - 100% Completed"/>
    <n v="1"/>
    <n v="673.8"/>
    <n v="10899966.376000799"/>
    <n v="1634994.9564001199"/>
    <m/>
    <n v="-1"/>
    <m/>
    <n v="0.3"/>
    <n v="1235.9078592526862"/>
    <n v="8800.724176258529"/>
    <x v="1"/>
    <n v="0.15"/>
    <x v="2"/>
    <s v="Hybrid"/>
    <n v="1"/>
    <n v="1"/>
    <d v="2026-03-01T00:00:00"/>
    <s v="None"/>
    <s v="Duration Doesn't Exsists"/>
    <s v="No ETA"/>
    <x v="1"/>
    <m/>
    <x v="0"/>
    <m/>
    <x v="2"/>
    <x v="2"/>
    <m/>
    <m/>
  </r>
  <r>
    <x v="3"/>
    <s v="No Initiation Date"/>
    <x v="4"/>
    <x v="3"/>
    <x v="87"/>
    <n v="1774"/>
    <n v="532.19999999999993"/>
    <s v="0"/>
    <s v="0"/>
    <s v="NOT LIVE - RETAIN BUDGET"/>
    <n v="0"/>
    <m/>
    <n v="10266067.821524199"/>
    <n v="10266067.821524199"/>
    <m/>
    <m/>
    <m/>
    <m/>
    <n v="1257.7560991657863"/>
    <n v="7587.1158251144889"/>
    <x v="2"/>
    <n v="0"/>
    <x v="1"/>
    <m/>
    <n v="0"/>
    <n v="0"/>
    <d v="2026-03-01T00:00:00"/>
    <n v="214"/>
    <n v="215"/>
    <n v="177"/>
    <x v="0"/>
    <s v="6 Months"/>
    <x v="1"/>
    <s v="To be started soon"/>
    <x v="1"/>
    <x v="1"/>
    <m/>
    <m/>
  </r>
  <r>
    <x v="3"/>
    <s v="No Initiation Date"/>
    <x v="4"/>
    <x v="3"/>
    <x v="87"/>
    <n v="1774"/>
    <n v="532.19999999999993"/>
    <n v="532.19999999999993"/>
    <n v="1774"/>
    <s v="LIVE - 100% Completed"/>
    <n v="1"/>
    <n v="532.19999999999993"/>
    <n v="10266067.821524199"/>
    <n v="1539910.1732286299"/>
    <m/>
    <n v="-0.5"/>
    <m/>
    <n v="0.3"/>
    <n v="1257.7560991657863"/>
    <n v="7587.1158251144889"/>
    <x v="1"/>
    <n v="0.15"/>
    <x v="2"/>
    <s v="Hybrid"/>
    <n v="1"/>
    <n v="1"/>
    <d v="2026-03-01T00:00:00"/>
    <s v="None"/>
    <s v="Duration Doesn't Exsists"/>
    <s v="No ETA"/>
    <x v="1"/>
    <m/>
    <x v="0"/>
    <m/>
    <x v="2"/>
    <x v="2"/>
    <m/>
    <n v="2"/>
  </r>
  <r>
    <x v="4"/>
    <s v="No Initiation Date"/>
    <x v="0"/>
    <x v="4"/>
    <x v="0"/>
    <n v="0"/>
    <n v="0"/>
    <s v="0"/>
    <s v="0"/>
    <s v="FEEDER ETC WORK - RETAIN BUDGET"/>
    <n v="0"/>
    <n v="0"/>
    <n v="181830916"/>
    <n v="181830916"/>
    <m/>
    <e v="#DIV/0!"/>
    <m/>
    <m/>
    <n v="47944.256314533624"/>
    <n v="331810.98026739398"/>
    <x v="0"/>
    <n v="1"/>
    <x v="0"/>
    <m/>
    <n v="0"/>
    <n v="0"/>
    <d v="2026-03-01T00:00:00"/>
    <s v="None"/>
    <s v="Duration Doesn't Exsists"/>
    <s v="No ETA"/>
    <x v="0"/>
    <m/>
    <x v="0"/>
    <m/>
    <x v="0"/>
    <x v="0"/>
    <m/>
    <m/>
  </r>
  <r>
    <x v="4"/>
    <s v="No Initiation Date"/>
    <x v="5"/>
    <x v="4"/>
    <x v="88"/>
    <n v="4836"/>
    <n v="1934.4"/>
    <s v="0"/>
    <s v="0"/>
    <s v="NOT LIVE - RETAIN BUDGET"/>
    <n v="0"/>
    <n v="1934.4"/>
    <n v="32642123.324000001"/>
    <n v="32642123.323999997"/>
    <m/>
    <e v="#DIV/0!"/>
    <m/>
    <m/>
    <n v="5329.0999999999995"/>
    <n v="42746.25"/>
    <x v="1"/>
    <n v="0"/>
    <x v="1"/>
    <m/>
    <n v="0"/>
    <n v="0"/>
    <d v="2026-03-01T00:00:00"/>
    <n v="214"/>
    <n v="215"/>
    <n v="177"/>
    <x v="0"/>
    <n v="0"/>
    <x v="1"/>
    <s v="These Projects have not been started yet, proceedings shall be done post eid"/>
    <x v="1"/>
    <x v="1"/>
    <m/>
    <m/>
  </r>
  <r>
    <x v="4"/>
    <s v="No Initiation Date"/>
    <x v="5"/>
    <x v="4"/>
    <x v="89"/>
    <n v="3350"/>
    <n v="1340"/>
    <s v="0"/>
    <s v="0"/>
    <s v="NOT LIVE - RETAIN BUDGET"/>
    <n v="0"/>
    <n v="1340"/>
    <n v="20048350.4217862"/>
    <n v="20048350.4217862"/>
    <m/>
    <e v="#DIV/0!"/>
    <m/>
    <m/>
    <n v="4174.7148566390615"/>
    <n v="20857.890905806667"/>
    <x v="1"/>
    <n v="0"/>
    <x v="1"/>
    <m/>
    <n v="0"/>
    <n v="0"/>
    <d v="2026-03-01T00:00:00"/>
    <n v="214"/>
    <n v="215"/>
    <n v="177"/>
    <x v="0"/>
    <n v="0"/>
    <x v="1"/>
    <s v="These Projects have not been started yet, proceedings shall be done post eid"/>
    <x v="1"/>
    <x v="1"/>
    <m/>
    <m/>
  </r>
  <r>
    <x v="4"/>
    <s v="No Initiation Date"/>
    <x v="5"/>
    <x v="4"/>
    <x v="90"/>
    <n v="2524"/>
    <n v="1009.6"/>
    <s v="0"/>
    <s v="0"/>
    <s v="NOT LIVE - RETAIN BUDGET"/>
    <n v="0"/>
    <n v="1009.6"/>
    <n v="19264679.5"/>
    <n v="19264679.5"/>
    <m/>
    <m/>
    <m/>
    <m/>
    <n v="3462.6499999999996"/>
    <n v="23170"/>
    <x v="1"/>
    <n v="0"/>
    <x v="1"/>
    <m/>
    <n v="0"/>
    <n v="0"/>
    <d v="2026-03-01T00:00:00"/>
    <n v="214"/>
    <n v="215"/>
    <n v="177"/>
    <x v="0"/>
    <n v="0"/>
    <x v="1"/>
    <s v="These Projects have not been started yet, proceedings shall be done post eid"/>
    <x v="1"/>
    <x v="1"/>
    <m/>
    <m/>
  </r>
  <r>
    <x v="4"/>
    <s v="No Initiation Date"/>
    <x v="5"/>
    <x v="4"/>
    <x v="91"/>
    <n v="2180"/>
    <n v="872"/>
    <s v="0"/>
    <s v="0"/>
    <s v="NOT LIVE - RETAIN BUDGET"/>
    <n v="0"/>
    <n v="872"/>
    <n v="15044734.390809599"/>
    <n v="15044734.390809599"/>
    <m/>
    <e v="#DIV/0!"/>
    <m/>
    <m/>
    <n v="2910.1967676731938"/>
    <n v="15626.191857022342"/>
    <x v="1"/>
    <n v="0"/>
    <x v="1"/>
    <m/>
    <n v="0"/>
    <n v="0"/>
    <d v="2026-03-01T00:00:00"/>
    <n v="214"/>
    <n v="215"/>
    <n v="177"/>
    <x v="0"/>
    <n v="0"/>
    <x v="1"/>
    <s v="These Projects have not been started yet, proceedings shall be done post eid"/>
    <x v="1"/>
    <x v="1"/>
    <m/>
    <m/>
  </r>
  <r>
    <x v="4"/>
    <s v="No Initiation Date"/>
    <x v="5"/>
    <x v="4"/>
    <x v="92"/>
    <n v="1968"/>
    <n v="787.2"/>
    <s v="0"/>
    <s v="0"/>
    <s v="NOT LIVE - RETAIN BUDGET"/>
    <n v="0"/>
    <n v="787.2"/>
    <n v="14061195.507999999"/>
    <n v="14061195.507999998"/>
    <m/>
    <e v="#DIV/0!"/>
    <m/>
    <m/>
    <n v="2371.2999999999997"/>
    <n v="17831.25"/>
    <x v="1"/>
    <n v="0"/>
    <x v="1"/>
    <m/>
    <n v="0"/>
    <n v="0"/>
    <d v="2026-03-01T00:00:00"/>
    <n v="214"/>
    <n v="215"/>
    <n v="177"/>
    <x v="0"/>
    <n v="0"/>
    <x v="1"/>
    <s v="These Projects have not been started yet, proceedings shall be done post eid"/>
    <x v="1"/>
    <x v="1"/>
    <m/>
    <m/>
  </r>
  <r>
    <x v="4"/>
    <s v="No Initiation Date"/>
    <x v="5"/>
    <x v="4"/>
    <x v="93"/>
    <n v="1954"/>
    <n v="781.6"/>
    <s v="0"/>
    <s v="0"/>
    <s v="NOT LIVE - RETAIN BUDGET"/>
    <n v="0"/>
    <n v="781.6"/>
    <n v="13505012.085999999"/>
    <n v="13505012.085999999"/>
    <m/>
    <e v="#DIV/0!"/>
    <m/>
    <m/>
    <n v="2275.85"/>
    <n v="16688.75"/>
    <x v="1"/>
    <n v="0"/>
    <x v="1"/>
    <m/>
    <n v="0"/>
    <n v="0"/>
    <d v="2026-03-01T00:00:00"/>
    <n v="214"/>
    <n v="215"/>
    <n v="177"/>
    <x v="0"/>
    <n v="0"/>
    <x v="1"/>
    <s v="These Projects have not been started yet, proceedings shall be done post eid"/>
    <x v="1"/>
    <x v="1"/>
    <m/>
    <m/>
  </r>
  <r>
    <x v="4"/>
    <s v="No Initiation Date"/>
    <x v="5"/>
    <x v="4"/>
    <x v="94"/>
    <n v="2064"/>
    <n v="825.6"/>
    <s v="0"/>
    <s v="0"/>
    <s v="NOT LIVE - RETAIN BUDGET"/>
    <n v="0"/>
    <n v="825.6"/>
    <n v="10500538.267999999"/>
    <n v="10500538.267999999"/>
    <m/>
    <e v="#DIV/0!"/>
    <m/>
    <m/>
    <n v="872.84999999999991"/>
    <n v="15951.25"/>
    <x v="1"/>
    <n v="0"/>
    <x v="1"/>
    <m/>
    <n v="0"/>
    <n v="0"/>
    <d v="2026-03-01T00:00:00"/>
    <n v="214"/>
    <n v="215"/>
    <n v="177"/>
    <x v="0"/>
    <n v="0"/>
    <x v="1"/>
    <s v="These Projects have not been started yet, proceedings shall be done post eid"/>
    <x v="1"/>
    <x v="1"/>
    <m/>
    <m/>
  </r>
  <r>
    <x v="4"/>
    <s v="No Initiation Date"/>
    <x v="5"/>
    <x v="4"/>
    <x v="95"/>
    <n v="1420"/>
    <n v="568"/>
    <s v="0"/>
    <s v="0"/>
    <s v="NOT LIVE - RETAIN BUDGET"/>
    <n v="0"/>
    <n v="568"/>
    <n v="10362321.2226397"/>
    <n v="10362321.2226397"/>
    <m/>
    <e v="#DIV/0!"/>
    <m/>
    <m/>
    <n v="2041.77132136605"/>
    <n v="11047.5"/>
    <x v="1"/>
    <n v="0"/>
    <x v="1"/>
    <m/>
    <n v="0"/>
    <n v="0"/>
    <d v="2026-03-01T00:00:00"/>
    <n v="214"/>
    <n v="215"/>
    <n v="177"/>
    <x v="0"/>
    <n v="0"/>
    <x v="1"/>
    <s v="These Projects have not been started yet, proceedings shall be done post eid"/>
    <x v="1"/>
    <x v="1"/>
    <m/>
    <m/>
  </r>
  <r>
    <x v="4"/>
    <s v="No Initiation Date"/>
    <x v="0"/>
    <x v="4"/>
    <x v="17"/>
    <n v="0"/>
    <n v="0"/>
    <s v="0"/>
    <s v="0"/>
    <s v="FEEDER ETC WORK - RETAIN BUDGET"/>
    <n v="0"/>
    <n v="0"/>
    <n v="10200000"/>
    <n v="10200000"/>
    <m/>
    <e v="#DIV/0!"/>
    <m/>
    <m/>
    <n v="0"/>
    <n v="0"/>
    <x v="0"/>
    <n v="1"/>
    <x v="0"/>
    <m/>
    <n v="0"/>
    <n v="0"/>
    <d v="2026-03-01T00:00:00"/>
    <s v="None"/>
    <s v="Duration Doesn't Exsists"/>
    <s v="No ETA"/>
    <x v="0"/>
    <m/>
    <x v="0"/>
    <m/>
    <x v="0"/>
    <x v="0"/>
    <m/>
    <m/>
  </r>
  <r>
    <x v="4"/>
    <s v="No Initiation Date"/>
    <x v="5"/>
    <x v="4"/>
    <x v="60"/>
    <n v="1394"/>
    <n v="557.6"/>
    <s v="0"/>
    <s v="0"/>
    <s v="NOT LIVE - RETAIN BUDGET"/>
    <n v="0"/>
    <n v="557.6"/>
    <n v="9973112.4260000009"/>
    <n v="9973112.4260000009"/>
    <m/>
    <e v="#DIV/0!"/>
    <m/>
    <m/>
    <n v="1894.05"/>
    <n v="10575"/>
    <x v="1"/>
    <n v="0"/>
    <x v="1"/>
    <m/>
    <n v="0"/>
    <n v="0"/>
    <d v="2026-03-01T00:00:00"/>
    <n v="214"/>
    <n v="215"/>
    <n v="177"/>
    <x v="0"/>
    <n v="0"/>
    <x v="1"/>
    <s v="These Projects have not been started yet, proceedings shall be done post eid"/>
    <x v="1"/>
    <x v="1"/>
    <m/>
    <m/>
  </r>
  <r>
    <x v="4"/>
    <s v="No Initiation Date"/>
    <x v="5"/>
    <x v="4"/>
    <x v="96"/>
    <n v="1660"/>
    <n v="664"/>
    <s v="0"/>
    <s v="0"/>
    <s v="NOT LIVE - RETAIN BUDGET"/>
    <n v="0"/>
    <n v="664"/>
    <n v="9210426.6180000007"/>
    <n v="9210426.6180000007"/>
    <m/>
    <e v="#DIV/0!"/>
    <m/>
    <m/>
    <n v="941.84999999999991"/>
    <n v="14640"/>
    <x v="1"/>
    <n v="0"/>
    <x v="1"/>
    <m/>
    <n v="0"/>
    <n v="0"/>
    <d v="2026-03-01T00:00:00"/>
    <n v="214"/>
    <n v="215"/>
    <n v="177"/>
    <x v="0"/>
    <n v="0"/>
    <x v="1"/>
    <s v="These Projects have not been started yet, proceedings shall be done post eid"/>
    <x v="1"/>
    <x v="1"/>
    <m/>
    <m/>
  </r>
  <r>
    <x v="4"/>
    <s v="No Initiation Date"/>
    <x v="5"/>
    <x v="4"/>
    <x v="97"/>
    <n v="1158"/>
    <n v="463.20000000000005"/>
    <s v="0"/>
    <s v="0"/>
    <s v="NOT LIVE - RETAIN BUDGET"/>
    <n v="0"/>
    <n v="463.20000000000005"/>
    <n v="8585286.6999999993"/>
    <n v="8585286.6999999993"/>
    <m/>
    <e v="#DIV/0!"/>
    <m/>
    <m/>
    <n v="1469.6999999999998"/>
    <n v="9453.75"/>
    <x v="1"/>
    <n v="0"/>
    <x v="1"/>
    <m/>
    <n v="0"/>
    <n v="0"/>
    <d v="2026-03-01T00:00:00"/>
    <n v="214"/>
    <n v="215"/>
    <n v="177"/>
    <x v="0"/>
    <n v="0"/>
    <x v="1"/>
    <s v="These Projects have not been started yet, proceedings shall be done post eid"/>
    <x v="1"/>
    <x v="1"/>
    <m/>
    <m/>
  </r>
  <r>
    <x v="4"/>
    <s v="No Initiation Date"/>
    <x v="5"/>
    <x v="4"/>
    <x v="98"/>
    <n v="1370"/>
    <n v="548"/>
    <s v="0"/>
    <s v="0"/>
    <s v="NOT LIVE - RETAIN BUDGET"/>
    <n v="0"/>
    <n v="548"/>
    <n v="8539504.0639999993"/>
    <n v="8539504.0639999993"/>
    <m/>
    <e v="#DIV/0!"/>
    <m/>
    <m/>
    <n v="928.05"/>
    <n v="14117.5"/>
    <x v="1"/>
    <n v="0"/>
    <x v="1"/>
    <m/>
    <n v="0"/>
    <n v="0"/>
    <d v="2026-03-01T00:00:00"/>
    <n v="214"/>
    <n v="215"/>
    <n v="177"/>
    <x v="0"/>
    <n v="0"/>
    <x v="1"/>
    <s v="These Projects have not been started yet, proceedings shall be done post eid"/>
    <x v="1"/>
    <x v="1"/>
    <m/>
    <m/>
  </r>
  <r>
    <x v="4"/>
    <s v="No Initiation Date"/>
    <x v="5"/>
    <x v="4"/>
    <x v="99"/>
    <n v="902"/>
    <n v="360.8"/>
    <s v="0"/>
    <s v="0"/>
    <s v="NOT LIVE - RETAIN BUDGET"/>
    <n v="0"/>
    <n v="360.8"/>
    <n v="8520569.3959999997"/>
    <n v="8520569.3959999997"/>
    <m/>
    <e v="#DIV/0!"/>
    <m/>
    <m/>
    <n v="1796.3"/>
    <n v="9450"/>
    <x v="1"/>
    <n v="0"/>
    <x v="1"/>
    <m/>
    <n v="0"/>
    <n v="0"/>
    <d v="2026-03-01T00:00:00"/>
    <n v="214"/>
    <n v="215"/>
    <n v="177"/>
    <x v="0"/>
    <n v="0"/>
    <x v="1"/>
    <s v="These Projects have not been started yet, proceedings shall be done post eid"/>
    <x v="1"/>
    <x v="1"/>
    <m/>
    <m/>
  </r>
  <r>
    <x v="4"/>
    <s v="No Initiation Date"/>
    <x v="5"/>
    <x v="4"/>
    <x v="100"/>
    <n v="1330"/>
    <n v="532"/>
    <s v="0"/>
    <s v="0"/>
    <s v="NOT LIVE - RETAIN BUDGET"/>
    <n v="0"/>
    <n v="532"/>
    <n v="8417546.6359999999"/>
    <n v="8417546.6359999999"/>
    <m/>
    <e v="#DIV/0!"/>
    <m/>
    <m/>
    <n v="1284.55"/>
    <n v="10775"/>
    <x v="1"/>
    <n v="0"/>
    <x v="1"/>
    <m/>
    <n v="0"/>
    <n v="0"/>
    <d v="2026-03-01T00:00:00"/>
    <n v="214"/>
    <n v="215"/>
    <n v="177"/>
    <x v="0"/>
    <n v="0"/>
    <x v="1"/>
    <s v="These Projects have not been started yet, proceedings shall be done post eid"/>
    <x v="1"/>
    <x v="1"/>
    <m/>
    <m/>
  </r>
  <r>
    <x v="4"/>
    <s v="No Initiation Date"/>
    <x v="5"/>
    <x v="4"/>
    <x v="101"/>
    <n v="940"/>
    <n v="376"/>
    <s v="0"/>
    <s v="0"/>
    <s v="NOT LIVE - RETAIN BUDGET"/>
    <n v="0"/>
    <n v="376"/>
    <n v="7226067.7999999998"/>
    <n v="7226067.7999999998"/>
    <m/>
    <m/>
    <m/>
    <m/>
    <n v="1135.05"/>
    <n v="10580"/>
    <x v="1"/>
    <n v="0"/>
    <x v="1"/>
    <m/>
    <n v="0"/>
    <n v="0"/>
    <d v="2026-03-01T00:00:00"/>
    <n v="214"/>
    <n v="215"/>
    <n v="177"/>
    <x v="0"/>
    <n v="0"/>
    <x v="1"/>
    <s v="These Projects have not been started yet, proceedings shall be done post eid"/>
    <x v="1"/>
    <x v="1"/>
    <m/>
    <m/>
  </r>
  <r>
    <x v="4"/>
    <s v="No Initiation Date"/>
    <x v="5"/>
    <x v="4"/>
    <x v="102"/>
    <n v="2010"/>
    <n v="804"/>
    <s v="0"/>
    <s v="0"/>
    <s v="NOT LIVE - RETAIN BUDGET"/>
    <n v="0"/>
    <n v="804"/>
    <n v="7046454.8012153804"/>
    <n v="7046454.8012153804"/>
    <m/>
    <e v="#DIV/0!"/>
    <m/>
    <m/>
    <n v="795.63966157237246"/>
    <n v="10525.710026234432"/>
    <x v="1"/>
    <n v="0"/>
    <x v="1"/>
    <m/>
    <n v="0"/>
    <n v="0"/>
    <d v="2026-03-01T00:00:00"/>
    <n v="214"/>
    <n v="215"/>
    <n v="177"/>
    <x v="0"/>
    <n v="0"/>
    <x v="1"/>
    <s v="These Projects have not been started yet, proceedings shall be done post eid"/>
    <x v="1"/>
    <x v="1"/>
    <m/>
    <m/>
  </r>
  <r>
    <x v="4"/>
    <s v="No Initiation Date"/>
    <x v="5"/>
    <x v="4"/>
    <x v="103"/>
    <n v="1406"/>
    <n v="562.4"/>
    <s v="0"/>
    <s v="0"/>
    <s v="NOT LIVE - RETAIN BUDGET"/>
    <n v="0"/>
    <n v="562.4"/>
    <n v="7040133.3604435204"/>
    <n v="7040133.3604435204"/>
    <m/>
    <e v="#DIV/0!"/>
    <m/>
    <m/>
    <n v="1047.5"/>
    <n v="8097.4103444352259"/>
    <x v="1"/>
    <n v="0"/>
    <x v="1"/>
    <m/>
    <n v="0"/>
    <n v="0"/>
    <d v="2026-03-01T00:00:00"/>
    <n v="214"/>
    <n v="215"/>
    <n v="177"/>
    <x v="0"/>
    <n v="0"/>
    <x v="1"/>
    <s v="These Projects have not been started yet, proceedings shall be done post eid"/>
    <x v="1"/>
    <x v="1"/>
    <m/>
    <m/>
  </r>
  <r>
    <x v="4"/>
    <s v="No Initiation Date"/>
    <x v="5"/>
    <x v="4"/>
    <x v="104"/>
    <n v="712"/>
    <n v="284.8"/>
    <s v="0"/>
    <s v="0"/>
    <s v="NOT LIVE - RETAIN BUDGET"/>
    <n v="0"/>
    <n v="284.8"/>
    <n v="5884214.1562510598"/>
    <n v="5884214.1562510598"/>
    <m/>
    <e v="#DIV/0!"/>
    <m/>
    <m/>
    <n v="1132.6731094138624"/>
    <n v="6545.9251822875194"/>
    <x v="1"/>
    <n v="0"/>
    <x v="1"/>
    <m/>
    <n v="0"/>
    <n v="0"/>
    <d v="2026-03-01T00:00:00"/>
    <n v="214"/>
    <n v="215"/>
    <n v="177"/>
    <x v="0"/>
    <m/>
    <x v="1"/>
    <s v="These Projects have not been started yet, proceedings shall be done post eid"/>
    <x v="1"/>
    <x v="1"/>
    <m/>
    <m/>
  </r>
  <r>
    <x v="4"/>
    <s v="No Initiation Date"/>
    <x v="5"/>
    <x v="4"/>
    <x v="44"/>
    <n v="632"/>
    <n v="252.8"/>
    <s v="0"/>
    <s v="0"/>
    <s v="NOT LIVE - RETAIN BUDGET"/>
    <n v="0"/>
    <n v="252.8"/>
    <n v="5728470.67846632"/>
    <n v="5728470.67846632"/>
    <m/>
    <e v="#DIV/0!"/>
    <m/>
    <m/>
    <n v="1111.7592744018"/>
    <n v="5680"/>
    <x v="1"/>
    <n v="0"/>
    <x v="1"/>
    <m/>
    <n v="0"/>
    <n v="0"/>
    <d v="2026-03-01T00:00:00"/>
    <n v="214"/>
    <n v="215"/>
    <n v="177"/>
    <x v="0"/>
    <n v="0"/>
    <x v="1"/>
    <s v="These Projects have not been started yet, proceedings shall be done post eid"/>
    <x v="1"/>
    <x v="1"/>
    <m/>
    <m/>
  </r>
  <r>
    <x v="4"/>
    <s v="No Initiation Date"/>
    <x v="5"/>
    <x v="4"/>
    <x v="105"/>
    <n v="424"/>
    <n v="169.60000000000002"/>
    <s v="0"/>
    <s v="0"/>
    <s v="NOT LIVE - RETAIN BUDGET"/>
    <n v="0"/>
    <n v="169.60000000000002"/>
    <n v="5609377.0999999996"/>
    <n v="5609377.0999999996"/>
    <m/>
    <e v="#DIV/0!"/>
    <m/>
    <m/>
    <n v="1330.55"/>
    <n v="6394.9500000000007"/>
    <x v="1"/>
    <n v="0"/>
    <x v="1"/>
    <m/>
    <n v="0"/>
    <n v="0"/>
    <d v="2026-03-01T00:00:00"/>
    <n v="214"/>
    <n v="215"/>
    <n v="177"/>
    <x v="0"/>
    <n v="0"/>
    <x v="1"/>
    <s v="These Projects have not been started yet, proceedings shall be done post eid"/>
    <x v="1"/>
    <x v="1"/>
    <m/>
    <m/>
  </r>
  <r>
    <x v="4"/>
    <s v="No Initiation Date"/>
    <x v="5"/>
    <x v="4"/>
    <x v="106"/>
    <n v="388"/>
    <n v="155.20000000000002"/>
    <s v="0"/>
    <s v="0"/>
    <s v="NOT LIVE - RETAIN BUDGET"/>
    <n v="0"/>
    <n v="155.20000000000002"/>
    <n v="5003191.4000000004"/>
    <n v="5003191.4000000004"/>
    <m/>
    <e v="#DIV/0!"/>
    <m/>
    <m/>
    <n v="1129.3"/>
    <n v="5383.75"/>
    <x v="1"/>
    <n v="0"/>
    <x v="1"/>
    <m/>
    <n v="0"/>
    <n v="0"/>
    <d v="2026-03-01T00:00:00"/>
    <n v="214"/>
    <n v="215"/>
    <n v="177"/>
    <x v="0"/>
    <n v="0"/>
    <x v="1"/>
    <s v="These Projects have not been started yet, proceedings shall be done post eid"/>
    <x v="1"/>
    <x v="1"/>
    <m/>
    <m/>
  </r>
  <r>
    <x v="4"/>
    <s v="No Initiation Date"/>
    <x v="5"/>
    <x v="4"/>
    <x v="107"/>
    <n v="440"/>
    <n v="176"/>
    <s v="0"/>
    <s v="0"/>
    <s v="NOT LIVE - RETAIN BUDGET"/>
    <n v="0"/>
    <n v="176"/>
    <n v="4726646.4230904803"/>
    <n v="4726646.4230904803"/>
    <m/>
    <e v="#DIV/0!"/>
    <m/>
    <m/>
    <n v="906.79871409107409"/>
    <n v="5767.168398118085"/>
    <x v="1"/>
    <n v="0"/>
    <x v="1"/>
    <m/>
    <n v="0"/>
    <n v="0"/>
    <d v="2026-03-01T00:00:00"/>
    <n v="214"/>
    <n v="215"/>
    <n v="177"/>
    <x v="0"/>
    <n v="0"/>
    <x v="1"/>
    <s v="These Projects have not been started yet, proceedings shall be done post eid"/>
    <x v="1"/>
    <x v="1"/>
    <m/>
    <m/>
  </r>
  <r>
    <x v="4"/>
    <s v="No Initiation Date"/>
    <x v="5"/>
    <x v="4"/>
    <x v="108"/>
    <n v="354"/>
    <n v="141.6"/>
    <s v="0"/>
    <s v="0"/>
    <s v="NOT LIVE - RETAIN BUDGET"/>
    <n v="0"/>
    <n v="141.6"/>
    <n v="4720679.3"/>
    <n v="4720679.3"/>
    <m/>
    <e v="#DIV/0!"/>
    <m/>
    <m/>
    <n v="1160.3499999999999"/>
    <n v="4045"/>
    <x v="1"/>
    <n v="0"/>
    <x v="1"/>
    <m/>
    <n v="0"/>
    <n v="0"/>
    <d v="2026-03-01T00:00:00"/>
    <n v="214"/>
    <n v="215"/>
    <n v="177"/>
    <x v="0"/>
    <n v="0"/>
    <x v="1"/>
    <s v="These Projects have not been started yet, proceedings shall be done post eid"/>
    <x v="1"/>
    <x v="1"/>
    <m/>
    <m/>
  </r>
  <r>
    <x v="4"/>
    <s v="No Initiation Date"/>
    <x v="5"/>
    <x v="4"/>
    <x v="109"/>
    <n v="682"/>
    <n v="272.8"/>
    <s v="0"/>
    <s v="0"/>
    <s v="NOT LIVE - RETAIN BUDGET"/>
    <n v="0"/>
    <n v="272.8"/>
    <n v="4631297.3"/>
    <n v="4631297.3"/>
    <m/>
    <e v="#DIV/0!"/>
    <m/>
    <m/>
    <n v="430.09999999999997"/>
    <n v="7417.5"/>
    <x v="1"/>
    <n v="0"/>
    <x v="1"/>
    <m/>
    <n v="0"/>
    <n v="0"/>
    <d v="2026-03-01T00:00:00"/>
    <n v="214"/>
    <n v="215"/>
    <n v="177"/>
    <x v="0"/>
    <n v="0"/>
    <x v="1"/>
    <s v="These Projects have not been started yet, proceedings shall be done post eid"/>
    <x v="1"/>
    <x v="1"/>
    <m/>
    <m/>
  </r>
  <r>
    <x v="4"/>
    <s v="No Initiation Date"/>
    <x v="5"/>
    <x v="4"/>
    <x v="110"/>
    <n v="376"/>
    <n v="150.4"/>
    <s v="0"/>
    <s v="0"/>
    <s v="NOT LIVE - RETAIN BUDGET"/>
    <n v="0"/>
    <n v="150.4"/>
    <n v="4614691.8785540797"/>
    <n v="4614691.8785540797"/>
    <m/>
    <e v="#DIV/0!"/>
    <m/>
    <m/>
    <n v="1009.8729646609826"/>
    <n v="5027.7227510281446"/>
    <x v="1"/>
    <n v="0"/>
    <x v="1"/>
    <m/>
    <n v="0"/>
    <n v="0"/>
    <d v="2026-03-01T00:00:00"/>
    <n v="214"/>
    <n v="215"/>
    <n v="177"/>
    <x v="0"/>
    <n v="0"/>
    <x v="1"/>
    <s v="These Projects have not been started yet, proceedings shall be done post eid"/>
    <x v="1"/>
    <x v="1"/>
    <m/>
    <m/>
  </r>
  <r>
    <x v="4"/>
    <s v="No Initiation Date"/>
    <x v="5"/>
    <x v="4"/>
    <x v="111"/>
    <n v="460"/>
    <n v="184"/>
    <s v="0"/>
    <s v="0"/>
    <s v="NOT LIVE - RETAIN BUDGET"/>
    <n v="0"/>
    <n v="184"/>
    <n v="4561609.9314856799"/>
    <n v="4561609.9314856799"/>
    <m/>
    <e v="#DIV/0!"/>
    <m/>
    <m/>
    <n v="936.08788946009633"/>
    <n v="3647.2655093040266"/>
    <x v="1"/>
    <n v="0"/>
    <x v="1"/>
    <m/>
    <n v="0"/>
    <n v="0"/>
    <d v="2026-03-01T00:00:00"/>
    <n v="214"/>
    <n v="215"/>
    <n v="177"/>
    <x v="0"/>
    <n v="0"/>
    <x v="1"/>
    <s v="These Projects have not been started yet, proceedings shall be done post eid"/>
    <x v="1"/>
    <x v="1"/>
    <m/>
    <m/>
  </r>
  <r>
    <x v="4"/>
    <s v="No Initiation Date"/>
    <x v="5"/>
    <x v="4"/>
    <x v="112"/>
    <n v="390"/>
    <n v="156"/>
    <s v="0"/>
    <s v="0"/>
    <s v="NOT LIVE - RETAIN BUDGET"/>
    <n v="0"/>
    <n v="156"/>
    <n v="4050841.2497382201"/>
    <n v="4050841.2497382201"/>
    <m/>
    <e v="#DIV/0!"/>
    <m/>
    <m/>
    <n v="700.38073975890518"/>
    <n v="3844.6732042201484"/>
    <x v="1"/>
    <n v="0"/>
    <x v="1"/>
    <m/>
    <n v="0"/>
    <n v="0"/>
    <d v="2026-03-01T00:00:00"/>
    <n v="214"/>
    <n v="215"/>
    <n v="177"/>
    <x v="0"/>
    <n v="0"/>
    <x v="1"/>
    <s v="These Projects have not been started yet, proceedings shall be done post eid"/>
    <x v="1"/>
    <x v="1"/>
    <m/>
    <m/>
  </r>
  <r>
    <x v="4"/>
    <s v="No Initiation Date"/>
    <x v="5"/>
    <x v="4"/>
    <x v="113"/>
    <n v="328"/>
    <n v="131.20000000000002"/>
    <s v="0"/>
    <s v="0"/>
    <s v="NOT LIVE - RETAIN BUDGET"/>
    <n v="0"/>
    <n v="131.20000000000002"/>
    <n v="3933270.8110921402"/>
    <n v="3933270.8110921402"/>
    <m/>
    <e v="#DIV/0!"/>
    <m/>
    <m/>
    <n v="891.29784943607081"/>
    <n v="3384.3067665203789"/>
    <x v="1"/>
    <n v="0"/>
    <x v="1"/>
    <m/>
    <n v="0"/>
    <n v="0"/>
    <d v="2026-03-01T00:00:00"/>
    <n v="214"/>
    <n v="215"/>
    <n v="177"/>
    <x v="0"/>
    <n v="0"/>
    <x v="1"/>
    <s v="These Projects have not been started yet, proceedings shall be done post eid"/>
    <x v="1"/>
    <x v="1"/>
    <m/>
    <m/>
  </r>
  <r>
    <x v="4"/>
    <s v="No Initiation Date"/>
    <x v="5"/>
    <x v="4"/>
    <x v="114"/>
    <n v="204"/>
    <n v="81.600000000000009"/>
    <s v="0"/>
    <s v="0"/>
    <s v="NOT LIVE - RETAIN BUDGET"/>
    <n v="0"/>
    <n v="81.600000000000009"/>
    <n v="2833942.6"/>
    <n v="2833942.6"/>
    <m/>
    <e v="#DIV/0!"/>
    <m/>
    <m/>
    <n v="466.9"/>
    <n v="3801.25"/>
    <x v="1"/>
    <n v="0"/>
    <x v="1"/>
    <m/>
    <n v="0"/>
    <n v="0"/>
    <d v="2026-03-01T00:00:00"/>
    <n v="214"/>
    <n v="215"/>
    <n v="177"/>
    <x v="0"/>
    <n v="0"/>
    <x v="1"/>
    <s v="These Projects have not been started yet, proceedings shall be done post eid"/>
    <x v="1"/>
    <x v="1"/>
    <m/>
    <m/>
  </r>
  <r>
    <x v="4"/>
    <s v="No Initiation Date"/>
    <x v="5"/>
    <x v="4"/>
    <x v="115"/>
    <n v="204"/>
    <n v="81.600000000000009"/>
    <s v="0"/>
    <s v="0"/>
    <s v="NOT LIVE - RETAIN BUDGET"/>
    <n v="0"/>
    <n v="81.600000000000009"/>
    <n v="2459324.3915719101"/>
    <n v="2459324.3915719101"/>
    <m/>
    <e v="#DIV/0!"/>
    <m/>
    <m/>
    <n v="467.55461347221285"/>
    <n v="1614.4163219651618"/>
    <x v="1"/>
    <n v="0"/>
    <x v="1"/>
    <m/>
    <n v="0"/>
    <n v="0"/>
    <d v="2026-03-01T00:00:00"/>
    <n v="214"/>
    <n v="215"/>
    <n v="177"/>
    <x v="0"/>
    <n v="0"/>
    <x v="1"/>
    <s v="These Projects have not been started yet, proceedings shall be done post eid"/>
    <x v="1"/>
    <x v="1"/>
    <m/>
    <m/>
  </r>
  <r>
    <x v="4"/>
    <s v="No Initiation Date"/>
    <x v="5"/>
    <x v="4"/>
    <x v="57"/>
    <n v="136"/>
    <n v="54.400000000000006"/>
    <s v="0"/>
    <s v="0"/>
    <s v="NOT LIVE - RETAIN BUDGET"/>
    <n v="0"/>
    <n v="54.400000000000006"/>
    <n v="2357347.4672005898"/>
    <n v="2357347.4672005898"/>
    <m/>
    <e v="#DIV/0!"/>
    <m/>
    <m/>
    <n v="528.48384828354415"/>
    <n v="1704.2674456339489"/>
    <x v="1"/>
    <n v="0"/>
    <x v="1"/>
    <m/>
    <n v="0"/>
    <n v="0"/>
    <d v="2026-03-01T00:00:00"/>
    <n v="214"/>
    <n v="215"/>
    <n v="177"/>
    <x v="0"/>
    <n v="0"/>
    <x v="1"/>
    <s v="These Projects have not been started yet, proceedings shall be done post eid"/>
    <x v="1"/>
    <x v="1"/>
    <m/>
    <m/>
  </r>
  <r>
    <x v="4"/>
    <s v="No Initiation Date"/>
    <x v="5"/>
    <x v="4"/>
    <x v="116"/>
    <n v="186"/>
    <n v="74.400000000000006"/>
    <s v="0"/>
    <s v="0"/>
    <s v="NOT LIVE - RETAIN BUDGET"/>
    <n v="0"/>
    <n v="74.400000000000006"/>
    <n v="1983904.10591663"/>
    <n v="1983904.10591663"/>
    <m/>
    <e v="#DIV/0!"/>
    <m/>
    <m/>
    <n v="302.9936806619063"/>
    <n v="1870.4454811448613"/>
    <x v="1"/>
    <n v="0"/>
    <x v="1"/>
    <m/>
    <n v="0"/>
    <n v="0"/>
    <d v="2026-03-01T00:00:00"/>
    <n v="214"/>
    <n v="215"/>
    <n v="177"/>
    <x v="0"/>
    <n v="0"/>
    <x v="1"/>
    <s v="These Projects have not been started yet, proceedings shall be done post eid"/>
    <x v="1"/>
    <x v="1"/>
    <m/>
    <m/>
  </r>
  <r>
    <x v="4"/>
    <s v="No Initiation Date"/>
    <x v="5"/>
    <x v="4"/>
    <x v="117"/>
    <n v="126"/>
    <n v="50.400000000000006"/>
    <s v="0"/>
    <s v="0"/>
    <s v="NOT LIVE - RETAIN BUDGET"/>
    <n v="0"/>
    <n v="50.400000000000006"/>
    <n v="1624577.2"/>
    <n v="1624577.2"/>
    <m/>
    <e v="#DIV/0!"/>
    <m/>
    <m/>
    <n v="328.9"/>
    <n v="1703.75"/>
    <x v="1"/>
    <n v="0"/>
    <x v="1"/>
    <m/>
    <n v="0"/>
    <n v="0"/>
    <d v="2026-03-01T00:00:00"/>
    <n v="214"/>
    <n v="215"/>
    <n v="177"/>
    <x v="0"/>
    <n v="0"/>
    <x v="1"/>
    <s v="These Projects have not been started yet, proceedings shall be done post eid"/>
    <x v="1"/>
    <x v="1"/>
    <m/>
    <m/>
  </r>
  <r>
    <x v="4"/>
    <s v="No Initiation Date"/>
    <x v="5"/>
    <x v="4"/>
    <x v="118"/>
    <n v="114"/>
    <n v="45.6"/>
    <s v="0"/>
    <s v="0"/>
    <s v="NOT LIVE - RETAIN BUDGET"/>
    <n v="0"/>
    <n v="45.6"/>
    <n v="1407193.56379711"/>
    <n v="1407193.5637971098"/>
    <m/>
    <e v="#DIV/0!"/>
    <m/>
    <m/>
    <n v="242.28102364248932"/>
    <n v="993.8860736730619"/>
    <x v="1"/>
    <n v="0"/>
    <x v="1"/>
    <m/>
    <n v="0"/>
    <n v="0"/>
    <d v="2026-03-01T00:00:00"/>
    <n v="214"/>
    <n v="215"/>
    <n v="177"/>
    <x v="0"/>
    <n v="0"/>
    <x v="1"/>
    <s v="These Projects have not been started yet, proceedings shall be done post eid"/>
    <x v="1"/>
    <x v="1"/>
    <m/>
    <m/>
  </r>
  <r>
    <x v="4"/>
    <s v="No Initiation Date"/>
    <x v="5"/>
    <x v="4"/>
    <x v="119"/>
    <n v="82"/>
    <n v="32.800000000000004"/>
    <s v="0"/>
    <s v="0"/>
    <s v="NOT LIVE - RETAIN BUDGET"/>
    <n v="1"/>
    <n v="32.800000000000004"/>
    <n v="1063732.3999999999"/>
    <n v="159559.85999999999"/>
    <m/>
    <e v="#DIV/0!"/>
    <m/>
    <m/>
    <n v="136.85"/>
    <n v="851.25"/>
    <x v="1"/>
    <n v="1"/>
    <x v="1"/>
    <m/>
    <n v="1"/>
    <n v="1"/>
    <d v="2026-03-01T00:00:00"/>
    <n v="214"/>
    <n v="215"/>
    <n v="177"/>
    <x v="1"/>
    <m/>
    <x v="1"/>
    <s v="These Projects have not been started yet, proceedings shall be done post eid"/>
    <x v="1"/>
    <x v="1"/>
    <m/>
    <m/>
  </r>
  <r>
    <x v="5"/>
    <s v="No Initiation Date"/>
    <x v="6"/>
    <x v="5"/>
    <x v="120"/>
    <n v="64000"/>
    <n v="25600"/>
    <s v="0"/>
    <s v="0"/>
    <s v="NOT LIVE - RETAIN BUDGET"/>
    <n v="0"/>
    <n v="25600"/>
    <n v="88337113.786789507"/>
    <n v="88337113.786789507"/>
    <m/>
    <n v="-0.85000000000000009"/>
    <m/>
    <m/>
    <n v="12674.421829300003"/>
    <n v="145755.85103695001"/>
    <x v="1"/>
    <n v="0"/>
    <x v="1"/>
    <m/>
    <n v="0"/>
    <n v="0"/>
    <d v="2026-03-01T00:00:00"/>
    <n v="214"/>
    <n v="215"/>
    <n v="177"/>
    <x v="0"/>
    <n v="0"/>
    <x v="1"/>
    <s v="These Projects have not been started yet, proceedings shall be done post eid"/>
    <x v="1"/>
    <x v="1"/>
    <m/>
    <m/>
  </r>
  <r>
    <x v="5"/>
    <s v="No Initiation Date"/>
    <x v="6"/>
    <x v="5"/>
    <x v="121"/>
    <n v="14800"/>
    <n v="5920"/>
    <s v="0"/>
    <s v="0"/>
    <s v="NOT LIVE - RETAIN BUDGET"/>
    <n v="0"/>
    <n v="5920"/>
    <n v="83086096.9738691"/>
    <n v="83086096.9738691"/>
    <m/>
    <n v="-1"/>
    <m/>
    <m/>
    <n v="14874.2001562"/>
    <n v="171053.30179630002"/>
    <x v="1"/>
    <n v="0"/>
    <x v="1"/>
    <m/>
    <n v="0"/>
    <n v="0"/>
    <d v="2026-03-01T00:00:00"/>
    <n v="214"/>
    <n v="215"/>
    <n v="177"/>
    <x v="0"/>
    <n v="0"/>
    <x v="1"/>
    <s v="These Projects have not been started yet, proceedings shall be done post eid"/>
    <x v="1"/>
    <x v="1"/>
    <m/>
    <m/>
  </r>
  <r>
    <x v="5"/>
    <s v="No Initiation Date"/>
    <x v="6"/>
    <x v="5"/>
    <x v="122"/>
    <n v="32100"/>
    <n v="12840"/>
    <s v="0"/>
    <s v="0"/>
    <s v="NOT LIVE - RETAIN BUDGET"/>
    <n v="0"/>
    <n v="12840"/>
    <n v="76529365.905173898"/>
    <n v="76529365.905173898"/>
    <m/>
    <n v="-1"/>
    <m/>
    <m/>
    <n v="19503.388049199999"/>
    <n v="224288.96256579997"/>
    <x v="1"/>
    <n v="0"/>
    <x v="1"/>
    <m/>
    <n v="0"/>
    <n v="0"/>
    <d v="2026-03-01T00:00:00"/>
    <n v="214"/>
    <n v="215"/>
    <n v="177"/>
    <x v="0"/>
    <n v="0"/>
    <x v="1"/>
    <s v="These Projects have not been started yet, proceedings shall be done post eid"/>
    <x v="1"/>
    <x v="1"/>
    <m/>
    <m/>
  </r>
  <r>
    <x v="5"/>
    <s v="No Initiation Date"/>
    <x v="6"/>
    <x v="5"/>
    <x v="123"/>
    <n v="36000"/>
    <n v="14400"/>
    <s v="0"/>
    <s v="0"/>
    <s v="NOT LIVE - RETAIN BUDGET"/>
    <n v="0"/>
    <n v="14400"/>
    <n v="71464607.367976606"/>
    <n v="71464607.367976606"/>
    <m/>
    <n v="-1"/>
    <m/>
    <m/>
    <n v="12875.7423839"/>
    <n v="148071.03741485"/>
    <x v="1"/>
    <n v="0"/>
    <x v="1"/>
    <m/>
    <n v="0"/>
    <n v="0"/>
    <d v="2026-03-01T00:00:00"/>
    <n v="214"/>
    <n v="215"/>
    <n v="177"/>
    <x v="0"/>
    <n v="0"/>
    <x v="1"/>
    <s v="These Projects have not been started yet, proceedings shall be done post eid"/>
    <x v="1"/>
    <x v="1"/>
    <m/>
    <m/>
  </r>
  <r>
    <x v="5"/>
    <s v="No Initiation Date"/>
    <x v="6"/>
    <x v="5"/>
    <x v="124"/>
    <n v="11500"/>
    <n v="4600"/>
    <s v="0"/>
    <s v="0"/>
    <s v="NOT LIVE - RETAIN BUDGET"/>
    <n v="0"/>
    <n v="4600"/>
    <n v="60442056.690226197"/>
    <n v="60442056.690226197"/>
    <m/>
    <n v="-1"/>
    <m/>
    <m/>
    <n v="14046.087554400003"/>
    <n v="161530.0068756"/>
    <x v="1"/>
    <n v="0"/>
    <x v="1"/>
    <m/>
    <n v="0"/>
    <n v="0"/>
    <d v="2026-03-01T00:00:00"/>
    <n v="214"/>
    <n v="215"/>
    <n v="177"/>
    <x v="0"/>
    <n v="0"/>
    <x v="1"/>
    <s v="These Projects have not been started yet, proceedings shall be done post eid"/>
    <x v="1"/>
    <x v="1"/>
    <m/>
    <m/>
  </r>
  <r>
    <x v="5"/>
    <s v="No Initiation Date"/>
    <x v="6"/>
    <x v="5"/>
    <x v="125"/>
    <n v="16400"/>
    <n v="6560"/>
    <s v="0"/>
    <s v="0"/>
    <s v="NOT LIVE - RETAIN BUDGET"/>
    <n v="0"/>
    <n v="6560"/>
    <n v="36464951.274394304"/>
    <n v="36464951.274394304"/>
    <m/>
    <n v="-0.85"/>
    <m/>
    <m/>
    <n v="6866.1380810000001"/>
    <n v="78960.587931499991"/>
    <x v="1"/>
    <n v="0"/>
    <x v="1"/>
    <m/>
    <n v="0"/>
    <n v="0"/>
    <d v="2026-03-01T00:00:00"/>
    <n v="214"/>
    <n v="215"/>
    <n v="177"/>
    <x v="0"/>
    <n v="0"/>
    <x v="1"/>
    <s v="These Projects have not been started yet, proceedings shall be done post eid"/>
    <x v="1"/>
    <x v="1"/>
    <m/>
    <m/>
  </r>
  <r>
    <x v="5"/>
    <s v="No Initiation Date"/>
    <x v="6"/>
    <x v="5"/>
    <x v="126"/>
    <n v="13000"/>
    <n v="5200"/>
    <s v="0"/>
    <s v="0"/>
    <s v="NOT LIVE - RETAIN BUDGET"/>
    <n v="0"/>
    <n v="5200"/>
    <n v="20085212.4944029"/>
    <n v="20085212.4944029"/>
    <m/>
    <n v="-1"/>
    <m/>
    <m/>
    <n v="3083.6301595000004"/>
    <n v="35461.74683425"/>
    <x v="1"/>
    <n v="0"/>
    <x v="1"/>
    <m/>
    <n v="0"/>
    <n v="0"/>
    <d v="2026-03-01T00:00:00"/>
    <n v="214"/>
    <n v="215"/>
    <n v="177"/>
    <x v="0"/>
    <n v="0"/>
    <x v="1"/>
    <s v="These Projects have not been started yet, proceedings shall be done post eid"/>
    <x v="1"/>
    <x v="1"/>
    <m/>
    <m/>
  </r>
  <r>
    <x v="5"/>
    <s v="No Initiation Date"/>
    <x v="6"/>
    <x v="5"/>
    <x v="127"/>
    <n v="1428"/>
    <n v="571.20000000000005"/>
    <s v="0"/>
    <s v="0"/>
    <s v="NOT LIVE - RETAIN BUDGET"/>
    <n v="0"/>
    <n v="571.20000000000005"/>
    <n v="14716494.9292129"/>
    <n v="14716494.9292129"/>
    <m/>
    <n v="-0.85"/>
    <m/>
    <m/>
    <n v="3596.4675892840642"/>
    <n v="41359.377276766732"/>
    <x v="1"/>
    <n v="0"/>
    <x v="1"/>
    <m/>
    <n v="0"/>
    <n v="0"/>
    <d v="2026-03-01T00:00:00"/>
    <n v="214"/>
    <n v="215"/>
    <n v="177"/>
    <x v="0"/>
    <n v="0"/>
    <x v="1"/>
    <s v="These Projects have not been started yet, proceedings shall be done post eid"/>
    <x v="1"/>
    <x v="1"/>
    <m/>
    <m/>
  </r>
  <r>
    <x v="5"/>
    <s v="No Initiation Date"/>
    <x v="6"/>
    <x v="5"/>
    <x v="128"/>
    <n v="1998"/>
    <n v="799.2"/>
    <s v="0"/>
    <s v="0"/>
    <s v="NOT LIVE - RETAIN BUDGET"/>
    <n v="0"/>
    <n v="799.2"/>
    <n v="11132334.130392"/>
    <n v="11132334.130392"/>
    <m/>
    <n v="-0.5"/>
    <m/>
    <m/>
    <n v="2546.0938680149211"/>
    <n v="29280.079482171594"/>
    <x v="1"/>
    <n v="0"/>
    <x v="1"/>
    <m/>
    <n v="0"/>
    <n v="0"/>
    <d v="2026-03-01T00:00:00"/>
    <n v="214"/>
    <n v="215"/>
    <n v="177"/>
    <x v="0"/>
    <n v="0"/>
    <x v="1"/>
    <s v="These Projects have not been started yet, proceedings shall be done post eid"/>
    <x v="1"/>
    <x v="1"/>
    <m/>
    <m/>
  </r>
  <r>
    <x v="5"/>
    <s v="No Initiation Date"/>
    <x v="6"/>
    <x v="5"/>
    <x v="129"/>
    <n v="1478"/>
    <n v="591.20000000000005"/>
    <s v="0"/>
    <s v="0"/>
    <s v="NOT LIVE - RETAIN BUDGET"/>
    <n v="0"/>
    <n v="591.20000000000005"/>
    <n v="9252455.1853271592"/>
    <n v="9252455.1853271592"/>
    <m/>
    <n v="-1"/>
    <m/>
    <m/>
    <n v="2130.4593614200362"/>
    <n v="24500.282656330412"/>
    <x v="1"/>
    <n v="0"/>
    <x v="1"/>
    <m/>
    <n v="0"/>
    <n v="0"/>
    <d v="2026-03-01T00:00:00"/>
    <n v="214"/>
    <n v="215"/>
    <n v="177"/>
    <x v="0"/>
    <n v="0"/>
    <x v="1"/>
    <s v="These Projects have not been started yet, proceedings shall be done post eid"/>
    <x v="1"/>
    <x v="1"/>
    <m/>
    <m/>
  </r>
  <r>
    <x v="5"/>
    <s v="No Initiation Date"/>
    <x v="0"/>
    <x v="5"/>
    <x v="17"/>
    <n v="0"/>
    <n v="0"/>
    <s v="0"/>
    <s v="0"/>
    <s v="FEEDER ETC WORK - RETAIN BUDGET"/>
    <n v="0"/>
    <n v="0"/>
    <n v="9000000"/>
    <n v="9000000"/>
    <m/>
    <n v="-1"/>
    <m/>
    <m/>
    <n v="0"/>
    <n v="0"/>
    <x v="0"/>
    <n v="1"/>
    <x v="0"/>
    <m/>
    <n v="0"/>
    <n v="0"/>
    <d v="2026-03-01T00:00:00"/>
    <s v="None"/>
    <s v="Duration Doesn't Exsists"/>
    <s v="No ETA"/>
    <x v="0"/>
    <m/>
    <x v="0"/>
    <m/>
    <x v="0"/>
    <x v="0"/>
    <m/>
    <m/>
  </r>
  <r>
    <x v="5"/>
    <s v="No Initiation Date"/>
    <x v="6"/>
    <x v="5"/>
    <x v="130"/>
    <n v="1264"/>
    <n v="505.6"/>
    <s v="0"/>
    <s v="0"/>
    <s v="NOT LIVE - RETAIN BUDGET"/>
    <n v="0"/>
    <n v="505.6"/>
    <n v="7245702.4330431698"/>
    <n v="7245702.4330431689"/>
    <m/>
    <n v="-1"/>
    <m/>
    <m/>
    <n v="1635.507472193339"/>
    <n v="18808.335930223395"/>
    <x v="1"/>
    <n v="0"/>
    <x v="1"/>
    <m/>
    <n v="0"/>
    <n v="0"/>
    <d v="2026-03-01T00:00:00"/>
    <n v="214"/>
    <n v="215"/>
    <n v="177"/>
    <x v="0"/>
    <n v="0"/>
    <x v="1"/>
    <s v="These Projects have not been started yet, proceedings shall be done post eid"/>
    <x v="1"/>
    <x v="1"/>
    <m/>
    <m/>
  </r>
  <r>
    <x v="5"/>
    <s v="No Initiation Date"/>
    <x v="6"/>
    <x v="5"/>
    <x v="131"/>
    <n v="1457"/>
    <n v="582.80000000000007"/>
    <s v="0"/>
    <s v="0"/>
    <s v="NOT LIVE - RETAIN BUDGET"/>
    <n v="0"/>
    <n v="582.80000000000007"/>
    <n v="6900631.9434509398"/>
    <n v="6900631.9434509389"/>
    <m/>
    <n v="-0.68"/>
    <m/>
    <m/>
    <n v="1511.8159790253753"/>
    <n v="17385.883758791813"/>
    <x v="1"/>
    <n v="0"/>
    <x v="1"/>
    <m/>
    <n v="0"/>
    <n v="0"/>
    <d v="2026-03-01T00:00:00"/>
    <n v="214"/>
    <n v="215"/>
    <n v="177"/>
    <x v="0"/>
    <n v="0"/>
    <x v="1"/>
    <s v="These Projects have not been started yet, proceedings shall be done post eid"/>
    <x v="1"/>
    <x v="1"/>
    <m/>
    <m/>
  </r>
  <r>
    <x v="5"/>
    <s v="No Initiation Date"/>
    <x v="6"/>
    <x v="5"/>
    <x v="132"/>
    <n v="4466"/>
    <n v="1786.4"/>
    <s v="0"/>
    <s v="0"/>
    <s v="NOT LIVE - RETAIN BUDGET"/>
    <n v="0"/>
    <n v="1786.4"/>
    <n v="6313771.3332636002"/>
    <n v="6313771.3332636002"/>
    <m/>
    <n v="0"/>
    <m/>
    <m/>
    <n v="863.76347563159618"/>
    <n v="9933.2799697633563"/>
    <x v="1"/>
    <n v="0"/>
    <x v="1"/>
    <m/>
    <n v="0"/>
    <n v="0"/>
    <d v="2026-03-01T00:00:00"/>
    <n v="214"/>
    <n v="215"/>
    <n v="177"/>
    <x v="0"/>
    <n v="0"/>
    <x v="1"/>
    <s v="These Projects have not been started yet, proceedings shall be done post eid"/>
    <x v="1"/>
    <x v="1"/>
    <m/>
    <m/>
  </r>
  <r>
    <x v="5"/>
    <s v="No Initiation Date"/>
    <x v="6"/>
    <x v="5"/>
    <x v="133"/>
    <n v="2463"/>
    <n v="985.2"/>
    <s v="0"/>
    <s v="0"/>
    <s v="NOT LIVE - RETAIN BUDGET"/>
    <n v="0"/>
    <n v="985.2"/>
    <n v="6081189.8417499997"/>
    <n v="6081189.8417499987"/>
    <m/>
    <n v="-8.5000000000000034E-2"/>
    <m/>
    <m/>
    <n v="1127.9510000000002"/>
    <n v="12971.436500000003"/>
    <x v="1"/>
    <n v="0"/>
    <x v="1"/>
    <m/>
    <n v="0"/>
    <n v="0"/>
    <d v="2026-03-01T00:00:00"/>
    <n v="214"/>
    <n v="215"/>
    <n v="177"/>
    <x v="0"/>
    <n v="0"/>
    <x v="1"/>
    <s v="These Projects have not been started yet, proceedings shall be done post eid"/>
    <x v="1"/>
    <x v="1"/>
    <m/>
    <m/>
  </r>
  <r>
    <x v="5"/>
    <s v="No Initiation Date"/>
    <x v="6"/>
    <x v="5"/>
    <x v="134"/>
    <n v="2317"/>
    <n v="926.80000000000007"/>
    <s v="0"/>
    <s v="0"/>
    <s v="NOT LIVE - RETAIN BUDGET"/>
    <n v="0"/>
    <n v="926.80000000000007"/>
    <n v="5674768.96953071"/>
    <n v="5674768.96953071"/>
    <m/>
    <n v="-0.5"/>
    <m/>
    <m/>
    <n v="1043.7192008245652"/>
    <n v="12002.770809482499"/>
    <x v="1"/>
    <n v="0"/>
    <x v="1"/>
    <m/>
    <n v="0"/>
    <n v="0"/>
    <d v="2026-03-01T00:00:00"/>
    <n v="214"/>
    <n v="215"/>
    <n v="177"/>
    <x v="0"/>
    <n v="0"/>
    <x v="1"/>
    <s v="These Projects have not been started yet, proceedings shall be done post eid"/>
    <x v="1"/>
    <x v="1"/>
    <m/>
    <m/>
  </r>
  <r>
    <x v="5"/>
    <s v="No Initiation Date"/>
    <x v="6"/>
    <x v="5"/>
    <x v="135"/>
    <n v="1428"/>
    <n v="571.20000000000005"/>
    <s v="0"/>
    <s v="0"/>
    <s v="NOT LIVE - RETAIN BUDGET"/>
    <n v="0"/>
    <n v="571.20000000000005"/>
    <n v="5486969.5895201601"/>
    <n v="5486969.5895201601"/>
    <m/>
    <n v="-0.85"/>
    <m/>
    <m/>
    <n v="1142.2718124836922"/>
    <n v="13136.125843562459"/>
    <x v="1"/>
    <n v="0"/>
    <x v="1"/>
    <m/>
    <n v="0"/>
    <n v="0"/>
    <d v="2026-03-01T00:00:00"/>
    <n v="214"/>
    <n v="215"/>
    <n v="177"/>
    <x v="0"/>
    <n v="0"/>
    <x v="1"/>
    <s v="These Projects have not been started yet, proceedings shall be done post eid"/>
    <x v="1"/>
    <x v="1"/>
    <m/>
    <m/>
  </r>
  <r>
    <x v="5"/>
    <s v="No Initiation Date"/>
    <x v="6"/>
    <x v="5"/>
    <x v="136"/>
    <n v="1355"/>
    <n v="542"/>
    <s v="0"/>
    <s v="0"/>
    <s v="NOT LIVE - RETAIN BUDGET"/>
    <n v="0"/>
    <n v="542"/>
    <n v="4600102.87526525"/>
    <n v="4600102.87526525"/>
    <m/>
    <n v="-0.85"/>
    <m/>
    <m/>
    <n v="918.94854758816791"/>
    <n v="10567.90829726393"/>
    <x v="1"/>
    <n v="0"/>
    <x v="1"/>
    <m/>
    <n v="0"/>
    <n v="0"/>
    <d v="2026-03-01T00:00:00"/>
    <n v="214"/>
    <n v="215"/>
    <n v="177"/>
    <x v="0"/>
    <n v="0"/>
    <x v="1"/>
    <s v="These Projects have not been started yet, proceedings shall be done post eid"/>
    <x v="1"/>
    <x v="1"/>
    <m/>
    <m/>
  </r>
  <r>
    <x v="5"/>
    <s v="No Initiation Date"/>
    <x v="6"/>
    <x v="5"/>
    <x v="137"/>
    <n v="573"/>
    <n v="229.20000000000002"/>
    <s v="0"/>
    <s v="0"/>
    <s v="NOT LIVE - RETAIN BUDGET"/>
    <n v="0"/>
    <n v="229.20000000000002"/>
    <n v="4243517.9947620304"/>
    <n v="4243517.9947620304"/>
    <m/>
    <n v="-1"/>
    <m/>
    <m/>
    <n v="960.18512900387645"/>
    <n v="11042.128983544579"/>
    <x v="1"/>
    <n v="0"/>
    <x v="1"/>
    <m/>
    <n v="0"/>
    <n v="0"/>
    <d v="2026-03-01T00:00:00"/>
    <n v="214"/>
    <n v="215"/>
    <n v="177"/>
    <x v="0"/>
    <n v="0"/>
    <x v="1"/>
    <s v="These Projects have not been started yet, proceedings shall be done post eid"/>
    <x v="1"/>
    <x v="1"/>
    <m/>
    <m/>
  </r>
  <r>
    <x v="5"/>
    <s v="No Initiation Date"/>
    <x v="6"/>
    <x v="5"/>
    <x v="138"/>
    <n v="1122"/>
    <n v="448.8"/>
    <s v="0"/>
    <s v="0"/>
    <s v="NOT LIVE - RETAIN BUDGET"/>
    <n v="0"/>
    <n v="448.8"/>
    <n v="4145070.9413632099"/>
    <n v="4145070.9413632099"/>
    <m/>
    <n v="-1"/>
    <m/>
    <m/>
    <n v="837.8169631745684"/>
    <n v="9634.8950765075351"/>
    <x v="1"/>
    <n v="0"/>
    <x v="1"/>
    <m/>
    <n v="0"/>
    <n v="0"/>
    <d v="2026-03-01T00:00:00"/>
    <n v="214"/>
    <n v="215"/>
    <n v="177"/>
    <x v="0"/>
    <n v="0"/>
    <x v="1"/>
    <s v="These Projects have not been started yet, proceedings shall be done post eid"/>
    <x v="1"/>
    <x v="1"/>
    <m/>
    <m/>
  </r>
  <r>
    <x v="5"/>
    <s v="No Initiation Date"/>
    <x v="6"/>
    <x v="5"/>
    <x v="139"/>
    <n v="460"/>
    <n v="184"/>
    <s v="0"/>
    <s v="0"/>
    <s v="NOT LIVE - RETAIN BUDGET"/>
    <n v="0"/>
    <n v="184"/>
    <n v="2908640.0667233602"/>
    <n v="2908640.0667233602"/>
    <m/>
    <n v="-0.42500000000000004"/>
    <m/>
    <m/>
    <n v="623.91223654030046"/>
    <n v="7174.9907202134546"/>
    <x v="1"/>
    <n v="0"/>
    <x v="1"/>
    <m/>
    <n v="0"/>
    <n v="0"/>
    <d v="2026-03-01T00:00:00"/>
    <n v="214"/>
    <n v="215"/>
    <n v="177"/>
    <x v="0"/>
    <n v="0"/>
    <x v="1"/>
    <s v="These Projects have not been started yet, proceedings shall be done post eid"/>
    <x v="1"/>
    <x v="1"/>
    <m/>
    <m/>
  </r>
  <r>
    <x v="5"/>
    <s v="No Initiation Date"/>
    <x v="6"/>
    <x v="5"/>
    <x v="140"/>
    <n v="698"/>
    <n v="279.2"/>
    <s v="0"/>
    <s v="0"/>
    <s v="NOT LIVE - RETAIN BUDGET"/>
    <n v="0"/>
    <n v="279.2"/>
    <n v="1943361.18316539"/>
    <n v="1943361.1831653898"/>
    <m/>
    <n v="-1"/>
    <m/>
    <m/>
    <n v="327.95700447784782"/>
    <n v="3771.5055514952501"/>
    <x v="1"/>
    <n v="0"/>
    <x v="1"/>
    <m/>
    <n v="0"/>
    <n v="0"/>
    <d v="2026-03-01T00:00:00"/>
    <n v="214"/>
    <n v="215"/>
    <n v="177"/>
    <x v="0"/>
    <n v="0"/>
    <x v="1"/>
    <s v="These Projects have not been started yet, proceedings shall be done post eid"/>
    <x v="1"/>
    <x v="1"/>
    <m/>
    <m/>
  </r>
  <r>
    <x v="5"/>
    <s v="No Initiation Date"/>
    <x v="6"/>
    <x v="5"/>
    <x v="141"/>
    <n v="497"/>
    <n v="198.8"/>
    <s v="0"/>
    <s v="0"/>
    <s v="NOT LIVE - RETAIN BUDGET"/>
    <n v="0"/>
    <n v="198.8"/>
    <n v="1868516.67621858"/>
    <n v="1868516.67621858"/>
    <m/>
    <n v="-0.85"/>
    <m/>
    <m/>
    <n v="340.69260075081445"/>
    <n v="3917.9649086343657"/>
    <x v="1"/>
    <n v="0"/>
    <x v="1"/>
    <m/>
    <n v="0"/>
    <n v="0"/>
    <d v="2026-03-01T00:00:00"/>
    <n v="214"/>
    <n v="215"/>
    <n v="177"/>
    <x v="0"/>
    <n v="0"/>
    <x v="1"/>
    <s v="These Projects have not been started yet, proceedings shall be done post eid"/>
    <x v="1"/>
    <x v="1"/>
    <m/>
    <m/>
  </r>
  <r>
    <x v="5"/>
    <s v="No Initiation Date"/>
    <x v="0"/>
    <x v="5"/>
    <x v="0"/>
    <n v="0"/>
    <n v="0"/>
    <s v="0"/>
    <s v="0"/>
    <s v="FEEDER ETC WORK - RETAIN BUDGET"/>
    <n v="0"/>
    <n v="0"/>
    <n v="0"/>
    <n v="0"/>
    <m/>
    <n v="-1"/>
    <m/>
    <m/>
    <n v="0"/>
    <n v="0"/>
    <x v="0"/>
    <n v="1"/>
    <x v="0"/>
    <m/>
    <n v="0"/>
    <n v="0"/>
    <d v="2026-03-01T00:00:00"/>
    <s v="None"/>
    <s v="Duration Doesn't Exsists"/>
    <s v="No ETA"/>
    <x v="0"/>
    <m/>
    <x v="0"/>
    <m/>
    <x v="0"/>
    <x v="0"/>
    <m/>
    <m/>
  </r>
  <r>
    <x v="6"/>
    <s v="No Initiation Date"/>
    <x v="0"/>
    <x v="6"/>
    <x v="0"/>
    <n v="0"/>
    <n v="0"/>
    <s v="0"/>
    <s v="0"/>
    <s v="FEEDER ETC WORK - RETAIN BUDGET"/>
    <n v="0"/>
    <n v="0"/>
    <n v="50911802.399999999"/>
    <n v="50911802.399999999"/>
    <m/>
    <m/>
    <m/>
    <m/>
    <n v="16597.2"/>
    <n v="0"/>
    <x v="0"/>
    <n v="1"/>
    <x v="0"/>
    <m/>
    <n v="0"/>
    <n v="0"/>
    <d v="2026-03-01T00:00:00"/>
    <s v="None"/>
    <s v="Duration Doesn't Exsists"/>
    <s v="No ETA"/>
    <x v="0"/>
    <m/>
    <x v="0"/>
    <m/>
    <x v="0"/>
    <x v="0"/>
    <m/>
    <m/>
  </r>
  <r>
    <x v="6"/>
    <s v="No Initiation Date"/>
    <x v="7"/>
    <x v="6"/>
    <x v="142"/>
    <n v="2802"/>
    <n v="1260.9000000000001"/>
    <s v="0"/>
    <s v="0"/>
    <s v="NOT LIVE - RETAIN BUDGET"/>
    <n v="0"/>
    <n v="1260.9000000000001"/>
    <n v="28090440.433859602"/>
    <n v="28090440.433859602"/>
    <m/>
    <m/>
    <m/>
    <n v="0.45"/>
    <n v="5621.3822837238995"/>
    <n v="38308.5"/>
    <x v="1"/>
    <n v="0"/>
    <x v="1"/>
    <m/>
    <n v="0"/>
    <n v="0"/>
    <d v="2026-03-01T00:00:00"/>
    <n v="214"/>
    <n v="215"/>
    <n v="177"/>
    <x v="0"/>
    <s v="6 Months"/>
    <x v="1"/>
    <s v="These Projects have not been started yet, proceedings shall be done post eid"/>
    <x v="1"/>
    <x v="1"/>
    <m/>
    <m/>
  </r>
  <r>
    <x v="6"/>
    <s v="No Initiation Date"/>
    <x v="7"/>
    <x v="6"/>
    <x v="143"/>
    <n v="3950"/>
    <n v="1777.5"/>
    <s v="0"/>
    <s v="0"/>
    <s v="NOT LIVE - RETAIN BUDGET"/>
    <n v="0"/>
    <n v="1777.5"/>
    <n v="25689959.4922584"/>
    <n v="25689959.4922584"/>
    <m/>
    <m/>
    <m/>
    <n v="0.45"/>
    <n v="4093.9034668195991"/>
    <n v="38043"/>
    <x v="1"/>
    <n v="0"/>
    <x v="1"/>
    <m/>
    <n v="0"/>
    <n v="0"/>
    <d v="2026-03-01T00:00:00"/>
    <n v="214"/>
    <n v="215"/>
    <n v="177"/>
    <x v="0"/>
    <s v="6 Months"/>
    <x v="1"/>
    <s v="These Projects have not been started yet, proceedings shall be done post eid"/>
    <x v="1"/>
    <x v="1"/>
    <m/>
    <m/>
  </r>
  <r>
    <x v="6"/>
    <s v="No Initiation Date"/>
    <x v="7"/>
    <x v="6"/>
    <x v="144"/>
    <n v="1876"/>
    <n v="844.2"/>
    <s v="0"/>
    <s v="0"/>
    <s v="NOT LIVE - RETAIN BUDGET"/>
    <n v="0"/>
    <n v="844.2"/>
    <n v="23853361.610628799"/>
    <n v="23853361.610628795"/>
    <m/>
    <m/>
    <m/>
    <n v="0.45"/>
    <n v="6175.0772011429999"/>
    <n v="24726"/>
    <x v="1"/>
    <n v="0"/>
    <x v="1"/>
    <m/>
    <n v="0"/>
    <n v="0"/>
    <d v="2026-03-01T00:00:00"/>
    <n v="214"/>
    <n v="215"/>
    <n v="177"/>
    <x v="0"/>
    <s v="6 Months"/>
    <x v="1"/>
    <s v="These Projects have not been started yet, proceedings shall be done post eid"/>
    <x v="1"/>
    <x v="1"/>
    <m/>
    <m/>
  </r>
  <r>
    <x v="6"/>
    <s v="No Initiation Date"/>
    <x v="7"/>
    <x v="6"/>
    <x v="145"/>
    <n v="1454"/>
    <n v="654.30000000000007"/>
    <s v="0"/>
    <s v="0"/>
    <s v="NOT LIVE - RETAIN BUDGET"/>
    <n v="0"/>
    <n v="654.30000000000007"/>
    <n v="18338633.870762501"/>
    <n v="18338633.870762501"/>
    <m/>
    <m/>
    <m/>
    <n v="0.45"/>
    <n v="5014.6683273955496"/>
    <n v="14805"/>
    <x v="1"/>
    <n v="0"/>
    <x v="1"/>
    <m/>
    <n v="0"/>
    <n v="0"/>
    <d v="2026-03-01T00:00:00"/>
    <n v="214"/>
    <n v="215"/>
    <n v="177"/>
    <x v="0"/>
    <s v="6 Months"/>
    <x v="1"/>
    <s v="These Projects have not been started yet, proceedings shall be done post eid"/>
    <x v="1"/>
    <x v="1"/>
    <m/>
    <m/>
  </r>
  <r>
    <x v="6"/>
    <s v="No Initiation Date"/>
    <x v="7"/>
    <x v="6"/>
    <x v="146"/>
    <n v="1600"/>
    <n v="720"/>
    <s v="0"/>
    <s v="0"/>
    <s v="NOT LIVE - RETAIN BUDGET"/>
    <n v="0"/>
    <n v="720"/>
    <n v="17132082.0519365"/>
    <n v="17132082.0519365"/>
    <m/>
    <m/>
    <m/>
    <n v="0.45"/>
    <n v="3906.2173022905995"/>
    <n v="19098"/>
    <x v="1"/>
    <n v="0"/>
    <x v="1"/>
    <m/>
    <n v="0"/>
    <n v="0"/>
    <d v="2026-03-01T00:00:00"/>
    <n v="214"/>
    <n v="215"/>
    <n v="177"/>
    <x v="0"/>
    <s v="6 Months"/>
    <x v="1"/>
    <s v="These Projects have not been started yet, proceedings shall be done post eid"/>
    <x v="1"/>
    <x v="1"/>
    <m/>
    <m/>
  </r>
  <r>
    <x v="6"/>
    <s v="No Initiation Date"/>
    <x v="7"/>
    <x v="6"/>
    <x v="147"/>
    <n v="1096"/>
    <n v="493.2"/>
    <s v="0"/>
    <s v="0"/>
    <s v="NOT LIVE - RETAIN BUDGET"/>
    <n v="0"/>
    <n v="493.2"/>
    <n v="16249969.6436122"/>
    <n v="16249969.643612199"/>
    <m/>
    <m/>
    <m/>
    <n v="0.45"/>
    <n v="4037.1130105107"/>
    <n v="17886"/>
    <x v="1"/>
    <n v="0"/>
    <x v="1"/>
    <m/>
    <n v="0"/>
    <n v="0"/>
    <d v="2026-03-01T00:00:00"/>
    <n v="214"/>
    <n v="215"/>
    <n v="177"/>
    <x v="0"/>
    <s v="6 Months"/>
    <x v="1"/>
    <s v="These Projects have not been started yet, proceedings shall be done post eid"/>
    <x v="1"/>
    <x v="1"/>
    <m/>
    <m/>
  </r>
  <r>
    <x v="6"/>
    <s v="No Initiation Date"/>
    <x v="7"/>
    <x v="6"/>
    <x v="148"/>
    <n v="1678"/>
    <n v="755.1"/>
    <s v="0"/>
    <s v="0"/>
    <s v="NOT LIVE - RETAIN BUDGET"/>
    <n v="0"/>
    <n v="755.1"/>
    <n v="13877663.164661"/>
    <n v="13877663.164660998"/>
    <m/>
    <m/>
    <m/>
    <n v="0.45"/>
    <n v="2555.5920053757"/>
    <n v="16533"/>
    <x v="1"/>
    <n v="0"/>
    <x v="1"/>
    <m/>
    <n v="0"/>
    <n v="0"/>
    <d v="2026-03-01T00:00:00"/>
    <n v="214"/>
    <n v="215"/>
    <n v="177"/>
    <x v="0"/>
    <s v="6 Months"/>
    <x v="1"/>
    <s v="These Projects have not been started yet, proceedings shall be done post eid"/>
    <x v="1"/>
    <x v="1"/>
    <m/>
    <m/>
  </r>
  <r>
    <x v="6"/>
    <s v="No Initiation Date"/>
    <x v="7"/>
    <x v="6"/>
    <x v="149"/>
    <n v="532"/>
    <n v="239.4"/>
    <s v="0"/>
    <s v="0"/>
    <s v="NOT LIVE - RETAIN BUDGET"/>
    <n v="0"/>
    <n v="239.4"/>
    <n v="8557429.0511348099"/>
    <n v="8557429.0511348099"/>
    <m/>
    <m/>
    <m/>
    <n v="0.45"/>
    <n v="2160.2818936197996"/>
    <n v="8658"/>
    <x v="1"/>
    <n v="0"/>
    <x v="1"/>
    <m/>
    <n v="0"/>
    <n v="0"/>
    <d v="2026-03-01T00:00:00"/>
    <n v="214"/>
    <n v="215"/>
    <n v="177"/>
    <x v="0"/>
    <s v="6 Months"/>
    <x v="1"/>
    <s v="These Projects have not been started yet, proceedings shall be done post eid"/>
    <x v="1"/>
    <x v="1"/>
    <m/>
    <m/>
  </r>
  <r>
    <x v="6"/>
    <s v="No Initiation Date"/>
    <x v="0"/>
    <x v="6"/>
    <x v="17"/>
    <n v="0"/>
    <n v="0"/>
    <s v="0"/>
    <s v="0"/>
    <s v="FEEDER ETC WORK - RETAIN BUDGET"/>
    <n v="0"/>
    <n v="0"/>
    <n v="4740000"/>
    <n v="4740000"/>
    <m/>
    <m/>
    <m/>
    <m/>
    <n v="0"/>
    <n v="0"/>
    <x v="0"/>
    <n v="1"/>
    <x v="0"/>
    <m/>
    <n v="0"/>
    <n v="0"/>
    <d v="2026-03-01T00:00:00"/>
    <s v="None"/>
    <s v="Duration Doesn't Exsists"/>
    <s v="No ETA"/>
    <x v="0"/>
    <m/>
    <x v="0"/>
    <m/>
    <x v="0"/>
    <x v="0"/>
    <m/>
    <m/>
  </r>
  <r>
    <x v="7"/>
    <s v="No Initiation Date"/>
    <x v="0"/>
    <x v="7"/>
    <x v="0"/>
    <n v="0"/>
    <n v="0"/>
    <s v="0"/>
    <s v="0"/>
    <s v="FEEDER ETC WORK - RETAIN BUDGET"/>
    <n v="0"/>
    <n v="0"/>
    <n v="88591580"/>
    <n v="88591580"/>
    <m/>
    <n v="-1"/>
    <m/>
    <m/>
    <n v="30504"/>
    <e v="#REF!"/>
    <x v="0"/>
    <n v="1"/>
    <x v="0"/>
    <m/>
    <n v="0"/>
    <n v="0"/>
    <d v="2026-03-01T00:00:00"/>
    <s v="None"/>
    <s v="Duration Doesn't Exsists"/>
    <s v="No ETA"/>
    <x v="0"/>
    <m/>
    <x v="0"/>
    <m/>
    <x v="0"/>
    <x v="0"/>
    <m/>
    <m/>
  </r>
  <r>
    <x v="7"/>
    <s v="No Initiation Date"/>
    <x v="8"/>
    <x v="7"/>
    <x v="150"/>
    <n v="2672"/>
    <n v="1202.4000000000001"/>
    <s v="0"/>
    <s v="0"/>
    <s v="NOT LIVE - RETAIN BUDGET"/>
    <n v="0"/>
    <n v="1202.4000000000001"/>
    <n v="48109241.457999997"/>
    <n v="48109241.457999997"/>
    <m/>
    <n v="-1"/>
    <m/>
    <m/>
    <n v="23564.250000000004"/>
    <n v="20688.75"/>
    <x v="1"/>
    <n v="0"/>
    <x v="1"/>
    <m/>
    <n v="0"/>
    <n v="0"/>
    <d v="2026-03-01T00:00:00"/>
    <n v="214"/>
    <n v="215"/>
    <n v="177"/>
    <x v="0"/>
    <s v="6 Months"/>
    <x v="1"/>
    <s v="These Projects have not been started yet, proceedings shall be done post eid"/>
    <x v="1"/>
    <x v="1"/>
    <m/>
    <m/>
  </r>
  <r>
    <x v="7"/>
    <s v="No Initiation Date"/>
    <x v="8"/>
    <x v="7"/>
    <x v="151"/>
    <n v="1542"/>
    <n v="693.9"/>
    <s v="0"/>
    <s v="0"/>
    <s v="NOT LIVE - RETAIN BUDGET"/>
    <n v="0"/>
    <n v="693.9"/>
    <n v="35888476.973999999"/>
    <n v="35888476.973999999"/>
    <m/>
    <n v="-0.5"/>
    <m/>
    <m/>
    <n v="17253"/>
    <n v="14013.000000000002"/>
    <x v="1"/>
    <n v="0"/>
    <x v="1"/>
    <m/>
    <n v="0"/>
    <n v="0"/>
    <d v="2026-03-01T00:00:00"/>
    <n v="214"/>
    <n v="215"/>
    <n v="177"/>
    <x v="0"/>
    <s v="6 Months"/>
    <x v="1"/>
    <s v="These Projects have not been started yet, proceedings shall be done post eid"/>
    <x v="1"/>
    <x v="1"/>
    <m/>
    <m/>
  </r>
  <r>
    <x v="7"/>
    <s v="No Initiation Date"/>
    <x v="8"/>
    <x v="7"/>
    <x v="152"/>
    <n v="3164"/>
    <n v="1423.8"/>
    <s v="0"/>
    <s v="0"/>
    <s v="NOT LIVE - RETAIN BUDGET"/>
    <n v="0"/>
    <n v="1423.8"/>
    <n v="21544834.309999999"/>
    <n v="21544834.309999999"/>
    <m/>
    <n v="-0.85"/>
    <m/>
    <m/>
    <n v="3293.6"/>
    <n v="23825"/>
    <x v="1"/>
    <n v="0"/>
    <x v="1"/>
    <m/>
    <n v="0"/>
    <n v="0"/>
    <d v="2026-03-01T00:00:00"/>
    <n v="214"/>
    <n v="215"/>
    <n v="177"/>
    <x v="0"/>
    <s v="6 Months"/>
    <x v="1"/>
    <s v="These Projects have not been started yet, proceedings shall be done post eid"/>
    <x v="1"/>
    <x v="1"/>
    <m/>
    <m/>
  </r>
  <r>
    <x v="7"/>
    <s v="No Initiation Date"/>
    <x v="8"/>
    <x v="7"/>
    <x v="153"/>
    <n v="1566"/>
    <n v="704.7"/>
    <s v="0"/>
    <s v="0"/>
    <s v="NOT LIVE - RETAIN BUDGET"/>
    <n v="0"/>
    <n v="704.7"/>
    <n v="18133210.563999999"/>
    <n v="18133210.563999999"/>
    <m/>
    <m/>
    <m/>
    <m/>
    <n v="5270.54"/>
    <n v="12145"/>
    <x v="1"/>
    <n v="0"/>
    <x v="1"/>
    <m/>
    <n v="0"/>
    <n v="0"/>
    <d v="2026-03-01T00:00:00"/>
    <n v="214"/>
    <n v="215"/>
    <n v="177"/>
    <x v="0"/>
    <s v="6 Months"/>
    <x v="1"/>
    <s v="These Projects have not been started yet, proceedings shall be done post eid"/>
    <x v="1"/>
    <x v="1"/>
    <m/>
    <m/>
  </r>
  <r>
    <x v="7"/>
    <s v="No Initiation Date"/>
    <x v="8"/>
    <x v="7"/>
    <x v="154"/>
    <n v="3690"/>
    <n v="1660.5"/>
    <s v="0"/>
    <s v="0"/>
    <s v="NOT LIVE - RETAIN BUDGET"/>
    <n v="0"/>
    <n v="1660.5"/>
    <n v="17541561.675351501"/>
    <n v="17541561.675351501"/>
    <m/>
    <n v="-0.85"/>
    <m/>
    <m/>
    <n v="2024.7142388720151"/>
    <n v="23325"/>
    <x v="1"/>
    <n v="0"/>
    <x v="1"/>
    <m/>
    <n v="0"/>
    <n v="0"/>
    <d v="2026-03-01T00:00:00"/>
    <n v="214"/>
    <n v="215"/>
    <n v="177"/>
    <x v="0"/>
    <s v="6 Months"/>
    <x v="1"/>
    <s v="These Projects have not been started yet, proceedings shall be done post eid"/>
    <x v="1"/>
    <x v="1"/>
    <m/>
    <m/>
  </r>
  <r>
    <x v="7"/>
    <s v="No Initiation Date"/>
    <x v="8"/>
    <x v="7"/>
    <x v="155"/>
    <n v="2708"/>
    <n v="1218.6000000000001"/>
    <s v="0"/>
    <s v="0"/>
    <s v="NOT LIVE - RETAIN BUDGET"/>
    <n v="0"/>
    <n v="1218.6000000000001"/>
    <n v="16522746.578"/>
    <n v="16522746.578"/>
    <m/>
    <n v="-0.85"/>
    <m/>
    <m/>
    <n v="2689.85"/>
    <n v="19555"/>
    <x v="1"/>
    <n v="0"/>
    <x v="1"/>
    <m/>
    <n v="0"/>
    <n v="0"/>
    <d v="2026-03-01T00:00:00"/>
    <n v="214"/>
    <n v="215"/>
    <n v="177"/>
    <x v="0"/>
    <s v="6 Months"/>
    <x v="1"/>
    <s v="These Projects have not been started yet, proceedings shall be done post eid"/>
    <x v="1"/>
    <x v="1"/>
    <m/>
    <m/>
  </r>
  <r>
    <x v="7"/>
    <s v="No Initiation Date"/>
    <x v="8"/>
    <x v="7"/>
    <x v="156"/>
    <n v="2806"/>
    <n v="1262.7"/>
    <s v="0"/>
    <s v="0"/>
    <s v="NOT LIVE - RETAIN BUDGET"/>
    <n v="0"/>
    <n v="1262.7"/>
    <n v="14595629.995999999"/>
    <n v="14595629.995999997"/>
    <m/>
    <n v="-1"/>
    <m/>
    <m/>
    <n v="1887.1499999999999"/>
    <n v="20217.5"/>
    <x v="1"/>
    <n v="0"/>
    <x v="1"/>
    <m/>
    <n v="0"/>
    <n v="0"/>
    <d v="2026-03-01T00:00:00"/>
    <n v="214"/>
    <n v="215"/>
    <n v="177"/>
    <x v="0"/>
    <s v="6 Months"/>
    <x v="1"/>
    <s v="These Projects have not been started yet, proceedings shall be done post eid"/>
    <x v="1"/>
    <x v="1"/>
    <m/>
    <m/>
  </r>
  <r>
    <x v="7"/>
    <s v="No Initiation Date"/>
    <x v="8"/>
    <x v="7"/>
    <x v="157"/>
    <n v="2636"/>
    <n v="1186.2"/>
    <s v="0"/>
    <s v="0"/>
    <s v="NOT LIVE - RETAIN BUDGET"/>
    <n v="0"/>
    <n v="1186.2"/>
    <n v="13388109.495999999"/>
    <n v="13388109.495999999"/>
    <m/>
    <n v="-0.85000000000000009"/>
    <m/>
    <m/>
    <n v="1538.6999999999998"/>
    <n v="16331.25"/>
    <x v="1"/>
    <n v="0"/>
    <x v="1"/>
    <m/>
    <n v="0"/>
    <n v="0"/>
    <d v="2026-03-01T00:00:00"/>
    <n v="214"/>
    <n v="215"/>
    <n v="177"/>
    <x v="0"/>
    <s v="6 Months"/>
    <x v="1"/>
    <s v="These Projects have not been started yet, proceedings shall be done post eid"/>
    <x v="1"/>
    <x v="1"/>
    <m/>
    <m/>
  </r>
  <r>
    <x v="7"/>
    <s v="No Initiation Date"/>
    <x v="8"/>
    <x v="7"/>
    <x v="158"/>
    <n v="2134"/>
    <n v="960.30000000000007"/>
    <s v="0"/>
    <s v="0"/>
    <s v="NOT LIVE - RETAIN BUDGET"/>
    <n v="0"/>
    <n v="960.30000000000007"/>
    <n v="12010555.312000001"/>
    <n v="12010555.312000001"/>
    <m/>
    <n v="-0.85"/>
    <m/>
    <m/>
    <n v="1765.2499999999998"/>
    <n v="13607.5"/>
    <x v="1"/>
    <n v="0"/>
    <x v="1"/>
    <m/>
    <n v="0"/>
    <n v="0"/>
    <d v="2026-03-01T00:00:00"/>
    <n v="214"/>
    <n v="215"/>
    <n v="177"/>
    <x v="0"/>
    <s v="6 Months"/>
    <x v="1"/>
    <s v="These Projects have not been started yet, proceedings shall be done post eid"/>
    <x v="1"/>
    <x v="1"/>
    <m/>
    <m/>
  </r>
  <r>
    <x v="7"/>
    <s v="No Initiation Date"/>
    <x v="8"/>
    <x v="7"/>
    <x v="159"/>
    <n v="250"/>
    <n v="112.5"/>
    <s v="0"/>
    <s v="0"/>
    <s v="NOT LIVE - RETAIN BUDGET"/>
    <n v="0"/>
    <n v="112.5"/>
    <n v="10682400.300000001"/>
    <n v="10682400.300000001"/>
    <m/>
    <n v="-0.85"/>
    <m/>
    <m/>
    <n v="3191.2499999999995"/>
    <n v="10417.5"/>
    <x v="1"/>
    <n v="0"/>
    <x v="1"/>
    <m/>
    <n v="0"/>
    <n v="0"/>
    <d v="2026-03-01T00:00:00"/>
    <n v="214"/>
    <n v="215"/>
    <n v="177"/>
    <x v="0"/>
    <s v="6 Months"/>
    <x v="1"/>
    <s v="These Projects have not been started yet, proceedings shall be done post eid"/>
    <x v="1"/>
    <x v="1"/>
    <m/>
    <m/>
  </r>
  <r>
    <x v="7"/>
    <s v="No Initiation Date"/>
    <x v="8"/>
    <x v="7"/>
    <x v="160"/>
    <n v="1338"/>
    <n v="602.1"/>
    <s v="0"/>
    <s v="0"/>
    <s v="NOT LIVE - RETAIN BUDGET"/>
    <n v="0"/>
    <n v="602.1"/>
    <n v="10528495.476"/>
    <n v="10528495.476"/>
    <m/>
    <n v="-0.85"/>
    <m/>
    <m/>
    <n v="1890.6"/>
    <n v="10458.75"/>
    <x v="1"/>
    <n v="0"/>
    <x v="1"/>
    <m/>
    <n v="0"/>
    <n v="0"/>
    <d v="2026-03-01T00:00:00"/>
    <n v="214"/>
    <n v="215"/>
    <n v="177"/>
    <x v="0"/>
    <s v="6 Months"/>
    <x v="1"/>
    <s v="These Projects have not been started yet, proceedings shall be done post eid"/>
    <x v="1"/>
    <x v="1"/>
    <m/>
    <m/>
  </r>
  <r>
    <x v="7"/>
    <s v="No Initiation Date"/>
    <x v="8"/>
    <x v="7"/>
    <x v="161"/>
    <n v="1708"/>
    <n v="768.6"/>
    <s v="0"/>
    <s v="0"/>
    <s v="NOT LIVE - RETAIN BUDGET"/>
    <n v="0"/>
    <n v="768.6"/>
    <n v="10451512.856000001"/>
    <n v="10451512.856000001"/>
    <m/>
    <n v="-1"/>
    <m/>
    <m/>
    <n v="1644.4999999999998"/>
    <n v="10733.75"/>
    <x v="1"/>
    <n v="0"/>
    <x v="1"/>
    <m/>
    <n v="0"/>
    <n v="0"/>
    <d v="2026-03-01T00:00:00"/>
    <n v="214"/>
    <n v="215"/>
    <n v="177"/>
    <x v="0"/>
    <s v="6 Months"/>
    <x v="1"/>
    <s v="These Projects have not been started yet, proceedings shall be done post eid"/>
    <x v="1"/>
    <x v="1"/>
    <m/>
    <m/>
  </r>
  <r>
    <x v="7"/>
    <s v="No Initiation Date"/>
    <x v="8"/>
    <x v="7"/>
    <x v="162"/>
    <n v="940"/>
    <n v="423"/>
    <s v="0"/>
    <s v="0"/>
    <s v="NOT LIVE - RETAIN BUDGET"/>
    <n v="0"/>
    <n v="423"/>
    <n v="9360953"/>
    <n v="9360953"/>
    <m/>
    <n v="-0.85"/>
    <m/>
    <m/>
    <n v="1999.85"/>
    <n v="9458.75"/>
    <x v="1"/>
    <n v="0"/>
    <x v="1"/>
    <m/>
    <n v="0"/>
    <n v="0"/>
    <d v="2026-03-01T00:00:00"/>
    <n v="214"/>
    <n v="215"/>
    <n v="177"/>
    <x v="0"/>
    <s v="6 Months"/>
    <x v="1"/>
    <s v="These Projects have not been started yet, proceedings shall be done post eid"/>
    <x v="1"/>
    <x v="1"/>
    <m/>
    <m/>
  </r>
  <r>
    <x v="7"/>
    <s v="No Initiation Date"/>
    <x v="8"/>
    <x v="7"/>
    <x v="163"/>
    <n v="382"/>
    <n v="171.9"/>
    <s v="0"/>
    <s v="0"/>
    <s v="NOT LIVE - RETAIN BUDGET"/>
    <n v="0"/>
    <n v="171.9"/>
    <n v="9355307"/>
    <n v="9355307"/>
    <m/>
    <n v="-0.5"/>
    <m/>
    <m/>
    <n v="2775"/>
    <n v="8206.25"/>
    <x v="1"/>
    <n v="0"/>
    <x v="1"/>
    <m/>
    <n v="0"/>
    <n v="0"/>
    <d v="2026-03-01T00:00:00"/>
    <n v="214"/>
    <n v="215"/>
    <n v="177"/>
    <x v="0"/>
    <s v="6 Months"/>
    <x v="1"/>
    <s v="These Projects have not been started yet, proceedings shall be done post eid"/>
    <x v="1"/>
    <x v="1"/>
    <m/>
    <m/>
  </r>
  <r>
    <x v="7"/>
    <s v="No Initiation Date"/>
    <x v="0"/>
    <x v="7"/>
    <x v="17"/>
    <n v="0"/>
    <n v="0"/>
    <s v="0"/>
    <s v="0"/>
    <s v="FEEDER ETC WORK - RETAIN BUDGET"/>
    <n v="0"/>
    <n v="0"/>
    <n v="8020000"/>
    <n v="8020000"/>
    <m/>
    <n v="-1"/>
    <m/>
    <m/>
    <n v="0"/>
    <n v="0"/>
    <x v="0"/>
    <n v="1"/>
    <x v="0"/>
    <m/>
    <n v="0"/>
    <n v="0"/>
    <d v="2026-03-01T00:00:00"/>
    <s v="None"/>
    <s v="Duration Doesn't Exsists"/>
    <s v="No ETA"/>
    <x v="0"/>
    <m/>
    <x v="0"/>
    <m/>
    <x v="0"/>
    <x v="0"/>
    <m/>
    <m/>
  </r>
  <r>
    <x v="7"/>
    <s v="No Initiation Date"/>
    <x v="8"/>
    <x v="7"/>
    <x v="164"/>
    <n v="1152"/>
    <n v="518.4"/>
    <s v="0"/>
    <s v="0"/>
    <s v="NOT LIVE - RETAIN BUDGET"/>
    <n v="0"/>
    <n v="518.4"/>
    <n v="7362935.3260000004"/>
    <n v="7362935.3260000004"/>
    <m/>
    <n v="-1"/>
    <m/>
    <m/>
    <n v="1121.25"/>
    <n v="9166.25"/>
    <x v="1"/>
    <n v="0"/>
    <x v="1"/>
    <m/>
    <n v="0"/>
    <n v="0"/>
    <d v="2026-03-01T00:00:00"/>
    <n v="214"/>
    <n v="215"/>
    <n v="177"/>
    <x v="0"/>
    <s v="6 Months"/>
    <x v="1"/>
    <s v="These Projects have not been started yet, proceedings shall be done post eid"/>
    <x v="1"/>
    <x v="1"/>
    <m/>
    <m/>
  </r>
  <r>
    <x v="7"/>
    <s v="No Initiation Date"/>
    <x v="8"/>
    <x v="7"/>
    <x v="165"/>
    <n v="750"/>
    <n v="337.5"/>
    <s v="0"/>
    <s v="0"/>
    <s v="NOT LIVE - RETAIN BUDGET"/>
    <n v="0"/>
    <n v="337.5"/>
    <n v="6990826.4960000003"/>
    <n v="6990826.4959999993"/>
    <m/>
    <n v="-1"/>
    <m/>
    <m/>
    <n v="1293.75"/>
    <n v="7950"/>
    <x v="1"/>
    <n v="0"/>
    <x v="1"/>
    <m/>
    <n v="0"/>
    <n v="0"/>
    <d v="2026-03-01T00:00:00"/>
    <n v="214"/>
    <n v="215"/>
    <n v="177"/>
    <x v="0"/>
    <s v="6 Months"/>
    <x v="1"/>
    <s v="These Projects have not been started yet, proceedings shall be done post eid"/>
    <x v="1"/>
    <x v="1"/>
    <m/>
    <m/>
  </r>
  <r>
    <x v="7"/>
    <s v="No Initiation Date"/>
    <x v="8"/>
    <x v="7"/>
    <x v="166"/>
    <n v="788"/>
    <n v="354.6"/>
    <s v="0"/>
    <s v="0"/>
    <s v="NOT LIVE - RETAIN BUDGET"/>
    <n v="0"/>
    <n v="354.6"/>
    <n v="6185625.7439999999"/>
    <n v="6185625.743999999"/>
    <m/>
    <n v="-1"/>
    <m/>
    <m/>
    <n v="1229.3499999999999"/>
    <n v="5405"/>
    <x v="1"/>
    <n v="0"/>
    <x v="1"/>
    <m/>
    <n v="0"/>
    <n v="0"/>
    <d v="2026-03-01T00:00:00"/>
    <n v="214"/>
    <n v="215"/>
    <n v="177"/>
    <x v="0"/>
    <s v="6 Months"/>
    <x v="1"/>
    <s v="These Projects have not been started yet, proceedings shall be done post eid"/>
    <x v="1"/>
    <x v="1"/>
    <m/>
    <m/>
  </r>
  <r>
    <x v="7"/>
    <s v="No Initiation Date"/>
    <x v="8"/>
    <x v="7"/>
    <x v="167"/>
    <n v="736"/>
    <n v="331.2"/>
    <s v="0"/>
    <s v="0"/>
    <s v="NOT LIVE - RETAIN BUDGET"/>
    <n v="0"/>
    <n v="331.2"/>
    <n v="6079006.8959999997"/>
    <n v="6079006.8959999997"/>
    <m/>
    <n v="-0.85"/>
    <m/>
    <m/>
    <n v="1166.0999999999999"/>
    <n v="5642.5"/>
    <x v="1"/>
    <n v="0"/>
    <x v="1"/>
    <m/>
    <n v="0"/>
    <n v="0"/>
    <d v="2026-03-01T00:00:00"/>
    <n v="214"/>
    <n v="215"/>
    <n v="177"/>
    <x v="0"/>
    <s v="6 Months"/>
    <x v="1"/>
    <s v="These Projects have not been started yet, proceedings shall be done post eid"/>
    <x v="1"/>
    <x v="1"/>
    <m/>
    <m/>
  </r>
  <r>
    <x v="7"/>
    <s v="No Initiation Date"/>
    <x v="8"/>
    <x v="7"/>
    <x v="168"/>
    <n v="548"/>
    <n v="246.6"/>
    <s v="0"/>
    <s v="0"/>
    <s v="NOT LIVE - RETAIN BUDGET"/>
    <n v="0"/>
    <n v="246.6"/>
    <n v="5668798.3679999998"/>
    <n v="5668798.3679999989"/>
    <m/>
    <n v="-0.85"/>
    <m/>
    <m/>
    <n v="1282.25"/>
    <n v="4103.75"/>
    <x v="1"/>
    <n v="0"/>
    <x v="1"/>
    <m/>
    <n v="0"/>
    <n v="0"/>
    <d v="2026-03-01T00:00:00"/>
    <n v="214"/>
    <n v="215"/>
    <n v="177"/>
    <x v="0"/>
    <s v="6 Months"/>
    <x v="1"/>
    <s v="These Projects have not been started yet, proceedings shall be done post eid"/>
    <x v="1"/>
    <x v="1"/>
    <m/>
    <m/>
  </r>
  <r>
    <x v="7"/>
    <s v="No Initiation Date"/>
    <x v="8"/>
    <x v="7"/>
    <x v="169"/>
    <n v="562"/>
    <n v="252.9"/>
    <s v="0"/>
    <s v="0"/>
    <s v="NOT LIVE - RETAIN BUDGET"/>
    <n v="0"/>
    <n v="252.9"/>
    <n v="5448762.8080000002"/>
    <n v="5448762.8080000002"/>
    <m/>
    <n v="-1"/>
    <m/>
    <m/>
    <n v="1216.6999999999998"/>
    <n v="3601.25"/>
    <x v="1"/>
    <n v="0"/>
    <x v="1"/>
    <m/>
    <n v="0"/>
    <n v="0"/>
    <d v="2026-03-01T00:00:00"/>
    <n v="214"/>
    <n v="215"/>
    <n v="177"/>
    <x v="0"/>
    <s v="6 Months"/>
    <x v="1"/>
    <s v="These Projects have not been started yet, proceedings shall be done post eid"/>
    <x v="1"/>
    <x v="1"/>
    <m/>
    <m/>
  </r>
  <r>
    <x v="7"/>
    <s v="No Initiation Date"/>
    <x v="8"/>
    <x v="7"/>
    <x v="170"/>
    <n v="224"/>
    <n v="100.8"/>
    <s v="0"/>
    <s v="0"/>
    <s v="NOT LIVE - RETAIN BUDGET"/>
    <n v="0"/>
    <n v="100.8"/>
    <n v="4226035.7142857099"/>
    <n v="4226035.7142857099"/>
    <m/>
    <n v="-1"/>
    <m/>
    <m/>
    <n v="517.5"/>
    <n v="10417.5"/>
    <x v="1"/>
    <n v="0"/>
    <x v="1"/>
    <m/>
    <n v="0"/>
    <n v="0"/>
    <d v="2026-03-01T00:00:00"/>
    <n v="214"/>
    <n v="215"/>
    <n v="177"/>
    <x v="0"/>
    <s v="6 Months"/>
    <x v="1"/>
    <s v="These Projects have not been started yet, proceedings shall be done post eid"/>
    <x v="1"/>
    <x v="1"/>
    <m/>
    <m/>
  </r>
  <r>
    <x v="7"/>
    <s v="No Initiation Date"/>
    <x v="8"/>
    <x v="7"/>
    <x v="171"/>
    <n v="312"/>
    <n v="140.4"/>
    <s v="0"/>
    <s v="0"/>
    <s v="NOT LIVE - RETAIN BUDGET"/>
    <n v="0"/>
    <n v="140.4"/>
    <n v="3837274.85"/>
    <n v="3837274.85"/>
    <m/>
    <n v="-1"/>
    <m/>
    <m/>
    <n v="796.94999999999993"/>
    <n v="2883.75"/>
    <x v="1"/>
    <n v="0"/>
    <x v="1"/>
    <m/>
    <n v="0"/>
    <n v="0"/>
    <d v="2026-03-01T00:00:00"/>
    <n v="214"/>
    <n v="215"/>
    <n v="177"/>
    <x v="0"/>
    <s v="6 Months"/>
    <x v="1"/>
    <s v="These Projects have not been started yet, proceedings shall be done post eid"/>
    <x v="1"/>
    <x v="1"/>
    <m/>
    <m/>
  </r>
  <r>
    <x v="7"/>
    <s v="No Initiation Date"/>
    <x v="8"/>
    <x v="7"/>
    <x v="172"/>
    <n v="326"/>
    <n v="146.70000000000002"/>
    <s v="0"/>
    <s v="0"/>
    <s v="NOT LIVE - RETAIN BUDGET"/>
    <n v="0"/>
    <n v="146.70000000000002"/>
    <n v="3631270.0959999999"/>
    <n v="3631270.0959999999"/>
    <m/>
    <n v="-1"/>
    <m/>
    <m/>
    <n v="796.94999999999993"/>
    <n v="2977.5"/>
    <x v="1"/>
    <n v="0"/>
    <x v="1"/>
    <m/>
    <n v="0"/>
    <n v="0"/>
    <d v="2026-03-01T00:00:00"/>
    <n v="214"/>
    <n v="215"/>
    <n v="177"/>
    <x v="0"/>
    <s v="6 Months"/>
    <x v="1"/>
    <s v="These Projects have not been started yet, proceedings shall be done post eid"/>
    <x v="1"/>
    <x v="1"/>
    <m/>
    <m/>
  </r>
  <r>
    <x v="7"/>
    <s v="No Initiation Date"/>
    <x v="8"/>
    <x v="7"/>
    <x v="173"/>
    <n v="412"/>
    <n v="185.4"/>
    <s v="0"/>
    <s v="0"/>
    <s v="NOT LIVE - RETAIN BUDGET"/>
    <n v="0"/>
    <n v="185.4"/>
    <n v="2882264.068"/>
    <n v="2882264.068"/>
    <m/>
    <n v="-1"/>
    <m/>
    <m/>
    <n v="354.2"/>
    <n v="3563.75"/>
    <x v="1"/>
    <n v="0"/>
    <x v="1"/>
    <m/>
    <n v="0"/>
    <n v="0"/>
    <d v="2026-03-01T00:00:00"/>
    <n v="214"/>
    <n v="215"/>
    <n v="177"/>
    <x v="0"/>
    <s v="6 Months"/>
    <x v="1"/>
    <s v="These Projects have not been started yet, proceedings shall be done post eid"/>
    <x v="1"/>
    <x v="1"/>
    <m/>
    <m/>
  </r>
  <r>
    <x v="7"/>
    <s v="No Initiation Date"/>
    <x v="8"/>
    <x v="7"/>
    <x v="174"/>
    <n v="134"/>
    <n v="60.300000000000004"/>
    <s v="0"/>
    <s v="0"/>
    <s v="NOT LIVE - RETAIN BUDGET"/>
    <n v="0"/>
    <n v="60.300000000000004"/>
    <n v="2619910.42857143"/>
    <n v="2619910.42857143"/>
    <m/>
    <n v="-0.85"/>
    <m/>
    <m/>
    <n v="241.49999999999997"/>
    <n v="7132.5"/>
    <x v="1"/>
    <n v="0"/>
    <x v="1"/>
    <m/>
    <n v="0"/>
    <n v="0"/>
    <d v="2026-03-01T00:00:00"/>
    <n v="214"/>
    <n v="215"/>
    <n v="177"/>
    <x v="0"/>
    <s v="6 Months"/>
    <x v="1"/>
    <s v="These Projects have not been started yet, proceedings shall be done post eid"/>
    <x v="1"/>
    <x v="1"/>
    <m/>
    <m/>
  </r>
  <r>
    <x v="8"/>
    <s v="No Initiation Date"/>
    <x v="9"/>
    <x v="8"/>
    <x v="175"/>
    <n v="2576"/>
    <n v="1545.6"/>
    <s v="0"/>
    <s v="0"/>
    <s v="NOT LIVE - RETAIN BUDGET"/>
    <n v="0.1"/>
    <n v="1545.6"/>
    <n v="63000000"/>
    <n v="57645000"/>
    <m/>
    <n v="-0.42499999999999999"/>
    <m/>
    <n v="0.6"/>
    <n v="0"/>
    <n v="0"/>
    <x v="2"/>
    <n v="0.1"/>
    <x v="1"/>
    <m/>
    <n v="0.1"/>
    <n v="0.1"/>
    <d v="2026-03-01T00:00:00"/>
    <n v="122"/>
    <n v="123"/>
    <n v="85"/>
    <x v="2"/>
    <s v="3 Months"/>
    <x v="2"/>
    <s v="These Projects have not been started yet, proceedings shall be done post eid"/>
    <x v="1"/>
    <x v="1"/>
    <m/>
    <m/>
  </r>
  <r>
    <x v="8"/>
    <s v="No Initiation Date"/>
    <x v="9"/>
    <x v="8"/>
    <x v="176"/>
    <n v="2914"/>
    <n v="1748.3999999999999"/>
    <s v="0"/>
    <s v="0"/>
    <s v="NOT LIVE - RETAIN BUDGET"/>
    <n v="0.1"/>
    <n v="1748.3999999999999"/>
    <n v="63000000"/>
    <n v="57645000"/>
    <m/>
    <n v="-1"/>
    <m/>
    <n v="0.6"/>
    <n v="0"/>
    <n v="0"/>
    <x v="2"/>
    <n v="0.1"/>
    <x v="1"/>
    <m/>
    <n v="0.1"/>
    <n v="0.1"/>
    <d v="2026-03-01T00:00:00"/>
    <n v="122"/>
    <n v="123"/>
    <n v="85"/>
    <x v="2"/>
    <s v="3 Months"/>
    <x v="2"/>
    <s v="These Projects have not been started yet, proceedings shall be done post eid"/>
    <x v="1"/>
    <x v="1"/>
    <m/>
    <m/>
  </r>
  <r>
    <x v="8"/>
    <s v="No Initiation Date"/>
    <x v="9"/>
    <x v="8"/>
    <x v="177"/>
    <n v="2466"/>
    <n v="1479.6"/>
    <s v="0"/>
    <s v="0"/>
    <s v="NOT LIVE - RETAIN BUDGET"/>
    <n v="0.1"/>
    <n v="1479.6"/>
    <n v="63000000"/>
    <n v="57645000"/>
    <m/>
    <n v="0"/>
    <m/>
    <n v="0.6"/>
    <n v="0"/>
    <n v="0"/>
    <x v="2"/>
    <n v="0.1"/>
    <x v="1"/>
    <m/>
    <n v="0.1"/>
    <n v="0.1"/>
    <d v="2026-03-01T00:00:00"/>
    <n v="122"/>
    <n v="123"/>
    <n v="85"/>
    <x v="2"/>
    <s v="3 Months"/>
    <x v="2"/>
    <s v="These Projects have not been started yet, proceedings shall be done post eid"/>
    <x v="1"/>
    <x v="1"/>
    <m/>
    <m/>
  </r>
  <r>
    <x v="8"/>
    <s v="No Initiation Date"/>
    <x v="9"/>
    <x v="8"/>
    <x v="178"/>
    <n v="724"/>
    <n v="434.4"/>
    <s v="0"/>
    <s v="0"/>
    <s v="NOT LIVE - RETAIN BUDGET"/>
    <n v="0.1"/>
    <n v="434.4"/>
    <n v="63000000"/>
    <n v="57645000"/>
    <m/>
    <n v="-1"/>
    <m/>
    <n v="0.6"/>
    <n v="0"/>
    <n v="0"/>
    <x v="2"/>
    <n v="0.1"/>
    <x v="1"/>
    <m/>
    <n v="0.1"/>
    <n v="0.1"/>
    <d v="2026-03-01T00:00:00"/>
    <n v="122"/>
    <n v="123"/>
    <n v="85"/>
    <x v="2"/>
    <s v="3 Months"/>
    <x v="2"/>
    <s v="These Projects have not been started yet, proceedings shall be done post eid"/>
    <x v="1"/>
    <x v="1"/>
    <m/>
    <m/>
  </r>
  <r>
    <x v="8"/>
    <s v="No Initiation Date"/>
    <x v="9"/>
    <x v="8"/>
    <x v="179"/>
    <n v="618"/>
    <n v="370.8"/>
    <s v="0"/>
    <s v="0"/>
    <s v="NOT LIVE - RETAIN BUDGET"/>
    <n v="0.1"/>
    <n v="370.8"/>
    <n v="63000000"/>
    <n v="57645000"/>
    <m/>
    <n v="-0.85"/>
    <m/>
    <n v="0.6"/>
    <n v="0"/>
    <n v="0"/>
    <x v="2"/>
    <n v="0.1"/>
    <x v="1"/>
    <m/>
    <n v="0.1"/>
    <n v="0.1"/>
    <d v="2026-03-01T00:00:00"/>
    <n v="122"/>
    <n v="123"/>
    <n v="85"/>
    <x v="2"/>
    <s v="3 Months"/>
    <x v="2"/>
    <s v="These Projects have not been started yet, proceedings shall be done post eid"/>
    <x v="1"/>
    <x v="1"/>
    <m/>
    <m/>
  </r>
  <r>
    <x v="8"/>
    <s v="No Initiation Date"/>
    <x v="9"/>
    <x v="8"/>
    <x v="180"/>
    <n v="0"/>
    <n v="0"/>
    <s v="0"/>
    <s v="0"/>
    <s v="NOT LIVE - RETAIN BUDGET"/>
    <n v="0.1"/>
    <n v="0"/>
    <n v="9998966.7490749992"/>
    <n v="9149054.5754036233"/>
    <m/>
    <n v="-1"/>
    <m/>
    <m/>
    <n v="1200"/>
    <n v="0"/>
    <x v="2"/>
    <n v="0.1"/>
    <x v="1"/>
    <m/>
    <n v="0.1"/>
    <n v="0.1"/>
    <d v="2026-03-01T00:00:00"/>
    <n v="122"/>
    <n v="123"/>
    <n v="85"/>
    <x v="2"/>
    <s v="3 Months"/>
    <x v="2"/>
    <s v="These Projects have not been started yet, proceedings shall be done post eid"/>
    <x v="1"/>
    <x v="1"/>
    <m/>
    <m/>
  </r>
  <r>
    <x v="8"/>
    <s v="No Initiation Date"/>
    <x v="0"/>
    <x v="8"/>
    <x v="0"/>
    <m/>
    <m/>
    <s v="0"/>
    <s v="0"/>
    <s v="FEEDER ETC WORK - RETAIN BUDGET"/>
    <n v="0"/>
    <n v="0"/>
    <n v="0"/>
    <n v="0"/>
    <m/>
    <m/>
    <m/>
    <m/>
    <n v="0"/>
    <n v="0"/>
    <x v="0"/>
    <n v="1"/>
    <x v="0"/>
    <m/>
    <n v="0"/>
    <n v="0"/>
    <d v="2026-03-01T00:00:00"/>
    <s v="None"/>
    <s v="Duration Doesn't Exsists"/>
    <s v="No ETA"/>
    <x v="0"/>
    <m/>
    <x v="0"/>
    <m/>
    <x v="0"/>
    <x v="0"/>
    <m/>
    <m/>
  </r>
  <r>
    <x v="8"/>
    <s v="No Initiation Date"/>
    <x v="0"/>
    <x v="8"/>
    <x v="17"/>
    <m/>
    <m/>
    <s v="0"/>
    <s v="0"/>
    <s v="FEEDER ETC WORK - RETAIN BUDGET"/>
    <n v="0"/>
    <n v="0"/>
    <n v="0"/>
    <n v="0"/>
    <m/>
    <m/>
    <m/>
    <m/>
    <n v="0"/>
    <n v="0"/>
    <x v="0"/>
    <n v="1"/>
    <x v="0"/>
    <m/>
    <n v="0"/>
    <n v="0"/>
    <d v="2026-03-01T00:00:00"/>
    <s v="None"/>
    <s v="Duration Doesn't Exsists"/>
    <s v="No ETA"/>
    <x v="0"/>
    <m/>
    <x v="0"/>
    <m/>
    <x v="0"/>
    <x v="0"/>
    <m/>
    <m/>
  </r>
  <r>
    <x v="9"/>
    <s v="No Initiation Date"/>
    <x v="10"/>
    <x v="9"/>
    <x v="181"/>
    <n v="3420"/>
    <n v="1368"/>
    <s v="0"/>
    <s v="0"/>
    <s v="NOT LIVE - RETAIN BUDGET"/>
    <n v="0"/>
    <n v="1368"/>
    <n v="26622703.168000001"/>
    <n v="26622703.168000001"/>
    <m/>
    <n v="-1"/>
    <m/>
    <m/>
    <n v="4107.7999999999993"/>
    <n v="34718.75"/>
    <x v="1"/>
    <n v="0"/>
    <x v="1"/>
    <m/>
    <n v="0"/>
    <n v="0"/>
    <d v="2026-03-01T00:00:00"/>
    <n v="214"/>
    <n v="215"/>
    <n v="177"/>
    <x v="0"/>
    <s v="6 Months"/>
    <x v="1"/>
    <s v="These Projects have not been started yet, proceedings shall be done post eid"/>
    <x v="1"/>
    <x v="1"/>
    <m/>
    <m/>
  </r>
  <r>
    <x v="9"/>
    <s v="No Initiation Date"/>
    <x v="10"/>
    <x v="9"/>
    <x v="182"/>
    <n v="4458"/>
    <n v="1783.2"/>
    <s v="0"/>
    <s v="0"/>
    <s v="NOT LIVE - RETAIN BUDGET"/>
    <n v="0"/>
    <n v="1783.2"/>
    <n v="24962668.204"/>
    <n v="24962668.204"/>
    <m/>
    <n v="-1"/>
    <m/>
    <m/>
    <n v="3259.1"/>
    <n v="28918.75"/>
    <x v="1"/>
    <n v="0"/>
    <x v="1"/>
    <m/>
    <n v="0"/>
    <n v="0"/>
    <d v="2026-03-01T00:00:00"/>
    <n v="214"/>
    <n v="215"/>
    <n v="177"/>
    <x v="0"/>
    <s v="6 Months"/>
    <x v="1"/>
    <s v="These Projects have not been started yet, proceedings shall be done post eid"/>
    <x v="1"/>
    <x v="1"/>
    <m/>
    <m/>
  </r>
  <r>
    <x v="9"/>
    <s v="No Initiation Date"/>
    <x v="0"/>
    <x v="9"/>
    <x v="0"/>
    <n v="0"/>
    <n v="0"/>
    <s v="0"/>
    <s v="0"/>
    <s v="FEEDER ETC WORK - RETAIN BUDGET"/>
    <n v="0"/>
    <n v="0"/>
    <n v="21067416"/>
    <n v="21067416"/>
    <m/>
    <n v="-0.85000000000000009"/>
    <m/>
    <m/>
    <n v="3535.5"/>
    <n v="0"/>
    <x v="0"/>
    <n v="1"/>
    <x v="0"/>
    <m/>
    <n v="0"/>
    <n v="0"/>
    <d v="2026-03-01T00:00:00"/>
    <s v="None"/>
    <s v="Duration Doesn't Exsists"/>
    <s v="No ETA"/>
    <x v="0"/>
    <m/>
    <x v="0"/>
    <m/>
    <x v="0"/>
    <x v="0"/>
    <m/>
    <m/>
  </r>
  <r>
    <x v="9"/>
    <s v="No Initiation Date"/>
    <x v="10"/>
    <x v="9"/>
    <x v="64"/>
    <n v="2220"/>
    <n v="888"/>
    <s v="0"/>
    <s v="0"/>
    <s v="NOT LIVE - RETAIN BUDGET"/>
    <n v="0"/>
    <n v="888"/>
    <n v="20147379.561654299"/>
    <n v="20147379.561654299"/>
    <m/>
    <n v="-0.85000000000000009"/>
    <m/>
    <m/>
    <n v="3085.7144999999996"/>
    <n v="29967.151596542735"/>
    <x v="1"/>
    <n v="0"/>
    <x v="1"/>
    <m/>
    <n v="0"/>
    <n v="0"/>
    <d v="2026-03-01T00:00:00"/>
    <n v="214"/>
    <n v="215"/>
    <n v="177"/>
    <x v="0"/>
    <s v="6 Months"/>
    <x v="1"/>
    <s v="These Projects have not been started yet, proceedings shall be done post eid"/>
    <x v="1"/>
    <x v="1"/>
    <m/>
    <m/>
  </r>
  <r>
    <x v="9"/>
    <s v="No Initiation Date"/>
    <x v="10"/>
    <x v="9"/>
    <x v="183"/>
    <n v="2074"/>
    <n v="829.6"/>
    <s v="0"/>
    <s v="0"/>
    <s v="NOT LIVE - RETAIN BUDGET"/>
    <n v="0"/>
    <n v="829.6"/>
    <n v="17653857.046"/>
    <n v="17653857.046"/>
    <m/>
    <n v="-1"/>
    <m/>
    <m/>
    <n v="3239.5499999999997"/>
    <n v="19453.75"/>
    <x v="1"/>
    <n v="0"/>
    <x v="1"/>
    <m/>
    <n v="0"/>
    <n v="0"/>
    <d v="2026-03-01T00:00:00"/>
    <n v="214"/>
    <n v="215"/>
    <n v="177"/>
    <x v="0"/>
    <s v="6 Months"/>
    <x v="1"/>
    <s v="These Projects have not been started yet, proceedings shall be done post eid"/>
    <x v="1"/>
    <x v="1"/>
    <m/>
    <m/>
  </r>
  <r>
    <x v="9"/>
    <s v="No Initiation Date"/>
    <x v="10"/>
    <x v="9"/>
    <x v="184"/>
    <n v="1434"/>
    <n v="573.6"/>
    <s v="0"/>
    <s v="0"/>
    <s v="NOT LIVE - RETAIN BUDGET"/>
    <n v="0"/>
    <n v="573.6"/>
    <n v="12893106.6210224"/>
    <n v="12893106.6210224"/>
    <m/>
    <n v="-1"/>
    <m/>
    <m/>
    <n v="2457.5499999999997"/>
    <n v="13098.433210224475"/>
    <x v="1"/>
    <n v="0"/>
    <x v="1"/>
    <m/>
    <n v="0"/>
    <n v="0"/>
    <d v="2026-03-01T00:00:00"/>
    <n v="214"/>
    <n v="215"/>
    <n v="177"/>
    <x v="0"/>
    <s v="6 Months"/>
    <x v="1"/>
    <s v="These Projects have not been started yet, proceedings shall be done post eid"/>
    <x v="1"/>
    <x v="1"/>
    <m/>
    <m/>
  </r>
  <r>
    <x v="9"/>
    <s v="No Initiation Date"/>
    <x v="10"/>
    <x v="9"/>
    <x v="185"/>
    <n v="1348"/>
    <n v="539.20000000000005"/>
    <s v="0"/>
    <s v="0"/>
    <s v="NOT LIVE - RETAIN BUDGET"/>
    <n v="0"/>
    <n v="539.20000000000005"/>
    <n v="11691326.75"/>
    <n v="11691326.749999998"/>
    <m/>
    <n v="-1"/>
    <m/>
    <m/>
    <n v="2225.25"/>
    <n v="13182.5"/>
    <x v="1"/>
    <n v="0"/>
    <x v="1"/>
    <m/>
    <n v="0"/>
    <n v="0"/>
    <d v="2026-03-01T00:00:00"/>
    <n v="214"/>
    <n v="215"/>
    <n v="177"/>
    <x v="0"/>
    <s v="6 Months"/>
    <x v="1"/>
    <s v="These Projects have not been started yet, proceedings shall be done post eid"/>
    <x v="1"/>
    <x v="1"/>
    <m/>
    <m/>
  </r>
  <r>
    <x v="9"/>
    <s v="No Initiation Date"/>
    <x v="10"/>
    <x v="9"/>
    <x v="186"/>
    <n v="1868"/>
    <n v="747.2"/>
    <s v="0"/>
    <s v="0"/>
    <s v="NOT LIVE - RETAIN BUDGET"/>
    <n v="0"/>
    <n v="747.2"/>
    <n v="11690229.007999999"/>
    <n v="11690229.007999999"/>
    <m/>
    <n v="-0.85000000000000009"/>
    <m/>
    <m/>
    <n v="1743.3999999999999"/>
    <n v="12648.75"/>
    <x v="1"/>
    <n v="0"/>
    <x v="1"/>
    <m/>
    <n v="0"/>
    <n v="0"/>
    <d v="2026-03-01T00:00:00"/>
    <n v="214"/>
    <n v="215"/>
    <n v="177"/>
    <x v="0"/>
    <s v="6 Months"/>
    <x v="1"/>
    <s v="These Projects have not been started yet, proceedings shall be done post eid"/>
    <x v="1"/>
    <x v="1"/>
    <m/>
    <m/>
  </r>
  <r>
    <x v="9"/>
    <s v="No Initiation Date"/>
    <x v="10"/>
    <x v="9"/>
    <x v="187"/>
    <n v="970"/>
    <n v="388"/>
    <s v="0"/>
    <s v="0"/>
    <s v="NOT LIVE - RETAIN BUDGET"/>
    <n v="0"/>
    <n v="388"/>
    <n v="11387051.800000001"/>
    <n v="11387051.800000001"/>
    <m/>
    <n v="-0.85"/>
    <m/>
    <m/>
    <n v="2463.2999999999997"/>
    <n v="12220"/>
    <x v="1"/>
    <n v="0"/>
    <x v="1"/>
    <m/>
    <n v="0"/>
    <n v="0"/>
    <d v="2026-03-01T00:00:00"/>
    <n v="214"/>
    <n v="215"/>
    <n v="177"/>
    <x v="0"/>
    <s v="6 Months"/>
    <x v="1"/>
    <s v="These Projects have not been started yet, proceedings shall be done post eid"/>
    <x v="1"/>
    <x v="1"/>
    <m/>
    <m/>
  </r>
  <r>
    <x v="9"/>
    <s v="No Initiation Date"/>
    <x v="10"/>
    <x v="9"/>
    <x v="188"/>
    <n v="1060"/>
    <n v="424"/>
    <s v="0"/>
    <s v="0"/>
    <s v="NOT LIVE - RETAIN BUDGET"/>
    <n v="0"/>
    <n v="424"/>
    <n v="11177102.203900799"/>
    <n v="11177102.203900799"/>
    <m/>
    <n v="-0.85"/>
    <m/>
    <m/>
    <n v="2278.022308805665"/>
    <n v="12431.038171573809"/>
    <x v="1"/>
    <n v="0"/>
    <x v="1"/>
    <m/>
    <n v="0"/>
    <n v="0"/>
    <d v="2026-03-01T00:00:00"/>
    <n v="214"/>
    <n v="215"/>
    <n v="177"/>
    <x v="0"/>
    <s v="6 Months"/>
    <x v="1"/>
    <s v="These Projects have not been started yet, proceedings shall be done post eid"/>
    <x v="1"/>
    <x v="1"/>
    <m/>
    <m/>
  </r>
  <r>
    <x v="9"/>
    <s v="No Initiation Date"/>
    <x v="10"/>
    <x v="9"/>
    <x v="189"/>
    <n v="908"/>
    <n v="363.20000000000005"/>
    <s v="0"/>
    <s v="0"/>
    <s v="NOT LIVE - RETAIN BUDGET"/>
    <n v="0"/>
    <n v="363.20000000000005"/>
    <n v="10369565.25"/>
    <n v="10369565.25"/>
    <m/>
    <n v="-1"/>
    <m/>
    <m/>
    <n v="2380.5"/>
    <n v="9873.75"/>
    <x v="1"/>
    <n v="0"/>
    <x v="1"/>
    <m/>
    <n v="0"/>
    <n v="0"/>
    <d v="2026-03-01T00:00:00"/>
    <n v="214"/>
    <n v="215"/>
    <n v="177"/>
    <x v="0"/>
    <s v="6 Months"/>
    <x v="1"/>
    <s v="These Projects have not been started yet, proceedings shall be done post eid"/>
    <x v="1"/>
    <x v="1"/>
    <m/>
    <m/>
  </r>
  <r>
    <x v="9"/>
    <s v="No Initiation Date"/>
    <x v="10"/>
    <x v="9"/>
    <x v="190"/>
    <n v="1750"/>
    <n v="700"/>
    <s v="0"/>
    <s v="0"/>
    <s v="NOT LIVE - RETAIN BUDGET"/>
    <n v="0"/>
    <n v="700"/>
    <n v="9830358.5965"/>
    <n v="9830358.5965"/>
    <m/>
    <n v="-1"/>
    <m/>
    <m/>
    <n v="1367.7869999999998"/>
    <n v="9602.5"/>
    <x v="1"/>
    <n v="0"/>
    <x v="1"/>
    <m/>
    <n v="0"/>
    <n v="0"/>
    <d v="2026-03-01T00:00:00"/>
    <n v="214"/>
    <n v="215"/>
    <n v="177"/>
    <x v="0"/>
    <s v="6 Months"/>
    <x v="1"/>
    <s v="These Projects have not been started yet, proceedings shall be done post eid"/>
    <x v="1"/>
    <x v="1"/>
    <m/>
    <m/>
  </r>
  <r>
    <x v="9"/>
    <s v="No Initiation Date"/>
    <x v="10"/>
    <x v="9"/>
    <x v="191"/>
    <n v="1356"/>
    <n v="542.4"/>
    <s v="0"/>
    <s v="0"/>
    <s v="NOT LIVE - RETAIN BUDGET"/>
    <n v="0"/>
    <n v="542.4"/>
    <n v="9456907.6459999997"/>
    <n v="9456907.6459999997"/>
    <m/>
    <n v="-0.85"/>
    <m/>
    <m/>
    <n v="1697.3999999999999"/>
    <n v="8718.75"/>
    <x v="1"/>
    <n v="0"/>
    <x v="1"/>
    <m/>
    <n v="0"/>
    <n v="0"/>
    <d v="2026-03-01T00:00:00"/>
    <n v="214"/>
    <n v="215"/>
    <n v="177"/>
    <x v="0"/>
    <s v="6 Months"/>
    <x v="1"/>
    <s v="These Projects have not been started yet, proceedings shall be done post eid"/>
    <x v="1"/>
    <x v="1"/>
    <m/>
    <m/>
  </r>
  <r>
    <x v="9"/>
    <s v="No Initiation Date"/>
    <x v="10"/>
    <x v="9"/>
    <x v="192"/>
    <n v="762"/>
    <n v="304.8"/>
    <s v="0"/>
    <s v="0"/>
    <s v="NOT LIVE - RETAIN BUDGET"/>
    <n v="0"/>
    <n v="304.8"/>
    <n v="8949238.0999999996"/>
    <n v="8949238.0999999996"/>
    <m/>
    <n v="-0.85"/>
    <m/>
    <m/>
    <n v="2068.85"/>
    <n v="9433.75"/>
    <x v="1"/>
    <n v="0"/>
    <x v="1"/>
    <m/>
    <n v="0"/>
    <n v="0"/>
    <d v="2026-03-01T00:00:00"/>
    <n v="214"/>
    <n v="215"/>
    <n v="177"/>
    <x v="0"/>
    <s v="6 Months"/>
    <x v="1"/>
    <s v="These Projects have not been started yet, proceedings shall be done post eid"/>
    <x v="1"/>
    <x v="1"/>
    <m/>
    <m/>
  </r>
  <r>
    <x v="9"/>
    <s v="No Initiation Date"/>
    <x v="10"/>
    <x v="9"/>
    <x v="193"/>
    <n v="1008"/>
    <n v="403.20000000000005"/>
    <s v="0"/>
    <s v="0"/>
    <s v="NOT LIVE - RETAIN BUDGET"/>
    <n v="0"/>
    <n v="403.20000000000005"/>
    <n v="7403364.4460000005"/>
    <n v="7403364.4460000005"/>
    <m/>
    <n v="-1"/>
    <m/>
    <m/>
    <n v="1354.6999999999998"/>
    <n v="5986.25"/>
    <x v="1"/>
    <n v="0"/>
    <x v="1"/>
    <m/>
    <n v="0"/>
    <n v="0"/>
    <d v="2026-03-01T00:00:00"/>
    <n v="214"/>
    <n v="215"/>
    <n v="177"/>
    <x v="0"/>
    <s v="6 Months"/>
    <x v="1"/>
    <s v="These Projects have not been started yet, proceedings shall be done post eid"/>
    <x v="1"/>
    <x v="1"/>
    <m/>
    <m/>
  </r>
  <r>
    <x v="9"/>
    <s v="No Initiation Date"/>
    <x v="10"/>
    <x v="9"/>
    <x v="194"/>
    <n v="562"/>
    <n v="224.8"/>
    <s v="0"/>
    <s v="0"/>
    <s v="NOT LIVE - RETAIN BUDGET"/>
    <n v="0"/>
    <n v="224.8"/>
    <n v="7222952.4897578098"/>
    <n v="7222952.4897578098"/>
    <m/>
    <n v="-0.85"/>
    <m/>
    <m/>
    <n v="1675.2289127551742"/>
    <n v="7307.9889427427361"/>
    <x v="1"/>
    <n v="0"/>
    <x v="1"/>
    <m/>
    <n v="0"/>
    <n v="0"/>
    <d v="2026-03-01T00:00:00"/>
    <n v="214"/>
    <n v="215"/>
    <n v="177"/>
    <x v="0"/>
    <s v="6 Months"/>
    <x v="1"/>
    <s v="These Projects have not been started yet, proceedings shall be done post eid"/>
    <x v="1"/>
    <x v="1"/>
    <m/>
    <m/>
  </r>
  <r>
    <x v="9"/>
    <s v="No Initiation Date"/>
    <x v="10"/>
    <x v="9"/>
    <x v="195"/>
    <n v="962"/>
    <n v="384.8"/>
    <s v="0"/>
    <s v="0"/>
    <s v="NOT LIVE - RETAIN BUDGET"/>
    <n v="0"/>
    <n v="384.8"/>
    <n v="7043480.0360000003"/>
    <n v="7043480.0360000003"/>
    <m/>
    <n v="-1"/>
    <m/>
    <m/>
    <n v="1221.3"/>
    <n v="8228.75"/>
    <x v="1"/>
    <n v="0"/>
    <x v="1"/>
    <m/>
    <n v="0"/>
    <n v="0"/>
    <d v="2026-03-01T00:00:00"/>
    <n v="214"/>
    <n v="215"/>
    <n v="177"/>
    <x v="0"/>
    <s v="6 Months"/>
    <x v="1"/>
    <s v="These Projects have not been started yet, proceedings shall be done post eid"/>
    <x v="1"/>
    <x v="1"/>
    <m/>
    <m/>
  </r>
  <r>
    <x v="9"/>
    <s v="No Initiation Date"/>
    <x v="10"/>
    <x v="9"/>
    <x v="196"/>
    <n v="638"/>
    <n v="255.20000000000002"/>
    <s v="0"/>
    <s v="0"/>
    <s v="NOT LIVE - RETAIN BUDGET"/>
    <n v="0"/>
    <n v="255.20000000000002"/>
    <n v="6763400.5999999996"/>
    <n v="6763400.5999999996"/>
    <m/>
    <m/>
    <m/>
    <m/>
    <n v="1591.6"/>
    <n v="5636.25"/>
    <x v="1"/>
    <n v="0"/>
    <x v="1"/>
    <m/>
    <n v="0"/>
    <n v="0"/>
    <d v="2026-03-01T00:00:00"/>
    <n v="214"/>
    <n v="215"/>
    <n v="177"/>
    <x v="0"/>
    <s v="6 Months"/>
    <x v="1"/>
    <s v="These Projects have not been started yet, proceedings shall be done post eid"/>
    <x v="1"/>
    <x v="1"/>
    <m/>
    <m/>
  </r>
  <r>
    <x v="9"/>
    <s v="No Initiation Date"/>
    <x v="10"/>
    <x v="9"/>
    <x v="197"/>
    <n v="888"/>
    <n v="355.20000000000005"/>
    <s v="0"/>
    <s v="0"/>
    <s v="NOT LIVE - RETAIN BUDGET"/>
    <n v="0"/>
    <n v="355.20000000000005"/>
    <n v="6713072.6671249997"/>
    <n v="6713072.6671249997"/>
    <m/>
    <n v="-1"/>
    <m/>
    <m/>
    <n v="1125.8499999999999"/>
    <n v="6649.4020312500015"/>
    <x v="1"/>
    <n v="0"/>
    <x v="1"/>
    <m/>
    <n v="0"/>
    <n v="0"/>
    <d v="2026-03-01T00:00:00"/>
    <n v="214"/>
    <n v="215"/>
    <n v="177"/>
    <x v="0"/>
    <s v="6 Months"/>
    <x v="1"/>
    <s v="These Projects have not been started yet, proceedings shall be done post eid"/>
    <x v="1"/>
    <x v="1"/>
    <m/>
    <m/>
  </r>
  <r>
    <x v="9"/>
    <s v="No Initiation Date"/>
    <x v="10"/>
    <x v="9"/>
    <x v="198"/>
    <n v="616"/>
    <n v="246.4"/>
    <s v="0"/>
    <s v="0"/>
    <s v="NOT LIVE - RETAIN BUDGET"/>
    <n v="0"/>
    <n v="246.4"/>
    <n v="6303993.8450381197"/>
    <n v="6303993.8450381197"/>
    <m/>
    <n v="-0.85"/>
    <m/>
    <m/>
    <n v="1335.1499999999999"/>
    <n v="5053.9269503811665"/>
    <x v="1"/>
    <n v="0"/>
    <x v="1"/>
    <m/>
    <n v="0"/>
    <n v="0"/>
    <d v="2026-03-01T00:00:00"/>
    <n v="214"/>
    <n v="215"/>
    <n v="177"/>
    <x v="0"/>
    <s v="6 Months"/>
    <x v="1"/>
    <s v="These Projects have not been started yet, proceedings shall be done post eid"/>
    <x v="1"/>
    <x v="1"/>
    <m/>
    <m/>
  </r>
  <r>
    <x v="9"/>
    <s v="No Initiation Date"/>
    <x v="10"/>
    <x v="9"/>
    <x v="199"/>
    <n v="248"/>
    <n v="99.2"/>
    <s v="0"/>
    <s v="0"/>
    <s v="NOT LIVE - RETAIN BUDGET"/>
    <n v="0"/>
    <n v="99.2"/>
    <n v="6014260.1728908699"/>
    <n v="6014260.1728908699"/>
    <m/>
    <n v="-1"/>
    <m/>
    <m/>
    <n v="1869.2557141461032"/>
    <n v="2590"/>
    <x v="1"/>
    <n v="0"/>
    <x v="1"/>
    <m/>
    <n v="0"/>
    <n v="0"/>
    <d v="2026-03-01T00:00:00"/>
    <n v="214"/>
    <n v="215"/>
    <n v="177"/>
    <x v="0"/>
    <s v="6 Months"/>
    <x v="1"/>
    <s v="These Projects have not been started yet, proceedings shall be done post eid"/>
    <x v="1"/>
    <x v="1"/>
    <m/>
    <m/>
  </r>
  <r>
    <x v="9"/>
    <s v="No Initiation Date"/>
    <x v="10"/>
    <x v="9"/>
    <x v="13"/>
    <n v="582"/>
    <n v="232.8"/>
    <s v="0"/>
    <s v="0"/>
    <s v="NOT LIVE - RETAIN BUDGET"/>
    <n v="0"/>
    <n v="232.8"/>
    <n v="5859077.0303808497"/>
    <n v="5859077.0303808488"/>
    <m/>
    <n v="-1"/>
    <m/>
    <m/>
    <n v="1232.9738944815415"/>
    <n v="5655.8821638213785"/>
    <x v="1"/>
    <n v="0"/>
    <x v="1"/>
    <m/>
    <n v="0"/>
    <n v="0"/>
    <d v="2026-03-01T00:00:00"/>
    <n v="214"/>
    <n v="215"/>
    <n v="177"/>
    <x v="0"/>
    <s v="6 Months"/>
    <x v="1"/>
    <s v="These Projects have not been started yet, proceedings shall be done post eid"/>
    <x v="1"/>
    <x v="1"/>
    <m/>
    <m/>
  </r>
  <r>
    <x v="9"/>
    <s v="No Initiation Date"/>
    <x v="10"/>
    <x v="9"/>
    <x v="200"/>
    <n v="420"/>
    <n v="168"/>
    <s v="0"/>
    <s v="0"/>
    <s v="NOT LIVE - RETAIN BUDGET"/>
    <n v="0"/>
    <n v="168"/>
    <n v="5852915.7999999998"/>
    <n v="5852915.7999999998"/>
    <m/>
    <n v="-1"/>
    <m/>
    <m/>
    <n v="1531.8"/>
    <n v="4530"/>
    <x v="1"/>
    <n v="0"/>
    <x v="1"/>
    <m/>
    <n v="0"/>
    <n v="0"/>
    <d v="2026-03-01T00:00:00"/>
    <n v="214"/>
    <n v="215"/>
    <n v="177"/>
    <x v="0"/>
    <s v="6 Months"/>
    <x v="1"/>
    <s v="These Projects have not been started yet, proceedings shall be done post eid"/>
    <x v="1"/>
    <x v="1"/>
    <m/>
    <m/>
  </r>
  <r>
    <x v="9"/>
    <s v="No Initiation Date"/>
    <x v="10"/>
    <x v="9"/>
    <x v="201"/>
    <n v="524"/>
    <n v="209.60000000000002"/>
    <s v="0"/>
    <s v="0"/>
    <s v="NOT LIVE - RETAIN BUDGET"/>
    <n v="0"/>
    <n v="209.60000000000002"/>
    <n v="5424268.1106304899"/>
    <n v="5424268.110630489"/>
    <m/>
    <n v="-1"/>
    <m/>
    <m/>
    <n v="1016.5999999999999"/>
    <n v="5418.1626063048698"/>
    <x v="1"/>
    <n v="0"/>
    <x v="1"/>
    <m/>
    <n v="0"/>
    <n v="0"/>
    <d v="2026-03-01T00:00:00"/>
    <n v="214"/>
    <n v="215"/>
    <n v="177"/>
    <x v="0"/>
    <s v="6 Months"/>
    <x v="1"/>
    <s v="These Projects have not been started yet, proceedings shall be done post eid"/>
    <x v="1"/>
    <x v="1"/>
    <m/>
    <m/>
  </r>
  <r>
    <x v="9"/>
    <s v="No Initiation Date"/>
    <x v="10"/>
    <x v="9"/>
    <x v="202"/>
    <n v="368"/>
    <n v="147.20000000000002"/>
    <s v="0"/>
    <s v="0"/>
    <s v="NOT LIVE - RETAIN BUDGET"/>
    <n v="0"/>
    <n v="147.20000000000002"/>
    <n v="4585306.2"/>
    <n v="4585306.2"/>
    <m/>
    <n v="-1"/>
    <m/>
    <m/>
    <n v="1055.6999999999998"/>
    <n v="3543.75"/>
    <x v="1"/>
    <n v="0"/>
    <x v="1"/>
    <m/>
    <n v="0"/>
    <n v="0"/>
    <d v="2026-03-01T00:00:00"/>
    <n v="214"/>
    <n v="215"/>
    <n v="177"/>
    <x v="0"/>
    <s v="6 Months"/>
    <x v="1"/>
    <s v="These Projects have not been started yet, proceedings shall be done post eid"/>
    <x v="1"/>
    <x v="1"/>
    <m/>
    <m/>
  </r>
  <r>
    <x v="9"/>
    <s v="No Initiation Date"/>
    <x v="10"/>
    <x v="9"/>
    <x v="203"/>
    <n v="370"/>
    <n v="148"/>
    <s v="0"/>
    <s v="0"/>
    <s v="NOT LIVE - RETAIN BUDGET"/>
    <n v="0"/>
    <n v="148"/>
    <n v="3967175.8547558701"/>
    <n v="3967175.8547558701"/>
    <m/>
    <n v="-1"/>
    <m/>
    <m/>
    <n v="847.90756286764167"/>
    <n v="3376.3396473537987"/>
    <x v="1"/>
    <n v="0"/>
    <x v="1"/>
    <m/>
    <n v="0"/>
    <n v="0"/>
    <d v="2026-03-01T00:00:00"/>
    <n v="214"/>
    <n v="215"/>
    <n v="177"/>
    <x v="0"/>
    <s v="6 Months"/>
    <x v="1"/>
    <s v="These Projects have not been started yet, proceedings shall be done post eid"/>
    <x v="1"/>
    <x v="1"/>
    <m/>
    <m/>
  </r>
  <r>
    <x v="9"/>
    <s v="No Initiation Date"/>
    <x v="10"/>
    <x v="9"/>
    <x v="204"/>
    <n v="448"/>
    <n v="179.20000000000002"/>
    <s v="0"/>
    <s v="0"/>
    <s v="NOT LIVE - RETAIN BUDGET"/>
    <n v="0"/>
    <n v="179.20000000000002"/>
    <n v="3932409.4959999998"/>
    <n v="3932409.4959999998"/>
    <m/>
    <n v="-0.85"/>
    <m/>
    <m/>
    <n v="787.74999999999989"/>
    <n v="3296.25"/>
    <x v="1"/>
    <n v="0"/>
    <x v="1"/>
    <m/>
    <n v="0"/>
    <n v="0"/>
    <d v="2026-03-01T00:00:00"/>
    <n v="214"/>
    <n v="215"/>
    <n v="177"/>
    <x v="0"/>
    <s v="6 Months"/>
    <x v="1"/>
    <s v="These Projects have not been started yet, proceedings shall be done post eid"/>
    <x v="1"/>
    <x v="1"/>
    <m/>
    <m/>
  </r>
  <r>
    <x v="9"/>
    <s v="No Initiation Date"/>
    <x v="0"/>
    <x v="9"/>
    <x v="17"/>
    <n v="0"/>
    <n v="0"/>
    <s v="0"/>
    <s v="0"/>
    <s v="FEEDER ETC WORK - RETAIN BUDGET"/>
    <n v="0"/>
    <n v="0"/>
    <n v="3350000"/>
    <n v="3350000"/>
    <m/>
    <m/>
    <m/>
    <m/>
    <e v="#N/A"/>
    <e v="#N/A"/>
    <x v="0"/>
    <n v="1"/>
    <x v="0"/>
    <m/>
    <n v="0"/>
    <n v="0"/>
    <d v="2026-03-01T00:00:00"/>
    <s v="None"/>
    <s v="Duration Doesn't Exsists"/>
    <s v="No ETA"/>
    <x v="0"/>
    <m/>
    <x v="0"/>
    <m/>
    <x v="0"/>
    <x v="0"/>
    <m/>
    <m/>
  </r>
  <r>
    <x v="9"/>
    <s v="No Initiation Date"/>
    <x v="10"/>
    <x v="9"/>
    <x v="205"/>
    <n v="396"/>
    <n v="158.4"/>
    <s v="0"/>
    <s v="0"/>
    <s v="NOT LIVE - RETAIN BUDGET"/>
    <n v="0"/>
    <n v="158.4"/>
    <n v="3256516.48886288"/>
    <n v="3256516.4888628796"/>
    <m/>
    <n v="-0.85000000000000009"/>
    <m/>
    <m/>
    <n v="455.4"/>
    <n v="4262.6008886287536"/>
    <x v="1"/>
    <n v="0"/>
    <x v="1"/>
    <m/>
    <n v="0"/>
    <n v="0"/>
    <d v="2026-03-01T00:00:00"/>
    <n v="214"/>
    <n v="215"/>
    <n v="177"/>
    <x v="0"/>
    <s v="6 Months"/>
    <x v="1"/>
    <s v="These Projects have not been started yet, proceedings shall be done post eid"/>
    <x v="1"/>
    <x v="1"/>
    <m/>
    <m/>
  </r>
  <r>
    <x v="9"/>
    <s v="No Initiation Date"/>
    <x v="10"/>
    <x v="9"/>
    <x v="206"/>
    <n v="296"/>
    <n v="118.4"/>
    <s v="0"/>
    <s v="0"/>
    <s v="NOT LIVE - RETAIN BUDGET"/>
    <n v="0"/>
    <n v="118.4"/>
    <n v="2696340.0679102298"/>
    <n v="2696340.0679102298"/>
    <m/>
    <n v="-1"/>
    <m/>
    <m/>
    <n v="451.49113324952776"/>
    <n v="3265.5209169911941"/>
    <x v="1"/>
    <n v="0"/>
    <x v="1"/>
    <m/>
    <n v="0"/>
    <n v="0"/>
    <d v="2026-03-01T00:00:00"/>
    <n v="214"/>
    <n v="215"/>
    <n v="177"/>
    <x v="0"/>
    <s v="6 Months"/>
    <x v="1"/>
    <s v="These Projects have not been started yet, proceedings shall be done post eid"/>
    <x v="1"/>
    <x v="1"/>
    <m/>
    <m/>
  </r>
  <r>
    <x v="9"/>
    <s v="No Initiation Date"/>
    <x v="10"/>
    <x v="9"/>
    <x v="207"/>
    <n v="230"/>
    <n v="92"/>
    <s v="0"/>
    <s v="0"/>
    <s v="NOT LIVE - RETAIN BUDGET"/>
    <n v="0"/>
    <n v="92"/>
    <n v="2551353.3030479802"/>
    <n v="2551353.3030479802"/>
    <m/>
    <n v="-1"/>
    <m/>
    <m/>
    <n v="497.95"/>
    <n v="1972.0460304797884"/>
    <x v="1"/>
    <n v="0"/>
    <x v="1"/>
    <m/>
    <n v="0"/>
    <n v="0"/>
    <d v="2026-03-01T00:00:00"/>
    <n v="214"/>
    <n v="215"/>
    <n v="177"/>
    <x v="0"/>
    <s v="6 Months"/>
    <x v="1"/>
    <s v="These Projects have not been started yet, proceedings shall be done post eid"/>
    <x v="1"/>
    <x v="1"/>
    <m/>
    <m/>
  </r>
  <r>
    <x v="9"/>
    <s v="No Initiation Date"/>
    <x v="10"/>
    <x v="9"/>
    <x v="208"/>
    <n v="248"/>
    <n v="99.2"/>
    <s v="0"/>
    <s v="0"/>
    <s v="NOT LIVE - RETAIN BUDGET"/>
    <n v="0"/>
    <n v="99.2"/>
    <n v="2323310.4"/>
    <n v="2323310.4"/>
    <m/>
    <n v="-0.85000000000000009"/>
    <m/>
    <m/>
    <n v="386.4"/>
    <n v="2212.5"/>
    <x v="1"/>
    <n v="0"/>
    <x v="1"/>
    <m/>
    <n v="0"/>
    <n v="0"/>
    <d v="2026-03-01T00:00:00"/>
    <n v="214"/>
    <n v="215"/>
    <n v="177"/>
    <x v="0"/>
    <s v="6 Months"/>
    <x v="1"/>
    <s v="These Projects have not been started yet, proceedings shall be done post eid"/>
    <x v="1"/>
    <x v="1"/>
    <m/>
    <m/>
  </r>
  <r>
    <x v="10"/>
    <s v="No Initiation Date"/>
    <x v="11"/>
    <x v="10"/>
    <x v="209"/>
    <n v="2830"/>
    <n v="1132"/>
    <s v="0"/>
    <s v="0"/>
    <s v="NOT LIVE - RETAIN BUDGET"/>
    <n v="0"/>
    <n v="1132"/>
    <n v="16500000"/>
    <n v="16500000"/>
    <m/>
    <n v="-1"/>
    <m/>
    <n v="0.4"/>
    <n v="0"/>
    <n v="0"/>
    <x v="2"/>
    <n v="0"/>
    <x v="1"/>
    <m/>
    <n v="0"/>
    <n v="0"/>
    <d v="2026-03-01T00:00:00"/>
    <n v="214"/>
    <n v="215"/>
    <n v="177"/>
    <x v="0"/>
    <s v="6 Months"/>
    <x v="1"/>
    <s v="These Projects have not been started yet, proceedings shall be done post eid"/>
    <x v="1"/>
    <x v="1"/>
    <m/>
    <m/>
  </r>
  <r>
    <x v="10"/>
    <s v="No Initiation Date"/>
    <x v="0"/>
    <x v="11"/>
    <x v="0"/>
    <m/>
    <m/>
    <s v="0"/>
    <s v="0"/>
    <s v="FEEDER ETC WORK - RETAIN BUDGET"/>
    <n v="0"/>
    <n v="0"/>
    <n v="0"/>
    <n v="0"/>
    <m/>
    <m/>
    <m/>
    <m/>
    <n v="0"/>
    <n v="0"/>
    <x v="0"/>
    <n v="1"/>
    <x v="0"/>
    <m/>
    <n v="0"/>
    <n v="0"/>
    <d v="2026-03-01T00:00:00"/>
    <s v="None"/>
    <s v="Duration Doesn't Exsists"/>
    <s v="No ETA"/>
    <x v="0"/>
    <m/>
    <x v="0"/>
    <m/>
    <x v="0"/>
    <x v="0"/>
    <m/>
    <m/>
  </r>
  <r>
    <x v="10"/>
    <s v="No Initiation Date"/>
    <x v="0"/>
    <x v="11"/>
    <x v="17"/>
    <m/>
    <m/>
    <s v="0"/>
    <s v="0"/>
    <s v="FEEDER ETC WORK - RETAIN BUDGET"/>
    <n v="0"/>
    <n v="0"/>
    <n v="0"/>
    <n v="0"/>
    <m/>
    <m/>
    <m/>
    <m/>
    <n v="0"/>
    <n v="0"/>
    <x v="0"/>
    <n v="1"/>
    <x v="0"/>
    <m/>
    <n v="0"/>
    <n v="0"/>
    <d v="2026-03-01T00:00:00"/>
    <s v="None"/>
    <s v="Duration Doesn't Exsists"/>
    <s v="No ETA"/>
    <x v="0"/>
    <m/>
    <x v="0"/>
    <m/>
    <x v="0"/>
    <x v="0"/>
    <m/>
    <m/>
  </r>
  <r>
    <x v="11"/>
    <s v="No Initiation Date"/>
    <x v="0"/>
    <x v="12"/>
    <x v="0"/>
    <n v="0"/>
    <n v="0"/>
    <s v="0"/>
    <s v="0"/>
    <s v="FEEDER ETC WORK - RETAIN BUDGET"/>
    <n v="0"/>
    <n v="0"/>
    <n v="59647628"/>
    <n v="59647628"/>
    <m/>
    <n v="-1"/>
    <m/>
    <m/>
    <n v="19218"/>
    <e v="#REF!"/>
    <x v="0"/>
    <n v="1"/>
    <x v="0"/>
    <m/>
    <n v="0"/>
    <n v="0"/>
    <d v="2026-03-01T00:00:00"/>
    <s v="None"/>
    <s v="Duration Doesn't Exsists"/>
    <s v="No ETA"/>
    <x v="0"/>
    <m/>
    <x v="0"/>
    <m/>
    <x v="0"/>
    <x v="0"/>
    <m/>
    <m/>
  </r>
  <r>
    <x v="11"/>
    <s v="No Initiation Date"/>
    <x v="12"/>
    <x v="12"/>
    <x v="210"/>
    <n v="2052"/>
    <n v="820.80000000000007"/>
    <s v="0"/>
    <s v="0"/>
    <s v="NOT LIVE - RETAIN BUDGET"/>
    <n v="0"/>
    <n v="820.80000000000007"/>
    <n v="18481669.745323502"/>
    <n v="18481669.745323502"/>
    <m/>
    <e v="#DIV/0!"/>
    <m/>
    <m/>
    <n v="3480.3366366000005"/>
    <n v="23233.75"/>
    <x v="1"/>
    <n v="0"/>
    <x v="1"/>
    <m/>
    <n v="0"/>
    <n v="0"/>
    <d v="2026-03-01T00:00:00"/>
    <n v="214"/>
    <n v="215"/>
    <n v="177"/>
    <x v="0"/>
    <s v="6 Months"/>
    <x v="1"/>
    <s v="These Projects have not been started yet, proceedings shall be done post eid"/>
    <x v="1"/>
    <x v="1"/>
    <m/>
    <m/>
  </r>
  <r>
    <x v="11"/>
    <s v="No Initiation Date"/>
    <x v="12"/>
    <x v="12"/>
    <x v="211"/>
    <n v="1296"/>
    <n v="518.4"/>
    <s v="0"/>
    <s v="0"/>
    <s v="NOT LIVE - RETAIN BUDGET"/>
    <n v="0"/>
    <n v="518.4"/>
    <n v="13461119.1502335"/>
    <n v="13461119.1502335"/>
    <m/>
    <n v="-1"/>
    <m/>
    <m/>
    <n v="2416.5985586499996"/>
    <n v="17768.75"/>
    <x v="1"/>
    <n v="0"/>
    <x v="1"/>
    <m/>
    <n v="0"/>
    <n v="0"/>
    <d v="2026-03-01T00:00:00"/>
    <n v="214"/>
    <n v="215"/>
    <n v="177"/>
    <x v="0"/>
    <s v="6 Months"/>
    <x v="1"/>
    <s v="These Projects have not been started yet, proceedings shall be done post eid"/>
    <x v="1"/>
    <x v="1"/>
    <m/>
    <m/>
  </r>
  <r>
    <x v="11"/>
    <s v="No Initiation Date"/>
    <x v="12"/>
    <x v="12"/>
    <x v="212"/>
    <n v="1360"/>
    <n v="544"/>
    <s v="0"/>
    <s v="0"/>
    <s v="NOT LIVE - RETAIN BUDGET"/>
    <n v="0"/>
    <n v="544"/>
    <n v="13099619.6420273"/>
    <n v="13099619.6420273"/>
    <m/>
    <n v="-1"/>
    <m/>
    <m/>
    <n v="2408.99577525"/>
    <n v="17915"/>
    <x v="1"/>
    <n v="0"/>
    <x v="1"/>
    <m/>
    <n v="0"/>
    <n v="0"/>
    <d v="2026-03-01T00:00:00"/>
    <n v="214"/>
    <n v="215"/>
    <n v="177"/>
    <x v="0"/>
    <s v="6 Months"/>
    <x v="1"/>
    <s v="These Projects have not been started yet, proceedings shall be done post eid"/>
    <x v="1"/>
    <x v="1"/>
    <m/>
    <m/>
  </r>
  <r>
    <x v="11"/>
    <s v="No Initiation Date"/>
    <x v="12"/>
    <x v="12"/>
    <x v="213"/>
    <n v="1040"/>
    <n v="416"/>
    <s v="0"/>
    <s v="0"/>
    <s v="NOT LIVE - RETAIN BUDGET"/>
    <n v="0"/>
    <n v="416"/>
    <n v="12946321.623497499"/>
    <n v="12946321.623497497"/>
    <m/>
    <n v="-1"/>
    <m/>
    <m/>
    <n v="2986.6635567500002"/>
    <n v="12438.75"/>
    <x v="1"/>
    <n v="0"/>
    <x v="1"/>
    <m/>
    <n v="0"/>
    <n v="0"/>
    <d v="2026-03-01T00:00:00"/>
    <n v="214"/>
    <n v="215"/>
    <n v="177"/>
    <x v="0"/>
    <s v="6 Months"/>
    <x v="1"/>
    <s v="These Projects have not been started yet, proceedings shall be done post eid"/>
    <x v="1"/>
    <x v="1"/>
    <m/>
    <m/>
  </r>
  <r>
    <x v="11"/>
    <s v="No Initiation Date"/>
    <x v="12"/>
    <x v="12"/>
    <x v="214"/>
    <n v="1478"/>
    <n v="591.20000000000005"/>
    <s v="0"/>
    <s v="0"/>
    <s v="NOT LIVE - RETAIN BUDGET"/>
    <n v="0"/>
    <n v="591.20000000000005"/>
    <n v="12384519.9748418"/>
    <n v="12384519.9748418"/>
    <m/>
    <n v="-1"/>
    <m/>
    <m/>
    <n v="2283.6571775000002"/>
    <n v="14563.75"/>
    <x v="1"/>
    <n v="0"/>
    <x v="1"/>
    <m/>
    <n v="0"/>
    <n v="0"/>
    <d v="2026-03-01T00:00:00"/>
    <n v="214"/>
    <n v="215"/>
    <n v="177"/>
    <x v="0"/>
    <s v="6 Months"/>
    <x v="1"/>
    <s v="These Projects have not been started yet, proceedings shall be done post eid"/>
    <x v="1"/>
    <x v="1"/>
    <m/>
    <m/>
  </r>
  <r>
    <x v="11"/>
    <s v="No Initiation Date"/>
    <x v="12"/>
    <x v="12"/>
    <x v="215"/>
    <n v="1284"/>
    <n v="513.6"/>
    <s v="0"/>
    <s v="0"/>
    <s v="NOT LIVE - RETAIN BUDGET"/>
    <n v="0"/>
    <n v="513.6"/>
    <n v="12326456.343108499"/>
    <n v="12326456.343108499"/>
    <m/>
    <n v="-1"/>
    <m/>
    <m/>
    <n v="2557.5179003499998"/>
    <n v="14392.5"/>
    <x v="1"/>
    <n v="0"/>
    <x v="1"/>
    <m/>
    <n v="0"/>
    <n v="0"/>
    <d v="2026-03-01T00:00:00"/>
    <n v="214"/>
    <n v="215"/>
    <n v="177"/>
    <x v="0"/>
    <s v="6 Months"/>
    <x v="1"/>
    <s v="These Projects have not been started yet, proceedings shall be done post eid"/>
    <x v="1"/>
    <x v="1"/>
    <m/>
    <m/>
  </r>
  <r>
    <x v="11"/>
    <s v="No Initiation Date"/>
    <x v="12"/>
    <x v="12"/>
    <x v="216"/>
    <n v="1446"/>
    <n v="578.4"/>
    <s v="0"/>
    <s v="0"/>
    <s v="NOT LIVE - RETAIN BUDGET"/>
    <n v="0"/>
    <n v="578.4"/>
    <n v="11856018.750279101"/>
    <n v="11856018.750279101"/>
    <m/>
    <n v="-0.85"/>
    <m/>
    <m/>
    <n v="2032.4721868499998"/>
    <n v="15145"/>
    <x v="1"/>
    <n v="0"/>
    <x v="1"/>
    <m/>
    <n v="0"/>
    <n v="0"/>
    <d v="2026-03-01T00:00:00"/>
    <n v="214"/>
    <n v="215"/>
    <n v="177"/>
    <x v="0"/>
    <s v="6 Months"/>
    <x v="1"/>
    <s v="These Projects have not been started yet, proceedings shall be done post eid"/>
    <x v="1"/>
    <x v="1"/>
    <m/>
    <m/>
  </r>
  <r>
    <x v="11"/>
    <s v="No Initiation Date"/>
    <x v="12"/>
    <x v="12"/>
    <x v="217"/>
    <n v="1924"/>
    <n v="769.6"/>
    <s v="0"/>
    <s v="0"/>
    <s v="NOT LIVE - RETAIN BUDGET"/>
    <n v="0"/>
    <n v="769.6"/>
    <n v="11165262.9539253"/>
    <n v="11165262.9539253"/>
    <m/>
    <n v="-1"/>
    <m/>
    <m/>
    <n v="1205.2200985500001"/>
    <n v="20005"/>
    <x v="1"/>
    <n v="0"/>
    <x v="1"/>
    <m/>
    <n v="0"/>
    <n v="0"/>
    <d v="2026-03-01T00:00:00"/>
    <n v="214"/>
    <n v="215"/>
    <n v="177"/>
    <x v="0"/>
    <s v="6 Months"/>
    <x v="1"/>
    <s v="These Projects have not been started yet, proceedings shall be done post eid"/>
    <x v="1"/>
    <x v="1"/>
    <m/>
    <m/>
  </r>
  <r>
    <x v="11"/>
    <s v="No Initiation Date"/>
    <x v="12"/>
    <x v="12"/>
    <x v="218"/>
    <n v="1316"/>
    <n v="526.4"/>
    <s v="0"/>
    <s v="0"/>
    <s v="NOT LIVE - RETAIN BUDGET"/>
    <n v="0"/>
    <n v="526.4"/>
    <n v="10868097.6052416"/>
    <n v="10868097.6052416"/>
    <m/>
    <n v="-1"/>
    <m/>
    <m/>
    <n v="2083.0560925999998"/>
    <n v="12592.5"/>
    <x v="1"/>
    <n v="0"/>
    <x v="1"/>
    <m/>
    <n v="0"/>
    <n v="0"/>
    <d v="2026-03-01T00:00:00"/>
    <n v="214"/>
    <n v="215"/>
    <n v="177"/>
    <x v="0"/>
    <s v="6 Months"/>
    <x v="1"/>
    <s v="These Projects have not been started yet, proceedings shall be done post eid"/>
    <x v="1"/>
    <x v="1"/>
    <m/>
    <m/>
  </r>
  <r>
    <x v="11"/>
    <s v="No Initiation Date"/>
    <x v="12"/>
    <x v="12"/>
    <x v="219"/>
    <n v="1116"/>
    <n v="446.40000000000003"/>
    <s v="0"/>
    <s v="0"/>
    <s v="NOT LIVE - RETAIN BUDGET"/>
    <n v="0"/>
    <n v="446.40000000000003"/>
    <n v="9914684.4283146504"/>
    <n v="9914684.4283146504"/>
    <m/>
    <n v="-1"/>
    <m/>
    <m/>
    <n v="1575.9983202999997"/>
    <n v="13145"/>
    <x v="1"/>
    <n v="0"/>
    <x v="1"/>
    <m/>
    <n v="0"/>
    <n v="0"/>
    <d v="2026-03-01T00:00:00"/>
    <n v="214"/>
    <n v="215"/>
    <n v="177"/>
    <x v="0"/>
    <s v="6 Months"/>
    <x v="1"/>
    <s v="These Projects have not been started yet, proceedings shall be done post eid"/>
    <x v="1"/>
    <x v="1"/>
    <m/>
    <m/>
  </r>
  <r>
    <x v="11"/>
    <s v="No Initiation Date"/>
    <x v="12"/>
    <x v="12"/>
    <x v="220"/>
    <n v="1126"/>
    <n v="450.40000000000003"/>
    <s v="0"/>
    <s v="0"/>
    <s v="NOT LIVE - RETAIN BUDGET"/>
    <n v="0"/>
    <n v="450.40000000000003"/>
    <n v="9767085.7873771507"/>
    <n v="9767085.7873771507"/>
    <m/>
    <e v="#DIV/0!"/>
    <m/>
    <m/>
    <n v="1575.9983202999997"/>
    <n v="14133.75"/>
    <x v="1"/>
    <n v="0"/>
    <x v="1"/>
    <m/>
    <n v="0"/>
    <n v="0"/>
    <d v="2026-03-01T00:00:00"/>
    <n v="214"/>
    <n v="215"/>
    <n v="177"/>
    <x v="0"/>
    <s v="6 Months"/>
    <x v="1"/>
    <s v="These Projects have not been started yet, proceedings shall be done post eid"/>
    <x v="1"/>
    <x v="1"/>
    <m/>
    <m/>
  </r>
  <r>
    <x v="11"/>
    <s v="No Initiation Date"/>
    <x v="12"/>
    <x v="12"/>
    <x v="221"/>
    <n v="970"/>
    <n v="388"/>
    <s v="0"/>
    <s v="0"/>
    <s v="NOT LIVE - RETAIN BUDGET"/>
    <n v="0"/>
    <n v="388"/>
    <n v="9420139.8448035493"/>
    <n v="9420139.8448035493"/>
    <m/>
    <e v="#DIV/0!"/>
    <m/>
    <m/>
    <n v="1695.9401083499997"/>
    <n v="13485"/>
    <x v="1"/>
    <n v="0"/>
    <x v="1"/>
    <m/>
    <n v="0"/>
    <n v="0"/>
    <d v="2026-03-01T00:00:00"/>
    <n v="214"/>
    <n v="215"/>
    <n v="177"/>
    <x v="0"/>
    <s v="6 Months"/>
    <x v="1"/>
    <s v="These Projects have not been started yet, proceedings shall be done post eid"/>
    <x v="1"/>
    <x v="1"/>
    <m/>
    <m/>
  </r>
  <r>
    <x v="11"/>
    <s v="No Initiation Date"/>
    <x v="12"/>
    <x v="12"/>
    <x v="222"/>
    <n v="644"/>
    <n v="257.60000000000002"/>
    <s v="0"/>
    <s v="0"/>
    <s v="NOT LIVE - RETAIN BUDGET"/>
    <n v="0"/>
    <n v="257.60000000000002"/>
    <n v="9143813.7457017992"/>
    <n v="9143813.7457017992"/>
    <m/>
    <e v="#DIV/0!"/>
    <m/>
    <m/>
    <n v="2213.3026373500002"/>
    <n v="11021.25"/>
    <x v="1"/>
    <n v="0"/>
    <x v="1"/>
    <m/>
    <n v="0"/>
    <n v="0"/>
    <d v="2026-03-01T00:00:00"/>
    <n v="214"/>
    <n v="215"/>
    <n v="177"/>
    <x v="0"/>
    <s v="6 Months"/>
    <x v="1"/>
    <s v="These Projects have not been started yet, proceedings shall be done post eid"/>
    <x v="1"/>
    <x v="1"/>
    <m/>
    <m/>
  </r>
  <r>
    <x v="11"/>
    <s v="No Initiation Date"/>
    <x v="0"/>
    <x v="12"/>
    <x v="17"/>
    <n v="0"/>
    <n v="0"/>
    <s v="0"/>
    <s v="0"/>
    <s v="FEEDER ETC WORK - RETAIN BUDGET"/>
    <n v="0"/>
    <n v="0"/>
    <n v="8940000"/>
    <n v="8940000"/>
    <m/>
    <n v="-1"/>
    <m/>
    <m/>
    <n v="0"/>
    <n v="0"/>
    <x v="0"/>
    <n v="1"/>
    <x v="0"/>
    <m/>
    <n v="0"/>
    <n v="0"/>
    <d v="2026-03-01T00:00:00"/>
    <s v="None"/>
    <s v="Duration Doesn't Exsists"/>
    <s v="No ETA"/>
    <x v="0"/>
    <m/>
    <x v="0"/>
    <m/>
    <x v="0"/>
    <x v="0"/>
    <m/>
    <m/>
  </r>
  <r>
    <x v="11"/>
    <s v="No Initiation Date"/>
    <x v="12"/>
    <x v="12"/>
    <x v="223"/>
    <n v="1034"/>
    <n v="413.6"/>
    <s v="0"/>
    <s v="0"/>
    <s v="NOT LIVE - RETAIN BUDGET"/>
    <n v="0"/>
    <n v="413.6"/>
    <n v="8907744.3467509504"/>
    <n v="8907744.3467509504"/>
    <m/>
    <n v="-1"/>
    <m/>
    <m/>
    <n v="1648.7543111499997"/>
    <n v="10431.25"/>
    <x v="1"/>
    <n v="0"/>
    <x v="1"/>
    <m/>
    <n v="0"/>
    <n v="0"/>
    <d v="2026-03-01T00:00:00"/>
    <n v="214"/>
    <n v="215"/>
    <n v="177"/>
    <x v="0"/>
    <s v="6 Months"/>
    <x v="1"/>
    <s v="These Projects have not been started yet, proceedings shall be done post eid"/>
    <x v="1"/>
    <x v="1"/>
    <m/>
    <m/>
  </r>
  <r>
    <x v="11"/>
    <s v="No Initiation Date"/>
    <x v="12"/>
    <x v="12"/>
    <x v="224"/>
    <n v="804"/>
    <n v="321.60000000000002"/>
    <s v="0"/>
    <s v="0"/>
    <s v="NOT LIVE - RETAIN BUDGET"/>
    <n v="0"/>
    <n v="321.60000000000002"/>
    <n v="8765822.9126414694"/>
    <n v="8765822.9126414694"/>
    <m/>
    <n v="-0.5"/>
    <m/>
    <m/>
    <n v="1815.1122335999999"/>
    <n v="11152.5"/>
    <x v="1"/>
    <n v="0"/>
    <x v="1"/>
    <m/>
    <n v="0"/>
    <n v="0"/>
    <d v="2026-03-01T00:00:00"/>
    <n v="214"/>
    <n v="215"/>
    <n v="177"/>
    <x v="0"/>
    <s v="6 Months"/>
    <x v="1"/>
    <s v="These Projects have not been started yet, proceedings shall be done post eid"/>
    <x v="1"/>
    <x v="1"/>
    <m/>
    <m/>
  </r>
  <r>
    <x v="11"/>
    <s v="No Initiation Date"/>
    <x v="12"/>
    <x v="12"/>
    <x v="225"/>
    <n v="1226"/>
    <n v="490.40000000000003"/>
    <s v="0"/>
    <s v="0"/>
    <s v="NOT LIVE - RETAIN BUDGET"/>
    <n v="0"/>
    <n v="490.40000000000003"/>
    <n v="8760356.4376387503"/>
    <n v="8760356.4376387503"/>
    <m/>
    <n v="-1"/>
    <m/>
    <m/>
    <n v="1079.5939350000001"/>
    <n v="14020"/>
    <x v="1"/>
    <n v="0"/>
    <x v="1"/>
    <m/>
    <n v="0"/>
    <n v="0"/>
    <d v="2026-03-01T00:00:00"/>
    <n v="214"/>
    <n v="215"/>
    <n v="177"/>
    <x v="0"/>
    <s v="6 Months"/>
    <x v="1"/>
    <s v="These Projects have not been started yet, proceedings shall be done post eid"/>
    <x v="1"/>
    <x v="1"/>
    <m/>
    <m/>
  </r>
  <r>
    <x v="11"/>
    <s v="No Initiation Date"/>
    <x v="12"/>
    <x v="12"/>
    <x v="226"/>
    <n v="1160"/>
    <n v="464"/>
    <s v="0"/>
    <s v="0"/>
    <s v="NOT LIVE - RETAIN BUDGET"/>
    <n v="0"/>
    <n v="464"/>
    <n v="8751089.8014897499"/>
    <n v="8751089.8014897499"/>
    <m/>
    <n v="0"/>
    <m/>
    <m/>
    <n v="1174.1011824999998"/>
    <n v="14981.25"/>
    <x v="1"/>
    <n v="0"/>
    <x v="1"/>
    <m/>
    <n v="0"/>
    <n v="0"/>
    <d v="2026-03-01T00:00:00"/>
    <n v="214"/>
    <n v="215"/>
    <n v="177"/>
    <x v="0"/>
    <s v="6 Months"/>
    <x v="1"/>
    <s v="These Projects have not been started yet, proceedings shall be done post eid"/>
    <x v="1"/>
    <x v="1"/>
    <m/>
    <m/>
  </r>
  <r>
    <x v="11"/>
    <s v="No Initiation Date"/>
    <x v="12"/>
    <x v="12"/>
    <x v="227"/>
    <n v="1122"/>
    <n v="448.8"/>
    <s v="0"/>
    <s v="0"/>
    <s v="NOT LIVE - RETAIN BUDGET"/>
    <n v="0"/>
    <n v="448.8"/>
    <n v="8641126.0834847502"/>
    <n v="8641126.0834847502"/>
    <m/>
    <e v="#DIV/0!"/>
    <m/>
    <m/>
    <n v="1364.7487345"/>
    <n v="14246.25"/>
    <x v="1"/>
    <n v="0"/>
    <x v="1"/>
    <m/>
    <n v="0"/>
    <n v="0"/>
    <d v="2026-03-01T00:00:00"/>
    <n v="214"/>
    <n v="215"/>
    <n v="177"/>
    <x v="0"/>
    <s v="6 Months"/>
    <x v="1"/>
    <s v="These Projects have not been started yet, proceedings shall be done post eid"/>
    <x v="1"/>
    <x v="1"/>
    <m/>
    <m/>
  </r>
  <r>
    <x v="11"/>
    <s v="No Initiation Date"/>
    <x v="12"/>
    <x v="12"/>
    <x v="228"/>
    <n v="876"/>
    <n v="350.40000000000003"/>
    <s v="0"/>
    <s v="0"/>
    <s v="NOT LIVE - RETAIN BUDGET"/>
    <n v="0"/>
    <n v="350.40000000000003"/>
    <n v="8621467.7303157505"/>
    <n v="8621467.7303157505"/>
    <m/>
    <e v="#DIV/0!"/>
    <m/>
    <m/>
    <n v="1597.3925959999999"/>
    <n v="12190"/>
    <x v="1"/>
    <n v="0"/>
    <x v="1"/>
    <m/>
    <n v="0"/>
    <n v="0"/>
    <d v="2026-03-01T00:00:00"/>
    <n v="214"/>
    <n v="215"/>
    <n v="177"/>
    <x v="0"/>
    <s v="6 Months"/>
    <x v="1"/>
    <s v="These Projects have not been started yet, proceedings shall be done post eid"/>
    <x v="1"/>
    <x v="1"/>
    <m/>
    <m/>
  </r>
  <r>
    <x v="11"/>
    <s v="No Initiation Date"/>
    <x v="12"/>
    <x v="12"/>
    <x v="229"/>
    <n v="362"/>
    <n v="144.80000000000001"/>
    <s v="0"/>
    <s v="0"/>
    <s v="NOT LIVE - RETAIN BUDGET"/>
    <n v="0"/>
    <n v="144.80000000000001"/>
    <n v="8398147.4500851501"/>
    <n v="8398147.4500851501"/>
    <m/>
    <n v="-1"/>
    <m/>
    <m/>
    <n v="2372.5362407999996"/>
    <n v="6106.25"/>
    <x v="1"/>
    <n v="0"/>
    <x v="1"/>
    <m/>
    <n v="0"/>
    <n v="0"/>
    <d v="2026-03-01T00:00:00"/>
    <n v="214"/>
    <n v="215"/>
    <n v="177"/>
    <x v="0"/>
    <s v="6 Months"/>
    <x v="1"/>
    <s v="These Projects have not been started yet, proceedings shall be done post eid"/>
    <x v="1"/>
    <x v="1"/>
    <m/>
    <m/>
  </r>
  <r>
    <x v="11"/>
    <s v="No Initiation Date"/>
    <x v="12"/>
    <x v="12"/>
    <x v="230"/>
    <n v="652"/>
    <n v="260.8"/>
    <s v="0"/>
    <s v="0"/>
    <s v="NOT LIVE - RETAIN BUDGET"/>
    <n v="0"/>
    <n v="260.8"/>
    <n v="7915908.0246452503"/>
    <n v="7915908.0246452503"/>
    <m/>
    <e v="#DIV/0!"/>
    <m/>
    <m/>
    <n v="1601.1814722499998"/>
    <n v="10115"/>
    <x v="1"/>
    <n v="0"/>
    <x v="1"/>
    <m/>
    <n v="0"/>
    <n v="0"/>
    <d v="2026-03-01T00:00:00"/>
    <n v="214"/>
    <n v="215"/>
    <n v="177"/>
    <x v="0"/>
    <s v="6 Months"/>
    <x v="1"/>
    <s v="These Projects have not been started yet, proceedings shall be done post eid"/>
    <x v="1"/>
    <x v="1"/>
    <m/>
    <m/>
  </r>
  <r>
    <x v="11"/>
    <s v="No Initiation Date"/>
    <x v="12"/>
    <x v="12"/>
    <x v="231"/>
    <n v="686"/>
    <n v="274.40000000000003"/>
    <s v="0"/>
    <s v="0"/>
    <s v="NOT LIVE - RETAIN BUDGET"/>
    <n v="0"/>
    <n v="274.40000000000003"/>
    <n v="7898760.1591469003"/>
    <n v="7898760.1591468994"/>
    <m/>
    <n v="-1"/>
    <m/>
    <m/>
    <n v="1695.92895565"/>
    <n v="8743.75"/>
    <x v="1"/>
    <n v="0"/>
    <x v="1"/>
    <m/>
    <n v="0"/>
    <n v="0"/>
    <d v="2026-03-01T00:00:00"/>
    <n v="214"/>
    <n v="215"/>
    <n v="177"/>
    <x v="0"/>
    <s v="6 Months"/>
    <x v="1"/>
    <s v="These Projects have not been started yet, proceedings shall be done post eid"/>
    <x v="1"/>
    <x v="1"/>
    <m/>
    <m/>
  </r>
  <r>
    <x v="11"/>
    <s v="No Initiation Date"/>
    <x v="12"/>
    <x v="12"/>
    <x v="232"/>
    <n v="950"/>
    <n v="380"/>
    <s v="0"/>
    <s v="0"/>
    <s v="NOT LIVE - RETAIN BUDGET"/>
    <n v="0"/>
    <n v="380"/>
    <n v="7853530.5746742003"/>
    <n v="7853530.5746742003"/>
    <m/>
    <e v="#DIV/0!"/>
    <m/>
    <m/>
    <n v="1227.3025480499998"/>
    <n v="12367.5"/>
    <x v="1"/>
    <n v="0"/>
    <x v="1"/>
    <m/>
    <n v="0"/>
    <n v="0"/>
    <d v="2026-03-01T00:00:00"/>
    <n v="214"/>
    <n v="215"/>
    <n v="177"/>
    <x v="0"/>
    <s v="6 Months"/>
    <x v="1"/>
    <s v="These Projects have not been started yet, proceedings shall be done post eid"/>
    <x v="1"/>
    <x v="1"/>
    <m/>
    <m/>
  </r>
  <r>
    <x v="11"/>
    <s v="No Initiation Date"/>
    <x v="12"/>
    <x v="12"/>
    <x v="233"/>
    <n v="460"/>
    <n v="184"/>
    <s v="0"/>
    <s v="0"/>
    <s v="NOT LIVE - RETAIN BUDGET"/>
    <n v="0"/>
    <n v="184"/>
    <n v="7794242.0845456002"/>
    <n v="7794242.0845456002"/>
    <m/>
    <n v="-1"/>
    <m/>
    <m/>
    <n v="2212.5584942"/>
    <n v="5807.5"/>
    <x v="1"/>
    <n v="0"/>
    <x v="1"/>
    <m/>
    <n v="0"/>
    <n v="0"/>
    <d v="2026-03-01T00:00:00"/>
    <n v="214"/>
    <n v="215"/>
    <n v="177"/>
    <x v="0"/>
    <s v="6 Months"/>
    <x v="1"/>
    <s v="These Projects have not been started yet, proceedings shall be done post eid"/>
    <x v="1"/>
    <x v="1"/>
    <m/>
    <m/>
  </r>
  <r>
    <x v="11"/>
    <s v="No Initiation Date"/>
    <x v="12"/>
    <x v="12"/>
    <x v="234"/>
    <n v="594"/>
    <n v="237.60000000000002"/>
    <s v="0"/>
    <s v="0"/>
    <s v="NOT LIVE - RETAIN BUDGET"/>
    <n v="0"/>
    <n v="237.60000000000002"/>
    <n v="7634406.7733990503"/>
    <n v="7634406.7733990494"/>
    <m/>
    <e v="#DIV/0!"/>
    <m/>
    <m/>
    <n v="1883.5192763499999"/>
    <n v="6782.5"/>
    <x v="1"/>
    <n v="0"/>
    <x v="1"/>
    <m/>
    <n v="0"/>
    <n v="0"/>
    <d v="2026-03-01T00:00:00"/>
    <n v="214"/>
    <n v="215"/>
    <n v="177"/>
    <x v="0"/>
    <s v="6 Months"/>
    <x v="1"/>
    <s v="These Projects have not been started yet, proceedings shall be done post eid"/>
    <x v="1"/>
    <x v="1"/>
    <m/>
    <m/>
  </r>
  <r>
    <x v="11"/>
    <s v="No Initiation Date"/>
    <x v="12"/>
    <x v="12"/>
    <x v="235"/>
    <n v="684"/>
    <n v="273.60000000000002"/>
    <s v="0"/>
    <s v="0"/>
    <s v="NOT LIVE - RETAIN BUDGET"/>
    <n v="0"/>
    <n v="273.60000000000002"/>
    <n v="7575550.2260128502"/>
    <n v="7575550.2260128502"/>
    <m/>
    <n v="-1"/>
    <m/>
    <m/>
    <n v="1640.7651771999999"/>
    <n v="7817.5"/>
    <x v="1"/>
    <n v="0"/>
    <x v="1"/>
    <m/>
    <n v="0"/>
    <n v="0"/>
    <d v="2026-03-01T00:00:00"/>
    <n v="214"/>
    <n v="215"/>
    <n v="177"/>
    <x v="0"/>
    <s v="6 Months"/>
    <x v="1"/>
    <s v="These Projects have not been started yet, proceedings shall be done post eid"/>
    <x v="1"/>
    <x v="1"/>
    <m/>
    <m/>
  </r>
  <r>
    <x v="11"/>
    <s v="No Initiation Date"/>
    <x v="12"/>
    <x v="12"/>
    <x v="236"/>
    <n v="746"/>
    <n v="298.40000000000003"/>
    <s v="0"/>
    <s v="0"/>
    <s v="NOT LIVE - RETAIN BUDGET"/>
    <n v="0"/>
    <n v="298.40000000000003"/>
    <n v="7483306.9237839999"/>
    <n v="7483306.9237839999"/>
    <m/>
    <e v="#DIV/0!"/>
    <m/>
    <m/>
    <n v="1567.5818590000001"/>
    <n v="9090"/>
    <x v="1"/>
    <n v="0"/>
    <x v="1"/>
    <m/>
    <n v="0"/>
    <n v="0"/>
    <d v="2026-03-01T00:00:00"/>
    <n v="214"/>
    <n v="215"/>
    <n v="177"/>
    <x v="0"/>
    <s v="6 Months"/>
    <x v="1"/>
    <s v="These Projects have not been started yet, proceedings shall be done post eid"/>
    <x v="1"/>
    <x v="1"/>
    <m/>
    <m/>
  </r>
  <r>
    <x v="11"/>
    <s v="No Initiation Date"/>
    <x v="12"/>
    <x v="12"/>
    <x v="237"/>
    <n v="2010"/>
    <n v="804"/>
    <s v="0"/>
    <s v="0"/>
    <s v="NOT LIVE - RETAIN BUDGET"/>
    <n v="0"/>
    <n v="804"/>
    <n v="7359667.7268270897"/>
    <n v="7359667.7268270897"/>
    <m/>
    <n v="-0.85"/>
    <m/>
    <m/>
    <n v="898.69129580000003"/>
    <n v="10525.710026234432"/>
    <x v="1"/>
    <n v="0"/>
    <x v="1"/>
    <m/>
    <n v="0"/>
    <n v="0"/>
    <d v="2026-03-01T00:00:00"/>
    <n v="214"/>
    <n v="215"/>
    <n v="177"/>
    <x v="0"/>
    <s v="6 Months"/>
    <x v="1"/>
    <s v="These Projects have not been started yet, proceedings shall be done post eid"/>
    <x v="1"/>
    <x v="1"/>
    <m/>
    <m/>
  </r>
  <r>
    <x v="11"/>
    <s v="No Initiation Date"/>
    <x v="12"/>
    <x v="12"/>
    <x v="238"/>
    <n v="766"/>
    <n v="306.40000000000003"/>
    <s v="0"/>
    <s v="0"/>
    <s v="NOT LIVE - RETAIN BUDGET"/>
    <n v="0"/>
    <n v="306.40000000000003"/>
    <n v="6990484.9011628004"/>
    <n v="6990484.9011628004"/>
    <m/>
    <n v="-1"/>
    <m/>
    <m/>
    <n v="1203.48232895"/>
    <n v="8656.25"/>
    <x v="1"/>
    <n v="0"/>
    <x v="1"/>
    <m/>
    <n v="0"/>
    <n v="0"/>
    <d v="2026-03-01T00:00:00"/>
    <n v="214"/>
    <n v="215"/>
    <n v="177"/>
    <x v="0"/>
    <s v="6 Months"/>
    <x v="1"/>
    <s v="These Projects have not been started yet, proceedings shall be done post eid"/>
    <x v="1"/>
    <x v="1"/>
    <m/>
    <m/>
  </r>
  <r>
    <x v="11"/>
    <s v="No Initiation Date"/>
    <x v="12"/>
    <x v="12"/>
    <x v="239"/>
    <n v="902"/>
    <n v="360.8"/>
    <s v="0"/>
    <s v="0"/>
    <s v="NOT LIVE - RETAIN BUDGET"/>
    <n v="0"/>
    <n v="360.8"/>
    <n v="6847319.0922276499"/>
    <n v="6847319.0922276499"/>
    <m/>
    <n v="-1"/>
    <m/>
    <m/>
    <n v="1104.2564350499997"/>
    <n v="8306.25"/>
    <x v="1"/>
    <n v="0"/>
    <x v="1"/>
    <m/>
    <n v="0"/>
    <n v="0"/>
    <d v="2026-03-01T00:00:00"/>
    <n v="214"/>
    <n v="215"/>
    <n v="177"/>
    <x v="0"/>
    <s v="6 Months"/>
    <x v="1"/>
    <s v="These Projects have not been started yet, proceedings shall be done post eid"/>
    <x v="1"/>
    <x v="1"/>
    <m/>
    <m/>
  </r>
  <r>
    <x v="11"/>
    <s v="No Initiation Date"/>
    <x v="12"/>
    <x v="12"/>
    <x v="240"/>
    <n v="258"/>
    <n v="103.2"/>
    <s v="0"/>
    <s v="0"/>
    <s v="NOT LIVE - RETAIN BUDGET"/>
    <n v="0"/>
    <n v="103.2"/>
    <n v="6097056.7846160503"/>
    <n v="6097056.7846160503"/>
    <m/>
    <n v="-0.85000000000000009"/>
    <m/>
    <m/>
    <n v="1622.7504375499998"/>
    <n v="4503.75"/>
    <x v="1"/>
    <n v="0"/>
    <x v="1"/>
    <m/>
    <n v="0"/>
    <n v="0"/>
    <d v="2026-03-01T00:00:00"/>
    <n v="214"/>
    <n v="215"/>
    <n v="177"/>
    <x v="0"/>
    <s v="6 Months"/>
    <x v="1"/>
    <s v="These Projects have not been started yet, proceedings shall be done post eid"/>
    <x v="1"/>
    <x v="1"/>
    <m/>
    <m/>
  </r>
  <r>
    <x v="11"/>
    <s v="No Initiation Date"/>
    <x v="12"/>
    <x v="12"/>
    <x v="241"/>
    <n v="676"/>
    <n v="270.40000000000003"/>
    <s v="0"/>
    <s v="0"/>
    <s v="NOT LIVE - RETAIN BUDGET"/>
    <n v="0"/>
    <n v="270.40000000000003"/>
    <n v="5951423.6045139004"/>
    <n v="5951423.6045139004"/>
    <m/>
    <n v="-0.85000000000000009"/>
    <m/>
    <m/>
    <n v="1015.21297005"/>
    <n v="7630"/>
    <x v="1"/>
    <n v="0"/>
    <x v="1"/>
    <m/>
    <n v="0"/>
    <n v="0"/>
    <d v="2026-03-01T00:00:00"/>
    <n v="214"/>
    <n v="215"/>
    <n v="177"/>
    <x v="0"/>
    <s v="6 Months"/>
    <x v="1"/>
    <s v="These Projects have not been started yet, proceedings shall be done post eid"/>
    <x v="1"/>
    <x v="1"/>
    <m/>
    <m/>
  </r>
  <r>
    <x v="11"/>
    <s v="No Initiation Date"/>
    <x v="12"/>
    <x v="12"/>
    <x v="242"/>
    <n v="378"/>
    <n v="151.20000000000002"/>
    <s v="0"/>
    <s v="0"/>
    <s v="NOT LIVE - RETAIN BUDGET"/>
    <n v="0"/>
    <n v="151.20000000000002"/>
    <n v="5272626.4922709996"/>
    <n v="5272626.4922709996"/>
    <m/>
    <n v="-0.85"/>
    <m/>
    <m/>
    <n v="1122.12618155"/>
    <n v="5936.25"/>
    <x v="1"/>
    <n v="0"/>
    <x v="1"/>
    <m/>
    <n v="0"/>
    <n v="0"/>
    <d v="2026-03-01T00:00:00"/>
    <n v="214"/>
    <n v="215"/>
    <n v="177"/>
    <x v="0"/>
    <s v="6 Months"/>
    <x v="1"/>
    <s v="These Projects have not been started yet, proceedings shall be done post eid"/>
    <x v="1"/>
    <x v="1"/>
    <m/>
    <m/>
  </r>
  <r>
    <x v="11"/>
    <s v="No Initiation Date"/>
    <x v="12"/>
    <x v="12"/>
    <x v="243"/>
    <n v="304"/>
    <n v="121.60000000000001"/>
    <s v="0"/>
    <s v="0"/>
    <s v="NOT LIVE - RETAIN BUDGET"/>
    <n v="0"/>
    <n v="121.60000000000001"/>
    <n v="5188456.3689724002"/>
    <n v="5188456.3689724002"/>
    <m/>
    <n v="-1"/>
    <m/>
    <m/>
    <n v="1298.8241093499998"/>
    <n v="4335"/>
    <x v="1"/>
    <n v="0"/>
    <x v="1"/>
    <m/>
    <n v="0"/>
    <n v="0"/>
    <d v="2026-03-01T00:00:00"/>
    <n v="214"/>
    <n v="215"/>
    <n v="177"/>
    <x v="0"/>
    <s v="6 Months"/>
    <x v="1"/>
    <s v="These Projects have not been started yet, proceedings shall be done post eid"/>
    <x v="1"/>
    <x v="1"/>
    <m/>
    <m/>
  </r>
  <r>
    <x v="11"/>
    <s v="No Initiation Date"/>
    <x v="12"/>
    <x v="12"/>
    <x v="244"/>
    <n v="332"/>
    <n v="132.80000000000001"/>
    <s v="0"/>
    <s v="0"/>
    <s v="NOT LIVE - RETAIN BUDGET"/>
    <n v="0"/>
    <n v="132.80000000000001"/>
    <n v="4961184.7087278999"/>
    <n v="4961184.7087278999"/>
    <m/>
    <n v="-0.85"/>
    <m/>
    <m/>
    <n v="1054.9917690499999"/>
    <n v="5596.25"/>
    <x v="1"/>
    <n v="0"/>
    <x v="1"/>
    <m/>
    <n v="0"/>
    <n v="0"/>
    <d v="2026-03-01T00:00:00"/>
    <n v="214"/>
    <n v="215"/>
    <n v="177"/>
    <x v="0"/>
    <s v="6 Months"/>
    <x v="1"/>
    <s v="These Projects have not been started yet, proceedings shall be done post eid"/>
    <x v="1"/>
    <x v="1"/>
    <m/>
    <m/>
  </r>
  <r>
    <x v="11"/>
    <s v="No Initiation Date"/>
    <x v="12"/>
    <x v="12"/>
    <x v="245"/>
    <n v="348"/>
    <n v="139.20000000000002"/>
    <s v="0"/>
    <s v="0"/>
    <s v="NOT LIVE - RETAIN BUDGET"/>
    <n v="0"/>
    <n v="139.20000000000002"/>
    <n v="4464019.1191982003"/>
    <n v="4464019.1191982003"/>
    <m/>
    <n v="-0.85"/>
    <m/>
    <m/>
    <n v="1013.0708581499999"/>
    <n v="4308.75"/>
    <x v="1"/>
    <n v="0"/>
    <x v="1"/>
    <m/>
    <n v="0"/>
    <n v="0"/>
    <d v="2026-03-01T00:00:00"/>
    <n v="214"/>
    <n v="215"/>
    <n v="177"/>
    <x v="0"/>
    <s v="6 Months"/>
    <x v="1"/>
    <s v="These Projects have not been started yet, proceedings shall be done post eid"/>
    <x v="1"/>
    <x v="1"/>
    <m/>
    <m/>
  </r>
  <r>
    <x v="11"/>
    <s v="No Initiation Date"/>
    <x v="12"/>
    <x v="12"/>
    <x v="246"/>
    <n v="474"/>
    <n v="189.60000000000002"/>
    <s v="0"/>
    <s v="0"/>
    <s v="NOT LIVE - RETAIN BUDGET"/>
    <n v="0"/>
    <n v="189.60000000000002"/>
    <n v="4072745.3241598001"/>
    <n v="4072745.3241598001"/>
    <m/>
    <n v="-1"/>
    <m/>
    <m/>
    <n v="688.11323409999989"/>
    <n v="4686.25"/>
    <x v="1"/>
    <n v="0"/>
    <x v="1"/>
    <m/>
    <n v="0"/>
    <n v="0"/>
    <d v="2026-03-01T00:00:00"/>
    <n v="214"/>
    <n v="215"/>
    <n v="177"/>
    <x v="0"/>
    <s v="6 Months"/>
    <x v="1"/>
    <s v="These Projects have not been started yet, proceedings shall be done post eid"/>
    <x v="1"/>
    <x v="1"/>
    <m/>
    <m/>
  </r>
  <r>
    <x v="11"/>
    <s v="No Initiation Date"/>
    <x v="12"/>
    <x v="12"/>
    <x v="247"/>
    <n v="508"/>
    <n v="203.20000000000002"/>
    <s v="0"/>
    <s v="0"/>
    <s v="NOT LIVE - RETAIN BUDGET"/>
    <n v="0"/>
    <n v="203.20000000000002"/>
    <n v="3972112.1"/>
    <n v="3972112.1"/>
    <m/>
    <n v="-1"/>
    <m/>
    <m/>
    <n v="481.84999999999997"/>
    <n v="5012.5"/>
    <x v="1"/>
    <n v="0"/>
    <x v="1"/>
    <m/>
    <n v="0"/>
    <n v="0"/>
    <d v="2026-03-01T00:00:00"/>
    <n v="214"/>
    <n v="215"/>
    <n v="177"/>
    <x v="0"/>
    <s v="6 Months"/>
    <x v="1"/>
    <s v="These Projects have not been started yet, proceedings shall be done post eid"/>
    <x v="1"/>
    <x v="1"/>
    <m/>
    <m/>
  </r>
  <r>
    <x v="11"/>
    <s v="No Initiation Date"/>
    <x v="12"/>
    <x v="12"/>
    <x v="248"/>
    <n v="262"/>
    <n v="104.80000000000001"/>
    <s v="0"/>
    <s v="0"/>
    <s v="NOT LIVE - RETAIN BUDGET"/>
    <n v="0"/>
    <n v="104.80000000000001"/>
    <n v="3837716.5939131002"/>
    <n v="3837716.5939131002"/>
    <m/>
    <n v="-1"/>
    <m/>
    <m/>
    <n v="889.3305188999999"/>
    <n v="3167.5"/>
    <x v="1"/>
    <n v="0"/>
    <x v="1"/>
    <m/>
    <n v="0"/>
    <n v="0"/>
    <d v="2026-03-01T00:00:00"/>
    <n v="214"/>
    <n v="215"/>
    <n v="177"/>
    <x v="0"/>
    <s v="6 Months"/>
    <x v="1"/>
    <s v="These Projects have not been started yet, proceedings shall be done post eid"/>
    <x v="1"/>
    <x v="1"/>
    <m/>
    <m/>
  </r>
  <r>
    <x v="11"/>
    <s v="No Initiation Date"/>
    <x v="12"/>
    <x v="12"/>
    <x v="249"/>
    <n v="278"/>
    <n v="111.2"/>
    <s v="0"/>
    <s v="0"/>
    <s v="NOT LIVE - RETAIN BUDGET"/>
    <n v="0"/>
    <n v="111.2"/>
    <n v="3575324.5040771998"/>
    <n v="3575324.5040771994"/>
    <m/>
    <n v="-0.85"/>
    <m/>
    <m/>
    <n v="922.19957164999983"/>
    <n v="3047.5"/>
    <x v="1"/>
    <n v="0"/>
    <x v="1"/>
    <m/>
    <n v="0"/>
    <n v="0"/>
    <d v="2026-03-01T00:00:00"/>
    <n v="214"/>
    <n v="215"/>
    <n v="177"/>
    <x v="0"/>
    <s v="6 Months"/>
    <x v="1"/>
    <s v="These Projects have not been started yet, proceedings shall be done post eid"/>
    <x v="1"/>
    <x v="1"/>
    <m/>
    <m/>
  </r>
  <r>
    <x v="11"/>
    <s v="No Initiation Date"/>
    <x v="12"/>
    <x v="12"/>
    <x v="250"/>
    <n v="272"/>
    <n v="108.80000000000001"/>
    <s v="0"/>
    <s v="0"/>
    <s v="NOT LIVE - RETAIN BUDGET"/>
    <n v="0"/>
    <n v="108.80000000000001"/>
    <n v="3495322.8978419998"/>
    <n v="3495322.8978419993"/>
    <m/>
    <n v="-0.85"/>
    <m/>
    <m/>
    <n v="723.61029099999985"/>
    <n v="4517.1000000000004"/>
    <x v="1"/>
    <n v="0"/>
    <x v="1"/>
    <m/>
    <n v="0"/>
    <n v="0"/>
    <d v="2026-03-01T00:00:00"/>
    <n v="214"/>
    <n v="215"/>
    <n v="177"/>
    <x v="0"/>
    <s v="6 Months"/>
    <x v="1"/>
    <s v="These Projects have not been started yet, proceedings shall be done post eid"/>
    <x v="1"/>
    <x v="1"/>
    <m/>
    <m/>
  </r>
  <r>
    <x v="11"/>
    <s v="No Initiation Date"/>
    <x v="12"/>
    <x v="12"/>
    <x v="251"/>
    <n v="262"/>
    <n v="104.80000000000001"/>
    <s v="0"/>
    <s v="0"/>
    <s v="NOT LIVE - RETAIN BUDGET"/>
    <n v="0"/>
    <n v="104.80000000000001"/>
    <n v="3341392.8449896001"/>
    <n v="3341392.8449896001"/>
    <m/>
    <n v="-0.85"/>
    <m/>
    <m/>
    <n v="714.7482622"/>
    <n v="3283.75"/>
    <x v="1"/>
    <n v="0"/>
    <x v="1"/>
    <m/>
    <n v="0"/>
    <n v="0"/>
    <d v="2026-03-01T00:00:00"/>
    <n v="214"/>
    <n v="215"/>
    <n v="177"/>
    <x v="0"/>
    <s v="6 Months"/>
    <x v="1"/>
    <s v="These Projects have not been started yet, proceedings shall be done post eid"/>
    <x v="1"/>
    <x v="1"/>
    <m/>
    <m/>
  </r>
  <r>
    <x v="11"/>
    <s v="No Initiation Date"/>
    <x v="12"/>
    <x v="12"/>
    <x v="26"/>
    <n v="168"/>
    <n v="67.2"/>
    <s v="0"/>
    <s v="0"/>
    <s v="NOT LIVE - RETAIN BUDGET"/>
    <n v="0"/>
    <n v="67.2"/>
    <n v="2728584.1846551001"/>
    <n v="2728584.1846551001"/>
    <m/>
    <n v="-0.85"/>
    <m/>
    <m/>
    <n v="627.98954819999994"/>
    <n v="2632.5"/>
    <x v="1"/>
    <n v="0"/>
    <x v="1"/>
    <m/>
    <n v="0"/>
    <n v="0"/>
    <d v="2026-03-01T00:00:00"/>
    <n v="214"/>
    <n v="215"/>
    <n v="177"/>
    <x v="0"/>
    <s v="6 Months"/>
    <x v="1"/>
    <s v="These Projects have not been started yet, proceedings shall be done post eid"/>
    <x v="1"/>
    <x v="1"/>
    <m/>
    <m/>
  </r>
  <r>
    <x v="11"/>
    <s v="No Initiation Date"/>
    <x v="12"/>
    <x v="12"/>
    <x v="252"/>
    <n v="178"/>
    <n v="71.2"/>
    <s v="0"/>
    <s v="0"/>
    <s v="NOT LIVE - RETAIN BUDGET"/>
    <n v="0"/>
    <n v="71.2"/>
    <n v="2442215.7999999998"/>
    <n v="2442215.7999999998"/>
    <m/>
    <n v="-1"/>
    <m/>
    <m/>
    <n v="510.59999999999997"/>
    <n v="2131.25"/>
    <x v="1"/>
    <n v="0"/>
    <x v="1"/>
    <m/>
    <n v="0"/>
    <n v="0"/>
    <d v="2026-03-01T00:00:00"/>
    <n v="214"/>
    <n v="215"/>
    <n v="177"/>
    <x v="0"/>
    <s v="6 Months"/>
    <x v="1"/>
    <s v="These Projects have not been started yet, proceedings shall be done post eid"/>
    <x v="1"/>
    <x v="1"/>
    <m/>
    <m/>
  </r>
  <r>
    <x v="12"/>
    <d v="2023-09-27T00:00:00"/>
    <x v="13"/>
    <x v="13"/>
    <x v="253"/>
    <n v="1258"/>
    <n v="503.20000000000005"/>
    <s v="0"/>
    <s v="0"/>
    <s v="REMOVE BUDGET (T)"/>
    <n v="0"/>
    <n v="503.20000000000005"/>
    <n v="35995839.414240502"/>
    <n v="0"/>
    <n v="35995839.414240532"/>
    <n v="-1"/>
    <m/>
    <n v="0.4"/>
    <n v="28620.315495900002"/>
    <n v="15845.375453750004"/>
    <x v="2"/>
    <m/>
    <x v="1"/>
    <m/>
    <n v="0"/>
    <n v="0"/>
    <d v="2026-03-01T00:00:00"/>
    <n v="214"/>
    <n v="215"/>
    <n v="177"/>
    <x v="0"/>
    <s v="More than 6 months"/>
    <x v="1"/>
    <s v="More than 6 months (Oct26)"/>
    <x v="3"/>
    <x v="3"/>
    <m/>
    <m/>
  </r>
  <r>
    <x v="12"/>
    <d v="2023-09-27T00:00:00"/>
    <x v="13"/>
    <x v="13"/>
    <x v="254"/>
    <n v="1112"/>
    <n v="444.8"/>
    <s v="0"/>
    <s v="0"/>
    <s v="REMOVE BUDGET (T)"/>
    <n v="0"/>
    <n v="444.8"/>
    <n v="31101622.714357201"/>
    <n v="0"/>
    <n v="31101622.714357175"/>
    <n v="-0.85000000000000009"/>
    <m/>
    <n v="0.4"/>
    <n v="21001.311400899995"/>
    <n v="18015.293686249996"/>
    <x v="2"/>
    <m/>
    <x v="1"/>
    <m/>
    <n v="0"/>
    <n v="0"/>
    <d v="2026-03-01T00:00:00"/>
    <n v="214"/>
    <n v="215"/>
    <n v="177"/>
    <x v="0"/>
    <s v="More than 6 months"/>
    <x v="1"/>
    <s v="More than 6 months (Oct26)"/>
    <x v="3"/>
    <x v="3"/>
    <m/>
    <m/>
  </r>
  <r>
    <x v="12"/>
    <d v="2023-09-27T00:00:00"/>
    <x v="13"/>
    <x v="13"/>
    <x v="255"/>
    <n v="930"/>
    <n v="372"/>
    <n v="372"/>
    <n v="930"/>
    <s v="LIVE - 100% Completed"/>
    <n v="1"/>
    <n v="372"/>
    <n v="25806283.657287501"/>
    <n v="3870942.5485931248"/>
    <n v="21935341.108694367"/>
    <n v="-0.5"/>
    <m/>
    <n v="0.4"/>
    <n v="18001.53714095"/>
    <n v="17776.928712500001"/>
    <x v="2"/>
    <n v="0.15"/>
    <x v="2"/>
    <s v="Buried"/>
    <n v="1"/>
    <n v="1"/>
    <d v="2026-03-01T00:00:00"/>
    <s v="None"/>
    <s v="Duration Doesn't Exsists"/>
    <s v="No ETA"/>
    <x v="1"/>
    <m/>
    <x v="0"/>
    <m/>
    <x v="2"/>
    <x v="2"/>
    <m/>
    <m/>
  </r>
  <r>
    <x v="12"/>
    <d v="2023-09-27T00:00:00"/>
    <x v="0"/>
    <x v="13"/>
    <x v="0"/>
    <n v="0"/>
    <n v="0"/>
    <s v="0"/>
    <s v="0"/>
    <s v="FEEDER ETC WORK - RETAIN BUDGET"/>
    <n v="0"/>
    <n v="0"/>
    <n v="14355885"/>
    <n v="7177942.5"/>
    <n v="7177942.5"/>
    <n v="-1"/>
    <m/>
    <m/>
    <n v="5335"/>
    <n v="0"/>
    <x v="0"/>
    <n v="0.5"/>
    <x v="0"/>
    <m/>
    <n v="0"/>
    <n v="0"/>
    <d v="2026-03-01T00:00:00"/>
    <s v="None"/>
    <s v="Duration Doesn't Exsists"/>
    <s v="No ETA"/>
    <x v="0"/>
    <m/>
    <x v="0"/>
    <m/>
    <x v="0"/>
    <x v="0"/>
    <m/>
    <m/>
  </r>
  <r>
    <x v="12"/>
    <d v="2023-09-27T00:00:00"/>
    <x v="0"/>
    <x v="13"/>
    <x v="17"/>
    <n v="0"/>
    <n v="0"/>
    <s v="0"/>
    <s v="0"/>
    <s v="FEEDER ETC WORK - RETAIN BUDGET"/>
    <n v="0"/>
    <n v="0"/>
    <n v="900000"/>
    <n v="450000"/>
    <n v="450000"/>
    <n v="-1"/>
    <m/>
    <m/>
    <m/>
    <m/>
    <x v="0"/>
    <n v="0.5"/>
    <x v="0"/>
    <m/>
    <n v="0"/>
    <n v="0"/>
    <d v="2026-03-01T00:00:00"/>
    <s v="None"/>
    <s v="Duration Doesn't Exsists"/>
    <s v="No ETA"/>
    <x v="0"/>
    <m/>
    <x v="0"/>
    <m/>
    <x v="0"/>
    <x v="0"/>
    <m/>
    <m/>
  </r>
  <r>
    <x v="13"/>
    <d v="2023-09-27T00:00:00"/>
    <x v="14"/>
    <x v="14"/>
    <x v="256"/>
    <n v="4717"/>
    <n v="2358.5"/>
    <n v="2358.5"/>
    <n v="4717"/>
    <s v="LIVE - 100% Completed"/>
    <n v="1"/>
    <n v="2358.5"/>
    <n v="90886442.024751306"/>
    <n v="13632966.303712696"/>
    <n v="77253475.72103858"/>
    <n v="-0.5"/>
    <m/>
    <n v="0.5"/>
    <n v="24615.728095200004"/>
    <n v="32429.036322500004"/>
    <x v="2"/>
    <n v="0.15"/>
    <x v="2"/>
    <s v="Buried"/>
    <n v="1"/>
    <n v="1"/>
    <d v="2026-03-01T00:00:00"/>
    <s v="None"/>
    <s v="Duration Doesn't Exsists"/>
    <s v="No ETA"/>
    <x v="1"/>
    <m/>
    <x v="0"/>
    <m/>
    <x v="2"/>
    <x v="2"/>
    <m/>
    <m/>
  </r>
  <r>
    <x v="13"/>
    <d v="2023-09-27T00:00:00"/>
    <x v="14"/>
    <x v="14"/>
    <x v="257"/>
    <n v="1108"/>
    <n v="554"/>
    <n v="554"/>
    <n v="1108"/>
    <s v="LIVE - 100% Completed"/>
    <n v="1"/>
    <n v="554"/>
    <n v="31883343.141193699"/>
    <n v="4782501.4711790551"/>
    <n v="27100841.670014687"/>
    <n v="-1"/>
    <m/>
    <n v="0.5"/>
    <n v="10028"/>
    <n v="6538.3509637499983"/>
    <x v="1"/>
    <n v="0.15"/>
    <x v="2"/>
    <s v="Hybrid"/>
    <n v="1"/>
    <n v="1"/>
    <d v="2026-03-01T00:00:00"/>
    <s v="None"/>
    <s v="Duration Doesn't Exsists"/>
    <s v="No ETA"/>
    <x v="1"/>
    <m/>
    <x v="0"/>
    <m/>
    <x v="2"/>
    <x v="2"/>
    <m/>
    <m/>
  </r>
  <r>
    <x v="13"/>
    <d v="2023-09-27T00:00:00"/>
    <x v="0"/>
    <x v="14"/>
    <x v="17"/>
    <n v="0"/>
    <n v="0"/>
    <s v="0"/>
    <s v="0"/>
    <s v="FEEDER ETC WORK - RETAIN BUDGET"/>
    <n v="0"/>
    <n v="0"/>
    <n v="3050000"/>
    <n v="1525000"/>
    <n v="1525000"/>
    <n v="-1"/>
    <m/>
    <m/>
    <m/>
    <m/>
    <x v="0"/>
    <n v="0.5"/>
    <x v="0"/>
    <m/>
    <n v="0"/>
    <n v="0"/>
    <d v="2026-03-01T00:00:00"/>
    <s v="None"/>
    <s v="Duration Doesn't Exsists"/>
    <s v="No ETA"/>
    <x v="0"/>
    <m/>
    <x v="0"/>
    <m/>
    <x v="0"/>
    <x v="0"/>
    <m/>
    <m/>
  </r>
  <r>
    <x v="13"/>
    <d v="2023-09-27T00:00:00"/>
    <x v="0"/>
    <x v="14"/>
    <x v="0"/>
    <n v="0"/>
    <n v="0"/>
    <s v="0"/>
    <s v="0"/>
    <s v="FEEDER ETC WORK - RETAIN BUDGET"/>
    <n v="0"/>
    <n v="0"/>
    <n v="2801000"/>
    <n v="1400500"/>
    <n v="1400500"/>
    <n v="-1"/>
    <m/>
    <m/>
    <n v="0"/>
    <n v="0"/>
    <x v="0"/>
    <n v="0.5"/>
    <x v="0"/>
    <m/>
    <n v="0"/>
    <n v="0"/>
    <d v="2026-03-01T00:00:00"/>
    <s v="None"/>
    <s v="Duration Doesn't Exsists"/>
    <s v="No ETA"/>
    <x v="0"/>
    <m/>
    <x v="0"/>
    <m/>
    <x v="0"/>
    <x v="0"/>
    <m/>
    <m/>
  </r>
  <r>
    <x v="14"/>
    <d v="2023-09-27T00:00:00"/>
    <x v="15"/>
    <x v="15"/>
    <x v="258"/>
    <n v="562"/>
    <n v="281"/>
    <n v="281"/>
    <n v="562"/>
    <s v="LIVE - 100% Completed"/>
    <n v="1"/>
    <n v="281"/>
    <n v="39763165.733756199"/>
    <n v="5964474.8600634299"/>
    <n v="33798690.873692803"/>
    <n v="-0.85000000000000009"/>
    <m/>
    <n v="0.5"/>
    <n v="18195.25498833333"/>
    <n v="0"/>
    <x v="2"/>
    <n v="0.15"/>
    <x v="2"/>
    <s v="Buried"/>
    <n v="1"/>
    <n v="1"/>
    <d v="2026-03-01T00:00:00"/>
    <s v="None"/>
    <s v="Duration Doesn't Exsists"/>
    <s v="No ETA"/>
    <x v="1"/>
    <m/>
    <x v="0"/>
    <m/>
    <x v="2"/>
    <x v="2"/>
    <m/>
    <m/>
  </r>
  <r>
    <x v="14"/>
    <d v="2023-09-27T00:00:00"/>
    <x v="15"/>
    <x v="15"/>
    <x v="259"/>
    <n v="748"/>
    <n v="374"/>
    <n v="374"/>
    <n v="748"/>
    <s v="LIVE - 100% Completed"/>
    <n v="1"/>
    <n v="374"/>
    <n v="36030554.2105873"/>
    <n v="5404583.1315880949"/>
    <n v="30625971.078999165"/>
    <n v="-0.85"/>
    <m/>
    <n v="0.5"/>
    <n v="16522.560009800003"/>
    <n v="0"/>
    <x v="2"/>
    <n v="0.15"/>
    <x v="2"/>
    <s v="Buried"/>
    <n v="1"/>
    <n v="1"/>
    <d v="2026-03-01T00:00:00"/>
    <s v="None"/>
    <s v="Duration Doesn't Exsists"/>
    <s v="No ETA"/>
    <x v="1"/>
    <m/>
    <x v="0"/>
    <m/>
    <x v="2"/>
    <x v="2"/>
    <m/>
    <m/>
  </r>
  <r>
    <x v="14"/>
    <d v="2023-09-27T00:00:00"/>
    <x v="15"/>
    <x v="15"/>
    <x v="260"/>
    <n v="884"/>
    <n v="442"/>
    <n v="442"/>
    <n v="884"/>
    <s v="LIVE - 100% Completed"/>
    <n v="1"/>
    <n v="442"/>
    <n v="26416626.732409999"/>
    <n v="3962494.0098614995"/>
    <n v="22454132.722548496"/>
    <n v="-1"/>
    <m/>
    <n v="0.5"/>
    <n v="11008.496914666664"/>
    <n v="0"/>
    <x v="2"/>
    <n v="0.15"/>
    <x v="2"/>
    <s v="Buried"/>
    <n v="1"/>
    <n v="1"/>
    <d v="2026-03-01T00:00:00"/>
    <s v="None"/>
    <s v="Duration Doesn't Exsists"/>
    <s v="No ETA"/>
    <x v="1"/>
    <m/>
    <x v="0"/>
    <m/>
    <x v="2"/>
    <x v="2"/>
    <m/>
    <m/>
  </r>
  <r>
    <x v="14"/>
    <d v="2023-09-27T00:00:00"/>
    <x v="15"/>
    <x v="15"/>
    <x v="261"/>
    <n v="1382"/>
    <n v="691"/>
    <n v="691"/>
    <n v="1382"/>
    <s v="LIVE - 100% Completed"/>
    <n v="1"/>
    <n v="691"/>
    <n v="13840028.963565901"/>
    <n v="2076004.3445348851"/>
    <n v="11764024.619031036"/>
    <n v="-1"/>
    <m/>
    <n v="0.5"/>
    <n v="4784.814809233334"/>
    <n v="0"/>
    <x v="2"/>
    <n v="0.15"/>
    <x v="2"/>
    <s v="Buried"/>
    <n v="1"/>
    <n v="1"/>
    <d v="2026-03-01T00:00:00"/>
    <s v="None"/>
    <s v="Duration Doesn't Exsists"/>
    <s v="No ETA"/>
    <x v="1"/>
    <m/>
    <x v="0"/>
    <m/>
    <x v="2"/>
    <x v="2"/>
    <m/>
    <m/>
  </r>
  <r>
    <x v="14"/>
    <d v="2023-09-27T00:00:00"/>
    <x v="0"/>
    <x v="15"/>
    <x v="0"/>
    <n v="0"/>
    <n v="0"/>
    <s v="0"/>
    <s v="0"/>
    <s v="FEEDER ETC WORK - RETAIN BUDGET"/>
    <n v="0"/>
    <n v="0"/>
    <n v="11777000"/>
    <n v="5888500"/>
    <n v="5888500"/>
    <n v="-1"/>
    <m/>
    <m/>
    <n v="1500"/>
    <n v="0"/>
    <x v="0"/>
    <n v="0.5"/>
    <x v="0"/>
    <m/>
    <n v="0"/>
    <n v="0"/>
    <d v="2026-03-01T00:00:00"/>
    <s v="None"/>
    <s v="Duration Doesn't Exsists"/>
    <s v="No ETA"/>
    <x v="0"/>
    <m/>
    <x v="0"/>
    <m/>
    <x v="0"/>
    <x v="0"/>
    <m/>
    <m/>
  </r>
  <r>
    <x v="14"/>
    <d v="2023-09-27T00:00:00"/>
    <x v="0"/>
    <x v="15"/>
    <x v="17"/>
    <n v="0"/>
    <n v="0"/>
    <s v="0"/>
    <s v="0"/>
    <s v="FEEDER ETC WORK - RETAIN BUDGET"/>
    <n v="0"/>
    <n v="0"/>
    <n v="6000000"/>
    <n v="3000000"/>
    <n v="3000000"/>
    <n v="-1"/>
    <m/>
    <m/>
    <n v="0"/>
    <n v="0"/>
    <x v="0"/>
    <n v="0.5"/>
    <x v="0"/>
    <m/>
    <n v="0"/>
    <n v="0"/>
    <d v="2026-03-01T00:00:00"/>
    <s v="None"/>
    <s v="Duration Doesn't Exsists"/>
    <s v="No ETA"/>
    <x v="0"/>
    <m/>
    <x v="0"/>
    <m/>
    <x v="0"/>
    <x v="0"/>
    <m/>
    <m/>
  </r>
  <r>
    <x v="15"/>
    <d v="2024-01-18T00:00:00"/>
    <x v="13"/>
    <x v="16"/>
    <x v="262"/>
    <n v="2270"/>
    <n v="1135"/>
    <n v="1135"/>
    <n v="2270"/>
    <s v="LIVE - 100% Completed"/>
    <n v="1"/>
    <n v="1135"/>
    <n v="60990062.090554997"/>
    <n v="9148509.3135832492"/>
    <n v="51841552.77697175"/>
    <n v="-1"/>
    <m/>
    <n v="0.5"/>
    <n v="32492.763218249995"/>
    <n v="30129.502892999993"/>
    <x v="2"/>
    <n v="0.15"/>
    <x v="2"/>
    <s v="Buried"/>
    <n v="1"/>
    <n v="1"/>
    <d v="2026-03-01T00:00:00"/>
    <s v="None"/>
    <s v="Duration Doesn't Exsists"/>
    <s v="No ETA"/>
    <x v="1"/>
    <m/>
    <x v="0"/>
    <m/>
    <x v="2"/>
    <x v="2"/>
    <m/>
    <m/>
  </r>
  <r>
    <x v="15"/>
    <d v="2024-01-18T00:00:00"/>
    <x v="13"/>
    <x v="16"/>
    <x v="263"/>
    <n v="2308"/>
    <n v="1154"/>
    <n v="1154"/>
    <n v="2308"/>
    <s v="LIVE - 100% Completed"/>
    <n v="1"/>
    <n v="1154"/>
    <n v="59900388.915852003"/>
    <n v="8985058.3373777997"/>
    <n v="50915330.578474194"/>
    <n v="-1"/>
    <m/>
    <n v="0.5"/>
    <n v="31688.00612279999"/>
    <n v="28568.899979199989"/>
    <x v="2"/>
    <n v="0.15"/>
    <x v="2"/>
    <s v="Buried"/>
    <n v="1"/>
    <n v="1"/>
    <d v="2026-03-01T00:00:00"/>
    <s v="None"/>
    <s v="Duration Doesn't Exsists"/>
    <s v="No ETA"/>
    <x v="1"/>
    <m/>
    <x v="0"/>
    <m/>
    <x v="2"/>
    <x v="2"/>
    <m/>
    <m/>
  </r>
  <r>
    <x v="15"/>
    <d v="2024-01-18T00:00:00"/>
    <x v="13"/>
    <x v="16"/>
    <x v="264"/>
    <n v="1576"/>
    <n v="788"/>
    <n v="788"/>
    <n v="1576"/>
    <s v="LIVE - 100% Completed"/>
    <n v="1"/>
    <n v="788"/>
    <n v="54012524.106899999"/>
    <n v="8101878.6160349995"/>
    <n v="45910645.490865007"/>
    <n v="-0.5"/>
    <m/>
    <n v="0.5"/>
    <n v="29684.691000000003"/>
    <n v="26861.8"/>
    <x v="2"/>
    <n v="0.15"/>
    <x v="2"/>
    <s v="Buried"/>
    <n v="1"/>
    <n v="1"/>
    <d v="2026-03-01T00:00:00"/>
    <s v="None"/>
    <s v="Duration Doesn't Exsists"/>
    <s v="No ETA"/>
    <x v="1"/>
    <m/>
    <x v="0"/>
    <m/>
    <x v="2"/>
    <x v="2"/>
    <m/>
    <m/>
  </r>
  <r>
    <x v="15"/>
    <d v="2024-01-18T00:00:00"/>
    <x v="13"/>
    <x v="16"/>
    <x v="265"/>
    <n v="1548"/>
    <n v="774"/>
    <n v="774"/>
    <n v="1548"/>
    <s v="LIVE - 100% Completed"/>
    <n v="1"/>
    <n v="774"/>
    <n v="41952267.931557901"/>
    <n v="6292840.189733685"/>
    <n v="35659427.741824232"/>
    <n v="-1"/>
    <m/>
    <n v="0.5"/>
    <n v="22414.546658313753"/>
    <n v="20692.371941955"/>
    <x v="2"/>
    <n v="0.15"/>
    <x v="2"/>
    <s v="Buried"/>
    <n v="1"/>
    <n v="1"/>
    <d v="2026-03-01T00:00:00"/>
    <s v="None"/>
    <s v="Duration Doesn't Exsists"/>
    <s v="No ETA"/>
    <x v="1"/>
    <m/>
    <x v="0"/>
    <m/>
    <x v="2"/>
    <x v="2"/>
    <m/>
    <m/>
  </r>
  <r>
    <x v="15"/>
    <d v="2024-01-18T00:00:00"/>
    <x v="0"/>
    <x v="16"/>
    <x v="0"/>
    <n v="0"/>
    <n v="0"/>
    <s v="0"/>
    <s v="0"/>
    <s v="FEEDER ETC WORK - RETAIN BUDGET"/>
    <n v="0"/>
    <n v="0"/>
    <n v="27369620"/>
    <n v="13684810"/>
    <n v="13684810"/>
    <n v="-1"/>
    <m/>
    <m/>
    <n v="3832.7999999999997"/>
    <m/>
    <x v="0"/>
    <n v="0.5"/>
    <x v="0"/>
    <m/>
    <n v="0"/>
    <n v="0"/>
    <d v="2026-03-01T00:00:00"/>
    <s v="None"/>
    <s v="Duration Doesn't Exsists"/>
    <s v="No ETA"/>
    <x v="0"/>
    <m/>
    <x v="0"/>
    <m/>
    <x v="0"/>
    <x v="0"/>
    <m/>
    <m/>
  </r>
  <r>
    <x v="15"/>
    <d v="2024-01-18T00:00:00"/>
    <x v="0"/>
    <x v="16"/>
    <x v="17"/>
    <n v="0"/>
    <n v="0"/>
    <s v="0"/>
    <s v="0"/>
    <s v="FEEDER ETC WORK - RETAIN BUDGET"/>
    <n v="0"/>
    <n v="0"/>
    <n v="3740000"/>
    <n v="1870000"/>
    <n v="1870000"/>
    <n v="-1"/>
    <m/>
    <m/>
    <m/>
    <m/>
    <x v="0"/>
    <n v="0.5"/>
    <x v="0"/>
    <m/>
    <n v="0"/>
    <n v="0"/>
    <d v="2026-03-01T00:00:00"/>
    <s v="None"/>
    <s v="Duration Doesn't Exsists"/>
    <s v="No ETA"/>
    <x v="0"/>
    <m/>
    <x v="0"/>
    <m/>
    <x v="0"/>
    <x v="0"/>
    <m/>
    <m/>
  </r>
  <r>
    <x v="15"/>
    <d v="2024-01-18T00:00:00"/>
    <x v="0"/>
    <x v="16"/>
    <x v="266"/>
    <n v="0"/>
    <n v="0"/>
    <s v="0"/>
    <s v="0"/>
    <s v="FEEDER ETC WORK - RETAIN BUDGET"/>
    <n v="0"/>
    <n v="0"/>
    <n v="535000"/>
    <n v="267500"/>
    <n v="267500"/>
    <n v="-1"/>
    <m/>
    <m/>
    <n v="0"/>
    <m/>
    <x v="0"/>
    <n v="0.5"/>
    <x v="0"/>
    <m/>
    <n v="0"/>
    <n v="0"/>
    <d v="2026-03-01T00:00:00"/>
    <s v="None"/>
    <s v="Duration Doesn't Exsists"/>
    <s v="No ETA"/>
    <x v="0"/>
    <m/>
    <x v="0"/>
    <m/>
    <x v="0"/>
    <x v="0"/>
    <m/>
    <m/>
  </r>
  <r>
    <x v="16"/>
    <d v="2024-01-18T00:00:00"/>
    <x v="6"/>
    <x v="17"/>
    <x v="267"/>
    <n v="3018"/>
    <n v="1207.2"/>
    <n v="603.6"/>
    <n v="3018"/>
    <s v="LIVE - 50% Completed"/>
    <n v="0.5"/>
    <n v="1207.2"/>
    <n v="50000662.365668401"/>
    <n v="28750380.860259328"/>
    <n v="42500563.010818101"/>
    <n v="-1"/>
    <m/>
    <n v="0.4"/>
    <n v="15177.038803500001"/>
    <n v="37535.182948099988"/>
    <x v="1"/>
    <m/>
    <x v="2"/>
    <s v="Hybrid"/>
    <n v="0.5"/>
    <n v="0.5"/>
    <d v="2026-03-01T00:00:00"/>
    <n v="31"/>
    <n v="32"/>
    <n v="-6"/>
    <x v="2"/>
    <s v="Feb-Mar-26"/>
    <x v="3"/>
    <s v="Attachment and Hybrid Model/50% Live"/>
    <x v="2"/>
    <x v="4"/>
    <m/>
    <m/>
  </r>
  <r>
    <x v="16"/>
    <d v="2024-01-18T00:00:00"/>
    <x v="6"/>
    <x v="17"/>
    <x v="268"/>
    <n v="1734"/>
    <n v="693.6"/>
    <n v="346.8"/>
    <n v="1734"/>
    <s v="LIVE - 50% Completed"/>
    <n v="0.5"/>
    <n v="693.6"/>
    <n v="42127753.605209798"/>
    <n v="24223458.322995633"/>
    <n v="35808590.564428367"/>
    <n v="-0.34"/>
    <m/>
    <n v="0.4"/>
    <n v="21772.725491000001"/>
    <n v="10226.0543094"/>
    <x v="1"/>
    <m/>
    <x v="2"/>
    <s v="Hybrid"/>
    <n v="0.5"/>
    <n v="0.5"/>
    <d v="2026-03-01T00:00:00"/>
    <n v="31"/>
    <n v="32"/>
    <n v="-6"/>
    <x v="2"/>
    <s v="Feb-Mar-26"/>
    <x v="3"/>
    <s v="Attachment and Hybrid Model/50% Live"/>
    <x v="2"/>
    <x v="4"/>
    <m/>
    <m/>
  </r>
  <r>
    <x v="16"/>
    <d v="2024-01-18T00:00:00"/>
    <x v="6"/>
    <x v="17"/>
    <x v="269"/>
    <n v="972"/>
    <n v="388.8"/>
    <s v="0"/>
    <s v="0"/>
    <s v="NOT LIVE - RETAIN BUDGET"/>
    <n v="0"/>
    <n v="388.8"/>
    <n v="39086034.665946499"/>
    <n v="39086034.665946499"/>
    <n v="0"/>
    <n v="-0.85"/>
    <m/>
    <n v="0.4"/>
    <n v="18501.833692499997"/>
    <n v="17167.413599000003"/>
    <x v="2"/>
    <n v="0"/>
    <x v="1"/>
    <m/>
    <n v="0"/>
    <n v="0"/>
    <d v="2026-03-01T00:00:00"/>
    <s v="None"/>
    <s v="Duration Doesn't Exsists"/>
    <s v="No ETA"/>
    <x v="0"/>
    <s v="Not Given By BUH"/>
    <x v="4"/>
    <s v="Need to retain"/>
    <x v="1"/>
    <x v="1"/>
    <n v="2"/>
    <m/>
  </r>
  <r>
    <x v="16"/>
    <d v="2024-01-18T00:00:00"/>
    <x v="0"/>
    <x v="17"/>
    <x v="0"/>
    <n v="0"/>
    <n v="0"/>
    <s v="0"/>
    <s v="0"/>
    <s v="FEEDER ETC WORK - RETAIN BUDGET"/>
    <n v="0"/>
    <n v="0"/>
    <n v="38321700"/>
    <n v="19160850"/>
    <n v="19160850"/>
    <n v="-1"/>
    <m/>
    <m/>
    <n v="8400"/>
    <m/>
    <x v="0"/>
    <n v="0.5"/>
    <x v="0"/>
    <m/>
    <n v="0"/>
    <n v="0"/>
    <d v="2026-03-01T00:00:00"/>
    <s v="None"/>
    <s v="Duration Doesn't Exsists"/>
    <s v="No ETA"/>
    <x v="0"/>
    <m/>
    <x v="0"/>
    <m/>
    <x v="0"/>
    <x v="0"/>
    <m/>
    <m/>
  </r>
  <r>
    <x v="16"/>
    <d v="2024-01-18T00:00:00"/>
    <x v="6"/>
    <x v="17"/>
    <x v="270"/>
    <n v="960"/>
    <n v="384"/>
    <s v="0"/>
    <s v="0"/>
    <s v="NOT LIVE - RETAIN BUDGET"/>
    <n v="0"/>
    <n v="384"/>
    <n v="34570243.529329002"/>
    <n v="34570243.529329002"/>
    <n v="0"/>
    <n v="-0.85000000000000009"/>
    <m/>
    <n v="0.4"/>
    <n v="15736.324520000002"/>
    <n v="17396.834245950005"/>
    <x v="2"/>
    <n v="0"/>
    <x v="1"/>
    <m/>
    <n v="0"/>
    <n v="0"/>
    <d v="2026-03-01T00:00:00"/>
    <s v="None"/>
    <s v="Duration Doesn't Exsists"/>
    <s v="No ETA"/>
    <x v="0"/>
    <s v="Not Given By BUH"/>
    <x v="4"/>
    <s v="Need to retain"/>
    <x v="1"/>
    <x v="1"/>
    <n v="2"/>
    <m/>
  </r>
  <r>
    <x v="16"/>
    <d v="2024-01-18T00:00:00"/>
    <x v="6"/>
    <x v="17"/>
    <x v="271"/>
    <n v="1628"/>
    <n v="651.20000000000005"/>
    <s v="0"/>
    <s v="0"/>
    <s v="NOT LIVE - RETAIN BUDGET"/>
    <n v="0"/>
    <n v="651.20000000000005"/>
    <n v="25162162.4573665"/>
    <n v="25162162.457366496"/>
    <n v="0"/>
    <n v="-1"/>
    <m/>
    <n v="0.4"/>
    <n v="9673.8395925999976"/>
    <n v="9881.3528632999969"/>
    <x v="2"/>
    <n v="0"/>
    <x v="1"/>
    <m/>
    <n v="0"/>
    <n v="0"/>
    <d v="2026-03-01T00:00:00"/>
    <s v="None"/>
    <s v="Duration Doesn't Exsists"/>
    <s v="No ETA"/>
    <x v="0"/>
    <s v="Not Given By BUH"/>
    <x v="4"/>
    <s v="Need to retain"/>
    <x v="1"/>
    <x v="1"/>
    <n v="2"/>
    <n v="1"/>
  </r>
  <r>
    <x v="16"/>
    <d v="2024-01-18T00:00:00"/>
    <x v="6"/>
    <x v="17"/>
    <x v="272"/>
    <n v="828"/>
    <n v="331.20000000000005"/>
    <n v="331.20000000000005"/>
    <n v="828"/>
    <s v="LIVE - 100% Completed"/>
    <n v="1"/>
    <n v="331.20000000000005"/>
    <n v="16227439.495999999"/>
    <n v="2434115.9243999999"/>
    <n v="13793323.571599999"/>
    <n v="-1"/>
    <m/>
    <n v="0.4"/>
    <n v="3012.9999999999995"/>
    <n v="14874"/>
    <x v="1"/>
    <n v="0.15"/>
    <x v="2"/>
    <s v="Hybrid"/>
    <n v="1"/>
    <n v="1"/>
    <d v="2026-03-01T00:00:00"/>
    <s v="None"/>
    <s v="Duration Doesn't Exsists"/>
    <s v="No ETA"/>
    <x v="1"/>
    <m/>
    <x v="0"/>
    <m/>
    <x v="2"/>
    <x v="2"/>
    <m/>
    <m/>
  </r>
  <r>
    <x v="16"/>
    <d v="2024-01-18T00:00:00"/>
    <x v="6"/>
    <x v="17"/>
    <x v="273"/>
    <n v="1104"/>
    <n v="441.6"/>
    <n v="441.6"/>
    <n v="1104"/>
    <s v="LIVE - 100% Completed"/>
    <n v="1"/>
    <n v="441.6"/>
    <n v="15047904.388499999"/>
    <n v="2257185.6582749998"/>
    <n v="12790718.730225001"/>
    <n v="0"/>
    <m/>
    <n v="0.4"/>
    <n v="4204.8"/>
    <n v="11907.2"/>
    <x v="2"/>
    <n v="0.15"/>
    <x v="2"/>
    <s v="Buried"/>
    <n v="1"/>
    <n v="1"/>
    <d v="2026-03-01T00:00:00"/>
    <s v="None"/>
    <s v="Duration Doesn't Exsists"/>
    <s v="No ETA"/>
    <x v="1"/>
    <m/>
    <x v="0"/>
    <s v="Running over Askari's Buried Network"/>
    <x v="2"/>
    <x v="2"/>
    <m/>
    <m/>
  </r>
  <r>
    <x v="16"/>
    <d v="2024-01-18T00:00:00"/>
    <x v="6"/>
    <x v="17"/>
    <x v="274"/>
    <n v="720"/>
    <n v="288"/>
    <n v="288"/>
    <n v="720"/>
    <s v="LIVE - 100% Completed"/>
    <n v="1"/>
    <n v="288"/>
    <n v="7568487.9035"/>
    <n v="1135273.1855249999"/>
    <n v="6433214.7179749999"/>
    <n v="-1"/>
    <m/>
    <n v="0.4"/>
    <n v="1852.5"/>
    <n v="6008"/>
    <x v="2"/>
    <n v="0.15"/>
    <x v="2"/>
    <s v="Buried"/>
    <n v="1"/>
    <n v="1"/>
    <d v="2026-03-01T00:00:00"/>
    <s v="None"/>
    <s v="Duration Doesn't Exsists"/>
    <s v="No ETA"/>
    <x v="1"/>
    <m/>
    <x v="0"/>
    <s v="Running over Askari's Buried Network"/>
    <x v="2"/>
    <x v="2"/>
    <m/>
    <m/>
  </r>
  <r>
    <x v="16"/>
    <d v="2024-01-18T00:00:00"/>
    <x v="0"/>
    <x v="17"/>
    <x v="275"/>
    <n v="0"/>
    <n v="0"/>
    <s v="0"/>
    <s v="0"/>
    <s v="FEEDER ETC WORK - RETAIN BUDGET"/>
    <n v="0"/>
    <n v="0"/>
    <n v="6796800"/>
    <n v="3398400"/>
    <n v="3398400"/>
    <n v="-0.85"/>
    <m/>
    <m/>
    <n v="0"/>
    <m/>
    <x v="0"/>
    <n v="0.5"/>
    <x v="0"/>
    <m/>
    <n v="0"/>
    <n v="0"/>
    <d v="2026-03-01T00:00:00"/>
    <s v="None"/>
    <s v="Duration Doesn't Exsists"/>
    <s v="No ETA"/>
    <x v="0"/>
    <m/>
    <x v="0"/>
    <m/>
    <x v="0"/>
    <x v="0"/>
    <m/>
    <m/>
  </r>
  <r>
    <x v="16"/>
    <d v="2024-01-18T00:00:00"/>
    <x v="0"/>
    <x v="17"/>
    <x v="17"/>
    <n v="0"/>
    <n v="0"/>
    <s v="0"/>
    <s v="0"/>
    <s v="FEEDER ETC WORK - RETAIN BUDGET"/>
    <n v="0"/>
    <n v="0"/>
    <n v="4275000"/>
    <n v="2137500"/>
    <n v="2137500"/>
    <n v="-1"/>
    <m/>
    <m/>
    <m/>
    <m/>
    <x v="0"/>
    <n v="0.5"/>
    <x v="0"/>
    <m/>
    <n v="0"/>
    <n v="0"/>
    <d v="2026-03-01T00:00:00"/>
    <s v="None"/>
    <s v="Duration Doesn't Exsists"/>
    <s v="No ETA"/>
    <x v="0"/>
    <m/>
    <x v="0"/>
    <m/>
    <x v="0"/>
    <x v="0"/>
    <m/>
    <m/>
  </r>
  <r>
    <x v="16"/>
    <d v="2024-01-18T00:00:00"/>
    <x v="6"/>
    <x v="17"/>
    <x v="276"/>
    <n v="216"/>
    <n v="86.4"/>
    <n v="43.2"/>
    <n v="216"/>
    <s v="LIVE - 50% Completed"/>
    <n v="0.5"/>
    <n v="43.2"/>
    <n v="2902263.4491989599"/>
    <n v="1668801.483289402"/>
    <n v="1233461.965909559"/>
    <n v="-1"/>
    <m/>
    <n v="0.4"/>
    <n v="413.90193449999998"/>
    <n v="344.91827875000001"/>
    <x v="2"/>
    <m/>
    <x v="2"/>
    <s v="Buried"/>
    <n v="0.5"/>
    <n v="0.5"/>
    <d v="2026-03-01T00:00:00"/>
    <n v="31"/>
    <n v="32"/>
    <n v="-6"/>
    <x v="2"/>
    <s v="Feb-Mar-26"/>
    <x v="3"/>
    <s v="6 Buildings Live-6 Remaining"/>
    <x v="2"/>
    <x v="4"/>
    <n v="1"/>
    <m/>
  </r>
  <r>
    <x v="16"/>
    <d v="2024-01-18T00:00:00"/>
    <x v="6"/>
    <x v="17"/>
    <x v="277"/>
    <n v="228"/>
    <n v="91.2"/>
    <n v="91.2"/>
    <n v="228"/>
    <s v="LIVE - 100% Completed"/>
    <n v="1"/>
    <n v="91.2"/>
    <n v="2749976.3420000002"/>
    <n v="412496.45130000002"/>
    <n v="2337479.8907000003"/>
    <n v="-1"/>
    <m/>
    <n v="0.4"/>
    <n v="636"/>
    <n v="2468.8000000000002"/>
    <x v="2"/>
    <n v="0.15"/>
    <x v="2"/>
    <s v="Buried"/>
    <n v="1"/>
    <n v="1"/>
    <d v="2026-03-01T00:00:00"/>
    <s v="None"/>
    <s v="Duration Doesn't Exsists"/>
    <s v="No ETA"/>
    <x v="1"/>
    <m/>
    <x v="0"/>
    <s v="Running over Askari's Buried Network"/>
    <x v="2"/>
    <x v="2"/>
    <m/>
    <m/>
  </r>
  <r>
    <x v="16"/>
    <d v="2024-01-18T00:00:00"/>
    <x v="0"/>
    <x v="17"/>
    <x v="266"/>
    <n v="0"/>
    <n v="0"/>
    <s v="0"/>
    <s v="0"/>
    <s v="FEEDER ETC WORK - RETAIN BUDGET"/>
    <n v="0"/>
    <n v="0"/>
    <n v="1100000"/>
    <n v="550000"/>
    <n v="550000"/>
    <n v="0"/>
    <m/>
    <m/>
    <n v="0"/>
    <m/>
    <x v="0"/>
    <n v="0.5"/>
    <x v="0"/>
    <m/>
    <n v="0"/>
    <n v="0"/>
    <d v="2026-03-01T00:00:00"/>
    <s v="None"/>
    <s v="Duration Doesn't Exsists"/>
    <s v="No ETA"/>
    <x v="0"/>
    <m/>
    <x v="0"/>
    <m/>
    <x v="0"/>
    <x v="0"/>
    <m/>
    <n v="2"/>
  </r>
  <r>
    <x v="16"/>
    <d v="2024-01-18T00:00:00"/>
    <x v="0"/>
    <x v="17"/>
    <x v="278"/>
    <n v="0"/>
    <n v="0"/>
    <s v="0"/>
    <s v="0"/>
    <s v="FEEDER ETC WORK - RETAIN BUDGET"/>
    <n v="0"/>
    <n v="0"/>
    <n v="50000"/>
    <n v="25000"/>
    <n v="25000"/>
    <n v="-1"/>
    <m/>
    <m/>
    <n v="0"/>
    <m/>
    <x v="0"/>
    <n v="0.5"/>
    <x v="0"/>
    <m/>
    <n v="0"/>
    <n v="0"/>
    <d v="2026-03-01T00:00:00"/>
    <s v="None"/>
    <s v="Duration Doesn't Exsists"/>
    <s v="No ETA"/>
    <x v="0"/>
    <m/>
    <x v="0"/>
    <m/>
    <x v="0"/>
    <x v="0"/>
    <m/>
    <m/>
  </r>
  <r>
    <x v="17"/>
    <d v="2024-01-09T00:00:00"/>
    <x v="0"/>
    <x v="18"/>
    <x v="0"/>
    <n v="0"/>
    <n v="0"/>
    <s v="0"/>
    <s v="0"/>
    <s v="FEEDER ETC WORK - RETAIN BUDGET"/>
    <n v="0"/>
    <n v="0"/>
    <n v="28370300"/>
    <n v="14185150"/>
    <n v="14185150"/>
    <n v="-1"/>
    <m/>
    <m/>
    <n v="5700"/>
    <m/>
    <x v="0"/>
    <n v="0.5"/>
    <x v="0"/>
    <m/>
    <n v="0"/>
    <n v="0"/>
    <d v="2026-03-01T00:00:00"/>
    <s v="None"/>
    <s v="Duration Doesn't Exsists"/>
    <s v="No ETA"/>
    <x v="0"/>
    <m/>
    <x v="0"/>
    <m/>
    <x v="0"/>
    <x v="0"/>
    <m/>
    <m/>
  </r>
  <r>
    <x v="17"/>
    <d v="2024-01-09T00:00:00"/>
    <x v="6"/>
    <x v="18"/>
    <x v="279"/>
    <n v="2366"/>
    <n v="946.40000000000009"/>
    <s v="0"/>
    <s v="0"/>
    <s v="NOT LIVE - RETAIN BUDGET"/>
    <n v="1"/>
    <n v="946.40000000000009"/>
    <n v="22536237.579333302"/>
    <n v="3380435.6368999952"/>
    <n v="19155801.942433331"/>
    <n v="-1"/>
    <m/>
    <n v="0.4"/>
    <n v="3988.2"/>
    <n v="20634"/>
    <x v="1"/>
    <n v="1"/>
    <x v="1"/>
    <m/>
    <n v="1"/>
    <n v="1"/>
    <d v="2026-03-01T00:00:00"/>
    <n v="0"/>
    <n v="1"/>
    <n v="-37"/>
    <x v="1"/>
    <n v="46054"/>
    <x v="5"/>
    <s v="Civil work completed"/>
    <x v="4"/>
    <x v="1"/>
    <n v="1"/>
    <m/>
  </r>
  <r>
    <x v="17"/>
    <d v="2024-01-09T00:00:00"/>
    <x v="6"/>
    <x v="18"/>
    <x v="280"/>
    <n v="1320"/>
    <n v="528"/>
    <s v="0"/>
    <s v="0"/>
    <s v="NOT LIVE - RETAIN BUDGET"/>
    <n v="0"/>
    <n v="528"/>
    <n v="19981192.245999999"/>
    <n v="19981192.245999999"/>
    <n v="0"/>
    <n v="-1"/>
    <m/>
    <n v="0.4"/>
    <n v="4956.5"/>
    <n v="17536.5"/>
    <x v="1"/>
    <n v="0"/>
    <x v="1"/>
    <m/>
    <n v="0"/>
    <n v="0"/>
    <d v="2026-03-01T00:00:00"/>
    <n v="61"/>
    <n v="62"/>
    <n v="24"/>
    <x v="0"/>
    <n v="46143"/>
    <x v="6"/>
    <s v="Need to retain"/>
    <x v="1"/>
    <x v="1"/>
    <n v="1"/>
    <m/>
  </r>
  <r>
    <x v="17"/>
    <d v="2024-01-09T00:00:00"/>
    <x v="6"/>
    <x v="18"/>
    <x v="281"/>
    <n v="846"/>
    <n v="338.40000000000003"/>
    <s v="0"/>
    <s v="0"/>
    <s v="NOT LIVE - RETAIN BUDGET"/>
    <n v="0"/>
    <n v="338.40000000000003"/>
    <n v="16077278.366666701"/>
    <n v="16077278.366666701"/>
    <n v="0"/>
    <n v="-1"/>
    <m/>
    <n v="0.4"/>
    <n v="3448.85"/>
    <n v="14593.5"/>
    <x v="1"/>
    <n v="0"/>
    <x v="1"/>
    <m/>
    <n v="0"/>
    <n v="0"/>
    <d v="2026-03-01T00:00:00"/>
    <n v="92"/>
    <n v="93"/>
    <n v="55"/>
    <x v="0"/>
    <n v="46174"/>
    <x v="7"/>
    <s v="Need to retain"/>
    <x v="1"/>
    <x v="1"/>
    <n v="1"/>
    <m/>
  </r>
  <r>
    <x v="17"/>
    <d v="2024-01-09T00:00:00"/>
    <x v="6"/>
    <x v="18"/>
    <x v="282"/>
    <n v="1540"/>
    <n v="616"/>
    <s v="0"/>
    <s v="0"/>
    <s v="NOT LIVE - RETAIN BUDGET"/>
    <n v="1"/>
    <n v="616"/>
    <n v="15232268.924666701"/>
    <n v="2284840.3387000049"/>
    <n v="12947428.585966665"/>
    <n v="-0.5"/>
    <m/>
    <n v="0.4"/>
    <n v="3027.95"/>
    <n v="13503"/>
    <x v="1"/>
    <n v="1"/>
    <x v="1"/>
    <m/>
    <n v="1"/>
    <n v="1"/>
    <d v="2026-03-01T00:00:00"/>
    <n v="0"/>
    <n v="1"/>
    <n v="-37"/>
    <x v="1"/>
    <n v="46054"/>
    <x v="5"/>
    <s v="Civil work completed"/>
    <x v="4"/>
    <x v="1"/>
    <n v="1"/>
    <m/>
  </r>
  <r>
    <x v="17"/>
    <d v="2024-01-09T00:00:00"/>
    <x v="6"/>
    <x v="18"/>
    <x v="283"/>
    <n v="694"/>
    <n v="277.60000000000002"/>
    <n v="277.60000000000002"/>
    <n v="694"/>
    <s v="LIVE - 100% Completed"/>
    <n v="1"/>
    <n v="277.60000000000002"/>
    <n v="14738549.5"/>
    <n v="2210782.4249999998"/>
    <n v="12527767.074999999"/>
    <n v="-1"/>
    <m/>
    <n v="0.4"/>
    <n v="4373.45"/>
    <n v="11558.4"/>
    <x v="1"/>
    <n v="0.15"/>
    <x v="2"/>
    <s v="Hybrid"/>
    <n v="1"/>
    <n v="1"/>
    <d v="2026-03-01T00:00:00"/>
    <s v="None"/>
    <s v="Duration Doesn't Exsists"/>
    <s v="No ETA"/>
    <x v="1"/>
    <m/>
    <x v="0"/>
    <m/>
    <x v="2"/>
    <x v="2"/>
    <m/>
    <m/>
  </r>
  <r>
    <x v="17"/>
    <d v="2024-01-09T00:00:00"/>
    <x v="6"/>
    <x v="18"/>
    <x v="284"/>
    <n v="962"/>
    <n v="384.8"/>
    <n v="384.8"/>
    <n v="962"/>
    <s v="LIVE - 100% Completed"/>
    <n v="1"/>
    <n v="384.8"/>
    <n v="14712946.145433599"/>
    <n v="2206941.9218150396"/>
    <n v="12506004.223618571"/>
    <n v="-1"/>
    <m/>
    <n v="0.4"/>
    <n v="3792.5673429846579"/>
    <n v="12190.754532977453"/>
    <x v="1"/>
    <n v="0.15"/>
    <x v="2"/>
    <s v="Hybrid"/>
    <n v="1"/>
    <n v="1"/>
    <d v="2026-03-01T00:00:00"/>
    <s v="None"/>
    <s v="Duration Doesn't Exsists"/>
    <s v="No ETA"/>
    <x v="1"/>
    <m/>
    <x v="0"/>
    <m/>
    <x v="2"/>
    <x v="2"/>
    <m/>
    <n v="1"/>
  </r>
  <r>
    <x v="17"/>
    <d v="2024-01-09T00:00:00"/>
    <x v="6"/>
    <x v="18"/>
    <x v="285"/>
    <n v="898"/>
    <n v="359.20000000000005"/>
    <n v="359.20000000000005"/>
    <n v="898"/>
    <s v="LIVE - 100% Completed"/>
    <n v="1"/>
    <n v="359.20000000000005"/>
    <n v="12654960.868000001"/>
    <n v="1898244.1302"/>
    <n v="10756716.7378"/>
    <n v="-1"/>
    <m/>
    <n v="0.4"/>
    <n v="3339.7000000000003"/>
    <n v="10666.25"/>
    <x v="1"/>
    <n v="0.15"/>
    <x v="2"/>
    <s v="Hybrid"/>
    <n v="1"/>
    <n v="1"/>
    <d v="2026-03-01T00:00:00"/>
    <s v="None"/>
    <s v="Duration Doesn't Exsists"/>
    <s v="No ETA"/>
    <x v="1"/>
    <m/>
    <x v="0"/>
    <m/>
    <x v="2"/>
    <x v="2"/>
    <m/>
    <n v="1"/>
  </r>
  <r>
    <x v="17"/>
    <d v="2024-01-09T00:00:00"/>
    <x v="6"/>
    <x v="18"/>
    <x v="286"/>
    <n v="824"/>
    <n v="329.6"/>
    <s v="0"/>
    <s v="0"/>
    <s v="NOT LIVE - RETAIN BUDGET"/>
    <n v="0"/>
    <n v="329.6"/>
    <n v="12061812.312666699"/>
    <n v="12061812.312666699"/>
    <n v="0"/>
    <n v="-0.5"/>
    <m/>
    <n v="0.4"/>
    <n v="2740.45"/>
    <n v="10671"/>
    <x v="1"/>
    <n v="0"/>
    <x v="1"/>
    <m/>
    <n v="0"/>
    <n v="0"/>
    <d v="2026-03-01T00:00:00"/>
    <n v="61"/>
    <n v="62"/>
    <n v="24"/>
    <x v="0"/>
    <n v="46143"/>
    <x v="6"/>
    <s v="Need to retain"/>
    <x v="1"/>
    <x v="1"/>
    <n v="1"/>
    <n v="1"/>
  </r>
  <r>
    <x v="17"/>
    <d v="2024-01-09T00:00:00"/>
    <x v="6"/>
    <x v="18"/>
    <x v="287"/>
    <n v="984"/>
    <n v="393.6"/>
    <s v="0"/>
    <s v="0"/>
    <s v="NOT LIVE - RETAIN BUDGET"/>
    <n v="0"/>
    <n v="393.6"/>
    <n v="11355424.3333333"/>
    <n v="11355424.3333333"/>
    <n v="0"/>
    <n v="-0.5"/>
    <m/>
    <n v="0.4"/>
    <n v="2208"/>
    <n v="10990.5"/>
    <x v="1"/>
    <n v="0"/>
    <x v="1"/>
    <m/>
    <n v="0"/>
    <n v="0"/>
    <d v="2026-03-01T00:00:00"/>
    <n v="92"/>
    <n v="93"/>
    <n v="55"/>
    <x v="0"/>
    <n v="46174"/>
    <x v="7"/>
    <s v="Need to retain"/>
    <x v="1"/>
    <x v="1"/>
    <n v="1"/>
    <n v="1"/>
  </r>
  <r>
    <x v="17"/>
    <d v="2024-01-09T00:00:00"/>
    <x v="6"/>
    <x v="18"/>
    <x v="288"/>
    <n v="944"/>
    <n v="377.6"/>
    <s v="0"/>
    <s v="0"/>
    <s v="NOT LIVE - RETAIN BUDGET"/>
    <n v="0"/>
    <n v="377.6"/>
    <n v="9419404.5166666694"/>
    <n v="9419404.5166666694"/>
    <n v="0"/>
    <n v="-0.85000000000000009"/>
    <m/>
    <n v="0.4"/>
    <n v="1698.55"/>
    <n v="8317.5"/>
    <x v="1"/>
    <n v="0"/>
    <x v="1"/>
    <m/>
    <n v="0"/>
    <n v="0"/>
    <d v="2026-03-01T00:00:00"/>
    <n v="122"/>
    <n v="123"/>
    <n v="85"/>
    <x v="0"/>
    <n v="46204"/>
    <x v="2"/>
    <s v="Need to retain"/>
    <x v="1"/>
    <x v="1"/>
    <n v="1"/>
    <m/>
  </r>
  <r>
    <x v="17"/>
    <d v="2024-01-09T00:00:00"/>
    <x v="6"/>
    <x v="18"/>
    <x v="289"/>
    <n v="814"/>
    <n v="325.60000000000002"/>
    <s v="0"/>
    <s v="0"/>
    <s v="REMOVE BUDGET (P)"/>
    <n v="0"/>
    <n v="325.60000000000002"/>
    <n v="9337513.4212587103"/>
    <n v="0"/>
    <n v="9337513.4212587066"/>
    <n v="-1"/>
    <m/>
    <n v="0.4"/>
    <n v="1846.2058307999976"/>
    <n v="6940.2233961183174"/>
    <x v="2"/>
    <m/>
    <x v="1"/>
    <m/>
    <n v="0"/>
    <n v="0"/>
    <d v="2026-03-01T00:00:00"/>
    <s v="None"/>
    <s v="Duration Doesn't Exsists"/>
    <s v="No ETA"/>
    <x v="0"/>
    <m/>
    <x v="0"/>
    <s v="Need to remove from Budget"/>
    <x v="5"/>
    <x v="5"/>
    <m/>
    <m/>
  </r>
  <r>
    <x v="17"/>
    <d v="2024-01-09T00:00:00"/>
    <x v="6"/>
    <x v="18"/>
    <x v="290"/>
    <n v="1118"/>
    <n v="447.20000000000005"/>
    <s v="0"/>
    <s v="0"/>
    <s v="NOT LIVE - RETAIN BUDGET"/>
    <n v="0"/>
    <n v="447.20000000000005"/>
    <n v="8092254.3293333296"/>
    <n v="8092254.3293333296"/>
    <n v="0"/>
    <n v="-1"/>
    <m/>
    <n v="0.4"/>
    <n v="1210.9499999999998"/>
    <n v="7401"/>
    <x v="1"/>
    <n v="0"/>
    <x v="1"/>
    <m/>
    <n v="0"/>
    <n v="0"/>
    <d v="2026-03-01T00:00:00"/>
    <n v="31"/>
    <n v="32"/>
    <n v="-6"/>
    <x v="0"/>
    <n v="46113"/>
    <x v="3"/>
    <s v="Need to retain"/>
    <x v="1"/>
    <x v="1"/>
    <n v="1"/>
    <m/>
  </r>
  <r>
    <x v="17"/>
    <d v="2024-01-09T00:00:00"/>
    <x v="0"/>
    <x v="18"/>
    <x v="17"/>
    <n v="0"/>
    <n v="0"/>
    <s v="0"/>
    <s v="0"/>
    <s v="FEEDER ETC WORK - RETAIN BUDGET"/>
    <n v="0"/>
    <n v="0"/>
    <n v="3280000"/>
    <n v="1640000"/>
    <n v="1640000"/>
    <n v="-1"/>
    <m/>
    <m/>
    <m/>
    <m/>
    <x v="0"/>
    <n v="0.5"/>
    <x v="0"/>
    <m/>
    <n v="0"/>
    <n v="0"/>
    <d v="2026-03-01T00:00:00"/>
    <s v="None"/>
    <s v="Duration Doesn't Exsists"/>
    <s v="No ETA"/>
    <x v="0"/>
    <m/>
    <x v="0"/>
    <m/>
    <x v="0"/>
    <x v="0"/>
    <m/>
    <m/>
  </r>
  <r>
    <x v="18"/>
    <d v="2024-01-19T00:00:00"/>
    <x v="6"/>
    <x v="19"/>
    <x v="291"/>
    <n v="3086"/>
    <n v="1234.4000000000001"/>
    <s v="0"/>
    <s v="0"/>
    <s v="NOT LIVE - RETAIN BUDGET"/>
    <n v="0.25"/>
    <n v="1234.4000000000001"/>
    <n v="65205216.987042703"/>
    <n v="51349108.377296135"/>
    <n v="13856108.609746575"/>
    <n v="-0.85000000000000009"/>
    <m/>
    <n v="0.4"/>
    <n v="33751.263014286313"/>
    <n v="28797.228172509313"/>
    <x v="2"/>
    <n v="0.25"/>
    <x v="1"/>
    <m/>
    <n v="0.25"/>
    <n v="0.25"/>
    <d v="2026-03-01T00:00:00"/>
    <n v="31"/>
    <n v="32"/>
    <n v="-6"/>
    <x v="2"/>
    <n v="46113"/>
    <x v="3"/>
    <s v="Duct Plan Shared"/>
    <x v="4"/>
    <x v="1"/>
    <n v="1"/>
    <m/>
  </r>
  <r>
    <x v="18"/>
    <d v="2024-01-19T00:00:00"/>
    <x v="6"/>
    <x v="19"/>
    <x v="292"/>
    <n v="2232"/>
    <n v="892.80000000000007"/>
    <n v="892.80000000000007"/>
    <n v="2232"/>
    <s v="LIVE - 100% Completed"/>
    <n v="1"/>
    <n v="892.80000000000007"/>
    <n v="49814022.874247201"/>
    <n v="7472103.4311370803"/>
    <n v="42341919.443110108"/>
    <n v="-0.85000000000000009"/>
    <m/>
    <n v="0.4"/>
    <n v="27165.946751249994"/>
    <n v="25218.667265999989"/>
    <x v="2"/>
    <n v="0.15"/>
    <x v="2"/>
    <s v="Buried"/>
    <n v="1"/>
    <n v="1"/>
    <d v="2026-03-01T00:00:00"/>
    <s v="None"/>
    <s v="Duration Doesn't Exsists"/>
    <s v="No ETA"/>
    <x v="1"/>
    <m/>
    <x v="0"/>
    <m/>
    <x v="2"/>
    <x v="2"/>
    <m/>
    <n v="1"/>
  </r>
  <r>
    <x v="18"/>
    <d v="2024-01-19T00:00:00"/>
    <x v="0"/>
    <x v="19"/>
    <x v="0"/>
    <n v="0"/>
    <n v="0"/>
    <s v="0"/>
    <s v="0"/>
    <s v="FEEDER ETC WORK - RETAIN BUDGET"/>
    <n v="0"/>
    <n v="0"/>
    <n v="47108350"/>
    <n v="23554175"/>
    <n v="23554175"/>
    <n v="0"/>
    <m/>
    <m/>
    <n v="13560"/>
    <m/>
    <x v="0"/>
    <n v="0.5"/>
    <x v="0"/>
    <m/>
    <n v="0"/>
    <n v="0"/>
    <d v="2026-03-01T00:00:00"/>
    <s v="None"/>
    <s v="Duration Doesn't Exsists"/>
    <s v="No ETA"/>
    <x v="0"/>
    <m/>
    <x v="0"/>
    <m/>
    <x v="0"/>
    <x v="0"/>
    <m/>
    <m/>
  </r>
  <r>
    <x v="18"/>
    <d v="2024-01-19T00:00:00"/>
    <x v="6"/>
    <x v="19"/>
    <x v="293"/>
    <n v="2106"/>
    <n v="842.40000000000009"/>
    <s v="0"/>
    <s v="0"/>
    <s v="NOT LIVE - RETAIN BUDGET"/>
    <n v="0"/>
    <n v="842.40000000000009"/>
    <n v="39895632.590826303"/>
    <n v="39895632.590826303"/>
    <n v="0"/>
    <n v="-0.85000000000000009"/>
    <m/>
    <n v="0.4"/>
    <n v="22634.977276199999"/>
    <n v="21018.675486"/>
    <x v="2"/>
    <n v="0"/>
    <x v="1"/>
    <m/>
    <n v="0"/>
    <n v="0"/>
    <d v="2026-03-01T00:00:00"/>
    <s v="None"/>
    <s v="Duration Doesn't Exsists"/>
    <s v="No ETA"/>
    <x v="0"/>
    <s v="Not Given By BUH"/>
    <x v="4"/>
    <s v="Need to retain"/>
    <x v="1"/>
    <x v="1"/>
    <n v="2"/>
    <n v="1"/>
  </r>
  <r>
    <x v="18"/>
    <d v="2024-01-19T00:00:00"/>
    <x v="6"/>
    <x v="19"/>
    <x v="294"/>
    <n v="2268"/>
    <n v="907.2"/>
    <n v="907.2"/>
    <n v="2268"/>
    <s v="LIVE - 100% Completed"/>
    <n v="1"/>
    <n v="907.2"/>
    <n v="39719478.4951832"/>
    <n v="5957921.7742774794"/>
    <n v="33761556.720905736"/>
    <n v="-1"/>
    <m/>
    <n v="0.4"/>
    <n v="20815.722293115497"/>
    <n v="21072.582994920598"/>
    <x v="2"/>
    <n v="0.15"/>
    <x v="2"/>
    <s v="Buried"/>
    <n v="1"/>
    <n v="1"/>
    <d v="2026-03-01T00:00:00"/>
    <s v="None"/>
    <s v="Duration Doesn't Exsists"/>
    <s v="No ETA"/>
    <x v="1"/>
    <m/>
    <x v="0"/>
    <m/>
    <x v="2"/>
    <x v="2"/>
    <m/>
    <m/>
  </r>
  <r>
    <x v="18"/>
    <d v="2024-01-19T00:00:00"/>
    <x v="6"/>
    <x v="19"/>
    <x v="295"/>
    <n v="2210"/>
    <n v="884"/>
    <n v="884"/>
    <n v="2210"/>
    <s v="LIVE - 100% Completed"/>
    <n v="1"/>
    <n v="884"/>
    <n v="38711034.931862198"/>
    <n v="5806655.2397793299"/>
    <n v="32904379.692082863"/>
    <n v="-1"/>
    <m/>
    <n v="0.4"/>
    <n v="20894.583999949999"/>
    <n v="19995.721835999997"/>
    <x v="2"/>
    <n v="0.15"/>
    <x v="2"/>
    <s v="Buried"/>
    <n v="1"/>
    <n v="1"/>
    <d v="2026-03-01T00:00:00"/>
    <s v="None"/>
    <s v="Duration Doesn't Exsists"/>
    <s v="No ETA"/>
    <x v="1"/>
    <m/>
    <x v="0"/>
    <m/>
    <x v="2"/>
    <x v="2"/>
    <m/>
    <n v="1"/>
  </r>
  <r>
    <x v="18"/>
    <d v="2024-01-19T00:00:00"/>
    <x v="6"/>
    <x v="19"/>
    <x v="296"/>
    <n v="1526"/>
    <n v="610.4"/>
    <s v="0"/>
    <s v="0"/>
    <s v="REMOVE BUDGET (P)"/>
    <n v="0"/>
    <n v="610.4"/>
    <n v="23697315.416666701"/>
    <n v="0"/>
    <n v="23697315.416666664"/>
    <n v="-1"/>
    <m/>
    <n v="0.4"/>
    <n v="7337.4000000000005"/>
    <n v="20817"/>
    <x v="2"/>
    <m/>
    <x v="1"/>
    <m/>
    <n v="0"/>
    <n v="0"/>
    <d v="2026-03-01T00:00:00"/>
    <s v="None"/>
    <s v="Duration Doesn't Exsists"/>
    <s v="No ETA"/>
    <x v="0"/>
    <m/>
    <x v="0"/>
    <s v="Need to remove from Budget"/>
    <x v="5"/>
    <x v="5"/>
    <m/>
    <m/>
  </r>
  <r>
    <x v="18"/>
    <d v="2024-01-19T00:00:00"/>
    <x v="6"/>
    <x v="19"/>
    <x v="297"/>
    <n v="1206"/>
    <n v="482.40000000000003"/>
    <s v="0"/>
    <s v="0"/>
    <s v="REMOVE BUDGET (P)"/>
    <n v="0"/>
    <n v="482.40000000000003"/>
    <n v="20897023.958333299"/>
    <n v="0"/>
    <n v="20897023.958333336"/>
    <n v="-1"/>
    <m/>
    <n v="0.4"/>
    <n v="7545.3"/>
    <n v="19717.5"/>
    <x v="2"/>
    <m/>
    <x v="1"/>
    <m/>
    <n v="0"/>
    <n v="0"/>
    <d v="2026-03-01T00:00:00"/>
    <s v="None"/>
    <s v="Duration Doesn't Exsists"/>
    <s v="No ETA"/>
    <x v="0"/>
    <m/>
    <x v="0"/>
    <s v="Need to remove from Budget"/>
    <x v="5"/>
    <x v="5"/>
    <m/>
    <n v="1"/>
  </r>
  <r>
    <x v="18"/>
    <d v="2024-01-19T00:00:00"/>
    <x v="6"/>
    <x v="19"/>
    <x v="298"/>
    <n v="776"/>
    <n v="310.40000000000003"/>
    <s v="0"/>
    <s v="0"/>
    <s v="NOT LIVE - RETAIN BUDGET"/>
    <n v="0"/>
    <n v="310.40000000000003"/>
    <n v="18028082.9882458"/>
    <n v="18028082.9882458"/>
    <n v="0"/>
    <n v="-1"/>
    <m/>
    <n v="0.4"/>
    <n v="9468.5702087698483"/>
    <n v="7634.628187262847"/>
    <x v="2"/>
    <n v="0"/>
    <x v="1"/>
    <m/>
    <n v="0"/>
    <n v="0"/>
    <d v="2026-03-01T00:00:00"/>
    <s v="None"/>
    <s v="Duration Doesn't Exsists"/>
    <s v="No ETA"/>
    <x v="0"/>
    <s v="Not Given By BUH"/>
    <x v="4"/>
    <s v="Need to retain"/>
    <x v="1"/>
    <x v="1"/>
    <n v="2"/>
    <m/>
  </r>
  <r>
    <x v="18"/>
    <d v="2024-01-19T00:00:00"/>
    <x v="6"/>
    <x v="19"/>
    <x v="299"/>
    <n v="1200"/>
    <n v="480"/>
    <s v="0"/>
    <s v="0"/>
    <s v="REMOVE BUDGET (P)"/>
    <n v="0"/>
    <n v="480"/>
    <n v="16799037.534666698"/>
    <n v="0"/>
    <n v="16799037.534666665"/>
    <n v="-0.85000000000000009"/>
    <m/>
    <n v="0.4"/>
    <n v="5178.6000000000004"/>
    <n v="15960"/>
    <x v="2"/>
    <m/>
    <x v="1"/>
    <m/>
    <n v="0"/>
    <n v="0"/>
    <d v="2026-03-01T00:00:00"/>
    <s v="None"/>
    <s v="Duration Doesn't Exsists"/>
    <s v="No ETA"/>
    <x v="0"/>
    <m/>
    <x v="0"/>
    <s v="Need to remove from Budget"/>
    <x v="5"/>
    <x v="5"/>
    <m/>
    <m/>
  </r>
  <r>
    <x v="18"/>
    <d v="2024-01-19T00:00:00"/>
    <x v="6"/>
    <x v="19"/>
    <x v="300"/>
    <n v="512"/>
    <n v="204.8"/>
    <n v="204.8"/>
    <n v="512"/>
    <s v="LIVE - 100% Completed"/>
    <n v="1"/>
    <n v="204.8"/>
    <n v="10728206.488"/>
    <n v="1609230.9731999999"/>
    <n v="9118975.5148000009"/>
    <n v="-0.85"/>
    <m/>
    <n v="0.4"/>
    <n v="4849.5"/>
    <n v="3910.5"/>
    <x v="2"/>
    <n v="0.15"/>
    <x v="2"/>
    <s v="Buried"/>
    <n v="1"/>
    <n v="1"/>
    <d v="2026-03-01T00:00:00"/>
    <s v="None"/>
    <s v="Duration Doesn't Exsists"/>
    <s v="No ETA"/>
    <x v="1"/>
    <m/>
    <x v="0"/>
    <m/>
    <x v="2"/>
    <x v="2"/>
    <m/>
    <m/>
  </r>
  <r>
    <x v="18"/>
    <d v="2024-01-19T00:00:00"/>
    <x v="6"/>
    <x v="19"/>
    <x v="301"/>
    <n v="424"/>
    <n v="169.60000000000002"/>
    <s v="0"/>
    <s v="0"/>
    <s v="NOT LIVE - RETAIN BUDGET"/>
    <n v="0.4"/>
    <n v="169.60000000000002"/>
    <n v="6253881.2668333296"/>
    <n v="4127561.6361099975"/>
    <n v="2126319.630723333"/>
    <n v="-1"/>
    <m/>
    <n v="0.4"/>
    <n v="1585.85"/>
    <n v="5599.5"/>
    <x v="1"/>
    <n v="0.4"/>
    <x v="1"/>
    <m/>
    <n v="0.4"/>
    <n v="0.4"/>
    <d v="2026-03-01T00:00:00"/>
    <n v="31"/>
    <n v="32"/>
    <n v="-6"/>
    <x v="2"/>
    <n v="46113"/>
    <x v="3"/>
    <s v="Civil Work in Progress"/>
    <x v="4"/>
    <x v="1"/>
    <n v="1"/>
    <n v="1"/>
  </r>
  <r>
    <x v="18"/>
    <d v="2024-01-19T00:00:00"/>
    <x v="0"/>
    <x v="19"/>
    <x v="17"/>
    <n v="0"/>
    <n v="0"/>
    <s v="0"/>
    <s v="0"/>
    <s v="FEEDER ETC WORK - RETAIN BUDGET"/>
    <n v="0"/>
    <n v="0"/>
    <n v="3340000"/>
    <n v="1670000"/>
    <n v="1670000"/>
    <n v="-1"/>
    <m/>
    <m/>
    <m/>
    <m/>
    <x v="0"/>
    <n v="0.5"/>
    <x v="0"/>
    <m/>
    <n v="0"/>
    <n v="0"/>
    <d v="2026-03-01T00:00:00"/>
    <s v="None"/>
    <s v="Duration Doesn't Exsists"/>
    <s v="No ETA"/>
    <x v="0"/>
    <m/>
    <x v="0"/>
    <m/>
    <x v="0"/>
    <x v="0"/>
    <m/>
    <m/>
  </r>
  <r>
    <x v="18"/>
    <d v="2024-01-19T00:00:00"/>
    <x v="0"/>
    <x v="19"/>
    <x v="266"/>
    <n v="0"/>
    <n v="0"/>
    <s v="0"/>
    <s v="0"/>
    <s v="FEEDER ETC WORK - RETAIN BUDGET"/>
    <n v="0"/>
    <n v="0"/>
    <n v="550000"/>
    <n v="275000"/>
    <n v="275000"/>
    <n v="-0.85"/>
    <m/>
    <m/>
    <n v="0"/>
    <m/>
    <x v="0"/>
    <n v="0.5"/>
    <x v="0"/>
    <m/>
    <n v="0"/>
    <n v="0"/>
    <d v="2026-03-01T00:00:00"/>
    <s v="None"/>
    <s v="Duration Doesn't Exsists"/>
    <s v="No ETA"/>
    <x v="0"/>
    <m/>
    <x v="0"/>
    <m/>
    <x v="0"/>
    <x v="0"/>
    <m/>
    <m/>
  </r>
  <r>
    <x v="19"/>
    <d v="2024-01-19T00:00:00"/>
    <x v="16"/>
    <x v="20"/>
    <x v="302"/>
    <n v="3118"/>
    <n v="1247.2"/>
    <n v="623.6"/>
    <n v="3118"/>
    <s v="LIVE - 50% Completed"/>
    <n v="0.5"/>
    <n v="623.6"/>
    <n v="88240636.876505807"/>
    <n v="50738366.203990839"/>
    <n v="37502270.67251496"/>
    <n v="0"/>
    <m/>
    <n v="0.4"/>
    <n v="23264.677040199997"/>
    <n v="93467.158765500004"/>
    <x v="1"/>
    <m/>
    <x v="2"/>
    <s v="Hybrid"/>
    <n v="0.5"/>
    <n v="0.5"/>
    <d v="2026-03-01T00:00:00"/>
    <n v="122"/>
    <n v="123"/>
    <n v="85"/>
    <x v="2"/>
    <s v="3 Months"/>
    <x v="2"/>
    <m/>
    <x v="2"/>
    <x v="4"/>
    <n v="1"/>
    <m/>
  </r>
  <r>
    <x v="19"/>
    <d v="2024-01-19T00:00:00"/>
    <x v="16"/>
    <x v="20"/>
    <x v="303"/>
    <n v="714"/>
    <n v="285.60000000000002"/>
    <s v="0"/>
    <s v="0"/>
    <s v="NOT LIVE - RETAIN BUDGET"/>
    <n v="0"/>
    <n v="285.60000000000002"/>
    <n v="19216845.133245301"/>
    <n v="19216845.133245301"/>
    <n v="0"/>
    <n v="-1"/>
    <m/>
    <n v="0.4"/>
    <n v="4785.5637205499997"/>
    <n v="24559.258276500004"/>
    <x v="1"/>
    <n v="0"/>
    <x v="1"/>
    <m/>
    <n v="0"/>
    <n v="0"/>
    <d v="2026-03-01T00:00:00"/>
    <n v="122"/>
    <n v="123"/>
    <n v="85"/>
    <x v="0"/>
    <s v="3 Months"/>
    <x v="2"/>
    <s v="Need to retain"/>
    <x v="1"/>
    <x v="1"/>
    <n v="1"/>
    <m/>
  </r>
  <r>
    <x v="19"/>
    <d v="2024-01-19T00:00:00"/>
    <x v="0"/>
    <x v="20"/>
    <x v="0"/>
    <n v="0"/>
    <n v="0"/>
    <s v="0"/>
    <s v="0"/>
    <s v="FEEDER ETC WORK - RETAIN BUDGET"/>
    <n v="0"/>
    <n v="0"/>
    <n v="8582170"/>
    <n v="4291085"/>
    <n v="4291085"/>
    <n v="-1"/>
    <m/>
    <m/>
    <n v="1470"/>
    <m/>
    <x v="0"/>
    <n v="0.5"/>
    <x v="0"/>
    <m/>
    <n v="0"/>
    <n v="0"/>
    <d v="2026-03-01T00:00:00"/>
    <s v="None"/>
    <s v="Duration Doesn't Exsists"/>
    <s v="No ETA"/>
    <x v="0"/>
    <m/>
    <x v="0"/>
    <m/>
    <x v="0"/>
    <x v="0"/>
    <m/>
    <m/>
  </r>
  <r>
    <x v="19"/>
    <d v="2024-01-19T00:00:00"/>
    <x v="0"/>
    <x v="20"/>
    <x v="17"/>
    <n v="0"/>
    <n v="0"/>
    <s v="0"/>
    <s v="0"/>
    <s v="FEEDER ETC WORK - RETAIN BUDGET"/>
    <n v="0"/>
    <n v="0"/>
    <n v="4250000"/>
    <n v="2125000"/>
    <n v="2125000"/>
    <n v="0"/>
    <m/>
    <m/>
    <m/>
    <m/>
    <x v="0"/>
    <n v="0.5"/>
    <x v="0"/>
    <m/>
    <n v="0"/>
    <n v="0"/>
    <d v="2026-03-01T00:00:00"/>
    <s v="None"/>
    <s v="Duration Doesn't Exsists"/>
    <s v="No ETA"/>
    <x v="0"/>
    <m/>
    <x v="0"/>
    <m/>
    <x v="0"/>
    <x v="0"/>
    <m/>
    <m/>
  </r>
  <r>
    <x v="19"/>
    <d v="2024-01-19T00:00:00"/>
    <x v="0"/>
    <x v="20"/>
    <x v="266"/>
    <n v="0"/>
    <n v="0"/>
    <s v="0"/>
    <s v="0"/>
    <s v="FEEDER ETC WORK - RETAIN BUDGET"/>
    <n v="0"/>
    <n v="0"/>
    <n v="535000"/>
    <n v="267500"/>
    <n v="267500"/>
    <n v="-1"/>
    <m/>
    <m/>
    <n v="0"/>
    <m/>
    <x v="0"/>
    <n v="0.5"/>
    <x v="0"/>
    <m/>
    <n v="0"/>
    <n v="0"/>
    <d v="2026-03-01T00:00:00"/>
    <s v="None"/>
    <s v="Duration Doesn't Exsists"/>
    <s v="No ETA"/>
    <x v="0"/>
    <m/>
    <x v="0"/>
    <m/>
    <x v="0"/>
    <x v="0"/>
    <m/>
    <n v="1"/>
  </r>
  <r>
    <x v="20"/>
    <d v="2024-01-24T00:00:00"/>
    <x v="15"/>
    <x v="21"/>
    <x v="304"/>
    <n v="500"/>
    <n v="300"/>
    <n v="300"/>
    <n v="500"/>
    <s v="LIVE - 100% Completed"/>
    <n v="1"/>
    <n v="300"/>
    <n v="7292510.5390349999"/>
    <n v="1093876.5808552499"/>
    <n v="6198633.9581797495"/>
    <n v="-1"/>
    <m/>
    <n v="0.6"/>
    <n v="1736.3693600000001"/>
    <n v="4869.6678750000001"/>
    <x v="1"/>
    <n v="0.15"/>
    <x v="2"/>
    <s v="Hybrid"/>
    <n v="1"/>
    <n v="1"/>
    <d v="2026-03-01T00:00:00"/>
    <s v="None"/>
    <s v="Duration Doesn't Exsists"/>
    <s v="No ETA"/>
    <x v="1"/>
    <m/>
    <x v="0"/>
    <m/>
    <x v="2"/>
    <x v="2"/>
    <m/>
    <m/>
  </r>
  <r>
    <x v="20"/>
    <d v="2024-01-24T00:00:00"/>
    <x v="15"/>
    <x v="21"/>
    <x v="305"/>
    <n v="272"/>
    <n v="163.19999999999999"/>
    <n v="163.19999999999999"/>
    <n v="272"/>
    <s v="LIVE - 100% Completed"/>
    <n v="1"/>
    <n v="163.19999999999999"/>
    <n v="4206494.470125"/>
    <n v="630974.17051874998"/>
    <n v="3575520.2996062501"/>
    <n v="0"/>
    <m/>
    <n v="0.6"/>
    <n v="1001.7809999999999"/>
    <n v="2587.0521250000002"/>
    <x v="1"/>
    <n v="0.15"/>
    <x v="2"/>
    <s v="Hybrid"/>
    <n v="1"/>
    <n v="1"/>
    <d v="2026-03-01T00:00:00"/>
    <s v="None"/>
    <s v="Duration Doesn't Exsists"/>
    <s v="No ETA"/>
    <x v="1"/>
    <m/>
    <x v="0"/>
    <m/>
    <x v="2"/>
    <x v="2"/>
    <m/>
    <m/>
  </r>
  <r>
    <x v="20"/>
    <d v="2024-01-24T00:00:00"/>
    <x v="0"/>
    <x v="21"/>
    <x v="0"/>
    <n v="0"/>
    <n v="0"/>
    <s v="0"/>
    <s v="0"/>
    <s v="FEEDER ETC WORK - RETAIN BUDGET"/>
    <n v="0"/>
    <n v="0"/>
    <n v="639000"/>
    <n v="319500"/>
    <n v="319500"/>
    <n v="0"/>
    <m/>
    <m/>
    <n v="0"/>
    <m/>
    <x v="0"/>
    <n v="0.5"/>
    <x v="0"/>
    <m/>
    <n v="0"/>
    <n v="0"/>
    <d v="2026-03-01T00:00:00"/>
    <s v="None"/>
    <s v="Duration Doesn't Exsists"/>
    <s v="No ETA"/>
    <x v="0"/>
    <m/>
    <x v="0"/>
    <m/>
    <x v="0"/>
    <x v="0"/>
    <m/>
    <m/>
  </r>
  <r>
    <x v="21"/>
    <d v="2024-02-27T00:00:00"/>
    <x v="13"/>
    <x v="22"/>
    <x v="306"/>
    <n v="1726"/>
    <n v="863"/>
    <s v="0"/>
    <s v="0"/>
    <s v="LIVE - 100% Completed"/>
    <n v="1"/>
    <n v="863"/>
    <n v="50275476.872000001"/>
    <n v="7541321.5307999998"/>
    <n v="42734155.341199994"/>
    <n v="-1"/>
    <m/>
    <n v="0.5"/>
    <n v="25538.227999999999"/>
    <n v="24529.792000000001"/>
    <x v="2"/>
    <n v="0.15"/>
    <x v="1"/>
    <m/>
    <n v="1"/>
    <n v="1"/>
    <d v="2026-03-01T00:00:00"/>
    <s v="None"/>
    <s v="Duration Doesn't Exsists"/>
    <s v="No ETA"/>
    <x v="1"/>
    <m/>
    <x v="0"/>
    <m/>
    <x v="2"/>
    <x v="2"/>
    <m/>
    <m/>
  </r>
  <r>
    <x v="21"/>
    <d v="2024-02-27T00:00:00"/>
    <x v="13"/>
    <x v="22"/>
    <x v="307"/>
    <n v="1180"/>
    <n v="590"/>
    <s v="0"/>
    <s v="0"/>
    <s v="LIVE - 100% Completed"/>
    <n v="1"/>
    <n v="590"/>
    <n v="27408756.885499999"/>
    <n v="4111313.5328249997"/>
    <n v="23297443.352675006"/>
    <n v="0"/>
    <m/>
    <n v="0.5"/>
    <n v="12853.362500000003"/>
    <n v="10262.826000000003"/>
    <x v="2"/>
    <n v="0.15"/>
    <x v="1"/>
    <m/>
    <n v="1"/>
    <n v="1"/>
    <d v="2026-03-01T00:00:00"/>
    <s v="None"/>
    <s v="Duration Doesn't Exsists"/>
    <s v="No ETA"/>
    <x v="1"/>
    <m/>
    <x v="0"/>
    <m/>
    <x v="2"/>
    <x v="2"/>
    <m/>
    <m/>
  </r>
  <r>
    <x v="21"/>
    <d v="2024-02-27T00:00:00"/>
    <x v="0"/>
    <x v="22"/>
    <x v="0"/>
    <n v="0"/>
    <n v="0"/>
    <s v="0"/>
    <s v="0"/>
    <s v="FEEDER ETC WORK - RETAIN BUDGET"/>
    <n v="0"/>
    <n v="0"/>
    <n v="14537350"/>
    <n v="7268675"/>
    <n v="7268675"/>
    <n v="-1"/>
    <m/>
    <m/>
    <n v="4950"/>
    <m/>
    <x v="0"/>
    <n v="0.5"/>
    <x v="0"/>
    <m/>
    <n v="0"/>
    <n v="0"/>
    <d v="2026-03-01T00:00:00"/>
    <s v="None"/>
    <s v="Duration Doesn't Exsists"/>
    <s v="No ETA"/>
    <x v="0"/>
    <m/>
    <x v="0"/>
    <m/>
    <x v="0"/>
    <x v="0"/>
    <m/>
    <m/>
  </r>
  <r>
    <x v="21"/>
    <d v="2024-02-27T00:00:00"/>
    <x v="13"/>
    <x v="22"/>
    <x v="308"/>
    <n v="832"/>
    <n v="416"/>
    <n v="416"/>
    <n v="832"/>
    <s v="LIVE - 100% Completed"/>
    <n v="1"/>
    <n v="416"/>
    <n v="8691545.1300000008"/>
    <n v="1303731.7695000002"/>
    <n v="7387813.3604999995"/>
    <n v="0"/>
    <m/>
    <n v="0.5"/>
    <n v="2074"/>
    <n v="12585.173999999999"/>
    <x v="1"/>
    <n v="0.15"/>
    <x v="2"/>
    <s v="Hybrid"/>
    <n v="1"/>
    <n v="1"/>
    <d v="2026-03-01T00:00:00"/>
    <s v="None"/>
    <s v="Duration Doesn't Exsists"/>
    <s v="No ETA"/>
    <x v="1"/>
    <m/>
    <x v="0"/>
    <m/>
    <x v="2"/>
    <x v="2"/>
    <m/>
    <m/>
  </r>
  <r>
    <x v="21"/>
    <d v="2024-02-27T00:00:00"/>
    <x v="13"/>
    <x v="22"/>
    <x v="309"/>
    <n v="888"/>
    <n v="444"/>
    <n v="444"/>
    <n v="888"/>
    <s v="LIVE - 100% Completed"/>
    <n v="1"/>
    <n v="444"/>
    <n v="5022290.1310667498"/>
    <n v="753343.51966001245"/>
    <n v="4268946.611406737"/>
    <n v="0"/>
    <m/>
    <n v="0.5"/>
    <n v="1743.75"/>
    <n v="2788.9896616999999"/>
    <x v="2"/>
    <n v="0.15"/>
    <x v="2"/>
    <s v="Buried"/>
    <n v="1"/>
    <n v="1"/>
    <d v="2026-03-01T00:00:00"/>
    <s v="None"/>
    <s v="Duration Doesn't Exsists"/>
    <s v="No ETA"/>
    <x v="1"/>
    <m/>
    <x v="0"/>
    <m/>
    <x v="2"/>
    <x v="2"/>
    <m/>
    <m/>
  </r>
  <r>
    <x v="21"/>
    <d v="2024-02-27T00:00:00"/>
    <x v="13"/>
    <x v="22"/>
    <x v="310"/>
    <n v="278"/>
    <n v="139"/>
    <s v="0"/>
    <s v="0"/>
    <s v="REMOVE BUDGET (T)"/>
    <n v="0"/>
    <n v="139"/>
    <n v="4525188.2481185002"/>
    <n v="0"/>
    <n v="4525188.2481185002"/>
    <n v="-1"/>
    <m/>
    <n v="0.5"/>
    <n v="1706.25"/>
    <n v="6137.5094442999989"/>
    <x v="2"/>
    <m/>
    <x v="1"/>
    <m/>
    <n v="0"/>
    <n v="0"/>
    <d v="2026-03-01T00:00:00"/>
    <s v="None"/>
    <s v="Duration Doesn't Exsists"/>
    <s v="No ETA"/>
    <x v="0"/>
    <m/>
    <x v="0"/>
    <s v="remove (after June)"/>
    <x v="3"/>
    <x v="3"/>
    <m/>
    <m/>
  </r>
  <r>
    <x v="21"/>
    <d v="2024-02-27T00:00:00"/>
    <x v="0"/>
    <x v="22"/>
    <x v="17"/>
    <n v="0"/>
    <n v="0"/>
    <s v="0"/>
    <s v="0"/>
    <s v="FEEDER ETC WORK - RETAIN BUDGET"/>
    <n v="0"/>
    <n v="0"/>
    <n v="1590000"/>
    <n v="795000"/>
    <n v="795000"/>
    <n v="-1"/>
    <m/>
    <m/>
    <m/>
    <m/>
    <x v="0"/>
    <n v="0.5"/>
    <x v="0"/>
    <m/>
    <n v="0"/>
    <n v="0"/>
    <d v="2026-03-01T00:00:00"/>
    <s v="None"/>
    <s v="Duration Doesn't Exsists"/>
    <s v="No ETA"/>
    <x v="0"/>
    <m/>
    <x v="0"/>
    <m/>
    <x v="0"/>
    <x v="0"/>
    <m/>
    <m/>
  </r>
  <r>
    <x v="22"/>
    <d v="2024-02-27T00:00:00"/>
    <x v="17"/>
    <x v="23"/>
    <x v="87"/>
    <n v="2314"/>
    <n v="925.6"/>
    <s v="0"/>
    <s v="0"/>
    <s v="NOT LIVE - RETAIN BUDGET"/>
    <n v="0"/>
    <n v="925.6"/>
    <n v="70152015.906000003"/>
    <n v="70152015.906000003"/>
    <n v="0"/>
    <n v="-0.85"/>
    <m/>
    <n v="0.4"/>
    <n v="17654.100000000002"/>
    <n v="15019.099999999999"/>
    <x v="2"/>
    <n v="0"/>
    <x v="1"/>
    <m/>
    <n v="0"/>
    <n v="0"/>
    <d v="2026-03-01T00:00:00"/>
    <s v="None"/>
    <s v="Duration Doesn't Exsists"/>
    <s v="No ETA"/>
    <x v="0"/>
    <s v="Not Given By BUH"/>
    <x v="4"/>
    <s v="NOC awaited/Need to retain"/>
    <x v="6"/>
    <x v="1"/>
    <n v="2"/>
    <m/>
  </r>
  <r>
    <x v="22"/>
    <d v="2024-02-27T00:00:00"/>
    <x v="17"/>
    <x v="23"/>
    <x v="26"/>
    <n v="1950"/>
    <n v="780"/>
    <s v="0"/>
    <s v="0"/>
    <s v="NOT LIVE - RETAIN BUDGET"/>
    <n v="0"/>
    <n v="780"/>
    <n v="63778454.561076999"/>
    <n v="63778454.561076999"/>
    <n v="0"/>
    <n v="-1"/>
    <m/>
    <n v="0.4"/>
    <n v="31968.54984765"/>
    <n v="26764.032724349996"/>
    <x v="2"/>
    <n v="0"/>
    <x v="1"/>
    <m/>
    <n v="0"/>
    <n v="0"/>
    <d v="2026-03-01T00:00:00"/>
    <s v="None"/>
    <s v="Duration Doesn't Exsists"/>
    <s v="No ETA"/>
    <x v="0"/>
    <s v="Not Given By BUH"/>
    <x v="4"/>
    <s v="NOC awaited/Need to retain"/>
    <x v="6"/>
    <x v="1"/>
    <n v="2"/>
    <m/>
  </r>
  <r>
    <x v="22"/>
    <d v="2024-02-27T00:00:00"/>
    <x v="17"/>
    <x v="23"/>
    <x v="84"/>
    <n v="1566"/>
    <n v="626.40000000000009"/>
    <s v="0"/>
    <s v="0"/>
    <s v="NOT LIVE - RETAIN BUDGET"/>
    <n v="0"/>
    <n v="626.40000000000009"/>
    <n v="54534546.079999998"/>
    <n v="54534546.079999998"/>
    <n v="0"/>
    <n v="-1"/>
    <m/>
    <n v="0.4"/>
    <n v="29058.9"/>
    <n v="25981.1"/>
    <x v="2"/>
    <n v="0"/>
    <x v="1"/>
    <m/>
    <n v="0"/>
    <n v="0"/>
    <d v="2026-03-01T00:00:00"/>
    <s v="None"/>
    <s v="Duration Doesn't Exsists"/>
    <s v="No ETA"/>
    <x v="0"/>
    <s v="Not Given By BUH"/>
    <x v="4"/>
    <s v="NOC awaited/Need to retain"/>
    <x v="6"/>
    <x v="1"/>
    <n v="2"/>
    <m/>
  </r>
  <r>
    <x v="22"/>
    <d v="2024-02-27T00:00:00"/>
    <x v="17"/>
    <x v="23"/>
    <x v="311"/>
    <n v="1908"/>
    <n v="763.2"/>
    <s v="0"/>
    <s v="0"/>
    <s v="NOT LIVE - RETAIN BUDGET"/>
    <n v="0"/>
    <n v="763.2"/>
    <n v="53764767.079999998"/>
    <n v="53764767.079999998"/>
    <n v="0"/>
    <n v="-1"/>
    <m/>
    <n v="0.4"/>
    <n v="25388.100000000002"/>
    <n v="23034.7"/>
    <x v="2"/>
    <n v="0"/>
    <x v="1"/>
    <m/>
    <n v="0"/>
    <n v="0"/>
    <d v="2026-03-01T00:00:00"/>
    <s v="None"/>
    <s v="Duration Doesn't Exsists"/>
    <s v="No ETA"/>
    <x v="0"/>
    <s v="Not Given By BUH"/>
    <x v="4"/>
    <s v="NOC awaited/Need to retain"/>
    <x v="6"/>
    <x v="1"/>
    <n v="2"/>
    <m/>
  </r>
  <r>
    <x v="22"/>
    <d v="2024-02-27T00:00:00"/>
    <x v="17"/>
    <x v="23"/>
    <x v="86"/>
    <n v="1030"/>
    <n v="412"/>
    <s v="0"/>
    <s v="0"/>
    <s v="NOT LIVE - RETAIN BUDGET"/>
    <n v="0"/>
    <n v="412"/>
    <n v="37154045.68"/>
    <n v="37154045.68"/>
    <n v="0"/>
    <n v="-0.5"/>
    <m/>
    <n v="0.4"/>
    <n v="18737.25"/>
    <n v="14527.55"/>
    <x v="2"/>
    <n v="0"/>
    <x v="1"/>
    <m/>
    <n v="0"/>
    <n v="0"/>
    <d v="2026-03-01T00:00:00"/>
    <s v="None"/>
    <s v="Duration Doesn't Exsists"/>
    <s v="No ETA"/>
    <x v="0"/>
    <s v="Not Given By BUH"/>
    <x v="4"/>
    <s v="NOC awaited/Need to retain"/>
    <x v="6"/>
    <x v="1"/>
    <n v="2"/>
    <m/>
  </r>
  <r>
    <x v="22"/>
    <d v="2024-02-27T00:00:00"/>
    <x v="0"/>
    <x v="23"/>
    <x v="0"/>
    <n v="0"/>
    <n v="0"/>
    <s v="0"/>
    <s v="0"/>
    <s v="FEEDER ETC WORK - RETAIN BUDGET"/>
    <n v="0"/>
    <n v="0"/>
    <n v="14522680"/>
    <n v="7261340"/>
    <n v="7261340"/>
    <n v="-0.5"/>
    <m/>
    <m/>
    <n v="500"/>
    <n v="0"/>
    <x v="0"/>
    <n v="0.5"/>
    <x v="0"/>
    <m/>
    <n v="0"/>
    <n v="0"/>
    <d v="2026-03-01T00:00:00"/>
    <s v="None"/>
    <s v="Duration Doesn't Exsists"/>
    <s v="No ETA"/>
    <x v="0"/>
    <m/>
    <x v="0"/>
    <m/>
    <x v="0"/>
    <x v="0"/>
    <m/>
    <m/>
  </r>
  <r>
    <x v="22"/>
    <d v="2024-02-27T00:00:00"/>
    <x v="0"/>
    <x v="23"/>
    <x v="17"/>
    <n v="0"/>
    <n v="0"/>
    <s v="0"/>
    <s v="0"/>
    <s v="FEEDER ETC WORK - RETAIN BUDGET"/>
    <n v="0"/>
    <n v="0"/>
    <n v="3675000"/>
    <n v="1837500"/>
    <n v="1837500"/>
    <n v="-0.85"/>
    <m/>
    <m/>
    <n v="0"/>
    <n v="0"/>
    <x v="0"/>
    <n v="0.5"/>
    <x v="0"/>
    <m/>
    <n v="0"/>
    <n v="0"/>
    <d v="2026-03-01T00:00:00"/>
    <s v="None"/>
    <s v="Duration Doesn't Exsists"/>
    <s v="No ETA"/>
    <x v="0"/>
    <m/>
    <x v="0"/>
    <m/>
    <x v="0"/>
    <x v="0"/>
    <m/>
    <m/>
  </r>
  <r>
    <x v="23"/>
    <d v="2024-02-29T00:00:00"/>
    <x v="18"/>
    <x v="24"/>
    <x v="312"/>
    <n v="420"/>
    <n v="168"/>
    <n v="168"/>
    <n v="420"/>
    <s v="LIVE - 100% Completed"/>
    <n v="1"/>
    <n v="168"/>
    <n v="5907572.54061554"/>
    <n v="886135.88109233102"/>
    <n v="5021436.6595232068"/>
    <n v="-1"/>
    <m/>
    <n v="0.4"/>
    <n v="893.58807534999994"/>
    <n v="7638.8469975999988"/>
    <x v="1"/>
    <n v="0.15"/>
    <x v="2"/>
    <s v="Arial"/>
    <n v="1"/>
    <n v="1"/>
    <d v="2026-03-01T00:00:00"/>
    <s v="None"/>
    <s v="Duration Doesn't Exsists"/>
    <s v="No ETA"/>
    <x v="1"/>
    <m/>
    <x v="0"/>
    <m/>
    <x v="2"/>
    <x v="2"/>
    <m/>
    <m/>
  </r>
  <r>
    <x v="23"/>
    <d v="2024-02-29T00:00:00"/>
    <x v="18"/>
    <x v="24"/>
    <x v="313"/>
    <n v="482"/>
    <n v="192.8"/>
    <n v="192.8"/>
    <n v="482"/>
    <s v="LIVE - 100% Completed"/>
    <n v="1"/>
    <n v="192.8"/>
    <n v="4832000.6495113401"/>
    <n v="724800.09742670099"/>
    <n v="4107200.5520846369"/>
    <n v="0"/>
    <m/>
    <n v="0.4"/>
    <n v="0"/>
    <n v="8027.2315297999994"/>
    <x v="3"/>
    <n v="0.15"/>
    <x v="2"/>
    <s v="Arial"/>
    <n v="1"/>
    <n v="1"/>
    <d v="2026-03-01T00:00:00"/>
    <s v="None"/>
    <s v="Duration Doesn't Exsists"/>
    <s v="No ETA"/>
    <x v="1"/>
    <m/>
    <x v="0"/>
    <m/>
    <x v="2"/>
    <x v="2"/>
    <m/>
    <m/>
  </r>
  <r>
    <x v="23"/>
    <d v="2024-02-29T00:00:00"/>
    <x v="18"/>
    <x v="24"/>
    <x v="314"/>
    <n v="440"/>
    <n v="176"/>
    <n v="176"/>
    <n v="440"/>
    <s v="LIVE - 100% Completed"/>
    <n v="1"/>
    <n v="176"/>
    <n v="3932662.04993875"/>
    <n v="589899.3074908125"/>
    <n v="3342762.7424479374"/>
    <n v="-0.85"/>
    <m/>
    <n v="0.4"/>
    <n v="0"/>
    <n v="6073.9018129999995"/>
    <x v="3"/>
    <n v="0.15"/>
    <x v="2"/>
    <s v="Arial"/>
    <n v="1"/>
    <n v="1"/>
    <d v="2026-03-01T00:00:00"/>
    <s v="None"/>
    <s v="Duration Doesn't Exsists"/>
    <s v="No ETA"/>
    <x v="1"/>
    <m/>
    <x v="0"/>
    <m/>
    <x v="2"/>
    <x v="2"/>
    <m/>
    <m/>
  </r>
  <r>
    <x v="23"/>
    <d v="2024-02-29T00:00:00"/>
    <x v="0"/>
    <x v="24"/>
    <x v="0"/>
    <n v="0"/>
    <n v="0"/>
    <s v="0"/>
    <s v="0"/>
    <s v="FEEDER ETC WORK - RETAIN BUDGET"/>
    <n v="0"/>
    <n v="0"/>
    <n v="3407850"/>
    <n v="1703925"/>
    <n v="1703925"/>
    <n v="-1"/>
    <m/>
    <m/>
    <n v="1000"/>
    <n v="0"/>
    <x v="0"/>
    <n v="0.5"/>
    <x v="0"/>
    <m/>
    <n v="0"/>
    <n v="0"/>
    <d v="2026-03-01T00:00:00"/>
    <s v="None"/>
    <s v="Duration Doesn't Exsists"/>
    <s v="No ETA"/>
    <x v="0"/>
    <m/>
    <x v="0"/>
    <m/>
    <x v="0"/>
    <x v="0"/>
    <m/>
    <m/>
  </r>
  <r>
    <x v="23"/>
    <d v="2024-02-29T00:00:00"/>
    <x v="18"/>
    <x v="24"/>
    <x v="315"/>
    <n v="302"/>
    <n v="120.80000000000001"/>
    <n v="120.80000000000001"/>
    <n v="302"/>
    <s v="LIVE - 100% Completed"/>
    <n v="1"/>
    <n v="120.80000000000001"/>
    <n v="3140415.3310489301"/>
    <n v="471062.29965733952"/>
    <n v="2669353.0313915871"/>
    <n v="-1"/>
    <m/>
    <n v="0.4"/>
    <n v="0"/>
    <n v="5323.9062856000019"/>
    <x v="3"/>
    <n v="0.15"/>
    <x v="2"/>
    <s v="Arial"/>
    <n v="1"/>
    <n v="1"/>
    <d v="2026-03-01T00:00:00"/>
    <s v="None"/>
    <s v="Duration Doesn't Exsists"/>
    <s v="No ETA"/>
    <x v="1"/>
    <m/>
    <x v="0"/>
    <m/>
    <x v="2"/>
    <x v="2"/>
    <m/>
    <m/>
  </r>
  <r>
    <x v="23"/>
    <d v="2024-02-29T00:00:00"/>
    <x v="18"/>
    <x v="24"/>
    <x v="316"/>
    <n v="182"/>
    <n v="72.8"/>
    <n v="72.8"/>
    <n v="182"/>
    <s v="LIVE - 100% Completed"/>
    <n v="1"/>
    <n v="72.8"/>
    <n v="1595937.84145877"/>
    <n v="239390.6762188155"/>
    <n v="1356547.1652399586"/>
    <n v="0"/>
    <m/>
    <n v="0.4"/>
    <n v="0"/>
    <n v="2324.7166207999994"/>
    <x v="3"/>
    <n v="0.15"/>
    <x v="2"/>
    <s v="Arial"/>
    <n v="1"/>
    <n v="1"/>
    <d v="2026-03-01T00:00:00"/>
    <s v="None"/>
    <s v="Duration Doesn't Exsists"/>
    <s v="No ETA"/>
    <x v="1"/>
    <m/>
    <x v="0"/>
    <m/>
    <x v="2"/>
    <x v="2"/>
    <m/>
    <n v="2"/>
  </r>
  <r>
    <x v="23"/>
    <d v="2024-02-29T00:00:00"/>
    <x v="0"/>
    <x v="24"/>
    <x v="17"/>
    <n v="0"/>
    <n v="0"/>
    <s v="0"/>
    <s v="0"/>
    <s v="FEEDER ETC WORK - RETAIN BUDGET"/>
    <n v="0"/>
    <n v="0"/>
    <n v="540000"/>
    <n v="270000"/>
    <n v="270000"/>
    <n v="-1"/>
    <m/>
    <m/>
    <n v="0"/>
    <n v="0"/>
    <x v="0"/>
    <n v="0.5"/>
    <x v="0"/>
    <m/>
    <n v="0"/>
    <n v="0"/>
    <d v="2026-03-01T00:00:00"/>
    <s v="None"/>
    <s v="Duration Doesn't Exsists"/>
    <s v="No ETA"/>
    <x v="0"/>
    <m/>
    <x v="0"/>
    <m/>
    <x v="0"/>
    <x v="0"/>
    <m/>
    <n v="2"/>
  </r>
  <r>
    <x v="24"/>
    <d v="2024-02-29T00:00:00"/>
    <x v="0"/>
    <x v="25"/>
    <x v="0"/>
    <n v="0"/>
    <n v="0"/>
    <s v="0"/>
    <s v="0"/>
    <s v="FEEDER ETC WORK - RETAIN BUDGET"/>
    <n v="0"/>
    <n v="0"/>
    <n v="55243020"/>
    <n v="27621510"/>
    <n v="27621510"/>
    <n v="-1"/>
    <m/>
    <m/>
    <n v="16182"/>
    <n v="0"/>
    <x v="0"/>
    <n v="0.5"/>
    <x v="0"/>
    <m/>
    <n v="0"/>
    <n v="0"/>
    <d v="2026-03-01T00:00:00"/>
    <s v="None"/>
    <s v="Duration Doesn't Exsists"/>
    <s v="No ETA"/>
    <x v="0"/>
    <m/>
    <x v="0"/>
    <m/>
    <x v="0"/>
    <x v="0"/>
    <m/>
    <m/>
  </r>
  <r>
    <x v="24"/>
    <d v="2024-02-29T00:00:00"/>
    <x v="19"/>
    <x v="25"/>
    <x v="317"/>
    <n v="1214"/>
    <n v="485.6"/>
    <n v="485.6"/>
    <n v="1214"/>
    <s v="LIVE - 100% Completed"/>
    <n v="1"/>
    <n v="485.6"/>
    <n v="18232668.045000002"/>
    <n v="2734900.2067500004"/>
    <n v="15497767.838250002"/>
    <n v="-1"/>
    <m/>
    <n v="0.4"/>
    <n v="2360.9499999999998"/>
    <n v="12552.374499999996"/>
    <x v="1"/>
    <n v="0.15"/>
    <x v="2"/>
    <s v="Arial"/>
    <n v="1"/>
    <n v="1"/>
    <d v="2026-03-01T00:00:00"/>
    <s v="None"/>
    <s v="Duration Doesn't Exsists"/>
    <s v="No ETA"/>
    <x v="1"/>
    <m/>
    <x v="0"/>
    <m/>
    <x v="2"/>
    <x v="2"/>
    <m/>
    <m/>
  </r>
  <r>
    <x v="24"/>
    <d v="2024-02-29T00:00:00"/>
    <x v="19"/>
    <x v="25"/>
    <x v="318"/>
    <n v="782"/>
    <n v="312.8"/>
    <n v="312.8"/>
    <n v="782"/>
    <s v="LIVE - 100% Completed"/>
    <n v="1"/>
    <n v="312.8"/>
    <n v="17930917.315000001"/>
    <n v="2689637.5972500001"/>
    <n v="15241279.717749998"/>
    <n v="-1"/>
    <m/>
    <n v="0.4"/>
    <n v="2347.1499999999996"/>
    <n v="8520.5769999999957"/>
    <x v="1"/>
    <n v="0.15"/>
    <x v="2"/>
    <s v="Hybrid"/>
    <n v="1"/>
    <n v="1"/>
    <d v="2026-03-01T00:00:00"/>
    <s v="None"/>
    <s v="Duration Doesn't Exsists"/>
    <s v="No ETA"/>
    <x v="1"/>
    <m/>
    <x v="0"/>
    <m/>
    <x v="2"/>
    <x v="2"/>
    <m/>
    <m/>
  </r>
  <r>
    <x v="24"/>
    <d v="2024-02-29T00:00:00"/>
    <x v="19"/>
    <x v="25"/>
    <x v="319"/>
    <n v="684"/>
    <n v="273.60000000000002"/>
    <n v="273.60000000000002"/>
    <n v="684"/>
    <s v="LIVE - 100% Completed"/>
    <n v="1"/>
    <n v="273.60000000000002"/>
    <n v="15400465.449999999"/>
    <n v="2310069.8174999999"/>
    <n v="13090395.6325"/>
    <n v="-0.85000000000000009"/>
    <m/>
    <n v="0.4"/>
    <n v="1968"/>
    <n v="11075.244999999995"/>
    <x v="1"/>
    <n v="0.15"/>
    <x v="2"/>
    <s v="Hybrid"/>
    <n v="1"/>
    <n v="1"/>
    <d v="2026-03-01T00:00:00"/>
    <s v="None"/>
    <s v="Duration Doesn't Exsists"/>
    <s v="No ETA"/>
    <x v="1"/>
    <m/>
    <x v="0"/>
    <m/>
    <x v="2"/>
    <x v="2"/>
    <m/>
    <m/>
  </r>
  <r>
    <x v="24"/>
    <d v="2024-02-29T00:00:00"/>
    <x v="19"/>
    <x v="25"/>
    <x v="320"/>
    <n v="1168"/>
    <n v="467.20000000000005"/>
    <n v="467.20000000000005"/>
    <n v="1168"/>
    <s v="LIVE - 100% Completed"/>
    <n v="1"/>
    <n v="467.20000000000005"/>
    <n v="13923254.550000001"/>
    <n v="2088488.1825000001"/>
    <n v="11834766.3675"/>
    <n v="-1"/>
    <m/>
    <n v="0.4"/>
    <n v="2165.9"/>
    <n v="10292.737500000001"/>
    <x v="1"/>
    <n v="0.15"/>
    <x v="2"/>
    <s v="Hybrid"/>
    <n v="1"/>
    <n v="1"/>
    <d v="2026-03-01T00:00:00"/>
    <s v="None"/>
    <s v="Duration Doesn't Exsists"/>
    <s v="No ETA"/>
    <x v="1"/>
    <m/>
    <x v="0"/>
    <m/>
    <x v="2"/>
    <x v="2"/>
    <m/>
    <m/>
  </r>
  <r>
    <x v="24"/>
    <d v="2024-02-29T00:00:00"/>
    <x v="19"/>
    <x v="25"/>
    <x v="321"/>
    <n v="424"/>
    <n v="169.60000000000002"/>
    <n v="169.60000000000002"/>
    <n v="424"/>
    <s v="LIVE - 100% Completed"/>
    <n v="1"/>
    <n v="169.60000000000002"/>
    <n v="12900110.767000001"/>
    <n v="1935016.6150500001"/>
    <n v="10965094.15195"/>
    <n v="-1"/>
    <m/>
    <n v="0.4"/>
    <n v="1397.25"/>
    <n v="5771.521999999999"/>
    <x v="1"/>
    <n v="0.15"/>
    <x v="2"/>
    <s v="Hybrid"/>
    <n v="1"/>
    <n v="1"/>
    <d v="2026-03-01T00:00:00"/>
    <s v="None"/>
    <s v="Duration Doesn't Exsists"/>
    <s v="No ETA"/>
    <x v="1"/>
    <m/>
    <x v="0"/>
    <m/>
    <x v="2"/>
    <x v="2"/>
    <m/>
    <m/>
  </r>
  <r>
    <x v="24"/>
    <d v="2024-02-29T00:00:00"/>
    <x v="19"/>
    <x v="25"/>
    <x v="322"/>
    <n v="300"/>
    <n v="120"/>
    <n v="120"/>
    <n v="300"/>
    <s v="LIVE - 100% Completed"/>
    <n v="1"/>
    <n v="120"/>
    <n v="12851468.907"/>
    <n v="1927720.3360499998"/>
    <n v="10923748.570950001"/>
    <n v="-1"/>
    <m/>
    <n v="0.4"/>
    <n v="1542.1499999999999"/>
    <n v="3796.6509999999998"/>
    <x v="1"/>
    <n v="0.15"/>
    <x v="2"/>
    <s v="Hybrid"/>
    <n v="1"/>
    <n v="1"/>
    <d v="2026-03-01T00:00:00"/>
    <s v="None"/>
    <s v="Duration Doesn't Exsists"/>
    <s v="No ETA"/>
    <x v="1"/>
    <m/>
    <x v="0"/>
    <m/>
    <x v="2"/>
    <x v="2"/>
    <m/>
    <m/>
  </r>
  <r>
    <x v="24"/>
    <d v="2024-02-29T00:00:00"/>
    <x v="19"/>
    <x v="25"/>
    <x v="323"/>
    <n v="978"/>
    <n v="391.20000000000005"/>
    <n v="391.20000000000005"/>
    <n v="978"/>
    <s v="LIVE - 100% Completed"/>
    <n v="1"/>
    <n v="391.20000000000005"/>
    <n v="12535901.446"/>
    <n v="1880385.2169000001"/>
    <n v="10655516.2291"/>
    <n v="-0.85"/>
    <m/>
    <n v="0.4"/>
    <n v="1964.6000000000001"/>
    <n v="10278.125"/>
    <x v="1"/>
    <n v="0.15"/>
    <x v="2"/>
    <s v="Hybrid"/>
    <n v="1"/>
    <n v="1"/>
    <d v="2026-03-01T00:00:00"/>
    <s v="None"/>
    <s v="Duration Doesn't Exsists"/>
    <s v="No ETA"/>
    <x v="1"/>
    <m/>
    <x v="0"/>
    <m/>
    <x v="2"/>
    <x v="2"/>
    <m/>
    <m/>
  </r>
  <r>
    <x v="24"/>
    <d v="2024-02-29T00:00:00"/>
    <x v="19"/>
    <x v="25"/>
    <x v="324"/>
    <n v="726"/>
    <n v="290.40000000000003"/>
    <s v="0"/>
    <s v="0"/>
    <s v="REMOVE BUDGET (P)"/>
    <n v="0"/>
    <n v="290.40000000000003"/>
    <n v="12519929.464528"/>
    <n v="0"/>
    <n v="12519929.464527998"/>
    <n v="-0.5"/>
    <m/>
    <n v="0.4"/>
    <n v="3094.6499999999996"/>
    <n v="12442.013084549999"/>
    <x v="1"/>
    <m/>
    <x v="1"/>
    <m/>
    <n v="0"/>
    <n v="0"/>
    <d v="2026-03-01T00:00:00"/>
    <s v="None"/>
    <s v="Duration Doesn't Exsists"/>
    <s v="No ETA"/>
    <x v="0"/>
    <m/>
    <x v="0"/>
    <s v="Need to remove from Budget"/>
    <x v="5"/>
    <x v="5"/>
    <m/>
    <m/>
  </r>
  <r>
    <x v="24"/>
    <d v="2024-02-29T00:00:00"/>
    <x v="19"/>
    <x v="25"/>
    <x v="325"/>
    <n v="846"/>
    <n v="338.40000000000003"/>
    <n v="338.40000000000003"/>
    <n v="846"/>
    <s v="LIVE - 100% Completed"/>
    <n v="1"/>
    <n v="338.40000000000003"/>
    <n v="9723833.6989999991"/>
    <n v="1458575.0548499997"/>
    <n v="8265258.644150001"/>
    <n v="-1"/>
    <m/>
    <n v="0.4"/>
    <n v="1259.25"/>
    <n v="10993.581"/>
    <x v="1"/>
    <n v="0.15"/>
    <x v="2"/>
    <s v="Arial"/>
    <n v="1"/>
    <n v="1"/>
    <d v="2026-03-01T00:00:00"/>
    <s v="None"/>
    <s v="Duration Doesn't Exsists"/>
    <s v="No ETA"/>
    <x v="1"/>
    <m/>
    <x v="0"/>
    <m/>
    <x v="2"/>
    <x v="2"/>
    <m/>
    <m/>
  </r>
  <r>
    <x v="24"/>
    <d v="2024-02-29T00:00:00"/>
    <x v="19"/>
    <x v="25"/>
    <x v="326"/>
    <n v="200"/>
    <n v="80"/>
    <s v="0"/>
    <s v="0"/>
    <s v="NOT LIVE - RETAIN BUDGET"/>
    <n v="0"/>
    <n v="80"/>
    <n v="6032088.9800000004"/>
    <n v="6032088.9800000004"/>
    <n v="0"/>
    <n v="-0.5"/>
    <m/>
    <n v="0.4"/>
    <n v="1666.8"/>
    <n v="3713.2905000000005"/>
    <x v="1"/>
    <n v="0"/>
    <x v="1"/>
    <m/>
    <n v="0"/>
    <n v="0"/>
    <d v="2026-03-01T00:00:00"/>
    <n v="92"/>
    <n v="93"/>
    <n v="55"/>
    <x v="0"/>
    <n v="46174"/>
    <x v="7"/>
    <s v="retain"/>
    <x v="1"/>
    <x v="1"/>
    <n v="1"/>
    <m/>
  </r>
  <r>
    <x v="24"/>
    <d v="2024-02-29T00:00:00"/>
    <x v="19"/>
    <x v="25"/>
    <x v="327"/>
    <n v="208"/>
    <n v="83.2"/>
    <n v="83.2"/>
    <n v="208"/>
    <s v="LIVE - 100% Completed"/>
    <n v="1"/>
    <n v="83.2"/>
    <n v="5488594.8600000003"/>
    <n v="823289.22900000005"/>
    <n v="4665305.6310000001"/>
    <n v="-1"/>
    <m/>
    <n v="0.4"/>
    <n v="1695.1"/>
    <n v="3171.4834999999998"/>
    <x v="1"/>
    <n v="0.15"/>
    <x v="2"/>
    <s v="Arial"/>
    <n v="1"/>
    <n v="1"/>
    <d v="2026-03-01T00:00:00"/>
    <s v="None"/>
    <s v="Duration Doesn't Exsists"/>
    <s v="No ETA"/>
    <x v="1"/>
    <m/>
    <x v="0"/>
    <m/>
    <x v="2"/>
    <x v="2"/>
    <m/>
    <m/>
  </r>
  <r>
    <x v="24"/>
    <d v="2024-02-29T00:00:00"/>
    <x v="19"/>
    <x v="25"/>
    <x v="11"/>
    <n v="398"/>
    <n v="159.20000000000002"/>
    <n v="159.20000000000002"/>
    <n v="398"/>
    <s v="LIVE - 100% Completed"/>
    <n v="1"/>
    <n v="159.20000000000002"/>
    <n v="5188072.176"/>
    <n v="778210.82640000002"/>
    <n v="4409861.3495999994"/>
    <n v="-0.5"/>
    <m/>
    <n v="0.4"/>
    <n v="1021.1999999999999"/>
    <n v="5137.6979999999994"/>
    <x v="1"/>
    <n v="0.15"/>
    <x v="2"/>
    <s v="Hybrid"/>
    <n v="1"/>
    <n v="1"/>
    <d v="2026-03-01T00:00:00"/>
    <s v="None"/>
    <s v="Duration Doesn't Exsists"/>
    <s v="No ETA"/>
    <x v="1"/>
    <m/>
    <x v="0"/>
    <m/>
    <x v="2"/>
    <x v="2"/>
    <m/>
    <m/>
  </r>
  <r>
    <x v="24"/>
    <d v="2024-02-29T00:00:00"/>
    <x v="0"/>
    <x v="25"/>
    <x v="17"/>
    <n v="0"/>
    <n v="0"/>
    <s v="0"/>
    <s v="0"/>
    <s v="FEEDER ETC WORK - RETAIN BUDGET"/>
    <n v="0"/>
    <n v="0"/>
    <n v="3960000"/>
    <n v="1980000"/>
    <n v="1980000"/>
    <n v="-0.5"/>
    <m/>
    <m/>
    <n v="0"/>
    <n v="0"/>
    <x v="0"/>
    <n v="0.5"/>
    <x v="0"/>
    <m/>
    <n v="0"/>
    <n v="0"/>
    <d v="2026-03-01T00:00:00"/>
    <s v="None"/>
    <s v="Duration Doesn't Exsists"/>
    <s v="No ETA"/>
    <x v="0"/>
    <m/>
    <x v="0"/>
    <m/>
    <x v="0"/>
    <x v="0"/>
    <m/>
    <m/>
  </r>
  <r>
    <x v="24"/>
    <d v="2024-02-29T00:00:00"/>
    <x v="0"/>
    <x v="25"/>
    <x v="266"/>
    <n v="0"/>
    <n v="0"/>
    <s v="0"/>
    <s v="0"/>
    <s v="FEEDER ETC WORK - RETAIN BUDGET"/>
    <n v="0"/>
    <n v="0"/>
    <n v="550000"/>
    <n v="275000"/>
    <n v="275000"/>
    <n v="-0.5"/>
    <m/>
    <m/>
    <n v="0"/>
    <n v="0"/>
    <x v="0"/>
    <n v="0.5"/>
    <x v="0"/>
    <m/>
    <n v="0"/>
    <n v="0"/>
    <d v="2026-03-01T00:00:00"/>
    <s v="None"/>
    <s v="Duration Doesn't Exsists"/>
    <s v="No ETA"/>
    <x v="0"/>
    <m/>
    <x v="0"/>
    <m/>
    <x v="0"/>
    <x v="0"/>
    <m/>
    <m/>
  </r>
  <r>
    <x v="25"/>
    <d v="2024-02-28T00:00:00"/>
    <x v="20"/>
    <x v="26"/>
    <x v="328"/>
    <n v="3102"/>
    <n v="1240.8000000000002"/>
    <n v="1240.8000000000002"/>
    <n v="3102"/>
    <s v="LIVE - 100% Completed"/>
    <n v="1"/>
    <n v="1240.8000000000002"/>
    <n v="42224419.966165401"/>
    <n v="6333662.9949248098"/>
    <n v="35890756.971240573"/>
    <n v="-0.5"/>
    <m/>
    <n v="0.4"/>
    <n v="3197.09662415"/>
    <n v="30029.481351549995"/>
    <x v="1"/>
    <n v="0.15"/>
    <x v="2"/>
    <s v="Hybrid"/>
    <n v="1"/>
    <n v="1"/>
    <d v="2026-03-01T00:00:00"/>
    <s v="None"/>
    <s v="Duration Doesn't Exsists"/>
    <s v="No ETA"/>
    <x v="1"/>
    <m/>
    <x v="0"/>
    <m/>
    <x v="2"/>
    <x v="2"/>
    <m/>
    <m/>
  </r>
  <r>
    <x v="25"/>
    <d v="2024-02-28T00:00:00"/>
    <x v="20"/>
    <x v="26"/>
    <x v="329"/>
    <n v="3236"/>
    <n v="1294.4000000000001"/>
    <n v="1294.4000000000001"/>
    <n v="3236"/>
    <s v="LIVE - 100% Completed"/>
    <n v="1"/>
    <n v="1294.4000000000001"/>
    <n v="29993500.732344698"/>
    <n v="4499025.1098517049"/>
    <n v="25494475.622492958"/>
    <n v="-1"/>
    <m/>
    <n v="0.4"/>
    <n v="2335.2244238681496"/>
    <n v="33607.923611635219"/>
    <x v="1"/>
    <n v="0.15"/>
    <x v="2"/>
    <s v="Hybrid"/>
    <n v="1"/>
    <n v="1"/>
    <d v="2026-03-01T00:00:00"/>
    <s v="None"/>
    <s v="Duration Doesn't Exsists"/>
    <s v="No ETA"/>
    <x v="1"/>
    <m/>
    <x v="0"/>
    <m/>
    <x v="2"/>
    <x v="2"/>
    <m/>
    <m/>
  </r>
  <r>
    <x v="25"/>
    <d v="2024-02-28T00:00:00"/>
    <x v="0"/>
    <x v="26"/>
    <x v="0"/>
    <n v="0"/>
    <n v="0"/>
    <s v="0"/>
    <s v="0"/>
    <s v="FEEDER ETC WORK - RETAIN BUDGET"/>
    <n v="0"/>
    <n v="0"/>
    <n v="27545740"/>
    <n v="13772870"/>
    <n v="13772870"/>
    <n v="-1"/>
    <m/>
    <m/>
    <n v="10765.2"/>
    <n v="0"/>
    <x v="0"/>
    <n v="0.5"/>
    <x v="0"/>
    <m/>
    <n v="0"/>
    <n v="0"/>
    <d v="2026-03-01T00:00:00"/>
    <s v="None"/>
    <s v="Duration Doesn't Exsists"/>
    <s v="No ETA"/>
    <x v="0"/>
    <m/>
    <x v="0"/>
    <m/>
    <x v="0"/>
    <x v="0"/>
    <m/>
    <m/>
  </r>
  <r>
    <x v="25"/>
    <d v="2024-02-28T00:00:00"/>
    <x v="20"/>
    <x v="26"/>
    <x v="330"/>
    <n v="1758"/>
    <n v="703.2"/>
    <n v="703.2"/>
    <n v="1758"/>
    <s v="LIVE - 100% Completed"/>
    <n v="1"/>
    <n v="703.2"/>
    <n v="27428030.208381101"/>
    <n v="4114204.5312571651"/>
    <n v="23313825.677123956"/>
    <n v="-1"/>
    <m/>
    <n v="0.4"/>
    <n v="3237.3032990499996"/>
    <n v="28873.26602264999"/>
    <x v="1"/>
    <n v="0.15"/>
    <x v="2"/>
    <s v="Hybrid"/>
    <n v="1"/>
    <n v="1"/>
    <d v="2026-03-01T00:00:00"/>
    <s v="None"/>
    <s v="Duration Doesn't Exsists"/>
    <s v="No ETA"/>
    <x v="1"/>
    <m/>
    <x v="0"/>
    <m/>
    <x v="2"/>
    <x v="2"/>
    <m/>
    <m/>
  </r>
  <r>
    <x v="25"/>
    <d v="2024-02-28T00:00:00"/>
    <x v="20"/>
    <x v="26"/>
    <x v="331"/>
    <n v="2538"/>
    <n v="1015.2"/>
    <s v="0"/>
    <s v="0"/>
    <s v="NOT LIVE - RETAIN BUDGET"/>
    <n v="0.8"/>
    <n v="812.16000000000008"/>
    <n v="24196911.605381899"/>
    <n v="7743011.7137222067"/>
    <n v="16453899.891659698"/>
    <n v="-0.85"/>
    <m/>
    <n v="0.4"/>
    <n v="1710.9265013941379"/>
    <n v="28333.389800749035"/>
    <x v="1"/>
    <n v="0.8"/>
    <x v="1"/>
    <m/>
    <n v="0.8"/>
    <n v="0.8"/>
    <d v="2026-03-01T00:00:00"/>
    <n v="122"/>
    <n v="123"/>
    <n v="85"/>
    <x v="2"/>
    <s v="3 Months"/>
    <x v="2"/>
    <s v="Civil Work Completion"/>
    <x v="4"/>
    <x v="1"/>
    <n v="1"/>
    <m/>
  </r>
  <r>
    <x v="25"/>
    <d v="2024-02-28T00:00:00"/>
    <x v="20"/>
    <x v="26"/>
    <x v="332"/>
    <n v="1394"/>
    <n v="557.6"/>
    <n v="557.6"/>
    <n v="1394"/>
    <s v="LIVE - 100% Completed"/>
    <n v="1"/>
    <n v="557.6"/>
    <n v="18563418.539576899"/>
    <n v="2784512.780936535"/>
    <n v="15778905.758640386"/>
    <n v="-0.85"/>
    <m/>
    <n v="0.4"/>
    <n v="1500.1389493842366"/>
    <n v="16850.138574667588"/>
    <x v="1"/>
    <n v="0.15"/>
    <x v="2"/>
    <s v="Hybrid"/>
    <n v="1"/>
    <n v="1"/>
    <d v="2026-03-01T00:00:00"/>
    <s v="None"/>
    <s v="Duration Doesn't Exsists"/>
    <s v="No ETA"/>
    <x v="1"/>
    <m/>
    <x v="0"/>
    <m/>
    <x v="2"/>
    <x v="2"/>
    <m/>
    <m/>
  </r>
  <r>
    <x v="25"/>
    <d v="2024-02-28T00:00:00"/>
    <x v="20"/>
    <x v="26"/>
    <x v="333"/>
    <n v="1222"/>
    <n v="488.8"/>
    <n v="488.8"/>
    <n v="1222"/>
    <s v="LIVE - 100% Completed"/>
    <n v="1"/>
    <n v="488.8"/>
    <n v="16687554.8310428"/>
    <n v="2503133.2246564198"/>
    <n v="14184421.606386341"/>
    <n v="-1"/>
    <m/>
    <n v="0.4"/>
    <n v="0"/>
    <n v="31970.782562000029"/>
    <x v="3"/>
    <n v="0.15"/>
    <x v="2"/>
    <s v="Arial"/>
    <n v="1"/>
    <n v="1"/>
    <d v="2026-03-01T00:00:00"/>
    <s v="None"/>
    <s v="Duration Doesn't Exsists"/>
    <s v="No ETA"/>
    <x v="1"/>
    <m/>
    <x v="0"/>
    <m/>
    <x v="2"/>
    <x v="2"/>
    <m/>
    <m/>
  </r>
  <r>
    <x v="25"/>
    <d v="2024-02-28T00:00:00"/>
    <x v="20"/>
    <x v="26"/>
    <x v="334"/>
    <n v="818"/>
    <n v="327.20000000000005"/>
    <n v="327.20000000000005"/>
    <n v="818"/>
    <s v="LIVE - 100% Completed"/>
    <n v="1"/>
    <n v="327.20000000000005"/>
    <n v="16505535.058607999"/>
    <n v="2475830.2587911999"/>
    <n v="14029704.799816798"/>
    <n v="-1"/>
    <m/>
    <n v="0.4"/>
    <n v="3414.35"/>
    <n v="12030.430860049999"/>
    <x v="1"/>
    <n v="0.15"/>
    <x v="2"/>
    <s v="Hybrid"/>
    <n v="1"/>
    <n v="1"/>
    <d v="2026-03-01T00:00:00"/>
    <s v="None"/>
    <s v="Duration Doesn't Exsists"/>
    <s v="No ETA"/>
    <x v="1"/>
    <m/>
    <x v="0"/>
    <m/>
    <x v="2"/>
    <x v="2"/>
    <m/>
    <m/>
  </r>
  <r>
    <x v="25"/>
    <d v="2024-02-28T00:00:00"/>
    <x v="20"/>
    <x v="26"/>
    <x v="335"/>
    <n v="758"/>
    <n v="303.2"/>
    <n v="303.2"/>
    <n v="758"/>
    <s v="LIVE - 100% Completed"/>
    <n v="1"/>
    <n v="303.2"/>
    <n v="14014522.148963001"/>
    <n v="2102178.3223444498"/>
    <n v="11912343.826618548"/>
    <n v="-0.85"/>
    <m/>
    <n v="0.4"/>
    <n v="0"/>
    <n v="28086.532778699991"/>
    <x v="3"/>
    <n v="0.15"/>
    <x v="2"/>
    <s v="Arial"/>
    <n v="1"/>
    <n v="1"/>
    <d v="2026-03-01T00:00:00"/>
    <s v="None"/>
    <s v="Duration Doesn't Exsists"/>
    <s v="No ETA"/>
    <x v="1"/>
    <m/>
    <x v="0"/>
    <m/>
    <x v="2"/>
    <x v="2"/>
    <m/>
    <m/>
  </r>
  <r>
    <x v="25"/>
    <d v="2024-02-28T00:00:00"/>
    <x v="20"/>
    <x v="26"/>
    <x v="336"/>
    <n v="568"/>
    <n v="227.20000000000002"/>
    <n v="227.20000000000002"/>
    <n v="568"/>
    <s v="LIVE - 100% Completed"/>
    <n v="1"/>
    <n v="227.20000000000002"/>
    <n v="13559138.720832"/>
    <n v="2033870.8081247997"/>
    <n v="11525267.9127072"/>
    <n v="-1"/>
    <m/>
    <n v="0.4"/>
    <n v="3152.1499999999996"/>
    <n v="10784.972473949998"/>
    <x v="1"/>
    <n v="0.15"/>
    <x v="2"/>
    <s v="Hybrid"/>
    <n v="1"/>
    <n v="1"/>
    <d v="2026-03-01T00:00:00"/>
    <s v="None"/>
    <s v="Duration Doesn't Exsists"/>
    <s v="No ETA"/>
    <x v="1"/>
    <m/>
    <x v="0"/>
    <m/>
    <x v="2"/>
    <x v="2"/>
    <m/>
    <m/>
  </r>
  <r>
    <x v="25"/>
    <d v="2024-02-28T00:00:00"/>
    <x v="20"/>
    <x v="26"/>
    <x v="337"/>
    <n v="816"/>
    <n v="326.40000000000003"/>
    <n v="261.12000000000006"/>
    <n v="816"/>
    <s v="LIVE - 80% Completed"/>
    <n v="0.8"/>
    <n v="261.12000000000006"/>
    <n v="12199624.626496"/>
    <n v="3903879.8804787192"/>
    <n v="8295744.746017281"/>
    <n v="-1"/>
    <m/>
    <n v="0.4"/>
    <n v="1936.6"/>
    <n v="11379.3336031"/>
    <x v="1"/>
    <m/>
    <x v="2"/>
    <s v="Arial"/>
    <n v="0.8"/>
    <n v="0.8"/>
    <d v="2026-03-01T00:00:00"/>
    <n v="61"/>
    <n v="62"/>
    <n v="24"/>
    <x v="2"/>
    <s v="2 Months"/>
    <x v="6"/>
    <s v="Civil work is on going"/>
    <x v="2"/>
    <x v="6"/>
    <n v="1"/>
    <s v="Add 9 count"/>
  </r>
  <r>
    <x v="25"/>
    <d v="2024-02-28T00:00:00"/>
    <x v="20"/>
    <x v="26"/>
    <x v="338"/>
    <n v="860"/>
    <n v="344"/>
    <n v="275.2"/>
    <n v="860"/>
    <s v="LIVE - 80% Completed"/>
    <n v="0.8"/>
    <n v="275.2"/>
    <n v="11648788.203880001"/>
    <n v="3727612.2252415996"/>
    <n v="0"/>
    <n v="-0.5"/>
    <m/>
    <n v="0.4"/>
    <n v="1682.4499999999998"/>
    <n v="13027.344242999996"/>
    <x v="1"/>
    <m/>
    <x v="2"/>
    <s v="Arial"/>
    <n v="0.8"/>
    <n v="0.8"/>
    <d v="2026-03-01T00:00:00"/>
    <n v="92"/>
    <n v="93"/>
    <n v="55"/>
    <x v="2"/>
    <n v="46174"/>
    <x v="7"/>
    <m/>
    <x v="2"/>
    <x v="6"/>
    <n v="2"/>
    <s v="Add 9 count"/>
  </r>
  <r>
    <x v="25"/>
    <d v="2024-02-28T00:00:00"/>
    <x v="20"/>
    <x v="26"/>
    <x v="339"/>
    <n v="522"/>
    <n v="208.8"/>
    <n v="208.8"/>
    <n v="522"/>
    <s v="LIVE - 100% Completed"/>
    <n v="1"/>
    <n v="208.8"/>
    <n v="6734786.6543579996"/>
    <n v="1010217.9981536999"/>
    <n v="5724568.6562043"/>
    <n v="-0.85"/>
    <m/>
    <n v="0.4"/>
    <n v="527.84999999999991"/>
    <n v="3691.9683703500004"/>
    <x v="1"/>
    <n v="0.15"/>
    <x v="2"/>
    <s v="Hybrid"/>
    <n v="1"/>
    <n v="1"/>
    <d v="2026-03-01T00:00:00"/>
    <s v="None"/>
    <s v="Duration Doesn't Exsists"/>
    <s v="No ETA"/>
    <x v="1"/>
    <m/>
    <x v="0"/>
    <m/>
    <x v="2"/>
    <x v="2"/>
    <m/>
    <m/>
  </r>
  <r>
    <x v="25"/>
    <d v="2024-02-28T00:00:00"/>
    <x v="0"/>
    <x v="26"/>
    <x v="17"/>
    <n v="0"/>
    <n v="0"/>
    <s v="0"/>
    <s v="0"/>
    <s v="FEEDER ETC WORK - RETAIN BUDGET"/>
    <n v="0"/>
    <n v="0"/>
    <n v="810000"/>
    <n v="405000"/>
    <n v="405000"/>
    <n v="-1"/>
    <m/>
    <m/>
    <n v="0"/>
    <n v="0"/>
    <x v="0"/>
    <n v="0.5"/>
    <x v="0"/>
    <m/>
    <n v="0"/>
    <n v="0"/>
    <d v="2026-03-01T00:00:00"/>
    <s v="None"/>
    <s v="Duration Doesn't Exsists"/>
    <s v="No ETA"/>
    <x v="0"/>
    <m/>
    <x v="0"/>
    <m/>
    <x v="0"/>
    <x v="0"/>
    <m/>
    <m/>
  </r>
  <r>
    <x v="25"/>
    <d v="2024-02-28T00:00:00"/>
    <x v="0"/>
    <x v="26"/>
    <x v="266"/>
    <n v="0"/>
    <n v="0"/>
    <s v="0"/>
    <s v="0"/>
    <s v="FEEDER ETC WORK - RETAIN BUDGET"/>
    <n v="0"/>
    <n v="0"/>
    <n v="550000"/>
    <n v="275000"/>
    <n v="275000"/>
    <n v="-1"/>
    <m/>
    <m/>
    <n v="0"/>
    <n v="0"/>
    <x v="0"/>
    <n v="0.5"/>
    <x v="0"/>
    <m/>
    <n v="0"/>
    <n v="0"/>
    <d v="2026-03-01T00:00:00"/>
    <s v="None"/>
    <s v="Duration Doesn't Exsists"/>
    <s v="No ETA"/>
    <x v="0"/>
    <m/>
    <x v="0"/>
    <m/>
    <x v="0"/>
    <x v="0"/>
    <m/>
    <m/>
  </r>
  <r>
    <x v="26"/>
    <d v="2024-02-28T00:00:00"/>
    <x v="0"/>
    <x v="27"/>
    <x v="0"/>
    <n v="0"/>
    <n v="0"/>
    <s v="0"/>
    <s v="0"/>
    <s v="FEEDER ETC WORK - RETAIN BUDGET"/>
    <n v="0"/>
    <n v="0"/>
    <n v="34252320"/>
    <n v="17126160"/>
    <n v="17126160"/>
    <n v="-0.85000000000000009"/>
    <m/>
    <m/>
    <n v="8000"/>
    <m/>
    <x v="0"/>
    <n v="0.5"/>
    <x v="0"/>
    <m/>
    <n v="0"/>
    <n v="0"/>
    <d v="2026-03-01T00:00:00"/>
    <s v="None"/>
    <s v="Duration Doesn't Exsists"/>
    <s v="No ETA"/>
    <x v="0"/>
    <m/>
    <x v="0"/>
    <m/>
    <x v="0"/>
    <x v="0"/>
    <m/>
    <m/>
  </r>
  <r>
    <x v="26"/>
    <d v="2024-02-28T00:00:00"/>
    <x v="21"/>
    <x v="27"/>
    <x v="340"/>
    <n v="2262"/>
    <n v="904.80000000000007"/>
    <n v="904.80000000000007"/>
    <n v="2262"/>
    <s v="LIVE - 100% Completed"/>
    <n v="1"/>
    <n v="904.80000000000007"/>
    <n v="18305168.787799999"/>
    <n v="2745775.3181699999"/>
    <n v="15559393.469630003"/>
    <n v="-0.5"/>
    <m/>
    <n v="0.4"/>
    <n v="0"/>
    <n v="35500.973698750015"/>
    <x v="1"/>
    <n v="0.15"/>
    <x v="2"/>
    <s v="Hybrid"/>
    <n v="1"/>
    <n v="1"/>
    <d v="2026-03-01T00:00:00"/>
    <s v="None"/>
    <s v="Duration Doesn't Exsists"/>
    <s v="No ETA"/>
    <x v="1"/>
    <m/>
    <x v="0"/>
    <m/>
    <x v="2"/>
    <x v="2"/>
    <m/>
    <m/>
  </r>
  <r>
    <x v="26"/>
    <d v="2024-02-28T00:00:00"/>
    <x v="21"/>
    <x v="27"/>
    <x v="341"/>
    <n v="966"/>
    <n v="386.40000000000003"/>
    <n v="386.40000000000003"/>
    <n v="966"/>
    <s v="LIVE - 100% Completed"/>
    <n v="1"/>
    <n v="386.40000000000003"/>
    <n v="15982780.272"/>
    <n v="2397417.0408000001"/>
    <n v="13585363.2312"/>
    <n v="-1"/>
    <m/>
    <n v="0.4"/>
    <n v="2647.2999999999997"/>
    <n v="12821.97"/>
    <x v="1"/>
    <n v="0.15"/>
    <x v="2"/>
    <s v="Hybrid"/>
    <n v="1"/>
    <n v="1"/>
    <d v="2026-03-01T00:00:00"/>
    <s v="None"/>
    <s v="Duration Doesn't Exsists"/>
    <s v="No ETA"/>
    <x v="1"/>
    <m/>
    <x v="0"/>
    <m/>
    <x v="2"/>
    <x v="2"/>
    <m/>
    <m/>
  </r>
  <r>
    <x v="26"/>
    <d v="2024-02-28T00:00:00"/>
    <x v="21"/>
    <x v="27"/>
    <x v="342"/>
    <n v="314"/>
    <n v="125.60000000000001"/>
    <n v="125.60000000000001"/>
    <n v="314"/>
    <s v="LIVE - 100% Completed"/>
    <n v="1"/>
    <n v="125.60000000000001"/>
    <n v="15812329.1932"/>
    <n v="2371849.37898"/>
    <n v="13440479.81422"/>
    <n v="-0.85"/>
    <m/>
    <n v="0.4"/>
    <n v="3882.3999999999996"/>
    <n v="11532.438082500003"/>
    <x v="1"/>
    <n v="0.15"/>
    <x v="2"/>
    <s v="Hybrid"/>
    <n v="1"/>
    <n v="1"/>
    <d v="2026-03-01T00:00:00"/>
    <s v="None"/>
    <s v="Duration Doesn't Exsists"/>
    <s v="No ETA"/>
    <x v="1"/>
    <m/>
    <x v="0"/>
    <m/>
    <x v="2"/>
    <x v="2"/>
    <m/>
    <m/>
  </r>
  <r>
    <x v="26"/>
    <d v="2024-02-28T00:00:00"/>
    <x v="21"/>
    <x v="27"/>
    <x v="343"/>
    <n v="1122"/>
    <n v="448.8"/>
    <n v="448.8"/>
    <n v="1122"/>
    <s v="LIVE - 100% Completed"/>
    <n v="1"/>
    <n v="448.8"/>
    <n v="11284382.98748"/>
    <n v="1692657.4481219999"/>
    <n v="9591725.5393580012"/>
    <n v="-1"/>
    <m/>
    <n v="0.4"/>
    <n v="898"/>
    <n v="14794.306171750004"/>
    <x v="3"/>
    <n v="0.15"/>
    <x v="2"/>
    <s v="Hybrid"/>
    <n v="1"/>
    <n v="1"/>
    <d v="2026-03-01T00:00:00"/>
    <s v="None"/>
    <s v="Duration Doesn't Exsists"/>
    <s v="No ETA"/>
    <x v="1"/>
    <m/>
    <x v="0"/>
    <m/>
    <x v="2"/>
    <x v="2"/>
    <m/>
    <m/>
  </r>
  <r>
    <x v="26"/>
    <d v="2024-02-28T00:00:00"/>
    <x v="21"/>
    <x v="27"/>
    <x v="344"/>
    <n v="1262"/>
    <n v="504.8"/>
    <n v="504.8"/>
    <n v="1262"/>
    <s v="LIVE - 100% Completed"/>
    <n v="1"/>
    <n v="504.8"/>
    <n v="10306434.783399999"/>
    <n v="1545965.2175099999"/>
    <n v="8760469.5658899993"/>
    <n v="-0.85"/>
    <m/>
    <n v="0.4"/>
    <n v="0"/>
    <n v="21762.66742125"/>
    <x v="3"/>
    <n v="0.15"/>
    <x v="2"/>
    <s v="Hybrid"/>
    <n v="1"/>
    <n v="1"/>
    <d v="2026-03-01T00:00:00"/>
    <s v="None"/>
    <s v="Duration Doesn't Exsists"/>
    <s v="No ETA"/>
    <x v="1"/>
    <m/>
    <x v="0"/>
    <m/>
    <x v="2"/>
    <x v="2"/>
    <m/>
    <m/>
  </r>
  <r>
    <x v="26"/>
    <d v="2024-02-28T00:00:00"/>
    <x v="21"/>
    <x v="27"/>
    <x v="345"/>
    <n v="612"/>
    <n v="244.8"/>
    <n v="244.8"/>
    <n v="612"/>
    <s v="LIVE - 100% Completed"/>
    <n v="1"/>
    <n v="244.8"/>
    <n v="9579973.2949999999"/>
    <n v="1436995.99425"/>
    <n v="8142977.3007499985"/>
    <n v="-0.5"/>
    <m/>
    <n v="0.4"/>
    <n v="0"/>
    <n v="18667.154999999984"/>
    <x v="1"/>
    <n v="0.15"/>
    <x v="2"/>
    <s v="Hybrid"/>
    <n v="1"/>
    <n v="1"/>
    <d v="2026-03-01T00:00:00"/>
    <s v="None"/>
    <s v="Duration Doesn't Exsists"/>
    <s v="No ETA"/>
    <x v="1"/>
    <m/>
    <x v="0"/>
    <m/>
    <x v="2"/>
    <x v="2"/>
    <m/>
    <m/>
  </r>
  <r>
    <x v="26"/>
    <d v="2024-02-28T00:00:00"/>
    <x v="21"/>
    <x v="27"/>
    <x v="346"/>
    <n v="1134"/>
    <n v="453.6"/>
    <n v="453.6"/>
    <n v="1134"/>
    <s v="LIVE - 100% Completed"/>
    <n v="1"/>
    <n v="453.6"/>
    <n v="8863381.6013333295"/>
    <n v="1329507.2401999994"/>
    <n v="7533874.3611333314"/>
    <n v="-0.5"/>
    <m/>
    <n v="0.4"/>
    <n v="749.33333333333337"/>
    <n v="12524.392299999996"/>
    <x v="3"/>
    <n v="0.15"/>
    <x v="2"/>
    <s v="Hybrid"/>
    <n v="1"/>
    <n v="1"/>
    <d v="2026-03-01T00:00:00"/>
    <s v="None"/>
    <s v="Duration Doesn't Exsists"/>
    <s v="No ETA"/>
    <x v="1"/>
    <m/>
    <x v="0"/>
    <m/>
    <x v="2"/>
    <x v="2"/>
    <m/>
    <m/>
  </r>
  <r>
    <x v="26"/>
    <d v="2024-02-28T00:00:00"/>
    <x v="21"/>
    <x v="27"/>
    <x v="347"/>
    <n v="500"/>
    <n v="200"/>
    <n v="200"/>
    <n v="500"/>
    <s v="LIVE - 100% Completed"/>
    <n v="1"/>
    <n v="200"/>
    <n v="8013488.5999999996"/>
    <n v="1202023.2899999998"/>
    <n v="6811465.3100000005"/>
    <n v="-0.85"/>
    <m/>
    <n v="0.4"/>
    <n v="1352.3999999999999"/>
    <n v="6213.5250000000005"/>
    <x v="1"/>
    <n v="0.15"/>
    <x v="2"/>
    <s v="Hybrid"/>
    <n v="1"/>
    <n v="1"/>
    <d v="2026-03-01T00:00:00"/>
    <s v="None"/>
    <s v="Duration Doesn't Exsists"/>
    <s v="No ETA"/>
    <x v="1"/>
    <m/>
    <x v="0"/>
    <m/>
    <x v="2"/>
    <x v="2"/>
    <m/>
    <m/>
  </r>
  <r>
    <x v="26"/>
    <d v="2024-02-28T00:00:00"/>
    <x v="21"/>
    <x v="27"/>
    <x v="348"/>
    <n v="444"/>
    <n v="177.60000000000002"/>
    <n v="177.60000000000002"/>
    <n v="444"/>
    <s v="LIVE - 100% Completed"/>
    <n v="1"/>
    <n v="177.60000000000002"/>
    <n v="7855486.2691200003"/>
    <n v="1178322.940368"/>
    <n v="6677163.3287519999"/>
    <n v="-0.5"/>
    <m/>
    <n v="0.4"/>
    <n v="1480"/>
    <n v="7411.2423070000013"/>
    <x v="1"/>
    <n v="0.15"/>
    <x v="2"/>
    <s v="Hybrid"/>
    <n v="1"/>
    <n v="1"/>
    <d v="2026-03-01T00:00:00"/>
    <s v="None"/>
    <s v="Duration Doesn't Exsists"/>
    <s v="No ETA"/>
    <x v="1"/>
    <m/>
    <x v="0"/>
    <m/>
    <x v="2"/>
    <x v="2"/>
    <m/>
    <m/>
  </r>
  <r>
    <x v="26"/>
    <d v="2024-02-28T00:00:00"/>
    <x v="21"/>
    <x v="27"/>
    <x v="349"/>
    <n v="394"/>
    <n v="157.60000000000002"/>
    <n v="157.60000000000002"/>
    <n v="394"/>
    <s v="LIVE - 100% Completed"/>
    <n v="1"/>
    <n v="157.60000000000002"/>
    <n v="7472398.9395142496"/>
    <n v="1120859.8409271373"/>
    <n v="6351539.0985871125"/>
    <n v="-1"/>
    <m/>
    <n v="0.4"/>
    <n v="0"/>
    <n v="19592.512521449997"/>
    <x v="1"/>
    <n v="0.15"/>
    <x v="2"/>
    <s v="Hybrid"/>
    <n v="1"/>
    <n v="1"/>
    <d v="2026-03-01T00:00:00"/>
    <s v="None"/>
    <s v="Duration Doesn't Exsists"/>
    <s v="No ETA"/>
    <x v="1"/>
    <m/>
    <x v="0"/>
    <m/>
    <x v="2"/>
    <x v="2"/>
    <m/>
    <m/>
  </r>
  <r>
    <x v="26"/>
    <d v="2024-02-28T00:00:00"/>
    <x v="21"/>
    <x v="27"/>
    <x v="350"/>
    <n v="654"/>
    <n v="261.60000000000002"/>
    <n v="261.60000000000002"/>
    <n v="654"/>
    <s v="LIVE - 100% Completed"/>
    <n v="1"/>
    <n v="261.60000000000002"/>
    <n v="7057021.5905333301"/>
    <n v="1058553.2385799994"/>
    <n v="5998468.3519533351"/>
    <n v="-1"/>
    <m/>
    <n v="0.4"/>
    <n v="591.33333333333337"/>
    <n v="6996.1797325000025"/>
    <x v="3"/>
    <n v="0.15"/>
    <x v="2"/>
    <s v="Hybrid"/>
    <n v="1"/>
    <n v="1"/>
    <d v="2026-03-01T00:00:00"/>
    <s v="None"/>
    <s v="Duration Doesn't Exsists"/>
    <s v="No ETA"/>
    <x v="1"/>
    <m/>
    <x v="0"/>
    <m/>
    <x v="2"/>
    <x v="2"/>
    <m/>
    <m/>
  </r>
  <r>
    <x v="26"/>
    <d v="2024-02-28T00:00:00"/>
    <x v="21"/>
    <x v="27"/>
    <x v="351"/>
    <n v="480"/>
    <n v="192"/>
    <n v="192"/>
    <n v="480"/>
    <s v="LIVE - 100% Completed"/>
    <n v="1"/>
    <n v="192"/>
    <n v="6713549.9196678298"/>
    <n v="1007032.4879501744"/>
    <n v="5706517.4317176519"/>
    <n v="-0.5"/>
    <m/>
    <n v="0.4"/>
    <n v="1003.4782608695652"/>
    <n v="10160.444470749999"/>
    <x v="1"/>
    <n v="0.15"/>
    <x v="2"/>
    <s v="Hybrid"/>
    <n v="1"/>
    <n v="1"/>
    <d v="2026-03-01T00:00:00"/>
    <s v="None"/>
    <s v="Duration Doesn't Exsists"/>
    <s v="No ETA"/>
    <x v="1"/>
    <m/>
    <x v="0"/>
    <m/>
    <x v="2"/>
    <x v="2"/>
    <m/>
    <m/>
  </r>
  <r>
    <x v="26"/>
    <d v="2024-02-28T00:00:00"/>
    <x v="21"/>
    <x v="27"/>
    <x v="352"/>
    <n v="524"/>
    <n v="209.60000000000002"/>
    <n v="209.60000000000002"/>
    <n v="524"/>
    <s v="LIVE - 100% Completed"/>
    <n v="1"/>
    <n v="209.60000000000002"/>
    <n v="6637157.9000000004"/>
    <n v="995573.68500000006"/>
    <n v="5641584.2149999999"/>
    <n v="-1"/>
    <m/>
    <n v="0.4"/>
    <n v="914"/>
    <n v="7600.7400000000016"/>
    <x v="1"/>
    <n v="0.15"/>
    <x v="2"/>
    <s v="Hybrid"/>
    <n v="1"/>
    <n v="1"/>
    <d v="2026-03-01T00:00:00"/>
    <s v="None"/>
    <s v="Duration Doesn't Exsists"/>
    <s v="No ETA"/>
    <x v="1"/>
    <m/>
    <x v="0"/>
    <m/>
    <x v="2"/>
    <x v="2"/>
    <m/>
    <m/>
  </r>
  <r>
    <x v="26"/>
    <d v="2024-02-28T00:00:00"/>
    <x v="21"/>
    <x v="27"/>
    <x v="353"/>
    <n v="460"/>
    <n v="184"/>
    <n v="184"/>
    <n v="460"/>
    <s v="LIVE - 100% Completed"/>
    <n v="1"/>
    <n v="184"/>
    <n v="6317205.3688133303"/>
    <n v="947580.80532199948"/>
    <n v="5369624.5634913342"/>
    <n v="-1"/>
    <m/>
    <n v="0.4"/>
    <n v="795.33333333333337"/>
    <n v="7803.225221749999"/>
    <x v="1"/>
    <n v="0.15"/>
    <x v="2"/>
    <s v="Hybrid"/>
    <n v="1"/>
    <n v="1"/>
    <d v="2026-03-01T00:00:00"/>
    <s v="None"/>
    <s v="Duration Doesn't Exsists"/>
    <s v="No ETA"/>
    <x v="1"/>
    <m/>
    <x v="0"/>
    <m/>
    <x v="2"/>
    <x v="2"/>
    <m/>
    <m/>
  </r>
  <r>
    <x v="26"/>
    <d v="2024-02-28T00:00:00"/>
    <x v="21"/>
    <x v="27"/>
    <x v="354"/>
    <n v="288"/>
    <n v="115.2"/>
    <n v="115.2"/>
    <n v="288"/>
    <s v="LIVE - 100% Completed"/>
    <n v="1"/>
    <n v="115.2"/>
    <n v="5039998.79450667"/>
    <n v="755999.81917600043"/>
    <n v="4283998.9753306676"/>
    <n v="-1"/>
    <m/>
    <n v="0.4"/>
    <n v="786.66666666666663"/>
    <n v="6113.7632990000002"/>
    <x v="1"/>
    <n v="0.15"/>
    <x v="2"/>
    <s v="Hybrid"/>
    <n v="1"/>
    <n v="1"/>
    <d v="2026-03-01T00:00:00"/>
    <s v="None"/>
    <s v="Duration Doesn't Exsists"/>
    <s v="No ETA"/>
    <x v="1"/>
    <m/>
    <x v="0"/>
    <m/>
    <x v="2"/>
    <x v="2"/>
    <m/>
    <m/>
  </r>
  <r>
    <x v="26"/>
    <d v="2024-02-28T00:00:00"/>
    <x v="0"/>
    <x v="27"/>
    <x v="17"/>
    <n v="0"/>
    <n v="0"/>
    <s v="0"/>
    <s v="0"/>
    <s v="FEEDER ETC WORK - RETAIN BUDGET"/>
    <n v="0"/>
    <n v="0"/>
    <n v="3900000"/>
    <n v="1950000"/>
    <n v="1950000"/>
    <n v="-0.5"/>
    <m/>
    <m/>
    <m/>
    <m/>
    <x v="0"/>
    <n v="0.5"/>
    <x v="0"/>
    <m/>
    <n v="0"/>
    <n v="0"/>
    <d v="2026-03-01T00:00:00"/>
    <s v="None"/>
    <s v="Duration Doesn't Exsists"/>
    <s v="No ETA"/>
    <x v="0"/>
    <m/>
    <x v="0"/>
    <m/>
    <x v="0"/>
    <x v="0"/>
    <m/>
    <m/>
  </r>
  <r>
    <x v="26"/>
    <d v="2024-02-28T00:00:00"/>
    <x v="21"/>
    <x v="27"/>
    <x v="355"/>
    <n v="458"/>
    <n v="183.20000000000002"/>
    <s v="0"/>
    <s v="0"/>
    <s v="REMOVE BUDGET (P)"/>
    <n v="0"/>
    <n v="183.20000000000002"/>
    <n v="3640923.6491040001"/>
    <n v="0"/>
    <n v="3640923.6491039996"/>
    <n v="-1"/>
    <m/>
    <n v="0.4"/>
    <n v="0"/>
    <n v="6608.7884318999977"/>
    <x v="3"/>
    <m/>
    <x v="1"/>
    <m/>
    <n v="0"/>
    <n v="0"/>
    <d v="2026-03-01T00:00:00"/>
    <s v="None"/>
    <s v="Duration Doesn't Exsists"/>
    <s v="No ETA"/>
    <x v="0"/>
    <m/>
    <x v="0"/>
    <s v="Need to remove from Budget"/>
    <x v="5"/>
    <x v="5"/>
    <m/>
    <m/>
  </r>
  <r>
    <x v="26"/>
    <d v="2024-02-28T00:00:00"/>
    <x v="21"/>
    <x v="27"/>
    <x v="356"/>
    <n v="462"/>
    <n v="184.8"/>
    <n v="184.8"/>
    <n v="462"/>
    <s v="LIVE - 100% Completed"/>
    <n v="1"/>
    <n v="184.8"/>
    <n v="3624598.8368000002"/>
    <n v="543689.82551999995"/>
    <n v="3080909.0112799997"/>
    <n v="-0.5"/>
    <m/>
    <n v="0.4"/>
    <n v="0"/>
    <n v="5402.5185549999987"/>
    <x v="1"/>
    <n v="0.15"/>
    <x v="2"/>
    <s v="Hybrid"/>
    <n v="1"/>
    <n v="1"/>
    <d v="2026-03-01T00:00:00"/>
    <s v="None"/>
    <s v="Duration Doesn't Exsists"/>
    <s v="No ETA"/>
    <x v="1"/>
    <m/>
    <x v="0"/>
    <m/>
    <x v="2"/>
    <x v="2"/>
    <m/>
    <m/>
  </r>
  <r>
    <x v="26"/>
    <d v="2024-02-28T00:00:00"/>
    <x v="21"/>
    <x v="27"/>
    <x v="357"/>
    <n v="120"/>
    <n v="48"/>
    <n v="48"/>
    <n v="120"/>
    <s v="LIVE - 100% Completed"/>
    <n v="1"/>
    <n v="48"/>
    <n v="2781121.6606000001"/>
    <n v="417168.24909"/>
    <n v="2363953.41151"/>
    <n v="-1"/>
    <m/>
    <n v="0.4"/>
    <n v="478.4"/>
    <n v="2330.2066287499997"/>
    <x v="1"/>
    <n v="0.15"/>
    <x v="2"/>
    <s v="Hybrid"/>
    <n v="1"/>
    <n v="1"/>
    <d v="2026-03-01T00:00:00"/>
    <s v="None"/>
    <s v="Duration Doesn't Exsists"/>
    <s v="No ETA"/>
    <x v="1"/>
    <m/>
    <x v="0"/>
    <m/>
    <x v="2"/>
    <x v="2"/>
    <m/>
    <m/>
  </r>
  <r>
    <x v="26"/>
    <d v="2024-02-28T00:00:00"/>
    <x v="21"/>
    <x v="27"/>
    <x v="358"/>
    <n v="300"/>
    <n v="120"/>
    <s v="0"/>
    <s v="0"/>
    <s v="REMOVE BUDGET (P)"/>
    <n v="0"/>
    <n v="120"/>
    <n v="2549522"/>
    <n v="0"/>
    <n v="2549522"/>
    <n v="-1"/>
    <m/>
    <n v="0.4"/>
    <n v="0"/>
    <n v="4016.9500000000003"/>
    <x v="1"/>
    <m/>
    <x v="1"/>
    <m/>
    <n v="0"/>
    <n v="0"/>
    <d v="2026-03-01T00:00:00"/>
    <s v="None"/>
    <s v="Duration Doesn't Exsists"/>
    <s v="No ETA"/>
    <x v="0"/>
    <m/>
    <x v="0"/>
    <s v="Need to remove from Budget"/>
    <x v="5"/>
    <x v="5"/>
    <m/>
    <m/>
  </r>
  <r>
    <x v="26"/>
    <d v="2024-02-28T00:00:00"/>
    <x v="21"/>
    <x v="27"/>
    <x v="359"/>
    <n v="50"/>
    <n v="20"/>
    <n v="20"/>
    <n v="50"/>
    <s v="LIVE - 100% Completed"/>
    <n v="1"/>
    <n v="20"/>
    <n v="1722211.5095200001"/>
    <n v="258331.72642799999"/>
    <n v="1463879.7830920001"/>
    <n v="-1"/>
    <m/>
    <n v="0.4"/>
    <n v="299"/>
    <n v="1232.2531844999999"/>
    <x v="1"/>
    <n v="0.15"/>
    <x v="2"/>
    <s v="Hybrid"/>
    <n v="1"/>
    <n v="1"/>
    <d v="2026-03-01T00:00:00"/>
    <s v="None"/>
    <s v="Duration Doesn't Exsists"/>
    <s v="No ETA"/>
    <x v="1"/>
    <m/>
    <x v="0"/>
    <m/>
    <x v="2"/>
    <x v="2"/>
    <m/>
    <m/>
  </r>
  <r>
    <x v="26"/>
    <d v="2024-02-28T00:00:00"/>
    <x v="21"/>
    <x v="27"/>
    <x v="360"/>
    <n v="188"/>
    <n v="75.2"/>
    <s v="0"/>
    <s v="0"/>
    <s v="NOT LIVE - RETAIN BUDGET"/>
    <n v="1"/>
    <n v="75.2"/>
    <n v="1584160.3"/>
    <n v="237624.04499999998"/>
    <n v="1346536.2550000001"/>
    <n v="-0.85"/>
    <m/>
    <n v="0.4"/>
    <n v="0"/>
    <n v="2584.33"/>
    <x v="1"/>
    <n v="1"/>
    <x v="1"/>
    <m/>
    <n v="1"/>
    <n v="1"/>
    <d v="2026-03-01T00:00:00"/>
    <n v="31"/>
    <n v="32"/>
    <n v="-6"/>
    <x v="1"/>
    <s v="1 Month"/>
    <x v="3"/>
    <s v="Railway crossing halting the process of activation (work done on arial)"/>
    <x v="6"/>
    <x v="1"/>
    <n v="1"/>
    <m/>
  </r>
  <r>
    <x v="26"/>
    <d v="2024-02-28T00:00:00"/>
    <x v="0"/>
    <x v="27"/>
    <x v="266"/>
    <n v="0"/>
    <n v="0"/>
    <s v="0"/>
    <s v="0"/>
    <s v="FEEDER ETC WORK - RETAIN BUDGET"/>
    <n v="0"/>
    <n v="0"/>
    <n v="535000"/>
    <n v="267500"/>
    <n v="267500"/>
    <n v="-0.85"/>
    <m/>
    <m/>
    <n v="0"/>
    <m/>
    <x v="0"/>
    <n v="0.5"/>
    <x v="0"/>
    <m/>
    <n v="0"/>
    <n v="0"/>
    <d v="2026-03-01T00:00:00"/>
    <s v="None"/>
    <s v="Duration Doesn't Exsists"/>
    <s v="No ETA"/>
    <x v="0"/>
    <m/>
    <x v="0"/>
    <m/>
    <x v="0"/>
    <x v="0"/>
    <m/>
    <m/>
  </r>
  <r>
    <x v="27"/>
    <d v="2024-03-08T00:00:00"/>
    <x v="22"/>
    <x v="28"/>
    <x v="361"/>
    <n v="680"/>
    <n v="272"/>
    <n v="272"/>
    <n v="680"/>
    <s v="LIVE - 100% Completed"/>
    <n v="1"/>
    <n v="272"/>
    <n v="9739356.1160000004"/>
    <n v="1460903.4173999999"/>
    <n v="8278452.6986000007"/>
    <n v="-1"/>
    <m/>
    <n v="0.4"/>
    <n v="1464"/>
    <n v="7292.5"/>
    <x v="1"/>
    <n v="0.15"/>
    <x v="2"/>
    <s v="Arial"/>
    <n v="1"/>
    <n v="1"/>
    <d v="2026-03-01T00:00:00"/>
    <s v="None"/>
    <s v="Duration Doesn't Exsists"/>
    <s v="No ETA"/>
    <x v="1"/>
    <m/>
    <x v="0"/>
    <m/>
    <x v="2"/>
    <x v="2"/>
    <m/>
    <m/>
  </r>
  <r>
    <x v="27"/>
    <d v="2024-03-08T00:00:00"/>
    <x v="22"/>
    <x v="28"/>
    <x v="362"/>
    <n v="422"/>
    <n v="168.8"/>
    <n v="168.8"/>
    <n v="422"/>
    <s v="LIVE - 100% Completed"/>
    <n v="1"/>
    <n v="168.8"/>
    <n v="8945102.75"/>
    <n v="1341765.4124999999"/>
    <n v="7603337.3375000004"/>
    <n v="-0.85"/>
    <m/>
    <n v="0.4"/>
    <n v="1773"/>
    <n v="7176.25"/>
    <x v="1"/>
    <n v="0.15"/>
    <x v="2"/>
    <s v="Hybrid"/>
    <n v="1"/>
    <n v="1"/>
    <d v="2026-03-01T00:00:00"/>
    <s v="None"/>
    <s v="Duration Doesn't Exsists"/>
    <s v="No ETA"/>
    <x v="1"/>
    <m/>
    <x v="0"/>
    <m/>
    <x v="2"/>
    <x v="2"/>
    <m/>
    <m/>
  </r>
  <r>
    <x v="27"/>
    <d v="2024-03-08T00:00:00"/>
    <x v="0"/>
    <x v="28"/>
    <x v="0"/>
    <n v="0"/>
    <n v="0"/>
    <s v="0"/>
    <s v="0"/>
    <s v="FEEDER ETC WORK - RETAIN BUDGET"/>
    <n v="0"/>
    <n v="0"/>
    <n v="758000"/>
    <n v="379000"/>
    <n v="379000"/>
    <n v="-1"/>
    <m/>
    <m/>
    <n v="0"/>
    <m/>
    <x v="0"/>
    <n v="0.5"/>
    <x v="0"/>
    <m/>
    <n v="0"/>
    <n v="0"/>
    <d v="2026-03-01T00:00:00"/>
    <s v="None"/>
    <s v="Duration Doesn't Exsists"/>
    <s v="No ETA"/>
    <x v="0"/>
    <m/>
    <x v="0"/>
    <m/>
    <x v="0"/>
    <x v="0"/>
    <m/>
    <m/>
  </r>
  <r>
    <x v="27"/>
    <d v="2024-03-08T00:00:00"/>
    <x v="0"/>
    <x v="28"/>
    <x v="17"/>
    <n v="0"/>
    <n v="0"/>
    <s v="0"/>
    <s v="0"/>
    <s v="FEEDER ETC WORK - RETAIN BUDGET"/>
    <n v="0"/>
    <n v="0"/>
    <n v="685000"/>
    <n v="342500"/>
    <n v="342500"/>
    <n v="-0.85"/>
    <m/>
    <m/>
    <m/>
    <m/>
    <x v="0"/>
    <n v="0.5"/>
    <x v="0"/>
    <m/>
    <n v="0"/>
    <n v="0"/>
    <d v="2026-03-01T00:00:00"/>
    <s v="None"/>
    <s v="Duration Doesn't Exsists"/>
    <s v="No ETA"/>
    <x v="0"/>
    <m/>
    <x v="0"/>
    <m/>
    <x v="0"/>
    <x v="0"/>
    <m/>
    <m/>
  </r>
  <r>
    <x v="28"/>
    <d v="2024-05-16T00:00:00"/>
    <x v="15"/>
    <x v="29"/>
    <x v="363"/>
    <n v="2282"/>
    <n v="912.80000000000007"/>
    <n v="912.80000000000007"/>
    <n v="2282"/>
    <s v="LIVE - 100% Completed"/>
    <n v="1"/>
    <n v="912.80000000000007"/>
    <n v="57635414.867958099"/>
    <n v="8645312.2301937137"/>
    <n v="48990102.637764364"/>
    <n v="-1"/>
    <m/>
    <n v="0.4"/>
    <n v="28971.113845927332"/>
    <n v="28725.976615112799"/>
    <x v="2"/>
    <n v="0.15"/>
    <x v="2"/>
    <s v="Buried"/>
    <n v="1"/>
    <n v="1"/>
    <d v="2026-03-01T00:00:00"/>
    <s v="None"/>
    <s v="Duration Doesn't Exsists"/>
    <s v="No ETA"/>
    <x v="1"/>
    <m/>
    <x v="0"/>
    <m/>
    <x v="2"/>
    <x v="2"/>
    <m/>
    <m/>
  </r>
  <r>
    <x v="28"/>
    <d v="2024-05-16T00:00:00"/>
    <x v="0"/>
    <x v="29"/>
    <x v="0"/>
    <n v="0"/>
    <n v="0"/>
    <s v="0"/>
    <s v="0"/>
    <s v="FEEDER ETC WORK - RETAIN BUDGET"/>
    <n v="0"/>
    <n v="0"/>
    <n v="51328444"/>
    <n v="25664222"/>
    <n v="25664222"/>
    <n v="-1"/>
    <m/>
    <m/>
    <n v="13524"/>
    <n v="0"/>
    <x v="0"/>
    <n v="0.5"/>
    <x v="0"/>
    <m/>
    <n v="0"/>
    <n v="0"/>
    <d v="2026-03-01T00:00:00"/>
    <s v="None"/>
    <s v="Duration Doesn't Exsists"/>
    <s v="No ETA"/>
    <x v="0"/>
    <m/>
    <x v="0"/>
    <m/>
    <x v="0"/>
    <x v="0"/>
    <m/>
    <m/>
  </r>
  <r>
    <x v="28"/>
    <d v="2024-05-16T00:00:00"/>
    <x v="15"/>
    <x v="29"/>
    <x v="364"/>
    <n v="1894"/>
    <n v="757.6"/>
    <n v="757.6"/>
    <n v="1894"/>
    <s v="LIVE - 100% Completed"/>
    <n v="1"/>
    <n v="757.6"/>
    <n v="46492805.089340501"/>
    <n v="6973920.7634010753"/>
    <n v="39518884.325939417"/>
    <n v="-1"/>
    <m/>
    <n v="0.4"/>
    <n v="20381.551076741867"/>
    <n v="28725.976615112799"/>
    <x v="2"/>
    <n v="0.15"/>
    <x v="2"/>
    <s v="Buried"/>
    <n v="1"/>
    <n v="1"/>
    <d v="2026-03-01T00:00:00"/>
    <s v="None"/>
    <s v="Duration Doesn't Exsists"/>
    <s v="No ETA"/>
    <x v="1"/>
    <m/>
    <x v="0"/>
    <m/>
    <x v="2"/>
    <x v="2"/>
    <m/>
    <m/>
  </r>
  <r>
    <x v="28"/>
    <d v="2024-05-16T00:00:00"/>
    <x v="15"/>
    <x v="29"/>
    <x v="365"/>
    <n v="1426"/>
    <n v="570.4"/>
    <n v="570.4"/>
    <n v="1426"/>
    <s v="LIVE - 100% Completed"/>
    <n v="1"/>
    <n v="570.4"/>
    <n v="36040392.6333405"/>
    <n v="5406058.8950010752"/>
    <n v="30634333.73833942"/>
    <n v="-1"/>
    <m/>
    <n v="0.4"/>
    <n v="15161.251076741868"/>
    <n v="24213.976615112802"/>
    <x v="2"/>
    <n v="0.15"/>
    <x v="2"/>
    <s v="Buried"/>
    <n v="1"/>
    <n v="1"/>
    <d v="2026-03-01T00:00:00"/>
    <s v="None"/>
    <s v="Duration Doesn't Exsists"/>
    <s v="No ETA"/>
    <x v="1"/>
    <m/>
    <x v="0"/>
    <m/>
    <x v="2"/>
    <x v="2"/>
    <m/>
    <m/>
  </r>
  <r>
    <x v="28"/>
    <d v="2024-05-16T00:00:00"/>
    <x v="15"/>
    <x v="29"/>
    <x v="366"/>
    <n v="1078"/>
    <n v="431.20000000000005"/>
    <s v="0"/>
    <s v="0"/>
    <s v="NOT LIVE - RETAIN BUDGET"/>
    <n v="0"/>
    <n v="431.20000000000005"/>
    <n v="25859974.2556182"/>
    <n v="25859974.2556182"/>
    <n v="0"/>
    <n v="-1"/>
    <m/>
    <n v="0.4"/>
    <n v="7387.0555265372141"/>
    <n v="11616.277904236313"/>
    <x v="1"/>
    <n v="0"/>
    <x v="1"/>
    <m/>
    <n v="0"/>
    <n v="0"/>
    <d v="2026-03-01T00:00:00"/>
    <n v="0"/>
    <n v="1"/>
    <n v="-37"/>
    <x v="0"/>
    <n v="46054"/>
    <x v="5"/>
    <s v="Cable plan pending"/>
    <x v="4"/>
    <x v="1"/>
    <n v="1"/>
    <m/>
  </r>
  <r>
    <x v="28"/>
    <d v="2024-05-16T00:00:00"/>
    <x v="15"/>
    <x v="29"/>
    <x v="367"/>
    <n v="2120"/>
    <n v="848"/>
    <s v="0"/>
    <s v="0"/>
    <s v="NOT LIVE - RETAIN BUDGET"/>
    <n v="0"/>
    <n v="848"/>
    <n v="22340090.438623998"/>
    <n v="22340090.438623998"/>
    <n v="0"/>
    <n v="-1"/>
    <m/>
    <n v="0.4"/>
    <n v="4763.3982507556275"/>
    <n v="18592.973047452186"/>
    <x v="1"/>
    <n v="0"/>
    <x v="1"/>
    <m/>
    <n v="0"/>
    <n v="0"/>
    <d v="2026-03-01T00:00:00"/>
    <s v="None"/>
    <s v="Duration Doesn't Exsists"/>
    <s v="No ETA"/>
    <x v="0"/>
    <s v="Not Given By BUH"/>
    <x v="4"/>
    <s v="Need to retain "/>
    <x v="1"/>
    <x v="1"/>
    <n v="2"/>
    <m/>
  </r>
  <r>
    <x v="28"/>
    <d v="2024-05-16T00:00:00"/>
    <x v="15"/>
    <x v="29"/>
    <x v="368"/>
    <n v="1092"/>
    <n v="436.8"/>
    <n v="436.8"/>
    <n v="1092"/>
    <s v="LIVE - 100% Completed"/>
    <n v="1"/>
    <n v="436.8"/>
    <n v="15748870.67"/>
    <n v="2362330.6004999997"/>
    <n v="13386540.069500001"/>
    <n v="-1"/>
    <m/>
    <n v="0.4"/>
    <n v="2293.5"/>
    <n v="10022.5"/>
    <x v="1"/>
    <n v="0.15"/>
    <x v="2"/>
    <s v="Hybrid"/>
    <n v="1"/>
    <n v="1"/>
    <d v="2026-03-01T00:00:00"/>
    <s v="None"/>
    <s v="Duration Doesn't Exsists"/>
    <s v="No ETA"/>
    <x v="1"/>
    <m/>
    <x v="0"/>
    <m/>
    <x v="2"/>
    <x v="2"/>
    <m/>
    <m/>
  </r>
  <r>
    <x v="28"/>
    <d v="2024-05-16T00:00:00"/>
    <x v="15"/>
    <x v="29"/>
    <x v="369"/>
    <n v="184"/>
    <n v="73.600000000000009"/>
    <n v="73.600000000000009"/>
    <n v="184"/>
    <s v="LIVE - 100% Completed"/>
    <n v="1"/>
    <n v="73.600000000000009"/>
    <n v="14855923.92"/>
    <n v="2228388.588"/>
    <n v="12627535.331999999"/>
    <n v="-1"/>
    <m/>
    <n v="0.4"/>
    <n v="5571.92"/>
    <n v="8354.7959999999985"/>
    <x v="2"/>
    <n v="0.15"/>
    <x v="2"/>
    <s v="Buried"/>
    <n v="1"/>
    <n v="1"/>
    <d v="2026-03-01T00:00:00"/>
    <s v="None"/>
    <s v="Duration Doesn't Exsists"/>
    <s v="No ETA"/>
    <x v="1"/>
    <m/>
    <x v="0"/>
    <m/>
    <x v="2"/>
    <x v="2"/>
    <m/>
    <m/>
  </r>
  <r>
    <x v="28"/>
    <d v="2024-05-16T00:00:00"/>
    <x v="15"/>
    <x v="29"/>
    <x v="370"/>
    <n v="604"/>
    <n v="241.60000000000002"/>
    <n v="241.60000000000002"/>
    <n v="604"/>
    <s v="LIVE - 100% Completed"/>
    <n v="1"/>
    <n v="241.60000000000002"/>
    <n v="14022844.710000001"/>
    <n v="2103426.7064999999"/>
    <n v="11919418.003500002"/>
    <n v="-1"/>
    <m/>
    <n v="0.4"/>
    <n v="4522"/>
    <n v="13266.05"/>
    <x v="1"/>
    <n v="0.15"/>
    <x v="2"/>
    <s v="Hybrid"/>
    <n v="1"/>
    <n v="1"/>
    <d v="2026-03-01T00:00:00"/>
    <s v="None"/>
    <s v="Duration Doesn't Exsists"/>
    <s v="No ETA"/>
    <x v="1"/>
    <m/>
    <x v="0"/>
    <m/>
    <x v="2"/>
    <x v="2"/>
    <m/>
    <m/>
  </r>
  <r>
    <x v="28"/>
    <d v="2024-05-16T00:00:00"/>
    <x v="15"/>
    <x v="29"/>
    <x v="371"/>
    <n v="978"/>
    <n v="391.20000000000005"/>
    <n v="391.20000000000005"/>
    <n v="978"/>
    <s v="LIVE - 100% Completed"/>
    <n v="1"/>
    <n v="391.20000000000005"/>
    <n v="12226729.571"/>
    <n v="1834009.4356500001"/>
    <n v="10392720.13535"/>
    <n v="-1"/>
    <m/>
    <n v="0.4"/>
    <n v="1964.6000000000001"/>
    <n v="10278.125"/>
    <x v="1"/>
    <n v="0.15"/>
    <x v="2"/>
    <s v="Hybrid"/>
    <n v="1"/>
    <n v="1"/>
    <d v="2026-03-01T00:00:00"/>
    <s v="None"/>
    <s v="Duration Doesn't Exsists"/>
    <s v="No ETA"/>
    <x v="1"/>
    <m/>
    <x v="0"/>
    <m/>
    <x v="2"/>
    <x v="2"/>
    <m/>
    <m/>
  </r>
  <r>
    <x v="28"/>
    <d v="2024-05-16T00:00:00"/>
    <x v="15"/>
    <x v="29"/>
    <x v="372"/>
    <n v="868"/>
    <n v="347.20000000000005"/>
    <n v="347.20000000000005"/>
    <n v="868"/>
    <s v="LIVE - 100% Completed"/>
    <n v="1"/>
    <n v="347.20000000000005"/>
    <n v="10976792.6669649"/>
    <n v="1646518.9000447348"/>
    <n v="9330273.7669201903"/>
    <n v="-1"/>
    <m/>
    <n v="0.4"/>
    <n v="2499.512884703252"/>
    <n v="8034.310392161402"/>
    <x v="1"/>
    <n v="0.15"/>
    <x v="2"/>
    <s v="Hybrid"/>
    <n v="1"/>
    <n v="1"/>
    <d v="2026-03-01T00:00:00"/>
    <s v="None"/>
    <s v="Duration Doesn't Exsists"/>
    <s v="No ETA"/>
    <x v="1"/>
    <m/>
    <x v="0"/>
    <m/>
    <x v="2"/>
    <x v="2"/>
    <m/>
    <m/>
  </r>
  <r>
    <x v="28"/>
    <d v="2024-05-16T00:00:00"/>
    <x v="15"/>
    <x v="29"/>
    <x v="373"/>
    <n v="968"/>
    <n v="387.20000000000005"/>
    <n v="387.20000000000005"/>
    <n v="968"/>
    <s v="LIVE - 100% Completed"/>
    <n v="1"/>
    <n v="387.20000000000005"/>
    <n v="10837958.144744299"/>
    <n v="1625693.7217116449"/>
    <n v="9212264.4230326153"/>
    <n v="-1"/>
    <m/>
    <n v="0.4"/>
    <n v="2033.3492234422649"/>
    <n v="7826.7011602492466"/>
    <x v="1"/>
    <n v="0.15"/>
    <x v="2"/>
    <s v="Hybrid"/>
    <n v="1"/>
    <n v="1"/>
    <d v="2026-03-01T00:00:00"/>
    <s v="None"/>
    <s v="Duration Doesn't Exsists"/>
    <s v="No ETA"/>
    <x v="1"/>
    <m/>
    <x v="0"/>
    <m/>
    <x v="2"/>
    <x v="2"/>
    <m/>
    <m/>
  </r>
  <r>
    <x v="28"/>
    <d v="2024-05-16T00:00:00"/>
    <x v="15"/>
    <x v="29"/>
    <x v="374"/>
    <n v="620"/>
    <n v="248"/>
    <n v="248"/>
    <n v="620"/>
    <s v="LIVE - 100% Completed"/>
    <n v="1"/>
    <n v="248"/>
    <n v="10086239.874850599"/>
    <n v="1512935.9812275898"/>
    <n v="8573303.8936230261"/>
    <n v="-1"/>
    <m/>
    <n v="0.4"/>
    <n v="2800.3648754367941"/>
    <n v="6507.3192859600613"/>
    <x v="1"/>
    <n v="0.15"/>
    <x v="2"/>
    <s v="Hybrid"/>
    <n v="1"/>
    <n v="1"/>
    <d v="2026-03-01T00:00:00"/>
    <s v="None"/>
    <s v="Duration Doesn't Exsists"/>
    <s v="No ETA"/>
    <x v="1"/>
    <m/>
    <x v="0"/>
    <m/>
    <x v="2"/>
    <x v="2"/>
    <m/>
    <m/>
  </r>
  <r>
    <x v="28"/>
    <d v="2024-05-16T00:00:00"/>
    <x v="15"/>
    <x v="29"/>
    <x v="183"/>
    <n v="628"/>
    <n v="251.20000000000002"/>
    <n v="251.20000000000002"/>
    <n v="628"/>
    <s v="LIVE - 100% Completed"/>
    <n v="1"/>
    <n v="251.20000000000002"/>
    <n v="8168013.75"/>
    <n v="1225202.0625"/>
    <n v="6942811.6875"/>
    <n v="-1"/>
    <m/>
    <n v="0.4"/>
    <n v="1600.8"/>
    <n v="6771.5"/>
    <x v="1"/>
    <n v="0.15"/>
    <x v="2"/>
    <s v="Hybrid"/>
    <n v="1"/>
    <n v="1"/>
    <d v="2026-03-01T00:00:00"/>
    <s v="None"/>
    <s v="Duration Doesn't Exsists"/>
    <s v="No ETA"/>
    <x v="1"/>
    <m/>
    <x v="0"/>
    <m/>
    <x v="2"/>
    <x v="2"/>
    <m/>
    <m/>
  </r>
  <r>
    <x v="28"/>
    <d v="2024-05-16T00:00:00"/>
    <x v="15"/>
    <x v="29"/>
    <x v="375"/>
    <n v="404"/>
    <n v="161.60000000000002"/>
    <s v="0"/>
    <s v="0"/>
    <s v="NOT LIVE - RETAIN BUDGET"/>
    <n v="0.7"/>
    <n v="161.60000000000002"/>
    <n v="8050523.3770104498"/>
    <n v="3260461.9676892324"/>
    <n v="4790061.4093212159"/>
    <n v="-1"/>
    <m/>
    <n v="0.4"/>
    <n v="2159.8731629682102"/>
    <n v="8485.6173414707919"/>
    <x v="1"/>
    <n v="0.7"/>
    <x v="1"/>
    <m/>
    <n v="0.7"/>
    <n v="0.7"/>
    <d v="2026-03-01T00:00:00"/>
    <n v="0"/>
    <n v="1"/>
    <n v="-37"/>
    <x v="2"/>
    <n v="46054"/>
    <x v="5"/>
    <s v="Civil work 70% done, rem 30% TBD"/>
    <x v="4"/>
    <x v="1"/>
    <n v="1"/>
    <m/>
  </r>
  <r>
    <x v="28"/>
    <d v="2024-05-16T00:00:00"/>
    <x v="15"/>
    <x v="29"/>
    <x v="376"/>
    <n v="632"/>
    <n v="252.8"/>
    <n v="252.8"/>
    <n v="632"/>
    <s v="LIVE - 100% Completed"/>
    <n v="1"/>
    <n v="252.8"/>
    <n v="7867048.75"/>
    <n v="1180057.3125"/>
    <n v="6686991.4375"/>
    <n v="-1"/>
    <m/>
    <n v="0.4"/>
    <n v="1265"/>
    <n v="4310"/>
    <x v="1"/>
    <n v="0.15"/>
    <x v="2"/>
    <s v="Hybrid"/>
    <n v="1"/>
    <n v="1"/>
    <d v="2026-03-01T00:00:00"/>
    <s v="None"/>
    <s v="Duration Doesn't Exsists"/>
    <s v="No ETA"/>
    <x v="1"/>
    <m/>
    <x v="0"/>
    <m/>
    <x v="2"/>
    <x v="2"/>
    <m/>
    <m/>
  </r>
  <r>
    <x v="28"/>
    <d v="2024-05-16T00:00:00"/>
    <x v="15"/>
    <x v="29"/>
    <x v="377"/>
    <n v="470"/>
    <n v="188"/>
    <s v="0"/>
    <s v="0"/>
    <s v="NOT LIVE - RETAIN BUDGET"/>
    <n v="0"/>
    <n v="188"/>
    <n v="7229931.9440000001"/>
    <n v="7229931.9440000001"/>
    <n v="0"/>
    <n v="-1"/>
    <m/>
    <n v="0.4"/>
    <n v="1265"/>
    <n v="4061.25"/>
    <x v="1"/>
    <n v="0"/>
    <x v="1"/>
    <m/>
    <n v="0"/>
    <n v="0"/>
    <d v="2026-03-01T00:00:00"/>
    <s v="None"/>
    <s v="Duration Doesn't Exsists"/>
    <s v="No ETA"/>
    <x v="0"/>
    <s v="Not Given By BUH"/>
    <x v="4"/>
    <s v="Need to retain "/>
    <x v="1"/>
    <x v="1"/>
    <n v="2"/>
    <m/>
  </r>
  <r>
    <x v="28"/>
    <d v="2024-05-16T00:00:00"/>
    <x v="0"/>
    <x v="29"/>
    <x v="17"/>
    <n v="0"/>
    <n v="0"/>
    <s v="0"/>
    <s v="0"/>
    <s v="FEEDER ETC WORK - RETAIN BUDGET"/>
    <n v="0"/>
    <n v="0"/>
    <n v="7000000"/>
    <n v="3500000"/>
    <n v="3500000"/>
    <n v="-1"/>
    <m/>
    <m/>
    <n v="0"/>
    <n v="0"/>
    <x v="0"/>
    <n v="0.5"/>
    <x v="0"/>
    <m/>
    <n v="0"/>
    <n v="0"/>
    <d v="2026-03-01T00:00:00"/>
    <s v="None"/>
    <s v="Duration Doesn't Exsists"/>
    <s v="No ETA"/>
    <x v="0"/>
    <m/>
    <x v="0"/>
    <m/>
    <x v="0"/>
    <x v="0"/>
    <m/>
    <m/>
  </r>
  <r>
    <x v="28"/>
    <d v="2024-05-16T00:00:00"/>
    <x v="15"/>
    <x v="29"/>
    <x v="378"/>
    <n v="550"/>
    <n v="220"/>
    <n v="220"/>
    <n v="550"/>
    <s v="LIVE - 100% Completed"/>
    <n v="1"/>
    <n v="220"/>
    <n v="6807438.9579999996"/>
    <n v="1021115.8436999999"/>
    <n v="5786323.1143000005"/>
    <n v="-1"/>
    <m/>
    <n v="0.4"/>
    <n v="1017.5000000000001"/>
    <n v="4003.75"/>
    <x v="1"/>
    <n v="0.15"/>
    <x v="2"/>
    <s v="Hybrid"/>
    <n v="1"/>
    <n v="1"/>
    <d v="2026-03-01T00:00:00"/>
    <s v="None"/>
    <s v="Duration Doesn't Exsists"/>
    <s v="No ETA"/>
    <x v="1"/>
    <m/>
    <x v="0"/>
    <m/>
    <x v="2"/>
    <x v="2"/>
    <m/>
    <m/>
  </r>
  <r>
    <x v="28"/>
    <d v="2024-05-16T00:00:00"/>
    <x v="15"/>
    <x v="29"/>
    <x v="379"/>
    <n v="534"/>
    <n v="213.60000000000002"/>
    <s v="0"/>
    <s v="0"/>
    <s v="NOT LIVE - RETAIN BUDGET"/>
    <n v="0"/>
    <n v="213.60000000000002"/>
    <n v="6361725.1975121601"/>
    <n v="6361725.1975121601"/>
    <n v="0"/>
    <n v="-1"/>
    <m/>
    <n v="0.4"/>
    <n v="1129.7"/>
    <n v="3361.6055552562784"/>
    <x v="1"/>
    <n v="0"/>
    <x v="1"/>
    <m/>
    <n v="0"/>
    <n v="0"/>
    <d v="2026-03-01T00:00:00"/>
    <s v="None"/>
    <s v="Duration Doesn't Exsists"/>
    <s v="No ETA"/>
    <x v="0"/>
    <s v="Not Given By BUH"/>
    <x v="4"/>
    <s v="Need to retain "/>
    <x v="1"/>
    <x v="1"/>
    <n v="2"/>
    <m/>
  </r>
  <r>
    <x v="28"/>
    <d v="2024-05-16T00:00:00"/>
    <x v="15"/>
    <x v="29"/>
    <x v="380"/>
    <n v="434"/>
    <n v="173.60000000000002"/>
    <s v="0"/>
    <s v="0"/>
    <s v="NOT LIVE - RETAIN BUDGET"/>
    <n v="0"/>
    <n v="173.60000000000002"/>
    <n v="5673595.6817010799"/>
    <n v="5673595.6817010799"/>
    <n v="0"/>
    <n v="-1"/>
    <m/>
    <n v="0.4"/>
    <n v="1222.0605187422984"/>
    <n v="3476.1264109547878"/>
    <x v="1"/>
    <n v="0"/>
    <x v="1"/>
    <m/>
    <n v="0"/>
    <n v="0"/>
    <d v="2026-03-01T00:00:00"/>
    <n v="0"/>
    <n v="1"/>
    <n v="-37"/>
    <x v="0"/>
    <s v="March-26"/>
    <x v="5"/>
    <s v="Need to retain/NOC Issue"/>
    <x v="7"/>
    <x v="1"/>
    <n v="1"/>
    <m/>
  </r>
  <r>
    <x v="28"/>
    <d v="2024-05-16T00:00:00"/>
    <x v="15"/>
    <x v="29"/>
    <x v="381"/>
    <n v="980"/>
    <n v="392"/>
    <n v="392"/>
    <n v="980"/>
    <s v="LIVE - 100% Completed"/>
    <n v="1"/>
    <n v="392"/>
    <n v="4560919.53223434"/>
    <n v="684137.92983515095"/>
    <n v="3876781.60239919"/>
    <n v="-1"/>
    <m/>
    <n v="0.4"/>
    <n v="0"/>
    <n v="5779.5227072996204"/>
    <x v="3"/>
    <n v="0.15"/>
    <x v="2"/>
    <s v="Arial"/>
    <n v="1"/>
    <n v="1"/>
    <d v="2026-03-01T00:00:00"/>
    <s v="None"/>
    <s v="Duration Doesn't Exsists"/>
    <s v="No ETA"/>
    <x v="1"/>
    <m/>
    <x v="0"/>
    <m/>
    <x v="2"/>
    <x v="2"/>
    <m/>
    <m/>
  </r>
  <r>
    <x v="28"/>
    <d v="2024-05-16T00:00:00"/>
    <x v="15"/>
    <x v="29"/>
    <x v="382"/>
    <n v="556"/>
    <n v="222.4"/>
    <s v="0"/>
    <s v="0"/>
    <s v="NOT LIVE - RETAIN BUDGET"/>
    <n v="0"/>
    <n v="222.4"/>
    <n v="3779405.0162815698"/>
    <n v="3779405.0162815698"/>
    <n v="0"/>
    <n v="-1"/>
    <m/>
    <n v="0.4"/>
    <n v="0"/>
    <n v="5370.0081876665135"/>
    <x v="3"/>
    <n v="0"/>
    <x v="1"/>
    <m/>
    <n v="0"/>
    <n v="0"/>
    <d v="2026-03-01T00:00:00"/>
    <s v="None"/>
    <s v="Duration Doesn't Exsists"/>
    <s v="No ETA"/>
    <x v="0"/>
    <s v="Not Given By BUH"/>
    <x v="4"/>
    <s v="Need to retain "/>
    <x v="1"/>
    <x v="1"/>
    <n v="2"/>
    <m/>
  </r>
  <r>
    <x v="28"/>
    <d v="2024-05-16T00:00:00"/>
    <x v="15"/>
    <x v="29"/>
    <x v="383"/>
    <n v="386"/>
    <n v="154.4"/>
    <s v="0"/>
    <s v="0"/>
    <s v="NOT LIVE - RETAIN BUDGET"/>
    <n v="0"/>
    <n v="154.4"/>
    <n v="3718468.3579405001"/>
    <n v="3718468.3579405001"/>
    <n v="0"/>
    <n v="-1"/>
    <m/>
    <n v="0.4"/>
    <n v="462.00000000000006"/>
    <n v="2180.3268547620401"/>
    <x v="1"/>
    <n v="0"/>
    <x v="1"/>
    <m/>
    <n v="0"/>
    <n v="0"/>
    <d v="2026-03-01T00:00:00"/>
    <s v="None"/>
    <s v="Duration Doesn't Exsists"/>
    <s v="No ETA"/>
    <x v="0"/>
    <s v="Not Given By BUH"/>
    <x v="4"/>
    <s v="Need to retain "/>
    <x v="1"/>
    <x v="1"/>
    <n v="2"/>
    <m/>
  </r>
  <r>
    <x v="28"/>
    <d v="2024-05-16T00:00:00"/>
    <x v="15"/>
    <x v="29"/>
    <x v="384"/>
    <n v="440"/>
    <n v="176"/>
    <n v="176"/>
    <n v="440"/>
    <s v="LIVE - 100% Completed"/>
    <n v="1"/>
    <n v="176"/>
    <n v="3513900.9229322998"/>
    <n v="527085.13843984494"/>
    <n v="2986815.7844924578"/>
    <n v="-1"/>
    <m/>
    <n v="0.4"/>
    <n v="216.70000000000002"/>
    <n v="3863.1725995331226"/>
    <x v="1"/>
    <n v="0.15"/>
    <x v="2"/>
    <s v="Hybrid"/>
    <n v="1"/>
    <n v="1"/>
    <d v="2026-03-01T00:00:00"/>
    <s v="None"/>
    <s v="Duration Doesn't Exsists"/>
    <s v="No ETA"/>
    <x v="1"/>
    <m/>
    <x v="0"/>
    <m/>
    <x v="2"/>
    <x v="2"/>
    <m/>
    <m/>
  </r>
  <r>
    <x v="28"/>
    <d v="2024-05-16T00:00:00"/>
    <x v="15"/>
    <x v="29"/>
    <x v="385"/>
    <n v="528"/>
    <n v="211.20000000000002"/>
    <s v="0"/>
    <s v="0"/>
    <s v="NOT LIVE - RETAIN BUDGET"/>
    <n v="0"/>
    <n v="211.20000000000002"/>
    <n v="2826961.8911379101"/>
    <n v="2826961.8911379101"/>
    <n v="0"/>
    <n v="-0.5"/>
    <m/>
    <n v="0.4"/>
    <n v="0"/>
    <n v="3652.5098975028318"/>
    <x v="3"/>
    <n v="0"/>
    <x v="1"/>
    <m/>
    <n v="0"/>
    <n v="0"/>
    <d v="2026-03-01T00:00:00"/>
    <s v="None"/>
    <s v="Duration Doesn't Exsists"/>
    <s v="No ETA"/>
    <x v="0"/>
    <s v="Not Given By BUH"/>
    <x v="4"/>
    <s v="Need to retain "/>
    <x v="1"/>
    <x v="1"/>
    <n v="2"/>
    <m/>
  </r>
  <r>
    <x v="28"/>
    <d v="2024-05-16T00:00:00"/>
    <x v="15"/>
    <x v="29"/>
    <x v="386"/>
    <n v="56"/>
    <n v="22.400000000000002"/>
    <n v="22.400000000000002"/>
    <n v="56"/>
    <s v="LIVE - 100% Completed"/>
    <n v="1"/>
    <n v="22.400000000000002"/>
    <n v="2136679.75"/>
    <n v="320501.96249999997"/>
    <n v="1816177.7875000001"/>
    <n v="-0.85"/>
    <m/>
    <n v="0.4"/>
    <n v="596.80000000000007"/>
    <n v="1600.8"/>
    <x v="1"/>
    <n v="0.15"/>
    <x v="2"/>
    <s v="Hybrid"/>
    <n v="1"/>
    <n v="1"/>
    <d v="2026-03-01T00:00:00"/>
    <s v="None"/>
    <s v="Duration Doesn't Exsists"/>
    <s v="No ETA"/>
    <x v="1"/>
    <m/>
    <x v="0"/>
    <m/>
    <x v="2"/>
    <x v="2"/>
    <m/>
    <m/>
  </r>
  <r>
    <x v="28"/>
    <d v="2024-05-16T00:00:00"/>
    <x v="15"/>
    <x v="29"/>
    <x v="387"/>
    <n v="358"/>
    <n v="143.20000000000002"/>
    <n v="143.20000000000002"/>
    <n v="358"/>
    <s v="LIVE - 100% Completed"/>
    <n v="1"/>
    <n v="143.20000000000002"/>
    <n v="2125684.99663821"/>
    <n v="318852.74949573149"/>
    <n v="1806832.2471424777"/>
    <n v="-1"/>
    <m/>
    <n v="0.4"/>
    <n v="0"/>
    <n v="3724.1618298655599"/>
    <x v="1"/>
    <n v="0.15"/>
    <x v="2"/>
    <s v="Hybrid"/>
    <n v="1"/>
    <n v="1"/>
    <d v="2026-03-01T00:00:00"/>
    <s v="None"/>
    <s v="Duration Doesn't Exsists"/>
    <s v="No ETA"/>
    <x v="1"/>
    <m/>
    <x v="0"/>
    <m/>
    <x v="2"/>
    <x v="2"/>
    <m/>
    <m/>
  </r>
  <r>
    <x v="28"/>
    <d v="2024-05-16T00:00:00"/>
    <x v="15"/>
    <x v="29"/>
    <x v="388"/>
    <n v="232"/>
    <n v="92.800000000000011"/>
    <n v="92.800000000000011"/>
    <n v="232"/>
    <s v="LIVE - 100% Completed"/>
    <n v="1"/>
    <n v="92.800000000000011"/>
    <n v="1833623.4739999999"/>
    <n v="275043.52109999995"/>
    <n v="1558579.9528999999"/>
    <n v="-1"/>
    <m/>
    <n v="0.4"/>
    <n v="0"/>
    <n v="2127.5"/>
    <x v="1"/>
    <n v="0.15"/>
    <x v="2"/>
    <s v="Hybrid"/>
    <n v="1"/>
    <n v="1"/>
    <d v="2026-03-01T00:00:00"/>
    <s v="None"/>
    <s v="Duration Doesn't Exsists"/>
    <s v="No ETA"/>
    <x v="1"/>
    <m/>
    <x v="0"/>
    <m/>
    <x v="2"/>
    <x v="2"/>
    <m/>
    <m/>
  </r>
  <r>
    <x v="28"/>
    <d v="2024-05-16T00:00:00"/>
    <x v="15"/>
    <x v="29"/>
    <x v="389"/>
    <n v="240"/>
    <n v="96"/>
    <n v="96"/>
    <n v="240"/>
    <s v="LIVE - 100% Completed"/>
    <n v="1"/>
    <n v="96"/>
    <n v="1460913.1758326599"/>
    <n v="219136.97637489898"/>
    <n v="1241776.1994577646"/>
    <n v="-1"/>
    <m/>
    <n v="0.4"/>
    <n v="0"/>
    <n v="2411.3132816045804"/>
    <x v="1"/>
    <n v="0.15"/>
    <x v="2"/>
    <s v="Hybrid"/>
    <n v="1"/>
    <n v="1"/>
    <d v="2026-03-01T00:00:00"/>
    <s v="None"/>
    <s v="Duration Doesn't Exsists"/>
    <s v="No ETA"/>
    <x v="1"/>
    <m/>
    <x v="0"/>
    <m/>
    <x v="2"/>
    <x v="2"/>
    <m/>
    <m/>
  </r>
  <r>
    <x v="28"/>
    <d v="2024-05-16T00:00:00"/>
    <x v="15"/>
    <x v="29"/>
    <x v="390"/>
    <n v="210"/>
    <n v="84"/>
    <s v="0"/>
    <s v="0"/>
    <s v="NOT LIVE - RETAIN BUDGET"/>
    <n v="0"/>
    <n v="84"/>
    <n v="1419695.8245029"/>
    <n v="1419695.8245029"/>
    <n v="0"/>
    <n v="-0.85"/>
    <m/>
    <n v="0.4"/>
    <n v="0"/>
    <n v="1540.9022379510495"/>
    <x v="3"/>
    <n v="0"/>
    <x v="1"/>
    <m/>
    <n v="0"/>
    <n v="0"/>
    <d v="2026-03-01T00:00:00"/>
    <s v="None"/>
    <s v="Duration Doesn't Exsists"/>
    <s v="No ETA"/>
    <x v="0"/>
    <s v="Not Given By BUH"/>
    <x v="4"/>
    <s v="Need to retain "/>
    <x v="1"/>
    <x v="1"/>
    <n v="2"/>
    <m/>
  </r>
  <r>
    <x v="28"/>
    <d v="2024-05-16T00:00:00"/>
    <x v="15"/>
    <x v="29"/>
    <x v="391"/>
    <n v="170"/>
    <n v="68"/>
    <n v="68"/>
    <n v="170"/>
    <s v="LIVE - 100% Completed"/>
    <n v="1"/>
    <n v="68"/>
    <n v="1076980.36208287"/>
    <n v="161547.0543124305"/>
    <n v="915433.30777044012"/>
    <n v="-1"/>
    <m/>
    <n v="0.4"/>
    <n v="72.600000000000009"/>
    <n v="661.79077298531502"/>
    <x v="3"/>
    <n v="0.15"/>
    <x v="2"/>
    <s v="Arial"/>
    <n v="1"/>
    <n v="1"/>
    <d v="2026-03-01T00:00:00"/>
    <s v="None"/>
    <s v="Duration Doesn't Exsists"/>
    <s v="No ETA"/>
    <x v="1"/>
    <m/>
    <x v="0"/>
    <m/>
    <x v="2"/>
    <x v="2"/>
    <m/>
    <m/>
  </r>
  <r>
    <x v="28"/>
    <d v="2024-05-16T00:00:00"/>
    <x v="0"/>
    <x v="29"/>
    <x v="266"/>
    <n v="0"/>
    <n v="0"/>
    <s v="0"/>
    <s v="0"/>
    <s v="FEEDER ETC WORK - RETAIN BUDGET"/>
    <n v="0"/>
    <n v="0"/>
    <n v="650000"/>
    <n v="325000"/>
    <n v="325000"/>
    <n v="-1"/>
    <m/>
    <m/>
    <n v="0"/>
    <n v="0"/>
    <x v="0"/>
    <n v="0.5"/>
    <x v="0"/>
    <m/>
    <n v="0"/>
    <n v="0"/>
    <d v="2026-03-01T00:00:00"/>
    <s v="None"/>
    <s v="Duration Doesn't Exsists"/>
    <s v="No ETA"/>
    <x v="0"/>
    <m/>
    <x v="0"/>
    <m/>
    <x v="0"/>
    <x v="0"/>
    <m/>
    <m/>
  </r>
  <r>
    <x v="29"/>
    <s v="No Initiation Date"/>
    <x v="0"/>
    <x v="30"/>
    <x v="0"/>
    <m/>
    <m/>
    <s v="0"/>
    <s v="0"/>
    <s v="FEEDER ETC WORK - RETAIN BUDGET"/>
    <n v="0"/>
    <n v="0"/>
    <n v="0"/>
    <n v="0"/>
    <m/>
    <m/>
    <m/>
    <m/>
    <n v="0"/>
    <n v="0"/>
    <x v="0"/>
    <n v="1"/>
    <x v="0"/>
    <m/>
    <n v="0"/>
    <n v="0"/>
    <d v="2026-03-01T00:00:00"/>
    <s v="None"/>
    <s v="Duration Doesn't Exsists"/>
    <s v="No ETA"/>
    <x v="0"/>
    <m/>
    <x v="0"/>
    <m/>
    <x v="0"/>
    <x v="0"/>
    <m/>
    <m/>
  </r>
  <r>
    <x v="30"/>
    <d v="2024-05-16T00:00:00"/>
    <x v="23"/>
    <x v="31"/>
    <x v="392"/>
    <n v="2800"/>
    <n v="1120"/>
    <n v="1120"/>
    <n v="2800"/>
    <s v="LIVE - 100% Completed"/>
    <n v="1"/>
    <n v="1120"/>
    <n v="2809208"/>
    <n v="421381.2"/>
    <n v="2387826.7999999998"/>
    <n v="-1"/>
    <m/>
    <n v="0.4"/>
    <n v="0"/>
    <n v="5655"/>
    <x v="3"/>
    <n v="0.15"/>
    <x v="2"/>
    <s v="Arial"/>
    <n v="1"/>
    <n v="1"/>
    <d v="2026-03-01T00:00:00"/>
    <s v="None"/>
    <s v="Duration Doesn't Exsists"/>
    <s v="No ETA"/>
    <x v="1"/>
    <m/>
    <x v="0"/>
    <m/>
    <x v="2"/>
    <x v="2"/>
    <m/>
    <m/>
  </r>
  <r>
    <x v="30"/>
    <d v="2024-05-16T00:00:00"/>
    <x v="23"/>
    <x v="31"/>
    <x v="393"/>
    <n v="1800"/>
    <n v="720"/>
    <n v="720"/>
    <n v="1800"/>
    <s v="LIVE - 100% Completed"/>
    <n v="1"/>
    <n v="720"/>
    <n v="2524524"/>
    <n v="378678.6"/>
    <n v="2145845.4"/>
    <n v="-1"/>
    <m/>
    <n v="0.4"/>
    <n v="0"/>
    <n v="5845"/>
    <x v="3"/>
    <n v="0.15"/>
    <x v="2"/>
    <s v="Arial"/>
    <n v="1"/>
    <n v="1"/>
    <d v="2026-03-01T00:00:00"/>
    <s v="None"/>
    <s v="Duration Doesn't Exsists"/>
    <s v="No ETA"/>
    <x v="1"/>
    <m/>
    <x v="0"/>
    <m/>
    <x v="2"/>
    <x v="2"/>
    <m/>
    <m/>
  </r>
  <r>
    <x v="30"/>
    <d v="2024-05-16T00:00:00"/>
    <x v="23"/>
    <x v="31"/>
    <x v="394"/>
    <n v="1800"/>
    <n v="720"/>
    <n v="720"/>
    <n v="1800"/>
    <s v="LIVE - 100% Completed"/>
    <n v="1"/>
    <n v="720"/>
    <n v="2327996.5"/>
    <n v="349199.47499999998"/>
    <n v="1978797.0249999999"/>
    <n v="-1"/>
    <m/>
    <n v="0.4"/>
    <n v="0"/>
    <n v="5818"/>
    <x v="3"/>
    <n v="0.15"/>
    <x v="2"/>
    <s v="Arial"/>
    <n v="1"/>
    <n v="1"/>
    <d v="2026-03-01T00:00:00"/>
    <s v="None"/>
    <s v="Duration Doesn't Exsists"/>
    <s v="No ETA"/>
    <x v="1"/>
    <m/>
    <x v="0"/>
    <m/>
    <x v="2"/>
    <x v="2"/>
    <m/>
    <m/>
  </r>
  <r>
    <x v="30"/>
    <d v="2024-05-16T00:00:00"/>
    <x v="23"/>
    <x v="31"/>
    <x v="395"/>
    <n v="550"/>
    <n v="220"/>
    <n v="220"/>
    <n v="550"/>
    <s v="LIVE - 100% Completed"/>
    <n v="1"/>
    <n v="220"/>
    <n v="1342145"/>
    <n v="201321.75"/>
    <n v="1140823.25"/>
    <n v="-1"/>
    <m/>
    <n v="0.4"/>
    <n v="0"/>
    <n v="8045"/>
    <x v="3"/>
    <n v="0.15"/>
    <x v="2"/>
    <s v="Arial"/>
    <n v="1"/>
    <n v="1"/>
    <d v="2026-03-01T00:00:00"/>
    <s v="None"/>
    <s v="Duration Doesn't Exsists"/>
    <s v="No ETA"/>
    <x v="1"/>
    <m/>
    <x v="0"/>
    <m/>
    <x v="2"/>
    <x v="2"/>
    <m/>
    <m/>
  </r>
  <r>
    <x v="30"/>
    <d v="2024-05-16T00:00:00"/>
    <x v="23"/>
    <x v="31"/>
    <x v="396"/>
    <n v="450"/>
    <n v="180"/>
    <n v="180"/>
    <n v="450"/>
    <s v="LIVE - 100% Completed"/>
    <n v="1"/>
    <n v="180"/>
    <n v="1308019"/>
    <n v="196202.85"/>
    <n v="1111816.1499999999"/>
    <n v="-1"/>
    <m/>
    <n v="0.4"/>
    <n v="0"/>
    <n v="2052"/>
    <x v="3"/>
    <n v="0.15"/>
    <x v="2"/>
    <s v="Arial"/>
    <n v="1"/>
    <n v="1"/>
    <d v="2026-03-01T00:00:00"/>
    <s v="None"/>
    <s v="Duration Doesn't Exsists"/>
    <s v="No ETA"/>
    <x v="1"/>
    <m/>
    <x v="0"/>
    <m/>
    <x v="2"/>
    <x v="2"/>
    <m/>
    <m/>
  </r>
  <r>
    <x v="30"/>
    <s v="No Initiation Date"/>
    <x v="0"/>
    <x v="31"/>
    <x v="0"/>
    <m/>
    <m/>
    <s v="0"/>
    <s v="0"/>
    <s v="FEEDER ETC WORK - RETAIN BUDGET"/>
    <n v="0"/>
    <n v="0"/>
    <n v="0"/>
    <n v="0"/>
    <m/>
    <m/>
    <m/>
    <m/>
    <n v="0"/>
    <n v="0"/>
    <x v="0"/>
    <n v="1"/>
    <x v="0"/>
    <m/>
    <n v="0"/>
    <n v="0"/>
    <d v="2026-03-01T00:00:00"/>
    <s v="None"/>
    <s v="Duration Doesn't Exsists"/>
    <s v="No ETA"/>
    <x v="0"/>
    <m/>
    <x v="0"/>
    <m/>
    <x v="0"/>
    <x v="0"/>
    <m/>
    <m/>
  </r>
  <r>
    <x v="31"/>
    <d v="2024-05-16T00:00:00"/>
    <x v="24"/>
    <x v="32"/>
    <x v="397"/>
    <n v="1000"/>
    <n v="400"/>
    <n v="400"/>
    <n v="1000"/>
    <s v="LIVE - 100% Completed"/>
    <n v="1"/>
    <n v="400"/>
    <n v="24597880.232000001"/>
    <n v="3689682.0348"/>
    <n v="20908198.1972"/>
    <n v="-1"/>
    <m/>
    <n v="0.4"/>
    <n v="11997.050000000001"/>
    <n v="11145"/>
    <x v="2"/>
    <n v="0.15"/>
    <x v="2"/>
    <s v="Buried"/>
    <n v="1"/>
    <n v="1"/>
    <d v="2026-03-01T00:00:00"/>
    <s v="None"/>
    <s v="Duration Doesn't Exsists"/>
    <s v="No ETA"/>
    <x v="1"/>
    <m/>
    <x v="0"/>
    <m/>
    <x v="2"/>
    <x v="2"/>
    <m/>
    <m/>
  </r>
  <r>
    <x v="31"/>
    <d v="2024-05-16T00:00:00"/>
    <x v="24"/>
    <x v="32"/>
    <x v="398"/>
    <n v="712"/>
    <n v="284.8"/>
    <n v="284.8"/>
    <n v="712"/>
    <s v="LIVE - 100% Completed"/>
    <n v="1"/>
    <n v="284.8"/>
    <n v="21998362.995999999"/>
    <n v="3299754.4493999998"/>
    <n v="18698608.546599999"/>
    <n v="-0.85"/>
    <m/>
    <n v="0.4"/>
    <n v="10175.550000000001"/>
    <n v="11145"/>
    <x v="2"/>
    <n v="0.15"/>
    <x v="2"/>
    <s v="Buried"/>
    <n v="1"/>
    <n v="1"/>
    <d v="2026-03-01T00:00:00"/>
    <s v="None"/>
    <s v="Duration Doesn't Exsists"/>
    <s v="No ETA"/>
    <x v="1"/>
    <m/>
    <x v="0"/>
    <m/>
    <x v="2"/>
    <x v="2"/>
    <m/>
    <m/>
  </r>
  <r>
    <x v="31"/>
    <d v="2024-05-16T00:00:00"/>
    <x v="24"/>
    <x v="32"/>
    <x v="399"/>
    <n v="2506"/>
    <n v="1002.4000000000001"/>
    <n v="1002.4000000000001"/>
    <n v="2506"/>
    <s v="LIVE - 100% Completed"/>
    <n v="1"/>
    <n v="1002.4000000000001"/>
    <n v="20801141.495999999"/>
    <n v="3120171.2243999997"/>
    <n v="17680970.271600001"/>
    <n v="-1"/>
    <m/>
    <n v="0.4"/>
    <n v="2474"/>
    <n v="20575"/>
    <x v="1"/>
    <n v="0.15"/>
    <x v="2"/>
    <s v="Hybrid"/>
    <n v="1"/>
    <n v="1"/>
    <d v="2026-03-01T00:00:00"/>
    <s v="None"/>
    <s v="Duration Doesn't Exsists"/>
    <s v="No ETA"/>
    <x v="1"/>
    <m/>
    <x v="0"/>
    <m/>
    <x v="2"/>
    <x v="2"/>
    <m/>
    <m/>
  </r>
  <r>
    <x v="31"/>
    <d v="2024-05-16T00:00:00"/>
    <x v="0"/>
    <x v="32"/>
    <x v="0"/>
    <n v="0"/>
    <n v="0"/>
    <s v="0"/>
    <s v="0"/>
    <s v="FEEDER ETC WORK - RETAIN BUDGET"/>
    <n v="0"/>
    <n v="0"/>
    <n v="20697000"/>
    <n v="10348500"/>
    <n v="10348500"/>
    <n v="-1"/>
    <m/>
    <m/>
    <n v="6000"/>
    <n v="0"/>
    <x v="0"/>
    <n v="0.5"/>
    <x v="0"/>
    <m/>
    <n v="0"/>
    <n v="0"/>
    <d v="2026-03-01T00:00:00"/>
    <s v="None"/>
    <s v="Duration Doesn't Exsists"/>
    <s v="No ETA"/>
    <x v="0"/>
    <m/>
    <x v="0"/>
    <m/>
    <x v="0"/>
    <x v="0"/>
    <m/>
    <m/>
  </r>
  <r>
    <x v="31"/>
    <d v="2024-05-16T00:00:00"/>
    <x v="24"/>
    <x v="32"/>
    <x v="400"/>
    <n v="1620"/>
    <n v="648"/>
    <s v="0"/>
    <s v="0"/>
    <s v="REMOVE BUDGET (T)"/>
    <n v="0"/>
    <n v="648"/>
    <n v="12850226.618000001"/>
    <n v="0"/>
    <n v="12850226.618000001"/>
    <n v="-0.5"/>
    <m/>
    <n v="0.4"/>
    <n v="1338.6666666666667"/>
    <n v="11266.25"/>
    <x v="1"/>
    <m/>
    <x v="1"/>
    <m/>
    <n v="0"/>
    <n v="0"/>
    <d v="2026-03-01T00:00:00"/>
    <n v="92"/>
    <n v="93"/>
    <n v="55"/>
    <x v="0"/>
    <s v="4 Months"/>
    <x v="7"/>
    <d v="2026-07-01T00:00:00"/>
    <x v="3"/>
    <x v="3"/>
    <m/>
    <m/>
  </r>
  <r>
    <x v="31"/>
    <d v="2024-05-16T00:00:00"/>
    <x v="24"/>
    <x v="32"/>
    <x v="401"/>
    <n v="576"/>
    <n v="230.4"/>
    <n v="230.4"/>
    <n v="576"/>
    <s v="LIVE - 100% Completed"/>
    <n v="1"/>
    <n v="230.4"/>
    <n v="8023985"/>
    <n v="1203597.75"/>
    <n v="6820387.25"/>
    <n v="-1"/>
    <m/>
    <n v="0.4"/>
    <n v="1761.8"/>
    <n v="5392.5"/>
    <x v="1"/>
    <n v="0.15"/>
    <x v="2"/>
    <s v="Hybrid"/>
    <n v="1"/>
    <n v="1"/>
    <d v="2026-03-01T00:00:00"/>
    <s v="None"/>
    <s v="Duration Doesn't Exsists"/>
    <s v="No ETA"/>
    <x v="1"/>
    <m/>
    <x v="0"/>
    <m/>
    <x v="2"/>
    <x v="2"/>
    <m/>
    <m/>
  </r>
  <r>
    <x v="31"/>
    <d v="2024-05-16T00:00:00"/>
    <x v="24"/>
    <x v="32"/>
    <x v="402"/>
    <n v="312"/>
    <n v="124.80000000000001"/>
    <n v="124.80000000000001"/>
    <n v="312"/>
    <s v="LIVE - 100% Completed"/>
    <n v="1"/>
    <n v="124.80000000000001"/>
    <n v="6278514.4960000003"/>
    <n v="941777.17440000002"/>
    <n v="5336737.3215999994"/>
    <n v="-1"/>
    <m/>
    <n v="0.4"/>
    <n v="1569.7499999999998"/>
    <n v="3452.5"/>
    <x v="1"/>
    <n v="0.15"/>
    <x v="2"/>
    <s v="Hybrid"/>
    <n v="1"/>
    <n v="1"/>
    <d v="2026-03-01T00:00:00"/>
    <s v="None"/>
    <s v="Duration Doesn't Exsists"/>
    <s v="No ETA"/>
    <x v="1"/>
    <m/>
    <x v="0"/>
    <m/>
    <x v="2"/>
    <x v="2"/>
    <m/>
    <m/>
  </r>
  <r>
    <x v="31"/>
    <d v="2024-05-16T00:00:00"/>
    <x v="24"/>
    <x v="32"/>
    <x v="403"/>
    <n v="328"/>
    <n v="131.20000000000002"/>
    <n v="131.20000000000002"/>
    <n v="328"/>
    <s v="LIVE - 100% Completed"/>
    <n v="1"/>
    <n v="131.20000000000002"/>
    <n v="5505721.25"/>
    <n v="825858.1875"/>
    <n v="4679863.0625"/>
    <n v="-0.85"/>
    <m/>
    <n v="0.4"/>
    <n v="1190.25"/>
    <n v="3296.25"/>
    <x v="1"/>
    <n v="0.15"/>
    <x v="2"/>
    <s v="Hybrid"/>
    <n v="1"/>
    <n v="1"/>
    <d v="2026-03-01T00:00:00"/>
    <s v="None"/>
    <s v="Duration Doesn't Exsists"/>
    <s v="No ETA"/>
    <x v="1"/>
    <m/>
    <x v="0"/>
    <d v="2026-07-01T00:00:00"/>
    <x v="2"/>
    <x v="2"/>
    <m/>
    <m/>
  </r>
  <r>
    <x v="31"/>
    <d v="2024-05-16T00:00:00"/>
    <x v="24"/>
    <x v="32"/>
    <x v="404"/>
    <n v="268"/>
    <n v="107.2"/>
    <s v="0"/>
    <s v="0"/>
    <s v="REMOVE BUDGET (T)"/>
    <n v="0"/>
    <n v="107.2"/>
    <n v="4749140.5"/>
    <n v="0"/>
    <n v="4749140.5"/>
    <n v="-1"/>
    <m/>
    <n v="0.4"/>
    <n v="1124.6999999999998"/>
    <n v="2582.5"/>
    <x v="1"/>
    <m/>
    <x v="1"/>
    <m/>
    <n v="0"/>
    <n v="0"/>
    <d v="2026-03-01T00:00:00"/>
    <n v="92"/>
    <n v="93"/>
    <n v="55"/>
    <x v="0"/>
    <s v="4 Months"/>
    <x v="7"/>
    <d v="2026-07-01T00:00:00"/>
    <x v="3"/>
    <x v="3"/>
    <m/>
    <m/>
  </r>
  <r>
    <x v="31"/>
    <d v="2024-05-16T00:00:00"/>
    <x v="24"/>
    <x v="32"/>
    <x v="405"/>
    <n v="786"/>
    <n v="314.40000000000003"/>
    <n v="188.64000000000001"/>
    <n v="786"/>
    <s v="LIVE - 60% Completed"/>
    <n v="0.6"/>
    <n v="188.64000000000001"/>
    <n v="3844489.1140000001"/>
    <n v="1883799.6658600001"/>
    <n v="1960689.44814"/>
    <n v="-1"/>
    <m/>
    <n v="0.4"/>
    <n v="0"/>
    <n v="5116.25"/>
    <x v="1"/>
    <m/>
    <x v="2"/>
    <s v="Hybrid"/>
    <n v="0.6"/>
    <n v="0.6"/>
    <d v="2026-03-01T00:00:00"/>
    <n v="92"/>
    <n v="93"/>
    <n v="55"/>
    <x v="2"/>
    <n v="46174"/>
    <x v="7"/>
    <s v=" Paradise society NOC issue "/>
    <x v="8"/>
    <x v="7"/>
    <n v="1"/>
    <m/>
  </r>
  <r>
    <x v="31"/>
    <d v="2024-05-16T00:00:00"/>
    <x v="24"/>
    <x v="32"/>
    <x v="406"/>
    <n v="378"/>
    <n v="151.20000000000002"/>
    <s v="0"/>
    <s v="0"/>
    <s v="REMOVE BUDGET (T)"/>
    <n v="0"/>
    <n v="151.20000000000002"/>
    <n v="2421984"/>
    <n v="0"/>
    <n v="2421984"/>
    <n v="-1"/>
    <m/>
    <n v="0.4"/>
    <n v="0"/>
    <n v="3477.5"/>
    <x v="1"/>
    <m/>
    <x v="1"/>
    <m/>
    <n v="0"/>
    <n v="0"/>
    <d v="2026-03-01T00:00:00"/>
    <n v="92"/>
    <n v="93"/>
    <n v="55"/>
    <x v="0"/>
    <s v="4 Months"/>
    <x v="7"/>
    <d v="2026-07-01T00:00:00"/>
    <x v="3"/>
    <x v="3"/>
    <m/>
    <m/>
  </r>
  <r>
    <x v="31"/>
    <d v="2024-05-16T00:00:00"/>
    <x v="0"/>
    <x v="32"/>
    <x v="17"/>
    <n v="0"/>
    <n v="0"/>
    <s v="0"/>
    <s v="0"/>
    <s v="FEEDER ETC WORK - RETAIN BUDGET"/>
    <n v="0"/>
    <n v="0"/>
    <n v="2200000"/>
    <n v="1100000"/>
    <n v="1100000"/>
    <n v="-1"/>
    <m/>
    <m/>
    <m/>
    <m/>
    <x v="0"/>
    <n v="0.5"/>
    <x v="0"/>
    <m/>
    <n v="0"/>
    <n v="0"/>
    <d v="2026-03-01T00:00:00"/>
    <s v="None"/>
    <s v="Duration Doesn't Exsists"/>
    <s v="No ETA"/>
    <x v="0"/>
    <m/>
    <x v="0"/>
    <m/>
    <x v="0"/>
    <x v="0"/>
    <m/>
    <m/>
  </r>
  <r>
    <x v="30"/>
    <s v="No Initiation Date"/>
    <x v="0"/>
    <x v="31"/>
    <x v="17"/>
    <m/>
    <m/>
    <s v="0"/>
    <s v="0"/>
    <s v="FEEDER ETC WORK - RETAIN BUDGET"/>
    <n v="0"/>
    <n v="0"/>
    <n v="0"/>
    <n v="0"/>
    <m/>
    <m/>
    <m/>
    <m/>
    <n v="0"/>
    <n v="0"/>
    <x v="0"/>
    <n v="1"/>
    <x v="0"/>
    <m/>
    <n v="0"/>
    <n v="0"/>
    <d v="2026-03-01T00:00:00"/>
    <s v="None"/>
    <s v="Duration Doesn't Exsists"/>
    <s v="No ETA"/>
    <x v="0"/>
    <m/>
    <x v="0"/>
    <m/>
    <x v="0"/>
    <x v="0"/>
    <m/>
    <m/>
  </r>
  <r>
    <x v="29"/>
    <d v="2024-05-16T00:00:00"/>
    <x v="14"/>
    <x v="30"/>
    <x v="407"/>
    <n v="400"/>
    <n v="160"/>
    <n v="160"/>
    <n v="400"/>
    <s v="LIVE - 100% Completed"/>
    <n v="1"/>
    <n v="160"/>
    <n v="7733000"/>
    <n v="1159950"/>
    <n v="6573050"/>
    <n v="-1"/>
    <m/>
    <n v="0.4"/>
    <n v="4000"/>
    <n v="4600"/>
    <x v="1"/>
    <n v="0.15"/>
    <x v="2"/>
    <s v="Hybrid"/>
    <n v="1"/>
    <n v="1"/>
    <d v="2026-03-01T00:00:00"/>
    <s v="None"/>
    <s v="Duration Doesn't Exsists"/>
    <s v="No ETA"/>
    <x v="1"/>
    <m/>
    <x v="0"/>
    <s v="Partial Active"/>
    <x v="2"/>
    <x v="2"/>
    <m/>
    <m/>
  </r>
  <r>
    <x v="29"/>
    <d v="2024-05-16T00:00:00"/>
    <x v="14"/>
    <x v="30"/>
    <x v="408"/>
    <n v="800"/>
    <n v="320"/>
    <s v="0"/>
    <s v="0"/>
    <s v="NOT LIVE - RETAIN BUDGET"/>
    <n v="0.5"/>
    <n v="320"/>
    <n v="4836175"/>
    <n v="2780800.625"/>
    <n v="2055374.375"/>
    <n v="-0.85"/>
    <m/>
    <n v="0.4"/>
    <n v="2500"/>
    <n v="2875"/>
    <x v="1"/>
    <n v="0.5"/>
    <x v="1"/>
    <m/>
    <n v="0.5"/>
    <n v="0.5"/>
    <d v="2026-03-01T00:00:00"/>
    <n v="92"/>
    <n v="93"/>
    <n v="55"/>
    <x v="2"/>
    <s v="May-June"/>
    <x v="7"/>
    <s v="Permission issues"/>
    <x v="6"/>
    <x v="1"/>
    <n v="1"/>
    <m/>
  </r>
  <r>
    <x v="29"/>
    <s v="No Initiation Date"/>
    <x v="0"/>
    <x v="30"/>
    <x v="17"/>
    <m/>
    <m/>
    <s v="0"/>
    <s v="0"/>
    <s v="FEEDER ETC WORK - RETAIN BUDGET"/>
    <n v="0"/>
    <n v="0"/>
    <n v="0"/>
    <n v="0"/>
    <m/>
    <m/>
    <m/>
    <m/>
    <n v="0"/>
    <n v="0"/>
    <x v="0"/>
    <n v="1"/>
    <x v="0"/>
    <m/>
    <n v="0"/>
    <n v="0"/>
    <d v="2026-03-01T00:00:00"/>
    <s v="None"/>
    <s v="Duration Doesn't Exsists"/>
    <s v="No ETA"/>
    <x v="0"/>
    <m/>
    <x v="0"/>
    <m/>
    <x v="0"/>
    <x v="0"/>
    <m/>
    <m/>
  </r>
  <r>
    <x v="32"/>
    <d v="2024-05-16T00:00:00"/>
    <x v="25"/>
    <x v="33"/>
    <x v="409"/>
    <n v="5098"/>
    <n v="2039.2"/>
    <n v="2039.2"/>
    <n v="5098"/>
    <s v="LIVE - 100% Completed"/>
    <n v="1"/>
    <n v="2039.2"/>
    <n v="89271460.969885707"/>
    <n v="13390719.145482855"/>
    <n v="75880741.824402854"/>
    <n v="-1"/>
    <m/>
    <n v="0.4"/>
    <n v="16595.427704236528"/>
    <n v="65826.986953347834"/>
    <x v="1"/>
    <n v="0.15"/>
    <x v="2"/>
    <s v="Hybrid"/>
    <n v="1"/>
    <n v="1"/>
    <d v="2026-03-01T00:00:00"/>
    <s v="None"/>
    <s v="Duration Doesn't Exsists"/>
    <s v="No ETA"/>
    <x v="1"/>
    <m/>
    <x v="0"/>
    <m/>
    <x v="2"/>
    <x v="2"/>
    <m/>
    <m/>
  </r>
  <r>
    <x v="32"/>
    <d v="2024-05-16T00:00:00"/>
    <x v="0"/>
    <x v="33"/>
    <x v="0"/>
    <n v="0"/>
    <n v="0"/>
    <s v="0"/>
    <s v="0"/>
    <s v="FEEDER ETC WORK - RETAIN BUDGET"/>
    <n v="0"/>
    <n v="0"/>
    <n v="75747800"/>
    <n v="37873900"/>
    <n v="37873900"/>
    <n v="0"/>
    <m/>
    <m/>
    <n v="18480"/>
    <n v="0"/>
    <x v="0"/>
    <n v="0.5"/>
    <x v="0"/>
    <m/>
    <n v="0"/>
    <n v="0"/>
    <d v="2026-03-01T00:00:00"/>
    <s v="None"/>
    <s v="Duration Doesn't Exsists"/>
    <s v="No ETA"/>
    <x v="0"/>
    <m/>
    <x v="0"/>
    <m/>
    <x v="0"/>
    <x v="0"/>
    <m/>
    <m/>
  </r>
  <r>
    <x v="32"/>
    <d v="2024-05-16T00:00:00"/>
    <x v="25"/>
    <x v="33"/>
    <x v="410"/>
    <n v="3278"/>
    <n v="1311.2"/>
    <n v="1311.2"/>
    <n v="3278"/>
    <s v="LIVE - 100% Completed"/>
    <n v="1"/>
    <n v="1311.2"/>
    <n v="71741582.657311007"/>
    <n v="10761237.39859665"/>
    <n v="60980345.258714348"/>
    <n v="-1"/>
    <m/>
    <n v="0.4"/>
    <n v="14106.071252208312"/>
    <n v="42466.291022127902"/>
    <x v="1"/>
    <n v="0.15"/>
    <x v="2"/>
    <s v="Hybrid"/>
    <n v="1"/>
    <n v="1"/>
    <d v="2026-03-01T00:00:00"/>
    <s v="None"/>
    <s v="Duration Doesn't Exsists"/>
    <s v="No ETA"/>
    <x v="1"/>
    <m/>
    <x v="0"/>
    <m/>
    <x v="2"/>
    <x v="2"/>
    <m/>
    <m/>
  </r>
  <r>
    <x v="32"/>
    <d v="2024-05-16T00:00:00"/>
    <x v="25"/>
    <x v="33"/>
    <x v="411"/>
    <n v="3476"/>
    <n v="1390.4"/>
    <n v="1390.4"/>
    <n v="3476"/>
    <s v="LIVE - 100% Completed"/>
    <n v="1"/>
    <n v="1390.4"/>
    <n v="65415581.584316202"/>
    <n v="9812337.2376474291"/>
    <n v="55603244.346668743"/>
    <n v="0"/>
    <m/>
    <n v="0.4"/>
    <n v="11876.610991388314"/>
    <n v="47661.017542972389"/>
    <x v="1"/>
    <n v="0.15"/>
    <x v="2"/>
    <s v="Hybrid"/>
    <n v="1"/>
    <n v="1"/>
    <d v="2026-03-01T00:00:00"/>
    <s v="None"/>
    <s v="Duration Doesn't Exsists"/>
    <s v="No ETA"/>
    <x v="1"/>
    <m/>
    <x v="0"/>
    <m/>
    <x v="2"/>
    <x v="2"/>
    <m/>
    <m/>
  </r>
  <r>
    <x v="32"/>
    <d v="2024-05-16T00:00:00"/>
    <x v="25"/>
    <x v="33"/>
    <x v="412"/>
    <n v="298"/>
    <n v="119.2"/>
    <s v="0"/>
    <s v="0"/>
    <s v="REMOVE BUDGET (P)"/>
    <n v="0"/>
    <n v="119.2"/>
    <n v="51690420.75"/>
    <n v="0"/>
    <n v="51690420.75"/>
    <n v="-1"/>
    <m/>
    <n v="0.4"/>
    <n v="19987"/>
    <n v="43837.5"/>
    <x v="1"/>
    <m/>
    <x v="1"/>
    <m/>
    <n v="0"/>
    <n v="0"/>
    <d v="2026-03-01T00:00:00"/>
    <s v="None"/>
    <s v="Duration Doesn't Exsists"/>
    <s v="No ETA"/>
    <x v="0"/>
    <m/>
    <x v="0"/>
    <s v="Need to remove from Budget"/>
    <x v="5"/>
    <x v="5"/>
    <m/>
    <n v="2"/>
  </r>
  <r>
    <x v="32"/>
    <d v="2024-05-16T00:00:00"/>
    <x v="25"/>
    <x v="33"/>
    <x v="413"/>
    <n v="322"/>
    <n v="128.80000000000001"/>
    <s v="0"/>
    <s v="0"/>
    <s v="REMOVE BUDGET (P)"/>
    <n v="0"/>
    <n v="128.80000000000001"/>
    <n v="44731041.700000003"/>
    <n v="0"/>
    <n v="44731041.699999988"/>
    <n v="-0.5"/>
    <m/>
    <n v="0.4"/>
    <n v="17498.399999999998"/>
    <n v="40076.25"/>
    <x v="1"/>
    <m/>
    <x v="1"/>
    <m/>
    <n v="0"/>
    <n v="0"/>
    <d v="2026-03-01T00:00:00"/>
    <s v="None"/>
    <s v="Duration Doesn't Exsists"/>
    <s v="No ETA"/>
    <x v="0"/>
    <m/>
    <x v="0"/>
    <s v="Need to remove from Budget"/>
    <x v="5"/>
    <x v="5"/>
    <m/>
    <m/>
  </r>
  <r>
    <x v="32"/>
    <d v="2024-05-16T00:00:00"/>
    <x v="25"/>
    <x v="33"/>
    <x v="66"/>
    <n v="2792"/>
    <n v="1116.8"/>
    <n v="1116.8"/>
    <n v="2792"/>
    <s v="LIVE - 100% Completed"/>
    <n v="1"/>
    <n v="1116.8"/>
    <n v="30231048.621224999"/>
    <n v="4534657.2931837495"/>
    <n v="25696391.328041248"/>
    <n v="-0.5"/>
    <m/>
    <n v="0.4"/>
    <n v="4263.4050000000007"/>
    <n v="19069.116204999995"/>
    <x v="1"/>
    <n v="0.15"/>
    <x v="2"/>
    <s v="Hybrid"/>
    <n v="1"/>
    <n v="1"/>
    <d v="2026-03-01T00:00:00"/>
    <s v="None"/>
    <s v="Duration Doesn't Exsists"/>
    <s v="No ETA"/>
    <x v="1"/>
    <m/>
    <x v="0"/>
    <m/>
    <x v="2"/>
    <x v="2"/>
    <m/>
    <m/>
  </r>
  <r>
    <x v="32"/>
    <d v="2024-05-16T00:00:00"/>
    <x v="25"/>
    <x v="33"/>
    <x v="57"/>
    <n v="2346"/>
    <n v="938.40000000000009"/>
    <n v="938.40000000000009"/>
    <n v="2346"/>
    <s v="LIVE - 100% Completed"/>
    <n v="1"/>
    <n v="938.40000000000009"/>
    <n v="22215389.541018698"/>
    <n v="3332308.4311528048"/>
    <n v="18883081.109865934"/>
    <n v="-0.5"/>
    <m/>
    <n v="0.4"/>
    <n v="2419.9450000000002"/>
    <n v="14901.93085875"/>
    <x v="1"/>
    <n v="0.15"/>
    <x v="2"/>
    <s v="Hybrid"/>
    <n v="1"/>
    <n v="1"/>
    <d v="2026-03-01T00:00:00"/>
    <s v="None"/>
    <s v="Duration Doesn't Exsists"/>
    <s v="No ETA"/>
    <x v="1"/>
    <m/>
    <x v="0"/>
    <m/>
    <x v="2"/>
    <x v="2"/>
    <m/>
    <n v="2"/>
  </r>
  <r>
    <x v="32"/>
    <d v="2024-05-16T00:00:00"/>
    <x v="25"/>
    <x v="33"/>
    <x v="414"/>
    <n v="1610"/>
    <n v="644"/>
    <n v="644"/>
    <n v="1610"/>
    <s v="LIVE - 100% Completed"/>
    <n v="1"/>
    <n v="644"/>
    <n v="17696339.405581299"/>
    <n v="2654450.9108371949"/>
    <n v="15041888.494744062"/>
    <n v="-1"/>
    <m/>
    <n v="0.4"/>
    <n v="2277"/>
    <n v="12828.664121250002"/>
    <x v="1"/>
    <n v="0.15"/>
    <x v="2"/>
    <s v="Hybrid"/>
    <n v="1"/>
    <n v="1"/>
    <d v="2026-03-01T00:00:00"/>
    <s v="None"/>
    <s v="Duration Doesn't Exsists"/>
    <s v="No ETA"/>
    <x v="1"/>
    <m/>
    <x v="0"/>
    <m/>
    <x v="2"/>
    <x v="2"/>
    <m/>
    <m/>
  </r>
  <r>
    <x v="32"/>
    <d v="2024-05-16T00:00:00"/>
    <x v="25"/>
    <x v="33"/>
    <x v="415"/>
    <n v="524"/>
    <n v="209.60000000000002"/>
    <n v="209.60000000000002"/>
    <n v="524"/>
    <s v="LIVE - 100% Completed"/>
    <n v="1"/>
    <n v="209.60000000000002"/>
    <n v="15950173.119999999"/>
    <n v="2392525.9679999999"/>
    <n v="13557647.152000001"/>
    <n v="-1"/>
    <m/>
    <n v="0.4"/>
    <n v="6077.86"/>
    <n v="10171.055999999999"/>
    <x v="2"/>
    <n v="0.15"/>
    <x v="2"/>
    <s v="Hybrid"/>
    <n v="1"/>
    <n v="1"/>
    <d v="2026-03-01T00:00:00"/>
    <s v="None"/>
    <s v="Duration Doesn't Exsists"/>
    <s v="No ETA"/>
    <x v="1"/>
    <m/>
    <x v="0"/>
    <m/>
    <x v="2"/>
    <x v="2"/>
    <m/>
    <m/>
  </r>
  <r>
    <x v="32"/>
    <d v="2024-05-16T00:00:00"/>
    <x v="25"/>
    <x v="33"/>
    <x v="416"/>
    <n v="1434"/>
    <n v="573.6"/>
    <n v="573.6"/>
    <n v="1434"/>
    <s v="LIVE - 100% Completed"/>
    <n v="1"/>
    <n v="573.6"/>
    <n v="13904295.288587499"/>
    <n v="2085644.2932881247"/>
    <n v="11818650.995299375"/>
    <n v="-1"/>
    <m/>
    <n v="0.4"/>
    <n v="1576.8799999999999"/>
    <n v="10798.280707499998"/>
    <x v="1"/>
    <n v="0.15"/>
    <x v="2"/>
    <s v="Hybrid"/>
    <n v="1"/>
    <n v="1"/>
    <d v="2026-03-01T00:00:00"/>
    <s v="None"/>
    <s v="Duration Doesn't Exsists"/>
    <s v="No ETA"/>
    <x v="1"/>
    <m/>
    <x v="0"/>
    <m/>
    <x v="2"/>
    <x v="2"/>
    <m/>
    <m/>
  </r>
  <r>
    <x v="32"/>
    <d v="2024-05-16T00:00:00"/>
    <x v="0"/>
    <x v="33"/>
    <x v="17"/>
    <n v="0"/>
    <n v="0"/>
    <s v="0"/>
    <s v="0"/>
    <s v="FEEDER ETC WORK - RETAIN BUDGET"/>
    <n v="0"/>
    <n v="0"/>
    <n v="13515000"/>
    <n v="6757500"/>
    <n v="6757500"/>
    <n v="-1"/>
    <m/>
    <m/>
    <n v="0"/>
    <n v="0"/>
    <x v="0"/>
    <n v="0.5"/>
    <x v="0"/>
    <m/>
    <n v="0"/>
    <n v="0"/>
    <d v="2026-03-01T00:00:00"/>
    <s v="None"/>
    <s v="Duration Doesn't Exsists"/>
    <s v="No ETA"/>
    <x v="0"/>
    <m/>
    <x v="0"/>
    <m/>
    <x v="0"/>
    <x v="0"/>
    <m/>
    <m/>
  </r>
  <r>
    <x v="32"/>
    <d v="2024-05-16T00:00:00"/>
    <x v="25"/>
    <x v="33"/>
    <x v="417"/>
    <n v="1088"/>
    <n v="435.20000000000005"/>
    <n v="435.20000000000005"/>
    <n v="1088"/>
    <s v="LIVE - 100% Completed"/>
    <n v="1"/>
    <n v="435.20000000000005"/>
    <n v="13035848.562475"/>
    <n v="1955377.2843712498"/>
    <n v="11080471.27810375"/>
    <n v="0"/>
    <s v="Defence Paradise"/>
    <n v="0.4"/>
    <n v="2117.1499999999996"/>
    <n v="11887.062154999994"/>
    <x v="1"/>
    <n v="0.15"/>
    <x v="2"/>
    <s v="Hybrid"/>
    <n v="1"/>
    <n v="1"/>
    <d v="2026-03-01T00:00:00"/>
    <s v="None"/>
    <s v="Duration Doesn't Exsists"/>
    <s v="No ETA"/>
    <x v="1"/>
    <m/>
    <x v="0"/>
    <m/>
    <x v="2"/>
    <x v="2"/>
    <m/>
    <m/>
  </r>
  <r>
    <x v="32"/>
    <d v="2024-05-16T00:00:00"/>
    <x v="25"/>
    <x v="33"/>
    <x v="418"/>
    <n v="710"/>
    <n v="284"/>
    <n v="284"/>
    <n v="710"/>
    <s v="LIVE - 100% Completed"/>
    <n v="1"/>
    <n v="284"/>
    <n v="11002646.071005199"/>
    <n v="1650396.9106507797"/>
    <n v="9352249.1603543926"/>
    <n v="-1"/>
    <m/>
    <n v="0.4"/>
    <n v="2313.2875768340004"/>
    <n v="7788.5884033042485"/>
    <x v="1"/>
    <n v="0.15"/>
    <x v="2"/>
    <s v="Hybrid"/>
    <n v="1"/>
    <n v="1"/>
    <d v="2026-03-01T00:00:00"/>
    <s v="None"/>
    <s v="Duration Doesn't Exsists"/>
    <s v="No ETA"/>
    <x v="1"/>
    <m/>
    <x v="0"/>
    <m/>
    <x v="2"/>
    <x v="2"/>
    <m/>
    <m/>
  </r>
  <r>
    <x v="32"/>
    <d v="2024-05-16T00:00:00"/>
    <x v="25"/>
    <x v="33"/>
    <x v="419"/>
    <n v="350"/>
    <n v="140"/>
    <n v="140"/>
    <n v="350"/>
    <s v="LIVE - 100% Completed"/>
    <n v="1"/>
    <n v="140"/>
    <n v="9457438.1060000006"/>
    <n v="1418615.7159"/>
    <n v="8038822.3901000023"/>
    <n v="-0.59499999999999997"/>
    <m/>
    <n v="0.4"/>
    <n v="4550.6101050000016"/>
    <n v="5056.2334500000015"/>
    <x v="2"/>
    <n v="0.15"/>
    <x v="2"/>
    <s v="Buried"/>
    <n v="1"/>
    <n v="1"/>
    <d v="2026-03-01T00:00:00"/>
    <s v="None"/>
    <s v="Duration Doesn't Exsists"/>
    <s v="No ETA"/>
    <x v="1"/>
    <m/>
    <x v="0"/>
    <m/>
    <x v="2"/>
    <x v="2"/>
    <m/>
    <n v="1"/>
  </r>
  <r>
    <x v="32"/>
    <d v="2024-05-16T00:00:00"/>
    <x v="25"/>
    <x v="33"/>
    <x v="420"/>
    <n v="298"/>
    <n v="119.2"/>
    <n v="119.2"/>
    <n v="298"/>
    <s v="LIVE - 100% Completed"/>
    <n v="1"/>
    <n v="119.2"/>
    <n v="9251729.7829687502"/>
    <n v="1387759.4674453125"/>
    <n v="7863970.3155234391"/>
    <n v="-1"/>
    <m/>
    <n v="0.4"/>
    <n v="3829.3510954500007"/>
    <n v="2704.4454587500004"/>
    <x v="2"/>
    <n v="0.15"/>
    <x v="2"/>
    <s v="Buried"/>
    <n v="1"/>
    <n v="1"/>
    <d v="2026-03-01T00:00:00"/>
    <s v="None"/>
    <s v="Duration Doesn't Exsists"/>
    <s v="No ETA"/>
    <x v="1"/>
    <m/>
    <x v="0"/>
    <m/>
    <x v="2"/>
    <x v="2"/>
    <m/>
    <n v="2"/>
  </r>
  <r>
    <x v="32"/>
    <d v="2024-05-16T00:00:00"/>
    <x v="25"/>
    <x v="33"/>
    <x v="421"/>
    <n v="394"/>
    <n v="157.60000000000002"/>
    <n v="157.60000000000002"/>
    <n v="394"/>
    <s v="LIVE - 100% Completed"/>
    <n v="1"/>
    <n v="157.60000000000002"/>
    <n v="6574598.0605699997"/>
    <n v="986189.70908549987"/>
    <n v="5588408.3514844999"/>
    <n v="-1"/>
    <m/>
    <n v="0.4"/>
    <n v="1067"/>
    <n v="5501.9538659999998"/>
    <x v="1"/>
    <n v="0.15"/>
    <x v="2"/>
    <s v="Arial"/>
    <n v="1"/>
    <n v="1"/>
    <d v="2026-03-01T00:00:00"/>
    <s v="None"/>
    <s v="Duration Doesn't Exsists"/>
    <s v="No ETA"/>
    <x v="1"/>
    <m/>
    <x v="0"/>
    <m/>
    <x v="2"/>
    <x v="2"/>
    <m/>
    <m/>
  </r>
  <r>
    <x v="32"/>
    <d v="2024-05-16T00:00:00"/>
    <x v="25"/>
    <x v="33"/>
    <x v="422"/>
    <n v="414"/>
    <n v="165.60000000000002"/>
    <n v="165.60000000000002"/>
    <n v="414"/>
    <s v="LIVE - 100% Completed"/>
    <n v="1"/>
    <n v="165.60000000000002"/>
    <n v="5814364.5792624997"/>
    <n v="872154.68688937498"/>
    <n v="4942209.8923731241"/>
    <n v="-0.7649999999999999"/>
    <m/>
    <n v="0.4"/>
    <n v="1162.8799999999999"/>
    <n v="4741.9408224999997"/>
    <x v="1"/>
    <n v="0.15"/>
    <x v="2"/>
    <s v="Hybrid"/>
    <n v="1"/>
    <n v="1"/>
    <d v="2026-03-01T00:00:00"/>
    <s v="None"/>
    <s v="Duration Doesn't Exsists"/>
    <s v="No ETA"/>
    <x v="1"/>
    <m/>
    <x v="0"/>
    <m/>
    <x v="2"/>
    <x v="2"/>
    <m/>
    <m/>
  </r>
  <r>
    <x v="33"/>
    <d v="2024-09-12T00:00:00"/>
    <x v="18"/>
    <x v="34"/>
    <x v="423"/>
    <n v="700"/>
    <n v="280"/>
    <s v="0"/>
    <s v="0"/>
    <s v="SWAPPED"/>
    <n v="0"/>
    <n v="280"/>
    <n v="13746943.2436912"/>
    <n v="0"/>
    <n v="13746943.243691202"/>
    <n v="-1"/>
    <m/>
    <n v="0.4"/>
    <n v="2963.1421863999999"/>
    <n v="19896.044439100002"/>
    <x v="1"/>
    <m/>
    <x v="1"/>
    <m/>
    <n v="0"/>
    <n v="0"/>
    <d v="2026-03-01T00:00:00"/>
    <s v="None"/>
    <s v="Duration Doesn't Exsists"/>
    <s v="No ETA"/>
    <x v="0"/>
    <m/>
    <x v="0"/>
    <s v="Swapped With Banda Jaat &amp; Iqbal Road"/>
    <x v="9"/>
    <x v="8"/>
    <s v="budget will be given by ODN"/>
    <m/>
  </r>
  <r>
    <x v="32"/>
    <d v="2024-05-16T00:00:00"/>
    <x v="25"/>
    <x v="33"/>
    <x v="424"/>
    <n v="334"/>
    <n v="133.6"/>
    <n v="133.6"/>
    <n v="334"/>
    <s v="LIVE - 100% Completed"/>
    <n v="1"/>
    <n v="133.6"/>
    <n v="5274317.9531500004"/>
    <n v="791147.69297249999"/>
    <n v="4483170.2601775005"/>
    <n v="-0.76500000000000001"/>
    <m/>
    <n v="0.4"/>
    <n v="858.13"/>
    <n v="3489.456470000001"/>
    <x v="1"/>
    <n v="0.15"/>
    <x v="2"/>
    <s v="Arial"/>
    <n v="1"/>
    <n v="1"/>
    <d v="2026-03-01T00:00:00"/>
    <s v="None"/>
    <s v="Duration Doesn't Exsists"/>
    <s v="No ETA"/>
    <x v="1"/>
    <m/>
    <x v="0"/>
    <m/>
    <x v="2"/>
    <x v="2"/>
    <m/>
    <m/>
  </r>
  <r>
    <x v="32"/>
    <d v="2024-05-16T00:00:00"/>
    <x v="25"/>
    <x v="33"/>
    <x v="425"/>
    <n v="460"/>
    <n v="184"/>
    <n v="184"/>
    <n v="460"/>
    <s v="LIVE - 100% Completed"/>
    <n v="1"/>
    <n v="184"/>
    <n v="5118255.5"/>
    <n v="767738.32499999995"/>
    <n v="4350517.1749999998"/>
    <n v="0"/>
    <m/>
    <n v="0.4"/>
    <n v="716.44999999999993"/>
    <n v="6475.5"/>
    <x v="1"/>
    <n v="0.15"/>
    <x v="2"/>
    <s v="Hybrid"/>
    <n v="1"/>
    <n v="1"/>
    <d v="2026-03-01T00:00:00"/>
    <s v="None"/>
    <s v="Duration Doesn't Exsists"/>
    <s v="No ETA"/>
    <x v="1"/>
    <m/>
    <x v="0"/>
    <m/>
    <x v="2"/>
    <x v="2"/>
    <m/>
    <m/>
  </r>
  <r>
    <x v="32"/>
    <d v="2024-05-16T00:00:00"/>
    <x v="25"/>
    <x v="33"/>
    <x v="426"/>
    <n v="144"/>
    <n v="57.6"/>
    <n v="57.6"/>
    <n v="144"/>
    <s v="LIVE - 100% Completed"/>
    <n v="1"/>
    <n v="57.6"/>
    <n v="4930686.9796249997"/>
    <n v="739603.04694374988"/>
    <n v="4191083.9326812499"/>
    <n v="-1"/>
    <m/>
    <n v="0.4"/>
    <n v="2205.0426210000001"/>
    <n v="1594.1505749999999"/>
    <x v="2"/>
    <n v="0.15"/>
    <x v="2"/>
    <s v="Buried"/>
    <n v="1"/>
    <n v="1"/>
    <d v="2026-03-01T00:00:00"/>
    <s v="None"/>
    <s v="Duration Doesn't Exsists"/>
    <s v="No ETA"/>
    <x v="1"/>
    <m/>
    <x v="0"/>
    <m/>
    <x v="2"/>
    <x v="2"/>
    <m/>
    <n v="2"/>
  </r>
  <r>
    <x v="32"/>
    <d v="2024-05-16T00:00:00"/>
    <x v="25"/>
    <x v="33"/>
    <x v="427"/>
    <n v="482"/>
    <n v="192.8"/>
    <n v="192.8"/>
    <n v="482"/>
    <s v="LIVE - 100% Completed"/>
    <n v="1"/>
    <n v="192.8"/>
    <n v="4761079.4749999996"/>
    <n v="714161.9212499999"/>
    <n v="4046917.55375"/>
    <n v="-1"/>
    <m/>
    <n v="0.4"/>
    <n v="813.05"/>
    <n v="3666.8750000000005"/>
    <x v="1"/>
    <n v="0.15"/>
    <x v="2"/>
    <s v="Arial"/>
    <n v="1"/>
    <n v="1"/>
    <d v="2026-03-01T00:00:00"/>
    <s v="None"/>
    <s v="Duration Doesn't Exsists"/>
    <s v="No ETA"/>
    <x v="1"/>
    <m/>
    <x v="0"/>
    <m/>
    <x v="2"/>
    <x v="2"/>
    <m/>
    <m/>
  </r>
  <r>
    <x v="32"/>
    <d v="2024-05-16T00:00:00"/>
    <x v="25"/>
    <x v="33"/>
    <x v="428"/>
    <n v="524"/>
    <n v="209.60000000000002"/>
    <n v="209.60000000000002"/>
    <n v="524"/>
    <s v="LIVE - 100% Completed"/>
    <n v="1"/>
    <n v="209.60000000000002"/>
    <n v="4751834.6119999997"/>
    <n v="712775.19179999991"/>
    <n v="4039059.4201999996"/>
    <n v="-1"/>
    <m/>
    <n v="0.4"/>
    <n v="0"/>
    <n v="1968"/>
    <x v="3"/>
    <n v="0.15"/>
    <x v="2"/>
    <s v="Arial"/>
    <n v="1"/>
    <n v="1"/>
    <d v="2026-03-01T00:00:00"/>
    <s v="None"/>
    <s v="Duration Doesn't Exsists"/>
    <s v="No ETA"/>
    <x v="1"/>
    <m/>
    <x v="0"/>
    <m/>
    <x v="2"/>
    <x v="2"/>
    <m/>
    <m/>
  </r>
  <r>
    <x v="32"/>
    <d v="2024-05-16T00:00:00"/>
    <x v="25"/>
    <x v="33"/>
    <x v="429"/>
    <n v="346"/>
    <n v="138.4"/>
    <n v="138.4"/>
    <n v="346"/>
    <s v="LIVE - 100% Completed"/>
    <n v="1"/>
    <n v="138.4"/>
    <n v="4172942.5046875002"/>
    <n v="625941.37570312503"/>
    <n v="3547001.1289843749"/>
    <n v="-1"/>
    <m/>
    <n v="0.4"/>
    <n v="796.60500000000002"/>
    <n v="2951.8266874999999"/>
    <x v="1"/>
    <n v="0.15"/>
    <x v="2"/>
    <s v="Arial"/>
    <n v="1"/>
    <n v="1"/>
    <d v="2026-03-01T00:00:00"/>
    <s v="None"/>
    <s v="Duration Doesn't Exsists"/>
    <s v="No ETA"/>
    <x v="1"/>
    <m/>
    <x v="0"/>
    <m/>
    <x v="2"/>
    <x v="2"/>
    <m/>
    <m/>
  </r>
  <r>
    <x v="32"/>
    <d v="2024-05-16T00:00:00"/>
    <x v="25"/>
    <x v="33"/>
    <x v="430"/>
    <n v="342"/>
    <n v="136.80000000000001"/>
    <n v="136.80000000000001"/>
    <n v="342"/>
    <s v="LIVE - 100% Completed"/>
    <n v="1"/>
    <n v="136.80000000000001"/>
    <n v="3817833.3369994601"/>
    <n v="572675.00054991897"/>
    <n v="3245158.3364495384"/>
    <n v="-1"/>
    <s v="Zia Town"/>
    <n v="0.4"/>
    <n v="621"/>
    <n v="3438.5350827548741"/>
    <x v="1"/>
    <n v="0.15"/>
    <x v="2"/>
    <s v="Arial"/>
    <n v="1"/>
    <n v="1"/>
    <d v="2026-03-01T00:00:00"/>
    <s v="None"/>
    <s v="Duration Doesn't Exsists"/>
    <s v="No ETA"/>
    <x v="1"/>
    <m/>
    <x v="0"/>
    <m/>
    <x v="2"/>
    <x v="2"/>
    <m/>
    <m/>
  </r>
  <r>
    <x v="34"/>
    <d v="2024-09-12T00:00:00"/>
    <x v="26"/>
    <x v="35"/>
    <x v="431"/>
    <n v="536"/>
    <n v="214.4"/>
    <s v="0"/>
    <s v="0"/>
    <s v="SWAPPED"/>
    <n v="0"/>
    <n v="214.4"/>
    <n v="5635736.0275838803"/>
    <n v="0"/>
    <n v="5635736.0275838822"/>
    <n v="-0.5"/>
    <m/>
    <n v="0.4"/>
    <n v="992.4626510237299"/>
    <n v="4986.8027140615668"/>
    <x v="1"/>
    <m/>
    <x v="1"/>
    <m/>
    <n v="0"/>
    <n v="0"/>
    <d v="2026-03-01T00:00:00"/>
    <s v="None"/>
    <s v="Duration Doesn't Exsists"/>
    <s v="No ETA"/>
    <x v="0"/>
    <m/>
    <x v="0"/>
    <s v="Swapped with Meraj Housing"/>
    <x v="9"/>
    <x v="8"/>
    <m/>
    <m/>
  </r>
  <r>
    <x v="32"/>
    <d v="2024-05-16T00:00:00"/>
    <x v="25"/>
    <x v="33"/>
    <x v="432"/>
    <n v="206"/>
    <n v="82.4"/>
    <n v="82.4"/>
    <n v="206"/>
    <s v="LIVE - 100% Completed"/>
    <n v="1"/>
    <n v="82.4"/>
    <n v="3532696.25"/>
    <n v="529904.4375"/>
    <n v="3002791.8125"/>
    <n v="0"/>
    <m/>
    <n v="0.4"/>
    <n v="770.49999999999989"/>
    <n v="2781.25"/>
    <x v="1"/>
    <n v="0.15"/>
    <x v="2"/>
    <s v="Hybrid"/>
    <n v="1"/>
    <n v="1"/>
    <d v="2026-03-01T00:00:00"/>
    <s v="None"/>
    <s v="Duration Doesn't Exsists"/>
    <s v="No ETA"/>
    <x v="1"/>
    <m/>
    <x v="0"/>
    <m/>
    <x v="2"/>
    <x v="2"/>
    <m/>
    <m/>
  </r>
  <r>
    <x v="32"/>
    <d v="2024-05-16T00:00:00"/>
    <x v="25"/>
    <x v="33"/>
    <x v="433"/>
    <n v="228"/>
    <n v="91.2"/>
    <n v="91.2"/>
    <n v="228"/>
    <s v="LIVE - 100% Completed"/>
    <n v="1"/>
    <n v="91.2"/>
    <n v="3471646.7"/>
    <n v="520747.005"/>
    <n v="2950899.6949999998"/>
    <n v="0"/>
    <m/>
    <n v="0.4"/>
    <n v="671.59999999999991"/>
    <n v="2087.4499999999998"/>
    <x v="1"/>
    <n v="0.15"/>
    <x v="2"/>
    <s v="Arial"/>
    <n v="1"/>
    <n v="1"/>
    <d v="2026-03-01T00:00:00"/>
    <s v="None"/>
    <s v="Duration Doesn't Exsists"/>
    <s v="No ETA"/>
    <x v="1"/>
    <m/>
    <x v="0"/>
    <m/>
    <x v="2"/>
    <x v="2"/>
    <m/>
    <m/>
  </r>
  <r>
    <x v="32"/>
    <d v="2024-05-16T00:00:00"/>
    <x v="25"/>
    <x v="33"/>
    <x v="434"/>
    <n v="148"/>
    <n v="59.2"/>
    <n v="59.2"/>
    <n v="148"/>
    <s v="LIVE - 100% Completed"/>
    <n v="1"/>
    <n v="59.2"/>
    <n v="2691677.5739874998"/>
    <n v="403751.63609812496"/>
    <n v="2287925.9378893748"/>
    <n v="-1"/>
    <m/>
    <n v="0.4"/>
    <n v="525.54999999999995"/>
    <n v="1405.7210275"/>
    <x v="1"/>
    <n v="0.15"/>
    <x v="2"/>
    <s v="Hybrid"/>
    <n v="1"/>
    <n v="1"/>
    <d v="2026-03-01T00:00:00"/>
    <s v="None"/>
    <s v="Duration Doesn't Exsists"/>
    <s v="No ETA"/>
    <x v="1"/>
    <m/>
    <x v="0"/>
    <m/>
    <x v="2"/>
    <x v="2"/>
    <m/>
    <m/>
  </r>
  <r>
    <x v="32"/>
    <d v="2024-05-16T00:00:00"/>
    <x v="25"/>
    <x v="33"/>
    <x v="435"/>
    <n v="170"/>
    <n v="68"/>
    <n v="68"/>
    <n v="170"/>
    <s v="LIVE - 100% Completed"/>
    <n v="1"/>
    <n v="68"/>
    <n v="2142858.4549468802"/>
    <n v="321428.76824203203"/>
    <n v="1821429.6867048517"/>
    <n v="-1"/>
    <m/>
    <n v="0.4"/>
    <n v="406.16849999999994"/>
    <n v="1359.1951582543752"/>
    <x v="1"/>
    <n v="0.15"/>
    <x v="2"/>
    <s v="Hybrid"/>
    <n v="1"/>
    <n v="1"/>
    <d v="2026-03-01T00:00:00"/>
    <s v="None"/>
    <s v="Duration Doesn't Exsists"/>
    <s v="No ETA"/>
    <x v="1"/>
    <m/>
    <x v="0"/>
    <m/>
    <x v="2"/>
    <x v="2"/>
    <m/>
    <m/>
  </r>
  <r>
    <x v="32"/>
    <d v="2024-05-16T00:00:00"/>
    <x v="25"/>
    <x v="33"/>
    <x v="436"/>
    <n v="140"/>
    <n v="56"/>
    <n v="56"/>
    <n v="140"/>
    <s v="LIVE - 100% Completed"/>
    <n v="1"/>
    <n v="56"/>
    <n v="1611020"/>
    <n v="241653"/>
    <n v="1369367"/>
    <n v="0"/>
    <m/>
    <n v="0.4"/>
    <n v="0"/>
    <n v="3991.5"/>
    <x v="3"/>
    <n v="0.15"/>
    <x v="2"/>
    <s v="Arial"/>
    <n v="1"/>
    <n v="1"/>
    <d v="2026-03-01T00:00:00"/>
    <s v="None"/>
    <s v="Duration Doesn't Exsists"/>
    <s v="No ETA"/>
    <x v="1"/>
    <m/>
    <x v="0"/>
    <m/>
    <x v="2"/>
    <x v="2"/>
    <m/>
    <m/>
  </r>
  <r>
    <x v="32"/>
    <d v="2024-05-16T00:00:00"/>
    <x v="25"/>
    <x v="33"/>
    <x v="437"/>
    <n v="106"/>
    <n v="42.400000000000006"/>
    <n v="42.400000000000006"/>
    <n v="106"/>
    <s v="LIVE - 100% Completed"/>
    <n v="1"/>
    <n v="42.400000000000006"/>
    <n v="1481417.3939405"/>
    <n v="222212.60909107499"/>
    <n v="1259204.7848494214"/>
    <n v="-0.42499999999999999"/>
    <m/>
    <n v="0.4"/>
    <n v="0"/>
    <n v="2180.3268547620401"/>
    <x v="3"/>
    <n v="0.15"/>
    <x v="2"/>
    <s v="Arial"/>
    <n v="1"/>
    <n v="1"/>
    <d v="2026-03-01T00:00:00"/>
    <s v="None"/>
    <s v="Duration Doesn't Exsists"/>
    <s v="No ETA"/>
    <x v="1"/>
    <m/>
    <x v="0"/>
    <m/>
    <x v="2"/>
    <x v="2"/>
    <m/>
    <m/>
  </r>
  <r>
    <x v="32"/>
    <d v="2024-05-16T00:00:00"/>
    <x v="25"/>
    <x v="33"/>
    <x v="438"/>
    <n v="60"/>
    <n v="24"/>
    <n v="24"/>
    <n v="60"/>
    <s v="LIVE - 100% Completed"/>
    <n v="1"/>
    <n v="24"/>
    <n v="1244540.2250000001"/>
    <n v="186681.03375"/>
    <n v="1057859.1912500001"/>
    <n v="-0.5"/>
    <s v="New Garden Block"/>
    <n v="0.4"/>
    <n v="146.04999999999998"/>
    <n v="1343.4749999999999"/>
    <x v="1"/>
    <n v="0.15"/>
    <x v="2"/>
    <s v="Arial"/>
    <n v="1"/>
    <n v="1"/>
    <d v="2026-03-01T00:00:00"/>
    <s v="None"/>
    <s v="Duration Doesn't Exsists"/>
    <s v="No ETA"/>
    <x v="1"/>
    <m/>
    <x v="0"/>
    <m/>
    <x v="2"/>
    <x v="2"/>
    <m/>
    <m/>
  </r>
  <r>
    <x v="32"/>
    <d v="2024-05-16T00:00:00"/>
    <x v="25"/>
    <x v="33"/>
    <x v="439"/>
    <n v="78"/>
    <n v="31.200000000000003"/>
    <n v="31.200000000000003"/>
    <n v="78"/>
    <s v="LIVE - 100% Completed"/>
    <n v="1"/>
    <n v="31.200000000000003"/>
    <n v="1039842"/>
    <n v="155976.29999999999"/>
    <n v="883865.7"/>
    <n v="-1"/>
    <m/>
    <n v="0.4"/>
    <n v="0"/>
    <n v="1280"/>
    <x v="1"/>
    <n v="0.15"/>
    <x v="2"/>
    <s v="Arial"/>
    <n v="1"/>
    <n v="1"/>
    <d v="2026-03-01T00:00:00"/>
    <s v="None"/>
    <s v="Duration Doesn't Exsists"/>
    <s v="No ETA"/>
    <x v="1"/>
    <m/>
    <x v="0"/>
    <m/>
    <x v="2"/>
    <x v="2"/>
    <m/>
    <m/>
  </r>
  <r>
    <x v="35"/>
    <d v="2024-05-15T00:00:00"/>
    <x v="0"/>
    <x v="36"/>
    <x v="0"/>
    <n v="0"/>
    <n v="0"/>
    <s v="0"/>
    <s v="0"/>
    <s v="FEEDER ETC WORK - RETAIN BUDGET"/>
    <n v="0"/>
    <n v="0"/>
    <n v="21047446"/>
    <n v="10523723"/>
    <n v="10523723"/>
    <n v="-0.85"/>
    <m/>
    <m/>
    <n v="6798"/>
    <n v="0"/>
    <x v="0"/>
    <n v="0.5"/>
    <x v="0"/>
    <m/>
    <n v="0"/>
    <n v="0"/>
    <d v="2026-03-01T00:00:00"/>
    <s v="None"/>
    <s v="Duration Doesn't Exsists"/>
    <s v="No ETA"/>
    <x v="0"/>
    <m/>
    <x v="0"/>
    <m/>
    <x v="0"/>
    <x v="0"/>
    <m/>
    <m/>
  </r>
  <r>
    <x v="35"/>
    <d v="2024-05-15T00:00:00"/>
    <x v="27"/>
    <x v="36"/>
    <x v="440"/>
    <n v="2470"/>
    <n v="988"/>
    <n v="988"/>
    <n v="2470"/>
    <s v="LIVE - 100% Completed"/>
    <n v="1"/>
    <n v="988"/>
    <n v="20610112.433499999"/>
    <n v="3091516.8650249997"/>
    <n v="17518595.568475001"/>
    <n v="-1"/>
    <m/>
    <n v="0.4"/>
    <n v="3026.7999999999997"/>
    <n v="18496.25"/>
    <x v="1"/>
    <n v="0.15"/>
    <x v="2"/>
    <s v="Hybrid"/>
    <n v="1"/>
    <n v="1"/>
    <d v="2026-03-01T00:00:00"/>
    <s v="None"/>
    <s v="Duration Doesn't Exsists"/>
    <s v="No ETA"/>
    <x v="1"/>
    <m/>
    <x v="0"/>
    <m/>
    <x v="2"/>
    <x v="2"/>
    <m/>
    <m/>
  </r>
  <r>
    <x v="35"/>
    <d v="2024-05-15T00:00:00"/>
    <x v="27"/>
    <x v="36"/>
    <x v="441"/>
    <n v="1368"/>
    <n v="547.20000000000005"/>
    <n v="547.20000000000005"/>
    <n v="1368"/>
    <s v="LIVE - 100% Completed"/>
    <n v="1"/>
    <n v="547.20000000000005"/>
    <n v="20188867.028954402"/>
    <n v="3028330.0543431602"/>
    <n v="17160536.974611204"/>
    <n v="-1"/>
    <m/>
    <n v="0.4"/>
    <n v="3457.2592808765548"/>
    <n v="22803.557365666573"/>
    <x v="1"/>
    <n v="0.15"/>
    <x v="2"/>
    <s v="Hybrid"/>
    <n v="1"/>
    <n v="1"/>
    <d v="2026-03-01T00:00:00"/>
    <s v="None"/>
    <s v="Duration Doesn't Exsists"/>
    <s v="No ETA"/>
    <x v="1"/>
    <m/>
    <x v="0"/>
    <m/>
    <x v="2"/>
    <x v="2"/>
    <m/>
    <m/>
  </r>
  <r>
    <x v="35"/>
    <d v="2024-05-15T00:00:00"/>
    <x v="27"/>
    <x v="36"/>
    <x v="442"/>
    <n v="708"/>
    <n v="283.2"/>
    <n v="283.2"/>
    <n v="708"/>
    <s v="LIVE - 100% Completed"/>
    <n v="1"/>
    <n v="283.2"/>
    <n v="14710666.25"/>
    <n v="2206599.9375"/>
    <n v="12504066.312499998"/>
    <n v="-1"/>
    <m/>
    <n v="0.4"/>
    <n v="2849.7"/>
    <n v="18016.25"/>
    <x v="1"/>
    <n v="0.15"/>
    <x v="2"/>
    <s v="Hybrid"/>
    <n v="1"/>
    <n v="1"/>
    <d v="2026-03-01T00:00:00"/>
    <s v="None"/>
    <s v="Duration Doesn't Exsists"/>
    <s v="No ETA"/>
    <x v="1"/>
    <m/>
    <x v="0"/>
    <m/>
    <x v="2"/>
    <x v="2"/>
    <m/>
    <m/>
  </r>
  <r>
    <x v="35"/>
    <d v="2024-05-15T00:00:00"/>
    <x v="27"/>
    <x v="36"/>
    <x v="443"/>
    <n v="30"/>
    <n v="12"/>
    <n v="12"/>
    <n v="30"/>
    <s v="LIVE - 100% Completed"/>
    <n v="1"/>
    <n v="12"/>
    <n v="1883183.75"/>
    <n v="282477.5625"/>
    <n v="1600706.1875"/>
    <n v="-1"/>
    <m/>
    <n v="0.4"/>
    <n v="591.09999999999991"/>
    <n v="369"/>
    <x v="1"/>
    <n v="0.15"/>
    <x v="2"/>
    <s v="Hybrid"/>
    <n v="1"/>
    <n v="1"/>
    <d v="2026-03-01T00:00:00"/>
    <s v="None"/>
    <s v="Duration Doesn't Exsists"/>
    <s v="No ETA"/>
    <x v="1"/>
    <m/>
    <x v="0"/>
    <m/>
    <x v="2"/>
    <x v="2"/>
    <m/>
    <m/>
  </r>
  <r>
    <x v="35"/>
    <d v="2024-05-15T00:00:00"/>
    <x v="0"/>
    <x v="36"/>
    <x v="17"/>
    <n v="0"/>
    <n v="0"/>
    <s v="0"/>
    <s v="0"/>
    <s v="FEEDER ETC WORK - RETAIN BUDGET"/>
    <n v="0"/>
    <n v="0"/>
    <n v="1200000"/>
    <n v="600000"/>
    <n v="600000"/>
    <n v="-1"/>
    <m/>
    <m/>
    <n v="0"/>
    <n v="0"/>
    <x v="0"/>
    <n v="0.5"/>
    <x v="0"/>
    <m/>
    <n v="0"/>
    <n v="0"/>
    <d v="2026-03-01T00:00:00"/>
    <s v="None"/>
    <s v="Duration Doesn't Exsists"/>
    <s v="No ETA"/>
    <x v="0"/>
    <m/>
    <x v="0"/>
    <m/>
    <x v="0"/>
    <x v="0"/>
    <m/>
    <m/>
  </r>
  <r>
    <x v="34"/>
    <d v="2024-09-12T00:00:00"/>
    <x v="26"/>
    <x v="35"/>
    <x v="444"/>
    <n v="320"/>
    <n v="128"/>
    <s v="0"/>
    <s v="0"/>
    <s v="SWAPPED"/>
    <n v="0"/>
    <n v="128"/>
    <n v="5536549"/>
    <n v="0"/>
    <n v="5536549"/>
    <n v="-0.85000000000000009"/>
    <m/>
    <n v="0.4"/>
    <n v="1147.6999999999998"/>
    <n v="4422.5"/>
    <x v="1"/>
    <m/>
    <x v="1"/>
    <m/>
    <n v="0"/>
    <n v="0"/>
    <d v="2026-03-01T00:00:00"/>
    <s v="None"/>
    <s v="Duration Doesn't Exsists"/>
    <s v="No ETA"/>
    <x v="0"/>
    <m/>
    <x v="0"/>
    <s v="Swapped with Meraj Housing"/>
    <x v="9"/>
    <x v="8"/>
    <m/>
    <m/>
  </r>
  <r>
    <x v="36"/>
    <d v="2024-05-16T00:00:00"/>
    <x v="11"/>
    <x v="37"/>
    <x v="445"/>
    <n v="1328"/>
    <n v="531.20000000000005"/>
    <n v="531.20000000000005"/>
    <n v="1328"/>
    <s v="LIVE - 100% Completed"/>
    <n v="1"/>
    <n v="531.20000000000005"/>
    <n v="12761912.419"/>
    <n v="1914286.8628499999"/>
    <n v="10847625.556150001"/>
    <n v="0"/>
    <m/>
    <n v="0.4"/>
    <n v="3249.7605000000003"/>
    <n v="1671.922"/>
    <x v="2"/>
    <n v="0.15"/>
    <x v="2"/>
    <s v="Buried"/>
    <n v="1"/>
    <n v="1"/>
    <d v="2026-03-01T00:00:00"/>
    <s v="None"/>
    <s v="Duration Doesn't Exsists"/>
    <s v="No ETA"/>
    <x v="1"/>
    <m/>
    <x v="0"/>
    <m/>
    <x v="2"/>
    <x v="2"/>
    <m/>
    <m/>
  </r>
  <r>
    <x v="36"/>
    <d v="2024-05-16T00:00:00"/>
    <x v="11"/>
    <x v="37"/>
    <x v="446"/>
    <n v="372"/>
    <n v="148.80000000000001"/>
    <n v="148.80000000000001"/>
    <n v="372"/>
    <s v="LIVE - 100% Completed"/>
    <n v="1"/>
    <n v="148.80000000000001"/>
    <n v="12016518.425000001"/>
    <n v="1802477.7637500002"/>
    <n v="10214040.661250001"/>
    <n v="-1"/>
    <m/>
    <n v="0.4"/>
    <n v="4950.7875000000004"/>
    <n v="3830.7499999999995"/>
    <x v="2"/>
    <n v="0.15"/>
    <x v="2"/>
    <s v="Buried"/>
    <n v="1"/>
    <n v="1"/>
    <d v="2026-03-01T00:00:00"/>
    <s v="None"/>
    <s v="Duration Doesn't Exsists"/>
    <s v="No ETA"/>
    <x v="1"/>
    <m/>
    <x v="0"/>
    <m/>
    <x v="2"/>
    <x v="2"/>
    <m/>
    <n v="1"/>
  </r>
  <r>
    <x v="36"/>
    <d v="2024-05-16T00:00:00"/>
    <x v="0"/>
    <x v="37"/>
    <x v="0"/>
    <n v="0"/>
    <n v="0"/>
    <s v="0"/>
    <s v="0"/>
    <s v="FEEDER ETC WORK - RETAIN BUDGET"/>
    <n v="0"/>
    <n v="0"/>
    <n v="11206780"/>
    <n v="5603390"/>
    <n v="5603390"/>
    <n v="-1"/>
    <m/>
    <m/>
    <n v="1980"/>
    <n v="0"/>
    <x v="0"/>
    <n v="0.5"/>
    <x v="0"/>
    <m/>
    <n v="0"/>
    <n v="0"/>
    <d v="2026-03-01T00:00:00"/>
    <s v="None"/>
    <s v="Duration Doesn't Exsists"/>
    <s v="No ETA"/>
    <x v="0"/>
    <m/>
    <x v="0"/>
    <m/>
    <x v="0"/>
    <x v="0"/>
    <m/>
    <m/>
  </r>
  <r>
    <x v="36"/>
    <d v="2024-05-16T00:00:00"/>
    <x v="11"/>
    <x v="37"/>
    <x v="447"/>
    <n v="864"/>
    <n v="345.6"/>
    <n v="345.6"/>
    <n v="864"/>
    <s v="LIVE - 100% Completed"/>
    <n v="1"/>
    <n v="345.6"/>
    <n v="10931590.176999999"/>
    <n v="1639738.5265499998"/>
    <n v="9291851.6504500005"/>
    <n v="-1"/>
    <m/>
    <n v="0.4"/>
    <n v="2962.3994999999995"/>
    <n v="1678.6979999999994"/>
    <x v="2"/>
    <n v="0.15"/>
    <x v="2"/>
    <s v="Buried"/>
    <n v="1"/>
    <n v="1"/>
    <d v="2026-03-01T00:00:00"/>
    <s v="None"/>
    <s v="Duration Doesn't Exsists"/>
    <s v="No ETA"/>
    <x v="1"/>
    <m/>
    <x v="0"/>
    <m/>
    <x v="2"/>
    <x v="2"/>
    <m/>
    <m/>
  </r>
  <r>
    <x v="34"/>
    <d v="2024-09-12T00:00:00"/>
    <x v="26"/>
    <x v="35"/>
    <x v="392"/>
    <n v="1132"/>
    <n v="452.8"/>
    <s v="0"/>
    <s v="0"/>
    <s v="SWAPPED"/>
    <n v="0"/>
    <n v="452.8"/>
    <n v="8329511.3679999998"/>
    <n v="0"/>
    <n v="8329511.3679999998"/>
    <n v="-0.85"/>
    <m/>
    <n v="0.4"/>
    <n v="961.4"/>
    <n v="9642.5"/>
    <x v="1"/>
    <m/>
    <x v="1"/>
    <m/>
    <n v="0"/>
    <n v="0"/>
    <d v="2026-03-01T00:00:00"/>
    <s v="None"/>
    <s v="Duration Doesn't Exsists"/>
    <s v="No ETA"/>
    <x v="0"/>
    <m/>
    <x v="0"/>
    <s v="Swapped with Meraj Housing"/>
    <x v="9"/>
    <x v="8"/>
    <m/>
    <m/>
  </r>
  <r>
    <x v="36"/>
    <d v="2024-05-16T00:00:00"/>
    <x v="11"/>
    <x v="37"/>
    <x v="448"/>
    <n v="54"/>
    <n v="21.6"/>
    <n v="21.6"/>
    <n v="54"/>
    <s v="LIVE - 100% Completed"/>
    <n v="1"/>
    <n v="21.6"/>
    <n v="1719073.622"/>
    <n v="257861.04329999999"/>
    <n v="1461212.5787"/>
    <n v="-1"/>
    <m/>
    <n v="0.4"/>
    <n v="1086.615"/>
    <n v="735"/>
    <x v="1"/>
    <n v="0.15"/>
    <x v="2"/>
    <s v="Hybrid"/>
    <n v="1"/>
    <n v="1"/>
    <d v="2026-03-01T00:00:00"/>
    <s v="None"/>
    <s v="Duration Doesn't Exsists"/>
    <s v="No ETA"/>
    <x v="1"/>
    <m/>
    <x v="0"/>
    <m/>
    <x v="2"/>
    <x v="2"/>
    <m/>
    <m/>
  </r>
  <r>
    <x v="36"/>
    <d v="2024-05-16T00:00:00"/>
    <x v="0"/>
    <x v="37"/>
    <x v="17"/>
    <n v="0"/>
    <n v="0"/>
    <s v="0"/>
    <s v="0"/>
    <s v="FEEDER ETC WORK - RETAIN BUDGET"/>
    <n v="0"/>
    <n v="0"/>
    <n v="710000"/>
    <n v="355000"/>
    <n v="355000"/>
    <n v="0"/>
    <m/>
    <m/>
    <n v="0"/>
    <n v="0"/>
    <x v="0"/>
    <n v="0.5"/>
    <x v="0"/>
    <m/>
    <n v="0"/>
    <n v="0"/>
    <d v="2026-03-01T00:00:00"/>
    <s v="None"/>
    <s v="Duration Doesn't Exsists"/>
    <s v="No ETA"/>
    <x v="0"/>
    <m/>
    <x v="0"/>
    <m/>
    <x v="0"/>
    <x v="0"/>
    <m/>
    <m/>
  </r>
  <r>
    <x v="37"/>
    <d v="2024-05-15T00:00:00"/>
    <x v="0"/>
    <x v="38"/>
    <x v="0"/>
    <n v="0"/>
    <n v="0"/>
    <s v="0"/>
    <s v="0"/>
    <s v="FEEDER ETC WORK - RETAIN BUDGET"/>
    <n v="0"/>
    <n v="0"/>
    <n v="110301300"/>
    <n v="55150650"/>
    <n v="55150650"/>
    <n v="-1"/>
    <m/>
    <m/>
    <n v="33690"/>
    <n v="0"/>
    <x v="0"/>
    <n v="0.5"/>
    <x v="0"/>
    <m/>
    <n v="0"/>
    <n v="0"/>
    <d v="2026-03-01T00:00:00"/>
    <s v="None"/>
    <s v="Duration Doesn't Exsists"/>
    <s v="No ETA"/>
    <x v="0"/>
    <m/>
    <x v="0"/>
    <m/>
    <x v="0"/>
    <x v="0"/>
    <m/>
    <m/>
  </r>
  <r>
    <x v="37"/>
    <d v="2024-05-15T00:00:00"/>
    <x v="17"/>
    <x v="38"/>
    <x v="449"/>
    <n v="3046"/>
    <n v="1218.4000000000001"/>
    <s v="0"/>
    <s v="0"/>
    <s v="NOT LIVE - RETAIN BUDGET"/>
    <n v="0.75"/>
    <n v="1218.4000000000001"/>
    <n v="74734284.695405602"/>
    <n v="27091178.20208453"/>
    <n v="47643106.493321061"/>
    <n v="0"/>
    <m/>
    <n v="0.4"/>
    <n v="41664.379138958597"/>
    <n v="33270.982483294996"/>
    <x v="2"/>
    <n v="0.75"/>
    <x v="1"/>
    <m/>
    <n v="0.75"/>
    <n v="0.75"/>
    <d v="2026-03-01T00:00:00"/>
    <n v="31"/>
    <n v="32"/>
    <n v="-6"/>
    <x v="2"/>
    <n v="46113"/>
    <x v="3"/>
    <s v="HHs placement in progress"/>
    <x v="4"/>
    <x v="1"/>
    <n v="1"/>
    <m/>
  </r>
  <r>
    <x v="37"/>
    <d v="2024-05-15T00:00:00"/>
    <x v="17"/>
    <x v="38"/>
    <x v="450"/>
    <n v="2202"/>
    <n v="880.80000000000007"/>
    <n v="880.80000000000007"/>
    <n v="2202"/>
    <s v="LIVE - 100% Completed"/>
    <n v="1"/>
    <n v="880.80000000000007"/>
    <n v="60544035.8735689"/>
    <n v="9081605.3810353354"/>
    <n v="51462430.492533594"/>
    <n v="-1"/>
    <m/>
    <n v="0.4"/>
    <n v="33561.64611288959"/>
    <n v="26265.255388508882"/>
    <x v="2"/>
    <n v="0.15"/>
    <x v="2"/>
    <s v="Buried"/>
    <n v="1"/>
    <n v="1"/>
    <d v="2026-03-01T00:00:00"/>
    <s v="None"/>
    <s v="Duration Doesn't Exsists"/>
    <s v="No ETA"/>
    <x v="1"/>
    <m/>
    <x v="0"/>
    <m/>
    <x v="2"/>
    <x v="2"/>
    <m/>
    <m/>
  </r>
  <r>
    <x v="37"/>
    <d v="2024-05-15T00:00:00"/>
    <x v="17"/>
    <x v="38"/>
    <x v="451"/>
    <n v="5620"/>
    <n v="2248"/>
    <n v="2248"/>
    <n v="5620"/>
    <s v="LIVE - 100% Completed"/>
    <n v="1"/>
    <n v="2248"/>
    <n v="44198001.75"/>
    <n v="6629700.2625000002"/>
    <n v="37568301.487499997"/>
    <n v="-1"/>
    <m/>
    <n v="0.4"/>
    <n v="5346.3499999999995"/>
    <n v="41305"/>
    <x v="1"/>
    <n v="0.15"/>
    <x v="2"/>
    <s v="Hybrid"/>
    <n v="1"/>
    <n v="1"/>
    <d v="2026-03-01T00:00:00"/>
    <s v="None"/>
    <s v="Duration Doesn't Exsists"/>
    <s v="No ETA"/>
    <x v="1"/>
    <m/>
    <x v="0"/>
    <m/>
    <x v="2"/>
    <x v="2"/>
    <m/>
    <m/>
  </r>
  <r>
    <x v="37"/>
    <d v="2024-05-15T00:00:00"/>
    <x v="17"/>
    <x v="38"/>
    <x v="452"/>
    <n v="2208"/>
    <n v="883.2"/>
    <n v="883.2"/>
    <n v="2208"/>
    <s v="LIVE - 100% Completed"/>
    <n v="1"/>
    <n v="883.2"/>
    <n v="36987052.607243702"/>
    <n v="5548057.8910865551"/>
    <n v="31438994.716157183"/>
    <n v="-1"/>
    <m/>
    <n v="0.4"/>
    <n v="16036.179219000001"/>
    <n v="10360.12239375"/>
    <x v="2"/>
    <n v="0.15"/>
    <x v="2"/>
    <s v="Buried"/>
    <n v="1"/>
    <n v="1"/>
    <d v="2026-03-01T00:00:00"/>
    <s v="None"/>
    <s v="Duration Doesn't Exsists"/>
    <s v="No ETA"/>
    <x v="1"/>
    <m/>
    <x v="0"/>
    <m/>
    <x v="2"/>
    <x v="2"/>
    <m/>
    <m/>
  </r>
  <r>
    <x v="37"/>
    <d v="2024-05-15T00:00:00"/>
    <x v="17"/>
    <x v="38"/>
    <x v="453"/>
    <n v="3386"/>
    <n v="1354.4"/>
    <s v="0"/>
    <s v="0"/>
    <s v="NOT LIVE - RETAIN BUDGET"/>
    <n v="0.9"/>
    <n v="1354.4"/>
    <n v="32721681.118000001"/>
    <n v="7689595.0627299994"/>
    <n v="25032086.055270001"/>
    <n v="-1"/>
    <m/>
    <n v="0.4"/>
    <n v="5982.2999999999993"/>
    <n v="29562.5"/>
    <x v="1"/>
    <n v="0.9"/>
    <x v="1"/>
    <m/>
    <n v="0.9"/>
    <n v="0.9"/>
    <d v="2026-03-01T00:00:00"/>
    <n v="0"/>
    <n v="1"/>
    <n v="-37"/>
    <x v="2"/>
    <n v="46082"/>
    <x v="5"/>
    <s v="Civil Work Completion"/>
    <x v="4"/>
    <x v="1"/>
    <n v="1"/>
    <m/>
  </r>
  <r>
    <x v="37"/>
    <d v="2024-05-15T00:00:00"/>
    <x v="17"/>
    <x v="38"/>
    <x v="454"/>
    <n v="1132"/>
    <n v="452.8"/>
    <n v="452.8"/>
    <n v="1132"/>
    <s v="LIVE - 100% Completed"/>
    <n v="1"/>
    <n v="452.8"/>
    <n v="31611971.220059998"/>
    <n v="4741795.6830089996"/>
    <n v="26870175.537051"/>
    <n v="-1"/>
    <m/>
    <n v="0.4"/>
    <n v="15727.206129599999"/>
    <n v="10982.425119999998"/>
    <x v="2"/>
    <n v="0.15"/>
    <x v="2"/>
    <s v="Buried"/>
    <n v="1"/>
    <n v="1"/>
    <d v="2026-03-01T00:00:00"/>
    <s v="None"/>
    <s v="Duration Doesn't Exsists"/>
    <s v="No ETA"/>
    <x v="1"/>
    <m/>
    <x v="0"/>
    <m/>
    <x v="2"/>
    <x v="2"/>
    <m/>
    <m/>
  </r>
  <r>
    <x v="37"/>
    <d v="2024-05-15T00:00:00"/>
    <x v="17"/>
    <x v="38"/>
    <x v="455"/>
    <n v="3576"/>
    <n v="1430.4"/>
    <n v="1430.4"/>
    <n v="3576"/>
    <s v="LIVE - 100% Completed"/>
    <n v="1"/>
    <n v="1430.4"/>
    <n v="27918709.245999999"/>
    <n v="4187806.3868999998"/>
    <n v="23730902.859099999"/>
    <n v="-1"/>
    <m/>
    <n v="0.4"/>
    <n v="3601.7999999999997"/>
    <n v="29016.25"/>
    <x v="1"/>
    <n v="0.15"/>
    <x v="2"/>
    <s v="Hybrid"/>
    <n v="1"/>
    <n v="1"/>
    <d v="2026-03-01T00:00:00"/>
    <s v="None"/>
    <s v="Duration Doesn't Exsists"/>
    <s v="No ETA"/>
    <x v="1"/>
    <m/>
    <x v="0"/>
    <s v="Megred into Ghorrdo Road P1"/>
    <x v="2"/>
    <x v="2"/>
    <m/>
    <m/>
  </r>
  <r>
    <x v="37"/>
    <d v="2024-05-15T00:00:00"/>
    <x v="17"/>
    <x v="38"/>
    <x v="456"/>
    <n v="892"/>
    <n v="356.8"/>
    <n v="356.8"/>
    <n v="892"/>
    <s v="LIVE - 100% Completed"/>
    <n v="1"/>
    <n v="356.8"/>
    <n v="21570089.467981201"/>
    <n v="3235513.42019718"/>
    <n v="18334576.04778406"/>
    <n v="0"/>
    <m/>
    <n v="0.4"/>
    <n v="10025.430044000001"/>
    <n v="6882.5843000000013"/>
    <x v="2"/>
    <n v="0.15"/>
    <x v="2"/>
    <s v="Buried"/>
    <n v="1"/>
    <n v="1"/>
    <d v="2026-03-01T00:00:00"/>
    <s v="None"/>
    <s v="Duration Doesn't Exsists"/>
    <s v="No ETA"/>
    <x v="1"/>
    <m/>
    <x v="0"/>
    <m/>
    <x v="2"/>
    <x v="2"/>
    <m/>
    <m/>
  </r>
  <r>
    <x v="37"/>
    <d v="2024-05-15T00:00:00"/>
    <x v="17"/>
    <x v="38"/>
    <x v="457"/>
    <n v="1692"/>
    <n v="676.80000000000007"/>
    <n v="676.80000000000007"/>
    <n v="1692"/>
    <s v="LIVE - 100% Completed"/>
    <n v="1"/>
    <n v="676.80000000000007"/>
    <n v="20271848.75"/>
    <n v="3040777.3125"/>
    <n v="17231071.4375"/>
    <n v="-0.85"/>
    <m/>
    <n v="0.4"/>
    <n v="3601.7999999999997"/>
    <n v="16003.75"/>
    <x v="1"/>
    <n v="0.15"/>
    <x v="2"/>
    <s v="Hybrid"/>
    <n v="1"/>
    <n v="1"/>
    <d v="2026-03-01T00:00:00"/>
    <s v="None"/>
    <s v="Duration Doesn't Exsists"/>
    <s v="No ETA"/>
    <x v="1"/>
    <m/>
    <x v="0"/>
    <m/>
    <x v="2"/>
    <x v="2"/>
    <m/>
    <m/>
  </r>
  <r>
    <x v="37"/>
    <d v="2024-05-15T00:00:00"/>
    <x v="17"/>
    <x v="38"/>
    <x v="458"/>
    <n v="1920"/>
    <n v="768"/>
    <s v="0"/>
    <s v="0"/>
    <s v="NOT LIVE - RETAIN BUDGET"/>
    <n v="0.9"/>
    <n v="768"/>
    <n v="18335788.745999999"/>
    <n v="4308910.3553099986"/>
    <n v="14026878.390689999"/>
    <n v="-1"/>
    <m/>
    <n v="0.4"/>
    <n v="1263.5"/>
    <n v="20308.75"/>
    <x v="1"/>
    <n v="0.9"/>
    <x v="1"/>
    <m/>
    <n v="0.9"/>
    <n v="0.9"/>
    <d v="2026-03-01T00:00:00"/>
    <n v="0"/>
    <n v="1"/>
    <n v="-37"/>
    <x v="2"/>
    <n v="46082"/>
    <x v="5"/>
    <s v="Aerial Hanging in process"/>
    <x v="4"/>
    <x v="1"/>
    <n v="1"/>
    <m/>
  </r>
  <r>
    <x v="37"/>
    <d v="2024-05-15T00:00:00"/>
    <x v="17"/>
    <x v="38"/>
    <x v="459"/>
    <n v="1728"/>
    <n v="691.2"/>
    <n v="691.2"/>
    <n v="1728"/>
    <s v="LIVE - 100% Completed"/>
    <n v="1"/>
    <n v="691.2"/>
    <n v="17833985.5"/>
    <n v="2675097.8249999997"/>
    <n v="15158887.674999999"/>
    <n v="-1"/>
    <m/>
    <n v="0.4"/>
    <n v="2220"/>
    <n v="15442.5"/>
    <x v="1"/>
    <n v="0.15"/>
    <x v="2"/>
    <s v="Hybrid"/>
    <n v="1"/>
    <n v="1"/>
    <d v="2026-03-01T00:00:00"/>
    <s v="None"/>
    <s v="Duration Doesn't Exsists"/>
    <s v="No ETA"/>
    <x v="1"/>
    <m/>
    <x v="0"/>
    <m/>
    <x v="2"/>
    <x v="2"/>
    <m/>
    <m/>
  </r>
  <r>
    <x v="37"/>
    <d v="2024-05-15T00:00:00"/>
    <x v="17"/>
    <x v="38"/>
    <x v="460"/>
    <n v="1466"/>
    <n v="586.4"/>
    <s v="0"/>
    <s v="0"/>
    <s v="NOT LIVE - RETAIN BUDGET"/>
    <n v="0"/>
    <n v="586.4"/>
    <n v="16698561.168"/>
    <n v="16698561.168"/>
    <n v="0"/>
    <n v="0"/>
    <m/>
    <n v="0.4"/>
    <n v="1250.4000000000001"/>
    <n v="17010"/>
    <x v="3"/>
    <n v="0"/>
    <x v="1"/>
    <m/>
    <n v="0"/>
    <n v="0"/>
    <d v="2026-03-01T00:00:00"/>
    <n v="61"/>
    <n v="62"/>
    <n v="24"/>
    <x v="0"/>
    <n v="46143"/>
    <x v="6"/>
    <s v="Hold due to Metro Project"/>
    <x v="7"/>
    <x v="1"/>
    <n v="2"/>
    <m/>
  </r>
  <r>
    <x v="37"/>
    <d v="2024-05-15T00:00:00"/>
    <x v="17"/>
    <x v="38"/>
    <x v="461"/>
    <n v="1660"/>
    <n v="664"/>
    <s v="0"/>
    <s v="0"/>
    <s v="NOT LIVE - RETAIN BUDGET"/>
    <n v="0.9"/>
    <n v="664"/>
    <n v="14593136.597999999"/>
    <n v="3429387.1005299995"/>
    <n v="11163749.497469999"/>
    <n v="0"/>
    <m/>
    <n v="0.4"/>
    <n v="2226.3999999999996"/>
    <n v="15960"/>
    <x v="1"/>
    <n v="0.9"/>
    <x v="1"/>
    <m/>
    <n v="0.9"/>
    <n v="0.9"/>
    <d v="2026-03-01T00:00:00"/>
    <n v="61"/>
    <n v="62"/>
    <n v="24"/>
    <x v="2"/>
    <n v="46082"/>
    <x v="6"/>
    <s v="Civil Work Completion"/>
    <x v="4"/>
    <x v="1"/>
    <n v="1"/>
    <m/>
  </r>
  <r>
    <x v="37"/>
    <d v="2024-05-15T00:00:00"/>
    <x v="17"/>
    <x v="38"/>
    <x v="462"/>
    <n v="1400"/>
    <n v="560"/>
    <n v="560"/>
    <n v="1400"/>
    <s v="LIVE - 100% Completed"/>
    <n v="1"/>
    <n v="560"/>
    <n v="14571886.73"/>
    <n v="2185783.0095000002"/>
    <n v="12386103.7205"/>
    <n v="-1"/>
    <m/>
    <n v="0.4"/>
    <n v="1272"/>
    <n v="15263.75"/>
    <x v="3"/>
    <n v="0.15"/>
    <x v="2"/>
    <s v="Arial"/>
    <n v="1"/>
    <n v="1"/>
    <d v="2026-03-01T00:00:00"/>
    <s v="None"/>
    <s v="Duration Doesn't Exsists"/>
    <s v="No ETA"/>
    <x v="1"/>
    <m/>
    <x v="0"/>
    <m/>
    <x v="2"/>
    <x v="2"/>
    <m/>
    <m/>
  </r>
  <r>
    <x v="37"/>
    <d v="2024-05-15T00:00:00"/>
    <x v="17"/>
    <x v="38"/>
    <x v="463"/>
    <n v="1388"/>
    <n v="555.20000000000005"/>
    <n v="555.20000000000005"/>
    <n v="1388"/>
    <s v="LIVE - 100% Completed"/>
    <n v="1"/>
    <n v="555.20000000000005"/>
    <n v="13166615.618000001"/>
    <n v="1974992.3426999999"/>
    <n v="11191623.2753"/>
    <n v="0"/>
    <m/>
    <n v="0.4"/>
    <n v="1064.6666666666667"/>
    <n v="16088.75"/>
    <x v="3"/>
    <n v="0.15"/>
    <x v="2"/>
    <s v="Arial"/>
    <n v="1"/>
    <n v="1"/>
    <d v="2026-03-01T00:00:00"/>
    <s v="None"/>
    <s v="Duration Doesn't Exsists"/>
    <s v="No ETA"/>
    <x v="1"/>
    <m/>
    <x v="0"/>
    <m/>
    <x v="2"/>
    <x v="2"/>
    <m/>
    <m/>
  </r>
  <r>
    <x v="37"/>
    <d v="2024-05-15T00:00:00"/>
    <x v="17"/>
    <x v="38"/>
    <x v="464"/>
    <n v="1276"/>
    <n v="510.40000000000003"/>
    <n v="510.40000000000003"/>
    <n v="1276"/>
    <s v="LIVE - 100% Completed"/>
    <n v="1"/>
    <n v="510.40000000000003"/>
    <n v="13083996.25"/>
    <n v="1962599.4375"/>
    <n v="11121396.8125"/>
    <n v="0"/>
    <m/>
    <n v="0.4"/>
    <n v="2114.85"/>
    <n v="11476.25"/>
    <x v="1"/>
    <n v="0.15"/>
    <x v="2"/>
    <s v="Hybrid"/>
    <n v="1"/>
    <n v="1"/>
    <d v="2026-03-01T00:00:00"/>
    <s v="None"/>
    <s v="Duration Doesn't Exsists"/>
    <s v="No ETA"/>
    <x v="1"/>
    <m/>
    <x v="0"/>
    <s v="Megred into Ghorrdo Road P1"/>
    <x v="2"/>
    <x v="2"/>
    <m/>
    <m/>
  </r>
  <r>
    <x v="37"/>
    <d v="2024-05-15T00:00:00"/>
    <x v="17"/>
    <x v="38"/>
    <x v="465"/>
    <n v="2006"/>
    <n v="802.40000000000009"/>
    <n v="802.40000000000009"/>
    <n v="2006"/>
    <s v="LIVE - 100% Completed"/>
    <n v="1"/>
    <n v="802.40000000000009"/>
    <n v="12431253.730032699"/>
    <n v="1864688.0595049048"/>
    <n v="10566565.670527752"/>
    <n v="-1"/>
    <m/>
    <n v="0.4"/>
    <n v="1362.75"/>
    <n v="10319.716510570001"/>
    <x v="1"/>
    <n v="0.15"/>
    <x v="2"/>
    <s v="Hybrid"/>
    <n v="1"/>
    <n v="1"/>
    <d v="2026-03-01T00:00:00"/>
    <s v="None"/>
    <s v="Duration Doesn't Exsists"/>
    <s v="No ETA"/>
    <x v="1"/>
    <m/>
    <x v="0"/>
    <m/>
    <x v="2"/>
    <x v="2"/>
    <m/>
    <m/>
  </r>
  <r>
    <x v="37"/>
    <d v="2024-05-15T00:00:00"/>
    <x v="17"/>
    <x v="38"/>
    <x v="466"/>
    <n v="986"/>
    <n v="394.40000000000003"/>
    <s v="0"/>
    <s v="0"/>
    <s v="NOT LIVE - RETAIN BUDGET"/>
    <n v="0.9"/>
    <n v="394.40000000000003"/>
    <n v="12359571.495999999"/>
    <n v="2904499.3015599996"/>
    <n v="9455072.1944399998"/>
    <n v="0"/>
    <m/>
    <n v="0.4"/>
    <n v="2363.25"/>
    <n v="10466.25"/>
    <x v="1"/>
    <n v="0.9"/>
    <x v="1"/>
    <m/>
    <n v="0.9"/>
    <n v="0.9"/>
    <d v="2026-03-01T00:00:00"/>
    <n v="61"/>
    <n v="62"/>
    <n v="24"/>
    <x v="2"/>
    <n v="46082"/>
    <x v="6"/>
    <s v="Civil Work Completion"/>
    <x v="4"/>
    <x v="1"/>
    <n v="1"/>
    <m/>
  </r>
  <r>
    <x v="37"/>
    <d v="2024-05-15T00:00:00"/>
    <x v="17"/>
    <x v="38"/>
    <x v="467"/>
    <n v="750"/>
    <n v="300"/>
    <s v="0"/>
    <s v="0"/>
    <s v="NOT LIVE - RETAIN BUDGET"/>
    <n v="0.9"/>
    <n v="300"/>
    <n v="10382748.245999999"/>
    <n v="2439945.8378099995"/>
    <n v="7942802.4081899999"/>
    <n v="-1"/>
    <m/>
    <n v="0.4"/>
    <n v="2145.8999999999996"/>
    <n v="7012.5"/>
    <x v="1"/>
    <n v="0.9"/>
    <x v="1"/>
    <m/>
    <n v="0.9"/>
    <n v="0.9"/>
    <d v="2026-03-01T00:00:00"/>
    <n v="0"/>
    <n v="1"/>
    <n v="-37"/>
    <x v="2"/>
    <n v="46082"/>
    <x v="5"/>
    <s v="Civil Work Completion"/>
    <x v="4"/>
    <x v="1"/>
    <n v="1"/>
    <m/>
  </r>
  <r>
    <x v="37"/>
    <d v="2024-05-15T00:00:00"/>
    <x v="0"/>
    <x v="38"/>
    <x v="17"/>
    <n v="0"/>
    <n v="0"/>
    <s v="0"/>
    <s v="0"/>
    <s v="FEEDER ETC WORK - RETAIN BUDGET"/>
    <n v="0"/>
    <n v="0"/>
    <n v="9570000"/>
    <n v="4785000"/>
    <n v="4785000"/>
    <n v="-1"/>
    <m/>
    <m/>
    <n v="0"/>
    <n v="0"/>
    <x v="0"/>
    <n v="0.5"/>
    <x v="0"/>
    <m/>
    <n v="0"/>
    <n v="0"/>
    <d v="2026-03-01T00:00:00"/>
    <s v="None"/>
    <s v="Duration Doesn't Exsists"/>
    <s v="No ETA"/>
    <x v="0"/>
    <m/>
    <x v="0"/>
    <m/>
    <x v="0"/>
    <x v="0"/>
    <m/>
    <m/>
  </r>
  <r>
    <x v="37"/>
    <d v="2024-05-15T00:00:00"/>
    <x v="17"/>
    <x v="38"/>
    <x v="468"/>
    <n v="1084"/>
    <n v="433.6"/>
    <s v="0"/>
    <s v="0"/>
    <s v="NOT LIVE - RETAIN BUDGET"/>
    <n v="0"/>
    <n v="433.6"/>
    <n v="9483172.8640000001"/>
    <n v="9483172.8640000001"/>
    <n v="0"/>
    <n v="-1"/>
    <m/>
    <n v="0.4"/>
    <n v="811"/>
    <n v="8876.25"/>
    <x v="3"/>
    <n v="0"/>
    <x v="1"/>
    <m/>
    <n v="0"/>
    <n v="0"/>
    <d v="2026-03-01T00:00:00"/>
    <n v="61"/>
    <n v="62"/>
    <n v="24"/>
    <x v="0"/>
    <n v="46143"/>
    <x v="6"/>
    <s v="Hold due to Metro Project"/>
    <x v="7"/>
    <x v="1"/>
    <n v="2"/>
    <m/>
  </r>
  <r>
    <x v="37"/>
    <d v="2024-05-15T00:00:00"/>
    <x v="17"/>
    <x v="38"/>
    <x v="469"/>
    <n v="980"/>
    <n v="392"/>
    <n v="392"/>
    <n v="980"/>
    <s v="LIVE - 100% Completed"/>
    <n v="1"/>
    <n v="392"/>
    <n v="9003697.1160000004"/>
    <n v="1350554.5674000001"/>
    <n v="7653142.5486000003"/>
    <n v="-1"/>
    <m/>
    <n v="0.4"/>
    <n v="815.33333333333337"/>
    <n v="10653.75"/>
    <x v="3"/>
    <n v="0.15"/>
    <x v="2"/>
    <s v="Arial"/>
    <n v="1"/>
    <n v="1"/>
    <d v="2026-03-01T00:00:00"/>
    <s v="None"/>
    <s v="Duration Doesn't Exsists"/>
    <s v="No ETA"/>
    <x v="1"/>
    <m/>
    <x v="0"/>
    <m/>
    <x v="2"/>
    <x v="2"/>
    <m/>
    <m/>
  </r>
  <r>
    <x v="37"/>
    <d v="2024-05-15T00:00:00"/>
    <x v="17"/>
    <x v="38"/>
    <x v="470"/>
    <n v="1006"/>
    <n v="402.40000000000003"/>
    <n v="402.40000000000003"/>
    <n v="1006"/>
    <s v="LIVE - 100% Completed"/>
    <n v="1"/>
    <n v="402.40000000000003"/>
    <n v="8889140.7300000004"/>
    <n v="1333371.1095"/>
    <n v="7555769.6205000002"/>
    <n v="-1"/>
    <m/>
    <n v="0.4"/>
    <n v="828.5"/>
    <n v="9080"/>
    <x v="3"/>
    <n v="0.15"/>
    <x v="2"/>
    <s v="Arial"/>
    <n v="1"/>
    <n v="1"/>
    <d v="2026-03-01T00:00:00"/>
    <s v="None"/>
    <s v="Duration Doesn't Exsists"/>
    <s v="No ETA"/>
    <x v="1"/>
    <m/>
    <x v="0"/>
    <m/>
    <x v="2"/>
    <x v="2"/>
    <m/>
    <m/>
  </r>
  <r>
    <x v="37"/>
    <d v="2024-05-15T00:00:00"/>
    <x v="17"/>
    <x v="38"/>
    <x v="471"/>
    <n v="814"/>
    <n v="325.60000000000002"/>
    <n v="325.60000000000002"/>
    <n v="814"/>
    <s v="LIVE - 100% Completed"/>
    <n v="1"/>
    <n v="325.60000000000002"/>
    <n v="8785958.3470048308"/>
    <n v="1317893.7520507246"/>
    <n v="7468064.594954106"/>
    <n v="-1"/>
    <m/>
    <n v="0.4"/>
    <n v="1644.4999999999998"/>
    <n v="5669.9308896884995"/>
    <x v="1"/>
    <n v="0.15"/>
    <x v="2"/>
    <s v="Hybrid"/>
    <n v="1"/>
    <n v="1"/>
    <d v="2026-03-01T00:00:00"/>
    <s v="None"/>
    <s v="Duration Doesn't Exsists"/>
    <s v="No ETA"/>
    <x v="1"/>
    <m/>
    <x v="0"/>
    <m/>
    <x v="2"/>
    <x v="2"/>
    <m/>
    <m/>
  </r>
  <r>
    <x v="37"/>
    <d v="2024-05-15T00:00:00"/>
    <x v="17"/>
    <x v="38"/>
    <x v="472"/>
    <n v="636"/>
    <n v="254.4"/>
    <n v="254.4"/>
    <n v="636"/>
    <s v="LIVE - 100% Completed"/>
    <n v="1"/>
    <n v="254.4"/>
    <n v="6584948.7259999998"/>
    <n v="987742.30889999995"/>
    <n v="5597206.4170999993"/>
    <n v="-1"/>
    <m/>
    <n v="0.4"/>
    <n v="440.5"/>
    <n v="4555"/>
    <x v="3"/>
    <n v="0.15"/>
    <x v="2"/>
    <s v="Arial"/>
    <n v="1"/>
    <n v="1"/>
    <d v="2026-03-01T00:00:00"/>
    <s v="None"/>
    <s v="Duration Doesn't Exsists"/>
    <s v="No ETA"/>
    <x v="1"/>
    <m/>
    <x v="0"/>
    <m/>
    <x v="2"/>
    <x v="2"/>
    <m/>
    <m/>
  </r>
  <r>
    <x v="37"/>
    <d v="2024-05-15T00:00:00"/>
    <x v="17"/>
    <x v="38"/>
    <x v="473"/>
    <n v="424"/>
    <n v="169.60000000000002"/>
    <n v="169.60000000000002"/>
    <n v="424"/>
    <s v="LIVE - 100% Completed"/>
    <n v="1"/>
    <n v="169.60000000000002"/>
    <n v="5782795.25"/>
    <n v="867419.28749999998"/>
    <n v="4915375.9624999994"/>
    <n v="0"/>
    <m/>
    <n v="0.4"/>
    <n v="1124.6999999999998"/>
    <n v="5171.25"/>
    <x v="1"/>
    <n v="0.15"/>
    <x v="2"/>
    <s v="Hybrid"/>
    <n v="1"/>
    <n v="1"/>
    <d v="2026-03-01T00:00:00"/>
    <s v="None"/>
    <s v="Duration Doesn't Exsists"/>
    <s v="No ETA"/>
    <x v="1"/>
    <m/>
    <x v="0"/>
    <m/>
    <x v="2"/>
    <x v="2"/>
    <m/>
    <m/>
  </r>
  <r>
    <x v="37"/>
    <d v="2024-05-15T00:00:00"/>
    <x v="17"/>
    <x v="38"/>
    <x v="474"/>
    <n v="544"/>
    <n v="217.60000000000002"/>
    <n v="217.60000000000002"/>
    <n v="544"/>
    <s v="LIVE - 100% Completed"/>
    <n v="1"/>
    <n v="217.60000000000002"/>
    <n v="5006676.5"/>
    <n v="751001.47499999998"/>
    <n v="4255675.0249999994"/>
    <n v="-1"/>
    <m/>
    <n v="0.4"/>
    <n v="649.35"/>
    <n v="3901.25"/>
    <x v="1"/>
    <n v="0.15"/>
    <x v="2"/>
    <s v="Hybrid"/>
    <n v="1"/>
    <n v="1"/>
    <d v="2026-03-01T00:00:00"/>
    <s v="None"/>
    <s v="Duration Doesn't Exsists"/>
    <s v="No ETA"/>
    <x v="1"/>
    <m/>
    <x v="0"/>
    <m/>
    <x v="2"/>
    <x v="2"/>
    <m/>
    <m/>
  </r>
  <r>
    <x v="37"/>
    <d v="2024-05-15T00:00:00"/>
    <x v="17"/>
    <x v="38"/>
    <x v="475"/>
    <n v="280"/>
    <n v="112"/>
    <n v="112"/>
    <n v="280"/>
    <s v="LIVE - 100% Completed"/>
    <n v="1"/>
    <n v="112"/>
    <n v="2962483.9959999998"/>
    <n v="444372.59939999995"/>
    <n v="2518111.3966000001"/>
    <n v="0"/>
    <m/>
    <n v="0.4"/>
    <n v="538.19999999999993"/>
    <n v="2087.5"/>
    <x v="1"/>
    <n v="0.15"/>
    <x v="2"/>
    <s v="Hybrid"/>
    <n v="1"/>
    <n v="1"/>
    <d v="2026-03-01T00:00:00"/>
    <s v="None"/>
    <s v="Duration Doesn't Exsists"/>
    <s v="No ETA"/>
    <x v="1"/>
    <m/>
    <x v="0"/>
    <m/>
    <x v="2"/>
    <x v="2"/>
    <m/>
    <m/>
  </r>
  <r>
    <x v="37"/>
    <d v="2024-05-15T00:00:00"/>
    <x v="17"/>
    <x v="38"/>
    <x v="476"/>
    <n v="234"/>
    <n v="93.600000000000009"/>
    <n v="93.600000000000009"/>
    <n v="234"/>
    <s v="LIVE - 100% Completed"/>
    <n v="1"/>
    <n v="93.600000000000009"/>
    <n v="2203171.9214979699"/>
    <n v="330475.78822469548"/>
    <n v="1872696.1332732756"/>
    <n v="-0.5"/>
    <m/>
    <n v="0.4"/>
    <n v="304.75"/>
    <n v="1426.43566550325"/>
    <x v="1"/>
    <n v="0.15"/>
    <x v="2"/>
    <s v="Hybrid"/>
    <n v="1"/>
    <n v="1"/>
    <d v="2026-03-01T00:00:00"/>
    <s v="None"/>
    <s v="Duration Doesn't Exsists"/>
    <s v="No ETA"/>
    <x v="1"/>
    <m/>
    <x v="0"/>
    <m/>
    <x v="2"/>
    <x v="2"/>
    <m/>
    <m/>
  </r>
  <r>
    <x v="38"/>
    <d v="2024-05-16T00:00:00"/>
    <x v="20"/>
    <x v="39"/>
    <x v="477"/>
    <n v="1032"/>
    <n v="412.8"/>
    <n v="412.8"/>
    <n v="1032"/>
    <s v="LIVE - 100% Completed"/>
    <n v="1"/>
    <n v="412.8"/>
    <n v="3668695"/>
    <n v="550304.25"/>
    <n v="3118390.75"/>
    <n v="-1"/>
    <m/>
    <n v="0.4"/>
    <n v="0"/>
    <n v="435"/>
    <x v="3"/>
    <n v="0.15"/>
    <x v="2"/>
    <s v="Arial"/>
    <n v="1"/>
    <n v="1"/>
    <d v="2026-03-01T00:00:00"/>
    <s v="None"/>
    <s v="Duration Doesn't Exsists"/>
    <s v="No ETA"/>
    <x v="1"/>
    <m/>
    <x v="0"/>
    <m/>
    <x v="2"/>
    <x v="2"/>
    <m/>
    <m/>
  </r>
  <r>
    <x v="38"/>
    <d v="2024-05-16T00:00:00"/>
    <x v="20"/>
    <x v="39"/>
    <x v="478"/>
    <n v="864"/>
    <n v="345.6"/>
    <n v="345.6"/>
    <n v="864"/>
    <s v="LIVE - 100% Completed"/>
    <n v="1"/>
    <n v="345.6"/>
    <n v="3172740"/>
    <n v="475911"/>
    <n v="2696829"/>
    <n v="-1"/>
    <m/>
    <n v="0.4"/>
    <n v="0"/>
    <n v="8951"/>
    <x v="3"/>
    <n v="0.15"/>
    <x v="2"/>
    <s v="Arial"/>
    <n v="1"/>
    <n v="1"/>
    <d v="2026-03-01T00:00:00"/>
    <s v="None"/>
    <s v="Duration Doesn't Exsists"/>
    <s v="No ETA"/>
    <x v="1"/>
    <m/>
    <x v="0"/>
    <m/>
    <x v="2"/>
    <x v="2"/>
    <m/>
    <m/>
  </r>
  <r>
    <x v="38"/>
    <d v="2024-05-16T00:00:00"/>
    <x v="20"/>
    <x v="39"/>
    <x v="479"/>
    <n v="848"/>
    <n v="339.20000000000005"/>
    <n v="339.20000000000005"/>
    <n v="848"/>
    <s v="LIVE - 100% Completed"/>
    <n v="1"/>
    <n v="339.20000000000005"/>
    <n v="2920040"/>
    <n v="438006"/>
    <n v="2482034"/>
    <n v="-1"/>
    <m/>
    <n v="0.4"/>
    <n v="0"/>
    <n v="5757"/>
    <x v="3"/>
    <n v="0.15"/>
    <x v="2"/>
    <s v="Arial"/>
    <n v="1"/>
    <n v="1"/>
    <d v="2026-03-01T00:00:00"/>
    <s v="None"/>
    <s v="Duration Doesn't Exsists"/>
    <s v="No ETA"/>
    <x v="1"/>
    <m/>
    <x v="0"/>
    <m/>
    <x v="2"/>
    <x v="2"/>
    <m/>
    <m/>
  </r>
  <r>
    <x v="38"/>
    <d v="2024-05-16T00:00:00"/>
    <x v="0"/>
    <x v="39"/>
    <x v="480"/>
    <n v="0"/>
    <n v="0"/>
    <s v="0"/>
    <s v="0"/>
    <s v="FEEDER ETC WORK - RETAIN BUDGET"/>
    <n v="0"/>
    <n v="0"/>
    <n v="2610550"/>
    <n v="1305275"/>
    <n v="1305275"/>
    <n v="-1"/>
    <m/>
    <m/>
    <n v="0"/>
    <n v="0"/>
    <x v="0"/>
    <n v="0.5"/>
    <x v="0"/>
    <m/>
    <n v="0"/>
    <n v="0"/>
    <d v="2026-03-01T00:00:00"/>
    <s v="None"/>
    <s v="Duration Doesn't Exsists"/>
    <s v="No ETA"/>
    <x v="0"/>
    <m/>
    <x v="0"/>
    <m/>
    <x v="0"/>
    <x v="0"/>
    <m/>
    <m/>
  </r>
  <r>
    <x v="38"/>
    <d v="2024-05-16T00:00:00"/>
    <x v="20"/>
    <x v="39"/>
    <x v="481"/>
    <n v="512"/>
    <n v="204.8"/>
    <n v="204.8"/>
    <n v="512"/>
    <s v="LIVE - 100% Completed"/>
    <n v="1"/>
    <n v="204.8"/>
    <n v="1904430"/>
    <n v="285664.5"/>
    <n v="1618765.5"/>
    <n v="-1"/>
    <m/>
    <n v="0.4"/>
    <n v="0"/>
    <n v="4758"/>
    <x v="3"/>
    <n v="0.15"/>
    <x v="2"/>
    <s v="Arial"/>
    <n v="1"/>
    <n v="1"/>
    <d v="2026-03-01T00:00:00"/>
    <s v="None"/>
    <s v="Duration Doesn't Exsists"/>
    <s v="No ETA"/>
    <x v="1"/>
    <m/>
    <x v="0"/>
    <m/>
    <x v="2"/>
    <x v="2"/>
    <m/>
    <m/>
  </r>
  <r>
    <x v="38"/>
    <d v="2024-05-16T00:00:00"/>
    <x v="0"/>
    <x v="39"/>
    <x v="482"/>
    <n v="0"/>
    <n v="0"/>
    <s v="0"/>
    <s v="0"/>
    <s v="FEEDER ETC WORK - RETAIN BUDGET"/>
    <n v="0"/>
    <n v="0"/>
    <n v="660000"/>
    <n v="330000"/>
    <n v="330000"/>
    <n v="-1"/>
    <m/>
    <m/>
    <n v="0"/>
    <n v="0"/>
    <x v="0"/>
    <n v="0.5"/>
    <x v="0"/>
    <m/>
    <n v="0"/>
    <n v="0"/>
    <d v="2026-03-01T00:00:00"/>
    <s v="None"/>
    <s v="Duration Doesn't Exsists"/>
    <s v="No ETA"/>
    <x v="0"/>
    <m/>
    <x v="0"/>
    <m/>
    <x v="0"/>
    <x v="0"/>
    <m/>
    <m/>
  </r>
  <r>
    <x v="38"/>
    <d v="2024-05-16T00:00:00"/>
    <x v="0"/>
    <x v="39"/>
    <x v="483"/>
    <n v="0"/>
    <n v="0"/>
    <s v="0"/>
    <s v="0"/>
    <s v="FEEDER ETC WORK - RETAIN BUDGET"/>
    <n v="0"/>
    <n v="0"/>
    <n v="142000"/>
    <n v="71000"/>
    <n v="71000"/>
    <n v="-1"/>
    <m/>
    <m/>
    <n v="0"/>
    <n v="0"/>
    <x v="0"/>
    <n v="0.5"/>
    <x v="0"/>
    <m/>
    <n v="0"/>
    <n v="0"/>
    <d v="2026-03-01T00:00:00"/>
    <s v="None"/>
    <s v="Duration Doesn't Exsists"/>
    <s v="No ETA"/>
    <x v="0"/>
    <m/>
    <x v="0"/>
    <m/>
    <x v="0"/>
    <x v="0"/>
    <m/>
    <m/>
  </r>
  <r>
    <x v="39"/>
    <d v="2024-05-15T00:00:00"/>
    <x v="28"/>
    <x v="40"/>
    <x v="484"/>
    <n v="3446"/>
    <n v="1378.4"/>
    <s v="0"/>
    <s v="0"/>
    <s v="NOT LIVE - RETAIN BUDGET"/>
    <n v="0.2"/>
    <n v="1378.4"/>
    <n v="29043845.272911999"/>
    <n v="24106391.576516964"/>
    <n v="4937453.6963950396"/>
    <n v="-1"/>
    <m/>
    <n v="0.4"/>
    <n v="3234.605"/>
    <n v="23041.172985600002"/>
    <x v="1"/>
    <n v="0.2"/>
    <x v="1"/>
    <m/>
    <n v="0.2"/>
    <n v="0.2"/>
    <d v="2026-03-01T00:00:00"/>
    <n v="0"/>
    <n v="1"/>
    <n v="-37"/>
    <x v="2"/>
    <n v="46082"/>
    <x v="5"/>
    <s v="Fazal &amp; Sun only Back Haul Work Done/inside society work pending due to local cable operator permission dispute."/>
    <x v="6"/>
    <x v="1"/>
    <n v="1"/>
    <m/>
  </r>
  <r>
    <x v="39"/>
    <d v="2024-05-15T00:00:00"/>
    <x v="0"/>
    <x v="40"/>
    <x v="0"/>
    <n v="0"/>
    <n v="0"/>
    <s v="0"/>
    <s v="0"/>
    <s v="FEEDER ETC WORK - RETAIN BUDGET"/>
    <n v="0"/>
    <n v="0"/>
    <n v="27521326.800000001"/>
    <n v="13760663.4"/>
    <n v="13760663.400000002"/>
    <n v="0"/>
    <m/>
    <m/>
    <n v="8481.5500000000011"/>
    <n v="0"/>
    <x v="0"/>
    <n v="0.5"/>
    <x v="0"/>
    <m/>
    <n v="0"/>
    <n v="0"/>
    <d v="2026-03-01T00:00:00"/>
    <s v="None"/>
    <s v="Duration Doesn't Exsists"/>
    <s v="No ETA"/>
    <x v="0"/>
    <m/>
    <x v="0"/>
    <m/>
    <x v="0"/>
    <x v="0"/>
    <m/>
    <m/>
  </r>
  <r>
    <x v="39"/>
    <d v="2024-05-15T00:00:00"/>
    <x v="28"/>
    <x v="40"/>
    <x v="485"/>
    <n v="1912"/>
    <n v="764.80000000000007"/>
    <n v="764.80000000000007"/>
    <n v="1912"/>
    <s v="LIVE - 100% Completed"/>
    <n v="1"/>
    <n v="764.80000000000007"/>
    <n v="22250724.506445799"/>
    <n v="3337608.6759668696"/>
    <n v="18913115.830478888"/>
    <n v="0"/>
    <m/>
    <n v="0.4"/>
    <n v="4169.4400000000005"/>
    <n v="17307.056251350001"/>
    <x v="1"/>
    <n v="0.15"/>
    <x v="2"/>
    <s v="Arial"/>
    <n v="1"/>
    <n v="1"/>
    <d v="2026-03-01T00:00:00"/>
    <s v="None"/>
    <s v="Duration Doesn't Exsists"/>
    <s v="No ETA"/>
    <x v="1"/>
    <m/>
    <x v="0"/>
    <s v="Due to Permission issue area live in aerial after BuH consensus"/>
    <x v="8"/>
    <x v="2"/>
    <m/>
    <m/>
  </r>
  <r>
    <x v="39"/>
    <d v="2024-05-15T00:00:00"/>
    <x v="28"/>
    <x v="40"/>
    <x v="486"/>
    <n v="368"/>
    <n v="147.20000000000002"/>
    <n v="147.20000000000002"/>
    <n v="368"/>
    <s v="LIVE - 100% Completed"/>
    <n v="1"/>
    <n v="147.20000000000002"/>
    <n v="17174177.9257803"/>
    <n v="2576126.6888670451"/>
    <n v="14598051.236913253"/>
    <n v="-1"/>
    <m/>
    <n v="0.4"/>
    <n v="4538.8435618899994"/>
    <n v="15078.609696499989"/>
    <x v="1"/>
    <n v="0.15"/>
    <x v="2"/>
    <s v="Arial"/>
    <n v="1"/>
    <n v="1"/>
    <d v="2026-03-01T00:00:00"/>
    <s v="None"/>
    <s v="Duration Doesn't Exsists"/>
    <s v="No ETA"/>
    <x v="1"/>
    <m/>
    <x v="0"/>
    <s v="This area lived in aerial before plan /further permission issue on burried "/>
    <x v="8"/>
    <x v="2"/>
    <m/>
    <m/>
  </r>
  <r>
    <x v="39"/>
    <d v="2024-05-15T00:00:00"/>
    <x v="28"/>
    <x v="40"/>
    <x v="487"/>
    <n v="674"/>
    <n v="269.60000000000002"/>
    <n v="269.60000000000002"/>
    <n v="674"/>
    <s v="LIVE - 100% Completed"/>
    <n v="1"/>
    <n v="269.60000000000002"/>
    <n v="16137692.500404"/>
    <n v="2420653.8750605998"/>
    <n v="13717038.625343401"/>
    <n v="-1"/>
    <m/>
    <n v="0.4"/>
    <n v="1693.835"/>
    <n v="3624.6256766999995"/>
    <x v="1"/>
    <n v="0.15"/>
    <x v="2"/>
    <s v="Arial"/>
    <n v="1"/>
    <n v="1"/>
    <d v="2026-03-01T00:00:00"/>
    <s v="None"/>
    <s v="Duration Doesn't Exsists"/>
    <s v="No ETA"/>
    <x v="1"/>
    <m/>
    <x v="0"/>
    <s v="Due to permission issue some part Live on Aerial "/>
    <x v="8"/>
    <x v="2"/>
    <m/>
    <n v="1"/>
  </r>
  <r>
    <x v="34"/>
    <d v="2024-09-12T00:00:00"/>
    <x v="26"/>
    <x v="35"/>
    <x v="394"/>
    <n v="652"/>
    <n v="260.8"/>
    <s v="0"/>
    <s v="0"/>
    <s v="SWAPPED"/>
    <n v="0"/>
    <n v="260.8"/>
    <n v="6639116.4960000003"/>
    <n v="0"/>
    <n v="6639116.4959999993"/>
    <n v="-1"/>
    <m/>
    <n v="0.4"/>
    <n v="1094.8"/>
    <n v="6366"/>
    <x v="1"/>
    <m/>
    <x v="1"/>
    <m/>
    <n v="0"/>
    <n v="0"/>
    <d v="2026-03-01T00:00:00"/>
    <s v="None"/>
    <s v="Duration Doesn't Exsists"/>
    <s v="No ETA"/>
    <x v="0"/>
    <m/>
    <x v="0"/>
    <s v="Swapped with Meraj Housing"/>
    <x v="9"/>
    <x v="8"/>
    <m/>
    <m/>
  </r>
  <r>
    <x v="39"/>
    <d v="2024-05-15T00:00:00"/>
    <x v="28"/>
    <x v="40"/>
    <x v="488"/>
    <n v="888"/>
    <n v="355.20000000000005"/>
    <s v="0"/>
    <s v="0"/>
    <s v="NOT LIVE - RETAIN BUDGET"/>
    <n v="0.9"/>
    <n v="355.20000000000005"/>
    <n v="12674410.1971425"/>
    <n v="2978486.3963284874"/>
    <n v="9695923.8008140139"/>
    <n v="0"/>
    <m/>
    <n v="0.4"/>
    <n v="2527.4699999999998"/>
    <n v="8436.363566500002"/>
    <x v="1"/>
    <n v="0.9"/>
    <x v="1"/>
    <m/>
    <n v="0.9"/>
    <n v="0.9"/>
    <d v="2026-03-01T00:00:00"/>
    <n v="31"/>
    <n v="32"/>
    <n v="-6"/>
    <x v="2"/>
    <s v="Next Month"/>
    <x v="3"/>
    <s v="Civil Work in progress // As-built expected next month (before Ramadan)."/>
    <x v="4"/>
    <x v="1"/>
    <n v="1"/>
    <m/>
  </r>
  <r>
    <x v="39"/>
    <d v="2024-05-15T00:00:00"/>
    <x v="28"/>
    <x v="40"/>
    <x v="489"/>
    <n v="1042"/>
    <n v="416.8"/>
    <n v="416.8"/>
    <n v="1042"/>
    <s v="LIVE - 100% Completed"/>
    <n v="1"/>
    <n v="416.8"/>
    <n v="11146535.183448"/>
    <n v="1671980.2775172"/>
    <n v="9474554.9059307985"/>
    <n v="0"/>
    <m/>
    <n v="0.4"/>
    <n v="1601.49"/>
    <n v="8984.222782400002"/>
    <x v="1"/>
    <n v="0.15"/>
    <x v="2"/>
    <s v="Hybrid"/>
    <n v="1"/>
    <n v="1"/>
    <d v="2026-03-01T00:00:00"/>
    <s v="None"/>
    <s v="Duration Doesn't Exsists"/>
    <s v="No ETA"/>
    <x v="1"/>
    <m/>
    <x v="0"/>
    <m/>
    <x v="2"/>
    <x v="2"/>
    <m/>
    <m/>
  </r>
  <r>
    <x v="39"/>
    <d v="2024-05-15T00:00:00"/>
    <x v="28"/>
    <x v="40"/>
    <x v="490"/>
    <n v="902"/>
    <n v="360.8"/>
    <n v="288.64000000000004"/>
    <n v="902"/>
    <s v="LIVE - 80% Completed"/>
    <n v="0.8"/>
    <n v="288.64000000000004"/>
    <n v="10416857.748433501"/>
    <n v="3333394.4794987198"/>
    <n v="7083463.2689347807"/>
    <n v="-1"/>
    <m/>
    <n v="0.4"/>
    <n v="1525.5900000000001"/>
    <n v="10504.773782299999"/>
    <x v="1"/>
    <m/>
    <x v="2"/>
    <s v="Hybrid"/>
    <n v="0.8"/>
    <n v="0.8"/>
    <d v="2026-03-01T00:00:00"/>
    <s v="None"/>
    <s v="Duration Doesn't Exsists"/>
    <s v="No ETA"/>
    <x v="2"/>
    <s v="No more work req"/>
    <x v="4"/>
    <s v="Due to permission issue some part Live on Aerial "/>
    <x v="8"/>
    <x v="6"/>
    <n v="1"/>
    <s v="Add 9 count"/>
  </r>
  <r>
    <x v="39"/>
    <d v="2024-05-15T00:00:00"/>
    <x v="28"/>
    <x v="40"/>
    <x v="491"/>
    <n v="706"/>
    <n v="282.40000000000003"/>
    <s v="0"/>
    <s v="0"/>
    <s v="NOT LIVE - RETAIN BUDGET"/>
    <n v="1"/>
    <n v="282.40000000000003"/>
    <n v="9434686.5900319703"/>
    <n v="1415202.9885047956"/>
    <n v="8019483.6015271777"/>
    <n v="-1"/>
    <m/>
    <n v="0.4"/>
    <n v="1884.8430697602766"/>
    <n v="7502.1820132015309"/>
    <x v="1"/>
    <n v="1"/>
    <x v="1"/>
    <m/>
    <n v="1"/>
    <n v="1"/>
    <d v="2026-03-01T00:00:00"/>
    <n v="0"/>
    <n v="1"/>
    <n v="-37"/>
    <x v="1"/>
    <n v="46054"/>
    <x v="5"/>
    <s v="As-built Done/ Cable pulling plan awaiting"/>
    <x v="4"/>
    <x v="1"/>
    <n v="1"/>
    <m/>
  </r>
  <r>
    <x v="39"/>
    <d v="2024-05-15T00:00:00"/>
    <x v="28"/>
    <x v="40"/>
    <x v="492"/>
    <n v="592"/>
    <n v="236.8"/>
    <n v="236.8"/>
    <n v="592"/>
    <s v="LIVE - 100% Completed"/>
    <n v="1"/>
    <n v="236.8"/>
    <n v="8638863.8526493609"/>
    <n v="1295829.5778974041"/>
    <n v="7343034.2747519603"/>
    <n v="-1"/>
    <m/>
    <n v="0.4"/>
    <n v="1749.9491472478242"/>
    <n v="5754.9873798584476"/>
    <x v="1"/>
    <n v="0.15"/>
    <x v="2"/>
    <s v="Hybrid"/>
    <n v="1"/>
    <n v="1"/>
    <d v="2026-03-01T00:00:00"/>
    <s v="None"/>
    <s v="Duration Doesn't Exsists"/>
    <s v="No ETA"/>
    <x v="1"/>
    <m/>
    <x v="0"/>
    <m/>
    <x v="2"/>
    <x v="2"/>
    <m/>
    <m/>
  </r>
  <r>
    <x v="39"/>
    <d v="2024-05-15T00:00:00"/>
    <x v="28"/>
    <x v="40"/>
    <x v="493"/>
    <n v="190"/>
    <n v="76"/>
    <n v="76"/>
    <n v="190"/>
    <s v="LIVE - 100% Completed"/>
    <n v="1"/>
    <n v="76"/>
    <n v="7394796.3365495"/>
    <n v="1109219.450482425"/>
    <n v="6285576.8860670747"/>
    <n v="-1"/>
    <m/>
    <n v="0.4"/>
    <n v="1680.8885788750001"/>
    <n v="8184.8856816999996"/>
    <x v="1"/>
    <n v="0.15"/>
    <x v="2"/>
    <s v="Arial"/>
    <n v="1"/>
    <n v="1"/>
    <d v="2026-03-01T00:00:00"/>
    <s v="None"/>
    <s v="Duration Doesn't Exsists"/>
    <s v="No ETA"/>
    <x v="1"/>
    <m/>
    <x v="0"/>
    <s v="This area lived in aerial before plan /further permission issue on burried "/>
    <x v="8"/>
    <x v="2"/>
    <m/>
    <m/>
  </r>
  <r>
    <x v="39"/>
    <d v="2024-05-15T00:00:00"/>
    <x v="28"/>
    <x v="40"/>
    <x v="494"/>
    <n v="502"/>
    <n v="200.8"/>
    <n v="50.2"/>
    <n v="502"/>
    <s v="LIVE - 25% Completed"/>
    <n v="0.25"/>
    <n v="50.2"/>
    <n v="6132597.0045945002"/>
    <n v="4829420.1411181688"/>
    <n v="1303176.8634763313"/>
    <n v="0"/>
    <m/>
    <n v="0.4"/>
    <n v="1063.865"/>
    <n v="4781.6152041000005"/>
    <x v="1"/>
    <m/>
    <x v="2"/>
    <s v="Arial"/>
    <n v="0.25"/>
    <n v="0.25"/>
    <d v="2026-03-01T00:00:00"/>
    <s v="None"/>
    <s v="Duration Doesn't Exsists"/>
    <s v="No ETA"/>
    <x v="2"/>
    <s v="No more work req"/>
    <x v="4"/>
    <s v="Due to permission constraints, some sections are live on buried, and the remaining pockets are live on aerial"/>
    <x v="8"/>
    <x v="9"/>
    <n v="1"/>
    <s v="Add 9 count"/>
  </r>
  <r>
    <x v="39"/>
    <d v="2024-05-15T00:00:00"/>
    <x v="28"/>
    <x v="40"/>
    <x v="495"/>
    <n v="370"/>
    <n v="148"/>
    <n v="148"/>
    <n v="370"/>
    <s v="LIVE - 100% Completed"/>
    <n v="1"/>
    <n v="148"/>
    <n v="5068113.0159344999"/>
    <n v="760216.95239017496"/>
    <n v="4307896.0635443246"/>
    <n v="-1"/>
    <m/>
    <n v="0.4"/>
    <n v="978.35099999999989"/>
    <n v="3380.3916961000009"/>
    <x v="1"/>
    <n v="0.15"/>
    <x v="2"/>
    <s v="Hybrid"/>
    <n v="1"/>
    <n v="1"/>
    <d v="2026-03-01T00:00:00"/>
    <s v="None"/>
    <s v="Duration Doesn't Exsists"/>
    <s v="No ETA"/>
    <x v="1"/>
    <m/>
    <x v="0"/>
    <s v="done as per plan"/>
    <x v="2"/>
    <x v="2"/>
    <m/>
    <m/>
  </r>
  <r>
    <x v="39"/>
    <d v="2024-05-15T00:00:00"/>
    <x v="28"/>
    <x v="40"/>
    <x v="496"/>
    <n v="436"/>
    <n v="174.4"/>
    <n v="139.52000000000001"/>
    <n v="436"/>
    <s v="LIVE - 80% Completed"/>
    <n v="0.8"/>
    <n v="139.52000000000001"/>
    <n v="4515036.7912095003"/>
    <n v="1444811.7731870399"/>
    <n v="3070225.0180224604"/>
    <n v="-1"/>
    <m/>
    <n v="0.4"/>
    <n v="0"/>
    <n v="7033.5639302500003"/>
    <x v="2"/>
    <m/>
    <x v="2"/>
    <s v="Buried"/>
    <n v="0.8"/>
    <n v="0.8"/>
    <d v="2026-03-01T00:00:00"/>
    <n v="214"/>
    <n v="215"/>
    <n v="177"/>
    <x v="2"/>
    <s v="6 Months"/>
    <x v="1"/>
    <s v="Block A and Block B are completely live. Block C is partially live."/>
    <x v="2"/>
    <x v="6"/>
    <n v="1"/>
    <s v="Add 9 count"/>
  </r>
  <r>
    <x v="39"/>
    <d v="2024-05-15T00:00:00"/>
    <x v="28"/>
    <x v="40"/>
    <x v="497"/>
    <n v="270"/>
    <n v="108"/>
    <n v="108"/>
    <n v="270"/>
    <s v="LIVE - 100% Completed"/>
    <n v="1"/>
    <n v="108"/>
    <n v="4056491.3956022002"/>
    <n v="608473.70934032998"/>
    <n v="3448017.68626187"/>
    <n v="-1"/>
    <m/>
    <n v="0.4"/>
    <n v="1087.4864955349999"/>
    <n v="2167.8751306499998"/>
    <x v="1"/>
    <n v="0.15"/>
    <x v="2"/>
    <s v="Hybrid"/>
    <n v="1"/>
    <n v="1"/>
    <d v="2026-03-01T00:00:00"/>
    <s v="None"/>
    <s v="Duration Doesn't Exsists"/>
    <s v="No ETA"/>
    <x v="1"/>
    <m/>
    <x v="0"/>
    <m/>
    <x v="2"/>
    <x v="2"/>
    <m/>
    <m/>
  </r>
  <r>
    <x v="39"/>
    <d v="2024-05-15T00:00:00"/>
    <x v="28"/>
    <x v="40"/>
    <x v="498"/>
    <n v="300"/>
    <n v="120"/>
    <s v="0"/>
    <s v="0"/>
    <s v="REMOVE BUDGET (P)"/>
    <n v="0"/>
    <n v="120"/>
    <n v="3913624.9611277501"/>
    <n v="0"/>
    <n v="3913624.9611277501"/>
    <n v="-1"/>
    <m/>
    <n v="0.4"/>
    <n v="531.30000000000007"/>
    <n v="2268.13766295"/>
    <x v="1"/>
    <m/>
    <x v="1"/>
    <m/>
    <n v="0"/>
    <n v="0"/>
    <d v="2026-03-01T00:00:00"/>
    <s v="None"/>
    <s v="Duration Doesn't Exsists"/>
    <s v="No ETA"/>
    <x v="0"/>
    <m/>
    <x v="0"/>
    <s v="Need to remove from Budget"/>
    <x v="5"/>
    <x v="5"/>
    <m/>
    <m/>
  </r>
  <r>
    <x v="39"/>
    <d v="2024-05-15T00:00:00"/>
    <x v="0"/>
    <x v="40"/>
    <x v="17"/>
    <n v="0"/>
    <n v="0"/>
    <s v="0"/>
    <s v="0"/>
    <s v="FEEDER ETC WORK - RETAIN BUDGET"/>
    <n v="0"/>
    <n v="0"/>
    <n v="3880000"/>
    <n v="1940000"/>
    <n v="1940000"/>
    <n v="-1"/>
    <m/>
    <m/>
    <n v="0"/>
    <n v="0"/>
    <x v="0"/>
    <n v="0.5"/>
    <x v="0"/>
    <m/>
    <n v="0"/>
    <n v="0"/>
    <d v="2026-03-01T00:00:00"/>
    <s v="None"/>
    <s v="Duration Doesn't Exsists"/>
    <s v="No ETA"/>
    <x v="0"/>
    <m/>
    <x v="0"/>
    <m/>
    <x v="0"/>
    <x v="0"/>
    <m/>
    <m/>
  </r>
  <r>
    <x v="39"/>
    <d v="2024-05-15T00:00:00"/>
    <x v="28"/>
    <x v="40"/>
    <x v="499"/>
    <n v="96"/>
    <n v="38.400000000000006"/>
    <s v="0"/>
    <s v="0"/>
    <s v="NOT LIVE - RETAIN BUDGET"/>
    <n v="1"/>
    <n v="38.400000000000006"/>
    <n v="3652917.4793127002"/>
    <n v="547937.62189690501"/>
    <n v="3104979.8574157949"/>
    <n v="-1"/>
    <m/>
    <n v="0.4"/>
    <n v="1375.8562204099999"/>
    <n v="840.29760549999992"/>
    <x v="2"/>
    <n v="1"/>
    <x v="1"/>
    <m/>
    <n v="1"/>
    <n v="1"/>
    <d v="2026-03-01T00:00:00"/>
    <n v="92"/>
    <n v="93"/>
    <n v="55"/>
    <x v="1"/>
    <n v="46174"/>
    <x v="7"/>
    <s v="Civil work completed, but not live due to pending customer possession from the builder."/>
    <x v="4"/>
    <x v="1"/>
    <n v="1"/>
    <m/>
  </r>
  <r>
    <x v="39"/>
    <d v="2024-05-15T00:00:00"/>
    <x v="28"/>
    <x v="40"/>
    <x v="500"/>
    <n v="216"/>
    <n v="86.4"/>
    <n v="86.4"/>
    <n v="216"/>
    <s v="LIVE - 100% Completed"/>
    <n v="1"/>
    <n v="86.4"/>
    <n v="3319800.2235745001"/>
    <n v="497970.03353617497"/>
    <n v="2821830.1900383253"/>
    <n v="0"/>
    <m/>
    <n v="0.4"/>
    <n v="704.60500000000002"/>
    <n v="2259.4491281000001"/>
    <x v="1"/>
    <n v="0.15"/>
    <x v="2"/>
    <s v="Hybrid"/>
    <n v="1"/>
    <n v="1"/>
    <d v="2026-03-01T00:00:00"/>
    <s v="None"/>
    <s v="Duration Doesn't Exsists"/>
    <s v="No ETA"/>
    <x v="1"/>
    <m/>
    <x v="0"/>
    <m/>
    <x v="2"/>
    <x v="2"/>
    <m/>
    <m/>
  </r>
  <r>
    <x v="39"/>
    <d v="2024-05-15T00:00:00"/>
    <x v="28"/>
    <x v="40"/>
    <x v="501"/>
    <n v="608"/>
    <n v="243.20000000000002"/>
    <n v="243.20000000000002"/>
    <n v="608"/>
    <s v="LIVE - 100% Completed"/>
    <n v="1"/>
    <n v="243.20000000000002"/>
    <n v="2945464.037401"/>
    <n v="441819.60561014997"/>
    <n v="2503644.4317908501"/>
    <n v="-1"/>
    <m/>
    <n v="0.4"/>
    <n v="0"/>
    <n v="4444.3008210500002"/>
    <x v="1"/>
    <n v="0.15"/>
    <x v="2"/>
    <s v="Arial"/>
    <n v="1"/>
    <n v="1"/>
    <d v="2026-03-01T00:00:00"/>
    <s v="None"/>
    <s v="Duration Doesn't Exsists"/>
    <s v="No ETA"/>
    <x v="1"/>
    <m/>
    <x v="0"/>
    <s v="Due to Permission issue area live in aerial "/>
    <x v="8"/>
    <x v="2"/>
    <m/>
    <m/>
  </r>
  <r>
    <x v="39"/>
    <d v="2024-05-15T00:00:00"/>
    <x v="28"/>
    <x v="40"/>
    <x v="502"/>
    <n v="174"/>
    <n v="69.600000000000009"/>
    <n v="69.600000000000009"/>
    <n v="174"/>
    <s v="LIVE - 100% Completed"/>
    <n v="1"/>
    <n v="69.600000000000009"/>
    <n v="2574427.8475500001"/>
    <n v="386164.17713249999"/>
    <n v="2188263.6704175007"/>
    <n v="0"/>
    <m/>
    <n v="0.4"/>
    <n v="441.48500000000001"/>
    <n v="2083.8561900000004"/>
    <x v="1"/>
    <n v="0.15"/>
    <x v="2"/>
    <s v="Hybrid"/>
    <n v="1"/>
    <n v="1"/>
    <d v="2026-03-01T00:00:00"/>
    <s v="None"/>
    <s v="Duration Doesn't Exsists"/>
    <s v="No ETA"/>
    <x v="1"/>
    <m/>
    <x v="0"/>
    <m/>
    <x v="2"/>
    <x v="2"/>
    <m/>
    <m/>
  </r>
  <r>
    <x v="39"/>
    <d v="2024-05-15T00:00:00"/>
    <x v="28"/>
    <x v="40"/>
    <x v="503"/>
    <n v="90"/>
    <n v="36"/>
    <s v="0"/>
    <s v="0"/>
    <s v="REMOVE BUDGET (P)"/>
    <n v="0"/>
    <n v="36"/>
    <n v="2132321.0793267498"/>
    <n v="0"/>
    <n v="2132321.0793267498"/>
    <n v="-1"/>
    <m/>
    <n v="0.4"/>
    <n v="645.15"/>
    <n v="742.67640914999993"/>
    <x v="1"/>
    <m/>
    <x v="1"/>
    <m/>
    <n v="0"/>
    <n v="0"/>
    <d v="2026-03-01T00:00:00"/>
    <s v="None"/>
    <s v="Duration Doesn't Exsists"/>
    <s v="No ETA"/>
    <x v="0"/>
    <m/>
    <x v="0"/>
    <s v="Need to remove from Budget"/>
    <x v="5"/>
    <x v="5"/>
    <m/>
    <n v="1"/>
  </r>
  <r>
    <x v="39"/>
    <d v="2024-05-15T00:00:00"/>
    <x v="28"/>
    <x v="40"/>
    <x v="504"/>
    <n v="56"/>
    <n v="22.400000000000002"/>
    <n v="22.400000000000002"/>
    <n v="56"/>
    <s v="LIVE - 100% Completed"/>
    <n v="1"/>
    <n v="22.400000000000002"/>
    <n v="1760631.197773"/>
    <n v="264094.67966595001"/>
    <n v="1496536.5181070499"/>
    <n v="-1"/>
    <m/>
    <n v="0.4"/>
    <n v="0"/>
    <n v="2925.2819622000002"/>
    <x v="1"/>
    <n v="0.15"/>
    <x v="2"/>
    <s v="Arial"/>
    <n v="1"/>
    <n v="1"/>
    <d v="2026-03-01T00:00:00"/>
    <s v="None"/>
    <s v="Duration Doesn't Exsists"/>
    <s v="No ETA"/>
    <x v="1"/>
    <m/>
    <x v="0"/>
    <s v="This area lived in aerial before plan /further permission issue on burried "/>
    <x v="8"/>
    <x v="2"/>
    <m/>
    <m/>
  </r>
  <r>
    <x v="39"/>
    <d v="2024-05-15T00:00:00"/>
    <x v="28"/>
    <x v="40"/>
    <x v="505"/>
    <n v="242"/>
    <n v="96.800000000000011"/>
    <n v="96.800000000000011"/>
    <n v="242"/>
    <s v="LIVE - 100% Completed"/>
    <n v="1"/>
    <n v="96.800000000000011"/>
    <n v="1291096.7831840001"/>
    <n v="193664.51747759999"/>
    <n v="1097432.2657063999"/>
    <n v="0"/>
    <m/>
    <n v="0.4"/>
    <n v="0"/>
    <n v="1547.9114326999995"/>
    <x v="1"/>
    <n v="0.15"/>
    <x v="2"/>
    <s v="Arial"/>
    <n v="1"/>
    <n v="1"/>
    <d v="2026-03-01T00:00:00"/>
    <s v="None"/>
    <s v="Duration Doesn't Exsists"/>
    <s v="No ETA"/>
    <x v="1"/>
    <m/>
    <x v="0"/>
    <s v="This area lived in aerial before plan and sales team no need to extend further area."/>
    <x v="8"/>
    <x v="2"/>
    <m/>
    <m/>
  </r>
  <r>
    <x v="39"/>
    <d v="2024-05-15T00:00:00"/>
    <x v="28"/>
    <x v="40"/>
    <x v="506"/>
    <n v="114"/>
    <n v="45.6"/>
    <n v="45.6"/>
    <n v="114"/>
    <s v="LIVE - 100% Completed"/>
    <n v="1"/>
    <n v="45.6"/>
    <n v="1016258.992227"/>
    <n v="152438.84883404998"/>
    <n v="863820.14339295006"/>
    <n v="-1"/>
    <m/>
    <n v="0.4"/>
    <n v="0"/>
    <n v="1412.8622404"/>
    <x v="1"/>
    <n v="0.15"/>
    <x v="2"/>
    <s v="Arial"/>
    <n v="1"/>
    <n v="1"/>
    <d v="2026-03-01T00:00:00"/>
    <s v="None"/>
    <s v="Duration Doesn't Exsists"/>
    <s v="No ETA"/>
    <x v="1"/>
    <m/>
    <x v="0"/>
    <s v="Due to Permission issue area live in aerial "/>
    <x v="8"/>
    <x v="2"/>
    <m/>
    <m/>
  </r>
  <r>
    <x v="40"/>
    <d v="2024-05-15T00:00:00"/>
    <x v="0"/>
    <x v="41"/>
    <x v="0"/>
    <n v="0"/>
    <n v="0"/>
    <s v="0"/>
    <s v="0"/>
    <s v="FEEDER ETC WORK - RETAIN BUDGET"/>
    <n v="0"/>
    <n v="0"/>
    <n v="82640788"/>
    <n v="41320394"/>
    <n v="41320394"/>
    <n v="-1"/>
    <m/>
    <m/>
    <n v="26448"/>
    <n v="0"/>
    <x v="0"/>
    <n v="0.5"/>
    <x v="0"/>
    <m/>
    <n v="0"/>
    <n v="0"/>
    <d v="2026-03-01T00:00:00"/>
    <s v="None"/>
    <s v="Duration Doesn't Exsists"/>
    <s v="No ETA"/>
    <x v="0"/>
    <m/>
    <x v="0"/>
    <m/>
    <x v="0"/>
    <x v="0"/>
    <m/>
    <m/>
  </r>
  <r>
    <x v="40"/>
    <d v="2024-05-15T00:00:00"/>
    <x v="6"/>
    <x v="41"/>
    <x v="507"/>
    <n v="3186"/>
    <n v="1274.4000000000001"/>
    <s v="0"/>
    <s v="0"/>
    <s v="REMOVE BUDGET (P)"/>
    <n v="0"/>
    <n v="1274.4000000000001"/>
    <n v="75992968.75"/>
    <n v="0"/>
    <n v="75992968.75"/>
    <e v="#DIV/0!"/>
    <m/>
    <n v="0.4"/>
    <n v="42690"/>
    <n v="45483"/>
    <x v="2"/>
    <m/>
    <x v="1"/>
    <m/>
    <n v="0"/>
    <n v="0"/>
    <d v="2026-03-01T00:00:00"/>
    <s v="None"/>
    <s v="Duration Doesn't Exsists"/>
    <s v="No ETA"/>
    <x v="0"/>
    <m/>
    <x v="0"/>
    <s v="Need to remove from Budget"/>
    <x v="5"/>
    <x v="5"/>
    <m/>
    <m/>
  </r>
  <r>
    <x v="40"/>
    <d v="2024-05-15T00:00:00"/>
    <x v="6"/>
    <x v="41"/>
    <x v="508"/>
    <n v="2378"/>
    <n v="951.2"/>
    <s v="0"/>
    <s v="0"/>
    <s v="REMOVE BUDGET (P)"/>
    <n v="0"/>
    <n v="951.2"/>
    <n v="61531383.75"/>
    <n v="0"/>
    <n v="61531383.75"/>
    <e v="#DIV/0!"/>
    <m/>
    <n v="0.4"/>
    <n v="33802.5"/>
    <n v="34890"/>
    <x v="2"/>
    <m/>
    <x v="1"/>
    <m/>
    <n v="0"/>
    <n v="0"/>
    <d v="2026-03-01T00:00:00"/>
    <s v="None"/>
    <s v="Duration Doesn't Exsists"/>
    <s v="No ETA"/>
    <x v="0"/>
    <m/>
    <x v="0"/>
    <s v="Need to remove from Budget"/>
    <x v="5"/>
    <x v="5"/>
    <m/>
    <m/>
  </r>
  <r>
    <x v="40"/>
    <d v="2024-05-15T00:00:00"/>
    <x v="6"/>
    <x v="41"/>
    <x v="509"/>
    <n v="1940"/>
    <n v="776"/>
    <n v="776"/>
    <n v="1940"/>
    <s v="LIVE - 100% Completed"/>
    <n v="1"/>
    <n v="776"/>
    <n v="59050962.712499999"/>
    <n v="8857644.4068749994"/>
    <n v="50193318.305624999"/>
    <e v="#DIV/0!"/>
    <m/>
    <n v="0.4"/>
    <n v="28904.1"/>
    <n v="22196.25"/>
    <x v="2"/>
    <n v="0.15"/>
    <x v="2"/>
    <s v="Buried"/>
    <n v="1"/>
    <n v="1"/>
    <d v="2026-03-01T00:00:00"/>
    <s v="None"/>
    <s v="Duration Doesn't Exsists"/>
    <s v="No ETA"/>
    <x v="1"/>
    <m/>
    <x v="0"/>
    <m/>
    <x v="2"/>
    <x v="2"/>
    <m/>
    <m/>
  </r>
  <r>
    <x v="40"/>
    <d v="2024-05-15T00:00:00"/>
    <x v="6"/>
    <x v="41"/>
    <x v="510"/>
    <n v="1560"/>
    <n v="624"/>
    <n v="624"/>
    <n v="1560"/>
    <s v="LIVE - 100% Completed"/>
    <n v="1"/>
    <n v="624"/>
    <n v="45136121.432870403"/>
    <n v="6770418.2149305604"/>
    <n v="38365703.217939816"/>
    <e v="#DIV/0!"/>
    <m/>
    <n v="0.4"/>
    <n v="21901.75"/>
    <n v="17875"/>
    <x v="2"/>
    <n v="0.15"/>
    <x v="2"/>
    <s v="Buried"/>
    <n v="1"/>
    <n v="1"/>
    <d v="2026-03-01T00:00:00"/>
    <s v="None"/>
    <s v="Duration Doesn't Exsists"/>
    <s v="No ETA"/>
    <x v="1"/>
    <m/>
    <x v="0"/>
    <m/>
    <x v="2"/>
    <x v="2"/>
    <m/>
    <m/>
  </r>
  <r>
    <x v="40"/>
    <d v="2024-05-15T00:00:00"/>
    <x v="6"/>
    <x v="41"/>
    <x v="511"/>
    <n v="1364"/>
    <n v="545.6"/>
    <n v="545.6"/>
    <n v="1364"/>
    <s v="LIVE - 100% Completed"/>
    <n v="1"/>
    <n v="545.6"/>
    <n v="44228331.689249001"/>
    <n v="6634249.7533873497"/>
    <n v="37594081.935861647"/>
    <e v="#DIV/0!"/>
    <m/>
    <n v="0.4"/>
    <n v="21167.533800299996"/>
    <n v="3655"/>
    <x v="1"/>
    <n v="0.15"/>
    <x v="2"/>
    <s v="Buried"/>
    <n v="1"/>
    <n v="1"/>
    <d v="2026-03-01T00:00:00"/>
    <s v="None"/>
    <s v="Duration Doesn't Exsists"/>
    <s v="No ETA"/>
    <x v="1"/>
    <m/>
    <x v="0"/>
    <m/>
    <x v="2"/>
    <x v="2"/>
    <m/>
    <m/>
  </r>
  <r>
    <x v="40"/>
    <d v="2024-05-15T00:00:00"/>
    <x v="6"/>
    <x v="41"/>
    <x v="512"/>
    <n v="1510"/>
    <n v="604"/>
    <s v="0"/>
    <s v="0"/>
    <s v="REMOVE BUDGET (P)"/>
    <n v="0"/>
    <n v="604"/>
    <n v="40966537.118000001"/>
    <n v="0"/>
    <n v="40966537.118000001"/>
    <e v="#DIV/0!"/>
    <m/>
    <n v="0.4"/>
    <n v="21847.5"/>
    <n v="21898.5"/>
    <x v="2"/>
    <m/>
    <x v="1"/>
    <m/>
    <n v="0"/>
    <n v="0"/>
    <d v="2026-03-01T00:00:00"/>
    <s v="None"/>
    <s v="Duration Doesn't Exsists"/>
    <s v="No ETA"/>
    <x v="0"/>
    <m/>
    <x v="0"/>
    <s v="Need to remove from Budget"/>
    <x v="5"/>
    <x v="5"/>
    <m/>
    <m/>
  </r>
  <r>
    <x v="40"/>
    <d v="2024-05-15T00:00:00"/>
    <x v="6"/>
    <x v="41"/>
    <x v="513"/>
    <n v="1970"/>
    <n v="788"/>
    <n v="788"/>
    <n v="1970"/>
    <s v="LIVE - 100% Completed"/>
    <n v="1"/>
    <n v="788"/>
    <n v="37082122.701333299"/>
    <n v="5562318.4051999943"/>
    <n v="31519804.296133332"/>
    <e v="#DIV/0!"/>
    <m/>
    <n v="0.4"/>
    <n v="8845.7999999999993"/>
    <n v="38742"/>
    <x v="1"/>
    <n v="0.15"/>
    <x v="2"/>
    <s v="Hybrid"/>
    <n v="1"/>
    <n v="1"/>
    <d v="2026-03-01T00:00:00"/>
    <s v="None"/>
    <s v="Duration Doesn't Exsists"/>
    <s v="No ETA"/>
    <x v="1"/>
    <m/>
    <x v="0"/>
    <m/>
    <x v="2"/>
    <x v="2"/>
    <m/>
    <m/>
  </r>
  <r>
    <x v="40"/>
    <d v="2024-05-15T00:00:00"/>
    <x v="6"/>
    <x v="41"/>
    <x v="514"/>
    <n v="1956"/>
    <n v="782.40000000000009"/>
    <n v="782.40000000000009"/>
    <n v="1956"/>
    <s v="LIVE - 100% Completed"/>
    <n v="1"/>
    <n v="782.40000000000009"/>
    <n v="36425243"/>
    <n v="5463786.4500000002"/>
    <n v="30961456.550000001"/>
    <e v="#DIV/0!"/>
    <m/>
    <n v="0.4"/>
    <n v="8787.15"/>
    <n v="37420.5"/>
    <x v="1"/>
    <n v="0.15"/>
    <x v="2"/>
    <s v="Hybrid"/>
    <n v="1"/>
    <n v="1"/>
    <d v="2026-03-01T00:00:00"/>
    <s v="None"/>
    <s v="Duration Doesn't Exsists"/>
    <s v="No ETA"/>
    <x v="1"/>
    <m/>
    <x v="0"/>
    <m/>
    <x v="2"/>
    <x v="2"/>
    <m/>
    <m/>
  </r>
  <r>
    <x v="40"/>
    <d v="2024-05-15T00:00:00"/>
    <x v="6"/>
    <x v="41"/>
    <x v="515"/>
    <n v="2606"/>
    <n v="1042.4000000000001"/>
    <n v="1042.4000000000001"/>
    <n v="2606"/>
    <s v="LIVE - 100% Completed"/>
    <n v="1"/>
    <n v="1042.4000000000001"/>
    <n v="35268957.389739104"/>
    <n v="5290343.608460865"/>
    <n v="29978613.781278264"/>
    <n v="-1"/>
    <m/>
    <n v="0.4"/>
    <n v="9645"/>
    <n v="5208.75"/>
    <x v="2"/>
    <n v="0.15"/>
    <x v="2"/>
    <s v="Buried"/>
    <n v="1"/>
    <n v="1"/>
    <d v="2026-03-01T00:00:00"/>
    <s v="None"/>
    <s v="Duration Doesn't Exsists"/>
    <s v="No ETA"/>
    <x v="1"/>
    <m/>
    <x v="0"/>
    <m/>
    <x v="2"/>
    <x v="2"/>
    <m/>
    <m/>
  </r>
  <r>
    <x v="40"/>
    <d v="2024-05-15T00:00:00"/>
    <x v="6"/>
    <x v="41"/>
    <x v="516"/>
    <n v="2082"/>
    <n v="832.80000000000007"/>
    <n v="832.80000000000007"/>
    <n v="2082"/>
    <s v="LIVE - 100% Completed"/>
    <n v="1"/>
    <n v="832.80000000000007"/>
    <n v="33797398.829333298"/>
    <n v="5069609.8243999947"/>
    <n v="28727789.004933335"/>
    <e v="#DIV/0!"/>
    <m/>
    <n v="0.4"/>
    <n v="7589.9999999999991"/>
    <n v="38374.5"/>
    <x v="1"/>
    <n v="0.15"/>
    <x v="2"/>
    <s v="Hybrid"/>
    <n v="1"/>
    <n v="1"/>
    <d v="2026-03-01T00:00:00"/>
    <s v="None"/>
    <s v="Duration Doesn't Exsists"/>
    <s v="No ETA"/>
    <x v="1"/>
    <m/>
    <x v="0"/>
    <m/>
    <x v="2"/>
    <x v="2"/>
    <m/>
    <m/>
  </r>
  <r>
    <x v="40"/>
    <d v="2024-05-15T00:00:00"/>
    <x v="6"/>
    <x v="41"/>
    <x v="517"/>
    <n v="2278"/>
    <n v="911.2"/>
    <s v="0"/>
    <s v="0"/>
    <s v="NOT LIVE - RETAIN BUDGET"/>
    <n v="0.1"/>
    <n v="911.2"/>
    <n v="29293628.758000001"/>
    <n v="26803670.31357"/>
    <n v="2489958.4444300011"/>
    <n v="-1"/>
    <m/>
    <n v="0.4"/>
    <n v="4462"/>
    <n v="11277"/>
    <x v="1"/>
    <n v="0.1"/>
    <x v="1"/>
    <m/>
    <n v="0.1"/>
    <n v="0.1"/>
    <d v="2026-03-01T00:00:00"/>
    <n v="31"/>
    <n v="32"/>
    <n v="-6"/>
    <x v="2"/>
    <n v="46113"/>
    <x v="3"/>
    <s v="Civil Work hold by TEPA/LDA"/>
    <x v="4"/>
    <x v="1"/>
    <n v="2"/>
    <m/>
  </r>
  <r>
    <x v="40"/>
    <d v="2024-05-15T00:00:00"/>
    <x v="6"/>
    <x v="41"/>
    <x v="518"/>
    <n v="1362"/>
    <n v="544.80000000000007"/>
    <n v="544.80000000000007"/>
    <n v="1362"/>
    <s v="LIVE - 100% Completed"/>
    <n v="1"/>
    <n v="544.80000000000007"/>
    <n v="21309165"/>
    <n v="3196374.75"/>
    <n v="18112790.25"/>
    <e v="#DIV/0!"/>
    <m/>
    <n v="0.4"/>
    <n v="3861.25"/>
    <n v="23299.5"/>
    <x v="1"/>
    <n v="0.15"/>
    <x v="2"/>
    <s v="Hybrid"/>
    <n v="1"/>
    <n v="1"/>
    <d v="2026-03-01T00:00:00"/>
    <s v="None"/>
    <s v="Duration Doesn't Exsists"/>
    <s v="No ETA"/>
    <x v="1"/>
    <m/>
    <x v="0"/>
    <m/>
    <x v="2"/>
    <x v="2"/>
    <m/>
    <m/>
  </r>
  <r>
    <x v="40"/>
    <d v="2024-05-15T00:00:00"/>
    <x v="6"/>
    <x v="41"/>
    <x v="519"/>
    <n v="2004"/>
    <n v="801.6"/>
    <n v="801.6"/>
    <n v="2004"/>
    <s v="LIVE - 100% Completed"/>
    <n v="1"/>
    <n v="801.6"/>
    <n v="19709183.086155102"/>
    <n v="2956377.4629232651"/>
    <n v="16752805.623231802"/>
    <e v="#DIV/0!"/>
    <m/>
    <n v="0.4"/>
    <n v="3479.2639049474305"/>
    <n v="14998.81570497191"/>
    <x v="1"/>
    <n v="0.15"/>
    <x v="2"/>
    <s v="Hybrid"/>
    <n v="1"/>
    <n v="1"/>
    <d v="2026-03-01T00:00:00"/>
    <s v="None"/>
    <s v="Duration Doesn't Exsists"/>
    <s v="No ETA"/>
    <x v="1"/>
    <m/>
    <x v="0"/>
    <m/>
    <x v="2"/>
    <x v="2"/>
    <m/>
    <m/>
  </r>
  <r>
    <x v="40"/>
    <d v="2024-05-15T00:00:00"/>
    <x v="6"/>
    <x v="41"/>
    <x v="520"/>
    <n v="1266"/>
    <n v="506.40000000000003"/>
    <s v="0"/>
    <s v="0"/>
    <s v="REMOVE BUDGET (P)"/>
    <n v="0"/>
    <n v="506.40000000000003"/>
    <n v="17307482.162666701"/>
    <n v="0"/>
    <n v="17307482.162666664"/>
    <e v="#DIV/0!"/>
    <m/>
    <n v="0.4"/>
    <n v="5376"/>
    <n v="13165.5"/>
    <x v="1"/>
    <m/>
    <x v="1"/>
    <m/>
    <n v="0"/>
    <n v="0"/>
    <d v="2026-03-01T00:00:00"/>
    <s v="None"/>
    <s v="Duration Doesn't Exsists"/>
    <s v="No ETA"/>
    <x v="0"/>
    <m/>
    <x v="0"/>
    <s v="Need to remove from Budget"/>
    <x v="5"/>
    <x v="5"/>
    <m/>
    <m/>
  </r>
  <r>
    <x v="40"/>
    <d v="2024-05-15T00:00:00"/>
    <x v="6"/>
    <x v="41"/>
    <x v="521"/>
    <n v="1354"/>
    <n v="541.6"/>
    <n v="541.6"/>
    <n v="1354"/>
    <s v="LIVE - 100% Completed"/>
    <n v="1"/>
    <n v="541.6"/>
    <n v="15753493"/>
    <n v="2363023.9499999997"/>
    <n v="13390469.050000001"/>
    <e v="#DIV/0!"/>
    <m/>
    <n v="0.4"/>
    <n v="3069.35"/>
    <n v="9179.7999999999993"/>
    <x v="1"/>
    <n v="0.15"/>
    <x v="2"/>
    <s v="Hybrid"/>
    <n v="1"/>
    <n v="1"/>
    <d v="2026-03-01T00:00:00"/>
    <s v="None"/>
    <s v="Duration Doesn't Exsists"/>
    <s v="No ETA"/>
    <x v="1"/>
    <m/>
    <x v="0"/>
    <m/>
    <x v="2"/>
    <x v="2"/>
    <m/>
    <m/>
  </r>
  <r>
    <x v="40"/>
    <d v="2024-05-15T00:00:00"/>
    <x v="6"/>
    <x v="41"/>
    <x v="522"/>
    <n v="1338"/>
    <n v="535.20000000000005"/>
    <n v="535.20000000000005"/>
    <n v="1338"/>
    <s v="LIVE - 100% Completed"/>
    <n v="1"/>
    <n v="535.20000000000005"/>
    <n v="14974851.242000001"/>
    <n v="2246227.6863000002"/>
    <n v="12728623.555699999"/>
    <e v="#DIV/0!"/>
    <m/>
    <n v="0.4"/>
    <n v="2766.8999999999996"/>
    <n v="12077.8"/>
    <x v="1"/>
    <n v="0.15"/>
    <x v="2"/>
    <s v="Hybrid"/>
    <n v="1"/>
    <n v="1"/>
    <d v="2026-03-01T00:00:00"/>
    <s v="None"/>
    <s v="Duration Doesn't Exsists"/>
    <s v="No ETA"/>
    <x v="1"/>
    <m/>
    <x v="0"/>
    <m/>
    <x v="2"/>
    <x v="2"/>
    <m/>
    <m/>
  </r>
  <r>
    <x v="40"/>
    <d v="2024-05-15T00:00:00"/>
    <x v="6"/>
    <x v="41"/>
    <x v="523"/>
    <n v="1378"/>
    <n v="551.20000000000005"/>
    <n v="551.20000000000005"/>
    <n v="1378"/>
    <s v="LIVE - 100% Completed"/>
    <n v="1"/>
    <n v="551.20000000000005"/>
    <n v="14102580.726"/>
    <n v="2115387.1088999999"/>
    <n v="11987193.6171"/>
    <e v="#DIV/0!"/>
    <m/>
    <n v="0.4"/>
    <n v="2654.2"/>
    <n v="10869.599999999999"/>
    <x v="1"/>
    <n v="0.15"/>
    <x v="2"/>
    <s v="Hybrid"/>
    <n v="1"/>
    <n v="1"/>
    <d v="2026-03-01T00:00:00"/>
    <s v="None"/>
    <s v="Duration Doesn't Exsists"/>
    <s v="No ETA"/>
    <x v="1"/>
    <m/>
    <x v="0"/>
    <m/>
    <x v="2"/>
    <x v="2"/>
    <m/>
    <m/>
  </r>
  <r>
    <x v="40"/>
    <d v="2024-05-15T00:00:00"/>
    <x v="6"/>
    <x v="41"/>
    <x v="524"/>
    <n v="1818"/>
    <n v="727.2"/>
    <n v="727.2"/>
    <n v="1818"/>
    <s v="LIVE - 100% Completed"/>
    <n v="1"/>
    <n v="727.2"/>
    <n v="14027862.1192299"/>
    <n v="2104179.3178844848"/>
    <n v="11923682.801345404"/>
    <e v="#DIV/0!"/>
    <m/>
    <n v="0.4"/>
    <n v="2763.5621607310559"/>
    <n v="17394.812175499996"/>
    <x v="2"/>
    <n v="0.15"/>
    <x v="2"/>
    <s v="Buried"/>
    <n v="1"/>
    <n v="1"/>
    <d v="2026-03-01T00:00:00"/>
    <s v="None"/>
    <s v="Duration Doesn't Exsists"/>
    <s v="No ETA"/>
    <x v="1"/>
    <m/>
    <x v="0"/>
    <m/>
    <x v="2"/>
    <x v="2"/>
    <m/>
    <m/>
  </r>
  <r>
    <x v="40"/>
    <d v="2024-05-15T00:00:00"/>
    <x v="6"/>
    <x v="41"/>
    <x v="525"/>
    <n v="928"/>
    <n v="371.20000000000005"/>
    <n v="371.20000000000005"/>
    <n v="928"/>
    <s v="LIVE - 100% Completed"/>
    <n v="1"/>
    <n v="371.20000000000005"/>
    <n v="12734060.118000001"/>
    <n v="1910109.0177"/>
    <n v="10823951.100300001"/>
    <e v="#DIV/0!"/>
    <m/>
    <n v="0.4"/>
    <n v="2610.5"/>
    <n v="9744"/>
    <x v="1"/>
    <n v="0.15"/>
    <x v="2"/>
    <s v="Hybrid"/>
    <n v="1"/>
    <n v="1"/>
    <d v="2026-03-01T00:00:00"/>
    <s v="None"/>
    <s v="Duration Doesn't Exsists"/>
    <s v="No ETA"/>
    <x v="1"/>
    <m/>
    <x v="0"/>
    <m/>
    <x v="2"/>
    <x v="2"/>
    <m/>
    <m/>
  </r>
  <r>
    <x v="40"/>
    <d v="2024-05-15T00:00:00"/>
    <x v="6"/>
    <x v="41"/>
    <x v="526"/>
    <n v="372"/>
    <n v="148.80000000000001"/>
    <s v="0"/>
    <s v="0"/>
    <s v="NOT LIVE - RETAIN BUDGET"/>
    <n v="0"/>
    <n v="148.80000000000001"/>
    <n v="11970860"/>
    <n v="11970860"/>
    <n v="0"/>
    <n v="-1"/>
    <m/>
    <n v="0.4"/>
    <n v="4255"/>
    <n v="7060.2"/>
    <x v="1"/>
    <n v="0"/>
    <x v="1"/>
    <m/>
    <n v="0"/>
    <n v="0"/>
    <d v="2026-03-01T00:00:00"/>
    <n v="31"/>
    <n v="32"/>
    <n v="-6"/>
    <x v="0"/>
    <n v="46113"/>
    <x v="3"/>
    <s v="permission issue"/>
    <x v="6"/>
    <x v="1"/>
    <n v="2"/>
    <m/>
  </r>
  <r>
    <x v="40"/>
    <d v="2024-05-15T00:00:00"/>
    <x v="6"/>
    <x v="41"/>
    <x v="527"/>
    <n v="766"/>
    <n v="306.40000000000003"/>
    <n v="306.40000000000003"/>
    <n v="766"/>
    <s v="LIVE - 100% Completed"/>
    <n v="1"/>
    <n v="306.40000000000003"/>
    <n v="11366702"/>
    <n v="1705005.3"/>
    <n v="9661696.6999999993"/>
    <e v="#DIV/0!"/>
    <m/>
    <n v="0.4"/>
    <n v="2339.1"/>
    <n v="7774.2"/>
    <x v="1"/>
    <n v="0.15"/>
    <x v="2"/>
    <s v="Hybrid"/>
    <n v="1"/>
    <n v="1"/>
    <d v="2026-03-01T00:00:00"/>
    <s v="None"/>
    <s v="Duration Doesn't Exsists"/>
    <s v="No ETA"/>
    <x v="1"/>
    <m/>
    <x v="0"/>
    <m/>
    <x v="2"/>
    <x v="2"/>
    <m/>
    <m/>
  </r>
  <r>
    <x v="40"/>
    <d v="2024-05-15T00:00:00"/>
    <x v="0"/>
    <x v="41"/>
    <x v="17"/>
    <n v="0"/>
    <n v="0"/>
    <s v="0"/>
    <s v="0"/>
    <s v="FEEDER ETC WORK - RETAIN BUDGET"/>
    <n v="0"/>
    <n v="0"/>
    <n v="10060000"/>
    <n v="5030000"/>
    <n v="5030000"/>
    <e v="#DIV/0!"/>
    <m/>
    <m/>
    <n v="0"/>
    <n v="0"/>
    <x v="0"/>
    <n v="0.5"/>
    <x v="0"/>
    <m/>
    <n v="0"/>
    <n v="0"/>
    <d v="2026-03-01T00:00:00"/>
    <s v="None"/>
    <s v="Duration Doesn't Exsists"/>
    <s v="No ETA"/>
    <x v="0"/>
    <m/>
    <x v="0"/>
    <m/>
    <x v="0"/>
    <x v="0"/>
    <m/>
    <m/>
  </r>
  <r>
    <x v="40"/>
    <d v="2024-05-15T00:00:00"/>
    <x v="6"/>
    <x v="41"/>
    <x v="528"/>
    <n v="820"/>
    <n v="328"/>
    <n v="328"/>
    <n v="820"/>
    <s v="LIVE - 100% Completed"/>
    <n v="1"/>
    <n v="328"/>
    <n v="9290951.8279999997"/>
    <n v="1393642.7741999999"/>
    <n v="7897309.0537999999"/>
    <e v="#DIV/0!"/>
    <m/>
    <n v="0.4"/>
    <n v="2201.1"/>
    <n v="2440"/>
    <x v="1"/>
    <n v="0.15"/>
    <x v="2"/>
    <s v="Hybrid"/>
    <n v="1"/>
    <n v="1"/>
    <d v="2026-03-01T00:00:00"/>
    <s v="None"/>
    <s v="Duration Doesn't Exsists"/>
    <s v="No ETA"/>
    <x v="1"/>
    <m/>
    <x v="0"/>
    <m/>
    <x v="2"/>
    <x v="2"/>
    <m/>
    <m/>
  </r>
  <r>
    <x v="40"/>
    <d v="2024-05-15T00:00:00"/>
    <x v="6"/>
    <x v="41"/>
    <x v="529"/>
    <n v="454"/>
    <n v="181.60000000000002"/>
    <n v="90.800000000000011"/>
    <n v="454"/>
    <s v="LIVE - 50% Completed"/>
    <n v="0.5"/>
    <n v="90.800000000000011"/>
    <n v="9167838.2420000006"/>
    <n v="5271506.9891500007"/>
    <n v="3896331.2528499998"/>
    <n v="-1"/>
    <m/>
    <n v="0.4"/>
    <n v="2933.6499999999996"/>
    <n v="6827.7999999999993"/>
    <x v="1"/>
    <m/>
    <x v="2"/>
    <s v="Hybrid"/>
    <n v="0.5"/>
    <n v="0.5"/>
    <d v="2026-03-01T00:00:00"/>
    <n v="122"/>
    <n v="123"/>
    <n v="85"/>
    <x v="2"/>
    <s v="3 Months"/>
    <x v="2"/>
    <s v="Only Birdwood road live . &amp; Waris Road - Permission Issue (partial live)"/>
    <x v="8"/>
    <x v="4"/>
    <n v="1"/>
    <m/>
  </r>
  <r>
    <x v="40"/>
    <d v="2024-05-15T00:00:00"/>
    <x v="6"/>
    <x v="41"/>
    <x v="530"/>
    <n v="620"/>
    <n v="248"/>
    <n v="248"/>
    <n v="620"/>
    <s v="LIVE - 100% Completed"/>
    <n v="1"/>
    <n v="248"/>
    <n v="9041721.7459999993"/>
    <n v="1356258.2618999998"/>
    <n v="7685463.4840999991"/>
    <e v="#DIV/0!"/>
    <m/>
    <n v="0.4"/>
    <n v="1879.1"/>
    <n v="7247.7999999999993"/>
    <x v="1"/>
    <n v="0.15"/>
    <x v="2"/>
    <s v="Hybrid"/>
    <n v="1"/>
    <n v="1"/>
    <d v="2026-03-01T00:00:00"/>
    <s v="None"/>
    <s v="Duration Doesn't Exsists"/>
    <s v="No ETA"/>
    <x v="1"/>
    <m/>
    <x v="0"/>
    <m/>
    <x v="2"/>
    <x v="2"/>
    <m/>
    <m/>
  </r>
  <r>
    <x v="40"/>
    <d v="2024-05-15T00:00:00"/>
    <x v="6"/>
    <x v="41"/>
    <x v="531"/>
    <n v="742"/>
    <n v="296.8"/>
    <n v="296.8"/>
    <n v="742"/>
    <s v="LIVE - 100% Completed"/>
    <n v="1"/>
    <n v="296.8"/>
    <n v="8682513.7439777907"/>
    <n v="1302377.0615966686"/>
    <n v="7380136.6823811177"/>
    <e v="#DIV/0!"/>
    <m/>
    <n v="0.4"/>
    <n v="1619.3706084236899"/>
    <n v="14828.516625499995"/>
    <x v="2"/>
    <n v="0.15"/>
    <x v="2"/>
    <s v="Buried"/>
    <n v="1"/>
    <n v="1"/>
    <d v="2026-03-01T00:00:00"/>
    <s v="None"/>
    <s v="Duration Doesn't Exsists"/>
    <s v="No ETA"/>
    <x v="1"/>
    <m/>
    <x v="0"/>
    <m/>
    <x v="2"/>
    <x v="2"/>
    <m/>
    <m/>
  </r>
  <r>
    <x v="40"/>
    <d v="2024-05-15T00:00:00"/>
    <x v="6"/>
    <x v="41"/>
    <x v="532"/>
    <n v="828"/>
    <n v="331.20000000000005"/>
    <n v="331.20000000000005"/>
    <n v="828"/>
    <s v="LIVE - 100% Completed"/>
    <n v="1"/>
    <n v="331.20000000000005"/>
    <n v="8439464.4158319607"/>
    <n v="1265919.662374794"/>
    <n v="7173544.7534571663"/>
    <e v="#DIV/0!"/>
    <m/>
    <n v="0.4"/>
    <n v="2911.3769820712978"/>
    <n v="9970.4097134999975"/>
    <x v="2"/>
    <n v="0.15"/>
    <x v="2"/>
    <s v="Buried"/>
    <n v="1"/>
    <n v="1"/>
    <d v="2026-03-01T00:00:00"/>
    <s v="None"/>
    <s v="Duration Doesn't Exsists"/>
    <s v="No ETA"/>
    <x v="1"/>
    <m/>
    <x v="0"/>
    <m/>
    <x v="2"/>
    <x v="2"/>
    <m/>
    <m/>
  </r>
  <r>
    <x v="40"/>
    <d v="2024-05-15T00:00:00"/>
    <x v="6"/>
    <x v="41"/>
    <x v="533"/>
    <n v="790"/>
    <n v="316"/>
    <n v="316"/>
    <n v="790"/>
    <s v="LIVE - 100% Completed"/>
    <n v="1"/>
    <n v="316"/>
    <n v="8152193.0137592303"/>
    <n v="1222828.9520638846"/>
    <n v="6929364.0616953485"/>
    <e v="#DIV/0!"/>
    <m/>
    <n v="0.4"/>
    <n v="2283.502974948341"/>
    <n v="10459.362509003869"/>
    <x v="2"/>
    <n v="0.15"/>
    <x v="2"/>
    <s v="Buried"/>
    <n v="1"/>
    <n v="1"/>
    <d v="2026-03-01T00:00:00"/>
    <s v="None"/>
    <s v="Duration Doesn't Exsists"/>
    <s v="No ETA"/>
    <x v="1"/>
    <m/>
    <x v="0"/>
    <m/>
    <x v="2"/>
    <x v="2"/>
    <m/>
    <m/>
  </r>
  <r>
    <x v="40"/>
    <d v="2024-05-15T00:00:00"/>
    <x v="6"/>
    <x v="41"/>
    <x v="534"/>
    <n v="656"/>
    <n v="262.40000000000003"/>
    <s v="0"/>
    <s v="0"/>
    <s v="NOT LIVE - RETAIN BUDGET"/>
    <n v="0.8"/>
    <n v="262.40000000000003"/>
    <n v="7827127.3360000001"/>
    <n v="2504680.7475199997"/>
    <n v="5322446.5884800004"/>
    <n v="-1"/>
    <m/>
    <n v="0.4"/>
    <n v="874"/>
    <n v="2022.5"/>
    <x v="1"/>
    <n v="0.8"/>
    <x v="1"/>
    <m/>
    <n v="0.8"/>
    <n v="0.8"/>
    <d v="2026-03-01T00:00:00"/>
    <n v="0"/>
    <n v="1"/>
    <n v="-37"/>
    <x v="2"/>
    <n v="46054"/>
    <x v="5"/>
    <s v="Cable pulling pending"/>
    <x v="4"/>
    <x v="1"/>
    <n v="1"/>
    <m/>
  </r>
  <r>
    <x v="40"/>
    <d v="2024-05-15T00:00:00"/>
    <x v="6"/>
    <x v="41"/>
    <x v="535"/>
    <n v="558"/>
    <n v="223.20000000000002"/>
    <n v="223.20000000000002"/>
    <n v="558"/>
    <s v="LIVE - 100% Completed"/>
    <n v="1"/>
    <n v="223.20000000000002"/>
    <n v="7416454.4960000003"/>
    <n v="1112468.1743999999"/>
    <n v="6303986.3215999994"/>
    <e v="#DIV/0!"/>
    <m/>
    <n v="0.4"/>
    <n v="1576.6499999999999"/>
    <n v="5082"/>
    <x v="1"/>
    <n v="0.15"/>
    <x v="2"/>
    <s v="Hybrid"/>
    <n v="1"/>
    <n v="1"/>
    <d v="2026-03-01T00:00:00"/>
    <s v="None"/>
    <s v="Duration Doesn't Exsists"/>
    <s v="No ETA"/>
    <x v="1"/>
    <m/>
    <x v="0"/>
    <m/>
    <x v="2"/>
    <x v="2"/>
    <m/>
    <m/>
  </r>
  <r>
    <x v="40"/>
    <d v="2024-05-15T00:00:00"/>
    <x v="6"/>
    <x v="41"/>
    <x v="536"/>
    <n v="558"/>
    <n v="223.20000000000002"/>
    <n v="223.20000000000002"/>
    <n v="558"/>
    <s v="LIVE - 100% Completed"/>
    <n v="1"/>
    <n v="223.20000000000002"/>
    <n v="7416454.4960000003"/>
    <n v="1112468.1743999999"/>
    <n v="6303986.3215999994"/>
    <e v="#DIV/0!"/>
    <m/>
    <n v="0.4"/>
    <n v="1576.6499999999999"/>
    <n v="5082"/>
    <x v="1"/>
    <n v="0.15"/>
    <x v="2"/>
    <s v="Hybrid"/>
    <n v="1"/>
    <n v="1"/>
    <d v="2026-03-01T00:00:00"/>
    <s v="None"/>
    <s v="Duration Doesn't Exsists"/>
    <s v="No ETA"/>
    <x v="1"/>
    <m/>
    <x v="0"/>
    <m/>
    <x v="2"/>
    <x v="2"/>
    <m/>
    <m/>
  </r>
  <r>
    <x v="40"/>
    <d v="2024-05-15T00:00:00"/>
    <x v="6"/>
    <x v="41"/>
    <x v="537"/>
    <n v="1176"/>
    <n v="470.40000000000003"/>
    <n v="470.40000000000003"/>
    <n v="1176"/>
    <s v="LIVE - 100% Completed"/>
    <n v="1"/>
    <n v="470.40000000000003"/>
    <n v="6902776.0356910499"/>
    <n v="1035416.4053536574"/>
    <n v="5867359.6303373966"/>
    <e v="#DIV/0!"/>
    <m/>
    <n v="0.4"/>
    <n v="2407.4657652729347"/>
    <n v="0"/>
    <x v="2"/>
    <n v="0.15"/>
    <x v="2"/>
    <s v="Buried"/>
    <n v="1"/>
    <n v="1"/>
    <d v="2026-03-01T00:00:00"/>
    <s v="None"/>
    <s v="Duration Doesn't Exsists"/>
    <s v="No ETA"/>
    <x v="1"/>
    <m/>
    <x v="0"/>
    <m/>
    <x v="2"/>
    <x v="2"/>
    <m/>
    <m/>
  </r>
  <r>
    <x v="40"/>
    <d v="2024-05-15T00:00:00"/>
    <x v="6"/>
    <x v="41"/>
    <x v="538"/>
    <n v="862"/>
    <n v="344.8"/>
    <n v="344.8"/>
    <n v="862"/>
    <s v="LIVE - 100% Completed"/>
    <n v="1"/>
    <n v="344.8"/>
    <n v="6747145.4348365404"/>
    <n v="1012071.8152254811"/>
    <n v="5735073.6196110621"/>
    <e v="#DIV/0!"/>
    <m/>
    <n v="0.4"/>
    <n v="2927.0649069093488"/>
    <n v="0"/>
    <x v="2"/>
    <n v="0.15"/>
    <x v="2"/>
    <s v="Buried"/>
    <n v="1"/>
    <n v="1"/>
    <d v="2026-03-01T00:00:00"/>
    <s v="None"/>
    <s v="Duration Doesn't Exsists"/>
    <s v="No ETA"/>
    <x v="1"/>
    <m/>
    <x v="0"/>
    <m/>
    <x v="2"/>
    <x v="2"/>
    <m/>
    <m/>
  </r>
  <r>
    <x v="40"/>
    <d v="2024-05-15T00:00:00"/>
    <x v="6"/>
    <x v="41"/>
    <x v="539"/>
    <n v="616"/>
    <n v="246.4"/>
    <s v="0"/>
    <s v="0"/>
    <s v="NOT LIVE - RETAIN BUDGET"/>
    <n v="1"/>
    <n v="246.4"/>
    <n v="6653569.2460000003"/>
    <n v="998035.38690000004"/>
    <n v="5655533.8590999991"/>
    <n v="0"/>
    <m/>
    <n v="0.4"/>
    <n v="1343.1999999999998"/>
    <n v="5092.5"/>
    <x v="1"/>
    <n v="1"/>
    <x v="1"/>
    <m/>
    <n v="1"/>
    <n v="1"/>
    <d v="2026-03-01T00:00:00"/>
    <n v="0"/>
    <n v="1"/>
    <n v="-37"/>
    <x v="1"/>
    <n v="46054"/>
    <x v="5"/>
    <s v="Some road crossing spurs pending on old Route"/>
    <x v="7"/>
    <x v="1"/>
    <n v="1"/>
    <m/>
  </r>
  <r>
    <x v="40"/>
    <d v="2024-05-15T00:00:00"/>
    <x v="6"/>
    <x v="41"/>
    <x v="540"/>
    <n v="434"/>
    <n v="173.60000000000002"/>
    <n v="173.60000000000002"/>
    <n v="434"/>
    <s v="LIVE - 100% Completed"/>
    <n v="1"/>
    <n v="173.60000000000002"/>
    <n v="6438723"/>
    <n v="965808.45"/>
    <n v="5472914.5499999998"/>
    <e v="#DIV/0!"/>
    <m/>
    <n v="0.4"/>
    <n v="1308.6999999999998"/>
    <n v="5192.5999999999995"/>
    <x v="1"/>
    <n v="0.15"/>
    <x v="2"/>
    <s v="Hybrid"/>
    <n v="1"/>
    <n v="1"/>
    <d v="2026-03-01T00:00:00"/>
    <s v="None"/>
    <s v="Duration Doesn't Exsists"/>
    <s v="No ETA"/>
    <x v="1"/>
    <m/>
    <x v="0"/>
    <m/>
    <x v="2"/>
    <x v="2"/>
    <m/>
    <m/>
  </r>
  <r>
    <x v="40"/>
    <d v="2024-05-15T00:00:00"/>
    <x v="6"/>
    <x v="41"/>
    <x v="541"/>
    <n v="908"/>
    <n v="363.20000000000005"/>
    <n v="363.20000000000005"/>
    <n v="908"/>
    <s v="LIVE - 100% Completed"/>
    <n v="1"/>
    <n v="363.20000000000005"/>
    <n v="6426551.5576487901"/>
    <n v="963982.73364731844"/>
    <n v="5462568.8240014687"/>
    <e v="#DIV/0!"/>
    <m/>
    <n v="0.4"/>
    <n v="2184.2165109268381"/>
    <n v="0"/>
    <x v="2"/>
    <n v="0.15"/>
    <x v="2"/>
    <s v="Buried"/>
    <n v="1"/>
    <n v="1"/>
    <d v="2026-03-01T00:00:00"/>
    <s v="None"/>
    <s v="Duration Doesn't Exsists"/>
    <s v="No ETA"/>
    <x v="1"/>
    <m/>
    <x v="0"/>
    <m/>
    <x v="2"/>
    <x v="2"/>
    <m/>
    <m/>
  </r>
  <r>
    <x v="40"/>
    <d v="2024-05-15T00:00:00"/>
    <x v="6"/>
    <x v="41"/>
    <x v="542"/>
    <n v="538"/>
    <n v="215.20000000000002"/>
    <s v="0"/>
    <s v="0"/>
    <s v="NOT LIVE - RETAIN BUDGET"/>
    <n v="0"/>
    <n v="215.20000000000002"/>
    <n v="6348748.3333333302"/>
    <n v="6348748.3333333302"/>
    <n v="0"/>
    <e v="#DIV/0!"/>
    <m/>
    <n v="0.4"/>
    <n v="1738.8000000000002"/>
    <n v="5110.5"/>
    <x v="1"/>
    <n v="0"/>
    <x v="1"/>
    <m/>
    <n v="0"/>
    <n v="0"/>
    <d v="2026-03-01T00:00:00"/>
    <s v="None"/>
    <s v="Duration Doesn't Exsists"/>
    <s v="No ETA"/>
    <x v="0"/>
    <s v="Not Given By BUH"/>
    <x v="4"/>
    <s v="Need to retain"/>
    <x v="1"/>
    <x v="1"/>
    <n v="2"/>
    <m/>
  </r>
  <r>
    <x v="40"/>
    <d v="2024-05-15T00:00:00"/>
    <x v="6"/>
    <x v="41"/>
    <x v="543"/>
    <n v="216"/>
    <n v="86.4"/>
    <n v="86.4"/>
    <n v="216"/>
    <s v="LIVE - 100% Completed"/>
    <n v="1"/>
    <n v="86.4"/>
    <n v="1623340"/>
    <n v="243501"/>
    <n v="1379839"/>
    <n v="0"/>
    <m/>
    <n v="0.4"/>
    <n v="0"/>
    <n v="1828.5"/>
    <x v="3"/>
    <n v="0.15"/>
    <x v="2"/>
    <s v="Arial"/>
    <n v="1"/>
    <n v="1"/>
    <d v="2026-03-01T00:00:00"/>
    <s v="None"/>
    <s v="Duration Doesn't Exsists"/>
    <s v="No ETA"/>
    <x v="1"/>
    <m/>
    <x v="0"/>
    <m/>
    <x v="2"/>
    <x v="2"/>
    <m/>
    <m/>
  </r>
  <r>
    <x v="41"/>
    <d v="2024-05-15T00:00:00"/>
    <x v="0"/>
    <x v="42"/>
    <x v="0"/>
    <n v="0"/>
    <n v="0"/>
    <s v="0"/>
    <s v="0"/>
    <s v="FEEDER ETC WORK - RETAIN BUDGET"/>
    <n v="0"/>
    <n v="0"/>
    <n v="126328830"/>
    <n v="63164415"/>
    <n v="63164415"/>
    <n v="0"/>
    <m/>
    <m/>
    <n v="44580"/>
    <n v="0"/>
    <x v="0"/>
    <n v="0.5"/>
    <x v="0"/>
    <m/>
    <n v="0"/>
    <n v="0"/>
    <d v="2026-03-01T00:00:00"/>
    <s v="None"/>
    <s v="Duration Doesn't Exsists"/>
    <s v="No ETA"/>
    <x v="0"/>
    <m/>
    <x v="0"/>
    <m/>
    <x v="0"/>
    <x v="0"/>
    <m/>
    <m/>
  </r>
  <r>
    <x v="41"/>
    <d v="2024-05-15T00:00:00"/>
    <x v="9"/>
    <x v="42"/>
    <x v="544"/>
    <n v="2024"/>
    <n v="809.6"/>
    <n v="809.6"/>
    <n v="2024"/>
    <s v="LIVE - 100% Completed"/>
    <n v="1"/>
    <n v="809.6"/>
    <n v="44461740.044"/>
    <n v="6669261.0066"/>
    <n v="37792479.0374"/>
    <n v="-1"/>
    <m/>
    <n v="0.4"/>
    <n v="19959.650000000001"/>
    <n v="17885.75"/>
    <x v="2"/>
    <n v="0.15"/>
    <x v="2"/>
    <s v="Buried"/>
    <n v="1"/>
    <n v="1"/>
    <d v="2026-03-01T00:00:00"/>
    <s v="None"/>
    <s v="Duration Doesn't Exsists"/>
    <s v="No ETA"/>
    <x v="1"/>
    <m/>
    <x v="0"/>
    <m/>
    <x v="2"/>
    <x v="2"/>
    <m/>
    <m/>
  </r>
  <r>
    <x v="41"/>
    <d v="2024-05-15T00:00:00"/>
    <x v="9"/>
    <x v="42"/>
    <x v="545"/>
    <n v="2128"/>
    <n v="851.2"/>
    <n v="851.2"/>
    <n v="2128"/>
    <s v="LIVE - 100% Completed"/>
    <n v="1"/>
    <n v="851.2"/>
    <n v="43696979.714000002"/>
    <n v="6554546.9571000002"/>
    <n v="37142432.756899998"/>
    <n v="-1"/>
    <m/>
    <n v="0.4"/>
    <n v="19665"/>
    <n v="17975.649999999998"/>
    <x v="2"/>
    <n v="0.15"/>
    <x v="2"/>
    <s v="Buried"/>
    <n v="1"/>
    <n v="1"/>
    <d v="2026-03-01T00:00:00"/>
    <s v="None"/>
    <s v="Duration Doesn't Exsists"/>
    <s v="No ETA"/>
    <x v="1"/>
    <m/>
    <x v="0"/>
    <m/>
    <x v="2"/>
    <x v="2"/>
    <m/>
    <m/>
  </r>
  <r>
    <x v="41"/>
    <d v="2024-05-15T00:00:00"/>
    <x v="9"/>
    <x v="42"/>
    <x v="546"/>
    <n v="1130"/>
    <n v="452"/>
    <n v="452"/>
    <n v="1130"/>
    <s v="LIVE - 100% Completed"/>
    <n v="1"/>
    <n v="452"/>
    <n v="36999248.899999999"/>
    <n v="5549887.335"/>
    <n v="31449361.564999998"/>
    <e v="#DIV/0!"/>
    <m/>
    <n v="0.4"/>
    <n v="18159.3"/>
    <n v="13746"/>
    <x v="2"/>
    <n v="0.15"/>
    <x v="2"/>
    <s v="Buried"/>
    <n v="1"/>
    <n v="1"/>
    <d v="2026-03-01T00:00:00"/>
    <s v="None"/>
    <s v="Duration Doesn't Exsists"/>
    <s v="No ETA"/>
    <x v="1"/>
    <m/>
    <x v="0"/>
    <s v="Swapped with Manic Block Buch Villas "/>
    <x v="9"/>
    <x v="2"/>
    <m/>
    <m/>
  </r>
  <r>
    <x v="41"/>
    <d v="2024-05-15T00:00:00"/>
    <x v="9"/>
    <x v="42"/>
    <x v="547"/>
    <n v="1256"/>
    <n v="502.40000000000003"/>
    <n v="502.40000000000003"/>
    <n v="1256"/>
    <s v="LIVE - 100% Completed"/>
    <n v="1"/>
    <n v="502.40000000000003"/>
    <n v="29894273.638"/>
    <n v="4484141.0456999997"/>
    <n v="25410132.592300002"/>
    <n v="-1"/>
    <m/>
    <n v="0.4"/>
    <n v="13732.800000000001"/>
    <n v="12352.55"/>
    <x v="2"/>
    <n v="0.15"/>
    <x v="2"/>
    <s v="Buried"/>
    <n v="1"/>
    <n v="1"/>
    <d v="2026-03-01T00:00:00"/>
    <s v="None"/>
    <s v="Duration Doesn't Exsists"/>
    <s v="No ETA"/>
    <x v="1"/>
    <m/>
    <x v="0"/>
    <m/>
    <x v="2"/>
    <x v="2"/>
    <m/>
    <m/>
  </r>
  <r>
    <x v="41"/>
    <d v="2024-05-15T00:00:00"/>
    <x v="9"/>
    <x v="42"/>
    <x v="548"/>
    <n v="1684"/>
    <n v="673.6"/>
    <n v="673.6"/>
    <n v="1684"/>
    <s v="LIVE - 100% Completed"/>
    <n v="1"/>
    <n v="673.6"/>
    <n v="23471595.920631502"/>
    <n v="3520739.3880947251"/>
    <n v="19950856.532536775"/>
    <n v="0"/>
    <m/>
    <n v="0.4"/>
    <n v="4313.6394628500002"/>
    <n v="21284.529662299999"/>
    <x v="3"/>
    <n v="0.15"/>
    <x v="2"/>
    <s v="Arial"/>
    <n v="1"/>
    <n v="1"/>
    <d v="2026-03-01T00:00:00"/>
    <s v="None"/>
    <s v="Duration Doesn't Exsists"/>
    <s v="No ETA"/>
    <x v="1"/>
    <m/>
    <x v="0"/>
    <m/>
    <x v="2"/>
    <x v="2"/>
    <m/>
    <m/>
  </r>
  <r>
    <x v="41"/>
    <d v="2024-05-15T00:00:00"/>
    <x v="9"/>
    <x v="42"/>
    <x v="549"/>
    <n v="2080"/>
    <n v="832"/>
    <n v="832"/>
    <n v="2080"/>
    <s v="LIVE - 100% Completed"/>
    <n v="1"/>
    <n v="832"/>
    <n v="19519436.959403299"/>
    <n v="2927915.5439104945"/>
    <n v="16591521.415492762"/>
    <n v="-1"/>
    <m/>
    <n v="0.4"/>
    <n v="2682.95"/>
    <n v="16434.136864849999"/>
    <x v="1"/>
    <n v="0.15"/>
    <x v="2"/>
    <s v="Hybrid"/>
    <n v="1"/>
    <n v="1"/>
    <d v="2026-03-01T00:00:00"/>
    <s v="None"/>
    <s v="Duration Doesn't Exsists"/>
    <s v="No ETA"/>
    <x v="1"/>
    <m/>
    <x v="0"/>
    <m/>
    <x v="2"/>
    <x v="2"/>
    <m/>
    <m/>
  </r>
  <r>
    <x v="41"/>
    <d v="2024-05-15T00:00:00"/>
    <x v="9"/>
    <x v="42"/>
    <x v="550"/>
    <n v="1196"/>
    <n v="478.40000000000003"/>
    <n v="478.40000000000003"/>
    <n v="1196"/>
    <s v="LIVE - 100% Completed"/>
    <n v="1"/>
    <n v="478.40000000000003"/>
    <n v="19505251.699917998"/>
    <n v="2925787.7549876994"/>
    <n v="16579463.944930302"/>
    <n v="0"/>
    <m/>
    <n v="0.4"/>
    <n v="3358.8"/>
    <n v="11254.8077684"/>
    <x v="1"/>
    <n v="0.15"/>
    <x v="2"/>
    <s v="Hybrid"/>
    <n v="1"/>
    <n v="1"/>
    <d v="2026-03-01T00:00:00"/>
    <s v="None"/>
    <s v="Duration Doesn't Exsists"/>
    <s v="No ETA"/>
    <x v="1"/>
    <m/>
    <x v="0"/>
    <m/>
    <x v="2"/>
    <x v="2"/>
    <m/>
    <m/>
  </r>
  <r>
    <x v="41"/>
    <d v="2024-05-15T00:00:00"/>
    <x v="9"/>
    <x v="42"/>
    <x v="551"/>
    <n v="1472"/>
    <n v="588.80000000000007"/>
    <n v="588.80000000000007"/>
    <n v="1472"/>
    <s v="LIVE - 100% Completed"/>
    <n v="1"/>
    <n v="588.80000000000007"/>
    <n v="16956120.234999999"/>
    <n v="2543418.0352499997"/>
    <n v="14412702.199749999"/>
    <n v="-0.85"/>
    <m/>
    <n v="0.4"/>
    <n v="3646.3500000000004"/>
    <n v="15203.25"/>
    <x v="1"/>
    <n v="0.15"/>
    <x v="2"/>
    <s v="Hybrid"/>
    <n v="1"/>
    <n v="1"/>
    <d v="2026-03-01T00:00:00"/>
    <s v="None"/>
    <s v="Duration Doesn't Exsists"/>
    <s v="No ETA"/>
    <x v="1"/>
    <m/>
    <x v="0"/>
    <m/>
    <x v="2"/>
    <x v="2"/>
    <m/>
    <m/>
  </r>
  <r>
    <x v="41"/>
    <d v="2024-05-15T00:00:00"/>
    <x v="9"/>
    <x v="42"/>
    <x v="552"/>
    <n v="1158"/>
    <n v="463.20000000000005"/>
    <n v="463.20000000000005"/>
    <n v="1158"/>
    <s v="LIVE - 100% Completed"/>
    <n v="1"/>
    <n v="463.20000000000005"/>
    <n v="16359053.613"/>
    <n v="2453858.04195"/>
    <n v="13905195.571049999"/>
    <n v="0"/>
    <m/>
    <n v="0.4"/>
    <n v="3675.3999999999996"/>
    <n v="16677.899999999998"/>
    <x v="1"/>
    <n v="0.15"/>
    <x v="2"/>
    <s v="Hybrid"/>
    <n v="1"/>
    <n v="1"/>
    <d v="2026-03-01T00:00:00"/>
    <s v="None"/>
    <s v="Duration Doesn't Exsists"/>
    <s v="No ETA"/>
    <x v="1"/>
    <m/>
    <x v="0"/>
    <m/>
    <x v="2"/>
    <x v="2"/>
    <m/>
    <m/>
  </r>
  <r>
    <x v="41"/>
    <d v="2024-05-15T00:00:00"/>
    <x v="9"/>
    <x v="42"/>
    <x v="553"/>
    <n v="1004"/>
    <n v="401.6"/>
    <n v="401.6"/>
    <n v="1004"/>
    <s v="LIVE - 100% Completed"/>
    <n v="1"/>
    <n v="401.6"/>
    <n v="15747558.243000001"/>
    <n v="2362133.7364500002"/>
    <n v="13385424.506550001"/>
    <n v="0"/>
    <m/>
    <n v="0.4"/>
    <n v="3646.3500000000004"/>
    <n v="16647.45"/>
    <x v="1"/>
    <n v="0.15"/>
    <x v="2"/>
    <s v="Hybrid"/>
    <n v="1"/>
    <n v="1"/>
    <d v="2026-03-01T00:00:00"/>
    <s v="None"/>
    <s v="Duration Doesn't Exsists"/>
    <s v="No ETA"/>
    <x v="1"/>
    <m/>
    <x v="0"/>
    <m/>
    <x v="2"/>
    <x v="2"/>
    <m/>
    <m/>
  </r>
  <r>
    <x v="41"/>
    <d v="2024-05-15T00:00:00"/>
    <x v="9"/>
    <x v="42"/>
    <x v="554"/>
    <n v="928"/>
    <n v="371.20000000000005"/>
    <n v="371.20000000000005"/>
    <n v="928"/>
    <s v="LIVE - 100% Completed"/>
    <n v="1"/>
    <n v="371.20000000000005"/>
    <n v="15717416.25"/>
    <n v="2357612.4375"/>
    <n v="13359803.8125"/>
    <n v="-0.70000000000000007"/>
    <m/>
    <n v="0.4"/>
    <n v="3963.6000000000004"/>
    <n v="13193.55"/>
    <x v="1"/>
    <n v="0.15"/>
    <x v="2"/>
    <s v="Hybrid"/>
    <n v="1"/>
    <n v="1"/>
    <d v="2026-03-01T00:00:00"/>
    <s v="None"/>
    <s v="Duration Doesn't Exsists"/>
    <s v="No ETA"/>
    <x v="1"/>
    <m/>
    <x v="0"/>
    <m/>
    <x v="2"/>
    <x v="2"/>
    <m/>
    <m/>
  </r>
  <r>
    <x v="41"/>
    <d v="2024-05-15T00:00:00"/>
    <x v="9"/>
    <x v="42"/>
    <x v="555"/>
    <n v="940"/>
    <n v="376"/>
    <n v="376"/>
    <n v="940"/>
    <s v="LIVE - 100% Completed"/>
    <n v="1"/>
    <n v="376"/>
    <n v="15503851.5"/>
    <n v="2325577.7250000001"/>
    <n v="13178273.775"/>
    <n v="-1"/>
    <m/>
    <n v="0.4"/>
    <n v="3547.7499999999995"/>
    <n v="14407.199999999999"/>
    <x v="1"/>
    <n v="0.15"/>
    <x v="2"/>
    <s v="Hybrid"/>
    <n v="1"/>
    <n v="1"/>
    <d v="2026-03-01T00:00:00"/>
    <s v="None"/>
    <s v="Duration Doesn't Exsists"/>
    <s v="No ETA"/>
    <x v="1"/>
    <m/>
    <x v="0"/>
    <m/>
    <x v="2"/>
    <x v="2"/>
    <m/>
    <m/>
  </r>
  <r>
    <x v="41"/>
    <d v="2024-05-15T00:00:00"/>
    <x v="9"/>
    <x v="42"/>
    <x v="556"/>
    <n v="370"/>
    <n v="148"/>
    <s v="0"/>
    <s v="0"/>
    <s v="NOT LIVE - RETAIN BUDGET"/>
    <n v="1"/>
    <n v="148"/>
    <n v="15447935.726072"/>
    <n v="2317190.3589108"/>
    <n v="13130745.367161199"/>
    <n v="-1"/>
    <m/>
    <n v="0.4"/>
    <n v="7308.1340035000003"/>
    <n v="6228.7759650000007"/>
    <x v="2"/>
    <n v="1"/>
    <x v="1"/>
    <m/>
    <n v="1"/>
    <n v="1"/>
    <d v="2026-03-01T00:00:00"/>
    <n v="0"/>
    <n v="1"/>
    <n v="-37"/>
    <x v="1"/>
    <n v="46065"/>
    <x v="5"/>
    <s v="Tawakkal Town also included in its budget later/ As built of MGC completed"/>
    <x v="7"/>
    <x v="1"/>
    <n v="1"/>
    <m/>
  </r>
  <r>
    <x v="41"/>
    <d v="2024-05-15T00:00:00"/>
    <x v="9"/>
    <x v="42"/>
    <x v="63"/>
    <n v="1486"/>
    <n v="594.4"/>
    <n v="594.4"/>
    <n v="1486"/>
    <s v="LIVE - 100% Completed"/>
    <n v="1"/>
    <n v="594.4"/>
    <n v="15226492.861"/>
    <n v="2283973.9291499997"/>
    <n v="12942518.931850001"/>
    <n v="-1"/>
    <m/>
    <n v="0.4"/>
    <n v="1975.0500000000002"/>
    <n v="10888.05"/>
    <x v="1"/>
    <n v="0.15"/>
    <x v="2"/>
    <s v="Hybrid"/>
    <n v="1"/>
    <n v="1"/>
    <d v="2026-03-01T00:00:00"/>
    <s v="None"/>
    <s v="Duration Doesn't Exsists"/>
    <s v="No ETA"/>
    <x v="1"/>
    <m/>
    <x v="0"/>
    <m/>
    <x v="2"/>
    <x v="2"/>
    <m/>
    <m/>
  </r>
  <r>
    <x v="41"/>
    <d v="2024-05-15T00:00:00"/>
    <x v="9"/>
    <x v="42"/>
    <x v="557"/>
    <n v="1598"/>
    <n v="639.20000000000005"/>
    <n v="639.20000000000005"/>
    <n v="1598"/>
    <s v="LIVE - 100% Completed"/>
    <n v="1"/>
    <n v="639.20000000000005"/>
    <n v="14886613.1485945"/>
    <n v="2232991.9722891748"/>
    <n v="12653621.176305326"/>
    <n v="-1"/>
    <m/>
    <n v="0.4"/>
    <n v="2490.21"/>
    <n v="10626.2056041"/>
    <x v="3"/>
    <n v="0.15"/>
    <x v="2"/>
    <s v="Arial"/>
    <n v="1"/>
    <n v="1"/>
    <d v="2026-03-01T00:00:00"/>
    <s v="None"/>
    <s v="Duration Doesn't Exsists"/>
    <s v="No ETA"/>
    <x v="1"/>
    <m/>
    <x v="0"/>
    <m/>
    <x v="2"/>
    <x v="2"/>
    <m/>
    <m/>
  </r>
  <r>
    <x v="41"/>
    <d v="2024-05-15T00:00:00"/>
    <x v="9"/>
    <x v="42"/>
    <x v="558"/>
    <n v="1470"/>
    <n v="588"/>
    <n v="588"/>
    <n v="1470"/>
    <s v="LIVE - 100% Completed"/>
    <n v="1"/>
    <n v="588"/>
    <n v="13947728.698766001"/>
    <n v="2092159.3048149"/>
    <n v="11855569.393951101"/>
    <n v="-1"/>
    <m/>
    <n v="0.4"/>
    <n v="2288.5"/>
    <n v="12414.893770799996"/>
    <x v="1"/>
    <n v="0.15"/>
    <x v="2"/>
    <s v="Hybrid"/>
    <n v="1"/>
    <n v="1"/>
    <d v="2026-03-01T00:00:00"/>
    <s v="None"/>
    <s v="Duration Doesn't Exsists"/>
    <s v="No ETA"/>
    <x v="1"/>
    <m/>
    <x v="0"/>
    <m/>
    <x v="2"/>
    <x v="2"/>
    <m/>
    <m/>
  </r>
  <r>
    <x v="41"/>
    <d v="2024-05-15T00:00:00"/>
    <x v="9"/>
    <x v="42"/>
    <x v="559"/>
    <n v="464"/>
    <n v="185.60000000000002"/>
    <n v="185.60000000000002"/>
    <n v="464"/>
    <s v="LIVE - 100% Completed"/>
    <n v="1"/>
    <n v="185.60000000000002"/>
    <n v="13726018.701331001"/>
    <n v="2058902.8051996501"/>
    <n v="11667115.89613135"/>
    <n v="-0.85"/>
    <m/>
    <n v="0.4"/>
    <n v="5905.2070409499993"/>
    <n v="6127.3306168500003"/>
    <x v="2"/>
    <n v="0.15"/>
    <x v="2"/>
    <s v="Buried"/>
    <n v="1"/>
    <n v="1"/>
    <d v="2026-03-01T00:00:00"/>
    <s v="None"/>
    <s v="Duration Doesn't Exsists"/>
    <s v="No ETA"/>
    <x v="1"/>
    <m/>
    <x v="0"/>
    <m/>
    <x v="2"/>
    <x v="2"/>
    <m/>
    <m/>
  </r>
  <r>
    <x v="41"/>
    <d v="2024-05-15T00:00:00"/>
    <x v="9"/>
    <x v="42"/>
    <x v="560"/>
    <n v="1094"/>
    <n v="437.6"/>
    <n v="437.6"/>
    <n v="1094"/>
    <s v="LIVE - 100% Completed"/>
    <n v="1"/>
    <n v="437.6"/>
    <n v="13221453.907268601"/>
    <n v="1983218.08609029"/>
    <n v="11238235.821178311"/>
    <n v="0"/>
    <m/>
    <n v="0.4"/>
    <n v="2717.7588991999996"/>
    <n v="13065.539792100004"/>
    <x v="1"/>
    <n v="0.15"/>
    <x v="2"/>
    <s v="Hybrid"/>
    <n v="1"/>
    <n v="1"/>
    <d v="2026-03-01T00:00:00"/>
    <s v="None"/>
    <s v="Duration Doesn't Exsists"/>
    <s v="No ETA"/>
    <x v="1"/>
    <m/>
    <x v="0"/>
    <m/>
    <x v="2"/>
    <x v="2"/>
    <m/>
    <m/>
  </r>
  <r>
    <x v="41"/>
    <d v="2024-05-15T00:00:00"/>
    <x v="9"/>
    <x v="42"/>
    <x v="561"/>
    <n v="716"/>
    <n v="286.40000000000003"/>
    <n v="286.40000000000003"/>
    <n v="716"/>
    <s v="LIVE - 100% Completed"/>
    <n v="1"/>
    <n v="286.40000000000003"/>
    <n v="11996653"/>
    <n v="1799497.95"/>
    <n v="10197155.050000001"/>
    <n v="-1"/>
    <m/>
    <n v="0.4"/>
    <n v="3343.0499999999997"/>
    <n v="8205.5499999999993"/>
    <x v="1"/>
    <n v="0.15"/>
    <x v="2"/>
    <s v="Hybrid"/>
    <n v="1"/>
    <n v="1"/>
    <d v="2026-03-01T00:00:00"/>
    <s v="None"/>
    <s v="Duration Doesn't Exsists"/>
    <s v="No ETA"/>
    <x v="1"/>
    <m/>
    <x v="0"/>
    <m/>
    <x v="2"/>
    <x v="2"/>
    <m/>
    <m/>
  </r>
  <r>
    <x v="41"/>
    <d v="2024-05-15T00:00:00"/>
    <x v="9"/>
    <x v="42"/>
    <x v="562"/>
    <n v="650"/>
    <n v="260"/>
    <n v="260"/>
    <n v="650"/>
    <s v="LIVE - 100% Completed"/>
    <n v="1"/>
    <n v="260"/>
    <n v="10973603.995999999"/>
    <n v="1646040.5993999999"/>
    <n v="9327563.3965999987"/>
    <n v="-1"/>
    <m/>
    <n v="0.4"/>
    <n v="2540.35"/>
    <n v="9001.6"/>
    <x v="1"/>
    <n v="0.15"/>
    <x v="2"/>
    <s v="Hybrid"/>
    <n v="1"/>
    <n v="1"/>
    <d v="2026-03-01T00:00:00"/>
    <s v="None"/>
    <s v="Duration Doesn't Exsists"/>
    <s v="No ETA"/>
    <x v="1"/>
    <m/>
    <x v="0"/>
    <m/>
    <x v="2"/>
    <x v="2"/>
    <m/>
    <m/>
  </r>
  <r>
    <x v="41"/>
    <d v="2024-05-15T00:00:00"/>
    <x v="9"/>
    <x v="42"/>
    <x v="563"/>
    <n v="1050"/>
    <n v="420"/>
    <n v="420"/>
    <n v="1050"/>
    <s v="LIVE - 100% Completed"/>
    <n v="1"/>
    <n v="420"/>
    <n v="10598204.507417301"/>
    <n v="1589730.676112595"/>
    <n v="9008473.8313046619"/>
    <n v="0"/>
    <m/>
    <n v="0.4"/>
    <n v="1673.8249999999998"/>
    <n v="8501.0862580499997"/>
    <x v="1"/>
    <n v="0.15"/>
    <x v="2"/>
    <s v="Hybrid"/>
    <n v="1"/>
    <n v="1"/>
    <d v="2026-03-01T00:00:00"/>
    <s v="None"/>
    <s v="Duration Doesn't Exsists"/>
    <s v="No ETA"/>
    <x v="1"/>
    <m/>
    <x v="0"/>
    <m/>
    <x v="2"/>
    <x v="2"/>
    <m/>
    <m/>
  </r>
  <r>
    <x v="41"/>
    <d v="2024-05-15T00:00:00"/>
    <x v="9"/>
    <x v="42"/>
    <x v="564"/>
    <n v="614"/>
    <n v="245.60000000000002"/>
    <n v="245.60000000000002"/>
    <n v="614"/>
    <s v="LIVE - 100% Completed"/>
    <n v="1"/>
    <n v="245.60000000000002"/>
    <n v="9757149.1850712504"/>
    <n v="1463572.3777606876"/>
    <n v="8293576.8073105616"/>
    <n v="0"/>
    <m/>
    <n v="0.4"/>
    <n v="2955.7299999999996"/>
    <n v="5219.6474832499989"/>
    <x v="1"/>
    <n v="0.15"/>
    <x v="2"/>
    <s v="Hybrid"/>
    <n v="1"/>
    <n v="1"/>
    <d v="2026-03-01T00:00:00"/>
    <s v="None"/>
    <s v="Duration Doesn't Exsists"/>
    <s v="No ETA"/>
    <x v="1"/>
    <m/>
    <x v="0"/>
    <m/>
    <x v="2"/>
    <x v="2"/>
    <m/>
    <m/>
  </r>
  <r>
    <x v="41"/>
    <d v="2024-05-15T00:00:00"/>
    <x v="9"/>
    <x v="42"/>
    <x v="565"/>
    <n v="572"/>
    <n v="228.8"/>
    <n v="228.8"/>
    <n v="572"/>
    <s v="LIVE - 100% Completed"/>
    <n v="1"/>
    <n v="228.8"/>
    <n v="9626270.75"/>
    <n v="1443940.6125"/>
    <n v="8182330.1375000002"/>
    <n v="-1"/>
    <m/>
    <n v="0.4"/>
    <n v="2548.8000000000002"/>
    <n v="9222"/>
    <x v="1"/>
    <n v="0.15"/>
    <x v="2"/>
    <s v="Hybrid"/>
    <n v="1"/>
    <n v="1"/>
    <d v="2026-03-01T00:00:00"/>
    <s v="None"/>
    <s v="Duration Doesn't Exsists"/>
    <s v="No ETA"/>
    <x v="1"/>
    <m/>
    <x v="0"/>
    <m/>
    <x v="2"/>
    <x v="2"/>
    <m/>
    <m/>
  </r>
  <r>
    <x v="41"/>
    <d v="2024-05-15T00:00:00"/>
    <x v="9"/>
    <x v="42"/>
    <x v="566"/>
    <n v="1078"/>
    <n v="431.20000000000005"/>
    <s v="0"/>
    <s v="0"/>
    <s v="REMOVE BUDGET (P)"/>
    <n v="0"/>
    <n v="431.20000000000005"/>
    <n v="9166557.6459999997"/>
    <n v="0"/>
    <n v="9166557.6459999997"/>
    <n v="0"/>
    <m/>
    <n v="0.4"/>
    <n v="1524.8999999999999"/>
    <n v="8395.5"/>
    <x v="1"/>
    <m/>
    <x v="1"/>
    <m/>
    <n v="0"/>
    <n v="0"/>
    <d v="2026-03-01T00:00:00"/>
    <s v="None"/>
    <s v="Duration Doesn't Exsists"/>
    <s v="No ETA"/>
    <x v="0"/>
    <m/>
    <x v="0"/>
    <s v="Need to remove from Budget"/>
    <x v="5"/>
    <x v="5"/>
    <m/>
    <m/>
  </r>
  <r>
    <x v="41"/>
    <d v="2024-05-15T00:00:00"/>
    <x v="9"/>
    <x v="42"/>
    <x v="567"/>
    <n v="232"/>
    <n v="92.800000000000011"/>
    <n v="92.800000000000011"/>
    <n v="232"/>
    <s v="LIVE - 100% Completed"/>
    <n v="1"/>
    <n v="92.800000000000011"/>
    <n v="9006140.7411102504"/>
    <n v="1350921.1111665375"/>
    <n v="7655219.6299437117"/>
    <n v="-1"/>
    <m/>
    <n v="0.4"/>
    <n v="4313.0839407499998"/>
    <n v="3433.2068252499994"/>
    <x v="1"/>
    <n v="0.15"/>
    <x v="2"/>
    <s v="Hybrid"/>
    <n v="1"/>
    <n v="1"/>
    <d v="2026-03-01T00:00:00"/>
    <s v="None"/>
    <s v="Duration Doesn't Exsists"/>
    <s v="No ETA"/>
    <x v="1"/>
    <m/>
    <x v="0"/>
    <m/>
    <x v="2"/>
    <x v="2"/>
    <m/>
    <m/>
  </r>
  <r>
    <x v="41"/>
    <d v="2024-05-15T00:00:00"/>
    <x v="9"/>
    <x v="42"/>
    <x v="568"/>
    <n v="554"/>
    <n v="221.60000000000002"/>
    <n v="221.60000000000002"/>
    <n v="554"/>
    <s v="LIVE - 100% Completed"/>
    <n v="1"/>
    <n v="221.60000000000002"/>
    <n v="8619121.3126452491"/>
    <n v="1292868.1968967873"/>
    <n v="7326253.1157484613"/>
    <n v="-1"/>
    <m/>
    <n v="0.4"/>
    <n v="1771.7400000000002"/>
    <n v="5567.0776419499989"/>
    <x v="1"/>
    <n v="0.15"/>
    <x v="2"/>
    <s v="Hybrid"/>
    <n v="1"/>
    <n v="1"/>
    <d v="2026-03-01T00:00:00"/>
    <s v="None"/>
    <s v="Duration Doesn't Exsists"/>
    <s v="No ETA"/>
    <x v="1"/>
    <m/>
    <x v="0"/>
    <m/>
    <x v="2"/>
    <x v="2"/>
    <m/>
    <m/>
  </r>
  <r>
    <x v="41"/>
    <d v="2024-05-15T00:00:00"/>
    <x v="9"/>
    <x v="42"/>
    <x v="569"/>
    <n v="502"/>
    <n v="200.8"/>
    <n v="200.8"/>
    <n v="502"/>
    <s v="LIVE - 100% Completed"/>
    <n v="1"/>
    <n v="200.8"/>
    <n v="7638496.5"/>
    <n v="1145774.4749999999"/>
    <n v="6492722.0250000004"/>
    <n v="-1"/>
    <m/>
    <n v="0.4"/>
    <n v="1716.9499999999998"/>
    <n v="9068.2999999999993"/>
    <x v="1"/>
    <n v="0.15"/>
    <x v="2"/>
    <s v="Hybrid"/>
    <n v="1"/>
    <n v="1"/>
    <d v="2026-03-01T00:00:00"/>
    <s v="None"/>
    <s v="Duration Doesn't Exsists"/>
    <s v="No ETA"/>
    <x v="1"/>
    <m/>
    <x v="0"/>
    <m/>
    <x v="2"/>
    <x v="2"/>
    <m/>
    <m/>
  </r>
  <r>
    <x v="41"/>
    <d v="2024-05-15T00:00:00"/>
    <x v="9"/>
    <x v="42"/>
    <x v="570"/>
    <n v="174"/>
    <n v="69.600000000000009"/>
    <s v="0"/>
    <s v="0"/>
    <s v="REMOVE BUDGET (P)"/>
    <n v="0"/>
    <n v="69.600000000000009"/>
    <n v="7399143.2531693"/>
    <n v="0"/>
    <n v="7399143.2531693"/>
    <n v="-1"/>
    <m/>
    <n v="0.4"/>
    <n v="3641.4455088999998"/>
    <n v="3057.6692502999995"/>
    <x v="1"/>
    <m/>
    <x v="1"/>
    <m/>
    <n v="0"/>
    <n v="0"/>
    <d v="2026-03-01T00:00:00"/>
    <s v="None"/>
    <s v="Duration Doesn't Exsists"/>
    <s v="No ETA"/>
    <x v="0"/>
    <m/>
    <x v="0"/>
    <s v="Need to remove from Budget"/>
    <x v="5"/>
    <x v="5"/>
    <m/>
    <m/>
  </r>
  <r>
    <x v="41"/>
    <d v="2024-05-15T00:00:00"/>
    <x v="0"/>
    <x v="42"/>
    <x v="17"/>
    <n v="0"/>
    <n v="0"/>
    <s v="0"/>
    <s v="0"/>
    <s v="FEEDER ETC WORK - RETAIN BUDGET"/>
    <n v="0"/>
    <n v="0"/>
    <n v="6400000"/>
    <n v="3200000"/>
    <n v="3200000"/>
    <n v="-1"/>
    <m/>
    <m/>
    <n v="0"/>
    <n v="0"/>
    <x v="0"/>
    <n v="0.5"/>
    <x v="0"/>
    <m/>
    <n v="0"/>
    <n v="0"/>
    <d v="2026-03-01T00:00:00"/>
    <s v="None"/>
    <s v="Duration Doesn't Exsists"/>
    <s v="No ETA"/>
    <x v="0"/>
    <m/>
    <x v="0"/>
    <m/>
    <x v="0"/>
    <x v="0"/>
    <m/>
    <m/>
  </r>
  <r>
    <x v="41"/>
    <d v="2024-05-15T00:00:00"/>
    <x v="9"/>
    <x v="42"/>
    <x v="571"/>
    <n v="118"/>
    <n v="47.2"/>
    <n v="47.2"/>
    <n v="118"/>
    <s v="LIVE - 100% Completed"/>
    <n v="1"/>
    <n v="47.2"/>
    <n v="6120818.5989955096"/>
    <n v="918122.78984932636"/>
    <n v="5202695.8091461873"/>
    <n v="-1"/>
    <m/>
    <n v="0.4"/>
    <n v="2486.0466381690439"/>
    <n v="1896.4352780334173"/>
    <x v="2"/>
    <n v="0.15"/>
    <x v="2"/>
    <s v="Buried"/>
    <n v="1"/>
    <n v="1"/>
    <d v="2026-03-01T00:00:00"/>
    <s v="None"/>
    <s v="Duration Doesn't Exsists"/>
    <s v="No ETA"/>
    <x v="1"/>
    <m/>
    <x v="0"/>
    <m/>
    <x v="2"/>
    <x v="2"/>
    <m/>
    <m/>
  </r>
  <r>
    <x v="41"/>
    <d v="2024-05-15T00:00:00"/>
    <x v="9"/>
    <x v="42"/>
    <x v="572"/>
    <n v="564"/>
    <n v="225.60000000000002"/>
    <n v="225.60000000000002"/>
    <n v="564"/>
    <s v="LIVE - 100% Completed"/>
    <n v="1"/>
    <n v="225.60000000000002"/>
    <n v="6117188.75"/>
    <n v="917578.3125"/>
    <n v="5199610.4375"/>
    <n v="-1"/>
    <m/>
    <n v="0.4"/>
    <n v="971.74999999999989"/>
    <n v="5784"/>
    <x v="1"/>
    <n v="0.15"/>
    <x v="2"/>
    <s v="Hybrid"/>
    <n v="1"/>
    <n v="1"/>
    <d v="2026-03-01T00:00:00"/>
    <s v="None"/>
    <s v="Duration Doesn't Exsists"/>
    <s v="No ETA"/>
    <x v="1"/>
    <m/>
    <x v="0"/>
    <m/>
    <x v="2"/>
    <x v="2"/>
    <m/>
    <m/>
  </r>
  <r>
    <x v="41"/>
    <d v="2024-05-15T00:00:00"/>
    <x v="9"/>
    <x v="42"/>
    <x v="573"/>
    <n v="376"/>
    <n v="150.4"/>
    <n v="150.4"/>
    <n v="376"/>
    <s v="LIVE - 100% Completed"/>
    <n v="1"/>
    <n v="150.4"/>
    <n v="5908729"/>
    <n v="886309.35"/>
    <n v="5022419.6500000004"/>
    <n v="-0.7"/>
    <m/>
    <n v="0.4"/>
    <n v="1111.0500000000002"/>
    <n v="4000.5"/>
    <x v="1"/>
    <n v="0.15"/>
    <x v="2"/>
    <s v="Arial"/>
    <n v="1"/>
    <n v="1"/>
    <d v="2026-03-01T00:00:00"/>
    <s v="None"/>
    <s v="Duration Doesn't Exsists"/>
    <s v="No ETA"/>
    <x v="1"/>
    <m/>
    <x v="0"/>
    <s v="Aerial plan demanded by MTN Team"/>
    <x v="2"/>
    <x v="2"/>
    <m/>
    <m/>
  </r>
  <r>
    <x v="41"/>
    <d v="2024-05-15T00:00:00"/>
    <x v="9"/>
    <x v="42"/>
    <x v="574"/>
    <n v="108"/>
    <n v="43.2"/>
    <n v="43.2"/>
    <n v="108"/>
    <s v="LIVE - 100% Completed"/>
    <n v="1"/>
    <n v="43.2"/>
    <n v="4516010.7689169999"/>
    <n v="677401.61533754994"/>
    <n v="3838609.1535794502"/>
    <n v="-1"/>
    <m/>
    <n v="0.4"/>
    <n v="2184.1240345000001"/>
    <n v="2009.8552950000001"/>
    <x v="1"/>
    <n v="0.15"/>
    <x v="2"/>
    <s v="Hybrid"/>
    <n v="1"/>
    <n v="1"/>
    <d v="2026-03-01T00:00:00"/>
    <s v="None"/>
    <s v="Duration Doesn't Exsists"/>
    <s v="No ETA"/>
    <x v="1"/>
    <m/>
    <x v="0"/>
    <m/>
    <x v="2"/>
    <x v="2"/>
    <m/>
    <m/>
  </r>
  <r>
    <x v="41"/>
    <d v="2024-05-15T00:00:00"/>
    <x v="9"/>
    <x v="42"/>
    <x v="575"/>
    <n v="68"/>
    <n v="27.200000000000003"/>
    <n v="27.200000000000003"/>
    <n v="68"/>
    <s v="LIVE - 100% Completed"/>
    <n v="1"/>
    <n v="27.200000000000003"/>
    <n v="3421784.875"/>
    <n v="513267.73124999995"/>
    <n v="2908517.1437499998"/>
    <n v="-1"/>
    <m/>
    <n v="0.4"/>
    <n v="1284.7000000000003"/>
    <n v="1022.25"/>
    <x v="2"/>
    <n v="0.15"/>
    <x v="2"/>
    <s v="Buried"/>
    <n v="1"/>
    <n v="1"/>
    <d v="2026-03-01T00:00:00"/>
    <s v="None"/>
    <s v="Duration Doesn't Exsists"/>
    <s v="No ETA"/>
    <x v="1"/>
    <m/>
    <x v="0"/>
    <m/>
    <x v="2"/>
    <x v="2"/>
    <m/>
    <m/>
  </r>
  <r>
    <x v="41"/>
    <d v="2024-05-15T00:00:00"/>
    <x v="9"/>
    <x v="42"/>
    <x v="576"/>
    <n v="94"/>
    <n v="37.6"/>
    <n v="37.6"/>
    <n v="94"/>
    <s v="LIVE - 100% Completed"/>
    <n v="1"/>
    <n v="37.6"/>
    <n v="2844066.7288824501"/>
    <n v="426610.00933236751"/>
    <n v="2417456.7195500825"/>
    <n v="-1"/>
    <m/>
    <n v="0.4"/>
    <n v="484.15"/>
    <n v="1372.3640289500001"/>
    <x v="3"/>
    <n v="0.15"/>
    <x v="2"/>
    <s v="Arial"/>
    <n v="1"/>
    <n v="1"/>
    <d v="2026-03-01T00:00:00"/>
    <s v="None"/>
    <s v="Duration Doesn't Exsists"/>
    <s v="No ETA"/>
    <x v="1"/>
    <m/>
    <x v="0"/>
    <m/>
    <x v="2"/>
    <x v="2"/>
    <m/>
    <m/>
  </r>
  <r>
    <x v="42"/>
    <d v="2024-05-15T00:00:00"/>
    <x v="0"/>
    <x v="43"/>
    <x v="0"/>
    <n v="0"/>
    <n v="0"/>
    <s v="0"/>
    <s v="0"/>
    <s v="FEEDER ETC WORK - RETAIN BUDGET"/>
    <n v="0"/>
    <n v="0"/>
    <n v="73079460"/>
    <n v="36539730"/>
    <n v="36539730"/>
    <n v="-0.76500000000000001"/>
    <m/>
    <m/>
    <n v="15410"/>
    <m/>
    <x v="0"/>
    <n v="0.5"/>
    <x v="0"/>
    <m/>
    <n v="0"/>
    <n v="0"/>
    <d v="2026-03-01T00:00:00"/>
    <s v="None"/>
    <s v="Duration Doesn't Exsists"/>
    <s v="No ETA"/>
    <x v="0"/>
    <m/>
    <x v="0"/>
    <m/>
    <x v="0"/>
    <x v="0"/>
    <m/>
    <m/>
  </r>
  <r>
    <x v="42"/>
    <d v="2024-05-15T00:00:00"/>
    <x v="4"/>
    <x v="43"/>
    <x v="577"/>
    <n v="1256"/>
    <n v="502.40000000000003"/>
    <s v="0"/>
    <s v="0"/>
    <s v="NOT LIVE - RETAIN BUDGET"/>
    <n v="0"/>
    <n v="502.40000000000003"/>
    <n v="64454759.129032701"/>
    <n v="64454759.129032701"/>
    <n v="0"/>
    <n v="-1"/>
    <m/>
    <n v="0.4"/>
    <n v="29179.385902199985"/>
    <n v="25756.042721999987"/>
    <x v="2"/>
    <n v="0"/>
    <x v="1"/>
    <m/>
    <n v="0"/>
    <n v="0"/>
    <d v="2026-03-01T00:00:00"/>
    <n v="92"/>
    <n v="93"/>
    <n v="55"/>
    <x v="0"/>
    <n v="46174"/>
    <x v="7"/>
    <s v="Need to retain"/>
    <x v="1"/>
    <x v="1"/>
    <n v="1"/>
    <m/>
  </r>
  <r>
    <x v="42"/>
    <d v="2024-05-15T00:00:00"/>
    <x v="4"/>
    <x v="43"/>
    <x v="578"/>
    <n v="984"/>
    <n v="393.6"/>
    <n v="393.6"/>
    <n v="984"/>
    <s v="LIVE - 100% Completed"/>
    <n v="1"/>
    <n v="393.6"/>
    <n v="52832203.428959802"/>
    <n v="7924830.5143439695"/>
    <n v="44907372.914615795"/>
    <n v="-1"/>
    <m/>
    <n v="0.4"/>
    <n v="25051.585914000007"/>
    <n v="17445.469004300005"/>
    <x v="2"/>
    <n v="0.15"/>
    <x v="2"/>
    <s v="Buried"/>
    <n v="1"/>
    <n v="1"/>
    <d v="2026-03-01T00:00:00"/>
    <s v="None"/>
    <s v="Duration Doesn't Exsists"/>
    <s v="No ETA"/>
    <x v="1"/>
    <m/>
    <x v="0"/>
    <m/>
    <x v="2"/>
    <x v="2"/>
    <m/>
    <m/>
  </r>
  <r>
    <x v="42"/>
    <d v="2024-05-15T00:00:00"/>
    <x v="4"/>
    <x v="43"/>
    <x v="579"/>
    <n v="310"/>
    <n v="124"/>
    <s v="0"/>
    <s v="0"/>
    <s v="NOT LIVE - RETAIN BUDGET"/>
    <n v="0.4"/>
    <n v="124"/>
    <n v="49423135"/>
    <n v="32619269.099999998"/>
    <n v="16803865.900000002"/>
    <n v="-1"/>
    <m/>
    <n v="0.4"/>
    <n v="13799.999999999998"/>
    <n v="0"/>
    <x v="1"/>
    <n v="0.4"/>
    <x v="1"/>
    <m/>
    <n v="0.4"/>
    <n v="0.4"/>
    <d v="2026-03-01T00:00:00"/>
    <n v="92"/>
    <n v="93"/>
    <n v="55"/>
    <x v="2"/>
    <n v="46174"/>
    <x v="7"/>
    <s v="Work in Progress "/>
    <x v="4"/>
    <x v="1"/>
    <n v="1"/>
    <m/>
  </r>
  <r>
    <x v="42"/>
    <d v="2024-05-15T00:00:00"/>
    <x v="4"/>
    <x v="43"/>
    <x v="580"/>
    <n v="2160"/>
    <n v="864"/>
    <s v="0"/>
    <s v="0"/>
    <s v="NOT LIVE - RETAIN BUDGET"/>
    <n v="0"/>
    <n v="864"/>
    <n v="26510079.702977501"/>
    <n v="26510079.702977501"/>
    <n v="0"/>
    <n v="-1"/>
    <m/>
    <n v="0.4"/>
    <n v="5679.3"/>
    <n v="15165.917860499998"/>
    <x v="1"/>
    <n v="0"/>
    <x v="1"/>
    <m/>
    <n v="0"/>
    <n v="0"/>
    <d v="2026-03-01T00:00:00"/>
    <n v="31"/>
    <n v="32"/>
    <n v="-6"/>
    <x v="0"/>
    <n v="46113"/>
    <x v="3"/>
    <s v="Permission Issue"/>
    <x v="6"/>
    <x v="1"/>
    <n v="1"/>
    <m/>
  </r>
  <r>
    <x v="42"/>
    <d v="2024-05-15T00:00:00"/>
    <x v="4"/>
    <x v="43"/>
    <x v="581"/>
    <n v="1626"/>
    <n v="650.40000000000009"/>
    <n v="325.20000000000005"/>
    <n v="1626"/>
    <s v="LIVE - 50% Completed"/>
    <n v="0.5"/>
    <n v="325.20000000000005"/>
    <n v="24132567.1136855"/>
    <n v="13876226.090369161"/>
    <n v="10256341.023316337"/>
    <n v="-1"/>
    <m/>
    <n v="0.4"/>
    <n v="9223.8191358000004"/>
    <n v="5888.3007712500003"/>
    <x v="1"/>
    <m/>
    <x v="2"/>
    <s v="Hybrid"/>
    <n v="0.5"/>
    <n v="0.5"/>
    <d v="2026-03-01T00:00:00"/>
    <n v="214"/>
    <n v="215"/>
    <n v="177"/>
    <x v="2"/>
    <s v="6 Months"/>
    <x v="1"/>
    <s v="Only MDUs live. (partial live)"/>
    <x v="2"/>
    <x v="4"/>
    <n v="1"/>
    <m/>
  </r>
  <r>
    <x v="42"/>
    <d v="2024-05-15T00:00:00"/>
    <x v="4"/>
    <x v="43"/>
    <x v="582"/>
    <n v="478"/>
    <n v="191.20000000000002"/>
    <n v="191.20000000000002"/>
    <n v="478"/>
    <s v="LIVE - 100% Completed"/>
    <n v="1"/>
    <n v="191.20000000000002"/>
    <n v="23923705.6889068"/>
    <n v="3588555.8533360199"/>
    <n v="20335149.835570738"/>
    <n v="-0.76500000000000001"/>
    <m/>
    <n v="0.4"/>
    <n v="11643.156844000001"/>
    <n v="9277.2194220000001"/>
    <x v="2"/>
    <n v="0.15"/>
    <x v="2"/>
    <s v="Buried"/>
    <n v="1"/>
    <n v="1"/>
    <d v="2026-03-01T00:00:00"/>
    <s v="None"/>
    <s v="Duration Doesn't Exsists"/>
    <s v="No ETA"/>
    <x v="1"/>
    <m/>
    <x v="0"/>
    <m/>
    <x v="2"/>
    <x v="2"/>
    <m/>
    <m/>
  </r>
  <r>
    <x v="42"/>
    <d v="2024-05-15T00:00:00"/>
    <x v="4"/>
    <x v="43"/>
    <x v="583"/>
    <n v="734"/>
    <n v="293.60000000000002"/>
    <n v="293.60000000000002"/>
    <n v="734"/>
    <s v="LIVE - 100% Completed"/>
    <n v="1"/>
    <n v="293.60000000000002"/>
    <n v="22361414.985675"/>
    <n v="3354212.2478512498"/>
    <n v="19007202.737823751"/>
    <n v="-1"/>
    <m/>
    <n v="0.4"/>
    <n v="10803.171262049998"/>
    <n v="9525.0736244999989"/>
    <x v="1"/>
    <n v="0.15"/>
    <x v="2"/>
    <s v="Hybrid"/>
    <n v="1"/>
    <n v="1"/>
    <d v="2026-03-01T00:00:00"/>
    <s v="None"/>
    <s v="Duration Doesn't Exsists"/>
    <s v="No ETA"/>
    <x v="1"/>
    <m/>
    <x v="0"/>
    <s v="Live - Completed"/>
    <x v="2"/>
    <x v="2"/>
    <m/>
    <m/>
  </r>
  <r>
    <x v="42"/>
    <d v="2024-05-15T00:00:00"/>
    <x v="4"/>
    <x v="43"/>
    <x v="584"/>
    <n v="1154"/>
    <n v="461.6"/>
    <s v="0"/>
    <s v="0"/>
    <s v="NOT LIVE - RETAIN BUDGET"/>
    <n v="0"/>
    <n v="461.6"/>
    <n v="14732011.5002049"/>
    <n v="14732011.5002049"/>
    <n v="0"/>
    <n v="-1"/>
    <m/>
    <n v="0.4"/>
    <n v="2430.1484244499993"/>
    <n v="9208.528322600001"/>
    <x v="1"/>
    <n v="0"/>
    <x v="1"/>
    <m/>
    <n v="0"/>
    <n v="0"/>
    <d v="2026-03-01T00:00:00"/>
    <n v="122"/>
    <n v="123"/>
    <n v="85"/>
    <x v="0"/>
    <n v="46204"/>
    <x v="2"/>
    <s v="Permission Issue"/>
    <x v="6"/>
    <x v="1"/>
    <n v="2"/>
    <m/>
  </r>
  <r>
    <x v="42"/>
    <d v="2024-05-15T00:00:00"/>
    <x v="4"/>
    <x v="43"/>
    <x v="585"/>
    <n v="448"/>
    <n v="179.20000000000002"/>
    <n v="179.20000000000002"/>
    <n v="448"/>
    <s v="LIVE - 100% Completed"/>
    <n v="1"/>
    <n v="179.20000000000002"/>
    <n v="12937608.780534999"/>
    <n v="1940641.3170802498"/>
    <n v="10996967.463454751"/>
    <n v="-1"/>
    <m/>
    <n v="0.4"/>
    <n v="2486.0640845700004"/>
    <n v="3995.2020539999994"/>
    <x v="1"/>
    <n v="0.15"/>
    <x v="2"/>
    <s v="Hybrid"/>
    <n v="1"/>
    <n v="1"/>
    <d v="2026-03-01T00:00:00"/>
    <s v="None"/>
    <s v="Duration Doesn't Exsists"/>
    <s v="No ETA"/>
    <x v="1"/>
    <m/>
    <x v="0"/>
    <m/>
    <x v="2"/>
    <x v="2"/>
    <m/>
    <m/>
  </r>
  <r>
    <x v="34"/>
    <d v="2024-09-12T00:00:00"/>
    <x v="26"/>
    <x v="35"/>
    <x v="586"/>
    <n v="424"/>
    <n v="169.60000000000002"/>
    <s v="0"/>
    <s v="0"/>
    <s v="SWAPPED"/>
    <n v="0"/>
    <n v="169.60000000000002"/>
    <n v="4694817.25"/>
    <n v="0"/>
    <n v="4694817.25"/>
    <n v="-0.85"/>
    <s v="City Town-P2"/>
    <n v="0.4"/>
    <n v="833.74999999999989"/>
    <n v="4094.7999999999997"/>
    <x v="1"/>
    <m/>
    <x v="1"/>
    <m/>
    <n v="0"/>
    <n v="0"/>
    <d v="2026-03-01T00:00:00"/>
    <s v="None"/>
    <s v="Duration Doesn't Exsists"/>
    <s v="No ETA"/>
    <x v="0"/>
    <m/>
    <x v="0"/>
    <s v="Swapped with Meraj Housing"/>
    <x v="9"/>
    <x v="8"/>
    <m/>
    <m/>
  </r>
  <r>
    <x v="42"/>
    <d v="2024-05-15T00:00:00"/>
    <x v="4"/>
    <x v="43"/>
    <x v="587"/>
    <n v="452"/>
    <n v="180.8"/>
    <n v="180.8"/>
    <n v="452"/>
    <s v="LIVE - 100% Completed"/>
    <n v="1"/>
    <n v="180.8"/>
    <n v="11035268.348617701"/>
    <n v="1655290.2522926552"/>
    <n v="9379978.0963250864"/>
    <n v="-0.85"/>
    <m/>
    <n v="0.4"/>
    <n v="2056.1577214200001"/>
    <n v="3995.2020539999994"/>
    <x v="1"/>
    <n v="0.15"/>
    <x v="2"/>
    <s v="Hybrid"/>
    <n v="1"/>
    <n v="1"/>
    <d v="2026-03-01T00:00:00"/>
    <s v="None"/>
    <s v="Duration Doesn't Exsists"/>
    <s v="No ETA"/>
    <x v="1"/>
    <m/>
    <x v="0"/>
    <m/>
    <x v="2"/>
    <x v="2"/>
    <m/>
    <m/>
  </r>
  <r>
    <x v="42"/>
    <d v="2024-05-15T00:00:00"/>
    <x v="4"/>
    <x v="43"/>
    <x v="588"/>
    <n v="728"/>
    <n v="291.2"/>
    <n v="291.2"/>
    <n v="728"/>
    <s v="LIVE - 100% Completed"/>
    <n v="1"/>
    <n v="291.2"/>
    <n v="10959915.103262501"/>
    <n v="1643987.265489375"/>
    <n v="9315927.8377731256"/>
    <n v="-1"/>
    <m/>
    <n v="0.4"/>
    <n v="1959.76"/>
    <n v="5314.6931460999995"/>
    <x v="1"/>
    <n v="0.15"/>
    <x v="2"/>
    <s v="Hybrid"/>
    <n v="1"/>
    <n v="1"/>
    <d v="2026-03-01T00:00:00"/>
    <s v="None"/>
    <s v="Duration Doesn't Exsists"/>
    <s v="No ETA"/>
    <x v="1"/>
    <m/>
    <x v="0"/>
    <s v="Live - Completed"/>
    <x v="2"/>
    <x v="2"/>
    <m/>
    <m/>
  </r>
  <r>
    <x v="42"/>
    <d v="2024-05-15T00:00:00"/>
    <x v="4"/>
    <x v="43"/>
    <x v="589"/>
    <n v="1390"/>
    <n v="556"/>
    <s v="0"/>
    <s v="0"/>
    <s v="NOT LIVE - RETAIN BUDGET"/>
    <n v="0"/>
    <n v="556"/>
    <n v="9944758.6132437494"/>
    <n v="9944758.6132437494"/>
    <n v="0"/>
    <n v="-1"/>
    <m/>
    <n v="0.4"/>
    <n v="600"/>
    <n v="3107.7876259500003"/>
    <x v="3"/>
    <n v="0"/>
    <x v="1"/>
    <m/>
    <n v="0"/>
    <n v="0"/>
    <d v="2026-03-01T00:00:00"/>
    <n v="31"/>
    <n v="32"/>
    <n v="-6"/>
    <x v="0"/>
    <n v="46113"/>
    <x v="3"/>
    <s v="Permission Issue"/>
    <x v="6"/>
    <x v="1"/>
    <n v="1"/>
    <m/>
  </r>
  <r>
    <x v="42"/>
    <d v="2024-05-15T00:00:00"/>
    <x v="4"/>
    <x v="43"/>
    <x v="590"/>
    <n v="2356"/>
    <n v="942.40000000000009"/>
    <n v="942.40000000000009"/>
    <n v="2356"/>
    <s v="LIVE - 100% Completed"/>
    <n v="1"/>
    <n v="942.40000000000009"/>
    <n v="9461121.5092600007"/>
    <n v="1419168.226389"/>
    <n v="8041953.2828710005"/>
    <e v="#DIV/0!"/>
    <m/>
    <n v="0.4"/>
    <n v="0"/>
    <n v="2952.9080843000002"/>
    <x v="1"/>
    <n v="0.15"/>
    <x v="2"/>
    <s v="Hybrid"/>
    <n v="1"/>
    <n v="1"/>
    <d v="2026-03-01T00:00:00"/>
    <s v="None"/>
    <s v="Duration Doesn't Exsists"/>
    <s v="No ETA"/>
    <x v="1"/>
    <m/>
    <x v="0"/>
    <m/>
    <x v="2"/>
    <x v="2"/>
    <m/>
    <m/>
  </r>
  <r>
    <x v="42"/>
    <d v="2024-05-15T00:00:00"/>
    <x v="4"/>
    <x v="43"/>
    <x v="591"/>
    <n v="480"/>
    <n v="192"/>
    <n v="192"/>
    <n v="480"/>
    <s v="LIVE - 100% Completed"/>
    <n v="1"/>
    <n v="192"/>
    <n v="8776314.0793024506"/>
    <n v="1316447.1118953675"/>
    <n v="7459866.9674070831"/>
    <n v="-1"/>
    <m/>
    <n v="0.4"/>
    <n v="1365.2114404499998"/>
    <n v="3028.9249965000004"/>
    <x v="1"/>
    <n v="0.15"/>
    <x v="2"/>
    <s v="Hybrid"/>
    <n v="1"/>
    <n v="1"/>
    <d v="2026-03-01T00:00:00"/>
    <s v="None"/>
    <s v="Duration Doesn't Exsists"/>
    <s v="No ETA"/>
    <x v="1"/>
    <m/>
    <x v="0"/>
    <m/>
    <x v="2"/>
    <x v="2"/>
    <m/>
    <m/>
  </r>
  <r>
    <x v="42"/>
    <d v="2024-05-15T00:00:00"/>
    <x v="0"/>
    <x v="43"/>
    <x v="17"/>
    <n v="0"/>
    <n v="0"/>
    <s v="0"/>
    <s v="0"/>
    <s v="FEEDER ETC WORK - RETAIN BUDGET"/>
    <n v="0"/>
    <n v="0"/>
    <n v="8080000"/>
    <n v="4040000"/>
    <n v="4040000"/>
    <n v="-0.85"/>
    <m/>
    <m/>
    <n v="0"/>
    <n v="0"/>
    <x v="0"/>
    <n v="0.5"/>
    <x v="0"/>
    <m/>
    <n v="0"/>
    <n v="0"/>
    <d v="2026-03-01T00:00:00"/>
    <s v="None"/>
    <s v="Duration Doesn't Exsists"/>
    <s v="No ETA"/>
    <x v="0"/>
    <m/>
    <x v="0"/>
    <m/>
    <x v="0"/>
    <x v="0"/>
    <m/>
    <m/>
  </r>
  <r>
    <x v="42"/>
    <d v="2024-05-15T00:00:00"/>
    <x v="4"/>
    <x v="43"/>
    <x v="592"/>
    <n v="488"/>
    <n v="195.20000000000002"/>
    <n v="195.20000000000002"/>
    <n v="488"/>
    <s v="LIVE - 100% Completed"/>
    <n v="1"/>
    <n v="195.20000000000002"/>
    <n v="7250852.7931805998"/>
    <n v="1087627.9189770899"/>
    <n v="6163224.8742035106"/>
    <n v="-0.76500000000000001"/>
    <m/>
    <n v="0.4"/>
    <n v="1076.1328481"/>
    <n v="3028.9249965000004"/>
    <x v="1"/>
    <n v="0.15"/>
    <x v="2"/>
    <s v="Hybrid"/>
    <n v="1"/>
    <n v="1"/>
    <d v="2026-03-01T00:00:00"/>
    <s v="None"/>
    <s v="Duration Doesn't Exsists"/>
    <s v="No ETA"/>
    <x v="1"/>
    <m/>
    <x v="0"/>
    <m/>
    <x v="2"/>
    <x v="2"/>
    <m/>
    <m/>
  </r>
  <r>
    <x v="42"/>
    <d v="2024-05-15T00:00:00"/>
    <x v="4"/>
    <x v="43"/>
    <x v="593"/>
    <n v="348"/>
    <n v="139.20000000000002"/>
    <s v="0"/>
    <s v="0"/>
    <s v="NOT LIVE - RETAIN BUDGET"/>
    <n v="0"/>
    <n v="139.20000000000002"/>
    <n v="6777562.4437331501"/>
    <n v="6777562.4437331501"/>
    <n v="0"/>
    <n v="-1"/>
    <m/>
    <n v="0.4"/>
    <n v="1192.7570241499998"/>
    <n v="3965.2705620000006"/>
    <x v="1"/>
    <n v="0"/>
    <x v="1"/>
    <m/>
    <n v="0"/>
    <n v="0"/>
    <d v="2026-03-01T00:00:00"/>
    <n v="31"/>
    <n v="32"/>
    <n v="-6"/>
    <x v="0"/>
    <n v="46113"/>
    <x v="3"/>
    <s v="Map given for ROW permission"/>
    <x v="6"/>
    <x v="1"/>
    <n v="1"/>
    <m/>
  </r>
  <r>
    <x v="42"/>
    <d v="2024-05-15T00:00:00"/>
    <x v="4"/>
    <x v="43"/>
    <x v="594"/>
    <n v="258"/>
    <n v="103.2"/>
    <n v="103.2"/>
    <n v="258"/>
    <s v="LIVE - 100% Completed"/>
    <n v="1"/>
    <n v="103.2"/>
    <n v="6521567.0436319998"/>
    <n v="978235.05654479994"/>
    <n v="5543331.9870871995"/>
    <n v="-1"/>
    <m/>
    <n v="0.4"/>
    <n v="1628.4398060999999"/>
    <n v="3322.1312630499992"/>
    <x v="1"/>
    <n v="0.15"/>
    <x v="2"/>
    <s v="Hybrid"/>
    <n v="1"/>
    <n v="1"/>
    <d v="2026-03-01T00:00:00"/>
    <n v="61"/>
    <n v="62"/>
    <n v="24"/>
    <x v="1"/>
    <s v="2 Months"/>
    <x v="6"/>
    <s v="Map given for ROW permission"/>
    <x v="8"/>
    <x v="2"/>
    <m/>
    <m/>
  </r>
  <r>
    <x v="42"/>
    <d v="2024-05-15T00:00:00"/>
    <x v="4"/>
    <x v="43"/>
    <x v="595"/>
    <n v="346"/>
    <n v="138.4"/>
    <s v="0"/>
    <s v="0"/>
    <s v="NOT LIVE - RETAIN BUDGET"/>
    <n v="0"/>
    <n v="138.4"/>
    <n v="6003613.7219075002"/>
    <n v="6003613.7219075002"/>
    <n v="0"/>
    <n v="-1"/>
    <m/>
    <n v="0.4"/>
    <n v="0"/>
    <n v="3661.2782129999996"/>
    <x v="2"/>
    <n v="0"/>
    <x v="1"/>
    <m/>
    <n v="0"/>
    <n v="0"/>
    <d v="2026-03-01T00:00:00"/>
    <s v="None"/>
    <s v="Duration Doesn't Exsists"/>
    <s v="No ETA"/>
    <x v="0"/>
    <s v="Not Given By BUH"/>
    <x v="4"/>
    <s v="Need to retain"/>
    <x v="1"/>
    <x v="1"/>
    <n v="2"/>
    <m/>
  </r>
  <r>
    <x v="42"/>
    <d v="2024-05-15T00:00:00"/>
    <x v="4"/>
    <x v="43"/>
    <x v="596"/>
    <n v="2016"/>
    <n v="806.40000000000009"/>
    <s v="0"/>
    <s v="0"/>
    <s v="NOT LIVE - RETAIN BUDGET"/>
    <n v="0"/>
    <n v="806.40000000000009"/>
    <n v="5803344.5080000004"/>
    <n v="5803344.5079999994"/>
    <n v="0"/>
    <n v="-0.76500000000000001"/>
    <m/>
    <n v="0.4"/>
    <n v="0"/>
    <n v="696"/>
    <x v="1"/>
    <n v="0"/>
    <x v="1"/>
    <m/>
    <n v="0"/>
    <n v="0"/>
    <d v="2026-03-01T00:00:00"/>
    <n v="0"/>
    <n v="1"/>
    <n v="-37"/>
    <x v="0"/>
    <n v="46174"/>
    <x v="5"/>
    <s v="Internal Permission issue (Only 6-7 Office Links Live) /Building Construction work almost ended"/>
    <x v="6"/>
    <x v="1"/>
    <n v="1"/>
    <m/>
  </r>
  <r>
    <x v="42"/>
    <d v="2024-05-15T00:00:00"/>
    <x v="4"/>
    <x v="43"/>
    <x v="597"/>
    <n v="2016"/>
    <n v="806.40000000000009"/>
    <s v="0"/>
    <s v="0"/>
    <s v="NOT LIVE - RETAIN BUDGET"/>
    <n v="0"/>
    <n v="806.40000000000009"/>
    <n v="5803344.5080000004"/>
    <n v="5803344.5079999994"/>
    <n v="0"/>
    <n v="-1"/>
    <m/>
    <n v="0.4"/>
    <n v="0"/>
    <n v="696"/>
    <x v="1"/>
    <n v="0"/>
    <x v="1"/>
    <m/>
    <n v="0"/>
    <n v="0"/>
    <d v="2026-03-01T00:00:00"/>
    <n v="92"/>
    <n v="93"/>
    <n v="55"/>
    <x v="0"/>
    <n v="46174"/>
    <x v="7"/>
    <s v="Internal Permission issue /Building Construction work almost ended"/>
    <x v="6"/>
    <x v="1"/>
    <n v="1"/>
    <m/>
  </r>
  <r>
    <x v="42"/>
    <d v="2024-05-15T00:00:00"/>
    <x v="4"/>
    <x v="43"/>
    <x v="598"/>
    <n v="580"/>
    <n v="232"/>
    <n v="232"/>
    <n v="580"/>
    <s v="LIVE - 100% Completed"/>
    <n v="1"/>
    <n v="232"/>
    <n v="5345360.44634475"/>
    <n v="801804.06695171248"/>
    <n v="4543556.3793930374"/>
    <n v="-0.7649999999999999"/>
    <m/>
    <n v="0.4"/>
    <n v="0"/>
    <n v="3995.2020539999994"/>
    <x v="3"/>
    <n v="0.15"/>
    <x v="2"/>
    <s v="Arial"/>
    <n v="1"/>
    <n v="1"/>
    <d v="2026-03-01T00:00:00"/>
    <s v="None"/>
    <s v="Duration Doesn't Exsists"/>
    <s v="No ETA"/>
    <x v="1"/>
    <m/>
    <x v="0"/>
    <s v="Live -  on Aerial Partial"/>
    <x v="2"/>
    <x v="2"/>
    <m/>
    <m/>
  </r>
  <r>
    <x v="42"/>
    <d v="2024-05-15T00:00:00"/>
    <x v="4"/>
    <x v="43"/>
    <x v="599"/>
    <n v="290"/>
    <n v="116"/>
    <n v="116"/>
    <n v="290"/>
    <s v="LIVE - 100% Completed"/>
    <n v="1"/>
    <n v="116"/>
    <n v="5312050.9032835597"/>
    <n v="796807.63549253391"/>
    <n v="4515243.2677910291"/>
    <n v="-0.76500000000000001"/>
    <m/>
    <n v="0.4"/>
    <n v="1201.176740985009"/>
    <n v="2458.986737331164"/>
    <x v="1"/>
    <n v="0.15"/>
    <x v="2"/>
    <s v="Hybrid"/>
    <n v="1"/>
    <n v="1"/>
    <d v="2026-03-01T00:00:00"/>
    <s v="None"/>
    <s v="Duration Doesn't Exsists"/>
    <s v="No ETA"/>
    <x v="1"/>
    <m/>
    <x v="0"/>
    <s v="Live - Completed"/>
    <x v="2"/>
    <x v="2"/>
    <m/>
    <m/>
  </r>
  <r>
    <x v="42"/>
    <d v="2024-05-15T00:00:00"/>
    <x v="4"/>
    <x v="43"/>
    <x v="600"/>
    <n v="284"/>
    <n v="113.60000000000001"/>
    <s v="0"/>
    <s v="0"/>
    <s v="NOT LIVE - RETAIN BUDGET"/>
    <n v="0"/>
    <n v="113.60000000000001"/>
    <n v="5162500.0898408499"/>
    <n v="5162500.0898408499"/>
    <n v="0"/>
    <n v="-0.7649999999999999"/>
    <m/>
    <n v="0.4"/>
    <n v="886.72711209999989"/>
    <n v="2277.3909225000002"/>
    <x v="1"/>
    <n v="0"/>
    <x v="1"/>
    <m/>
    <n v="0"/>
    <n v="0"/>
    <d v="2026-03-01T00:00:00"/>
    <n v="0"/>
    <n v="1"/>
    <n v="-37"/>
    <x v="0"/>
    <n v="46113"/>
    <x v="5"/>
    <s v="Map given for ROW permission"/>
    <x v="6"/>
    <x v="1"/>
    <n v="1"/>
    <m/>
  </r>
  <r>
    <x v="34"/>
    <d v="2024-09-12T00:00:00"/>
    <x v="26"/>
    <x v="35"/>
    <x v="601"/>
    <n v="418"/>
    <n v="167.20000000000002"/>
    <s v="0"/>
    <s v="0"/>
    <s v="SWAPPED"/>
    <n v="0"/>
    <n v="167.20000000000002"/>
    <n v="4623068.25"/>
    <n v="0"/>
    <n v="4623068.25"/>
    <n v="-1"/>
    <m/>
    <n v="0.4"/>
    <n v="792.34999999999991"/>
    <n v="4278"/>
    <x v="1"/>
    <m/>
    <x v="1"/>
    <m/>
    <n v="0"/>
    <n v="0"/>
    <d v="2026-03-01T00:00:00"/>
    <s v="None"/>
    <s v="Duration Doesn't Exsists"/>
    <s v="No ETA"/>
    <x v="0"/>
    <m/>
    <x v="0"/>
    <s v="Swapped with Meraj Housing"/>
    <x v="9"/>
    <x v="8"/>
    <m/>
    <m/>
  </r>
  <r>
    <x v="42"/>
    <d v="2024-05-15T00:00:00"/>
    <x v="4"/>
    <x v="43"/>
    <x v="602"/>
    <n v="1342"/>
    <n v="536.80000000000007"/>
    <n v="536.80000000000007"/>
    <n v="1342"/>
    <s v="LIVE - 100% Completed"/>
    <n v="1"/>
    <n v="536.80000000000007"/>
    <n v="4694006.4863642501"/>
    <n v="704100.97295463749"/>
    <n v="3989905.5134096127"/>
    <e v="#DIV/0!"/>
    <m/>
    <n v="0.4"/>
    <n v="0"/>
    <m/>
    <x v="2"/>
    <n v="0.15"/>
    <x v="2"/>
    <s v="Buried"/>
    <n v="1"/>
    <n v="1"/>
    <d v="2026-03-01T00:00:00"/>
    <s v="None"/>
    <s v="Duration Doesn't Exsists"/>
    <s v="No ETA"/>
    <x v="1"/>
    <m/>
    <x v="0"/>
    <m/>
    <x v="2"/>
    <x v="2"/>
    <m/>
    <m/>
  </r>
  <r>
    <x v="42"/>
    <d v="2024-05-15T00:00:00"/>
    <x v="4"/>
    <x v="43"/>
    <x v="603"/>
    <n v="120"/>
    <n v="48"/>
    <n v="48"/>
    <n v="120"/>
    <s v="LIVE - 100% Completed"/>
    <n v="1"/>
    <n v="48"/>
    <n v="4472205.75"/>
    <n v="670830.86249999993"/>
    <n v="3801374.8875000002"/>
    <n v="-0.85"/>
    <m/>
    <n v="0.4"/>
    <n v="873.99999999999989"/>
    <n v="1125.2"/>
    <x v="1"/>
    <n v="0.15"/>
    <x v="2"/>
    <s v="Hybrid"/>
    <n v="1"/>
    <n v="1"/>
    <d v="2026-03-01T00:00:00"/>
    <s v="None"/>
    <s v="Duration Doesn't Exsists"/>
    <s v="No ETA"/>
    <x v="1"/>
    <m/>
    <x v="0"/>
    <s v="Live - Completed"/>
    <x v="2"/>
    <x v="2"/>
    <m/>
    <m/>
  </r>
  <r>
    <x v="42"/>
    <d v="2024-05-15T00:00:00"/>
    <x v="4"/>
    <x v="43"/>
    <x v="604"/>
    <n v="1400"/>
    <n v="560"/>
    <s v="0"/>
    <s v="0"/>
    <s v="NOT LIVE - RETAIN BUDGET"/>
    <n v="0"/>
    <n v="560"/>
    <n v="4430148.0873779496"/>
    <n v="4430148.0873779496"/>
    <n v="0"/>
    <n v="-0.83299999999999985"/>
    <m/>
    <n v="0.4"/>
    <n v="415.1442108"/>
    <n v="1275.4810110000001"/>
    <x v="1"/>
    <n v="0"/>
    <x v="1"/>
    <m/>
    <n v="0"/>
    <n v="0"/>
    <d v="2026-03-01T00:00:00"/>
    <n v="31"/>
    <n v="32"/>
    <n v="-6"/>
    <x v="0"/>
    <n v="46204"/>
    <x v="3"/>
    <s v="Permission Issue"/>
    <x v="6"/>
    <x v="1"/>
    <n v="2"/>
    <m/>
  </r>
  <r>
    <x v="42"/>
    <d v="2024-05-15T00:00:00"/>
    <x v="4"/>
    <x v="43"/>
    <x v="605"/>
    <n v="1320"/>
    <n v="528"/>
    <n v="528"/>
    <n v="1320"/>
    <s v="LIVE - 100% Completed"/>
    <n v="1"/>
    <n v="528"/>
    <n v="4123164.1163969999"/>
    <n v="618474.61745954992"/>
    <n v="3504689.4989374499"/>
    <n v="-0.85"/>
    <m/>
    <n v="0.4"/>
    <n v="0"/>
    <n v="684.19899150000003"/>
    <x v="1"/>
    <n v="0.15"/>
    <x v="2"/>
    <s v="Hybrid"/>
    <n v="1"/>
    <n v="1"/>
    <d v="2026-03-01T00:00:00"/>
    <s v="None"/>
    <s v="Duration Doesn't Exsists"/>
    <s v="No ETA"/>
    <x v="1"/>
    <m/>
    <x v="0"/>
    <m/>
    <x v="2"/>
    <x v="2"/>
    <m/>
    <m/>
  </r>
  <r>
    <x v="42"/>
    <d v="2024-05-15T00:00:00"/>
    <x v="4"/>
    <x v="43"/>
    <x v="606"/>
    <n v="1238"/>
    <n v="495.20000000000005"/>
    <n v="495.20000000000005"/>
    <n v="1238"/>
    <s v="LIVE - 100% Completed"/>
    <n v="1"/>
    <n v="495.20000000000005"/>
    <n v="4096156.0383592499"/>
    <n v="614423.40575388749"/>
    <n v="3481732.6326053627"/>
    <n v="-1"/>
    <m/>
    <n v="0.4"/>
    <n v="0"/>
    <n v="-979.87024970000004"/>
    <x v="1"/>
    <n v="0.15"/>
    <x v="2"/>
    <s v="Hybrid"/>
    <n v="1"/>
    <n v="1"/>
    <d v="2026-03-01T00:00:00"/>
    <s v="None"/>
    <s v="Duration Doesn't Exsists"/>
    <s v="No ETA"/>
    <x v="1"/>
    <m/>
    <x v="0"/>
    <m/>
    <x v="2"/>
    <x v="2"/>
    <m/>
    <m/>
  </r>
  <r>
    <x v="42"/>
    <d v="2024-05-15T00:00:00"/>
    <x v="4"/>
    <x v="43"/>
    <x v="607"/>
    <n v="1104"/>
    <n v="441.6"/>
    <n v="441.6"/>
    <n v="1104"/>
    <s v="LIVE - 100% Completed"/>
    <n v="1"/>
    <n v="441.6"/>
    <n v="3744371.1636717501"/>
    <n v="561655.67455076252"/>
    <n v="3182715.4891209877"/>
    <n v="-0.85"/>
    <m/>
    <n v="0.4"/>
    <n v="0"/>
    <n v="1071.6940835999999"/>
    <x v="1"/>
    <n v="0.15"/>
    <x v="2"/>
    <s v="Hybrid"/>
    <n v="1"/>
    <n v="1"/>
    <d v="2026-03-01T00:00:00"/>
    <s v="None"/>
    <s v="Duration Doesn't Exsists"/>
    <s v="No ETA"/>
    <x v="1"/>
    <m/>
    <x v="0"/>
    <m/>
    <x v="2"/>
    <x v="2"/>
    <m/>
    <m/>
  </r>
  <r>
    <x v="42"/>
    <d v="2024-05-15T00:00:00"/>
    <x v="4"/>
    <x v="43"/>
    <x v="608"/>
    <n v="182"/>
    <n v="72.8"/>
    <n v="72.8"/>
    <n v="182"/>
    <s v="LIVE - 100% Completed"/>
    <n v="1"/>
    <n v="72.8"/>
    <n v="3688574.5460932502"/>
    <n v="553286.1819139875"/>
    <n v="3135288.3641792629"/>
    <n v="-1"/>
    <m/>
    <n v="0.4"/>
    <n v="733.63906725000004"/>
    <n v="2132.2013954499998"/>
    <x v="1"/>
    <n v="0.15"/>
    <x v="2"/>
    <s v="Arial"/>
    <n v="1"/>
    <n v="1"/>
    <d v="2026-03-01T00:00:00"/>
    <s v="None"/>
    <s v="Duration Doesn't Exsists"/>
    <s v="No ETA"/>
    <x v="1"/>
    <m/>
    <x v="0"/>
    <m/>
    <x v="2"/>
    <x v="2"/>
    <m/>
    <m/>
  </r>
  <r>
    <x v="42"/>
    <d v="2024-05-15T00:00:00"/>
    <x v="4"/>
    <x v="43"/>
    <x v="609"/>
    <n v="384"/>
    <n v="153.60000000000002"/>
    <s v="0"/>
    <s v="0"/>
    <s v="NOT LIVE - RETAIN BUDGET"/>
    <n v="0"/>
    <n v="153.60000000000002"/>
    <n v="2418004.9469728498"/>
    <n v="2418004.9469728498"/>
    <n v="0"/>
    <n v="-1"/>
    <m/>
    <n v="0.4"/>
    <n v="380.54885990000002"/>
    <n v="728.65301699999998"/>
    <x v="1"/>
    <n v="0"/>
    <x v="1"/>
    <m/>
    <n v="0"/>
    <n v="0"/>
    <d v="2026-03-01T00:00:00"/>
    <n v="122"/>
    <n v="123"/>
    <n v="85"/>
    <x v="0"/>
    <n v="46204"/>
    <x v="2"/>
    <s v="Permission Issue"/>
    <x v="6"/>
    <x v="1"/>
    <n v="2"/>
    <m/>
  </r>
  <r>
    <x v="42"/>
    <d v="2024-05-15T00:00:00"/>
    <x v="4"/>
    <x v="43"/>
    <x v="610"/>
    <n v="262"/>
    <n v="104.80000000000001"/>
    <n v="104.80000000000001"/>
    <n v="262"/>
    <s v="LIVE - 100% Completed"/>
    <n v="1"/>
    <n v="104.80000000000001"/>
    <n v="2397603.2296894998"/>
    <n v="359640.48445342499"/>
    <n v="2037962.7452360748"/>
    <n v="-1"/>
    <m/>
    <n v="0.4"/>
    <n v="0"/>
    <n v="3544.0220414999999"/>
    <x v="3"/>
    <n v="0.15"/>
    <x v="2"/>
    <s v="Arial"/>
    <n v="1"/>
    <n v="1"/>
    <d v="2026-03-01T00:00:00"/>
    <s v="None"/>
    <s v="Duration Doesn't Exsists"/>
    <s v="No ETA"/>
    <x v="1"/>
    <m/>
    <x v="0"/>
    <s v="Live - On Aerial"/>
    <x v="2"/>
    <x v="2"/>
    <m/>
    <m/>
  </r>
  <r>
    <x v="43"/>
    <d v="2024-06-04T00:00:00"/>
    <x v="29"/>
    <x v="44"/>
    <x v="611"/>
    <n v="0"/>
    <n v="0"/>
    <n v="0"/>
    <n v="0"/>
    <s v="LIVE - 100% Completed"/>
    <n v="1"/>
    <n v="0"/>
    <n v="125214350"/>
    <n v="18782152.5"/>
    <n v="106432197.5"/>
    <n v="-1"/>
    <m/>
    <m/>
    <n v="43000"/>
    <n v="0"/>
    <x v="1"/>
    <n v="0.15"/>
    <x v="2"/>
    <s v="Hybrid"/>
    <n v="1"/>
    <n v="1"/>
    <d v="2026-03-01T00:00:00"/>
    <s v="None"/>
    <s v="Duration Doesn't Exsists"/>
    <s v="No ETA"/>
    <x v="1"/>
    <m/>
    <x v="0"/>
    <s v="Longhaul Connectivity"/>
    <x v="2"/>
    <x v="2"/>
    <m/>
    <m/>
  </r>
  <r>
    <x v="43"/>
    <s v="No Initiation Date"/>
    <x v="0"/>
    <x v="45"/>
    <x v="0"/>
    <m/>
    <m/>
    <s v="0"/>
    <s v="0"/>
    <s v="FEEDER ETC WORK - RETAIN BUDGET"/>
    <n v="0"/>
    <n v="0"/>
    <n v="0"/>
    <n v="0"/>
    <m/>
    <m/>
    <m/>
    <m/>
    <m/>
    <m/>
    <x v="0"/>
    <n v="1"/>
    <x v="0"/>
    <m/>
    <n v="0"/>
    <n v="0"/>
    <d v="2026-03-01T00:00:00"/>
    <s v="None"/>
    <s v="Duration Doesn't Exsists"/>
    <s v="No ETA"/>
    <x v="0"/>
    <m/>
    <x v="0"/>
    <m/>
    <x v="0"/>
    <x v="0"/>
    <m/>
    <m/>
  </r>
  <r>
    <x v="43"/>
    <s v="No Initiation Date"/>
    <x v="0"/>
    <x v="45"/>
    <x v="17"/>
    <m/>
    <m/>
    <s v="0"/>
    <s v="0"/>
    <s v="FEEDER ETC WORK - RETAIN BUDGET"/>
    <n v="0"/>
    <n v="0"/>
    <n v="0"/>
    <n v="0"/>
    <m/>
    <m/>
    <m/>
    <m/>
    <m/>
    <m/>
    <x v="0"/>
    <n v="1"/>
    <x v="0"/>
    <m/>
    <n v="0"/>
    <n v="0"/>
    <d v="2026-03-01T00:00:00"/>
    <s v="None"/>
    <s v="Duration Doesn't Exsists"/>
    <s v="No ETA"/>
    <x v="0"/>
    <m/>
    <x v="0"/>
    <m/>
    <x v="0"/>
    <x v="0"/>
    <m/>
    <m/>
  </r>
  <r>
    <x v="44"/>
    <d v="2024-08-08T00:00:00"/>
    <x v="4"/>
    <x v="46"/>
    <x v="612"/>
    <n v="2446"/>
    <n v="978.40000000000009"/>
    <n v="978.40000000000009"/>
    <n v="2446"/>
    <s v="LIVE - 100% Completed"/>
    <n v="1"/>
    <n v="978.40000000000009"/>
    <n v="36812251.623340704"/>
    <n v="5521837.7435011053"/>
    <n v="31290413.879839621"/>
    <n v="-1"/>
    <m/>
    <n v="0.4"/>
    <n v="16479"/>
    <n v="8869.7134596199976"/>
    <x v="2"/>
    <n v="0.15"/>
    <x v="2"/>
    <s v="Buried"/>
    <n v="1"/>
    <n v="1"/>
    <d v="2026-03-01T00:00:00"/>
    <s v="None"/>
    <s v="Duration Doesn't Exsists"/>
    <s v="No ETA"/>
    <x v="1"/>
    <m/>
    <x v="0"/>
    <s v="Partial Live"/>
    <x v="2"/>
    <x v="2"/>
    <m/>
    <m/>
  </r>
  <r>
    <x v="44"/>
    <d v="2024-08-08T00:00:00"/>
    <x v="0"/>
    <x v="46"/>
    <x v="17"/>
    <n v="0"/>
    <n v="0"/>
    <s v="0"/>
    <s v="0"/>
    <s v="FEEDER ETC WORK - RETAIN BUDGET"/>
    <n v="0"/>
    <n v="0"/>
    <n v="655000"/>
    <n v="327500"/>
    <n v="327500"/>
    <n v="-1"/>
    <m/>
    <m/>
    <m/>
    <m/>
    <x v="0"/>
    <n v="0.5"/>
    <x v="0"/>
    <m/>
    <n v="0"/>
    <n v="0"/>
    <d v="2026-03-01T00:00:00"/>
    <s v="None"/>
    <s v="Duration Doesn't Exsists"/>
    <s v="No ETA"/>
    <x v="0"/>
    <m/>
    <x v="0"/>
    <m/>
    <x v="0"/>
    <x v="0"/>
    <m/>
    <m/>
  </r>
  <r>
    <x v="44"/>
    <d v="2024-08-08T00:00:00"/>
    <x v="0"/>
    <x v="46"/>
    <x v="266"/>
    <n v="0"/>
    <n v="0"/>
    <s v="0"/>
    <s v="0"/>
    <s v="FEEDER ETC WORK - RETAIN BUDGET"/>
    <n v="0"/>
    <n v="0"/>
    <n v="650000"/>
    <n v="325000"/>
    <n v="325000"/>
    <n v="-0.85"/>
    <m/>
    <m/>
    <n v="0"/>
    <m/>
    <x v="0"/>
    <n v="0.5"/>
    <x v="0"/>
    <m/>
    <n v="0"/>
    <n v="0"/>
    <d v="2026-03-01T00:00:00"/>
    <s v="None"/>
    <s v="Duration Doesn't Exsists"/>
    <s v="No ETA"/>
    <x v="0"/>
    <m/>
    <x v="0"/>
    <m/>
    <x v="0"/>
    <x v="0"/>
    <m/>
    <m/>
  </r>
  <r>
    <x v="44"/>
    <d v="2024-08-08T00:00:00"/>
    <x v="0"/>
    <x v="46"/>
    <x v="0"/>
    <n v="0"/>
    <n v="0"/>
    <s v="0"/>
    <s v="0"/>
    <s v="FEEDER ETC WORK - RETAIN BUDGET"/>
    <n v="0"/>
    <n v="0"/>
    <n v="27000"/>
    <n v="13500"/>
    <n v="13500"/>
    <n v="-1"/>
    <m/>
    <m/>
    <n v="0"/>
    <m/>
    <x v="0"/>
    <n v="0.5"/>
    <x v="0"/>
    <m/>
    <n v="0"/>
    <n v="0"/>
    <d v="2026-03-01T00:00:00"/>
    <s v="None"/>
    <s v="Duration Doesn't Exsists"/>
    <s v="No ETA"/>
    <x v="0"/>
    <m/>
    <x v="0"/>
    <m/>
    <x v="0"/>
    <x v="0"/>
    <m/>
    <m/>
  </r>
  <r>
    <x v="45"/>
    <d v="2024-09-13T00:00:00"/>
    <x v="13"/>
    <x v="47"/>
    <x v="613"/>
    <n v="1982"/>
    <n v="792.80000000000007"/>
    <s v="0"/>
    <s v="0"/>
    <s v="REMOVE BUDGET (P)"/>
    <n v="0"/>
    <n v="792.80000000000007"/>
    <n v="23806775.7205"/>
    <n v="0"/>
    <n v="23806775.7205"/>
    <n v="-0.5"/>
    <m/>
    <n v="0.4"/>
    <n v="6368.6999999999989"/>
    <n v="6717"/>
    <x v="2"/>
    <m/>
    <x v="1"/>
    <m/>
    <n v="0"/>
    <n v="0"/>
    <d v="2026-03-01T00:00:00"/>
    <s v="None"/>
    <s v="Duration Doesn't Exsists"/>
    <s v="No ETA"/>
    <x v="0"/>
    <m/>
    <x v="0"/>
    <s v="Need to remove from Budget"/>
    <x v="5"/>
    <x v="5"/>
    <m/>
    <n v="2"/>
  </r>
  <r>
    <x v="45"/>
    <d v="2024-09-13T00:00:00"/>
    <x v="13"/>
    <x v="47"/>
    <x v="614"/>
    <n v="2138"/>
    <n v="855.2"/>
    <n v="855.2"/>
    <n v="2138"/>
    <s v="LIVE - 100% Completed"/>
    <n v="1"/>
    <n v="855.2"/>
    <n v="18891835.5"/>
    <n v="2833775.3249999997"/>
    <n v="16058060.175000001"/>
    <n v="-1"/>
    <m/>
    <n v="0.4"/>
    <n v="6091.75"/>
    <n v="5208.75"/>
    <x v="2"/>
    <n v="0.15"/>
    <x v="2"/>
    <s v="Buried"/>
    <n v="1"/>
    <n v="1"/>
    <d v="2026-03-01T00:00:00"/>
    <s v="None"/>
    <s v="Duration Doesn't Exsists"/>
    <s v="No ETA"/>
    <x v="1"/>
    <m/>
    <x v="0"/>
    <m/>
    <x v="2"/>
    <x v="2"/>
    <m/>
    <m/>
  </r>
  <r>
    <x v="45"/>
    <d v="2024-09-13T00:00:00"/>
    <x v="0"/>
    <x v="47"/>
    <x v="0"/>
    <n v="0"/>
    <n v="0"/>
    <s v="0"/>
    <s v="0"/>
    <s v="FEEDER ETC WORK - RETAIN BUDGET"/>
    <n v="0"/>
    <n v="0"/>
    <n v="4369350"/>
    <n v="2184675"/>
    <n v="2184675"/>
    <n v="-1"/>
    <m/>
    <m/>
    <n v="1100"/>
    <n v="0"/>
    <x v="0"/>
    <n v="0.5"/>
    <x v="0"/>
    <m/>
    <n v="0"/>
    <n v="0"/>
    <d v="2026-03-01T00:00:00"/>
    <s v="None"/>
    <s v="Duration Doesn't Exsists"/>
    <s v="No ETA"/>
    <x v="0"/>
    <m/>
    <x v="0"/>
    <m/>
    <x v="0"/>
    <x v="0"/>
    <m/>
    <n v="2"/>
  </r>
  <r>
    <x v="45"/>
    <d v="2024-09-13T00:00:00"/>
    <x v="0"/>
    <x v="47"/>
    <x v="17"/>
    <n v="0"/>
    <n v="0"/>
    <s v="0"/>
    <s v="0"/>
    <s v="FEEDER ETC WORK - RETAIN BUDGET"/>
    <n v="0"/>
    <n v="0"/>
    <n v="525000"/>
    <n v="262500"/>
    <n v="262500"/>
    <n v="-1"/>
    <m/>
    <m/>
    <m/>
    <m/>
    <x v="0"/>
    <n v="0.5"/>
    <x v="0"/>
    <m/>
    <n v="0"/>
    <n v="0"/>
    <d v="2026-03-01T00:00:00"/>
    <s v="None"/>
    <s v="Duration Doesn't Exsists"/>
    <s v="No ETA"/>
    <x v="0"/>
    <m/>
    <x v="0"/>
    <m/>
    <x v="0"/>
    <x v="0"/>
    <m/>
    <n v="2"/>
  </r>
  <r>
    <x v="46"/>
    <d v="2024-09-13T00:00:00"/>
    <x v="19"/>
    <x v="48"/>
    <x v="615"/>
    <n v="714"/>
    <n v="285.60000000000002"/>
    <s v="0"/>
    <s v="0"/>
    <s v="NOT LIVE - RETAIN BUDGET"/>
    <n v="0.25"/>
    <n v="285.60000000000002"/>
    <n v="14200357.9860816"/>
    <n v="11182781.91403926"/>
    <n v="3017576.0720423292"/>
    <n v="-1"/>
    <m/>
    <n v="0.4"/>
    <n v="3499.2722061000004"/>
    <n v="13869.674240999999"/>
    <x v="1"/>
    <n v="0.25"/>
    <x v="1"/>
    <m/>
    <n v="0.25"/>
    <n v="0.25"/>
    <d v="2026-03-01T00:00:00"/>
    <n v="61"/>
    <n v="62"/>
    <n v="24"/>
    <x v="2"/>
    <s v="2 Months"/>
    <x v="6"/>
    <s v="Need to retain"/>
    <x v="1"/>
    <x v="1"/>
    <n v="1"/>
    <m/>
  </r>
  <r>
    <x v="46"/>
    <d v="2024-09-13T00:00:00"/>
    <x v="19"/>
    <x v="48"/>
    <x v="616"/>
    <n v="680"/>
    <n v="272"/>
    <n v="272"/>
    <n v="680"/>
    <s v="LIVE - 100% Completed"/>
    <n v="1"/>
    <n v="272"/>
    <n v="4720088.1015769998"/>
    <n v="708013.21523654996"/>
    <n v="4012074.8863404505"/>
    <n v="-1"/>
    <m/>
    <n v="0.4"/>
    <n v="0"/>
    <n v="11096.825725550001"/>
    <x v="3"/>
    <n v="0.15"/>
    <x v="2"/>
    <s v="Arial"/>
    <n v="1"/>
    <n v="1"/>
    <d v="2026-03-01T00:00:00"/>
    <s v="None"/>
    <s v="Duration Doesn't Exsists"/>
    <s v="No ETA"/>
    <x v="1"/>
    <m/>
    <x v="0"/>
    <m/>
    <x v="2"/>
    <x v="2"/>
    <m/>
    <m/>
  </r>
  <r>
    <x v="46"/>
    <d v="2024-09-13T00:00:00"/>
    <x v="19"/>
    <x v="48"/>
    <x v="617"/>
    <n v="350"/>
    <n v="140"/>
    <n v="140"/>
    <n v="350"/>
    <s v="LIVE - 100% Completed"/>
    <n v="1"/>
    <n v="140"/>
    <n v="4538550.8632070003"/>
    <n v="680782.62948105007"/>
    <n v="3857768.2337259501"/>
    <n v="-1"/>
    <m/>
    <n v="0.4"/>
    <n v="0"/>
    <n v="10671.791880050001"/>
    <x v="3"/>
    <n v="0.15"/>
    <x v="2"/>
    <s v="Arial"/>
    <n v="1"/>
    <n v="1"/>
    <d v="2026-03-01T00:00:00"/>
    <s v="None"/>
    <s v="Duration Doesn't Exsists"/>
    <s v="No ETA"/>
    <x v="1"/>
    <m/>
    <x v="0"/>
    <m/>
    <x v="2"/>
    <x v="2"/>
    <m/>
    <m/>
  </r>
  <r>
    <x v="46"/>
    <d v="2024-09-13T00:00:00"/>
    <x v="0"/>
    <x v="48"/>
    <x v="0"/>
    <n v="0"/>
    <n v="0"/>
    <s v="0"/>
    <s v="0"/>
    <s v="FEEDER ETC WORK - RETAIN BUDGET"/>
    <n v="0"/>
    <n v="0"/>
    <n v="2765450"/>
    <n v="1382725"/>
    <n v="1382725"/>
    <n v="-1"/>
    <m/>
    <m/>
    <n v="960"/>
    <n v="0"/>
    <x v="0"/>
    <n v="0.5"/>
    <x v="0"/>
    <m/>
    <n v="0"/>
    <n v="0"/>
    <d v="2026-03-01T00:00:00"/>
    <s v="None"/>
    <s v="Duration Doesn't Exsists"/>
    <s v="No ETA"/>
    <x v="0"/>
    <m/>
    <x v="0"/>
    <m/>
    <x v="0"/>
    <x v="0"/>
    <m/>
    <m/>
  </r>
  <r>
    <x v="46"/>
    <d v="2024-09-13T00:00:00"/>
    <x v="0"/>
    <x v="48"/>
    <x v="17"/>
    <n v="0"/>
    <n v="0"/>
    <s v="0"/>
    <s v="0"/>
    <s v="FEEDER ETC WORK - RETAIN BUDGET"/>
    <n v="0"/>
    <n v="0"/>
    <n v="810000"/>
    <n v="405000"/>
    <n v="405000"/>
    <n v="-0.85"/>
    <m/>
    <m/>
    <n v="0"/>
    <n v="0"/>
    <x v="0"/>
    <n v="0.5"/>
    <x v="0"/>
    <m/>
    <n v="0"/>
    <n v="0"/>
    <d v="2026-03-01T00:00:00"/>
    <s v="None"/>
    <s v="Duration Doesn't Exsists"/>
    <s v="No ETA"/>
    <x v="0"/>
    <m/>
    <x v="0"/>
    <m/>
    <x v="0"/>
    <x v="0"/>
    <m/>
    <m/>
  </r>
  <r>
    <x v="47"/>
    <d v="2024-09-13T00:00:00"/>
    <x v="17"/>
    <x v="49"/>
    <x v="618"/>
    <n v="970"/>
    <n v="388"/>
    <s v="0"/>
    <s v="0"/>
    <s v="NOT LIVE - RETAIN BUDGET"/>
    <n v="0.9"/>
    <n v="388"/>
    <n v="9236314.0510466099"/>
    <n v="2170533.8019959531"/>
    <n v="7065780.2490506554"/>
    <n v="-0.85"/>
    <m/>
    <n v="0.4"/>
    <n v="1359.6"/>
    <n v="17843.601064618626"/>
    <x v="1"/>
    <n v="0.9"/>
    <x v="1"/>
    <m/>
    <n v="0.9"/>
    <n v="0.9"/>
    <d v="2026-03-01T00:00:00"/>
    <n v="0"/>
    <n v="1"/>
    <n v="-37"/>
    <x v="2"/>
    <n v="46082"/>
    <x v="5"/>
    <s v="Civil Work Completion"/>
    <x v="4"/>
    <x v="1"/>
    <n v="1"/>
    <m/>
  </r>
  <r>
    <x v="47"/>
    <d v="2024-09-13T00:00:00"/>
    <x v="0"/>
    <x v="49"/>
    <x v="0"/>
    <n v="0"/>
    <n v="0"/>
    <s v="0"/>
    <s v="0"/>
    <s v="FEEDER ETC WORK - RETAIN BUDGET"/>
    <n v="0"/>
    <n v="0"/>
    <n v="3976000"/>
    <n v="1988000"/>
    <n v="1988000"/>
    <n v="-0.85"/>
    <m/>
    <m/>
    <n v="1440"/>
    <n v="0"/>
    <x v="0"/>
    <n v="0.5"/>
    <x v="0"/>
    <m/>
    <n v="0"/>
    <n v="0"/>
    <d v="2026-03-01T00:00:00"/>
    <s v="None"/>
    <s v="Duration Doesn't Exsists"/>
    <s v="No ETA"/>
    <x v="0"/>
    <m/>
    <x v="0"/>
    <m/>
    <x v="0"/>
    <x v="0"/>
    <m/>
    <m/>
  </r>
  <r>
    <x v="47"/>
    <d v="2024-09-13T00:00:00"/>
    <x v="0"/>
    <x v="49"/>
    <x v="17"/>
    <n v="0"/>
    <n v="0"/>
    <s v="0"/>
    <s v="0"/>
    <s v="FEEDER ETC WORK - RETAIN BUDGET"/>
    <n v="0"/>
    <n v="0"/>
    <n v="450000"/>
    <n v="225000"/>
    <n v="225000"/>
    <n v="-1"/>
    <m/>
    <m/>
    <n v="0"/>
    <n v="0"/>
    <x v="0"/>
    <n v="0.5"/>
    <x v="0"/>
    <m/>
    <n v="0"/>
    <n v="0"/>
    <d v="2026-03-01T00:00:00"/>
    <s v="None"/>
    <s v="Duration Doesn't Exsists"/>
    <s v="No ETA"/>
    <x v="0"/>
    <m/>
    <x v="0"/>
    <m/>
    <x v="0"/>
    <x v="0"/>
    <m/>
    <m/>
  </r>
  <r>
    <x v="48"/>
    <d v="2024-09-12T00:00:00"/>
    <x v="22"/>
    <x v="50"/>
    <x v="619"/>
    <n v="1426"/>
    <n v="570.4"/>
    <s v="0"/>
    <s v="0"/>
    <s v="NOT LIVE - RETAIN BUDGET"/>
    <n v="0"/>
    <n v="570.4"/>
    <n v="58088988.300995"/>
    <n v="58088988.300994992"/>
    <n v="0"/>
    <n v="-0.85"/>
    <m/>
    <n v="0.4"/>
    <n v="36757.302153483732"/>
    <n v="24213.976615112802"/>
    <x v="2"/>
    <n v="0"/>
    <x v="1"/>
    <m/>
    <n v="0"/>
    <n v="0"/>
    <d v="2026-03-01T00:00:00"/>
    <s v="None"/>
    <s v="Duration Doesn't Exsists"/>
    <s v="No ETA"/>
    <x v="0"/>
    <s v="Not Given By BUH"/>
    <x v="4"/>
    <s v="Need to retain"/>
    <x v="1"/>
    <x v="1"/>
    <n v="2"/>
    <m/>
  </r>
  <r>
    <x v="48"/>
    <d v="2024-09-12T00:00:00"/>
    <x v="0"/>
    <x v="50"/>
    <x v="0"/>
    <n v="0"/>
    <n v="0"/>
    <s v="0"/>
    <s v="0"/>
    <s v="FEEDER ETC WORK - RETAIN BUDGET"/>
    <n v="0"/>
    <n v="0"/>
    <n v="14855300"/>
    <n v="7427650"/>
    <n v="7427650"/>
    <n v="-1"/>
    <m/>
    <m/>
    <n v="1800"/>
    <n v="0"/>
    <x v="0"/>
    <n v="0.5"/>
    <x v="0"/>
    <m/>
    <n v="0"/>
    <n v="0"/>
    <d v="2026-03-01T00:00:00"/>
    <s v="None"/>
    <s v="Duration Doesn't Exsists"/>
    <s v="No ETA"/>
    <x v="0"/>
    <m/>
    <x v="0"/>
    <m/>
    <x v="0"/>
    <x v="0"/>
    <m/>
    <m/>
  </r>
  <r>
    <x v="48"/>
    <d v="2024-09-12T00:00:00"/>
    <x v="22"/>
    <x v="50"/>
    <x v="620"/>
    <n v="640"/>
    <n v="256"/>
    <n v="256"/>
    <n v="640"/>
    <s v="LIVE - 100% Completed"/>
    <n v="1"/>
    <n v="256"/>
    <n v="14067650.8782277"/>
    <n v="2110147.6317341547"/>
    <n v="11957503.246493544"/>
    <n v="-1"/>
    <m/>
    <n v="0.4"/>
    <n v="3660.8136873550261"/>
    <n v="11248.16325251805"/>
    <x v="1"/>
    <n v="0.15"/>
    <x v="2"/>
    <s v="Hybrid"/>
    <n v="1"/>
    <n v="1"/>
    <d v="2026-03-01T00:00:00"/>
    <s v="None"/>
    <s v="Duration Doesn't Exsists"/>
    <s v="No ETA"/>
    <x v="1"/>
    <m/>
    <x v="0"/>
    <m/>
    <x v="2"/>
    <x v="2"/>
    <m/>
    <m/>
  </r>
  <r>
    <x v="48"/>
    <d v="2024-09-12T00:00:00"/>
    <x v="22"/>
    <x v="50"/>
    <x v="621"/>
    <n v="1252"/>
    <n v="500.8"/>
    <n v="500.8"/>
    <n v="1252"/>
    <s v="LIVE - 100% Completed"/>
    <n v="1"/>
    <n v="500.8"/>
    <n v="8919579.102"/>
    <n v="1337936.8652999999"/>
    <n v="7581642.2367000002"/>
    <n v="-1"/>
    <m/>
    <n v="0.4"/>
    <n v="1509.9499999999998"/>
    <n v="7205.05"/>
    <x v="1"/>
    <n v="0.15"/>
    <x v="2"/>
    <s v="Hybrid"/>
    <n v="1"/>
    <n v="1"/>
    <d v="2026-03-01T00:00:00"/>
    <s v="None"/>
    <s v="Duration Doesn't Exsists"/>
    <s v="No ETA"/>
    <x v="1"/>
    <m/>
    <x v="0"/>
    <m/>
    <x v="2"/>
    <x v="2"/>
    <m/>
    <m/>
  </r>
  <r>
    <x v="48"/>
    <d v="2024-09-12T00:00:00"/>
    <x v="22"/>
    <x v="50"/>
    <x v="622"/>
    <n v="726"/>
    <n v="290.40000000000003"/>
    <n v="290.40000000000003"/>
    <n v="726"/>
    <s v="LIVE - 100% Completed"/>
    <n v="1"/>
    <n v="290.40000000000003"/>
    <n v="6711032.7379999999"/>
    <n v="1006654.9106999999"/>
    <n v="5704377.8273"/>
    <n v="-1"/>
    <m/>
    <n v="0.4"/>
    <n v="1399.55"/>
    <n v="6207.45"/>
    <x v="1"/>
    <n v="0.15"/>
    <x v="2"/>
    <s v="Hybrid"/>
    <n v="1"/>
    <n v="1"/>
    <d v="2026-03-01T00:00:00"/>
    <s v="None"/>
    <s v="Duration Doesn't Exsists"/>
    <s v="No ETA"/>
    <x v="1"/>
    <m/>
    <x v="0"/>
    <m/>
    <x v="2"/>
    <x v="2"/>
    <m/>
    <m/>
  </r>
  <r>
    <x v="34"/>
    <d v="2024-09-12T00:00:00"/>
    <x v="26"/>
    <x v="35"/>
    <x v="623"/>
    <n v="208"/>
    <n v="83.2"/>
    <s v="0"/>
    <s v="0"/>
    <s v="SWAPPED"/>
    <n v="0"/>
    <n v="83.2"/>
    <n v="2299604"/>
    <n v="0"/>
    <n v="2299604"/>
    <n v="-0.85"/>
    <m/>
    <n v="0.4"/>
    <n v="366.84999999999997"/>
    <n v="1911.1"/>
    <x v="1"/>
    <m/>
    <x v="1"/>
    <m/>
    <n v="0"/>
    <n v="0"/>
    <d v="2026-03-01T00:00:00"/>
    <s v="None"/>
    <s v="Duration Doesn't Exsists"/>
    <s v="No ETA"/>
    <x v="0"/>
    <m/>
    <x v="0"/>
    <s v="Swapped with Meraj Housing"/>
    <x v="9"/>
    <x v="8"/>
    <m/>
    <m/>
  </r>
  <r>
    <x v="48"/>
    <d v="2024-09-12T00:00:00"/>
    <x v="22"/>
    <x v="50"/>
    <x v="624"/>
    <n v="246"/>
    <n v="98.4"/>
    <n v="98.4"/>
    <n v="246"/>
    <s v="LIVE - 100% Completed"/>
    <n v="1"/>
    <n v="98.4"/>
    <n v="2525046"/>
    <n v="378756.89999999997"/>
    <n v="2146289.1"/>
    <n v="-0.85"/>
    <m/>
    <n v="0.4"/>
    <n v="0"/>
    <n v="7784.9500000000007"/>
    <x v="3"/>
    <n v="0.15"/>
    <x v="2"/>
    <s v="Arial"/>
    <n v="1"/>
    <n v="1"/>
    <d v="2026-03-01T00:00:00"/>
    <s v="None"/>
    <s v="Duration Doesn't Exsists"/>
    <s v="No ETA"/>
    <x v="1"/>
    <m/>
    <x v="0"/>
    <m/>
    <x v="2"/>
    <x v="2"/>
    <m/>
    <m/>
  </r>
  <r>
    <x v="34"/>
    <d v="2024-09-12T00:00:00"/>
    <x v="26"/>
    <x v="35"/>
    <x v="625"/>
    <n v="154"/>
    <n v="61.6"/>
    <s v="0"/>
    <s v="0"/>
    <s v="SWAPPED"/>
    <n v="0"/>
    <n v="61.6"/>
    <n v="2190435"/>
    <n v="0"/>
    <n v="2190435"/>
    <n v="-1"/>
    <s v="Green Valley-P2"/>
    <n v="0.4"/>
    <n v="411.7"/>
    <n v="1274.55"/>
    <x v="1"/>
    <m/>
    <x v="1"/>
    <m/>
    <n v="0"/>
    <n v="0"/>
    <d v="2026-03-01T00:00:00"/>
    <s v="None"/>
    <s v="Duration Doesn't Exsists"/>
    <s v="No ETA"/>
    <x v="0"/>
    <m/>
    <x v="0"/>
    <s v="Swapped with Meraj Housing"/>
    <x v="9"/>
    <x v="8"/>
    <m/>
    <n v="1"/>
  </r>
  <r>
    <x v="48"/>
    <d v="2024-09-12T00:00:00"/>
    <x v="0"/>
    <x v="50"/>
    <x v="17"/>
    <n v="0"/>
    <n v="0"/>
    <s v="0"/>
    <s v="0"/>
    <s v="FEEDER ETC WORK - RETAIN BUDGET"/>
    <n v="0"/>
    <n v="0"/>
    <n v="2100000"/>
    <n v="1050000"/>
    <n v="1050000"/>
    <n v="-1"/>
    <m/>
    <m/>
    <m/>
    <n v="0"/>
    <x v="0"/>
    <n v="0.5"/>
    <x v="0"/>
    <m/>
    <n v="0"/>
    <n v="0"/>
    <d v="2026-03-01T00:00:00"/>
    <s v="None"/>
    <s v="Duration Doesn't Exsists"/>
    <s v="No ETA"/>
    <x v="0"/>
    <m/>
    <x v="0"/>
    <m/>
    <x v="0"/>
    <x v="0"/>
    <m/>
    <m/>
  </r>
  <r>
    <x v="48"/>
    <d v="2024-09-12T00:00:00"/>
    <x v="0"/>
    <x v="50"/>
    <x v="266"/>
    <n v="0"/>
    <n v="0"/>
    <s v="0"/>
    <s v="0"/>
    <s v="FEEDER ETC WORK - RETAIN BUDGET"/>
    <n v="0"/>
    <n v="0"/>
    <n v="550000"/>
    <n v="275000"/>
    <n v="275000"/>
    <n v="-0.85000000000000009"/>
    <m/>
    <m/>
    <n v="0"/>
    <n v="0"/>
    <x v="0"/>
    <n v="0.5"/>
    <x v="0"/>
    <m/>
    <n v="0"/>
    <n v="0"/>
    <d v="2026-03-01T00:00:00"/>
    <s v="None"/>
    <s v="Duration Doesn't Exsists"/>
    <s v="No ETA"/>
    <x v="0"/>
    <m/>
    <x v="0"/>
    <m/>
    <x v="0"/>
    <x v="0"/>
    <m/>
    <m/>
  </r>
  <r>
    <x v="34"/>
    <d v="2024-09-12T00:00:00"/>
    <x v="0"/>
    <x v="35"/>
    <x v="0"/>
    <n v="0"/>
    <n v="0"/>
    <s v="0"/>
    <s v="0"/>
    <s v="FEEDER ETC WORK - RETAIN BUDGET"/>
    <n v="0"/>
    <n v="0"/>
    <n v="103687298.40000001"/>
    <n v="51843649.200000003"/>
    <n v="51843649.200000003"/>
    <n v="-1"/>
    <m/>
    <m/>
    <n v="29696.399999999998"/>
    <n v="0"/>
    <x v="0"/>
    <n v="0.5"/>
    <x v="0"/>
    <m/>
    <n v="0"/>
    <n v="0"/>
    <d v="2026-03-01T00:00:00"/>
    <s v="None"/>
    <s v="Duration Doesn't Exsists"/>
    <s v="No ETA"/>
    <x v="0"/>
    <m/>
    <x v="0"/>
    <m/>
    <x v="0"/>
    <x v="0"/>
    <m/>
    <m/>
  </r>
  <r>
    <x v="34"/>
    <d v="2024-09-12T00:00:00"/>
    <x v="26"/>
    <x v="35"/>
    <x v="626"/>
    <n v="874"/>
    <n v="349.6"/>
    <s v="0"/>
    <s v="0"/>
    <s v="REMOVE BUDGET (P)"/>
    <n v="0"/>
    <n v="349.6"/>
    <n v="11993795.2034705"/>
    <n v="0"/>
    <n v="11993795.2034705"/>
    <n v="-1"/>
    <s v="Probable Grace City Area"/>
    <n v="0.4"/>
    <n v="2656.2754291499996"/>
    <n v="9666.2584022499996"/>
    <x v="1"/>
    <m/>
    <x v="1"/>
    <m/>
    <n v="0"/>
    <n v="0"/>
    <d v="2026-03-01T00:00:00"/>
    <s v="None"/>
    <s v="Duration Doesn't Exsists"/>
    <s v="No ETA"/>
    <x v="0"/>
    <m/>
    <x v="0"/>
    <s v="Need to Remove"/>
    <x v="5"/>
    <x v="5"/>
    <m/>
    <m/>
  </r>
  <r>
    <x v="34"/>
    <d v="2024-09-12T00:00:00"/>
    <x v="26"/>
    <x v="35"/>
    <x v="627"/>
    <n v="1100"/>
    <n v="440"/>
    <s v="0"/>
    <s v="0"/>
    <s v="NOT LIVE - RETAIN BUDGET"/>
    <n v="0"/>
    <n v="440"/>
    <n v="11004993.245999999"/>
    <n v="11004993.245999999"/>
    <n v="0"/>
    <n v="-1"/>
    <m/>
    <n v="0.4"/>
    <n v="1607.6999999999998"/>
    <n v="12706.5"/>
    <x v="1"/>
    <n v="0"/>
    <x v="1"/>
    <m/>
    <n v="0"/>
    <n v="0"/>
    <d v="2026-03-01T00:00:00"/>
    <n v="0"/>
    <n v="1"/>
    <n v="-37"/>
    <x v="0"/>
    <n v="46054"/>
    <x v="5"/>
    <s v="Need to Retain"/>
    <x v="1"/>
    <x v="1"/>
    <n v="1"/>
    <m/>
  </r>
  <r>
    <x v="34"/>
    <d v="2024-09-12T00:00:00"/>
    <x v="26"/>
    <x v="35"/>
    <x v="628"/>
    <n v="876"/>
    <n v="350.40000000000003"/>
    <s v="0"/>
    <s v="0"/>
    <s v="NOT LIVE - RETAIN BUDGET"/>
    <n v="0"/>
    <n v="350.40000000000003"/>
    <n v="10274856"/>
    <n v="10274856"/>
    <n v="0"/>
    <n v="-1"/>
    <s v="Canal View"/>
    <n v="0.4"/>
    <n v="1830.8"/>
    <n v="11832"/>
    <x v="1"/>
    <n v="0"/>
    <x v="1"/>
    <m/>
    <n v="0"/>
    <n v="0"/>
    <d v="2026-03-01T00:00:00"/>
    <n v="0"/>
    <n v="1"/>
    <n v="-37"/>
    <x v="0"/>
    <n v="46082"/>
    <x v="5"/>
    <s v="Need to Retain"/>
    <x v="1"/>
    <x v="1"/>
    <n v="1"/>
    <m/>
  </r>
  <r>
    <x v="34"/>
    <d v="2024-09-12T00:00:00"/>
    <x v="26"/>
    <x v="35"/>
    <x v="629"/>
    <n v="956"/>
    <n v="382.40000000000003"/>
    <s v="0"/>
    <s v="0"/>
    <s v="NOT LIVE - RETAIN BUDGET"/>
    <n v="0"/>
    <n v="382.40000000000003"/>
    <n v="9924048"/>
    <n v="9924047.9999999981"/>
    <n v="0"/>
    <n v="-0.85"/>
    <s v="Alipur Ghuman"/>
    <n v="0.4"/>
    <n v="1559.3999999999999"/>
    <n v="10893"/>
    <x v="1"/>
    <n v="0"/>
    <x v="1"/>
    <m/>
    <n v="0"/>
    <n v="0"/>
    <d v="2026-03-01T00:00:00"/>
    <n v="0"/>
    <n v="1"/>
    <n v="-37"/>
    <x v="0"/>
    <n v="46054"/>
    <x v="5"/>
    <s v="Need to Retain"/>
    <x v="1"/>
    <x v="1"/>
    <n v="1"/>
    <n v="1"/>
  </r>
  <r>
    <x v="34"/>
    <d v="2024-09-12T00:00:00"/>
    <x v="26"/>
    <x v="35"/>
    <x v="13"/>
    <n v="1288"/>
    <n v="515.20000000000005"/>
    <s v="0"/>
    <s v="0"/>
    <s v="NOT LIVE - RETAIN BUDGET"/>
    <n v="0"/>
    <n v="515.20000000000005"/>
    <n v="9860830.8219471294"/>
    <n v="9860830.8219471294"/>
    <n v="0"/>
    <n v="-1"/>
    <m/>
    <n v="0.4"/>
    <n v="992.4626510237299"/>
    <n v="13593.31957948512"/>
    <x v="1"/>
    <n v="0"/>
    <x v="1"/>
    <m/>
    <n v="0"/>
    <n v="0"/>
    <d v="2026-03-01T00:00:00"/>
    <n v="61"/>
    <n v="62"/>
    <n v="24"/>
    <x v="0"/>
    <n v="46143"/>
    <x v="6"/>
    <s v="Need to Retain"/>
    <x v="1"/>
    <x v="1"/>
    <n v="1"/>
    <m/>
  </r>
  <r>
    <x v="34"/>
    <d v="2024-09-12T00:00:00"/>
    <x v="26"/>
    <x v="35"/>
    <x v="630"/>
    <n v="946"/>
    <n v="378.40000000000003"/>
    <s v="0"/>
    <s v="0"/>
    <s v="NOT LIVE - RETAIN BUDGET"/>
    <n v="0"/>
    <n v="378.40000000000003"/>
    <n v="9237891.6140000001"/>
    <n v="9237891.6140000001"/>
    <n v="0"/>
    <n v="-0.85000000000000009"/>
    <m/>
    <n v="0.4"/>
    <n v="1624.9499999999998"/>
    <n v="8110.5"/>
    <x v="1"/>
    <n v="0"/>
    <x v="1"/>
    <m/>
    <n v="0"/>
    <n v="0"/>
    <d v="2026-03-01T00:00:00"/>
    <n v="61"/>
    <n v="62"/>
    <n v="24"/>
    <x v="0"/>
    <n v="46143"/>
    <x v="6"/>
    <s v="Need to Retain"/>
    <x v="1"/>
    <x v="1"/>
    <n v="1"/>
    <m/>
  </r>
  <r>
    <x v="34"/>
    <d v="2024-09-12T00:00:00"/>
    <x v="26"/>
    <x v="35"/>
    <x v="631"/>
    <n v="94"/>
    <n v="37.6"/>
    <s v="0"/>
    <s v="0"/>
    <s v="SWAPPED"/>
    <n v="0"/>
    <n v="37.6"/>
    <n v="1473900.75"/>
    <n v="0"/>
    <n v="1473900.75"/>
    <n v="-1"/>
    <m/>
    <n v="0.4"/>
    <n v="209.29999999999998"/>
    <n v="919.3"/>
    <x v="1"/>
    <m/>
    <x v="1"/>
    <m/>
    <n v="0"/>
    <n v="0"/>
    <d v="2026-03-01T00:00:00"/>
    <s v="None"/>
    <s v="Duration Doesn't Exsists"/>
    <s v="No ETA"/>
    <x v="0"/>
    <m/>
    <x v="0"/>
    <s v="Swapped with Meraj Housing"/>
    <x v="9"/>
    <x v="8"/>
    <m/>
    <m/>
  </r>
  <r>
    <x v="34"/>
    <d v="2024-09-12T00:00:00"/>
    <x v="26"/>
    <x v="35"/>
    <x v="632"/>
    <n v="528"/>
    <n v="211.20000000000002"/>
    <s v="0"/>
    <s v="0"/>
    <s v="REMOVE BUDGET (T)"/>
    <n v="0"/>
    <n v="211.20000000000002"/>
    <n v="8310750.5242175404"/>
    <n v="0"/>
    <n v="8310750.5242175441"/>
    <n v="-1"/>
    <s v="Daska Housing"/>
    <n v="0.4"/>
    <n v="1925.2663722537498"/>
    <n v="6265.2639011077799"/>
    <x v="1"/>
    <m/>
    <x v="1"/>
    <m/>
    <n v="0"/>
    <n v="0"/>
    <d v="2026-03-01T00:00:00"/>
    <s v="None"/>
    <s v="Duration Doesn't Exsists"/>
    <s v="No ETA"/>
    <x v="0"/>
    <m/>
    <x v="0"/>
    <s v="Need to Remove (after 6 months)"/>
    <x v="3"/>
    <x v="3"/>
    <m/>
    <m/>
  </r>
  <r>
    <x v="34"/>
    <d v="2024-09-12T00:00:00"/>
    <x v="26"/>
    <x v="35"/>
    <x v="633"/>
    <n v="778"/>
    <n v="311.20000000000005"/>
    <s v="0"/>
    <s v="0"/>
    <s v="NOT LIVE - RETAIN BUDGET"/>
    <n v="0"/>
    <n v="311.20000000000005"/>
    <n v="7991093.25"/>
    <n v="7991093.25"/>
    <n v="0"/>
    <n v="-1"/>
    <m/>
    <n v="0.4"/>
    <n v="1269.5999999999999"/>
    <n v="8031"/>
    <x v="1"/>
    <n v="0"/>
    <x v="1"/>
    <m/>
    <n v="0"/>
    <n v="0"/>
    <d v="2026-03-01T00:00:00"/>
    <n v="0"/>
    <n v="1"/>
    <n v="-37"/>
    <x v="0"/>
    <n v="46054"/>
    <x v="5"/>
    <s v="Need to Retain"/>
    <x v="1"/>
    <x v="1"/>
    <n v="1"/>
    <m/>
  </r>
  <r>
    <x v="34"/>
    <d v="2024-09-12T00:00:00"/>
    <x v="26"/>
    <x v="35"/>
    <x v="65"/>
    <n v="752"/>
    <n v="300.8"/>
    <s v="0"/>
    <s v="0"/>
    <s v="NOT LIVE - RETAIN BUDGET"/>
    <n v="0"/>
    <n v="300.8"/>
    <n v="7973142.75"/>
    <n v="7973142.7499999991"/>
    <n v="0"/>
    <n v="-0.85"/>
    <m/>
    <n v="0.4"/>
    <n v="1354.6999999999998"/>
    <n v="7435.5"/>
    <x v="1"/>
    <n v="0"/>
    <x v="1"/>
    <m/>
    <n v="0"/>
    <n v="0"/>
    <d v="2026-03-01T00:00:00"/>
    <n v="0"/>
    <n v="1"/>
    <n v="-37"/>
    <x v="0"/>
    <n v="46082"/>
    <x v="5"/>
    <s v="Need to Retain"/>
    <x v="1"/>
    <x v="1"/>
    <n v="1"/>
    <m/>
  </r>
  <r>
    <x v="34"/>
    <d v="2024-09-12T00:00:00"/>
    <x v="26"/>
    <x v="35"/>
    <x v="634"/>
    <n v="592"/>
    <n v="236.8"/>
    <n v="236.8"/>
    <n v="592"/>
    <s v="LIVE - 100% Completed"/>
    <n v="1"/>
    <n v="236.8"/>
    <n v="7571571.9902106896"/>
    <n v="1135735.7985316033"/>
    <n v="6435836.1916790893"/>
    <n v="-1"/>
    <m/>
    <n v="0.4"/>
    <n v="1448.1518071821999"/>
    <n v="6968.4368425431021"/>
    <x v="1"/>
    <n v="0.15"/>
    <x v="2"/>
    <s v="Arial"/>
    <n v="1"/>
    <n v="1"/>
    <d v="2026-03-01T00:00:00"/>
    <s v="None"/>
    <s v="Duration Doesn't Exsists"/>
    <s v="No ETA"/>
    <x v="1"/>
    <m/>
    <x v="0"/>
    <m/>
    <x v="2"/>
    <x v="2"/>
    <m/>
    <m/>
  </r>
  <r>
    <x v="34"/>
    <d v="2024-09-12T00:00:00"/>
    <x v="26"/>
    <x v="35"/>
    <x v="635"/>
    <n v="664"/>
    <n v="265.60000000000002"/>
    <s v="0"/>
    <s v="0"/>
    <s v="NOT LIVE - RETAIN BUDGET"/>
    <n v="0"/>
    <n v="265.60000000000002"/>
    <n v="7256045.75"/>
    <n v="7256045.75"/>
    <n v="0"/>
    <n v="-0.85"/>
    <s v="Ramzan Town"/>
    <n v="0.4"/>
    <n v="1327.1"/>
    <n v="6130.5"/>
    <x v="1"/>
    <n v="0"/>
    <x v="1"/>
    <m/>
    <n v="0"/>
    <n v="0"/>
    <d v="2026-03-01T00:00:00"/>
    <n v="0"/>
    <n v="1"/>
    <n v="-37"/>
    <x v="0"/>
    <n v="46054"/>
    <x v="5"/>
    <s v="Need to Retain"/>
    <x v="1"/>
    <x v="1"/>
    <n v="1"/>
    <m/>
  </r>
  <r>
    <x v="34"/>
    <d v="2024-09-12T00:00:00"/>
    <x v="0"/>
    <x v="35"/>
    <x v="17"/>
    <n v="0"/>
    <n v="0"/>
    <s v="0"/>
    <s v="0"/>
    <s v="FEEDER ETC WORK - RETAIN BUDGET"/>
    <n v="0"/>
    <n v="0"/>
    <n v="7110000"/>
    <n v="3555000"/>
    <n v="3555000"/>
    <n v="-1"/>
    <m/>
    <m/>
    <n v="0"/>
    <n v="0"/>
    <x v="0"/>
    <n v="0.5"/>
    <x v="0"/>
    <m/>
    <n v="0"/>
    <n v="0"/>
    <d v="2026-03-01T00:00:00"/>
    <s v="None"/>
    <s v="Duration Doesn't Exsists"/>
    <s v="No ETA"/>
    <x v="0"/>
    <m/>
    <x v="0"/>
    <m/>
    <x v="0"/>
    <x v="0"/>
    <m/>
    <m/>
  </r>
  <r>
    <x v="34"/>
    <d v="2024-09-12T00:00:00"/>
    <x v="26"/>
    <x v="35"/>
    <x v="636"/>
    <n v="522"/>
    <n v="208.8"/>
    <s v="0"/>
    <s v="0"/>
    <s v="NOT LIVE - RETAIN BUDGET"/>
    <n v="0"/>
    <n v="208.8"/>
    <n v="6842778.0172030795"/>
    <n v="6842778.0172030795"/>
    <n v="0"/>
    <n v="-1"/>
    <s v="Al Haram Town"/>
    <n v="0.4"/>
    <n v="1365.2825011430498"/>
    <n v="6189.4275406054494"/>
    <x v="1"/>
    <n v="0"/>
    <x v="1"/>
    <m/>
    <n v="0"/>
    <n v="0"/>
    <d v="2026-03-01T00:00:00"/>
    <n v="92"/>
    <n v="93"/>
    <n v="55"/>
    <x v="0"/>
    <n v="46174"/>
    <x v="7"/>
    <s v="Need to Retain"/>
    <x v="1"/>
    <x v="1"/>
    <n v="1"/>
    <m/>
  </r>
  <r>
    <x v="34"/>
    <d v="2024-09-12T00:00:00"/>
    <x v="26"/>
    <x v="35"/>
    <x v="637"/>
    <n v="66"/>
    <n v="26.400000000000002"/>
    <s v="0"/>
    <s v="0"/>
    <s v="SWAPPED"/>
    <n v="0"/>
    <n v="26.400000000000002"/>
    <n v="1047427.5"/>
    <n v="0"/>
    <n v="1047427.5"/>
    <n v="-1"/>
    <m/>
    <n v="0.4"/>
    <n v="143.75"/>
    <n v="587.25"/>
    <x v="1"/>
    <m/>
    <x v="1"/>
    <m/>
    <n v="0"/>
    <n v="0"/>
    <d v="2026-03-01T00:00:00"/>
    <s v="None"/>
    <s v="Duration Doesn't Exsists"/>
    <s v="No ETA"/>
    <x v="0"/>
    <m/>
    <x v="0"/>
    <s v="Swapped with Meraj Housing"/>
    <x v="9"/>
    <x v="8"/>
    <m/>
    <m/>
  </r>
  <r>
    <x v="34"/>
    <d v="2024-09-12T00:00:00"/>
    <x v="26"/>
    <x v="35"/>
    <x v="11"/>
    <n v="556"/>
    <n v="222.4"/>
    <s v="0"/>
    <s v="0"/>
    <s v="NOT LIVE - RETAIN BUDGET"/>
    <n v="0"/>
    <n v="222.4"/>
    <n v="6178829"/>
    <n v="6178828.9999999991"/>
    <n v="0"/>
    <n v="-1"/>
    <m/>
    <n v="0.4"/>
    <n v="1090.1999999999998"/>
    <n v="6474.25"/>
    <x v="1"/>
    <n v="0"/>
    <x v="1"/>
    <m/>
    <n v="0"/>
    <n v="0"/>
    <d v="2026-03-01T00:00:00"/>
    <n v="31"/>
    <n v="32"/>
    <n v="-6"/>
    <x v="0"/>
    <n v="46113"/>
    <x v="3"/>
    <s v="Need to Retain"/>
    <x v="1"/>
    <x v="1"/>
    <n v="1"/>
    <m/>
  </r>
  <r>
    <x v="34"/>
    <d v="2024-09-12T00:00:00"/>
    <x v="26"/>
    <x v="35"/>
    <x v="638"/>
    <n v="408"/>
    <n v="163.20000000000002"/>
    <s v="0"/>
    <s v="0"/>
    <s v="NOT LIVE - RETAIN BUDGET"/>
    <n v="0"/>
    <n v="163.20000000000002"/>
    <n v="5943218.75"/>
    <n v="5943218.75"/>
    <n v="0"/>
    <n v="-0.85"/>
    <s v="Farrukh Lodge-Rehman Colony"/>
    <n v="0.4"/>
    <n v="1317.8999999999999"/>
    <n v="4158.5999999999995"/>
    <x v="1"/>
    <n v="0"/>
    <x v="1"/>
    <m/>
    <n v="0"/>
    <n v="0"/>
    <d v="2026-03-01T00:00:00"/>
    <n v="61"/>
    <n v="62"/>
    <n v="24"/>
    <x v="0"/>
    <n v="46143"/>
    <x v="6"/>
    <s v="Need to Retain"/>
    <x v="1"/>
    <x v="1"/>
    <n v="1"/>
    <n v="2"/>
  </r>
  <r>
    <x v="34"/>
    <d v="2024-09-12T00:00:00"/>
    <x v="26"/>
    <x v="35"/>
    <x v="639"/>
    <n v="456"/>
    <n v="182.4"/>
    <s v="0"/>
    <s v="0"/>
    <s v="NOT LIVE - RETAIN BUDGET"/>
    <n v="0"/>
    <n v="182.4"/>
    <n v="5655827.3559916401"/>
    <n v="5655827.3559916401"/>
    <n v="0"/>
    <n v="-0.85"/>
    <m/>
    <n v="0.4"/>
    <n v="1060.1268287782348"/>
    <n v="5527.3971841804505"/>
    <x v="1"/>
    <n v="0"/>
    <x v="1"/>
    <m/>
    <n v="0"/>
    <n v="0"/>
    <d v="2026-03-01T00:00:00"/>
    <n v="92"/>
    <n v="93"/>
    <n v="55"/>
    <x v="0"/>
    <n v="46174"/>
    <x v="7"/>
    <s v="Need to Retain"/>
    <x v="1"/>
    <x v="1"/>
    <n v="1"/>
    <n v="2"/>
  </r>
  <r>
    <x v="32"/>
    <d v="2024-05-16T00:00:00"/>
    <x v="25"/>
    <x v="33"/>
    <x v="640"/>
    <n v="190"/>
    <n v="76"/>
    <s v="0"/>
    <s v="0"/>
    <s v="SWAPPED"/>
    <n v="0"/>
    <n v="76"/>
    <n v="3623949.2470125002"/>
    <n v="0"/>
    <n v="3623949.2470124993"/>
    <n v="-1"/>
    <m/>
    <n v="0.4"/>
    <n v="809.59999999999991"/>
    <n v="1873.2537724999997"/>
    <x v="3"/>
    <m/>
    <x v="1"/>
    <m/>
    <n v="0"/>
    <n v="0"/>
    <d v="2026-03-01T00:00:00"/>
    <s v="None"/>
    <s v="Duration Doesn't Exsists"/>
    <s v="No ETA"/>
    <x v="0"/>
    <m/>
    <x v="0"/>
    <s v="swapping with city walk"/>
    <x v="9"/>
    <x v="8"/>
    <m/>
    <m/>
  </r>
  <r>
    <x v="34"/>
    <d v="2024-09-12T00:00:00"/>
    <x v="26"/>
    <x v="35"/>
    <x v="641"/>
    <n v="460"/>
    <n v="184"/>
    <s v="0"/>
    <s v="0"/>
    <s v="NOT LIVE - RETAIN BUDGET"/>
    <n v="0"/>
    <n v="184"/>
    <n v="5594650.75"/>
    <n v="5594650.75"/>
    <n v="0"/>
    <n v="-1"/>
    <m/>
    <n v="0.4"/>
    <n v="930.34999999999991"/>
    <n v="5520"/>
    <x v="1"/>
    <n v="0"/>
    <x v="1"/>
    <m/>
    <n v="0"/>
    <n v="0"/>
    <d v="2026-03-01T00:00:00"/>
    <n v="0"/>
    <n v="1"/>
    <n v="-37"/>
    <x v="0"/>
    <n v="46082"/>
    <x v="5"/>
    <s v="Need to Retain"/>
    <x v="1"/>
    <x v="1"/>
    <n v="1"/>
    <m/>
  </r>
  <r>
    <x v="32"/>
    <d v="2024-05-16T00:00:00"/>
    <x v="25"/>
    <x v="33"/>
    <x v="642"/>
    <n v="432"/>
    <n v="172.8"/>
    <s v="0"/>
    <s v="0"/>
    <s v="SWAPPED"/>
    <n v="0"/>
    <n v="172.8"/>
    <n v="5761950.4249999998"/>
    <n v="0"/>
    <n v="5761950.4250000007"/>
    <n v="-0.5"/>
    <m/>
    <n v="0.4"/>
    <n v="1139.6499999999999"/>
    <n v="4442.4750000000004"/>
    <x v="1"/>
    <m/>
    <x v="1"/>
    <m/>
    <n v="0"/>
    <n v="0"/>
    <d v="2026-03-01T00:00:00"/>
    <s v="None"/>
    <s v="Duration Doesn't Exsists"/>
    <s v="No ETA"/>
    <x v="0"/>
    <s v="Not Given By BUH"/>
    <x v="0"/>
    <s v="swap with Pine Garden - Uncertain"/>
    <x v="9"/>
    <x v="8"/>
    <s v="budget will be given by Pine"/>
    <m/>
  </r>
  <r>
    <x v="34"/>
    <d v="2024-09-12T00:00:00"/>
    <x v="26"/>
    <x v="35"/>
    <x v="643"/>
    <n v="508"/>
    <n v="203.20000000000002"/>
    <s v="0"/>
    <s v="0"/>
    <s v="NOT LIVE - RETAIN BUDGET"/>
    <n v="0"/>
    <n v="203.20000000000002"/>
    <n v="5421261.2706894698"/>
    <n v="5421261.2706894698"/>
    <n v="0"/>
    <n v="-1"/>
    <m/>
    <n v="0.4"/>
    <n v="961.56040842275002"/>
    <n v="4603.400610351001"/>
    <x v="1"/>
    <n v="0"/>
    <x v="1"/>
    <m/>
    <n v="0"/>
    <n v="0"/>
    <d v="2026-03-01T00:00:00"/>
    <n v="61"/>
    <n v="62"/>
    <n v="24"/>
    <x v="0"/>
    <n v="46143"/>
    <x v="6"/>
    <s v="Need to Retain"/>
    <x v="1"/>
    <x v="1"/>
    <n v="1"/>
    <m/>
  </r>
  <r>
    <x v="34"/>
    <d v="2024-09-12T00:00:00"/>
    <x v="26"/>
    <x v="35"/>
    <x v="644"/>
    <n v="464"/>
    <n v="185.60000000000002"/>
    <s v="0"/>
    <s v="0"/>
    <s v="REMOVE BUDGET (P)"/>
    <n v="0"/>
    <n v="185.60000000000002"/>
    <n v="5342626.5"/>
    <n v="0"/>
    <n v="5342626.5"/>
    <n v="-1"/>
    <s v="Probable Grace City Area"/>
    <n v="0.4"/>
    <n v="1006.2499999999999"/>
    <n v="5206.95"/>
    <x v="1"/>
    <m/>
    <x v="1"/>
    <m/>
    <n v="0"/>
    <n v="0"/>
    <d v="2026-03-01T00:00:00"/>
    <s v="None"/>
    <s v="Duration Doesn't Exsists"/>
    <s v="No ETA"/>
    <x v="0"/>
    <m/>
    <x v="0"/>
    <s v="Need to Remove"/>
    <x v="5"/>
    <x v="5"/>
    <m/>
    <m/>
  </r>
  <r>
    <x v="34"/>
    <d v="2024-09-12T00:00:00"/>
    <x v="26"/>
    <x v="35"/>
    <x v="645"/>
    <n v="244"/>
    <n v="97.600000000000009"/>
    <s v="0"/>
    <s v="0"/>
    <s v="NOT LIVE - RETAIN BUDGET"/>
    <n v="0"/>
    <n v="97.600000000000009"/>
    <n v="5130305.0279095797"/>
    <n v="5130305.0279095788"/>
    <n v="0"/>
    <n v="-0.85"/>
    <s v="One City"/>
    <n v="0.4"/>
    <n v="1231.0359916895"/>
    <n v="3722.7148136134506"/>
    <x v="1"/>
    <n v="0"/>
    <x v="1"/>
    <m/>
    <n v="0"/>
    <n v="0"/>
    <d v="2026-03-01T00:00:00"/>
    <n v="61"/>
    <n v="62"/>
    <n v="24"/>
    <x v="0"/>
    <n v="46143"/>
    <x v="6"/>
    <s v="Need to Retain"/>
    <x v="1"/>
    <x v="1"/>
    <n v="1"/>
    <m/>
  </r>
  <r>
    <x v="34"/>
    <d v="2024-09-12T00:00:00"/>
    <x v="26"/>
    <x v="35"/>
    <x v="64"/>
    <n v="598"/>
    <n v="239.20000000000002"/>
    <s v="0"/>
    <s v="0"/>
    <s v="NOT LIVE - RETAIN BUDGET"/>
    <n v="0"/>
    <n v="239.20000000000002"/>
    <n v="4866797.75"/>
    <n v="4866797.75"/>
    <n v="0"/>
    <n v="-1"/>
    <m/>
    <n v="0.4"/>
    <n v="422.04999999999995"/>
    <n v="6339.4"/>
    <x v="1"/>
    <n v="0"/>
    <x v="1"/>
    <m/>
    <n v="0"/>
    <n v="0"/>
    <d v="2026-03-01T00:00:00"/>
    <n v="31"/>
    <n v="32"/>
    <n v="-6"/>
    <x v="0"/>
    <n v="46113"/>
    <x v="3"/>
    <s v="Need to Retain"/>
    <x v="1"/>
    <x v="1"/>
    <n v="1"/>
    <m/>
  </r>
  <r>
    <x v="39"/>
    <d v="2024-05-15T00:00:00"/>
    <x v="28"/>
    <x v="40"/>
    <x v="646"/>
    <n v="1316"/>
    <n v="526.4"/>
    <s v="0"/>
    <s v="0"/>
    <s v="SWAPPED"/>
    <n v="0"/>
    <n v="526.4"/>
    <n v="15091680.862642201"/>
    <n v="0"/>
    <n v="15091680.862642247"/>
    <n v="-1"/>
    <m/>
    <n v="0.4"/>
    <n v="2605.8999999999996"/>
    <n v="11969.406363050002"/>
    <x v="1"/>
    <m/>
    <x v="1"/>
    <m/>
    <n v="0"/>
    <n v="0"/>
    <d v="2026-03-01T00:00:00"/>
    <s v="None"/>
    <s v="Duration Doesn't Exsists"/>
    <s v="No ETA"/>
    <x v="0"/>
    <m/>
    <x v="0"/>
    <s v="Sales team/ BuH don’t want to start this area now / buget utilized in Latifabad # 2 after Management approval  (swapped)"/>
    <x v="9"/>
    <x v="8"/>
    <m/>
    <m/>
  </r>
  <r>
    <x v="48"/>
    <d v="2024-09-12T00:00:00"/>
    <x v="22"/>
    <x v="50"/>
    <x v="647"/>
    <n v="312"/>
    <n v="124.80000000000001"/>
    <s v="0"/>
    <s v="0"/>
    <s v="SWAPPED"/>
    <n v="0"/>
    <n v="124.80000000000001"/>
    <n v="5688152.9960000003"/>
    <n v="0"/>
    <n v="5688152.9960000003"/>
    <n v="-1"/>
    <m/>
    <n v="0.4"/>
    <n v="1657.1499999999999"/>
    <n v="5093.8499999999995"/>
    <x v="1"/>
    <m/>
    <x v="1"/>
    <m/>
    <n v="0"/>
    <n v="0"/>
    <d v="2026-03-01T00:00:00"/>
    <s v="None"/>
    <s v="Duration Doesn't Exsists"/>
    <s v="No ETA"/>
    <x v="0"/>
    <m/>
    <x v="0"/>
    <s v="Swapped by Gharmala, Gharmala Monan &amp; Chittan"/>
    <x v="9"/>
    <x v="8"/>
    <m/>
    <m/>
  </r>
  <r>
    <x v="34"/>
    <d v="2024-09-12T00:00:00"/>
    <x v="26"/>
    <x v="35"/>
    <x v="648"/>
    <n v="362"/>
    <n v="144.80000000000001"/>
    <n v="144.80000000000001"/>
    <n v="362"/>
    <s v="LIVE - 100% Completed"/>
    <n v="1"/>
    <n v="144.80000000000001"/>
    <n v="4411121.25"/>
    <n v="661668.1875"/>
    <n v="3749453.0625"/>
    <n v="-1"/>
    <s v="Madina Housing"/>
    <n v="0.4"/>
    <n v="810.74999999999989"/>
    <n v="4038.25"/>
    <x v="1"/>
    <n v="0.15"/>
    <x v="2"/>
    <s v="Hybrid"/>
    <n v="1"/>
    <n v="1"/>
    <d v="2026-03-01T00:00:00"/>
    <s v="None"/>
    <s v="Duration Doesn't Exsists"/>
    <s v="No ETA"/>
    <x v="1"/>
    <m/>
    <x v="0"/>
    <m/>
    <x v="2"/>
    <x v="2"/>
    <m/>
    <m/>
  </r>
  <r>
    <x v="34"/>
    <d v="2024-09-12T00:00:00"/>
    <x v="26"/>
    <x v="35"/>
    <x v="649"/>
    <n v="372"/>
    <n v="148.80000000000001"/>
    <s v="0"/>
    <s v="0"/>
    <s v="NOT LIVE - RETAIN BUDGET"/>
    <n v="0"/>
    <n v="148.80000000000001"/>
    <n v="4301761.5"/>
    <n v="4301761.5"/>
    <n v="0"/>
    <n v="-0.85"/>
    <s v="Khalid Town"/>
    <n v="0.4"/>
    <n v="754.4"/>
    <n v="3913.5499999999997"/>
    <x v="1"/>
    <n v="0"/>
    <x v="1"/>
    <m/>
    <n v="0"/>
    <n v="0"/>
    <d v="2026-03-01T00:00:00"/>
    <n v="31"/>
    <n v="32"/>
    <n v="-6"/>
    <x v="0"/>
    <n v="46113"/>
    <x v="3"/>
    <s v="Need to Retain"/>
    <x v="1"/>
    <x v="1"/>
    <n v="1"/>
    <m/>
  </r>
  <r>
    <x v="34"/>
    <d v="2024-09-12T00:00:00"/>
    <x v="26"/>
    <x v="35"/>
    <x v="650"/>
    <n v="462"/>
    <n v="184.8"/>
    <s v="0"/>
    <s v="0"/>
    <s v="REMOVE BUDGET (P)"/>
    <n v="0"/>
    <n v="184.8"/>
    <n v="4187359.7459999998"/>
    <n v="0"/>
    <n v="4187359.7460000003"/>
    <n v="-0.85000000000000009"/>
    <s v="Probable Grace City Area"/>
    <n v="0.4"/>
    <n v="612.94999999999993"/>
    <n v="4460.2"/>
    <x v="1"/>
    <m/>
    <x v="1"/>
    <m/>
    <n v="0"/>
    <n v="0"/>
    <d v="2026-03-01T00:00:00"/>
    <s v="None"/>
    <s v="Duration Doesn't Exsists"/>
    <s v="No ETA"/>
    <x v="0"/>
    <m/>
    <x v="0"/>
    <s v="Need to Remove"/>
    <x v="5"/>
    <x v="5"/>
    <m/>
    <m/>
  </r>
  <r>
    <x v="34"/>
    <d v="2024-09-12T00:00:00"/>
    <x v="26"/>
    <x v="35"/>
    <x v="651"/>
    <n v="246"/>
    <n v="98.4"/>
    <s v="0"/>
    <s v="0"/>
    <s v="NOT LIVE - RETAIN BUDGET"/>
    <n v="0"/>
    <n v="98.4"/>
    <n v="3975135"/>
    <n v="3975135"/>
    <n v="0"/>
    <n v="-0.85"/>
    <s v="Makkah City"/>
    <n v="0.4"/>
    <n v="817.65"/>
    <n v="3839.6"/>
    <x v="1"/>
    <n v="0"/>
    <x v="1"/>
    <m/>
    <n v="0"/>
    <n v="0"/>
    <d v="2026-03-01T00:00:00"/>
    <n v="92"/>
    <n v="93"/>
    <n v="55"/>
    <x v="0"/>
    <n v="46174"/>
    <x v="7"/>
    <s v="Need to Retain"/>
    <x v="1"/>
    <x v="1"/>
    <n v="1"/>
    <m/>
  </r>
  <r>
    <x v="34"/>
    <d v="2024-09-12T00:00:00"/>
    <x v="26"/>
    <x v="35"/>
    <x v="652"/>
    <n v="338"/>
    <n v="135.20000000000002"/>
    <s v="0"/>
    <s v="0"/>
    <s v="REMOVE BUDGET (P)"/>
    <n v="0"/>
    <n v="135.20000000000002"/>
    <n v="3785193.25"/>
    <n v="0"/>
    <n v="3785193.25"/>
    <n v="-0.85"/>
    <s v="Ramzan City"/>
    <n v="0.4"/>
    <n v="627.9"/>
    <n v="2966.7"/>
    <x v="1"/>
    <m/>
    <x v="1"/>
    <m/>
    <n v="0"/>
    <n v="0"/>
    <d v="2026-03-01T00:00:00"/>
    <s v="None"/>
    <s v="Duration Doesn't Exsists"/>
    <s v="No ETA"/>
    <x v="0"/>
    <m/>
    <x v="0"/>
    <s v="Need to Remove"/>
    <x v="5"/>
    <x v="5"/>
    <m/>
    <n v="1"/>
  </r>
  <r>
    <x v="34"/>
    <d v="2024-09-12T00:00:00"/>
    <x v="26"/>
    <x v="35"/>
    <x v="653"/>
    <n v="288"/>
    <n v="115.2"/>
    <s v="0"/>
    <s v="0"/>
    <s v="NOT LIVE - RETAIN BUDGET"/>
    <n v="0"/>
    <n v="115.2"/>
    <n v="3704453.0307646398"/>
    <n v="3704453.0307646398"/>
    <n v="0"/>
    <n v="-1"/>
    <m/>
    <n v="0.4"/>
    <n v="652.56775483080003"/>
    <n v="3582.6639718776005"/>
    <x v="1"/>
    <n v="0"/>
    <x v="1"/>
    <m/>
    <n v="0"/>
    <n v="0"/>
    <d v="2026-03-01T00:00:00"/>
    <n v="61"/>
    <n v="62"/>
    <n v="24"/>
    <x v="0"/>
    <n v="46143"/>
    <x v="6"/>
    <s v="Need to Retain"/>
    <x v="1"/>
    <x v="1"/>
    <n v="1"/>
    <m/>
  </r>
  <r>
    <x v="34"/>
    <d v="2024-09-12T00:00:00"/>
    <x v="26"/>
    <x v="35"/>
    <x v="654"/>
    <n v="256"/>
    <n v="102.4"/>
    <s v="0"/>
    <s v="0"/>
    <s v="NOT LIVE - RETAIN BUDGET"/>
    <n v="0"/>
    <n v="102.4"/>
    <n v="3634440.4920000001"/>
    <n v="3634440.4920000001"/>
    <n v="0"/>
    <n v="-1"/>
    <m/>
    <n v="0.4"/>
    <n v="1069.5"/>
    <n v="1302.0999999999999"/>
    <x v="3"/>
    <n v="0"/>
    <x v="1"/>
    <m/>
    <n v="0"/>
    <n v="0"/>
    <d v="2026-03-01T00:00:00"/>
    <s v="None"/>
    <s v="Duration Doesn't Exsists"/>
    <s v="No ETA"/>
    <x v="0"/>
    <s v="Not Given By BUH"/>
    <x v="4"/>
    <s v="Need to Retain"/>
    <x v="1"/>
    <x v="1"/>
    <n v="1"/>
    <m/>
  </r>
  <r>
    <x v="34"/>
    <d v="2024-09-12T00:00:00"/>
    <x v="26"/>
    <x v="35"/>
    <x v="655"/>
    <n v="196"/>
    <n v="78.400000000000006"/>
    <s v="0"/>
    <s v="0"/>
    <s v="NOT LIVE - RETAIN BUDGET"/>
    <n v="0"/>
    <n v="78.400000000000006"/>
    <n v="3402608.5822408502"/>
    <n v="3402608.5822408497"/>
    <n v="0"/>
    <n v="-0.85"/>
    <m/>
    <n v="0.4"/>
    <n v="516.34999999999991"/>
    <n v="5522.8643602817447"/>
    <x v="1"/>
    <n v="0"/>
    <x v="1"/>
    <m/>
    <n v="0"/>
    <n v="0"/>
    <d v="2026-03-01T00:00:00"/>
    <n v="92"/>
    <n v="93"/>
    <n v="55"/>
    <x v="0"/>
    <n v="46174"/>
    <x v="7"/>
    <s v="Need to Retain"/>
    <x v="1"/>
    <x v="1"/>
    <n v="1"/>
    <m/>
  </r>
  <r>
    <x v="34"/>
    <d v="2024-09-12T00:00:00"/>
    <x v="26"/>
    <x v="35"/>
    <x v="656"/>
    <n v="330"/>
    <n v="132"/>
    <s v="0"/>
    <s v="0"/>
    <s v="NOT LIVE - RETAIN BUDGET"/>
    <n v="0"/>
    <n v="132"/>
    <n v="3310606.625"/>
    <n v="3310606.625"/>
    <n v="0"/>
    <n v="-0.85"/>
    <s v="Apna Town"/>
    <n v="0.4"/>
    <n v="434.7"/>
    <n v="3130.5499999999997"/>
    <x v="1"/>
    <n v="0"/>
    <x v="1"/>
    <m/>
    <n v="0"/>
    <n v="0"/>
    <d v="2026-03-01T00:00:00"/>
    <n v="61"/>
    <n v="62"/>
    <n v="24"/>
    <x v="0"/>
    <n v="46143"/>
    <x v="6"/>
    <s v="Need to Retain"/>
    <x v="1"/>
    <x v="1"/>
    <n v="1"/>
    <m/>
  </r>
  <r>
    <x v="34"/>
    <d v="2024-09-12T00:00:00"/>
    <x v="26"/>
    <x v="35"/>
    <x v="657"/>
    <n v="300"/>
    <n v="120"/>
    <s v="0"/>
    <s v="0"/>
    <s v="NOT LIVE - RETAIN BUDGET"/>
    <n v="0"/>
    <n v="120"/>
    <n v="3026231.25"/>
    <n v="3026231.25"/>
    <n v="0"/>
    <n v="-1"/>
    <m/>
    <n v="0.4"/>
    <n v="488.74999999999994"/>
    <n v="2704.25"/>
    <x v="1"/>
    <n v="0"/>
    <x v="1"/>
    <m/>
    <n v="0"/>
    <n v="0"/>
    <d v="2026-03-01T00:00:00"/>
    <n v="0"/>
    <n v="1"/>
    <n v="-37"/>
    <x v="0"/>
    <n v="46082"/>
    <x v="5"/>
    <s v="Need to Retain"/>
    <x v="1"/>
    <x v="1"/>
    <n v="1"/>
    <n v="2"/>
  </r>
  <r>
    <x v="48"/>
    <d v="2024-09-12T00:00:00"/>
    <x v="22"/>
    <x v="50"/>
    <x v="658"/>
    <n v="198"/>
    <n v="79.2"/>
    <s v="0"/>
    <s v="0"/>
    <s v="SWAPPED"/>
    <n v="0"/>
    <n v="79.2"/>
    <n v="2131177.9959999998"/>
    <n v="0"/>
    <n v="2131177.9959999998"/>
    <n v="-0.85000000000000009"/>
    <m/>
    <n v="0.4"/>
    <n v="409.4"/>
    <n v="1628.35"/>
    <x v="1"/>
    <m/>
    <x v="1"/>
    <m/>
    <n v="0"/>
    <n v="0"/>
    <d v="2026-03-01T00:00:00"/>
    <s v="None"/>
    <s v="Duration Doesn't Exsists"/>
    <s v="No ETA"/>
    <x v="0"/>
    <m/>
    <x v="0"/>
    <s v="Swapped by Gharmala, Gharmala Monan &amp; Chittan"/>
    <x v="9"/>
    <x v="8"/>
    <m/>
    <m/>
  </r>
  <r>
    <x v="42"/>
    <d v="2024-05-15T00:00:00"/>
    <x v="4"/>
    <x v="43"/>
    <x v="659"/>
    <n v="212"/>
    <n v="84.800000000000011"/>
    <s v="0"/>
    <s v="0"/>
    <s v="SWAPPED"/>
    <n v="0"/>
    <n v="84.800000000000011"/>
    <n v="4887798.4990918497"/>
    <n v="0"/>
    <n v="4887798.4990918497"/>
    <n v="-1"/>
    <m/>
    <n v="0.4"/>
    <n v="1079.9494335999998"/>
    <n v="2731.3401832500003"/>
    <x v="1"/>
    <m/>
    <x v="1"/>
    <m/>
    <n v="0"/>
    <n v="0"/>
    <d v="2026-03-01T00:00:00"/>
    <s v="None"/>
    <s v="Duration Doesn't Exsists"/>
    <s v="No ETA"/>
    <x v="0"/>
    <m/>
    <x v="0"/>
    <s v="Swapped with Hansa"/>
    <x v="9"/>
    <x v="8"/>
    <m/>
    <m/>
  </r>
  <r>
    <x v="34"/>
    <d v="2024-09-12T00:00:00"/>
    <x v="26"/>
    <x v="35"/>
    <x v="660"/>
    <n v="124"/>
    <n v="49.6"/>
    <s v="0"/>
    <s v="0"/>
    <s v="NOT LIVE - RETAIN BUDGET"/>
    <n v="0"/>
    <n v="49.6"/>
    <n v="1925057.75"/>
    <n v="1925057.75"/>
    <n v="0"/>
    <n v="-0.85000000000000009"/>
    <s v="Shaid Town"/>
    <n v="0.4"/>
    <n v="309.34999999999997"/>
    <n v="1497.85"/>
    <x v="1"/>
    <n v="0"/>
    <x v="1"/>
    <m/>
    <n v="0"/>
    <n v="0"/>
    <d v="2026-03-01T00:00:00"/>
    <n v="0"/>
    <n v="1"/>
    <n v="-37"/>
    <x v="0"/>
    <n v="46054"/>
    <x v="5"/>
    <s v="Need to Retain"/>
    <x v="1"/>
    <x v="1"/>
    <n v="1"/>
    <m/>
  </r>
  <r>
    <x v="34"/>
    <d v="2024-09-12T00:00:00"/>
    <x v="26"/>
    <x v="35"/>
    <x v="661"/>
    <n v="128"/>
    <n v="51.2"/>
    <s v="0"/>
    <s v="0"/>
    <s v="REMOVE BUDGET (P)"/>
    <n v="0"/>
    <n v="51.2"/>
    <n v="1875315"/>
    <n v="0"/>
    <n v="1875315"/>
    <n v="-1"/>
    <m/>
    <n v="0.4"/>
    <n v="319.7"/>
    <n v="1310.8"/>
    <x v="1"/>
    <m/>
    <x v="1"/>
    <m/>
    <n v="0"/>
    <n v="0"/>
    <d v="2026-03-01T00:00:00"/>
    <s v="None"/>
    <s v="Duration Doesn't Exsists"/>
    <s v="No ETA"/>
    <x v="0"/>
    <m/>
    <x v="0"/>
    <s v="Need to Remove"/>
    <x v="5"/>
    <x v="5"/>
    <m/>
    <m/>
  </r>
  <r>
    <x v="34"/>
    <d v="2024-09-12T00:00:00"/>
    <x v="26"/>
    <x v="35"/>
    <x v="662"/>
    <n v="102"/>
    <n v="40.800000000000004"/>
    <s v="0"/>
    <s v="0"/>
    <s v="NOT LIVE - RETAIN BUDGET"/>
    <n v="0"/>
    <n v="40.800000000000004"/>
    <n v="1806180.75"/>
    <n v="1806180.75"/>
    <n v="0"/>
    <n v="-1"/>
    <s v="Al Rehmat City"/>
    <n v="0.4"/>
    <n v="341.54999999999995"/>
    <n v="1448.55"/>
    <x v="1"/>
    <n v="0"/>
    <x v="1"/>
    <m/>
    <n v="0"/>
    <n v="0"/>
    <d v="2026-03-01T00:00:00"/>
    <n v="92"/>
    <n v="93"/>
    <n v="55"/>
    <x v="0"/>
    <n v="46174"/>
    <x v="7"/>
    <s v="Need to Retain"/>
    <x v="1"/>
    <x v="1"/>
    <n v="1"/>
    <n v="1"/>
  </r>
  <r>
    <x v="42"/>
    <d v="2024-05-15T00:00:00"/>
    <x v="4"/>
    <x v="43"/>
    <x v="663"/>
    <n v="346"/>
    <n v="138.4"/>
    <s v="0"/>
    <s v="0"/>
    <s v="SWAPPED"/>
    <n v="0"/>
    <n v="138.4"/>
    <n v="11269033.0772538"/>
    <n v="0"/>
    <n v="11269033.077253848"/>
    <n v="-0.76500000000000001"/>
    <m/>
    <n v="0.4"/>
    <n v="2155.1645943499998"/>
    <n v="5318.6079254999986"/>
    <x v="1"/>
    <m/>
    <x v="1"/>
    <m/>
    <n v="0"/>
    <n v="0"/>
    <d v="2026-03-01T00:00:00"/>
    <s v="None"/>
    <s v="Duration Doesn't Exsists"/>
    <s v="No ETA"/>
    <x v="0"/>
    <m/>
    <x v="0"/>
    <s v="Swapped with Hansa"/>
    <x v="9"/>
    <x v="8"/>
    <m/>
    <m/>
  </r>
  <r>
    <x v="49"/>
    <d v="2024-09-14T00:00:00"/>
    <x v="21"/>
    <x v="51"/>
    <x v="664"/>
    <n v="340"/>
    <n v="136"/>
    <s v="0"/>
    <s v="0"/>
    <s v="SWAPPED"/>
    <n v="0"/>
    <n v="136"/>
    <n v="4566394"/>
    <n v="0"/>
    <n v="4566394"/>
    <n v="-0.63749999999999996"/>
    <m/>
    <n v="0.4"/>
    <n v="845.24999999999989"/>
    <n v="3726.4500000000003"/>
    <x v="1"/>
    <m/>
    <x v="1"/>
    <m/>
    <n v="0"/>
    <n v="0"/>
    <d v="2026-03-01T00:00:00"/>
    <s v="None"/>
    <s v="Duration Doesn't Exsists"/>
    <s v="No ETA"/>
    <x v="0"/>
    <m/>
    <x v="0"/>
    <s v="has been swapped with new muhabbatabad"/>
    <x v="9"/>
    <x v="8"/>
    <s v="budget will be provided by ODN for new area"/>
    <m/>
  </r>
  <r>
    <x v="49"/>
    <d v="2024-09-14T00:00:00"/>
    <x v="21"/>
    <x v="51"/>
    <x v="665"/>
    <n v="456"/>
    <n v="182.4"/>
    <s v="0"/>
    <s v="0"/>
    <s v="SWAPPED"/>
    <n v="0"/>
    <n v="182.4"/>
    <n v="5853007.9000000004"/>
    <n v="0"/>
    <n v="5853007.9000000004"/>
    <n v="-1"/>
    <m/>
    <n v="0.4"/>
    <n v="1220.1499999999999"/>
    <n v="4251.57"/>
    <x v="1"/>
    <m/>
    <x v="1"/>
    <m/>
    <n v="0"/>
    <n v="0"/>
    <d v="2026-03-01T00:00:00"/>
    <s v="None"/>
    <s v="Duration Doesn't Exsists"/>
    <s v="No ETA"/>
    <x v="0"/>
    <m/>
    <x v="0"/>
    <s v="has been swapped with new muhabbatabad"/>
    <x v="9"/>
    <x v="8"/>
    <s v="budget will be provided by ODN for new area"/>
    <m/>
  </r>
  <r>
    <x v="33"/>
    <d v="2024-09-12T00:00:00"/>
    <x v="18"/>
    <x v="34"/>
    <x v="666"/>
    <n v="714"/>
    <n v="285.60000000000002"/>
    <n v="285.60000000000002"/>
    <n v="714"/>
    <s v="LIVE - 100% Completed"/>
    <n v="1"/>
    <n v="285.60000000000002"/>
    <n v="9380343.8632069994"/>
    <n v="1407051.5794810499"/>
    <n v="7973292.2837259509"/>
    <n v="-0.76500000000000001"/>
    <m/>
    <n v="0.4"/>
    <n v="2059.4"/>
    <n v="10671.791880050001"/>
    <x v="1"/>
    <n v="0.15"/>
    <x v="2"/>
    <s v="Hybrid"/>
    <n v="1"/>
    <n v="1"/>
    <d v="2026-03-01T00:00:00"/>
    <s v="None"/>
    <s v="Duration Doesn't Exsists"/>
    <s v="No ETA"/>
    <x v="1"/>
    <m/>
    <x v="0"/>
    <m/>
    <x v="2"/>
    <x v="2"/>
    <m/>
    <m/>
  </r>
  <r>
    <x v="33"/>
    <d v="2024-09-12T00:00:00"/>
    <x v="18"/>
    <x v="34"/>
    <x v="667"/>
    <n v="450"/>
    <n v="180"/>
    <n v="180"/>
    <n v="450"/>
    <s v="LIVE - 100% Completed"/>
    <n v="1"/>
    <n v="180"/>
    <n v="4099485.6015770002"/>
    <n v="614922.84023654996"/>
    <n v="3484562.7613404505"/>
    <n v="-1"/>
    <m/>
    <n v="0.4"/>
    <n v="0"/>
    <n v="11096.825725550001"/>
    <x v="3"/>
    <n v="0.15"/>
    <x v="2"/>
    <s v="Arial"/>
    <n v="1"/>
    <n v="1"/>
    <d v="2026-03-01T00:00:00"/>
    <s v="None"/>
    <s v="Duration Doesn't Exsists"/>
    <s v="No ETA"/>
    <x v="1"/>
    <m/>
    <x v="0"/>
    <m/>
    <x v="2"/>
    <x v="2"/>
    <m/>
    <m/>
  </r>
  <r>
    <x v="33"/>
    <d v="2024-09-12T00:00:00"/>
    <x v="0"/>
    <x v="34"/>
    <x v="0"/>
    <n v="0"/>
    <n v="0"/>
    <s v="0"/>
    <s v="0"/>
    <s v="FEEDER ETC WORK - RETAIN BUDGET"/>
    <n v="0"/>
    <n v="0"/>
    <n v="3740300"/>
    <n v="1870150"/>
    <n v="1870150"/>
    <n v="-1"/>
    <m/>
    <m/>
    <n v="1200"/>
    <n v="0"/>
    <x v="0"/>
    <n v="0.5"/>
    <x v="0"/>
    <m/>
    <n v="0"/>
    <n v="0"/>
    <d v="2026-03-01T00:00:00"/>
    <s v="None"/>
    <s v="Duration Doesn't Exsists"/>
    <s v="No ETA"/>
    <x v="0"/>
    <m/>
    <x v="0"/>
    <m/>
    <x v="0"/>
    <x v="0"/>
    <m/>
    <m/>
  </r>
  <r>
    <x v="33"/>
    <d v="2024-09-12T00:00:00"/>
    <x v="0"/>
    <x v="34"/>
    <x v="17"/>
    <n v="0"/>
    <n v="0"/>
    <s v="0"/>
    <s v="0"/>
    <s v="FEEDER ETC WORK - RETAIN BUDGET"/>
    <n v="0"/>
    <n v="0"/>
    <n v="990000"/>
    <n v="495000"/>
    <n v="495000"/>
    <n v="-0.5"/>
    <m/>
    <m/>
    <m/>
    <n v="0"/>
    <x v="0"/>
    <n v="0.5"/>
    <x v="0"/>
    <m/>
    <n v="0"/>
    <n v="0"/>
    <d v="2026-03-01T00:00:00"/>
    <s v="None"/>
    <s v="Duration Doesn't Exsists"/>
    <s v="No ETA"/>
    <x v="0"/>
    <m/>
    <x v="0"/>
    <m/>
    <x v="0"/>
    <x v="0"/>
    <m/>
    <m/>
  </r>
  <r>
    <x v="50"/>
    <d v="2024-09-14T00:00:00"/>
    <x v="30"/>
    <x v="52"/>
    <x v="668"/>
    <n v="730"/>
    <n v="292"/>
    <n v="292"/>
    <n v="730"/>
    <s v="LIVE - 100% Completed"/>
    <n v="1"/>
    <n v="292"/>
    <n v="19016409.854543298"/>
    <n v="2852461.4781814949"/>
    <n v="16163948.376361763"/>
    <n v="-1"/>
    <m/>
    <n v="0.4"/>
    <n v="9446.7365424000018"/>
    <n v="6730.9250112500004"/>
    <x v="2"/>
    <n v="0.15"/>
    <x v="2"/>
    <m/>
    <n v="1"/>
    <n v="1"/>
    <d v="2026-03-01T00:00:00"/>
    <s v="None"/>
    <s v="Duration Doesn't Exsists"/>
    <s v="No ETA"/>
    <x v="1"/>
    <m/>
    <x v="0"/>
    <m/>
    <x v="2"/>
    <x v="2"/>
    <m/>
    <m/>
  </r>
  <r>
    <x v="50"/>
    <d v="2024-09-14T00:00:00"/>
    <x v="30"/>
    <x v="52"/>
    <x v="669"/>
    <n v="1750"/>
    <n v="700"/>
    <s v="0"/>
    <s v="0"/>
    <s v="REMOVE BUDGET (P)"/>
    <n v="0"/>
    <n v="700"/>
    <n v="15880849.536"/>
    <n v="0"/>
    <n v="15880849.535999998"/>
    <n v="-1"/>
    <m/>
    <n v="0.4"/>
    <n v="2536.8999999999996"/>
    <n v="13315.190499999997"/>
    <x v="1"/>
    <m/>
    <x v="1"/>
    <m/>
    <n v="0"/>
    <n v="0"/>
    <d v="2026-03-01T00:00:00"/>
    <s v="None"/>
    <s v="Duration Doesn't Exsists"/>
    <s v="No ETA"/>
    <x v="0"/>
    <m/>
    <x v="0"/>
    <s v="Need to remove from Budget"/>
    <x v="5"/>
    <x v="5"/>
    <m/>
    <m/>
  </r>
  <r>
    <x v="50"/>
    <d v="2024-09-14T00:00:00"/>
    <x v="0"/>
    <x v="52"/>
    <x v="0"/>
    <n v="0"/>
    <n v="0"/>
    <s v="0"/>
    <s v="0"/>
    <s v="FEEDER ETC WORK - RETAIN BUDGET"/>
    <n v="0"/>
    <n v="0"/>
    <n v="10936748"/>
    <n v="5468374"/>
    <n v="5468374"/>
    <n v="-1"/>
    <m/>
    <m/>
    <n v="3458"/>
    <n v="0"/>
    <x v="0"/>
    <n v="0.5"/>
    <x v="0"/>
    <m/>
    <n v="0"/>
    <n v="0"/>
    <d v="2026-03-01T00:00:00"/>
    <s v="None"/>
    <s v="Duration Doesn't Exsists"/>
    <s v="No ETA"/>
    <x v="0"/>
    <m/>
    <x v="0"/>
    <m/>
    <x v="0"/>
    <x v="0"/>
    <m/>
    <m/>
  </r>
  <r>
    <x v="50"/>
    <d v="2024-09-14T00:00:00"/>
    <x v="30"/>
    <x v="52"/>
    <x v="670"/>
    <n v="716"/>
    <n v="286.40000000000003"/>
    <s v="0"/>
    <s v="0"/>
    <s v="REMOVE BUDGET (P)"/>
    <n v="0"/>
    <n v="286.40000000000003"/>
    <n v="5951202.7240000004"/>
    <n v="0"/>
    <n v="5951202.7239999995"/>
    <n v="-0.85"/>
    <m/>
    <n v="0.4"/>
    <n v="1017.75"/>
    <n v="5530.4740000000011"/>
    <x v="1"/>
    <m/>
    <x v="1"/>
    <m/>
    <n v="0"/>
    <n v="0"/>
    <d v="2026-03-01T00:00:00"/>
    <s v="None"/>
    <s v="Duration Doesn't Exsists"/>
    <s v="No ETA"/>
    <x v="0"/>
    <m/>
    <x v="0"/>
    <s v="Need to remove from Budget"/>
    <x v="5"/>
    <x v="5"/>
    <m/>
    <m/>
  </r>
  <r>
    <x v="50"/>
    <d v="2024-09-14T00:00:00"/>
    <x v="0"/>
    <x v="52"/>
    <x v="17"/>
    <n v="0"/>
    <n v="0"/>
    <s v="0"/>
    <s v="0"/>
    <s v="FEEDER ETC WORK - RETAIN BUDGET"/>
    <n v="0"/>
    <n v="0"/>
    <n v="1080000"/>
    <n v="540000"/>
    <n v="540000"/>
    <n v="-1"/>
    <m/>
    <m/>
    <n v="0"/>
    <n v="0"/>
    <x v="0"/>
    <n v="0.5"/>
    <x v="0"/>
    <m/>
    <n v="0"/>
    <n v="0"/>
    <d v="2026-03-01T00:00:00"/>
    <s v="None"/>
    <s v="Duration Doesn't Exsists"/>
    <s v="No ETA"/>
    <x v="0"/>
    <m/>
    <x v="0"/>
    <m/>
    <x v="0"/>
    <x v="0"/>
    <m/>
    <m/>
  </r>
  <r>
    <x v="51"/>
    <d v="2024-09-14T00:00:00"/>
    <x v="0"/>
    <x v="11"/>
    <x v="0"/>
    <n v="0"/>
    <n v="0"/>
    <s v="0"/>
    <s v="0"/>
    <s v="FEEDER ETC WORK - RETAIN BUDGET"/>
    <n v="0"/>
    <n v="0"/>
    <n v="44351050"/>
    <n v="22175525"/>
    <n v="22175525"/>
    <n v="-1"/>
    <m/>
    <m/>
    <n v="15360"/>
    <n v="0"/>
    <x v="0"/>
    <n v="0.5"/>
    <x v="0"/>
    <m/>
    <n v="0"/>
    <n v="0"/>
    <d v="2026-03-01T00:00:00"/>
    <s v="None"/>
    <s v="Duration Doesn't Exsists"/>
    <s v="No ETA"/>
    <x v="0"/>
    <m/>
    <x v="0"/>
    <m/>
    <x v="0"/>
    <x v="0"/>
    <m/>
    <m/>
  </r>
  <r>
    <x v="52"/>
    <d v="2022-12-29T00:00:00"/>
    <x v="9"/>
    <x v="53"/>
    <x v="671"/>
    <n v="518"/>
    <n v="259"/>
    <s v="0"/>
    <s v="0"/>
    <s v="SWAPPED"/>
    <n v="0"/>
    <n v="259"/>
    <n v="12724227.825299099"/>
    <n v="0"/>
    <n v="12724227.825299103"/>
    <n v="-1"/>
    <m/>
    <n v="0.5"/>
    <n v="6884.6077050000013"/>
    <n v="6437.5466100000012"/>
    <x v="2"/>
    <m/>
    <x v="1"/>
    <m/>
    <n v="0"/>
    <n v="0"/>
    <d v="2026-03-01T00:00:00"/>
    <s v="None"/>
    <s v="Duration Doesn't Exsists"/>
    <s v="No ETA"/>
    <x v="0"/>
    <m/>
    <x v="0"/>
    <s v="Pace City and White House Scoiety Swapped"/>
    <x v="9"/>
    <x v="8"/>
    <m/>
    <m/>
  </r>
  <r>
    <x v="36"/>
    <d v="2024-05-16T00:00:00"/>
    <x v="11"/>
    <x v="37"/>
    <x v="672"/>
    <n v="472"/>
    <n v="188.8"/>
    <s v="0"/>
    <s v="0"/>
    <s v="SWAPPED"/>
    <n v="0"/>
    <n v="188.8"/>
    <n v="6238771.2690000003"/>
    <n v="0"/>
    <n v="6238771.2690000003"/>
    <n v="-1"/>
    <m/>
    <n v="0.4"/>
    <n v="1938.3435000000002"/>
    <n v="1150.5340000000001"/>
    <x v="2"/>
    <m/>
    <x v="1"/>
    <m/>
    <n v="0"/>
    <n v="0"/>
    <d v="2026-03-01T00:00:00"/>
    <s v="None"/>
    <s v="Duration Doesn't Exsists"/>
    <s v="No ETA"/>
    <x v="0"/>
    <m/>
    <x v="0"/>
    <s v="Swapped with Askari-12"/>
    <x v="9"/>
    <x v="8"/>
    <m/>
    <m/>
  </r>
  <r>
    <x v="51"/>
    <d v="2024-09-14T00:00:00"/>
    <x v="11"/>
    <x v="11"/>
    <x v="673"/>
    <n v="1824"/>
    <n v="729.6"/>
    <s v="0"/>
    <s v="0"/>
    <s v="NOT LIVE - RETAIN BUDGET"/>
    <n v="0"/>
    <n v="729.6"/>
    <n v="14597310.504000001"/>
    <n v="14597310.504000001"/>
    <n v="0"/>
    <n v="-1"/>
    <m/>
    <n v="0.4"/>
    <n v="2572.5499999999997"/>
    <n v="15725.075999999994"/>
    <x v="1"/>
    <n v="0"/>
    <x v="1"/>
    <m/>
    <n v="0"/>
    <n v="0"/>
    <d v="2026-03-01T00:00:00"/>
    <s v="None"/>
    <s v="Duration Doesn't Exsists"/>
    <s v="No ETA"/>
    <x v="0"/>
    <s v="Not Given By BUH"/>
    <x v="4"/>
    <s v="Need to retian"/>
    <x v="1"/>
    <x v="1"/>
    <n v="2"/>
    <m/>
  </r>
  <r>
    <x v="36"/>
    <d v="2024-05-16T00:00:00"/>
    <x v="11"/>
    <x v="37"/>
    <x v="674"/>
    <n v="964"/>
    <n v="385.6"/>
    <s v="0"/>
    <s v="0"/>
    <s v="SWAPPED"/>
    <n v="0"/>
    <n v="385.6"/>
    <n v="14207822.697000001"/>
    <n v="0"/>
    <n v="14207822.697000001"/>
    <n v="-0.5"/>
    <m/>
    <n v="0.4"/>
    <n v="4421.6684999999998"/>
    <n v="3298.8339999999998"/>
    <x v="2"/>
    <m/>
    <x v="1"/>
    <m/>
    <n v="0"/>
    <n v="0"/>
    <d v="2026-03-01T00:00:00"/>
    <s v="None"/>
    <s v="Duration Doesn't Exsists"/>
    <s v="No ETA"/>
    <x v="0"/>
    <m/>
    <x v="0"/>
    <s v="Swapped with Askari-12"/>
    <x v="9"/>
    <x v="8"/>
    <m/>
    <m/>
  </r>
  <r>
    <x v="51"/>
    <d v="2024-09-14T00:00:00"/>
    <x v="11"/>
    <x v="11"/>
    <x v="675"/>
    <n v="1758"/>
    <n v="703.2"/>
    <s v="0"/>
    <s v="0"/>
    <s v="SWAPPED"/>
    <n v="0"/>
    <n v="703.2"/>
    <n v="17094645.258000001"/>
    <n v="0"/>
    <n v="17094645.258000001"/>
    <n v="-1"/>
    <m/>
    <n v="0.4"/>
    <n v="2826.7"/>
    <n v="19588.600999999999"/>
    <x v="1"/>
    <m/>
    <x v="1"/>
    <m/>
    <n v="0"/>
    <n v="0"/>
    <d v="2026-03-01T00:00:00"/>
    <s v="None"/>
    <s v="Duration Doesn't Exsists"/>
    <s v="No ETA"/>
    <x v="0"/>
    <m/>
    <x v="0"/>
    <s v="Swapped with G-16 developed part only"/>
    <x v="9"/>
    <x v="8"/>
    <m/>
    <m/>
  </r>
  <r>
    <x v="51"/>
    <d v="2024-09-14T00:00:00"/>
    <x v="11"/>
    <x v="11"/>
    <x v="676"/>
    <n v="528"/>
    <n v="211.20000000000002"/>
    <s v="0"/>
    <s v="0"/>
    <s v="NOT LIVE - RETAIN BUDGET"/>
    <n v="0"/>
    <n v="211.20000000000002"/>
    <n v="6570635.5599999996"/>
    <n v="6570635.5599999996"/>
    <n v="0"/>
    <n v="-0.85"/>
    <m/>
    <n v="0.4"/>
    <n v="1237.3999999999999"/>
    <n v="5636.1789999999983"/>
    <x v="1"/>
    <n v="0"/>
    <x v="1"/>
    <m/>
    <n v="0"/>
    <n v="0"/>
    <d v="2026-03-01T00:00:00"/>
    <s v="None"/>
    <s v="Duration Doesn't Exsists"/>
    <s v="No ETA"/>
    <x v="0"/>
    <s v="Not Given By BUH"/>
    <x v="4"/>
    <s v="Need to retian"/>
    <x v="1"/>
    <x v="1"/>
    <n v="2"/>
    <m/>
  </r>
  <r>
    <x v="51"/>
    <d v="2024-09-14T00:00:00"/>
    <x v="11"/>
    <x v="11"/>
    <x v="677"/>
    <n v="1082"/>
    <n v="432.8"/>
    <n v="432.8"/>
    <n v="1082"/>
    <s v="LIVE - 100% Completed"/>
    <n v="1"/>
    <n v="432.8"/>
    <n v="5650821.2620000001"/>
    <n v="847623.18929999997"/>
    <n v="4803198.0727000004"/>
    <n v="-0.85"/>
    <m/>
    <n v="0.4"/>
    <n v="1150"/>
    <n v="1767.3904999999997"/>
    <x v="1"/>
    <n v="0.15"/>
    <x v="2"/>
    <s v="Hybrid"/>
    <n v="1"/>
    <n v="1"/>
    <d v="2026-03-01T00:00:00"/>
    <s v="None"/>
    <s v="Duration Doesn't Exsists"/>
    <s v="No ETA"/>
    <x v="1"/>
    <m/>
    <x v="0"/>
    <m/>
    <x v="2"/>
    <x v="2"/>
    <m/>
    <m/>
  </r>
  <r>
    <x v="51"/>
    <d v="2024-09-14T00:00:00"/>
    <x v="0"/>
    <x v="11"/>
    <x v="17"/>
    <n v="0"/>
    <n v="0"/>
    <s v="0"/>
    <s v="0"/>
    <s v="FEEDER ETC WORK - RETAIN BUDGET"/>
    <n v="0"/>
    <n v="0"/>
    <n v="2610000"/>
    <n v="1305000"/>
    <n v="1305000"/>
    <n v="-1"/>
    <m/>
    <m/>
    <n v="0"/>
    <n v="0"/>
    <x v="0"/>
    <n v="0.5"/>
    <x v="0"/>
    <m/>
    <n v="0"/>
    <n v="0"/>
    <d v="2026-03-01T00:00:00"/>
    <s v="None"/>
    <s v="Duration Doesn't Exsists"/>
    <s v="No ETA"/>
    <x v="0"/>
    <m/>
    <x v="0"/>
    <m/>
    <x v="0"/>
    <x v="0"/>
    <m/>
    <m/>
  </r>
  <r>
    <x v="51"/>
    <d v="2024-09-14T00:00:00"/>
    <x v="0"/>
    <x v="11"/>
    <x v="266"/>
    <n v="0"/>
    <n v="0"/>
    <s v="0"/>
    <s v="0"/>
    <s v="FEEDER ETC WORK - RETAIN BUDGET"/>
    <n v="0"/>
    <n v="0"/>
    <n v="650000"/>
    <n v="325000"/>
    <n v="325000"/>
    <n v="-1"/>
    <m/>
    <m/>
    <n v="0"/>
    <n v="0"/>
    <x v="0"/>
    <n v="0.5"/>
    <x v="0"/>
    <m/>
    <n v="0"/>
    <n v="0"/>
    <d v="2026-03-01T00:00:00"/>
    <s v="None"/>
    <s v="Duration Doesn't Exsists"/>
    <s v="No ETA"/>
    <x v="0"/>
    <m/>
    <x v="0"/>
    <m/>
    <x v="0"/>
    <x v="0"/>
    <m/>
    <m/>
  </r>
  <r>
    <x v="53"/>
    <d v="2024-09-14T00:00:00"/>
    <x v="0"/>
    <x v="31"/>
    <x v="0"/>
    <n v="0"/>
    <n v="0"/>
    <s v="0"/>
    <s v="0"/>
    <s v="FEEDER ETC WORK - RETAIN BUDGET"/>
    <n v="0"/>
    <n v="0"/>
    <n v="39500434"/>
    <n v="19750217"/>
    <n v="19750217"/>
    <n v="-0.85"/>
    <m/>
    <m/>
    <n v="9114"/>
    <n v="0"/>
    <x v="0"/>
    <n v="0.5"/>
    <x v="0"/>
    <m/>
    <n v="0"/>
    <n v="0"/>
    <d v="2026-03-01T00:00:00"/>
    <s v="None"/>
    <s v="Duration Doesn't Exsists"/>
    <s v="No ETA"/>
    <x v="0"/>
    <m/>
    <x v="0"/>
    <m/>
    <x v="0"/>
    <x v="0"/>
    <m/>
    <m/>
  </r>
  <r>
    <x v="53"/>
    <d v="2024-09-14T00:00:00"/>
    <x v="23"/>
    <x v="31"/>
    <x v="678"/>
    <n v="1128"/>
    <n v="451.20000000000005"/>
    <s v="0"/>
    <s v="0"/>
    <s v="NOT LIVE - RETAIN BUDGET"/>
    <n v="0.7"/>
    <n v="451.20000000000005"/>
    <n v="26117780.8484919"/>
    <n v="10577701.24363922"/>
    <n v="15540079.60485268"/>
    <n v="-0.85"/>
    <m/>
    <n v="0.4"/>
    <n v="12333.8320353"/>
    <n v="8614.3923337499982"/>
    <x v="1"/>
    <n v="0.7"/>
    <x v="1"/>
    <m/>
    <n v="0.7"/>
    <n v="0.7"/>
    <d v="2026-03-01T00:00:00"/>
    <n v="61"/>
    <n v="62"/>
    <n v="24"/>
    <x v="2"/>
    <s v="2 Months"/>
    <x v="6"/>
    <s v="Only Cable Pulling Pending"/>
    <x v="4"/>
    <x v="1"/>
    <n v="1"/>
    <m/>
  </r>
  <r>
    <x v="53"/>
    <d v="2024-09-14T00:00:00"/>
    <x v="23"/>
    <x v="31"/>
    <x v="679"/>
    <n v="1662"/>
    <n v="664.80000000000007"/>
    <s v="0"/>
    <s v="0"/>
    <s v="NOT LIVE - RETAIN BUDGET"/>
    <n v="0.7"/>
    <n v="664.80000000000007"/>
    <n v="15887336.15"/>
    <n v="6434371.1407500003"/>
    <n v="9452965.0092500001"/>
    <n v="-1"/>
    <m/>
    <n v="0.4"/>
    <n v="2400.0499999999997"/>
    <n v="13385"/>
    <x v="1"/>
    <n v="0.7"/>
    <x v="1"/>
    <m/>
    <n v="0.7"/>
    <n v="0.7"/>
    <d v="2026-03-01T00:00:00"/>
    <n v="31"/>
    <n v="32"/>
    <n v="-6"/>
    <x v="2"/>
    <s v="1 Month"/>
    <x v="3"/>
    <s v="Only Cable Pulling Pending"/>
    <x v="4"/>
    <x v="1"/>
    <n v="1"/>
    <m/>
  </r>
  <r>
    <x v="51"/>
    <d v="2024-09-14T00:00:00"/>
    <x v="11"/>
    <x v="11"/>
    <x v="680"/>
    <n v="1470"/>
    <n v="588"/>
    <s v="0"/>
    <s v="0"/>
    <s v="SWAPPED"/>
    <n v="0"/>
    <n v="588"/>
    <n v="16562638.707118001"/>
    <n v="0"/>
    <n v="16562638.707118001"/>
    <n v="-0.85"/>
    <m/>
    <n v="0.4"/>
    <n v="3055.5499999999997"/>
    <n v="20330.037193699998"/>
    <x v="1"/>
    <m/>
    <x v="1"/>
    <m/>
    <n v="0"/>
    <n v="0"/>
    <d v="2026-03-01T00:00:00"/>
    <s v="None"/>
    <s v="Duration Doesn't Exsists"/>
    <s v="No ETA"/>
    <x v="0"/>
    <m/>
    <x v="0"/>
    <s v="Swapped with G-16 developed part only"/>
    <x v="9"/>
    <x v="8"/>
    <m/>
    <m/>
  </r>
  <r>
    <x v="53"/>
    <d v="2024-09-14T00:00:00"/>
    <x v="23"/>
    <x v="31"/>
    <x v="681"/>
    <n v="1116"/>
    <n v="446.40000000000003"/>
    <s v="0"/>
    <s v="0"/>
    <s v="NOT LIVE - RETAIN BUDGET"/>
    <n v="0.7"/>
    <n v="446.40000000000003"/>
    <n v="13011483.608642099"/>
    <n v="5269650.8615000509"/>
    <n v="7741832.7471420784"/>
    <n v="-1"/>
    <m/>
    <n v="0.4"/>
    <n v="2303.1271926999998"/>
    <n v="7689.0743574999997"/>
    <x v="1"/>
    <n v="0.7"/>
    <x v="1"/>
    <m/>
    <n v="0.7"/>
    <n v="0.7"/>
    <d v="2026-03-01T00:00:00"/>
    <n v="31"/>
    <n v="32"/>
    <n v="-6"/>
    <x v="2"/>
    <s v="1 Month"/>
    <x v="3"/>
    <s v="Only Cable Pulling Pending"/>
    <x v="4"/>
    <x v="1"/>
    <n v="1"/>
    <m/>
  </r>
  <r>
    <x v="53"/>
    <d v="2024-09-14T00:00:00"/>
    <x v="23"/>
    <x v="31"/>
    <x v="682"/>
    <n v="1432"/>
    <n v="572.80000000000007"/>
    <n v="572.80000000000007"/>
    <n v="1432"/>
    <s v="LIVE - 100% Completed"/>
    <n v="1"/>
    <n v="572.80000000000007"/>
    <n v="9902784.1803169195"/>
    <n v="1485417.6270475378"/>
    <n v="8417366.5532693807"/>
    <n v="-1"/>
    <m/>
    <n v="0.4"/>
    <n v="1778.9489146000003"/>
    <n v="8959.2065737499997"/>
    <x v="1"/>
    <n v="0.15"/>
    <x v="2"/>
    <s v="Hybrid"/>
    <n v="1"/>
    <n v="1"/>
    <d v="2026-03-01T00:00:00"/>
    <s v="None"/>
    <s v="Duration Doesn't Exsists"/>
    <s v="No ETA"/>
    <x v="1"/>
    <m/>
    <x v="0"/>
    <m/>
    <x v="2"/>
    <x v="2"/>
    <m/>
    <m/>
  </r>
  <r>
    <x v="53"/>
    <d v="2024-09-14T00:00:00"/>
    <x v="23"/>
    <x v="31"/>
    <x v="683"/>
    <n v="670"/>
    <n v="268"/>
    <s v="0"/>
    <s v="0"/>
    <s v="NOT LIVE - RETAIN BUDGET"/>
    <n v="0.7"/>
    <n v="268"/>
    <n v="8501572.75"/>
    <n v="3443136.9637500001"/>
    <n v="5058435.7862499999"/>
    <n v="-0.76500000000000001"/>
    <m/>
    <n v="0.4"/>
    <n v="1472"/>
    <n v="8346.25"/>
    <x v="1"/>
    <n v="0.7"/>
    <x v="1"/>
    <m/>
    <n v="0.7"/>
    <n v="0.7"/>
    <d v="2026-03-01T00:00:00"/>
    <n v="61"/>
    <n v="62"/>
    <n v="24"/>
    <x v="2"/>
    <s v="2 Months"/>
    <x v="6"/>
    <s v="This Colony linked with the DPLC backup connectivity; once completed, the area will go live."/>
    <x v="9"/>
    <x v="1"/>
    <n v="1"/>
    <m/>
  </r>
  <r>
    <x v="53"/>
    <d v="2024-09-14T00:00:00"/>
    <x v="23"/>
    <x v="31"/>
    <x v="684"/>
    <n v="970"/>
    <n v="388"/>
    <n v="388"/>
    <n v="970"/>
    <s v="LIVE - 100% Completed"/>
    <n v="1"/>
    <n v="388"/>
    <n v="8437067.8959999997"/>
    <n v="1265560.1843999999"/>
    <n v="7171507.7116000019"/>
    <n v="-1"/>
    <m/>
    <n v="0.4"/>
    <n v="952.19999999999993"/>
    <n v="7663.75"/>
    <x v="1"/>
    <n v="0.15"/>
    <x v="2"/>
    <s v="Hybrid"/>
    <n v="1"/>
    <n v="1"/>
    <d v="2026-03-01T00:00:00"/>
    <s v="None"/>
    <s v="Duration Doesn't Exsists"/>
    <s v="No ETA"/>
    <x v="1"/>
    <m/>
    <x v="0"/>
    <m/>
    <x v="2"/>
    <x v="2"/>
    <m/>
    <m/>
  </r>
  <r>
    <x v="53"/>
    <d v="2024-09-14T00:00:00"/>
    <x v="23"/>
    <x v="31"/>
    <x v="685"/>
    <n v="622"/>
    <n v="248.8"/>
    <s v="0"/>
    <s v="0"/>
    <s v="NOT LIVE - RETAIN BUDGET"/>
    <n v="0.7"/>
    <n v="248.8"/>
    <n v="7805702.1860813498"/>
    <n v="3161309.3853629464"/>
    <n v="4644392.8007184025"/>
    <n v="-0.85000000000000009"/>
    <m/>
    <n v="0.4"/>
    <n v="1345.8837917999999"/>
    <n v="5490.2794137499995"/>
    <x v="1"/>
    <n v="0.7"/>
    <x v="1"/>
    <m/>
    <n v="0.7"/>
    <n v="0.7"/>
    <d v="2026-03-01T00:00:00"/>
    <n v="31"/>
    <n v="32"/>
    <n v="-6"/>
    <x v="2"/>
    <s v="1 Month"/>
    <x v="3"/>
    <s v="Only Cable Pulling Pending"/>
    <x v="4"/>
    <x v="1"/>
    <n v="1"/>
    <m/>
  </r>
  <r>
    <x v="53"/>
    <d v="2024-09-14T00:00:00"/>
    <x v="23"/>
    <x v="31"/>
    <x v="686"/>
    <n v="1038"/>
    <n v="415.20000000000005"/>
    <n v="415.20000000000005"/>
    <n v="1038"/>
    <s v="LIVE - 100% Completed"/>
    <n v="1"/>
    <n v="415.20000000000005"/>
    <n v="7733889.0634741699"/>
    <n v="1160083.3595211254"/>
    <n v="6573805.7039530408"/>
    <n v="-1"/>
    <m/>
    <n v="0.4"/>
    <n v="977.03908300000001"/>
    <n v="7095.4977387499985"/>
    <x v="1"/>
    <n v="0.15"/>
    <x v="2"/>
    <s v="Hybrid"/>
    <n v="1"/>
    <n v="1"/>
    <d v="2026-03-01T00:00:00"/>
    <s v="None"/>
    <s v="Duration Doesn't Exsists"/>
    <s v="No ETA"/>
    <x v="1"/>
    <m/>
    <x v="0"/>
    <m/>
    <x v="2"/>
    <x v="2"/>
    <m/>
    <m/>
  </r>
  <r>
    <x v="53"/>
    <d v="2024-09-14T00:00:00"/>
    <x v="23"/>
    <x v="31"/>
    <x v="687"/>
    <n v="480"/>
    <n v="192"/>
    <s v="0"/>
    <s v="0"/>
    <s v="NOT LIVE - RETAIN BUDGET"/>
    <n v="0.7"/>
    <n v="192"/>
    <n v="7111635.2000000002"/>
    <n v="2880212.2560000005"/>
    <n v="4231422.9440000001"/>
    <n v="-1"/>
    <m/>
    <n v="0.4"/>
    <n v="1465.1"/>
    <n v="6090"/>
    <x v="1"/>
    <n v="0.7"/>
    <x v="1"/>
    <m/>
    <n v="0.7"/>
    <n v="0.7"/>
    <d v="2026-03-01T00:00:00"/>
    <n v="61"/>
    <n v="62"/>
    <n v="24"/>
    <x v="2"/>
    <s v="2 Months"/>
    <x v="6"/>
    <s v="This Colony linked with the DPLC backup connectivity; once completed, the area will go live."/>
    <x v="9"/>
    <x v="1"/>
    <n v="1"/>
    <m/>
  </r>
  <r>
    <x v="53"/>
    <d v="2024-09-14T00:00:00"/>
    <x v="23"/>
    <x v="31"/>
    <x v="688"/>
    <n v="792"/>
    <n v="316.8"/>
    <s v="0"/>
    <s v="0"/>
    <s v="REMOVE BUDGET (P)"/>
    <n v="0"/>
    <n v="316.8"/>
    <n v="6516815.0640000002"/>
    <n v="0"/>
    <n v="6516815.0640000002"/>
    <n v="-1"/>
    <m/>
    <n v="0.4"/>
    <n v="809.59999999999991"/>
    <n v="7282.5"/>
    <x v="1"/>
    <m/>
    <x v="1"/>
    <m/>
    <n v="0"/>
    <n v="0"/>
    <d v="2026-03-01T00:00:00"/>
    <s v="None"/>
    <s v="Duration Doesn't Exsists"/>
    <s v="No ETA"/>
    <x v="0"/>
    <m/>
    <x v="0"/>
    <s v="Need to remove from Budget"/>
    <x v="5"/>
    <x v="5"/>
    <m/>
    <m/>
  </r>
  <r>
    <x v="53"/>
    <d v="2024-09-14T00:00:00"/>
    <x v="23"/>
    <x v="31"/>
    <x v="689"/>
    <n v="350"/>
    <n v="140"/>
    <s v="0"/>
    <s v="0"/>
    <s v="NOT LIVE - RETAIN BUDGET"/>
    <n v="0.7"/>
    <n v="140"/>
    <n v="6143183.75"/>
    <n v="2487989.4187500002"/>
    <n v="3655194.3312499998"/>
    <n v="-1"/>
    <m/>
    <n v="0.4"/>
    <n v="911.94999999999993"/>
    <n v="6957"/>
    <x v="2"/>
    <n v="0.7"/>
    <x v="1"/>
    <m/>
    <n v="0.7"/>
    <n v="0.7"/>
    <d v="2026-03-01T00:00:00"/>
    <n v="31"/>
    <n v="32"/>
    <n v="-6"/>
    <x v="2"/>
    <s v="1 Month"/>
    <x v="3"/>
    <s v="Only Cable Pulling Pending"/>
    <x v="4"/>
    <x v="1"/>
    <n v="1"/>
    <m/>
  </r>
  <r>
    <x v="53"/>
    <d v="2024-09-14T00:00:00"/>
    <x v="23"/>
    <x v="31"/>
    <x v="690"/>
    <n v="832"/>
    <n v="332.8"/>
    <n v="332.8"/>
    <n v="832"/>
    <s v="LIVE - 100% Completed"/>
    <n v="1"/>
    <n v="332.8"/>
    <n v="5852374.0686437497"/>
    <n v="877856.11029656243"/>
    <n v="4974517.9583471883"/>
    <n v="-0.85"/>
    <m/>
    <n v="0.4"/>
    <n v="925.74999999999989"/>
    <n v="5300.7057837500006"/>
    <x v="2"/>
    <n v="0.15"/>
    <x v="2"/>
    <s v="Hybrid"/>
    <n v="1"/>
    <n v="1"/>
    <d v="2026-03-01T00:00:00"/>
    <s v="None"/>
    <s v="Duration Doesn't Exsists"/>
    <s v="No ETA"/>
    <x v="1"/>
    <m/>
    <x v="0"/>
    <m/>
    <x v="2"/>
    <x v="2"/>
    <m/>
    <m/>
  </r>
  <r>
    <x v="53"/>
    <d v="2024-09-14T00:00:00"/>
    <x v="23"/>
    <x v="31"/>
    <x v="691"/>
    <n v="766"/>
    <n v="306.40000000000003"/>
    <s v="0"/>
    <s v="0"/>
    <s v="NOT LIVE - RETAIN BUDGET"/>
    <n v="0.7"/>
    <n v="306.40000000000003"/>
    <n v="5476771.3339999998"/>
    <n v="2218092.3902699999"/>
    <n v="3258678.9437300004"/>
    <n v="-1"/>
    <m/>
    <n v="0.4"/>
    <n v="777.4"/>
    <n v="4453.75"/>
    <x v="1"/>
    <n v="0.7"/>
    <x v="1"/>
    <m/>
    <n v="0.7"/>
    <n v="0.7"/>
    <d v="2026-03-01T00:00:00"/>
    <n v="61"/>
    <n v="62"/>
    <n v="24"/>
    <x v="2"/>
    <s v="2 Months"/>
    <x v="6"/>
    <s v="This Colony linked with the DPLC backup connectivity; once completed, the area will go live."/>
    <x v="9"/>
    <x v="1"/>
    <n v="1"/>
    <m/>
  </r>
  <r>
    <x v="53"/>
    <d v="2024-09-14T00:00:00"/>
    <x v="23"/>
    <x v="31"/>
    <x v="692"/>
    <n v="288"/>
    <n v="115.2"/>
    <s v="0"/>
    <s v="0"/>
    <s v="NOT LIVE - RETAIN BUDGET"/>
    <n v="0.7"/>
    <n v="115.2"/>
    <n v="4126192.4"/>
    <n v="1671107.9220000003"/>
    <n v="2455084.4779999997"/>
    <n v="-0.85"/>
    <m/>
    <n v="0.4"/>
    <n v="784.3"/>
    <n v="3316.25"/>
    <x v="1"/>
    <n v="0.7"/>
    <x v="1"/>
    <m/>
    <n v="0.7"/>
    <n v="0.7"/>
    <d v="2026-03-01T00:00:00"/>
    <n v="61"/>
    <n v="62"/>
    <n v="24"/>
    <x v="2"/>
    <s v="2 Months"/>
    <x v="6"/>
    <s v="This Colony linked with the DPLC backup connectivity; once completed, the area will go live."/>
    <x v="9"/>
    <x v="1"/>
    <n v="1"/>
    <m/>
  </r>
  <r>
    <x v="53"/>
    <d v="2024-09-14T00:00:00"/>
    <x v="0"/>
    <x v="31"/>
    <x v="17"/>
    <n v="0"/>
    <n v="0"/>
    <s v="0"/>
    <s v="0"/>
    <s v="FEEDER ETC WORK - RETAIN BUDGET"/>
    <n v="0"/>
    <n v="0"/>
    <n v="3980000"/>
    <n v="1990000"/>
    <n v="1990000"/>
    <n v="-1"/>
    <m/>
    <m/>
    <m/>
    <n v="0"/>
    <x v="0"/>
    <n v="0.5"/>
    <x v="0"/>
    <m/>
    <n v="0"/>
    <n v="0"/>
    <d v="2026-03-01T00:00:00"/>
    <s v="None"/>
    <s v="Duration Doesn't Exsists"/>
    <s v="No ETA"/>
    <x v="0"/>
    <m/>
    <x v="0"/>
    <m/>
    <x v="0"/>
    <x v="0"/>
    <m/>
    <m/>
  </r>
  <r>
    <x v="53"/>
    <d v="2024-09-14T00:00:00"/>
    <x v="23"/>
    <x v="31"/>
    <x v="693"/>
    <n v="340"/>
    <n v="136"/>
    <s v="0"/>
    <s v="0"/>
    <s v="NOT LIVE - RETAIN BUDGET"/>
    <n v="0.7"/>
    <n v="136"/>
    <n v="2704965.4044939498"/>
    <n v="1095510.9888200497"/>
    <n v="1609454.4156739004"/>
    <n v="-0.84999999999999987"/>
    <m/>
    <n v="0.4"/>
    <n v="416.33560859999994"/>
    <n v="2092.39917375"/>
    <x v="2"/>
    <n v="0.7"/>
    <x v="1"/>
    <m/>
    <n v="0.7"/>
    <n v="0.7"/>
    <d v="2026-03-01T00:00:00"/>
    <n v="31"/>
    <n v="32"/>
    <n v="-6"/>
    <x v="2"/>
    <s v="1 Month"/>
    <x v="3"/>
    <s v="Only Cable Pulling Pending"/>
    <x v="4"/>
    <x v="1"/>
    <n v="1"/>
    <m/>
  </r>
  <r>
    <x v="53"/>
    <d v="2024-09-14T00:00:00"/>
    <x v="0"/>
    <x v="31"/>
    <x v="266"/>
    <n v="0"/>
    <n v="0"/>
    <s v="0"/>
    <s v="0"/>
    <s v="FEEDER ETC WORK - RETAIN BUDGET"/>
    <n v="0"/>
    <n v="0"/>
    <n v="650000"/>
    <n v="325000"/>
    <n v="325000"/>
    <n v="-0.85"/>
    <m/>
    <m/>
    <n v="0"/>
    <n v="0"/>
    <x v="0"/>
    <n v="0.5"/>
    <x v="0"/>
    <m/>
    <n v="0"/>
    <n v="0"/>
    <d v="2026-03-01T00:00:00"/>
    <s v="None"/>
    <s v="Duration Doesn't Exsists"/>
    <s v="No ETA"/>
    <x v="0"/>
    <m/>
    <x v="0"/>
    <m/>
    <x v="0"/>
    <x v="0"/>
    <m/>
    <m/>
  </r>
  <r>
    <x v="54"/>
    <d v="2024-09-14T00:00:00"/>
    <x v="27"/>
    <x v="36"/>
    <x v="694"/>
    <n v="2438"/>
    <n v="975.2"/>
    <n v="975.2"/>
    <n v="2438"/>
    <s v="LIVE - 100% Completed"/>
    <n v="1"/>
    <n v="975.2"/>
    <n v="21950451.449999999"/>
    <n v="3292567.7174999998"/>
    <n v="18657883.732499998"/>
    <n v="-0.68"/>
    <m/>
    <n v="0.4"/>
    <n v="3810.4"/>
    <n v="23587.149999999998"/>
    <x v="1"/>
    <n v="0.15"/>
    <x v="2"/>
    <s v="Hybrid"/>
    <n v="1"/>
    <n v="1"/>
    <d v="2026-03-01T00:00:00"/>
    <s v="None"/>
    <s v="Duration Doesn't Exsists"/>
    <s v="No ETA"/>
    <x v="1"/>
    <m/>
    <x v="0"/>
    <m/>
    <x v="2"/>
    <x v="2"/>
    <m/>
    <m/>
  </r>
  <r>
    <x v="54"/>
    <d v="2024-09-14T00:00:00"/>
    <x v="27"/>
    <x v="36"/>
    <x v="695"/>
    <n v="1710"/>
    <n v="684"/>
    <n v="684"/>
    <n v="1710"/>
    <s v="LIVE - 100% Completed"/>
    <n v="1"/>
    <n v="684"/>
    <n v="16231430"/>
    <n v="2434714.5"/>
    <n v="13796715.5"/>
    <n v="-0.5"/>
    <m/>
    <n v="0.4"/>
    <n v="3085.5000000000005"/>
    <n v="16032.65"/>
    <x v="1"/>
    <n v="0.15"/>
    <x v="2"/>
    <s v="Hybrid"/>
    <n v="1"/>
    <n v="1"/>
    <d v="2026-03-01T00:00:00"/>
    <s v="None"/>
    <s v="Duration Doesn't Exsists"/>
    <s v="No ETA"/>
    <x v="1"/>
    <m/>
    <x v="0"/>
    <m/>
    <x v="2"/>
    <x v="2"/>
    <m/>
    <m/>
  </r>
  <r>
    <x v="54"/>
    <d v="2024-09-14T00:00:00"/>
    <x v="27"/>
    <x v="36"/>
    <x v="696"/>
    <n v="738"/>
    <n v="295.2"/>
    <n v="295.2"/>
    <n v="738"/>
    <s v="LIVE - 100% Completed"/>
    <n v="1"/>
    <n v="295.2"/>
    <n v="6884087.4500000002"/>
    <n v="1032613.1174999999"/>
    <n v="5851474.3324999996"/>
    <n v="-1"/>
    <m/>
    <n v="0.4"/>
    <n v="1241.9000000000001"/>
    <n v="6757"/>
    <x v="1"/>
    <n v="0.15"/>
    <x v="2"/>
    <s v="Hybrid"/>
    <n v="1"/>
    <n v="1"/>
    <d v="2026-03-01T00:00:00"/>
    <s v="None"/>
    <s v="Duration Doesn't Exsists"/>
    <s v="No ETA"/>
    <x v="1"/>
    <m/>
    <x v="0"/>
    <m/>
    <x v="2"/>
    <x v="2"/>
    <m/>
    <m/>
  </r>
  <r>
    <x v="54"/>
    <d v="2024-09-14T00:00:00"/>
    <x v="0"/>
    <x v="36"/>
    <x v="0"/>
    <n v="0"/>
    <n v="0"/>
    <s v="0"/>
    <s v="0"/>
    <s v="FEEDER ETC WORK - RETAIN BUDGET"/>
    <n v="0"/>
    <n v="0"/>
    <n v="3194750"/>
    <n v="1597375"/>
    <n v="1597375"/>
    <n v="0"/>
    <m/>
    <m/>
    <n v="1000"/>
    <n v="0"/>
    <x v="0"/>
    <n v="0.5"/>
    <x v="0"/>
    <m/>
    <n v="0"/>
    <n v="0"/>
    <d v="2026-03-01T00:00:00"/>
    <s v="None"/>
    <s v="Duration Doesn't Exsists"/>
    <s v="No ETA"/>
    <x v="0"/>
    <m/>
    <x v="0"/>
    <m/>
    <x v="0"/>
    <x v="0"/>
    <m/>
    <m/>
  </r>
  <r>
    <x v="54"/>
    <d v="2024-09-14T00:00:00"/>
    <x v="0"/>
    <x v="36"/>
    <x v="17"/>
    <n v="0"/>
    <n v="0"/>
    <s v="0"/>
    <s v="0"/>
    <s v="FEEDER ETC WORK - RETAIN BUDGET"/>
    <n v="0"/>
    <n v="0"/>
    <n v="1170000"/>
    <n v="585000"/>
    <n v="585000"/>
    <n v="-1"/>
    <m/>
    <m/>
    <n v="0"/>
    <n v="0"/>
    <x v="0"/>
    <n v="0.5"/>
    <x v="0"/>
    <m/>
    <n v="0"/>
    <n v="0"/>
    <d v="2026-03-01T00:00:00"/>
    <s v="None"/>
    <s v="Duration Doesn't Exsists"/>
    <s v="No ETA"/>
    <x v="0"/>
    <m/>
    <x v="0"/>
    <m/>
    <x v="0"/>
    <x v="0"/>
    <m/>
    <m/>
  </r>
  <r>
    <x v="55"/>
    <d v="2024-09-14T00:00:00"/>
    <x v="0"/>
    <x v="54"/>
    <x v="0"/>
    <n v="0"/>
    <n v="0"/>
    <s v="0"/>
    <s v="0"/>
    <s v="FEEDER ETC WORK - RETAIN BUDGET"/>
    <n v="0"/>
    <n v="0"/>
    <n v="58670322"/>
    <n v="29335161"/>
    <n v="29335161"/>
    <n v="-0.85"/>
    <m/>
    <m/>
    <n v="18567.599999999999"/>
    <n v="0"/>
    <x v="0"/>
    <n v="0.5"/>
    <x v="0"/>
    <m/>
    <n v="0"/>
    <n v="0"/>
    <d v="2026-03-01T00:00:00"/>
    <s v="None"/>
    <s v="Duration Doesn't Exsists"/>
    <s v="No ETA"/>
    <x v="0"/>
    <m/>
    <x v="0"/>
    <m/>
    <x v="0"/>
    <x v="0"/>
    <m/>
    <m/>
  </r>
  <r>
    <x v="55"/>
    <d v="2024-09-14T00:00:00"/>
    <x v="20"/>
    <x v="54"/>
    <x v="697"/>
    <n v="2350"/>
    <n v="940"/>
    <n v="940"/>
    <n v="2350"/>
    <s v="LIVE - 100% Completed"/>
    <n v="1"/>
    <n v="940"/>
    <n v="27911300.634427"/>
    <n v="4186695.0951640499"/>
    <n v="23724605.53926295"/>
    <n v="-0.76500000000000001"/>
    <m/>
    <n v="0.4"/>
    <n v="4889.5"/>
    <n v="40881.683103049996"/>
    <x v="1"/>
    <n v="0.15"/>
    <x v="2"/>
    <s v="Hybrid"/>
    <n v="1"/>
    <n v="1"/>
    <d v="2026-03-01T00:00:00"/>
    <s v="None"/>
    <s v="Duration Doesn't Exsists"/>
    <s v="No ETA"/>
    <x v="1"/>
    <m/>
    <x v="0"/>
    <m/>
    <x v="2"/>
    <x v="2"/>
    <m/>
    <m/>
  </r>
  <r>
    <x v="55"/>
    <d v="2024-09-14T00:00:00"/>
    <x v="20"/>
    <x v="54"/>
    <x v="698"/>
    <n v="1080"/>
    <n v="432"/>
    <n v="432"/>
    <n v="1080"/>
    <s v="LIVE - 100% Completed"/>
    <n v="1"/>
    <n v="432"/>
    <n v="18368658.008416001"/>
    <n v="2755298.7012624"/>
    <n v="15613359.307153601"/>
    <n v="-1"/>
    <m/>
    <n v="0.4"/>
    <n v="3657.5000000000005"/>
    <n v="24896.173274400015"/>
    <x v="1"/>
    <n v="0.15"/>
    <x v="2"/>
    <s v="Hybrid"/>
    <n v="1"/>
    <n v="1"/>
    <d v="2026-03-01T00:00:00"/>
    <s v="None"/>
    <s v="Duration Doesn't Exsists"/>
    <s v="No ETA"/>
    <x v="1"/>
    <m/>
    <x v="0"/>
    <m/>
    <x v="2"/>
    <x v="2"/>
    <m/>
    <m/>
  </r>
  <r>
    <x v="55"/>
    <d v="2024-09-14T00:00:00"/>
    <x v="20"/>
    <x v="54"/>
    <x v="699"/>
    <n v="1228"/>
    <n v="491.20000000000005"/>
    <n v="491.20000000000005"/>
    <n v="1228"/>
    <s v="LIVE - 100% Completed"/>
    <n v="1"/>
    <n v="491.20000000000005"/>
    <n v="17540699.525017001"/>
    <n v="2631104.9287525499"/>
    <n v="14909594.596264452"/>
    <n v="-1"/>
    <m/>
    <n v="0.4"/>
    <n v="3096.5000000000005"/>
    <n v="28504.282321550014"/>
    <x v="1"/>
    <n v="0.15"/>
    <x v="2"/>
    <s v="Arial"/>
    <n v="1"/>
    <n v="1"/>
    <d v="2026-03-01T00:00:00"/>
    <s v="None"/>
    <s v="Duration Doesn't Exsists"/>
    <s v="No ETA"/>
    <x v="1"/>
    <m/>
    <x v="0"/>
    <m/>
    <x v="2"/>
    <x v="2"/>
    <m/>
    <m/>
  </r>
  <r>
    <x v="55"/>
    <d v="2024-09-14T00:00:00"/>
    <x v="20"/>
    <x v="54"/>
    <x v="700"/>
    <n v="946"/>
    <n v="378.40000000000003"/>
    <n v="378.40000000000003"/>
    <n v="946"/>
    <s v="LIVE - 100% Completed"/>
    <n v="1"/>
    <n v="378.40000000000003"/>
    <n v="15385762.249386"/>
    <n v="2307864.3374079"/>
    <n v="13077897.911978101"/>
    <n v="-0.76500000000000001"/>
    <m/>
    <n v="0.4"/>
    <n v="3363.8"/>
    <n v="17400.660709900007"/>
    <x v="1"/>
    <n v="0.15"/>
    <x v="2"/>
    <s v="Hybrid"/>
    <n v="1"/>
    <n v="1"/>
    <d v="2026-03-01T00:00:00"/>
    <s v="None"/>
    <s v="Duration Doesn't Exsists"/>
    <s v="No ETA"/>
    <x v="1"/>
    <m/>
    <x v="0"/>
    <m/>
    <x v="2"/>
    <x v="2"/>
    <m/>
    <m/>
  </r>
  <r>
    <x v="55"/>
    <d v="2024-09-14T00:00:00"/>
    <x v="20"/>
    <x v="54"/>
    <x v="701"/>
    <n v="1086"/>
    <n v="434.40000000000003"/>
    <n v="434.40000000000003"/>
    <n v="1086"/>
    <s v="LIVE - 100% Completed"/>
    <n v="1"/>
    <n v="434.40000000000003"/>
    <n v="14166409.281483"/>
    <n v="2124961.3922224501"/>
    <n v="12041447.889260549"/>
    <n v="-1"/>
    <m/>
    <n v="0.4"/>
    <n v="2498.1000000000004"/>
    <n v="20601.034153449997"/>
    <x v="1"/>
    <n v="0.15"/>
    <x v="2"/>
    <s v="Hybrid"/>
    <n v="1"/>
    <n v="1"/>
    <d v="2026-03-01T00:00:00"/>
    <s v="None"/>
    <s v="Duration Doesn't Exsists"/>
    <s v="No ETA"/>
    <x v="1"/>
    <m/>
    <x v="0"/>
    <m/>
    <x v="2"/>
    <x v="2"/>
    <m/>
    <m/>
  </r>
  <r>
    <x v="55"/>
    <d v="2024-09-14T00:00:00"/>
    <x v="20"/>
    <x v="54"/>
    <x v="702"/>
    <n v="1110"/>
    <n v="444"/>
    <n v="444"/>
    <n v="1110"/>
    <s v="LIVE - 100% Completed"/>
    <n v="1"/>
    <n v="444"/>
    <n v="13881109.038947999"/>
    <n v="2082166.3558421999"/>
    <n v="11798942.6831058"/>
    <n v="-0.85"/>
    <m/>
    <n v="0.4"/>
    <n v="2449.7000000000003"/>
    <n v="20006.812778199994"/>
    <x v="1"/>
    <n v="0.15"/>
    <x v="2"/>
    <s v="Hybrid"/>
    <n v="1"/>
    <n v="1"/>
    <d v="2026-03-01T00:00:00"/>
    <s v="None"/>
    <s v="Duration Doesn't Exsists"/>
    <s v="No ETA"/>
    <x v="1"/>
    <m/>
    <x v="0"/>
    <m/>
    <x v="2"/>
    <x v="2"/>
    <m/>
    <m/>
  </r>
  <r>
    <x v="55"/>
    <d v="2024-09-14T00:00:00"/>
    <x v="20"/>
    <x v="54"/>
    <x v="703"/>
    <n v="508"/>
    <n v="203.20000000000002"/>
    <n v="203.20000000000002"/>
    <n v="508"/>
    <s v="LIVE - 100% Completed"/>
    <n v="1"/>
    <n v="203.20000000000002"/>
    <n v="12177400.397047"/>
    <n v="1826610.05955705"/>
    <n v="10350790.337489951"/>
    <n v="-1"/>
    <m/>
    <n v="0.4"/>
    <n v="2999.7000000000003"/>
    <n v="13487.777836050007"/>
    <x v="1"/>
    <n v="0.15"/>
    <x v="2"/>
    <s v="Arial"/>
    <n v="1"/>
    <n v="1"/>
    <d v="2026-03-01T00:00:00"/>
    <s v="None"/>
    <s v="Duration Doesn't Exsists"/>
    <s v="No ETA"/>
    <x v="1"/>
    <m/>
    <x v="0"/>
    <m/>
    <x v="2"/>
    <x v="2"/>
    <m/>
    <m/>
  </r>
  <r>
    <x v="55"/>
    <d v="2024-09-14T00:00:00"/>
    <x v="20"/>
    <x v="54"/>
    <x v="704"/>
    <n v="818"/>
    <n v="327.20000000000005"/>
    <s v="0"/>
    <s v="0"/>
    <s v="NOT LIVE - RETAIN BUDGET"/>
    <n v="0"/>
    <n v="327.20000000000005"/>
    <n v="11134439.175070999"/>
    <n v="11134439.175070999"/>
    <n v="0"/>
    <n v="-1"/>
    <m/>
    <n v="0.4"/>
    <n v="1772.1000000000001"/>
    <n v="19794.319107650001"/>
    <x v="1"/>
    <n v="0"/>
    <x v="1"/>
    <m/>
    <n v="0"/>
    <n v="0"/>
    <d v="2026-03-01T00:00:00"/>
    <n v="92"/>
    <n v="93"/>
    <n v="55"/>
    <x v="0"/>
    <n v="46174"/>
    <x v="7"/>
    <s v="Need to retain"/>
    <x v="1"/>
    <x v="1"/>
    <n v="1"/>
    <m/>
  </r>
  <r>
    <x v="55"/>
    <d v="2024-09-14T00:00:00"/>
    <x v="20"/>
    <x v="54"/>
    <x v="705"/>
    <n v="704"/>
    <n v="281.60000000000002"/>
    <s v="0"/>
    <s v="0"/>
    <s v="NOT LIVE - RETAIN BUDGET"/>
    <n v="0.8"/>
    <n v="281.60000000000002"/>
    <n v="9540068.5919359997"/>
    <n v="3052821.9494195194"/>
    <n v="6487246.6425164798"/>
    <n v="-0.5"/>
    <m/>
    <n v="0.4"/>
    <n v="1897.5000000000002"/>
    <n v="11617.177442399998"/>
    <x v="1"/>
    <n v="0.8"/>
    <x v="1"/>
    <m/>
    <n v="0.8"/>
    <n v="0.8"/>
    <d v="2026-03-01T00:00:00"/>
    <n v="122"/>
    <n v="123"/>
    <n v="85"/>
    <x v="2"/>
    <s v="3 Months"/>
    <x v="2"/>
    <s v="Civil Work Completion"/>
    <x v="4"/>
    <x v="1"/>
    <n v="1"/>
    <m/>
  </r>
  <r>
    <x v="55"/>
    <d v="2024-09-14T00:00:00"/>
    <x v="20"/>
    <x v="54"/>
    <x v="706"/>
    <n v="764"/>
    <n v="305.60000000000002"/>
    <n v="305.60000000000002"/>
    <n v="764"/>
    <s v="LIVE - 100% Completed"/>
    <n v="1"/>
    <n v="305.60000000000002"/>
    <n v="9024427.421875"/>
    <n v="1353664.11328125"/>
    <n v="7670763.30859375"/>
    <n v="-0.85"/>
    <m/>
    <n v="0.4"/>
    <n v="1425.6000000000001"/>
    <n v="13917.485156249997"/>
    <x v="1"/>
    <n v="0.15"/>
    <x v="2"/>
    <s v="Hybrid"/>
    <n v="1"/>
    <n v="1"/>
    <d v="2026-03-01T00:00:00"/>
    <s v="None"/>
    <s v="Duration Doesn't Exsists"/>
    <s v="No ETA"/>
    <x v="1"/>
    <m/>
    <x v="0"/>
    <m/>
    <x v="2"/>
    <x v="2"/>
    <m/>
    <m/>
  </r>
  <r>
    <x v="55"/>
    <d v="2024-09-14T00:00:00"/>
    <x v="20"/>
    <x v="54"/>
    <x v="707"/>
    <n v="422"/>
    <n v="168.8"/>
    <n v="168.8"/>
    <n v="422"/>
    <s v="LIVE - 100% Completed"/>
    <n v="1"/>
    <n v="168.8"/>
    <n v="8467114.0566380005"/>
    <n v="1270067.1084956999"/>
    <n v="7197046.9481423004"/>
    <n v="-1"/>
    <m/>
    <n v="0.4"/>
    <n v="2233"/>
    <n v="6684.3682617000013"/>
    <x v="1"/>
    <n v="0.15"/>
    <x v="2"/>
    <s v="Arial"/>
    <n v="1"/>
    <n v="1"/>
    <d v="2026-03-01T00:00:00"/>
    <s v="None"/>
    <s v="Duration Doesn't Exsists"/>
    <s v="No ETA"/>
    <x v="1"/>
    <m/>
    <x v="0"/>
    <m/>
    <x v="2"/>
    <x v="2"/>
    <m/>
    <m/>
  </r>
  <r>
    <x v="55"/>
    <d v="2024-09-14T00:00:00"/>
    <x v="20"/>
    <x v="54"/>
    <x v="708"/>
    <n v="462"/>
    <n v="184.8"/>
    <n v="184.8"/>
    <n v="462"/>
    <s v="LIVE - 100% Completed"/>
    <n v="1"/>
    <n v="184.8"/>
    <n v="7995614.8006410003"/>
    <n v="1199342.2200961499"/>
    <n v="6796272.5805448499"/>
    <n v="-0.85"/>
    <m/>
    <n v="0.4"/>
    <n v="1855.7"/>
    <n v="8206.5414331500015"/>
    <x v="1"/>
    <n v="0.15"/>
    <x v="2"/>
    <s v="Arial"/>
    <n v="1"/>
    <n v="1"/>
    <d v="2026-03-01T00:00:00"/>
    <s v="None"/>
    <s v="Duration Doesn't Exsists"/>
    <s v="No ETA"/>
    <x v="1"/>
    <m/>
    <x v="0"/>
    <m/>
    <x v="2"/>
    <x v="2"/>
    <m/>
    <m/>
  </r>
  <r>
    <x v="55"/>
    <d v="2024-09-14T00:00:00"/>
    <x v="20"/>
    <x v="54"/>
    <x v="709"/>
    <n v="536"/>
    <n v="214.4"/>
    <n v="214.4"/>
    <n v="536"/>
    <s v="LIVE - 100% Completed"/>
    <n v="1"/>
    <n v="214.4"/>
    <n v="6715426.7302740002"/>
    <n v="1007314.0095411"/>
    <n v="5708112.7207329003"/>
    <n v="-1"/>
    <m/>
    <n v="0.4"/>
    <n v="1296.9000000000001"/>
    <n v="7535.5623591000012"/>
    <x v="1"/>
    <n v="0.15"/>
    <x v="2"/>
    <s v="Hybrid"/>
    <n v="1"/>
    <n v="1"/>
    <d v="2026-03-01T00:00:00"/>
    <s v="None"/>
    <s v="Duration Doesn't Exsists"/>
    <s v="No ETA"/>
    <x v="1"/>
    <m/>
    <x v="0"/>
    <m/>
    <x v="2"/>
    <x v="2"/>
    <m/>
    <m/>
  </r>
  <r>
    <x v="55"/>
    <d v="2024-09-14T00:00:00"/>
    <x v="0"/>
    <x v="54"/>
    <x v="17"/>
    <n v="0"/>
    <n v="0"/>
    <s v="0"/>
    <s v="0"/>
    <s v="FEEDER ETC WORK - RETAIN BUDGET"/>
    <n v="0"/>
    <n v="0"/>
    <n v="6120000"/>
    <n v="3060000"/>
    <n v="3060000"/>
    <n v="-1"/>
    <m/>
    <m/>
    <n v="0"/>
    <n v="0"/>
    <x v="0"/>
    <n v="0.5"/>
    <x v="0"/>
    <m/>
    <n v="0"/>
    <n v="0"/>
    <d v="2026-03-01T00:00:00"/>
    <s v="None"/>
    <s v="Duration Doesn't Exsists"/>
    <s v="No ETA"/>
    <x v="0"/>
    <m/>
    <x v="0"/>
    <m/>
    <x v="0"/>
    <x v="0"/>
    <m/>
    <m/>
  </r>
  <r>
    <x v="55"/>
    <d v="2024-09-14T00:00:00"/>
    <x v="20"/>
    <x v="54"/>
    <x v="710"/>
    <n v="426"/>
    <n v="170.4"/>
    <n v="170.4"/>
    <n v="426"/>
    <s v="LIVE - 100% Completed"/>
    <n v="1"/>
    <n v="170.4"/>
    <n v="5971524.1928000003"/>
    <n v="895728.62892000005"/>
    <n v="5075795.5638799993"/>
    <n v="-0.85"/>
    <m/>
    <n v="0.4"/>
    <n v="986.7"/>
    <n v="8476.421019999998"/>
    <x v="1"/>
    <n v="0.15"/>
    <x v="2"/>
    <s v="Hybrid"/>
    <n v="1"/>
    <n v="1"/>
    <d v="2026-03-01T00:00:00"/>
    <s v="None"/>
    <s v="Duration Doesn't Exsists"/>
    <s v="No ETA"/>
    <x v="1"/>
    <m/>
    <x v="0"/>
    <m/>
    <x v="2"/>
    <x v="2"/>
    <m/>
    <m/>
  </r>
  <r>
    <x v="55"/>
    <d v="2024-09-14T00:00:00"/>
    <x v="20"/>
    <x v="54"/>
    <x v="711"/>
    <n v="180"/>
    <n v="72"/>
    <n v="72"/>
    <n v="180"/>
    <s v="LIVE - 100% Completed"/>
    <n v="1"/>
    <n v="72"/>
    <n v="5452457.0073549999"/>
    <n v="817868.55110325001"/>
    <n v="4634588.4562517507"/>
    <n v="-1"/>
    <m/>
    <n v="0.4"/>
    <n v="1507.0000000000002"/>
    <n v="4103.45183825"/>
    <x v="1"/>
    <n v="0.15"/>
    <x v="2"/>
    <s v="Arial"/>
    <n v="1"/>
    <n v="1"/>
    <d v="2026-03-01T00:00:00"/>
    <s v="None"/>
    <s v="Duration Doesn't Exsists"/>
    <s v="No ETA"/>
    <x v="1"/>
    <m/>
    <x v="0"/>
    <m/>
    <x v="2"/>
    <x v="2"/>
    <m/>
    <m/>
  </r>
  <r>
    <x v="55"/>
    <d v="2024-09-14T00:00:00"/>
    <x v="20"/>
    <x v="54"/>
    <x v="712"/>
    <n v="62"/>
    <n v="24.8"/>
    <s v="0"/>
    <s v="0"/>
    <s v="NOT LIVE - RETAIN BUDGET"/>
    <n v="0"/>
    <n v="24.8"/>
    <n v="5376147.3012110004"/>
    <n v="5376147.3012109995"/>
    <n v="0"/>
    <n v="-1"/>
    <m/>
    <n v="0.4"/>
    <n v="1617.0000000000002"/>
    <n v="3172.9450086499996"/>
    <x v="1"/>
    <n v="0"/>
    <x v="1"/>
    <m/>
    <n v="0"/>
    <n v="0"/>
    <d v="2026-03-01T00:00:00"/>
    <n v="92"/>
    <n v="93"/>
    <n v="55"/>
    <x v="0"/>
    <n v="46174"/>
    <x v="7"/>
    <s v="Need to retain"/>
    <x v="1"/>
    <x v="1"/>
    <n v="2"/>
    <m/>
  </r>
  <r>
    <x v="55"/>
    <d v="2024-09-14T00:00:00"/>
    <x v="20"/>
    <x v="54"/>
    <x v="713"/>
    <n v="714"/>
    <n v="285.60000000000002"/>
    <n v="285.60000000000002"/>
    <n v="714"/>
    <s v="LIVE - 100% Completed"/>
    <n v="1"/>
    <n v="285.60000000000002"/>
    <n v="5083884.6132070003"/>
    <n v="762582.69198105007"/>
    <n v="4321301.9212259501"/>
    <n v="-1"/>
    <m/>
    <n v="0.4"/>
    <n v="0"/>
    <n v="10671.791880050001"/>
    <x v="3"/>
    <n v="0.15"/>
    <x v="2"/>
    <s v="Arial"/>
    <n v="1"/>
    <n v="1"/>
    <d v="2026-03-01T00:00:00"/>
    <s v="None"/>
    <s v="Duration Doesn't Exsists"/>
    <s v="No ETA"/>
    <x v="1"/>
    <m/>
    <x v="0"/>
    <m/>
    <x v="2"/>
    <x v="2"/>
    <m/>
    <m/>
  </r>
  <r>
    <x v="55"/>
    <d v="2024-09-14T00:00:00"/>
    <x v="20"/>
    <x v="54"/>
    <x v="714"/>
    <n v="104"/>
    <n v="41.6"/>
    <n v="41.6"/>
    <n v="104"/>
    <s v="LIVE - 100% Completed"/>
    <n v="1"/>
    <n v="41.6"/>
    <n v="4717806.0150779998"/>
    <n v="707670.9022616999"/>
    <n v="4010135.1128162998"/>
    <n v="-1"/>
    <m/>
    <n v="0.4"/>
    <n v="1391.5"/>
    <n v="2242.2751077000003"/>
    <x v="1"/>
    <n v="0.15"/>
    <x v="2"/>
    <s v="Arial"/>
    <n v="1"/>
    <n v="1"/>
    <d v="2026-03-01T00:00:00"/>
    <s v="None"/>
    <s v="Duration Doesn't Exsists"/>
    <s v="No ETA"/>
    <x v="1"/>
    <m/>
    <x v="0"/>
    <m/>
    <x v="2"/>
    <x v="2"/>
    <m/>
    <m/>
  </r>
  <r>
    <x v="55"/>
    <d v="2024-09-14T00:00:00"/>
    <x v="20"/>
    <x v="54"/>
    <x v="715"/>
    <n v="450"/>
    <n v="180"/>
    <n v="180"/>
    <n v="450"/>
    <s v="LIVE - 100% Completed"/>
    <n v="1"/>
    <n v="180"/>
    <n v="4128985.6015770002"/>
    <n v="619347.84023654996"/>
    <n v="3509637.7613404505"/>
    <n v="-0.85"/>
    <m/>
    <n v="0.4"/>
    <n v="0"/>
    <n v="11096.825725550001"/>
    <x v="3"/>
    <n v="0.15"/>
    <x v="2"/>
    <s v="Arial"/>
    <n v="1"/>
    <n v="1"/>
    <d v="2026-03-01T00:00:00"/>
    <s v="None"/>
    <s v="Duration Doesn't Exsists"/>
    <s v="No ETA"/>
    <x v="1"/>
    <m/>
    <x v="0"/>
    <m/>
    <x v="2"/>
    <x v="2"/>
    <m/>
    <m/>
  </r>
  <r>
    <x v="55"/>
    <d v="2024-09-14T00:00:00"/>
    <x v="20"/>
    <x v="54"/>
    <x v="716"/>
    <n v="150"/>
    <n v="60"/>
    <n v="60"/>
    <n v="150"/>
    <s v="LIVE - 100% Completed"/>
    <n v="1"/>
    <n v="60"/>
    <n v="3628236.8741029999"/>
    <n v="544235.53111544997"/>
    <n v="3084001.34298755"/>
    <n v="-0.85"/>
    <m/>
    <n v="0.4"/>
    <n v="904.2"/>
    <n v="2215.41338645"/>
    <x v="1"/>
    <n v="0.15"/>
    <x v="2"/>
    <s v="Arial"/>
    <n v="1"/>
    <n v="1"/>
    <d v="2026-03-01T00:00:00"/>
    <s v="None"/>
    <s v="Duration Doesn't Exsists"/>
    <s v="No ETA"/>
    <x v="1"/>
    <m/>
    <x v="0"/>
    <m/>
    <x v="2"/>
    <x v="2"/>
    <m/>
    <m/>
  </r>
  <r>
    <x v="55"/>
    <d v="2024-09-14T00:00:00"/>
    <x v="20"/>
    <x v="54"/>
    <x v="717"/>
    <n v="162"/>
    <n v="64.8"/>
    <n v="64.8"/>
    <n v="162"/>
    <s v="LIVE - 100% Completed"/>
    <n v="1"/>
    <n v="64.8"/>
    <n v="3601741.145579"/>
    <n v="540261.17183685"/>
    <n v="3061479.9737421498"/>
    <n v="-0.85"/>
    <m/>
    <n v="0.4"/>
    <n v="855.80000000000007"/>
    <n v="2576.9385398500003"/>
    <x v="1"/>
    <n v="0.15"/>
    <x v="2"/>
    <s v="Arial"/>
    <n v="1"/>
    <n v="1"/>
    <d v="2026-03-01T00:00:00"/>
    <s v="None"/>
    <s v="Duration Doesn't Exsists"/>
    <s v="No ETA"/>
    <x v="1"/>
    <m/>
    <x v="0"/>
    <m/>
    <x v="2"/>
    <x v="2"/>
    <m/>
    <m/>
  </r>
  <r>
    <x v="55"/>
    <d v="2024-09-14T00:00:00"/>
    <x v="20"/>
    <x v="54"/>
    <x v="718"/>
    <n v="114"/>
    <n v="45.6"/>
    <n v="45.6"/>
    <n v="114"/>
    <s v="LIVE - 100% Completed"/>
    <n v="1"/>
    <n v="45.6"/>
    <n v="3548077.5620149998"/>
    <n v="532211.63430224999"/>
    <n v="3015865.9277127502"/>
    <n v="-1"/>
    <m/>
    <n v="0.4"/>
    <n v="807.40000000000009"/>
    <n v="4034.4611572499998"/>
    <x v="1"/>
    <n v="0.15"/>
    <x v="2"/>
    <s v="Hybrid"/>
    <n v="1"/>
    <n v="1"/>
    <d v="2026-03-01T00:00:00"/>
    <s v="None"/>
    <s v="Duration Doesn't Exsists"/>
    <s v="No ETA"/>
    <x v="1"/>
    <m/>
    <x v="0"/>
    <m/>
    <x v="2"/>
    <x v="2"/>
    <m/>
    <m/>
  </r>
  <r>
    <x v="55"/>
    <d v="2024-09-14T00:00:00"/>
    <x v="20"/>
    <x v="54"/>
    <x v="719"/>
    <n v="132"/>
    <n v="52.800000000000004"/>
    <n v="52.800000000000004"/>
    <n v="132"/>
    <s v="LIVE - 100% Completed"/>
    <n v="1"/>
    <n v="52.800000000000004"/>
    <n v="2564178.3447460001"/>
    <n v="384626.7517119"/>
    <n v="2179551.5930341003"/>
    <n v="-0.85"/>
    <m/>
    <n v="0.4"/>
    <n v="551.1"/>
    <n v="1346.7060338999997"/>
    <x v="1"/>
    <n v="0.15"/>
    <x v="2"/>
    <s v="Arial"/>
    <n v="1"/>
    <n v="1"/>
    <d v="2026-03-01T00:00:00"/>
    <s v="None"/>
    <s v="Duration Doesn't Exsists"/>
    <s v="No ETA"/>
    <x v="1"/>
    <m/>
    <x v="0"/>
    <m/>
    <x v="2"/>
    <x v="2"/>
    <m/>
    <m/>
  </r>
  <r>
    <x v="55"/>
    <d v="2024-09-14T00:00:00"/>
    <x v="20"/>
    <x v="54"/>
    <x v="720"/>
    <n v="266"/>
    <n v="106.4"/>
    <n v="106.4"/>
    <n v="266"/>
    <s v="LIVE - 100% Completed"/>
    <n v="1"/>
    <n v="106.4"/>
    <n v="2211881.4604044999"/>
    <n v="331782.21906067495"/>
    <n v="1880099.2413438249"/>
    <n v="-1"/>
    <m/>
    <n v="0.4"/>
    <n v="0"/>
    <n v="2931.9471220999994"/>
    <x v="3"/>
    <n v="0.15"/>
    <x v="2"/>
    <s v="Arial"/>
    <n v="1"/>
    <n v="1"/>
    <d v="2026-03-01T00:00:00"/>
    <s v="None"/>
    <s v="Duration Doesn't Exsists"/>
    <s v="No ETA"/>
    <x v="1"/>
    <m/>
    <x v="0"/>
    <m/>
    <x v="2"/>
    <x v="2"/>
    <m/>
    <m/>
  </r>
  <r>
    <x v="55"/>
    <d v="2024-09-14T00:00:00"/>
    <x v="20"/>
    <x v="54"/>
    <x v="720"/>
    <n v="234"/>
    <n v="93.600000000000009"/>
    <n v="93.600000000000009"/>
    <n v="234"/>
    <s v="LIVE - 100% Completed"/>
    <n v="1"/>
    <n v="93.600000000000009"/>
    <n v="1910813.0392314999"/>
    <n v="286621.95588472497"/>
    <n v="1624191.0833467748"/>
    <n v="-0.85000000000000009"/>
    <m/>
    <n v="0.4"/>
    <n v="0"/>
    <n v="3442.6945290499993"/>
    <x v="3"/>
    <n v="0.15"/>
    <x v="2"/>
    <s v="Arial"/>
    <n v="1"/>
    <n v="1"/>
    <d v="2026-03-01T00:00:00"/>
    <s v="None"/>
    <s v="Duration Doesn't Exsists"/>
    <s v="No ETA"/>
    <x v="1"/>
    <m/>
    <x v="0"/>
    <m/>
    <x v="2"/>
    <x v="2"/>
    <m/>
    <m/>
  </r>
  <r>
    <x v="55"/>
    <d v="2024-09-14T00:00:00"/>
    <x v="0"/>
    <x v="54"/>
    <x v="266"/>
    <n v="0"/>
    <n v="0"/>
    <s v="0"/>
    <s v="0"/>
    <s v="FEEDER ETC WORK - RETAIN BUDGET"/>
    <n v="0"/>
    <n v="0"/>
    <n v="650000"/>
    <n v="325000"/>
    <n v="325000"/>
    <n v="-0.85"/>
    <m/>
    <m/>
    <n v="0"/>
    <n v="0"/>
    <x v="0"/>
    <n v="0.5"/>
    <x v="0"/>
    <m/>
    <n v="0"/>
    <n v="0"/>
    <d v="2026-03-01T00:00:00"/>
    <s v="None"/>
    <s v="Duration Doesn't Exsists"/>
    <s v="No ETA"/>
    <x v="0"/>
    <m/>
    <x v="0"/>
    <m/>
    <x v="0"/>
    <x v="0"/>
    <m/>
    <m/>
  </r>
  <r>
    <x v="49"/>
    <d v="2024-09-14T00:00:00"/>
    <x v="21"/>
    <x v="51"/>
    <x v="721"/>
    <n v="512"/>
    <n v="204.8"/>
    <n v="204.8"/>
    <n v="512"/>
    <s v="LIVE - 100% Completed"/>
    <n v="1"/>
    <n v="204.8"/>
    <n v="11678766.977635199"/>
    <n v="1751815.0466452797"/>
    <n v="9926951.9309899621"/>
    <n v="-1"/>
    <m/>
    <n v="0.4"/>
    <n v="3118.8401465000002"/>
    <n v="7097.3849999999984"/>
    <x v="1"/>
    <n v="0.15"/>
    <x v="2"/>
    <s v="Arial"/>
    <n v="1"/>
    <n v="1"/>
    <d v="2026-03-01T00:00:00"/>
    <s v="None"/>
    <s v="Duration Doesn't Exsists"/>
    <s v="No ETA"/>
    <x v="1"/>
    <m/>
    <x v="0"/>
    <m/>
    <x v="2"/>
    <x v="2"/>
    <m/>
    <m/>
  </r>
  <r>
    <x v="49"/>
    <d v="2024-09-14T00:00:00"/>
    <x v="0"/>
    <x v="51"/>
    <x v="0"/>
    <n v="0"/>
    <n v="0"/>
    <s v="0"/>
    <s v="0"/>
    <s v="FEEDER ETC WORK - RETAIN BUDGET"/>
    <n v="0"/>
    <n v="0"/>
    <n v="10234010"/>
    <n v="5117005"/>
    <n v="5117005"/>
    <n v="-0.85"/>
    <m/>
    <m/>
    <n v="2875"/>
    <m/>
    <x v="0"/>
    <n v="0.5"/>
    <x v="0"/>
    <m/>
    <n v="0"/>
    <n v="0"/>
    <d v="2026-03-01T00:00:00"/>
    <s v="None"/>
    <s v="Duration Doesn't Exsists"/>
    <s v="No ETA"/>
    <x v="0"/>
    <m/>
    <x v="0"/>
    <m/>
    <x v="0"/>
    <x v="0"/>
    <m/>
    <m/>
  </r>
  <r>
    <x v="49"/>
    <d v="2024-09-14T00:00:00"/>
    <x v="21"/>
    <x v="51"/>
    <x v="172"/>
    <n v="552"/>
    <n v="220.8"/>
    <n v="220.8"/>
    <n v="552"/>
    <s v="LIVE - 100% Completed"/>
    <n v="1"/>
    <n v="220.8"/>
    <n v="7090995.4500000002"/>
    <n v="1063649.3174999999"/>
    <n v="6027346.1325000003"/>
    <n v="-0.85"/>
    <m/>
    <n v="0.4"/>
    <n v="1392.6499999999999"/>
    <n v="5311.8"/>
    <x v="1"/>
    <n v="0.15"/>
    <x v="2"/>
    <s v="Arial"/>
    <n v="1"/>
    <n v="1"/>
    <d v="2026-03-01T00:00:00"/>
    <s v="None"/>
    <s v="Duration Doesn't Exsists"/>
    <s v="No ETA"/>
    <x v="1"/>
    <m/>
    <x v="0"/>
    <m/>
    <x v="2"/>
    <x v="2"/>
    <m/>
    <m/>
  </r>
  <r>
    <x v="51"/>
    <d v="2024-09-14T00:00:00"/>
    <x v="11"/>
    <x v="11"/>
    <x v="722"/>
    <n v="916"/>
    <n v="366.40000000000003"/>
    <s v="0"/>
    <s v="0"/>
    <s v="SWAPPED"/>
    <n v="0"/>
    <n v="366.40000000000003"/>
    <n v="11424746.210000001"/>
    <n v="0"/>
    <n v="11424746.209999999"/>
    <n v="-1"/>
    <m/>
    <n v="0.4"/>
    <n v="2458.6999999999998"/>
    <n v="10956.301499999996"/>
    <x v="1"/>
    <m/>
    <x v="1"/>
    <m/>
    <n v="0"/>
    <n v="0"/>
    <d v="2026-03-01T00:00:00"/>
    <s v="None"/>
    <s v="Duration Doesn't Exsists"/>
    <s v="No ETA"/>
    <x v="0"/>
    <m/>
    <x v="0"/>
    <s v="Swapped with G-16 developed part only"/>
    <x v="9"/>
    <x v="8"/>
    <m/>
    <m/>
  </r>
  <r>
    <x v="49"/>
    <d v="2024-09-14T00:00:00"/>
    <x v="21"/>
    <x v="51"/>
    <x v="723"/>
    <n v="286"/>
    <n v="114.4"/>
    <n v="114.4"/>
    <n v="286"/>
    <s v="LIVE - 100% Completed"/>
    <n v="1"/>
    <n v="114.4"/>
    <n v="4823762.97"/>
    <n v="723564.44549999991"/>
    <n v="4100198.5244999998"/>
    <n v="-0.85"/>
    <m/>
    <n v="0.4"/>
    <n v="1013.8399999999999"/>
    <n v="3716.5649999999996"/>
    <x v="1"/>
    <n v="0.15"/>
    <x v="2"/>
    <s v="Arial"/>
    <n v="1"/>
    <n v="1"/>
    <d v="2026-03-01T00:00:00"/>
    <s v="None"/>
    <s v="Duration Doesn't Exsists"/>
    <s v="No ETA"/>
    <x v="1"/>
    <m/>
    <x v="0"/>
    <m/>
    <x v="2"/>
    <x v="2"/>
    <m/>
    <m/>
  </r>
  <r>
    <x v="51"/>
    <d v="2024-09-14T00:00:00"/>
    <x v="11"/>
    <x v="11"/>
    <x v="724"/>
    <n v="1454"/>
    <n v="581.6"/>
    <s v="0"/>
    <s v="0"/>
    <s v="SWAPPED"/>
    <n v="0"/>
    <n v="581.6"/>
    <n v="11170103.204"/>
    <n v="0"/>
    <n v="11170103.204"/>
    <n v="-0.5"/>
    <m/>
    <n v="0.4"/>
    <n v="1561.6999999999998"/>
    <n v="12560.364"/>
    <x v="1"/>
    <m/>
    <x v="1"/>
    <m/>
    <n v="0"/>
    <n v="0"/>
    <d v="2026-03-01T00:00:00"/>
    <s v="None"/>
    <s v="Duration Doesn't Exsists"/>
    <s v="No ETA"/>
    <x v="0"/>
    <m/>
    <x v="0"/>
    <s v="Swapped with G-16 developed part only"/>
    <x v="9"/>
    <x v="8"/>
    <m/>
    <m/>
  </r>
  <r>
    <x v="49"/>
    <d v="2024-09-14T00:00:00"/>
    <x v="21"/>
    <x v="51"/>
    <x v="725"/>
    <n v="376"/>
    <n v="150.4"/>
    <n v="150.4"/>
    <n v="376"/>
    <s v="LIVE - 100% Completed"/>
    <n v="1"/>
    <n v="150.4"/>
    <n v="3607102.1"/>
    <n v="541065.31499999994"/>
    <n v="3066036.7850000001"/>
    <n v="-1"/>
    <m/>
    <n v="0.4"/>
    <n v="591.1"/>
    <n v="3872.8049999999998"/>
    <x v="1"/>
    <n v="0.15"/>
    <x v="2"/>
    <s v="Arial"/>
    <n v="1"/>
    <n v="1"/>
    <d v="2026-03-01T00:00:00"/>
    <s v="None"/>
    <s v="Duration Doesn't Exsists"/>
    <s v="No ETA"/>
    <x v="1"/>
    <m/>
    <x v="0"/>
    <m/>
    <x v="2"/>
    <x v="2"/>
    <m/>
    <m/>
  </r>
  <r>
    <x v="49"/>
    <d v="2024-09-14T00:00:00"/>
    <x v="0"/>
    <x v="51"/>
    <x v="17"/>
    <n v="0"/>
    <n v="0"/>
    <s v="0"/>
    <s v="0"/>
    <s v="FEEDER ETC WORK - RETAIN BUDGET"/>
    <n v="0"/>
    <n v="0"/>
    <n v="1500000"/>
    <n v="750000"/>
    <n v="750000"/>
    <n v="-1"/>
    <m/>
    <m/>
    <m/>
    <m/>
    <x v="0"/>
    <n v="0.5"/>
    <x v="0"/>
    <m/>
    <n v="0"/>
    <n v="0"/>
    <d v="2026-03-01T00:00:00"/>
    <s v="None"/>
    <s v="Duration Doesn't Exsists"/>
    <s v="No ETA"/>
    <x v="0"/>
    <m/>
    <x v="0"/>
    <m/>
    <x v="0"/>
    <x v="0"/>
    <m/>
    <m/>
  </r>
  <r>
    <x v="56"/>
    <d v="2024-10-17T00:00:00"/>
    <x v="13"/>
    <x v="55"/>
    <x v="85"/>
    <n v="850"/>
    <n v="340"/>
    <n v="340"/>
    <n v="850"/>
    <s v="LIVE - 100% Completed"/>
    <n v="1"/>
    <n v="340"/>
    <n v="19039261.4559181"/>
    <n v="2855889.2183877151"/>
    <n v="16183372.237530407"/>
    <n v="-0.5"/>
    <m/>
    <n v="0.4"/>
    <n v="13313.493014855001"/>
    <n v="15260.525590150002"/>
    <x v="2"/>
    <n v="0.15"/>
    <x v="2"/>
    <s v="Buried"/>
    <n v="1"/>
    <n v="1"/>
    <d v="2026-03-01T00:00:00"/>
    <s v="None"/>
    <s v="Duration Doesn't Exsists"/>
    <s v="No ETA"/>
    <x v="1"/>
    <m/>
    <x v="0"/>
    <m/>
    <x v="2"/>
    <x v="2"/>
    <m/>
    <m/>
  </r>
  <r>
    <x v="56"/>
    <d v="2024-10-17T00:00:00"/>
    <x v="13"/>
    <x v="55"/>
    <x v="82"/>
    <n v="1116"/>
    <n v="446.40000000000003"/>
    <n v="357.12000000000006"/>
    <n v="1116"/>
    <s v="LIVE - 80% Completed"/>
    <n v="0.8"/>
    <n v="357.12000000000006"/>
    <n v="17326510.630904701"/>
    <n v="5544483.401889503"/>
    <n v="11782027.229015229"/>
    <n v="-1"/>
    <m/>
    <n v="0.4"/>
    <n v="8779.8053161000007"/>
    <n v="18004.971920300002"/>
    <x v="2"/>
    <m/>
    <x v="2"/>
    <s v="Buried"/>
    <n v="0.8"/>
    <n v="0.8"/>
    <d v="2026-03-01T00:00:00"/>
    <n v="122"/>
    <n v="123"/>
    <n v="85"/>
    <x v="2"/>
    <s v="3 Months"/>
    <x v="2"/>
    <s v="Partial Live/Some C.W work and Cable Pulling going on"/>
    <x v="2"/>
    <x v="6"/>
    <n v="1"/>
    <s v="Add 9 count"/>
  </r>
  <r>
    <x v="56"/>
    <d v="2024-10-17T00:00:00"/>
    <x v="13"/>
    <x v="55"/>
    <x v="87"/>
    <n v="1148"/>
    <n v="459.20000000000005"/>
    <n v="459.20000000000005"/>
    <n v="1148"/>
    <s v="LIVE - 100% Completed"/>
    <n v="1"/>
    <n v="459.20000000000005"/>
    <n v="16436728.298767"/>
    <n v="2465509.2448150502"/>
    <n v="13971219.053951945"/>
    <n v="-1"/>
    <m/>
    <n v="0.4"/>
    <n v="6089.0294199499949"/>
    <n v="16503.558833849995"/>
    <x v="2"/>
    <n v="0.15"/>
    <x v="2"/>
    <s v="Buried"/>
    <n v="1"/>
    <n v="1"/>
    <d v="2026-03-01T00:00:00"/>
    <s v="None"/>
    <s v="Duration Doesn't Exsists"/>
    <s v="No ETA"/>
    <x v="1"/>
    <m/>
    <x v="0"/>
    <m/>
    <x v="2"/>
    <x v="2"/>
    <m/>
    <m/>
  </r>
  <r>
    <x v="56"/>
    <d v="2024-10-17T00:00:00"/>
    <x v="13"/>
    <x v="55"/>
    <x v="84"/>
    <n v="816"/>
    <n v="326.40000000000003"/>
    <n v="326.40000000000003"/>
    <n v="816"/>
    <s v="LIVE - 100% Completed"/>
    <n v="1"/>
    <n v="326.40000000000003"/>
    <n v="13081769.115183501"/>
    <n v="1962265.3672775249"/>
    <n v="11119503.747905973"/>
    <n v="-0.84999999999999987"/>
    <m/>
    <n v="0.4"/>
    <n v="6361.5104365999996"/>
    <n v="13694.947941799999"/>
    <x v="2"/>
    <n v="0.15"/>
    <x v="2"/>
    <s v="Buried"/>
    <n v="1"/>
    <n v="1"/>
    <d v="2026-03-01T00:00:00"/>
    <s v="None"/>
    <s v="Duration Doesn't Exsists"/>
    <s v="No ETA"/>
    <x v="1"/>
    <m/>
    <x v="0"/>
    <m/>
    <x v="2"/>
    <x v="2"/>
    <m/>
    <m/>
  </r>
  <r>
    <x v="56"/>
    <d v="2024-10-17T00:00:00"/>
    <x v="13"/>
    <x v="55"/>
    <x v="86"/>
    <n v="598"/>
    <n v="239.20000000000002"/>
    <n v="239.20000000000002"/>
    <n v="598"/>
    <s v="LIVE - 100% Completed"/>
    <n v="1"/>
    <n v="239.20000000000002"/>
    <n v="10738401.2869287"/>
    <n v="1610760.193039305"/>
    <n v="9127641.0938894358"/>
    <n v="-1"/>
    <m/>
    <n v="0.4"/>
    <n v="6082.0328572499984"/>
    <n v="9938.2153417499976"/>
    <x v="2"/>
    <n v="0.15"/>
    <x v="2"/>
    <s v="Buried"/>
    <n v="1"/>
    <n v="1"/>
    <d v="2026-03-01T00:00:00"/>
    <s v="None"/>
    <s v="Duration Doesn't Exsists"/>
    <s v="No ETA"/>
    <x v="1"/>
    <m/>
    <x v="0"/>
    <m/>
    <x v="2"/>
    <x v="2"/>
    <m/>
    <n v="2"/>
  </r>
  <r>
    <x v="56"/>
    <d v="2024-10-17T00:00:00"/>
    <x v="0"/>
    <x v="55"/>
    <x v="0"/>
    <n v="0"/>
    <n v="0"/>
    <s v="0"/>
    <s v="0"/>
    <s v="FEEDER ETC WORK - RETAIN BUDGET"/>
    <n v="0"/>
    <n v="0"/>
    <n v="10372500"/>
    <n v="5186250"/>
    <n v="5186250"/>
    <n v="-1"/>
    <m/>
    <m/>
    <n v="0"/>
    <n v="0"/>
    <x v="0"/>
    <n v="0.5"/>
    <x v="0"/>
    <m/>
    <n v="0"/>
    <n v="0"/>
    <d v="2026-03-01T00:00:00"/>
    <s v="None"/>
    <s v="Duration Doesn't Exsists"/>
    <s v="No ETA"/>
    <x v="0"/>
    <m/>
    <x v="0"/>
    <m/>
    <x v="0"/>
    <x v="0"/>
    <m/>
    <n v="2"/>
  </r>
  <r>
    <x v="56"/>
    <d v="2024-10-17T00:00:00"/>
    <x v="0"/>
    <x v="55"/>
    <x v="17"/>
    <n v="0"/>
    <n v="0"/>
    <s v="0"/>
    <s v="0"/>
    <s v="FEEDER ETC WORK - RETAIN BUDGET"/>
    <n v="0"/>
    <n v="0"/>
    <n v="1125000"/>
    <n v="562500"/>
    <n v="562500"/>
    <n v="-0.85"/>
    <m/>
    <m/>
    <n v="0"/>
    <n v="0"/>
    <x v="0"/>
    <n v="0.5"/>
    <x v="0"/>
    <m/>
    <n v="0"/>
    <n v="0"/>
    <d v="2026-03-01T00:00:00"/>
    <s v="None"/>
    <s v="Duration Doesn't Exsists"/>
    <s v="No ETA"/>
    <x v="0"/>
    <m/>
    <x v="0"/>
    <m/>
    <x v="0"/>
    <x v="0"/>
    <m/>
    <m/>
  </r>
  <r>
    <x v="57"/>
    <d v="2024-10-28T00:00:00"/>
    <x v="4"/>
    <x v="56"/>
    <x v="726"/>
    <n v="19009"/>
    <n v="7603.6"/>
    <n v="7603.6"/>
    <n v="19009"/>
    <s v="LIVE - 100% Completed"/>
    <n v="1"/>
    <n v="7603.6"/>
    <n v="517994073.788526"/>
    <n v="77699111.068278894"/>
    <n v="440294962.72024667"/>
    <n v="-0.85"/>
    <m/>
    <n v="0.4"/>
    <n v="198037"/>
    <n v="0"/>
    <x v="2"/>
    <n v="0.15"/>
    <x v="2"/>
    <s v="Buried"/>
    <n v="1"/>
    <n v="1"/>
    <d v="2026-03-01T00:00:00"/>
    <s v="None"/>
    <s v="Duration Doesn't Exsists"/>
    <s v="No ETA"/>
    <x v="1"/>
    <m/>
    <x v="0"/>
    <m/>
    <x v="2"/>
    <x v="2"/>
    <m/>
    <m/>
  </r>
  <r>
    <x v="57"/>
    <s v="No Initiation Date"/>
    <x v="0"/>
    <x v="56"/>
    <x v="0"/>
    <m/>
    <m/>
    <s v="0"/>
    <s v="0"/>
    <s v="FEEDER ETC WORK - RETAIN BUDGET"/>
    <n v="0"/>
    <n v="0"/>
    <n v="0"/>
    <n v="0"/>
    <m/>
    <m/>
    <m/>
    <m/>
    <n v="0"/>
    <n v="0"/>
    <x v="0"/>
    <n v="1"/>
    <x v="0"/>
    <m/>
    <n v="0"/>
    <n v="0"/>
    <d v="2026-03-01T00:00:00"/>
    <s v="None"/>
    <s v="Duration Doesn't Exsists"/>
    <s v="No ETA"/>
    <x v="0"/>
    <m/>
    <x v="0"/>
    <m/>
    <x v="0"/>
    <x v="0"/>
    <m/>
    <m/>
  </r>
  <r>
    <x v="57"/>
    <s v="No Initiation Date"/>
    <x v="0"/>
    <x v="56"/>
    <x v="17"/>
    <m/>
    <m/>
    <s v="0"/>
    <s v="0"/>
    <s v="FEEDER ETC WORK - RETAIN BUDGET"/>
    <n v="0"/>
    <n v="0"/>
    <n v="0"/>
    <n v="0"/>
    <m/>
    <m/>
    <m/>
    <m/>
    <n v="0"/>
    <n v="0"/>
    <x v="0"/>
    <n v="1"/>
    <x v="0"/>
    <m/>
    <n v="0"/>
    <n v="0"/>
    <d v="2026-03-01T00:00:00"/>
    <s v="None"/>
    <s v="Duration Doesn't Exsists"/>
    <s v="No ETA"/>
    <x v="0"/>
    <m/>
    <x v="0"/>
    <m/>
    <x v="0"/>
    <x v="0"/>
    <m/>
    <m/>
  </r>
  <r>
    <x v="58"/>
    <d v="2024-11-05T00:00:00"/>
    <x v="9"/>
    <x v="57"/>
    <x v="727"/>
    <n v="506"/>
    <n v="202.4"/>
    <n v="202.4"/>
    <n v="506"/>
    <s v="LIVE - 100% Completed"/>
    <n v="1"/>
    <n v="202.4"/>
    <n v="16555149.995999999"/>
    <n v="2483272.4993999996"/>
    <n v="14071877.496599998"/>
    <n v="-1"/>
    <m/>
    <n v="0.4"/>
    <n v="6503.9699999999993"/>
    <n v="5500.3499999999995"/>
    <x v="2"/>
    <n v="0.15"/>
    <x v="2"/>
    <s v="Buried"/>
    <n v="1"/>
    <n v="1"/>
    <d v="2026-03-01T00:00:00"/>
    <s v="None"/>
    <s v="Duration Doesn't Exsists"/>
    <s v="No ETA"/>
    <x v="1"/>
    <m/>
    <x v="0"/>
    <m/>
    <x v="2"/>
    <x v="2"/>
    <m/>
    <m/>
  </r>
  <r>
    <x v="58"/>
    <d v="2024-11-05T00:00:00"/>
    <x v="9"/>
    <x v="57"/>
    <x v="277"/>
    <n v="292"/>
    <n v="116.80000000000001"/>
    <n v="116.80000000000001"/>
    <n v="292"/>
    <s v="LIVE - 100% Completed"/>
    <n v="1"/>
    <n v="116.80000000000001"/>
    <n v="4009278.4591438002"/>
    <n v="601391.76887157001"/>
    <n v="3407886.6902722297"/>
    <n v="-0.85000000000000009"/>
    <m/>
    <n v="0.4"/>
    <n v="820.99055565000003"/>
    <n v="3597.7452635000004"/>
    <x v="1"/>
    <n v="0.15"/>
    <x v="2"/>
    <s v="Buried"/>
    <n v="1"/>
    <n v="1"/>
    <d v="2026-03-01T00:00:00"/>
    <s v="None"/>
    <s v="Duration Doesn't Exsists"/>
    <s v="No ETA"/>
    <x v="1"/>
    <m/>
    <x v="0"/>
    <m/>
    <x v="2"/>
    <x v="2"/>
    <m/>
    <m/>
  </r>
  <r>
    <x v="58"/>
    <d v="2024-11-05T00:00:00"/>
    <x v="0"/>
    <x v="57"/>
    <x v="0"/>
    <n v="0"/>
    <n v="0"/>
    <s v="0"/>
    <s v="0"/>
    <s v="FEEDER ETC WORK - RETAIN BUDGET"/>
    <n v="0"/>
    <n v="0"/>
    <n v="2794250"/>
    <n v="1397125"/>
    <n v="1397125"/>
    <n v="-0.85"/>
    <m/>
    <m/>
    <n v="1000"/>
    <n v="0"/>
    <x v="0"/>
    <n v="0.5"/>
    <x v="0"/>
    <m/>
    <n v="0"/>
    <n v="0"/>
    <d v="2026-03-01T00:00:00"/>
    <s v="None"/>
    <s v="Duration Doesn't Exsists"/>
    <s v="No ETA"/>
    <x v="0"/>
    <m/>
    <x v="0"/>
    <m/>
    <x v="0"/>
    <x v="0"/>
    <m/>
    <m/>
  </r>
  <r>
    <x v="58"/>
    <d v="2024-11-05T00:00:00"/>
    <x v="9"/>
    <x v="57"/>
    <x v="274"/>
    <n v="182"/>
    <n v="72.8"/>
    <n v="72.8"/>
    <n v="182"/>
    <s v="LIVE - 100% Completed"/>
    <n v="1"/>
    <n v="72.8"/>
    <n v="2509791.8500720002"/>
    <n v="376468.77751079999"/>
    <n v="2133323.0725611998"/>
    <n v="-1"/>
    <m/>
    <n v="0.4"/>
    <n v="471.5"/>
    <n v="2036.0007148000002"/>
    <x v="1"/>
    <n v="0.15"/>
    <x v="2"/>
    <s v="Buried"/>
    <n v="1"/>
    <n v="1"/>
    <d v="2026-03-01T00:00:00"/>
    <s v="None"/>
    <s v="Duration Doesn't Exsists"/>
    <s v="No ETA"/>
    <x v="1"/>
    <m/>
    <x v="0"/>
    <m/>
    <x v="2"/>
    <x v="2"/>
    <m/>
    <m/>
  </r>
  <r>
    <x v="58"/>
    <d v="2024-11-05T00:00:00"/>
    <x v="0"/>
    <x v="57"/>
    <x v="17"/>
    <n v="0"/>
    <n v="0"/>
    <s v="0"/>
    <s v="0"/>
    <s v="FEEDER ETC WORK - RETAIN BUDGET"/>
    <n v="0"/>
    <n v="0"/>
    <n v="540000"/>
    <n v="270000"/>
    <n v="270000"/>
    <n v="-0.84999999999999987"/>
    <m/>
    <m/>
    <m/>
    <m/>
    <x v="0"/>
    <n v="0.5"/>
    <x v="0"/>
    <m/>
    <n v="0"/>
    <n v="0"/>
    <d v="2026-03-01T00:00:00"/>
    <s v="None"/>
    <s v="Duration Doesn't Exsists"/>
    <s v="No ETA"/>
    <x v="0"/>
    <m/>
    <x v="0"/>
    <m/>
    <x v="0"/>
    <x v="0"/>
    <m/>
    <m/>
  </r>
  <r>
    <x v="59"/>
    <d v="2024-11-05T00:00:00"/>
    <x v="0"/>
    <x v="58"/>
    <x v="0"/>
    <n v="0"/>
    <n v="0"/>
    <s v="0"/>
    <s v="0"/>
    <s v="FEEDER ETC WORK - RETAIN BUDGET"/>
    <n v="0"/>
    <n v="0"/>
    <n v="77285018"/>
    <n v="38642509"/>
    <n v="38642509.000000007"/>
    <n v="-0.85"/>
    <m/>
    <m/>
    <n v="26378.000000000004"/>
    <n v="0"/>
    <x v="0"/>
    <n v="0.5"/>
    <x v="0"/>
    <m/>
    <n v="0"/>
    <n v="0"/>
    <d v="2026-03-01T00:00:00"/>
    <s v="None"/>
    <s v="Duration Doesn't Exsists"/>
    <s v="No ETA"/>
    <x v="0"/>
    <m/>
    <x v="0"/>
    <m/>
    <x v="0"/>
    <x v="0"/>
    <m/>
    <m/>
  </r>
  <r>
    <x v="59"/>
    <d v="2024-11-05T00:00:00"/>
    <x v="13"/>
    <x v="58"/>
    <x v="728"/>
    <n v="1550"/>
    <n v="620"/>
    <n v="372"/>
    <n v="1550"/>
    <s v="LIVE - 60% Completed"/>
    <n v="0.6"/>
    <n v="372"/>
    <n v="54936288.841253497"/>
    <n v="26918781.532214213"/>
    <n v="28017507.309039272"/>
    <n v="0"/>
    <m/>
    <n v="0.4"/>
    <n v="22788.033972699996"/>
    <n v="22120.087267499992"/>
    <x v="2"/>
    <m/>
    <x v="2"/>
    <s v="Buried"/>
    <n v="0.6"/>
    <n v="0.6"/>
    <d v="2026-03-01T00:00:00"/>
    <n v="122"/>
    <n v="123"/>
    <n v="85"/>
    <x v="2"/>
    <s v="3 Months"/>
    <x v="2"/>
    <m/>
    <x v="2"/>
    <x v="7"/>
    <n v="1"/>
    <m/>
  </r>
  <r>
    <x v="59"/>
    <d v="2024-11-05T00:00:00"/>
    <x v="13"/>
    <x v="58"/>
    <x v="729"/>
    <n v="1444"/>
    <n v="577.6"/>
    <n v="346.56"/>
    <n v="1444"/>
    <s v="LIVE - 60% Completed"/>
    <n v="0.6"/>
    <n v="346.56"/>
    <n v="47513138.021602899"/>
    <n v="23281437.630585421"/>
    <n v="24231700.391017489"/>
    <n v="-1"/>
    <m/>
    <n v="0.4"/>
    <n v="19881.760509600004"/>
    <n v="19648.139220000001"/>
    <x v="2"/>
    <m/>
    <x v="2"/>
    <s v="Buried"/>
    <n v="0.6"/>
    <n v="0.6"/>
    <d v="2026-03-01T00:00:00"/>
    <n v="122"/>
    <n v="123"/>
    <n v="85"/>
    <x v="2"/>
    <s v="3 Months"/>
    <x v="2"/>
    <m/>
    <x v="2"/>
    <x v="7"/>
    <n v="1"/>
    <m/>
  </r>
  <r>
    <x v="59"/>
    <d v="2024-11-05T00:00:00"/>
    <x v="13"/>
    <x v="58"/>
    <x v="730"/>
    <n v="3684"/>
    <n v="1473.6000000000001"/>
    <s v="0"/>
    <s v="0"/>
    <s v="NOT LIVE - RETAIN BUDGET"/>
    <n v="0"/>
    <n v="1473.6000000000001"/>
    <n v="43334319.811999999"/>
    <n v="43334319.811999999"/>
    <n v="0"/>
    <n v="-1"/>
    <m/>
    <n v="0.4"/>
    <n v="16848.121500000005"/>
    <n v="10217.900000000003"/>
    <x v="2"/>
    <n v="0"/>
    <x v="1"/>
    <m/>
    <n v="0"/>
    <n v="0"/>
    <d v="2026-03-01T00:00:00"/>
    <n v="31"/>
    <n v="32"/>
    <n v="-6"/>
    <x v="0"/>
    <n v="46113"/>
    <x v="3"/>
    <s v="Need to retain"/>
    <x v="1"/>
    <x v="1"/>
    <n v="1"/>
    <m/>
  </r>
  <r>
    <x v="59"/>
    <d v="2024-11-05T00:00:00"/>
    <x v="13"/>
    <x v="58"/>
    <x v="731"/>
    <n v="1444"/>
    <n v="577.6"/>
    <s v="0"/>
    <s v="0"/>
    <s v="NOT LIVE - RETAIN BUDGET"/>
    <n v="0"/>
    <n v="577.6"/>
    <n v="41525780.642862499"/>
    <n v="41525780.642862499"/>
    <n v="0"/>
    <n v="-0.85"/>
    <m/>
    <n v="0.4"/>
    <n v="21734.473648500003"/>
    <n v="15005.762637500002"/>
    <x v="2"/>
    <n v="0"/>
    <x v="1"/>
    <m/>
    <n v="0"/>
    <n v="0"/>
    <d v="2026-03-01T00:00:00"/>
    <n v="31"/>
    <n v="32"/>
    <n v="-6"/>
    <x v="0"/>
    <n v="46113"/>
    <x v="3"/>
    <s v="Need to retain"/>
    <x v="1"/>
    <x v="1"/>
    <n v="1"/>
    <m/>
  </r>
  <r>
    <x v="59"/>
    <d v="2024-11-05T00:00:00"/>
    <x v="13"/>
    <x v="58"/>
    <x v="732"/>
    <n v="2684"/>
    <n v="1073.6000000000001"/>
    <s v="0"/>
    <s v="0"/>
    <s v="NOT LIVE - RETAIN BUDGET"/>
    <n v="0"/>
    <n v="1073.6000000000001"/>
    <n v="38089386.127631202"/>
    <n v="38089386.127631202"/>
    <n v="0"/>
    <n v="-0.85"/>
    <m/>
    <n v="0.4"/>
    <n v="15445.990685699999"/>
    <n v="9906.1065950000011"/>
    <x v="2"/>
    <n v="0"/>
    <x v="1"/>
    <m/>
    <n v="0"/>
    <n v="0"/>
    <d v="2026-03-01T00:00:00"/>
    <n v="31"/>
    <n v="32"/>
    <n v="-6"/>
    <x v="0"/>
    <n v="46113"/>
    <x v="3"/>
    <s v="Need to retain"/>
    <x v="1"/>
    <x v="1"/>
    <n v="1"/>
    <m/>
  </r>
  <r>
    <x v="59"/>
    <d v="2024-11-05T00:00:00"/>
    <x v="13"/>
    <x v="58"/>
    <x v="733"/>
    <n v="1944"/>
    <n v="777.6"/>
    <s v="0"/>
    <s v="0"/>
    <s v="NOT LIVE - RETAIN BUDGET"/>
    <n v="0"/>
    <n v="777.6"/>
    <n v="36706878.953466304"/>
    <n v="36706878.953466304"/>
    <n v="0"/>
    <n v="-1"/>
    <m/>
    <n v="0.4"/>
    <n v="16828.453521449999"/>
    <n v="11691.90140875"/>
    <x v="2"/>
    <n v="0"/>
    <x v="1"/>
    <m/>
    <n v="0"/>
    <n v="0"/>
    <d v="2026-03-01T00:00:00"/>
    <n v="31"/>
    <n v="32"/>
    <n v="-6"/>
    <x v="0"/>
    <n v="46113"/>
    <x v="3"/>
    <s v="Need to retain"/>
    <x v="1"/>
    <x v="1"/>
    <n v="1"/>
    <m/>
  </r>
  <r>
    <x v="59"/>
    <d v="2024-11-05T00:00:00"/>
    <x v="13"/>
    <x v="58"/>
    <x v="734"/>
    <n v="1100"/>
    <n v="440"/>
    <s v="0"/>
    <s v="0"/>
    <s v="NOT LIVE - RETAIN BUDGET"/>
    <n v="0"/>
    <n v="440"/>
    <n v="33046606.070999999"/>
    <n v="33046606.070999999"/>
    <n v="0"/>
    <n v="0"/>
    <m/>
    <n v="0.4"/>
    <n v="15584.329500000002"/>
    <n v="0"/>
    <x v="2"/>
    <n v="0"/>
    <x v="1"/>
    <m/>
    <n v="0"/>
    <n v="0"/>
    <d v="2026-03-01T00:00:00"/>
    <s v="None"/>
    <s v="Duration Doesn't Exsists"/>
    <s v="No ETA"/>
    <x v="0"/>
    <s v="Not Given By BUH"/>
    <x v="4"/>
    <s v="Need to retian"/>
    <x v="1"/>
    <x v="1"/>
    <n v="2"/>
    <m/>
  </r>
  <r>
    <x v="59"/>
    <d v="2024-11-05T00:00:00"/>
    <x v="13"/>
    <x v="58"/>
    <x v="735"/>
    <n v="1232"/>
    <n v="492.8"/>
    <s v="0"/>
    <s v="0"/>
    <s v="NOT LIVE - RETAIN BUDGET"/>
    <n v="0"/>
    <n v="492.8"/>
    <n v="32405235.649999999"/>
    <n v="32405235.649999999"/>
    <n v="0"/>
    <n v="-1"/>
    <m/>
    <n v="0.4"/>
    <n v="15014.739"/>
    <n v="218"/>
    <x v="2"/>
    <n v="0"/>
    <x v="1"/>
    <m/>
    <n v="0"/>
    <n v="0"/>
    <d v="2026-03-01T00:00:00"/>
    <n v="31"/>
    <n v="32"/>
    <n v="-6"/>
    <x v="0"/>
    <n v="46113"/>
    <x v="3"/>
    <s v="Need to retain"/>
    <x v="1"/>
    <x v="1"/>
    <n v="1"/>
    <m/>
  </r>
  <r>
    <x v="59"/>
    <d v="2024-11-05T00:00:00"/>
    <x v="13"/>
    <x v="58"/>
    <x v="736"/>
    <n v="1528"/>
    <n v="611.20000000000005"/>
    <s v="0"/>
    <s v="0"/>
    <s v="NOT LIVE - RETAIN BUDGET"/>
    <n v="0"/>
    <n v="611.20000000000005"/>
    <n v="31889374.416999999"/>
    <n v="31889374.416999996"/>
    <n v="0"/>
    <n v="-0.85"/>
    <m/>
    <n v="0.4"/>
    <n v="14364.927"/>
    <n v="10655.024999999998"/>
    <x v="2"/>
    <n v="0"/>
    <x v="1"/>
    <m/>
    <n v="0"/>
    <n v="0"/>
    <d v="2026-03-01T00:00:00"/>
    <n v="31"/>
    <n v="32"/>
    <n v="-6"/>
    <x v="0"/>
    <n v="46113"/>
    <x v="3"/>
    <s v="Need to retain"/>
    <x v="1"/>
    <x v="1"/>
    <n v="1"/>
    <m/>
  </r>
  <r>
    <x v="59"/>
    <d v="2024-11-05T00:00:00"/>
    <x v="13"/>
    <x v="58"/>
    <x v="737"/>
    <n v="2016"/>
    <n v="806.40000000000009"/>
    <s v="0"/>
    <s v="0"/>
    <s v="NOT LIVE - RETAIN BUDGET"/>
    <n v="0"/>
    <n v="806.40000000000009"/>
    <n v="31071003.385499999"/>
    <n v="31071003.385499995"/>
    <n v="0"/>
    <n v="-1"/>
    <m/>
    <n v="0.4"/>
    <n v="12376.074000000002"/>
    <n v="8519.0500000000011"/>
    <x v="2"/>
    <n v="0"/>
    <x v="1"/>
    <m/>
    <n v="0"/>
    <n v="0"/>
    <d v="2026-03-01T00:00:00"/>
    <s v="None"/>
    <s v="Duration Doesn't Exsists"/>
    <s v="No ETA"/>
    <x v="0"/>
    <s v="Not Given By BUH"/>
    <x v="4"/>
    <s v="Need to retian"/>
    <x v="1"/>
    <x v="1"/>
    <n v="2"/>
    <m/>
  </r>
  <r>
    <x v="59"/>
    <d v="2024-11-05T00:00:00"/>
    <x v="13"/>
    <x v="58"/>
    <x v="738"/>
    <n v="4674"/>
    <n v="1869.6000000000001"/>
    <s v="0"/>
    <s v="0"/>
    <s v="NOT LIVE - RETAIN BUDGET"/>
    <n v="0"/>
    <n v="1869.6000000000001"/>
    <n v="26554382.379000001"/>
    <n v="26554382.379000001"/>
    <n v="0"/>
    <n v="-0.85"/>
    <m/>
    <n v="0.4"/>
    <n v="5261.4000000000005"/>
    <n v="10370.2125"/>
    <x v="1"/>
    <n v="0"/>
    <x v="1"/>
    <m/>
    <n v="0"/>
    <n v="0"/>
    <d v="2026-03-01T00:00:00"/>
    <s v="None"/>
    <s v="Duration Doesn't Exsists"/>
    <s v="No ETA"/>
    <x v="0"/>
    <s v="Not Given By BUH"/>
    <x v="4"/>
    <s v="Need to retian"/>
    <x v="1"/>
    <x v="1"/>
    <n v="2"/>
    <m/>
  </r>
  <r>
    <x v="59"/>
    <d v="2024-11-05T00:00:00"/>
    <x v="13"/>
    <x v="58"/>
    <x v="739"/>
    <n v="2404"/>
    <n v="961.6"/>
    <n v="961.6"/>
    <n v="2404"/>
    <s v="LIVE - 100% Completed"/>
    <n v="1"/>
    <n v="961.6"/>
    <n v="17629621.859000001"/>
    <n v="2644443.2788499999"/>
    <n v="14985178.580150001"/>
    <n v="-1"/>
    <m/>
    <n v="0.4"/>
    <n v="5902.7300000000005"/>
    <n v="2527.2749999999996"/>
    <x v="2"/>
    <n v="0.15"/>
    <x v="2"/>
    <s v="Buried"/>
    <n v="1"/>
    <n v="1"/>
    <d v="2026-03-01T00:00:00"/>
    <s v="None"/>
    <s v="Duration Doesn't Exsists"/>
    <s v="No ETA"/>
    <x v="1"/>
    <m/>
    <x v="0"/>
    <m/>
    <x v="2"/>
    <x v="2"/>
    <m/>
    <m/>
  </r>
  <r>
    <x v="59"/>
    <d v="2024-11-05T00:00:00"/>
    <x v="13"/>
    <x v="58"/>
    <x v="740"/>
    <n v="908"/>
    <n v="363.20000000000005"/>
    <n v="363.20000000000005"/>
    <n v="908"/>
    <s v="LIVE - 100% Completed"/>
    <n v="1"/>
    <n v="363.20000000000005"/>
    <n v="11805696.198999999"/>
    <n v="1770854.4298499997"/>
    <n v="10034841.76915"/>
    <n v="-0.85"/>
    <m/>
    <n v="0.4"/>
    <n v="4754.7300000000005"/>
    <n v="2527.2750000000005"/>
    <x v="1"/>
    <n v="0.15"/>
    <x v="2"/>
    <s v="Arial"/>
    <n v="1"/>
    <n v="1"/>
    <d v="2026-03-01T00:00:00"/>
    <s v="None"/>
    <s v="Duration Doesn't Exsists"/>
    <s v="No ETA"/>
    <x v="1"/>
    <m/>
    <x v="0"/>
    <m/>
    <x v="2"/>
    <x v="2"/>
    <m/>
    <m/>
  </r>
  <r>
    <x v="59"/>
    <d v="2024-11-05T00:00:00"/>
    <x v="0"/>
    <x v="58"/>
    <x v="17"/>
    <n v="0"/>
    <n v="0"/>
    <s v="0"/>
    <s v="0"/>
    <s v="FEEDER ETC WORK - RETAIN BUDGET"/>
    <n v="0"/>
    <n v="0"/>
    <n v="8075000"/>
    <n v="4037500"/>
    <n v="4037500"/>
    <n v="-1"/>
    <m/>
    <m/>
    <n v="0"/>
    <n v="0"/>
    <x v="0"/>
    <n v="0.5"/>
    <x v="0"/>
    <m/>
    <n v="0"/>
    <n v="0"/>
    <d v="2026-03-01T00:00:00"/>
    <s v="None"/>
    <s v="Duration Doesn't Exsists"/>
    <s v="No ETA"/>
    <x v="0"/>
    <m/>
    <x v="0"/>
    <m/>
    <x v="0"/>
    <x v="0"/>
    <m/>
    <m/>
  </r>
  <r>
    <x v="60"/>
    <d v="2024-11-11T00:00:00"/>
    <x v="25"/>
    <x v="59"/>
    <x v="741"/>
    <n v="90"/>
    <n v="36"/>
    <n v="36"/>
    <n v="90"/>
    <s v="LIVE - 100% Completed"/>
    <n v="1"/>
    <n v="36"/>
    <n v="764480"/>
    <n v="114672"/>
    <n v="649808"/>
    <n v="-0.76500000000000001"/>
    <m/>
    <n v="0.4"/>
    <n v="0"/>
    <n v="50"/>
    <x v="3"/>
    <n v="0.15"/>
    <x v="2"/>
    <s v="Arial"/>
    <n v="1"/>
    <n v="1"/>
    <d v="2026-03-01T00:00:00"/>
    <s v="None"/>
    <s v="Duration Doesn't Exsists"/>
    <s v="No ETA"/>
    <x v="1"/>
    <m/>
    <x v="0"/>
    <m/>
    <x v="2"/>
    <x v="2"/>
    <m/>
    <m/>
  </r>
  <r>
    <x v="60"/>
    <d v="2024-11-11T00:00:00"/>
    <x v="25"/>
    <x v="59"/>
    <x v="742"/>
    <n v="50"/>
    <n v="20"/>
    <n v="20"/>
    <n v="50"/>
    <s v="LIVE - 100% Completed"/>
    <n v="1"/>
    <n v="20"/>
    <n v="467960"/>
    <n v="70194"/>
    <n v="397766"/>
    <n v="-1"/>
    <m/>
    <n v="0.4"/>
    <n v="0"/>
    <n v="2550"/>
    <x v="3"/>
    <n v="0.15"/>
    <x v="2"/>
    <s v="Arial"/>
    <n v="1"/>
    <n v="1"/>
    <d v="2026-03-01T00:00:00"/>
    <s v="None"/>
    <s v="Duration Doesn't Exsists"/>
    <s v="No ETA"/>
    <x v="1"/>
    <m/>
    <x v="0"/>
    <m/>
    <x v="2"/>
    <x v="2"/>
    <m/>
    <m/>
  </r>
  <r>
    <x v="60"/>
    <d v="2024-11-11T00:00:00"/>
    <x v="25"/>
    <x v="59"/>
    <x v="743"/>
    <n v="24"/>
    <n v="9.6000000000000014"/>
    <n v="9.6000000000000014"/>
    <n v="24"/>
    <s v="LIVE - 100% Completed"/>
    <n v="1"/>
    <n v="9.6000000000000014"/>
    <n v="359370"/>
    <n v="53905.5"/>
    <n v="305464.5"/>
    <n v="-0.85"/>
    <m/>
    <n v="0.4"/>
    <n v="0"/>
    <n v="2050"/>
    <x v="3"/>
    <n v="0.15"/>
    <x v="2"/>
    <s v="Arial"/>
    <n v="1"/>
    <n v="1"/>
    <d v="2026-03-01T00:00:00"/>
    <s v="None"/>
    <s v="Duration Doesn't Exsists"/>
    <s v="No ETA"/>
    <x v="1"/>
    <m/>
    <x v="0"/>
    <m/>
    <x v="2"/>
    <x v="2"/>
    <m/>
    <m/>
  </r>
  <r>
    <x v="60"/>
    <d v="2024-11-11T00:00:00"/>
    <x v="25"/>
    <x v="59"/>
    <x v="744"/>
    <n v="4"/>
    <n v="1.6"/>
    <n v="1.6"/>
    <n v="4"/>
    <s v="LIVE - 100% Completed"/>
    <n v="1"/>
    <n v="1.6"/>
    <n v="132580"/>
    <n v="19887"/>
    <n v="112693"/>
    <n v="-1"/>
    <m/>
    <n v="0.4"/>
    <n v="0"/>
    <n v="50"/>
    <x v="3"/>
    <n v="0.15"/>
    <x v="2"/>
    <s v="Arial"/>
    <n v="1"/>
    <n v="1"/>
    <d v="2026-03-01T00:00:00"/>
    <s v="None"/>
    <s v="Duration Doesn't Exsists"/>
    <s v="No ETA"/>
    <x v="1"/>
    <m/>
    <x v="0"/>
    <m/>
    <x v="2"/>
    <x v="2"/>
    <m/>
    <m/>
  </r>
  <r>
    <x v="60"/>
    <s v="No Initiation Date"/>
    <x v="0"/>
    <x v="59"/>
    <x v="0"/>
    <m/>
    <m/>
    <s v="0"/>
    <s v="0"/>
    <s v="FEEDER ETC WORK - RETAIN BUDGET"/>
    <n v="0"/>
    <n v="0"/>
    <n v="0"/>
    <n v="0"/>
    <m/>
    <m/>
    <m/>
    <m/>
    <n v="0"/>
    <n v="10850"/>
    <x v="0"/>
    <n v="1"/>
    <x v="0"/>
    <m/>
    <n v="0"/>
    <n v="0"/>
    <d v="2026-03-01T00:00:00"/>
    <s v="None"/>
    <s v="Duration Doesn't Exsists"/>
    <s v="No ETA"/>
    <x v="0"/>
    <m/>
    <x v="0"/>
    <m/>
    <x v="0"/>
    <x v="0"/>
    <m/>
    <m/>
  </r>
  <r>
    <x v="60"/>
    <s v="No Initiation Date"/>
    <x v="0"/>
    <x v="59"/>
    <x v="17"/>
    <m/>
    <m/>
    <s v="0"/>
    <s v="0"/>
    <s v="FEEDER ETC WORK - RETAIN BUDGET"/>
    <n v="0"/>
    <n v="0"/>
    <n v="0"/>
    <n v="0"/>
    <m/>
    <m/>
    <m/>
    <m/>
    <n v="0"/>
    <n v="0"/>
    <x v="0"/>
    <n v="1"/>
    <x v="0"/>
    <m/>
    <n v="0"/>
    <n v="0"/>
    <d v="2026-03-01T00:00:00"/>
    <s v="None"/>
    <s v="Duration Doesn't Exsists"/>
    <s v="No ETA"/>
    <x v="0"/>
    <m/>
    <x v="0"/>
    <m/>
    <x v="0"/>
    <x v="0"/>
    <m/>
    <m/>
  </r>
  <r>
    <x v="61"/>
    <d v="2024-11-25T00:00:00"/>
    <x v="31"/>
    <x v="60"/>
    <x v="745"/>
    <n v="1740"/>
    <n v="696"/>
    <n v="696"/>
    <n v="1740"/>
    <s v="LIVE - 100% Completed"/>
    <n v="1"/>
    <n v="696"/>
    <n v="17285837.436000001"/>
    <n v="2592875.6154"/>
    <n v="14692961.820599999"/>
    <n v="-1"/>
    <m/>
    <n v="0.4"/>
    <n v="2976.2"/>
    <n v="11942.5"/>
    <x v="1"/>
    <n v="0.15"/>
    <x v="2"/>
    <s v="Hybrid"/>
    <n v="1"/>
    <n v="1"/>
    <d v="2026-03-01T00:00:00"/>
    <s v="None"/>
    <s v="Duration Doesn't Exsists"/>
    <s v="No ETA"/>
    <x v="1"/>
    <m/>
    <x v="0"/>
    <m/>
    <x v="2"/>
    <x v="2"/>
    <m/>
    <m/>
  </r>
  <r>
    <x v="61"/>
    <d v="2024-11-25T00:00:00"/>
    <x v="31"/>
    <x v="60"/>
    <x v="746"/>
    <n v="486"/>
    <n v="194.4"/>
    <n v="194.4"/>
    <n v="486"/>
    <s v="LIVE - 100% Completed"/>
    <n v="1"/>
    <n v="194.4"/>
    <n v="13764761.647998"/>
    <n v="2064714.2471996997"/>
    <n v="11700047.400798282"/>
    <n v="-0.76500000000000001"/>
    <m/>
    <n v="0.4"/>
    <n v="6708.6246597282752"/>
    <n v="5120.6827348456245"/>
    <x v="2"/>
    <n v="0.15"/>
    <x v="2"/>
    <s v="Buried"/>
    <n v="1"/>
    <n v="1"/>
    <d v="2026-03-01T00:00:00"/>
    <s v="None"/>
    <s v="Duration Doesn't Exsists"/>
    <s v="No ETA"/>
    <x v="1"/>
    <m/>
    <x v="0"/>
    <m/>
    <x v="2"/>
    <x v="2"/>
    <m/>
    <m/>
  </r>
  <r>
    <x v="61"/>
    <d v="2024-11-25T00:00:00"/>
    <x v="0"/>
    <x v="60"/>
    <x v="0"/>
    <n v="0"/>
    <n v="0"/>
    <s v="0"/>
    <s v="0"/>
    <s v="FEEDER ETC WORK - RETAIN BUDGET"/>
    <n v="0"/>
    <n v="0"/>
    <n v="11698450"/>
    <n v="5849225"/>
    <n v="5849225"/>
    <n v="-1"/>
    <m/>
    <m/>
    <n v="5700"/>
    <n v="0"/>
    <x v="0"/>
    <n v="0.5"/>
    <x v="0"/>
    <m/>
    <n v="0"/>
    <n v="0"/>
    <d v="2026-03-01T00:00:00"/>
    <s v="None"/>
    <s v="Duration Doesn't Exsists"/>
    <s v="No ETA"/>
    <x v="0"/>
    <m/>
    <x v="0"/>
    <m/>
    <x v="0"/>
    <x v="0"/>
    <m/>
    <m/>
  </r>
  <r>
    <x v="61"/>
    <d v="2024-11-25T00:00:00"/>
    <x v="31"/>
    <x v="60"/>
    <x v="747"/>
    <n v="700"/>
    <n v="280"/>
    <n v="280"/>
    <n v="700"/>
    <s v="LIVE - 100% Completed"/>
    <n v="1"/>
    <n v="280"/>
    <n v="9068984.0960000008"/>
    <n v="1360347.6144000001"/>
    <n v="7708636.4816000005"/>
    <n v="-0.76500000000000001"/>
    <m/>
    <n v="0.4"/>
    <n v="1833.1"/>
    <n v="6447.5"/>
    <x v="1"/>
    <n v="0.15"/>
    <x v="2"/>
    <s v="Hybrid"/>
    <n v="1"/>
    <n v="1"/>
    <d v="2026-03-01T00:00:00"/>
    <s v="None"/>
    <s v="Duration Doesn't Exsists"/>
    <s v="No ETA"/>
    <x v="1"/>
    <m/>
    <x v="0"/>
    <m/>
    <x v="2"/>
    <x v="2"/>
    <m/>
    <m/>
  </r>
  <r>
    <x v="61"/>
    <d v="2024-11-25T00:00:00"/>
    <x v="31"/>
    <x v="60"/>
    <x v="748"/>
    <n v="432"/>
    <n v="172.8"/>
    <n v="172.8"/>
    <n v="432"/>
    <s v="LIVE - 100% Completed"/>
    <n v="1"/>
    <n v="172.8"/>
    <n v="4969725.2362205703"/>
    <n v="745458.78543308552"/>
    <n v="4224266.4507874809"/>
    <n v="-1"/>
    <m/>
    <n v="0.4"/>
    <n v="0"/>
    <n v="4973.4024163078802"/>
    <x v="3"/>
    <n v="0.15"/>
    <x v="2"/>
    <s v="Arial"/>
    <n v="1"/>
    <n v="1"/>
    <d v="2026-03-01T00:00:00"/>
    <s v="None"/>
    <s v="Duration Doesn't Exsists"/>
    <s v="No ETA"/>
    <x v="1"/>
    <m/>
    <x v="0"/>
    <m/>
    <x v="2"/>
    <x v="2"/>
    <m/>
    <m/>
  </r>
  <r>
    <x v="61"/>
    <d v="2024-11-25T00:00:00"/>
    <x v="0"/>
    <x v="60"/>
    <x v="17"/>
    <n v="0"/>
    <n v="0"/>
    <s v="0"/>
    <s v="0"/>
    <s v="FEEDER ETC WORK - RETAIN BUDGET"/>
    <n v="0"/>
    <n v="0"/>
    <n v="750000"/>
    <n v="375000"/>
    <n v="375000"/>
    <n v="-0.76500000000000001"/>
    <m/>
    <m/>
    <n v="0"/>
    <n v="0"/>
    <x v="0"/>
    <n v="0.5"/>
    <x v="0"/>
    <m/>
    <n v="0"/>
    <n v="0"/>
    <d v="2026-03-01T00:00:00"/>
    <s v="None"/>
    <s v="Duration Doesn't Exsists"/>
    <s v="No ETA"/>
    <x v="0"/>
    <m/>
    <x v="0"/>
    <m/>
    <x v="0"/>
    <x v="0"/>
    <m/>
    <m/>
  </r>
  <r>
    <x v="62"/>
    <d v="2024-11-25T00:00:00"/>
    <x v="0"/>
    <x v="61"/>
    <x v="0"/>
    <n v="0"/>
    <n v="0"/>
    <s v="0"/>
    <s v="0"/>
    <s v="FEEDER ETC WORK - RETAIN BUDGET"/>
    <n v="0"/>
    <n v="0"/>
    <n v="124964950"/>
    <n v="62482475"/>
    <n v="62482475"/>
    <n v="-0.76500000000000001"/>
    <m/>
    <m/>
    <n v="0"/>
    <n v="0"/>
    <x v="0"/>
    <n v="0.5"/>
    <x v="0"/>
    <m/>
    <n v="0"/>
    <n v="0"/>
    <d v="2026-03-01T00:00:00"/>
    <s v="None"/>
    <s v="Duration Doesn't Exsists"/>
    <s v="No ETA"/>
    <x v="0"/>
    <m/>
    <x v="0"/>
    <m/>
    <x v="0"/>
    <x v="0"/>
    <m/>
    <m/>
  </r>
  <r>
    <x v="62"/>
    <d v="2024-11-25T00:00:00"/>
    <x v="13"/>
    <x v="61"/>
    <x v="749"/>
    <n v="1978"/>
    <n v="791.2"/>
    <n v="791.2"/>
    <n v="1978"/>
    <s v="LIVE - 100% Completed"/>
    <n v="1"/>
    <n v="791.2"/>
    <n v="50643660.582207501"/>
    <n v="7596549.0873311246"/>
    <n v="40894755.920132555"/>
    <n v="-1"/>
    <m/>
    <n v="0.4"/>
    <n v="23860.885588100002"/>
    <n v="27114.64271375"/>
    <x v="2"/>
    <n v="0.15"/>
    <x v="2"/>
    <s v="Buried"/>
    <n v="1"/>
    <n v="1"/>
    <d v="2026-03-01T00:00:00"/>
    <s v="None"/>
    <s v="Duration Doesn't Exsists"/>
    <s v="No ETA"/>
    <x v="1"/>
    <m/>
    <x v="0"/>
    <m/>
    <x v="2"/>
    <x v="2"/>
    <n v="1"/>
    <s v="Add 9 count"/>
  </r>
  <r>
    <x v="62"/>
    <d v="2024-11-25T00:00:00"/>
    <x v="13"/>
    <x v="61"/>
    <x v="750"/>
    <n v="2512"/>
    <n v="1004.8000000000001"/>
    <n v="1004.8000000000001"/>
    <n v="2512"/>
    <s v="LIVE - 100% Completed"/>
    <n v="1"/>
    <n v="1004.8000000000001"/>
    <n v="45858969.263714999"/>
    <n v="6878845.3895572498"/>
    <n v="37031117.680449858"/>
    <n v="-0.85"/>
    <m/>
    <n v="0.4"/>
    <n v="21030.992380200001"/>
    <n v="23898.854977499999"/>
    <x v="2"/>
    <n v="0.15"/>
    <x v="2"/>
    <s v="Buried"/>
    <n v="1"/>
    <n v="1"/>
    <d v="2026-03-01T00:00:00"/>
    <s v="None"/>
    <s v="Duration Doesn't Exsists"/>
    <s v="No ETA"/>
    <x v="1"/>
    <m/>
    <x v="0"/>
    <m/>
    <x v="2"/>
    <x v="2"/>
    <n v="1"/>
    <s v="Add 9 count"/>
  </r>
  <r>
    <x v="62"/>
    <d v="2024-11-25T00:00:00"/>
    <x v="13"/>
    <x v="61"/>
    <x v="751"/>
    <n v="3146"/>
    <n v="1258.4000000000001"/>
    <n v="1258.4000000000001"/>
    <n v="3146"/>
    <s v="LIVE - 100% Completed"/>
    <n v="1"/>
    <n v="1258.4000000000001"/>
    <n v="41368501.891666703"/>
    <n v="6205275.2837500051"/>
    <n v="35163226.607916668"/>
    <n v="-0.85"/>
    <m/>
    <n v="0.4"/>
    <n v="17799.710999999999"/>
    <n v="16829.955000000002"/>
    <x v="2"/>
    <n v="0.15"/>
    <x v="2"/>
    <s v="Buried"/>
    <n v="1"/>
    <n v="1"/>
    <d v="2026-03-01T00:00:00"/>
    <s v="None"/>
    <s v="Duration Doesn't Exsists"/>
    <s v="No ETA"/>
    <x v="1"/>
    <m/>
    <x v="0"/>
    <m/>
    <x v="2"/>
    <x v="2"/>
    <m/>
    <m/>
  </r>
  <r>
    <x v="62"/>
    <d v="2024-11-25T00:00:00"/>
    <x v="13"/>
    <x v="61"/>
    <x v="752"/>
    <n v="2208"/>
    <n v="883.2"/>
    <n v="883.2"/>
    <n v="2208"/>
    <s v="LIVE - 100% Completed"/>
    <n v="1"/>
    <n v="883.2"/>
    <n v="40657979.338"/>
    <n v="6098696.9007000001"/>
    <n v="34559282.437299997"/>
    <n v="-0.63749999999999996"/>
    <m/>
    <n v="0.4"/>
    <n v="18184.2045"/>
    <n v="15061.214"/>
    <x v="2"/>
    <n v="0.15"/>
    <x v="2"/>
    <s v="Buried"/>
    <n v="1"/>
    <n v="1"/>
    <d v="2026-03-01T00:00:00"/>
    <s v="None"/>
    <s v="Duration Doesn't Exsists"/>
    <s v="No ETA"/>
    <x v="1"/>
    <m/>
    <x v="0"/>
    <m/>
    <x v="2"/>
    <x v="2"/>
    <m/>
    <m/>
  </r>
  <r>
    <x v="62"/>
    <d v="2024-11-25T00:00:00"/>
    <x v="13"/>
    <x v="61"/>
    <x v="753"/>
    <n v="876"/>
    <n v="350.40000000000003"/>
    <n v="350.40000000000003"/>
    <n v="876"/>
    <s v="LIVE - 100% Completed"/>
    <n v="1"/>
    <n v="350.40000000000003"/>
    <n v="35124206.049999997"/>
    <n v="5268630.9074999997"/>
    <n v="29855575.142499998"/>
    <n v="-1"/>
    <m/>
    <n v="0.4"/>
    <n v="17929.95"/>
    <n v="13823.75"/>
    <x v="2"/>
    <n v="0.15"/>
    <x v="2"/>
    <s v="Buried"/>
    <n v="1"/>
    <n v="1"/>
    <d v="2026-03-01T00:00:00"/>
    <s v="None"/>
    <s v="Duration Doesn't Exsists"/>
    <s v="No ETA"/>
    <x v="1"/>
    <m/>
    <x v="0"/>
    <m/>
    <x v="2"/>
    <x v="2"/>
    <m/>
    <m/>
  </r>
  <r>
    <x v="62"/>
    <d v="2024-11-25T00:00:00"/>
    <x v="13"/>
    <x v="61"/>
    <x v="754"/>
    <n v="1434"/>
    <n v="573.6"/>
    <n v="573.6"/>
    <n v="1434"/>
    <s v="LIVE - 100% Completed"/>
    <n v="1"/>
    <n v="573.6"/>
    <n v="28656438.609999999"/>
    <n v="4298465.7914999994"/>
    <n v="24357972.818500001"/>
    <n v="-1"/>
    <m/>
    <n v="0.4"/>
    <n v="14091.058999999999"/>
    <n v="12446.475999999997"/>
    <x v="2"/>
    <n v="0.15"/>
    <x v="2"/>
    <s v="Buried"/>
    <n v="1"/>
    <n v="1"/>
    <d v="2026-03-01T00:00:00"/>
    <s v="None"/>
    <s v="Duration Doesn't Exsists"/>
    <s v="No ETA"/>
    <x v="1"/>
    <m/>
    <x v="0"/>
    <m/>
    <x v="2"/>
    <x v="2"/>
    <m/>
    <m/>
  </r>
  <r>
    <x v="62"/>
    <d v="2024-11-25T00:00:00"/>
    <x v="13"/>
    <x v="61"/>
    <x v="755"/>
    <n v="1516"/>
    <n v="606.4"/>
    <n v="606.4"/>
    <n v="1516"/>
    <s v="LIVE - 100% Completed"/>
    <n v="1"/>
    <n v="606.4"/>
    <n v="26027930.18"/>
    <n v="3904189.5269999998"/>
    <n v="22123740.653000001"/>
    <n v="-1"/>
    <m/>
    <n v="0.4"/>
    <n v="12852.573999999999"/>
    <n v="10423.335999999996"/>
    <x v="2"/>
    <n v="0.15"/>
    <x v="2"/>
    <s v="Buried"/>
    <n v="1"/>
    <n v="1"/>
    <d v="2026-03-01T00:00:00"/>
    <s v="None"/>
    <s v="Duration Doesn't Exsists"/>
    <s v="No ETA"/>
    <x v="1"/>
    <m/>
    <x v="0"/>
    <m/>
    <x v="2"/>
    <x v="2"/>
    <m/>
    <m/>
  </r>
  <r>
    <x v="62"/>
    <d v="2024-11-25T00:00:00"/>
    <x v="13"/>
    <x v="61"/>
    <x v="756"/>
    <n v="1124"/>
    <n v="449.6"/>
    <n v="449.6"/>
    <n v="1124"/>
    <s v="LIVE - 100% Completed"/>
    <n v="1"/>
    <n v="449.6"/>
    <n v="23877998.01636"/>
    <n v="3581699.7024539998"/>
    <n v="19281483.398210701"/>
    <n v="-0.85"/>
    <m/>
    <n v="0.4"/>
    <n v="12386.051223300001"/>
    <n v="8828.5659474999993"/>
    <x v="2"/>
    <n v="0.15"/>
    <x v="2"/>
    <s v="Buried"/>
    <n v="1"/>
    <n v="1"/>
    <d v="2026-03-01T00:00:00"/>
    <s v="None"/>
    <s v="Duration Doesn't Exsists"/>
    <s v="No ETA"/>
    <x v="1"/>
    <m/>
    <x v="0"/>
    <m/>
    <x v="2"/>
    <x v="2"/>
    <n v="1"/>
    <s v="Add 9 count"/>
  </r>
  <r>
    <x v="62"/>
    <d v="2024-11-25T00:00:00"/>
    <x v="13"/>
    <x v="61"/>
    <x v="757"/>
    <n v="1978"/>
    <n v="791.2"/>
    <n v="791.2"/>
    <n v="1978"/>
    <s v="LIVE - 100% Completed"/>
    <n v="1"/>
    <n v="791.2"/>
    <n v="23373779.363512501"/>
    <n v="3506066.9045268749"/>
    <n v="19867712.458985627"/>
    <n v="-0.85000000000000009"/>
    <m/>
    <n v="0.4"/>
    <n v="5058.0450000000001"/>
    <n v="27114.64271375"/>
    <x v="1"/>
    <n v="0.15"/>
    <x v="2"/>
    <s v="Hybrid"/>
    <n v="1"/>
    <n v="1"/>
    <d v="2026-03-01T00:00:00"/>
    <s v="None"/>
    <s v="Duration Doesn't Exsists"/>
    <s v="No ETA"/>
    <x v="1"/>
    <m/>
    <x v="0"/>
    <m/>
    <x v="2"/>
    <x v="2"/>
    <m/>
    <m/>
  </r>
  <r>
    <x v="62"/>
    <d v="2024-11-25T00:00:00"/>
    <x v="13"/>
    <x v="61"/>
    <x v="758"/>
    <n v="324"/>
    <n v="129.6"/>
    <s v="0"/>
    <s v="0"/>
    <s v="REMOVE BUDGET (P)"/>
    <n v="0"/>
    <n v="129.6"/>
    <n v="20091272.16"/>
    <n v="0"/>
    <n v="20091272.160000004"/>
    <n v="-0.5"/>
    <m/>
    <n v="0.4"/>
    <n v="10294.451500000001"/>
    <n v="5165.8460000000005"/>
    <x v="2"/>
    <m/>
    <x v="1"/>
    <m/>
    <n v="0"/>
    <n v="0"/>
    <d v="2026-03-01T00:00:00"/>
    <s v="None"/>
    <s v="Duration Doesn't Exsists"/>
    <s v="No ETA"/>
    <x v="0"/>
    <m/>
    <x v="0"/>
    <s v="Need to remove from Budget"/>
    <x v="5"/>
    <x v="5"/>
    <m/>
    <m/>
  </r>
  <r>
    <x v="62"/>
    <d v="2024-11-25T00:00:00"/>
    <x v="13"/>
    <x v="61"/>
    <x v="759"/>
    <n v="1710"/>
    <n v="684"/>
    <n v="684"/>
    <n v="1710"/>
    <s v="LIVE - 100% Completed"/>
    <n v="1"/>
    <n v="684"/>
    <n v="19457426.667525001"/>
    <n v="2918614.0001287502"/>
    <n v="16538812.667396251"/>
    <n v="-0.85000000000000009"/>
    <m/>
    <n v="0.4"/>
    <n v="4778.7099999999991"/>
    <n v="24305.854977500003"/>
    <x v="1"/>
    <n v="0.15"/>
    <x v="2"/>
    <s v="Hybrid"/>
    <n v="1"/>
    <n v="1"/>
    <d v="2026-03-01T00:00:00"/>
    <s v="None"/>
    <s v="Duration Doesn't Exsists"/>
    <s v="No ETA"/>
    <x v="1"/>
    <m/>
    <x v="0"/>
    <m/>
    <x v="2"/>
    <x v="2"/>
    <m/>
    <m/>
  </r>
  <r>
    <x v="62"/>
    <d v="2024-11-25T00:00:00"/>
    <x v="13"/>
    <x v="61"/>
    <x v="760"/>
    <n v="1848"/>
    <n v="739.2"/>
    <n v="739.2"/>
    <n v="1848"/>
    <s v="LIVE - 100% Completed"/>
    <n v="1"/>
    <n v="739.2"/>
    <n v="16630801.339050001"/>
    <n v="2494620.2008575001"/>
    <n v="14136181.138192499"/>
    <n v="-1"/>
    <m/>
    <n v="0.4"/>
    <n v="3591.45"/>
    <n v="19512.302854999994"/>
    <x v="1"/>
    <n v="0.15"/>
    <x v="2"/>
    <s v="Hybrid"/>
    <n v="1"/>
    <n v="1"/>
    <d v="2026-03-01T00:00:00"/>
    <s v="None"/>
    <s v="Duration Doesn't Exsists"/>
    <s v="No ETA"/>
    <x v="1"/>
    <m/>
    <x v="0"/>
    <m/>
    <x v="2"/>
    <x v="2"/>
    <m/>
    <m/>
  </r>
  <r>
    <x v="62"/>
    <d v="2024-11-25T00:00:00"/>
    <x v="13"/>
    <x v="61"/>
    <x v="761"/>
    <n v="1606"/>
    <n v="642.40000000000009"/>
    <n v="642.40000000000009"/>
    <n v="1606"/>
    <s v="LIVE - 100% Completed"/>
    <n v="1"/>
    <n v="642.40000000000009"/>
    <n v="16443581.972525001"/>
    <n v="2466537.2958787498"/>
    <n v="13977044.676646249"/>
    <n v="-1"/>
    <m/>
    <n v="0.4"/>
    <n v="3088.8999999999996"/>
    <n v="23898.854977499999"/>
    <x v="1"/>
    <n v="0.15"/>
    <x v="2"/>
    <s v="Hybrid"/>
    <n v="1"/>
    <n v="1"/>
    <d v="2026-03-01T00:00:00"/>
    <s v="None"/>
    <s v="Duration Doesn't Exsists"/>
    <s v="No ETA"/>
    <x v="1"/>
    <m/>
    <x v="0"/>
    <m/>
    <x v="2"/>
    <x v="2"/>
    <m/>
    <m/>
  </r>
  <r>
    <x v="62"/>
    <d v="2024-11-25T00:00:00"/>
    <x v="13"/>
    <x v="61"/>
    <x v="762"/>
    <n v="588"/>
    <n v="235.20000000000002"/>
    <n v="235.20000000000002"/>
    <n v="588"/>
    <s v="LIVE - 100% Completed"/>
    <n v="1"/>
    <n v="235.20000000000002"/>
    <n v="13737914.574999999"/>
    <n v="2060687.1862499998"/>
    <n v="11677227.38875"/>
    <n v="-1"/>
    <m/>
    <n v="0.4"/>
    <n v="6949.2774999999992"/>
    <n v="5603.7099999999991"/>
    <x v="2"/>
    <n v="0.15"/>
    <x v="2"/>
    <s v="Buried"/>
    <n v="1"/>
    <n v="1"/>
    <d v="2026-03-01T00:00:00"/>
    <s v="None"/>
    <s v="Duration Doesn't Exsists"/>
    <s v="No ETA"/>
    <x v="1"/>
    <m/>
    <x v="0"/>
    <m/>
    <x v="2"/>
    <x v="2"/>
    <m/>
    <m/>
  </r>
  <r>
    <x v="62"/>
    <d v="2024-11-25T00:00:00"/>
    <x v="13"/>
    <x v="61"/>
    <x v="763"/>
    <n v="462"/>
    <n v="184.8"/>
    <s v="0"/>
    <s v="0"/>
    <s v="REMOVE BUDGET (T)"/>
    <n v="0"/>
    <n v="184.8"/>
    <n v="13434006.59"/>
    <n v="0"/>
    <n v="13434006.59"/>
    <n v="-0.5"/>
    <m/>
    <n v="0.4"/>
    <n v="8546.6840000000011"/>
    <n v="4467.0640000000003"/>
    <x v="2"/>
    <m/>
    <x v="1"/>
    <m/>
    <n v="0"/>
    <n v="0"/>
    <d v="2026-03-01T00:00:00"/>
    <s v="None"/>
    <s v="Duration Doesn't Exsists"/>
    <s v="No ETA"/>
    <x v="0"/>
    <m/>
    <x v="0"/>
    <s v="remove (after June)"/>
    <x v="3"/>
    <x v="3"/>
    <m/>
    <m/>
  </r>
  <r>
    <x v="62"/>
    <d v="2024-11-25T00:00:00"/>
    <x v="13"/>
    <x v="61"/>
    <x v="764"/>
    <n v="356"/>
    <n v="142.4"/>
    <s v="0"/>
    <s v="0"/>
    <s v="REMOVE BUDGET (P)"/>
    <n v="0"/>
    <n v="142.4"/>
    <n v="11170003.529999999"/>
    <n v="0"/>
    <n v="11170003.530000001"/>
    <n v="-1"/>
    <m/>
    <n v="0.4"/>
    <n v="5354.8320000000003"/>
    <n v="3759.4479999999999"/>
    <x v="2"/>
    <m/>
    <x v="1"/>
    <m/>
    <n v="0"/>
    <n v="0"/>
    <d v="2026-03-01T00:00:00"/>
    <s v="None"/>
    <s v="Duration Doesn't Exsists"/>
    <s v="No ETA"/>
    <x v="0"/>
    <m/>
    <x v="0"/>
    <s v="Need to remove from Budget"/>
    <x v="5"/>
    <x v="5"/>
    <m/>
    <m/>
  </r>
  <r>
    <x v="62"/>
    <d v="2024-11-25T00:00:00"/>
    <x v="0"/>
    <x v="61"/>
    <x v="17"/>
    <n v="0"/>
    <n v="0"/>
    <s v="0"/>
    <s v="0"/>
    <s v="FEEDER ETC WORK - RETAIN BUDGET"/>
    <n v="0"/>
    <n v="0"/>
    <n v="3062500"/>
    <n v="1531250"/>
    <n v="1531250"/>
    <n v="-0.85"/>
    <m/>
    <m/>
    <m/>
    <n v="0"/>
    <x v="0"/>
    <n v="0.5"/>
    <x v="0"/>
    <m/>
    <n v="0"/>
    <n v="0"/>
    <d v="2026-03-01T00:00:00"/>
    <s v="None"/>
    <s v="Duration Doesn't Exsists"/>
    <s v="No ETA"/>
    <x v="0"/>
    <m/>
    <x v="0"/>
    <m/>
    <x v="0"/>
    <x v="0"/>
    <m/>
    <m/>
  </r>
  <r>
    <x v="62"/>
    <d v="2024-11-25T00:00:00"/>
    <x v="13"/>
    <x v="61"/>
    <x v="765"/>
    <n v="278"/>
    <n v="111.2"/>
    <n v="111.2"/>
    <n v="278"/>
    <s v="LIVE - 100% Completed"/>
    <n v="1"/>
    <n v="111.2"/>
    <n v="2460240.7999999998"/>
    <n v="369036.11999999994"/>
    <n v="2091204.68"/>
    <n v="-1"/>
    <m/>
    <n v="0.4"/>
    <n v="0"/>
    <n v="3663.7799999999997"/>
    <x v="3"/>
    <n v="0.15"/>
    <x v="2"/>
    <s v="Arial"/>
    <n v="1"/>
    <n v="1"/>
    <d v="2026-03-01T00:00:00"/>
    <s v="None"/>
    <s v="Duration Doesn't Exsists"/>
    <s v="No ETA"/>
    <x v="1"/>
    <m/>
    <x v="0"/>
    <m/>
    <x v="2"/>
    <x v="2"/>
    <m/>
    <m/>
  </r>
  <r>
    <x v="63"/>
    <d v="2024-11-25T00:00:00"/>
    <x v="0"/>
    <x v="62"/>
    <x v="0"/>
    <n v="0"/>
    <n v="0"/>
    <s v="0"/>
    <s v="0"/>
    <s v="FEEDER ETC WORK - RETAIN BUDGET"/>
    <n v="0"/>
    <n v="0"/>
    <n v="66248400"/>
    <n v="33124200"/>
    <n v="33124200"/>
    <n v="-1"/>
    <m/>
    <m/>
    <m/>
    <m/>
    <x v="0"/>
    <n v="0.5"/>
    <x v="0"/>
    <m/>
    <n v="0"/>
    <n v="0"/>
    <d v="2026-03-01T00:00:00"/>
    <s v="None"/>
    <s v="Duration Doesn't Exsists"/>
    <s v="No ETA"/>
    <x v="0"/>
    <m/>
    <x v="0"/>
    <m/>
    <x v="0"/>
    <x v="0"/>
    <m/>
    <m/>
  </r>
  <r>
    <x v="63"/>
    <d v="2024-11-25T00:00:00"/>
    <x v="32"/>
    <x v="62"/>
    <x v="766"/>
    <n v="1584"/>
    <n v="633.6"/>
    <n v="633.6"/>
    <n v="1584"/>
    <s v="LIVE - 100% Completed"/>
    <n v="1"/>
    <n v="633.6"/>
    <n v="20084790.254404999"/>
    <n v="3012718.5381607497"/>
    <n v="17072071.716244251"/>
    <n v="-1"/>
    <m/>
    <n v="0.4"/>
    <n v="4532.2"/>
    <n v="4532.2"/>
    <x v="1"/>
    <n v="0.15"/>
    <x v="2"/>
    <s v="Hybrid"/>
    <n v="1"/>
    <n v="1"/>
    <d v="2026-03-01T00:00:00"/>
    <s v="None"/>
    <s v="Duration Doesn't Exsists"/>
    <s v="No ETA"/>
    <x v="1"/>
    <m/>
    <x v="0"/>
    <m/>
    <x v="2"/>
    <x v="2"/>
    <m/>
    <m/>
  </r>
  <r>
    <x v="63"/>
    <d v="2024-11-25T00:00:00"/>
    <x v="32"/>
    <x v="62"/>
    <x v="767"/>
    <n v="976"/>
    <n v="390.40000000000003"/>
    <n v="390.40000000000003"/>
    <n v="976"/>
    <s v="LIVE - 100% Completed"/>
    <n v="1"/>
    <n v="390.40000000000003"/>
    <n v="16459433.152375"/>
    <n v="2468914.9728562497"/>
    <n v="13990518.17951875"/>
    <n v="-1"/>
    <m/>
    <n v="0.4"/>
    <n v="2727.7999999999997"/>
    <n v="11588.672774999999"/>
    <x v="1"/>
    <n v="0.15"/>
    <x v="2"/>
    <s v="Hybrid"/>
    <n v="1"/>
    <n v="1"/>
    <d v="2026-03-01T00:00:00"/>
    <s v="None"/>
    <s v="Duration Doesn't Exsists"/>
    <s v="No ETA"/>
    <x v="1"/>
    <m/>
    <x v="0"/>
    <s v="Partial Active"/>
    <x v="2"/>
    <x v="2"/>
    <m/>
    <m/>
  </r>
  <r>
    <x v="63"/>
    <d v="2024-11-25T00:00:00"/>
    <x v="32"/>
    <x v="62"/>
    <x v="768"/>
    <n v="1048"/>
    <n v="419.20000000000005"/>
    <s v="0"/>
    <s v="0"/>
    <s v="NOT LIVE - RETAIN BUDGET"/>
    <n v="0"/>
    <n v="419.20000000000005"/>
    <n v="15290998.9"/>
    <n v="15290998.899999999"/>
    <n v="0"/>
    <n v="-0.85000000000000009"/>
    <m/>
    <n v="0.4"/>
    <n v="2301.1499999999996"/>
    <n v="11482.829999999998"/>
    <x v="1"/>
    <n v="0"/>
    <x v="1"/>
    <m/>
    <n v="0"/>
    <n v="0"/>
    <d v="2026-03-01T00:00:00"/>
    <n v="122"/>
    <n v="123"/>
    <n v="85"/>
    <x v="0"/>
    <s v="4 Months"/>
    <x v="2"/>
    <s v="Need to retain"/>
    <x v="1"/>
    <x v="1"/>
    <n v="2"/>
    <m/>
  </r>
  <r>
    <x v="63"/>
    <d v="2024-11-25T00:00:00"/>
    <x v="32"/>
    <x v="62"/>
    <x v="769"/>
    <n v="1006"/>
    <n v="402.40000000000003"/>
    <s v="0"/>
    <s v="0"/>
    <s v="NOT LIVE - RETAIN BUDGET"/>
    <n v="0"/>
    <n v="402.40000000000003"/>
    <n v="14189027.5305"/>
    <n v="14189027.530499998"/>
    <n v="0"/>
    <e v="#DIV/0!"/>
    <m/>
    <n v="0.4"/>
    <n v="2563.35"/>
    <n v="10205.160000000002"/>
    <x v="1"/>
    <n v="0"/>
    <x v="1"/>
    <m/>
    <n v="0"/>
    <n v="0"/>
    <d v="2026-03-01T00:00:00"/>
    <n v="92"/>
    <n v="93"/>
    <n v="55"/>
    <x v="0"/>
    <n v="46174"/>
    <x v="7"/>
    <s v="Need to retain"/>
    <x v="1"/>
    <x v="1"/>
    <n v="2"/>
    <m/>
  </r>
  <r>
    <x v="63"/>
    <d v="2024-11-25T00:00:00"/>
    <x v="32"/>
    <x v="62"/>
    <x v="770"/>
    <n v="788"/>
    <n v="315.20000000000005"/>
    <n v="315.20000000000005"/>
    <n v="788"/>
    <s v="LIVE - 100% Completed"/>
    <n v="1"/>
    <n v="315.20000000000005"/>
    <n v="13599054.558912501"/>
    <n v="2039858.183836875"/>
    <n v="11559196.375075623"/>
    <e v="#DIV/0!"/>
    <m/>
    <n v="0.4"/>
    <n v="2784.1499999999996"/>
    <n v="9529.2354925"/>
    <x v="1"/>
    <n v="0.15"/>
    <x v="2"/>
    <s v="Arial"/>
    <n v="1"/>
    <n v="1"/>
    <d v="2026-03-01T00:00:00"/>
    <s v="None"/>
    <s v="Duration Doesn't Exsists"/>
    <s v="No ETA"/>
    <x v="1"/>
    <m/>
    <x v="0"/>
    <m/>
    <x v="2"/>
    <x v="2"/>
    <m/>
    <m/>
  </r>
  <r>
    <x v="63"/>
    <d v="2024-11-25T00:00:00"/>
    <x v="32"/>
    <x v="62"/>
    <x v="771"/>
    <n v="778"/>
    <n v="311.20000000000005"/>
    <n v="311.20000000000005"/>
    <n v="778"/>
    <s v="LIVE - 100% Completed"/>
    <n v="1"/>
    <n v="311.20000000000005"/>
    <n v="11923490.85"/>
    <n v="1788523.6274999999"/>
    <n v="10134967.2225"/>
    <e v="#DIV/0!"/>
    <m/>
    <n v="0.4"/>
    <n v="2037.8"/>
    <n v="10567.019999999999"/>
    <x v="1"/>
    <n v="0.15"/>
    <x v="2"/>
    <s v="Hybrid"/>
    <n v="1"/>
    <n v="1"/>
    <d v="2026-03-01T00:00:00"/>
    <s v="None"/>
    <s v="Duration Doesn't Exsists"/>
    <s v="No ETA"/>
    <x v="1"/>
    <m/>
    <x v="0"/>
    <s v="Buried work done only on main warsak road"/>
    <x v="2"/>
    <x v="2"/>
    <m/>
    <m/>
  </r>
  <r>
    <x v="63"/>
    <d v="2024-11-25T00:00:00"/>
    <x v="32"/>
    <x v="62"/>
    <x v="772"/>
    <n v="1060"/>
    <n v="424"/>
    <n v="424"/>
    <n v="1060"/>
    <s v="LIVE - 100% Completed"/>
    <n v="1"/>
    <n v="424"/>
    <n v="10937734.652685"/>
    <n v="1640660.19790275"/>
    <n v="9297074.4547822494"/>
    <n v="-0.85"/>
    <m/>
    <n v="0.4"/>
    <n v="1185.6499999999999"/>
    <n v="9617.9110529999944"/>
    <x v="1"/>
    <n v="0.15"/>
    <x v="2"/>
    <s v="Hybrid"/>
    <n v="1"/>
    <n v="1"/>
    <d v="2026-03-01T00:00:00"/>
    <s v="None"/>
    <s v="Duration Doesn't Exsists"/>
    <s v="No ETA"/>
    <x v="1"/>
    <m/>
    <x v="0"/>
    <m/>
    <x v="2"/>
    <x v="2"/>
    <m/>
    <m/>
  </r>
  <r>
    <x v="63"/>
    <d v="2024-11-25T00:00:00"/>
    <x v="32"/>
    <x v="62"/>
    <x v="773"/>
    <n v="918"/>
    <n v="367.20000000000005"/>
    <s v="0"/>
    <s v="0"/>
    <s v="NOT LIVE - RETAIN BUDGET"/>
    <n v="0"/>
    <n v="367.20000000000005"/>
    <n v="10124541.118000001"/>
    <n v="10124541.118000001"/>
    <n v="0"/>
    <e v="#DIV/0!"/>
    <m/>
    <n v="0.4"/>
    <n v="1659.4499999999998"/>
    <n v="6827.7164999999977"/>
    <x v="1"/>
    <n v="0"/>
    <x v="1"/>
    <m/>
    <n v="0"/>
    <n v="0"/>
    <d v="2026-03-01T00:00:00"/>
    <n v="92"/>
    <n v="93"/>
    <n v="55"/>
    <x v="0"/>
    <n v="46174"/>
    <x v="7"/>
    <s v="Need to retain"/>
    <x v="1"/>
    <x v="1"/>
    <n v="2"/>
    <m/>
  </r>
  <r>
    <x v="63"/>
    <d v="2024-11-25T00:00:00"/>
    <x v="32"/>
    <x v="62"/>
    <x v="774"/>
    <n v="394"/>
    <n v="157.60000000000002"/>
    <s v="0"/>
    <s v="0"/>
    <s v="NOT LIVE - RETAIN BUDGET"/>
    <n v="0"/>
    <n v="157.60000000000002"/>
    <n v="8663253.8074999992"/>
    <n v="8663253.8074999992"/>
    <n v="0"/>
    <e v="#DIV/0!"/>
    <m/>
    <n v="0.4"/>
    <n v="2041.2499999999998"/>
    <n v="5047.8559999999998"/>
    <x v="1"/>
    <n v="0"/>
    <x v="1"/>
    <m/>
    <n v="0"/>
    <n v="0"/>
    <d v="2026-03-01T00:00:00"/>
    <n v="92"/>
    <n v="93"/>
    <n v="55"/>
    <x v="0"/>
    <n v="46174"/>
    <x v="7"/>
    <s v="Need to retain"/>
    <x v="1"/>
    <x v="1"/>
    <n v="2"/>
    <m/>
  </r>
  <r>
    <x v="63"/>
    <d v="2024-11-25T00:00:00"/>
    <x v="32"/>
    <x v="62"/>
    <x v="775"/>
    <n v="616"/>
    <n v="246.4"/>
    <s v="0"/>
    <s v="0"/>
    <s v="NOT LIVE - RETAIN BUDGET"/>
    <n v="0"/>
    <n v="246.4"/>
    <n v="8532523.0250000004"/>
    <n v="8532523.0250000004"/>
    <n v="0"/>
    <e v="#DIV/0!"/>
    <m/>
    <n v="0.4"/>
    <n v="1483.4999999999998"/>
    <n v="5761.92"/>
    <x v="1"/>
    <n v="0"/>
    <x v="1"/>
    <m/>
    <n v="0"/>
    <n v="0"/>
    <d v="2026-03-01T00:00:00"/>
    <n v="92"/>
    <n v="93"/>
    <n v="55"/>
    <x v="0"/>
    <n v="46174"/>
    <x v="7"/>
    <s v="Need to retain"/>
    <x v="1"/>
    <x v="1"/>
    <n v="2"/>
    <m/>
  </r>
  <r>
    <x v="63"/>
    <d v="2024-11-25T00:00:00"/>
    <x v="32"/>
    <x v="62"/>
    <x v="776"/>
    <n v="350"/>
    <n v="140"/>
    <n v="140"/>
    <n v="350"/>
    <s v="LIVE - 100% Completed"/>
    <n v="1"/>
    <n v="140"/>
    <n v="6962073.0650000004"/>
    <n v="1044310.95975"/>
    <n v="5917762.1052499991"/>
    <e v="#DIV/0!"/>
    <m/>
    <n v="0.4"/>
    <n v="1580.1"/>
    <n v="4249.6019999999999"/>
    <x v="1"/>
    <n v="0.15"/>
    <x v="2"/>
    <s v="Arial"/>
    <n v="1"/>
    <n v="1"/>
    <d v="2026-03-01T00:00:00"/>
    <s v="None"/>
    <s v="Duration Doesn't Exsists"/>
    <s v="No ETA"/>
    <x v="1"/>
    <m/>
    <x v="0"/>
    <m/>
    <x v="2"/>
    <x v="2"/>
    <m/>
    <m/>
  </r>
  <r>
    <x v="63"/>
    <d v="2024-11-25T00:00:00"/>
    <x v="0"/>
    <x v="62"/>
    <x v="17"/>
    <n v="0"/>
    <n v="0"/>
    <s v="0"/>
    <s v="0"/>
    <s v="FEEDER ETC WORK - RETAIN BUDGET"/>
    <n v="0"/>
    <n v="0"/>
    <n v="4775000"/>
    <n v="2387500"/>
    <n v="2387500"/>
    <e v="#DIV/0!"/>
    <m/>
    <m/>
    <m/>
    <m/>
    <x v="0"/>
    <n v="0.5"/>
    <x v="0"/>
    <m/>
    <n v="0"/>
    <n v="0"/>
    <d v="2026-03-01T00:00:00"/>
    <s v="None"/>
    <s v="Duration Doesn't Exsists"/>
    <s v="No ETA"/>
    <x v="0"/>
    <m/>
    <x v="0"/>
    <m/>
    <x v="0"/>
    <x v="0"/>
    <m/>
    <m/>
  </r>
  <r>
    <x v="63"/>
    <d v="2024-11-25T00:00:00"/>
    <x v="32"/>
    <x v="62"/>
    <x v="777"/>
    <n v="154"/>
    <n v="61.6"/>
    <s v="0"/>
    <s v="0"/>
    <s v="REMOVE BUDGET (P)"/>
    <n v="0"/>
    <n v="61.6"/>
    <n v="3045173.69"/>
    <n v="0"/>
    <n v="3045173.6899999995"/>
    <e v="#DIV/0!"/>
    <m/>
    <n v="0.4"/>
    <n v="635.94999999999993"/>
    <n v="1661.5695000000001"/>
    <x v="1"/>
    <m/>
    <x v="1"/>
    <m/>
    <n v="0"/>
    <n v="0"/>
    <d v="2026-03-01T00:00:00"/>
    <s v="None"/>
    <s v="Duration Doesn't Exsists"/>
    <s v="No ETA"/>
    <x v="0"/>
    <m/>
    <x v="0"/>
    <s v="Need to remove"/>
    <x v="5"/>
    <x v="5"/>
    <m/>
    <m/>
  </r>
  <r>
    <x v="64"/>
    <d v="2024-11-25T00:00:00"/>
    <x v="0"/>
    <x v="63"/>
    <x v="0"/>
    <n v="0"/>
    <n v="0"/>
    <s v="0"/>
    <s v="0"/>
    <s v="FEEDER ETC WORK - RETAIN BUDGET"/>
    <n v="0"/>
    <n v="0"/>
    <n v="43905040"/>
    <n v="21952520"/>
    <n v="21952520"/>
    <e v="#DIV/0!"/>
    <m/>
    <m/>
    <n v="13560"/>
    <n v="0"/>
    <x v="0"/>
    <n v="0.5"/>
    <x v="0"/>
    <m/>
    <n v="0"/>
    <n v="0"/>
    <d v="2026-03-01T00:00:00"/>
    <s v="None"/>
    <s v="Duration Doesn't Exsists"/>
    <s v="No ETA"/>
    <x v="0"/>
    <m/>
    <x v="0"/>
    <m/>
    <x v="0"/>
    <x v="0"/>
    <m/>
    <m/>
  </r>
  <r>
    <x v="64"/>
    <d v="2024-11-25T00:00:00"/>
    <x v="33"/>
    <x v="63"/>
    <x v="778"/>
    <n v="2948"/>
    <n v="1179.2"/>
    <n v="1179.2"/>
    <n v="2948"/>
    <s v="LIVE - 100% Completed"/>
    <n v="1"/>
    <n v="1179.2"/>
    <n v="21649146.771272201"/>
    <n v="3247372.0156908301"/>
    <n v="14721419.80446513"/>
    <e v="#DIV/0!"/>
    <m/>
    <n v="0.4"/>
    <n v="2962.2148074500001"/>
    <n v="23791.009395000001"/>
    <x v="1"/>
    <n v="0.15"/>
    <x v="2"/>
    <m/>
    <n v="1"/>
    <n v="1"/>
    <d v="2026-03-01T00:00:00"/>
    <s v="None"/>
    <s v="Duration Doesn't Exsists"/>
    <s v="No ETA"/>
    <x v="1"/>
    <m/>
    <x v="0"/>
    <m/>
    <x v="2"/>
    <x v="2"/>
    <n v="1"/>
    <m/>
  </r>
  <r>
    <x v="64"/>
    <d v="2024-11-25T00:00:00"/>
    <x v="33"/>
    <x v="63"/>
    <x v="779"/>
    <n v="774"/>
    <n v="309.60000000000002"/>
    <s v="0"/>
    <s v="0"/>
    <s v="NOT LIVE - RETAIN BUDGET"/>
    <n v="0"/>
    <n v="309.60000000000002"/>
    <n v="19772977.658525001"/>
    <n v="19772977.658525001"/>
    <n v="0"/>
    <e v="#DIV/0!"/>
    <m/>
    <n v="0.4"/>
    <n v="9080.3125074000018"/>
    <n v="7560.252985000001"/>
    <x v="2"/>
    <n v="0"/>
    <x v="1"/>
    <m/>
    <n v="0"/>
    <n v="0"/>
    <d v="2026-03-01T00:00:00"/>
    <s v="None"/>
    <s v="Duration Doesn't Exsists"/>
    <s v="No ETA"/>
    <x v="0"/>
    <s v="Not Given By BUH"/>
    <x v="4"/>
    <s v="Need to retain"/>
    <x v="1"/>
    <x v="1"/>
    <n v="2"/>
    <m/>
  </r>
  <r>
    <x v="64"/>
    <d v="2024-11-25T00:00:00"/>
    <x v="33"/>
    <x v="63"/>
    <x v="780"/>
    <n v="286"/>
    <n v="114.4"/>
    <s v="0"/>
    <s v="0"/>
    <s v="NOT LIVE - RETAIN BUDGET"/>
    <n v="0"/>
    <n v="114.4"/>
    <n v="8584221.25"/>
    <n v="8584221.25"/>
    <n v="0"/>
    <e v="#DIV/0!"/>
    <m/>
    <n v="0.4"/>
    <n v="4774.5"/>
    <n v="3032.5"/>
    <x v="2"/>
    <n v="0"/>
    <x v="1"/>
    <m/>
    <n v="0"/>
    <n v="0"/>
    <d v="2026-03-01T00:00:00"/>
    <s v="None"/>
    <s v="Duration Doesn't Exsists"/>
    <s v="No ETA"/>
    <x v="0"/>
    <s v="Not Given By BUH"/>
    <x v="4"/>
    <s v="Need to retain"/>
    <x v="1"/>
    <x v="1"/>
    <n v="2"/>
    <m/>
  </r>
  <r>
    <x v="64"/>
    <d v="2024-11-25T00:00:00"/>
    <x v="33"/>
    <x v="63"/>
    <x v="781"/>
    <n v="916"/>
    <n v="366.40000000000003"/>
    <s v="0"/>
    <s v="0"/>
    <s v="NOT LIVE - RETAIN BUDGET"/>
    <n v="0.7"/>
    <n v="366.40000000000003"/>
    <n v="8506579.8368951194"/>
    <n v="3445164.8339425242"/>
    <n v="5061415.002952599"/>
    <e v="#DIV/0!"/>
    <m/>
    <n v="0.4"/>
    <n v="1221.92254445"/>
    <n v="8714.5521173500001"/>
    <x v="1"/>
    <n v="0.7"/>
    <x v="1"/>
    <m/>
    <n v="0.7"/>
    <n v="0.7"/>
    <d v="2026-03-01T00:00:00"/>
    <n v="0"/>
    <n v="1"/>
    <n v="-37"/>
    <x v="2"/>
    <n v="46054"/>
    <x v="5"/>
    <s v="cable pulling remains"/>
    <x v="4"/>
    <x v="1"/>
    <n v="1"/>
    <m/>
  </r>
  <r>
    <x v="64"/>
    <d v="2024-11-25T00:00:00"/>
    <x v="33"/>
    <x v="63"/>
    <x v="782"/>
    <n v="286"/>
    <n v="114.4"/>
    <s v="0"/>
    <s v="0"/>
    <s v="NOT LIVE - RETAIN BUDGET"/>
    <n v="0"/>
    <n v="114.4"/>
    <n v="3945742"/>
    <n v="3945741.9999999995"/>
    <n v="0"/>
    <e v="#DIV/0!"/>
    <m/>
    <n v="0.4"/>
    <n v="870.55"/>
    <n v="3032.5"/>
    <x v="1"/>
    <n v="0"/>
    <x v="1"/>
    <m/>
    <n v="0"/>
    <n v="0"/>
    <d v="2026-03-01T00:00:00"/>
    <s v="None"/>
    <s v="Duration Doesn't Exsists"/>
    <s v="No ETA"/>
    <x v="0"/>
    <s v="Not Given By BUH"/>
    <x v="4"/>
    <s v="Need to retain"/>
    <x v="1"/>
    <x v="1"/>
    <n v="1"/>
    <m/>
  </r>
  <r>
    <x v="64"/>
    <d v="2024-11-25T00:00:00"/>
    <x v="33"/>
    <x v="63"/>
    <x v="783"/>
    <n v="156"/>
    <n v="62.400000000000006"/>
    <s v="0"/>
    <s v="0"/>
    <s v="REMOVE BUDGET (P)"/>
    <n v="0"/>
    <n v="62.400000000000006"/>
    <n v="1964253.27522385"/>
    <n v="0"/>
    <n v="1964253.27522385"/>
    <e v="#DIV/0!"/>
    <m/>
    <n v="0.4"/>
    <n v="373.16417480274998"/>
    <n v="1417.722512543"/>
    <x v="1"/>
    <m/>
    <x v="1"/>
    <m/>
    <n v="0"/>
    <n v="0"/>
    <d v="2026-03-01T00:00:00"/>
    <s v="None"/>
    <s v="Duration Doesn't Exsists"/>
    <s v="No ETA"/>
    <x v="0"/>
    <m/>
    <x v="0"/>
    <s v="Need to remove from Budget"/>
    <x v="5"/>
    <x v="5"/>
    <m/>
    <m/>
  </r>
  <r>
    <x v="64"/>
    <d v="2024-11-25T00:00:00"/>
    <x v="33"/>
    <x v="63"/>
    <x v="784"/>
    <n v="188"/>
    <n v="75.2"/>
    <n v="75.2"/>
    <n v="188"/>
    <s v="LIVE - 100% Completed"/>
    <n v="1"/>
    <n v="75.2"/>
    <n v="1699838.75"/>
    <n v="254975.8125"/>
    <n v="1444862.9375"/>
    <e v="#DIV/0!"/>
    <m/>
    <n v="0.4"/>
    <n v="788.9"/>
    <n v="1961.25"/>
    <x v="1"/>
    <n v="0.15"/>
    <x v="2"/>
    <s v="Hybrid"/>
    <n v="1"/>
    <n v="1"/>
    <d v="2026-03-01T00:00:00"/>
    <s v="None"/>
    <s v="Duration Doesn't Exsists"/>
    <s v="No ETA"/>
    <x v="1"/>
    <m/>
    <x v="0"/>
    <m/>
    <x v="2"/>
    <x v="2"/>
    <m/>
    <m/>
  </r>
  <r>
    <x v="64"/>
    <d v="2024-11-25T00:00:00"/>
    <x v="0"/>
    <x v="63"/>
    <x v="17"/>
    <n v="0"/>
    <n v="0"/>
    <s v="0"/>
    <s v="0"/>
    <s v="FEEDER ETC WORK - RETAIN BUDGET"/>
    <n v="0"/>
    <n v="0"/>
    <n v="750000"/>
    <n v="375000"/>
    <n v="375000"/>
    <e v="#DIV/0!"/>
    <m/>
    <m/>
    <n v="0"/>
    <n v="0"/>
    <x v="0"/>
    <n v="0.5"/>
    <x v="0"/>
    <m/>
    <n v="0"/>
    <n v="0"/>
    <d v="2026-03-01T00:00:00"/>
    <s v="None"/>
    <s v="Duration Doesn't Exsists"/>
    <s v="No ETA"/>
    <x v="0"/>
    <m/>
    <x v="0"/>
    <m/>
    <x v="0"/>
    <x v="0"/>
    <m/>
    <m/>
  </r>
  <r>
    <x v="64"/>
    <d v="2024-11-25T00:00:00"/>
    <x v="0"/>
    <x v="63"/>
    <x v="266"/>
    <n v="0"/>
    <n v="0"/>
    <s v="0"/>
    <s v="0"/>
    <s v="FEEDER ETC WORK - RETAIN BUDGET"/>
    <n v="0"/>
    <n v="0"/>
    <n v="650000"/>
    <n v="325000"/>
    <n v="325000"/>
    <e v="#DIV/0!"/>
    <m/>
    <m/>
    <n v="0"/>
    <n v="0"/>
    <x v="0"/>
    <n v="0.5"/>
    <x v="0"/>
    <m/>
    <n v="0"/>
    <n v="0"/>
    <d v="2026-03-01T00:00:00"/>
    <s v="None"/>
    <s v="Duration Doesn't Exsists"/>
    <s v="No ETA"/>
    <x v="0"/>
    <m/>
    <x v="0"/>
    <m/>
    <x v="0"/>
    <x v="0"/>
    <m/>
    <m/>
  </r>
  <r>
    <x v="65"/>
    <d v="2024-11-25T00:00:00"/>
    <x v="0"/>
    <x v="64"/>
    <x v="0"/>
    <n v="0"/>
    <n v="0"/>
    <s v="0"/>
    <s v="0"/>
    <s v="FEEDER ETC WORK - RETAIN BUDGET"/>
    <n v="0"/>
    <n v="0"/>
    <n v="20617144.800000001"/>
    <n v="10308572.4"/>
    <n v="10308572.4"/>
    <e v="#DIV/0!"/>
    <m/>
    <m/>
    <n v="15327.6"/>
    <n v="0"/>
    <x v="0"/>
    <n v="0.5"/>
    <x v="0"/>
    <m/>
    <n v="0"/>
    <n v="0"/>
    <d v="2026-03-01T00:00:00"/>
    <s v="None"/>
    <s v="Duration Doesn't Exsists"/>
    <s v="No ETA"/>
    <x v="0"/>
    <m/>
    <x v="0"/>
    <m/>
    <x v="0"/>
    <x v="0"/>
    <m/>
    <m/>
  </r>
  <r>
    <x v="65"/>
    <d v="2024-11-25T00:00:00"/>
    <x v="30"/>
    <x v="64"/>
    <x v="785"/>
    <n v="1538"/>
    <n v="615.20000000000005"/>
    <s v="0"/>
    <s v="0"/>
    <s v="NOT LIVE - RETAIN BUDGET"/>
    <n v="0"/>
    <n v="615.20000000000005"/>
    <n v="14959544.710000001"/>
    <n v="14959544.709999999"/>
    <n v="0"/>
    <e v="#DIV/0!"/>
    <m/>
    <n v="0.4"/>
    <n v="2492"/>
    <n v="14621.936000000002"/>
    <x v="2"/>
    <n v="0"/>
    <x v="1"/>
    <m/>
    <n v="0"/>
    <n v="0"/>
    <d v="2026-03-01T00:00:00"/>
    <n v="122"/>
    <n v="123"/>
    <n v="85"/>
    <x v="0"/>
    <s v="3 Months"/>
    <x v="2"/>
    <s v="Aerial network expansion in area 20 &amp; 21 / Need to reconfirm"/>
    <x v="7"/>
    <x v="1"/>
    <n v="1"/>
    <m/>
  </r>
  <r>
    <x v="65"/>
    <d v="2024-11-25T00:00:00"/>
    <x v="30"/>
    <x v="64"/>
    <x v="786"/>
    <n v="618"/>
    <n v="247.20000000000002"/>
    <n v="247.20000000000002"/>
    <n v="618"/>
    <s v="LIVE - 100% Completed"/>
    <n v="1"/>
    <n v="247.20000000000002"/>
    <n v="11052351.3333333"/>
    <n v="1657852.6999999951"/>
    <n v="9394498.6333333347"/>
    <e v="#DIV/0!"/>
    <m/>
    <n v="0.4"/>
    <n v="2626.7000000000007"/>
    <n v="7694.5400000000027"/>
    <x v="2"/>
    <n v="0.15"/>
    <x v="2"/>
    <s v="Buried"/>
    <n v="1"/>
    <n v="1"/>
    <d v="2026-03-01T00:00:00"/>
    <s v="None"/>
    <s v="Duration Doesn't Exsists"/>
    <s v="No ETA"/>
    <x v="1"/>
    <m/>
    <x v="0"/>
    <m/>
    <x v="2"/>
    <x v="2"/>
    <m/>
    <m/>
  </r>
  <r>
    <x v="65"/>
    <d v="2024-11-25T00:00:00"/>
    <x v="0"/>
    <x v="64"/>
    <x v="17"/>
    <n v="0"/>
    <n v="0"/>
    <s v="0"/>
    <s v="0"/>
    <s v="FEEDER ETC WORK - RETAIN BUDGET"/>
    <n v="0"/>
    <n v="0"/>
    <n v="600000"/>
    <n v="300000"/>
    <n v="300000"/>
    <e v="#DIV/0!"/>
    <m/>
    <m/>
    <m/>
    <n v="0"/>
    <x v="0"/>
    <n v="0.5"/>
    <x v="0"/>
    <m/>
    <n v="0"/>
    <n v="0"/>
    <d v="2026-03-01T00:00:00"/>
    <s v="None"/>
    <s v="Duration Doesn't Exsists"/>
    <s v="No ETA"/>
    <x v="0"/>
    <m/>
    <x v="0"/>
    <m/>
    <x v="0"/>
    <x v="0"/>
    <m/>
    <m/>
  </r>
  <r>
    <x v="66"/>
    <d v="2024-11-27T00:00:00"/>
    <x v="4"/>
    <x v="65"/>
    <x v="787"/>
    <n v="2072"/>
    <n v="828.80000000000007"/>
    <s v="0"/>
    <s v="0"/>
    <s v="NOT LIVE - RETAIN BUDGET"/>
    <n v="1"/>
    <n v="828.80000000000007"/>
    <n v="46800166.886392303"/>
    <n v="7020025.0329588456"/>
    <n v="39780141.853433415"/>
    <n v="-0.85"/>
    <m/>
    <n v="0.4"/>
    <n v="29373.945425550006"/>
    <n v="21235.1935725"/>
    <x v="1"/>
    <n v="1"/>
    <x v="1"/>
    <m/>
    <n v="1"/>
    <n v="1"/>
    <d v="2026-03-01T00:00:00"/>
    <n v="31"/>
    <n v="32"/>
    <n v="-6"/>
    <x v="1"/>
    <s v="Feb-Mar"/>
    <x v="3"/>
    <s v="Live to be confirmed by BuH"/>
    <x v="7"/>
    <x v="1"/>
    <n v="1"/>
    <m/>
  </r>
  <r>
    <x v="66"/>
    <d v="2024-11-27T00:00:00"/>
    <x v="4"/>
    <x v="65"/>
    <x v="788"/>
    <n v="1912"/>
    <n v="764.80000000000007"/>
    <n v="764.80000000000007"/>
    <n v="1912"/>
    <s v="LIVE - 100% Completed"/>
    <n v="1"/>
    <n v="764.80000000000007"/>
    <n v="43136395.171618"/>
    <n v="6470459.2757426994"/>
    <n v="36665935.89587526"/>
    <n v="-1"/>
    <m/>
    <n v="0.4"/>
    <n v="27575.911062450003"/>
    <n v="19475.056216249999"/>
    <x v="1"/>
    <n v="0.15"/>
    <x v="2"/>
    <s v="Hybrid"/>
    <n v="1"/>
    <n v="1"/>
    <d v="2026-03-01T00:00:00"/>
    <s v="None"/>
    <s v="Duration Doesn't Exsists"/>
    <s v="No ETA"/>
    <x v="1"/>
    <m/>
    <x v="0"/>
    <m/>
    <x v="2"/>
    <x v="2"/>
    <m/>
    <m/>
  </r>
  <r>
    <x v="66"/>
    <d v="2024-11-27T00:00:00"/>
    <x v="4"/>
    <x v="65"/>
    <x v="789"/>
    <n v="1644"/>
    <n v="657.6"/>
    <n v="657.6"/>
    <n v="1644"/>
    <s v="LIVE - 100% Completed"/>
    <n v="1"/>
    <n v="657.6"/>
    <n v="38022819.242004499"/>
    <n v="5703422.8863006746"/>
    <n v="32319396.355703823"/>
    <n v="-0.21249999999999997"/>
    <m/>
    <n v="0.4"/>
    <n v="23044.745911950002"/>
    <n v="16281.026308750001"/>
    <x v="1"/>
    <n v="0.15"/>
    <x v="2"/>
    <s v="Hybrid"/>
    <n v="1"/>
    <n v="1"/>
    <d v="2026-03-01T00:00:00"/>
    <s v="None"/>
    <s v="Duration Doesn't Exsists"/>
    <s v="No ETA"/>
    <x v="1"/>
    <m/>
    <x v="0"/>
    <m/>
    <x v="2"/>
    <x v="2"/>
    <m/>
    <m/>
  </r>
  <r>
    <x v="66"/>
    <d v="2024-11-27T00:00:00"/>
    <x v="4"/>
    <x v="65"/>
    <x v="790"/>
    <n v="1262"/>
    <n v="504.8"/>
    <s v="0"/>
    <s v="0"/>
    <s v="NOT LIVE - RETAIN BUDGET"/>
    <n v="0.75"/>
    <n v="504.8"/>
    <n v="31592476.301212698"/>
    <n v="11452272.659189602"/>
    <n v="20140203.642023124"/>
    <e v="#DIV/0!"/>
    <m/>
    <n v="0.4"/>
    <n v="20271.623932800001"/>
    <n v="14201.982797499999"/>
    <x v="1"/>
    <n v="0.75"/>
    <x v="1"/>
    <m/>
    <n v="0.75"/>
    <n v="0.75"/>
    <d v="2026-03-01T00:00:00"/>
    <n v="31"/>
    <n v="32"/>
    <n v="-6"/>
    <x v="2"/>
    <s v="April"/>
    <x v="3"/>
    <s v="Civil Work Completion"/>
    <x v="4"/>
    <x v="1"/>
    <n v="1"/>
    <m/>
  </r>
  <r>
    <x v="66"/>
    <d v="2024-11-27T00:00:00"/>
    <x v="4"/>
    <x v="65"/>
    <x v="791"/>
    <n v="1036"/>
    <n v="414.40000000000003"/>
    <s v="0"/>
    <s v="0"/>
    <s v="NOT LIVE - RETAIN BUDGET"/>
    <n v="1"/>
    <n v="414.40000000000003"/>
    <n v="27786838.844063401"/>
    <n v="4168025.82660951"/>
    <n v="23618813.017453931"/>
    <n v="-0.5"/>
    <m/>
    <n v="0.4"/>
    <n v="16985.706858000001"/>
    <n v="12051.169813750001"/>
    <x v="1"/>
    <n v="1"/>
    <x v="1"/>
    <m/>
    <n v="1"/>
    <n v="1"/>
    <d v="2026-03-01T00:00:00"/>
    <n v="31"/>
    <n v="32"/>
    <n v="-6"/>
    <x v="1"/>
    <s v="Feb-Mar"/>
    <x v="3"/>
    <s v="Live to be confirmed by BuH"/>
    <x v="7"/>
    <x v="1"/>
    <n v="1"/>
    <m/>
  </r>
  <r>
    <x v="66"/>
    <d v="2024-11-27T00:00:00"/>
    <x v="4"/>
    <x v="65"/>
    <x v="792"/>
    <n v="598"/>
    <n v="239.20000000000002"/>
    <s v="0"/>
    <s v="0"/>
    <s v="NOT LIVE - RETAIN BUDGET"/>
    <n v="1"/>
    <n v="239.20000000000002"/>
    <n v="21692841.611349698"/>
    <n v="3253926.2417024546"/>
    <n v="18438915.369647209"/>
    <n v="-1"/>
    <m/>
    <n v="0.4"/>
    <n v="13358.773365300003"/>
    <n v="9143.1921875000007"/>
    <x v="1"/>
    <n v="1"/>
    <x v="1"/>
    <m/>
    <n v="1"/>
    <n v="1"/>
    <d v="2026-03-01T00:00:00"/>
    <n v="31"/>
    <n v="32"/>
    <n v="-6"/>
    <x v="1"/>
    <s v="Mar"/>
    <x v="3"/>
    <s v="Live to be confirmed by BuH"/>
    <x v="7"/>
    <x v="1"/>
    <n v="1"/>
    <m/>
  </r>
  <r>
    <x v="66"/>
    <d v="2024-11-27T00:00:00"/>
    <x v="4"/>
    <x v="65"/>
    <x v="793"/>
    <n v="382"/>
    <n v="152.80000000000001"/>
    <n v="152.80000000000001"/>
    <n v="382"/>
    <s v="LIVE - 100% Completed"/>
    <n v="1"/>
    <n v="152.80000000000001"/>
    <n v="19435334.967367999"/>
    <n v="2915300.2451052"/>
    <n v="16520034.722262803"/>
    <n v="-0.85"/>
    <m/>
    <n v="0.4"/>
    <n v="13157.848476450003"/>
    <n v="9605.4157712500019"/>
    <x v="1"/>
    <n v="0.15"/>
    <x v="2"/>
    <s v="Hybrid"/>
    <n v="1"/>
    <n v="1"/>
    <d v="2026-03-01T00:00:00"/>
    <s v="None"/>
    <s v="Duration Doesn't Exsists"/>
    <s v="No ETA"/>
    <x v="1"/>
    <m/>
    <x v="0"/>
    <m/>
    <x v="2"/>
    <x v="2"/>
    <m/>
    <m/>
  </r>
  <r>
    <x v="66"/>
    <d v="2024-11-27T00:00:00"/>
    <x v="0"/>
    <x v="65"/>
    <x v="0"/>
    <n v="0"/>
    <n v="0"/>
    <s v="0"/>
    <s v="0"/>
    <s v="FEEDER ETC WORK - RETAIN BUDGET"/>
    <n v="0"/>
    <n v="0"/>
    <n v="19431191"/>
    <n v="9715595.5"/>
    <n v="9715595.5"/>
    <e v="#DIV/0!"/>
    <m/>
    <m/>
    <n v="37769"/>
    <n v="0"/>
    <x v="0"/>
    <n v="0.5"/>
    <x v="0"/>
    <m/>
    <n v="0"/>
    <n v="0"/>
    <d v="2026-03-01T00:00:00"/>
    <s v="None"/>
    <s v="Duration Doesn't Exsists"/>
    <s v="No ETA"/>
    <x v="0"/>
    <m/>
    <x v="0"/>
    <m/>
    <x v="0"/>
    <x v="0"/>
    <m/>
    <m/>
  </r>
  <r>
    <x v="66"/>
    <d v="2024-11-27T00:00:00"/>
    <x v="4"/>
    <x v="65"/>
    <x v="794"/>
    <n v="204"/>
    <n v="81.600000000000009"/>
    <s v="0"/>
    <s v="0"/>
    <s v="NOT LIVE - RETAIN BUDGET"/>
    <n v="0.9"/>
    <n v="81.600000000000009"/>
    <n v="18083814.530486301"/>
    <n v="4249696.4146642797"/>
    <n v="13834118.115821984"/>
    <e v="#DIV/0!"/>
    <m/>
    <n v="0.4"/>
    <n v="12444.971901750003"/>
    <n v="9031.1945374999996"/>
    <x v="1"/>
    <n v="0.9"/>
    <x v="1"/>
    <m/>
    <n v="0.9"/>
    <n v="0.9"/>
    <d v="2026-03-01T00:00:00"/>
    <n v="31"/>
    <n v="32"/>
    <n v="-6"/>
    <x v="2"/>
    <s v="Mar"/>
    <x v="3"/>
    <s v="Civil Work Completion"/>
    <x v="4"/>
    <x v="1"/>
    <n v="1"/>
    <m/>
  </r>
  <r>
    <x v="66"/>
    <d v="2024-11-27T00:00:00"/>
    <x v="4"/>
    <x v="65"/>
    <x v="795"/>
    <n v="172"/>
    <n v="68.8"/>
    <n v="68.8"/>
    <n v="172"/>
    <s v="LIVE - 100% Completed"/>
    <n v="1"/>
    <n v="68.8"/>
    <n v="17725416.442937799"/>
    <n v="2658812.4664406697"/>
    <n v="15066603.976497136"/>
    <n v="-1"/>
    <m/>
    <n v="0.4"/>
    <n v="12528.133404300004"/>
    <n v="9615.5655837500017"/>
    <x v="1"/>
    <n v="0.15"/>
    <x v="2"/>
    <s v="Hybrid"/>
    <n v="1"/>
    <n v="1"/>
    <d v="2026-03-01T00:00:00"/>
    <s v="None"/>
    <s v="Duration Doesn't Exsists"/>
    <s v="No ETA"/>
    <x v="1"/>
    <m/>
    <x v="0"/>
    <m/>
    <x v="2"/>
    <x v="2"/>
    <m/>
    <m/>
  </r>
  <r>
    <x v="66"/>
    <d v="2024-11-27T00:00:00"/>
    <x v="0"/>
    <x v="65"/>
    <x v="17"/>
    <n v="0"/>
    <n v="0"/>
    <s v="0"/>
    <s v="0"/>
    <s v="FEEDER ETC WORK - RETAIN BUDGET"/>
    <n v="0"/>
    <n v="0"/>
    <n v="0"/>
    <n v="0"/>
    <n v="0"/>
    <n v="-1"/>
    <m/>
    <m/>
    <m/>
    <m/>
    <x v="0"/>
    <n v="0.5"/>
    <x v="0"/>
    <m/>
    <n v="0"/>
    <n v="0"/>
    <d v="2026-03-01T00:00:00"/>
    <s v="None"/>
    <s v="Duration Doesn't Exsists"/>
    <s v="No ETA"/>
    <x v="0"/>
    <m/>
    <x v="0"/>
    <m/>
    <x v="0"/>
    <x v="0"/>
    <m/>
    <m/>
  </r>
  <r>
    <x v="67"/>
    <d v="2025-03-26T00:00:00"/>
    <x v="0"/>
    <x v="66"/>
    <x v="0"/>
    <n v="0"/>
    <n v="0"/>
    <s v="0"/>
    <s v="0"/>
    <s v="FEEDER ETC WORK - RETAIN BUDGET"/>
    <n v="0"/>
    <n v="0"/>
    <n v="68989386.835462406"/>
    <n v="34494693.417731203"/>
    <n v="34494693.417731196"/>
    <n v="-1"/>
    <m/>
    <m/>
    <n v="22800"/>
    <n v="0"/>
    <x v="0"/>
    <n v="0.5"/>
    <x v="0"/>
    <m/>
    <n v="0"/>
    <n v="0"/>
    <d v="2026-03-01T00:00:00"/>
    <s v="None"/>
    <s v="Duration Doesn't Exsists"/>
    <s v="No ETA"/>
    <x v="0"/>
    <m/>
    <x v="0"/>
    <m/>
    <x v="0"/>
    <x v="0"/>
    <m/>
    <n v="2"/>
  </r>
  <r>
    <x v="67"/>
    <d v="2025-03-26T00:00:00"/>
    <x v="6"/>
    <x v="66"/>
    <x v="796"/>
    <n v="1512"/>
    <n v="604.80000000000007"/>
    <s v="0"/>
    <s v="0"/>
    <s v="NOT LIVE - RETAIN BUDGET"/>
    <n v="0.7"/>
    <n v="604.80000000000007"/>
    <n v="9890121.2877292596"/>
    <n v="4005499.1215303503"/>
    <n v="5884622.1661989093"/>
    <n v="-0.85"/>
    <m/>
    <m/>
    <n v="3207"/>
    <n v="11713.081797292587"/>
    <x v="1"/>
    <n v="0.7"/>
    <x v="1"/>
    <m/>
    <n v="0.7"/>
    <n v="0.7"/>
    <d v="2026-03-01T00:00:00"/>
    <n v="0"/>
    <n v="1"/>
    <n v="-37"/>
    <x v="2"/>
    <n v="46082"/>
    <x v="5"/>
    <s v="Civil Work Completion"/>
    <x v="4"/>
    <x v="1"/>
    <n v="1"/>
    <n v="1"/>
  </r>
  <r>
    <x v="67"/>
    <d v="2025-03-26T00:00:00"/>
    <x v="6"/>
    <x v="66"/>
    <x v="797"/>
    <n v="1424"/>
    <n v="569.6"/>
    <s v="0"/>
    <s v="0"/>
    <s v="NOT LIVE - RETAIN BUDGET"/>
    <n v="0.9"/>
    <n v="569.6"/>
    <n v="9547055.0217250008"/>
    <n v="2243557.9301053751"/>
    <n v="7303497.0916196257"/>
    <n v="-1"/>
    <m/>
    <m/>
    <n v="2700.41"/>
    <n v="11590.970196440492"/>
    <x v="1"/>
    <n v="0.9"/>
    <x v="1"/>
    <m/>
    <n v="0.9"/>
    <n v="0.9"/>
    <d v="2026-03-01T00:00:00"/>
    <n v="0"/>
    <n v="1"/>
    <n v="-37"/>
    <x v="2"/>
    <n v="46054"/>
    <x v="5"/>
    <s v="Cable and ADT Plan Shared"/>
    <x v="4"/>
    <x v="1"/>
    <n v="1"/>
    <m/>
  </r>
  <r>
    <x v="67"/>
    <d v="2025-03-26T00:00:00"/>
    <x v="6"/>
    <x v="66"/>
    <x v="798"/>
    <n v="934"/>
    <n v="373.6"/>
    <s v="0"/>
    <s v="0"/>
    <s v="NOT LIVE - RETAIN BUDGET"/>
    <n v="0.9"/>
    <n v="373.6"/>
    <n v="6627791.7240394196"/>
    <n v="1557531.0551492635"/>
    <n v="5070260.6688901549"/>
    <n v="-1"/>
    <m/>
    <m/>
    <n v="2078.2600000000002"/>
    <n v="8087.9764459268545"/>
    <x v="1"/>
    <n v="0.9"/>
    <x v="1"/>
    <m/>
    <n v="0.9"/>
    <n v="0.9"/>
    <d v="2026-03-01T00:00:00"/>
    <n v="0"/>
    <n v="1"/>
    <n v="-37"/>
    <x v="2"/>
    <n v="46054"/>
    <x v="5"/>
    <s v="As-built Done , Cable Plan will be shared after the FDT Placement Conformation"/>
    <x v="4"/>
    <x v="1"/>
    <n v="1"/>
    <n v="1"/>
  </r>
  <r>
    <x v="67"/>
    <d v="2025-03-26T00:00:00"/>
    <x v="0"/>
    <x v="66"/>
    <x v="17"/>
    <n v="0"/>
    <n v="0"/>
    <s v="0"/>
    <s v="0"/>
    <s v="FEEDER ETC WORK - RETAIN BUDGET"/>
    <n v="0"/>
    <n v="0"/>
    <n v="540000"/>
    <n v="270000"/>
    <n v="270000"/>
    <n v="-0.5"/>
    <m/>
    <m/>
    <m/>
    <n v="0"/>
    <x v="0"/>
    <n v="0.5"/>
    <x v="0"/>
    <m/>
    <n v="0"/>
    <n v="0"/>
    <d v="2026-03-01T00:00:00"/>
    <s v="None"/>
    <s v="Duration Doesn't Exsists"/>
    <s v="No ETA"/>
    <x v="0"/>
    <m/>
    <x v="0"/>
    <m/>
    <x v="0"/>
    <x v="0"/>
    <m/>
    <n v="2"/>
  </r>
  <r>
    <x v="68"/>
    <s v="No Initiation Date"/>
    <x v="0"/>
    <x v="67"/>
    <x v="0"/>
    <n v="0"/>
    <n v="0"/>
    <s v="0"/>
    <s v="0"/>
    <s v="FEEDER ETC WORK - RETAIN BUDGET"/>
    <n v="0"/>
    <n v="0"/>
    <n v="33598134.399999999"/>
    <n v="33598134.399999999"/>
    <m/>
    <n v="-0.85000000000000009"/>
    <m/>
    <m/>
    <n v="10780.8"/>
    <n v="0"/>
    <x v="0"/>
    <n v="1"/>
    <x v="0"/>
    <m/>
    <n v="0"/>
    <n v="0"/>
    <d v="2026-03-01T00:00:00"/>
    <s v="None"/>
    <s v="Duration Doesn't Exsists"/>
    <s v="No ETA"/>
    <x v="0"/>
    <m/>
    <x v="0"/>
    <m/>
    <x v="0"/>
    <x v="0"/>
    <m/>
    <m/>
  </r>
  <r>
    <x v="68"/>
    <s v="No Initiation Date"/>
    <x v="31"/>
    <x v="67"/>
    <x v="799"/>
    <n v="3180"/>
    <n v="1272"/>
    <s v="0"/>
    <s v="0"/>
    <s v="NOT LIVE - RETAIN BUDGET"/>
    <n v="0.85"/>
    <n v="1272"/>
    <n v="17710511.073208399"/>
    <n v="4914666.8228153307"/>
    <m/>
    <m/>
    <m/>
    <m/>
    <n v="2339.4784202999999"/>
    <n v="18928.450015000002"/>
    <x v="1"/>
    <n v="0.85"/>
    <x v="1"/>
    <m/>
    <n v="0.85"/>
    <n v="0.85"/>
    <d v="2026-03-01T00:00:00"/>
    <n v="31"/>
    <n v="32"/>
    <n v="-6"/>
    <x v="2"/>
    <s v="1 Month "/>
    <x v="3"/>
    <s v="Civil work and hand hole complete cable pulling is pending "/>
    <x v="4"/>
    <x v="1"/>
    <m/>
    <m/>
  </r>
  <r>
    <x v="68"/>
    <s v="No Initiation Date"/>
    <x v="31"/>
    <x v="67"/>
    <x v="800"/>
    <n v="1886"/>
    <n v="754.40000000000009"/>
    <s v="0"/>
    <s v="0"/>
    <s v="NOT LIVE - RETAIN BUDGET"/>
    <n v="0.85"/>
    <n v="754.40000000000009"/>
    <n v="11863479.419467"/>
    <n v="3292115.5389020927"/>
    <m/>
    <m/>
    <m/>
    <m/>
    <n v="1691.4732789999998"/>
    <n v="14248.256381250001"/>
    <x v="1"/>
    <n v="0.85"/>
    <x v="1"/>
    <m/>
    <n v="0.85"/>
    <n v="0.85"/>
    <d v="2026-03-01T00:00:00"/>
    <n v="31"/>
    <n v="32"/>
    <n v="-6"/>
    <x v="2"/>
    <s v="1 Month "/>
    <x v="3"/>
    <s v="Civil work and hand hole complete cable pulling is pending "/>
    <x v="4"/>
    <x v="1"/>
    <m/>
    <m/>
  </r>
  <r>
    <x v="68"/>
    <s v="No Initiation Date"/>
    <x v="31"/>
    <x v="67"/>
    <x v="801"/>
    <n v="2030"/>
    <n v="812"/>
    <s v="0"/>
    <s v="0"/>
    <s v="NOT LIVE - RETAIN BUDGET"/>
    <n v="0.85"/>
    <n v="812"/>
    <n v="11811776.403127501"/>
    <n v="3277767.9518678812"/>
    <m/>
    <m/>
    <m/>
    <m/>
    <n v="1568.4337169999999"/>
    <n v="12506.83133875"/>
    <x v="1"/>
    <n v="0.85"/>
    <x v="1"/>
    <m/>
    <n v="0.85"/>
    <n v="0.85"/>
    <d v="2026-03-01T00:00:00"/>
    <n v="31"/>
    <n v="32"/>
    <n v="-6"/>
    <x v="2"/>
    <s v="1 Month "/>
    <x v="3"/>
    <s v="Civil work and hand hole complete cable pulling is pending "/>
    <x v="4"/>
    <x v="1"/>
    <m/>
    <m/>
  </r>
  <r>
    <x v="68"/>
    <s v="No Initiation Date"/>
    <x v="31"/>
    <x v="67"/>
    <x v="802"/>
    <n v="298"/>
    <n v="119.2"/>
    <n v="119.2"/>
    <n v="298"/>
    <s v="LIVE - 100% Completed"/>
    <n v="1"/>
    <n v="119.2"/>
    <n v="10573838.235424399"/>
    <n v="1586075.7353136598"/>
    <m/>
    <m/>
    <m/>
    <m/>
    <n v="5217.4146104999991"/>
    <n v="4654.9211924999991"/>
    <x v="2"/>
    <n v="0.15"/>
    <x v="2"/>
    <s v="Buried"/>
    <n v="1"/>
    <n v="1"/>
    <d v="2026-03-01T00:00:00"/>
    <s v="None"/>
    <s v="Duration Doesn't Exsists"/>
    <s v="No ETA"/>
    <x v="1"/>
    <m/>
    <x v="0"/>
    <m/>
    <x v="2"/>
    <x v="2"/>
    <m/>
    <m/>
  </r>
  <r>
    <x v="68"/>
    <s v="No Initiation Date"/>
    <x v="31"/>
    <x v="67"/>
    <x v="803"/>
    <n v="484"/>
    <n v="193.60000000000002"/>
    <n v="193.60000000000002"/>
    <n v="484"/>
    <s v="LIVE - 100% Completed"/>
    <n v="1"/>
    <n v="193.60000000000002"/>
    <n v="9615395.3960877992"/>
    <n v="1442309.3094131697"/>
    <m/>
    <m/>
    <m/>
    <m/>
    <n v="1552.6323465999999"/>
    <n v="6093.6140062500008"/>
    <x v="2"/>
    <n v="0.15"/>
    <x v="2"/>
    <s v="Buried"/>
    <n v="1"/>
    <n v="1"/>
    <d v="2026-03-01T00:00:00"/>
    <s v="None"/>
    <s v="Duration Doesn't Exsists"/>
    <s v="No ETA"/>
    <x v="1"/>
    <m/>
    <x v="0"/>
    <s v="Crystal Home live but Al- Rahim Garden NoC Pending by society "/>
    <x v="2"/>
    <x v="2"/>
    <m/>
    <m/>
  </r>
  <r>
    <x v="68"/>
    <s v="No Initiation Date"/>
    <x v="31"/>
    <x v="67"/>
    <x v="804"/>
    <n v="2086"/>
    <n v="834.40000000000009"/>
    <s v="0"/>
    <s v="0"/>
    <s v="NOT LIVE - RETAIN BUDGET"/>
    <n v="0"/>
    <n v="834.40000000000009"/>
    <n v="9218380.3806810901"/>
    <n v="9218380.3806810901"/>
    <m/>
    <m/>
    <m/>
    <m/>
    <n v="960.20047599999998"/>
    <n v="12009.646725114912"/>
    <x v="1"/>
    <n v="0"/>
    <x v="1"/>
    <m/>
    <n v="0"/>
    <n v="0"/>
    <d v="2026-03-01T00:00:00"/>
    <n v="92"/>
    <n v="93"/>
    <n v="55"/>
    <x v="0"/>
    <s v="3 Months"/>
    <x v="7"/>
    <s v="TMA stop the civip work "/>
    <x v="4"/>
    <x v="1"/>
    <m/>
    <m/>
  </r>
  <r>
    <x v="68"/>
    <s v="No Initiation Date"/>
    <x v="31"/>
    <x v="67"/>
    <x v="805"/>
    <n v="1746"/>
    <n v="698.40000000000009"/>
    <s v="0"/>
    <s v="0"/>
    <s v="NOT LIVE - RETAIN BUDGET"/>
    <n v="0"/>
    <n v="698.40000000000009"/>
    <n v="9089171.8668333702"/>
    <n v="9089171.8668333702"/>
    <m/>
    <m/>
    <m/>
    <m/>
    <n v="1331.5378029999999"/>
    <n v="8869.3954684955279"/>
    <x v="1"/>
    <n v="0"/>
    <x v="1"/>
    <m/>
    <n v="0"/>
    <n v="0"/>
    <d v="2026-03-01T00:00:00"/>
    <n v="92"/>
    <n v="93"/>
    <n v="55"/>
    <x v="0"/>
    <s v="3 Months"/>
    <x v="7"/>
    <s v="BDA NOC pending "/>
    <x v="6"/>
    <x v="1"/>
    <m/>
    <m/>
  </r>
  <r>
    <x v="68"/>
    <s v="No Initiation Date"/>
    <x v="31"/>
    <x v="67"/>
    <x v="806"/>
    <n v="1730"/>
    <n v="692"/>
    <s v="0"/>
    <s v="0"/>
    <s v="NOT LIVE - RETAIN BUDGET"/>
    <n v="0.85"/>
    <n v="692"/>
    <n v="8809572.4567290004"/>
    <n v="2444656.3567422978"/>
    <m/>
    <m/>
    <m/>
    <m/>
    <n v="1286.5177490000001"/>
    <n v="9419.8009075000009"/>
    <x v="1"/>
    <n v="0.85"/>
    <x v="1"/>
    <m/>
    <n v="0.85"/>
    <n v="0.85"/>
    <d v="2026-03-01T00:00:00"/>
    <n v="31"/>
    <n v="32"/>
    <n v="-6"/>
    <x v="2"/>
    <s v="1 Month "/>
    <x v="3"/>
    <s v="Cable pulling pending"/>
    <x v="4"/>
    <x v="1"/>
    <m/>
    <m/>
  </r>
  <r>
    <x v="68"/>
    <s v="No Initiation Date"/>
    <x v="31"/>
    <x v="67"/>
    <x v="807"/>
    <n v="934"/>
    <n v="373.6"/>
    <n v="373.6"/>
    <n v="934"/>
    <s v="LIVE - 100% Completed"/>
    <n v="1"/>
    <n v="373.6"/>
    <n v="7919523.8920261003"/>
    <n v="1187928.583803915"/>
    <m/>
    <m/>
    <m/>
    <m/>
    <n v="1441.5999752000002"/>
    <n v="7272.9805712499992"/>
    <x v="1"/>
    <n v="0.15"/>
    <x v="2"/>
    <s v="Hybrid "/>
    <n v="1"/>
    <n v="1"/>
    <d v="2026-03-01T00:00:00"/>
    <s v="None"/>
    <s v="Duration Doesn't Exsists"/>
    <s v="No ETA"/>
    <x v="1"/>
    <m/>
    <x v="0"/>
    <m/>
    <x v="2"/>
    <x v="2"/>
    <m/>
    <m/>
  </r>
  <r>
    <x v="68"/>
    <s v="No Initiation Date"/>
    <x v="31"/>
    <x v="67"/>
    <x v="808"/>
    <n v="750"/>
    <n v="300"/>
    <s v="0"/>
    <s v="0"/>
    <s v="NOT LIVE - RETAIN BUDGET"/>
    <n v="0.85"/>
    <n v="300"/>
    <n v="7408754.7268850002"/>
    <n v="2055929.4367105877"/>
    <m/>
    <m/>
    <m/>
    <m/>
    <n v="1569.0232140000003"/>
    <n v="5999.7503137500007"/>
    <x v="1"/>
    <n v="0.85"/>
    <x v="1"/>
    <m/>
    <n v="0.85"/>
    <n v="0.85"/>
    <d v="2026-03-01T00:00:00"/>
    <n v="31"/>
    <n v="32"/>
    <n v="-6"/>
    <x v="2"/>
    <s v="1 Month"/>
    <x v="3"/>
    <s v="Cable pulling pending"/>
    <x v="4"/>
    <x v="1"/>
    <m/>
    <m/>
  </r>
  <r>
    <x v="68"/>
    <s v="No Initiation Date"/>
    <x v="31"/>
    <x v="67"/>
    <x v="809"/>
    <n v="1498"/>
    <n v="599.20000000000005"/>
    <s v="0"/>
    <s v="0"/>
    <s v="NOT LIVE - RETAIN BUDGET"/>
    <n v="0.85"/>
    <n v="599.20000000000005"/>
    <n v="7103852.7730358001"/>
    <n v="1971319.1445174345"/>
    <m/>
    <m/>
    <m/>
    <m/>
    <n v="965.54283359999999"/>
    <n v="8040.9881412499954"/>
    <x v="1"/>
    <n v="0.85"/>
    <x v="1"/>
    <m/>
    <n v="0.85"/>
    <n v="0.85"/>
    <d v="2026-03-01T00:00:00"/>
    <n v="31"/>
    <n v="32"/>
    <n v="-6"/>
    <x v="2"/>
    <s v="1 Month "/>
    <x v="3"/>
    <s v="Civil work in progress "/>
    <x v="4"/>
    <x v="1"/>
    <m/>
    <m/>
  </r>
  <r>
    <x v="68"/>
    <s v="No Initiation Date"/>
    <x v="31"/>
    <x v="67"/>
    <x v="810"/>
    <n v="892"/>
    <n v="356.8"/>
    <n v="356.8"/>
    <n v="892"/>
    <s v="LIVE - 100% Completed"/>
    <n v="1"/>
    <n v="356.8"/>
    <n v="7066012.3615579996"/>
    <n v="1059901.8542336999"/>
    <m/>
    <m/>
    <m/>
    <m/>
    <n v="1077.1182497499999"/>
    <n v="6783.8884825000005"/>
    <x v="1"/>
    <n v="0.15"/>
    <x v="2"/>
    <s v="Hybrid "/>
    <n v="1"/>
    <n v="1"/>
    <d v="2026-03-01T00:00:00"/>
    <s v="None"/>
    <s v="Duration Doesn't Exsists"/>
    <s v="No ETA"/>
    <x v="1"/>
    <m/>
    <x v="0"/>
    <m/>
    <x v="2"/>
    <x v="2"/>
    <m/>
    <m/>
  </r>
  <r>
    <x v="68"/>
    <s v="No Initiation Date"/>
    <x v="31"/>
    <x v="67"/>
    <x v="811"/>
    <n v="1206"/>
    <n v="482.40000000000003"/>
    <s v="0"/>
    <s v="0"/>
    <s v="NOT LIVE - RETAIN BUDGET"/>
    <n v="0.85"/>
    <n v="482.40000000000003"/>
    <n v="6184910.4312180001"/>
    <n v="1716312.6446629951"/>
    <m/>
    <m/>
    <m/>
    <m/>
    <n v="603.33395050000013"/>
    <n v="8418.4557999999997"/>
    <x v="1"/>
    <n v="0.85"/>
    <x v="1"/>
    <m/>
    <n v="0.85"/>
    <n v="0.85"/>
    <d v="2026-03-01T00:00:00"/>
    <n v="31"/>
    <n v="32"/>
    <n v="-6"/>
    <x v="2"/>
    <s v="1 Month"/>
    <x v="3"/>
    <s v="Cable pulling pending"/>
    <x v="4"/>
    <x v="1"/>
    <m/>
    <m/>
  </r>
  <r>
    <x v="68"/>
    <s v="No Initiation Date"/>
    <x v="31"/>
    <x v="67"/>
    <x v="812"/>
    <n v="824"/>
    <n v="329.6"/>
    <s v="0"/>
    <s v="0"/>
    <s v="NOT LIVE - RETAIN BUDGET"/>
    <n v="0"/>
    <n v="329.6"/>
    <n v="6115314.2955395002"/>
    <n v="6115314.2955395002"/>
    <m/>
    <m/>
    <m/>
    <m/>
    <n v="1067.634622"/>
    <n v="6260.64190125"/>
    <x v="1"/>
    <n v="0"/>
    <x v="1"/>
    <m/>
    <n v="0"/>
    <n v="0"/>
    <d v="2026-03-01T00:00:00"/>
    <n v="92"/>
    <n v="93"/>
    <n v="55"/>
    <x v="0"/>
    <s v="3 Months"/>
    <x v="7"/>
    <s v="NOC pending by society "/>
    <x v="6"/>
    <x v="1"/>
    <m/>
    <m/>
  </r>
  <r>
    <x v="68"/>
    <s v="No Initiation Date"/>
    <x v="31"/>
    <x v="67"/>
    <x v="813"/>
    <n v="708"/>
    <n v="283.2"/>
    <n v="283.2"/>
    <n v="708"/>
    <s v="LIVE - 100% Completed"/>
    <n v="1"/>
    <n v="283.2"/>
    <n v="5967951.0896990998"/>
    <n v="895192.66345486499"/>
    <m/>
    <m/>
    <m/>
    <m/>
    <n v="1382.0597087000001"/>
    <n v="4505.270595"/>
    <x v="1"/>
    <n v="0.15"/>
    <x v="2"/>
    <s v="Hybrid "/>
    <n v="1"/>
    <n v="1"/>
    <d v="2026-03-01T00:00:00"/>
    <s v="None"/>
    <s v="Duration Doesn't Exsists"/>
    <s v="No ETA"/>
    <x v="1"/>
    <m/>
    <x v="0"/>
    <m/>
    <x v="2"/>
    <x v="2"/>
    <m/>
    <m/>
  </r>
  <r>
    <x v="68"/>
    <s v="No Initiation Date"/>
    <x v="31"/>
    <x v="67"/>
    <x v="814"/>
    <n v="830"/>
    <n v="332"/>
    <s v="0"/>
    <s v="0"/>
    <s v="NOT LIVE - RETAIN BUDGET"/>
    <n v="0.85"/>
    <n v="332"/>
    <n v="5788452.0143363001"/>
    <n v="1606295.4339783234"/>
    <m/>
    <m/>
    <m/>
    <m/>
    <n v="976.30337510000004"/>
    <n v="5769.6331937499999"/>
    <x v="1"/>
    <n v="0.85"/>
    <x v="1"/>
    <m/>
    <n v="0.85"/>
    <n v="0.85"/>
    <d v="2026-03-01T00:00:00"/>
    <n v="31"/>
    <n v="32"/>
    <n v="-6"/>
    <x v="2"/>
    <s v="1 Month"/>
    <x v="3"/>
    <s v="Cable pulling pending"/>
    <x v="4"/>
    <x v="1"/>
    <m/>
    <m/>
  </r>
  <r>
    <x v="68"/>
    <s v="No Initiation Date"/>
    <x v="31"/>
    <x v="67"/>
    <x v="815"/>
    <n v="1158"/>
    <n v="463.20000000000005"/>
    <s v="0"/>
    <s v="0"/>
    <s v="NOT LIVE - RETAIN BUDGET"/>
    <n v="0.85"/>
    <n v="463.20000000000005"/>
    <n v="5130125.5399516998"/>
    <n v="1423609.8373365968"/>
    <m/>
    <m/>
    <m/>
    <m/>
    <n v="277.53720040000007"/>
    <n v="6425.9245249999994"/>
    <x v="1"/>
    <n v="0.85"/>
    <x v="1"/>
    <m/>
    <n v="0.85"/>
    <n v="0.85"/>
    <d v="2026-03-01T00:00:00"/>
    <n v="31"/>
    <n v="32"/>
    <n v="-6"/>
    <x v="2"/>
    <s v="1 Month "/>
    <x v="3"/>
    <s v="Civil work and hand hole complete cable pulling is pending "/>
    <x v="4"/>
    <x v="1"/>
    <m/>
    <m/>
  </r>
  <r>
    <x v="68"/>
    <s v="No Initiation Date"/>
    <x v="31"/>
    <x v="67"/>
    <x v="816"/>
    <n v="108"/>
    <n v="43.2"/>
    <n v="43.2"/>
    <n v="108"/>
    <s v="LIVE - 100% Completed"/>
    <n v="1"/>
    <n v="43.2"/>
    <n v="5063460.1388888899"/>
    <n v="759519.02083333349"/>
    <m/>
    <m/>
    <m/>
    <m/>
    <n v="2318.3999999999996"/>
    <n v="2176.25"/>
    <x v="2"/>
    <n v="0.15"/>
    <x v="2"/>
    <s v="Buried "/>
    <n v="1"/>
    <n v="1"/>
    <d v="2026-03-01T00:00:00"/>
    <s v="None"/>
    <s v="Duration Doesn't Exsists"/>
    <s v="No ETA"/>
    <x v="1"/>
    <m/>
    <x v="0"/>
    <m/>
    <x v="2"/>
    <x v="2"/>
    <m/>
    <m/>
  </r>
  <r>
    <x v="68"/>
    <s v="No Initiation Date"/>
    <x v="31"/>
    <x v="67"/>
    <x v="817"/>
    <n v="332"/>
    <n v="132.80000000000001"/>
    <s v="0"/>
    <s v="0"/>
    <s v="NOT LIVE - RETAIN BUDGET"/>
    <n v="0.85"/>
    <n v="132.80000000000001"/>
    <n v="5059405.5968070002"/>
    <n v="1403985.0531139425"/>
    <m/>
    <m/>
    <m/>
    <m/>
    <n v="1168.5790275000002"/>
    <n v="5137.5"/>
    <x v="3"/>
    <n v="0.85"/>
    <x v="1"/>
    <m/>
    <n v="0.85"/>
    <n v="0.85"/>
    <d v="2026-03-01T00:00:00"/>
    <n v="31"/>
    <n v="32"/>
    <n v="-6"/>
    <x v="2"/>
    <s v="1 Month "/>
    <x v="3"/>
    <s v="Due to Fahad colony cable pulling pending "/>
    <x v="4"/>
    <x v="1"/>
    <m/>
    <m/>
  </r>
  <r>
    <x v="68"/>
    <s v="No Initiation Date"/>
    <x v="31"/>
    <x v="67"/>
    <x v="818"/>
    <n v="518"/>
    <n v="207.20000000000002"/>
    <n v="207.20000000000002"/>
    <n v="518"/>
    <s v="LIVE - 100% Completed"/>
    <n v="1"/>
    <n v="207.20000000000002"/>
    <n v="4735859.3238492999"/>
    <n v="710378.89857739501"/>
    <m/>
    <m/>
    <m/>
    <m/>
    <n v="913.57221759999993"/>
    <n v="5242.8051512500006"/>
    <x v="1"/>
    <n v="0.15"/>
    <x v="2"/>
    <s v="Hybrid "/>
    <n v="1"/>
    <n v="1"/>
    <d v="2026-03-01T00:00:00"/>
    <s v="None"/>
    <s v="Duration Doesn't Exsists"/>
    <s v="No ETA"/>
    <x v="1"/>
    <m/>
    <x v="0"/>
    <m/>
    <x v="2"/>
    <x v="2"/>
    <m/>
    <m/>
  </r>
  <r>
    <x v="68"/>
    <s v="No Initiation Date"/>
    <x v="31"/>
    <x v="67"/>
    <x v="819"/>
    <n v="700"/>
    <n v="280"/>
    <s v="0"/>
    <s v="0"/>
    <s v="NOT LIVE - RETAIN BUDGET"/>
    <n v="0"/>
    <n v="280"/>
    <n v="4615233.6846375"/>
    <n v="4615233.6846375"/>
    <m/>
    <m/>
    <m/>
    <m/>
    <n v="545.582491"/>
    <n v="7146.9689774999997"/>
    <x v="1"/>
    <n v="0"/>
    <x v="1"/>
    <m/>
    <n v="0"/>
    <n v="0"/>
    <d v="2026-03-01T00:00:00"/>
    <n v="92"/>
    <n v="93"/>
    <n v="55"/>
    <x v="0"/>
    <s v="3 Months"/>
    <x v="7"/>
    <s v="NOC pending by society "/>
    <x v="6"/>
    <x v="1"/>
    <m/>
    <m/>
  </r>
  <r>
    <x v="68"/>
    <s v="No Initiation Date"/>
    <x v="0"/>
    <x v="67"/>
    <x v="17"/>
    <n v="0"/>
    <n v="0"/>
    <s v="0"/>
    <s v="0"/>
    <s v="FEEDER ETC WORK - RETAIN BUDGET"/>
    <n v="0"/>
    <n v="0"/>
    <n v="4025000"/>
    <n v="4025000"/>
    <m/>
    <n v="-1"/>
    <m/>
    <m/>
    <n v="0"/>
    <n v="0"/>
    <x v="0"/>
    <n v="1"/>
    <x v="0"/>
    <m/>
    <n v="0"/>
    <n v="0"/>
    <d v="2026-03-01T00:00:00"/>
    <s v="None"/>
    <s v="Duration Doesn't Exsists"/>
    <s v="No ETA"/>
    <x v="0"/>
    <m/>
    <x v="0"/>
    <m/>
    <x v="0"/>
    <x v="0"/>
    <m/>
    <m/>
  </r>
  <r>
    <x v="68"/>
    <s v="No Initiation Date"/>
    <x v="31"/>
    <x v="67"/>
    <x v="820"/>
    <n v="428"/>
    <n v="171.20000000000002"/>
    <s v="0"/>
    <s v="0"/>
    <s v="NOT LIVE - RETAIN BUDGET"/>
    <n v="0"/>
    <n v="171.20000000000002"/>
    <n v="3779141.6265277499"/>
    <n v="3779141.6265277499"/>
    <m/>
    <m/>
    <m/>
    <m/>
    <n v="731.53780299999994"/>
    <n v="2773.7472037499997"/>
    <x v="1"/>
    <n v="0"/>
    <x v="1"/>
    <m/>
    <n v="0"/>
    <n v="0"/>
    <d v="2026-03-01T00:00:00"/>
    <n v="92"/>
    <n v="93"/>
    <n v="55"/>
    <x v="0"/>
    <s v="3 Months"/>
    <x v="7"/>
    <s v="NOC pending by society "/>
    <x v="6"/>
    <x v="1"/>
    <m/>
    <m/>
  </r>
  <r>
    <x v="68"/>
    <s v="No Initiation Date"/>
    <x v="31"/>
    <x v="67"/>
    <x v="821"/>
    <n v="308"/>
    <n v="123.2"/>
    <s v="0"/>
    <s v="0"/>
    <s v="NOT LIVE - RETAIN BUDGET"/>
    <n v="0"/>
    <n v="123.2"/>
    <n v="2679026.7000000002"/>
    <n v="2679026.7000000002"/>
    <m/>
    <m/>
    <m/>
    <m/>
    <n v="524.4"/>
    <n v="2258.75"/>
    <x v="1"/>
    <n v="0"/>
    <x v="1"/>
    <m/>
    <n v="0"/>
    <n v="0"/>
    <d v="2026-03-01T00:00:00"/>
    <n v="92"/>
    <n v="93"/>
    <n v="55"/>
    <x v="0"/>
    <s v="3 Months"/>
    <x v="7"/>
    <s v="NOC pending by society "/>
    <x v="6"/>
    <x v="1"/>
    <m/>
    <m/>
  </r>
  <r>
    <x v="68"/>
    <s v="No Initiation Date"/>
    <x v="31"/>
    <x v="67"/>
    <x v="822"/>
    <n v="278"/>
    <n v="111.2"/>
    <n v="111.2"/>
    <n v="278"/>
    <s v="LIVE - 100% Completed"/>
    <n v="1"/>
    <n v="111.2"/>
    <n v="2159567.6403000001"/>
    <n v="323935.146045"/>
    <m/>
    <m/>
    <m/>
    <m/>
    <n v="286.34999999999997"/>
    <n v="2148.6131449999998"/>
    <x v="3"/>
    <n v="0.15"/>
    <x v="2"/>
    <s v="Arial "/>
    <n v="1"/>
    <n v="1"/>
    <d v="2026-03-01T00:00:00"/>
    <s v="None"/>
    <s v="Duration Doesn't Exsists"/>
    <s v="No ETA"/>
    <x v="1"/>
    <m/>
    <x v="0"/>
    <m/>
    <x v="2"/>
    <x v="2"/>
    <m/>
    <m/>
  </r>
  <r>
    <x v="68"/>
    <s v="No Initiation Date"/>
    <x v="31"/>
    <x v="67"/>
    <x v="823"/>
    <n v="204"/>
    <n v="81.600000000000009"/>
    <s v="0"/>
    <s v="0"/>
    <s v="NOT LIVE - RETAIN BUDGET"/>
    <n v="0"/>
    <n v="81.600000000000009"/>
    <n v="1896605.9377250001"/>
    <n v="1896605.9377250001"/>
    <m/>
    <m/>
    <m/>
    <m/>
    <n v="362.25"/>
    <n v="1814.5209837500001"/>
    <x v="1"/>
    <n v="0"/>
    <x v="1"/>
    <m/>
    <n v="0"/>
    <n v="0"/>
    <d v="2026-03-01T00:00:00"/>
    <n v="92"/>
    <n v="93"/>
    <n v="55"/>
    <x v="0"/>
    <s v="3 Months"/>
    <x v="7"/>
    <s v="NOC pending by society "/>
    <x v="6"/>
    <x v="1"/>
    <m/>
    <m/>
  </r>
  <r>
    <x v="69"/>
    <d v="2025-04-16T00:00:00"/>
    <x v="13"/>
    <x v="68"/>
    <x v="824"/>
    <n v="2144"/>
    <n v="857.6"/>
    <s v="0"/>
    <s v="0"/>
    <s v="NOT LIVE - RETAIN BUDGET"/>
    <n v="0"/>
    <n v="857.6"/>
    <n v="67629564.430000007"/>
    <n v="67629564.430000007"/>
    <n v="0"/>
    <n v="-1"/>
    <m/>
    <n v="0.4"/>
    <n v="30998.522499999999"/>
    <n v="24492.375"/>
    <x v="2"/>
    <n v="0"/>
    <x v="1"/>
    <m/>
    <n v="0"/>
    <n v="0"/>
    <d v="2026-03-01T00:00:00"/>
    <n v="214"/>
    <n v="215"/>
    <n v="177"/>
    <x v="0"/>
    <s v="6 Months"/>
    <x v="1"/>
    <s v="Need to retain"/>
    <x v="1"/>
    <x v="1"/>
    <n v="2"/>
    <m/>
  </r>
  <r>
    <x v="69"/>
    <d v="2025-04-16T00:00:00"/>
    <x v="13"/>
    <x v="68"/>
    <x v="825"/>
    <n v="1910"/>
    <n v="764"/>
    <s v="0"/>
    <s v="0"/>
    <s v="NOT LIVE - RETAIN BUDGET"/>
    <n v="0"/>
    <n v="764"/>
    <n v="66366860.457962997"/>
    <n v="66366860.457962997"/>
    <n v="0"/>
    <n v="-0.5"/>
    <m/>
    <n v="0.4"/>
    <n v="27978.973999999998"/>
    <n v="22868.22"/>
    <x v="2"/>
    <n v="0"/>
    <x v="1"/>
    <m/>
    <n v="0"/>
    <n v="0"/>
    <d v="2026-03-01T00:00:00"/>
    <n v="214"/>
    <n v="215"/>
    <n v="177"/>
    <x v="0"/>
    <s v="6 Months"/>
    <x v="1"/>
    <s v="Need to retain"/>
    <x v="1"/>
    <x v="1"/>
    <n v="2"/>
    <m/>
  </r>
  <r>
    <x v="69"/>
    <d v="2025-04-16T00:00:00"/>
    <x v="13"/>
    <x v="68"/>
    <x v="826"/>
    <n v="2892"/>
    <n v="1156.8"/>
    <s v="0"/>
    <s v="0"/>
    <s v="NOT LIVE - RETAIN BUDGET"/>
    <n v="0"/>
    <n v="1156.8"/>
    <n v="63349646.994259298"/>
    <n v="63349646.994259298"/>
    <n v="0"/>
    <n v="-0.85"/>
    <m/>
    <n v="0.4"/>
    <n v="27476.588000000003"/>
    <n v="22003.980000000003"/>
    <x v="2"/>
    <n v="0"/>
    <x v="1"/>
    <m/>
    <n v="0"/>
    <n v="0"/>
    <d v="2026-03-01T00:00:00"/>
    <n v="214"/>
    <n v="215"/>
    <n v="177"/>
    <x v="0"/>
    <s v="6 Months"/>
    <x v="1"/>
    <s v="Need to retain"/>
    <x v="1"/>
    <x v="1"/>
    <n v="2"/>
    <m/>
  </r>
  <r>
    <x v="69"/>
    <d v="2025-04-16T00:00:00"/>
    <x v="13"/>
    <x v="68"/>
    <x v="827"/>
    <n v="2312"/>
    <n v="924.80000000000007"/>
    <s v="0"/>
    <s v="0"/>
    <s v="NOT LIVE - RETAIN BUDGET"/>
    <n v="0"/>
    <n v="924.80000000000007"/>
    <n v="54789680.353011802"/>
    <n v="54789680.353011802"/>
    <n v="0"/>
    <n v="-0.85"/>
    <m/>
    <n v="0.4"/>
    <n v="25904.857187400001"/>
    <n v="23125.68"/>
    <x v="2"/>
    <n v="0"/>
    <x v="1"/>
    <m/>
    <n v="0"/>
    <n v="0"/>
    <d v="2026-03-01T00:00:00"/>
    <n v="214"/>
    <n v="215"/>
    <n v="177"/>
    <x v="0"/>
    <s v="6 Months"/>
    <x v="1"/>
    <s v="Need to retain"/>
    <x v="1"/>
    <x v="1"/>
    <n v="2"/>
    <m/>
  </r>
  <r>
    <x v="69"/>
    <d v="2025-04-16T00:00:00"/>
    <x v="13"/>
    <x v="68"/>
    <x v="828"/>
    <n v="2298"/>
    <n v="919.2"/>
    <s v="0"/>
    <s v="0"/>
    <s v="NOT LIVE - RETAIN BUDGET"/>
    <n v="0"/>
    <n v="919.2"/>
    <n v="39121877.991887897"/>
    <n v="39121877.991887897"/>
    <n v="0"/>
    <n v="-0.85"/>
    <m/>
    <n v="0.4"/>
    <n v="16916.023201999997"/>
    <n v="13954.469999999996"/>
    <x v="2"/>
    <n v="0"/>
    <x v="1"/>
    <m/>
    <n v="0"/>
    <n v="0"/>
    <d v="2026-03-01T00:00:00"/>
    <n v="214"/>
    <n v="215"/>
    <n v="177"/>
    <x v="0"/>
    <s v="6 Months"/>
    <x v="1"/>
    <s v="Need to retain"/>
    <x v="1"/>
    <x v="1"/>
    <n v="2"/>
    <m/>
  </r>
  <r>
    <x v="69"/>
    <d v="2025-04-16T00:00:00"/>
    <x v="13"/>
    <x v="68"/>
    <x v="829"/>
    <n v="994"/>
    <n v="397.6"/>
    <s v="0"/>
    <s v="0"/>
    <s v="NOT LIVE - RETAIN BUDGET"/>
    <n v="0.8"/>
    <n v="397.6"/>
    <n v="36877033.0425926"/>
    <n v="11800650.573629631"/>
    <n v="25076382.46896296"/>
    <n v="-1"/>
    <m/>
    <n v="0.4"/>
    <n v="18057.983499999995"/>
    <n v="14755.424999999996"/>
    <x v="2"/>
    <n v="0.8"/>
    <x v="1"/>
    <m/>
    <n v="0.8"/>
    <n v="0.8"/>
    <d v="2026-03-01T00:00:00"/>
    <n v="122"/>
    <n v="123"/>
    <n v="85"/>
    <x v="2"/>
    <s v="3 Months"/>
    <x v="2"/>
    <s v="Civil Work Completion"/>
    <x v="4"/>
    <x v="1"/>
    <n v="1"/>
    <m/>
  </r>
  <r>
    <x v="69"/>
    <d v="2025-04-16T00:00:00"/>
    <x v="13"/>
    <x v="68"/>
    <x v="830"/>
    <n v="1092"/>
    <n v="436.8"/>
    <s v="0"/>
    <s v="0"/>
    <s v="NOT LIVE - RETAIN BUDGET"/>
    <n v="0"/>
    <n v="436.8"/>
    <n v="29163266.981111102"/>
    <n v="29163266.981111102"/>
    <n v="0"/>
    <n v="-1"/>
    <m/>
    <n v="0.4"/>
    <n v="13283.121500000001"/>
    <n v="10448.505000000001"/>
    <x v="2"/>
    <n v="0"/>
    <x v="1"/>
    <m/>
    <n v="0"/>
    <n v="0"/>
    <d v="2026-03-01T00:00:00"/>
    <n v="214"/>
    <n v="215"/>
    <n v="177"/>
    <x v="0"/>
    <s v="6 Months"/>
    <x v="1"/>
    <s v="Need to retain"/>
    <x v="1"/>
    <x v="1"/>
    <n v="2"/>
    <m/>
  </r>
  <r>
    <x v="69"/>
    <d v="2025-04-16T00:00:00"/>
    <x v="0"/>
    <x v="68"/>
    <x v="0"/>
    <n v="0"/>
    <n v="0"/>
    <s v="0"/>
    <s v="0"/>
    <s v="FEEDER ETC WORK - RETAIN BUDGET"/>
    <n v="0"/>
    <n v="0"/>
    <n v="17485740"/>
    <n v="8742870"/>
    <n v="8742870"/>
    <n v="-1"/>
    <m/>
    <m/>
    <n v="3720"/>
    <n v="0"/>
    <x v="0"/>
    <n v="0.5"/>
    <x v="0"/>
    <m/>
    <n v="0"/>
    <n v="0"/>
    <d v="2026-03-01T00:00:00"/>
    <s v="None"/>
    <s v="Duration Doesn't Exsists"/>
    <s v="No ETA"/>
    <x v="0"/>
    <m/>
    <x v="0"/>
    <m/>
    <x v="0"/>
    <x v="0"/>
    <m/>
    <m/>
  </r>
  <r>
    <x v="69"/>
    <d v="2025-04-16T00:00:00"/>
    <x v="0"/>
    <x v="68"/>
    <x v="17"/>
    <n v="0"/>
    <n v="0"/>
    <s v="0"/>
    <s v="0"/>
    <s v="FEEDER ETC WORK - RETAIN BUDGET"/>
    <n v="0"/>
    <n v="0"/>
    <n v="1620000"/>
    <n v="810000"/>
    <n v="810000"/>
    <n v="-1"/>
    <m/>
    <m/>
    <n v="0"/>
    <n v="0"/>
    <x v="0"/>
    <n v="0.5"/>
    <x v="0"/>
    <m/>
    <n v="0"/>
    <n v="0"/>
    <d v="2026-03-01T00:00:00"/>
    <s v="None"/>
    <s v="Duration Doesn't Exsists"/>
    <s v="No ETA"/>
    <x v="0"/>
    <m/>
    <x v="0"/>
    <m/>
    <x v="0"/>
    <x v="0"/>
    <m/>
    <m/>
  </r>
  <r>
    <x v="70"/>
    <s v="No Initiation Date"/>
    <x v="0"/>
    <x v="69"/>
    <x v="0"/>
    <n v="0"/>
    <n v="0"/>
    <s v="0"/>
    <s v="0"/>
    <s v="FEEDER ETC WORK - RETAIN BUDGET"/>
    <n v="0"/>
    <n v="0"/>
    <n v="12572800"/>
    <n v="12572800"/>
    <m/>
    <n v="-1"/>
    <m/>
    <m/>
    <n v="3850.0000000000005"/>
    <n v="0"/>
    <x v="0"/>
    <n v="1"/>
    <x v="0"/>
    <m/>
    <n v="0"/>
    <n v="0"/>
    <d v="2026-03-01T00:00:00"/>
    <s v="None"/>
    <s v="Duration Doesn't Exsists"/>
    <s v="No ETA"/>
    <x v="0"/>
    <m/>
    <x v="0"/>
    <m/>
    <x v="0"/>
    <x v="0"/>
    <m/>
    <m/>
  </r>
  <r>
    <x v="70"/>
    <s v="No Initiation Date"/>
    <x v="17"/>
    <x v="69"/>
    <x v="831"/>
    <n v="528"/>
    <n v="264"/>
    <s v="0"/>
    <s v="0"/>
    <s v="NOT LIVE - RETAIN BUDGET"/>
    <n v="1"/>
    <m/>
    <n v="12342069.5"/>
    <n v="1851310.425"/>
    <m/>
    <m/>
    <m/>
    <m/>
    <n v="6621.6999999999989"/>
    <n v="5565"/>
    <x v="2"/>
    <n v="1"/>
    <x v="1"/>
    <m/>
    <n v="1"/>
    <n v="1"/>
    <d v="2026-03-01T00:00:00"/>
    <n v="31"/>
    <n v="32"/>
    <n v="-6"/>
    <x v="1"/>
    <s v="1 Month"/>
    <x v="3"/>
    <s v="Feeder Cable Pulling in progress"/>
    <x v="4"/>
    <x v="1"/>
    <m/>
    <m/>
  </r>
  <r>
    <x v="70"/>
    <s v="No Initiation Date"/>
    <x v="0"/>
    <x v="69"/>
    <x v="17"/>
    <n v="0"/>
    <n v="0"/>
    <s v="0"/>
    <s v="0"/>
    <s v="FEEDER ETC WORK - RETAIN BUDGET"/>
    <n v="0"/>
    <n v="0"/>
    <n v="90000"/>
    <n v="90000"/>
    <m/>
    <n v="0"/>
    <m/>
    <m/>
    <n v="0"/>
    <n v="0"/>
    <x v="0"/>
    <n v="1"/>
    <x v="0"/>
    <m/>
    <n v="0"/>
    <n v="0"/>
    <d v="2026-03-01T00:00:00"/>
    <s v="None"/>
    <s v="Duration Doesn't Exsists"/>
    <s v="No ETA"/>
    <x v="0"/>
    <m/>
    <x v="0"/>
    <m/>
    <x v="0"/>
    <x v="0"/>
    <m/>
    <m/>
  </r>
  <r>
    <x v="71"/>
    <s v="No Initiation Date"/>
    <x v="0"/>
    <x v="70"/>
    <x v="0"/>
    <n v="0"/>
    <n v="0"/>
    <s v="0"/>
    <s v="0"/>
    <s v="FEEDER ETC WORK - RETAIN BUDGET"/>
    <n v="0"/>
    <n v="0"/>
    <n v="49748549.600000001"/>
    <n v="49748549.600000001"/>
    <m/>
    <n v="-1"/>
    <m/>
    <m/>
    <n v="18975"/>
    <m/>
    <x v="0"/>
    <n v="1"/>
    <x v="0"/>
    <m/>
    <n v="0"/>
    <n v="0"/>
    <d v="2026-03-01T00:00:00"/>
    <s v="None"/>
    <s v="Duration Doesn't Exsists"/>
    <s v="No ETA"/>
    <x v="0"/>
    <m/>
    <x v="0"/>
    <m/>
    <x v="0"/>
    <x v="0"/>
    <m/>
    <m/>
  </r>
  <r>
    <x v="71"/>
    <s v="No Initiation Date"/>
    <x v="22"/>
    <x v="70"/>
    <x v="832"/>
    <n v="1976"/>
    <n v="790.40000000000009"/>
    <s v="0"/>
    <s v="0"/>
    <s v="REMOVE BUDGET (P)"/>
    <n v="0"/>
    <m/>
    <n v="8306728.6406729203"/>
    <n v="0"/>
    <m/>
    <m/>
    <m/>
    <m/>
    <n v="0"/>
    <n v="21461.77747375"/>
    <x v="3"/>
    <n v="1"/>
    <x v="1"/>
    <m/>
    <n v="0"/>
    <n v="0"/>
    <d v="2026-03-01T00:00:00"/>
    <s v="None"/>
    <s v="Duration Doesn't Exsists"/>
    <s v="No ETA"/>
    <x v="0"/>
    <m/>
    <x v="0"/>
    <s v="2km backhauling req. beside NHA /14km away from PoP/Need to Remove"/>
    <x v="5"/>
    <x v="5"/>
    <m/>
    <m/>
  </r>
  <r>
    <x v="71"/>
    <s v="No Initiation Date"/>
    <x v="22"/>
    <x v="70"/>
    <x v="833"/>
    <n v="532"/>
    <n v="212.8"/>
    <s v="0"/>
    <s v="0"/>
    <s v="REMOVE BUDGET (P)"/>
    <n v="0"/>
    <m/>
    <n v="5161699.6917474195"/>
    <n v="0"/>
    <m/>
    <m/>
    <m/>
    <n v="0.4"/>
    <n v="1303.0548822999999"/>
    <n v="7626.985895849999"/>
    <x v="1"/>
    <n v="1"/>
    <x v="1"/>
    <m/>
    <n v="0"/>
    <n v="0"/>
    <d v="2026-03-01T00:00:00"/>
    <s v="None"/>
    <s v="Duration Doesn't Exsists"/>
    <s v="No ETA"/>
    <x v="0"/>
    <m/>
    <x v="0"/>
    <s v="14.5km backhauling req.and distance from would be 22km/Need to Remove"/>
    <x v="5"/>
    <x v="5"/>
    <m/>
    <m/>
  </r>
  <r>
    <x v="71"/>
    <s v="No Initiation Date"/>
    <x v="22"/>
    <x v="70"/>
    <x v="834"/>
    <n v="694"/>
    <n v="277.60000000000002"/>
    <n v="277.60000000000002"/>
    <n v="694"/>
    <s v="LIVE - 100% Completed"/>
    <n v="1"/>
    <m/>
    <n v="4676213.2836666703"/>
    <n v="701431.99255000055"/>
    <m/>
    <m/>
    <m/>
    <n v="0.4"/>
    <n v="917.69999999999993"/>
    <n v="7554.5"/>
    <x v="1"/>
    <n v="0.15"/>
    <x v="2"/>
    <s v="Hybrid"/>
    <n v="1"/>
    <n v="1"/>
    <d v="2026-03-01T00:00:00"/>
    <s v="None"/>
    <s v="Duration Doesn't Exsists"/>
    <s v="No ETA"/>
    <x v="1"/>
    <m/>
    <x v="0"/>
    <s v="Done-Replaced by Chak Jamal-Shamspur and their Feeder Connectivity-I250205"/>
    <x v="2"/>
    <x v="2"/>
    <m/>
    <m/>
  </r>
  <r>
    <x v="71"/>
    <s v="No Initiation Date"/>
    <x v="22"/>
    <x v="70"/>
    <x v="835"/>
    <n v="294"/>
    <n v="117.60000000000001"/>
    <n v="117.60000000000001"/>
    <n v="294"/>
    <s v="LIVE - 100% Completed"/>
    <n v="1"/>
    <m/>
    <n v="4559364.7846666696"/>
    <n v="683904.71770000039"/>
    <m/>
    <m/>
    <m/>
    <n v="0.4"/>
    <n v="1496.1499999999999"/>
    <n v="3536.5499999999997"/>
    <x v="1"/>
    <n v="0.15"/>
    <x v="2"/>
    <s v="Hybrid"/>
    <n v="1"/>
    <n v="1"/>
    <d v="2026-03-01T00:00:00"/>
    <s v="None"/>
    <s v="Duration Doesn't Exsists"/>
    <s v="No ETA"/>
    <x v="1"/>
    <m/>
    <x v="0"/>
    <m/>
    <x v="2"/>
    <x v="2"/>
    <m/>
    <m/>
  </r>
  <r>
    <x v="71"/>
    <s v="No Initiation Date"/>
    <x v="22"/>
    <x v="70"/>
    <x v="836"/>
    <n v="228"/>
    <n v="91.2"/>
    <n v="91.2"/>
    <n v="228"/>
    <s v="LIVE - 100% Completed"/>
    <n v="1"/>
    <m/>
    <n v="3869211.6666666698"/>
    <n v="580381.75000000047"/>
    <m/>
    <m/>
    <m/>
    <n v="0.4"/>
    <n v="1184.5"/>
    <n v="3472.75"/>
    <x v="1"/>
    <n v="0.15"/>
    <x v="2"/>
    <s v="Hybrid"/>
    <n v="1"/>
    <n v="1"/>
    <d v="2026-03-01T00:00:00"/>
    <s v="None"/>
    <s v="Duration Doesn't Exsists"/>
    <s v="No ETA"/>
    <x v="1"/>
    <m/>
    <x v="0"/>
    <s v="Done-Replaced by Chak Jamal-Shamspur and their Feeder Connectivity-I250205"/>
    <x v="2"/>
    <x v="2"/>
    <m/>
    <m/>
  </r>
  <r>
    <x v="71"/>
    <s v="No Initiation Date"/>
    <x v="22"/>
    <x v="70"/>
    <x v="837"/>
    <n v="206"/>
    <n v="82.4"/>
    <n v="82.4"/>
    <n v="206"/>
    <s v="LIVE - 100% Completed"/>
    <n v="1"/>
    <m/>
    <n v="3357905.53766667"/>
    <n v="503685.83065000048"/>
    <m/>
    <m/>
    <m/>
    <n v="0.4"/>
    <n v="1068.3499999999999"/>
    <n v="2720.2"/>
    <x v="1"/>
    <n v="0.15"/>
    <x v="2"/>
    <s v="Hybrid"/>
    <n v="1"/>
    <n v="1"/>
    <d v="2026-03-01T00:00:00"/>
    <s v="None"/>
    <s v="Duration Doesn't Exsists"/>
    <s v="No ETA"/>
    <x v="1"/>
    <m/>
    <x v="0"/>
    <s v="Done-Replaced by Chak Jamal-Shamspur and their Feeder Connectivity-I250205"/>
    <x v="2"/>
    <x v="2"/>
    <m/>
    <m/>
  </r>
  <r>
    <x v="71"/>
    <s v="No Initiation Date"/>
    <x v="22"/>
    <x v="70"/>
    <x v="838"/>
    <n v="238"/>
    <n v="95.2"/>
    <s v="0"/>
    <s v="0"/>
    <s v="REMOVE BUDGET (P)"/>
    <n v="0"/>
    <m/>
    <n v="3129442.0416666698"/>
    <n v="0"/>
    <m/>
    <m/>
    <m/>
    <n v="0.4"/>
    <n v="917.69999999999993"/>
    <n v="3014.5499999999997"/>
    <x v="1"/>
    <n v="1"/>
    <x v="1"/>
    <m/>
    <n v="0"/>
    <n v="0"/>
    <d v="2026-03-01T00:00:00"/>
    <s v="None"/>
    <s v="Duration Doesn't Exsists"/>
    <s v="No ETA"/>
    <x v="0"/>
    <s v="3 Months"/>
    <x v="0"/>
    <s v="2.5km backhauling req./Need to Remove (June 26)"/>
    <x v="5"/>
    <x v="5"/>
    <m/>
    <m/>
  </r>
  <r>
    <x v="71"/>
    <s v="No Initiation Date"/>
    <x v="22"/>
    <x v="70"/>
    <x v="839"/>
    <n v="448"/>
    <n v="179.20000000000002"/>
    <s v="0"/>
    <s v="0"/>
    <s v="REMOVE BUDGET (P)"/>
    <n v="0"/>
    <m/>
    <n v="2988945.0351916701"/>
    <n v="0"/>
    <m/>
    <m/>
    <m/>
    <n v="0.4"/>
    <n v="521.95255965000001"/>
    <n v="5593.3806549999999"/>
    <x v="1"/>
    <n v="1"/>
    <x v="1"/>
    <m/>
    <n v="0"/>
    <n v="0"/>
    <d v="2026-03-01T00:00:00"/>
    <s v="None"/>
    <s v="Duration Doesn't Exsists"/>
    <s v="No ETA"/>
    <x v="0"/>
    <m/>
    <x v="0"/>
    <s v="14.5km backhauling req.and distance from would be 22km/Need to Remove"/>
    <x v="5"/>
    <x v="5"/>
    <m/>
    <m/>
  </r>
  <r>
    <x v="71"/>
    <s v="No Initiation Date"/>
    <x v="22"/>
    <x v="70"/>
    <x v="840"/>
    <n v="266"/>
    <n v="106.4"/>
    <n v="106.4"/>
    <n v="266"/>
    <s v="LIVE - 100% Completed"/>
    <n v="1"/>
    <m/>
    <n v="2708058.2916666698"/>
    <n v="406208.74375000043"/>
    <m/>
    <m/>
    <m/>
    <n v="0.4"/>
    <n v="677.34999999999991"/>
    <n v="2775.2999999999997"/>
    <x v="1"/>
    <n v="0.15"/>
    <x v="2"/>
    <s v="Hybrid"/>
    <n v="1"/>
    <n v="1"/>
    <d v="2026-03-01T00:00:00"/>
    <s v="None"/>
    <s v="Duration Doesn't Exsists"/>
    <s v="No ETA"/>
    <x v="1"/>
    <m/>
    <x v="0"/>
    <m/>
    <x v="2"/>
    <x v="2"/>
    <m/>
    <m/>
  </r>
  <r>
    <x v="71"/>
    <s v="No Initiation Date"/>
    <x v="22"/>
    <x v="70"/>
    <x v="841"/>
    <n v="214"/>
    <n v="85.600000000000009"/>
    <s v="0"/>
    <s v="0"/>
    <s v="REMOVE BUDGET (P)"/>
    <n v="0"/>
    <m/>
    <n v="2604761.8919752901"/>
    <n v="0"/>
    <m/>
    <m/>
    <m/>
    <n v="0.4"/>
    <n v="674.82202744999984"/>
    <n v="3075.2329306500005"/>
    <x v="1"/>
    <n v="1"/>
    <x v="1"/>
    <m/>
    <n v="0"/>
    <n v="0"/>
    <d v="2026-03-01T00:00:00"/>
    <s v="None"/>
    <s v="Duration Doesn't Exsists"/>
    <s v="No ETA"/>
    <x v="0"/>
    <m/>
    <x v="0"/>
    <s v="14.5km backhauling req.and distance from would be 22km/Need to Remove"/>
    <x v="5"/>
    <x v="5"/>
    <m/>
    <m/>
  </r>
  <r>
    <x v="71"/>
    <s v="No Initiation Date"/>
    <x v="22"/>
    <x v="70"/>
    <x v="842"/>
    <n v="126"/>
    <n v="50.400000000000006"/>
    <s v="0"/>
    <s v="0"/>
    <s v="NOT LIVE - RETAIN BUDGET"/>
    <n v="0.6"/>
    <m/>
    <n v="2275726.5416666698"/>
    <n v="1115106.0054166683"/>
    <m/>
    <m/>
    <m/>
    <n v="0.4"/>
    <n v="672.1"/>
    <n v="1513.75"/>
    <x v="1"/>
    <n v="0.6"/>
    <x v="1"/>
    <m/>
    <n v="0.6"/>
    <n v="0.6"/>
    <d v="2026-03-01T00:00:00"/>
    <n v="92"/>
    <n v="93"/>
    <n v="55"/>
    <x v="2"/>
    <s v="3 Months"/>
    <x v="7"/>
    <s v="Railway crossing required even on Aerial network"/>
    <x v="7"/>
    <x v="1"/>
    <m/>
    <m/>
  </r>
  <r>
    <x v="71"/>
    <s v="No Initiation Date"/>
    <x v="22"/>
    <x v="70"/>
    <x v="843"/>
    <n v="202"/>
    <n v="80.800000000000011"/>
    <n v="80.800000000000011"/>
    <n v="202"/>
    <s v="LIVE - 100% Completed"/>
    <n v="1"/>
    <m/>
    <n v="2178203.0416666698"/>
    <n v="326730.45625000045"/>
    <m/>
    <m/>
    <m/>
    <n v="0.4"/>
    <n v="541.65"/>
    <n v="2208.35"/>
    <x v="1"/>
    <n v="0.15"/>
    <x v="2"/>
    <s v="Hybrid"/>
    <n v="1"/>
    <n v="1"/>
    <d v="2026-03-01T00:00:00"/>
    <s v="None"/>
    <s v="Duration Doesn't Exsists"/>
    <s v="No ETA"/>
    <x v="1"/>
    <m/>
    <x v="0"/>
    <m/>
    <x v="2"/>
    <x v="2"/>
    <m/>
    <m/>
  </r>
  <r>
    <x v="71"/>
    <s v="No Initiation Date"/>
    <x v="22"/>
    <x v="70"/>
    <x v="844"/>
    <n v="208"/>
    <n v="83.2"/>
    <s v="0"/>
    <s v="0"/>
    <s v="REMOVE BUDGET (P)"/>
    <n v="0"/>
    <m/>
    <n v="2162403.1666666698"/>
    <n v="0"/>
    <m/>
    <m/>
    <m/>
    <n v="0.4"/>
    <n v="541.65"/>
    <n v="2082.1999999999998"/>
    <x v="1"/>
    <n v="1"/>
    <x v="1"/>
    <m/>
    <n v="0"/>
    <n v="0"/>
    <d v="2026-03-01T00:00:00"/>
    <s v="None"/>
    <s v="Duration Doesn't Exsists"/>
    <s v="No ETA"/>
    <x v="0"/>
    <m/>
    <x v="0"/>
    <s v="2.5km backhauling req./Need to Remove"/>
    <x v="5"/>
    <x v="5"/>
    <m/>
    <m/>
  </r>
  <r>
    <x v="71"/>
    <s v="No Initiation Date"/>
    <x v="22"/>
    <x v="70"/>
    <x v="845"/>
    <n v="168"/>
    <n v="67.2"/>
    <s v="0"/>
    <s v="0"/>
    <s v="REMOVE BUDGET (P)"/>
    <n v="0"/>
    <m/>
    <n v="1785086.52012817"/>
    <n v="0"/>
    <m/>
    <m/>
    <m/>
    <n v="0.4"/>
    <n v="418.59999999999997"/>
    <n v="1833.4721416999996"/>
    <x v="1"/>
    <n v="1"/>
    <x v="1"/>
    <m/>
    <n v="0"/>
    <n v="0"/>
    <d v="2026-03-01T00:00:00"/>
    <s v="None"/>
    <s v="Duration Doesn't Exsists"/>
    <s v="No ETA"/>
    <x v="0"/>
    <m/>
    <x v="0"/>
    <s v="14.5km backhauling req.and distance from would be 22km/Need to Remove"/>
    <x v="5"/>
    <x v="5"/>
    <m/>
    <m/>
  </r>
  <r>
    <x v="71"/>
    <s v="No Initiation Date"/>
    <x v="22"/>
    <x v="70"/>
    <x v="846"/>
    <n v="130"/>
    <n v="52"/>
    <s v="0"/>
    <s v="0"/>
    <s v="REMOVE BUDGET (P)"/>
    <n v="0"/>
    <m/>
    <n v="1700283.82091992"/>
    <n v="0"/>
    <m/>
    <m/>
    <m/>
    <n v="0.4"/>
    <n v="418.59999999999997"/>
    <n v="1633.5226763500002"/>
    <x v="1"/>
    <n v="1"/>
    <x v="1"/>
    <m/>
    <n v="0"/>
    <n v="0"/>
    <d v="2026-03-01T00:00:00"/>
    <s v="None"/>
    <s v="Duration Doesn't Exsists"/>
    <s v="No ETA"/>
    <x v="0"/>
    <m/>
    <x v="0"/>
    <s v="14.5km backhauling req.and distance from would be 22km/Need to Remove"/>
    <x v="5"/>
    <x v="5"/>
    <m/>
    <m/>
  </r>
  <r>
    <x v="71"/>
    <s v="No Initiation Date"/>
    <x v="22"/>
    <x v="70"/>
    <x v="847"/>
    <n v="448"/>
    <n v="179.20000000000002"/>
    <s v="0"/>
    <s v="0"/>
    <s v="NOT LIVE - RETAIN BUDGET"/>
    <n v="0"/>
    <m/>
    <n v="1625589.9158916699"/>
    <n v="1625589.9158916699"/>
    <m/>
    <m/>
    <m/>
    <m/>
    <n v="0"/>
    <n v="5593.3806549999999"/>
    <x v="3"/>
    <n v="0"/>
    <x v="1"/>
    <m/>
    <n v="0"/>
    <n v="0"/>
    <d v="2026-03-01T00:00:00"/>
    <n v="92"/>
    <n v="93"/>
    <n v="55"/>
    <x v="0"/>
    <s v="3 Months"/>
    <x v="7"/>
    <s v="Railway crossing required even on Aerial network"/>
    <x v="7"/>
    <x v="1"/>
    <m/>
    <m/>
  </r>
  <r>
    <x v="71"/>
    <s v="No Initiation Date"/>
    <x v="22"/>
    <x v="70"/>
    <x v="848"/>
    <n v="154"/>
    <n v="61.6"/>
    <s v="0"/>
    <s v="0"/>
    <s v="REMOVE BUDGET (P)"/>
    <n v="0"/>
    <m/>
    <n v="1603424.19704142"/>
    <n v="0"/>
    <m/>
    <m/>
    <m/>
    <n v="0.4"/>
    <n v="328.9"/>
    <n v="2199.4608460499999"/>
    <x v="1"/>
    <n v="1"/>
    <x v="1"/>
    <m/>
    <n v="0"/>
    <n v="0"/>
    <d v="2026-03-01T00:00:00"/>
    <s v="None"/>
    <s v="Duration Doesn't Exsists"/>
    <s v="No ETA"/>
    <x v="0"/>
    <m/>
    <x v="0"/>
    <s v="14.5km backhauling req.and distance from would be 22km/Need to Remove"/>
    <x v="5"/>
    <x v="5"/>
    <m/>
    <m/>
  </r>
  <r>
    <x v="71"/>
    <s v="No Initiation Date"/>
    <x v="22"/>
    <x v="70"/>
    <x v="849"/>
    <n v="132"/>
    <n v="52.800000000000004"/>
    <s v="0"/>
    <s v="0"/>
    <s v="REMOVE BUDGET (P)"/>
    <n v="0"/>
    <m/>
    <n v="1417650.10136654"/>
    <n v="0"/>
    <m/>
    <m/>
    <m/>
    <n v="0.4"/>
    <n v="320.78077114999996"/>
    <n v="1572.13145115"/>
    <x v="1"/>
    <n v="1"/>
    <x v="1"/>
    <m/>
    <n v="0"/>
    <n v="0"/>
    <d v="2026-03-01T00:00:00"/>
    <s v="None"/>
    <s v="Duration Doesn't Exsists"/>
    <s v="No ETA"/>
    <x v="0"/>
    <m/>
    <x v="0"/>
    <s v="14.5km backhauling req.and distance from would be 22km/Need to Remove"/>
    <x v="5"/>
    <x v="5"/>
    <m/>
    <m/>
  </r>
  <r>
    <x v="71"/>
    <s v="No Initiation Date"/>
    <x v="0"/>
    <x v="70"/>
    <x v="17"/>
    <n v="0"/>
    <n v="0"/>
    <s v="0"/>
    <s v="0"/>
    <s v="FEEDER ETC WORK - RETAIN BUDGET"/>
    <n v="0"/>
    <n v="0"/>
    <n v="1300000"/>
    <n v="1300000"/>
    <m/>
    <n v="-0.85"/>
    <m/>
    <m/>
    <n v="0"/>
    <m/>
    <x v="0"/>
    <n v="1"/>
    <x v="0"/>
    <m/>
    <n v="0"/>
    <n v="0"/>
    <d v="2026-03-01T00:00:00"/>
    <s v="None"/>
    <s v="Duration Doesn't Exsists"/>
    <s v="No ETA"/>
    <x v="0"/>
    <m/>
    <x v="0"/>
    <m/>
    <x v="0"/>
    <x v="0"/>
    <m/>
    <m/>
  </r>
  <r>
    <x v="72"/>
    <d v="2025-07-17T00:00:00"/>
    <x v="6"/>
    <x v="71"/>
    <x v="850"/>
    <n v="6980"/>
    <n v="3490"/>
    <s v="0"/>
    <s v="0"/>
    <s v="NOT LIVE - RETAIN BUDGET"/>
    <n v="0.9"/>
    <n v="3490"/>
    <n v="305942020.57426703"/>
    <n v="71896374.834952742"/>
    <n v="234045645.7393145"/>
    <n v="-1"/>
    <m/>
    <n v="0.5"/>
    <n v="151781.0061574998"/>
    <n v="131204.54614624981"/>
    <x v="2"/>
    <n v="0.9"/>
    <x v="1"/>
    <m/>
    <n v="0.9"/>
    <n v="0.9"/>
    <d v="2026-03-01T00:00:00"/>
    <n v="31"/>
    <n v="32"/>
    <n v="-6"/>
    <x v="2"/>
    <n v="46113"/>
    <x v="3"/>
    <s v="Civil Work Complete , HH in Progress"/>
    <x v="4"/>
    <x v="1"/>
    <n v="1"/>
    <n v="1"/>
  </r>
  <r>
    <x v="72"/>
    <d v="2025-07-17T00:00:00"/>
    <x v="6"/>
    <x v="71"/>
    <x v="851"/>
    <n v="4170"/>
    <n v="2085"/>
    <s v="0"/>
    <s v="0"/>
    <s v="NOT LIVE - RETAIN BUDGET"/>
    <n v="0.98"/>
    <n v="2085"/>
    <n v="172517652.15358201"/>
    <n v="28810447.909648195"/>
    <n v="143707204.24393392"/>
    <n v="-1"/>
    <m/>
    <n v="0.5"/>
    <n v="85280.274303750004"/>
    <n v="75606.398738750009"/>
    <x v="2"/>
    <n v="0.98"/>
    <x v="1"/>
    <m/>
    <n v="0.98"/>
    <n v="0.98"/>
    <d v="2026-03-01T00:00:00"/>
    <n v="31"/>
    <n v="32"/>
    <n v="-6"/>
    <x v="2"/>
    <n v="46113"/>
    <x v="3"/>
    <s v="Civil Work Completion"/>
    <x v="4"/>
    <x v="1"/>
    <n v="1"/>
    <m/>
  </r>
  <r>
    <x v="72"/>
    <d v="2025-07-17T00:00:00"/>
    <x v="6"/>
    <x v="71"/>
    <x v="852"/>
    <n v="5536"/>
    <n v="2768"/>
    <s v="0"/>
    <s v="0"/>
    <s v="NOT LIVE - RETAIN BUDGET"/>
    <n v="0.9"/>
    <n v="2768"/>
    <n v="154265075.96202299"/>
    <n v="36252292.851075396"/>
    <n v="118012783.11094734"/>
    <n v="-0.21250000000000002"/>
    <m/>
    <n v="0.5"/>
    <n v="72968.549768750003"/>
    <n v="62852.82754250001"/>
    <x v="2"/>
    <n v="0.9"/>
    <x v="1"/>
    <m/>
    <n v="0.9"/>
    <n v="0.9"/>
    <d v="2026-03-01T00:00:00"/>
    <n v="31"/>
    <n v="32"/>
    <n v="-6"/>
    <x v="2"/>
    <n v="46113"/>
    <x v="3"/>
    <s v="Civil Work Complete , HH in Progress"/>
    <x v="4"/>
    <x v="1"/>
    <n v="1"/>
    <m/>
  </r>
  <r>
    <x v="72"/>
    <d v="2025-07-17T00:00:00"/>
    <x v="6"/>
    <x v="71"/>
    <x v="853"/>
    <n v="3496"/>
    <n v="1748"/>
    <s v="0"/>
    <s v="0"/>
    <s v="NOT LIVE - RETAIN BUDGET"/>
    <n v="0.9"/>
    <n v="1748"/>
    <n v="137720852.00287801"/>
    <n v="32364400.220676333"/>
    <n v="105356451.78220141"/>
    <n v="-0.5"/>
    <m/>
    <n v="0.5"/>
    <n v="68827.296462499973"/>
    <n v="60275.956493749967"/>
    <x v="2"/>
    <n v="0.9"/>
    <x v="1"/>
    <m/>
    <n v="0.9"/>
    <n v="0.9"/>
    <d v="2026-03-01T00:00:00"/>
    <n v="31"/>
    <n v="32"/>
    <n v="-6"/>
    <x v="2"/>
    <n v="46113"/>
    <x v="3"/>
    <s v="Civil Work Complete , HH in Progress"/>
    <x v="4"/>
    <x v="1"/>
    <n v="1"/>
    <m/>
  </r>
  <r>
    <x v="72"/>
    <d v="2025-07-17T00:00:00"/>
    <x v="6"/>
    <x v="71"/>
    <x v="854"/>
    <n v="2412"/>
    <n v="1206"/>
    <s v="0"/>
    <s v="0"/>
    <s v="NOT LIVE - RETAIN BUDGET"/>
    <n v="0.9"/>
    <n v="1206"/>
    <n v="109329032.84075999"/>
    <n v="25692322.717578597"/>
    <n v="83636710.123181149"/>
    <n v="-0.85000000000000009"/>
    <m/>
    <n v="0.5"/>
    <n v="52759.675148750015"/>
    <n v="39777.421103750014"/>
    <x v="2"/>
    <n v="0.9"/>
    <x v="1"/>
    <m/>
    <n v="0.9"/>
    <n v="0.9"/>
    <d v="2026-03-01T00:00:00"/>
    <n v="0"/>
    <n v="1"/>
    <n v="-37"/>
    <x v="2"/>
    <n v="46054"/>
    <x v="5"/>
    <s v="Cable Pulling in Progress"/>
    <x v="4"/>
    <x v="1"/>
    <n v="1"/>
    <m/>
  </r>
  <r>
    <x v="72"/>
    <d v="2025-07-17T00:00:00"/>
    <x v="6"/>
    <x v="71"/>
    <x v="855"/>
    <n v="3820"/>
    <n v="1910"/>
    <s v="0"/>
    <s v="0"/>
    <s v="REMOVE BUDGET (T)"/>
    <n v="0"/>
    <n v="1910"/>
    <n v="101171592.595588"/>
    <n v="0"/>
    <n v="101171592.59558836"/>
    <n v="-0.85"/>
    <m/>
    <n v="0.5"/>
    <n v="43249.163146000028"/>
    <n v="67661.453932500037"/>
    <x v="2"/>
    <m/>
    <x v="1"/>
    <m/>
    <n v="0"/>
    <n v="0"/>
    <d v="2026-03-01T00:00:00"/>
    <n v="92"/>
    <n v="93"/>
    <n v="55"/>
    <x v="0"/>
    <s v="4 Months"/>
    <x v="7"/>
    <s v="Duct Plan Not share due to Low Occupancy - jul26"/>
    <x v="3"/>
    <x v="3"/>
    <m/>
    <m/>
  </r>
  <r>
    <x v="72"/>
    <d v="2025-07-17T00:00:00"/>
    <x v="6"/>
    <x v="71"/>
    <x v="856"/>
    <n v="2918"/>
    <n v="1459"/>
    <s v="0"/>
    <s v="0"/>
    <s v="REMOVE BUDGET (T)"/>
    <n v="0"/>
    <n v="1459"/>
    <n v="80298361.227894902"/>
    <n v="0"/>
    <n v="80298361.227894887"/>
    <n v="-1"/>
    <m/>
    <n v="0.5"/>
    <n v="33513.812183299997"/>
    <n v="51145.575288749998"/>
    <x v="2"/>
    <m/>
    <x v="1"/>
    <m/>
    <n v="0"/>
    <n v="0"/>
    <d v="2026-03-01T00:00:00"/>
    <n v="92"/>
    <n v="93"/>
    <n v="55"/>
    <x v="0"/>
    <s v="4 Months"/>
    <x v="7"/>
    <s v="Duct Plan Not share due to Low Occupancy - jul26"/>
    <x v="3"/>
    <x v="3"/>
    <m/>
    <n v="1"/>
  </r>
  <r>
    <x v="72"/>
    <d v="2025-07-17T00:00:00"/>
    <x v="6"/>
    <x v="71"/>
    <x v="857"/>
    <n v="1992"/>
    <n v="996"/>
    <s v="0"/>
    <s v="0"/>
    <s v="NOT LIVE - RETAIN BUDGET"/>
    <n v="0.9"/>
    <n v="996"/>
    <n v="71198771.586591199"/>
    <n v="16731711.322848929"/>
    <n v="54467060.263742231"/>
    <n v="-1"/>
    <m/>
    <n v="0.5"/>
    <n v="34549.012746249995"/>
    <n v="28083.341397499993"/>
    <x v="2"/>
    <n v="0.9"/>
    <x v="1"/>
    <m/>
    <n v="0.9"/>
    <n v="0.9"/>
    <d v="2026-03-01T00:00:00"/>
    <n v="0"/>
    <n v="1"/>
    <n v="-37"/>
    <x v="2"/>
    <n v="46054"/>
    <x v="5"/>
    <s v="Cable and ADT Plan Shared"/>
    <x v="4"/>
    <x v="1"/>
    <n v="1"/>
    <n v="1"/>
  </r>
  <r>
    <x v="72"/>
    <d v="2025-07-17T00:00:00"/>
    <x v="6"/>
    <x v="71"/>
    <x v="858"/>
    <n v="1420"/>
    <n v="710"/>
    <s v="0"/>
    <s v="0"/>
    <s v="NOT LIVE - RETAIN BUDGET"/>
    <n v="0.9"/>
    <n v="710"/>
    <n v="68581191.736474305"/>
    <n v="16116580.058071459"/>
    <n v="52464611.678402856"/>
    <n v="-0.85000000000000009"/>
    <m/>
    <n v="0.5"/>
    <n v="33134.852039999991"/>
    <n v="24139.027911249996"/>
    <x v="2"/>
    <n v="0.9"/>
    <x v="1"/>
    <m/>
    <n v="0.9"/>
    <n v="0.9"/>
    <d v="2026-03-01T00:00:00"/>
    <n v="0"/>
    <n v="1"/>
    <n v="-37"/>
    <x v="2"/>
    <n v="46082"/>
    <x v="5"/>
    <s v="Asbuilt Complete"/>
    <x v="4"/>
    <x v="1"/>
    <n v="1"/>
    <m/>
  </r>
  <r>
    <x v="72"/>
    <d v="2025-07-17T00:00:00"/>
    <x v="6"/>
    <x v="71"/>
    <x v="859"/>
    <n v="1386"/>
    <n v="693"/>
    <s v="0"/>
    <s v="0"/>
    <s v="NOT LIVE - RETAIN BUDGET"/>
    <n v="0.9"/>
    <n v="693"/>
    <n v="55535848.153418198"/>
    <n v="13050924.316053275"/>
    <n v="42484923.837364912"/>
    <n v="-1"/>
    <m/>
    <n v="0.5"/>
    <n v="26700.611326250011"/>
    <n v="20789.910533750011"/>
    <x v="2"/>
    <n v="0.9"/>
    <x v="1"/>
    <m/>
    <n v="0.9"/>
    <n v="0.9"/>
    <d v="2026-03-01T00:00:00"/>
    <n v="0"/>
    <n v="1"/>
    <n v="-37"/>
    <x v="2"/>
    <n v="46082"/>
    <x v="5"/>
    <s v="Asbuilt Complete"/>
    <x v="4"/>
    <x v="1"/>
    <n v="1"/>
    <m/>
  </r>
  <r>
    <x v="72"/>
    <d v="2025-07-17T00:00:00"/>
    <x v="0"/>
    <x v="71"/>
    <x v="0"/>
    <n v="0"/>
    <n v="0"/>
    <s v="0"/>
    <s v="0"/>
    <s v="FEEDER ETC WORK - RETAIN BUDGET"/>
    <n v="0"/>
    <n v="0"/>
    <n v="53433666"/>
    <n v="26716833"/>
    <n v="37403566.200000003"/>
    <n v="-1"/>
    <m/>
    <m/>
    <n v="7123.6"/>
    <n v="0"/>
    <x v="0"/>
    <n v="0.5"/>
    <x v="0"/>
    <m/>
    <n v="0"/>
    <n v="0"/>
    <d v="2026-03-01T00:00:00"/>
    <s v="None"/>
    <s v="Duration Doesn't Exsists"/>
    <s v="No ETA"/>
    <x v="0"/>
    <m/>
    <x v="0"/>
    <m/>
    <x v="0"/>
    <x v="0"/>
    <m/>
    <n v="1"/>
  </r>
  <r>
    <x v="72"/>
    <d v="2025-07-17T00:00:00"/>
    <x v="6"/>
    <x v="71"/>
    <x v="860"/>
    <n v="930"/>
    <n v="465"/>
    <s v="0"/>
    <s v="0"/>
    <s v="NOT LIVE - RETAIN BUDGET"/>
    <n v="0.9"/>
    <n v="465"/>
    <n v="45370777.821957"/>
    <n v="10662132.788159894"/>
    <n v="34708645.033797108"/>
    <n v="-1"/>
    <m/>
    <n v="0.5"/>
    <n v="21860.353698750005"/>
    <n v="15942.422163750005"/>
    <x v="2"/>
    <n v="0.9"/>
    <x v="1"/>
    <m/>
    <n v="0.9"/>
    <n v="0.9"/>
    <d v="2026-03-01T00:00:00"/>
    <n v="0"/>
    <n v="1"/>
    <n v="-37"/>
    <x v="2"/>
    <n v="46082"/>
    <x v="5"/>
    <s v="Asbuilt Complete"/>
    <x v="4"/>
    <x v="1"/>
    <n v="1"/>
    <m/>
  </r>
  <r>
    <x v="72"/>
    <d v="2025-07-17T00:00:00"/>
    <x v="6"/>
    <x v="71"/>
    <x v="861"/>
    <n v="980"/>
    <n v="490"/>
    <s v="0"/>
    <s v="0"/>
    <s v="REMOVE BUDGET (T)"/>
    <n v="0"/>
    <n v="490"/>
    <n v="43995521.560944498"/>
    <n v="0"/>
    <n v="43995521.560944498"/>
    <n v="-1"/>
    <m/>
    <n v="0.5"/>
    <n v="21468.307558750002"/>
    <n v="17297.055060000002"/>
    <x v="2"/>
    <m/>
    <x v="1"/>
    <m/>
    <n v="0"/>
    <n v="0"/>
    <d v="2026-03-01T00:00:00"/>
    <n v="92"/>
    <n v="93"/>
    <n v="55"/>
    <x v="0"/>
    <s v="4 Months"/>
    <x v="7"/>
    <s v="Duct Plan Not share due to Low Occupancy - jul26"/>
    <x v="3"/>
    <x v="3"/>
    <m/>
    <m/>
  </r>
  <r>
    <x v="72"/>
    <d v="2025-07-17T00:00:00"/>
    <x v="6"/>
    <x v="71"/>
    <x v="862"/>
    <n v="842"/>
    <n v="421"/>
    <s v="0"/>
    <s v="0"/>
    <s v="NOT LIVE - RETAIN BUDGET"/>
    <n v="1"/>
    <n v="421"/>
    <n v="42169604.535062201"/>
    <n v="6325440.6802593302"/>
    <n v="35844163.854802847"/>
    <n v="-0.85000000000000009"/>
    <m/>
    <n v="0.5"/>
    <n v="20225.877065000001"/>
    <n v="14825.737156249997"/>
    <x v="2"/>
    <n v="1"/>
    <x v="1"/>
    <m/>
    <n v="1"/>
    <n v="1"/>
    <d v="2026-03-01T00:00:00"/>
    <n v="31"/>
    <n v="32"/>
    <n v="-6"/>
    <x v="1"/>
    <n v="46113"/>
    <x v="3"/>
    <s v="Civil Work Completion"/>
    <x v="4"/>
    <x v="1"/>
    <n v="1"/>
    <m/>
  </r>
  <r>
    <x v="72"/>
    <d v="2025-07-17T00:00:00"/>
    <x v="6"/>
    <x v="72"/>
    <x v="863"/>
    <n v="926"/>
    <n v="463"/>
    <n v="463"/>
    <n v="926"/>
    <s v="LIVE - 100% Completed"/>
    <n v="1"/>
    <n v="463"/>
    <n v="41815514.497882098"/>
    <n v="6272327.1746823145"/>
    <n v="35543187.323199809"/>
    <n v="-1"/>
    <m/>
    <n v="0.5"/>
    <n v="15722.32656028571"/>
    <n v="24652.089857449988"/>
    <x v="2"/>
    <n v="0.15"/>
    <x v="2"/>
    <s v="Buried"/>
    <n v="1"/>
    <n v="1"/>
    <d v="2026-03-01T00:00:00"/>
    <s v="None"/>
    <s v="Duration Doesn't Exsists"/>
    <s v="No ETA"/>
    <x v="1"/>
    <m/>
    <x v="0"/>
    <m/>
    <x v="2"/>
    <x v="2"/>
    <m/>
    <m/>
  </r>
  <r>
    <x v="72"/>
    <d v="2025-07-17T00:00:00"/>
    <x v="6"/>
    <x v="72"/>
    <x v="864"/>
    <n v="1106"/>
    <n v="553"/>
    <s v="0"/>
    <s v="0"/>
    <s v="NOT LIVE - RETAIN BUDGET"/>
    <n v="0"/>
    <n v="553"/>
    <n v="34927094.420117401"/>
    <n v="34927094.420117401"/>
    <n v="0"/>
    <n v="-1"/>
    <m/>
    <n v="0.5"/>
    <n v="11556.087005666668"/>
    <n v="19395.320510950001"/>
    <x v="2"/>
    <n v="0"/>
    <x v="1"/>
    <m/>
    <n v="0"/>
    <n v="0"/>
    <d v="2026-03-01T00:00:00"/>
    <n v="92"/>
    <n v="93"/>
    <n v="55"/>
    <x v="0"/>
    <n v="46174"/>
    <x v="7"/>
    <s v="Duct Plan not shared"/>
    <x v="4"/>
    <x v="1"/>
    <n v="2"/>
    <m/>
  </r>
  <r>
    <x v="72"/>
    <d v="2025-07-17T00:00:00"/>
    <x v="6"/>
    <x v="71"/>
    <x v="865"/>
    <n v="802"/>
    <n v="401"/>
    <s v="0"/>
    <s v="0"/>
    <s v="REMOVE BUDGET (T)"/>
    <n v="0"/>
    <n v="401"/>
    <n v="26653396.669349998"/>
    <n v="0"/>
    <n v="26653396.669350006"/>
    <n v="-1"/>
    <m/>
    <n v="0.5"/>
    <n v="12254.302356250004"/>
    <n v="9073.9278675000041"/>
    <x v="2"/>
    <m/>
    <x v="1"/>
    <m/>
    <n v="0"/>
    <n v="0"/>
    <d v="2026-03-01T00:00:00"/>
    <n v="92"/>
    <n v="93"/>
    <n v="55"/>
    <x v="0"/>
    <s v="4 Months"/>
    <x v="7"/>
    <s v="Duct Plan Not share due to Low Occupancy - jul26"/>
    <x v="3"/>
    <x v="3"/>
    <m/>
    <m/>
  </r>
  <r>
    <x v="72"/>
    <d v="2025-07-17T00:00:00"/>
    <x v="6"/>
    <x v="72"/>
    <x v="866"/>
    <n v="930"/>
    <n v="465"/>
    <s v="0"/>
    <s v="0"/>
    <s v="NOT LIVE - RETAIN BUDGET"/>
    <n v="0"/>
    <n v="465"/>
    <n v="18394558.7993333"/>
    <n v="18394558.7993333"/>
    <n v="0"/>
    <n v="-1"/>
    <m/>
    <n v="0.5"/>
    <n v="4746.8500000000004"/>
    <n v="5776.8"/>
    <x v="2"/>
    <n v="0"/>
    <x v="1"/>
    <m/>
    <n v="0"/>
    <n v="0"/>
    <d v="2026-03-01T00:00:00"/>
    <n v="92"/>
    <n v="93"/>
    <n v="55"/>
    <x v="0"/>
    <n v="46174"/>
    <x v="7"/>
    <s v="Duct Plan Shared"/>
    <x v="4"/>
    <x v="1"/>
    <n v="1"/>
    <m/>
  </r>
  <r>
    <x v="72"/>
    <d v="2025-07-17T00:00:00"/>
    <x v="6"/>
    <x v="72"/>
    <x v="867"/>
    <n v="700"/>
    <n v="350"/>
    <s v="0"/>
    <s v="0"/>
    <s v="NOT LIVE - RETAIN BUDGET"/>
    <n v="0"/>
    <n v="350"/>
    <n v="14846732.9073333"/>
    <n v="14846732.9073333"/>
    <n v="0"/>
    <n v="-0.85"/>
    <m/>
    <n v="0.5"/>
    <n v="3114"/>
    <n v="5505.65"/>
    <x v="2"/>
    <n v="0"/>
    <x v="1"/>
    <m/>
    <n v="0"/>
    <n v="0"/>
    <d v="2026-03-01T00:00:00"/>
    <n v="92"/>
    <n v="93"/>
    <n v="55"/>
    <x v="0"/>
    <n v="46174"/>
    <x v="7"/>
    <s v="Duct Plan not shared"/>
    <x v="4"/>
    <x v="1"/>
    <n v="2"/>
    <m/>
  </r>
  <r>
    <x v="72"/>
    <d v="2025-07-17T00:00:00"/>
    <x v="6"/>
    <x v="72"/>
    <x v="868"/>
    <n v="580"/>
    <n v="290"/>
    <s v="0"/>
    <s v="0"/>
    <s v="NOT LIVE - RETAIN BUDGET"/>
    <n v="0"/>
    <n v="290"/>
    <n v="14228806.629333301"/>
    <n v="14228806.629333301"/>
    <n v="0"/>
    <n v="-1"/>
    <m/>
    <n v="0.5"/>
    <n v="4419.2"/>
    <n v="4490.6499999999996"/>
    <x v="2"/>
    <n v="0"/>
    <x v="1"/>
    <m/>
    <n v="0"/>
    <n v="0"/>
    <d v="2026-03-01T00:00:00"/>
    <n v="92"/>
    <n v="93"/>
    <n v="55"/>
    <x v="0"/>
    <n v="46174"/>
    <x v="7"/>
    <s v="Duct Plan not shared"/>
    <x v="4"/>
    <x v="1"/>
    <n v="2"/>
    <m/>
  </r>
  <r>
    <x v="72"/>
    <d v="2025-07-17T00:00:00"/>
    <x v="0"/>
    <x v="72"/>
    <x v="0"/>
    <n v="0"/>
    <n v="0"/>
    <s v="0"/>
    <s v="0"/>
    <s v="FEEDER ETC WORK - RETAIN BUDGET"/>
    <n v="0"/>
    <n v="0"/>
    <n v="11487956"/>
    <n v="5743978"/>
    <n v="8041569.2000000002"/>
    <n v="-1"/>
    <m/>
    <m/>
    <n v="2592"/>
    <n v="0"/>
    <x v="0"/>
    <n v="0.5"/>
    <x v="0"/>
    <m/>
    <n v="0"/>
    <n v="0"/>
    <d v="2026-03-01T00:00:00"/>
    <s v="None"/>
    <s v="Duration Doesn't Exsists"/>
    <s v="No ETA"/>
    <x v="0"/>
    <m/>
    <x v="0"/>
    <m/>
    <x v="0"/>
    <x v="0"/>
    <m/>
    <m/>
  </r>
  <r>
    <x v="72"/>
    <d v="2025-07-17T00:00:00"/>
    <x v="6"/>
    <x v="72"/>
    <x v="869"/>
    <n v="286"/>
    <n v="143"/>
    <s v="0"/>
    <s v="0"/>
    <s v="NOT LIVE - RETAIN BUDGET"/>
    <n v="0"/>
    <n v="143"/>
    <n v="7160506.5319999997"/>
    <n v="7160506.5319999997"/>
    <n v="0"/>
    <n v="-1"/>
    <m/>
    <n v="0.5"/>
    <n v="2046.2"/>
    <n v="2199.65"/>
    <x v="2"/>
    <n v="0"/>
    <x v="1"/>
    <m/>
    <n v="0"/>
    <n v="0"/>
    <d v="2026-03-01T00:00:00"/>
    <n v="92"/>
    <n v="93"/>
    <n v="55"/>
    <x v="0"/>
    <n v="46174"/>
    <x v="7"/>
    <s v="Duct Plan not shared"/>
    <x v="4"/>
    <x v="1"/>
    <n v="2"/>
    <m/>
  </r>
  <r>
    <x v="72"/>
    <d v="2025-07-17T00:00:00"/>
    <x v="6"/>
    <x v="72"/>
    <x v="870"/>
    <n v="252"/>
    <n v="126"/>
    <s v="0"/>
    <s v="0"/>
    <s v="NOT LIVE - RETAIN BUDGET"/>
    <n v="0"/>
    <n v="126"/>
    <n v="6965667.8360000001"/>
    <n v="6965667.8360000001"/>
    <n v="0"/>
    <n v="-0.5"/>
    <m/>
    <n v="0.5"/>
    <n v="2080.1999999999998"/>
    <n v="2202.5499999999997"/>
    <x v="2"/>
    <n v="0"/>
    <x v="1"/>
    <m/>
    <n v="0"/>
    <n v="0"/>
    <d v="2026-03-01T00:00:00"/>
    <n v="92"/>
    <n v="93"/>
    <n v="55"/>
    <x v="0"/>
    <n v="46174"/>
    <x v="7"/>
    <s v="Duct Plan not shared"/>
    <x v="4"/>
    <x v="1"/>
    <n v="2"/>
    <m/>
  </r>
  <r>
    <x v="72"/>
    <d v="2025-07-17T00:00:00"/>
    <x v="6"/>
    <x v="72"/>
    <x v="871"/>
    <n v="282"/>
    <n v="141"/>
    <s v="0"/>
    <s v="0"/>
    <s v="NOT LIVE - RETAIN BUDGET"/>
    <n v="0"/>
    <n v="141"/>
    <n v="6546073.4026666703"/>
    <n v="6546073.4026666693"/>
    <n v="0"/>
    <n v="-0.85"/>
    <m/>
    <n v="0.5"/>
    <n v="1370"/>
    <n v="2678.15"/>
    <x v="2"/>
    <n v="0"/>
    <x v="1"/>
    <m/>
    <n v="0"/>
    <n v="0"/>
    <d v="2026-03-01T00:00:00"/>
    <n v="92"/>
    <n v="93"/>
    <n v="55"/>
    <x v="0"/>
    <n v="46174"/>
    <x v="7"/>
    <s v="Duct Plan not shared"/>
    <x v="4"/>
    <x v="1"/>
    <n v="2"/>
    <m/>
  </r>
  <r>
    <x v="72"/>
    <d v="2025-07-17T00:00:00"/>
    <x v="6"/>
    <x v="72"/>
    <x v="872"/>
    <n v="234"/>
    <n v="117"/>
    <s v="0"/>
    <s v="0"/>
    <s v="NOT LIVE - RETAIN BUDGET"/>
    <n v="0"/>
    <n v="117"/>
    <n v="5304058.8660000004"/>
    <n v="5304058.8660000004"/>
    <n v="0"/>
    <n v="-0.85"/>
    <m/>
    <n v="0.5"/>
    <n v="1178"/>
    <n v="1708.1"/>
    <x v="2"/>
    <n v="0"/>
    <x v="1"/>
    <m/>
    <n v="0"/>
    <n v="0"/>
    <d v="2026-03-01T00:00:00"/>
    <n v="92"/>
    <n v="93"/>
    <n v="55"/>
    <x v="0"/>
    <n v="46174"/>
    <x v="7"/>
    <s v="Duct Plan not shared"/>
    <x v="4"/>
    <x v="1"/>
    <n v="2"/>
    <m/>
  </r>
  <r>
    <x v="72"/>
    <d v="2025-07-17T00:00:00"/>
    <x v="6"/>
    <x v="72"/>
    <x v="873"/>
    <n v="162"/>
    <n v="81"/>
    <s v="0"/>
    <s v="0"/>
    <s v="NOT LIVE - RETAIN BUDGET"/>
    <n v="0"/>
    <n v="81"/>
    <n v="3707602.4840000002"/>
    <n v="3707602.4840000002"/>
    <n v="0"/>
    <n v="-1"/>
    <m/>
    <n v="0.5"/>
    <n v="812"/>
    <n v="1096.2"/>
    <x v="2"/>
    <n v="0"/>
    <x v="1"/>
    <m/>
    <n v="0"/>
    <n v="0"/>
    <d v="2026-03-01T00:00:00"/>
    <n v="92"/>
    <n v="93"/>
    <n v="55"/>
    <x v="0"/>
    <n v="46174"/>
    <x v="7"/>
    <s v="Duct Plan not shared"/>
    <x v="4"/>
    <x v="1"/>
    <n v="2"/>
    <m/>
  </r>
  <r>
    <x v="72"/>
    <d v="2025-07-17T00:00:00"/>
    <x v="0"/>
    <x v="72"/>
    <x v="17"/>
    <n v="0"/>
    <n v="0"/>
    <s v="0"/>
    <s v="0"/>
    <s v="FEEDER ETC WORK - RETAIN BUDGET"/>
    <n v="0"/>
    <n v="0"/>
    <n v="1895000"/>
    <n v="947500"/>
    <n v="1326500"/>
    <n v="-1"/>
    <m/>
    <m/>
    <n v="0"/>
    <n v="0"/>
    <x v="0"/>
    <n v="0.5"/>
    <x v="0"/>
    <m/>
    <n v="0"/>
    <n v="0"/>
    <d v="2026-03-01T00:00:00"/>
    <s v="None"/>
    <s v="Duration Doesn't Exsists"/>
    <s v="No ETA"/>
    <x v="0"/>
    <m/>
    <x v="0"/>
    <m/>
    <x v="0"/>
    <x v="0"/>
    <m/>
    <n v="2"/>
  </r>
  <r>
    <x v="72"/>
    <d v="2025-07-17T00:00:00"/>
    <x v="0"/>
    <x v="71"/>
    <x v="17"/>
    <n v="0"/>
    <n v="0"/>
    <s v="0"/>
    <s v="0"/>
    <s v="FEEDER ETC WORK - RETAIN BUDGET"/>
    <n v="0"/>
    <n v="0"/>
    <n v="0"/>
    <n v="0"/>
    <n v="0"/>
    <n v="-1"/>
    <m/>
    <m/>
    <n v="0"/>
    <n v="0"/>
    <x v="0"/>
    <n v="0.5"/>
    <x v="0"/>
    <m/>
    <n v="0"/>
    <n v="0"/>
    <d v="2026-03-01T00:00:00"/>
    <s v="None"/>
    <s v="Duration Doesn't Exsists"/>
    <s v="No ETA"/>
    <x v="0"/>
    <m/>
    <x v="0"/>
    <m/>
    <x v="0"/>
    <x v="0"/>
    <m/>
    <m/>
  </r>
  <r>
    <x v="73"/>
    <s v="No Initiation Date"/>
    <x v="6"/>
    <x v="73"/>
    <x v="874"/>
    <n v="1498"/>
    <n v="599.20000000000005"/>
    <s v="0"/>
    <s v="0"/>
    <s v="REMOVE BUDGET (P)"/>
    <n v="0"/>
    <m/>
    <n v="37367326.279764697"/>
    <n v="0"/>
    <m/>
    <m/>
    <m/>
    <m/>
    <n v="18395"/>
    <n v="14267.5"/>
    <x v="2"/>
    <n v="1"/>
    <x v="1"/>
    <m/>
    <n v="0"/>
    <n v="0"/>
    <d v="2026-03-01T00:00:00"/>
    <s v="None"/>
    <s v="Duration Doesn't Exsists"/>
    <s v="No ETA"/>
    <x v="0"/>
    <m/>
    <x v="0"/>
    <s v="need to remove--Permission Issue by society end"/>
    <x v="5"/>
    <x v="5"/>
    <m/>
    <m/>
  </r>
  <r>
    <x v="73"/>
    <s v="No Initiation Date"/>
    <x v="6"/>
    <x v="73"/>
    <x v="875"/>
    <n v="1404"/>
    <n v="561.6"/>
    <n v="561.6"/>
    <n v="1404"/>
    <s v="LIVE - 100% Completed"/>
    <n v="1"/>
    <m/>
    <n v="29240431.6706235"/>
    <n v="4386064.7505935244"/>
    <m/>
    <m/>
    <m/>
    <m/>
    <n v="14059.425594880055"/>
    <n v="11125.549455341998"/>
    <x v="2"/>
    <n v="0.15"/>
    <x v="2"/>
    <s v="Buried "/>
    <n v="1"/>
    <n v="1"/>
    <d v="2026-03-01T00:00:00"/>
    <s v="None"/>
    <s v="Duration Doesn't Exsists"/>
    <s v="No ETA"/>
    <x v="1"/>
    <m/>
    <x v="0"/>
    <m/>
    <x v="2"/>
    <x v="2"/>
    <m/>
    <m/>
  </r>
  <r>
    <x v="73"/>
    <s v="No Initiation Date"/>
    <x v="6"/>
    <x v="73"/>
    <x v="876"/>
    <n v="1450"/>
    <n v="580"/>
    <s v="0"/>
    <s v="0"/>
    <s v="NOT LIVE - RETAIN BUDGET"/>
    <n v="0"/>
    <m/>
    <n v="26639854.627341699"/>
    <n v="26639854.627341699"/>
    <m/>
    <m/>
    <m/>
    <m/>
    <n v="14837.407993739995"/>
    <n v="13184.986394999996"/>
    <x v="2"/>
    <n v="0"/>
    <x v="1"/>
    <m/>
    <n v="0"/>
    <n v="0"/>
    <d v="2026-03-01T00:00:00"/>
    <n v="92"/>
    <n v="93"/>
    <n v="55"/>
    <x v="0"/>
    <s v="3 Months"/>
    <x v="7"/>
    <s v="Duct Plan Shared / Hold by Society end."/>
    <x v="4"/>
    <x v="1"/>
    <m/>
    <m/>
  </r>
  <r>
    <x v="73"/>
    <s v="No Initiation Date"/>
    <x v="6"/>
    <x v="73"/>
    <x v="877"/>
    <n v="1150"/>
    <n v="460"/>
    <s v="0"/>
    <s v="0"/>
    <s v="NOT LIVE - RETAIN BUDGET"/>
    <n v="0"/>
    <m/>
    <n v="22652075.706235301"/>
    <n v="22652075.706235301"/>
    <m/>
    <m/>
    <m/>
    <m/>
    <n v="11108.949999999999"/>
    <n v="9658.75"/>
    <x v="2"/>
    <n v="0"/>
    <x v="1"/>
    <m/>
    <n v="0"/>
    <n v="0"/>
    <d v="2026-03-01T00:00:00"/>
    <n v="214"/>
    <n v="215"/>
    <n v="177"/>
    <x v="0"/>
    <s v="6 Months"/>
    <x v="1"/>
    <s v="To be started soon"/>
    <x v="1"/>
    <x v="1"/>
    <m/>
    <m/>
  </r>
  <r>
    <x v="73"/>
    <s v="No Initiation Date"/>
    <x v="0"/>
    <x v="73"/>
    <x v="0"/>
    <n v="0"/>
    <n v="0"/>
    <s v="0"/>
    <s v="0"/>
    <s v="FEEDER ETC WORK - RETAIN BUDGET"/>
    <n v="0"/>
    <n v="0"/>
    <n v="1756000"/>
    <n v="1756000"/>
    <m/>
    <n v="-1"/>
    <m/>
    <m/>
    <n v="600"/>
    <n v="0"/>
    <x v="0"/>
    <n v="1"/>
    <x v="0"/>
    <m/>
    <n v="0"/>
    <n v="0"/>
    <d v="2026-03-01T00:00:00"/>
    <s v="None"/>
    <s v="Duration Doesn't Exsists"/>
    <s v="No ETA"/>
    <x v="0"/>
    <m/>
    <x v="0"/>
    <m/>
    <x v="0"/>
    <x v="0"/>
    <m/>
    <m/>
  </r>
  <r>
    <x v="73"/>
    <s v="No Initiation Date"/>
    <x v="0"/>
    <x v="73"/>
    <x v="17"/>
    <n v="0"/>
    <n v="0"/>
    <s v="0"/>
    <s v="0"/>
    <s v="FEEDER ETC WORK - RETAIN BUDGET"/>
    <n v="0"/>
    <n v="0"/>
    <n v="900000"/>
    <n v="900000"/>
    <m/>
    <n v="-1"/>
    <m/>
    <m/>
    <n v="0"/>
    <n v="0"/>
    <x v="0"/>
    <n v="1"/>
    <x v="0"/>
    <m/>
    <n v="0"/>
    <n v="0"/>
    <d v="2026-03-01T00:00:00"/>
    <s v="None"/>
    <s v="Duration Doesn't Exsists"/>
    <s v="No ETA"/>
    <x v="0"/>
    <m/>
    <x v="0"/>
    <m/>
    <x v="0"/>
    <x v="0"/>
    <m/>
    <m/>
  </r>
  <r>
    <x v="73"/>
    <s v="No Initiation Date"/>
    <x v="0"/>
    <x v="73"/>
    <x v="17"/>
    <n v="0"/>
    <n v="0"/>
    <s v="0"/>
    <s v="0"/>
    <s v="FEEDER ETC WORK - RETAIN BUDGET"/>
    <n v="0"/>
    <n v="0"/>
    <n v="720000"/>
    <n v="720000"/>
    <m/>
    <n v="-0.76500000000000012"/>
    <m/>
    <m/>
    <n v="0"/>
    <n v="0"/>
    <x v="0"/>
    <n v="1"/>
    <x v="0"/>
    <m/>
    <n v="0"/>
    <n v="0"/>
    <d v="2026-03-01T00:00:00"/>
    <s v="None"/>
    <s v="Duration Doesn't Exsists"/>
    <s v="No ETA"/>
    <x v="0"/>
    <m/>
    <x v="0"/>
    <m/>
    <x v="0"/>
    <x v="0"/>
    <m/>
    <m/>
  </r>
  <r>
    <x v="73"/>
    <s v="No Initiation Date"/>
    <x v="0"/>
    <x v="73"/>
    <x v="0"/>
    <n v="0"/>
    <n v="0"/>
    <s v="0"/>
    <s v="0"/>
    <s v="FEEDER ETC WORK - RETAIN BUDGET"/>
    <n v="0"/>
    <n v="0"/>
    <n v="365500"/>
    <n v="365500"/>
    <m/>
    <n v="-1"/>
    <m/>
    <m/>
    <n v="0"/>
    <n v="0"/>
    <x v="0"/>
    <n v="1"/>
    <x v="0"/>
    <m/>
    <n v="0"/>
    <n v="0"/>
    <d v="2026-03-01T00:00:00"/>
    <s v="None"/>
    <s v="Duration Doesn't Exsists"/>
    <s v="No ETA"/>
    <x v="0"/>
    <m/>
    <x v="0"/>
    <m/>
    <x v="0"/>
    <x v="0"/>
    <m/>
    <m/>
  </r>
  <r>
    <x v="74"/>
    <s v="No Initiation Date"/>
    <x v="25"/>
    <x v="74"/>
    <x v="878"/>
    <n v="2926"/>
    <n v="1755.6"/>
    <s v="0"/>
    <s v="0"/>
    <s v="NOT LIVE - RETAIN BUDGET"/>
    <n v="1"/>
    <m/>
    <n v="57161538.184"/>
    <n v="8574230.7275999989"/>
    <m/>
    <m/>
    <m/>
    <m/>
    <n v="24765.599999999999"/>
    <n v="25015.399999999998"/>
    <x v="2"/>
    <n v="1"/>
    <x v="1"/>
    <m/>
    <n v="1"/>
    <n v="1"/>
    <d v="2026-03-01T00:00:00"/>
    <n v="31"/>
    <n v="32"/>
    <n v="-6"/>
    <x v="1"/>
    <s v="1 Month"/>
    <x v="3"/>
    <s v="Cable pulling in progress"/>
    <x v="4"/>
    <x v="1"/>
    <m/>
    <m/>
  </r>
  <r>
    <x v="74"/>
    <s v="No Initiation Date"/>
    <x v="25"/>
    <x v="74"/>
    <x v="879"/>
    <n v="386"/>
    <n v="231.6"/>
    <s v="0"/>
    <s v="0"/>
    <s v="NOT LIVE - RETAIN BUDGET"/>
    <n v="1"/>
    <m/>
    <n v="8628786.0960000008"/>
    <n v="1294317.9144000001"/>
    <m/>
    <m/>
    <m/>
    <m/>
    <n v="3922.8"/>
    <n v="3584.4"/>
    <x v="2"/>
    <n v="1"/>
    <x v="1"/>
    <m/>
    <n v="1"/>
    <n v="1"/>
    <d v="2026-03-01T00:00:00"/>
    <n v="31"/>
    <n v="32"/>
    <n v="-6"/>
    <x v="1"/>
    <s v="1 Month"/>
    <x v="3"/>
    <s v="Cable plan will be shared  this week."/>
    <x v="4"/>
    <x v="1"/>
    <m/>
    <m/>
  </r>
  <r>
    <x v="74"/>
    <s v="No Initiation Date"/>
    <x v="0"/>
    <x v="74"/>
    <x v="0"/>
    <n v="0"/>
    <n v="0"/>
    <s v="0"/>
    <s v="0"/>
    <s v="FEEDER ETC WORK - RETAIN BUDGET"/>
    <n v="0"/>
    <n v="0"/>
    <n v="1065000"/>
    <n v="1065000"/>
    <m/>
    <n v="-1"/>
    <m/>
    <m/>
    <n v="0"/>
    <n v="0"/>
    <x v="0"/>
    <n v="1"/>
    <x v="0"/>
    <m/>
    <n v="0"/>
    <n v="0"/>
    <d v="2026-03-01T00:00:00"/>
    <s v="None"/>
    <s v="Duration Doesn't Exsists"/>
    <s v="No ETA"/>
    <x v="0"/>
    <m/>
    <x v="0"/>
    <m/>
    <x v="0"/>
    <x v="0"/>
    <m/>
    <n v="1"/>
  </r>
  <r>
    <x v="74"/>
    <s v="No Initiation Date"/>
    <x v="0"/>
    <x v="74"/>
    <x v="17"/>
    <n v="0"/>
    <n v="0"/>
    <s v="0"/>
    <s v="0"/>
    <s v="FEEDER ETC WORK - RETAIN BUDGET"/>
    <n v="0"/>
    <n v="0"/>
    <n v="960000"/>
    <n v="960000"/>
    <m/>
    <n v="-1"/>
    <m/>
    <m/>
    <n v="0"/>
    <n v="0"/>
    <x v="0"/>
    <n v="1"/>
    <x v="0"/>
    <m/>
    <n v="0"/>
    <n v="0"/>
    <d v="2026-03-01T00:00:00"/>
    <s v="None"/>
    <s v="Duration Doesn't Exsists"/>
    <s v="No ETA"/>
    <x v="0"/>
    <m/>
    <x v="0"/>
    <m/>
    <x v="0"/>
    <x v="0"/>
    <m/>
    <m/>
  </r>
  <r>
    <x v="75"/>
    <s v="No Initiation Date"/>
    <x v="6"/>
    <x v="75"/>
    <x v="880"/>
    <n v="4706"/>
    <n v="1882.4"/>
    <s v="0"/>
    <s v="0"/>
    <s v="NOT LIVE - RETAIN BUDGET"/>
    <n v="0.6"/>
    <m/>
    <n v="86408046.75"/>
    <n v="42339942.907499999"/>
    <m/>
    <m/>
    <m/>
    <m/>
    <n v="47548.65"/>
    <n v="43293.75"/>
    <x v="2"/>
    <n v="0.6"/>
    <x v="1"/>
    <m/>
    <n v="0.6"/>
    <n v="0.6"/>
    <d v="2026-03-01T00:00:00"/>
    <n v="92"/>
    <n v="93"/>
    <n v="55"/>
    <x v="2"/>
    <s v="3 Months"/>
    <x v="7"/>
    <s v="Civil Work in Progress"/>
    <x v="4"/>
    <x v="1"/>
    <m/>
    <m/>
  </r>
  <r>
    <x v="75"/>
    <s v="No Initiation Date"/>
    <x v="6"/>
    <x v="75"/>
    <x v="881"/>
    <n v="2990"/>
    <n v="1196"/>
    <s v="0"/>
    <s v="0"/>
    <s v="NOT LIVE - RETAIN BUDGET"/>
    <n v="0"/>
    <m/>
    <n v="60220180.5"/>
    <n v="60220180.5"/>
    <m/>
    <m/>
    <m/>
    <m/>
    <n v="34483.899999999994"/>
    <n v="32412.5"/>
    <x v="2"/>
    <n v="0"/>
    <x v="1"/>
    <m/>
    <n v="0"/>
    <n v="0"/>
    <d v="2026-03-01T00:00:00"/>
    <n v="122"/>
    <n v="123"/>
    <n v="85"/>
    <x v="0"/>
    <s v="4 moths"/>
    <x v="2"/>
    <s v="Duct Plan will be shared as per development team demand"/>
    <x v="4"/>
    <x v="1"/>
    <m/>
    <m/>
  </r>
  <r>
    <x v="75"/>
    <s v="No Initiation Date"/>
    <x v="6"/>
    <x v="75"/>
    <x v="882"/>
    <n v="2590"/>
    <n v="1036"/>
    <s v="0"/>
    <s v="0"/>
    <s v="NOT LIVE - RETAIN BUDGET"/>
    <n v="0"/>
    <m/>
    <n v="52810322"/>
    <n v="52810321.999999993"/>
    <m/>
    <m/>
    <m/>
    <m/>
    <n v="30341.649999999998"/>
    <n v="28508.75"/>
    <x v="2"/>
    <n v="0"/>
    <x v="1"/>
    <m/>
    <n v="0"/>
    <n v="0"/>
    <d v="2026-03-01T00:00:00"/>
    <n v="122"/>
    <n v="123"/>
    <n v="85"/>
    <x v="0"/>
    <s v="4 moths"/>
    <x v="2"/>
    <s v="Duct Plan will be shared as per development team demand"/>
    <x v="4"/>
    <x v="1"/>
    <m/>
    <m/>
  </r>
  <r>
    <x v="75"/>
    <s v="No Initiation Date"/>
    <x v="6"/>
    <x v="75"/>
    <x v="883"/>
    <n v="1756"/>
    <n v="702.40000000000009"/>
    <s v="0"/>
    <s v="0"/>
    <s v="NOT LIVE - RETAIN BUDGET"/>
    <n v="0"/>
    <m/>
    <n v="44141308.5"/>
    <n v="44141308.5"/>
    <m/>
    <m/>
    <m/>
    <m/>
    <n v="25962.85"/>
    <n v="24158.75"/>
    <x v="1"/>
    <n v="0"/>
    <x v="1"/>
    <m/>
    <n v="0"/>
    <n v="0"/>
    <d v="2026-03-01T00:00:00"/>
    <n v="122"/>
    <n v="123"/>
    <n v="85"/>
    <x v="0"/>
    <s v="4 moths"/>
    <x v="2"/>
    <s v="Hold due to Low occupancy"/>
    <x v="7"/>
    <x v="1"/>
    <m/>
    <m/>
  </r>
  <r>
    <x v="75"/>
    <s v="No Initiation Date"/>
    <x v="0"/>
    <x v="75"/>
    <x v="0"/>
    <n v="0"/>
    <n v="0"/>
    <s v="0"/>
    <s v="0"/>
    <s v="FEEDER ETC WORK - RETAIN BUDGET"/>
    <n v="0"/>
    <n v="0"/>
    <n v="29916860"/>
    <n v="29916860"/>
    <m/>
    <n v="-1"/>
    <m/>
    <m/>
    <n v="7637"/>
    <n v="0"/>
    <x v="0"/>
    <n v="1"/>
    <x v="0"/>
    <m/>
    <n v="0"/>
    <n v="0"/>
    <d v="2026-03-01T00:00:00"/>
    <s v="None"/>
    <s v="Duration Doesn't Exsists"/>
    <s v="No ETA"/>
    <x v="0"/>
    <m/>
    <x v="0"/>
    <m/>
    <x v="0"/>
    <x v="0"/>
    <m/>
    <m/>
  </r>
  <r>
    <x v="75"/>
    <s v="No Initiation Date"/>
    <x v="6"/>
    <x v="75"/>
    <x v="884"/>
    <n v="978"/>
    <n v="391.20000000000005"/>
    <s v="0"/>
    <s v="0"/>
    <s v="NOT LIVE - RETAIN BUDGET"/>
    <n v="0.9"/>
    <m/>
    <n v="21170251.617704399"/>
    <n v="4975009.1301605329"/>
    <m/>
    <m/>
    <m/>
    <m/>
    <n v="10028"/>
    <n v="7602.6683398596251"/>
    <x v="2"/>
    <n v="0.9"/>
    <x v="1"/>
    <m/>
    <n v="0.9"/>
    <n v="0.9"/>
    <d v="2026-03-01T00:00:00"/>
    <n v="61"/>
    <n v="62"/>
    <n v="24"/>
    <x v="2"/>
    <s v="2 Months"/>
    <x v="6"/>
    <s v="Civil Work in Progress"/>
    <x v="4"/>
    <x v="1"/>
    <m/>
    <m/>
  </r>
  <r>
    <x v="75"/>
    <s v="No Initiation Date"/>
    <x v="6"/>
    <x v="75"/>
    <x v="885"/>
    <n v="938"/>
    <n v="375.20000000000005"/>
    <s v="0"/>
    <s v="0"/>
    <s v="NOT LIVE - RETAIN BUDGET"/>
    <n v="0"/>
    <m/>
    <n v="15310091.5"/>
    <n v="15310091.5"/>
    <m/>
    <m/>
    <m/>
    <m/>
    <n v="8152.9499999999989"/>
    <n v="8006.25"/>
    <x v="2"/>
    <n v="0"/>
    <x v="1"/>
    <m/>
    <n v="0"/>
    <n v="0"/>
    <d v="2026-03-01T00:00:00"/>
    <n v="122"/>
    <n v="123"/>
    <n v="85"/>
    <x v="0"/>
    <s v="4 moths"/>
    <x v="2"/>
    <s v="Hold due to Low occupancy"/>
    <x v="7"/>
    <x v="1"/>
    <m/>
    <m/>
  </r>
  <r>
    <x v="75"/>
    <s v="No Initiation Date"/>
    <x v="6"/>
    <x v="75"/>
    <x v="886"/>
    <n v="776"/>
    <n v="310.40000000000003"/>
    <n v="310.40000000000003"/>
    <n v="776"/>
    <s v="LIVE - 100% Completed"/>
    <n v="1"/>
    <m/>
    <n v="9966467.3674459998"/>
    <n v="1494970.1051168998"/>
    <m/>
    <m/>
    <m/>
    <m/>
    <n v="1668.41"/>
    <n v="0"/>
    <x v="1"/>
    <n v="0.15"/>
    <x v="2"/>
    <s v="Hybrid"/>
    <n v="1"/>
    <n v="1"/>
    <d v="2026-03-01T00:00:00"/>
    <s v="None"/>
    <s v="Duration Doesn't Exsists"/>
    <s v="No ETA"/>
    <x v="1"/>
    <m/>
    <x v="0"/>
    <m/>
    <x v="2"/>
    <x v="2"/>
    <m/>
    <m/>
  </r>
  <r>
    <x v="75"/>
    <s v="No Initiation Date"/>
    <x v="0"/>
    <x v="75"/>
    <x v="17"/>
    <n v="0"/>
    <n v="0"/>
    <s v="0"/>
    <s v="0"/>
    <s v="FEEDER ETC WORK - RETAIN BUDGET"/>
    <n v="0"/>
    <n v="0"/>
    <n v="1620000"/>
    <n v="1620000"/>
    <m/>
    <n v="-0.85"/>
    <m/>
    <m/>
    <n v="0"/>
    <m/>
    <x v="0"/>
    <n v="1"/>
    <x v="0"/>
    <m/>
    <n v="0"/>
    <n v="0"/>
    <d v="2026-03-01T00:00:00"/>
    <s v="None"/>
    <s v="Duration Doesn't Exsists"/>
    <s v="No ETA"/>
    <x v="0"/>
    <m/>
    <x v="0"/>
    <m/>
    <x v="0"/>
    <x v="0"/>
    <m/>
    <m/>
  </r>
  <r>
    <x v="76"/>
    <s v="No Initiation Date"/>
    <x v="6"/>
    <x v="76"/>
    <x v="887"/>
    <n v="732"/>
    <n v="293"/>
    <s v="0"/>
    <s v="0"/>
    <s v="NOT LIVE - RETAIN BUDGET"/>
    <n v="1"/>
    <m/>
    <n v="13587284.5"/>
    <n v="2038092.6749999998"/>
    <m/>
    <m/>
    <m/>
    <m/>
    <n v="1541.25"/>
    <n v="13250"/>
    <x v="2"/>
    <n v="1"/>
    <x v="1"/>
    <m/>
    <n v="1"/>
    <n v="1"/>
    <d v="2026-03-01T00:00:00"/>
    <n v="61"/>
    <n v="62"/>
    <n v="24"/>
    <x v="1"/>
    <s v="2 Months"/>
    <x v="6"/>
    <s v="Asbuilt Pending"/>
    <x v="4"/>
    <x v="1"/>
    <m/>
    <m/>
  </r>
  <r>
    <x v="76"/>
    <s v="No Initiation Date"/>
    <x v="0"/>
    <x v="76"/>
    <x v="0"/>
    <n v="0"/>
    <n v="0"/>
    <s v="0"/>
    <s v="0"/>
    <s v="FEEDER ETC WORK - RETAIN BUDGET"/>
    <n v="0"/>
    <n v="0"/>
    <n v="4101650"/>
    <n v="4101650"/>
    <m/>
    <n v="-1"/>
    <m/>
    <m/>
    <n v="715"/>
    <m/>
    <x v="0"/>
    <n v="1"/>
    <x v="0"/>
    <m/>
    <n v="0"/>
    <n v="0"/>
    <d v="2026-03-01T00:00:00"/>
    <s v="None"/>
    <s v="Duration Doesn't Exsists"/>
    <s v="No ETA"/>
    <x v="0"/>
    <m/>
    <x v="0"/>
    <m/>
    <x v="0"/>
    <x v="0"/>
    <m/>
    <m/>
  </r>
  <r>
    <x v="77"/>
    <s v="No Initiation Date"/>
    <x v="0"/>
    <x v="77"/>
    <x v="0"/>
    <n v="0"/>
    <n v="0"/>
    <s v="0"/>
    <s v="0"/>
    <s v="FEEDER ETC WORK - RETAIN BUDGET"/>
    <n v="0"/>
    <n v="0"/>
    <n v="45402400"/>
    <n v="45402400"/>
    <m/>
    <n v="-0.85000000000000009"/>
    <m/>
    <m/>
    <n v="12562.000000000002"/>
    <m/>
    <x v="0"/>
    <n v="1"/>
    <x v="0"/>
    <m/>
    <n v="0"/>
    <n v="0"/>
    <d v="2026-03-01T00:00:00"/>
    <s v="None"/>
    <s v="Duration Doesn't Exsists"/>
    <s v="No ETA"/>
    <x v="0"/>
    <m/>
    <x v="0"/>
    <m/>
    <x v="0"/>
    <x v="0"/>
    <m/>
    <m/>
  </r>
  <r>
    <x v="77"/>
    <s v="No Initiation Date"/>
    <x v="17"/>
    <x v="77"/>
    <x v="888"/>
    <n v="7946"/>
    <n v="3178.4"/>
    <s v="0"/>
    <s v="0"/>
    <s v="NOT LIVE - RETAIN BUDGET"/>
    <n v="0.9"/>
    <m/>
    <n v="37856034.625"/>
    <n v="8896168.136874998"/>
    <m/>
    <m/>
    <m/>
    <m/>
    <n v="2417.2999999999997"/>
    <n v="66483.95"/>
    <x v="1"/>
    <n v="0.9"/>
    <x v="1"/>
    <m/>
    <n v="0.9"/>
    <n v="0.9"/>
    <d v="2026-03-01T00:00:00"/>
    <n v="31"/>
    <n v="32"/>
    <n v="-6"/>
    <x v="2"/>
    <s v="1 Month"/>
    <x v="3"/>
    <s v="Cable Pulling pending"/>
    <x v="4"/>
    <x v="1"/>
    <m/>
    <m/>
  </r>
  <r>
    <x v="77"/>
    <s v="No Initiation Date"/>
    <x v="17"/>
    <x v="77"/>
    <x v="889"/>
    <n v="5402"/>
    <n v="2160.8000000000002"/>
    <s v="0"/>
    <s v="0"/>
    <s v="NOT LIVE - RETAIN BUDGET"/>
    <n v="0.9"/>
    <m/>
    <n v="36230431.90625"/>
    <n v="8514151.4979687501"/>
    <m/>
    <m/>
    <m/>
    <m/>
    <n v="4771.3499999999995"/>
    <n v="51586.65"/>
    <x v="1"/>
    <n v="0.9"/>
    <x v="1"/>
    <m/>
    <n v="0.9"/>
    <n v="0.9"/>
    <d v="2026-03-01T00:00:00"/>
    <n v="31"/>
    <n v="32"/>
    <n v="-6"/>
    <x v="2"/>
    <s v="1 Month"/>
    <x v="3"/>
    <s v="Cable Pulling pending"/>
    <x v="4"/>
    <x v="1"/>
    <m/>
    <m/>
  </r>
  <r>
    <x v="77"/>
    <s v="No Initiation Date"/>
    <x v="0"/>
    <x v="77"/>
    <x v="17"/>
    <n v="0"/>
    <n v="0"/>
    <s v="0"/>
    <s v="0"/>
    <s v="FEEDER ETC WORK - RETAIN BUDGET"/>
    <n v="0"/>
    <n v="0"/>
    <n v="2640000"/>
    <n v="2640000"/>
    <m/>
    <n v="-1"/>
    <m/>
    <m/>
    <n v="0"/>
    <m/>
    <x v="0"/>
    <n v="1"/>
    <x v="0"/>
    <m/>
    <n v="0"/>
    <n v="0"/>
    <d v="2026-03-01T00:00:00"/>
    <s v="None"/>
    <s v="Duration Doesn't Exsists"/>
    <s v="No ETA"/>
    <x v="0"/>
    <m/>
    <x v="0"/>
    <m/>
    <x v="0"/>
    <x v="0"/>
    <m/>
    <m/>
  </r>
  <r>
    <x v="78"/>
    <s v="No Initiation Date"/>
    <x v="6"/>
    <x v="78"/>
    <x v="890"/>
    <n v="2848"/>
    <n v="1139.2"/>
    <s v="0"/>
    <s v="0"/>
    <s v="NOT LIVE - RETAIN BUDGET"/>
    <n v="0"/>
    <m/>
    <n v="61787735.75"/>
    <n v="61787735.749999993"/>
    <m/>
    <m/>
    <m/>
    <m/>
    <n v="34024.800000000003"/>
    <n v="30542.5"/>
    <x v="1"/>
    <n v="0"/>
    <x v="1"/>
    <m/>
    <n v="0"/>
    <n v="0"/>
    <d v="2026-03-01T00:00:00"/>
    <n v="92"/>
    <n v="93"/>
    <n v="55"/>
    <x v="0"/>
    <s v="3 Months"/>
    <x v="7"/>
    <s v="Civil work will start after eid."/>
    <x v="4"/>
    <x v="1"/>
    <m/>
    <m/>
  </r>
  <r>
    <x v="78"/>
    <s v="No Initiation Date"/>
    <x v="6"/>
    <x v="78"/>
    <x v="891"/>
    <n v="2836"/>
    <n v="1134.4000000000001"/>
    <s v="0"/>
    <s v="0"/>
    <s v="NOT LIVE - RETAIN BUDGET"/>
    <n v="0"/>
    <m/>
    <n v="58301250.865910001"/>
    <n v="58301250.865910001"/>
    <m/>
    <m/>
    <m/>
    <m/>
    <n v="35524.268067599987"/>
    <n v="31060.695903749991"/>
    <x v="1"/>
    <n v="0"/>
    <x v="1"/>
    <m/>
    <n v="0"/>
    <n v="0"/>
    <d v="2026-03-01T00:00:00"/>
    <n v="92"/>
    <n v="93"/>
    <n v="55"/>
    <x v="0"/>
    <s v="3 Months"/>
    <x v="7"/>
    <s v="Civil work will start after eid."/>
    <x v="4"/>
    <x v="1"/>
    <m/>
    <m/>
  </r>
  <r>
    <x v="78"/>
    <s v="No Initiation Date"/>
    <x v="6"/>
    <x v="78"/>
    <x v="892"/>
    <n v="1190"/>
    <n v="476"/>
    <s v="0"/>
    <s v="0"/>
    <s v="NOT LIVE - RETAIN BUDGET"/>
    <n v="0"/>
    <m/>
    <n v="36151846.5"/>
    <n v="36151846.5"/>
    <m/>
    <m/>
    <m/>
    <m/>
    <n v="21861.599999999999"/>
    <n v="17600"/>
    <x v="1"/>
    <n v="0"/>
    <x v="1"/>
    <m/>
    <n v="0"/>
    <n v="0"/>
    <d v="2026-03-01T00:00:00"/>
    <n v="92"/>
    <n v="93"/>
    <n v="55"/>
    <x v="0"/>
    <s v="3 Months"/>
    <x v="7"/>
    <s v="Civil work will start after eid."/>
    <x v="4"/>
    <x v="1"/>
    <m/>
    <m/>
  </r>
  <r>
    <x v="78"/>
    <s v="No Initiation Date"/>
    <x v="6"/>
    <x v="78"/>
    <x v="893"/>
    <n v="952"/>
    <n v="380.8"/>
    <s v="0"/>
    <s v="0"/>
    <s v="NOT LIVE - RETAIN BUDGET"/>
    <n v="0"/>
    <m/>
    <n v="24294953.888827201"/>
    <n v="24294953.888827197"/>
    <m/>
    <m/>
    <m/>
    <m/>
    <n v="14717.180991569759"/>
    <n v="12977.910852396999"/>
    <x v="1"/>
    <n v="0"/>
    <x v="1"/>
    <m/>
    <n v="0"/>
    <n v="0"/>
    <d v="2026-03-01T00:00:00"/>
    <n v="92"/>
    <n v="93"/>
    <n v="55"/>
    <x v="0"/>
    <s v="3 Months"/>
    <x v="7"/>
    <s v="Civil work will start after eid."/>
    <x v="4"/>
    <x v="1"/>
    <m/>
    <m/>
  </r>
  <r>
    <x v="78"/>
    <s v="No Initiation Date"/>
    <x v="0"/>
    <x v="78"/>
    <x v="0"/>
    <n v="0"/>
    <n v="0"/>
    <s v="0"/>
    <s v="0"/>
    <s v="FEEDER ETC WORK - RETAIN BUDGET"/>
    <n v="0"/>
    <n v="0"/>
    <n v="4132000"/>
    <n v="4132000"/>
    <m/>
    <n v="-0.68"/>
    <m/>
    <m/>
    <n v="500"/>
    <m/>
    <x v="0"/>
    <n v="1"/>
    <x v="0"/>
    <m/>
    <n v="0"/>
    <n v="0"/>
    <d v="2026-03-01T00:00:00"/>
    <s v="None"/>
    <s v="Duration Doesn't Exsists"/>
    <s v="No ETA"/>
    <x v="0"/>
    <m/>
    <x v="0"/>
    <m/>
    <x v="0"/>
    <x v="0"/>
    <m/>
    <m/>
  </r>
  <r>
    <x v="78"/>
    <s v="No Initiation Date"/>
    <x v="0"/>
    <x v="78"/>
    <x v="17"/>
    <n v="0"/>
    <n v="0"/>
    <s v="0"/>
    <s v="0"/>
    <s v="FEEDER ETC WORK - RETAIN BUDGET"/>
    <n v="0"/>
    <n v="0"/>
    <n v="2725000"/>
    <n v="2725000"/>
    <m/>
    <n v="-1"/>
    <m/>
    <m/>
    <n v="0"/>
    <m/>
    <x v="0"/>
    <n v="1"/>
    <x v="0"/>
    <m/>
    <n v="0"/>
    <n v="0"/>
    <d v="2026-03-01T00:00:00"/>
    <s v="None"/>
    <s v="Duration Doesn't Exsists"/>
    <s v="No ETA"/>
    <x v="0"/>
    <m/>
    <x v="0"/>
    <m/>
    <x v="0"/>
    <x v="0"/>
    <m/>
    <m/>
  </r>
  <r>
    <x v="79"/>
    <s v="No Initiation Date"/>
    <x v="4"/>
    <x v="79"/>
    <x v="894"/>
    <n v="1074"/>
    <n v="429.6"/>
    <s v="0"/>
    <s v="0"/>
    <s v="NOT LIVE - RETAIN BUDGET"/>
    <n v="0.75"/>
    <m/>
    <n v="18047048.0324688"/>
    <n v="6542054.9117699396"/>
    <m/>
    <m/>
    <m/>
    <m/>
    <n v="3990"/>
    <n v="12986.981393750002"/>
    <x v="1"/>
    <n v="0.75"/>
    <x v="1"/>
    <m/>
    <n v="0.75"/>
    <n v="0.75"/>
    <d v="2026-03-01T00:00:00"/>
    <n v="31"/>
    <n v="32"/>
    <n v="-6"/>
    <x v="2"/>
    <s v="1 Month"/>
    <x v="3"/>
    <s v="Handpoles pending"/>
    <x v="4"/>
    <x v="1"/>
    <m/>
    <m/>
  </r>
  <r>
    <x v="79"/>
    <s v="No Initiation Date"/>
    <x v="4"/>
    <x v="79"/>
    <x v="895"/>
    <n v="1322"/>
    <n v="528.80000000000007"/>
    <s v="0"/>
    <s v="0"/>
    <s v="NOT LIVE - RETAIN BUDGET"/>
    <n v="0"/>
    <m/>
    <n v="16195392.3801411"/>
    <n v="16195392.380141098"/>
    <m/>
    <m/>
    <m/>
    <m/>
    <n v="3096"/>
    <n v="11216.031372892299"/>
    <x v="1"/>
    <n v="0"/>
    <x v="1"/>
    <m/>
    <n v="0"/>
    <n v="0"/>
    <d v="2026-03-01T00:00:00"/>
    <n v="214"/>
    <n v="215"/>
    <n v="177"/>
    <x v="0"/>
    <s v="6 Months"/>
    <x v="1"/>
    <s v="Not started yet, permission issue"/>
    <x v="1"/>
    <x v="1"/>
    <m/>
    <m/>
  </r>
  <r>
    <x v="79"/>
    <s v="No Initiation Date"/>
    <x v="4"/>
    <x v="79"/>
    <x v="896"/>
    <n v="662"/>
    <n v="264.8"/>
    <s v="0"/>
    <s v="0"/>
    <s v="NOT LIVE - RETAIN BUDGET"/>
    <n v="0"/>
    <m/>
    <n v="3637949.2254840001"/>
    <n v="3637949.2254840001"/>
    <m/>
    <m/>
    <m/>
    <m/>
    <n v="496"/>
    <n v="1221.0608462499999"/>
    <x v="1"/>
    <n v="0"/>
    <x v="1"/>
    <m/>
    <n v="0"/>
    <n v="0"/>
    <d v="2026-03-01T00:00:00"/>
    <n v="214"/>
    <n v="215"/>
    <n v="177"/>
    <x v="0"/>
    <s v="6 Months"/>
    <x v="1"/>
    <s v="Not started yet, permission issue"/>
    <x v="1"/>
    <x v="1"/>
    <m/>
    <m/>
  </r>
  <r>
    <x v="79"/>
    <s v="No Initiation Date"/>
    <x v="0"/>
    <x v="79"/>
    <x v="0"/>
    <n v="0"/>
    <n v="0"/>
    <s v="0"/>
    <s v="0"/>
    <s v="FEEDER ETC WORK - RETAIN BUDGET"/>
    <n v="0"/>
    <n v="0"/>
    <n v="3219200"/>
    <n v="3219200"/>
    <m/>
    <n v="-0.85"/>
    <m/>
    <m/>
    <n v="105"/>
    <n v="0"/>
    <x v="0"/>
    <n v="1"/>
    <x v="0"/>
    <m/>
    <n v="0"/>
    <n v="0"/>
    <d v="2026-03-01T00:00:00"/>
    <s v="None"/>
    <s v="Duration Doesn't Exsists"/>
    <s v="No ETA"/>
    <x v="0"/>
    <m/>
    <x v="0"/>
    <m/>
    <x v="0"/>
    <x v="0"/>
    <m/>
    <m/>
  </r>
  <r>
    <x v="79"/>
    <s v="No Initiation Date"/>
    <x v="0"/>
    <x v="79"/>
    <x v="17"/>
    <n v="0"/>
    <n v="0"/>
    <s v="0"/>
    <s v="0"/>
    <s v="FEEDER ETC WORK - RETAIN BUDGET"/>
    <n v="0"/>
    <n v="0"/>
    <n v="510000"/>
    <n v="510000"/>
    <m/>
    <n v="-1"/>
    <m/>
    <m/>
    <n v="0"/>
    <n v="0"/>
    <x v="0"/>
    <n v="1"/>
    <x v="0"/>
    <m/>
    <n v="0"/>
    <n v="0"/>
    <d v="2026-03-01T00:00:00"/>
    <s v="None"/>
    <s v="Duration Doesn't Exsists"/>
    <s v="No ETA"/>
    <x v="0"/>
    <m/>
    <x v="0"/>
    <m/>
    <x v="0"/>
    <x v="0"/>
    <m/>
    <m/>
  </r>
  <r>
    <x v="80"/>
    <s v="No Initiation Date"/>
    <x v="0"/>
    <x v="80"/>
    <x v="0"/>
    <n v="0"/>
    <n v="0"/>
    <s v="0"/>
    <s v="0"/>
    <s v="FEEDER ETC WORK - RETAIN BUDGET"/>
    <n v="0"/>
    <n v="0"/>
    <n v="144288500"/>
    <n v="144288500"/>
    <m/>
    <n v="-0.68"/>
    <m/>
    <m/>
    <n v="42940"/>
    <n v="0"/>
    <x v="0"/>
    <n v="1"/>
    <x v="0"/>
    <m/>
    <n v="0"/>
    <n v="0"/>
    <d v="2026-03-01T00:00:00"/>
    <s v="None"/>
    <s v="Duration Doesn't Exsists"/>
    <s v="No ETA"/>
    <x v="0"/>
    <m/>
    <x v="0"/>
    <m/>
    <x v="0"/>
    <x v="0"/>
    <m/>
    <m/>
  </r>
  <r>
    <x v="80"/>
    <s v="No Initiation Date"/>
    <x v="4"/>
    <x v="80"/>
    <x v="897"/>
    <n v="1906"/>
    <n v="762.40000000000009"/>
    <s v="0"/>
    <s v="0"/>
    <s v="NOT LIVE - RETAIN BUDGET"/>
    <n v="0"/>
    <m/>
    <n v="29290908.986977"/>
    <n v="29290908.986976996"/>
    <m/>
    <m/>
    <m/>
    <m/>
    <n v="10847.408845699996"/>
    <n v="8455.1797949999964"/>
    <x v="1"/>
    <n v="0"/>
    <x v="1"/>
    <m/>
    <n v="0"/>
    <n v="0"/>
    <d v="2026-03-01T00:00:00"/>
    <n v="214"/>
    <n v="215"/>
    <n v="177"/>
    <x v="0"/>
    <s v="6 Months"/>
    <x v="1"/>
    <s v="Not started yet, permission issue"/>
    <x v="1"/>
    <x v="1"/>
    <m/>
    <m/>
  </r>
  <r>
    <x v="80"/>
    <s v="No Initiation Date"/>
    <x v="4"/>
    <x v="80"/>
    <x v="898"/>
    <n v="2212"/>
    <n v="884.80000000000007"/>
    <s v="0"/>
    <s v="0"/>
    <s v="NOT LIVE - RETAIN BUDGET"/>
    <n v="0"/>
    <m/>
    <n v="19560927.929641001"/>
    <n v="19560927.929641001"/>
    <m/>
    <m/>
    <m/>
    <m/>
    <n v="3424.1900000000005"/>
    <n v="14348.071791249997"/>
    <x v="1"/>
    <n v="0"/>
    <x v="1"/>
    <m/>
    <n v="0"/>
    <n v="0"/>
    <d v="2026-03-01T00:00:00"/>
    <n v="214"/>
    <n v="215"/>
    <n v="177"/>
    <x v="0"/>
    <s v="6 Months"/>
    <x v="1"/>
    <s v="Not started yet, permission issue"/>
    <x v="1"/>
    <x v="1"/>
    <m/>
    <m/>
  </r>
  <r>
    <x v="80"/>
    <s v="No Initiation Date"/>
    <x v="4"/>
    <x v="80"/>
    <x v="899"/>
    <n v="1744"/>
    <n v="697.6"/>
    <s v="0"/>
    <s v="0"/>
    <s v="NOT LIVE - RETAIN BUDGET"/>
    <n v="0"/>
    <m/>
    <n v="17108465.776280999"/>
    <n v="17108465.776280999"/>
    <m/>
    <m/>
    <m/>
    <m/>
    <n v="3376.2300000000005"/>
    <n v="10962.285128749998"/>
    <x v="1"/>
    <n v="0"/>
    <x v="1"/>
    <m/>
    <n v="0"/>
    <n v="0"/>
    <d v="2026-03-01T00:00:00"/>
    <n v="214"/>
    <n v="215"/>
    <n v="177"/>
    <x v="0"/>
    <s v="6 Months"/>
    <x v="1"/>
    <s v="Not started yet, permission issue"/>
    <x v="1"/>
    <x v="1"/>
    <m/>
    <m/>
  </r>
  <r>
    <x v="80"/>
    <s v="No Initiation Date"/>
    <x v="4"/>
    <x v="80"/>
    <x v="900"/>
    <n v="2078"/>
    <n v="831.2"/>
    <s v="0"/>
    <s v="0"/>
    <s v="NOT LIVE - RETAIN BUDGET"/>
    <n v="0"/>
    <m/>
    <n v="15803943.4834945"/>
    <n v="15803943.483494498"/>
    <m/>
    <m/>
    <m/>
    <m/>
    <n v="2554.8738391000002"/>
    <n v="13834.58786625"/>
    <x v="1"/>
    <n v="0"/>
    <x v="1"/>
    <m/>
    <n v="0"/>
    <n v="0"/>
    <d v="2026-03-01T00:00:00"/>
    <n v="214"/>
    <n v="215"/>
    <n v="177"/>
    <x v="0"/>
    <s v="6 Months"/>
    <x v="1"/>
    <s v="Not started yet, permission issue"/>
    <x v="1"/>
    <x v="1"/>
    <m/>
    <m/>
  </r>
  <r>
    <x v="80"/>
    <s v="No Initiation Date"/>
    <x v="4"/>
    <x v="80"/>
    <x v="901"/>
    <n v="1814"/>
    <n v="725.6"/>
    <s v="0"/>
    <s v="0"/>
    <s v="NOT LIVE - RETAIN BUDGET"/>
    <n v="0"/>
    <m/>
    <n v="15570489.25"/>
    <n v="15570489.249999998"/>
    <m/>
    <m/>
    <m/>
    <m/>
    <n v="2498.1000000000004"/>
    <n v="11275"/>
    <x v="1"/>
    <n v="0"/>
    <x v="1"/>
    <m/>
    <n v="0"/>
    <n v="0"/>
    <d v="2026-03-01T00:00:00"/>
    <n v="214"/>
    <n v="215"/>
    <n v="177"/>
    <x v="0"/>
    <s v="6 Months"/>
    <x v="1"/>
    <s v="Not started yet, permission issue"/>
    <x v="1"/>
    <x v="1"/>
    <m/>
    <m/>
  </r>
  <r>
    <x v="80"/>
    <s v="No Initiation Date"/>
    <x v="4"/>
    <x v="80"/>
    <x v="902"/>
    <n v="1438"/>
    <n v="575.20000000000005"/>
    <s v="0"/>
    <s v="0"/>
    <s v="NOT LIVE - RETAIN BUDGET"/>
    <n v="0"/>
    <m/>
    <n v="13171602.75"/>
    <n v="13171602.75"/>
    <m/>
    <m/>
    <m/>
    <m/>
    <n v="1886.5000000000002"/>
    <n v="9125"/>
    <x v="1"/>
    <n v="0"/>
    <x v="1"/>
    <m/>
    <n v="0"/>
    <n v="0"/>
    <d v="2026-03-01T00:00:00"/>
    <n v="214"/>
    <n v="215"/>
    <n v="177"/>
    <x v="0"/>
    <s v="6 Months"/>
    <x v="1"/>
    <s v="Not started yet, permission issue"/>
    <x v="1"/>
    <x v="1"/>
    <m/>
    <m/>
  </r>
  <r>
    <x v="80"/>
    <s v="No Initiation Date"/>
    <x v="4"/>
    <x v="80"/>
    <x v="903"/>
    <n v="1628"/>
    <n v="651.20000000000005"/>
    <s v="0"/>
    <s v="0"/>
    <s v="NOT LIVE - RETAIN BUDGET"/>
    <n v="0"/>
    <m/>
    <n v="12786389.5"/>
    <n v="12786389.5"/>
    <m/>
    <m/>
    <m/>
    <m/>
    <n v="1995.4"/>
    <n v="10693.75"/>
    <x v="1"/>
    <n v="0"/>
    <x v="1"/>
    <m/>
    <n v="0"/>
    <n v="0"/>
    <d v="2026-03-01T00:00:00"/>
    <n v="214"/>
    <n v="215"/>
    <n v="177"/>
    <x v="0"/>
    <s v="6 Months"/>
    <x v="1"/>
    <s v="Not started yet, permission issue"/>
    <x v="1"/>
    <x v="1"/>
    <m/>
    <m/>
  </r>
  <r>
    <x v="80"/>
    <s v="No Initiation Date"/>
    <x v="4"/>
    <x v="80"/>
    <x v="904"/>
    <n v="1516"/>
    <n v="606.4"/>
    <s v="0"/>
    <s v="0"/>
    <s v="NOT LIVE - RETAIN BUDGET"/>
    <n v="0"/>
    <m/>
    <n v="12216807.595043"/>
    <n v="12216807.595043"/>
    <m/>
    <m/>
    <m/>
    <m/>
    <n v="1971.4200000000003"/>
    <n v="12424.907667500003"/>
    <x v="1"/>
    <n v="0"/>
    <x v="1"/>
    <m/>
    <n v="0"/>
    <n v="0"/>
    <d v="2026-03-01T00:00:00"/>
    <n v="214"/>
    <n v="215"/>
    <n v="177"/>
    <x v="0"/>
    <s v="6 Months"/>
    <x v="1"/>
    <s v="Not started yet, permission issue"/>
    <x v="1"/>
    <x v="1"/>
    <m/>
    <m/>
  </r>
  <r>
    <x v="80"/>
    <s v="No Initiation Date"/>
    <x v="4"/>
    <x v="80"/>
    <x v="905"/>
    <n v="1302"/>
    <n v="520.80000000000007"/>
    <s v="0"/>
    <s v="0"/>
    <s v="NOT LIVE - RETAIN BUDGET"/>
    <n v="0"/>
    <m/>
    <n v="12104452.8180575"/>
    <n v="12104452.8180575"/>
    <m/>
    <m/>
    <m/>
    <m/>
    <n v="2178"/>
    <n v="9493.5967937499972"/>
    <x v="1"/>
    <n v="0"/>
    <x v="1"/>
    <m/>
    <n v="0"/>
    <n v="0"/>
    <d v="2026-03-01T00:00:00"/>
    <n v="214"/>
    <n v="215"/>
    <n v="177"/>
    <x v="0"/>
    <s v="6 Months"/>
    <x v="1"/>
    <s v="Not started yet, permission issue"/>
    <x v="1"/>
    <x v="1"/>
    <m/>
    <m/>
  </r>
  <r>
    <x v="80"/>
    <s v="No Initiation Date"/>
    <x v="4"/>
    <x v="80"/>
    <x v="906"/>
    <n v="1156"/>
    <n v="462.40000000000003"/>
    <s v="0"/>
    <s v="0"/>
    <s v="NOT LIVE - RETAIN BUDGET"/>
    <n v="0"/>
    <m/>
    <n v="11984167.109064501"/>
    <n v="11984167.109064501"/>
    <m/>
    <m/>
    <m/>
    <m/>
    <n v="2006.3985681899176"/>
    <n v="6954.8022081782719"/>
    <x v="1"/>
    <n v="0"/>
    <x v="1"/>
    <m/>
    <n v="0"/>
    <n v="0"/>
    <d v="2026-03-01T00:00:00"/>
    <n v="214"/>
    <n v="215"/>
    <n v="177"/>
    <x v="0"/>
    <s v="6 Months"/>
    <x v="1"/>
    <s v="Not started yet, permission issue"/>
    <x v="1"/>
    <x v="1"/>
    <m/>
    <m/>
  </r>
  <r>
    <x v="80"/>
    <s v="No Initiation Date"/>
    <x v="4"/>
    <x v="80"/>
    <x v="907"/>
    <n v="810"/>
    <n v="324"/>
    <s v="0"/>
    <s v="0"/>
    <s v="NOT LIVE - RETAIN BUDGET"/>
    <n v="0"/>
    <m/>
    <n v="11834428.25"/>
    <n v="11834428.25"/>
    <m/>
    <m/>
    <m/>
    <m/>
    <n v="2531.1000000000004"/>
    <n v="7196.25"/>
    <x v="1"/>
    <n v="0"/>
    <x v="1"/>
    <m/>
    <n v="0"/>
    <n v="0"/>
    <d v="2026-03-01T00:00:00"/>
    <n v="214"/>
    <n v="215"/>
    <n v="177"/>
    <x v="0"/>
    <s v="6 Months"/>
    <x v="1"/>
    <s v="Not started yet, permission issue"/>
    <x v="1"/>
    <x v="1"/>
    <m/>
    <m/>
  </r>
  <r>
    <x v="80"/>
    <s v="No Initiation Date"/>
    <x v="4"/>
    <x v="80"/>
    <x v="908"/>
    <n v="1154"/>
    <n v="461.6"/>
    <s v="0"/>
    <s v="0"/>
    <s v="NOT LIVE - RETAIN BUDGET"/>
    <n v="0"/>
    <m/>
    <n v="10519705.219990499"/>
    <n v="10519705.219990499"/>
    <m/>
    <m/>
    <m/>
    <m/>
    <n v="1940.4"/>
    <n v="8481.6554862500034"/>
    <x v="1"/>
    <n v="0"/>
    <x v="1"/>
    <m/>
    <n v="0"/>
    <n v="0"/>
    <d v="2026-03-01T00:00:00"/>
    <n v="214"/>
    <n v="215"/>
    <n v="177"/>
    <x v="0"/>
    <s v="6 Months"/>
    <x v="1"/>
    <s v="Not started yet, permission issue"/>
    <x v="1"/>
    <x v="1"/>
    <m/>
    <m/>
  </r>
  <r>
    <x v="80"/>
    <s v="No Initiation Date"/>
    <x v="4"/>
    <x v="80"/>
    <x v="909"/>
    <n v="1330"/>
    <n v="532"/>
    <s v="0"/>
    <s v="0"/>
    <s v="NOT LIVE - RETAIN BUDGET"/>
    <n v="0"/>
    <m/>
    <n v="9706625.8912790008"/>
    <n v="9706625.8912790008"/>
    <m/>
    <m/>
    <m/>
    <m/>
    <n v="1495.1200000000001"/>
    <n v="7634.7687212499995"/>
    <x v="1"/>
    <n v="0"/>
    <x v="1"/>
    <m/>
    <n v="0"/>
    <n v="0"/>
    <d v="2026-03-01T00:00:00"/>
    <n v="214"/>
    <n v="215"/>
    <n v="177"/>
    <x v="0"/>
    <s v="6 Months"/>
    <x v="1"/>
    <s v="Not started yet, permission issue"/>
    <x v="1"/>
    <x v="1"/>
    <m/>
    <m/>
  </r>
  <r>
    <x v="80"/>
    <s v="No Initiation Date"/>
    <x v="4"/>
    <x v="80"/>
    <x v="910"/>
    <n v="834"/>
    <n v="333.6"/>
    <s v="0"/>
    <s v="0"/>
    <s v="NOT LIVE - RETAIN BUDGET"/>
    <n v="0"/>
    <m/>
    <n v="8920240.4114740007"/>
    <n v="8920240.4114740007"/>
    <m/>
    <m/>
    <m/>
    <m/>
    <n v="1590.6000000000001"/>
    <n v="8007.8137650000008"/>
    <x v="1"/>
    <n v="0"/>
    <x v="1"/>
    <m/>
    <n v="0"/>
    <n v="0"/>
    <d v="2026-03-01T00:00:00"/>
    <n v="214"/>
    <n v="215"/>
    <n v="177"/>
    <x v="0"/>
    <s v="6 Months"/>
    <x v="1"/>
    <s v="Not started yet, permission issue"/>
    <x v="1"/>
    <x v="1"/>
    <m/>
    <m/>
  </r>
  <r>
    <x v="80"/>
    <s v="No Initiation Date"/>
    <x v="4"/>
    <x v="80"/>
    <x v="911"/>
    <n v="792"/>
    <n v="316.8"/>
    <s v="0"/>
    <s v="0"/>
    <s v="NOT LIVE - RETAIN BUDGET"/>
    <n v="0"/>
    <m/>
    <n v="7735109.7626205003"/>
    <n v="7735109.7626204994"/>
    <m/>
    <m/>
    <m/>
    <m/>
    <n v="1471.8000000000002"/>
    <n v="5638.5316612499992"/>
    <x v="1"/>
    <n v="0"/>
    <x v="1"/>
    <m/>
    <n v="0"/>
    <n v="0"/>
    <d v="2026-03-01T00:00:00"/>
    <n v="214"/>
    <n v="215"/>
    <n v="177"/>
    <x v="0"/>
    <s v="6 Months"/>
    <x v="1"/>
    <s v="Not started yet, permission issue"/>
    <x v="1"/>
    <x v="1"/>
    <m/>
    <m/>
  </r>
  <r>
    <x v="80"/>
    <s v="No Initiation Date"/>
    <x v="4"/>
    <x v="80"/>
    <x v="912"/>
    <n v="890"/>
    <n v="356"/>
    <s v="0"/>
    <s v="0"/>
    <s v="NOT LIVE - RETAIN BUDGET"/>
    <n v="0"/>
    <m/>
    <n v="7641320.7956499998"/>
    <n v="7641320.7956499998"/>
    <m/>
    <m/>
    <m/>
    <m/>
    <n v="1239.7"/>
    <n v="6050.7621249999993"/>
    <x v="1"/>
    <n v="0"/>
    <x v="1"/>
    <m/>
    <n v="0"/>
    <n v="0"/>
    <d v="2026-03-01T00:00:00"/>
    <n v="214"/>
    <n v="215"/>
    <n v="177"/>
    <x v="0"/>
    <s v="6 Months"/>
    <x v="1"/>
    <s v="Not started yet, permission issue"/>
    <x v="1"/>
    <x v="1"/>
    <m/>
    <m/>
  </r>
  <r>
    <x v="80"/>
    <s v="No Initiation Date"/>
    <x v="4"/>
    <x v="80"/>
    <x v="913"/>
    <n v="1020"/>
    <n v="408"/>
    <s v="0"/>
    <s v="0"/>
    <s v="NOT LIVE - RETAIN BUDGET"/>
    <n v="0"/>
    <m/>
    <n v="7583418.9193297504"/>
    <n v="7583418.9193297504"/>
    <m/>
    <m/>
    <m/>
    <m/>
    <n v="1115.2909735000001"/>
    <n v="9719.1381399999991"/>
    <x v="1"/>
    <n v="0"/>
    <x v="1"/>
    <m/>
    <n v="0"/>
    <n v="0"/>
    <d v="2026-03-01T00:00:00"/>
    <n v="214"/>
    <n v="215"/>
    <n v="177"/>
    <x v="0"/>
    <s v="6 Months"/>
    <x v="1"/>
    <s v="Not started yet, permission issue"/>
    <x v="1"/>
    <x v="1"/>
    <m/>
    <m/>
  </r>
  <r>
    <x v="80"/>
    <s v="No Initiation Date"/>
    <x v="4"/>
    <x v="80"/>
    <x v="914"/>
    <n v="712"/>
    <n v="284.8"/>
    <s v="0"/>
    <s v="0"/>
    <s v="NOT LIVE - RETAIN BUDGET"/>
    <n v="0"/>
    <m/>
    <n v="7181085.3950345004"/>
    <n v="7181085.3950345004"/>
    <m/>
    <m/>
    <m/>
    <m/>
    <n v="1326.6000000000001"/>
    <n v="5448.2875762499998"/>
    <x v="1"/>
    <n v="0"/>
    <x v="1"/>
    <m/>
    <n v="0"/>
    <n v="0"/>
    <d v="2026-03-01T00:00:00"/>
    <n v="214"/>
    <n v="215"/>
    <n v="177"/>
    <x v="0"/>
    <s v="6 Months"/>
    <x v="1"/>
    <s v="Not started yet, permission issue"/>
    <x v="1"/>
    <x v="1"/>
    <m/>
    <m/>
  </r>
  <r>
    <x v="80"/>
    <s v="No Initiation Date"/>
    <x v="4"/>
    <x v="80"/>
    <x v="915"/>
    <n v="1034"/>
    <n v="413.6"/>
    <s v="0"/>
    <s v="0"/>
    <s v="NOT LIVE - RETAIN BUDGET"/>
    <n v="0"/>
    <m/>
    <n v="6765403.0161509998"/>
    <n v="6765403.0161509989"/>
    <m/>
    <m/>
    <m/>
    <m/>
    <n v="1049.4000000000001"/>
    <n v="5835.577797500001"/>
    <x v="1"/>
    <n v="0"/>
    <x v="1"/>
    <m/>
    <n v="0"/>
    <n v="0"/>
    <d v="2026-03-01T00:00:00"/>
    <n v="214"/>
    <n v="215"/>
    <n v="177"/>
    <x v="0"/>
    <s v="6 Months"/>
    <x v="1"/>
    <s v="Not started yet, permission issue"/>
    <x v="1"/>
    <x v="1"/>
    <m/>
    <m/>
  </r>
  <r>
    <x v="80"/>
    <s v="No Initiation Date"/>
    <x v="4"/>
    <x v="80"/>
    <x v="916"/>
    <n v="450"/>
    <n v="180"/>
    <s v="0"/>
    <s v="0"/>
    <s v="NOT LIVE - RETAIN BUDGET"/>
    <n v="0"/>
    <m/>
    <n v="6586551.8238672502"/>
    <n v="6586551.8238672502"/>
    <m/>
    <m/>
    <m/>
    <m/>
    <n v="1291.7696550000003"/>
    <n v="5285.6105787500001"/>
    <x v="1"/>
    <n v="0"/>
    <x v="1"/>
    <m/>
    <n v="0"/>
    <n v="0"/>
    <d v="2026-03-01T00:00:00"/>
    <n v="214"/>
    <n v="215"/>
    <n v="177"/>
    <x v="0"/>
    <s v="6 Months"/>
    <x v="1"/>
    <s v="Not started yet, permission issue"/>
    <x v="1"/>
    <x v="1"/>
    <m/>
    <m/>
  </r>
  <r>
    <x v="80"/>
    <s v="No Initiation Date"/>
    <x v="4"/>
    <x v="80"/>
    <x v="917"/>
    <n v="596"/>
    <n v="238.4"/>
    <s v="0"/>
    <s v="0"/>
    <s v="NOT LIVE - RETAIN BUDGET"/>
    <n v="0"/>
    <m/>
    <n v="6445888.8367560003"/>
    <n v="6445888.8367560003"/>
    <m/>
    <m/>
    <m/>
    <m/>
    <n v="1278"/>
    <n v="4317.8084099999996"/>
    <x v="1"/>
    <n v="0"/>
    <x v="1"/>
    <m/>
    <n v="0"/>
    <n v="0"/>
    <d v="2026-03-01T00:00:00"/>
    <n v="214"/>
    <n v="215"/>
    <n v="177"/>
    <x v="0"/>
    <s v="6 Months"/>
    <x v="1"/>
    <s v="Not started yet, permission issue"/>
    <x v="1"/>
    <x v="1"/>
    <m/>
    <m/>
  </r>
  <r>
    <x v="80"/>
    <s v="No Initiation Date"/>
    <x v="4"/>
    <x v="80"/>
    <x v="918"/>
    <n v="658"/>
    <n v="263.2"/>
    <s v="0"/>
    <s v="0"/>
    <s v="NOT LIVE - RETAIN BUDGET"/>
    <n v="0"/>
    <m/>
    <n v="6004577.2635738896"/>
    <n v="6004577.2635738887"/>
    <m/>
    <m/>
    <m/>
    <m/>
    <n v="915.74470323705191"/>
    <n v="5269.5907687614354"/>
    <x v="1"/>
    <n v="0"/>
    <x v="1"/>
    <m/>
    <n v="0"/>
    <n v="0"/>
    <d v="2026-03-01T00:00:00"/>
    <n v="214"/>
    <n v="215"/>
    <n v="177"/>
    <x v="0"/>
    <s v="6 Months"/>
    <x v="1"/>
    <s v="Not started yet, permission issue"/>
    <x v="1"/>
    <x v="1"/>
    <m/>
    <m/>
  </r>
  <r>
    <x v="80"/>
    <s v="No Initiation Date"/>
    <x v="4"/>
    <x v="80"/>
    <x v="919"/>
    <n v="488"/>
    <n v="195.20000000000002"/>
    <s v="0"/>
    <s v="0"/>
    <s v="NOT LIVE - RETAIN BUDGET"/>
    <n v="0"/>
    <m/>
    <n v="5401796.4313375"/>
    <n v="5401796.4313375"/>
    <m/>
    <m/>
    <m/>
    <m/>
    <n v="1072.5"/>
    <n v="3180.5275937500005"/>
    <x v="1"/>
    <n v="0"/>
    <x v="1"/>
    <m/>
    <n v="0"/>
    <n v="0"/>
    <d v="2026-03-01T00:00:00"/>
    <n v="214"/>
    <n v="215"/>
    <n v="177"/>
    <x v="0"/>
    <s v="6 Months"/>
    <x v="1"/>
    <s v="Not started yet, permission issue"/>
    <x v="1"/>
    <x v="1"/>
    <m/>
    <m/>
  </r>
  <r>
    <x v="80"/>
    <s v="No Initiation Date"/>
    <x v="4"/>
    <x v="80"/>
    <x v="920"/>
    <n v="528"/>
    <n v="211.20000000000002"/>
    <s v="0"/>
    <s v="0"/>
    <s v="NOT LIVE - RETAIN BUDGET"/>
    <n v="0"/>
    <m/>
    <n v="5393428.6324375002"/>
    <n v="5393428.6324375002"/>
    <m/>
    <m/>
    <m/>
    <m/>
    <n v="994.40000000000009"/>
    <n v="4037.8923437499993"/>
    <x v="1"/>
    <n v="0"/>
    <x v="1"/>
    <m/>
    <n v="0"/>
    <n v="0"/>
    <d v="2026-03-01T00:00:00"/>
    <n v="214"/>
    <n v="215"/>
    <n v="177"/>
    <x v="0"/>
    <s v="6 Months"/>
    <x v="1"/>
    <s v="Not started yet, permission issue"/>
    <x v="1"/>
    <x v="1"/>
    <m/>
    <m/>
  </r>
  <r>
    <x v="80"/>
    <s v="No Initiation Date"/>
    <x v="4"/>
    <x v="80"/>
    <x v="921"/>
    <n v="610"/>
    <n v="244"/>
    <s v="0"/>
    <s v="0"/>
    <s v="NOT LIVE - RETAIN BUDGET"/>
    <n v="0"/>
    <m/>
    <n v="5136341.9696850004"/>
    <n v="5136341.9696850004"/>
    <m/>
    <m/>
    <m/>
    <m/>
    <n v="816.2"/>
    <n v="4197.5250062499999"/>
    <x v="1"/>
    <n v="0"/>
    <x v="1"/>
    <m/>
    <n v="0"/>
    <n v="0"/>
    <d v="2026-03-01T00:00:00"/>
    <n v="214"/>
    <n v="215"/>
    <n v="177"/>
    <x v="0"/>
    <s v="6 Months"/>
    <x v="1"/>
    <s v="Not started yet, permission issue"/>
    <x v="1"/>
    <x v="1"/>
    <m/>
    <m/>
  </r>
  <r>
    <x v="80"/>
    <s v="No Initiation Date"/>
    <x v="4"/>
    <x v="80"/>
    <x v="922"/>
    <n v="558"/>
    <n v="223.20000000000002"/>
    <s v="0"/>
    <s v="0"/>
    <s v="NOT LIVE - RETAIN BUDGET"/>
    <n v="0"/>
    <m/>
    <n v="5089046.7399845002"/>
    <n v="5089046.7399845002"/>
    <m/>
    <m/>
    <m/>
    <m/>
    <n v="865.7"/>
    <n v="4069.8289512499996"/>
    <x v="1"/>
    <n v="0"/>
    <x v="1"/>
    <m/>
    <n v="0"/>
    <n v="0"/>
    <d v="2026-03-01T00:00:00"/>
    <n v="214"/>
    <n v="215"/>
    <n v="177"/>
    <x v="0"/>
    <s v="6 Months"/>
    <x v="1"/>
    <s v="Not started yet, permission issue"/>
    <x v="1"/>
    <x v="1"/>
    <m/>
    <m/>
  </r>
  <r>
    <x v="80"/>
    <s v="No Initiation Date"/>
    <x v="0"/>
    <x v="80"/>
    <x v="17"/>
    <n v="0"/>
    <n v="0"/>
    <s v="0"/>
    <s v="0"/>
    <s v="FEEDER ETC WORK - RETAIN BUDGET"/>
    <n v="0"/>
    <n v="0"/>
    <n v="4315000"/>
    <n v="4315000"/>
    <m/>
    <n v="-1"/>
    <m/>
    <m/>
    <n v="0"/>
    <m/>
    <x v="0"/>
    <n v="1"/>
    <x v="0"/>
    <m/>
    <n v="0"/>
    <n v="0"/>
    <d v="2026-03-01T00:00:00"/>
    <s v="None"/>
    <s v="Duration Doesn't Exsists"/>
    <s v="No ETA"/>
    <x v="0"/>
    <m/>
    <x v="0"/>
    <m/>
    <x v="0"/>
    <x v="0"/>
    <m/>
    <m/>
  </r>
  <r>
    <x v="80"/>
    <s v="No Initiation Date"/>
    <x v="4"/>
    <x v="80"/>
    <x v="923"/>
    <n v="222"/>
    <n v="88.800000000000011"/>
    <s v="0"/>
    <s v="0"/>
    <s v="NOT LIVE - RETAIN BUDGET"/>
    <n v="0"/>
    <m/>
    <n v="3979448.6124315001"/>
    <n v="3979448.6124314996"/>
    <m/>
    <m/>
    <m/>
    <m/>
    <n v="895.03242290000003"/>
    <n v="1870.6510587499997"/>
    <x v="1"/>
    <n v="0"/>
    <x v="1"/>
    <m/>
    <n v="0"/>
    <n v="0"/>
    <d v="2026-03-01T00:00:00"/>
    <n v="214"/>
    <n v="215"/>
    <n v="177"/>
    <x v="0"/>
    <s v="6 Months"/>
    <x v="1"/>
    <s v="Not started yet, permission issue"/>
    <x v="1"/>
    <x v="1"/>
    <m/>
    <m/>
  </r>
  <r>
    <x v="80"/>
    <s v="No Initiation Date"/>
    <x v="4"/>
    <x v="80"/>
    <x v="924"/>
    <n v="382"/>
    <n v="152.80000000000001"/>
    <s v="0"/>
    <s v="0"/>
    <s v="NOT LIVE - RETAIN BUDGET"/>
    <n v="0"/>
    <m/>
    <n v="3373988.4876024998"/>
    <n v="3373988.4876024998"/>
    <m/>
    <m/>
    <m/>
    <m/>
    <n v="541.5"/>
    <n v="2600.3539825000003"/>
    <x v="1"/>
    <n v="0"/>
    <x v="1"/>
    <m/>
    <n v="0"/>
    <n v="0"/>
    <d v="2026-03-01T00:00:00"/>
    <n v="214"/>
    <n v="215"/>
    <n v="177"/>
    <x v="0"/>
    <s v="6 Months"/>
    <x v="1"/>
    <s v="Not started yet, permission issue"/>
    <x v="1"/>
    <x v="1"/>
    <m/>
    <m/>
  </r>
  <r>
    <x v="81"/>
    <s v="No Initiation Date"/>
    <x v="0"/>
    <x v="81"/>
    <x v="0"/>
    <n v="0"/>
    <n v="0"/>
    <s v="0"/>
    <s v="0"/>
    <s v="FEEDER ETC WORK - RETAIN BUDGET"/>
    <n v="0"/>
    <n v="0"/>
    <n v="82409884"/>
    <n v="82409884"/>
    <m/>
    <n v="-0.85000000000000009"/>
    <m/>
    <m/>
    <n v="24103.3"/>
    <n v="0"/>
    <x v="0"/>
    <n v="1"/>
    <x v="0"/>
    <m/>
    <n v="0"/>
    <n v="0"/>
    <d v="2026-03-01T00:00:00"/>
    <s v="None"/>
    <s v="Duration Doesn't Exsists"/>
    <s v="No ETA"/>
    <x v="0"/>
    <m/>
    <x v="0"/>
    <m/>
    <x v="0"/>
    <x v="0"/>
    <m/>
    <m/>
  </r>
  <r>
    <x v="81"/>
    <s v="No Initiation Date"/>
    <x v="34"/>
    <x v="81"/>
    <x v="925"/>
    <n v="2416"/>
    <n v="966.40000000000009"/>
    <s v="0"/>
    <s v="0"/>
    <s v="NOT LIVE - RETAIN BUDGET"/>
    <n v="0.7"/>
    <m/>
    <n v="26522963.737546999"/>
    <n v="10741800.313706536"/>
    <m/>
    <m/>
    <m/>
    <m/>
    <n v="4135.3999999999996"/>
    <n v="30832.34647769999"/>
    <x v="1"/>
    <n v="0.7"/>
    <x v="1"/>
    <m/>
    <n v="0.7"/>
    <n v="0.7"/>
    <d v="2026-03-01T00:00:00"/>
    <n v="31"/>
    <n v="32"/>
    <n v="-6"/>
    <x v="2"/>
    <s v="1 Month"/>
    <x v="3"/>
    <s v="Crossing Pending and Other Civil Related work pending"/>
    <x v="4"/>
    <x v="1"/>
    <m/>
    <m/>
  </r>
  <r>
    <x v="81"/>
    <s v="No Initiation Date"/>
    <x v="34"/>
    <x v="81"/>
    <x v="926"/>
    <n v="1472"/>
    <n v="588.80000000000007"/>
    <s v="0"/>
    <s v="0"/>
    <s v="NOT LIVE - RETAIN BUDGET"/>
    <n v="0.7"/>
    <m/>
    <n v="22129453.052869"/>
    <n v="8962428.486411944"/>
    <m/>
    <m/>
    <m/>
    <m/>
    <n v="5111.75"/>
    <n v="19417.635707900001"/>
    <x v="1"/>
    <n v="0.7"/>
    <x v="1"/>
    <m/>
    <n v="0.7"/>
    <n v="0.7"/>
    <d v="2026-03-01T00:00:00"/>
    <n v="31"/>
    <n v="32"/>
    <n v="-6"/>
    <x v="2"/>
    <s v="1 Month"/>
    <x v="3"/>
    <s v="Crossing Pending and Other Civil Related work pending"/>
    <x v="4"/>
    <x v="1"/>
    <m/>
    <m/>
  </r>
  <r>
    <x v="81"/>
    <s v="No Initiation Date"/>
    <x v="34"/>
    <x v="81"/>
    <x v="927"/>
    <n v="2494"/>
    <n v="997.6"/>
    <s v="0"/>
    <s v="0"/>
    <s v="NOT LIVE - RETAIN BUDGET"/>
    <n v="0"/>
    <m/>
    <n v="20560985.530545"/>
    <n v="20560985.530545"/>
    <m/>
    <m/>
    <m/>
    <m/>
    <n v="2596.6999999999998"/>
    <n v="19417.635707900001"/>
    <x v="1"/>
    <n v="0"/>
    <x v="1"/>
    <m/>
    <n v="0"/>
    <n v="0"/>
    <d v="2026-03-01T00:00:00"/>
    <n v="92"/>
    <n v="93"/>
    <n v="55"/>
    <x v="0"/>
    <s v="3 Months"/>
    <x v="7"/>
    <s v="Not started yet"/>
    <x v="1"/>
    <x v="1"/>
    <m/>
    <m/>
  </r>
  <r>
    <x v="81"/>
    <s v="No Initiation Date"/>
    <x v="34"/>
    <x v="81"/>
    <x v="928"/>
    <n v="2372"/>
    <n v="948.80000000000007"/>
    <s v="0"/>
    <s v="0"/>
    <s v="NOT LIVE - RETAIN BUDGET"/>
    <n v="0"/>
    <m/>
    <n v="17722825.165429998"/>
    <n v="17722825.165429998"/>
    <m/>
    <m/>
    <m/>
    <m/>
    <n v="2280.4499999999998"/>
    <n v="19662.797362500001"/>
    <x v="1"/>
    <n v="0"/>
    <x v="1"/>
    <m/>
    <n v="0"/>
    <n v="0"/>
    <d v="2026-03-01T00:00:00"/>
    <n v="92"/>
    <n v="93"/>
    <n v="55"/>
    <x v="0"/>
    <s v="3 Months"/>
    <x v="7"/>
    <s v="Not started yet"/>
    <x v="1"/>
    <x v="1"/>
    <m/>
    <m/>
  </r>
  <r>
    <x v="81"/>
    <s v="No Initiation Date"/>
    <x v="34"/>
    <x v="81"/>
    <x v="929"/>
    <n v="1058"/>
    <n v="423.20000000000005"/>
    <s v="0"/>
    <s v="0"/>
    <s v="NOT LIVE - RETAIN BUDGET"/>
    <n v="0.8"/>
    <m/>
    <n v="16261340.170784"/>
    <n v="5203628.8546508793"/>
    <m/>
    <m/>
    <m/>
    <m/>
    <n v="3277.2"/>
    <n v="19826.269734400004"/>
    <x v="1"/>
    <n v="0.8"/>
    <x v="1"/>
    <m/>
    <n v="0.8"/>
    <n v="0.8"/>
    <d v="2026-03-01T00:00:00"/>
    <n v="31"/>
    <n v="32"/>
    <n v="-6"/>
    <x v="2"/>
    <s v="1 Month"/>
    <x v="3"/>
    <s v="Work in Progress "/>
    <x v="4"/>
    <x v="1"/>
    <m/>
    <m/>
  </r>
  <r>
    <x v="81"/>
    <s v="No Initiation Date"/>
    <x v="34"/>
    <x v="81"/>
    <x v="930"/>
    <n v="1864"/>
    <n v="745.6"/>
    <s v="0"/>
    <s v="0"/>
    <s v="NOT LIVE - RETAIN BUDGET"/>
    <n v="0.5"/>
    <m/>
    <n v="12254249.17671"/>
    <n v="7046193.2766082501"/>
    <m/>
    <m/>
    <m/>
    <m/>
    <n v="1459.35"/>
    <n v="15764.484561000001"/>
    <x v="1"/>
    <n v="0.5"/>
    <x v="1"/>
    <m/>
    <n v="0.5"/>
    <n v="0.5"/>
    <d v="2026-03-01T00:00:00"/>
    <n v="92"/>
    <n v="93"/>
    <n v="55"/>
    <x v="2"/>
    <s v="3 Months"/>
    <x v="7"/>
    <s v="Work in Progress "/>
    <x v="4"/>
    <x v="1"/>
    <m/>
    <m/>
  </r>
  <r>
    <x v="81"/>
    <s v="No Initiation Date"/>
    <x v="34"/>
    <x v="81"/>
    <x v="931"/>
    <n v="2046"/>
    <n v="818.40000000000009"/>
    <s v="0"/>
    <s v="0"/>
    <s v="NOT LIVE - RETAIN BUDGET"/>
    <n v="0.1"/>
    <m/>
    <n v="12123929.354952499"/>
    <n v="11093395.359781537"/>
    <m/>
    <m/>
    <m/>
    <m/>
    <n v="789.93499999999995"/>
    <n v="14829.959817750005"/>
    <x v="1"/>
    <n v="0.1"/>
    <x v="1"/>
    <m/>
    <n v="0.1"/>
    <n v="0.1"/>
    <d v="2026-03-01T00:00:00"/>
    <n v="92"/>
    <n v="93"/>
    <n v="55"/>
    <x v="2"/>
    <s v="3 Months"/>
    <x v="7"/>
    <s v="Work in Progress "/>
    <x v="4"/>
    <x v="1"/>
    <m/>
    <m/>
  </r>
  <r>
    <x v="81"/>
    <s v="No Initiation Date"/>
    <x v="34"/>
    <x v="81"/>
    <x v="932"/>
    <n v="350"/>
    <n v="140"/>
    <s v="0"/>
    <s v="0"/>
    <s v="NOT LIVE - RETAIN BUDGET"/>
    <n v="0"/>
    <m/>
    <n v="11770055.929230001"/>
    <n v="11770055.929230001"/>
    <m/>
    <m/>
    <m/>
    <m/>
    <n v="2834.75"/>
    <n v="13112.712993000001"/>
    <x v="1"/>
    <n v="0"/>
    <x v="1"/>
    <m/>
    <n v="0"/>
    <n v="0"/>
    <d v="2026-03-01T00:00:00"/>
    <n v="92"/>
    <n v="93"/>
    <n v="55"/>
    <x v="0"/>
    <s v="3 Months"/>
    <x v="7"/>
    <s v="Not started yet"/>
    <x v="1"/>
    <x v="1"/>
    <m/>
    <m/>
  </r>
  <r>
    <x v="81"/>
    <s v="No Initiation Date"/>
    <x v="34"/>
    <x v="81"/>
    <x v="933"/>
    <n v="670"/>
    <n v="268"/>
    <s v="0"/>
    <s v="0"/>
    <s v="NOT LIVE - RETAIN BUDGET"/>
    <n v="0"/>
    <m/>
    <n v="11492216.945385501"/>
    <n v="11492216.945385501"/>
    <m/>
    <m/>
    <m/>
    <m/>
    <n v="2551.85"/>
    <n v="5219.7449580499997"/>
    <x v="3"/>
    <n v="0"/>
    <x v="1"/>
    <m/>
    <n v="0"/>
    <n v="0"/>
    <d v="2026-03-01T00:00:00"/>
    <n v="92"/>
    <n v="93"/>
    <n v="55"/>
    <x v="0"/>
    <s v="3 Months"/>
    <x v="7"/>
    <s v="Not started yet"/>
    <x v="1"/>
    <x v="1"/>
    <m/>
    <m/>
  </r>
  <r>
    <x v="81"/>
    <s v="No Initiation Date"/>
    <x v="34"/>
    <x v="81"/>
    <x v="501"/>
    <n v="964"/>
    <n v="385.6"/>
    <s v="0"/>
    <s v="0"/>
    <s v="NOT LIVE - RETAIN BUDGET"/>
    <n v="0.8"/>
    <m/>
    <n v="10509049.207245"/>
    <n v="3362895.7463183994"/>
    <m/>
    <m/>
    <m/>
    <m/>
    <n v="1430"/>
    <n v="16113.856429499998"/>
    <x v="1"/>
    <n v="0.8"/>
    <x v="1"/>
    <m/>
    <n v="0.8"/>
    <n v="0.8"/>
    <d v="2026-03-01T00:00:00"/>
    <n v="31"/>
    <n v="32"/>
    <n v="-6"/>
    <x v="2"/>
    <s v="1 Month"/>
    <x v="3"/>
    <s v="Work in Progress "/>
    <x v="4"/>
    <x v="1"/>
    <m/>
    <m/>
  </r>
  <r>
    <x v="81"/>
    <s v="No Initiation Date"/>
    <x v="34"/>
    <x v="81"/>
    <x v="934"/>
    <n v="1516"/>
    <n v="606.4"/>
    <s v="0"/>
    <s v="0"/>
    <s v="NOT LIVE - RETAIN BUDGET"/>
    <n v="0.5"/>
    <m/>
    <n v="7990896.3183984999"/>
    <n v="4594765.3830791377"/>
    <m/>
    <m/>
    <m/>
    <m/>
    <n v="667.7"/>
    <n v="9542.9276183999973"/>
    <x v="1"/>
    <n v="0.5"/>
    <x v="1"/>
    <m/>
    <n v="0.5"/>
    <n v="0.5"/>
    <d v="2026-03-01T00:00:00"/>
    <n v="92"/>
    <n v="93"/>
    <n v="55"/>
    <x v="2"/>
    <s v="3 Months"/>
    <x v="7"/>
    <s v="Work in Progress "/>
    <x v="4"/>
    <x v="1"/>
    <m/>
    <m/>
  </r>
  <r>
    <x v="81"/>
    <s v="No Initiation Date"/>
    <x v="34"/>
    <x v="81"/>
    <x v="935"/>
    <n v="762"/>
    <n v="304.8"/>
    <s v="0"/>
    <s v="0"/>
    <s v="NOT LIVE - RETAIN BUDGET"/>
    <n v="0"/>
    <m/>
    <n v="7542578.1915549999"/>
    <n v="7542578.1915549999"/>
    <m/>
    <m/>
    <m/>
    <m/>
    <n v="1284.665"/>
    <n v="7697.2926505000005"/>
    <x v="1"/>
    <n v="0"/>
    <x v="1"/>
    <m/>
    <n v="0"/>
    <n v="0"/>
    <d v="2026-03-01T00:00:00"/>
    <n v="92"/>
    <n v="93"/>
    <n v="55"/>
    <x v="0"/>
    <s v="3 Months"/>
    <x v="7"/>
    <s v="Not started yet"/>
    <x v="1"/>
    <x v="1"/>
    <m/>
    <m/>
  </r>
  <r>
    <x v="81"/>
    <s v="No Initiation Date"/>
    <x v="0"/>
    <x v="81"/>
    <x v="17"/>
    <n v="0"/>
    <n v="0"/>
    <s v="0"/>
    <s v="0"/>
    <s v="FEEDER ETC WORK - RETAIN BUDGET"/>
    <n v="0"/>
    <n v="0"/>
    <n v="5400000"/>
    <n v="5400000"/>
    <m/>
    <n v="-1"/>
    <m/>
    <m/>
    <n v="0"/>
    <n v="0"/>
    <x v="0"/>
    <n v="1"/>
    <x v="0"/>
    <m/>
    <n v="0"/>
    <n v="0"/>
    <d v="2026-03-01T00:00:00"/>
    <s v="None"/>
    <s v="Duration Doesn't Exsists"/>
    <s v="No ETA"/>
    <x v="0"/>
    <m/>
    <x v="0"/>
    <m/>
    <x v="0"/>
    <x v="0"/>
    <m/>
    <m/>
  </r>
  <r>
    <x v="81"/>
    <s v="No Initiation Date"/>
    <x v="34"/>
    <x v="81"/>
    <x v="936"/>
    <n v="292"/>
    <n v="116.80000000000001"/>
    <s v="0"/>
    <s v="0"/>
    <s v="NOT LIVE - RETAIN BUDGET"/>
    <n v="0.95"/>
    <m/>
    <n v="3389734.3987099999"/>
    <n v="652523.87175167515"/>
    <m/>
    <m/>
    <m/>
    <m/>
    <n v="0"/>
    <n v="8930.8922609999972"/>
    <x v="3"/>
    <n v="0.95"/>
    <x v="1"/>
    <m/>
    <n v="0.95"/>
    <n v="0.95"/>
    <d v="2026-03-01T00:00:00"/>
    <n v="92"/>
    <n v="93"/>
    <n v="55"/>
    <x v="2"/>
    <s v="3 Months"/>
    <x v="7"/>
    <s v="Work in Progress "/>
    <x v="4"/>
    <x v="1"/>
    <m/>
    <m/>
  </r>
  <r>
    <x v="81"/>
    <s v="No Initiation Date"/>
    <x v="34"/>
    <x v="81"/>
    <x v="937"/>
    <n v="402"/>
    <n v="160.80000000000001"/>
    <s v="0"/>
    <s v="0"/>
    <s v="NOT LIVE - RETAIN BUDGET"/>
    <n v="0.95"/>
    <m/>
    <n v="2664905.7007749998"/>
    <n v="512994.34739918751"/>
    <m/>
    <m/>
    <m/>
    <m/>
    <n v="0"/>
    <n v="4891.0245524999991"/>
    <x v="3"/>
    <n v="0.95"/>
    <x v="1"/>
    <m/>
    <n v="0.95"/>
    <n v="0.95"/>
    <d v="2026-03-01T00:00:00"/>
    <n v="31"/>
    <n v="32"/>
    <n v="-6"/>
    <x v="2"/>
    <s v="1 Month"/>
    <x v="3"/>
    <s v="Outside work almost done"/>
    <x v="4"/>
    <x v="1"/>
    <m/>
    <m/>
  </r>
  <r>
    <x v="81"/>
    <s v="No Initiation Date"/>
    <x v="34"/>
    <x v="81"/>
    <x v="938"/>
    <n v="180"/>
    <n v="72"/>
    <s v="0"/>
    <s v="0"/>
    <s v="NOT LIVE - RETAIN BUDGET"/>
    <n v="0.95"/>
    <m/>
    <n v="1604977.2113000001"/>
    <n v="308958.11317525007"/>
    <m/>
    <m/>
    <m/>
    <m/>
    <n v="0"/>
    <n v="2745.2928300000003"/>
    <x v="3"/>
    <n v="0.95"/>
    <x v="1"/>
    <m/>
    <n v="0.95"/>
    <n v="0.95"/>
    <d v="2026-03-01T00:00:00"/>
    <n v="31"/>
    <n v="32"/>
    <n v="-6"/>
    <x v="2"/>
    <s v="1 Month"/>
    <x v="3"/>
    <s v="Outside work almost done"/>
    <x v="4"/>
    <x v="1"/>
    <m/>
    <m/>
  </r>
  <r>
    <x v="82"/>
    <s v="No Initiation Date"/>
    <x v="28"/>
    <x v="82"/>
    <x v="939"/>
    <n v="740"/>
    <n v="296"/>
    <n v="296"/>
    <n v="740"/>
    <s v="LIVE - 100% Completed"/>
    <n v="1"/>
    <m/>
    <n v="7276483.8011624999"/>
    <n v="1091472.5701743749"/>
    <m/>
    <m/>
    <m/>
    <m/>
    <n v="2118"/>
    <n v="5854.0918287500008"/>
    <x v="1"/>
    <n v="0.15"/>
    <x v="2"/>
    <s v="Hybrid"/>
    <n v="1"/>
    <n v="1"/>
    <d v="2026-03-01T00:00:00"/>
    <s v="None"/>
    <s v="Duration Doesn't Exsists"/>
    <s v="No ETA"/>
    <x v="1"/>
    <m/>
    <x v="0"/>
    <m/>
    <x v="2"/>
    <x v="2"/>
    <m/>
    <m/>
  </r>
  <r>
    <x v="82"/>
    <s v="No Initiation Date"/>
    <x v="0"/>
    <x v="82"/>
    <x v="0"/>
    <n v="0"/>
    <n v="0"/>
    <s v="0"/>
    <s v="0"/>
    <s v="FEEDER ETC WORK - RETAIN BUDGET"/>
    <n v="0"/>
    <n v="0"/>
    <n v="3319155"/>
    <n v="3319155"/>
    <m/>
    <n v="-0.85"/>
    <m/>
    <m/>
    <n v="2600"/>
    <m/>
    <x v="0"/>
    <n v="1"/>
    <x v="0"/>
    <m/>
    <n v="0"/>
    <n v="0"/>
    <d v="2026-03-01T00:00:00"/>
    <s v="None"/>
    <s v="Duration Doesn't Exsists"/>
    <s v="No ETA"/>
    <x v="0"/>
    <m/>
    <x v="0"/>
    <m/>
    <x v="0"/>
    <x v="0"/>
    <m/>
    <m/>
  </r>
  <r>
    <x v="82"/>
    <s v="No Initiation Date"/>
    <x v="0"/>
    <x v="82"/>
    <x v="17"/>
    <n v="0"/>
    <n v="0"/>
    <s v="0"/>
    <s v="0"/>
    <s v="FEEDER ETC WORK - RETAIN BUDGET"/>
    <n v="0"/>
    <n v="0"/>
    <n v="175000"/>
    <n v="175000"/>
    <m/>
    <n v="-1"/>
    <m/>
    <m/>
    <n v="0"/>
    <m/>
    <x v="0"/>
    <n v="1"/>
    <x v="0"/>
    <m/>
    <n v="0"/>
    <n v="0"/>
    <d v="2026-03-01T00:00:00"/>
    <s v="None"/>
    <s v="Duration Doesn't Exsists"/>
    <s v="No ETA"/>
    <x v="0"/>
    <m/>
    <x v="0"/>
    <m/>
    <x v="0"/>
    <x v="0"/>
    <m/>
    <m/>
  </r>
  <r>
    <x v="83"/>
    <s v="No Initiation Date"/>
    <x v="6"/>
    <x v="83"/>
    <x v="940"/>
    <n v="2654"/>
    <n v="1061.6000000000001"/>
    <s v="0"/>
    <s v="0"/>
    <s v="NOT LIVE - RETAIN BUDGET"/>
    <n v="0"/>
    <m/>
    <n v="51751094.568000004"/>
    <n v="51751094.568000004"/>
    <m/>
    <m/>
    <m/>
    <m/>
    <n v="28172.705000000002"/>
    <n v="21598.75"/>
    <x v="2"/>
    <n v="0"/>
    <x v="1"/>
    <m/>
    <n v="0"/>
    <n v="0"/>
    <d v="2026-03-01T00:00:00"/>
    <n v="122"/>
    <n v="123"/>
    <n v="85"/>
    <x v="0"/>
    <s v="4 moths"/>
    <x v="2"/>
    <s v="Hold due to Low occupancy"/>
    <x v="7"/>
    <x v="1"/>
    <m/>
    <m/>
  </r>
  <r>
    <x v="83"/>
    <s v="No Initiation Date"/>
    <x v="6"/>
    <x v="83"/>
    <x v="941"/>
    <n v="2728"/>
    <n v="1091.2"/>
    <s v="0"/>
    <s v="0"/>
    <s v="NOT LIVE - RETAIN BUDGET"/>
    <n v="0"/>
    <m/>
    <n v="49809689.071999997"/>
    <n v="49809689.071999997"/>
    <m/>
    <m/>
    <m/>
    <m/>
    <n v="26927.890000000003"/>
    <n v="21280"/>
    <x v="2"/>
    <n v="0"/>
    <x v="1"/>
    <m/>
    <n v="0"/>
    <n v="0"/>
    <d v="2026-03-01T00:00:00"/>
    <n v="122"/>
    <n v="123"/>
    <n v="85"/>
    <x v="0"/>
    <s v="4 moths"/>
    <x v="2"/>
    <s v="Duct Plan will be shared as per development team demand"/>
    <x v="4"/>
    <x v="1"/>
    <m/>
    <m/>
  </r>
  <r>
    <x v="83"/>
    <s v="No Initiation Date"/>
    <x v="6"/>
    <x v="83"/>
    <x v="942"/>
    <n v="2042"/>
    <n v="816.80000000000007"/>
    <s v="0"/>
    <s v="0"/>
    <s v="NOT LIVE - RETAIN BUDGET"/>
    <n v="0"/>
    <m/>
    <n v="45803599.987999998"/>
    <n v="45803599.987999998"/>
    <m/>
    <m/>
    <m/>
    <m/>
    <n v="28458.100000000002"/>
    <n v="22395"/>
    <x v="2"/>
    <n v="0"/>
    <x v="1"/>
    <m/>
    <n v="0"/>
    <n v="0"/>
    <d v="2026-03-01T00:00:00"/>
    <n v="122"/>
    <n v="123"/>
    <n v="85"/>
    <x v="0"/>
    <s v="4 moths"/>
    <x v="2"/>
    <s v="Duct Plan will be shared as per development team demand"/>
    <x v="4"/>
    <x v="1"/>
    <m/>
    <m/>
  </r>
  <r>
    <x v="83"/>
    <s v="No Initiation Date"/>
    <x v="6"/>
    <x v="83"/>
    <x v="943"/>
    <n v="1778"/>
    <n v="711.2"/>
    <s v="0"/>
    <s v="0"/>
    <s v="NOT LIVE - RETAIN BUDGET"/>
    <n v="0"/>
    <m/>
    <n v="45344853.868000001"/>
    <n v="45344853.868000001"/>
    <m/>
    <m/>
    <m/>
    <m/>
    <n v="27073.695000000003"/>
    <n v="21018.75"/>
    <x v="2"/>
    <n v="0"/>
    <x v="1"/>
    <m/>
    <n v="0"/>
    <n v="0"/>
    <d v="2026-03-01T00:00:00"/>
    <n v="122"/>
    <n v="123"/>
    <n v="85"/>
    <x v="0"/>
    <s v="4 moths"/>
    <x v="2"/>
    <s v="Duct Plan will be shared as per development team demand"/>
    <x v="4"/>
    <x v="1"/>
    <m/>
    <m/>
  </r>
  <r>
    <x v="83"/>
    <s v="No Initiation Date"/>
    <x v="6"/>
    <x v="83"/>
    <x v="944"/>
    <n v="1948"/>
    <n v="779.2"/>
    <s v="0"/>
    <s v="0"/>
    <s v="NOT LIVE - RETAIN BUDGET"/>
    <n v="0.7"/>
    <m/>
    <n v="30287495.440000001"/>
    <n v="12266435.653200001"/>
    <m/>
    <m/>
    <m/>
    <m/>
    <n v="16031.455"/>
    <n v="12183.75"/>
    <x v="2"/>
    <n v="0.7"/>
    <x v="1"/>
    <m/>
    <n v="0.7"/>
    <n v="0.7"/>
    <d v="2026-03-01T00:00:00"/>
    <n v="61"/>
    <n v="62"/>
    <n v="24"/>
    <x v="2"/>
    <s v="2 Months"/>
    <x v="6"/>
    <s v="Civil Work in Progress"/>
    <x v="4"/>
    <x v="1"/>
    <m/>
    <m/>
  </r>
  <r>
    <x v="83"/>
    <s v="No Initiation Date"/>
    <x v="6"/>
    <x v="83"/>
    <x v="945"/>
    <n v="828"/>
    <n v="331.20000000000005"/>
    <s v="0"/>
    <s v="0"/>
    <s v="NOT LIVE - RETAIN BUDGET"/>
    <n v="0.15"/>
    <m/>
    <n v="27941058.859999999"/>
    <n v="24378573.855349999"/>
    <m/>
    <m/>
    <m/>
    <m/>
    <n v="16931.805"/>
    <n v="13596.25"/>
    <x v="2"/>
    <n v="0.15"/>
    <x v="1"/>
    <m/>
    <n v="0.15"/>
    <n v="0.15"/>
    <d v="2026-03-01T00:00:00"/>
    <n v="122"/>
    <n v="123"/>
    <n v="85"/>
    <x v="2"/>
    <s v="4 moths"/>
    <x v="2"/>
    <s v="Civil Work in Progress"/>
    <x v="4"/>
    <x v="1"/>
    <m/>
    <m/>
  </r>
  <r>
    <x v="83"/>
    <s v="No Initiation Date"/>
    <x v="6"/>
    <x v="83"/>
    <x v="946"/>
    <n v="1406"/>
    <n v="562.4"/>
    <s v="0"/>
    <s v="0"/>
    <s v="NOT LIVE - RETAIN BUDGET"/>
    <n v="0"/>
    <m/>
    <n v="23973146.368000001"/>
    <n v="23973146.368000001"/>
    <m/>
    <m/>
    <m/>
    <m/>
    <n v="10945.7"/>
    <n v="10112.5"/>
    <x v="2"/>
    <n v="0"/>
    <x v="1"/>
    <m/>
    <n v="0"/>
    <n v="0"/>
    <d v="2026-03-01T00:00:00"/>
    <n v="122"/>
    <n v="123"/>
    <n v="85"/>
    <x v="0"/>
    <s v="4 moths"/>
    <x v="2"/>
    <s v="Hold by Society end."/>
    <x v="7"/>
    <x v="1"/>
    <m/>
    <m/>
  </r>
  <r>
    <x v="83"/>
    <s v="No Initiation Date"/>
    <x v="6"/>
    <x v="83"/>
    <x v="947"/>
    <n v="986"/>
    <n v="394.40000000000003"/>
    <s v="0"/>
    <s v="0"/>
    <s v="NOT LIVE - RETAIN BUDGET"/>
    <n v="0"/>
    <m/>
    <n v="22463919.243999999"/>
    <n v="22463919.243999999"/>
    <m/>
    <m/>
    <m/>
    <m/>
    <n v="12747.900000000001"/>
    <n v="9620"/>
    <x v="2"/>
    <n v="0"/>
    <x v="1"/>
    <m/>
    <n v="0"/>
    <n v="0"/>
    <d v="2026-03-01T00:00:00"/>
    <n v="122"/>
    <n v="123"/>
    <n v="85"/>
    <x v="0"/>
    <s v="4 moths"/>
    <x v="2"/>
    <s v="Duct Plan will be shared as per development team demand"/>
    <x v="4"/>
    <x v="1"/>
    <m/>
    <m/>
  </r>
  <r>
    <x v="83"/>
    <s v="No Initiation Date"/>
    <x v="0"/>
    <x v="83"/>
    <x v="0"/>
    <n v="0"/>
    <n v="0"/>
    <s v="0"/>
    <s v="0"/>
    <s v="FEEDER ETC WORK - RETAIN BUDGET"/>
    <n v="0"/>
    <n v="0"/>
    <n v="6136100"/>
    <n v="6136100"/>
    <m/>
    <n v="-0.85"/>
    <m/>
    <m/>
    <n v="600"/>
    <m/>
    <x v="0"/>
    <n v="1"/>
    <x v="0"/>
    <m/>
    <n v="0"/>
    <n v="0"/>
    <d v="2026-03-01T00:00:00"/>
    <s v="None"/>
    <s v="Duration Doesn't Exsists"/>
    <s v="No ETA"/>
    <x v="0"/>
    <m/>
    <x v="0"/>
    <m/>
    <x v="0"/>
    <x v="0"/>
    <m/>
    <m/>
  </r>
  <r>
    <x v="83"/>
    <s v="No Initiation Date"/>
    <x v="0"/>
    <x v="83"/>
    <x v="17"/>
    <n v="0"/>
    <n v="0"/>
    <s v="0"/>
    <s v="0"/>
    <s v="FEEDER ETC WORK - RETAIN BUDGET"/>
    <n v="0"/>
    <n v="0"/>
    <n v="3600000"/>
    <n v="3600000"/>
    <m/>
    <n v="-1"/>
    <m/>
    <m/>
    <n v="0"/>
    <m/>
    <x v="0"/>
    <n v="1"/>
    <x v="0"/>
    <m/>
    <n v="0"/>
    <n v="0"/>
    <d v="2026-03-01T00:00:00"/>
    <s v="None"/>
    <s v="Duration Doesn't Exsists"/>
    <s v="No ETA"/>
    <x v="0"/>
    <m/>
    <x v="0"/>
    <m/>
    <x v="0"/>
    <x v="0"/>
    <m/>
    <m/>
  </r>
  <r>
    <x v="84"/>
    <d v="2020-12-30T00:00:00"/>
    <x v="17"/>
    <x v="84"/>
    <x v="948"/>
    <n v="3232"/>
    <n v="1292.8000000000002"/>
    <n v="1292.8000000000002"/>
    <n v="3232"/>
    <s v="LIVE - 100% Completed"/>
    <n v="1"/>
    <n v="1292.8000000000002"/>
    <n v="58508740.968377903"/>
    <n v="8776311.1452566851"/>
    <n v="49732429.82312122"/>
    <n v="-1"/>
    <m/>
    <n v="0.4"/>
    <n v="40494.0494454"/>
    <n v="39172.089694299997"/>
    <x v="2"/>
    <n v="0.15"/>
    <x v="2"/>
    <s v="Buried"/>
    <n v="1"/>
    <n v="1"/>
    <d v="2026-03-01T00:00:00"/>
    <s v="None"/>
    <s v="Duration Doesn't Exsists"/>
    <s v="No ETA"/>
    <x v="1"/>
    <m/>
    <x v="0"/>
    <m/>
    <x v="2"/>
    <x v="2"/>
    <m/>
    <m/>
  </r>
  <r>
    <x v="84"/>
    <d v="2020-12-30T00:00:00"/>
    <x v="17"/>
    <x v="84"/>
    <x v="949"/>
    <n v="3768"/>
    <n v="1507.2"/>
    <n v="1507.2"/>
    <n v="3768"/>
    <s v="LIVE - 100% Completed"/>
    <n v="1"/>
    <n v="1507.2"/>
    <n v="55531073.872165002"/>
    <n v="8329661.0808247495"/>
    <n v="47201412.791340247"/>
    <n v="-1"/>
    <m/>
    <n v="0.4"/>
    <n v="37423.819943800001"/>
    <n v="27024.61602125"/>
    <x v="2"/>
    <n v="0.15"/>
    <x v="2"/>
    <s v="Buried"/>
    <n v="1"/>
    <n v="1"/>
    <d v="2026-03-01T00:00:00"/>
    <s v="None"/>
    <s v="Duration Doesn't Exsists"/>
    <s v="No ETA"/>
    <x v="1"/>
    <m/>
    <x v="0"/>
    <m/>
    <x v="2"/>
    <x v="2"/>
    <m/>
    <m/>
  </r>
  <r>
    <x v="84"/>
    <d v="2020-12-30T00:00:00"/>
    <x v="17"/>
    <x v="84"/>
    <x v="950"/>
    <n v="1678"/>
    <n v="671.2"/>
    <n v="671.2"/>
    <n v="1678"/>
    <s v="LIVE - 100% Completed"/>
    <n v="1"/>
    <n v="671.2"/>
    <n v="46188722.414737299"/>
    <n v="6928308.362210595"/>
    <n v="39260414.052526668"/>
    <n v="-0.5"/>
    <m/>
    <n v="0.4"/>
    <n v="29953.309582500005"/>
    <n v="26902.523146249998"/>
    <x v="2"/>
    <n v="0.15"/>
    <x v="2"/>
    <s v="Buried"/>
    <n v="1"/>
    <n v="1"/>
    <d v="2026-03-01T00:00:00"/>
    <s v="None"/>
    <s v="Duration Doesn't Exsists"/>
    <s v="No ETA"/>
    <x v="1"/>
    <m/>
    <x v="0"/>
    <m/>
    <x v="2"/>
    <x v="2"/>
    <m/>
    <m/>
  </r>
  <r>
    <x v="84"/>
    <d v="2020-12-30T00:00:00"/>
    <x v="17"/>
    <x v="84"/>
    <x v="951"/>
    <n v="4322"/>
    <n v="1728.8000000000002"/>
    <n v="1728.8000000000002"/>
    <n v="4322"/>
    <s v="LIVE - 100% Completed"/>
    <n v="1"/>
    <n v="1728.8000000000002"/>
    <n v="44742841.171654202"/>
    <n v="6711426.1757481303"/>
    <n v="38031414.995906092"/>
    <n v="-0.5"/>
    <m/>
    <n v="0.4"/>
    <n v="0"/>
    <n v="22231.582936213876"/>
    <x v="2"/>
    <n v="0.15"/>
    <x v="2"/>
    <s v="Buried"/>
    <n v="1"/>
    <n v="1"/>
    <d v="2026-03-01T00:00:00"/>
    <s v="None"/>
    <s v="Duration Doesn't Exsists"/>
    <s v="No ETA"/>
    <x v="1"/>
    <m/>
    <x v="0"/>
    <m/>
    <x v="2"/>
    <x v="2"/>
    <m/>
    <m/>
  </r>
  <r>
    <x v="84"/>
    <d v="2020-12-30T00:00:00"/>
    <x v="0"/>
    <x v="84"/>
    <x v="0"/>
    <n v="0"/>
    <n v="0"/>
    <s v="0"/>
    <s v="0"/>
    <s v="FEEDER ETC WORK - RETAIN BUDGET"/>
    <n v="0"/>
    <n v="0"/>
    <n v="39206675"/>
    <n v="19603337.5"/>
    <n v="19603337.5"/>
    <n v="0"/>
    <m/>
    <m/>
    <n v="43312.5"/>
    <n v="0"/>
    <x v="0"/>
    <n v="0.5"/>
    <x v="0"/>
    <m/>
    <n v="0"/>
    <n v="0"/>
    <d v="2026-03-01T00:00:00"/>
    <s v="None"/>
    <s v="Duration Doesn't Exsists"/>
    <s v="No ETA"/>
    <x v="0"/>
    <m/>
    <x v="0"/>
    <m/>
    <x v="0"/>
    <x v="0"/>
    <m/>
    <m/>
  </r>
  <r>
    <x v="84"/>
    <d v="2020-12-30T00:00:00"/>
    <x v="17"/>
    <x v="84"/>
    <x v="952"/>
    <n v="1520"/>
    <n v="608"/>
    <n v="608"/>
    <n v="1520"/>
    <s v="LIVE - 100% Completed"/>
    <n v="1"/>
    <n v="608"/>
    <n v="38506087.750069499"/>
    <n v="5775913.1625104249"/>
    <n v="32730174.587559074"/>
    <n v="-0.85"/>
    <m/>
    <n v="0.4"/>
    <n v="22396.719297750002"/>
    <n v="6517.1055289000005"/>
    <x v="2"/>
    <n v="0.15"/>
    <x v="2"/>
    <s v="Buried"/>
    <n v="1"/>
    <n v="1"/>
    <d v="2026-03-01T00:00:00"/>
    <s v="None"/>
    <s v="Duration Doesn't Exsists"/>
    <s v="No ETA"/>
    <x v="1"/>
    <m/>
    <x v="0"/>
    <m/>
    <x v="2"/>
    <x v="2"/>
    <m/>
    <m/>
  </r>
  <r>
    <x v="84"/>
    <d v="2020-12-30T00:00:00"/>
    <x v="17"/>
    <x v="84"/>
    <x v="953"/>
    <n v="2608"/>
    <n v="1043.2"/>
    <n v="1043.2"/>
    <n v="2608"/>
    <s v="LIVE - 100% Completed"/>
    <n v="1"/>
    <n v="1043.2"/>
    <n v="35372528.084850803"/>
    <n v="5305879.2127276203"/>
    <n v="30066648.872123156"/>
    <n v="-0.5"/>
    <m/>
    <n v="0.4"/>
    <n v="22128.251438850002"/>
    <n v="20407.3"/>
    <x v="2"/>
    <n v="0.15"/>
    <x v="2"/>
    <s v="Buried"/>
    <n v="1"/>
    <n v="1"/>
    <d v="2026-03-01T00:00:00"/>
    <s v="None"/>
    <s v="Duration Doesn't Exsists"/>
    <s v="No ETA"/>
    <x v="1"/>
    <m/>
    <x v="0"/>
    <m/>
    <x v="2"/>
    <x v="2"/>
    <m/>
    <m/>
  </r>
  <r>
    <x v="84"/>
    <d v="2020-12-30T00:00:00"/>
    <x v="17"/>
    <x v="84"/>
    <x v="954"/>
    <n v="6232"/>
    <n v="2492.8000000000002"/>
    <n v="2492.8000000000002"/>
    <n v="6232"/>
    <s v="LIVE - 100% Completed"/>
    <n v="1"/>
    <n v="2492.8000000000002"/>
    <n v="30701632.274999999"/>
    <n v="4605244.8412499996"/>
    <n v="26096387.433749996"/>
    <n v="-0.85000000000000009"/>
    <m/>
    <n v="0.4"/>
    <n v="6313.4999999999991"/>
    <n v="44773.75"/>
    <x v="1"/>
    <n v="0.15"/>
    <x v="2"/>
    <s v="Hybrid"/>
    <n v="1"/>
    <n v="1"/>
    <d v="2026-03-01T00:00:00"/>
    <s v="None"/>
    <s v="Duration Doesn't Exsists"/>
    <s v="No ETA"/>
    <x v="1"/>
    <m/>
    <x v="0"/>
    <m/>
    <x v="2"/>
    <x v="2"/>
    <m/>
    <m/>
  </r>
  <r>
    <x v="84"/>
    <d v="2020-12-30T00:00:00"/>
    <x v="17"/>
    <x v="84"/>
    <x v="955"/>
    <n v="1230"/>
    <n v="492"/>
    <n v="492"/>
    <n v="1230"/>
    <s v="LIVE - 100% Completed"/>
    <n v="1"/>
    <n v="492"/>
    <n v="27298514.574121699"/>
    <n v="4094777.1861182544"/>
    <n v="23203737.388003428"/>
    <n v="-0.5"/>
    <m/>
    <n v="0.4"/>
    <n v="17317.71430368752"/>
    <n v="12271.396699721001"/>
    <x v="2"/>
    <n v="0.15"/>
    <x v="2"/>
    <s v="Buried"/>
    <n v="1"/>
    <n v="1"/>
    <d v="2026-03-01T00:00:00"/>
    <s v="None"/>
    <s v="Duration Doesn't Exsists"/>
    <s v="No ETA"/>
    <x v="1"/>
    <m/>
    <x v="0"/>
    <m/>
    <x v="2"/>
    <x v="2"/>
    <m/>
    <m/>
  </r>
  <r>
    <x v="84"/>
    <d v="2020-12-30T00:00:00"/>
    <x v="17"/>
    <x v="84"/>
    <x v="476"/>
    <n v="4144"/>
    <n v="1657.6000000000001"/>
    <n v="1657.6000000000001"/>
    <n v="4144"/>
    <s v="LIVE - 100% Completed"/>
    <n v="1"/>
    <n v="1657.6000000000001"/>
    <n v="23641914.204999998"/>
    <n v="3546287.1307499995"/>
    <n v="20095627.074249998"/>
    <n v="-0.5"/>
    <m/>
    <n v="0.4"/>
    <n v="5651.1"/>
    <n v="34422.5"/>
    <x v="1"/>
    <n v="0.15"/>
    <x v="2"/>
    <s v="Hybrid"/>
    <n v="1"/>
    <n v="1"/>
    <d v="2026-03-01T00:00:00"/>
    <s v="None"/>
    <s v="Duration Doesn't Exsists"/>
    <s v="No ETA"/>
    <x v="1"/>
    <m/>
    <x v="0"/>
    <m/>
    <x v="2"/>
    <x v="2"/>
    <m/>
    <m/>
  </r>
  <r>
    <x v="84"/>
    <d v="2020-12-30T00:00:00"/>
    <x v="17"/>
    <x v="84"/>
    <x v="956"/>
    <n v="3480"/>
    <n v="1392"/>
    <s v="0"/>
    <s v="0"/>
    <s v="NOT LIVE - RETAIN BUDGET"/>
    <n v="0.9"/>
    <n v="1392"/>
    <n v="21941670.885000002"/>
    <n v="5156292.6579749994"/>
    <n v="16785378.227024999"/>
    <n v="-1"/>
    <m/>
    <n v="0.4"/>
    <n v="5651.1"/>
    <n v="28995"/>
    <x v="1"/>
    <n v="0.9"/>
    <x v="1"/>
    <m/>
    <n v="0.9"/>
    <n v="0.9"/>
    <d v="2026-03-01T00:00:00"/>
    <n v="0"/>
    <n v="1"/>
    <n v="-37"/>
    <x v="2"/>
    <n v="46111"/>
    <x v="5"/>
    <s v="Cable hanging is in process"/>
    <x v="4"/>
    <x v="1"/>
    <n v="1"/>
    <m/>
  </r>
  <r>
    <x v="84"/>
    <d v="2020-12-30T00:00:00"/>
    <x v="17"/>
    <x v="84"/>
    <x v="957"/>
    <n v="3950"/>
    <n v="1580"/>
    <s v="0"/>
    <s v="0"/>
    <s v="NOT LIVE - RETAIN BUDGET"/>
    <n v="0"/>
    <n v="1580"/>
    <n v="21599069.710000001"/>
    <n v="21599069.710000001"/>
    <n v="16523288.32815"/>
    <n v="-1"/>
    <m/>
    <n v="0.4"/>
    <n v="5073.7999999999993"/>
    <n v="29521.25"/>
    <x v="1"/>
    <n v="0"/>
    <x v="1"/>
    <m/>
    <n v="0"/>
    <n v="0"/>
    <d v="2026-03-01T00:00:00"/>
    <n v="61"/>
    <n v="62"/>
    <n v="24"/>
    <x v="0"/>
    <n v="46143"/>
    <x v="6"/>
    <s v="civil work completed, Pole Marking complete, ADT plan received"/>
    <x v="4"/>
    <x v="1"/>
    <n v="1"/>
    <m/>
  </r>
  <r>
    <x v="84"/>
    <d v="2020-12-30T00:00:00"/>
    <x v="17"/>
    <x v="84"/>
    <x v="958"/>
    <n v="3824"/>
    <n v="1529.6000000000001"/>
    <n v="1529.6000000000001"/>
    <n v="3824"/>
    <s v="LIVE - 100% Completed"/>
    <n v="1"/>
    <n v="1529.6000000000001"/>
    <n v="21039940.385000002"/>
    <n v="3155991.0577500002"/>
    <n v="17883949.327249996"/>
    <n v="-0.5"/>
    <m/>
    <n v="0.4"/>
    <n v="5609.7"/>
    <n v="23622.5"/>
    <x v="1"/>
    <n v="0.15"/>
    <x v="2"/>
    <s v="Hybrid"/>
    <n v="1"/>
    <n v="1"/>
    <d v="2026-03-01T00:00:00"/>
    <s v="None"/>
    <s v="Duration Doesn't Exsists"/>
    <s v="No ETA"/>
    <x v="1"/>
    <m/>
    <x v="0"/>
    <s v="ADT Plan Received, Cable Hanging in process"/>
    <x v="2"/>
    <x v="2"/>
    <m/>
    <m/>
  </r>
  <r>
    <x v="84"/>
    <d v="2020-12-30T00:00:00"/>
    <x v="17"/>
    <x v="84"/>
    <x v="959"/>
    <n v="722"/>
    <n v="288.8"/>
    <n v="288.8"/>
    <n v="722"/>
    <s v="LIVE - 100% Completed"/>
    <n v="1"/>
    <n v="288.8"/>
    <n v="20330444.4572579"/>
    <n v="3049566.6685886849"/>
    <n v="17280877.788669225"/>
    <n v="-1"/>
    <m/>
    <n v="0.4"/>
    <n v="12045.667798159553"/>
    <n v="7724.5148317996263"/>
    <x v="2"/>
    <n v="0.15"/>
    <x v="2"/>
    <s v="Buried"/>
    <n v="1"/>
    <n v="1"/>
    <d v="2026-03-01T00:00:00"/>
    <s v="None"/>
    <s v="Duration Doesn't Exsists"/>
    <s v="No ETA"/>
    <x v="1"/>
    <m/>
    <x v="0"/>
    <m/>
    <x v="2"/>
    <x v="2"/>
    <m/>
    <m/>
  </r>
  <r>
    <x v="84"/>
    <d v="2020-12-30T00:00:00"/>
    <x v="17"/>
    <x v="84"/>
    <x v="960"/>
    <n v="2714"/>
    <n v="1085.6000000000001"/>
    <s v="0"/>
    <s v="0"/>
    <s v="NOT LIVE - RETAIN BUDGET"/>
    <n v="0"/>
    <n v="1085.6000000000001"/>
    <n v="19895078.32"/>
    <n v="19895078.32"/>
    <n v="15219734.914800001"/>
    <n v="-0.5"/>
    <m/>
    <n v="0.4"/>
    <n v="5138.2"/>
    <n v="0"/>
    <x v="1"/>
    <n v="0"/>
    <x v="1"/>
    <m/>
    <n v="0"/>
    <n v="0"/>
    <d v="2026-03-01T00:00:00"/>
    <n v="61"/>
    <n v="62"/>
    <n v="24"/>
    <x v="0"/>
    <n v="46143"/>
    <x v="6"/>
    <s v="civil work completed, Pole Marking complete, ADT plan received"/>
    <x v="4"/>
    <x v="1"/>
    <n v="1"/>
    <m/>
  </r>
  <r>
    <x v="84"/>
    <d v="2020-12-30T00:00:00"/>
    <x v="17"/>
    <x v="84"/>
    <x v="961"/>
    <n v="3502"/>
    <n v="1400.8000000000002"/>
    <s v="0"/>
    <s v="0"/>
    <s v="NOT LIVE - RETAIN BUDGET"/>
    <n v="0.8"/>
    <n v="1400.8000000000002"/>
    <n v="19626958.875"/>
    <n v="6280626.8399999989"/>
    <n v="13346332.035"/>
    <n v="-1"/>
    <m/>
    <n v="0.4"/>
    <n v="5411.9"/>
    <n v="0"/>
    <x v="1"/>
    <n v="0.8"/>
    <x v="1"/>
    <m/>
    <n v="0.8"/>
    <n v="0.8"/>
    <d v="2026-03-01T00:00:00"/>
    <n v="92"/>
    <n v="93"/>
    <n v="55"/>
    <x v="2"/>
    <n v="46174"/>
    <x v="7"/>
    <s v="civil work completed (Pole marking done waiting FOR ADT Plan)"/>
    <x v="4"/>
    <x v="1"/>
    <n v="1"/>
    <m/>
  </r>
  <r>
    <x v="84"/>
    <d v="2020-12-30T00:00:00"/>
    <x v="17"/>
    <x v="84"/>
    <x v="962"/>
    <n v="3292"/>
    <n v="1316.8000000000002"/>
    <n v="1316.8000000000002"/>
    <n v="3292"/>
    <s v="LIVE - 100% Completed"/>
    <n v="1"/>
    <n v="1316.8000000000002"/>
    <n v="19311505.067284901"/>
    <n v="2896725.7600927348"/>
    <n v="16414779.307192162"/>
    <n v="-1"/>
    <m/>
    <n v="0.4"/>
    <n v="6153.04"/>
    <n v="21387.258189266489"/>
    <x v="1"/>
    <n v="0.15"/>
    <x v="2"/>
    <s v="Hybrid"/>
    <n v="1"/>
    <n v="1"/>
    <d v="2026-03-01T00:00:00"/>
    <s v="None"/>
    <s v="Duration Doesn't Exsists"/>
    <s v="No ETA"/>
    <x v="1"/>
    <m/>
    <x v="0"/>
    <m/>
    <x v="2"/>
    <x v="2"/>
    <m/>
    <m/>
  </r>
  <r>
    <x v="84"/>
    <d v="2020-12-30T00:00:00"/>
    <x v="17"/>
    <x v="84"/>
    <x v="963"/>
    <n v="3376"/>
    <n v="1350.4"/>
    <n v="1350.4"/>
    <n v="3376"/>
    <s v="LIVE - 100% Completed"/>
    <n v="1"/>
    <n v="1350.4"/>
    <n v="18246117.395"/>
    <n v="2736917.6092499997"/>
    <n v="15509199.78575"/>
    <n v="-0.85000000000000009"/>
    <m/>
    <n v="0.4"/>
    <n v="5655.7"/>
    <n v="21146.25"/>
    <x v="1"/>
    <n v="0.15"/>
    <x v="2"/>
    <s v="Hybrid"/>
    <n v="1"/>
    <n v="1"/>
    <d v="2026-03-01T00:00:00"/>
    <s v="None"/>
    <s v="Duration Doesn't Exsists"/>
    <s v="No ETA"/>
    <x v="1"/>
    <m/>
    <x v="0"/>
    <m/>
    <x v="2"/>
    <x v="2"/>
    <m/>
    <m/>
  </r>
  <r>
    <x v="84"/>
    <d v="2020-12-30T00:00:00"/>
    <x v="17"/>
    <x v="84"/>
    <x v="964"/>
    <n v="3022"/>
    <n v="1208.8"/>
    <n v="1208.8"/>
    <n v="3022"/>
    <s v="LIVE - 100% Completed"/>
    <n v="1"/>
    <n v="1208.8"/>
    <n v="17816932.93"/>
    <n v="2672539.9394999999"/>
    <n v="15144392.990499999"/>
    <n v="-0.85"/>
    <m/>
    <n v="0.4"/>
    <n v="4112.3999999999996"/>
    <n v="0"/>
    <x v="1"/>
    <n v="0.15"/>
    <x v="2"/>
    <s v="Hybrid"/>
    <n v="1"/>
    <n v="1"/>
    <d v="2026-03-01T00:00:00"/>
    <s v="None"/>
    <s v="Duration Doesn't Exsists"/>
    <s v="No ETA"/>
    <x v="1"/>
    <m/>
    <x v="0"/>
    <m/>
    <x v="2"/>
    <x v="2"/>
    <m/>
    <m/>
  </r>
  <r>
    <x v="84"/>
    <d v="2020-12-30T00:00:00"/>
    <x v="17"/>
    <x v="84"/>
    <x v="64"/>
    <n v="1248"/>
    <n v="499.20000000000005"/>
    <n v="499.20000000000005"/>
    <n v="1248"/>
    <s v="LIVE - 100% Completed"/>
    <n v="1"/>
    <n v="499.20000000000005"/>
    <n v="17792789.954999998"/>
    <n v="2668918.4932499998"/>
    <n v="15123871.461749999"/>
    <n v="-1"/>
    <m/>
    <n v="0.4"/>
    <n v="9119.5"/>
    <n v="16572.5"/>
    <x v="1"/>
    <n v="0.15"/>
    <x v="2"/>
    <s v="Hybrid"/>
    <n v="1"/>
    <n v="1"/>
    <d v="2026-03-01T00:00:00"/>
    <s v="None"/>
    <s v="Duration Doesn't Exsists"/>
    <s v="No ETA"/>
    <x v="1"/>
    <m/>
    <x v="0"/>
    <m/>
    <x v="2"/>
    <x v="2"/>
    <m/>
    <m/>
  </r>
  <r>
    <x v="84"/>
    <d v="2020-12-30T00:00:00"/>
    <x v="17"/>
    <x v="84"/>
    <x v="965"/>
    <n v="2096"/>
    <n v="838.40000000000009"/>
    <s v="0"/>
    <s v="0"/>
    <s v="NOT LIVE - RETAIN BUDGET"/>
    <n v="0"/>
    <n v="838.40000000000009"/>
    <n v="17191720.405000001"/>
    <n v="17191720.405000001"/>
    <n v="0"/>
    <n v="-1"/>
    <m/>
    <n v="0.4"/>
    <n v="6787.2999999999993"/>
    <n v="18760"/>
    <x v="1"/>
    <n v="0"/>
    <x v="1"/>
    <m/>
    <n v="0"/>
    <n v="0"/>
    <d v="2026-03-01T00:00:00"/>
    <n v="92"/>
    <n v="93"/>
    <n v="55"/>
    <x v="0"/>
    <n v="46174"/>
    <x v="7"/>
    <s v="Hold Due to Metro Project"/>
    <x v="7"/>
    <x v="1"/>
    <n v="2"/>
    <m/>
  </r>
  <r>
    <x v="84"/>
    <d v="2020-12-30T00:00:00"/>
    <x v="17"/>
    <x v="84"/>
    <x v="966"/>
    <n v="4278"/>
    <n v="1711.2"/>
    <n v="1711.2"/>
    <n v="4278"/>
    <s v="LIVE - 100% Completed"/>
    <n v="1"/>
    <n v="1711.2"/>
    <n v="17075825.690000001"/>
    <n v="2561373.8535000002"/>
    <n v="14514451.8365"/>
    <n v="-1"/>
    <m/>
    <n v="0.4"/>
    <n v="3459.2"/>
    <n v="22673.75"/>
    <x v="1"/>
    <n v="0.15"/>
    <x v="2"/>
    <s v="Hybrid"/>
    <n v="1"/>
    <n v="1"/>
    <d v="2026-03-01T00:00:00"/>
    <s v="None"/>
    <s v="Duration Doesn't Exsists"/>
    <s v="No ETA"/>
    <x v="1"/>
    <m/>
    <x v="0"/>
    <m/>
    <x v="2"/>
    <x v="2"/>
    <m/>
    <m/>
  </r>
  <r>
    <x v="84"/>
    <d v="2020-12-30T00:00:00"/>
    <x v="17"/>
    <x v="84"/>
    <x v="967"/>
    <n v="1706"/>
    <n v="682.40000000000009"/>
    <n v="682.40000000000009"/>
    <n v="1706"/>
    <s v="LIVE - 100% Completed"/>
    <n v="1"/>
    <n v="682.40000000000009"/>
    <n v="15218766.4573605"/>
    <n v="2282814.9686040748"/>
    <n v="12935951.488756401"/>
    <n v="-0.85"/>
    <m/>
    <n v="0.4"/>
    <n v="6565.41"/>
    <n v="13851.408618850113"/>
    <x v="1"/>
    <n v="0.15"/>
    <x v="2"/>
    <s v="Hybrid"/>
    <n v="1"/>
    <n v="1"/>
    <d v="2026-03-01T00:00:00"/>
    <s v="None"/>
    <s v="Duration Doesn't Exsists"/>
    <s v="No ETA"/>
    <x v="1"/>
    <m/>
    <x v="0"/>
    <m/>
    <x v="2"/>
    <x v="2"/>
    <m/>
    <m/>
  </r>
  <r>
    <x v="84"/>
    <d v="2020-12-30T00:00:00"/>
    <x v="17"/>
    <x v="84"/>
    <x v="968"/>
    <n v="2012"/>
    <n v="804.80000000000007"/>
    <n v="804.80000000000007"/>
    <n v="2012"/>
    <s v="LIVE - 100% Completed"/>
    <n v="1"/>
    <n v="804.80000000000007"/>
    <n v="14651256.529999999"/>
    <n v="2197688.4794999999"/>
    <n v="12453568.0505"/>
    <n v="-1"/>
    <m/>
    <n v="0.4"/>
    <n v="5681"/>
    <n v="17158.75"/>
    <x v="1"/>
    <n v="0.15"/>
    <x v="2"/>
    <s v="Hybrid"/>
    <n v="1"/>
    <n v="1"/>
    <d v="2026-03-01T00:00:00"/>
    <s v="None"/>
    <s v="Duration Doesn't Exsists"/>
    <s v="No ETA"/>
    <x v="1"/>
    <m/>
    <x v="0"/>
    <s v="Area Merged with P-3"/>
    <x v="2"/>
    <x v="2"/>
    <m/>
    <m/>
  </r>
  <r>
    <x v="84"/>
    <d v="2020-12-30T00:00:00"/>
    <x v="17"/>
    <x v="84"/>
    <x v="969"/>
    <n v="1774"/>
    <n v="709.6"/>
    <n v="709.6"/>
    <n v="1774"/>
    <s v="LIVE - 100% Completed"/>
    <n v="1"/>
    <n v="709.6"/>
    <n v="12865111.9958883"/>
    <n v="1929766.7993832449"/>
    <n v="10935345.196505068"/>
    <n v="-1"/>
    <m/>
    <n v="0.4"/>
    <n v="4811.97"/>
    <n v="13676.888726567247"/>
    <x v="1"/>
    <n v="0.15"/>
    <x v="2"/>
    <s v="Hybrid"/>
    <n v="1"/>
    <n v="1"/>
    <d v="2026-03-01T00:00:00"/>
    <s v="None"/>
    <s v="Duration Doesn't Exsists"/>
    <s v="No ETA"/>
    <x v="1"/>
    <m/>
    <x v="0"/>
    <m/>
    <x v="2"/>
    <x v="2"/>
    <m/>
    <m/>
  </r>
  <r>
    <x v="84"/>
    <d v="2020-12-30T00:00:00"/>
    <x v="17"/>
    <x v="84"/>
    <x v="970"/>
    <n v="1586"/>
    <n v="634.40000000000009"/>
    <n v="634.40000000000009"/>
    <n v="1586"/>
    <s v="LIVE - 100% Completed"/>
    <n v="1"/>
    <n v="634.40000000000009"/>
    <n v="12397330.98"/>
    <n v="1859599.6470000001"/>
    <n v="10537731.333000001"/>
    <n v="-1"/>
    <m/>
    <n v="0.4"/>
    <n v="4241.2"/>
    <n v="0"/>
    <x v="1"/>
    <n v="0.15"/>
    <x v="2"/>
    <s v="Hybrid"/>
    <n v="1"/>
    <n v="1"/>
    <d v="2026-03-01T00:00:00"/>
    <s v="None"/>
    <s v="Duration Doesn't Exsists"/>
    <s v="No ETA"/>
    <x v="1"/>
    <m/>
    <x v="0"/>
    <m/>
    <x v="2"/>
    <x v="2"/>
    <m/>
    <m/>
  </r>
  <r>
    <x v="84"/>
    <d v="2020-12-30T00:00:00"/>
    <x v="17"/>
    <x v="84"/>
    <x v="971"/>
    <n v="1492"/>
    <n v="596.80000000000007"/>
    <n v="596.80000000000007"/>
    <n v="1492"/>
    <s v="LIVE - 100% Completed"/>
    <n v="1"/>
    <n v="596.80000000000007"/>
    <n v="11012079.33"/>
    <n v="1651811.8995000001"/>
    <n v="9360267.4305000007"/>
    <n v="-1"/>
    <m/>
    <n v="0.4"/>
    <n v="2541.5"/>
    <n v="14683.75"/>
    <x v="1"/>
    <n v="0.15"/>
    <x v="2"/>
    <s v="Hybrid"/>
    <n v="1"/>
    <n v="1"/>
    <d v="2026-03-01T00:00:00"/>
    <s v="None"/>
    <s v="Duration Doesn't Exsists"/>
    <s v="No ETA"/>
    <x v="1"/>
    <m/>
    <x v="0"/>
    <m/>
    <x v="2"/>
    <x v="2"/>
    <m/>
    <m/>
  </r>
  <r>
    <x v="84"/>
    <d v="2020-12-30T00:00:00"/>
    <x v="17"/>
    <x v="84"/>
    <x v="972"/>
    <n v="598"/>
    <n v="239.20000000000002"/>
    <n v="239.20000000000002"/>
    <n v="598"/>
    <s v="LIVE - 100% Completed"/>
    <n v="1"/>
    <n v="239.20000000000002"/>
    <n v="10984948.158377999"/>
    <n v="1647742.2237566998"/>
    <n v="9337205.9346212987"/>
    <n v="-0.85"/>
    <m/>
    <n v="0.4"/>
    <n v="6222.1047366999992"/>
    <n v="6763.1573225000002"/>
    <x v="1"/>
    <n v="0.15"/>
    <x v="2"/>
    <s v="Hybrid"/>
    <n v="1"/>
    <n v="1"/>
    <d v="2026-03-01T00:00:00"/>
    <s v="None"/>
    <s v="Duration Doesn't Exsists"/>
    <s v="No ETA"/>
    <x v="1"/>
    <m/>
    <x v="0"/>
    <m/>
    <x v="2"/>
    <x v="2"/>
    <m/>
    <m/>
  </r>
  <r>
    <x v="84"/>
    <d v="2020-12-30T00:00:00"/>
    <x v="17"/>
    <x v="84"/>
    <x v="973"/>
    <n v="278"/>
    <n v="111.2"/>
    <n v="111.2"/>
    <n v="278"/>
    <s v="LIVE - 100% Completed"/>
    <n v="1"/>
    <n v="111.2"/>
    <n v="7377581.9883808196"/>
    <n v="1106637.298257123"/>
    <n v="6270944.6901237005"/>
    <n v="-1"/>
    <m/>
    <n v="0.4"/>
    <n v="5118.3405441001096"/>
    <n v="3376.8755037963974"/>
    <x v="2"/>
    <n v="0.15"/>
    <x v="2"/>
    <s v="Buried"/>
    <n v="1"/>
    <n v="1"/>
    <d v="2026-03-01T00:00:00"/>
    <s v="None"/>
    <s v="Duration Doesn't Exsists"/>
    <s v="No ETA"/>
    <x v="1"/>
    <m/>
    <x v="0"/>
    <m/>
    <x v="2"/>
    <x v="2"/>
    <m/>
    <m/>
  </r>
  <r>
    <x v="84"/>
    <d v="2020-12-30T00:00:00"/>
    <x v="17"/>
    <x v="84"/>
    <x v="974"/>
    <n v="636"/>
    <n v="254.4"/>
    <n v="254.4"/>
    <n v="636"/>
    <s v="LIVE - 100% Completed"/>
    <n v="1"/>
    <n v="254.4"/>
    <n v="6806252.48411093"/>
    <n v="1020937.8726166395"/>
    <n v="5785314.6114942906"/>
    <n v="-1"/>
    <m/>
    <n v="0.4"/>
    <n v="3037.69"/>
    <n v="1518.8453350999998"/>
    <x v="1"/>
    <n v="0.15"/>
    <x v="2"/>
    <s v="Hybrid"/>
    <n v="1"/>
    <n v="1"/>
    <d v="2026-03-01T00:00:00"/>
    <s v="None"/>
    <s v="Duration Doesn't Exsists"/>
    <s v="No ETA"/>
    <x v="1"/>
    <m/>
    <x v="0"/>
    <m/>
    <x v="2"/>
    <x v="2"/>
    <m/>
    <m/>
  </r>
  <r>
    <x v="84"/>
    <d v="2020-12-30T00:00:00"/>
    <x v="17"/>
    <x v="84"/>
    <x v="975"/>
    <n v="492"/>
    <n v="196.8"/>
    <n v="196.8"/>
    <n v="492"/>
    <s v="LIVE - 100% Completed"/>
    <n v="1"/>
    <n v="196.8"/>
    <n v="6719191.7721250001"/>
    <n v="1007878.76581875"/>
    <n v="5711313.0063062496"/>
    <n v="-0.5"/>
    <m/>
    <n v="0.4"/>
    <n v="2142.8000000000002"/>
    <n v="3517.25252125"/>
    <x v="2"/>
    <n v="0.15"/>
    <x v="2"/>
    <s v="Buried"/>
    <n v="1"/>
    <n v="1"/>
    <d v="2026-03-01T00:00:00"/>
    <s v="None"/>
    <s v="Duration Doesn't Exsists"/>
    <s v="No ETA"/>
    <x v="1"/>
    <m/>
    <x v="0"/>
    <m/>
    <x v="2"/>
    <x v="2"/>
    <m/>
    <m/>
  </r>
  <r>
    <x v="84"/>
    <d v="2020-12-30T00:00:00"/>
    <x v="0"/>
    <x v="84"/>
    <x v="17"/>
    <n v="0"/>
    <n v="0"/>
    <s v="0"/>
    <s v="0"/>
    <s v="FEEDER ETC WORK - RETAIN BUDGET"/>
    <n v="0"/>
    <n v="0"/>
    <n v="6262500"/>
    <n v="3131250"/>
    <n v="3131250"/>
    <n v="-1"/>
    <m/>
    <m/>
    <m/>
    <n v="0"/>
    <x v="0"/>
    <n v="0.5"/>
    <x v="0"/>
    <m/>
    <n v="0"/>
    <n v="0"/>
    <d v="2026-03-01T00:00:00"/>
    <s v="None"/>
    <s v="Duration Doesn't Exsists"/>
    <s v="No ETA"/>
    <x v="0"/>
    <m/>
    <x v="0"/>
    <m/>
    <x v="0"/>
    <x v="0"/>
    <m/>
    <m/>
  </r>
  <r>
    <x v="84"/>
    <d v="2020-12-30T00:00:00"/>
    <x v="17"/>
    <x v="84"/>
    <x v="976"/>
    <n v="594"/>
    <n v="237.60000000000002"/>
    <n v="237.60000000000002"/>
    <n v="594"/>
    <s v="LIVE - 100% Completed"/>
    <n v="1"/>
    <n v="237.60000000000002"/>
    <n v="6125077.7097491901"/>
    <n v="918761.65646237845"/>
    <n v="5206316.0532868132"/>
    <n v="-0.85000000000000009"/>
    <m/>
    <n v="0.4"/>
    <n v="1936.1726890479647"/>
    <n v="5066.0685471755005"/>
    <x v="1"/>
    <n v="0.15"/>
    <x v="2"/>
    <s v="Hybrid"/>
    <n v="1"/>
    <n v="1"/>
    <d v="2026-03-01T00:00:00"/>
    <s v="None"/>
    <s v="Duration Doesn't Exsists"/>
    <s v="No ETA"/>
    <x v="1"/>
    <m/>
    <x v="0"/>
    <m/>
    <x v="2"/>
    <x v="2"/>
    <m/>
    <m/>
  </r>
  <r>
    <x v="84"/>
    <d v="2020-12-30T00:00:00"/>
    <x v="17"/>
    <x v="84"/>
    <x v="977"/>
    <n v="442"/>
    <n v="176.8"/>
    <n v="176.8"/>
    <n v="442"/>
    <s v="LIVE - 100% Completed"/>
    <n v="1"/>
    <n v="176.8"/>
    <n v="4874990.6821250003"/>
    <n v="731248.60231875"/>
    <n v="4143742.0798062501"/>
    <n v="-0.85000000000000009"/>
    <m/>
    <n v="0.4"/>
    <n v="1270.5"/>
    <n v="3517.25252125"/>
    <x v="1"/>
    <n v="0.15"/>
    <x v="2"/>
    <s v="Hybrid"/>
    <n v="1"/>
    <n v="1"/>
    <d v="2026-03-01T00:00:00"/>
    <s v="None"/>
    <s v="Duration Doesn't Exsists"/>
    <s v="No ETA"/>
    <x v="1"/>
    <m/>
    <x v="0"/>
    <m/>
    <x v="2"/>
    <x v="2"/>
    <m/>
    <m/>
  </r>
  <r>
    <x v="84"/>
    <d v="2020-12-30T00:00:00"/>
    <x v="17"/>
    <x v="84"/>
    <x v="978"/>
    <n v="96"/>
    <n v="38.400000000000006"/>
    <n v="38.400000000000006"/>
    <n v="96"/>
    <s v="LIVE - 100% Completed"/>
    <n v="1"/>
    <n v="38.400000000000006"/>
    <n v="4862657.4787285896"/>
    <n v="729398.62180928839"/>
    <n v="4133258.8569192989"/>
    <n v="-1"/>
    <m/>
    <n v="0.4"/>
    <n v="0"/>
    <n v="988.92132366666692"/>
    <x v="2"/>
    <n v="0.15"/>
    <x v="2"/>
    <s v="Buried"/>
    <n v="1"/>
    <n v="1"/>
    <d v="2026-03-01T00:00:00"/>
    <s v="None"/>
    <s v="Duration Doesn't Exsists"/>
    <s v="No ETA"/>
    <x v="1"/>
    <m/>
    <x v="0"/>
    <m/>
    <x v="2"/>
    <x v="2"/>
    <m/>
    <m/>
  </r>
  <r>
    <x v="84"/>
    <d v="2020-12-30T00:00:00"/>
    <x v="17"/>
    <x v="84"/>
    <x v="979"/>
    <n v="388"/>
    <n v="155.20000000000002"/>
    <n v="155.20000000000002"/>
    <n v="388"/>
    <s v="LIVE - 100% Completed"/>
    <n v="1"/>
    <n v="155.20000000000002"/>
    <n v="4794235.3527015699"/>
    <n v="719135.30290523544"/>
    <n v="4075100.0497963349"/>
    <n v="-1"/>
    <m/>
    <n v="0.4"/>
    <n v="1515.36"/>
    <n v="1557.6819551183501"/>
    <x v="1"/>
    <n v="0.15"/>
    <x v="2"/>
    <s v="Arial"/>
    <n v="1"/>
    <n v="1"/>
    <d v="2026-03-01T00:00:00"/>
    <s v="None"/>
    <s v="Duration Doesn't Exsists"/>
    <s v="No ETA"/>
    <x v="1"/>
    <m/>
    <x v="0"/>
    <m/>
    <x v="2"/>
    <x v="2"/>
    <m/>
    <m/>
  </r>
  <r>
    <x v="84"/>
    <d v="2020-12-30T00:00:00"/>
    <x v="17"/>
    <x v="84"/>
    <x v="980"/>
    <n v="440"/>
    <n v="176"/>
    <n v="176"/>
    <n v="440"/>
    <s v="LIVE - 100% Completed"/>
    <n v="1"/>
    <n v="176"/>
    <n v="4164351.2157383901"/>
    <n v="624652.68236075854"/>
    <n v="3539698.5333776316"/>
    <n v="-0.85"/>
    <m/>
    <n v="0.4"/>
    <n v="1672.43"/>
    <n v="836.21626929999991"/>
    <x v="1"/>
    <n v="0.15"/>
    <x v="2"/>
    <s v="Hybrid"/>
    <n v="1"/>
    <n v="1"/>
    <d v="2026-03-01T00:00:00"/>
    <s v="None"/>
    <s v="Duration Doesn't Exsists"/>
    <s v="No ETA"/>
    <x v="1"/>
    <m/>
    <x v="0"/>
    <m/>
    <x v="2"/>
    <x v="2"/>
    <m/>
    <m/>
  </r>
  <r>
    <x v="84"/>
    <d v="2020-12-30T00:00:00"/>
    <x v="0"/>
    <x v="84"/>
    <x v="266"/>
    <n v="0"/>
    <n v="0"/>
    <s v="0"/>
    <s v="0"/>
    <s v="FEEDER ETC WORK - RETAIN BUDGET"/>
    <n v="0"/>
    <n v="0"/>
    <n v="1070000"/>
    <n v="535000"/>
    <n v="535000"/>
    <n v="-1"/>
    <m/>
    <m/>
    <n v="0"/>
    <n v="0"/>
    <x v="0"/>
    <n v="0.5"/>
    <x v="0"/>
    <m/>
    <n v="0"/>
    <n v="0"/>
    <d v="2026-03-01T00:00:00"/>
    <s v="None"/>
    <s v="Duration Doesn't Exsists"/>
    <s v="No ETA"/>
    <x v="0"/>
    <m/>
    <x v="0"/>
    <m/>
    <x v="0"/>
    <x v="0"/>
    <m/>
    <m/>
  </r>
  <r>
    <x v="85"/>
    <d v="2022-12-29T00:00:00"/>
    <x v="4"/>
    <x v="85"/>
    <x v="981"/>
    <n v="2248"/>
    <n v="1124"/>
    <s v="0"/>
    <s v="0"/>
    <s v="NOT LIVE - RETAIN BUDGET"/>
    <n v="0"/>
    <n v="1124"/>
    <n v="21107233.8366578"/>
    <n v="21107233.8366578"/>
    <n v="0"/>
    <n v="-1"/>
    <m/>
    <n v="0.5"/>
    <n v="3421.6330605208627"/>
    <n v="15496.943241549277"/>
    <x v="1"/>
    <n v="0"/>
    <x v="1"/>
    <m/>
    <n v="0"/>
    <n v="0"/>
    <d v="2026-03-01T00:00:00"/>
    <s v="None"/>
    <s v="Duration Doesn't Exsists"/>
    <s v="No ETA"/>
    <x v="0"/>
    <s v="Not Given By BUH"/>
    <x v="4"/>
    <s v="Need to retain"/>
    <x v="1"/>
    <x v="1"/>
    <n v="1"/>
    <m/>
  </r>
  <r>
    <x v="85"/>
    <d v="2022-12-29T00:00:00"/>
    <x v="0"/>
    <x v="85"/>
    <x v="0"/>
    <n v="0"/>
    <n v="0"/>
    <s v="0"/>
    <s v="0"/>
    <s v="FEEDER ETC WORK - RETAIN BUDGET"/>
    <n v="0"/>
    <n v="0"/>
    <n v="19217000"/>
    <n v="9608500"/>
    <n v="9608500"/>
    <n v="0"/>
    <m/>
    <m/>
    <n v="16200"/>
    <n v="0"/>
    <x v="0"/>
    <n v="0.5"/>
    <x v="0"/>
    <m/>
    <n v="0"/>
    <n v="0"/>
    <d v="2026-03-01T00:00:00"/>
    <s v="None"/>
    <s v="Duration Doesn't Exsists"/>
    <s v="No ETA"/>
    <x v="0"/>
    <m/>
    <x v="0"/>
    <m/>
    <x v="0"/>
    <x v="0"/>
    <m/>
    <m/>
  </r>
  <r>
    <x v="85"/>
    <d v="2022-12-29T00:00:00"/>
    <x v="4"/>
    <x v="85"/>
    <x v="982"/>
    <n v="720"/>
    <n v="360"/>
    <n v="360"/>
    <n v="720"/>
    <s v="LIVE - 100% Completed"/>
    <n v="1"/>
    <n v="360"/>
    <n v="14316329.2575227"/>
    <n v="2147449.3886284051"/>
    <n v="12168879.868894335"/>
    <n v="-0.68"/>
    <m/>
    <n v="0.5"/>
    <n v="4966.9037500000004"/>
    <n v="9007.5136487499949"/>
    <x v="1"/>
    <n v="0.15"/>
    <x v="2"/>
    <s v="Hybrid"/>
    <n v="1"/>
    <n v="1"/>
    <d v="2026-03-01T00:00:00"/>
    <s v="None"/>
    <s v="Duration Doesn't Exsists"/>
    <s v="No ETA"/>
    <x v="1"/>
    <m/>
    <x v="0"/>
    <m/>
    <x v="2"/>
    <x v="2"/>
    <m/>
    <m/>
  </r>
  <r>
    <x v="85"/>
    <d v="2022-12-29T00:00:00"/>
    <x v="4"/>
    <x v="85"/>
    <x v="905"/>
    <n v="1302"/>
    <n v="651"/>
    <n v="651"/>
    <n v="1302"/>
    <s v="LIVE - 100% Completed"/>
    <n v="1"/>
    <n v="651"/>
    <n v="12456480.7294787"/>
    <n v="1868472.109421805"/>
    <n v="10588008.620056937"/>
    <n v="-1"/>
    <m/>
    <n v="0.5"/>
    <n v="2277"/>
    <n v="11012.572280749997"/>
    <x v="1"/>
    <n v="0.15"/>
    <x v="2"/>
    <s v="Hybrid"/>
    <n v="1"/>
    <n v="1"/>
    <d v="2026-03-01T00:00:00"/>
    <s v="None"/>
    <s v="Duration Doesn't Exsists"/>
    <s v="No ETA"/>
    <x v="1"/>
    <m/>
    <x v="0"/>
    <s v="partial live"/>
    <x v="2"/>
    <x v="2"/>
    <m/>
    <m/>
  </r>
  <r>
    <x v="85"/>
    <d v="2022-12-29T00:00:00"/>
    <x v="4"/>
    <x v="85"/>
    <x v="983"/>
    <n v="548"/>
    <n v="274"/>
    <n v="274"/>
    <n v="548"/>
    <s v="LIVE - 100% Completed"/>
    <n v="1"/>
    <n v="274"/>
    <n v="11653658.763958201"/>
    <n v="1748048.81459373"/>
    <n v="9905609.9493644387"/>
    <n v="0"/>
    <m/>
    <n v="0.5"/>
    <n v="3359.4734218847179"/>
    <n v="7242.805279410768"/>
    <x v="1"/>
    <n v="0.15"/>
    <x v="2"/>
    <s v="Hybrid"/>
    <n v="1"/>
    <n v="1"/>
    <d v="2026-03-01T00:00:00"/>
    <s v="None"/>
    <s v="Duration Doesn't Exsists"/>
    <s v="No ETA"/>
    <x v="1"/>
    <m/>
    <x v="0"/>
    <m/>
    <x v="2"/>
    <x v="2"/>
    <m/>
    <m/>
  </r>
  <r>
    <x v="85"/>
    <d v="2022-12-29T00:00:00"/>
    <x v="4"/>
    <x v="85"/>
    <x v="984"/>
    <n v="326"/>
    <n v="163"/>
    <n v="163"/>
    <n v="326"/>
    <s v="LIVE - 100% Completed"/>
    <n v="1"/>
    <n v="163"/>
    <n v="8178330.6331519997"/>
    <n v="1226749.5949728"/>
    <n v="6951581.0381792001"/>
    <n v="-1"/>
    <m/>
    <n v="0.5"/>
    <n v="2164.2999999999997"/>
    <n v="7686.2929824000003"/>
    <x v="1"/>
    <n v="0.15"/>
    <x v="2"/>
    <s v="Hybrid"/>
    <n v="1"/>
    <n v="1"/>
    <d v="2026-03-01T00:00:00"/>
    <s v="None"/>
    <s v="Duration Doesn't Exsists"/>
    <s v="No ETA"/>
    <x v="1"/>
    <m/>
    <x v="0"/>
    <m/>
    <x v="2"/>
    <x v="2"/>
    <m/>
    <m/>
  </r>
  <r>
    <x v="85"/>
    <d v="2022-12-29T00:00:00"/>
    <x v="4"/>
    <x v="85"/>
    <x v="985"/>
    <n v="352"/>
    <n v="176"/>
    <n v="176"/>
    <n v="352"/>
    <s v="LIVE - 100% Completed"/>
    <n v="1"/>
    <n v="176"/>
    <n v="7713828.9002155298"/>
    <n v="1157074.3350323294"/>
    <n v="6556754.5651831999"/>
    <n v="0"/>
    <m/>
    <n v="0.5"/>
    <n v="2213.1107241999994"/>
    <n v="3632.9797980500007"/>
    <x v="1"/>
    <n v="0.15"/>
    <x v="2"/>
    <s v="Hybrid"/>
    <n v="1"/>
    <n v="1"/>
    <d v="2026-03-01T00:00:00"/>
    <s v="None"/>
    <s v="Duration Doesn't Exsists"/>
    <s v="No ETA"/>
    <x v="1"/>
    <m/>
    <x v="0"/>
    <m/>
    <x v="2"/>
    <x v="2"/>
    <m/>
    <m/>
  </r>
  <r>
    <x v="85"/>
    <d v="2022-12-29T00:00:00"/>
    <x v="4"/>
    <x v="85"/>
    <x v="986"/>
    <n v="768"/>
    <n v="384"/>
    <n v="384"/>
    <n v="768"/>
    <s v="LIVE - 100% Completed"/>
    <n v="1"/>
    <n v="384"/>
    <n v="6882564.7834751504"/>
    <n v="1032384.7175212725"/>
    <n v="5850180.0659538768"/>
    <n v="0"/>
    <m/>
    <n v="0.5"/>
    <n v="1465.5150580000002"/>
    <n v="4859.8000610499994"/>
    <x v="1"/>
    <n v="0.15"/>
    <x v="2"/>
    <s v="Hybrid"/>
    <n v="1"/>
    <n v="1"/>
    <d v="2026-03-01T00:00:00"/>
    <s v="None"/>
    <s v="Duration Doesn't Exsists"/>
    <s v="No ETA"/>
    <x v="1"/>
    <m/>
    <x v="0"/>
    <m/>
    <x v="2"/>
    <x v="2"/>
    <m/>
    <m/>
  </r>
  <r>
    <x v="85"/>
    <d v="2022-12-29T00:00:00"/>
    <x v="4"/>
    <x v="85"/>
    <x v="987"/>
    <n v="108"/>
    <n v="54"/>
    <n v="54"/>
    <n v="108"/>
    <s v="LIVE - 100% Completed"/>
    <n v="1"/>
    <n v="54"/>
    <n v="4362489"/>
    <n v="654373.35"/>
    <n v="3708115.65"/>
    <n v="0"/>
    <m/>
    <n v="0.5"/>
    <n v="1627.25"/>
    <n v="1023.6999999999999"/>
    <x v="2"/>
    <n v="0.15"/>
    <x v="2"/>
    <s v="Buried"/>
    <n v="1"/>
    <n v="1"/>
    <d v="2026-03-01T00:00:00"/>
    <s v="None"/>
    <s v="Duration Doesn't Exsists"/>
    <s v="No ETA"/>
    <x v="1"/>
    <m/>
    <x v="0"/>
    <m/>
    <x v="2"/>
    <x v="2"/>
    <m/>
    <m/>
  </r>
  <r>
    <x v="85"/>
    <d v="2022-12-29T00:00:00"/>
    <x v="0"/>
    <x v="85"/>
    <x v="17"/>
    <n v="0"/>
    <n v="0"/>
    <s v="0"/>
    <s v="0"/>
    <s v="FEEDER ETC WORK - RETAIN BUDGET"/>
    <n v="0"/>
    <n v="0"/>
    <n v="1650000"/>
    <n v="825000"/>
    <n v="825000"/>
    <n v="-1"/>
    <m/>
    <m/>
    <n v="0"/>
    <n v="0"/>
    <x v="0"/>
    <n v="0.5"/>
    <x v="0"/>
    <m/>
    <n v="0"/>
    <n v="0"/>
    <d v="2026-03-01T00:00:00"/>
    <s v="None"/>
    <s v="Duration Doesn't Exsists"/>
    <s v="No ETA"/>
    <x v="0"/>
    <m/>
    <x v="0"/>
    <m/>
    <x v="0"/>
    <x v="0"/>
    <m/>
    <m/>
  </r>
  <r>
    <x v="85"/>
    <d v="2022-12-29T00:00:00"/>
    <x v="0"/>
    <x v="85"/>
    <x v="266"/>
    <n v="0"/>
    <n v="0"/>
    <s v="0"/>
    <s v="0"/>
    <s v="FEEDER ETC WORK - RETAIN BUDGET"/>
    <n v="0"/>
    <n v="0"/>
    <n v="550000"/>
    <n v="275000"/>
    <n v="275000"/>
    <n v="-1"/>
    <m/>
    <m/>
    <m/>
    <n v="0"/>
    <x v="0"/>
    <n v="0.5"/>
    <x v="0"/>
    <m/>
    <n v="0"/>
    <n v="0"/>
    <d v="2026-03-01T00:00:00"/>
    <s v="None"/>
    <s v="Duration Doesn't Exsists"/>
    <s v="No ETA"/>
    <x v="0"/>
    <m/>
    <x v="0"/>
    <m/>
    <x v="0"/>
    <x v="0"/>
    <m/>
    <m/>
  </r>
  <r>
    <x v="86"/>
    <d v="2022-12-29T00:00:00"/>
    <x v="28"/>
    <x v="86"/>
    <x v="988"/>
    <n v="1248"/>
    <n v="499.20000000000005"/>
    <n v="499.20000000000005"/>
    <n v="1248"/>
    <s v="LIVE - 100% Completed"/>
    <n v="1"/>
    <n v="499.20000000000005"/>
    <n v="31229436.68482"/>
    <n v="4684415.502723"/>
    <n v="26545021.182096992"/>
    <n v="-0.5"/>
    <m/>
    <n v="0.4"/>
    <n v="14259.982624999993"/>
    <n v="14019.23513479999"/>
    <x v="2"/>
    <n v="0.15"/>
    <x v="2"/>
    <s v="Buried"/>
    <n v="1"/>
    <n v="1"/>
    <d v="2026-03-01T00:00:00"/>
    <s v="None"/>
    <s v="Duration Doesn't Exsists"/>
    <s v="No ETA"/>
    <x v="1"/>
    <m/>
    <x v="0"/>
    <m/>
    <x v="2"/>
    <x v="2"/>
    <m/>
    <m/>
  </r>
  <r>
    <x v="86"/>
    <d v="2022-12-29T00:00:00"/>
    <x v="0"/>
    <x v="86"/>
    <x v="0"/>
    <n v="0"/>
    <n v="0"/>
    <s v="0"/>
    <s v="0"/>
    <s v="FEEDER ETC WORK - RETAIN BUDGET"/>
    <n v="0"/>
    <n v="0"/>
    <n v="12437052"/>
    <n v="6218526"/>
    <n v="6218526"/>
    <n v="-1"/>
    <m/>
    <m/>
    <n v="22518"/>
    <n v="0"/>
    <x v="0"/>
    <n v="0.5"/>
    <x v="0"/>
    <m/>
    <n v="0"/>
    <n v="0"/>
    <d v="2026-03-01T00:00:00"/>
    <s v="None"/>
    <s v="Duration Doesn't Exsists"/>
    <s v="No ETA"/>
    <x v="0"/>
    <m/>
    <x v="0"/>
    <m/>
    <x v="0"/>
    <x v="0"/>
    <m/>
    <m/>
  </r>
  <r>
    <x v="86"/>
    <d v="2022-12-29T00:00:00"/>
    <x v="28"/>
    <x v="86"/>
    <x v="989"/>
    <n v="212"/>
    <n v="84.800000000000011"/>
    <n v="84.800000000000011"/>
    <n v="212"/>
    <s v="LIVE - 100% Completed"/>
    <n v="1"/>
    <n v="84.800000000000011"/>
    <n v="3210107.9956454998"/>
    <n v="481516.19934682496"/>
    <n v="2728591.7962986757"/>
    <n v="-0.5"/>
    <m/>
    <n v="0.4"/>
    <n v="770.87279549999994"/>
    <n v="1768.9373904499998"/>
    <x v="1"/>
    <n v="0.15"/>
    <x v="2"/>
    <s v="Hybrid"/>
    <n v="1"/>
    <n v="1"/>
    <d v="2026-03-01T00:00:00"/>
    <s v="None"/>
    <s v="Duration Doesn't Exsists"/>
    <s v="No ETA"/>
    <x v="1"/>
    <m/>
    <x v="0"/>
    <m/>
    <x v="2"/>
    <x v="2"/>
    <m/>
    <m/>
  </r>
  <r>
    <x v="86"/>
    <d v="2022-12-29T00:00:00"/>
    <x v="28"/>
    <x v="86"/>
    <x v="990"/>
    <n v="186"/>
    <n v="74.400000000000006"/>
    <n v="74.400000000000006"/>
    <n v="186"/>
    <s v="LIVE - 100% Completed"/>
    <n v="1"/>
    <n v="74.400000000000006"/>
    <n v="2714981.4828125001"/>
    <n v="407247.22242187499"/>
    <n v="2307734.2603906253"/>
    <n v="-1"/>
    <m/>
    <n v="0.4"/>
    <n v="908.16"/>
    <n v="1489.6697025000001"/>
    <x v="1"/>
    <n v="0.15"/>
    <x v="2"/>
    <s v="Hybrid"/>
    <n v="1"/>
    <n v="1"/>
    <d v="2026-03-01T00:00:00"/>
    <s v="None"/>
    <s v="Duration Doesn't Exsists"/>
    <s v="No ETA"/>
    <x v="1"/>
    <m/>
    <x v="0"/>
    <m/>
    <x v="2"/>
    <x v="2"/>
    <m/>
    <m/>
  </r>
  <r>
    <x v="86"/>
    <d v="2022-12-29T00:00:00"/>
    <x v="28"/>
    <x v="86"/>
    <x v="991"/>
    <n v="46"/>
    <n v="18.400000000000002"/>
    <s v="0"/>
    <s v="0"/>
    <s v="NOT LIVE - RETAIN BUDGET"/>
    <n v="0"/>
    <n v="18.400000000000002"/>
    <n v="970858.33"/>
    <n v="970858.32999999984"/>
    <n v="0"/>
    <n v="-1"/>
    <m/>
    <n v="0.4"/>
    <n v="305"/>
    <n v="217.5"/>
    <x v="1"/>
    <n v="0"/>
    <x v="1"/>
    <m/>
    <n v="0"/>
    <n v="0"/>
    <d v="2026-03-01T00:00:00"/>
    <s v="None"/>
    <s v="Duration Doesn't Exsists"/>
    <s v="No ETA"/>
    <x v="0"/>
    <s v="Not Given By BUH"/>
    <x v="4"/>
    <s v="Need to retain"/>
    <x v="1"/>
    <x v="1"/>
    <n v="1"/>
    <m/>
  </r>
  <r>
    <x v="86"/>
    <d v="2022-12-29T00:00:00"/>
    <x v="0"/>
    <x v="86"/>
    <x v="266"/>
    <n v="0"/>
    <n v="0"/>
    <s v="0"/>
    <s v="0"/>
    <s v="FEEDER ETC WORK - RETAIN BUDGET"/>
    <n v="0"/>
    <n v="0"/>
    <n v="535000"/>
    <n v="267500"/>
    <n v="267500"/>
    <n v="-1"/>
    <m/>
    <m/>
    <n v="0"/>
    <n v="0"/>
    <x v="0"/>
    <n v="0.5"/>
    <x v="0"/>
    <m/>
    <n v="0"/>
    <n v="0"/>
    <d v="2026-03-01T00:00:00"/>
    <s v="None"/>
    <s v="Duration Doesn't Exsists"/>
    <s v="No ETA"/>
    <x v="0"/>
    <m/>
    <x v="0"/>
    <m/>
    <x v="0"/>
    <x v="0"/>
    <m/>
    <m/>
  </r>
  <r>
    <x v="86"/>
    <d v="2022-12-29T00:00:00"/>
    <x v="0"/>
    <x v="86"/>
    <x v="17"/>
    <n v="0"/>
    <n v="0"/>
    <s v="0"/>
    <s v="0"/>
    <s v="FEEDER ETC WORK - RETAIN BUDGET"/>
    <n v="0"/>
    <n v="0"/>
    <n v="284000"/>
    <n v="142000"/>
    <n v="142000"/>
    <n v="0"/>
    <m/>
    <m/>
    <n v="0"/>
    <n v="0"/>
    <x v="0"/>
    <n v="0.5"/>
    <x v="0"/>
    <m/>
    <n v="0"/>
    <n v="0"/>
    <d v="2026-03-01T00:00:00"/>
    <s v="None"/>
    <s v="Duration Doesn't Exsists"/>
    <s v="No ETA"/>
    <x v="0"/>
    <m/>
    <x v="0"/>
    <m/>
    <x v="0"/>
    <x v="0"/>
    <m/>
    <n v="2"/>
  </r>
  <r>
    <x v="87"/>
    <d v="2022-12-29T00:00:00"/>
    <x v="6"/>
    <x v="87"/>
    <x v="992"/>
    <n v="1492"/>
    <n v="746"/>
    <n v="746"/>
    <n v="1492"/>
    <s v="LIVE - 100% Completed"/>
    <n v="1"/>
    <n v="746"/>
    <n v="41698131.836888"/>
    <n v="6254719.7755332002"/>
    <n v="35443412.061354801"/>
    <n v="-1"/>
    <m/>
    <n v="0.5"/>
    <n v="23518.643701000005"/>
    <n v="25182.001181400006"/>
    <x v="2"/>
    <n v="0.15"/>
    <x v="2"/>
    <s v="Buried"/>
    <n v="1"/>
    <n v="1"/>
    <d v="2026-03-01T00:00:00"/>
    <s v="None"/>
    <s v="Duration Doesn't Exsists"/>
    <s v="No ETA"/>
    <x v="1"/>
    <m/>
    <x v="0"/>
    <m/>
    <x v="2"/>
    <x v="2"/>
    <m/>
    <m/>
  </r>
  <r>
    <x v="87"/>
    <d v="2022-12-29T00:00:00"/>
    <x v="6"/>
    <x v="87"/>
    <x v="993"/>
    <n v="1470"/>
    <n v="735"/>
    <n v="735"/>
    <n v="1470"/>
    <s v="LIVE - 100% Completed"/>
    <n v="1"/>
    <n v="735"/>
    <n v="38825399.936792001"/>
    <n v="5823809.9905188"/>
    <n v="33001589.9462732"/>
    <n v="-0.85"/>
    <m/>
    <n v="0.5"/>
    <n v="21865.070409"/>
    <n v="22383.998572599998"/>
    <x v="2"/>
    <n v="0.15"/>
    <x v="2"/>
    <s v="Buried"/>
    <n v="1"/>
    <n v="1"/>
    <d v="2026-03-01T00:00:00"/>
    <s v="None"/>
    <s v="Duration Doesn't Exsists"/>
    <s v="No ETA"/>
    <x v="1"/>
    <m/>
    <x v="0"/>
    <m/>
    <x v="2"/>
    <x v="2"/>
    <m/>
    <m/>
  </r>
  <r>
    <x v="87"/>
    <d v="2022-12-29T00:00:00"/>
    <x v="0"/>
    <x v="87"/>
    <x v="0"/>
    <n v="0"/>
    <n v="0"/>
    <s v="0"/>
    <s v="0"/>
    <s v="FEEDER ETC WORK - RETAIN BUDGET"/>
    <n v="0"/>
    <n v="0"/>
    <n v="30608068"/>
    <n v="15304034"/>
    <n v="15304034"/>
    <n v="0"/>
    <m/>
    <m/>
    <n v="20320.8"/>
    <m/>
    <x v="0"/>
    <n v="0.5"/>
    <x v="0"/>
    <m/>
    <n v="0"/>
    <n v="0"/>
    <d v="2026-03-01T00:00:00"/>
    <s v="None"/>
    <s v="Duration Doesn't Exsists"/>
    <s v="No ETA"/>
    <x v="0"/>
    <m/>
    <x v="0"/>
    <m/>
    <x v="0"/>
    <x v="0"/>
    <m/>
    <m/>
  </r>
  <r>
    <x v="87"/>
    <d v="2022-12-29T00:00:00"/>
    <x v="6"/>
    <x v="87"/>
    <x v="994"/>
    <n v="1792"/>
    <n v="896"/>
    <n v="896"/>
    <n v="1792"/>
    <s v="LIVE - 100% Completed"/>
    <n v="1"/>
    <n v="896"/>
    <n v="19687880.102218699"/>
    <n v="2953182.0153328045"/>
    <n v="16734698.086885935"/>
    <n v="0"/>
    <m/>
    <n v="0.5"/>
    <n v="3539.25"/>
    <n v="16083.359537749999"/>
    <x v="1"/>
    <n v="0.15"/>
    <x v="2"/>
    <s v="Hybrid"/>
    <n v="1"/>
    <n v="1"/>
    <d v="2026-03-01T00:00:00"/>
    <s v="None"/>
    <s v="Duration Doesn't Exsists"/>
    <s v="No ETA"/>
    <x v="1"/>
    <m/>
    <x v="0"/>
    <m/>
    <x v="2"/>
    <x v="2"/>
    <m/>
    <m/>
  </r>
  <r>
    <x v="87"/>
    <d v="2022-12-29T00:00:00"/>
    <x v="6"/>
    <x v="87"/>
    <x v="995"/>
    <n v="2678"/>
    <n v="1339"/>
    <n v="1339"/>
    <n v="2678"/>
    <s v="LIVE - 100% Completed"/>
    <n v="1"/>
    <n v="1339"/>
    <n v="11605724"/>
    <n v="1740858.5999999999"/>
    <n v="9864865.4000000004"/>
    <n v="-1"/>
    <m/>
    <n v="0.5"/>
    <n v="1885.9499999999998"/>
    <n v="8747.85"/>
    <x v="1"/>
    <n v="0.15"/>
    <x v="2"/>
    <s v="Hybrid"/>
    <n v="1"/>
    <n v="1"/>
    <d v="2026-03-01T00:00:00"/>
    <s v="None"/>
    <s v="Duration Doesn't Exsists"/>
    <s v="No ETA"/>
    <x v="1"/>
    <m/>
    <x v="0"/>
    <m/>
    <x v="2"/>
    <x v="2"/>
    <m/>
    <m/>
  </r>
  <r>
    <x v="87"/>
    <d v="2022-12-29T00:00:00"/>
    <x v="6"/>
    <x v="87"/>
    <x v="996"/>
    <n v="788"/>
    <n v="394"/>
    <n v="394"/>
    <n v="788"/>
    <s v="LIVE - 100% Completed"/>
    <n v="1"/>
    <n v="394"/>
    <n v="10556905.2607903"/>
    <n v="1583535.7891185449"/>
    <n v="8973369.4716717545"/>
    <n v="0"/>
    <m/>
    <n v="0.5"/>
    <n v="2616.2794411499995"/>
    <n v="8000.1037513999981"/>
    <x v="1"/>
    <n v="0.15"/>
    <x v="2"/>
    <s v="Hybrid"/>
    <n v="1"/>
    <n v="1"/>
    <d v="2026-03-01T00:00:00"/>
    <s v="None"/>
    <s v="Duration Doesn't Exsists"/>
    <s v="No ETA"/>
    <x v="1"/>
    <m/>
    <x v="0"/>
    <m/>
    <x v="2"/>
    <x v="2"/>
    <m/>
    <m/>
  </r>
  <r>
    <x v="87"/>
    <d v="2022-12-29T00:00:00"/>
    <x v="6"/>
    <x v="87"/>
    <x v="997"/>
    <n v="400"/>
    <n v="200"/>
    <n v="200"/>
    <n v="400"/>
    <s v="LIVE - 100% Completed"/>
    <n v="1"/>
    <n v="200"/>
    <n v="8971993.3900000006"/>
    <n v="1345799.0085"/>
    <n v="7626194.3815000001"/>
    <n v="-1"/>
    <m/>
    <n v="0.5"/>
    <n v="0"/>
    <n v="50000"/>
    <x v="3"/>
    <n v="0.15"/>
    <x v="2"/>
    <s v="Arial"/>
    <n v="1"/>
    <n v="1"/>
    <d v="2026-03-01T00:00:00"/>
    <s v="None"/>
    <s v="Duration Doesn't Exsists"/>
    <s v="No ETA"/>
    <x v="1"/>
    <m/>
    <x v="0"/>
    <m/>
    <x v="2"/>
    <x v="2"/>
    <m/>
    <m/>
  </r>
  <r>
    <x v="87"/>
    <d v="2022-12-29T00:00:00"/>
    <x v="6"/>
    <x v="87"/>
    <x v="998"/>
    <n v="1792"/>
    <n v="896"/>
    <n v="896"/>
    <n v="1792"/>
    <s v="LIVE - 100% Completed"/>
    <n v="1"/>
    <n v="896"/>
    <n v="8882245.8522187509"/>
    <n v="1332336.8778328125"/>
    <n v="7549908.9743859377"/>
    <n v="-1"/>
    <m/>
    <n v="0.5"/>
    <n v="0"/>
    <n v="16083.359537749999"/>
    <x v="3"/>
    <n v="0.15"/>
    <x v="2"/>
    <s v="Arial"/>
    <n v="1"/>
    <n v="1"/>
    <d v="2026-03-01T00:00:00"/>
    <s v="None"/>
    <s v="Duration Doesn't Exsists"/>
    <s v="No ETA"/>
    <x v="1"/>
    <m/>
    <x v="0"/>
    <m/>
    <x v="2"/>
    <x v="2"/>
    <m/>
    <m/>
  </r>
  <r>
    <x v="87"/>
    <d v="2022-12-29T00:00:00"/>
    <x v="6"/>
    <x v="87"/>
    <x v="999"/>
    <n v="466"/>
    <n v="233"/>
    <n v="233"/>
    <n v="466"/>
    <s v="LIVE - 100% Completed"/>
    <n v="1"/>
    <n v="233"/>
    <n v="6815105.2276293999"/>
    <n v="1022265.7841444099"/>
    <n v="5792839.443484989"/>
    <n v="0"/>
    <m/>
    <n v="0.5"/>
    <n v="1821.2832876999998"/>
    <n v="4245.4667392000001"/>
    <x v="1"/>
    <n v="0.15"/>
    <x v="2"/>
    <s v="Hybrid"/>
    <n v="1"/>
    <n v="1"/>
    <d v="2026-03-01T00:00:00"/>
    <s v="None"/>
    <s v="Duration Doesn't Exsists"/>
    <s v="No ETA"/>
    <x v="1"/>
    <m/>
    <x v="0"/>
    <m/>
    <x v="2"/>
    <x v="2"/>
    <m/>
    <m/>
  </r>
  <r>
    <x v="87"/>
    <d v="2022-12-29T00:00:00"/>
    <x v="6"/>
    <x v="87"/>
    <x v="1000"/>
    <n v="494"/>
    <n v="247"/>
    <n v="247"/>
    <n v="494"/>
    <s v="LIVE - 100% Completed"/>
    <n v="1"/>
    <n v="247"/>
    <n v="6033905.1569817998"/>
    <n v="905085.77354726999"/>
    <n v="5128819.3834345294"/>
    <n v="-0.51"/>
    <m/>
    <n v="0.5"/>
    <n v="1380.5924063999998"/>
    <n v="4947.8223415000011"/>
    <x v="1"/>
    <n v="0.15"/>
    <x v="2"/>
    <s v="Hybrid"/>
    <n v="1"/>
    <n v="1"/>
    <d v="2026-03-01T00:00:00"/>
    <s v="None"/>
    <s v="Duration Doesn't Exsists"/>
    <s v="No ETA"/>
    <x v="1"/>
    <m/>
    <x v="0"/>
    <m/>
    <x v="2"/>
    <x v="2"/>
    <m/>
    <m/>
  </r>
  <r>
    <x v="87"/>
    <d v="2022-12-29T00:00:00"/>
    <x v="6"/>
    <x v="87"/>
    <x v="1001"/>
    <n v="506"/>
    <n v="253"/>
    <n v="253"/>
    <n v="506"/>
    <s v="LIVE - 100% Completed"/>
    <n v="1"/>
    <n v="253"/>
    <n v="5158055.2855171496"/>
    <n v="773708.29282757244"/>
    <n v="4384346.992689576"/>
    <n v="-1"/>
    <m/>
    <n v="0.5"/>
    <n v="1069.6266184499998"/>
    <n v="4352.8640504999985"/>
    <x v="1"/>
    <n v="0.15"/>
    <x v="2"/>
    <s v="Hybrid"/>
    <n v="1"/>
    <n v="1"/>
    <d v="2026-03-01T00:00:00"/>
    <s v="None"/>
    <s v="Duration Doesn't Exsists"/>
    <s v="No ETA"/>
    <x v="1"/>
    <m/>
    <x v="0"/>
    <m/>
    <x v="2"/>
    <x v="2"/>
    <m/>
    <m/>
  </r>
  <r>
    <x v="87"/>
    <d v="2022-12-29T00:00:00"/>
    <x v="0"/>
    <x v="87"/>
    <x v="17"/>
    <n v="0"/>
    <n v="0"/>
    <s v="0"/>
    <s v="0"/>
    <s v="FEEDER ETC WORK - RETAIN BUDGET"/>
    <n v="0"/>
    <n v="0"/>
    <n v="2587500"/>
    <n v="1293750"/>
    <n v="1293750"/>
    <n v="-1"/>
    <m/>
    <m/>
    <m/>
    <m/>
    <x v="0"/>
    <n v="0.5"/>
    <x v="0"/>
    <m/>
    <n v="0"/>
    <n v="0"/>
    <d v="2026-03-01T00:00:00"/>
    <s v="None"/>
    <s v="Duration Doesn't Exsists"/>
    <s v="No ETA"/>
    <x v="0"/>
    <m/>
    <x v="0"/>
    <m/>
    <x v="0"/>
    <x v="0"/>
    <m/>
    <m/>
  </r>
  <r>
    <x v="87"/>
    <d v="2022-12-29T00:00:00"/>
    <x v="6"/>
    <x v="87"/>
    <x v="1002"/>
    <n v="140"/>
    <n v="70"/>
    <n v="70"/>
    <n v="140"/>
    <s v="LIVE - 100% Completed"/>
    <n v="1"/>
    <n v="70"/>
    <n v="2544395.1450419002"/>
    <n v="381659.27175628504"/>
    <n v="2162735.8732856149"/>
    <n v="-0.85"/>
    <m/>
    <n v="0.5"/>
    <n v="534.48368644999994"/>
    <n v="2547.6594224999999"/>
    <x v="1"/>
    <n v="0.15"/>
    <x v="2"/>
    <s v="Hybrid"/>
    <n v="1"/>
    <n v="1"/>
    <d v="2026-03-01T00:00:00"/>
    <s v="None"/>
    <s v="Duration Doesn't Exsists"/>
    <s v="No ETA"/>
    <x v="1"/>
    <m/>
    <x v="0"/>
    <m/>
    <x v="2"/>
    <x v="2"/>
    <m/>
    <m/>
  </r>
  <r>
    <x v="87"/>
    <d v="2022-12-29T00:00:00"/>
    <x v="6"/>
    <x v="87"/>
    <x v="1003"/>
    <n v="264"/>
    <n v="132"/>
    <n v="132"/>
    <n v="264"/>
    <s v="LIVE - 100% Completed"/>
    <n v="1"/>
    <n v="132"/>
    <n v="2532898.0575565998"/>
    <n v="379934.70863348996"/>
    <n v="2152963.3489231099"/>
    <n v="0"/>
    <m/>
    <n v="0.5"/>
    <n v="487.85240429999999"/>
    <n v="1459.4008154499998"/>
    <x v="1"/>
    <n v="0.15"/>
    <x v="2"/>
    <s v="Hybrid"/>
    <n v="1"/>
    <n v="1"/>
    <d v="2026-03-01T00:00:00"/>
    <s v="None"/>
    <s v="Duration Doesn't Exsists"/>
    <s v="No ETA"/>
    <x v="1"/>
    <m/>
    <x v="0"/>
    <m/>
    <x v="2"/>
    <x v="2"/>
    <m/>
    <m/>
  </r>
  <r>
    <x v="87"/>
    <d v="2022-12-29T00:00:00"/>
    <x v="6"/>
    <x v="87"/>
    <x v="1004"/>
    <n v="148"/>
    <n v="74"/>
    <n v="74"/>
    <n v="148"/>
    <s v="LIVE - 100% Completed"/>
    <n v="1"/>
    <n v="74"/>
    <n v="1617776.1294088999"/>
    <n v="242666.41941133497"/>
    <n v="1375109.709997565"/>
    <n v="0"/>
    <m/>
    <n v="0.5"/>
    <n v="263.6216392"/>
    <n v="996.85895249999999"/>
    <x v="1"/>
    <n v="0.15"/>
    <x v="2"/>
    <s v="Hybrid"/>
    <n v="1"/>
    <n v="1"/>
    <d v="2026-03-01T00:00:00"/>
    <s v="None"/>
    <s v="Duration Doesn't Exsists"/>
    <s v="No ETA"/>
    <x v="1"/>
    <m/>
    <x v="0"/>
    <m/>
    <x v="2"/>
    <x v="2"/>
    <m/>
    <m/>
  </r>
  <r>
    <x v="87"/>
    <d v="2022-12-29T00:00:00"/>
    <x v="6"/>
    <x v="87"/>
    <x v="1005"/>
    <n v="120"/>
    <n v="60"/>
    <n v="60"/>
    <n v="120"/>
    <s v="LIVE - 100% Completed"/>
    <n v="1"/>
    <n v="60"/>
    <n v="1163619.7957013501"/>
    <n v="174542.96935520251"/>
    <n v="989076.82634614734"/>
    <n v="-1"/>
    <m/>
    <n v="0.5"/>
    <n v="169.7536758"/>
    <n v="790.6628019499999"/>
    <x v="1"/>
    <n v="0.15"/>
    <x v="2"/>
    <s v="Hybrid"/>
    <n v="1"/>
    <n v="1"/>
    <d v="2026-03-01T00:00:00"/>
    <s v="None"/>
    <s v="Duration Doesn't Exsists"/>
    <s v="No ETA"/>
    <x v="1"/>
    <m/>
    <x v="0"/>
    <m/>
    <x v="2"/>
    <x v="2"/>
    <m/>
    <m/>
  </r>
  <r>
    <x v="87"/>
    <d v="2022-12-29T00:00:00"/>
    <x v="0"/>
    <x v="87"/>
    <x v="266"/>
    <n v="0"/>
    <n v="0"/>
    <s v="0"/>
    <s v="0"/>
    <s v="FEEDER ETC WORK - RETAIN BUDGET"/>
    <n v="0"/>
    <n v="0"/>
    <n v="1100000"/>
    <n v="550000"/>
    <n v="550000"/>
    <n v="-1"/>
    <m/>
    <m/>
    <n v="0"/>
    <m/>
    <x v="0"/>
    <n v="0.5"/>
    <x v="0"/>
    <m/>
    <n v="0"/>
    <n v="0"/>
    <d v="2026-03-01T00:00:00"/>
    <s v="None"/>
    <s v="Duration Doesn't Exsists"/>
    <s v="No ETA"/>
    <x v="0"/>
    <m/>
    <x v="0"/>
    <m/>
    <x v="0"/>
    <x v="0"/>
    <m/>
    <m/>
  </r>
  <r>
    <x v="88"/>
    <d v="2022-12-29T00:00:00"/>
    <x v="31"/>
    <x v="88"/>
    <x v="746"/>
    <n v="486"/>
    <n v="243"/>
    <n v="243"/>
    <n v="486"/>
    <s v="LIVE - 100% Completed"/>
    <n v="1"/>
    <n v="243"/>
    <n v="12265711.806967"/>
    <n v="1839856.7710450499"/>
    <n v="10425855.035921967"/>
    <n v="-1"/>
    <m/>
    <n v="0.5"/>
    <n v="6708.6246597282752"/>
    <n v="5120.6827348456245"/>
    <x v="1"/>
    <n v="0.15"/>
    <x v="2"/>
    <s v="Hybrid"/>
    <n v="1"/>
    <n v="1"/>
    <d v="2026-03-01T00:00:00"/>
    <s v="None"/>
    <s v="Duration Doesn't Exsists"/>
    <s v="No ETA"/>
    <x v="1"/>
    <m/>
    <x v="0"/>
    <m/>
    <x v="2"/>
    <x v="2"/>
    <m/>
    <m/>
  </r>
  <r>
    <x v="88"/>
    <d v="2022-12-29T00:00:00"/>
    <x v="0"/>
    <x v="88"/>
    <x v="0"/>
    <n v="0"/>
    <n v="0"/>
    <s v="0"/>
    <s v="0"/>
    <s v="FEEDER ETC WORK - RETAIN BUDGET"/>
    <n v="0"/>
    <n v="0"/>
    <n v="688600"/>
    <n v="344300"/>
    <n v="344300"/>
    <n v="-1"/>
    <m/>
    <m/>
    <n v="0"/>
    <n v="0"/>
    <x v="0"/>
    <n v="0.5"/>
    <x v="0"/>
    <m/>
    <n v="0"/>
    <n v="0"/>
    <d v="2026-03-01T00:00:00"/>
    <s v="None"/>
    <s v="Duration Doesn't Exsists"/>
    <s v="No ETA"/>
    <x v="0"/>
    <m/>
    <x v="0"/>
    <m/>
    <x v="0"/>
    <x v="0"/>
    <m/>
    <m/>
  </r>
  <r>
    <x v="88"/>
    <d v="2022-12-29T00:00:00"/>
    <x v="0"/>
    <x v="88"/>
    <x v="17"/>
    <n v="0"/>
    <n v="0"/>
    <s v="0"/>
    <s v="0"/>
    <s v="FEEDER ETC WORK - RETAIN BUDGET"/>
    <n v="0"/>
    <n v="0"/>
    <n v="375000"/>
    <n v="187500"/>
    <n v="187500"/>
    <n v="0"/>
    <m/>
    <m/>
    <n v="0"/>
    <n v="0"/>
    <x v="0"/>
    <n v="0.5"/>
    <x v="0"/>
    <m/>
    <n v="0"/>
    <n v="0"/>
    <d v="2026-03-01T00:00:00"/>
    <s v="None"/>
    <s v="Duration Doesn't Exsists"/>
    <s v="No ETA"/>
    <x v="0"/>
    <m/>
    <x v="0"/>
    <m/>
    <x v="0"/>
    <x v="0"/>
    <m/>
    <m/>
  </r>
  <r>
    <x v="52"/>
    <d v="2022-12-29T00:00:00"/>
    <x v="0"/>
    <x v="53"/>
    <x v="0"/>
    <n v="0"/>
    <n v="0"/>
    <s v="0"/>
    <s v="0"/>
    <s v="FEEDER ETC WORK - RETAIN BUDGET"/>
    <n v="0"/>
    <n v="0"/>
    <n v="56286420"/>
    <n v="28143210"/>
    <n v="28143210"/>
    <n v="-1"/>
    <m/>
    <m/>
    <n v="46200"/>
    <n v="0"/>
    <x v="0"/>
    <n v="0.5"/>
    <x v="0"/>
    <m/>
    <n v="0"/>
    <n v="0"/>
    <d v="2026-03-01T00:00:00"/>
    <s v="None"/>
    <s v="Duration Doesn't Exsists"/>
    <s v="No ETA"/>
    <x v="0"/>
    <m/>
    <x v="0"/>
    <m/>
    <x v="0"/>
    <x v="0"/>
    <m/>
    <m/>
  </r>
  <r>
    <x v="52"/>
    <d v="2022-12-29T00:00:00"/>
    <x v="9"/>
    <x v="53"/>
    <x v="1006"/>
    <n v="1366"/>
    <n v="683"/>
    <n v="683"/>
    <n v="1366"/>
    <s v="LIVE - 100% Completed"/>
    <n v="1"/>
    <n v="683"/>
    <n v="36186976.945687003"/>
    <n v="5428046.5418530507"/>
    <n v="30758930.40383397"/>
    <n v="-0.85000000000000009"/>
    <m/>
    <n v="0.5"/>
    <n v="19648.442671800003"/>
    <n v="17427.971758600001"/>
    <x v="1"/>
    <n v="0.15"/>
    <x v="2"/>
    <s v="Hybrid"/>
    <n v="1"/>
    <n v="1"/>
    <d v="2026-03-01T00:00:00"/>
    <s v="None"/>
    <s v="Duration Doesn't Exsists"/>
    <s v="No ETA"/>
    <x v="1"/>
    <m/>
    <x v="0"/>
    <m/>
    <x v="2"/>
    <x v="2"/>
    <m/>
    <m/>
  </r>
  <r>
    <x v="52"/>
    <d v="2022-12-29T00:00:00"/>
    <x v="9"/>
    <x v="53"/>
    <x v="1007"/>
    <n v="1420"/>
    <n v="710"/>
    <s v="0"/>
    <s v="0"/>
    <s v="NOT LIVE - RETAIN BUDGET"/>
    <n v="1"/>
    <n v="710"/>
    <n v="30642179.0184187"/>
    <n v="4596326.8527628044"/>
    <n v="26045852.165655874"/>
    <n v="-1"/>
    <m/>
    <n v="0.5"/>
    <n v="15771.570451649995"/>
    <n v="13938.334929549994"/>
    <x v="1"/>
    <n v="1"/>
    <x v="1"/>
    <m/>
    <n v="1"/>
    <n v="1"/>
    <d v="2026-03-01T00:00:00"/>
    <n v="0"/>
    <n v="1"/>
    <n v="-37"/>
    <x v="1"/>
    <n v="46082"/>
    <x v="5"/>
    <s v="Permission Issue With Cable Operator/C.W completed"/>
    <x v="6"/>
    <x v="1"/>
    <n v="1"/>
    <m/>
  </r>
  <r>
    <x v="52"/>
    <d v="2022-12-29T00:00:00"/>
    <x v="9"/>
    <x v="53"/>
    <x v="1008"/>
    <n v="1306"/>
    <n v="653"/>
    <n v="653"/>
    <n v="1306"/>
    <s v="LIVE - 100% Completed"/>
    <n v="1"/>
    <n v="653"/>
    <n v="24999125.951308198"/>
    <n v="3749868.8926962297"/>
    <n v="21249257.058611944"/>
    <n v="-1"/>
    <m/>
    <n v="0.5"/>
    <n v="6784.4893188599999"/>
    <n v="32574.751866750015"/>
    <x v="1"/>
    <n v="0.15"/>
    <x v="2"/>
    <s v="Hybrid"/>
    <n v="1"/>
    <n v="1"/>
    <d v="2026-03-01T00:00:00"/>
    <s v="None"/>
    <s v="Duration Doesn't Exsists"/>
    <s v="No ETA"/>
    <x v="1"/>
    <m/>
    <x v="0"/>
    <m/>
    <x v="2"/>
    <x v="2"/>
    <m/>
    <m/>
  </r>
  <r>
    <x v="52"/>
    <d v="2022-12-29T00:00:00"/>
    <x v="9"/>
    <x v="53"/>
    <x v="1009"/>
    <n v="1082"/>
    <n v="541"/>
    <n v="541"/>
    <n v="1082"/>
    <s v="LIVE - 100% Completed"/>
    <n v="1"/>
    <n v="541"/>
    <n v="24670022.420000002"/>
    <n v="3700503.3630000004"/>
    <n v="20969519.057"/>
    <n v="-1"/>
    <m/>
    <n v="0.5"/>
    <n v="13177.800000000001"/>
    <n v="10996.8"/>
    <x v="2"/>
    <n v="0.15"/>
    <x v="2"/>
    <s v="Buried"/>
    <n v="1"/>
    <n v="1"/>
    <d v="2026-03-01T00:00:00"/>
    <s v="None"/>
    <s v="Duration Doesn't Exsists"/>
    <s v="No ETA"/>
    <x v="1"/>
    <m/>
    <x v="0"/>
    <m/>
    <x v="2"/>
    <x v="2"/>
    <m/>
    <m/>
  </r>
  <r>
    <x v="52"/>
    <d v="2022-12-29T00:00:00"/>
    <x v="9"/>
    <x v="53"/>
    <x v="1010"/>
    <n v="1274"/>
    <n v="637"/>
    <n v="637"/>
    <n v="1274"/>
    <s v="LIVE - 100% Completed"/>
    <n v="1"/>
    <n v="637"/>
    <n v="24448471.300000001"/>
    <n v="3667270.6949999998"/>
    <n v="20781200.605"/>
    <n v="-0.85000000000000009"/>
    <m/>
    <n v="0.5"/>
    <n v="13471.150000000001"/>
    <n v="11414.4"/>
    <x v="2"/>
    <n v="0.15"/>
    <x v="2"/>
    <s v="Buried"/>
    <n v="1"/>
    <n v="1"/>
    <d v="2026-03-01T00:00:00"/>
    <s v="None"/>
    <s v="Duration Doesn't Exsists"/>
    <s v="No ETA"/>
    <x v="1"/>
    <m/>
    <x v="0"/>
    <m/>
    <x v="2"/>
    <x v="2"/>
    <m/>
    <m/>
  </r>
  <r>
    <x v="52"/>
    <d v="2022-12-29T00:00:00"/>
    <x v="9"/>
    <x v="53"/>
    <x v="549"/>
    <n v="2080"/>
    <n v="1040"/>
    <n v="1040"/>
    <n v="2080"/>
    <s v="LIVE - 100% Completed"/>
    <n v="1"/>
    <n v="1040"/>
    <n v="16056315.048106199"/>
    <n v="2408447.2572159297"/>
    <n v="13647867.790890312"/>
    <n v="-1"/>
    <m/>
    <n v="0.5"/>
    <n v="2682.95"/>
    <n v="16434.136864849999"/>
    <x v="1"/>
    <n v="0.15"/>
    <x v="2"/>
    <s v="Hybrid"/>
    <n v="1"/>
    <n v="1"/>
    <d v="2026-03-01T00:00:00"/>
    <s v="None"/>
    <s v="Duration Doesn't Exsists"/>
    <s v="No ETA"/>
    <x v="1"/>
    <m/>
    <x v="0"/>
    <m/>
    <x v="2"/>
    <x v="2"/>
    <m/>
    <m/>
  </r>
  <r>
    <x v="52"/>
    <d v="2022-12-29T00:00:00"/>
    <x v="9"/>
    <x v="53"/>
    <x v="1011"/>
    <n v="1444"/>
    <n v="722"/>
    <n v="722"/>
    <n v="1444"/>
    <s v="LIVE - 100% Completed"/>
    <n v="1"/>
    <n v="722"/>
    <n v="15526564.503037499"/>
    <n v="2328984.6754556247"/>
    <n v="13197579.827581873"/>
    <n v="-1"/>
    <m/>
    <n v="0.5"/>
    <n v="6066.45"/>
    <n v="12421.793784299996"/>
    <x v="1"/>
    <n v="0.15"/>
    <x v="2"/>
    <s v="Hybrid"/>
    <n v="1"/>
    <n v="1"/>
    <d v="2026-03-01T00:00:00"/>
    <s v="None"/>
    <s v="Duration Doesn't Exsists"/>
    <s v="No ETA"/>
    <x v="1"/>
    <m/>
    <x v="0"/>
    <m/>
    <x v="2"/>
    <x v="2"/>
    <m/>
    <m/>
  </r>
  <r>
    <x v="52"/>
    <d v="2022-12-29T00:00:00"/>
    <x v="9"/>
    <x v="53"/>
    <x v="1012"/>
    <n v="1048"/>
    <n v="524"/>
    <n v="524"/>
    <n v="1048"/>
    <s v="LIVE - 100% Completed"/>
    <n v="1"/>
    <n v="524"/>
    <n v="14637051.797527799"/>
    <n v="2195557.7696291697"/>
    <n v="12441494.027898671"/>
    <n v="-0.5"/>
    <m/>
    <n v="0.5"/>
    <n v="2572.8000000000002"/>
    <n v="9713.0699383500032"/>
    <x v="1"/>
    <n v="0.15"/>
    <x v="2"/>
    <s v="Hybrid"/>
    <n v="1"/>
    <n v="1"/>
    <d v="2026-03-01T00:00:00"/>
    <s v="None"/>
    <s v="Duration Doesn't Exsists"/>
    <s v="No ETA"/>
    <x v="1"/>
    <m/>
    <x v="0"/>
    <m/>
    <x v="2"/>
    <x v="2"/>
    <m/>
    <m/>
  </r>
  <r>
    <x v="52"/>
    <d v="2022-12-29T00:00:00"/>
    <x v="9"/>
    <x v="53"/>
    <x v="1013"/>
    <n v="1514"/>
    <n v="757"/>
    <n v="757"/>
    <n v="1514"/>
    <s v="LIVE - 100% Completed"/>
    <n v="1"/>
    <n v="757"/>
    <n v="13860044.68"/>
    <n v="2079006.7019999998"/>
    <n v="11781037.978"/>
    <n v="-0.5"/>
    <m/>
    <n v="0.5"/>
    <n v="2602.6000000000004"/>
    <n v="13328.4"/>
    <x v="1"/>
    <n v="0.15"/>
    <x v="2"/>
    <s v="Hybrid"/>
    <n v="1"/>
    <n v="1"/>
    <d v="2026-03-01T00:00:00"/>
    <s v="None"/>
    <s v="Duration Doesn't Exsists"/>
    <s v="No ETA"/>
    <x v="1"/>
    <m/>
    <x v="0"/>
    <m/>
    <x v="2"/>
    <x v="2"/>
    <m/>
    <m/>
  </r>
  <r>
    <x v="52"/>
    <d v="2022-12-29T00:00:00"/>
    <x v="9"/>
    <x v="53"/>
    <x v="1014"/>
    <n v="526"/>
    <n v="263"/>
    <n v="263"/>
    <n v="526"/>
    <s v="LIVE - 100% Completed"/>
    <n v="1"/>
    <n v="263"/>
    <n v="13287927.285"/>
    <n v="1993189.0927499998"/>
    <n v="11294738.19225"/>
    <n v="-0.42499999999999999"/>
    <m/>
    <n v="0.5"/>
    <n v="7532.6500000000005"/>
    <n v="6395.95"/>
    <x v="2"/>
    <n v="0.15"/>
    <x v="2"/>
    <s v="Buried"/>
    <n v="1"/>
    <n v="1"/>
    <d v="2026-03-01T00:00:00"/>
    <s v="None"/>
    <s v="Duration Doesn't Exsists"/>
    <s v="No ETA"/>
    <x v="1"/>
    <m/>
    <x v="0"/>
    <m/>
    <x v="2"/>
    <x v="2"/>
    <m/>
    <m/>
  </r>
  <r>
    <x v="53"/>
    <d v="2024-09-14T00:00:00"/>
    <x v="23"/>
    <x v="31"/>
    <x v="1015"/>
    <n v="206"/>
    <n v="82.4"/>
    <s v="0"/>
    <s v="0"/>
    <s v="SWAPPED"/>
    <n v="0"/>
    <n v="82.4"/>
    <n v="13163801.0798179"/>
    <n v="0"/>
    <n v="13163801.0798179"/>
    <n v="-0.85"/>
    <m/>
    <n v="0.4"/>
    <n v="3986.2480796999998"/>
    <n v="6688.1052212499999"/>
    <x v="1"/>
    <m/>
    <x v="1"/>
    <m/>
    <n v="0"/>
    <n v="0"/>
    <d v="2026-03-01T00:00:00"/>
    <s v="None"/>
    <s v="Duration Doesn't Exsists"/>
    <s v="No ETA"/>
    <x v="0"/>
    <m/>
    <x v="0"/>
    <s v="Swapped with Grand A-1 City"/>
    <x v="9"/>
    <x v="8"/>
    <m/>
    <m/>
  </r>
  <r>
    <x v="52"/>
    <d v="2022-12-29T00:00:00"/>
    <x v="9"/>
    <x v="53"/>
    <x v="1016"/>
    <n v="1328"/>
    <n v="664"/>
    <n v="664"/>
    <n v="1328"/>
    <s v="LIVE - 100% Completed"/>
    <n v="1"/>
    <n v="664"/>
    <n v="12247902.501049999"/>
    <n v="1837185.3751574999"/>
    <n v="10410717.125892499"/>
    <n v="-0.85000000000000009"/>
    <m/>
    <n v="0.5"/>
    <n v="2325.8813249999998"/>
    <n v="14265.474737999994"/>
    <x v="1"/>
    <n v="0.15"/>
    <x v="2"/>
    <s v="Hybrid"/>
    <n v="1"/>
    <n v="1"/>
    <d v="2026-03-01T00:00:00"/>
    <s v="None"/>
    <s v="Duration Doesn't Exsists"/>
    <s v="No ETA"/>
    <x v="1"/>
    <m/>
    <x v="0"/>
    <m/>
    <x v="2"/>
    <x v="2"/>
    <m/>
    <m/>
  </r>
  <r>
    <x v="52"/>
    <d v="2022-12-29T00:00:00"/>
    <x v="9"/>
    <x v="53"/>
    <x v="1017"/>
    <n v="990"/>
    <n v="495"/>
    <n v="495"/>
    <n v="990"/>
    <s v="LIVE - 100% Completed"/>
    <n v="1"/>
    <n v="495"/>
    <n v="11255102.039999999"/>
    <n v="1688265.3059999999"/>
    <n v="9566836.7339999992"/>
    <n v="-0.85000000000000009"/>
    <m/>
    <n v="0.5"/>
    <n v="3243.2000000000003"/>
    <n v="10761.9"/>
    <x v="1"/>
    <n v="0.15"/>
    <x v="2"/>
    <s v="Hybrid"/>
    <n v="1"/>
    <n v="1"/>
    <d v="2026-03-01T00:00:00"/>
    <s v="None"/>
    <s v="Duration Doesn't Exsists"/>
    <s v="No ETA"/>
    <x v="1"/>
    <m/>
    <x v="0"/>
    <m/>
    <x v="2"/>
    <x v="2"/>
    <m/>
    <m/>
  </r>
  <r>
    <x v="52"/>
    <d v="2022-12-29T00:00:00"/>
    <x v="9"/>
    <x v="53"/>
    <x v="1018"/>
    <n v="1036"/>
    <n v="518"/>
    <n v="518"/>
    <n v="1036"/>
    <s v="LIVE - 100% Completed"/>
    <n v="1"/>
    <n v="518"/>
    <n v="11005899.183231199"/>
    <n v="1650884.8774846799"/>
    <n v="9355014.3057465628"/>
    <n v="-1"/>
    <m/>
    <n v="0.5"/>
    <n v="4101.8"/>
    <n v="8720.3523058500032"/>
    <x v="1"/>
    <n v="0.15"/>
    <x v="2"/>
    <s v="Arial"/>
    <n v="1"/>
    <n v="1"/>
    <d v="2026-03-01T00:00:00"/>
    <s v="None"/>
    <s v="Duration Doesn't Exsists"/>
    <s v="No ETA"/>
    <x v="1"/>
    <m/>
    <x v="0"/>
    <m/>
    <x v="2"/>
    <x v="2"/>
    <m/>
    <m/>
  </r>
  <r>
    <x v="52"/>
    <d v="2022-12-29T00:00:00"/>
    <x v="9"/>
    <x v="53"/>
    <x v="1019"/>
    <n v="1024"/>
    <n v="512"/>
    <n v="512"/>
    <n v="1024"/>
    <s v="LIVE - 100% Completed"/>
    <n v="1"/>
    <n v="512"/>
    <n v="10704521.7380125"/>
    <n v="1605678.260701875"/>
    <n v="9098843.477310624"/>
    <n v="-1"/>
    <m/>
    <n v="0.5"/>
    <n v="2779.5499999999997"/>
    <n v="8165.3299840999971"/>
    <x v="1"/>
    <n v="0.15"/>
    <x v="2"/>
    <s v="Hybrid"/>
    <n v="1"/>
    <n v="1"/>
    <d v="2026-03-01T00:00:00"/>
    <s v="None"/>
    <s v="Duration Doesn't Exsists"/>
    <s v="No ETA"/>
    <x v="1"/>
    <m/>
    <x v="0"/>
    <m/>
    <x v="2"/>
    <x v="2"/>
    <m/>
    <m/>
  </r>
  <r>
    <x v="52"/>
    <d v="2022-12-29T00:00:00"/>
    <x v="9"/>
    <x v="53"/>
    <x v="1020"/>
    <n v="1012"/>
    <n v="506"/>
    <s v="0"/>
    <s v="0"/>
    <s v="NOT LIVE - RETAIN BUDGET"/>
    <n v="0"/>
    <n v="506"/>
    <n v="10236969.550000001"/>
    <n v="10236969.550000001"/>
    <n v="0"/>
    <n v="-0.85"/>
    <m/>
    <n v="0.5"/>
    <n v="4208.6499999999996"/>
    <n v="9230.6999999999989"/>
    <x v="1"/>
    <n v="0"/>
    <x v="1"/>
    <m/>
    <n v="0"/>
    <n v="0"/>
    <d v="2026-03-01T00:00:00"/>
    <s v="None"/>
    <s v="Duration Doesn't Exsists"/>
    <s v="No ETA"/>
    <x v="0"/>
    <s v="Not Given By BUH"/>
    <x v="4"/>
    <s v="need to retain"/>
    <x v="1"/>
    <x v="1"/>
    <n v="2"/>
    <m/>
  </r>
  <r>
    <x v="52"/>
    <d v="2022-12-29T00:00:00"/>
    <x v="9"/>
    <x v="53"/>
    <x v="1021"/>
    <n v="1084"/>
    <n v="542"/>
    <n v="542"/>
    <n v="1084"/>
    <s v="LIVE - 100% Completed"/>
    <n v="1"/>
    <n v="542"/>
    <n v="10141888.970000001"/>
    <n v="1521283.3455000001"/>
    <n v="8620605.624499999"/>
    <n v="-1"/>
    <m/>
    <n v="0.5"/>
    <n v="1925"/>
    <n v="11586.949999999999"/>
    <x v="1"/>
    <n v="0.15"/>
    <x v="2"/>
    <s v="Hybrid"/>
    <n v="1"/>
    <n v="1"/>
    <d v="2026-03-01T00:00:00"/>
    <s v="None"/>
    <s v="Duration Doesn't Exsists"/>
    <s v="No ETA"/>
    <x v="1"/>
    <m/>
    <x v="0"/>
    <m/>
    <x v="2"/>
    <x v="2"/>
    <m/>
    <m/>
  </r>
  <r>
    <x v="52"/>
    <d v="2022-12-29T00:00:00"/>
    <x v="9"/>
    <x v="53"/>
    <x v="1022"/>
    <n v="944"/>
    <n v="472"/>
    <n v="472"/>
    <n v="944"/>
    <s v="LIVE - 100% Completed"/>
    <n v="1"/>
    <n v="472"/>
    <n v="9904201.3800000008"/>
    <n v="1485630.2070000002"/>
    <n v="8418571.1729999986"/>
    <n v="-1"/>
    <m/>
    <n v="0.5"/>
    <n v="2319"/>
    <n v="9052.35"/>
    <x v="1"/>
    <n v="0.15"/>
    <x v="2"/>
    <s v="Hybrid"/>
    <n v="1"/>
    <n v="1"/>
    <d v="2026-03-01T00:00:00"/>
    <s v="None"/>
    <s v="Duration Doesn't Exsists"/>
    <s v="No ETA"/>
    <x v="1"/>
    <m/>
    <x v="0"/>
    <m/>
    <x v="2"/>
    <x v="2"/>
    <m/>
    <m/>
  </r>
  <r>
    <x v="52"/>
    <d v="2022-12-29T00:00:00"/>
    <x v="9"/>
    <x v="53"/>
    <x v="1023"/>
    <n v="252"/>
    <n v="126"/>
    <n v="126"/>
    <n v="252"/>
    <s v="LIVE - 100% Completed"/>
    <n v="1"/>
    <n v="126"/>
    <n v="9323406.4486299492"/>
    <n v="1398510.9672944923"/>
    <n v="7924895.4813354574"/>
    <n v="-0.85"/>
    <m/>
    <n v="0.5"/>
    <n v="5204.0979204999994"/>
    <n v="4689.3237449999997"/>
    <x v="1"/>
    <n v="0.15"/>
    <x v="2"/>
    <s v="Hybrid"/>
    <n v="1"/>
    <n v="1"/>
    <d v="2026-03-01T00:00:00"/>
    <s v="None"/>
    <s v="Duration Doesn't Exsists"/>
    <s v="No ETA"/>
    <x v="1"/>
    <m/>
    <x v="0"/>
    <m/>
    <x v="2"/>
    <x v="2"/>
    <m/>
    <m/>
  </r>
  <r>
    <x v="52"/>
    <d v="2022-12-29T00:00:00"/>
    <x v="9"/>
    <x v="53"/>
    <x v="1024"/>
    <n v="996"/>
    <n v="498"/>
    <n v="498"/>
    <n v="996"/>
    <s v="LIVE - 100% Completed"/>
    <n v="1"/>
    <n v="498"/>
    <n v="8225369.2713374998"/>
    <n v="1233805.390700625"/>
    <n v="6991563.8806368746"/>
    <n v="-0.85000000000000009"/>
    <m/>
    <n v="0.5"/>
    <n v="1465.5599999999997"/>
    <n v="7273.6274106999999"/>
    <x v="1"/>
    <n v="0.15"/>
    <x v="2"/>
    <s v="Hybrid"/>
    <n v="1"/>
    <n v="1"/>
    <d v="2026-03-01T00:00:00"/>
    <s v="None"/>
    <s v="Duration Doesn't Exsists"/>
    <s v="No ETA"/>
    <x v="1"/>
    <m/>
    <x v="0"/>
    <m/>
    <x v="2"/>
    <x v="2"/>
    <m/>
    <m/>
  </r>
  <r>
    <x v="52"/>
    <d v="2022-12-29T00:00:00"/>
    <x v="9"/>
    <x v="53"/>
    <x v="1025"/>
    <n v="816"/>
    <n v="408"/>
    <n v="408"/>
    <n v="816"/>
    <s v="LIVE - 100% Completed"/>
    <n v="1"/>
    <n v="408"/>
    <n v="7581424.3777249996"/>
    <n v="1137213.6566587498"/>
    <n v="6444210.7210662495"/>
    <n v="-0.85"/>
    <m/>
    <n v="0.5"/>
    <n v="1603.1"/>
    <n v="6630.9736618000006"/>
    <x v="1"/>
    <n v="0.15"/>
    <x v="2"/>
    <s v="Hybrid"/>
    <n v="1"/>
    <n v="1"/>
    <d v="2026-03-01T00:00:00"/>
    <s v="None"/>
    <s v="Duration Doesn't Exsists"/>
    <s v="No ETA"/>
    <x v="1"/>
    <m/>
    <x v="0"/>
    <m/>
    <x v="2"/>
    <x v="2"/>
    <m/>
    <m/>
  </r>
  <r>
    <x v="52"/>
    <d v="2022-12-29T00:00:00"/>
    <x v="9"/>
    <x v="53"/>
    <x v="1026"/>
    <n v="216"/>
    <n v="108"/>
    <n v="108"/>
    <n v="216"/>
    <s v="LIVE - 100% Completed"/>
    <n v="1"/>
    <n v="108"/>
    <n v="7563981.5312953498"/>
    <n v="1134597.2296943024"/>
    <n v="6429384.3016010476"/>
    <n v="-1"/>
    <m/>
    <n v="0.5"/>
    <n v="4187.7607564999998"/>
    <n v="3734.357100499999"/>
    <x v="1"/>
    <n v="0.15"/>
    <x v="2"/>
    <s v="Hybrid"/>
    <n v="1"/>
    <n v="1"/>
    <d v="2026-03-01T00:00:00"/>
    <s v="None"/>
    <s v="Duration Doesn't Exsists"/>
    <s v="No ETA"/>
    <x v="1"/>
    <m/>
    <x v="0"/>
    <m/>
    <x v="2"/>
    <x v="2"/>
    <m/>
    <m/>
  </r>
  <r>
    <x v="52"/>
    <d v="2022-12-29T00:00:00"/>
    <x v="9"/>
    <x v="53"/>
    <x v="1027"/>
    <n v="384"/>
    <n v="192"/>
    <n v="192"/>
    <n v="384"/>
    <s v="LIVE - 100% Completed"/>
    <n v="1"/>
    <n v="192"/>
    <n v="7121761.0499999998"/>
    <n v="1068264.1575"/>
    <n v="6053496.8925000001"/>
    <n v="-1"/>
    <m/>
    <n v="0.5"/>
    <n v="2319"/>
    <n v="4128.1499999999996"/>
    <x v="1"/>
    <n v="0.15"/>
    <x v="2"/>
    <s v="Hybrid"/>
    <n v="1"/>
    <n v="1"/>
    <d v="2026-03-01T00:00:00"/>
    <s v="None"/>
    <s v="Duration Doesn't Exsists"/>
    <s v="No ETA"/>
    <x v="1"/>
    <m/>
    <x v="0"/>
    <m/>
    <x v="2"/>
    <x v="2"/>
    <m/>
    <m/>
  </r>
  <r>
    <x v="52"/>
    <d v="2022-12-29T00:00:00"/>
    <x v="9"/>
    <x v="53"/>
    <x v="1028"/>
    <n v="452"/>
    <n v="226"/>
    <n v="226"/>
    <n v="452"/>
    <s v="LIVE - 100% Completed"/>
    <n v="1"/>
    <n v="226"/>
    <n v="6980813.5783292502"/>
    <n v="1047122.0367493875"/>
    <n v="5933691.5415798621"/>
    <n v="-1"/>
    <m/>
    <n v="0.5"/>
    <n v="2735.7641434999996"/>
    <n v="5762.1366864999982"/>
    <x v="1"/>
    <n v="0.15"/>
    <x v="2"/>
    <s v="Hybrid"/>
    <n v="1"/>
    <n v="1"/>
    <d v="2026-03-01T00:00:00"/>
    <s v="None"/>
    <s v="Duration Doesn't Exsists"/>
    <s v="No ETA"/>
    <x v="1"/>
    <m/>
    <x v="0"/>
    <m/>
    <x v="2"/>
    <x v="2"/>
    <m/>
    <m/>
  </r>
  <r>
    <x v="52"/>
    <d v="2022-12-29T00:00:00"/>
    <x v="9"/>
    <x v="53"/>
    <x v="1029"/>
    <n v="476"/>
    <n v="238"/>
    <n v="238"/>
    <n v="476"/>
    <s v="LIVE - 100% Completed"/>
    <n v="1"/>
    <n v="238"/>
    <n v="6889778.3735952303"/>
    <n v="1033466.7560392845"/>
    <n v="5856311.6175559415"/>
    <n v="-1"/>
    <m/>
    <n v="0.5"/>
    <n v="1283.3999999999999"/>
    <n v="4783.5427717499997"/>
    <x v="1"/>
    <n v="0.15"/>
    <x v="2"/>
    <s v="Hybrid"/>
    <n v="1"/>
    <n v="1"/>
    <d v="2026-03-01T00:00:00"/>
    <s v="None"/>
    <s v="Duration Doesn't Exsists"/>
    <s v="No ETA"/>
    <x v="1"/>
    <m/>
    <x v="0"/>
    <m/>
    <x v="2"/>
    <x v="2"/>
    <m/>
    <m/>
  </r>
  <r>
    <x v="52"/>
    <d v="2022-12-29T00:00:00"/>
    <x v="9"/>
    <x v="53"/>
    <x v="1030"/>
    <n v="440"/>
    <n v="220"/>
    <n v="220"/>
    <n v="440"/>
    <s v="LIVE - 100% Completed"/>
    <n v="1"/>
    <n v="220"/>
    <n v="6539221.5300000003"/>
    <n v="980883.22950000002"/>
    <n v="5558338.3004999999"/>
    <n v="-0.5"/>
    <m/>
    <n v="0.5"/>
    <n v="1959.6"/>
    <n v="4684.95"/>
    <x v="1"/>
    <n v="0.15"/>
    <x v="2"/>
    <s v="Hybrid"/>
    <n v="1"/>
    <n v="1"/>
    <d v="2026-03-01T00:00:00"/>
    <s v="None"/>
    <s v="Duration Doesn't Exsists"/>
    <s v="No ETA"/>
    <x v="1"/>
    <m/>
    <x v="0"/>
    <m/>
    <x v="2"/>
    <x v="2"/>
    <m/>
    <m/>
  </r>
  <r>
    <x v="52"/>
    <d v="2022-12-29T00:00:00"/>
    <x v="9"/>
    <x v="53"/>
    <x v="1031"/>
    <n v="428"/>
    <n v="214"/>
    <n v="214"/>
    <n v="428"/>
    <s v="LIVE - 100% Completed"/>
    <n v="1"/>
    <n v="214"/>
    <n v="6301716.4686874999"/>
    <n v="945257.47030312498"/>
    <n v="5356458.9983843751"/>
    <n v="-0.85"/>
    <m/>
    <n v="0.5"/>
    <n v="2570.6999999999998"/>
    <n v="4016.7272294999989"/>
    <x v="1"/>
    <n v="0.15"/>
    <x v="2"/>
    <s v="Hybrid"/>
    <n v="1"/>
    <n v="1"/>
    <d v="2026-03-01T00:00:00"/>
    <s v="None"/>
    <s v="Duration Doesn't Exsists"/>
    <s v="No ETA"/>
    <x v="1"/>
    <m/>
    <x v="0"/>
    <m/>
    <x v="2"/>
    <x v="2"/>
    <m/>
    <m/>
  </r>
  <r>
    <x v="52"/>
    <d v="2022-12-29T00:00:00"/>
    <x v="9"/>
    <x v="53"/>
    <x v="1032"/>
    <n v="720"/>
    <n v="360"/>
    <n v="360"/>
    <n v="720"/>
    <s v="LIVE - 100% Completed"/>
    <n v="1"/>
    <n v="360"/>
    <n v="6083947.6699999999"/>
    <n v="912592.15049999999"/>
    <n v="5171355.5195000004"/>
    <n v="-1"/>
    <m/>
    <n v="0.5"/>
    <n v="1275.3499999999999"/>
    <n v="5060.5"/>
    <x v="1"/>
    <n v="0.15"/>
    <x v="2"/>
    <s v="Hybrid"/>
    <n v="1"/>
    <n v="1"/>
    <d v="2026-03-01T00:00:00"/>
    <s v="None"/>
    <s v="Duration Doesn't Exsists"/>
    <s v="No ETA"/>
    <x v="1"/>
    <m/>
    <x v="0"/>
    <m/>
    <x v="2"/>
    <x v="2"/>
    <m/>
    <m/>
  </r>
  <r>
    <x v="52"/>
    <d v="2022-12-29T00:00:00"/>
    <x v="9"/>
    <x v="53"/>
    <x v="1033"/>
    <n v="574"/>
    <n v="287"/>
    <n v="287"/>
    <n v="574"/>
    <s v="LIVE - 100% Completed"/>
    <n v="1"/>
    <n v="287"/>
    <n v="5823823.3300000001"/>
    <n v="873573.49950000003"/>
    <n v="4950249.8305000002"/>
    <n v="-1"/>
    <m/>
    <n v="0.5"/>
    <n v="1100"/>
    <n v="6236.45"/>
    <x v="1"/>
    <n v="0.15"/>
    <x v="2"/>
    <s v="Hybrid"/>
    <n v="1"/>
    <n v="1"/>
    <d v="2026-03-01T00:00:00"/>
    <s v="None"/>
    <s v="Duration Doesn't Exsists"/>
    <s v="No ETA"/>
    <x v="1"/>
    <m/>
    <x v="0"/>
    <m/>
    <x v="2"/>
    <x v="2"/>
    <m/>
    <m/>
  </r>
  <r>
    <x v="52"/>
    <d v="2022-12-29T00:00:00"/>
    <x v="9"/>
    <x v="53"/>
    <x v="1034"/>
    <n v="170"/>
    <n v="85"/>
    <n v="85"/>
    <n v="170"/>
    <s v="LIVE - 100% Completed"/>
    <n v="1"/>
    <n v="85"/>
    <n v="5614652.9277598001"/>
    <n v="842197.93916396995"/>
    <n v="4772454.9885958303"/>
    <n v="-1"/>
    <m/>
    <n v="0.5"/>
    <n v="3057.4649220000001"/>
    <n v="2737.9081799999999"/>
    <x v="3"/>
    <n v="0.15"/>
    <x v="2"/>
    <s v="Arial"/>
    <n v="1"/>
    <n v="1"/>
    <d v="2026-03-01T00:00:00"/>
    <s v="None"/>
    <s v="Duration Doesn't Exsists"/>
    <s v="No ETA"/>
    <x v="1"/>
    <m/>
    <x v="0"/>
    <s v="Aerial plan in progress"/>
    <x v="2"/>
    <x v="2"/>
    <m/>
    <m/>
  </r>
  <r>
    <x v="52"/>
    <d v="2022-12-29T00:00:00"/>
    <x v="9"/>
    <x v="53"/>
    <x v="1035"/>
    <n v="454"/>
    <n v="227"/>
    <n v="227"/>
    <n v="454"/>
    <s v="LIVE - 100% Completed"/>
    <n v="1"/>
    <n v="227"/>
    <n v="5602190.6345525002"/>
    <n v="840328.59518287505"/>
    <n v="4761862.039369625"/>
    <n v="-0.85000000000000009"/>
    <m/>
    <n v="0.5"/>
    <n v="2339.3720749999998"/>
    <n v="5214.6515879999988"/>
    <x v="1"/>
    <n v="0.15"/>
    <x v="2"/>
    <s v="Hybrid"/>
    <n v="1"/>
    <n v="1"/>
    <d v="2026-03-01T00:00:00"/>
    <s v="None"/>
    <s v="Duration Doesn't Exsists"/>
    <s v="No ETA"/>
    <x v="1"/>
    <m/>
    <x v="0"/>
    <m/>
    <x v="2"/>
    <x v="2"/>
    <m/>
    <m/>
  </r>
  <r>
    <x v="52"/>
    <d v="2022-12-29T00:00:00"/>
    <x v="9"/>
    <x v="53"/>
    <x v="1036"/>
    <n v="508"/>
    <n v="254"/>
    <n v="254"/>
    <n v="508"/>
    <s v="LIVE - 100% Completed"/>
    <n v="1"/>
    <n v="254"/>
    <n v="5197129.05"/>
    <n v="779569.35749999993"/>
    <n v="4417559.6924999999"/>
    <n v="-1"/>
    <m/>
    <n v="0.5"/>
    <n v="1248.8999999999999"/>
    <n v="3729.4"/>
    <x v="1"/>
    <n v="0.15"/>
    <x v="2"/>
    <s v="Hybrid"/>
    <n v="1"/>
    <n v="1"/>
    <d v="2026-03-01T00:00:00"/>
    <s v="None"/>
    <s v="Duration Doesn't Exsists"/>
    <s v="No ETA"/>
    <x v="1"/>
    <m/>
    <x v="0"/>
    <m/>
    <x v="2"/>
    <x v="2"/>
    <m/>
    <m/>
  </r>
  <r>
    <x v="52"/>
    <d v="2022-12-29T00:00:00"/>
    <x v="9"/>
    <x v="53"/>
    <x v="1037"/>
    <n v="272"/>
    <n v="136"/>
    <n v="136"/>
    <n v="272"/>
    <s v="LIVE - 100% Completed"/>
    <n v="1"/>
    <n v="136"/>
    <n v="5164579.35239824"/>
    <n v="774686.902859736"/>
    <n v="4389892.4495385028"/>
    <n v="-0.5"/>
    <m/>
    <n v="0.5"/>
    <n v="921.15"/>
    <n v="3601.9436920999988"/>
    <x v="1"/>
    <n v="0.15"/>
    <x v="2"/>
    <s v="Hybrid"/>
    <n v="1"/>
    <n v="1"/>
    <d v="2026-03-01T00:00:00"/>
    <s v="None"/>
    <s v="Duration Doesn't Exsists"/>
    <s v="No ETA"/>
    <x v="1"/>
    <m/>
    <x v="0"/>
    <m/>
    <x v="2"/>
    <x v="2"/>
    <m/>
    <m/>
  </r>
  <r>
    <x v="52"/>
    <d v="2022-12-29T00:00:00"/>
    <x v="9"/>
    <x v="53"/>
    <x v="1038"/>
    <n v="502"/>
    <n v="251"/>
    <n v="251"/>
    <n v="502"/>
    <s v="LIVE - 100% Completed"/>
    <n v="1"/>
    <n v="251"/>
    <n v="4589413.72"/>
    <n v="688412.05799999996"/>
    <n v="3901001.6619999995"/>
    <n v="-1"/>
    <m/>
    <n v="0.5"/>
    <n v="885.49999999999989"/>
    <n v="6016.05"/>
    <x v="1"/>
    <n v="0.15"/>
    <x v="2"/>
    <s v="Hybrid"/>
    <n v="1"/>
    <n v="1"/>
    <d v="2026-03-01T00:00:00"/>
    <s v="None"/>
    <s v="Duration Doesn't Exsists"/>
    <s v="No ETA"/>
    <x v="1"/>
    <m/>
    <x v="0"/>
    <m/>
    <x v="2"/>
    <x v="2"/>
    <m/>
    <m/>
  </r>
  <r>
    <x v="52"/>
    <d v="2022-12-29T00:00:00"/>
    <x v="9"/>
    <x v="53"/>
    <x v="1039"/>
    <n v="334"/>
    <n v="167"/>
    <n v="167"/>
    <n v="334"/>
    <s v="LIVE - 100% Completed"/>
    <n v="1"/>
    <n v="167"/>
    <n v="4300340.6050000004"/>
    <n v="645051.09075000009"/>
    <n v="3655289.5142500005"/>
    <n v="-0.85000000000000009"/>
    <m/>
    <n v="0.5"/>
    <n v="1625.65"/>
    <n v="3925.15"/>
    <x v="1"/>
    <n v="0.15"/>
    <x v="2"/>
    <s v="Hybrid"/>
    <n v="1"/>
    <n v="1"/>
    <d v="2026-03-01T00:00:00"/>
    <s v="None"/>
    <s v="Duration Doesn't Exsists"/>
    <s v="No ETA"/>
    <x v="1"/>
    <m/>
    <x v="0"/>
    <m/>
    <x v="2"/>
    <x v="2"/>
    <m/>
    <m/>
  </r>
  <r>
    <x v="52"/>
    <d v="2022-12-29T00:00:00"/>
    <x v="0"/>
    <x v="53"/>
    <x v="17"/>
    <n v="0"/>
    <n v="0"/>
    <s v="0"/>
    <s v="0"/>
    <s v="FEEDER ETC WORK - RETAIN BUDGET"/>
    <n v="0"/>
    <n v="0"/>
    <n v="4087500"/>
    <n v="2043750"/>
    <n v="2043750"/>
    <n v="-1"/>
    <m/>
    <m/>
    <m/>
    <n v="0"/>
    <x v="0"/>
    <n v="0.5"/>
    <x v="0"/>
    <m/>
    <n v="0"/>
    <n v="0"/>
    <d v="2026-03-01T00:00:00"/>
    <s v="None"/>
    <s v="Duration Doesn't Exsists"/>
    <s v="No ETA"/>
    <x v="0"/>
    <m/>
    <x v="0"/>
    <m/>
    <x v="0"/>
    <x v="0"/>
    <m/>
    <m/>
  </r>
  <r>
    <x v="52"/>
    <d v="2022-12-29T00:00:00"/>
    <x v="9"/>
    <x v="53"/>
    <x v="1040"/>
    <n v="228"/>
    <n v="114"/>
    <n v="114"/>
    <n v="228"/>
    <s v="LIVE - 100% Completed"/>
    <n v="1"/>
    <n v="114"/>
    <n v="2658424.64"/>
    <n v="398763.696"/>
    <n v="2259660.9440000001"/>
    <n v="-0.85"/>
    <m/>
    <n v="0.5"/>
    <n v="626.75"/>
    <n v="2209.7999999999997"/>
    <x v="3"/>
    <n v="0.15"/>
    <x v="2"/>
    <s v="Arial"/>
    <n v="1"/>
    <n v="1"/>
    <d v="2026-03-01T00:00:00"/>
    <s v="None"/>
    <s v="Duration Doesn't Exsists"/>
    <s v="No ETA"/>
    <x v="1"/>
    <m/>
    <x v="0"/>
    <m/>
    <x v="2"/>
    <x v="2"/>
    <m/>
    <m/>
  </r>
  <r>
    <x v="52"/>
    <d v="2022-12-29T00:00:00"/>
    <x v="9"/>
    <x v="53"/>
    <x v="1041"/>
    <n v="148"/>
    <n v="74"/>
    <s v="0"/>
    <s v="0"/>
    <s v="REMOVE BUDGET (P)"/>
    <n v="0"/>
    <n v="74"/>
    <n v="2302362.335"/>
    <n v="0"/>
    <n v="2302362.335"/>
    <n v="-1"/>
    <m/>
    <n v="0.5"/>
    <n v="948.9"/>
    <n v="1349.95"/>
    <x v="1"/>
    <m/>
    <x v="1"/>
    <m/>
    <n v="0"/>
    <n v="0"/>
    <d v="2026-03-01T00:00:00"/>
    <s v="None"/>
    <s v="Duration Doesn't Exsists"/>
    <s v="No ETA"/>
    <x v="0"/>
    <m/>
    <x v="0"/>
    <s v="Need to remove from Budget"/>
    <x v="5"/>
    <x v="5"/>
    <m/>
    <m/>
  </r>
  <r>
    <x v="52"/>
    <d v="2022-12-29T00:00:00"/>
    <x v="0"/>
    <x v="53"/>
    <x v="266"/>
    <n v="0"/>
    <n v="0"/>
    <s v="0"/>
    <s v="0"/>
    <s v="FEEDER ETC WORK - RETAIN BUDGET"/>
    <n v="0"/>
    <n v="0"/>
    <n v="2200000"/>
    <n v="1100000"/>
    <n v="1100000"/>
    <n v="-1"/>
    <m/>
    <m/>
    <n v="0"/>
    <n v="0"/>
    <x v="0"/>
    <n v="0.5"/>
    <x v="0"/>
    <m/>
    <n v="0"/>
    <n v="0"/>
    <d v="2026-03-01T00:00:00"/>
    <s v="None"/>
    <s v="Duration Doesn't Exsists"/>
    <s v="No ETA"/>
    <x v="0"/>
    <m/>
    <x v="0"/>
    <m/>
    <x v="0"/>
    <x v="0"/>
    <m/>
    <m/>
  </r>
  <r>
    <x v="52"/>
    <d v="2022-12-29T00:00:00"/>
    <x v="9"/>
    <x v="53"/>
    <x v="1042"/>
    <n v="140"/>
    <n v="70"/>
    <n v="70"/>
    <n v="140"/>
    <s v="LIVE - 100% Completed"/>
    <n v="1"/>
    <n v="70"/>
    <n v="2080552.75"/>
    <n v="312082.91249999998"/>
    <n v="1768469.8374999999"/>
    <n v="0"/>
    <m/>
    <n v="0.5"/>
    <n v="408.24999999999994"/>
    <n v="2460.65"/>
    <x v="1"/>
    <n v="0.15"/>
    <x v="2"/>
    <s v="Hybrid"/>
    <n v="1"/>
    <n v="1"/>
    <d v="2026-03-01T00:00:00"/>
    <s v="None"/>
    <s v="Duration Doesn't Exsists"/>
    <s v="No ETA"/>
    <x v="1"/>
    <m/>
    <x v="0"/>
    <m/>
    <x v="2"/>
    <x v="2"/>
    <m/>
    <m/>
  </r>
  <r>
    <x v="52"/>
    <d v="2022-12-29T00:00:00"/>
    <x v="9"/>
    <x v="53"/>
    <x v="1043"/>
    <n v="148"/>
    <n v="74"/>
    <s v="0"/>
    <s v="0"/>
    <s v="NOT LIVE - RETAIN BUDGET"/>
    <n v="1"/>
    <n v="74"/>
    <n v="1696577.2834312499"/>
    <n v="254486.59251468748"/>
    <n v="1442090.6909165627"/>
    <n v="-0.85"/>
    <m/>
    <n v="0.5"/>
    <n v="348.45"/>
    <n v="1478.0010674499999"/>
    <x v="1"/>
    <n v="1"/>
    <x v="1"/>
    <m/>
    <n v="1"/>
    <n v="1"/>
    <d v="2026-03-01T00:00:00"/>
    <n v="0"/>
    <n v="1"/>
    <n v="-37"/>
    <x v="1"/>
    <n v="45703"/>
    <x v="5"/>
    <s v="NOC Issue by Society/Work Completed"/>
    <x v="6"/>
    <x v="1"/>
    <n v="1"/>
    <m/>
  </r>
  <r>
    <x v="52"/>
    <d v="2022-12-29T00:00:00"/>
    <x v="9"/>
    <x v="53"/>
    <x v="1044"/>
    <n v="84"/>
    <n v="42"/>
    <s v="0"/>
    <s v="0"/>
    <s v="REMOVE BUDGET (P)"/>
    <n v="0"/>
    <n v="42"/>
    <n v="1499928.7387900001"/>
    <n v="0"/>
    <n v="1499928.7387899999"/>
    <n v="-1"/>
    <m/>
    <n v="0.5"/>
    <n v="475.28932499999996"/>
    <n v="1449.9880375"/>
    <x v="3"/>
    <m/>
    <x v="1"/>
    <m/>
    <n v="0"/>
    <n v="0"/>
    <d v="2026-03-01T00:00:00"/>
    <s v="None"/>
    <s v="Duration Doesn't Exsists"/>
    <s v="No ETA"/>
    <x v="0"/>
    <m/>
    <x v="0"/>
    <s v="Need to remove from Budget"/>
    <x v="5"/>
    <x v="5"/>
    <m/>
    <m/>
  </r>
  <r>
    <x v="89"/>
    <d v="2022-12-29T00:00:00"/>
    <x v="0"/>
    <x v="31"/>
    <x v="0"/>
    <n v="0"/>
    <n v="0"/>
    <s v="0"/>
    <s v="0"/>
    <s v="FEEDER ETC WORK - RETAIN BUDGET"/>
    <n v="0"/>
    <n v="0"/>
    <n v="18298070"/>
    <n v="9149035"/>
    <n v="9149035"/>
    <n v="-0.85000000000000009"/>
    <m/>
    <m/>
    <n v="11640"/>
    <n v="0"/>
    <x v="0"/>
    <n v="0.5"/>
    <x v="0"/>
    <m/>
    <n v="0"/>
    <n v="0"/>
    <d v="2026-03-01T00:00:00"/>
    <s v="None"/>
    <s v="Duration Doesn't Exsists"/>
    <s v="No ETA"/>
    <x v="0"/>
    <m/>
    <x v="0"/>
    <m/>
    <x v="0"/>
    <x v="0"/>
    <m/>
    <m/>
  </r>
  <r>
    <x v="89"/>
    <d v="2022-12-29T00:00:00"/>
    <x v="23"/>
    <x v="31"/>
    <x v="1045"/>
    <n v="784"/>
    <n v="392"/>
    <n v="392"/>
    <n v="784"/>
    <s v="LIVE - 100% Completed"/>
    <n v="1"/>
    <n v="392"/>
    <n v="6536804.4375"/>
    <n v="980520.66562499991"/>
    <n v="5556283.7718749996"/>
    <n v="-1"/>
    <m/>
    <n v="0.5"/>
    <n v="1181.05"/>
    <n v="10010"/>
    <x v="3"/>
    <n v="0.15"/>
    <x v="2"/>
    <s v="Arial"/>
    <n v="1"/>
    <n v="1"/>
    <d v="2026-03-01T00:00:00"/>
    <s v="None"/>
    <s v="Duration Doesn't Exsists"/>
    <s v="No ETA"/>
    <x v="1"/>
    <m/>
    <x v="0"/>
    <s v="This Area will be converted to Hybrid Model "/>
    <x v="2"/>
    <x v="2"/>
    <m/>
    <m/>
  </r>
  <r>
    <x v="89"/>
    <d v="2022-12-29T00:00:00"/>
    <x v="23"/>
    <x v="31"/>
    <x v="1046"/>
    <n v="586"/>
    <n v="293"/>
    <n v="293"/>
    <n v="586"/>
    <s v="LIVE - 100% Completed"/>
    <n v="1"/>
    <n v="293"/>
    <n v="5496689.8125"/>
    <n v="824503.47187499993"/>
    <n v="4672186.3406250002"/>
    <n v="-1"/>
    <m/>
    <n v="0.5"/>
    <n v="888.94999999999993"/>
    <n v="8898.4"/>
    <x v="3"/>
    <n v="0.15"/>
    <x v="2"/>
    <s v="Arial"/>
    <n v="1"/>
    <n v="1"/>
    <d v="2026-03-01T00:00:00"/>
    <s v="None"/>
    <s v="Duration Doesn't Exsists"/>
    <s v="No ETA"/>
    <x v="1"/>
    <m/>
    <x v="0"/>
    <s v="This Area will be converted to Hybrid Model "/>
    <x v="2"/>
    <x v="2"/>
    <m/>
    <m/>
  </r>
  <r>
    <x v="89"/>
    <d v="2022-12-29T00:00:00"/>
    <x v="23"/>
    <x v="31"/>
    <x v="1047"/>
    <n v="688"/>
    <n v="344"/>
    <n v="344"/>
    <n v="688"/>
    <s v="LIVE - 100% Completed"/>
    <n v="1"/>
    <n v="344"/>
    <n v="5113957.0949999997"/>
    <n v="767093.56424999994"/>
    <n v="4346863.5307499999"/>
    <n v="-1"/>
    <m/>
    <n v="0.5"/>
    <n v="756.69999999999993"/>
    <n v="7335.9999999999991"/>
    <x v="3"/>
    <n v="0.15"/>
    <x v="2"/>
    <s v="Hybrid"/>
    <n v="1"/>
    <n v="1"/>
    <d v="2026-03-01T00:00:00"/>
    <s v="None"/>
    <s v="Duration Doesn't Exsists"/>
    <s v="No ETA"/>
    <x v="1"/>
    <m/>
    <x v="0"/>
    <s v="Converted to Hybrid Model"/>
    <x v="2"/>
    <x v="2"/>
    <m/>
    <m/>
  </r>
  <r>
    <x v="89"/>
    <d v="2022-12-29T00:00:00"/>
    <x v="23"/>
    <x v="31"/>
    <x v="1048"/>
    <n v="640"/>
    <n v="320"/>
    <n v="320"/>
    <n v="640"/>
    <s v="LIVE - 100% Completed"/>
    <n v="1"/>
    <n v="320"/>
    <n v="5106533.0774999997"/>
    <n v="765979.96162499988"/>
    <n v="4340553.1158750001"/>
    <n v="-0.5"/>
    <m/>
    <n v="0.5"/>
    <n v="711.84999999999991"/>
    <n v="8313.1999999999989"/>
    <x v="3"/>
    <n v="0.15"/>
    <x v="2"/>
    <s v="Hybrid"/>
    <n v="1"/>
    <n v="1"/>
    <d v="2026-03-01T00:00:00"/>
    <s v="None"/>
    <s v="Duration Doesn't Exsists"/>
    <s v="No ETA"/>
    <x v="1"/>
    <m/>
    <x v="0"/>
    <s v="Converted to Hybrid Model"/>
    <x v="2"/>
    <x v="2"/>
    <m/>
    <m/>
  </r>
  <r>
    <x v="89"/>
    <d v="2022-12-29T00:00:00"/>
    <x v="23"/>
    <x v="31"/>
    <x v="1049"/>
    <n v="386"/>
    <n v="193"/>
    <n v="193"/>
    <n v="386"/>
    <s v="LIVE - 100% Completed"/>
    <n v="1"/>
    <n v="193"/>
    <n v="2992116.875"/>
    <n v="448817.53125"/>
    <n v="2543299.34375"/>
    <n v="-0.8075"/>
    <m/>
    <n v="0.5"/>
    <n v="494.49999999999994"/>
    <n v="4865"/>
    <x v="3"/>
    <n v="0.15"/>
    <x v="2"/>
    <s v="Hybrid"/>
    <n v="1"/>
    <n v="1"/>
    <d v="2026-03-01T00:00:00"/>
    <s v="None"/>
    <s v="Duration Doesn't Exsists"/>
    <s v="No ETA"/>
    <x v="1"/>
    <m/>
    <x v="0"/>
    <s v="Converted to Hybrid Model"/>
    <x v="2"/>
    <x v="2"/>
    <m/>
    <m/>
  </r>
  <r>
    <x v="89"/>
    <d v="2022-12-29T00:00:00"/>
    <x v="23"/>
    <x v="31"/>
    <x v="1050"/>
    <n v="336"/>
    <n v="168"/>
    <n v="168"/>
    <n v="336"/>
    <s v="LIVE - 100% Completed"/>
    <n v="1"/>
    <n v="168"/>
    <n v="2660058.875"/>
    <n v="399008.83124999999"/>
    <n v="2261050.0437500002"/>
    <n v="-1"/>
    <m/>
    <n v="0.5"/>
    <n v="660.09999999999991"/>
    <n v="452.2"/>
    <x v="3"/>
    <n v="0.15"/>
    <x v="2"/>
    <s v="Hybrid"/>
    <n v="1"/>
    <n v="1"/>
    <d v="2026-03-01T00:00:00"/>
    <s v="None"/>
    <s v="Duration Doesn't Exsists"/>
    <s v="No ETA"/>
    <x v="1"/>
    <m/>
    <x v="0"/>
    <s v="Converted to Hybrid Model"/>
    <x v="2"/>
    <x v="2"/>
    <m/>
    <m/>
  </r>
  <r>
    <x v="89"/>
    <d v="2022-12-29T00:00:00"/>
    <x v="23"/>
    <x v="31"/>
    <x v="1051"/>
    <n v="220"/>
    <n v="110"/>
    <n v="110"/>
    <n v="220"/>
    <s v="LIVE - 100% Completed"/>
    <n v="1"/>
    <n v="110"/>
    <n v="2484388.7675000001"/>
    <n v="372658.31512500002"/>
    <n v="2111730.4523749999"/>
    <n v="-0.8075"/>
    <m/>
    <n v="0.5"/>
    <n v="573.84999999999991"/>
    <n v="3172.3999999999996"/>
    <x v="3"/>
    <n v="0.15"/>
    <x v="2"/>
    <s v="Arial"/>
    <n v="1"/>
    <n v="1"/>
    <d v="2026-03-01T00:00:00"/>
    <s v="None"/>
    <s v="Duration Doesn't Exsists"/>
    <s v="No ETA"/>
    <x v="1"/>
    <m/>
    <x v="0"/>
    <s v="This Area will be converted to Hybrid Model "/>
    <x v="2"/>
    <x v="2"/>
    <m/>
    <m/>
  </r>
  <r>
    <x v="89"/>
    <d v="2022-12-29T00:00:00"/>
    <x v="23"/>
    <x v="31"/>
    <x v="1052"/>
    <n v="214"/>
    <n v="107"/>
    <n v="107"/>
    <n v="214"/>
    <s v="LIVE - 100% Completed"/>
    <n v="1"/>
    <n v="107"/>
    <n v="2068997.3149999999"/>
    <n v="310349.59724999999"/>
    <n v="1758647.7177499998"/>
    <n v="-1"/>
    <m/>
    <n v="0.5"/>
    <n v="453.09999999999997"/>
    <n v="2566.1999999999998"/>
    <x v="3"/>
    <n v="0.15"/>
    <x v="2"/>
    <s v="Arial"/>
    <n v="1"/>
    <n v="1"/>
    <d v="2026-03-01T00:00:00"/>
    <s v="None"/>
    <s v="Duration Doesn't Exsists"/>
    <s v="No ETA"/>
    <x v="1"/>
    <m/>
    <x v="0"/>
    <s v="This Area will be converted to Hybrid Model "/>
    <x v="2"/>
    <x v="2"/>
    <m/>
    <m/>
  </r>
  <r>
    <x v="89"/>
    <d v="2022-12-29T00:00:00"/>
    <x v="23"/>
    <x v="31"/>
    <x v="1053"/>
    <n v="252"/>
    <n v="126"/>
    <n v="126"/>
    <n v="252"/>
    <s v="LIVE - 100% Completed"/>
    <n v="1"/>
    <n v="126"/>
    <n v="2038258.5774999999"/>
    <n v="305738.78662499995"/>
    <n v="1732519.7908750002"/>
    <n v="-0.80749999999999988"/>
    <m/>
    <n v="0.5"/>
    <n v="371.45"/>
    <n v="2693.6"/>
    <x v="3"/>
    <n v="0.15"/>
    <x v="2"/>
    <s v="Arial"/>
    <n v="1"/>
    <n v="1"/>
    <d v="2026-03-01T00:00:00"/>
    <s v="None"/>
    <s v="Duration Doesn't Exsists"/>
    <s v="No ETA"/>
    <x v="1"/>
    <m/>
    <x v="0"/>
    <s v="This Area will be converted to Hybrid Model "/>
    <x v="2"/>
    <x v="2"/>
    <m/>
    <m/>
  </r>
  <r>
    <x v="89"/>
    <d v="2022-12-29T00:00:00"/>
    <x v="0"/>
    <x v="31"/>
    <x v="17"/>
    <n v="0"/>
    <n v="0"/>
    <s v="0"/>
    <s v="0"/>
    <s v="FEEDER ETC WORK - RETAIN BUDGET"/>
    <n v="0"/>
    <n v="0"/>
    <n v="867500"/>
    <n v="433750"/>
    <n v="433750"/>
    <n v="-0.85"/>
    <m/>
    <m/>
    <m/>
    <n v="0"/>
    <x v="0"/>
    <n v="0.5"/>
    <x v="0"/>
    <m/>
    <n v="0"/>
    <n v="0"/>
    <d v="2026-03-01T00:00:00"/>
    <s v="None"/>
    <s v="Duration Doesn't Exsists"/>
    <s v="No ETA"/>
    <x v="0"/>
    <m/>
    <x v="0"/>
    <m/>
    <x v="0"/>
    <x v="0"/>
    <m/>
    <m/>
  </r>
  <r>
    <x v="90"/>
    <d v="2022-12-29T00:00:00"/>
    <x v="25"/>
    <x v="89"/>
    <x v="1054"/>
    <n v="2620"/>
    <n v="1310"/>
    <n v="1310"/>
    <n v="2620"/>
    <s v="LIVE - 100% Completed"/>
    <n v="1"/>
    <n v="1310"/>
    <n v="60760833.763875701"/>
    <n v="9114125.0645813551"/>
    <n v="51646708.699294373"/>
    <n v="-1"/>
    <m/>
    <n v="0.5"/>
    <n v="37093.852300499981"/>
    <n v="29768.550557149982"/>
    <x v="2"/>
    <n v="0.15"/>
    <x v="2"/>
    <s v="Buried"/>
    <n v="1"/>
    <n v="1"/>
    <d v="2026-03-01T00:00:00"/>
    <s v="None"/>
    <s v="Duration Doesn't Exsists"/>
    <s v="No ETA"/>
    <x v="1"/>
    <m/>
    <x v="0"/>
    <m/>
    <x v="2"/>
    <x v="2"/>
    <m/>
    <m/>
  </r>
  <r>
    <x v="90"/>
    <d v="2022-12-29T00:00:00"/>
    <x v="25"/>
    <x v="89"/>
    <x v="1055"/>
    <n v="1778"/>
    <n v="889"/>
    <n v="889"/>
    <n v="1778"/>
    <s v="LIVE - 100% Completed"/>
    <n v="1"/>
    <n v="889"/>
    <n v="41802673.182627499"/>
    <n v="6270400.9773941245"/>
    <n v="35532272.20523338"/>
    <n v="-1"/>
    <m/>
    <n v="0.5"/>
    <n v="24331.066957500007"/>
    <n v="16346.302139000003"/>
    <x v="2"/>
    <n v="0.15"/>
    <x v="2"/>
    <s v="Buried"/>
    <n v="1"/>
    <n v="1"/>
    <d v="2026-03-01T00:00:00"/>
    <s v="None"/>
    <s v="Duration Doesn't Exsists"/>
    <s v="No ETA"/>
    <x v="1"/>
    <m/>
    <x v="0"/>
    <m/>
    <x v="2"/>
    <x v="2"/>
    <m/>
    <m/>
  </r>
  <r>
    <x v="90"/>
    <d v="2022-12-29T00:00:00"/>
    <x v="0"/>
    <x v="89"/>
    <x v="0"/>
    <n v="0"/>
    <n v="0"/>
    <s v="0"/>
    <s v="0"/>
    <s v="FEEDER ETC WORK - RETAIN BUDGET"/>
    <n v="0"/>
    <n v="0"/>
    <n v="12486620"/>
    <n v="6243310"/>
    <n v="6243310"/>
    <n v="-1"/>
    <m/>
    <m/>
    <n v="8316"/>
    <n v="0"/>
    <x v="0"/>
    <n v="0.5"/>
    <x v="0"/>
    <m/>
    <n v="0"/>
    <n v="0"/>
    <d v="2026-03-01T00:00:00"/>
    <s v="None"/>
    <s v="Duration Doesn't Exsists"/>
    <s v="No ETA"/>
    <x v="0"/>
    <m/>
    <x v="0"/>
    <m/>
    <x v="0"/>
    <x v="0"/>
    <m/>
    <m/>
  </r>
  <r>
    <x v="90"/>
    <d v="2022-12-29T00:00:00"/>
    <x v="25"/>
    <x v="89"/>
    <x v="1056"/>
    <n v="842"/>
    <n v="421"/>
    <n v="421"/>
    <n v="842"/>
    <s v="LIVE - 100% Completed"/>
    <n v="1"/>
    <n v="421"/>
    <n v="7640328.3691806998"/>
    <n v="1146049.255377105"/>
    <n v="6494279.1138035944"/>
    <n v="-1"/>
    <m/>
    <n v="0.5"/>
    <n v="2113.5580796999998"/>
    <n v="4943.6883857000003"/>
    <x v="3"/>
    <n v="0.15"/>
    <x v="2"/>
    <s v="Arial"/>
    <n v="1"/>
    <n v="1"/>
    <d v="2026-03-01T00:00:00"/>
    <s v="None"/>
    <s v="Duration Doesn't Exsists"/>
    <s v="No ETA"/>
    <x v="1"/>
    <m/>
    <x v="0"/>
    <m/>
    <x v="2"/>
    <x v="2"/>
    <m/>
    <m/>
  </r>
  <r>
    <x v="90"/>
    <d v="2022-12-29T00:00:00"/>
    <x v="0"/>
    <x v="89"/>
    <x v="17"/>
    <n v="0"/>
    <n v="0"/>
    <s v="0"/>
    <s v="0"/>
    <s v="FEEDER ETC WORK - RETAIN BUDGET"/>
    <n v="0"/>
    <n v="0"/>
    <n v="1200000"/>
    <n v="600000"/>
    <n v="600000"/>
    <n v="-0.85000000000000009"/>
    <m/>
    <m/>
    <n v="0"/>
    <n v="0"/>
    <x v="0"/>
    <n v="0.5"/>
    <x v="0"/>
    <m/>
    <n v="0"/>
    <n v="0"/>
    <d v="2026-03-01T00:00:00"/>
    <s v="None"/>
    <s v="Duration Doesn't Exsists"/>
    <s v="No ETA"/>
    <x v="0"/>
    <m/>
    <x v="0"/>
    <m/>
    <x v="0"/>
    <x v="0"/>
    <m/>
    <m/>
  </r>
  <r>
    <x v="90"/>
    <d v="2022-12-29T00:00:00"/>
    <x v="0"/>
    <x v="89"/>
    <x v="266"/>
    <n v="0"/>
    <n v="0"/>
    <s v="0"/>
    <s v="0"/>
    <s v="FEEDER ETC WORK - RETAIN BUDGET"/>
    <n v="0"/>
    <n v="0"/>
    <n v="550000"/>
    <n v="275000"/>
    <n v="275000"/>
    <n v="-1"/>
    <m/>
    <m/>
    <n v="0"/>
    <n v="0"/>
    <x v="0"/>
    <n v="0.5"/>
    <x v="0"/>
    <m/>
    <n v="0"/>
    <n v="0"/>
    <d v="2026-03-01T00:00:00"/>
    <s v="None"/>
    <s v="Duration Doesn't Exsists"/>
    <s v="No ETA"/>
    <x v="0"/>
    <m/>
    <x v="0"/>
    <m/>
    <x v="0"/>
    <x v="0"/>
    <m/>
    <m/>
  </r>
  <r>
    <x v="91"/>
    <d v="2022-12-29T00:00:00"/>
    <x v="0"/>
    <x v="90"/>
    <x v="0"/>
    <n v="0"/>
    <n v="0"/>
    <s v="0"/>
    <s v="0"/>
    <s v="FEEDER ETC WORK - RETAIN BUDGET"/>
    <n v="0"/>
    <n v="0"/>
    <n v="21831160"/>
    <n v="10915580"/>
    <n v="10915580"/>
    <n v="-0.85000000000000009"/>
    <m/>
    <m/>
    <n v="13200"/>
    <n v="0"/>
    <x v="0"/>
    <n v="0.5"/>
    <x v="0"/>
    <m/>
    <n v="0"/>
    <n v="0"/>
    <d v="2026-03-01T00:00:00"/>
    <s v="None"/>
    <s v="Duration Doesn't Exsists"/>
    <s v="No ETA"/>
    <x v="0"/>
    <m/>
    <x v="0"/>
    <m/>
    <x v="0"/>
    <x v="0"/>
    <m/>
    <m/>
  </r>
  <r>
    <x v="91"/>
    <d v="2022-12-29T00:00:00"/>
    <x v="33"/>
    <x v="90"/>
    <x v="1057"/>
    <n v="1860"/>
    <n v="930"/>
    <n v="930"/>
    <n v="1860"/>
    <s v="LIVE - 100% Completed"/>
    <n v="1"/>
    <n v="930"/>
    <n v="12286385.279999999"/>
    <n v="1842957.7919999999"/>
    <n v="10443427.488"/>
    <n v="-0.85"/>
    <m/>
    <n v="0.5"/>
    <n v="1582.3999999999999"/>
    <n v="14056.3"/>
    <x v="1"/>
    <n v="0.15"/>
    <x v="2"/>
    <s v="Hybrid"/>
    <n v="1"/>
    <n v="1"/>
    <d v="2026-03-01T00:00:00"/>
    <s v="None"/>
    <s v="Duration Doesn't Exsists"/>
    <s v="No ETA"/>
    <x v="1"/>
    <m/>
    <x v="0"/>
    <m/>
    <x v="2"/>
    <x v="2"/>
    <m/>
    <m/>
  </r>
  <r>
    <x v="91"/>
    <d v="2022-12-29T00:00:00"/>
    <x v="33"/>
    <x v="90"/>
    <x v="1058"/>
    <n v="916"/>
    <n v="458"/>
    <n v="458"/>
    <n v="916"/>
    <s v="LIVE - 100% Completed"/>
    <n v="1"/>
    <n v="458"/>
    <n v="7372192.3082119003"/>
    <n v="1105828.8462317849"/>
    <n v="6266363.4619801147"/>
    <n v="-1"/>
    <m/>
    <n v="0.5"/>
    <n v="1821.92254445"/>
    <n v="8714.5521173500001"/>
    <x v="1"/>
    <n v="0.15"/>
    <x v="2"/>
    <s v="Hybrid"/>
    <n v="1"/>
    <n v="1"/>
    <d v="2026-03-01T00:00:00"/>
    <s v="None"/>
    <s v="Duration Doesn't Exsists"/>
    <s v="No ETA"/>
    <x v="1"/>
    <m/>
    <x v="0"/>
    <m/>
    <x v="2"/>
    <x v="2"/>
    <m/>
    <m/>
  </r>
  <r>
    <x v="91"/>
    <d v="2022-12-29T00:00:00"/>
    <x v="0"/>
    <x v="90"/>
    <x v="266"/>
    <n v="0"/>
    <n v="0"/>
    <s v="0"/>
    <s v="0"/>
    <s v="FEEDER ETC WORK - RETAIN BUDGET"/>
    <n v="0"/>
    <n v="0"/>
    <n v="550000"/>
    <n v="275000"/>
    <n v="275000"/>
    <n v="-0.5"/>
    <m/>
    <m/>
    <n v="0"/>
    <n v="0"/>
    <x v="0"/>
    <n v="0.5"/>
    <x v="0"/>
    <m/>
    <n v="0"/>
    <n v="0"/>
    <d v="2026-03-01T00:00:00"/>
    <s v="None"/>
    <s v="Duration Doesn't Exsists"/>
    <s v="No ETA"/>
    <x v="0"/>
    <m/>
    <x v="0"/>
    <m/>
    <x v="0"/>
    <x v="0"/>
    <m/>
    <m/>
  </r>
  <r>
    <x v="91"/>
    <d v="2022-12-29T00:00:00"/>
    <x v="0"/>
    <x v="90"/>
    <x v="17"/>
    <n v="0"/>
    <n v="0"/>
    <s v="0"/>
    <s v="0"/>
    <s v="FEEDER ETC WORK - RETAIN BUDGET"/>
    <n v="0"/>
    <n v="0"/>
    <n v="525000"/>
    <n v="262500"/>
    <n v="262500"/>
    <n v="-1"/>
    <m/>
    <m/>
    <n v="0"/>
    <n v="0"/>
    <x v="0"/>
    <n v="0.5"/>
    <x v="0"/>
    <m/>
    <n v="0"/>
    <n v="0"/>
    <d v="2026-03-01T00:00:00"/>
    <s v="None"/>
    <s v="Duration Doesn't Exsists"/>
    <s v="No ETA"/>
    <x v="0"/>
    <m/>
    <x v="0"/>
    <m/>
    <x v="0"/>
    <x v="0"/>
    <m/>
    <m/>
  </r>
  <r>
    <x v="92"/>
    <d v="2022-12-29T00:00:00"/>
    <x v="13"/>
    <x v="91"/>
    <x v="1059"/>
    <n v="1504"/>
    <n v="752"/>
    <n v="752"/>
    <n v="1504"/>
    <s v="LIVE - 100% Completed"/>
    <n v="1"/>
    <n v="752"/>
    <n v="31097808"/>
    <n v="4664671.2"/>
    <n v="26433136.800000004"/>
    <n v="-1"/>
    <m/>
    <n v="0.5"/>
    <n v="12513.660000000002"/>
    <n v="12770.954000000003"/>
    <x v="1"/>
    <n v="0.15"/>
    <x v="2"/>
    <s v="Hybrid"/>
    <n v="1"/>
    <n v="1"/>
    <d v="2026-03-01T00:00:00"/>
    <s v="None"/>
    <s v="Duration Doesn't Exsists"/>
    <s v="No ETA"/>
    <x v="1"/>
    <m/>
    <x v="0"/>
    <m/>
    <x v="2"/>
    <x v="2"/>
    <m/>
    <m/>
  </r>
  <r>
    <x v="92"/>
    <d v="2022-12-29T00:00:00"/>
    <x v="0"/>
    <x v="91"/>
    <x v="0"/>
    <n v="0"/>
    <n v="0"/>
    <s v="0"/>
    <s v="0"/>
    <s v="FEEDER ETC WORK - RETAIN BUDGET"/>
    <n v="0"/>
    <n v="0"/>
    <n v="30248305"/>
    <n v="15124152.5"/>
    <n v="15124152.5"/>
    <n v="-1"/>
    <m/>
    <m/>
    <n v="0"/>
    <n v="0"/>
    <x v="0"/>
    <n v="0.5"/>
    <x v="0"/>
    <m/>
    <n v="0"/>
    <n v="0"/>
    <d v="2026-03-01T00:00:00"/>
    <s v="None"/>
    <s v="Duration Doesn't Exsists"/>
    <s v="No ETA"/>
    <x v="0"/>
    <m/>
    <x v="0"/>
    <m/>
    <x v="0"/>
    <x v="0"/>
    <m/>
    <m/>
  </r>
  <r>
    <x v="92"/>
    <d v="2022-12-29T00:00:00"/>
    <x v="13"/>
    <x v="91"/>
    <x v="1060"/>
    <n v="726"/>
    <n v="363"/>
    <n v="363"/>
    <n v="726"/>
    <s v="LIVE - 100% Completed"/>
    <n v="1"/>
    <n v="363"/>
    <n v="21505105.433359999"/>
    <n v="3225765.815004"/>
    <n v="18279339.618356001"/>
    <n v="-1"/>
    <m/>
    <n v="0.5"/>
    <n v="13058.821773900001"/>
    <n v="9671.3175747999994"/>
    <x v="2"/>
    <n v="0.15"/>
    <x v="2"/>
    <s v="Buried"/>
    <n v="1"/>
    <n v="1"/>
    <d v="2026-03-01T00:00:00"/>
    <s v="None"/>
    <s v="Duration Doesn't Exsists"/>
    <s v="No ETA"/>
    <x v="1"/>
    <m/>
    <x v="0"/>
    <m/>
    <x v="2"/>
    <x v="2"/>
    <m/>
    <m/>
  </r>
  <r>
    <x v="92"/>
    <d v="2022-12-29T00:00:00"/>
    <x v="13"/>
    <x v="91"/>
    <x v="1061"/>
    <n v="570"/>
    <n v="285"/>
    <n v="285"/>
    <n v="570"/>
    <s v="LIVE - 100% Completed"/>
    <n v="1"/>
    <n v="285"/>
    <n v="18662773"/>
    <n v="2799415.9499999997"/>
    <n v="15863357.050000001"/>
    <n v="-0.85"/>
    <m/>
    <n v="0.5"/>
    <n v="8532.3189999999995"/>
    <n v="7285.5159999999978"/>
    <x v="1"/>
    <n v="0.15"/>
    <x v="2"/>
    <s v="Hybrid"/>
    <n v="1"/>
    <n v="1"/>
    <d v="2026-03-01T00:00:00"/>
    <s v="None"/>
    <s v="Duration Doesn't Exsists"/>
    <s v="No ETA"/>
    <x v="1"/>
    <m/>
    <x v="0"/>
    <m/>
    <x v="2"/>
    <x v="2"/>
    <m/>
    <m/>
  </r>
  <r>
    <x v="92"/>
    <d v="2022-12-29T00:00:00"/>
    <x v="13"/>
    <x v="91"/>
    <x v="1062"/>
    <n v="522"/>
    <n v="261"/>
    <s v="0"/>
    <s v="0"/>
    <s v="NOT LIVE - RETAIN BUDGET"/>
    <n v="0.5"/>
    <n v="261"/>
    <n v="14206617.625"/>
    <n v="8168805.1343749994"/>
    <n v="6037812.4906249996"/>
    <n v="-1"/>
    <m/>
    <n v="0.5"/>
    <n v="5132.75"/>
    <n v="14407.455999999995"/>
    <x v="1"/>
    <n v="0.5"/>
    <x v="1"/>
    <m/>
    <n v="0.5"/>
    <n v="0.5"/>
    <d v="2026-03-01T00:00:00"/>
    <n v="92"/>
    <n v="93"/>
    <n v="55"/>
    <x v="2"/>
    <n v="46174"/>
    <x v="7"/>
    <s v="Inside CTD &amp; Police Line work is pending"/>
    <x v="7"/>
    <x v="1"/>
    <n v="1"/>
    <m/>
  </r>
  <r>
    <x v="92"/>
    <d v="2022-12-29T00:00:00"/>
    <x v="13"/>
    <x v="91"/>
    <x v="1063"/>
    <n v="2218"/>
    <n v="1109"/>
    <n v="1109"/>
    <n v="2218"/>
    <s v="LIVE - 100% Completed"/>
    <n v="1"/>
    <n v="1109"/>
    <n v="10046106.76"/>
    <n v="1506916.014"/>
    <n v="8539190.7460000012"/>
    <n v="-0.85"/>
    <m/>
    <n v="0.5"/>
    <n v="0"/>
    <n v="16647.568000000007"/>
    <x v="3"/>
    <n v="0.15"/>
    <x v="2"/>
    <s v="Arial"/>
    <n v="1"/>
    <n v="1"/>
    <d v="2026-03-01T00:00:00"/>
    <s v="None"/>
    <s v="Duration Doesn't Exsists"/>
    <s v="No ETA"/>
    <x v="1"/>
    <m/>
    <x v="0"/>
    <m/>
    <x v="2"/>
    <x v="2"/>
    <m/>
    <m/>
  </r>
  <r>
    <x v="92"/>
    <d v="2022-12-29T00:00:00"/>
    <x v="13"/>
    <x v="91"/>
    <x v="1064"/>
    <n v="1810"/>
    <n v="905"/>
    <n v="905"/>
    <n v="1810"/>
    <s v="LIVE - 100% Completed"/>
    <n v="1"/>
    <n v="905"/>
    <n v="7318747.5449999999"/>
    <n v="1097812.1317499999"/>
    <n v="6220935.4132500002"/>
    <n v="-1"/>
    <m/>
    <n v="0.5"/>
    <n v="0"/>
    <n v="12106.878000000001"/>
    <x v="3"/>
    <n v="0.15"/>
    <x v="2"/>
    <s v="Arial"/>
    <n v="1"/>
    <n v="1"/>
    <d v="2026-03-01T00:00:00"/>
    <s v="None"/>
    <s v="Duration Doesn't Exsists"/>
    <s v="No ETA"/>
    <x v="1"/>
    <m/>
    <x v="0"/>
    <m/>
    <x v="2"/>
    <x v="2"/>
    <m/>
    <m/>
  </r>
  <r>
    <x v="92"/>
    <d v="2022-12-29T00:00:00"/>
    <x v="13"/>
    <x v="91"/>
    <x v="1065"/>
    <n v="1220"/>
    <n v="610"/>
    <n v="610"/>
    <n v="1220"/>
    <s v="LIVE - 100% Completed"/>
    <n v="1"/>
    <n v="610"/>
    <n v="6464348.7999999998"/>
    <n v="969652.32"/>
    <n v="5494696.4799999986"/>
    <n v="-0.85"/>
    <m/>
    <n v="0.5"/>
    <n v="0"/>
    <n v="10231.717999999999"/>
    <x v="3"/>
    <n v="0.15"/>
    <x v="2"/>
    <s v="Arial"/>
    <n v="1"/>
    <n v="1"/>
    <d v="2026-03-01T00:00:00"/>
    <s v="None"/>
    <s v="Duration Doesn't Exsists"/>
    <s v="No ETA"/>
    <x v="1"/>
    <m/>
    <x v="0"/>
    <m/>
    <x v="2"/>
    <x v="2"/>
    <m/>
    <m/>
  </r>
  <r>
    <x v="92"/>
    <d v="2022-12-29T00:00:00"/>
    <x v="13"/>
    <x v="91"/>
    <x v="1066"/>
    <n v="1222"/>
    <n v="611"/>
    <n v="611"/>
    <n v="1222"/>
    <s v="LIVE - 100% Completed"/>
    <n v="1"/>
    <n v="611"/>
    <n v="6106061.0499999998"/>
    <n v="915909.15749999997"/>
    <n v="5190151.892500001"/>
    <n v="-0.5"/>
    <m/>
    <n v="0.5"/>
    <n v="0"/>
    <n v="7569.4360000000006"/>
    <x v="3"/>
    <n v="0.15"/>
    <x v="2"/>
    <s v="Arial"/>
    <n v="1"/>
    <n v="1"/>
    <d v="2026-03-01T00:00:00"/>
    <s v="None"/>
    <s v="Duration Doesn't Exsists"/>
    <s v="No ETA"/>
    <x v="1"/>
    <m/>
    <x v="0"/>
    <m/>
    <x v="2"/>
    <x v="2"/>
    <m/>
    <m/>
  </r>
  <r>
    <x v="92"/>
    <d v="2022-12-29T00:00:00"/>
    <x v="13"/>
    <x v="91"/>
    <x v="1067"/>
    <n v="1192"/>
    <n v="596"/>
    <n v="596"/>
    <n v="1192"/>
    <s v="LIVE - 100% Completed"/>
    <n v="1"/>
    <n v="596"/>
    <n v="4744210.99"/>
    <n v="711631.64850000001"/>
    <n v="4032579.3415000001"/>
    <n v="-0.85"/>
    <m/>
    <n v="0.5"/>
    <n v="0"/>
    <n v="8492.6939999999995"/>
    <x v="3"/>
    <n v="0.15"/>
    <x v="2"/>
    <s v="Arial"/>
    <n v="1"/>
    <n v="1"/>
    <d v="2026-03-01T00:00:00"/>
    <s v="None"/>
    <s v="Duration Doesn't Exsists"/>
    <s v="No ETA"/>
    <x v="1"/>
    <m/>
    <x v="0"/>
    <m/>
    <x v="2"/>
    <x v="2"/>
    <m/>
    <m/>
  </r>
  <r>
    <x v="92"/>
    <d v="2022-12-29T00:00:00"/>
    <x v="13"/>
    <x v="91"/>
    <x v="1068"/>
    <n v="752"/>
    <n v="376"/>
    <n v="376"/>
    <n v="752"/>
    <s v="LIVE - 100% Completed"/>
    <n v="1"/>
    <n v="376"/>
    <n v="4231495.95"/>
    <n v="634724.39249999996"/>
    <n v="3596771.5575000001"/>
    <e v="#DIV/0!"/>
    <m/>
    <n v="0.5"/>
    <n v="0"/>
    <n v="2332.3999999999996"/>
    <x v="3"/>
    <n v="0.15"/>
    <x v="2"/>
    <s v="Arial"/>
    <n v="1"/>
    <n v="1"/>
    <d v="2026-03-01T00:00:00"/>
    <s v="None"/>
    <s v="Duration Doesn't Exsists"/>
    <s v="No ETA"/>
    <x v="1"/>
    <m/>
    <x v="0"/>
    <m/>
    <x v="2"/>
    <x v="2"/>
    <m/>
    <m/>
  </r>
  <r>
    <x v="92"/>
    <d v="2022-12-29T00:00:00"/>
    <x v="13"/>
    <x v="91"/>
    <x v="1069"/>
    <n v="836"/>
    <n v="418"/>
    <n v="418"/>
    <n v="836"/>
    <s v="LIVE - 100% Completed"/>
    <n v="1"/>
    <n v="418"/>
    <n v="4061320.88"/>
    <n v="609198.13199999998"/>
    <n v="3452122.7479999997"/>
    <e v="#DIV/0!"/>
    <m/>
    <n v="0.5"/>
    <n v="0"/>
    <n v="6607.6919999999982"/>
    <x v="3"/>
    <n v="0.15"/>
    <x v="2"/>
    <s v="Arial"/>
    <n v="1"/>
    <n v="1"/>
    <d v="2026-03-01T00:00:00"/>
    <s v="None"/>
    <s v="Duration Doesn't Exsists"/>
    <s v="No ETA"/>
    <x v="1"/>
    <m/>
    <x v="0"/>
    <m/>
    <x v="2"/>
    <x v="2"/>
    <m/>
    <m/>
  </r>
  <r>
    <x v="92"/>
    <d v="2022-12-29T00:00:00"/>
    <x v="13"/>
    <x v="91"/>
    <x v="1070"/>
    <n v="812"/>
    <n v="406"/>
    <n v="406"/>
    <n v="812"/>
    <s v="LIVE - 100% Completed"/>
    <n v="1"/>
    <n v="406"/>
    <n v="3703399.5950000002"/>
    <n v="555509.93925000005"/>
    <n v="3147889.6557499999"/>
    <n v="-1"/>
    <m/>
    <n v="0.5"/>
    <n v="0"/>
    <n v="6727.2379999999994"/>
    <x v="3"/>
    <n v="0.15"/>
    <x v="2"/>
    <s v="Arial"/>
    <n v="1"/>
    <n v="1"/>
    <d v="2026-03-01T00:00:00"/>
    <s v="None"/>
    <s v="Duration Doesn't Exsists"/>
    <s v="No ETA"/>
    <x v="1"/>
    <m/>
    <x v="0"/>
    <m/>
    <x v="2"/>
    <x v="2"/>
    <m/>
    <m/>
  </r>
  <r>
    <x v="92"/>
    <d v="2022-12-29T00:00:00"/>
    <x v="13"/>
    <x v="91"/>
    <x v="1071"/>
    <n v="794"/>
    <n v="397"/>
    <n v="397"/>
    <n v="794"/>
    <s v="LIVE - 100% Completed"/>
    <n v="1"/>
    <n v="397"/>
    <n v="3534044.74"/>
    <n v="530106.71100000001"/>
    <n v="3003938.0290000001"/>
    <n v="-1"/>
    <m/>
    <n v="0.5"/>
    <n v="0"/>
    <n v="2526.3980000000001"/>
    <x v="3"/>
    <n v="0.15"/>
    <x v="2"/>
    <s v="Arial"/>
    <n v="1"/>
    <n v="1"/>
    <d v="2026-03-01T00:00:00"/>
    <s v="None"/>
    <s v="Duration Doesn't Exsists"/>
    <s v="No ETA"/>
    <x v="1"/>
    <m/>
    <x v="0"/>
    <m/>
    <x v="2"/>
    <x v="2"/>
    <m/>
    <m/>
  </r>
  <r>
    <x v="92"/>
    <d v="2022-12-29T00:00:00"/>
    <x v="13"/>
    <x v="91"/>
    <x v="1072"/>
    <n v="394"/>
    <n v="197"/>
    <n v="197"/>
    <n v="394"/>
    <s v="LIVE - 100% Completed"/>
    <n v="1"/>
    <n v="197"/>
    <n v="3073935"/>
    <n v="461090.25"/>
    <n v="2612844.75"/>
    <n v="-1"/>
    <m/>
    <n v="0.5"/>
    <n v="0"/>
    <n v="4661.5099999999993"/>
    <x v="3"/>
    <n v="0.15"/>
    <x v="2"/>
    <s v="Arial"/>
    <n v="1"/>
    <n v="1"/>
    <d v="2026-03-01T00:00:00"/>
    <s v="None"/>
    <s v="Duration Doesn't Exsists"/>
    <s v="No ETA"/>
    <x v="1"/>
    <m/>
    <x v="0"/>
    <m/>
    <x v="2"/>
    <x v="2"/>
    <m/>
    <m/>
  </r>
  <r>
    <x v="92"/>
    <d v="2022-12-29T00:00:00"/>
    <x v="13"/>
    <x v="91"/>
    <x v="1073"/>
    <n v="418"/>
    <n v="209"/>
    <n v="209"/>
    <n v="418"/>
    <s v="LIVE - 100% Completed"/>
    <n v="1"/>
    <n v="209"/>
    <n v="2699070.25"/>
    <n v="404860.53749999998"/>
    <n v="2294209.7124999999"/>
    <n v="-1"/>
    <m/>
    <n v="0.5"/>
    <n v="0"/>
    <n v="4536.2100000000009"/>
    <x v="3"/>
    <n v="0.15"/>
    <x v="2"/>
    <s v="Arial"/>
    <n v="1"/>
    <n v="1"/>
    <d v="2026-03-01T00:00:00"/>
    <s v="None"/>
    <s v="Duration Doesn't Exsists"/>
    <s v="No ETA"/>
    <x v="1"/>
    <m/>
    <x v="0"/>
    <m/>
    <x v="2"/>
    <x v="2"/>
    <m/>
    <m/>
  </r>
  <r>
    <x v="92"/>
    <d v="2022-12-29T00:00:00"/>
    <x v="0"/>
    <x v="91"/>
    <x v="266"/>
    <n v="0"/>
    <n v="0"/>
    <s v="0"/>
    <s v="0"/>
    <s v="FEEDER ETC WORK - RETAIN BUDGET"/>
    <n v="0"/>
    <n v="0"/>
    <n v="2200000"/>
    <n v="1100000"/>
    <n v="1100000"/>
    <e v="#DIV/0!"/>
    <m/>
    <m/>
    <n v="0"/>
    <n v="0"/>
    <x v="0"/>
    <n v="0.5"/>
    <x v="0"/>
    <m/>
    <n v="0"/>
    <n v="0"/>
    <d v="2026-03-01T00:00:00"/>
    <s v="None"/>
    <s v="Duration Doesn't Exsists"/>
    <s v="No ETA"/>
    <x v="0"/>
    <m/>
    <x v="0"/>
    <m/>
    <x v="0"/>
    <x v="0"/>
    <m/>
    <m/>
  </r>
  <r>
    <x v="92"/>
    <d v="2022-12-29T00:00:00"/>
    <x v="0"/>
    <x v="91"/>
    <x v="17"/>
    <n v="0"/>
    <n v="0"/>
    <s v="0"/>
    <s v="0"/>
    <s v="FEEDER ETC WORK - RETAIN BUDGET"/>
    <n v="0"/>
    <n v="0"/>
    <n v="1895000"/>
    <n v="947500"/>
    <n v="947500"/>
    <e v="#DIV/0!"/>
    <m/>
    <m/>
    <m/>
    <n v="0"/>
    <x v="0"/>
    <n v="0.5"/>
    <x v="0"/>
    <m/>
    <n v="0"/>
    <n v="0"/>
    <d v="2026-03-01T00:00:00"/>
    <s v="None"/>
    <s v="Duration Doesn't Exsists"/>
    <s v="No ETA"/>
    <x v="0"/>
    <m/>
    <x v="0"/>
    <m/>
    <x v="0"/>
    <x v="0"/>
    <m/>
    <m/>
  </r>
  <r>
    <x v="93"/>
    <d v="2022-12-29T00:00:00"/>
    <x v="0"/>
    <x v="92"/>
    <x v="0"/>
    <n v="0"/>
    <n v="0"/>
    <s v="0"/>
    <s v="0"/>
    <s v="FEEDER ETC WORK - RETAIN BUDGET"/>
    <n v="0"/>
    <n v="0"/>
    <n v="15912980"/>
    <n v="7956490"/>
    <n v="7956490"/>
    <e v="#DIV/0!"/>
    <m/>
    <m/>
    <n v="38400"/>
    <n v="0"/>
    <x v="0"/>
    <n v="0.5"/>
    <x v="0"/>
    <m/>
    <n v="0"/>
    <n v="0"/>
    <d v="2026-03-01T00:00:00"/>
    <s v="None"/>
    <s v="Duration Doesn't Exsists"/>
    <s v="No ETA"/>
    <x v="0"/>
    <m/>
    <x v="0"/>
    <m/>
    <x v="0"/>
    <x v="0"/>
    <m/>
    <m/>
  </r>
  <r>
    <x v="93"/>
    <d v="2022-12-29T00:00:00"/>
    <x v="11"/>
    <x v="92"/>
    <x v="1074"/>
    <n v="16"/>
    <n v="8"/>
    <n v="8"/>
    <n v="16"/>
    <s v="LIVE - 100% Completed"/>
    <n v="1"/>
    <n v="8"/>
    <n v="10620027.25"/>
    <n v="1593004.0874999999"/>
    <n v="9027023.1624999996"/>
    <e v="#DIV/0!"/>
    <m/>
    <n v="0.5"/>
    <n v="5145"/>
    <n v="917.23799999999983"/>
    <x v="2"/>
    <n v="0.15"/>
    <x v="2"/>
    <s v="Buried"/>
    <n v="1"/>
    <n v="1"/>
    <d v="2026-03-01T00:00:00"/>
    <s v="None"/>
    <s v="Duration Doesn't Exsists"/>
    <s v="No ETA"/>
    <x v="1"/>
    <m/>
    <x v="0"/>
    <m/>
    <x v="2"/>
    <x v="2"/>
    <m/>
    <m/>
  </r>
  <r>
    <x v="93"/>
    <d v="2022-12-29T00:00:00"/>
    <x v="11"/>
    <x v="92"/>
    <x v="1075"/>
    <n v="1428"/>
    <n v="714"/>
    <n v="714"/>
    <n v="1428"/>
    <s v="LIVE - 100% Completed"/>
    <n v="1"/>
    <n v="714"/>
    <n v="9210946.3100000005"/>
    <n v="1381641.9465000001"/>
    <n v="7829304.3635000009"/>
    <e v="#DIV/0!"/>
    <m/>
    <n v="0.5"/>
    <n v="0"/>
    <n v="12237.876000000004"/>
    <x v="3"/>
    <n v="0.15"/>
    <x v="2"/>
    <s v="Arial"/>
    <n v="1"/>
    <n v="1"/>
    <d v="2026-03-01T00:00:00"/>
    <s v="None"/>
    <s v="Duration Doesn't Exsists"/>
    <s v="No ETA"/>
    <x v="1"/>
    <m/>
    <x v="0"/>
    <m/>
    <x v="2"/>
    <x v="2"/>
    <m/>
    <m/>
  </r>
  <r>
    <x v="93"/>
    <d v="2022-12-29T00:00:00"/>
    <x v="0"/>
    <x v="92"/>
    <x v="17"/>
    <n v="0"/>
    <n v="0"/>
    <s v="0"/>
    <s v="0"/>
    <s v="FEEDER ETC WORK - RETAIN BUDGET"/>
    <n v="0"/>
    <n v="0"/>
    <n v="587000"/>
    <n v="293500"/>
    <n v="293500"/>
    <e v="#DIV/0!"/>
    <m/>
    <m/>
    <n v="1"/>
    <n v="0"/>
    <x v="0"/>
    <n v="0.5"/>
    <x v="0"/>
    <m/>
    <n v="0"/>
    <n v="0"/>
    <d v="2026-03-01T00:00:00"/>
    <s v="None"/>
    <s v="Duration Doesn't Exsists"/>
    <s v="No ETA"/>
    <x v="0"/>
    <m/>
    <x v="0"/>
    <m/>
    <x v="0"/>
    <x v="0"/>
    <m/>
    <m/>
  </r>
  <r>
    <x v="93"/>
    <d v="2022-12-29T00:00:00"/>
    <x v="0"/>
    <x v="92"/>
    <x v="266"/>
    <n v="0"/>
    <n v="0"/>
    <s v="0"/>
    <s v="0"/>
    <s v="FEEDER ETC WORK - RETAIN BUDGET"/>
    <n v="0"/>
    <n v="0"/>
    <n v="535000"/>
    <n v="267500"/>
    <n v="267500"/>
    <e v="#DIV/0!"/>
    <m/>
    <m/>
    <n v="0"/>
    <n v="0"/>
    <x v="0"/>
    <n v="0.5"/>
    <x v="0"/>
    <m/>
    <n v="0"/>
    <n v="0"/>
    <d v="2026-03-01T00:00:00"/>
    <s v="None"/>
    <s v="Duration Doesn't Exsists"/>
    <s v="No ETA"/>
    <x v="0"/>
    <m/>
    <x v="0"/>
    <m/>
    <x v="0"/>
    <x v="0"/>
    <m/>
    <m/>
  </r>
  <r>
    <x v="94"/>
    <d v="2022-12-29T00:00:00"/>
    <x v="30"/>
    <x v="93"/>
    <x v="1076"/>
    <n v="1548"/>
    <n v="774"/>
    <s v="0"/>
    <s v="0"/>
    <s v="REMOVE BUDGET (T)"/>
    <n v="0"/>
    <n v="774"/>
    <n v="37192045.7419248"/>
    <n v="0"/>
    <n v="37192045.741924837"/>
    <e v="#DIV/0!"/>
    <m/>
    <n v="0.5"/>
    <n v="23169.946137513751"/>
    <n v="20692.371941955"/>
    <x v="2"/>
    <m/>
    <x v="1"/>
    <m/>
    <n v="0"/>
    <n v="0"/>
    <d v="2026-03-01T00:00:00"/>
    <s v="None"/>
    <s v="Duration Doesn't Exsists"/>
    <s v="No ETA"/>
    <x v="0"/>
    <m/>
    <x v="0"/>
    <s v="remove (after June)"/>
    <x v="3"/>
    <x v="3"/>
    <m/>
    <m/>
  </r>
  <r>
    <x v="94"/>
    <d v="2022-12-29T00:00:00"/>
    <x v="30"/>
    <x v="93"/>
    <x v="1077"/>
    <n v="1008"/>
    <n v="504"/>
    <s v="0"/>
    <s v="0"/>
    <s v="REMOVE BUDGET (T)"/>
    <n v="0"/>
    <n v="504"/>
    <n v="28794080.439697001"/>
    <n v="0"/>
    <n v="28794080.439696964"/>
    <e v="#DIV/0!"/>
    <m/>
    <n v="0.5"/>
    <n v="16996.465725205053"/>
    <n v="13891.688475368202"/>
    <x v="2"/>
    <m/>
    <x v="1"/>
    <m/>
    <n v="0"/>
    <n v="0"/>
    <d v="2026-03-01T00:00:00"/>
    <s v="None"/>
    <s v="Duration Doesn't Exsists"/>
    <s v="No ETA"/>
    <x v="0"/>
    <m/>
    <x v="0"/>
    <s v="remove (after June)"/>
    <x v="3"/>
    <x v="3"/>
    <m/>
    <m/>
  </r>
  <r>
    <x v="94"/>
    <d v="2022-12-29T00:00:00"/>
    <x v="0"/>
    <x v="93"/>
    <x v="0"/>
    <n v="0"/>
    <n v="0"/>
    <s v="0"/>
    <s v="0"/>
    <s v="FEEDER ETC WORK - RETAIN BUDGET"/>
    <n v="0"/>
    <n v="0"/>
    <n v="21054892.800000001"/>
    <n v="10527446.4"/>
    <n v="10527446.4"/>
    <e v="#DIV/0!"/>
    <m/>
    <m/>
    <n v="19040"/>
    <n v="0"/>
    <x v="0"/>
    <n v="0.5"/>
    <x v="0"/>
    <m/>
    <n v="0"/>
    <n v="0"/>
    <d v="2026-03-01T00:00:00"/>
    <s v="None"/>
    <s v="Duration Doesn't Exsists"/>
    <s v="No ETA"/>
    <x v="0"/>
    <m/>
    <x v="0"/>
    <m/>
    <x v="0"/>
    <x v="0"/>
    <m/>
    <m/>
  </r>
  <r>
    <x v="94"/>
    <d v="2022-12-29T00:00:00"/>
    <x v="30"/>
    <x v="93"/>
    <x v="1078"/>
    <n v="554"/>
    <n v="277"/>
    <s v="0"/>
    <s v="0"/>
    <s v="REMOVE BUDGET (T)"/>
    <n v="0"/>
    <n v="277"/>
    <n v="16449728.5185603"/>
    <n v="0"/>
    <n v="16449728.518560253"/>
    <e v="#DIV/0!"/>
    <m/>
    <n v="0.5"/>
    <n v="9532.7881087500027"/>
    <n v="7969.345000000003"/>
    <x v="2"/>
    <m/>
    <x v="1"/>
    <m/>
    <n v="0"/>
    <n v="0"/>
    <d v="2026-03-01T00:00:00"/>
    <s v="None"/>
    <s v="Duration Doesn't Exsists"/>
    <s v="No ETA"/>
    <x v="0"/>
    <m/>
    <x v="0"/>
    <s v="remove (after June)"/>
    <x v="3"/>
    <x v="3"/>
    <m/>
    <m/>
  </r>
  <r>
    <x v="94"/>
    <d v="2022-12-29T00:00:00"/>
    <x v="30"/>
    <x v="93"/>
    <x v="1079"/>
    <n v="614"/>
    <n v="307"/>
    <s v="0"/>
    <s v="0"/>
    <s v="REMOVE BUDGET (T)"/>
    <n v="0"/>
    <n v="307"/>
    <n v="16449167.109825101"/>
    <n v="0"/>
    <n v="16449167.109825071"/>
    <e v="#DIV/0!"/>
    <m/>
    <n v="0.5"/>
    <n v="9620.6838655499996"/>
    <n v="7285.5159999999978"/>
    <x v="2"/>
    <m/>
    <x v="1"/>
    <m/>
    <n v="0"/>
    <n v="0"/>
    <d v="2026-03-01T00:00:00"/>
    <s v="None"/>
    <s v="Duration Doesn't Exsists"/>
    <s v="No ETA"/>
    <x v="0"/>
    <m/>
    <x v="0"/>
    <s v="remove (after June)"/>
    <x v="3"/>
    <x v="3"/>
    <m/>
    <m/>
  </r>
  <r>
    <x v="94"/>
    <d v="2022-12-29T00:00:00"/>
    <x v="30"/>
    <x v="93"/>
    <x v="1080"/>
    <n v="554"/>
    <n v="277"/>
    <s v="0"/>
    <s v="0"/>
    <s v="REMOVE BUDGET (T)"/>
    <n v="0"/>
    <n v="277"/>
    <n v="16387309.496293001"/>
    <n v="0"/>
    <n v="16387309.496293046"/>
    <e v="#DIV/0!"/>
    <m/>
    <n v="0.5"/>
    <n v="9495.9829413000043"/>
    <n v="7969.345000000003"/>
    <x v="2"/>
    <m/>
    <x v="1"/>
    <m/>
    <n v="0"/>
    <n v="0"/>
    <d v="2026-03-01T00:00:00"/>
    <s v="None"/>
    <s v="Duration Doesn't Exsists"/>
    <s v="No ETA"/>
    <x v="0"/>
    <m/>
    <x v="0"/>
    <s v="remove (after June)"/>
    <x v="3"/>
    <x v="3"/>
    <m/>
    <m/>
  </r>
  <r>
    <x v="94"/>
    <d v="2022-12-29T00:00:00"/>
    <x v="30"/>
    <x v="93"/>
    <x v="1081"/>
    <n v="570"/>
    <n v="285"/>
    <s v="0"/>
    <s v="0"/>
    <s v="REMOVE BUDGET (T)"/>
    <n v="0"/>
    <n v="285"/>
    <n v="16159860.2171319"/>
    <n v="0"/>
    <n v="16159860.21713192"/>
    <e v="#DIV/0!"/>
    <m/>
    <n v="0.5"/>
    <n v="9345.4868852999989"/>
    <n v="7285.5159999999978"/>
    <x v="2"/>
    <m/>
    <x v="1"/>
    <m/>
    <n v="0"/>
    <n v="0"/>
    <d v="2026-03-01T00:00:00"/>
    <s v="None"/>
    <s v="Duration Doesn't Exsists"/>
    <s v="No ETA"/>
    <x v="0"/>
    <m/>
    <x v="0"/>
    <s v="remove (after June)"/>
    <x v="3"/>
    <x v="3"/>
    <m/>
    <m/>
  </r>
  <r>
    <x v="94"/>
    <d v="2022-12-29T00:00:00"/>
    <x v="30"/>
    <x v="93"/>
    <x v="1082"/>
    <n v="304"/>
    <n v="152"/>
    <s v="0"/>
    <s v="0"/>
    <s v="REMOVE BUDGET (T)"/>
    <n v="0"/>
    <n v="152"/>
    <n v="12498736.198614201"/>
    <n v="0"/>
    <n v="12498736.198614173"/>
    <e v="#DIV/0!"/>
    <m/>
    <n v="0.5"/>
    <n v="7461.3413534000019"/>
    <n v="7969.345000000003"/>
    <x v="2"/>
    <m/>
    <x v="1"/>
    <m/>
    <n v="0"/>
    <n v="0"/>
    <d v="2026-03-01T00:00:00"/>
    <s v="None"/>
    <s v="Duration Doesn't Exsists"/>
    <s v="No ETA"/>
    <x v="0"/>
    <m/>
    <x v="0"/>
    <s v="remove (after June)"/>
    <x v="3"/>
    <x v="3"/>
    <m/>
    <m/>
  </r>
  <r>
    <x v="94"/>
    <d v="2022-12-29T00:00:00"/>
    <x v="0"/>
    <x v="93"/>
    <x v="17"/>
    <n v="0"/>
    <n v="0"/>
    <s v="0"/>
    <s v="0"/>
    <s v="FEEDER ETC WORK - RETAIN BUDGET"/>
    <n v="0"/>
    <n v="0"/>
    <n v="1920000"/>
    <n v="960000"/>
    <n v="960000"/>
    <e v="#DIV/0!"/>
    <m/>
    <m/>
    <n v="0"/>
    <n v="0"/>
    <x v="0"/>
    <n v="0.5"/>
    <x v="0"/>
    <m/>
    <n v="0"/>
    <n v="0"/>
    <d v="2026-03-01T00:00:00"/>
    <s v="None"/>
    <s v="Duration Doesn't Exsists"/>
    <s v="No ETA"/>
    <x v="0"/>
    <m/>
    <x v="0"/>
    <m/>
    <x v="0"/>
    <x v="0"/>
    <m/>
    <m/>
  </r>
  <r>
    <x v="94"/>
    <d v="2022-12-29T00:00:00"/>
    <x v="0"/>
    <x v="93"/>
    <x v="266"/>
    <n v="0"/>
    <n v="0"/>
    <s v="0"/>
    <s v="0"/>
    <s v="FEEDER ETC WORK - RETAIN BUDGET"/>
    <n v="0"/>
    <n v="0"/>
    <n v="550000"/>
    <n v="275000"/>
    <n v="275000"/>
    <e v="#DIV/0!"/>
    <m/>
    <m/>
    <n v="0"/>
    <n v="0"/>
    <x v="0"/>
    <n v="0.5"/>
    <x v="0"/>
    <m/>
    <n v="0"/>
    <n v="0"/>
    <d v="2026-03-01T00:00:00"/>
    <s v="None"/>
    <s v="Duration Doesn't Exsists"/>
    <s v="No ETA"/>
    <x v="0"/>
    <m/>
    <x v="0"/>
    <m/>
    <x v="0"/>
    <x v="0"/>
    <m/>
    <m/>
  </r>
  <r>
    <x v="95"/>
    <d v="2022-12-29T00:00:00"/>
    <x v="0"/>
    <x v="94"/>
    <x v="0"/>
    <n v="0"/>
    <n v="0"/>
    <s v="0"/>
    <s v="0"/>
    <s v="FEEDER ETC WORK - RETAIN BUDGET"/>
    <n v="0"/>
    <n v="0"/>
    <n v="44315022.079999998"/>
    <n v="22157511.039999999"/>
    <n v="22157511.039999999"/>
    <n v="-1"/>
    <m/>
    <m/>
    <n v="30700.400000000001"/>
    <n v="0"/>
    <x v="0"/>
    <n v="0.5"/>
    <x v="0"/>
    <m/>
    <n v="0"/>
    <n v="0"/>
    <d v="2026-03-01T00:00:00"/>
    <s v="None"/>
    <s v="Duration Doesn't Exsists"/>
    <s v="No ETA"/>
    <x v="0"/>
    <m/>
    <x v="0"/>
    <m/>
    <x v="0"/>
    <x v="0"/>
    <m/>
    <m/>
  </r>
  <r>
    <x v="95"/>
    <d v="2022-12-29T00:00:00"/>
    <x v="32"/>
    <x v="94"/>
    <x v="1083"/>
    <n v="4508"/>
    <n v="2254"/>
    <n v="2254"/>
    <n v="4508"/>
    <s v="LIVE - 100% Completed"/>
    <n v="1"/>
    <n v="2254"/>
    <n v="35531410.393656299"/>
    <n v="5329711.559048445"/>
    <n v="30201698.834607817"/>
    <n v="-1"/>
    <m/>
    <n v="0.5"/>
    <n v="4035.35"/>
    <n v="47919.638229250013"/>
    <x v="1"/>
    <n v="0.15"/>
    <x v="2"/>
    <s v="Hybrid"/>
    <n v="1"/>
    <n v="1"/>
    <d v="2026-03-01T00:00:00"/>
    <s v="None"/>
    <s v="Duration Doesn't Exsists"/>
    <s v="No ETA"/>
    <x v="1"/>
    <m/>
    <x v="0"/>
    <m/>
    <x v="2"/>
    <x v="2"/>
    <m/>
    <m/>
  </r>
  <r>
    <x v="95"/>
    <d v="2022-12-29T00:00:00"/>
    <x v="32"/>
    <x v="94"/>
    <x v="1084"/>
    <n v="2992"/>
    <n v="1496"/>
    <n v="1496"/>
    <n v="2992"/>
    <s v="LIVE - 100% Completed"/>
    <n v="1"/>
    <n v="1496"/>
    <n v="29088930.848125"/>
    <n v="4363339.6272187494"/>
    <n v="24725591.220906246"/>
    <n v="-1"/>
    <m/>
    <n v="0.5"/>
    <n v="3702.9999999999995"/>
    <n v="33364.541624999998"/>
    <x v="1"/>
    <n v="0.15"/>
    <x v="2"/>
    <s v="Hybrid"/>
    <n v="1"/>
    <n v="1"/>
    <d v="2026-03-01T00:00:00"/>
    <s v="None"/>
    <s v="Duration Doesn't Exsists"/>
    <s v="No ETA"/>
    <x v="1"/>
    <m/>
    <x v="0"/>
    <m/>
    <x v="2"/>
    <x v="2"/>
    <m/>
    <m/>
  </r>
  <r>
    <x v="95"/>
    <d v="2022-12-29T00:00:00"/>
    <x v="32"/>
    <x v="94"/>
    <x v="1085"/>
    <n v="2780"/>
    <n v="1390"/>
    <n v="1390"/>
    <n v="2780"/>
    <s v="LIVE - 100% Completed"/>
    <n v="1"/>
    <n v="1390"/>
    <n v="28190592.281750001"/>
    <n v="4228588.8422625"/>
    <n v="23962003.439487502"/>
    <n v="-1"/>
    <m/>
    <n v="0.5"/>
    <n v="3888.1499999999996"/>
    <n v="32991.775493999987"/>
    <x v="1"/>
    <n v="0.15"/>
    <x v="2"/>
    <s v="Hybrid"/>
    <n v="1"/>
    <n v="1"/>
    <d v="2026-03-01T00:00:00"/>
    <s v="None"/>
    <s v="Duration Doesn't Exsists"/>
    <s v="No ETA"/>
    <x v="1"/>
    <m/>
    <x v="0"/>
    <m/>
    <x v="2"/>
    <x v="2"/>
    <m/>
    <m/>
  </r>
  <r>
    <x v="95"/>
    <d v="2022-12-29T00:00:00"/>
    <x v="32"/>
    <x v="94"/>
    <x v="1086"/>
    <n v="2236"/>
    <n v="1118"/>
    <n v="1118"/>
    <n v="2236"/>
    <s v="LIVE - 100% Completed"/>
    <n v="1"/>
    <n v="1118"/>
    <n v="15617686.174404999"/>
    <n v="2342652.92616075"/>
    <n v="13275033.248244248"/>
    <n v="-1"/>
    <m/>
    <n v="0.5"/>
    <n v="3525.8999999999996"/>
    <n v="8270.1548789999997"/>
    <x v="1"/>
    <n v="0.15"/>
    <x v="2"/>
    <s v="Arial"/>
    <n v="1"/>
    <n v="1"/>
    <d v="2026-03-01T00:00:00"/>
    <s v="None"/>
    <s v="Duration Doesn't Exsists"/>
    <s v="No ETA"/>
    <x v="1"/>
    <m/>
    <x v="0"/>
    <m/>
    <x v="2"/>
    <x v="2"/>
    <m/>
    <m/>
  </r>
  <r>
    <x v="95"/>
    <d v="2022-12-29T00:00:00"/>
    <x v="32"/>
    <x v="94"/>
    <x v="1087"/>
    <n v="1262"/>
    <n v="631"/>
    <n v="631"/>
    <n v="1262"/>
    <s v="LIVE - 100% Completed"/>
    <n v="1"/>
    <n v="631"/>
    <n v="15176910.210000001"/>
    <n v="2276536.5315"/>
    <n v="12900373.678499997"/>
    <n v="-1"/>
    <m/>
    <n v="0.5"/>
    <n v="2910.6499999999996"/>
    <n v="17379.308499999996"/>
    <x v="1"/>
    <n v="0.15"/>
    <x v="2"/>
    <s v="Hybrid"/>
    <n v="1"/>
    <n v="1"/>
    <d v="2026-03-01T00:00:00"/>
    <s v="None"/>
    <s v="Duration Doesn't Exsists"/>
    <s v="No ETA"/>
    <x v="1"/>
    <m/>
    <x v="0"/>
    <m/>
    <x v="2"/>
    <x v="2"/>
    <m/>
    <m/>
  </r>
  <r>
    <x v="95"/>
    <d v="2022-12-29T00:00:00"/>
    <x v="32"/>
    <x v="94"/>
    <x v="770"/>
    <n v="788"/>
    <n v="394"/>
    <n v="394"/>
    <n v="788"/>
    <s v="LIVE - 100% Completed"/>
    <n v="1"/>
    <n v="394"/>
    <n v="11470409.991562501"/>
    <n v="1720561.498734375"/>
    <n v="9749848.4928281233"/>
    <n v="-1"/>
    <m/>
    <n v="0.5"/>
    <n v="2784.1499999999996"/>
    <n v="9529.2354925"/>
    <x v="1"/>
    <n v="0.15"/>
    <x v="2"/>
    <s v="Arial"/>
    <n v="1"/>
    <n v="1"/>
    <d v="2026-03-01T00:00:00"/>
    <s v="None"/>
    <s v="Duration Doesn't Exsists"/>
    <s v="No ETA"/>
    <x v="1"/>
    <m/>
    <x v="0"/>
    <m/>
    <x v="2"/>
    <x v="2"/>
    <m/>
    <m/>
  </r>
  <r>
    <x v="95"/>
    <d v="2022-12-29T00:00:00"/>
    <x v="32"/>
    <x v="94"/>
    <x v="1088"/>
    <n v="364"/>
    <n v="182"/>
    <n v="182"/>
    <n v="364"/>
    <s v="LIVE - 100% Completed"/>
    <n v="1"/>
    <n v="182"/>
    <n v="6767940.4299999997"/>
    <n v="1015191.0644999999"/>
    <n v="5752749.3655000003"/>
    <n v="-1"/>
    <m/>
    <n v="0.5"/>
    <n v="2726.0200000000004"/>
    <n v="2062.75"/>
    <x v="2"/>
    <n v="0.15"/>
    <x v="2"/>
    <s v="Buried"/>
    <n v="1"/>
    <n v="1"/>
    <d v="2026-03-01T00:00:00"/>
    <s v="None"/>
    <s v="Duration Doesn't Exsists"/>
    <s v="No ETA"/>
    <x v="1"/>
    <m/>
    <x v="0"/>
    <m/>
    <x v="2"/>
    <x v="2"/>
    <m/>
    <m/>
  </r>
  <r>
    <x v="95"/>
    <d v="2022-12-29T00:00:00"/>
    <x v="32"/>
    <x v="94"/>
    <x v="1089"/>
    <n v="500"/>
    <n v="250"/>
    <s v="0"/>
    <s v="0"/>
    <s v="NOT LIVE - RETAIN BUDGET"/>
    <n v="0"/>
    <n v="250"/>
    <n v="6487992.9100000001"/>
    <n v="6487992.9100000001"/>
    <n v="0"/>
    <n v="-1"/>
    <m/>
    <n v="0.5"/>
    <n v="1413.35"/>
    <n v="5902.253999999999"/>
    <x v="1"/>
    <n v="0"/>
    <x v="1"/>
    <m/>
    <n v="0"/>
    <n v="0"/>
    <d v="2026-03-01T00:00:00"/>
    <n v="122"/>
    <n v="123"/>
    <n v="85"/>
    <x v="0"/>
    <s v="4 Months"/>
    <x v="2"/>
    <s v="Permission issue /Need to retain"/>
    <x v="6"/>
    <x v="1"/>
    <n v="2"/>
    <m/>
  </r>
  <r>
    <x v="95"/>
    <d v="2022-12-29T00:00:00"/>
    <x v="32"/>
    <x v="94"/>
    <x v="1090"/>
    <n v="142"/>
    <n v="71"/>
    <s v="0"/>
    <s v="0"/>
    <s v="NOT LIVE - RETAIN BUDGET"/>
    <n v="0.95"/>
    <n v="71"/>
    <n v="5237497.18"/>
    <n v="1008218.2071500001"/>
    <n v="4229278.9728499996"/>
    <n v="-1"/>
    <m/>
    <n v="0.5"/>
    <n v="2524.9499999999998"/>
    <n v="2071.125"/>
    <x v="2"/>
    <n v="0.95"/>
    <x v="1"/>
    <m/>
    <n v="0.95"/>
    <n v="0.95"/>
    <d v="2026-03-01T00:00:00"/>
    <n v="122"/>
    <n v="123"/>
    <n v="85"/>
    <x v="2"/>
    <s v="3 Months"/>
    <x v="2"/>
    <s v="Hold By Askari Management"/>
    <x v="7"/>
    <x v="1"/>
    <n v="1"/>
    <m/>
  </r>
  <r>
    <x v="95"/>
    <d v="2022-12-29T00:00:00"/>
    <x v="32"/>
    <x v="94"/>
    <x v="1091"/>
    <n v="336"/>
    <n v="168"/>
    <n v="168"/>
    <n v="336"/>
    <s v="LIVE - 100% Completed"/>
    <n v="1"/>
    <n v="168"/>
    <n v="4296838.1660937499"/>
    <n v="644525.72491406242"/>
    <n v="3652312.4411796876"/>
    <n v="-1"/>
    <m/>
    <n v="0.5"/>
    <n v="1097.8000000000002"/>
    <n v="3946.8381287500001"/>
    <x v="1"/>
    <n v="0.15"/>
    <x v="2"/>
    <s v="Arial"/>
    <n v="1"/>
    <n v="1"/>
    <d v="2026-03-01T00:00:00"/>
    <s v="None"/>
    <s v="Duration Doesn't Exsists"/>
    <s v="No ETA"/>
    <x v="1"/>
    <m/>
    <x v="0"/>
    <m/>
    <x v="2"/>
    <x v="2"/>
    <m/>
    <m/>
  </r>
  <r>
    <x v="95"/>
    <d v="2022-12-29T00:00:00"/>
    <x v="32"/>
    <x v="94"/>
    <x v="1092"/>
    <n v="214"/>
    <n v="107"/>
    <n v="107"/>
    <n v="214"/>
    <s v="LIVE - 100% Completed"/>
    <n v="1"/>
    <n v="107"/>
    <n v="3654552.44"/>
    <n v="548182.86599999992"/>
    <n v="3106369.5739999996"/>
    <n v="-1"/>
    <m/>
    <n v="0.5"/>
    <n v="1628.3499999999997"/>
    <n v="1463.3399999999997"/>
    <x v="2"/>
    <n v="0.15"/>
    <x v="2"/>
    <s v="Buried"/>
    <n v="1"/>
    <n v="1"/>
    <d v="2026-03-01T00:00:00"/>
    <s v="None"/>
    <s v="Duration Doesn't Exsists"/>
    <s v="No ETA"/>
    <x v="1"/>
    <m/>
    <x v="0"/>
    <m/>
    <x v="2"/>
    <x v="2"/>
    <m/>
    <m/>
  </r>
  <r>
    <x v="95"/>
    <d v="2022-12-29T00:00:00"/>
    <x v="32"/>
    <x v="94"/>
    <x v="1093"/>
    <n v="84"/>
    <n v="42"/>
    <n v="42"/>
    <n v="84"/>
    <s v="LIVE - 100% Completed"/>
    <n v="1"/>
    <n v="42"/>
    <n v="3444816.139"/>
    <n v="516722.42084999999"/>
    <n v="2928093.7181499996"/>
    <n v="-1"/>
    <m/>
    <n v="0.5"/>
    <n v="1643.3899999999999"/>
    <n v="1311.5"/>
    <x v="2"/>
    <n v="0.15"/>
    <x v="2"/>
    <s v="Hybrid"/>
    <n v="1"/>
    <n v="1"/>
    <d v="2026-03-01T00:00:00"/>
    <s v="None"/>
    <s v="Duration Doesn't Exsists"/>
    <s v="No ETA"/>
    <x v="1"/>
    <m/>
    <x v="0"/>
    <m/>
    <x v="2"/>
    <x v="2"/>
    <m/>
    <m/>
  </r>
  <r>
    <x v="95"/>
    <d v="2022-12-29T00:00:00"/>
    <x v="32"/>
    <x v="94"/>
    <x v="1094"/>
    <n v="52"/>
    <n v="26"/>
    <n v="26"/>
    <n v="52"/>
    <s v="LIVE - 100% Completed"/>
    <n v="1"/>
    <n v="26"/>
    <n v="2298298.0290000001"/>
    <n v="344744.70435000001"/>
    <n v="1953553.3246500001"/>
    <n v="-1"/>
    <m/>
    <n v="0.5"/>
    <n v="1051.2149999999999"/>
    <n v="830.625"/>
    <x v="2"/>
    <n v="0.15"/>
    <x v="2"/>
    <s v="Buried"/>
    <n v="1"/>
    <n v="1"/>
    <d v="2026-03-01T00:00:00"/>
    <s v="None"/>
    <s v="Duration Doesn't Exsists"/>
    <s v="No ETA"/>
    <x v="1"/>
    <m/>
    <x v="0"/>
    <m/>
    <x v="2"/>
    <x v="2"/>
    <m/>
    <m/>
  </r>
  <r>
    <x v="95"/>
    <d v="2022-12-29T00:00:00"/>
    <x v="0"/>
    <x v="94"/>
    <x v="17"/>
    <n v="0"/>
    <n v="0"/>
    <s v="0"/>
    <s v="0"/>
    <s v="FEEDER ETC WORK - RETAIN BUDGET"/>
    <n v="0"/>
    <n v="0"/>
    <n v="1987500"/>
    <n v="993750"/>
    <n v="993750"/>
    <n v="-1"/>
    <m/>
    <m/>
    <n v="0"/>
    <n v="0"/>
    <x v="0"/>
    <n v="0.5"/>
    <x v="0"/>
    <m/>
    <n v="0"/>
    <n v="0"/>
    <d v="2026-03-01T00:00:00"/>
    <s v="None"/>
    <s v="Duration Doesn't Exsists"/>
    <s v="No ETA"/>
    <x v="0"/>
    <m/>
    <x v="0"/>
    <m/>
    <x v="0"/>
    <x v="0"/>
    <m/>
    <m/>
  </r>
  <r>
    <x v="95"/>
    <d v="2022-12-29T00:00:00"/>
    <x v="0"/>
    <x v="94"/>
    <x v="266"/>
    <n v="0"/>
    <n v="0"/>
    <s v="0"/>
    <s v="0"/>
    <s v="FEEDER ETC WORK - RETAIN BUDGET"/>
    <n v="0"/>
    <n v="0"/>
    <n v="550000"/>
    <n v="275000"/>
    <n v="275000"/>
    <n v="-1"/>
    <m/>
    <m/>
    <n v="0"/>
    <n v="0"/>
    <x v="0"/>
    <n v="0.5"/>
    <x v="0"/>
    <m/>
    <n v="0"/>
    <n v="0"/>
    <d v="2026-03-01T00:00:00"/>
    <s v="None"/>
    <s v="Duration Doesn't Exsists"/>
    <s v="No ETA"/>
    <x v="0"/>
    <m/>
    <x v="0"/>
    <m/>
    <x v="0"/>
    <x v="0"/>
    <m/>
    <m/>
  </r>
  <r>
    <x v="96"/>
    <d v="2023-06-01T00:00:00"/>
    <x v="0"/>
    <x v="95"/>
    <x v="0"/>
    <n v="0"/>
    <n v="0"/>
    <s v="0"/>
    <s v="0"/>
    <s v="FEEDER ETC WORK - RETAIN BUDGET"/>
    <n v="0"/>
    <n v="0"/>
    <n v="63674960"/>
    <n v="31837480"/>
    <n v="31837480"/>
    <n v="-1"/>
    <m/>
    <m/>
    <n v="17085"/>
    <m/>
    <x v="0"/>
    <n v="0.5"/>
    <x v="0"/>
    <m/>
    <n v="0"/>
    <n v="0"/>
    <d v="2026-03-01T00:00:00"/>
    <s v="None"/>
    <s v="Duration Doesn't Exsists"/>
    <s v="No ETA"/>
    <x v="0"/>
    <m/>
    <x v="0"/>
    <m/>
    <x v="0"/>
    <x v="0"/>
    <m/>
    <m/>
  </r>
  <r>
    <x v="96"/>
    <d v="2023-06-01T00:00:00"/>
    <x v="4"/>
    <x v="95"/>
    <x v="1095"/>
    <n v="3460"/>
    <n v="1730"/>
    <n v="1730"/>
    <n v="3460"/>
    <s v="LIVE - 100% Completed"/>
    <n v="1"/>
    <n v="1730"/>
    <n v="54684502.109125003"/>
    <n v="8202675.3163687503"/>
    <n v="46481826.792756245"/>
    <n v="-0.85000000000000009"/>
    <m/>
    <n v="0.5"/>
    <n v="9719.2999999999975"/>
    <m/>
    <x v="2"/>
    <n v="0.15"/>
    <x v="2"/>
    <s v="Arial"/>
    <n v="1"/>
    <n v="1"/>
    <d v="2026-03-01T00:00:00"/>
    <s v="None"/>
    <s v="Duration Doesn't Exsists"/>
    <s v="No ETA"/>
    <x v="1"/>
    <m/>
    <x v="0"/>
    <m/>
    <x v="2"/>
    <x v="2"/>
    <m/>
    <m/>
  </r>
  <r>
    <x v="96"/>
    <d v="2023-06-01T00:00:00"/>
    <x v="4"/>
    <x v="95"/>
    <x v="1096"/>
    <n v="1300"/>
    <n v="650"/>
    <n v="650"/>
    <n v="1300"/>
    <s v="LIVE - 100% Completed"/>
    <n v="1"/>
    <n v="650"/>
    <n v="46489873.988897502"/>
    <n v="6973481.0983346254"/>
    <n v="39516392.89056284"/>
    <n v="-1"/>
    <m/>
    <n v="0.5"/>
    <n v="6002.987228"/>
    <m/>
    <x v="2"/>
    <n v="0.15"/>
    <x v="2"/>
    <s v="Arial"/>
    <n v="1"/>
    <n v="1"/>
    <d v="2026-03-01T00:00:00"/>
    <s v="None"/>
    <s v="Duration Doesn't Exsists"/>
    <s v="No ETA"/>
    <x v="1"/>
    <m/>
    <x v="0"/>
    <s v="live on arial"/>
    <x v="2"/>
    <x v="2"/>
    <m/>
    <m/>
  </r>
  <r>
    <x v="96"/>
    <d v="2023-06-01T00:00:00"/>
    <x v="4"/>
    <x v="95"/>
    <x v="447"/>
    <n v="1612"/>
    <n v="806"/>
    <n v="806"/>
    <n v="1612"/>
    <s v="LIVE - 100% Completed"/>
    <n v="1"/>
    <n v="806"/>
    <n v="44582414.655685097"/>
    <n v="6687362.1983527644"/>
    <n v="37895052.457332298"/>
    <n v="-0.85000000000000009"/>
    <m/>
    <n v="0.5"/>
    <n v="12392.636791500001"/>
    <m/>
    <x v="2"/>
    <n v="0.15"/>
    <x v="2"/>
    <s v="Buried"/>
    <n v="1"/>
    <n v="1"/>
    <d v="2026-03-01T00:00:00"/>
    <s v="None"/>
    <s v="Duration Doesn't Exsists"/>
    <s v="No ETA"/>
    <x v="1"/>
    <m/>
    <x v="0"/>
    <m/>
    <x v="2"/>
    <x v="2"/>
    <m/>
    <m/>
  </r>
  <r>
    <x v="96"/>
    <d v="2023-06-01T00:00:00"/>
    <x v="4"/>
    <x v="95"/>
    <x v="1097"/>
    <n v="728"/>
    <n v="364"/>
    <n v="364"/>
    <n v="728"/>
    <s v="LIVE - 100% Completed"/>
    <n v="1"/>
    <n v="364"/>
    <n v="21817638.756499998"/>
    <n v="3272645.8134749997"/>
    <n v="18544992.943025"/>
    <n v="-1"/>
    <m/>
    <n v="0.5"/>
    <n v="8758.84"/>
    <m/>
    <x v="2"/>
    <n v="0.15"/>
    <x v="2"/>
    <s v="Arial"/>
    <n v="1"/>
    <n v="1"/>
    <d v="2026-03-01T00:00:00"/>
    <s v="None"/>
    <s v="Duration Doesn't Exsists"/>
    <s v="No ETA"/>
    <x v="1"/>
    <m/>
    <x v="0"/>
    <m/>
    <x v="2"/>
    <x v="2"/>
    <m/>
    <m/>
  </r>
  <r>
    <x v="96"/>
    <d v="2023-06-01T00:00:00"/>
    <x v="4"/>
    <x v="95"/>
    <x v="1098"/>
    <n v="282"/>
    <n v="141"/>
    <n v="141"/>
    <n v="282"/>
    <s v="LIVE - 100% Completed"/>
    <n v="1"/>
    <n v="141"/>
    <n v="17875349.875185698"/>
    <n v="2681302.4812778546"/>
    <n v="15194047.393907851"/>
    <n v="-1"/>
    <m/>
    <n v="0.5"/>
    <n v="6597.4504467499992"/>
    <m/>
    <x v="2"/>
    <n v="0.15"/>
    <x v="2"/>
    <s v="Arial"/>
    <n v="1"/>
    <n v="1"/>
    <d v="2026-03-01T00:00:00"/>
    <s v="None"/>
    <s v="Duration Doesn't Exsists"/>
    <s v="No ETA"/>
    <x v="1"/>
    <m/>
    <x v="0"/>
    <m/>
    <x v="2"/>
    <x v="2"/>
    <m/>
    <m/>
  </r>
  <r>
    <x v="96"/>
    <d v="2023-06-01T00:00:00"/>
    <x v="4"/>
    <x v="95"/>
    <x v="1099"/>
    <n v="566"/>
    <n v="283"/>
    <n v="283"/>
    <n v="566"/>
    <s v="LIVE - 100% Completed"/>
    <n v="1"/>
    <n v="283"/>
    <n v="13191286.112500001"/>
    <n v="1978692.9168750001"/>
    <n v="11212593.195625"/>
    <n v="-0.85"/>
    <m/>
    <n v="0.5"/>
    <n v="9319.27"/>
    <m/>
    <x v="2"/>
    <n v="0.15"/>
    <x v="2"/>
    <s v="Buried"/>
    <n v="1"/>
    <n v="1"/>
    <d v="2026-03-01T00:00:00"/>
    <s v="None"/>
    <s v="Duration Doesn't Exsists"/>
    <s v="No ETA"/>
    <x v="1"/>
    <m/>
    <x v="0"/>
    <m/>
    <x v="2"/>
    <x v="2"/>
    <m/>
    <n v="1"/>
  </r>
  <r>
    <x v="96"/>
    <d v="2023-06-01T00:00:00"/>
    <x v="4"/>
    <x v="95"/>
    <x v="1100"/>
    <n v="970"/>
    <n v="485"/>
    <n v="485"/>
    <n v="970"/>
    <s v="LIVE - 100% Completed"/>
    <n v="1"/>
    <n v="485"/>
    <n v="10967769.600472899"/>
    <n v="1645165.4400709348"/>
    <n v="9322604.1604019757"/>
    <n v="-1"/>
    <m/>
    <n v="0.5"/>
    <n v="0"/>
    <m/>
    <x v="2"/>
    <n v="0.15"/>
    <x v="2"/>
    <s v="Buried"/>
    <n v="1"/>
    <n v="1"/>
    <d v="2026-03-01T00:00:00"/>
    <s v="None"/>
    <s v="Duration Doesn't Exsists"/>
    <s v="No ETA"/>
    <x v="1"/>
    <m/>
    <x v="0"/>
    <m/>
    <x v="2"/>
    <x v="2"/>
    <m/>
    <n v="2"/>
  </r>
  <r>
    <x v="96"/>
    <d v="2023-06-01T00:00:00"/>
    <x v="4"/>
    <x v="95"/>
    <x v="1101"/>
    <n v="216"/>
    <n v="108"/>
    <s v="0"/>
    <s v="0"/>
    <s v="NOT LIVE - RETAIN BUDGET"/>
    <n v="0"/>
    <n v="108"/>
    <n v="9022078.4423837792"/>
    <n v="9022078.4423837792"/>
    <n v="0"/>
    <n v="-0.5"/>
    <m/>
    <n v="0.5"/>
    <n v="3329.021604"/>
    <m/>
    <x v="2"/>
    <n v="0"/>
    <x v="1"/>
    <m/>
    <n v="0"/>
    <n v="0"/>
    <d v="2026-03-01T00:00:00"/>
    <s v="None"/>
    <s v="Duration Doesn't Exsists"/>
    <s v="No ETA"/>
    <x v="0"/>
    <s v="Not Given By BUH"/>
    <x v="4"/>
    <s v="Need to retain"/>
    <x v="1"/>
    <x v="1"/>
    <n v="2"/>
    <m/>
  </r>
  <r>
    <x v="96"/>
    <d v="2023-06-01T00:00:00"/>
    <x v="4"/>
    <x v="95"/>
    <x v="1102"/>
    <n v="1224"/>
    <n v="612"/>
    <s v="0"/>
    <s v="0"/>
    <s v="NOT LIVE - RETAIN BUDGET"/>
    <n v="0"/>
    <n v="612"/>
    <n v="7621697.3073346596"/>
    <n v="7621697.3073346596"/>
    <n v="0"/>
    <n v="-0.5"/>
    <m/>
    <n v="0.5"/>
    <n v="2244.7333187999998"/>
    <m/>
    <x v="2"/>
    <n v="0"/>
    <x v="1"/>
    <m/>
    <n v="0"/>
    <n v="0"/>
    <d v="2026-03-01T00:00:00"/>
    <s v="None"/>
    <s v="Duration Doesn't Exsists"/>
    <s v="No ETA"/>
    <x v="0"/>
    <s v="Not Given By BUH"/>
    <x v="4"/>
    <s v="Need to retain"/>
    <x v="1"/>
    <x v="1"/>
    <n v="2"/>
    <m/>
  </r>
  <r>
    <x v="96"/>
    <d v="2023-06-01T00:00:00"/>
    <x v="4"/>
    <x v="95"/>
    <x v="1103"/>
    <n v="1224"/>
    <n v="612"/>
    <s v="0"/>
    <s v="0"/>
    <s v="NOT LIVE - RETAIN BUDGET"/>
    <n v="0"/>
    <n v="612"/>
    <n v="7351292.4609746896"/>
    <n v="7351292.4609746896"/>
    <n v="0"/>
    <n v="-1"/>
    <m/>
    <n v="0.5"/>
    <n v="2000.7712630799999"/>
    <m/>
    <x v="2"/>
    <n v="0"/>
    <x v="1"/>
    <m/>
    <n v="0"/>
    <n v="0"/>
    <d v="2026-03-01T00:00:00"/>
    <s v="None"/>
    <s v="Duration Doesn't Exsists"/>
    <s v="No ETA"/>
    <x v="0"/>
    <s v="Not Given By BUH"/>
    <x v="4"/>
    <s v="Need to retain"/>
    <x v="1"/>
    <x v="1"/>
    <n v="2"/>
    <m/>
  </r>
  <r>
    <x v="96"/>
    <d v="2023-06-01T00:00:00"/>
    <x v="4"/>
    <x v="95"/>
    <x v="1104"/>
    <n v="1224"/>
    <n v="612"/>
    <s v="0"/>
    <s v="0"/>
    <s v="NOT LIVE - RETAIN BUDGET"/>
    <n v="0"/>
    <n v="612"/>
    <n v="6933108.5876391502"/>
    <n v="6933108.5876391502"/>
    <n v="0"/>
    <n v="-1"/>
    <m/>
    <n v="0.5"/>
    <n v="1800.8289526200001"/>
    <m/>
    <x v="2"/>
    <n v="0"/>
    <x v="1"/>
    <m/>
    <n v="0"/>
    <n v="0"/>
    <d v="2026-03-01T00:00:00"/>
    <s v="None"/>
    <s v="Duration Doesn't Exsists"/>
    <s v="No ETA"/>
    <x v="0"/>
    <s v="Not Given By BUH"/>
    <x v="4"/>
    <s v="Need to retain"/>
    <x v="1"/>
    <x v="1"/>
    <n v="2"/>
    <m/>
  </r>
  <r>
    <x v="96"/>
    <d v="2023-06-01T00:00:00"/>
    <x v="4"/>
    <x v="95"/>
    <x v="1105"/>
    <n v="1040"/>
    <n v="520"/>
    <s v="0"/>
    <s v="0"/>
    <s v="NOT LIVE - RETAIN BUDGET"/>
    <n v="0"/>
    <n v="520"/>
    <n v="6814929.9129546797"/>
    <n v="6814929.9129546797"/>
    <n v="0"/>
    <n v="-0.85000000000000009"/>
    <m/>
    <n v="0.5"/>
    <n v="2117.9993293900002"/>
    <m/>
    <x v="2"/>
    <n v="0"/>
    <x v="1"/>
    <m/>
    <n v="0"/>
    <n v="0"/>
    <d v="2026-03-01T00:00:00"/>
    <s v="None"/>
    <s v="Duration Doesn't Exsists"/>
    <s v="No ETA"/>
    <x v="0"/>
    <s v="Not Given By BUH"/>
    <x v="4"/>
    <s v="Need to retain"/>
    <x v="1"/>
    <x v="1"/>
    <n v="2"/>
    <n v="1"/>
  </r>
  <r>
    <x v="96"/>
    <d v="2023-06-01T00:00:00"/>
    <x v="4"/>
    <x v="95"/>
    <x v="1106"/>
    <n v="1080"/>
    <n v="540"/>
    <s v="0"/>
    <s v="0"/>
    <s v="NOT LIVE - RETAIN BUDGET"/>
    <n v="0"/>
    <n v="540"/>
    <n v="6492834.1077897996"/>
    <n v="6492834.1077897996"/>
    <n v="0"/>
    <n v="0"/>
    <m/>
    <n v="0.5"/>
    <n v="2204.7450592800001"/>
    <m/>
    <x v="2"/>
    <n v="0"/>
    <x v="1"/>
    <m/>
    <n v="0"/>
    <n v="0"/>
    <d v="2026-03-01T00:00:00"/>
    <s v="None"/>
    <s v="Duration Doesn't Exsists"/>
    <s v="No ETA"/>
    <x v="0"/>
    <s v="Not Given By BUH"/>
    <x v="4"/>
    <s v="Need to retain"/>
    <x v="1"/>
    <x v="1"/>
    <n v="2"/>
    <m/>
  </r>
  <r>
    <x v="96"/>
    <d v="2023-06-01T00:00:00"/>
    <x v="4"/>
    <x v="95"/>
    <x v="1107"/>
    <n v="936"/>
    <n v="468"/>
    <s v="0"/>
    <s v="0"/>
    <s v="NOT LIVE - RETAIN BUDGET"/>
    <n v="0"/>
    <n v="468"/>
    <n v="6348483.7720025601"/>
    <n v="6348483.7720025592"/>
    <n v="0"/>
    <n v="-1"/>
    <m/>
    <n v="0.5"/>
    <n v="2072.1516311400001"/>
    <m/>
    <x v="2"/>
    <n v="0"/>
    <x v="1"/>
    <m/>
    <n v="0"/>
    <n v="0"/>
    <d v="2026-03-01T00:00:00"/>
    <s v="None"/>
    <s v="Duration Doesn't Exsists"/>
    <s v="No ETA"/>
    <x v="0"/>
    <s v="Not Given By BUH"/>
    <x v="4"/>
    <s v="Need to retain"/>
    <x v="1"/>
    <x v="1"/>
    <n v="2"/>
    <m/>
  </r>
  <r>
    <x v="96"/>
    <d v="2023-06-01T00:00:00"/>
    <x v="4"/>
    <x v="95"/>
    <x v="1108"/>
    <n v="1080"/>
    <n v="540"/>
    <s v="0"/>
    <s v="0"/>
    <s v="NOT LIVE - RETAIN BUDGET"/>
    <n v="0"/>
    <n v="540"/>
    <n v="6309520.0148622598"/>
    <n v="6309520.0148622598"/>
    <n v="0"/>
    <n v="-1"/>
    <m/>
    <n v="0.5"/>
    <n v="2029.5789190800001"/>
    <m/>
    <x v="2"/>
    <n v="0"/>
    <x v="1"/>
    <m/>
    <n v="0"/>
    <n v="0"/>
    <d v="2026-03-01T00:00:00"/>
    <s v="None"/>
    <s v="Duration Doesn't Exsists"/>
    <s v="No ETA"/>
    <x v="0"/>
    <s v="Not Given By BUH"/>
    <x v="4"/>
    <s v="Need to retain"/>
    <x v="1"/>
    <x v="1"/>
    <n v="2"/>
    <m/>
  </r>
  <r>
    <x v="96"/>
    <d v="2023-06-01T00:00:00"/>
    <x v="4"/>
    <x v="95"/>
    <x v="1109"/>
    <n v="936"/>
    <n v="468"/>
    <s v="0"/>
    <s v="0"/>
    <s v="NOT LIVE - RETAIN BUDGET"/>
    <n v="0"/>
    <n v="468"/>
    <n v="4778406.0854096599"/>
    <n v="4778406.0854096599"/>
    <n v="0"/>
    <n v="-0.85"/>
    <m/>
    <n v="0.5"/>
    <n v="1228.9388298000001"/>
    <m/>
    <x v="2"/>
    <n v="0"/>
    <x v="1"/>
    <m/>
    <n v="0"/>
    <n v="0"/>
    <d v="2026-03-01T00:00:00"/>
    <s v="None"/>
    <s v="Duration Doesn't Exsists"/>
    <s v="No ETA"/>
    <x v="0"/>
    <s v="Not Given By BUH"/>
    <x v="4"/>
    <s v="Need to retain"/>
    <x v="1"/>
    <x v="1"/>
    <n v="2"/>
    <m/>
  </r>
  <r>
    <x v="96"/>
    <d v="2023-06-01T00:00:00"/>
    <x v="4"/>
    <x v="95"/>
    <x v="1110"/>
    <n v="320"/>
    <n v="160"/>
    <n v="160"/>
    <n v="320"/>
    <s v="LIVE - 100% Completed"/>
    <n v="1"/>
    <n v="160"/>
    <n v="3896358.2746180501"/>
    <n v="584453.74119270744"/>
    <n v="3311904.5334253428"/>
    <n v="-1"/>
    <m/>
    <n v="0.5"/>
    <n v="0"/>
    <m/>
    <x v="2"/>
    <n v="0.15"/>
    <x v="2"/>
    <s v="Buried"/>
    <n v="1"/>
    <n v="1"/>
    <d v="2026-03-01T00:00:00"/>
    <s v="None"/>
    <s v="Duration Doesn't Exsists"/>
    <s v="No ETA"/>
    <x v="1"/>
    <m/>
    <x v="0"/>
    <s v="Attachment Model"/>
    <x v="2"/>
    <x v="2"/>
    <m/>
    <n v="2"/>
  </r>
  <r>
    <x v="96"/>
    <d v="2023-06-01T00:00:00"/>
    <x v="4"/>
    <x v="95"/>
    <x v="1111"/>
    <n v="470"/>
    <n v="235"/>
    <s v="0"/>
    <s v="0"/>
    <s v="NOT LIVE - RETAIN BUDGET"/>
    <n v="0"/>
    <n v="235"/>
    <n v="3364308.2471531401"/>
    <n v="3364308.2471531401"/>
    <n v="0"/>
    <n v="-1"/>
    <m/>
    <n v="0.5"/>
    <n v="1078.8613616600001"/>
    <m/>
    <x v="2"/>
    <n v="0"/>
    <x v="1"/>
    <m/>
    <n v="0"/>
    <n v="0"/>
    <d v="2026-03-01T00:00:00"/>
    <s v="None"/>
    <s v="Duration Doesn't Exsists"/>
    <s v="No ETA"/>
    <x v="0"/>
    <s v="Not Given By BUH"/>
    <x v="4"/>
    <s v="Need to retain"/>
    <x v="1"/>
    <x v="1"/>
    <n v="2"/>
    <m/>
  </r>
  <r>
    <x v="96"/>
    <d v="2023-06-01T00:00:00"/>
    <x v="4"/>
    <x v="95"/>
    <x v="1112"/>
    <n v="540"/>
    <n v="270"/>
    <s v="0"/>
    <s v="0"/>
    <s v="NOT LIVE - RETAIN BUDGET"/>
    <n v="0"/>
    <n v="270"/>
    <n v="3256311.3160823998"/>
    <n v="3256311.3160823998"/>
    <n v="0"/>
    <n v="-1"/>
    <m/>
    <n v="0.5"/>
    <n v="1026.8522886000001"/>
    <m/>
    <x v="2"/>
    <n v="0"/>
    <x v="1"/>
    <m/>
    <n v="0"/>
    <n v="0"/>
    <d v="2026-03-01T00:00:00"/>
    <s v="None"/>
    <s v="Duration Doesn't Exsists"/>
    <s v="No ETA"/>
    <x v="0"/>
    <s v="Not Given By BUH"/>
    <x v="4"/>
    <s v="Need to retain"/>
    <x v="1"/>
    <x v="1"/>
    <n v="2"/>
    <n v="2"/>
  </r>
  <r>
    <x v="96"/>
    <d v="2023-06-01T00:00:00"/>
    <x v="4"/>
    <x v="95"/>
    <x v="1113"/>
    <n v="240"/>
    <n v="120"/>
    <n v="120"/>
    <n v="240"/>
    <s v="LIVE - 100% Completed"/>
    <n v="1"/>
    <n v="120"/>
    <n v="3054248.5158989099"/>
    <n v="458137.27738483646"/>
    <n v="2596111.2385140755"/>
    <n v="-0.5"/>
    <m/>
    <n v="0.5"/>
    <n v="0"/>
    <m/>
    <x v="2"/>
    <n v="0.15"/>
    <x v="2"/>
    <s v="Buried"/>
    <n v="1"/>
    <n v="1"/>
    <d v="2026-03-01T00:00:00"/>
    <s v="None"/>
    <s v="Duration Doesn't Exsists"/>
    <s v="No ETA"/>
    <x v="1"/>
    <m/>
    <x v="0"/>
    <m/>
    <x v="2"/>
    <x v="2"/>
    <m/>
    <n v="2"/>
  </r>
  <r>
    <x v="96"/>
    <d v="2023-06-01T00:00:00"/>
    <x v="0"/>
    <x v="95"/>
    <x v="17"/>
    <n v="0"/>
    <n v="0"/>
    <s v="0"/>
    <s v="0"/>
    <s v="FEEDER ETC WORK - RETAIN BUDGET"/>
    <n v="0"/>
    <n v="0"/>
    <n v="1515000"/>
    <n v="757500"/>
    <n v="757500"/>
    <n v="-1"/>
    <m/>
    <m/>
    <m/>
    <m/>
    <x v="0"/>
    <n v="0.5"/>
    <x v="0"/>
    <m/>
    <n v="0"/>
    <n v="0"/>
    <d v="2026-03-01T00:00:00"/>
    <s v="None"/>
    <s v="Duration Doesn't Exsists"/>
    <s v="No ETA"/>
    <x v="0"/>
    <m/>
    <x v="0"/>
    <m/>
    <x v="0"/>
    <x v="0"/>
    <m/>
    <m/>
  </r>
</pivotCacheRecords>
</file>

<file path=xl/pivotCache/pivotCacheRecords2.xml><?xml version="1.0" encoding="utf-8"?>
<pivotCacheRecords xmlns="http://schemas.openxmlformats.org/spreadsheetml/2006/main" xmlns:r="http://schemas.openxmlformats.org/officeDocument/2006/relationships" count="1672">
  <r>
    <x v="0"/>
    <s v="I240188000"/>
    <s v="StormFiber Expansion – DHA"/>
    <n v="6606972.9400000004"/>
    <n v="6606972.9400000004"/>
    <s v="               "/>
    <n v="6606972.9400000004"/>
    <s v="               "/>
  </r>
  <r>
    <x v="0"/>
    <s v="I240188001"/>
    <s v="Cabinets &amp; Accessories   -"/>
    <n v="8597643.8200000003"/>
    <n v="52195.56"/>
    <s v="               "/>
    <n v="52195.56"/>
    <n v="8545448.2599999998"/>
  </r>
  <r>
    <x v="0"/>
    <s v="I240188002"/>
    <s v="Consumable &amp; Accessories"/>
    <n v="2553619.5699999998"/>
    <n v="23156.47"/>
    <s v="               "/>
    <n v="23156.47"/>
    <n v="2530463.1"/>
  </r>
  <r>
    <x v="0"/>
    <s v="I240188003"/>
    <s v="Cables   - (Feeder  Access"/>
    <n v="4367822.49"/>
    <n v="741397.52"/>
    <s v="               "/>
    <n v="741397.52"/>
    <n v="3626424.97"/>
  </r>
  <r>
    <x v="0"/>
    <s v="I240188004"/>
    <s v="Enclosures   - (Feeder  Ac"/>
    <n v="1011367.55"/>
    <n v="1269.94"/>
    <s v="               "/>
    <n v="1269.94"/>
    <n v="1010097.61"/>
  </r>
  <r>
    <x v="0"/>
    <s v="I240188005"/>
    <s v="Splitters  - (Access &amp; Dis"/>
    <n v="1628109.57"/>
    <n v="18464.240000000002"/>
    <s v="               "/>
    <n v="18464.240000000002"/>
    <n v="1609645.33"/>
  </r>
  <r>
    <x v="0"/>
    <s v="I240188006"/>
    <s v="Duct    - (HDPE / GI with"/>
    <n v="3795143.99"/>
    <s v="               "/>
    <s v="               "/>
    <s v="               "/>
    <n v="3795143.99"/>
  </r>
  <r>
    <x v="0"/>
    <s v="I240188007"/>
    <s v="Handholes    - (HH / Chamb"/>
    <n v="8004000"/>
    <s v="               "/>
    <s v="               "/>
    <s v="               "/>
    <n v="8004000"/>
  </r>
  <r>
    <x v="0"/>
    <s v="I240188008"/>
    <s v="FDT Foundation"/>
    <n v="40000"/>
    <s v="               "/>
    <s v="               "/>
    <s v="               "/>
    <n v="40000"/>
  </r>
  <r>
    <x v="0"/>
    <s v="I240188009"/>
    <s v="Infrastructure Laying    -"/>
    <n v="5764812.0199999996"/>
    <n v="212290"/>
    <n v="4102970"/>
    <n v="4315260"/>
    <n v="1449552.02"/>
  </r>
  <r>
    <x v="0"/>
    <s v="I240188010"/>
    <s v="Cable Hauling    - (Aerial"/>
    <n v="2679920.4"/>
    <n v="10770"/>
    <s v="               "/>
    <n v="10770"/>
    <n v="2669150.4"/>
  </r>
  <r>
    <x v="0"/>
    <s v="I240188011"/>
    <s v="Building Attachments    -"/>
    <n v="990000"/>
    <s v="               "/>
    <s v="               "/>
    <s v="               "/>
    <n v="990000"/>
  </r>
  <r>
    <x v="0"/>
    <s v="I240188012"/>
    <s v="Transportation    - (Vehic"/>
    <n v="900000"/>
    <s v="               "/>
    <s v="               "/>
    <s v="               "/>
    <n v="900000"/>
  </r>
  <r>
    <x v="0"/>
    <s v="I240188013"/>
    <s v="Tool Kit    - (Access)"/>
    <n v="150000"/>
    <n v="109800"/>
    <s v="               "/>
    <n v="109800"/>
    <n v="40200"/>
  </r>
  <r>
    <x v="0"/>
    <s v="I240188014"/>
    <s v="Tool Kit    - (Dev.)"/>
    <n v="80000"/>
    <s v="               "/>
    <s v="               "/>
    <s v="               "/>
    <n v="80000"/>
  </r>
  <r>
    <x v="0"/>
    <s v="I240188015"/>
    <s v="Cable prepartion Tools   -"/>
    <n v="150000"/>
    <s v="               "/>
    <s v="               "/>
    <s v="               "/>
    <n v="150000"/>
  </r>
  <r>
    <x v="0"/>
    <s v="I240188016"/>
    <s v="Splice Machine"/>
    <n v="800000"/>
    <s v="               "/>
    <s v="               "/>
    <s v="               "/>
    <n v="800000"/>
  </r>
  <r>
    <x v="0"/>
    <s v="I240188017"/>
    <s v="Cleavers"/>
    <n v="400000"/>
    <s v="               "/>
    <s v="               "/>
    <s v="               "/>
    <n v="400000"/>
  </r>
  <r>
    <x v="0"/>
    <s v="I240188018"/>
    <s v="VFLS"/>
    <n v="100000"/>
    <s v="               "/>
    <s v="               "/>
    <s v="               "/>
    <n v="100000"/>
  </r>
  <r>
    <x v="0"/>
    <s v="I240188019"/>
    <s v="PON Power Meters."/>
    <n v="600000"/>
    <s v="               "/>
    <s v="               "/>
    <s v="               "/>
    <n v="600000"/>
  </r>
  <r>
    <x v="0"/>
    <s v="I240188020"/>
    <s v="CATV Transmission Equipmen"/>
    <n v="2094400"/>
    <n v="894755.6"/>
    <s v="               "/>
    <n v="894755.6"/>
    <n v="1199644.3999999999"/>
  </r>
  <r>
    <x v="0"/>
    <s v="I240188021"/>
    <s v="PON cards"/>
    <n v="2156000"/>
    <s v="               "/>
    <s v="               "/>
    <s v="               "/>
    <n v="2156000"/>
  </r>
  <r>
    <x v="0"/>
    <s v="I240188022"/>
    <s v="Bolan"/>
    <n v="3600000"/>
    <s v="               "/>
    <s v="               "/>
    <s v="               "/>
    <n v="3600000"/>
  </r>
  <r>
    <x v="0"/>
    <s v="I240189000"/>
    <s v="StormFiber Expansion – Que"/>
    <n v="23632807.920000002"/>
    <n v="23632807.920000002"/>
    <s v="               "/>
    <n v="23632807.920000002"/>
    <s v="               "/>
  </r>
  <r>
    <x v="1"/>
    <s v="I240189001"/>
    <s v="Cabinets &amp; Accessories   -"/>
    <n v="3498481.35"/>
    <n v="416841.66"/>
    <s v="               "/>
    <n v="416841.66"/>
    <n v="3081639.69"/>
  </r>
  <r>
    <x v="1"/>
    <s v="I240189002"/>
    <s v="Consumable &amp; Accessories"/>
    <n v="2357620.89"/>
    <n v="1822312.18"/>
    <s v="               "/>
    <n v="1822312.18"/>
    <n v="535308.71"/>
  </r>
  <r>
    <x v="1"/>
    <s v="I240189003"/>
    <s v="Cables   - (Feeder  Access"/>
    <n v="21840678.170000002"/>
    <n v="3295504.31"/>
    <s v="               "/>
    <n v="3295504.31"/>
    <n v="18545173.859999999"/>
  </r>
  <r>
    <x v="1"/>
    <s v="I240189004"/>
    <s v="Enclosures   - (Feeder  Ac"/>
    <n v="913937.53"/>
    <n v="51921.69"/>
    <s v="               "/>
    <n v="51921.69"/>
    <n v="862015.84"/>
  </r>
  <r>
    <x v="1"/>
    <s v="I240189005"/>
    <s v="Splitters  - (Access &amp; Dis"/>
    <n v="972582.45"/>
    <n v="127163.68"/>
    <s v="               "/>
    <n v="127163.68"/>
    <n v="845418.77"/>
  </r>
  <r>
    <x v="1"/>
    <s v="I240189006"/>
    <s v="Duct    - (HDPE / GI with"/>
    <n v="24188045.120000001"/>
    <s v="               "/>
    <s v="               "/>
    <s v="               "/>
    <n v="24188045.120000001"/>
  </r>
  <r>
    <x v="1"/>
    <s v="I240189007"/>
    <s v="Handholes    - (HH / Chamb"/>
    <n v="4112000"/>
    <s v="               "/>
    <s v="               "/>
    <s v="               "/>
    <n v="4112000"/>
  </r>
  <r>
    <x v="1"/>
    <s v="I240189008"/>
    <s v="Poles"/>
    <n v="168000"/>
    <s v="               "/>
    <s v="               "/>
    <s v="               "/>
    <n v="168000"/>
  </r>
  <r>
    <x v="1"/>
    <s v="I240189009"/>
    <s v="FDT Foundation"/>
    <n v="100000"/>
    <s v="               "/>
    <s v="               "/>
    <s v="               "/>
    <n v="100000"/>
  </r>
  <r>
    <x v="1"/>
    <s v="I240189010"/>
    <s v="Infrastructure Laying    -"/>
    <n v="26376051.329999998"/>
    <s v="               "/>
    <s v="               "/>
    <s v="               "/>
    <n v="26376051.329999998"/>
  </r>
  <r>
    <x v="1"/>
    <s v="I240189011"/>
    <s v="Cable Hauling    - (Aerial"/>
    <n v="3384838.5"/>
    <s v="               "/>
    <s v="               "/>
    <s v="               "/>
    <n v="3384838.5"/>
  </r>
  <r>
    <x v="1"/>
    <s v="I240189012"/>
    <s v="Building Attachments    -"/>
    <n v="1844500"/>
    <s v="               "/>
    <s v="               "/>
    <s v="               "/>
    <n v="1844500"/>
  </r>
  <r>
    <x v="1"/>
    <s v="I240189013"/>
    <s v="Transportation    - (Vehic"/>
    <n v="3050000"/>
    <n v="233720"/>
    <s v="               "/>
    <n v="233720"/>
    <n v="2816280"/>
  </r>
  <r>
    <x v="1"/>
    <s v="I240189014"/>
    <s v="Tool Kit    - (Access)"/>
    <n v="150000"/>
    <n v="126830"/>
    <s v="               "/>
    <n v="126830"/>
    <n v="23170"/>
  </r>
  <r>
    <x v="1"/>
    <s v="I240189015"/>
    <s v="Tool Kit    - (Dev.)"/>
    <n v="120000"/>
    <s v="               "/>
    <s v="               "/>
    <s v="               "/>
    <n v="120000"/>
  </r>
  <r>
    <x v="1"/>
    <s v="I240189016"/>
    <s v="Cable prepartion Tools   -"/>
    <n v="450000"/>
    <n v="2499.9899999999998"/>
    <s v="               "/>
    <n v="2499.9899999999998"/>
    <n v="447500.01"/>
  </r>
  <r>
    <x v="1"/>
    <s v="I240189017"/>
    <s v="Splice Machine"/>
    <n v="1400000"/>
    <n v="737898.01"/>
    <s v="               "/>
    <n v="737898.01"/>
    <n v="662101.99"/>
  </r>
  <r>
    <x v="1"/>
    <s v="I240189018"/>
    <s v="Cleavers"/>
    <n v="240000"/>
    <n v="190000"/>
    <s v="               "/>
    <n v="190000"/>
    <n v="50000"/>
  </r>
  <r>
    <x v="1"/>
    <s v="I240189019"/>
    <s v="VFLS"/>
    <n v="120000"/>
    <s v="               "/>
    <s v="               "/>
    <s v="               "/>
    <n v="120000"/>
  </r>
  <r>
    <x v="1"/>
    <s v="I240189020"/>
    <s v="OTDR   - For Core / FTTH b"/>
    <n v="1075000"/>
    <s v="               "/>
    <s v="               "/>
    <s v="               "/>
    <n v="1075000"/>
  </r>
  <r>
    <x v="1"/>
    <s v="I240189021"/>
    <s v="PON Power Meters."/>
    <n v="480000"/>
    <n v="192174.13"/>
    <s v="               "/>
    <n v="192174.13"/>
    <n v="287825.87"/>
  </r>
  <r>
    <x v="1"/>
    <s v="I240189022"/>
    <s v="CATV Transmission Equipmen"/>
    <n v="2372402.25"/>
    <n v="894755.6"/>
    <s v="               "/>
    <n v="894755.6"/>
    <n v="1477646.65"/>
  </r>
  <r>
    <x v="1"/>
    <s v="I240189023"/>
    <s v="PON cards"/>
    <n v="3407400"/>
    <s v="               "/>
    <s v="               "/>
    <s v="               "/>
    <n v="3407400"/>
  </r>
  <r>
    <x v="1"/>
    <s v="I240189024"/>
    <s v="Bolan"/>
    <n v="4335120.7300000004"/>
    <n v="16386.78"/>
    <s v="               "/>
    <n v="16386.78"/>
    <n v="4318733.95"/>
  </r>
  <r>
    <x v="1"/>
    <s v="I240190000"/>
    <s v="StormFiber Expansion – Sia"/>
    <n v="40527705.859999999"/>
    <n v="40527705.859999999"/>
    <s v="               "/>
    <n v="40527705.859999999"/>
    <s v="               "/>
  </r>
  <r>
    <x v="2"/>
    <s v="I240190001"/>
    <s v="Cabinets &amp; Accessories   -"/>
    <n v="4326752.6399999997"/>
    <n v="253812.83"/>
    <s v="               "/>
    <n v="253812.83"/>
    <n v="4072939.81"/>
  </r>
  <r>
    <x v="2"/>
    <s v="I240190002"/>
    <s v="Consumable &amp; Accessories"/>
    <n v="1657151.4"/>
    <n v="1354458.88"/>
    <s v="               "/>
    <n v="1354458.88"/>
    <n v="302692.52"/>
  </r>
  <r>
    <x v="2"/>
    <s v="I240190003"/>
    <s v="Cables   - (Feeder  Access"/>
    <n v="12392349.470000001"/>
    <n v="4056681.19"/>
    <s v="               "/>
    <n v="4056681.19"/>
    <n v="8335668.2800000003"/>
  </r>
  <r>
    <x v="2"/>
    <s v="I240190004"/>
    <s v="Enclosures   - (Feeder  Ac"/>
    <n v="653599.80000000005"/>
    <n v="111050.93"/>
    <s v="               "/>
    <n v="111050.93"/>
    <n v="542548.87"/>
  </r>
  <r>
    <x v="2"/>
    <s v="I240190005"/>
    <s v="Splitters  - (Access &amp; Dis"/>
    <n v="789646.42"/>
    <n v="34641.72"/>
    <s v="               "/>
    <n v="34641.72"/>
    <n v="755004.7"/>
  </r>
  <r>
    <x v="2"/>
    <s v="I240190006"/>
    <s v="Duct    - (HDPE / GI with"/>
    <n v="39249550.460000001"/>
    <n v="18541.86"/>
    <s v="               "/>
    <n v="18541.86"/>
    <n v="39231008.600000001"/>
  </r>
  <r>
    <x v="2"/>
    <s v="I240190007"/>
    <s v="Handholes    - (HH / Chamb"/>
    <n v="7293500"/>
    <s v="               "/>
    <s v="               "/>
    <s v="               "/>
    <n v="7293500"/>
  </r>
  <r>
    <x v="2"/>
    <s v="I240190008"/>
    <s v="Poles"/>
    <n v="560000"/>
    <s v="               "/>
    <s v="               "/>
    <s v="               "/>
    <n v="560000"/>
  </r>
  <r>
    <x v="2"/>
    <s v="I240190009"/>
    <s v="FDT Foundation"/>
    <n v="100000"/>
    <s v="               "/>
    <s v="               "/>
    <s v="               "/>
    <n v="100000"/>
  </r>
  <r>
    <x v="2"/>
    <s v="I240190010"/>
    <s v="Infrastructure Laying    -"/>
    <n v="15558347.5"/>
    <s v="               "/>
    <s v="               "/>
    <s v="               "/>
    <n v="15558347.5"/>
  </r>
  <r>
    <x v="2"/>
    <s v="I240190011"/>
    <s v="Cable Hauling    - (Aerial"/>
    <n v="4713513.5999999996"/>
    <s v="               "/>
    <s v="               "/>
    <s v="               "/>
    <n v="4713513.5999999996"/>
  </r>
  <r>
    <x v="2"/>
    <s v="I240190012"/>
    <s v="Building Attachments    -"/>
    <n v="782998.68"/>
    <s v="               "/>
    <s v="               "/>
    <s v="               "/>
    <n v="782998.68"/>
  </r>
  <r>
    <x v="2"/>
    <s v="I240190013"/>
    <s v="Transportation    - (Vehic"/>
    <n v="6000000"/>
    <n v="171050"/>
    <s v="               "/>
    <n v="171050"/>
    <n v="5828950"/>
  </r>
  <r>
    <x v="2"/>
    <s v="I240190014"/>
    <s v="Tool Kit    - (Access)"/>
    <n v="300000"/>
    <n v="308400"/>
    <s v="               "/>
    <n v="308400"/>
    <s v="      8400.00-"/>
  </r>
  <r>
    <x v="2"/>
    <s v="I240190015"/>
    <s v="Tool Kit    - (Dev.)"/>
    <n v="80000"/>
    <s v="               "/>
    <s v="               "/>
    <s v="               "/>
    <n v="80000"/>
  </r>
  <r>
    <x v="2"/>
    <s v="I240190016"/>
    <s v="Cable prepartion Tools   -"/>
    <n v="150000"/>
    <n v="152480.62"/>
    <s v="               "/>
    <n v="152480.62"/>
    <s v="      2480.62-"/>
  </r>
  <r>
    <x v="2"/>
    <s v="I240190017"/>
    <s v="Splice Machine"/>
    <n v="792000"/>
    <s v="               "/>
    <s v="               "/>
    <s v="               "/>
    <n v="792000"/>
  </r>
  <r>
    <x v="2"/>
    <s v="I240190018"/>
    <s v="Cleavers"/>
    <n v="400000"/>
    <s v="               "/>
    <s v="               "/>
    <s v="               "/>
    <n v="400000"/>
  </r>
  <r>
    <x v="2"/>
    <s v="I240190019"/>
    <s v="VFLS"/>
    <n v="100000"/>
    <s v="               "/>
    <s v="               "/>
    <s v="               "/>
    <n v="100000"/>
  </r>
  <r>
    <x v="2"/>
    <s v="I240190020"/>
    <s v="PON Power Meters."/>
    <n v="600000"/>
    <n v="96045.46"/>
    <s v="               "/>
    <n v="96045.46"/>
    <n v="503954.54"/>
  </r>
  <r>
    <x v="2"/>
    <s v="I240190021"/>
    <s v="CATV Transmission Equipmen"/>
    <n v="2094400"/>
    <n v="1802598.63"/>
    <s v="               "/>
    <n v="1802598.63"/>
    <n v="291801.37"/>
  </r>
  <r>
    <x v="2"/>
    <s v="I240190022"/>
    <s v="PON cards"/>
    <n v="5390000"/>
    <s v="               "/>
    <s v="               "/>
    <s v="               "/>
    <n v="5390000"/>
  </r>
  <r>
    <x v="2"/>
    <s v="I240190023"/>
    <s v="Bolan"/>
    <n v="5240900.5999999996"/>
    <n v="288005.86"/>
    <s v="               "/>
    <n v="288005.86"/>
    <n v="4952894.74"/>
  </r>
  <r>
    <x v="2"/>
    <s v="I240435000"/>
    <s v="StormFiber Expansion – Top"/>
    <n v="14573649.93"/>
    <n v="14573649.93"/>
    <s v="               "/>
    <n v="14573649.93"/>
    <s v="               "/>
  </r>
  <r>
    <x v="3"/>
    <s v="I240435001"/>
    <s v="Cabinets &amp; Accessories   -"/>
    <n v="11966911.039999999"/>
    <n v="716514.71"/>
    <s v="               "/>
    <n v="716514.71"/>
    <n v="11250396.33"/>
  </r>
  <r>
    <x v="3"/>
    <s v="I240435002"/>
    <s v="Consumable &amp; Accessories"/>
    <n v="2779361.65"/>
    <n v="1363192.39"/>
    <s v="               "/>
    <n v="1363192.39"/>
    <n v="1416169.26"/>
  </r>
  <r>
    <x v="3"/>
    <s v="I240435003"/>
    <s v="Cables   - (Feeder  Access"/>
    <n v="29970939.440000001"/>
    <n v="3979863.61"/>
    <s v="               "/>
    <n v="3979863.61"/>
    <n v="25991075.829999998"/>
  </r>
  <r>
    <x v="3"/>
    <s v="I240435004"/>
    <s v="Enclosures   - (Feeder  Ac"/>
    <n v="679142.77"/>
    <n v="159447.21"/>
    <s v="               "/>
    <n v="159447.21"/>
    <n v="519695.56"/>
  </r>
  <r>
    <x v="3"/>
    <s v="I240435005"/>
    <s v="Splitters  - (Access &amp; Dis"/>
    <n v="4753039.41"/>
    <n v="180325.15"/>
    <s v="               "/>
    <n v="180325.15"/>
    <n v="4572714.26"/>
  </r>
  <r>
    <x v="3"/>
    <s v="I240435006"/>
    <s v="Duct    - (HDPE / GI with"/>
    <n v="2255374.9"/>
    <n v="775037.36"/>
    <s v="               "/>
    <n v="775037.36"/>
    <n v="1480337.54"/>
  </r>
  <r>
    <x v="3"/>
    <s v="I240435007"/>
    <s v="Handholes    - (HH / Chamb"/>
    <n v="620000"/>
    <s v="               "/>
    <s v="               "/>
    <s v="               "/>
    <n v="620000"/>
  </r>
  <r>
    <x v="3"/>
    <s v="I240435008"/>
    <s v="FDT Foundation"/>
    <n v="90000"/>
    <s v="               "/>
    <n v="60000"/>
    <n v="60000"/>
    <n v="30000"/>
  </r>
  <r>
    <x v="3"/>
    <s v="I240435009"/>
    <s v="Infrastructure Laying    -"/>
    <n v="1387875.99"/>
    <n v="26499.99"/>
    <n v="768700"/>
    <n v="795199.99"/>
    <n v="592676"/>
  </r>
  <r>
    <x v="3"/>
    <s v="I240435010"/>
    <s v="Cable Hauling    - (Aerial"/>
    <n v="6644239"/>
    <n v="875000"/>
    <n v="1437875"/>
    <n v="2312875"/>
    <n v="4331364"/>
  </r>
  <r>
    <x v="3"/>
    <s v="I240435011"/>
    <s v="Building Attachments    -"/>
    <n v="1796855"/>
    <s v="               "/>
    <s v="               "/>
    <s v="               "/>
    <n v="1796855"/>
  </r>
  <r>
    <x v="3"/>
    <s v="I240435012"/>
    <s v="Transportation    - (Vehic"/>
    <n v="3740000"/>
    <s v="               "/>
    <s v="               "/>
    <s v="               "/>
    <n v="3740000"/>
  </r>
  <r>
    <x v="3"/>
    <s v="I240435013"/>
    <s v="Tool Kit    - (Access)"/>
    <n v="240000"/>
    <n v="190700"/>
    <s v="               "/>
    <n v="190700"/>
    <n v="49300"/>
  </r>
  <r>
    <x v="3"/>
    <s v="I240435014"/>
    <s v="Tool Kit    - (Dev.)"/>
    <n v="200000"/>
    <s v="               "/>
    <s v="               "/>
    <s v="               "/>
    <n v="200000"/>
  </r>
  <r>
    <x v="3"/>
    <s v="I240435015"/>
    <s v="Cable prepartion Tools   -"/>
    <n v="480000"/>
    <n v="232090.13"/>
    <s v="               "/>
    <n v="232090.13"/>
    <n v="247909.87"/>
  </r>
  <r>
    <x v="3"/>
    <s v="I240435016"/>
    <s v="Splice Machine"/>
    <n v="2800000"/>
    <n v="401479.67"/>
    <s v="               "/>
    <n v="401479.67"/>
    <n v="2398520.33"/>
  </r>
  <r>
    <x v="3"/>
    <s v="I240435017"/>
    <s v="Cleavers"/>
    <n v="320000"/>
    <s v="               "/>
    <s v="               "/>
    <s v="               "/>
    <n v="320000"/>
  </r>
  <r>
    <x v="3"/>
    <s v="I240435018"/>
    <s v="VFLS"/>
    <n v="160000"/>
    <s v="               "/>
    <s v="               "/>
    <s v="               "/>
    <n v="160000"/>
  </r>
  <r>
    <x v="3"/>
    <s v="I240435019"/>
    <s v="OTDR   - For Core / FTTH b"/>
    <n v="700000"/>
    <s v="               "/>
    <s v="               "/>
    <s v="               "/>
    <n v="700000"/>
  </r>
  <r>
    <x v="3"/>
    <s v="I240435020"/>
    <s v="PON Power Mtr."/>
    <n v="640000"/>
    <n v="96087.07"/>
    <s v="               "/>
    <n v="96087.07"/>
    <n v="543912.93000000005"/>
  </r>
  <r>
    <x v="3"/>
    <s v="I240435021"/>
    <s v="CATV Transmission Equipmen"/>
    <n v="3407400"/>
    <s v="               "/>
    <s v="               "/>
    <s v="               "/>
    <n v="3407400"/>
  </r>
  <r>
    <x v="3"/>
    <s v="I240435022"/>
    <s v="OLT"/>
    <n v="2697525"/>
    <s v="               "/>
    <s v="               "/>
    <s v="               "/>
    <n v="2697525"/>
  </r>
  <r>
    <x v="3"/>
    <s v="I240435023"/>
    <s v="PON cards"/>
    <n v="5111100"/>
    <s v="               "/>
    <s v="               "/>
    <s v="               "/>
    <n v="5111100"/>
  </r>
  <r>
    <x v="3"/>
    <s v="I240435024"/>
    <s v="Bolan"/>
    <n v="17930875"/>
    <s v="  1995240.00-"/>
    <n v="17677125"/>
    <n v="15681885"/>
    <n v="2248990"/>
  </r>
  <r>
    <x v="3"/>
    <s v="I240435025"/>
    <s v="Switch"/>
    <n v="851850"/>
    <s v="               "/>
    <s v="               "/>
    <s v="               "/>
    <n v="851850"/>
  </r>
  <r>
    <x v="3"/>
    <s v="I240435026"/>
    <s v="OLT connectivity SFPs Mult"/>
    <n v="32938.199999999997"/>
    <s v="               "/>
    <s v="               "/>
    <s v="               "/>
    <n v="32938.199999999997"/>
  </r>
  <r>
    <x v="3"/>
    <s v="I240435027"/>
    <s v="Uplink SFPs for POP connec"/>
    <n v="13814.6"/>
    <n v="13087.66"/>
    <s v="               "/>
    <n v="13087.66"/>
    <n v="726.94"/>
  </r>
  <r>
    <x v="3"/>
    <s v="I240437000"/>
    <s v="StormFiber Expansion – Ask"/>
    <n v="58643039.609999999"/>
    <n v="58643039.609999999"/>
    <s v="               "/>
    <n v="58643039.609999999"/>
    <s v="               "/>
  </r>
  <r>
    <x v="4"/>
    <s v="I240437001"/>
    <s v="Cabinets &amp; Accessories   -"/>
    <n v="16674157.710000001"/>
    <n v="790087.3"/>
    <s v="               "/>
    <n v="790087.3"/>
    <n v="15884070.41"/>
  </r>
  <r>
    <x v="4"/>
    <s v="I240437002"/>
    <s v="Consumable &amp; Accessories"/>
    <n v="3288517.68"/>
    <n v="637970.80000000005"/>
    <s v="               "/>
    <n v="637970.80000000005"/>
    <n v="2650546.88"/>
  </r>
  <r>
    <x v="4"/>
    <s v="I240437003"/>
    <s v="Cables   - (Feeder  Access"/>
    <n v="29851148.539999999"/>
    <n v="2099045.0499999998"/>
    <s v="               "/>
    <n v="2099045.0499999998"/>
    <n v="27752103.489999998"/>
  </r>
  <r>
    <x v="4"/>
    <s v="I240437004"/>
    <s v="Enclosures   - (Feeder  Ac"/>
    <n v="2247971.9700000002"/>
    <n v="234476.25"/>
    <s v="               "/>
    <n v="234476.25"/>
    <n v="2013495.72"/>
  </r>
  <r>
    <x v="4"/>
    <s v="I240437005"/>
    <s v="Splitters  - (Access &amp; Dis"/>
    <n v="7023232.8700000001"/>
    <n v="165950.97"/>
    <s v="               "/>
    <n v="165950.97"/>
    <n v="6857281.9000000004"/>
  </r>
  <r>
    <x v="4"/>
    <s v="I240437006"/>
    <s v="Duct    - (HDPE / GI with"/>
    <n v="44976229.590000004"/>
    <n v="2300795.08"/>
    <s v="               "/>
    <n v="2300795.08"/>
    <n v="42675434.509999998"/>
  </r>
  <r>
    <x v="4"/>
    <s v="I240437007"/>
    <s v="Handholes    - (HH / Chamb"/>
    <n v="15720000"/>
    <s v="               "/>
    <s v="               "/>
    <s v="               "/>
    <n v="15720000"/>
  </r>
  <r>
    <x v="4"/>
    <s v="I240437008"/>
    <s v="FDT Foundation"/>
    <n v="60000"/>
    <s v="               "/>
    <s v="               "/>
    <s v="               "/>
    <n v="60000"/>
  </r>
  <r>
    <x v="4"/>
    <s v="I240437009"/>
    <s v="Infrastructure Laying    -"/>
    <n v="73804037.719999999"/>
    <s v="               "/>
    <n v="10400000"/>
    <n v="10400000"/>
    <n v="63404037.719999999"/>
  </r>
  <r>
    <x v="4"/>
    <s v="I240437010"/>
    <s v="Cable Hauling    - (Aerial"/>
    <n v="14222806.369999999"/>
    <s v="               "/>
    <s v="               "/>
    <s v="               "/>
    <n v="14222806.369999999"/>
  </r>
  <r>
    <x v="4"/>
    <s v="I240437011"/>
    <s v="Building Attachments    -"/>
    <n v="13985509.560000001"/>
    <s v="               "/>
    <s v="               "/>
    <s v="               "/>
    <n v="13985509.560000001"/>
  </r>
  <r>
    <x v="4"/>
    <s v="I240437012"/>
    <s v="Transportation    - (Vehic"/>
    <n v="4350000"/>
    <s v="               "/>
    <s v="               "/>
    <s v="               "/>
    <n v="4350000"/>
  </r>
  <r>
    <x v="4"/>
    <s v="I240437013"/>
    <s v="Tool Kit    - (Access)"/>
    <n v="360000"/>
    <n v="375660"/>
    <s v="               "/>
    <n v="375660"/>
    <s v="     15660.00-"/>
  </r>
  <r>
    <x v="4"/>
    <s v="I240437014"/>
    <s v="Tool Kit    - (Dev.)"/>
    <n v="150000"/>
    <s v="               "/>
    <s v="               "/>
    <s v="               "/>
    <n v="150000"/>
  </r>
  <r>
    <x v="4"/>
    <s v="I240437015"/>
    <s v="Cable prepartion Tools   -"/>
    <n v="318332.3"/>
    <n v="15438.5"/>
    <s v="               "/>
    <n v="15438.5"/>
    <n v="302893.8"/>
  </r>
  <r>
    <x v="4"/>
    <s v="I240437016"/>
    <s v="Splice Machine"/>
    <n v="2100000"/>
    <s v="               "/>
    <s v="               "/>
    <s v="               "/>
    <n v="2100000"/>
  </r>
  <r>
    <x v="4"/>
    <s v="I240437017"/>
    <s v="Cleavers"/>
    <n v="480000"/>
    <n v="92658.18"/>
    <s v="               "/>
    <n v="92658.18"/>
    <n v="387341.82"/>
  </r>
  <r>
    <x v="4"/>
    <s v="I240437018"/>
    <s v="VFLs"/>
    <n v="180000"/>
    <s v="               "/>
    <s v="               "/>
    <s v="               "/>
    <n v="180000"/>
  </r>
  <r>
    <x v="4"/>
    <s v="I240437019"/>
    <s v="OTDR   - For Core / FTTH b"/>
    <n v="700000"/>
    <s v="               "/>
    <s v="               "/>
    <s v="               "/>
    <n v="700000"/>
  </r>
  <r>
    <x v="4"/>
    <s v="I240437020"/>
    <s v="PON Power Mtr."/>
    <n v="720000"/>
    <s v="               "/>
    <s v="               "/>
    <s v="               "/>
    <n v="720000"/>
  </r>
  <r>
    <x v="4"/>
    <s v="I240437021"/>
    <s v="CATV Transmission Equipmen"/>
    <n v="1945057.5"/>
    <n v="1802598.64"/>
    <s v="               "/>
    <n v="1802598.64"/>
    <n v="142458.85999999999"/>
  </r>
  <r>
    <x v="4"/>
    <s v="I240437022"/>
    <s v="OLT"/>
    <n v="2697525"/>
    <s v="               "/>
    <s v="               "/>
    <s v="               "/>
    <n v="2697525"/>
  </r>
  <r>
    <x v="4"/>
    <s v="I240437023"/>
    <s v="PON Cards"/>
    <n v="5962950"/>
    <s v="               "/>
    <s v="               "/>
    <s v="               "/>
    <n v="5962950"/>
  </r>
  <r>
    <x v="4"/>
    <s v="I240437024"/>
    <s v="Bolan"/>
    <n v="6561957.3200000003"/>
    <n v="100446.24"/>
    <s v="               "/>
    <n v="100446.24"/>
    <n v="6461511.0800000001"/>
  </r>
  <r>
    <x v="4"/>
    <s v="I240438000"/>
    <s v="StormFiber Expansion – Chi"/>
    <n v="23399064.34"/>
    <n v="23399064.34"/>
    <s v="               "/>
    <n v="23399064.34"/>
    <s v="               "/>
  </r>
  <r>
    <x v="5"/>
    <s v="I240438001"/>
    <s v="Cabinets &amp; Accessories   -"/>
    <n v="20184693.219999999"/>
    <n v="158984.29"/>
    <s v="               "/>
    <n v="158984.29"/>
    <n v="20025708.93"/>
  </r>
  <r>
    <x v="5"/>
    <s v="I240438002"/>
    <s v="Consumable &amp; Accessories"/>
    <n v="5081433.68"/>
    <n v="893424.2"/>
    <s v="               "/>
    <n v="893424.2"/>
    <n v="4188009.48"/>
  </r>
  <r>
    <x v="5"/>
    <s v="I240438003"/>
    <s v="Cables   - (Feeder  Access"/>
    <n v="41821723.390000001"/>
    <n v="753944.01"/>
    <s v="               "/>
    <n v="753944.01"/>
    <n v="41067779.380000003"/>
  </r>
  <r>
    <x v="5"/>
    <s v="I240438004"/>
    <s v="Enclosures   - (Feeder  Ac"/>
    <n v="3150138.58"/>
    <n v="761.99"/>
    <s v="               "/>
    <n v="761.99"/>
    <n v="3149376.59"/>
  </r>
  <r>
    <x v="5"/>
    <s v="I240438005"/>
    <s v="Splitters  - (Access &amp; Dis"/>
    <n v="8875705.2300000004"/>
    <n v="18673.349999999999"/>
    <s v="               "/>
    <n v="18673.349999999999"/>
    <n v="8857031.8800000008"/>
  </r>
  <r>
    <x v="5"/>
    <s v="I240438006"/>
    <s v="Duct    - (HDPE / GI with"/>
    <n v="46781981.359999999"/>
    <s v="  9500000.00-"/>
    <s v="               "/>
    <s v="  9500000.00-"/>
    <n v="56281981.359999999"/>
  </r>
  <r>
    <x v="5"/>
    <s v="I240438007"/>
    <s v="Handholes    - (HH / Chamb"/>
    <n v="7936500"/>
    <s v="               "/>
    <s v="               "/>
    <s v="               "/>
    <n v="7936500"/>
  </r>
  <r>
    <x v="5"/>
    <s v="I240438008"/>
    <s v="Poles"/>
    <n v="570000"/>
    <s v="               "/>
    <s v="               "/>
    <s v="               "/>
    <n v="570000"/>
  </r>
  <r>
    <x v="5"/>
    <s v="I240438009"/>
    <s v="FDT Foundation"/>
    <n v="310000"/>
    <s v="               "/>
    <s v="               "/>
    <s v="               "/>
    <n v="310000"/>
  </r>
  <r>
    <x v="5"/>
    <s v="I240438010"/>
    <s v="Infrastructure Laying    -"/>
    <n v="22229016.899999999"/>
    <n v="23927324"/>
    <s v="               "/>
    <n v="23927324"/>
    <s v="  1698307.10-"/>
  </r>
  <r>
    <x v="5"/>
    <s v="I240438011"/>
    <s v="Cable Hauling    - (Aerial"/>
    <n v="11667317"/>
    <s v="               "/>
    <s v="               "/>
    <s v="               "/>
    <n v="11667317"/>
  </r>
  <r>
    <x v="5"/>
    <s v="I240438012"/>
    <s v="Building Attachments    -"/>
    <n v="812000"/>
    <s v="               "/>
    <s v="               "/>
    <s v="               "/>
    <n v="812000"/>
  </r>
  <r>
    <x v="5"/>
    <s v="I240438013"/>
    <s v="Transportation    - (Vehic"/>
    <n v="3280000"/>
    <s v="               "/>
    <s v="               "/>
    <s v="               "/>
    <n v="3280000"/>
  </r>
  <r>
    <x v="5"/>
    <s v="I240438014"/>
    <s v="Tool Kit    - (Access)"/>
    <n v="300000"/>
    <n v="276400"/>
    <s v="               "/>
    <n v="276400"/>
    <n v="23600"/>
  </r>
  <r>
    <x v="5"/>
    <s v="I240438015"/>
    <s v="Tool Kit    - (Dev.)"/>
    <n v="100000"/>
    <s v="               "/>
    <s v="               "/>
    <s v="               "/>
    <n v="100000"/>
  </r>
  <r>
    <x v="5"/>
    <s v="I240438016"/>
    <s v="Cable prepartion Tools   -"/>
    <n v="240000"/>
    <s v="               "/>
    <s v="               "/>
    <s v="               "/>
    <n v="240000"/>
  </r>
  <r>
    <x v="5"/>
    <s v="I240438017"/>
    <s v="Splice Machine"/>
    <n v="1400000"/>
    <s v="               "/>
    <s v="               "/>
    <s v="               "/>
    <n v="1400000"/>
  </r>
  <r>
    <x v="5"/>
    <s v="I240438018"/>
    <s v="Cleavers"/>
    <n v="400000"/>
    <s v="               "/>
    <s v="               "/>
    <s v="               "/>
    <n v="400000"/>
  </r>
  <r>
    <x v="5"/>
    <s v="I240438019"/>
    <s v="VFLs"/>
    <n v="160000"/>
    <s v="               "/>
    <s v="               "/>
    <s v="               "/>
    <n v="160000"/>
  </r>
  <r>
    <x v="5"/>
    <s v="I240438020"/>
    <s v="OTDR   - For Core / FTTH b"/>
    <n v="675000"/>
    <s v="               "/>
    <s v="               "/>
    <s v="               "/>
    <n v="675000"/>
  </r>
  <r>
    <x v="5"/>
    <s v="I240438021"/>
    <s v="PON Power Mtr."/>
    <n v="560000"/>
    <s v="               "/>
    <s v="               "/>
    <s v="               "/>
    <n v="560000"/>
  </r>
  <r>
    <x v="5"/>
    <s v="I240438022"/>
    <s v="CATV Transmission Equipmen"/>
    <n v="1817280"/>
    <n v="1802598.64"/>
    <s v="               "/>
    <n v="1802598.64"/>
    <n v="14681.36"/>
  </r>
  <r>
    <x v="5"/>
    <s v="I240438023"/>
    <s v="PON Cards"/>
    <n v="8518500"/>
    <s v="               "/>
    <s v="               "/>
    <s v="               "/>
    <n v="8518500"/>
  </r>
  <r>
    <x v="5"/>
    <s v="I240438024"/>
    <s v="Carry with Ladder"/>
    <n v="5000000"/>
    <s v="               "/>
    <n v="2179000"/>
    <n v="2179000"/>
    <n v="2821000"/>
  </r>
  <r>
    <x v="5"/>
    <s v="I240438025"/>
    <s v="Bolan"/>
    <n v="1800000"/>
    <s v="               "/>
    <s v="               "/>
    <s v="               "/>
    <n v="1800000"/>
  </r>
  <r>
    <x v="5"/>
    <s v="I240440000"/>
    <s v="StormFiber Expansion – Lah"/>
    <n v="53404413.159999996"/>
    <n v="53404413.159999996"/>
    <s v="               "/>
    <n v="53404413.159999996"/>
    <s v="               "/>
  </r>
  <r>
    <x v="6"/>
    <s v="I240440001"/>
    <s v="Cabinets &amp; Accessories   -"/>
    <n v="31966433.41"/>
    <n v="745233.67"/>
    <s v="               "/>
    <n v="745233.67"/>
    <n v="31221199.739999998"/>
  </r>
  <r>
    <x v="6"/>
    <s v="I240440002"/>
    <s v="Consumable &amp; Accessories"/>
    <n v="5807873.75"/>
    <n v="613571.9"/>
    <s v="               "/>
    <n v="613571.9"/>
    <n v="5194301.8499999996"/>
  </r>
  <r>
    <x v="6"/>
    <s v="I240440003"/>
    <s v="Cables   - (Feeder  Access"/>
    <n v="50046994.200000003"/>
    <n v="1325259.2"/>
    <s v="               "/>
    <n v="1325259.2"/>
    <n v="48721735"/>
  </r>
  <r>
    <x v="6"/>
    <s v="I240440004"/>
    <s v="Enclosures   - (Feeder  Ac"/>
    <n v="2499128.73"/>
    <n v="106529.8"/>
    <s v="               "/>
    <n v="106529.8"/>
    <n v="2392598.9300000002"/>
  </r>
  <r>
    <x v="6"/>
    <s v="I240440005"/>
    <s v="Splitters  - (Access &amp; Dis"/>
    <n v="10305147.050000001"/>
    <n v="51837.81"/>
    <s v="               "/>
    <n v="51837.81"/>
    <n v="10253309.24"/>
  </r>
  <r>
    <x v="6"/>
    <s v="I240440006"/>
    <s v="Duct    - (HDPE / GI with"/>
    <n v="66749136.399999999"/>
    <n v="5471840.1399999997"/>
    <s v="               "/>
    <n v="5471840.1399999997"/>
    <n v="61277296.259999998"/>
  </r>
  <r>
    <x v="6"/>
    <s v="I240440007"/>
    <s v="Handholes    - (HH / Chamb"/>
    <n v="31767000"/>
    <n v="2893500"/>
    <n v="3161000"/>
    <n v="6054500"/>
    <n v="25712500"/>
  </r>
  <r>
    <x v="6"/>
    <s v="I240440008"/>
    <s v="FDT Foundation"/>
    <n v="250137.91"/>
    <n v="49499.56"/>
    <s v="               "/>
    <n v="49499.56"/>
    <n v="200638.35"/>
  </r>
  <r>
    <x v="6"/>
    <s v="I240440009"/>
    <s v="Infrastructure Laying    -"/>
    <n v="92504854.790000007"/>
    <s v="     32780.00-"/>
    <n v="9856125"/>
    <n v="9823345"/>
    <n v="82681509.790000007"/>
  </r>
  <r>
    <x v="6"/>
    <s v="I240440010"/>
    <s v="Cable Hauling    - (Aerial"/>
    <n v="10058474.58"/>
    <s v="               "/>
    <s v="               "/>
    <s v="               "/>
    <n v="10058474.58"/>
  </r>
  <r>
    <x v="6"/>
    <s v="I240440011"/>
    <s v="Building Attachments    -"/>
    <n v="2287998.12"/>
    <s v="               "/>
    <s v="               "/>
    <s v="               "/>
    <n v="2287998.12"/>
  </r>
  <r>
    <x v="6"/>
    <s v="I240440012"/>
    <s v="Transportation    - (Vehic"/>
    <n v="3340000"/>
    <s v="               "/>
    <s v="               "/>
    <s v="               "/>
    <n v="3340000"/>
  </r>
  <r>
    <x v="6"/>
    <s v="I240440013"/>
    <s v="Tool Kit    - (Access)"/>
    <n v="375000"/>
    <n v="345000"/>
    <s v="               "/>
    <n v="345000"/>
    <n v="30000"/>
  </r>
  <r>
    <x v="6"/>
    <s v="I240440014"/>
    <s v="Tool Kit    - (Dev.)"/>
    <n v="300000"/>
    <s v="               "/>
    <s v="               "/>
    <s v="               "/>
    <n v="300000"/>
  </r>
  <r>
    <x v="6"/>
    <s v="I240440015"/>
    <s v="Cable prepartion Tools   -"/>
    <n v="900000"/>
    <s v="               "/>
    <s v="               "/>
    <s v="               "/>
    <n v="900000"/>
  </r>
  <r>
    <x v="6"/>
    <s v="I240440016"/>
    <s v="Splice Machine"/>
    <n v="4800000"/>
    <n v="1164174.57"/>
    <s v="               "/>
    <n v="1164174.57"/>
    <n v="3635825.43"/>
  </r>
  <r>
    <x v="6"/>
    <s v="I240440017"/>
    <s v="Cleavers"/>
    <n v="400000"/>
    <s v="               "/>
    <s v="               "/>
    <s v="               "/>
    <n v="400000"/>
  </r>
  <r>
    <x v="6"/>
    <s v="I240440018"/>
    <s v="VFLs"/>
    <n v="220000"/>
    <s v="               "/>
    <s v="               "/>
    <s v="               "/>
    <n v="220000"/>
  </r>
  <r>
    <x v="6"/>
    <s v="I240440019"/>
    <s v="OTDR   - For Core / FTTH b"/>
    <n v="1400000"/>
    <s v="               "/>
    <s v="               "/>
    <s v="               "/>
    <n v="1400000"/>
  </r>
  <r>
    <x v="6"/>
    <s v="I240440020"/>
    <s v="PON Power Mtr."/>
    <n v="1320000"/>
    <n v="48043.54"/>
    <s v="               "/>
    <n v="48043.54"/>
    <n v="1271956.46"/>
  </r>
  <r>
    <x v="6"/>
    <s v="I240440021"/>
    <s v="CATV Transmission Equipmen"/>
    <n v="4784557.5"/>
    <n v="4506496.55"/>
    <s v="               "/>
    <n v="4506496.55"/>
    <n v="278060.95"/>
  </r>
  <r>
    <x v="6"/>
    <s v="I240440022"/>
    <s v="PON Cards"/>
    <n v="10222200"/>
    <s v="               "/>
    <s v="               "/>
    <s v="               "/>
    <n v="10222200"/>
  </r>
  <r>
    <x v="6"/>
    <s v="I240440023"/>
    <s v="Carry with ladder"/>
    <n v="5000000"/>
    <s v="               "/>
    <n v="2179000"/>
    <n v="2179000"/>
    <n v="2821000"/>
  </r>
  <r>
    <x v="6"/>
    <s v="I240440024"/>
    <s v="Bolan"/>
    <n v="3600000"/>
    <s v="               "/>
    <s v="               "/>
    <s v="               "/>
    <n v="3600000"/>
  </r>
  <r>
    <x v="6"/>
    <s v="I240442000"/>
    <s v="StormFiber Expansion – Chi"/>
    <n v="8728453.3599999994"/>
    <n v="8728453.3599999994"/>
    <s v="               "/>
    <n v="8728453.3599999994"/>
    <s v="               "/>
  </r>
  <r>
    <x v="7"/>
    <s v="I240442001"/>
    <s v="Cabinets &amp; Accessories   -"/>
    <n v="6623469.6500000004"/>
    <n v="200451.49"/>
    <s v="               "/>
    <n v="200451.49"/>
    <n v="6423018.1600000001"/>
  </r>
  <r>
    <x v="7"/>
    <s v="I240442002"/>
    <s v="Consumable &amp; Accessories"/>
    <n v="1591400"/>
    <n v="1192701.02"/>
    <s v="               "/>
    <n v="1192701.02"/>
    <n v="398698.98"/>
  </r>
  <r>
    <x v="7"/>
    <s v="I240442003"/>
    <s v="Cables   - (Feeder  Access"/>
    <n v="25537960.93"/>
    <n v="4378626.7"/>
    <s v="               "/>
    <n v="4378626.7"/>
    <n v="21159334.23"/>
  </r>
  <r>
    <x v="7"/>
    <s v="I240442004"/>
    <s v="Enclosures   - (Feeder  Ac"/>
    <n v="608686.43999999994"/>
    <n v="114283.33"/>
    <s v="               "/>
    <n v="114283.33"/>
    <n v="494403.11"/>
  </r>
  <r>
    <x v="7"/>
    <s v="I240442005"/>
    <s v="Splitters  - (Access &amp; Dis"/>
    <n v="532123.63"/>
    <n v="77130.52"/>
    <s v="               "/>
    <n v="77130.52"/>
    <n v="454993.11"/>
  </r>
  <r>
    <x v="7"/>
    <s v="I240442006"/>
    <s v="Duct    - (HDPE / GI with"/>
    <n v="27293801.75"/>
    <s v="               "/>
    <s v="               "/>
    <s v="               "/>
    <n v="27293801.75"/>
  </r>
  <r>
    <x v="7"/>
    <s v="I240442007"/>
    <s v="Handholes    - (HH / Cham"/>
    <n v="3088500"/>
    <s v="               "/>
    <s v="               "/>
    <s v="               "/>
    <n v="3088500"/>
  </r>
  <r>
    <x v="7"/>
    <s v="I240442008"/>
    <s v="Poles"/>
    <n v="1344000"/>
    <s v="               "/>
    <n v="112000"/>
    <n v="112000"/>
    <n v="1232000"/>
  </r>
  <r>
    <x v="7"/>
    <s v="I240442009"/>
    <s v="FDT Foundation"/>
    <n v="80000"/>
    <s v="               "/>
    <n v="40000"/>
    <n v="40000"/>
    <n v="40000"/>
  </r>
  <r>
    <x v="7"/>
    <s v="I240442010"/>
    <s v="Infrastructure Laying    -"/>
    <n v="35424288"/>
    <n v="555000"/>
    <s v="               "/>
    <n v="555000"/>
    <n v="34869288"/>
  </r>
  <r>
    <x v="7"/>
    <s v="I240442011"/>
    <s v="Cable Hauling    - (Aerial"/>
    <n v="5721245.0999999996"/>
    <n v="1515640"/>
    <n v="794760"/>
    <n v="2310400"/>
    <n v="3410845.1"/>
  </r>
  <r>
    <x v="7"/>
    <s v="I240442012"/>
    <s v="Transportation    - (Vehic"/>
    <n v="4250000"/>
    <n v="257000"/>
    <s v="               "/>
    <n v="257000"/>
    <n v="3993000"/>
  </r>
  <r>
    <x v="7"/>
    <s v="I240442013"/>
    <s v="Tool Kit    - (Access)"/>
    <n v="180000"/>
    <n v="103250"/>
    <s v="               "/>
    <n v="103250"/>
    <n v="76750"/>
  </r>
  <r>
    <x v="7"/>
    <s v="I240442014"/>
    <s v="Tool Kit    - (Dev.)"/>
    <n v="50000"/>
    <n v="50000"/>
    <s v="               "/>
    <n v="50000"/>
    <s v="               "/>
  </r>
  <r>
    <x v="7"/>
    <s v="I240442015"/>
    <s v="Cable prepartion Tools   -"/>
    <n v="120000"/>
    <s v="               "/>
    <s v="               "/>
    <s v="               "/>
    <n v="120000"/>
  </r>
  <r>
    <x v="7"/>
    <s v="I240442016"/>
    <s v="Splice Machine"/>
    <n v="700000"/>
    <n v="525000"/>
    <s v="               "/>
    <n v="525000"/>
    <n v="175000"/>
  </r>
  <r>
    <x v="7"/>
    <s v="I240442017"/>
    <s v="Cleavers"/>
    <n v="240000"/>
    <s v="               "/>
    <s v="               "/>
    <s v="               "/>
    <n v="240000"/>
  </r>
  <r>
    <x v="7"/>
    <s v="I240442018"/>
    <s v="VFLs"/>
    <n v="120000"/>
    <s v="               "/>
    <s v="               "/>
    <s v="               "/>
    <n v="120000"/>
  </r>
  <r>
    <x v="7"/>
    <s v="I240442019"/>
    <s v="OTDR   - For Core / FTTH b"/>
    <n v="675000"/>
    <n v="365000"/>
    <s v="               "/>
    <n v="365000"/>
    <n v="310000"/>
  </r>
  <r>
    <x v="7"/>
    <s v="I240442020"/>
    <s v="PON Power Mtr."/>
    <n v="250000"/>
    <n v="96087.06"/>
    <s v="               "/>
    <n v="96087.06"/>
    <n v="153912.94"/>
  </r>
  <r>
    <x v="7"/>
    <s v="I240442021"/>
    <s v="CATV Transmission Equipmen"/>
    <n v="3080857.5"/>
    <s v="               "/>
    <s v="               "/>
    <s v="               "/>
    <n v="3080857.5"/>
  </r>
  <r>
    <x v="7"/>
    <s v="I240442022"/>
    <s v="Bolan"/>
    <n v="3600000"/>
    <n v="935.3"/>
    <s v="               "/>
    <n v="935.3"/>
    <n v="3599064.7"/>
  </r>
  <r>
    <x v="7"/>
    <s v="I240442023"/>
    <s v="Carry with ladder"/>
    <n v="1800000"/>
    <s v="               "/>
    <s v="               "/>
    <s v="               "/>
    <n v="1800000"/>
  </r>
  <r>
    <x v="7"/>
    <s v="I240442024"/>
    <s v="OLT"/>
    <n v="2697525"/>
    <s v="               "/>
    <s v="               "/>
    <s v="               "/>
    <n v="2697525"/>
  </r>
  <r>
    <x v="7"/>
    <s v="I240442025"/>
    <s v="PON cards"/>
    <n v="2555550"/>
    <s v="               "/>
    <s v="               "/>
    <s v="               "/>
    <n v="2555550"/>
  </r>
  <r>
    <x v="7"/>
    <s v="I240442026"/>
    <s v="Switch"/>
    <n v="851850"/>
    <s v="               "/>
    <s v="               "/>
    <s v="               "/>
    <n v="851850"/>
  </r>
  <r>
    <x v="7"/>
    <s v="I240459000"/>
    <s v="STORMFIBER EXPANSION – ASK"/>
    <n v="3240589.35"/>
    <n v="3240589.35"/>
    <s v="               "/>
    <n v="3240589.35"/>
    <s v="               "/>
  </r>
  <r>
    <x v="8"/>
    <s v="I240459001"/>
    <s v="Cabinets &amp; Accessories   -"/>
    <n v="1082081.97"/>
    <n v="1366.53"/>
    <s v="               "/>
    <n v="1366.53"/>
    <n v="1080715.44"/>
  </r>
  <r>
    <x v="8"/>
    <s v="I240459002"/>
    <s v="Consumable &amp; Accessories"/>
    <n v="240174.35"/>
    <n v="121723.47"/>
    <s v="               "/>
    <n v="121723.47"/>
    <n v="118450.88"/>
  </r>
  <r>
    <x v="8"/>
    <s v="I240459003"/>
    <s v="Cables   - (Feeder  Access"/>
    <n v="1305899.3899999999"/>
    <n v="38696.11"/>
    <s v="               "/>
    <n v="38696.11"/>
    <n v="1267203.28"/>
  </r>
  <r>
    <x v="8"/>
    <s v="I240459004"/>
    <s v="Enclosures   - (Feeder  Ac"/>
    <n v="179889.04"/>
    <n v="499.37"/>
    <s v="               "/>
    <n v="499.37"/>
    <n v="179389.67"/>
  </r>
  <r>
    <x v="8"/>
    <s v="I240459005"/>
    <s v="Splitters  - (Access &amp; Dis"/>
    <n v="538311.13"/>
    <s v="               "/>
    <s v="               "/>
    <s v="               "/>
    <n v="538311.13"/>
  </r>
  <r>
    <x v="8"/>
    <s v="I240459006"/>
    <s v="Duct    - (HDPE / GI with"/>
    <n v="3035121.56"/>
    <s v="               "/>
    <s v="               "/>
    <s v="               "/>
    <n v="3035121.56"/>
  </r>
  <r>
    <x v="8"/>
    <s v="I240459007"/>
    <s v="Handholes    - (HH / Chamb"/>
    <n v="657000"/>
    <s v="               "/>
    <s v="               "/>
    <s v="               "/>
    <n v="657000"/>
  </r>
  <r>
    <x v="8"/>
    <s v="I240459008"/>
    <s v="FDT Foundation"/>
    <n v="50000"/>
    <s v="               "/>
    <s v="               "/>
    <s v="               "/>
    <n v="50000"/>
  </r>
  <r>
    <x v="8"/>
    <s v="I240459009"/>
    <s v="Infrastructure Laying    -"/>
    <n v="1176342.3999999999"/>
    <s v="               "/>
    <s v="               "/>
    <s v="               "/>
    <n v="1176342.3999999999"/>
  </r>
  <r>
    <x v="8"/>
    <s v="I240459010"/>
    <s v="Cable Hauling    - (Aerial"/>
    <n v="561858.4"/>
    <s v="               "/>
    <s v="               "/>
    <s v="               "/>
    <n v="561858.4"/>
  </r>
  <r>
    <x v="8"/>
    <s v="I240459011"/>
    <s v="Tool Kit    - (Access)"/>
    <n v="150000"/>
    <n v="84030"/>
    <s v="               "/>
    <n v="84030"/>
    <n v="65970"/>
  </r>
  <r>
    <x v="8"/>
    <s v="I240459012"/>
    <s v="Tool Kit    - (Dev.)"/>
    <n v="160000"/>
    <s v="               "/>
    <s v="               "/>
    <s v="               "/>
    <n v="160000"/>
  </r>
  <r>
    <x v="8"/>
    <s v="I240459013"/>
    <s v="Cable preparation Tools"/>
    <n v="300000"/>
    <s v="               "/>
    <s v="               "/>
    <s v="               "/>
    <n v="300000"/>
  </r>
  <r>
    <x v="8"/>
    <s v="I240459015"/>
    <s v="Cleavers"/>
    <n v="160000"/>
    <n v="57000"/>
    <s v="               "/>
    <n v="57000"/>
    <n v="103000"/>
  </r>
  <r>
    <x v="8"/>
    <s v="I240459016"/>
    <s v="VFLs"/>
    <n v="80000"/>
    <s v="               "/>
    <s v="               "/>
    <s v="               "/>
    <n v="80000"/>
  </r>
  <r>
    <x v="8"/>
    <s v="I240459017"/>
    <s v="OTDR   - For Core / FTTH b"/>
    <n v="700000"/>
    <s v="               "/>
    <s v="               "/>
    <s v="               "/>
    <n v="700000"/>
  </r>
  <r>
    <x v="8"/>
    <s v="I240459018"/>
    <s v="PON Power Mtr."/>
    <n v="320000"/>
    <s v="               "/>
    <s v="               "/>
    <s v="               "/>
    <n v="320000"/>
  </r>
  <r>
    <x v="8"/>
    <s v="I240459019"/>
    <s v="CATV Transmission Equipmen"/>
    <n v="2129625"/>
    <n v="1802598.64"/>
    <s v="               "/>
    <n v="1802598.64"/>
    <n v="327026.36"/>
  </r>
  <r>
    <x v="8"/>
    <s v="I240459020"/>
    <s v="PON Cards"/>
    <n v="851850"/>
    <s v="               "/>
    <s v="               "/>
    <s v="               "/>
    <n v="851850"/>
  </r>
  <r>
    <x v="8"/>
    <s v="I240518000"/>
    <s v="StormFiber Expansion – Mis"/>
    <n v="46221961.229999997"/>
    <n v="46221961.229999997"/>
    <s v="               "/>
    <n v="46221961.229999997"/>
    <s v="               "/>
  </r>
  <r>
    <x v="9"/>
    <s v="I240518001"/>
    <s v="Cabinets &amp; Accessories   -"/>
    <n v="7758642.1900000004"/>
    <n v="277271.48"/>
    <s v="               "/>
    <n v="277271.48"/>
    <n v="7481370.71"/>
  </r>
  <r>
    <x v="9"/>
    <s v="I240518002"/>
    <s v="Consumable &amp; Accessories"/>
    <n v="1752844.96"/>
    <n v="86255.61"/>
    <s v="               "/>
    <n v="86255.61"/>
    <n v="1666589.35"/>
  </r>
  <r>
    <x v="9"/>
    <s v="I240518003"/>
    <s v="Cables   - (Feeder  Access"/>
    <n v="6214392.8099999996"/>
    <n v="2304511.27"/>
    <s v="               "/>
    <n v="2304511.27"/>
    <n v="3909881.54"/>
  </r>
  <r>
    <x v="9"/>
    <s v="I240518004"/>
    <s v="Enclosures   - (Feeder  Ac"/>
    <n v="985071.12"/>
    <n v="20716.73"/>
    <s v="               "/>
    <n v="20716.73"/>
    <n v="964354.39"/>
  </r>
  <r>
    <x v="9"/>
    <s v="I240518005"/>
    <s v="Splitters  - (Access &amp; Dis"/>
    <n v="3801893.17"/>
    <n v="79354.62"/>
    <s v="               "/>
    <n v="79354.62"/>
    <n v="3722538.55"/>
  </r>
  <r>
    <x v="9"/>
    <s v="I240518006"/>
    <s v="Duct    - (HDPE / GI with"/>
    <n v="17220507.850000001"/>
    <s v="               "/>
    <s v="               "/>
    <s v="               "/>
    <n v="17220507.850000001"/>
  </r>
  <r>
    <x v="9"/>
    <s v="I240518007"/>
    <s v="Handholes    - (HH / Chamb"/>
    <n v="10027500"/>
    <s v="               "/>
    <s v="               "/>
    <s v="               "/>
    <n v="10027500"/>
  </r>
  <r>
    <x v="9"/>
    <s v="I240518008"/>
    <s v="FDT Foundation"/>
    <n v="68615.78"/>
    <s v="               "/>
    <s v="               "/>
    <s v="               "/>
    <n v="68615.78"/>
  </r>
  <r>
    <x v="9"/>
    <s v="I240518009"/>
    <s v="Infrastructure Laying    -"/>
    <n v="8356874.5499999998"/>
    <s v="               "/>
    <n v="24145"/>
    <n v="24145"/>
    <n v="8332729.5499999998"/>
  </r>
  <r>
    <x v="9"/>
    <s v="I240518010"/>
    <s v="Cable Hauling    - (Aerial"/>
    <n v="3542940.4"/>
    <s v="               "/>
    <s v="               "/>
    <s v="               "/>
    <n v="3542940.4"/>
  </r>
  <r>
    <x v="9"/>
    <s v="I240518011"/>
    <s v="Building Attachments    -"/>
    <n v="1937502"/>
    <s v="               "/>
    <s v="               "/>
    <s v="               "/>
    <n v="1937502"/>
  </r>
  <r>
    <x v="9"/>
    <s v="I240518012"/>
    <s v="Transportation    - (Vehic"/>
    <n v="1590000"/>
    <s v="               "/>
    <s v="               "/>
    <s v="               "/>
    <n v="1590000"/>
  </r>
  <r>
    <x v="9"/>
    <s v="I240518013"/>
    <s v="Tool Kit    - (Access)"/>
    <n v="150000"/>
    <s v="               "/>
    <s v="               "/>
    <s v="               "/>
    <n v="150000"/>
  </r>
  <r>
    <x v="9"/>
    <s v="I240518014"/>
    <s v="Tool Kit    - (Dev.)"/>
    <n v="160000"/>
    <s v="               "/>
    <s v="               "/>
    <s v="               "/>
    <n v="160000"/>
  </r>
  <r>
    <x v="9"/>
    <s v="I240518015"/>
    <s v="Cable preparation Tools"/>
    <n v="300000"/>
    <s v="               "/>
    <s v="               "/>
    <s v="               "/>
    <n v="300000"/>
  </r>
  <r>
    <x v="9"/>
    <s v="I240518016"/>
    <s v="Splice Machine"/>
    <n v="1600000"/>
    <n v="10755.16"/>
    <s v="               "/>
    <n v="10755.16"/>
    <n v="1589244.84"/>
  </r>
  <r>
    <x v="9"/>
    <s v="I240518017"/>
    <s v="Cleavers"/>
    <n v="480000"/>
    <s v="               "/>
    <s v="               "/>
    <s v="               "/>
    <n v="480000"/>
  </r>
  <r>
    <x v="9"/>
    <s v="I240518018"/>
    <s v="VFLs"/>
    <n v="120000"/>
    <s v="               "/>
    <s v="               "/>
    <s v="               "/>
    <n v="120000"/>
  </r>
  <r>
    <x v="9"/>
    <s v="I240518019"/>
    <s v="OTDR   - For Core / FTTH b"/>
    <n v="1400000"/>
    <s v="               "/>
    <s v="               "/>
    <s v="               "/>
    <n v="1400000"/>
  </r>
  <r>
    <x v="9"/>
    <s v="I240518020"/>
    <s v="PON Power Mtr."/>
    <n v="720000"/>
    <s v="               "/>
    <s v="               "/>
    <s v="               "/>
    <n v="720000"/>
  </r>
  <r>
    <x v="9"/>
    <s v="I240518021"/>
    <s v="CATV Transmission Equipeme"/>
    <n v="1064812.5"/>
    <s v="               "/>
    <s v="               "/>
    <s v="               "/>
    <n v="1064812.5"/>
  </r>
  <r>
    <x v="9"/>
    <s v="I240518022"/>
    <s v="PON Cards"/>
    <n v="1703700"/>
    <s v="               "/>
    <s v="               "/>
    <s v="               "/>
    <n v="1703700"/>
  </r>
  <r>
    <x v="9"/>
    <s v="I240518023"/>
    <s v="Bolan"/>
    <n v="3599429.56"/>
    <s v="          0.01-"/>
    <n v="1949700"/>
    <n v="1949699.99"/>
    <n v="1649729.57"/>
  </r>
  <r>
    <x v="9"/>
    <s v="I240519001"/>
    <s v="Cabinets &amp; Accessories   -"/>
    <n v="13373000"/>
    <s v="               "/>
    <s v="               "/>
    <s v="               "/>
    <n v="13373000"/>
  </r>
  <r>
    <x v="10"/>
    <s v="I240519002"/>
    <s v="Consumable &amp; Accessories"/>
    <n v="2738100"/>
    <s v="               "/>
    <s v="               "/>
    <s v="               "/>
    <n v="2738100"/>
  </r>
  <r>
    <x v="10"/>
    <s v="I240519003"/>
    <s v="Cables   - (Feeder  Access"/>
    <n v="32864149.710000001"/>
    <s v="               "/>
    <s v="               "/>
    <s v="               "/>
    <n v="32864149.710000001"/>
  </r>
  <r>
    <x v="10"/>
    <s v="I240519004"/>
    <s v="Enclosures   - (Feeder  Ac"/>
    <n v="1971797.46"/>
    <s v="               "/>
    <s v="               "/>
    <s v="               "/>
    <n v="1971797.46"/>
  </r>
  <r>
    <x v="10"/>
    <s v="I240519005"/>
    <s v="Splitters  - (Access &amp; Dis"/>
    <n v="6030985.4800000004"/>
    <s v="               "/>
    <s v="               "/>
    <s v="               "/>
    <n v="6030985.4800000004"/>
  </r>
  <r>
    <x v="10"/>
    <s v="I240519006"/>
    <s v="Duct    - (HDPE / GI with"/>
    <n v="54747638.939999998"/>
    <s v="               "/>
    <s v="               "/>
    <s v="               "/>
    <n v="54747638.939999998"/>
  </r>
  <r>
    <x v="10"/>
    <s v="I240519007"/>
    <s v="Handholes    - (HH / Chamb"/>
    <n v="21660000"/>
    <s v="               "/>
    <s v="               "/>
    <s v="               "/>
    <n v="21660000"/>
  </r>
  <r>
    <x v="10"/>
    <s v="I240519008"/>
    <s v="FDT Foundation"/>
    <n v="225000"/>
    <s v="               "/>
    <s v="               "/>
    <s v="               "/>
    <n v="225000"/>
  </r>
  <r>
    <x v="10"/>
    <s v="I240519009"/>
    <s v="Infrastructure Laying    -"/>
    <n v="102021741.43000001"/>
    <s v="               "/>
    <s v="               "/>
    <s v="               "/>
    <n v="102021741.43000001"/>
  </r>
  <r>
    <x v="10"/>
    <s v="I240519010"/>
    <s v="Cable Hauling    - (Aerial"/>
    <n v="8911103.5"/>
    <s v="               "/>
    <s v="               "/>
    <s v="               "/>
    <n v="8911103.5"/>
  </r>
  <r>
    <x v="10"/>
    <s v="I240519011"/>
    <s v="Building Attachments    -"/>
    <n v="49363491.539999999"/>
    <s v="               "/>
    <s v="               "/>
    <s v="               "/>
    <n v="49363491.539999999"/>
  </r>
  <r>
    <x v="10"/>
    <s v="I240519012"/>
    <s v="Transportation    - (Vehic"/>
    <n v="3675000"/>
    <s v="               "/>
    <s v="               "/>
    <s v="               "/>
    <n v="3675000"/>
  </r>
  <r>
    <x v="10"/>
    <s v="I240519013"/>
    <s v="Tool Kit    - (Access)"/>
    <n v="450000"/>
    <s v="               "/>
    <s v="               "/>
    <s v="               "/>
    <n v="450000"/>
  </r>
  <r>
    <x v="10"/>
    <s v="I240519014"/>
    <s v="Tool Kit    - (Dev.)"/>
    <n v="400000"/>
    <s v="               "/>
    <s v="               "/>
    <s v="               "/>
    <n v="400000"/>
  </r>
  <r>
    <x v="10"/>
    <s v="I240519015"/>
    <s v="Cable preparation Tools"/>
    <n v="750000"/>
    <s v="               "/>
    <s v="               "/>
    <s v="               "/>
    <n v="750000"/>
  </r>
  <r>
    <x v="10"/>
    <s v="I240519016"/>
    <s v="Splice Machine"/>
    <n v="4000000"/>
    <s v="               "/>
    <s v="               "/>
    <s v="               "/>
    <n v="4000000"/>
  </r>
  <r>
    <x v="10"/>
    <s v="I240519017"/>
    <s v="Cleavers"/>
    <n v="480000"/>
    <s v="               "/>
    <s v="               "/>
    <s v="               "/>
    <n v="480000"/>
  </r>
  <r>
    <x v="10"/>
    <s v="I240519018"/>
    <s v="VFLs"/>
    <n v="200000"/>
    <s v="               "/>
    <s v="               "/>
    <s v="               "/>
    <n v="200000"/>
  </r>
  <r>
    <x v="10"/>
    <s v="I240519019"/>
    <s v="OTDR   - For Core / FTTH b"/>
    <n v="1400000"/>
    <s v="               "/>
    <s v="               "/>
    <s v="               "/>
    <n v="1400000"/>
  </r>
  <r>
    <x v="10"/>
    <s v="I240519020"/>
    <s v="PON Power Mtr."/>
    <n v="1200000"/>
    <s v="               "/>
    <s v="               "/>
    <s v="               "/>
    <n v="1200000"/>
  </r>
  <r>
    <x v="10"/>
    <s v="I240519021"/>
    <s v="CATV Transmission Equipeme"/>
    <n v="8348130"/>
    <s v="               "/>
    <s v="               "/>
    <s v="               "/>
    <n v="8348130"/>
  </r>
  <r>
    <x v="10"/>
    <s v="I240519022"/>
    <s v="PON Cards"/>
    <n v="5111100"/>
    <s v="               "/>
    <s v="               "/>
    <s v="               "/>
    <n v="5111100"/>
  </r>
  <r>
    <x v="10"/>
    <s v="I240519023"/>
    <s v="OLT"/>
    <n v="2697525"/>
    <s v="               "/>
    <s v="               "/>
    <s v="               "/>
    <n v="2697525"/>
  </r>
  <r>
    <x v="10"/>
    <s v="I240519024"/>
    <s v="Switch"/>
    <n v="851850"/>
    <s v="               "/>
    <s v="               "/>
    <s v="               "/>
    <n v="851850"/>
  </r>
  <r>
    <x v="10"/>
    <s v="I240519025"/>
    <s v="OLT connectivity SFPs Mult"/>
    <n v="32938.199999999997"/>
    <s v="               "/>
    <s v="               "/>
    <s v="               "/>
    <n v="32938.199999999997"/>
  </r>
  <r>
    <x v="10"/>
    <s v="I240519026"/>
    <s v="Uplink SFPs for POP connec"/>
    <n v="98814.6"/>
    <s v="               "/>
    <s v="               "/>
    <s v="               "/>
    <n v="98814.6"/>
  </r>
  <r>
    <x v="10"/>
    <s v="I240519027"/>
    <s v="Bolan"/>
    <n v="9000000"/>
    <s v="               "/>
    <s v="               "/>
    <s v="               "/>
    <n v="9000000"/>
  </r>
  <r>
    <x v="10"/>
    <s v="I240537000"/>
    <s v="StormFiber Expansion – Abb"/>
    <n v="5337898.4400000004"/>
    <n v="5337898.4400000004"/>
    <s v="               "/>
    <n v="5337898.4400000004"/>
    <s v="               "/>
  </r>
  <r>
    <x v="11"/>
    <s v="I240537001"/>
    <s v="Cabinets &amp; Accessories   -"/>
    <n v="3701341.05"/>
    <n v="463518.8"/>
    <s v="               "/>
    <n v="463518.8"/>
    <n v="3237822.25"/>
  </r>
  <r>
    <x v="11"/>
    <s v="I240537002"/>
    <s v="Consumable &amp; Accessories"/>
    <n v="938337.48"/>
    <n v="769486.74"/>
    <s v="               "/>
    <n v="769486.74"/>
    <n v="168850.74"/>
  </r>
  <r>
    <x v="11"/>
    <s v="I240537003"/>
    <s v="Cables   - (Feeder  Access"/>
    <n v="6084143.9500000002"/>
    <n v="3209255.47"/>
    <s v="               "/>
    <n v="3209255.47"/>
    <n v="2874888.48"/>
  </r>
  <r>
    <x v="11"/>
    <s v="I240537004"/>
    <s v="Enclosures   - (Feeder  Ac"/>
    <n v="257101.69"/>
    <n v="243196.38"/>
    <s v="               "/>
    <n v="243196.38"/>
    <n v="13905.31"/>
  </r>
  <r>
    <x v="11"/>
    <s v="I240537005"/>
    <s v="Splitters  - (Access &amp; Dis"/>
    <n v="757776.9"/>
    <n v="19188.75"/>
    <s v="               "/>
    <n v="19188.75"/>
    <n v="738588.15"/>
  </r>
  <r>
    <x v="11"/>
    <s v="I240537006"/>
    <s v="Duct    - (HDPE / GI with"/>
    <n v="1329172.72"/>
    <s v="               "/>
    <s v="               "/>
    <s v="               "/>
    <n v="1329172.72"/>
  </r>
  <r>
    <x v="11"/>
    <s v="I240537007"/>
    <s v="Handholes    - (HH / Chamb"/>
    <n v="154000"/>
    <s v="               "/>
    <s v="               "/>
    <s v="               "/>
    <n v="154000"/>
  </r>
  <r>
    <x v="11"/>
    <s v="I240537008"/>
    <s v="Poles"/>
    <n v="840000"/>
    <s v="               "/>
    <s v="               "/>
    <s v="               "/>
    <n v="840000"/>
  </r>
  <r>
    <x v="11"/>
    <s v="I240537009"/>
    <s v="FDT Foundation"/>
    <n v="30000"/>
    <s v="               "/>
    <s v="               "/>
    <s v="               "/>
    <n v="30000"/>
  </r>
  <r>
    <x v="11"/>
    <s v="I240537010"/>
    <s v="Infrastructure Laying    -"/>
    <n v="46519.3"/>
    <s v="               "/>
    <s v="               "/>
    <s v="               "/>
    <n v="46519.3"/>
  </r>
  <r>
    <x v="11"/>
    <s v="I240537011"/>
    <s v="Cable Hauling    - (Aerial"/>
    <n v="2318548"/>
    <n v="2222860"/>
    <n v="77140"/>
    <n v="2300000"/>
    <n v="18548"/>
  </r>
  <r>
    <x v="11"/>
    <s v="I240537012"/>
    <s v="Building Attachments    -"/>
    <n v="1046460"/>
    <s v="               "/>
    <s v="               "/>
    <s v="               "/>
    <n v="1046460"/>
  </r>
  <r>
    <x v="11"/>
    <s v="I240537013"/>
    <s v="Transportation    - (Vehic"/>
    <n v="540000"/>
    <s v="               "/>
    <s v="               "/>
    <s v="               "/>
    <n v="540000"/>
  </r>
  <r>
    <x v="11"/>
    <s v="I240537014"/>
    <s v="Tool Kit    - (Access)"/>
    <n v="150000"/>
    <n v="148850"/>
    <s v="               "/>
    <n v="148850"/>
    <n v="1150"/>
  </r>
  <r>
    <x v="11"/>
    <s v="I240537015"/>
    <s v="Tool Kit    - (Dev.)"/>
    <n v="80000"/>
    <n v="25000"/>
    <s v="               "/>
    <n v="25000"/>
    <n v="55000"/>
  </r>
  <r>
    <x v="11"/>
    <s v="I240537016"/>
    <s v="Cable preparation Tools"/>
    <n v="150000"/>
    <s v="               "/>
    <s v="               "/>
    <s v="               "/>
    <n v="150000"/>
  </r>
  <r>
    <x v="11"/>
    <s v="I240537017"/>
    <s v="Splice Machine"/>
    <n v="796270.19"/>
    <n v="766499.86"/>
    <s v="               "/>
    <n v="766499.86"/>
    <n v="29770.33"/>
  </r>
  <r>
    <x v="11"/>
    <s v="I240537018"/>
    <s v="Cleavers"/>
    <n v="240000"/>
    <n v="19000"/>
    <s v="               "/>
    <n v="19000"/>
    <n v="221000"/>
  </r>
  <r>
    <x v="11"/>
    <s v="I240537019"/>
    <s v="VFLs"/>
    <n v="60000"/>
    <s v="               "/>
    <s v="               "/>
    <s v="               "/>
    <n v="60000"/>
  </r>
  <r>
    <x v="11"/>
    <s v="I240537020"/>
    <s v="PON Power Mtr."/>
    <n v="360000"/>
    <n v="48043.53"/>
    <s v="               "/>
    <n v="48043.53"/>
    <n v="311956.46999999997"/>
  </r>
  <r>
    <x v="11"/>
    <s v="I240537021"/>
    <s v="CATV Transmission Equipmen"/>
    <n v="965430"/>
    <n v="901299.31"/>
    <s v="               "/>
    <n v="901299.31"/>
    <n v="64130.69"/>
  </r>
  <r>
    <x v="11"/>
    <s v="I240537022"/>
    <s v="PON Cards"/>
    <n v="1703700"/>
    <s v="               "/>
    <s v="               "/>
    <s v="               "/>
    <n v="1703700"/>
  </r>
  <r>
    <x v="11"/>
    <s v="I240537023"/>
    <s v="Bolan"/>
    <n v="3900000"/>
    <s v="               "/>
    <n v="1949700"/>
    <n v="1949700"/>
    <n v="1950300"/>
  </r>
  <r>
    <x v="11"/>
    <s v="I240538000"/>
    <s v="StormFiber Expansion – Har"/>
    <n v="13069988.050000001"/>
    <n v="13069988.050000001"/>
    <s v="               "/>
    <n v="13069988.050000001"/>
    <s v="               "/>
  </r>
  <r>
    <x v="12"/>
    <s v="I240538001"/>
    <s v="Cabinets &amp; Accessories   -"/>
    <n v="14585209.98"/>
    <n v="590561.85"/>
    <s v="               "/>
    <n v="590561.85"/>
    <n v="13994648.130000001"/>
  </r>
  <r>
    <x v="12"/>
    <s v="I240538002"/>
    <s v="Consumable &amp; Accessories"/>
    <n v="3390190.61"/>
    <n v="739274.79"/>
    <s v="               "/>
    <n v="739274.79"/>
    <n v="2650915.8199999998"/>
  </r>
  <r>
    <x v="12"/>
    <s v="I240538003"/>
    <s v="Cables   - (Feeder  Access"/>
    <n v="31444645.43"/>
    <n v="5324914.09"/>
    <s v="               "/>
    <n v="5324914.09"/>
    <n v="26119731.34"/>
  </r>
  <r>
    <x v="12"/>
    <s v="I240538004"/>
    <s v="Enclosures   - (Feeder  Ac"/>
    <n v="2172672.0499999998"/>
    <n v="285110.53999999998"/>
    <s v="               "/>
    <n v="285110.53999999998"/>
    <n v="1887561.51"/>
  </r>
  <r>
    <x v="12"/>
    <s v="I240538005"/>
    <s v="Splitters  - (Access &amp; Dis"/>
    <n v="5183772.95"/>
    <n v="535788.77"/>
    <s v="               "/>
    <n v="535788.77"/>
    <n v="4647984.18"/>
  </r>
  <r>
    <x v="12"/>
    <s v="I240538006"/>
    <s v="Duct    - (HDPE / GI with"/>
    <n v="44451537.659999996"/>
    <n v="16025.23"/>
    <s v="               "/>
    <n v="16025.23"/>
    <n v="44435512.43"/>
  </r>
  <r>
    <x v="12"/>
    <s v="I240538007"/>
    <s v="Handholes    - (HH / Chamb"/>
    <n v="4834000"/>
    <n v="187000"/>
    <s v="               "/>
    <n v="187000"/>
    <n v="4647000"/>
  </r>
  <r>
    <x v="12"/>
    <s v="I240538008"/>
    <s v="Poles"/>
    <n v="3300000"/>
    <s v="               "/>
    <s v="               "/>
    <s v="               "/>
    <n v="3300000"/>
  </r>
  <r>
    <x v="12"/>
    <s v="I240538009"/>
    <s v="FDT Foundation"/>
    <n v="360000"/>
    <n v="14000"/>
    <s v="               "/>
    <n v="14000"/>
    <n v="346000"/>
  </r>
  <r>
    <x v="12"/>
    <s v="I240538010"/>
    <s v="Infrastructure Laying    -"/>
    <n v="34774340"/>
    <n v="471250"/>
    <s v="               "/>
    <n v="471250"/>
    <n v="34303090"/>
  </r>
  <r>
    <x v="12"/>
    <s v="I240538011"/>
    <s v="Cable Hauling    - (Aerial"/>
    <n v="7952802.5"/>
    <n v="2124580"/>
    <n v="1872460"/>
    <n v="3997040"/>
    <n v="3955762.5"/>
  </r>
  <r>
    <x v="12"/>
    <s v="I240538012"/>
    <s v="Building Attachments    -"/>
    <n v="32767000"/>
    <s v="               "/>
    <s v="               "/>
    <s v="               "/>
    <n v="32767000"/>
  </r>
  <r>
    <x v="12"/>
    <s v="I240538013"/>
    <s v="Transportation    - (Vehic"/>
    <n v="3960000"/>
    <s v="               "/>
    <s v="               "/>
    <s v="               "/>
    <n v="3960000"/>
  </r>
  <r>
    <x v="12"/>
    <s v="I240538014"/>
    <s v="Tool Kit    - (Access)"/>
    <n v="225000"/>
    <n v="24251.42"/>
    <s v="               "/>
    <n v="24251.42"/>
    <n v="200748.58"/>
  </r>
  <r>
    <x v="12"/>
    <s v="I240538015"/>
    <s v="Tool Kit    - (Dev.)"/>
    <n v="160000"/>
    <s v="               "/>
    <s v="               "/>
    <s v="               "/>
    <n v="160000"/>
  </r>
  <r>
    <x v="12"/>
    <s v="I240538016"/>
    <s v="Cable preparation Tools"/>
    <n v="300000"/>
    <n v="6732.85"/>
    <s v="               "/>
    <n v="6732.85"/>
    <n v="293267.15000000002"/>
  </r>
  <r>
    <x v="12"/>
    <s v="I240538017"/>
    <s v="Splice Machine"/>
    <n v="1600000"/>
    <s v="               "/>
    <s v="               "/>
    <s v="               "/>
    <n v="1600000"/>
  </r>
  <r>
    <x v="12"/>
    <s v="I240538018"/>
    <s v="Cleavers"/>
    <n v="240000"/>
    <s v="               "/>
    <s v="               "/>
    <s v="               "/>
    <n v="240000"/>
  </r>
  <r>
    <x v="12"/>
    <s v="I240538019"/>
    <s v="VFLs"/>
    <n v="100000"/>
    <s v="               "/>
    <s v="               "/>
    <s v="               "/>
    <n v="100000"/>
  </r>
  <r>
    <x v="12"/>
    <s v="I240538020"/>
    <s v="OTDR   - For Core / FTTH b"/>
    <n v="675000"/>
    <s v="               "/>
    <s v="               "/>
    <s v="               "/>
    <n v="675000"/>
  </r>
  <r>
    <x v="12"/>
    <s v="I240538021"/>
    <s v="PON Power Mtr."/>
    <n v="600000"/>
    <s v="               "/>
    <s v="               "/>
    <s v="               "/>
    <n v="600000"/>
  </r>
  <r>
    <x v="12"/>
    <s v="I240538022"/>
    <s v="CATV Transmission Equipmen"/>
    <n v="2058637.5"/>
    <s v="               "/>
    <s v="               "/>
    <s v="               "/>
    <n v="2058637.5"/>
  </r>
  <r>
    <x v="12"/>
    <s v="I240538023"/>
    <s v="PON cards"/>
    <n v="4259250"/>
    <s v="               "/>
    <s v="               "/>
    <s v="               "/>
    <n v="4259250"/>
  </r>
  <r>
    <x v="12"/>
    <s v="I240538024"/>
    <s v="Carry with ladder"/>
    <n v="2500000"/>
    <n v="205000"/>
    <n v="2254000"/>
    <n v="2459000"/>
    <n v="41000"/>
  </r>
  <r>
    <x v="12"/>
    <s v="I240538025"/>
    <s v="Bolan"/>
    <n v="3900000"/>
    <s v="               "/>
    <s v="               "/>
    <s v="               "/>
    <n v="3900000"/>
  </r>
  <r>
    <x v="12"/>
    <s v="I240539000"/>
    <s v="StormFiber Expansion – Swa"/>
    <n v="19700450.350000001"/>
    <n v="19700450.350000001"/>
    <s v="               "/>
    <n v="19700450.350000001"/>
    <s v="               "/>
  </r>
  <r>
    <x v="13"/>
    <s v="I240539001"/>
    <s v="Cabinets &amp; Accessories   -"/>
    <n v="26228265.859999999"/>
    <n v="3991826.99"/>
    <s v="               "/>
    <n v="3991826.99"/>
    <n v="22236438.870000001"/>
  </r>
  <r>
    <x v="13"/>
    <s v="I240539002"/>
    <s v="Consumable &amp; Accessories"/>
    <n v="7066994.71"/>
    <n v="5405693.0800000001"/>
    <s v="               "/>
    <n v="5405693.0800000001"/>
    <n v="1661301.63"/>
  </r>
  <r>
    <x v="13"/>
    <s v="I240539003"/>
    <s v="Cables   - (Feeder  Access"/>
    <n v="55327638.710000001"/>
    <n v="11686421.75"/>
    <s v="               "/>
    <n v="11686421.75"/>
    <n v="43641216.960000001"/>
  </r>
  <r>
    <x v="13"/>
    <s v="I240539004"/>
    <s v="Enclosures   - (Feeder  Ac"/>
    <n v="3435692.42"/>
    <n v="972295.99"/>
    <s v="               "/>
    <n v="972295.99"/>
    <n v="2463396.4300000002"/>
  </r>
  <r>
    <x v="13"/>
    <s v="I240539005"/>
    <s v="Splitters  - (Access &amp; Dis"/>
    <n v="8847995.5399999991"/>
    <n v="1740268.07"/>
    <s v="               "/>
    <n v="1740268.07"/>
    <n v="7107727.4699999997"/>
  </r>
  <r>
    <x v="13"/>
    <s v="I240539006"/>
    <s v="Duct    - (HDPE / GI with"/>
    <n v="39540802.630000003"/>
    <n v="1109527.02"/>
    <s v="               "/>
    <n v="1109527.02"/>
    <n v="38431275.609999999"/>
  </r>
  <r>
    <x v="13"/>
    <s v="I240539007"/>
    <s v="Handholes    - (HH / Chamb"/>
    <n v="3608000"/>
    <s v="               "/>
    <s v="               "/>
    <s v="               "/>
    <n v="3608000"/>
  </r>
  <r>
    <x v="13"/>
    <s v="I240539008"/>
    <s v="Poles"/>
    <n v="4710000"/>
    <s v="               "/>
    <s v="               "/>
    <s v="               "/>
    <n v="4710000"/>
  </r>
  <r>
    <x v="13"/>
    <s v="I240539009"/>
    <s v="FDT Foundation"/>
    <n v="540000"/>
    <s v="               "/>
    <s v="               "/>
    <s v="               "/>
    <n v="540000"/>
  </r>
  <r>
    <x v="13"/>
    <s v="I240539010"/>
    <s v="Infrastructure Laying    -"/>
    <n v="40151148"/>
    <s v="               "/>
    <s v="               "/>
    <s v="               "/>
    <n v="40151148"/>
  </r>
  <r>
    <x v="13"/>
    <s v="I240539011"/>
    <s v="Cable Hauling    - (Aerial"/>
    <n v="15900781"/>
    <s v="               "/>
    <s v="               "/>
    <s v="               "/>
    <n v="15900781"/>
  </r>
  <r>
    <x v="13"/>
    <s v="I240539012"/>
    <s v="Building Attachments    -"/>
    <n v="36715452"/>
    <s v="               "/>
    <s v="               "/>
    <s v="               "/>
    <n v="36715452"/>
  </r>
  <r>
    <x v="13"/>
    <s v="I240539013"/>
    <s v="Transportation    - (Vehic"/>
    <n v="810000"/>
    <n v="143000"/>
    <s v="               "/>
    <n v="143000"/>
    <n v="667000"/>
  </r>
  <r>
    <x v="13"/>
    <s v="I240539014"/>
    <s v="Tool Kit    - (Access)"/>
    <n v="450000"/>
    <n v="163250"/>
    <s v="               "/>
    <n v="163250"/>
    <n v="286750"/>
  </r>
  <r>
    <x v="13"/>
    <s v="I240539015"/>
    <s v="Tool Kit    - (Dev.)"/>
    <n v="320000"/>
    <n v="25000"/>
    <s v="               "/>
    <n v="25000"/>
    <n v="295000"/>
  </r>
  <r>
    <x v="13"/>
    <s v="I240539016"/>
    <s v="Cable preparation Tools"/>
    <n v="556182.98"/>
    <n v="43217.279999999999"/>
    <s v="               "/>
    <n v="43217.279999999999"/>
    <n v="512965.7"/>
  </r>
  <r>
    <x v="13"/>
    <s v="I240539017"/>
    <s v="Splice Machine"/>
    <n v="3200000"/>
    <n v="698788.47"/>
    <s v="               "/>
    <n v="698788.47"/>
    <n v="2501211.5299999998"/>
  </r>
  <r>
    <x v="13"/>
    <s v="I240539018"/>
    <s v="Cleavers"/>
    <n v="480000"/>
    <n v="91735.679999999993"/>
    <s v="               "/>
    <n v="91735.679999999993"/>
    <n v="388264.32"/>
  </r>
  <r>
    <x v="13"/>
    <s v="I240539019"/>
    <s v="VFLs"/>
    <n v="200000"/>
    <n v="2686.81"/>
    <s v="               "/>
    <n v="2686.81"/>
    <n v="197313.19"/>
  </r>
  <r>
    <x v="13"/>
    <s v="I240539020"/>
    <s v="OTDR   - For Core / FTTH b"/>
    <n v="675000"/>
    <s v="               "/>
    <s v="               "/>
    <s v="               "/>
    <n v="675000"/>
  </r>
  <r>
    <x v="13"/>
    <s v="I240539021"/>
    <s v="PON Power Mtr."/>
    <n v="1200000"/>
    <n v="93043.53"/>
    <s v="               "/>
    <n v="93043.53"/>
    <n v="1106956.47"/>
  </r>
  <r>
    <x v="13"/>
    <s v="I240539022"/>
    <s v="CATV Transmission Equipmen"/>
    <n v="3308017.5"/>
    <s v="               "/>
    <s v="               "/>
    <s v="               "/>
    <n v="3308017.5"/>
  </r>
  <r>
    <x v="13"/>
    <s v="I240539023"/>
    <s v="PON Cards"/>
    <n v="8518500"/>
    <s v="               "/>
    <s v="               "/>
    <s v="               "/>
    <n v="8518500"/>
  </r>
  <r>
    <x v="13"/>
    <s v="I240539024"/>
    <s v="Bolan"/>
    <n v="7200000"/>
    <s v="               "/>
    <s v="               "/>
    <s v="               "/>
    <n v="7200000"/>
  </r>
  <r>
    <x v="13"/>
    <s v="I240539025"/>
    <s v="Carry with Ladder"/>
    <n v="2500000"/>
    <s v="               "/>
    <s v="               "/>
    <s v="               "/>
    <n v="2500000"/>
  </r>
  <r>
    <x v="13"/>
    <s v="I240540000"/>
    <s v="StormFiber Expansion – Mar"/>
    <n v="24383593.989999998"/>
    <n v="24383593.989999998"/>
    <s v="               "/>
    <n v="24383593.989999998"/>
    <s v="               "/>
  </r>
  <r>
    <x v="14"/>
    <s v="I240540001"/>
    <s v="Cabinets &amp; Accessories   -"/>
    <n v="22163060.609999999"/>
    <n v="1553128.2"/>
    <s v="               "/>
    <n v="1553128.2"/>
    <n v="20609932.41"/>
  </r>
  <r>
    <x v="14"/>
    <s v="I240540002"/>
    <s v="Consumable &amp; Accessories"/>
    <n v="8587251.3499999996"/>
    <n v="2379826.9900000002"/>
    <s v="               "/>
    <n v="2379826.9900000002"/>
    <n v="6207424.3600000003"/>
  </r>
  <r>
    <x v="14"/>
    <s v="I240540003"/>
    <s v="Cables   - (Feeder  Access"/>
    <n v="54650932.710000001"/>
    <n v="6587884.6900000004"/>
    <s v="               "/>
    <n v="6587884.6900000004"/>
    <n v="48063048.020000003"/>
  </r>
  <r>
    <x v="14"/>
    <s v="I240540004"/>
    <s v="Enclosures   - (Feeder  Ac"/>
    <n v="2814859.14"/>
    <n v="594313.19999999995"/>
    <s v="               "/>
    <n v="594313.19999999995"/>
    <n v="2220545.94"/>
  </r>
  <r>
    <x v="14"/>
    <s v="I240540005"/>
    <s v="Splitters  - (Access &amp; Dis"/>
    <n v="7666707.9800000004"/>
    <n v="775387.89"/>
    <s v="               "/>
    <n v="775387.89"/>
    <n v="6891320.0899999999"/>
  </r>
  <r>
    <x v="14"/>
    <s v="I240540006"/>
    <s v="Duct    - (HDPE / GI with"/>
    <n v="26938132.710000001"/>
    <s v="               "/>
    <n v="48400"/>
    <n v="48400"/>
    <n v="26889732.710000001"/>
  </r>
  <r>
    <x v="14"/>
    <s v="I240540007"/>
    <s v="Handholes    - (HH / Chamb"/>
    <n v="4222000"/>
    <s v="               "/>
    <s v="               "/>
    <s v="               "/>
    <n v="4222000"/>
  </r>
  <r>
    <x v="14"/>
    <s v="I240540008"/>
    <s v="Poles"/>
    <n v="3320000"/>
    <n v="20000"/>
    <n v="280000"/>
    <n v="300000"/>
    <n v="3020000"/>
  </r>
  <r>
    <x v="14"/>
    <s v="I240540009"/>
    <s v="FDT Foundation"/>
    <n v="660000"/>
    <s v="               "/>
    <n v="200000"/>
    <n v="200000"/>
    <n v="460000"/>
  </r>
  <r>
    <x v="14"/>
    <s v="I240540010"/>
    <s v="Infrastructure Laying    -"/>
    <n v="23772456.350000001"/>
    <n v="2519000"/>
    <n v="3030075"/>
    <n v="5549075"/>
    <n v="18223381.350000001"/>
  </r>
  <r>
    <x v="14"/>
    <s v="I240540011"/>
    <s v="Cable Hauling    - (Aerial"/>
    <n v="16463355"/>
    <n v="1455120"/>
    <n v="1488880"/>
    <n v="2944000"/>
    <n v="13519355"/>
  </r>
  <r>
    <x v="14"/>
    <s v="I240540012"/>
    <s v="Building Attachments    -"/>
    <n v="306000"/>
    <s v="               "/>
    <s v="               "/>
    <s v="               "/>
    <n v="306000"/>
  </r>
  <r>
    <x v="14"/>
    <s v="I240540013"/>
    <s v="Transportation    - (Vehic"/>
    <n v="3900000"/>
    <s v="               "/>
    <s v="               "/>
    <s v="               "/>
    <n v="3900000"/>
  </r>
  <r>
    <x v="14"/>
    <s v="I240540014"/>
    <s v="Tool Kit    - (Access)"/>
    <n v="375000"/>
    <n v="106860"/>
    <s v="               "/>
    <n v="106860"/>
    <n v="268140"/>
  </r>
  <r>
    <x v="14"/>
    <s v="I240540015"/>
    <s v="Tool Kit    - (Dev.)"/>
    <n v="224000"/>
    <n v="2686.85"/>
    <s v="               "/>
    <n v="2686.85"/>
    <n v="221313.15"/>
  </r>
  <r>
    <x v="14"/>
    <s v="I240540016"/>
    <s v="Cable preparation Tools"/>
    <n v="450000"/>
    <s v="               "/>
    <s v="               "/>
    <s v="               "/>
    <n v="450000"/>
  </r>
  <r>
    <x v="14"/>
    <s v="I240540017"/>
    <s v="Splice Machine"/>
    <n v="2400000"/>
    <n v="7459.61"/>
    <s v="               "/>
    <n v="7459.61"/>
    <n v="2392540.39"/>
  </r>
  <r>
    <x v="14"/>
    <s v="I240540018"/>
    <s v="Cleavers"/>
    <n v="400000"/>
    <s v="               "/>
    <s v="               "/>
    <s v="               "/>
    <n v="400000"/>
  </r>
  <r>
    <x v="14"/>
    <s v="I240540019"/>
    <s v="VFLs"/>
    <n v="160000"/>
    <s v="               "/>
    <s v="               "/>
    <s v="               "/>
    <n v="160000"/>
  </r>
  <r>
    <x v="14"/>
    <s v="I240540020"/>
    <s v="OTDR   - For Core / FTTH b"/>
    <n v="675000"/>
    <s v="               "/>
    <s v="               "/>
    <s v="               "/>
    <n v="675000"/>
  </r>
  <r>
    <x v="14"/>
    <s v="I240540021"/>
    <s v="PON Power Mtr."/>
    <n v="960000"/>
    <n v="48022.73"/>
    <s v="               "/>
    <n v="48022.73"/>
    <n v="911977.27"/>
  </r>
  <r>
    <x v="14"/>
    <s v="I240540022"/>
    <s v="CATV Transmission Equipmen"/>
    <n v="3024067.5"/>
    <n v="894755.6"/>
    <s v="               "/>
    <n v="894755.6"/>
    <n v="2129311.9"/>
  </r>
  <r>
    <x v="14"/>
    <s v="I240540023"/>
    <s v="PON Cards"/>
    <n v="6814800"/>
    <s v="               "/>
    <s v="               "/>
    <s v="               "/>
    <n v="6814800"/>
  </r>
  <r>
    <x v="14"/>
    <s v="I240540024"/>
    <s v="Bolan"/>
    <n v="5400000"/>
    <s v="               "/>
    <s v="               "/>
    <s v="               "/>
    <n v="5400000"/>
  </r>
  <r>
    <x v="14"/>
    <s v="I240540025"/>
    <s v="Carry with Ladder"/>
    <n v="2500000"/>
    <s v="               "/>
    <s v="               "/>
    <s v="               "/>
    <n v="2500000"/>
  </r>
  <r>
    <x v="14"/>
    <s v="I240557000"/>
    <s v="StormFiber Expansion – Kal"/>
    <n v="3210324.26"/>
    <n v="3210324.26"/>
    <s v="               "/>
    <n v="3210324.26"/>
    <s v="               "/>
  </r>
  <r>
    <x v="15"/>
    <s v="I240557001"/>
    <s v="Cabinets &amp; Accessories   -"/>
    <n v="1678992.86"/>
    <n v="19567.78"/>
    <s v="               "/>
    <n v="19567.78"/>
    <n v="1659425.08"/>
  </r>
  <r>
    <x v="15"/>
    <s v="I240557002"/>
    <s v="Consumable &amp; Accessories"/>
    <n v="397800"/>
    <n v="12412.56"/>
    <s v="               "/>
    <n v="12412.56"/>
    <n v="385387.44"/>
  </r>
  <r>
    <x v="15"/>
    <s v="I240557003"/>
    <s v="Cables   - (Feeder  Access"/>
    <n v="4627848.8"/>
    <n v="90981.87"/>
    <s v="               "/>
    <n v="90981.87"/>
    <n v="4536866.93"/>
  </r>
  <r>
    <x v="15"/>
    <s v="I240557004"/>
    <s v="Enclosures   - (Feeder  Ac"/>
    <n v="295462"/>
    <n v="10314.99"/>
    <s v="               "/>
    <n v="10314.99"/>
    <n v="285147.01"/>
  </r>
  <r>
    <x v="15"/>
    <s v="I240557005"/>
    <s v="Splitters  - (Access &amp; Dis"/>
    <n v="682656.45"/>
    <n v="32135.79"/>
    <s v="               "/>
    <n v="32135.79"/>
    <n v="650520.66"/>
  </r>
  <r>
    <x v="15"/>
    <s v="I240557006"/>
    <s v="Duct    - (HDPE / GI with"/>
    <n v="4334773.33"/>
    <s v="               "/>
    <s v="               "/>
    <s v="               "/>
    <n v="4334773.33"/>
  </r>
  <r>
    <x v="15"/>
    <s v="I240557007"/>
    <s v="Handholes    - (HH / Chamb"/>
    <n v="726000"/>
    <s v="               "/>
    <s v="               "/>
    <s v="               "/>
    <n v="726000"/>
  </r>
  <r>
    <x v="15"/>
    <s v="I240557008"/>
    <s v="Poles"/>
    <n v="300000"/>
    <s v="               "/>
    <s v="               "/>
    <s v="               "/>
    <n v="300000"/>
  </r>
  <r>
    <x v="15"/>
    <s v="I240557009"/>
    <s v="FDT Foundation"/>
    <n v="40000"/>
    <s v="               "/>
    <s v="               "/>
    <s v="               "/>
    <n v="40000"/>
  </r>
  <r>
    <x v="15"/>
    <s v="I240557010"/>
    <s v="Infrastructure Laying    -"/>
    <n v="770400"/>
    <s v="               "/>
    <s v="               "/>
    <s v="               "/>
    <n v="770400"/>
  </r>
  <r>
    <x v="15"/>
    <s v="I240557011"/>
    <s v="Cable Hauling    - (Aerial"/>
    <n v="1701415"/>
    <s v="               "/>
    <s v="               "/>
    <s v="               "/>
    <n v="1701415"/>
  </r>
  <r>
    <x v="15"/>
    <s v="I240557012"/>
    <s v="Building Attachments    -"/>
    <n v="669500"/>
    <s v="               "/>
    <s v="               "/>
    <s v="               "/>
    <n v="669500"/>
  </r>
  <r>
    <x v="15"/>
    <s v="I240557013"/>
    <s v="Transportation    - (Vehic"/>
    <n v="685000"/>
    <s v="               "/>
    <s v="               "/>
    <s v="               "/>
    <n v="685000"/>
  </r>
  <r>
    <x v="15"/>
    <s v="I240557014"/>
    <s v="Tool Kit    - (Access)"/>
    <n v="75000"/>
    <n v="27660"/>
    <s v="               "/>
    <n v="27660"/>
    <n v="47340"/>
  </r>
  <r>
    <x v="15"/>
    <s v="I240557015"/>
    <s v="Tool Kit    - (Dev.)"/>
    <n v="50000"/>
    <s v="               "/>
    <s v="               "/>
    <s v="               "/>
    <n v="50000"/>
  </r>
  <r>
    <x v="15"/>
    <s v="I240557016"/>
    <s v="Cable prepartion Tools   -"/>
    <n v="150000"/>
    <n v="360"/>
    <s v="               "/>
    <n v="360"/>
    <n v="149640"/>
  </r>
  <r>
    <x v="15"/>
    <s v="I240557017"/>
    <s v="Cleavers"/>
    <n v="80000"/>
    <n v="45464.73"/>
    <s v="               "/>
    <n v="45464.73"/>
    <n v="34535.269999999997"/>
  </r>
  <r>
    <x v="15"/>
    <s v="I240557018"/>
    <s v="VFLs"/>
    <n v="20000"/>
    <s v="               "/>
    <s v="               "/>
    <s v="               "/>
    <n v="20000"/>
  </r>
  <r>
    <x v="15"/>
    <s v="I240557019"/>
    <s v="PON Power Mtr."/>
    <n v="240000"/>
    <n v="211161.39"/>
    <s v="               "/>
    <n v="211161.39"/>
    <n v="28838.61"/>
  </r>
  <r>
    <x v="15"/>
    <s v="I240678000"/>
    <s v="StormFiber Expansion – Dev"/>
    <n v="47815770.799999997"/>
    <n v="47815770.799999997"/>
    <s v="               "/>
    <n v="47815770.799999997"/>
    <s v="               "/>
  </r>
  <r>
    <x v="16"/>
    <s v="I240678001"/>
    <s v="Cabinets &amp; Accessories   -"/>
    <n v="37183752.840000004"/>
    <n v="3575414.79"/>
    <s v="               "/>
    <n v="3575414.79"/>
    <n v="33608338.049999997"/>
  </r>
  <r>
    <x v="16"/>
    <s v="I240678002"/>
    <s v="Consumable &amp; Accessories"/>
    <n v="8085881.6299999999"/>
    <n v="2515398.83"/>
    <s v="               "/>
    <n v="2515398.83"/>
    <n v="5570482.7999999998"/>
  </r>
  <r>
    <x v="16"/>
    <s v="I240678003"/>
    <s v="Cables   - (Feeder  Access"/>
    <n v="67180622.959999993"/>
    <n v="6491792.46"/>
    <s v="               "/>
    <n v="6491792.46"/>
    <n v="60688830.5"/>
  </r>
  <r>
    <x v="16"/>
    <s v="I240678004"/>
    <s v="Enclosures   - (Feeder  Ac"/>
    <n v="3828548.51"/>
    <n v="441610.69"/>
    <s v="               "/>
    <n v="441610.69"/>
    <n v="3386937.82"/>
  </r>
  <r>
    <x v="16"/>
    <s v="I240678005"/>
    <s v="Splitters  - (Access &amp; Dis"/>
    <n v="13750628.630000001"/>
    <n v="1389015.3"/>
    <s v="               "/>
    <n v="1389015.3"/>
    <n v="12361613.33"/>
  </r>
  <r>
    <x v="16"/>
    <s v="I240678006"/>
    <s v="Duct    - (HDPE / GI with"/>
    <n v="83407258.870000005"/>
    <n v="2004456.7"/>
    <s v="               "/>
    <n v="2004456.7"/>
    <n v="81402802.170000002"/>
  </r>
  <r>
    <x v="16"/>
    <s v="I240678007"/>
    <s v="Handholes    - (HH / Chamb"/>
    <n v="21128500"/>
    <n v="198000"/>
    <n v="33000"/>
    <n v="231000"/>
    <n v="20897500"/>
  </r>
  <r>
    <x v="16"/>
    <s v="I240678008"/>
    <s v="Poles"/>
    <n v="3450000"/>
    <s v="               "/>
    <s v="               "/>
    <s v="               "/>
    <n v="3450000"/>
  </r>
  <r>
    <x v="16"/>
    <s v="I240678009"/>
    <s v="FDT Foundation"/>
    <n v="775000"/>
    <n v="34000"/>
    <s v="               "/>
    <n v="34000"/>
    <n v="741000"/>
  </r>
  <r>
    <x v="16"/>
    <s v="I240678010"/>
    <s v="Infrastructure Laying    -"/>
    <n v="95860589.299999997"/>
    <n v="435625"/>
    <n v="744600"/>
    <n v="1180225"/>
    <n v="94680364.299999997"/>
  </r>
  <r>
    <x v="16"/>
    <s v="I240678011"/>
    <s v="Cable Hauling    - (Aerial"/>
    <n v="18579414.350000001"/>
    <n v="7775370"/>
    <n v="1320720"/>
    <n v="9096090"/>
    <n v="9483324.3499999996"/>
  </r>
  <r>
    <x v="16"/>
    <s v="I240678012"/>
    <s v="Building Attachments   - ("/>
    <n v="5040000"/>
    <s v="               "/>
    <s v="               "/>
    <s v="               "/>
    <n v="5040000"/>
  </r>
  <r>
    <x v="16"/>
    <s v="I240678013"/>
    <s v="Transportation    - (Vehic"/>
    <n v="7000000"/>
    <s v="               "/>
    <s v="               "/>
    <s v="               "/>
    <n v="7000000"/>
  </r>
  <r>
    <x v="16"/>
    <s v="I240678014"/>
    <s v="Tool Kit    - (Access)"/>
    <n v="525000"/>
    <n v="520810"/>
    <s v="               "/>
    <n v="520810"/>
    <n v="4190"/>
  </r>
  <r>
    <x v="16"/>
    <s v="I240678015"/>
    <s v="Tool Kit    - (Dev.)"/>
    <n v="800000"/>
    <s v="               "/>
    <s v="               "/>
    <s v="               "/>
    <n v="800000"/>
  </r>
  <r>
    <x v="16"/>
    <s v="I240678016"/>
    <s v="Cable prepartion Tools   -"/>
    <n v="750000"/>
    <n v="113032.78"/>
    <s v="               "/>
    <n v="113032.78"/>
    <n v="636967.22"/>
  </r>
  <r>
    <x v="16"/>
    <s v="I240678017"/>
    <s v="Splice Machine"/>
    <n v="3972270.19"/>
    <n v="749191.22"/>
    <s v="               "/>
    <n v="749191.22"/>
    <n v="3223078.97"/>
  </r>
  <r>
    <x v="16"/>
    <s v="I240678018"/>
    <s v="Cleavers"/>
    <n v="1120000"/>
    <n v="76000"/>
    <s v="               "/>
    <n v="76000"/>
    <n v="1044000"/>
  </r>
  <r>
    <x v="16"/>
    <s v="I240678019"/>
    <s v="VFLs"/>
    <n v="380000"/>
    <s v="               "/>
    <s v="               "/>
    <s v="               "/>
    <n v="380000"/>
  </r>
  <r>
    <x v="16"/>
    <s v="I240678020"/>
    <s v="OTDR   - For Core / FTTH b"/>
    <n v="1750000"/>
    <s v="               "/>
    <s v="               "/>
    <s v="               "/>
    <n v="1750000"/>
  </r>
  <r>
    <x v="16"/>
    <s v="I240678021"/>
    <s v="PON Power Mtr."/>
    <n v="2280000"/>
    <n v="192338.98"/>
    <s v="               "/>
    <n v="192338.98"/>
    <n v="2087661.02"/>
  </r>
  <r>
    <x v="16"/>
    <s v="I240678022"/>
    <s v="CATV Transmission Equipmen"/>
    <n v="1930860"/>
    <n v="1789511.2"/>
    <s v="               "/>
    <n v="1789511.2"/>
    <n v="141348.79999999999"/>
  </r>
  <r>
    <x v="16"/>
    <s v="I240678023"/>
    <s v="PON Cards"/>
    <n v="7666650"/>
    <n v="3531787.99"/>
    <s v="               "/>
    <n v="3531787.99"/>
    <n v="4134862.01"/>
  </r>
  <r>
    <x v="16"/>
    <s v="I240678024"/>
    <s v="OLT"/>
    <n v="2697525"/>
    <n v="1803964.62"/>
    <s v="               "/>
    <n v="1803964.62"/>
    <n v="893560.38"/>
  </r>
  <r>
    <x v="16"/>
    <s v="I240678025"/>
    <s v="OLT connectivity SFPs Mult"/>
    <n v="16469.099999999999"/>
    <s v="               "/>
    <s v="               "/>
    <s v="               "/>
    <n v="16469.099999999999"/>
  </r>
  <r>
    <x v="16"/>
    <s v="I240678026"/>
    <s v="Uplink SFPs for POP connec"/>
    <n v="49407.3"/>
    <n v="32163.49"/>
    <s v="               "/>
    <n v="32163.49"/>
    <n v="17243.810000000001"/>
  </r>
  <r>
    <x v="16"/>
    <s v="I240678027"/>
    <s v="Bolan"/>
    <n v="6906205.9699999997"/>
    <n v="465755.97"/>
    <n v="6457700"/>
    <n v="6923455.9699999997"/>
    <s v="     17250.00-"/>
  </r>
  <r>
    <x v="16"/>
    <s v="I240678028"/>
    <s v="Carry"/>
    <n v="7500000"/>
    <n v="205000"/>
    <n v="6612000"/>
    <n v="6817000"/>
    <n v="683000"/>
  </r>
  <r>
    <x v="16"/>
    <s v="I240679000"/>
    <s v="StormFiber Expansion – Dev"/>
    <n v="546545.29"/>
    <n v="546545.29"/>
    <s v="               "/>
    <n v="546545.29"/>
    <s v="               "/>
  </r>
  <r>
    <x v="17"/>
    <s v="I240679001"/>
    <s v="Cabinets &amp; Accessories   -"/>
    <n v="2989446.12"/>
    <n v="181712.03"/>
    <s v="               "/>
    <n v="181712.03"/>
    <n v="2807734.09"/>
  </r>
  <r>
    <x v="17"/>
    <s v="I240679002"/>
    <s v="Consumable &amp; Accessories"/>
    <n v="628165.42000000004"/>
    <n v="124111.08"/>
    <s v="               "/>
    <n v="124111.08"/>
    <n v="504054.34"/>
  </r>
  <r>
    <x v="17"/>
    <s v="I240679003"/>
    <s v="Cables   - (Feeder  Access"/>
    <n v="4618605.71"/>
    <n v="297815.21000000002"/>
    <s v="               "/>
    <n v="297815.21000000002"/>
    <n v="4320790.5"/>
  </r>
  <r>
    <x v="17"/>
    <s v="I240679004"/>
    <s v="Enclosures   - (Feeder  Ac"/>
    <n v="19051.64"/>
    <n v="18236.900000000001"/>
    <s v="               "/>
    <n v="18236.900000000001"/>
    <n v="814.74"/>
  </r>
  <r>
    <x v="17"/>
    <s v="I240679005"/>
    <s v="Splitters  - (Access &amp; Dis"/>
    <n v="1440955.86"/>
    <n v="58563.68"/>
    <s v="               "/>
    <n v="58563.68"/>
    <n v="1382392.18"/>
  </r>
  <r>
    <x v="17"/>
    <s v="I240679006"/>
    <s v="CATV Transmission Equipmen"/>
    <n v="3265425"/>
    <n v="894755.6"/>
    <s v="               "/>
    <n v="894755.6"/>
    <n v="2370669.4"/>
  </r>
  <r>
    <x v="17"/>
    <s v="I240679007"/>
    <s v="PON Cards"/>
    <n v="4259250"/>
    <s v="               "/>
    <s v="               "/>
    <s v="               "/>
    <n v="4259250"/>
  </r>
  <r>
    <x v="17"/>
    <s v="I240679008"/>
    <s v="Carry"/>
    <n v="5000000"/>
    <s v="               "/>
    <s v="               "/>
    <s v="               "/>
    <n v="5000000"/>
  </r>
  <r>
    <x v="17"/>
    <s v="I240679009"/>
    <s v="Bolan"/>
    <n v="3600000"/>
    <s v="               "/>
    <s v="               "/>
    <s v="               "/>
    <n v="3600000"/>
  </r>
  <r>
    <x v="17"/>
    <s v="I240679010"/>
    <s v="Access tool kits"/>
    <n v="375000"/>
    <n v="19000"/>
    <s v="               "/>
    <n v="19000"/>
    <n v="356000"/>
  </r>
  <r>
    <x v="17"/>
    <s v="I240679011"/>
    <s v="Clever"/>
    <n v="400000"/>
    <s v="               "/>
    <s v="               "/>
    <s v="               "/>
    <n v="400000"/>
  </r>
  <r>
    <x v="17"/>
    <s v="I240679012"/>
    <s v="PON Meters"/>
    <n v="960000"/>
    <s v="               "/>
    <s v="               "/>
    <s v="               "/>
    <n v="960000"/>
  </r>
  <r>
    <x v="17"/>
    <s v="I240679013"/>
    <s v="VFL"/>
    <n v="160000"/>
    <s v="               "/>
    <s v="               "/>
    <s v="               "/>
    <n v="160000"/>
  </r>
  <r>
    <x v="17"/>
    <s v="I240679014"/>
    <s v="DEV Tool Kits and Cable pr"/>
    <n v="600000"/>
    <s v="               "/>
    <s v="               "/>
    <s v="               "/>
    <n v="600000"/>
  </r>
  <r>
    <x v="17"/>
    <s v="I240679015"/>
    <s v="OTDR"/>
    <n v="975000"/>
    <s v="               "/>
    <s v="               "/>
    <s v="               "/>
    <n v="975000"/>
  </r>
  <r>
    <x v="17"/>
    <s v="I240679016"/>
    <s v="Splicing Machines"/>
    <n v="2400000"/>
    <s v="               "/>
    <s v="               "/>
    <s v="               "/>
    <n v="2400000"/>
  </r>
  <r>
    <x v="17"/>
    <s v="I240680000"/>
    <s v="StormFiber Expansion – Dev"/>
    <n v="11280616.029999999"/>
    <n v="11280616.029999999"/>
    <s v="               "/>
    <n v="11280616.029999999"/>
    <s v="               "/>
  </r>
  <r>
    <x v="18"/>
    <s v="I240680001"/>
    <s v="Cabinets &amp; Accessories   -"/>
    <n v="14998426.84"/>
    <n v="32797.599999999999"/>
    <s v="               "/>
    <n v="32797.599999999999"/>
    <n v="14965629.24"/>
  </r>
  <r>
    <x v="18"/>
    <s v="I240680002"/>
    <s v="Consumable &amp; Accessories"/>
    <n v="3134578.96"/>
    <n v="345001.25"/>
    <s v="               "/>
    <n v="345001.25"/>
    <n v="2789577.71"/>
  </r>
  <r>
    <x v="18"/>
    <s v="I240680003"/>
    <s v="Cables   - (Feeder  Access"/>
    <n v="15702401.449999999"/>
    <n v="4477907.4400000004"/>
    <s v="               "/>
    <n v="4477907.4400000004"/>
    <n v="11224494.01"/>
  </r>
  <r>
    <x v="18"/>
    <s v="I240680004"/>
    <s v="Enclosures   - (Feeder  Ac"/>
    <n v="2011153.03"/>
    <n v="43616.83"/>
    <s v="               "/>
    <n v="43616.83"/>
    <n v="1967536.2"/>
  </r>
  <r>
    <x v="18"/>
    <s v="I240680005"/>
    <s v="Splitters  - (Access &amp; Dis"/>
    <n v="5403288.5999999996"/>
    <n v="47033.22"/>
    <s v="               "/>
    <n v="47033.22"/>
    <n v="5356255.38"/>
  </r>
  <r>
    <x v="18"/>
    <s v="I240680006"/>
    <s v="Duct    - (HDPE / GI with"/>
    <n v="24367006.629999999"/>
    <n v="108332.7"/>
    <s v="               "/>
    <n v="108332.7"/>
    <n v="24258673.93"/>
  </r>
  <r>
    <x v="18"/>
    <s v="I240680007"/>
    <s v="Handholes    - (HH / Chamb"/>
    <n v="6597980"/>
    <s v="               "/>
    <s v="               "/>
    <s v="               "/>
    <n v="6597980"/>
  </r>
  <r>
    <x v="18"/>
    <s v="I240680008"/>
    <s v="FDT Foundation"/>
    <n v="360000"/>
    <s v="               "/>
    <s v="               "/>
    <s v="               "/>
    <n v="360000"/>
  </r>
  <r>
    <x v="18"/>
    <s v="I240680009"/>
    <s v="Infrastructure Laying    -"/>
    <n v="38789036.210000001"/>
    <s v="               "/>
    <n v="4850000"/>
    <n v="4850000"/>
    <n v="33939036.210000001"/>
  </r>
  <r>
    <x v="18"/>
    <s v="I240680010"/>
    <s v="Cable Hauling    - (Aerial"/>
    <n v="6164985"/>
    <s v="               "/>
    <s v="               "/>
    <s v="               "/>
    <n v="6164985"/>
  </r>
  <r>
    <x v="18"/>
    <s v="I240680011"/>
    <s v="Building Attachments    -"/>
    <n v="2819654"/>
    <s v="               "/>
    <s v="               "/>
    <s v="               "/>
    <n v="2819654"/>
  </r>
  <r>
    <x v="18"/>
    <s v="I240680012"/>
    <s v="Transportation    - (Vehic"/>
    <n v="2200000"/>
    <n v="458900"/>
    <s v="               "/>
    <n v="458900"/>
    <n v="1741100"/>
  </r>
  <r>
    <x v="18"/>
    <s v="I240680013"/>
    <s v="Tool Kit    - (Access)"/>
    <n v="375000"/>
    <n v="250560"/>
    <s v="               "/>
    <n v="250560"/>
    <n v="124440"/>
  </r>
  <r>
    <x v="18"/>
    <s v="I240680014"/>
    <s v="Tool Kit    - (Dev.)"/>
    <n v="160000"/>
    <s v="               "/>
    <s v="               "/>
    <s v="               "/>
    <n v="160000"/>
  </r>
  <r>
    <x v="18"/>
    <s v="I240680015"/>
    <s v="Cable prepartion Tools   -"/>
    <n v="300000"/>
    <s v="               "/>
    <s v="               "/>
    <s v="               "/>
    <n v="300000"/>
  </r>
  <r>
    <x v="18"/>
    <s v="I240680016"/>
    <s v="Splice Machine"/>
    <n v="1600000"/>
    <n v="422322.78"/>
    <s v="               "/>
    <n v="422322.78"/>
    <n v="1177677.22"/>
  </r>
  <r>
    <x v="18"/>
    <s v="I240680017"/>
    <s v="Cleavers"/>
    <n v="400000"/>
    <s v="               "/>
    <s v="               "/>
    <s v="               "/>
    <n v="400000"/>
  </r>
  <r>
    <x v="18"/>
    <s v="I240680018"/>
    <s v="VFLs"/>
    <n v="160000"/>
    <s v="               "/>
    <s v="               "/>
    <s v="               "/>
    <n v="160000"/>
  </r>
  <r>
    <x v="18"/>
    <s v="I240680019"/>
    <s v="OTDR   - For Core / FTTH b"/>
    <n v="1350000"/>
    <s v="               "/>
    <s v="               "/>
    <s v="               "/>
    <n v="1350000"/>
  </r>
  <r>
    <x v="18"/>
    <s v="I240680020"/>
    <s v="PON Power Mtr."/>
    <n v="600000"/>
    <s v="               "/>
    <s v="               "/>
    <s v="               "/>
    <n v="600000"/>
  </r>
  <r>
    <x v="18"/>
    <s v="I240680021"/>
    <s v="CATV Transmission Equipmen"/>
    <n v="3208635"/>
    <n v="894755.6"/>
    <s v="               "/>
    <n v="894755.6"/>
    <n v="2313879.4"/>
  </r>
  <r>
    <x v="18"/>
    <s v="I240680022"/>
    <s v="PON Cards"/>
    <n v="4259250"/>
    <s v="               "/>
    <s v="               "/>
    <s v="               "/>
    <n v="4259250"/>
  </r>
  <r>
    <x v="18"/>
    <s v="I240680023"/>
    <s v="Bolan"/>
    <n v="3900000"/>
    <s v="               "/>
    <n v="1949700"/>
    <n v="1949700"/>
    <n v="1950300"/>
  </r>
  <r>
    <x v="18"/>
    <s v="I240680024"/>
    <s v="Carry"/>
    <n v="5000000"/>
    <n v="410000"/>
    <n v="4508000"/>
    <n v="4918000"/>
    <n v="82000"/>
  </r>
  <r>
    <x v="18"/>
    <s v="I240681000"/>
    <s v="StormFiber Expansion – Dev"/>
    <n v="3750661.42"/>
    <n v="3750661.42"/>
    <s v="               "/>
    <n v="3750661.42"/>
    <s v="               "/>
  </r>
  <r>
    <x v="19"/>
    <s v="I240681001"/>
    <s v="Cables   - (Feeder  Access"/>
    <n v="1430095"/>
    <n v="74445.45"/>
    <s v="               "/>
    <n v="74445.45"/>
    <n v="1355649.55"/>
  </r>
  <r>
    <x v="19"/>
    <s v="I240681002"/>
    <s v="Enclosures   - (Feeder  Ac"/>
    <n v="44000"/>
    <s v="               "/>
    <s v="               "/>
    <s v="               "/>
    <n v="44000"/>
  </r>
  <r>
    <x v="19"/>
    <s v="I240681003"/>
    <s v="Duct    - (HDPE / GI with"/>
    <n v="1797702.58"/>
    <n v="183332.6"/>
    <s v="               "/>
    <n v="183332.6"/>
    <n v="1614369.98"/>
  </r>
  <r>
    <x v="19"/>
    <s v="I240681004"/>
    <s v="Handholes    - (HH / Chamb"/>
    <n v="880000"/>
    <s v="               "/>
    <n v="480000"/>
    <n v="480000"/>
    <n v="400000"/>
  </r>
  <r>
    <x v="19"/>
    <s v="I240681005"/>
    <s v="Infrastructure Laying    -"/>
    <n v="960000"/>
    <n v="20080"/>
    <s v="               "/>
    <n v="20080"/>
    <n v="939920"/>
  </r>
  <r>
    <x v="19"/>
    <s v="I240681006"/>
    <s v="PON cards"/>
    <n v="851850"/>
    <s v="               "/>
    <s v="               "/>
    <s v="               "/>
    <n v="851850"/>
  </r>
  <r>
    <x v="19"/>
    <s v="I240681007"/>
    <s v="Access tool Kits"/>
    <n v="75000"/>
    <n v="71040"/>
    <s v="               "/>
    <n v="71040"/>
    <n v="3960"/>
  </r>
  <r>
    <x v="19"/>
    <s v="I240681008"/>
    <s v="PON Meter"/>
    <n v="120000"/>
    <s v="               "/>
    <s v="               "/>
    <s v="               "/>
    <n v="120000"/>
  </r>
  <r>
    <x v="19"/>
    <s v="I240681009"/>
    <s v="VFL"/>
    <n v="25000"/>
    <s v="               "/>
    <s v="               "/>
    <s v="               "/>
    <n v="25000"/>
  </r>
  <r>
    <x v="19"/>
    <s v="I240681010"/>
    <s v="Splice Machine"/>
    <n v="800000"/>
    <s v="               "/>
    <s v="               "/>
    <s v="               "/>
    <n v="800000"/>
  </r>
  <r>
    <x v="19"/>
    <s v="I240681011"/>
    <s v="Dev Tool / Cable Prep Kit"/>
    <n v="225000"/>
    <s v="               "/>
    <s v="               "/>
    <s v="               "/>
    <n v="225000"/>
  </r>
  <r>
    <x v="19"/>
    <s v="I240682000"/>
    <s v="StormFiber Expansion – Dev"/>
    <n v="108487352.27"/>
    <n v="108494352.27"/>
    <s v="               "/>
    <n v="108494352.27"/>
    <s v="      7000.00-"/>
  </r>
  <r>
    <x v="20"/>
    <s v="I240682001"/>
    <s v="Cabinets &amp; Accessories   -"/>
    <n v="47659285.969999999"/>
    <n v="1915814.15"/>
    <s v="               "/>
    <n v="1915814.15"/>
    <n v="45743471.82"/>
  </r>
  <r>
    <x v="20"/>
    <s v="I240682002"/>
    <s v="Consumable &amp; Accessories"/>
    <n v="11566992.439999999"/>
    <n v="2835867.54"/>
    <s v="               "/>
    <n v="2835867.54"/>
    <n v="8731124.9000000004"/>
  </r>
  <r>
    <x v="20"/>
    <s v="I240682003"/>
    <s v="Cables   - (Feeder  Access"/>
    <n v="101449885.88"/>
    <n v="14005849.199999999"/>
    <s v="               "/>
    <n v="14005849.199999999"/>
    <n v="87444036.680000007"/>
  </r>
  <r>
    <x v="20"/>
    <s v="I240682004"/>
    <s v="Enclosures   - (Feeder  Ac"/>
    <n v="6296601.2300000004"/>
    <n v="301972.34999999998"/>
    <s v="               "/>
    <n v="301972.34999999998"/>
    <n v="5994628.8799999999"/>
  </r>
  <r>
    <x v="20"/>
    <s v="I240682005"/>
    <s v="Splitters  - (Access &amp; Dis"/>
    <n v="14967539.689999999"/>
    <n v="1167052.22"/>
    <s v="               "/>
    <n v="1167052.22"/>
    <n v="13800487.470000001"/>
  </r>
  <r>
    <x v="20"/>
    <s v="I240682006"/>
    <s v="Duct    - (HDPE / GI with"/>
    <n v="137383079.40000001"/>
    <n v="1407413.9"/>
    <s v="               "/>
    <n v="1407413.9"/>
    <n v="135975665.5"/>
  </r>
  <r>
    <x v="20"/>
    <s v="I240682007"/>
    <s v="Handholes    - (HH / Chamb"/>
    <n v="20083000"/>
    <s v="               "/>
    <s v="               "/>
    <s v="               "/>
    <n v="20083000"/>
  </r>
  <r>
    <x v="20"/>
    <s v="I240682008"/>
    <s v="Poles"/>
    <n v="1740000"/>
    <s v="               "/>
    <s v="               "/>
    <s v="               "/>
    <n v="1740000"/>
  </r>
  <r>
    <x v="20"/>
    <s v="I240682009"/>
    <s v="FDT Foundation"/>
    <n v="975000"/>
    <n v="2049.79"/>
    <s v="               "/>
    <n v="2049.79"/>
    <n v="972950.21"/>
  </r>
  <r>
    <x v="20"/>
    <s v="I240682010"/>
    <s v="Infrastructure Laying    -"/>
    <n v="81717210.099999994"/>
    <n v="237700"/>
    <n v="15775000"/>
    <n v="16012700"/>
    <n v="65704510.100000001"/>
  </r>
  <r>
    <x v="20"/>
    <s v="I240682011"/>
    <s v="Cable Hauling    - (Aerial"/>
    <n v="30772482"/>
    <n v="3767505"/>
    <n v="1544775"/>
    <n v="5312280"/>
    <n v="25460202"/>
  </r>
  <r>
    <x v="20"/>
    <s v="I240682012"/>
    <s v="Building Attachments    -"/>
    <n v="31215600"/>
    <s v="               "/>
    <s v="               "/>
    <s v="               "/>
    <n v="31215600"/>
  </r>
  <r>
    <x v="20"/>
    <s v="I240682013"/>
    <s v="Transportation    - (Vehic"/>
    <n v="13515000"/>
    <s v="               "/>
    <s v="               "/>
    <s v="               "/>
    <n v="13515000"/>
  </r>
  <r>
    <x v="20"/>
    <s v="I240682014"/>
    <s v="Tool Kit    - (Access)"/>
    <n v="1050000"/>
    <n v="636620"/>
    <s v="               "/>
    <n v="636620"/>
    <n v="413380"/>
  </r>
  <r>
    <x v="20"/>
    <s v="I240682015"/>
    <s v="Tool Kit    - (Dev.)"/>
    <n v="250000"/>
    <s v="               "/>
    <s v="               "/>
    <s v="               "/>
    <n v="250000"/>
  </r>
  <r>
    <x v="20"/>
    <s v="I240682016"/>
    <s v="Cable prepartion Tools   -"/>
    <n v="883330"/>
    <n v="2955.23"/>
    <s v="               "/>
    <n v="2955.23"/>
    <n v="880374.77"/>
  </r>
  <r>
    <x v="20"/>
    <s v="I240682017"/>
    <s v="Splice Machine"/>
    <n v="3996046.22"/>
    <s v="               "/>
    <s v="               "/>
    <s v="               "/>
    <n v="3996046.22"/>
  </r>
  <r>
    <x v="20"/>
    <s v="I240682018"/>
    <s v="Cleavers"/>
    <n v="1120000"/>
    <n v="76856"/>
    <s v="               "/>
    <n v="76856"/>
    <n v="1043144"/>
  </r>
  <r>
    <x v="20"/>
    <s v="I240682019"/>
    <s v="VFLs"/>
    <n v="400000"/>
    <s v="               "/>
    <s v="               "/>
    <s v="               "/>
    <n v="400000"/>
  </r>
  <r>
    <x v="20"/>
    <s v="I240682020"/>
    <s v="OTDR   - For Core / FTTH b"/>
    <n v="1750000"/>
    <s v="               "/>
    <s v="               "/>
    <s v="               "/>
    <n v="1750000"/>
  </r>
  <r>
    <x v="20"/>
    <s v="I240682021"/>
    <s v="PON Power Mtr."/>
    <n v="2280000"/>
    <s v="               "/>
    <s v="               "/>
    <s v="               "/>
    <n v="2280000"/>
  </r>
  <r>
    <x v="20"/>
    <s v="I240682022"/>
    <s v="CATV Transmission Equipmen"/>
    <n v="4174065"/>
    <s v="               "/>
    <s v="               "/>
    <s v="               "/>
    <n v="4174065"/>
  </r>
  <r>
    <x v="20"/>
    <s v="I240682023"/>
    <s v="OLT"/>
    <n v="2697525"/>
    <s v="               "/>
    <s v="               "/>
    <s v="               "/>
    <n v="2697525"/>
  </r>
  <r>
    <x v="20"/>
    <s v="I240682024"/>
    <s v="PON Cards"/>
    <n v="12777750"/>
    <n v="10218403.390000001"/>
    <s v="               "/>
    <n v="10218403.390000001"/>
    <n v="2559346.61"/>
  </r>
  <r>
    <x v="20"/>
    <s v="I240682025"/>
    <s v="Bolan"/>
    <n v="11700000"/>
    <s v="               "/>
    <n v="5849100"/>
    <n v="5849100"/>
    <n v="5850900"/>
  </r>
  <r>
    <x v="20"/>
    <s v="I240682026"/>
    <s v="Carry"/>
    <n v="5000000"/>
    <n v="205000"/>
    <n v="4433000"/>
    <n v="4638000"/>
    <n v="362000"/>
  </r>
  <r>
    <x v="20"/>
    <s v="I240682027"/>
    <s v="OLT connectivity SFPs Mult"/>
    <n v="32938.199999999997"/>
    <n v="30773.25"/>
    <s v="               "/>
    <n v="30773.25"/>
    <n v="2164.9499999999998"/>
  </r>
  <r>
    <x v="20"/>
    <s v="I240682028"/>
    <s v="Uplink SFPs for POP connec"/>
    <n v="98814.6"/>
    <s v="               "/>
    <s v="               "/>
    <s v="               "/>
    <n v="98814.6"/>
  </r>
  <r>
    <x v="20"/>
    <s v="I240683000"/>
    <s v="StormFiber Expansion – Dev"/>
    <n v="7533819.25"/>
    <n v="7533819.25"/>
    <s v="               "/>
    <n v="7533819.25"/>
    <s v="               "/>
  </r>
  <r>
    <x v="21"/>
    <s v="I240683001"/>
    <s v="Cabinets &amp; Accessories   -"/>
    <n v="8229032.2199999997"/>
    <n v="2060399.54"/>
    <s v="               "/>
    <n v="2060399.54"/>
    <n v="6168632.6799999997"/>
  </r>
  <r>
    <x v="21"/>
    <s v="I240683002"/>
    <s v="Consumable &amp; Accessories"/>
    <n v="1645427.72"/>
    <n v="296981.68"/>
    <s v="               "/>
    <n v="296981.68"/>
    <n v="1348446.04"/>
  </r>
  <r>
    <x v="21"/>
    <s v="I240683003"/>
    <s v="Cables   - (Feeder  Access"/>
    <n v="9749703.9800000004"/>
    <n v="2872124.95"/>
    <s v="               "/>
    <n v="2872124.95"/>
    <n v="6877579.0300000003"/>
  </r>
  <r>
    <x v="21"/>
    <s v="I240683004"/>
    <s v="Enclosures   - (Feeder  Ac"/>
    <n v="1173936.01"/>
    <n v="260835.76"/>
    <s v="               "/>
    <n v="260835.76"/>
    <n v="913100.25"/>
  </r>
  <r>
    <x v="21"/>
    <s v="I240683005"/>
    <s v="Splitters  - (Access &amp; Dis"/>
    <n v="2083311.61"/>
    <n v="1427843.93"/>
    <s v="               "/>
    <n v="1427843.93"/>
    <n v="655467.68000000005"/>
  </r>
  <r>
    <x v="21"/>
    <s v="I240683006"/>
    <s v="Duct    - (HDPE / GI with"/>
    <n v="18436995.559999999"/>
    <n v="23366"/>
    <s v="               "/>
    <n v="23366"/>
    <n v="18413629.559999999"/>
  </r>
  <r>
    <x v="21"/>
    <s v="I240683007"/>
    <s v="Handholes    - (HH / Chamb"/>
    <n v="2728000"/>
    <s v="               "/>
    <s v="               "/>
    <s v="               "/>
    <n v="2728000"/>
  </r>
  <r>
    <x v="21"/>
    <s v="I240683008"/>
    <s v="FDT Foundation"/>
    <n v="120000"/>
    <s v="               "/>
    <s v="               "/>
    <s v="               "/>
    <n v="120000"/>
  </r>
  <r>
    <x v="21"/>
    <s v="I240683009"/>
    <s v="Infrastructure Laying    -"/>
    <n v="22575861"/>
    <s v="               "/>
    <s v="               "/>
    <s v="               "/>
    <n v="22575861"/>
  </r>
  <r>
    <x v="21"/>
    <s v="I240683010"/>
    <s v="Cable Hauling    - (Aerial"/>
    <n v="4084643.5"/>
    <s v="               "/>
    <s v="               "/>
    <s v="               "/>
    <n v="4084643.5"/>
  </r>
  <r>
    <x v="21"/>
    <s v="I240683011"/>
    <s v="Transportation    - (Vehic"/>
    <n v="1200000"/>
    <s v="               "/>
    <s v="               "/>
    <s v="               "/>
    <n v="1200000"/>
  </r>
  <r>
    <x v="21"/>
    <s v="I240683012"/>
    <s v="Tool Kit    - (Access)"/>
    <n v="225000"/>
    <n v="240550"/>
    <s v="               "/>
    <n v="240550"/>
    <s v="     15550.00-"/>
  </r>
  <r>
    <x v="21"/>
    <s v="I240683013"/>
    <s v="Tool Kit    - (Dev.)"/>
    <n v="100000"/>
    <s v="               "/>
    <s v="               "/>
    <s v="               "/>
    <n v="100000"/>
  </r>
  <r>
    <x v="21"/>
    <s v="I240683014"/>
    <s v="Cable prepartion Tools   -"/>
    <n v="300000"/>
    <s v="               "/>
    <s v="               "/>
    <s v="               "/>
    <n v="300000"/>
  </r>
  <r>
    <x v="21"/>
    <s v="I240683015"/>
    <s v="Splice Machine"/>
    <n v="1600000"/>
    <s v="               "/>
    <s v="               "/>
    <s v="               "/>
    <n v="1600000"/>
  </r>
  <r>
    <x v="21"/>
    <s v="I240683016"/>
    <s v="Cleavers"/>
    <n v="240000"/>
    <n v="19937.490000000002"/>
    <s v="               "/>
    <n v="19937.490000000002"/>
    <n v="220062.51"/>
  </r>
  <r>
    <x v="21"/>
    <s v="I240683017"/>
    <s v="VFLs"/>
    <n v="100000"/>
    <s v="               "/>
    <s v="               "/>
    <s v="               "/>
    <n v="100000"/>
  </r>
  <r>
    <x v="21"/>
    <s v="I240683019"/>
    <s v="PON Power Mtr."/>
    <n v="600000"/>
    <n v="144130.6"/>
    <s v="               "/>
    <n v="144130.6"/>
    <n v="455869.4"/>
  </r>
  <r>
    <x v="21"/>
    <s v="I240683020"/>
    <s v="CATV Transmission Equipmen"/>
    <n v="2115427.5"/>
    <s v="               "/>
    <s v="               "/>
    <s v="               "/>
    <n v="2115427.5"/>
  </r>
  <r>
    <x v="21"/>
    <s v="I240683021"/>
    <s v="PON Cards"/>
    <n v="3407400"/>
    <s v="               "/>
    <s v="               "/>
    <s v="               "/>
    <n v="3407400"/>
  </r>
  <r>
    <x v="21"/>
    <s v="I240683022"/>
    <s v="Bolan"/>
    <n v="3900000"/>
    <s v="               "/>
    <n v="1949700"/>
    <n v="1949700"/>
    <n v="1950300"/>
  </r>
  <r>
    <x v="21"/>
    <s v="I240684000"/>
    <s v="StormFiber Expansion – Dev"/>
    <n v="9116409.0299999993"/>
    <n v="9116409.0299999993"/>
    <s v="               "/>
    <n v="9116409.0299999993"/>
    <s v="               "/>
  </r>
  <r>
    <x v="22"/>
    <s v="I240684001"/>
    <s v="Cabinets &amp; Accessories   -"/>
    <n v="4921637.1500000004"/>
    <n v="345760.87"/>
    <s v="               "/>
    <n v="345760.87"/>
    <n v="4575876.28"/>
  </r>
  <r>
    <x v="22"/>
    <s v="I240684002"/>
    <s v="Consumable &amp; Accessories"/>
    <n v="950950"/>
    <n v="16635.36"/>
    <s v="               "/>
    <n v="16635.36"/>
    <n v="934314.64"/>
  </r>
  <r>
    <x v="22"/>
    <s v="I240684003"/>
    <s v="Cables   - (Feeder  Access"/>
    <n v="7116138.7400000002"/>
    <n v="739508.68"/>
    <s v="               "/>
    <n v="739508.68"/>
    <n v="6376630.0599999996"/>
  </r>
  <r>
    <x v="22"/>
    <s v="I240684004"/>
    <s v="Enclosures   - (Feeder  Ac"/>
    <n v="558009.5"/>
    <n v="10073.9"/>
    <s v="               "/>
    <n v="10073.9"/>
    <n v="547935.6"/>
  </r>
  <r>
    <x v="22"/>
    <s v="I240684005"/>
    <s v="Splitters  - (Access &amp; Dis"/>
    <n v="1811746.74"/>
    <n v="98657.98"/>
    <s v="               "/>
    <n v="98657.98"/>
    <n v="1713088.76"/>
  </r>
  <r>
    <x v="22"/>
    <s v="I240684006"/>
    <s v="Duct    - (HDPE / GI with"/>
    <n v="12344361.369999999"/>
    <n v="463227.89"/>
    <s v="               "/>
    <n v="463227.89"/>
    <n v="11881133.48"/>
  </r>
  <r>
    <x v="22"/>
    <s v="I240684007"/>
    <s v="Handholes    - (HH / Chamb"/>
    <n v="3078000"/>
    <s v="               "/>
    <s v="               "/>
    <s v="               "/>
    <n v="3078000"/>
  </r>
  <r>
    <x v="22"/>
    <s v="I240684008"/>
    <s v="FDT Foundation"/>
    <s v="               "/>
    <s v="               "/>
    <s v="               "/>
    <s v="               "/>
    <s v="               "/>
  </r>
  <r>
    <x v="22"/>
    <s v="I240684009"/>
    <s v="Infrastructure Laying    -"/>
    <n v="20036939.440000001"/>
    <n v="681190"/>
    <n v="1484790"/>
    <n v="2165980"/>
    <n v="17870959.440000001"/>
  </r>
  <r>
    <x v="22"/>
    <s v="I240684010"/>
    <s v="Cable Hauling    - (Aerial"/>
    <n v="1469010.8"/>
    <n v="190449.4"/>
    <n v="41100"/>
    <n v="231549.4"/>
    <n v="1237461.3999999999"/>
  </r>
  <r>
    <x v="22"/>
    <s v="I240684011"/>
    <s v="Building Attachments    -"/>
    <n v="7680276"/>
    <n v="203350"/>
    <n v="508105"/>
    <n v="711455"/>
    <n v="6968821"/>
  </r>
  <r>
    <x v="22"/>
    <s v="I240684012"/>
    <s v="Transportation    - (Vehic"/>
    <n v="710000"/>
    <s v="               "/>
    <s v="               "/>
    <s v="               "/>
    <n v="710000"/>
  </r>
  <r>
    <x v="22"/>
    <s v="I240684013"/>
    <s v="Tool Kit    - (Access)"/>
    <n v="8890.32"/>
    <s v="               "/>
    <s v="               "/>
    <s v="               "/>
    <n v="8890.32"/>
  </r>
  <r>
    <x v="22"/>
    <s v="I240684014"/>
    <s v="Tool Kit    - (Dev.)"/>
    <n v="50000"/>
    <s v="               "/>
    <s v="               "/>
    <s v="               "/>
    <n v="50000"/>
  </r>
  <r>
    <x v="22"/>
    <s v="I240684015"/>
    <s v="Cable prepartion Tools   -"/>
    <n v="150000"/>
    <s v="               "/>
    <s v="               "/>
    <s v="               "/>
    <n v="150000"/>
  </r>
  <r>
    <x v="22"/>
    <s v="I240684016"/>
    <s v="Splice Machine"/>
    <n v="800000"/>
    <s v="               "/>
    <s v="               "/>
    <s v="               "/>
    <n v="800000"/>
  </r>
  <r>
    <x v="22"/>
    <s v="I240684017"/>
    <s v="Cleavers"/>
    <n v="80000"/>
    <s v="               "/>
    <s v="               "/>
    <s v="               "/>
    <n v="80000"/>
  </r>
  <r>
    <x v="22"/>
    <s v="I240684018"/>
    <s v="VFLs"/>
    <n v="20000"/>
    <s v="               "/>
    <s v="               "/>
    <s v="               "/>
    <n v="20000"/>
  </r>
  <r>
    <x v="22"/>
    <s v="I240684019"/>
    <s v="PON Power Mtr."/>
    <n v="120000"/>
    <s v="               "/>
    <s v="               "/>
    <s v="               "/>
    <n v="120000"/>
  </r>
  <r>
    <x v="22"/>
    <s v="I240684020"/>
    <s v="CATV Transmission Equipmen"/>
    <n v="3208635"/>
    <s v="               "/>
    <s v="               "/>
    <s v="               "/>
    <n v="3208635"/>
  </r>
  <r>
    <x v="22"/>
    <s v="I240684021"/>
    <s v="Bolan or Karvan"/>
    <n v="1800000"/>
    <s v="               "/>
    <s v="               "/>
    <s v="               "/>
    <n v="1800000"/>
  </r>
  <r>
    <x v="22"/>
    <s v="I240700000"/>
    <s v="StormFiber Expansion – Dev"/>
    <n v="45174886.75"/>
    <n v="45174886.75"/>
    <s v="               "/>
    <n v="45174886.75"/>
    <s v="               "/>
  </r>
  <r>
    <x v="23"/>
    <s v="I240700001"/>
    <s v="Cabinets &amp; Accessories   -"/>
    <n v="71267692.599999994"/>
    <n v="3186663.05"/>
    <s v="               "/>
    <n v="3186663.05"/>
    <n v="68081029.549999997"/>
  </r>
  <r>
    <x v="23"/>
    <s v="I240700002"/>
    <s v="Consumable &amp; Accessories"/>
    <n v="15273318.65"/>
    <n v="2033845.8"/>
    <s v="               "/>
    <n v="2033845.8"/>
    <n v="13239472.85"/>
  </r>
  <r>
    <x v="23"/>
    <s v="I240700003"/>
    <s v="Cables   - (Feeder  Access"/>
    <n v="86906988.200000003"/>
    <n v="8159778.3600000003"/>
    <s v="               "/>
    <n v="8159778.3600000003"/>
    <n v="78747209.840000004"/>
  </r>
  <r>
    <x v="23"/>
    <s v="I240700004"/>
    <s v="Enclosures   - (Feeder  Ac"/>
    <n v="9210100.2599999998"/>
    <n v="462887.93"/>
    <s v="               "/>
    <n v="462887.93"/>
    <n v="8747212.3300000001"/>
  </r>
  <r>
    <x v="23"/>
    <s v="I240700005"/>
    <s v="Splitters  - (Access &amp; Dis"/>
    <n v="20061276.800000001"/>
    <n v="837181.43"/>
    <s v="               "/>
    <n v="837181.43"/>
    <n v="19224095.370000001"/>
  </r>
  <r>
    <x v="23"/>
    <s v="I240700006"/>
    <s v="Duct    - (HDPE / GI with"/>
    <n v="134648607.50999999"/>
    <n v="3474736.02"/>
    <s v="               "/>
    <n v="3474736.02"/>
    <n v="131173871.48999999"/>
  </r>
  <r>
    <x v="23"/>
    <s v="I240700007"/>
    <s v="Handholes    - (HH / Chamb"/>
    <n v="38478000"/>
    <s v="               "/>
    <s v="               "/>
    <s v="               "/>
    <n v="38478000"/>
  </r>
  <r>
    <x v="23"/>
    <s v="I240700008"/>
    <s v="FDT Foundation"/>
    <n v="1260000"/>
    <n v="200000"/>
    <s v="               "/>
    <n v="200000"/>
    <n v="1060000"/>
  </r>
  <r>
    <x v="23"/>
    <s v="I240700009"/>
    <s v="Infrastructure Laying    -"/>
    <n v="170146748.40000001"/>
    <n v="1304800"/>
    <n v="4235000"/>
    <n v="5539800"/>
    <n v="164606948.40000001"/>
  </r>
  <r>
    <x v="23"/>
    <s v="I240700010"/>
    <s v="Cable Hauling    - (Aerial"/>
    <n v="26331117.5"/>
    <n v="2352785"/>
    <n v="8897215"/>
    <n v="11250000"/>
    <n v="15081117.5"/>
  </r>
  <r>
    <x v="23"/>
    <s v="I240700011"/>
    <s v="Building Attachments    -"/>
    <n v="17834752"/>
    <s v="               "/>
    <s v="               "/>
    <s v="               "/>
    <n v="17834752"/>
  </r>
  <r>
    <x v="23"/>
    <s v="I240700012"/>
    <s v="Transportation    - (Vehic"/>
    <n v="9570000"/>
    <s v="               "/>
    <s v="               "/>
    <s v="               "/>
    <n v="9570000"/>
  </r>
  <r>
    <x v="23"/>
    <s v="I240700013"/>
    <s v="Tool Kit    - (Access)"/>
    <n v="1350000"/>
    <n v="661590"/>
    <s v="               "/>
    <n v="661590"/>
    <n v="688410"/>
  </r>
  <r>
    <x v="23"/>
    <s v="I240700014"/>
    <s v="Tool Kit    - (Dev.)"/>
    <n v="300000"/>
    <n v="75000"/>
    <s v="               "/>
    <n v="75000"/>
    <n v="225000"/>
  </r>
  <r>
    <x v="23"/>
    <s v="I240700015"/>
    <s v="Cable prepartion Tools   -"/>
    <n v="900000"/>
    <s v="               "/>
    <s v="               "/>
    <s v="               "/>
    <n v="900000"/>
  </r>
  <r>
    <x v="23"/>
    <s v="I240700016"/>
    <s v="Splice Machine"/>
    <n v="4788586.6100000003"/>
    <n v="728825.78"/>
    <s v="               "/>
    <n v="728825.78"/>
    <n v="4059760.83"/>
  </r>
  <r>
    <x v="23"/>
    <s v="I240700017"/>
    <s v="Cleavers"/>
    <n v="1440000"/>
    <n v="212743.15"/>
    <s v="               "/>
    <n v="212743.15"/>
    <n v="1227256.8500000001"/>
  </r>
  <r>
    <x v="23"/>
    <s v="I240700018"/>
    <s v="VFLs"/>
    <n v="480000"/>
    <n v="16120.86"/>
    <s v="               "/>
    <n v="16120.86"/>
    <n v="463879.14"/>
  </r>
  <r>
    <x v="23"/>
    <s v="I240700019"/>
    <s v="OTDR   - For Core / FTTH b"/>
    <n v="2425000"/>
    <n v="836000"/>
    <s v="               "/>
    <n v="836000"/>
    <n v="1589000"/>
  </r>
  <r>
    <x v="23"/>
    <s v="I240700020"/>
    <s v="PON Power Mtr."/>
    <n v="2880000"/>
    <n v="140.16999999999999"/>
    <s v="               "/>
    <n v="140.16999999999999"/>
    <n v="2879859.83"/>
  </r>
  <r>
    <x v="23"/>
    <s v="I240700021"/>
    <s v="CATV Transmission Equipmen"/>
    <n v="5139495"/>
    <s v="               "/>
    <s v="               "/>
    <s v="               "/>
    <n v="5139495"/>
  </r>
  <r>
    <x v="23"/>
    <s v="I240700022"/>
    <s v="OLT"/>
    <n v="2697525"/>
    <s v="               "/>
    <s v="               "/>
    <s v="               "/>
    <n v="2697525"/>
  </r>
  <r>
    <x v="23"/>
    <s v="I240700023"/>
    <s v="PON Cards"/>
    <n v="21296250"/>
    <s v="               "/>
    <s v="               "/>
    <s v="               "/>
    <n v="21296250"/>
  </r>
  <r>
    <x v="23"/>
    <s v="I240700024"/>
    <s v="Carry with ladder"/>
    <n v="17500000"/>
    <n v="615000"/>
    <n v="15478000"/>
    <n v="16093000"/>
    <n v="1407000"/>
  </r>
  <r>
    <x v="23"/>
    <s v="I240700025"/>
    <s v="Bolan"/>
    <n v="7500000"/>
    <s v="               "/>
    <n v="3899400"/>
    <n v="3899400"/>
    <n v="3600600"/>
  </r>
  <r>
    <x v="23"/>
    <s v="I240700026"/>
    <s v="OLT connectivity SFPs Mult"/>
    <n v="32938.199999999997"/>
    <n v="30773.25"/>
    <s v="               "/>
    <n v="30773.25"/>
    <n v="2164.9499999999998"/>
  </r>
  <r>
    <x v="23"/>
    <s v="I240700027"/>
    <s v="Uplink SFPs for POP connec"/>
    <n v="98814.6"/>
    <s v="               "/>
    <s v="               "/>
    <s v="               "/>
    <n v="98814.6"/>
  </r>
  <r>
    <x v="23"/>
    <s v="I240700028"/>
    <s v="Switch"/>
    <n v="851850"/>
    <s v="               "/>
    <s v="               "/>
    <s v="               "/>
    <n v="851850"/>
  </r>
  <r>
    <x v="23"/>
    <s v="I240701000"/>
    <s v="StormFiber Expansion – Dev"/>
    <n v="4920839.7699999996"/>
    <n v="4920839.7699999996"/>
    <s v="               "/>
    <n v="4920839.7699999996"/>
    <s v="               "/>
  </r>
  <r>
    <x v="24"/>
    <s v="I240701001"/>
    <s v="Cabinets &amp; Accessories   -"/>
    <n v="1593154.89"/>
    <n v="1600801.89"/>
    <s v="               "/>
    <n v="1600801.89"/>
    <s v="      7647.00-"/>
  </r>
  <r>
    <x v="24"/>
    <s v="I240701002"/>
    <s v="Consumable &amp; Accessories"/>
    <n v="897591.23"/>
    <n v="405559.91"/>
    <s v="               "/>
    <n v="405559.91"/>
    <n v="492031.32"/>
  </r>
  <r>
    <x v="24"/>
    <s v="I240701003"/>
    <s v="Cables   - (Feeder  Access"/>
    <n v="6208490.46"/>
    <n v="1909333.56"/>
    <s v="               "/>
    <n v="1909333.56"/>
    <n v="4299156.9000000004"/>
  </r>
  <r>
    <x v="24"/>
    <s v="I240701004"/>
    <s v="Enclosures   - (Feeder  Ac"/>
    <n v="16072"/>
    <n v="5491.26"/>
    <s v="               "/>
    <n v="5491.26"/>
    <n v="10580.74"/>
  </r>
  <r>
    <x v="24"/>
    <s v="I240701005"/>
    <s v="Splitters  - (Access &amp; Dis"/>
    <n v="1590111.85"/>
    <s v="    115830.04-"/>
    <s v="               "/>
    <s v="    115830.04-"/>
    <n v="1705941.89"/>
  </r>
  <r>
    <x v="24"/>
    <s v="I240701006"/>
    <s v="Infrastructure Laying    -"/>
    <n v="143654.45000000001"/>
    <s v="               "/>
    <s v="               "/>
    <s v="               "/>
    <n v="143654.45000000001"/>
  </r>
  <r>
    <x v="24"/>
    <s v="I240701007"/>
    <s v="PON Cards"/>
    <n v="2555550"/>
    <n v="814503.89"/>
    <s v="               "/>
    <n v="814503.89"/>
    <n v="1741046.11"/>
  </r>
  <r>
    <x v="24"/>
    <s v="I240701008"/>
    <s v="Bolan"/>
    <n v="3900000"/>
    <s v="               "/>
    <s v="               "/>
    <s v="               "/>
    <n v="3900000"/>
  </r>
  <r>
    <x v="24"/>
    <s v="I240701009"/>
    <s v="Access Tool Kits"/>
    <n v="150000"/>
    <n v="99200"/>
    <s v="               "/>
    <n v="99200"/>
    <n v="50800"/>
  </r>
  <r>
    <x v="24"/>
    <s v="I240701010"/>
    <s v="PON Meter"/>
    <n v="360000"/>
    <s v="               "/>
    <s v="               "/>
    <s v="               "/>
    <n v="360000"/>
  </r>
  <r>
    <x v="24"/>
    <s v="I240701011"/>
    <s v="Clevers"/>
    <n v="160000"/>
    <s v="               "/>
    <s v="               "/>
    <s v="               "/>
    <n v="160000"/>
  </r>
  <r>
    <x v="24"/>
    <s v="I240701012"/>
    <s v="Splicing Machine"/>
    <n v="800000"/>
    <s v="               "/>
    <s v="               "/>
    <s v="               "/>
    <n v="800000"/>
  </r>
  <r>
    <x v="24"/>
    <s v="I240701013"/>
    <s v="Cable prepration Tools (Ca"/>
    <n v="150000"/>
    <s v="               "/>
    <s v="               "/>
    <s v="               "/>
    <n v="150000"/>
  </r>
  <r>
    <x v="24"/>
    <s v="I240701014"/>
    <s v="Dev Tool Kit"/>
    <n v="50000"/>
    <s v="               "/>
    <s v="               "/>
    <s v="               "/>
    <n v="50000"/>
  </r>
  <r>
    <x v="24"/>
    <s v="I240701015"/>
    <s v="VFL"/>
    <n v="60000"/>
    <s v="               "/>
    <s v="               "/>
    <s v="               "/>
    <n v="60000"/>
  </r>
  <r>
    <x v="24"/>
    <s v="I240701016"/>
    <s v="EDFA"/>
    <n v="965430"/>
    <s v="               "/>
    <s v="               "/>
    <s v="               "/>
    <n v="965430"/>
  </r>
  <r>
    <x v="24"/>
    <s v="I240702000"/>
    <s v="StormFiber Expansion – Dev"/>
    <n v="37124490.549999997"/>
    <n v="37124490.530000001"/>
    <s v="               "/>
    <n v="37124490.530000001"/>
    <n v="0.02"/>
  </r>
  <r>
    <x v="25"/>
    <s v="I240702001"/>
    <s v="Cabinets &amp; Accessories   -"/>
    <n v="28614505.460000001"/>
    <n v="476292.33"/>
    <s v="               "/>
    <n v="476292.33"/>
    <n v="28138213.129999999"/>
  </r>
  <r>
    <x v="25"/>
    <s v="I240702002"/>
    <s v="Consumable &amp; Accessories"/>
    <n v="6064600"/>
    <n v="708034.34"/>
    <s v="               "/>
    <n v="708034.34"/>
    <n v="5356565.66"/>
  </r>
  <r>
    <x v="25"/>
    <s v="I240702003"/>
    <s v="Cables   - (Feeder  Access"/>
    <n v="32211448.100000001"/>
    <n v="5934485.25"/>
    <s v="               "/>
    <n v="5934485.25"/>
    <n v="26276962.850000001"/>
  </r>
  <r>
    <x v="25"/>
    <s v="I240702004"/>
    <s v="Enclosures   - (Feeder  Ac"/>
    <n v="1621585.98"/>
    <n v="121260.72"/>
    <s v="               "/>
    <n v="121260.72"/>
    <n v="1500325.26"/>
  </r>
  <r>
    <x v="25"/>
    <s v="I240702005"/>
    <s v="Splitters  - (Access &amp; Dis"/>
    <n v="7850771.9400000004"/>
    <n v="151971.03"/>
    <s v="               "/>
    <n v="151971.03"/>
    <n v="7698800.9100000001"/>
  </r>
  <r>
    <x v="25"/>
    <s v="I240702006"/>
    <s v="Duct    - (HDPE / GI with"/>
    <n v="47554277.840000004"/>
    <n v="2041984.17"/>
    <s v="               "/>
    <n v="2041984.17"/>
    <n v="45512293.670000002"/>
  </r>
  <r>
    <x v="25"/>
    <s v="I240702007"/>
    <s v="Handholes    - (HH / Chamb"/>
    <n v="4792305"/>
    <n v="724950"/>
    <n v="982399"/>
    <n v="1707349"/>
    <n v="3084956"/>
  </r>
  <r>
    <x v="25"/>
    <s v="I240702008"/>
    <s v="Poles"/>
    <n v="3360000"/>
    <s v="               "/>
    <s v="               "/>
    <s v="               "/>
    <n v="3360000"/>
  </r>
  <r>
    <x v="25"/>
    <s v="I240702009"/>
    <s v="FDT Foundation"/>
    <n v="780000"/>
    <s v="               "/>
    <s v="               "/>
    <s v="               "/>
    <n v="780000"/>
  </r>
  <r>
    <x v="25"/>
    <s v="I240702010"/>
    <s v="Infrastructure Laying    -"/>
    <n v="32173833.600000001"/>
    <n v="7515010"/>
    <n v="3274850"/>
    <n v="10789860"/>
    <n v="21383973.600000001"/>
  </r>
  <r>
    <x v="25"/>
    <s v="I240702011"/>
    <s v="Cable Hauling    - (Aerial"/>
    <n v="11075544.560000001"/>
    <s v="               "/>
    <n v="2282790"/>
    <n v="2282790"/>
    <n v="8792754.5600000005"/>
  </r>
  <r>
    <x v="25"/>
    <s v="I240702012"/>
    <s v="Building Attachments    -"/>
    <n v="15663516"/>
    <s v="               "/>
    <s v="               "/>
    <s v="               "/>
    <n v="15663516"/>
  </r>
  <r>
    <x v="25"/>
    <s v="I240702013"/>
    <s v="Transportation    - (Vehic"/>
    <n v="3880000"/>
    <s v="               "/>
    <s v="               "/>
    <s v="               "/>
    <n v="3880000"/>
  </r>
  <r>
    <x v="25"/>
    <s v="I240702014"/>
    <s v="Tool Kit    - (Access)"/>
    <n v="375000"/>
    <n v="233690"/>
    <s v="               "/>
    <n v="233690"/>
    <n v="141310"/>
  </r>
  <r>
    <x v="25"/>
    <s v="I240702015"/>
    <s v="Tool Kit    - (Dev.)"/>
    <n v="150000"/>
    <s v="               "/>
    <s v="               "/>
    <s v="               "/>
    <n v="150000"/>
  </r>
  <r>
    <x v="25"/>
    <s v="I240702016"/>
    <s v="Cable prepartion Tools   -"/>
    <n v="450000"/>
    <n v="164286.71"/>
    <s v="               "/>
    <n v="164286.71"/>
    <n v="285713.28999999998"/>
  </r>
  <r>
    <x v="25"/>
    <s v="I240702017"/>
    <s v="Splice Machine"/>
    <n v="2400000"/>
    <n v="637069.22"/>
    <s v="               "/>
    <n v="637069.22"/>
    <n v="1762930.78"/>
  </r>
  <r>
    <x v="25"/>
    <s v="I240702018"/>
    <s v="Cleavers"/>
    <n v="400000"/>
    <n v="38000"/>
    <s v="               "/>
    <n v="38000"/>
    <n v="362000"/>
  </r>
  <r>
    <x v="25"/>
    <s v="I240702019"/>
    <s v="VFLs"/>
    <n v="160000"/>
    <s v="               "/>
    <s v="               "/>
    <s v="               "/>
    <n v="160000"/>
  </r>
  <r>
    <x v="25"/>
    <s v="I240702020"/>
    <s v="OTDR   - For Core / FTTH b"/>
    <n v="1350000"/>
    <s v="               "/>
    <s v="               "/>
    <s v="               "/>
    <n v="1350000"/>
  </r>
  <r>
    <x v="25"/>
    <s v="I240702021"/>
    <s v="PON Power Mtr."/>
    <n v="960000"/>
    <s v="               "/>
    <s v="               "/>
    <s v="               "/>
    <n v="960000"/>
  </r>
  <r>
    <x v="25"/>
    <s v="I240702022"/>
    <s v="CATV Transmission Equipmen"/>
    <n v="3024067.5"/>
    <s v="               "/>
    <s v="               "/>
    <s v="               "/>
    <n v="3024067.5"/>
  </r>
  <r>
    <x v="25"/>
    <s v="I240702023"/>
    <s v="PON Cards"/>
    <n v="8518500"/>
    <n v="705871.29"/>
    <s v="               "/>
    <n v="705871.29"/>
    <n v="7812628.71"/>
  </r>
  <r>
    <x v="25"/>
    <s v="I240702024"/>
    <s v="Carry with ladder"/>
    <n v="7500000"/>
    <s v="               "/>
    <n v="6537000"/>
    <n v="6537000"/>
    <n v="963000"/>
  </r>
  <r>
    <x v="25"/>
    <s v="I240702025"/>
    <s v="Bolan"/>
    <n v="3900000"/>
    <s v="               "/>
    <n v="1949700"/>
    <n v="1949700"/>
    <n v="1950300"/>
  </r>
  <r>
    <x v="25"/>
    <s v="I240703000"/>
    <s v="StormFiber Expansion – Dev"/>
    <n v="115713566.95999999"/>
    <n v="115713566.95999999"/>
    <s v="               "/>
    <n v="115713566.95999999"/>
    <s v="               "/>
  </r>
  <r>
    <x v="26"/>
    <s v="I240703001"/>
    <s v="Cabinets &amp; Accessories   -"/>
    <n v="88562225.640000001"/>
    <n v="5264183.8499999996"/>
    <s v="               "/>
    <n v="5264183.8499999996"/>
    <n v="83298041.790000007"/>
  </r>
  <r>
    <x v="26"/>
    <s v="I240703002"/>
    <s v="Consumable &amp; Accessories"/>
    <n v="17154771.210000001"/>
    <n v="4588972.2"/>
    <s v="               "/>
    <n v="4588972.2"/>
    <n v="12565799.01"/>
  </r>
  <r>
    <x v="26"/>
    <s v="I240703003"/>
    <s v="Cables   - (Feeder  Access"/>
    <n v="102651091.64"/>
    <n v="14983086.970000001"/>
    <s v="               "/>
    <n v="14983086.970000001"/>
    <n v="87668004.670000002"/>
  </r>
  <r>
    <x v="26"/>
    <s v="I240703004"/>
    <s v="Enclosures   - (Feeder  Ac"/>
    <n v="7445340.6699999999"/>
    <n v="964117.03"/>
    <s v="               "/>
    <n v="964117.03"/>
    <n v="6481223.6399999997"/>
  </r>
  <r>
    <x v="26"/>
    <s v="I240703005"/>
    <s v="Splitters  - (Access &amp; Dis"/>
    <n v="24403340.359999999"/>
    <n v="1460671.9"/>
    <s v="               "/>
    <n v="1460671.9"/>
    <n v="22942668.460000001"/>
  </r>
  <r>
    <x v="26"/>
    <s v="I240703006"/>
    <s v="Duct    - (HDPE / GI with"/>
    <n v="113718233.09"/>
    <n v="1622640.33"/>
    <s v="               "/>
    <n v="1622640.33"/>
    <n v="112095592.76000001"/>
  </r>
  <r>
    <x v="26"/>
    <s v="I240703007"/>
    <s v="Handholes    - (HH / Chamb"/>
    <n v="47802000"/>
    <s v="               "/>
    <n v="5949500"/>
    <n v="5949500"/>
    <n v="41852500"/>
  </r>
  <r>
    <x v="26"/>
    <s v="I240703008"/>
    <s v="Poles"/>
    <n v="480000"/>
    <s v="               "/>
    <s v="               "/>
    <s v="               "/>
    <n v="480000"/>
  </r>
  <r>
    <x v="26"/>
    <s v="I240703009"/>
    <s v="FDT Foundation"/>
    <n v="1140000"/>
    <n v="20000"/>
    <n v="90000"/>
    <n v="110000"/>
    <n v="1030000"/>
  </r>
  <r>
    <x v="26"/>
    <s v="I240703010"/>
    <s v="Infrastructure Laying    -"/>
    <n v="195171841.36000001"/>
    <n v="79600"/>
    <n v="22262800"/>
    <n v="22342400"/>
    <n v="172829441.36000001"/>
  </r>
  <r>
    <x v="26"/>
    <s v="I240703011"/>
    <s v="Cable Hauling    - (Aerial"/>
    <n v="36101113.5"/>
    <n v="448450"/>
    <s v="               "/>
    <n v="448450"/>
    <n v="35652663.5"/>
  </r>
  <r>
    <x v="26"/>
    <s v="I240703012"/>
    <s v="Building Attachments    -"/>
    <n v="48795828"/>
    <n v="66640"/>
    <s v="               "/>
    <n v="66640"/>
    <n v="48729188"/>
  </r>
  <r>
    <x v="26"/>
    <s v="I240703013"/>
    <s v="Transportation    - (Vehic"/>
    <n v="9350000"/>
    <n v="268500"/>
    <s v="               "/>
    <n v="268500"/>
    <n v="9081500"/>
  </r>
  <r>
    <x v="26"/>
    <s v="I240703014"/>
    <s v="Tool Kit    - (Access)"/>
    <n v="900000"/>
    <n v="893610"/>
    <s v="               "/>
    <n v="893610"/>
    <n v="6390"/>
  </r>
  <r>
    <x v="26"/>
    <s v="I240703015"/>
    <s v="Tool Kit    - (Dev.)"/>
    <n v="500000"/>
    <n v="50000"/>
    <s v="               "/>
    <n v="50000"/>
    <n v="450000"/>
  </r>
  <r>
    <x v="26"/>
    <s v="I240703016"/>
    <s v="Cable prepartion Tools   -"/>
    <n v="1500000"/>
    <n v="106331.14"/>
    <s v="               "/>
    <n v="106331.14"/>
    <n v="1393668.86"/>
  </r>
  <r>
    <x v="26"/>
    <s v="I240703017"/>
    <s v="Splice Machine"/>
    <n v="3996046.22"/>
    <n v="815448.06"/>
    <s v="               "/>
    <n v="815448.06"/>
    <n v="3180598.16"/>
  </r>
  <r>
    <x v="26"/>
    <s v="I240703018"/>
    <s v="Cleavers"/>
    <n v="960000"/>
    <s v="               "/>
    <s v="               "/>
    <s v="               "/>
    <n v="960000"/>
  </r>
  <r>
    <x v="26"/>
    <s v="I240703019"/>
    <s v="VFLs"/>
    <n v="440000"/>
    <s v="               "/>
    <s v="               "/>
    <s v="               "/>
    <n v="440000"/>
  </r>
  <r>
    <x v="26"/>
    <s v="I240703020"/>
    <s v="OTDR   - For Core / FTTH b"/>
    <n v="4175000"/>
    <n v="402000"/>
    <s v="               "/>
    <n v="402000"/>
    <n v="3773000"/>
  </r>
  <r>
    <x v="26"/>
    <s v="I240703021"/>
    <s v="PON Power Mtr."/>
    <n v="2280000"/>
    <n v="288261.24"/>
    <s v="               "/>
    <n v="288261.24"/>
    <n v="1991738.76"/>
  </r>
  <r>
    <x v="26"/>
    <s v="I240703022"/>
    <s v="CATV Transmission Equipmen"/>
    <n v="8646277.5"/>
    <n v="894755.6"/>
    <s v="               "/>
    <n v="894755.6"/>
    <n v="7751521.9000000004"/>
  </r>
  <r>
    <x v="26"/>
    <s v="I240703023"/>
    <s v="OLT"/>
    <n v="2697525"/>
    <n v="1803964.63"/>
    <s v="               "/>
    <n v="1803964.63"/>
    <n v="893560.37"/>
  </r>
  <r>
    <x v="26"/>
    <s v="I240703024"/>
    <s v="PON Cards"/>
    <n v="17037000"/>
    <n v="17126221.760000002"/>
    <s v="               "/>
    <n v="17126221.760000002"/>
    <s v="     89221.76-"/>
  </r>
  <r>
    <x v="26"/>
    <s v="I240703025"/>
    <s v="Switch"/>
    <n v="851850"/>
    <s v="               "/>
    <s v="               "/>
    <s v="               "/>
    <n v="851850"/>
  </r>
  <r>
    <x v="26"/>
    <s v="I240703026"/>
    <s v="Carry with ladder"/>
    <n v="10000000"/>
    <n v="270000"/>
    <n v="6687000"/>
    <n v="6957000"/>
    <n v="3043000"/>
  </r>
  <r>
    <x v="26"/>
    <s v="I240703027"/>
    <s v="Bolan"/>
    <n v="16200000"/>
    <n v="412254.12"/>
    <n v="16206200"/>
    <n v="16618454.119999999"/>
    <s v="    418454.12-"/>
  </r>
  <r>
    <x v="26"/>
    <s v="I240704000"/>
    <s v="StormFiber Expansion – Dev"/>
    <n v="57704515.609999999"/>
    <n v="57704515.630000003"/>
    <s v="               "/>
    <n v="57704515.630000003"/>
    <s v="          0.02-"/>
  </r>
  <r>
    <x v="27"/>
    <s v="I240704001"/>
    <s v="Cabinets &amp; Accessories   -"/>
    <n v="59097303.75"/>
    <n v="1796696.11"/>
    <s v="               "/>
    <n v="1796696.11"/>
    <n v="57300607.640000001"/>
  </r>
  <r>
    <x v="27"/>
    <s v="I240704002"/>
    <s v="Consumable &amp; Accessories"/>
    <n v="11787481.210000001"/>
    <n v="2242803.52"/>
    <s v="               "/>
    <n v="2242803.52"/>
    <n v="9544677.6899999995"/>
  </r>
  <r>
    <x v="27"/>
    <s v="I240704003"/>
    <s v="Cables   - (Feeder  Access"/>
    <n v="86201126.019999996"/>
    <n v="4742594"/>
    <s v="               "/>
    <n v="4742594"/>
    <n v="81458532.019999996"/>
  </r>
  <r>
    <x v="27"/>
    <s v="I240704004"/>
    <s v="Enclosures   - (Feeder  Ac"/>
    <n v="6478111.25"/>
    <n v="508241.97"/>
    <s v="               "/>
    <n v="508241.97"/>
    <n v="5969869.2800000003"/>
  </r>
  <r>
    <x v="27"/>
    <s v="I240704005"/>
    <s v="Splitters  - (Access &amp; Dis"/>
    <n v="20780571.030000001"/>
    <n v="701423.72"/>
    <s v="               "/>
    <n v="701423.72"/>
    <n v="20079147.309999999"/>
  </r>
  <r>
    <x v="27"/>
    <s v="I240704006"/>
    <s v="Duct    - (HDPE / GI with"/>
    <n v="166226840.66999999"/>
    <n v="6297696.25"/>
    <s v="               "/>
    <n v="6297696.25"/>
    <n v="159929144.41999999"/>
  </r>
  <r>
    <x v="27"/>
    <s v="I240704007"/>
    <s v="Handholes    - (HH / Chamb"/>
    <n v="28118000"/>
    <n v="136000"/>
    <s v="               "/>
    <n v="136000"/>
    <n v="27982000"/>
  </r>
  <r>
    <x v="27"/>
    <s v="I240704008"/>
    <s v="FDT Foundation"/>
    <n v="94881.74"/>
    <s v="               "/>
    <n v="18000"/>
    <n v="18000"/>
    <n v="76881.740000000005"/>
  </r>
  <r>
    <x v="27"/>
    <s v="I240704009"/>
    <s v="Infrastructure Laying    -"/>
    <n v="133132883.3"/>
    <n v="5650675"/>
    <n v="3780000"/>
    <n v="9430675"/>
    <n v="123702208.3"/>
  </r>
  <r>
    <x v="27"/>
    <s v="I240704010"/>
    <s v="Cable Hauling    - (Aerial"/>
    <n v="26568246"/>
    <n v="1778300"/>
    <n v="2221700"/>
    <n v="4000000"/>
    <n v="22568246"/>
  </r>
  <r>
    <x v="27"/>
    <s v="I240704011"/>
    <s v="Building Attachments    -"/>
    <n v="8620640"/>
    <s v="               "/>
    <s v="               "/>
    <s v="               "/>
    <n v="8620640"/>
  </r>
  <r>
    <x v="27"/>
    <s v="I240704012"/>
    <s v="Transportation    - (Vehic"/>
    <n v="6400000"/>
    <n v="8000"/>
    <s v="               "/>
    <n v="8000"/>
    <n v="6392000"/>
  </r>
  <r>
    <x v="27"/>
    <s v="I240704013"/>
    <s v="Tool Kit    - (Access)"/>
    <n v="1050000"/>
    <n v="1123470"/>
    <s v="               "/>
    <n v="1123470"/>
    <s v="     73470.00-"/>
  </r>
  <r>
    <x v="27"/>
    <s v="I240704014"/>
    <s v="Tool Kit    - (Dev.)"/>
    <n v="300000"/>
    <s v="               "/>
    <s v="               "/>
    <s v="               "/>
    <n v="300000"/>
  </r>
  <r>
    <x v="27"/>
    <s v="I240704015"/>
    <s v="Cable prepartion Tools   -"/>
    <n v="750000"/>
    <n v="52792.04"/>
    <s v="               "/>
    <n v="52792.04"/>
    <n v="697207.96"/>
  </r>
  <r>
    <x v="27"/>
    <s v="I240704016"/>
    <s v="Splice Machine"/>
    <n v="4800000"/>
    <n v="1681989.59"/>
    <s v="               "/>
    <n v="1681989.59"/>
    <n v="3118010.41"/>
  </r>
  <r>
    <x v="27"/>
    <s v="I240704017"/>
    <s v="Cleavers"/>
    <n v="1112000"/>
    <n v="57000"/>
    <s v="               "/>
    <n v="57000"/>
    <n v="1055000"/>
  </r>
  <r>
    <x v="27"/>
    <s v="I240704018"/>
    <s v="VFLs"/>
    <n v="380000"/>
    <s v="               "/>
    <s v="               "/>
    <s v="               "/>
    <n v="380000"/>
  </r>
  <r>
    <x v="27"/>
    <s v="I240704019"/>
    <s v="OTDR   - For Core / FTTH b"/>
    <n v="1750000"/>
    <n v="365000"/>
    <s v="               "/>
    <n v="365000"/>
    <n v="1385000"/>
  </r>
  <r>
    <x v="27"/>
    <s v="I240704020"/>
    <s v="PON Power Mtr."/>
    <n v="2280000"/>
    <n v="144068.19"/>
    <s v="               "/>
    <n v="144068.19"/>
    <n v="2135931.81"/>
  </r>
  <r>
    <x v="27"/>
    <s v="I240704021"/>
    <s v="CATV Transmission Equipmen"/>
    <n v="4174065"/>
    <n v="894755.6"/>
    <s v="               "/>
    <n v="894755.6"/>
    <n v="3279309.4"/>
  </r>
  <r>
    <x v="27"/>
    <s v="I240704022"/>
    <s v="OLT"/>
    <n v="2697525"/>
    <n v="1803964.62"/>
    <s v="               "/>
    <n v="1803964.62"/>
    <n v="893560.38"/>
  </r>
  <r>
    <x v="27"/>
    <s v="I240704023"/>
    <s v="PON Cards"/>
    <n v="11074050"/>
    <n v="9882198.0500000007"/>
    <s v="               "/>
    <n v="9882198.0500000007"/>
    <n v="1191851.95"/>
  </r>
  <r>
    <x v="27"/>
    <s v="I240704024"/>
    <s v="Switch"/>
    <n v="851850"/>
    <s v="               "/>
    <s v="               "/>
    <s v="               "/>
    <n v="851850"/>
  </r>
  <r>
    <x v="27"/>
    <s v="I240704025"/>
    <s v="Carry with Ladder"/>
    <n v="12500000"/>
    <n v="270000"/>
    <n v="11045000"/>
    <n v="11315000"/>
    <n v="1185000"/>
  </r>
  <r>
    <x v="27"/>
    <s v="I240704026"/>
    <s v="Bolan"/>
    <n v="5850000"/>
    <s v="               "/>
    <n v="3899400"/>
    <n v="3899400"/>
    <n v="1950600"/>
  </r>
  <r>
    <x v="27"/>
    <s v="I240705000"/>
    <s v="StormFiber Expansion – Dev"/>
    <n v="66153410.899999999"/>
    <n v="66153410.899999999"/>
    <s v="               "/>
    <n v="66153410.899999999"/>
    <s v="               "/>
  </r>
  <r>
    <x v="28"/>
    <s v="I240705001"/>
    <s v="Cabinets &amp; Accessories   -"/>
    <n v="38859485.600000001"/>
    <n v="1013063.3"/>
    <s v="               "/>
    <n v="1013063.3"/>
    <n v="37846422.299999997"/>
  </r>
  <r>
    <x v="28"/>
    <s v="I240705002"/>
    <s v="Consumable &amp; Accessories"/>
    <n v="8845136.3300000001"/>
    <n v="283964.07"/>
    <s v="               "/>
    <n v="283964.07"/>
    <n v="8561172.2599999998"/>
  </r>
  <r>
    <x v="28"/>
    <s v="I240705003"/>
    <s v="Cables   - (Feeder  Access"/>
    <n v="73877986.359999999"/>
    <n v="1711894.56"/>
    <s v="               "/>
    <n v="1711894.56"/>
    <n v="72166091.799999997"/>
  </r>
  <r>
    <x v="28"/>
    <s v="I240705004"/>
    <s v="Enclosures   - (Feeder  Ac"/>
    <n v="6256625.4400000004"/>
    <n v="180827.17"/>
    <s v="               "/>
    <n v="180827.17"/>
    <n v="6075798.2699999996"/>
  </r>
  <r>
    <x v="28"/>
    <s v="I240705005"/>
    <s v="Splitters  - (Access &amp; Dis"/>
    <n v="15774882.52"/>
    <n v="70209.75"/>
    <s v="               "/>
    <n v="70209.75"/>
    <n v="15704672.77"/>
  </r>
  <r>
    <x v="28"/>
    <s v="I240705006"/>
    <s v="Duct    - (HDPE / GI with"/>
    <n v="98328198.299999997"/>
    <n v="882579.09"/>
    <s v="               "/>
    <n v="882579.09"/>
    <n v="97445619.209999993"/>
  </r>
  <r>
    <x v="28"/>
    <s v="I240705007"/>
    <s v="Handholes    - (HH / Chamb"/>
    <n v="25802000"/>
    <n v="8020000"/>
    <n v="1396000"/>
    <n v="9416000"/>
    <n v="16386000"/>
  </r>
  <r>
    <x v="28"/>
    <s v="I240705008"/>
    <s v="Poles"/>
    <n v="420000"/>
    <s v="               "/>
    <s v="               "/>
    <s v="               "/>
    <n v="420000"/>
  </r>
  <r>
    <x v="28"/>
    <s v="I240705009"/>
    <s v="FDT Foundation"/>
    <n v="675000"/>
    <n v="100000"/>
    <n v="275000"/>
    <n v="375000"/>
    <n v="300000"/>
  </r>
  <r>
    <x v="28"/>
    <s v="I240705010"/>
    <s v="Infrastructure Laying    -"/>
    <n v="129376466.56"/>
    <n v="5837099"/>
    <n v="4341746"/>
    <n v="10178845"/>
    <n v="119197621.56"/>
  </r>
  <r>
    <x v="28"/>
    <s v="I240705011"/>
    <s v="Cable Hauling    - (Aerial"/>
    <n v="21106153.43"/>
    <n v="83760"/>
    <n v="1050"/>
    <n v="84810"/>
    <n v="21021343.43"/>
  </r>
  <r>
    <x v="28"/>
    <s v="I240705012"/>
    <s v="Building Attachments    -"/>
    <n v="32405912"/>
    <s v="               "/>
    <s v="               "/>
    <s v="               "/>
    <n v="32405912"/>
  </r>
  <r>
    <x v="28"/>
    <s v="I240705013"/>
    <s v="Transportation    - (Vehic"/>
    <n v="8080000"/>
    <n v="71500"/>
    <s v="               "/>
    <n v="71500"/>
    <n v="8008500"/>
  </r>
  <r>
    <x v="28"/>
    <s v="I240705014"/>
    <s v="Tool Kit    - (Access)"/>
    <n v="420000"/>
    <n v="322950"/>
    <s v="               "/>
    <n v="322950"/>
    <n v="97050"/>
  </r>
  <r>
    <x v="28"/>
    <s v="I240705015"/>
    <s v="Tool Kit    - (Dev.)"/>
    <n v="250000"/>
    <s v="               "/>
    <s v="               "/>
    <s v="               "/>
    <n v="250000"/>
  </r>
  <r>
    <x v="28"/>
    <s v="I240705016"/>
    <s v="Cable prepartion Tools   -"/>
    <n v="600000"/>
    <s v="               "/>
    <s v="               "/>
    <s v="               "/>
    <n v="600000"/>
  </r>
  <r>
    <x v="28"/>
    <s v="I240705017"/>
    <s v="Splice Machine"/>
    <n v="2800000"/>
    <n v="481917.17"/>
    <s v="               "/>
    <n v="481917.17"/>
    <n v="2318082.83"/>
  </r>
  <r>
    <x v="28"/>
    <s v="I240705018"/>
    <s v="Cleavers"/>
    <n v="560000"/>
    <n v="38000"/>
    <s v="               "/>
    <n v="38000"/>
    <n v="522000"/>
  </r>
  <r>
    <x v="28"/>
    <s v="I240705019"/>
    <s v="VFLs"/>
    <n v="300000"/>
    <s v="               "/>
    <s v="               "/>
    <s v="               "/>
    <n v="300000"/>
  </r>
  <r>
    <x v="28"/>
    <s v="I240705020"/>
    <s v="OTDR   - For Core / FTTH b"/>
    <n v="2325000"/>
    <s v="               "/>
    <s v="               "/>
    <s v="               "/>
    <n v="2325000"/>
  </r>
  <r>
    <x v="28"/>
    <s v="I240705021"/>
    <s v="PON Power Mtr."/>
    <n v="1280000"/>
    <s v="               "/>
    <s v="               "/>
    <s v="               "/>
    <n v="1280000"/>
  </r>
  <r>
    <x v="28"/>
    <s v="I240705022"/>
    <s v="CATV Transmission Equipmen"/>
    <n v="5139495"/>
    <n v="2684266.81"/>
    <s v="               "/>
    <n v="2684266.81"/>
    <n v="2455228.19"/>
  </r>
  <r>
    <x v="28"/>
    <s v="I240705023"/>
    <s v="OLT"/>
    <n v="2697525"/>
    <n v="1803964.62"/>
    <s v="               "/>
    <n v="1803964.62"/>
    <n v="893560.38"/>
  </r>
  <r>
    <x v="28"/>
    <s v="I240705024"/>
    <s v="PON Cards"/>
    <n v="11925900"/>
    <n v="8512941.7699999996"/>
    <s v="               "/>
    <n v="8512941.7699999996"/>
    <n v="3412958.23"/>
  </r>
  <r>
    <x v="28"/>
    <s v="I240705025"/>
    <s v="OLT connectivity SFPs Mult"/>
    <n v="32938.199999999997"/>
    <n v="30773.26"/>
    <s v="               "/>
    <n v="30773.26"/>
    <n v="2164.94"/>
  </r>
  <r>
    <x v="28"/>
    <s v="I240705026"/>
    <s v="Uplink SFPs for POP connec"/>
    <n v="98814.6"/>
    <s v="               "/>
    <s v="               "/>
    <s v="               "/>
    <n v="98814.6"/>
  </r>
  <r>
    <x v="28"/>
    <s v="I240705027"/>
    <s v="Carry with lader"/>
    <n v="12500000"/>
    <s v="               "/>
    <n v="10895000"/>
    <n v="10895000"/>
    <n v="1605000"/>
  </r>
  <r>
    <x v="28"/>
    <s v="I240705028"/>
    <s v="Bolan"/>
    <n v="5400000"/>
    <s v="               "/>
    <s v="               "/>
    <s v="               "/>
    <n v="5400000"/>
  </r>
  <r>
    <x v="28"/>
    <s v="I240782000"/>
    <s v="LH Infrastructure developm"/>
    <n v="67399054.370000005"/>
    <n v="67399054.370000005"/>
    <s v="               "/>
    <n v="67399054.370000005"/>
    <s v="               "/>
  </r>
  <r>
    <x v="29"/>
    <s v="I240782001"/>
    <s v="Cabinets &amp; Accessories   -"/>
    <n v="795954.5"/>
    <n v="70215.490000000005"/>
    <s v="               "/>
    <n v="70215.490000000005"/>
    <n v="725739.01"/>
  </r>
  <r>
    <x v="29"/>
    <s v="I240782002"/>
    <s v="Cables   - (Feeder  Access"/>
    <n v="10628985.93"/>
    <n v="114746.3"/>
    <s v="               "/>
    <n v="114746.3"/>
    <n v="10514239.630000001"/>
  </r>
  <r>
    <x v="29"/>
    <s v="I240782003"/>
    <s v="Enclosures   - (Feeder  Ac"/>
    <n v="229144.67"/>
    <n v="10363.280000000001"/>
    <s v="               "/>
    <n v="10363.280000000001"/>
    <n v="218781.39"/>
  </r>
  <r>
    <x v="29"/>
    <s v="I240782004"/>
    <s v="Duct    - (HDPE / GI with"/>
    <n v="16733918.58"/>
    <n v="25342.23"/>
    <s v="               "/>
    <n v="25342.23"/>
    <n v="16708576.35"/>
  </r>
  <r>
    <x v="29"/>
    <s v="I240782005"/>
    <s v="Infrastructure Laying    -"/>
    <n v="4497110"/>
    <n v="110000"/>
    <s v="               "/>
    <n v="110000"/>
    <n v="4387110"/>
  </r>
  <r>
    <x v="29"/>
    <s v="I240782006"/>
    <s v="Admin / Supervision Charge"/>
    <n v="2925183.22"/>
    <n v="535974"/>
    <s v="               "/>
    <n v="535974"/>
    <n v="2389209.2200000002"/>
  </r>
  <r>
    <x v="29"/>
    <s v="I240782007"/>
    <s v="Transportation    - (Vehic"/>
    <n v="1600000"/>
    <n v="378000"/>
    <s v="               "/>
    <n v="378000"/>
    <n v="1222000"/>
  </r>
  <r>
    <x v="29"/>
    <s v="I240782008"/>
    <s v="Tool Kit    - (Dev.)"/>
    <n v="160000"/>
    <n v="25000"/>
    <s v="               "/>
    <n v="25000"/>
    <n v="135000"/>
  </r>
  <r>
    <x v="29"/>
    <s v="I240782009"/>
    <s v="Cable prepartion Tools   -"/>
    <n v="300000"/>
    <s v="               "/>
    <s v="               "/>
    <s v="               "/>
    <n v="300000"/>
  </r>
  <r>
    <x v="29"/>
    <s v="I240782010"/>
    <s v="Splice Machine"/>
    <n v="1600000"/>
    <n v="721876.21"/>
    <s v="               "/>
    <n v="721876.21"/>
    <n v="878123.79"/>
  </r>
  <r>
    <x v="29"/>
    <s v="I240782011"/>
    <s v="Cleavers"/>
    <n v="160000"/>
    <s v="               "/>
    <s v="               "/>
    <s v="               "/>
    <n v="160000"/>
  </r>
  <r>
    <x v="29"/>
    <s v="I240782012"/>
    <s v="VFLs"/>
    <n v="40000"/>
    <s v="               "/>
    <s v="               "/>
    <s v="               "/>
    <n v="40000"/>
  </r>
  <r>
    <x v="29"/>
    <s v="I240782013"/>
    <s v="OTDR   - For Core / FTTH b"/>
    <n v="3000000"/>
    <s v="               "/>
    <s v="               "/>
    <s v="               "/>
    <n v="3000000"/>
  </r>
  <r>
    <x v="29"/>
    <s v="I240782014"/>
    <s v="Optical Power Mtr &amp; Source"/>
    <n v="510000"/>
    <s v="               "/>
    <s v="               "/>
    <s v="               "/>
    <n v="510000"/>
  </r>
  <r>
    <x v="29"/>
    <s v="I240782015"/>
    <s v="Fiber Identifier"/>
    <n v="320000"/>
    <s v="               "/>
    <s v="               "/>
    <s v="               "/>
    <n v="320000"/>
  </r>
  <r>
    <x v="29"/>
    <s v="I240782016"/>
    <s v="Others (Blades for Tools)"/>
    <n v="40000"/>
    <s v="               "/>
    <s v="               "/>
    <s v="               "/>
    <n v="40000"/>
  </r>
  <r>
    <x v="29"/>
    <s v="I240782017"/>
    <s v="Hilux / Double Cabin"/>
    <n v="14000000"/>
    <n v="198"/>
    <s v="               "/>
    <n v="198"/>
    <n v="13999802"/>
  </r>
  <r>
    <x v="29"/>
    <s v="I250114000"/>
    <s v="StormFiber Expansion – Jin"/>
    <n v="4407341.6100000003"/>
    <n v="4407341.6100000003"/>
    <s v="               "/>
    <n v="4407341.6100000003"/>
    <s v="               "/>
  </r>
  <r>
    <x v="30"/>
    <s v="I250114001"/>
    <s v="Cabinets &amp; Accessories   -"/>
    <n v="3641000"/>
    <s v="               "/>
    <s v="               "/>
    <s v="               "/>
    <n v="3641000"/>
  </r>
  <r>
    <x v="30"/>
    <s v="I250114002"/>
    <s v="Consumable &amp; Accessories"/>
    <n v="816110.5"/>
    <n v="28248.13"/>
    <s v="               "/>
    <n v="28248.13"/>
    <n v="787862.37"/>
  </r>
  <r>
    <x v="30"/>
    <s v="I250114003"/>
    <s v="Cables   - (Feeder  Access"/>
    <n v="12293354.390000001"/>
    <n v="286483.65000000002"/>
    <s v="               "/>
    <n v="286483.65000000002"/>
    <n v="12006870.74"/>
  </r>
  <r>
    <x v="30"/>
    <s v="I250114004"/>
    <s v="Enclosures   - (Feeder  Ac"/>
    <n v="594500.03"/>
    <s v="               "/>
    <s v="               "/>
    <s v="               "/>
    <n v="594500.03"/>
  </r>
  <r>
    <x v="30"/>
    <s v="I250114005"/>
    <s v="Splitters  - (Access &amp; Dis"/>
    <n v="1408991.76"/>
    <s v="               "/>
    <s v="               "/>
    <s v="               "/>
    <n v="1408991.76"/>
  </r>
  <r>
    <x v="30"/>
    <s v="I250114006"/>
    <s v="Duct    - (HDPE / GI with"/>
    <n v="5826354.25"/>
    <n v="1272786.28"/>
    <s v="               "/>
    <n v="1272786.28"/>
    <n v="4553567.97"/>
  </r>
  <r>
    <x v="30"/>
    <s v="I250114007"/>
    <s v="Handholes    - (HH / Chamb"/>
    <n v="645260"/>
    <s v="               "/>
    <s v="               "/>
    <s v="               "/>
    <n v="645260"/>
  </r>
  <r>
    <x v="30"/>
    <s v="I250114008"/>
    <s v="FDT Foundation"/>
    <n v="50000"/>
    <s v="               "/>
    <s v="               "/>
    <s v="               "/>
    <n v="50000"/>
  </r>
  <r>
    <x v="30"/>
    <s v="I250114009"/>
    <s v="Infrastructure Laying    -"/>
    <n v="3481542.98"/>
    <n v="2274000"/>
    <s v="               "/>
    <n v="2274000"/>
    <n v="1207542.98"/>
  </r>
  <r>
    <x v="30"/>
    <s v="I250114010"/>
    <s v="Cable Hauling    - (Aerial"/>
    <n v="1607710.5"/>
    <s v="               "/>
    <s v="               "/>
    <s v="               "/>
    <n v="1607710.5"/>
  </r>
  <r>
    <x v="30"/>
    <s v="I250114011"/>
    <s v="Building Attachments    -"/>
    <n v="2417000.34"/>
    <s v="               "/>
    <s v="               "/>
    <s v="               "/>
    <n v="2417000.34"/>
  </r>
  <r>
    <x v="30"/>
    <s v="I250114012"/>
    <s v="Existing Aerial Cable Cutt"/>
    <n v="300000"/>
    <s v="               "/>
    <s v="               "/>
    <s v="               "/>
    <n v="300000"/>
  </r>
  <r>
    <x v="30"/>
    <s v="I250114013"/>
    <s v="Transportation    - (Vehic"/>
    <n v="655000"/>
    <n v="6500"/>
    <s v="               "/>
    <n v="6500"/>
    <n v="648500"/>
  </r>
  <r>
    <x v="30"/>
    <s v="I250201000"/>
    <s v="StormFiber Expansion – Dev"/>
    <n v="6043398.79"/>
    <n v="6043398.79"/>
    <s v="               "/>
    <n v="6043398.79"/>
    <s v="               "/>
  </r>
  <r>
    <x v="31"/>
    <s v="I250201001"/>
    <s v="Cabinets &amp; Accessories"/>
    <n v="5752200.5599999996"/>
    <n v="10651.77"/>
    <s v="               "/>
    <n v="10651.77"/>
    <n v="5741548.79"/>
  </r>
  <r>
    <x v="31"/>
    <s v="I250201002"/>
    <s v="Consumable &amp; Accessories"/>
    <n v="1266539.8500000001"/>
    <n v="722434.3"/>
    <s v="               "/>
    <n v="722434.3"/>
    <n v="544105.55000000005"/>
  </r>
  <r>
    <x v="31"/>
    <s v="I250201003"/>
    <s v="Cables   - (Feeder  Access"/>
    <n v="3311062.82"/>
    <n v="957700.85"/>
    <s v="               "/>
    <n v="957700.85"/>
    <n v="2353361.9700000002"/>
  </r>
  <r>
    <x v="31"/>
    <s v="I250201004"/>
    <s v="Enclosures   - (Feeder  Ac"/>
    <n v="631236.49"/>
    <n v="1777.89"/>
    <s v="               "/>
    <n v="1777.89"/>
    <n v="629458.6"/>
  </r>
  <r>
    <x v="31"/>
    <s v="I250201005"/>
    <s v="Splitters  - (Access &amp; Dis"/>
    <n v="2515669.2200000002"/>
    <n v="4788.33"/>
    <s v="               "/>
    <n v="4788.33"/>
    <n v="2510880.89"/>
  </r>
  <r>
    <x v="31"/>
    <s v="I250201006"/>
    <s v="Duct    - (HDPE / GI with"/>
    <n v="3274348.49"/>
    <n v="14400"/>
    <s v="               "/>
    <n v="14400"/>
    <n v="3259948.49"/>
  </r>
  <r>
    <x v="31"/>
    <s v="I250201007"/>
    <s v="Handholes    - (HH / Chamb"/>
    <n v="144000"/>
    <s v="               "/>
    <s v="               "/>
    <s v="               "/>
    <n v="144000"/>
  </r>
  <r>
    <x v="31"/>
    <s v="I250201008"/>
    <s v="FDT Foundation"/>
    <n v="75000"/>
    <s v="               "/>
    <n v="50000"/>
    <n v="50000"/>
    <n v="25000"/>
  </r>
  <r>
    <x v="31"/>
    <s v="I250201009"/>
    <s v="Infrastructure Laying    -"/>
    <n v="7418190"/>
    <s v="               "/>
    <n v="1168400"/>
    <n v="1168400"/>
    <n v="6249790"/>
  </r>
  <r>
    <x v="31"/>
    <s v="I250201010"/>
    <s v="Cable Hauling    - (Aeria"/>
    <n v="813765"/>
    <s v="               "/>
    <n v="840780"/>
    <n v="840780"/>
    <s v="     27015.00-"/>
  </r>
  <r>
    <x v="31"/>
    <s v="I250201011"/>
    <s v="Building Attachments   - ("/>
    <n v="12125000"/>
    <s v="               "/>
    <s v="               "/>
    <s v="               "/>
    <n v="12125000"/>
  </r>
  <r>
    <x v="31"/>
    <s v="I250201012"/>
    <s v="Transportation    - (Vehic"/>
    <n v="525000"/>
    <s v="               "/>
    <s v="               "/>
    <s v="               "/>
    <n v="525000"/>
  </r>
  <r>
    <x v="31"/>
    <s v="I250201013"/>
    <s v="PON Cards"/>
    <n v="1419750"/>
    <s v="               "/>
    <s v="               "/>
    <s v="               "/>
    <n v="1419750"/>
  </r>
  <r>
    <x v="31"/>
    <s v="I250201014"/>
    <s v="Carry with Ladder"/>
    <s v="               "/>
    <s v="               "/>
    <s v="               "/>
    <s v="               "/>
    <s v="               "/>
  </r>
  <r>
    <x v="31"/>
    <s v="I250201015"/>
    <s v="Tool Kits Access"/>
    <n v="150000"/>
    <s v="               "/>
    <s v="               "/>
    <s v="               "/>
    <n v="150000"/>
  </r>
  <r>
    <x v="31"/>
    <s v="I250201016"/>
    <s v="Clevers"/>
    <n v="160000"/>
    <s v="               "/>
    <s v="               "/>
    <s v="               "/>
    <n v="160000"/>
  </r>
  <r>
    <x v="31"/>
    <s v="I250201017"/>
    <s v="PON Metres"/>
    <n v="360000"/>
    <s v="               "/>
    <s v="               "/>
    <s v="               "/>
    <n v="360000"/>
  </r>
  <r>
    <x v="31"/>
    <s v="I250201018"/>
    <s v="VFL"/>
    <n v="60000"/>
    <s v="               "/>
    <s v="               "/>
    <s v="               "/>
    <n v="60000"/>
  </r>
  <r>
    <x v="31"/>
    <s v="I250201019"/>
    <s v="Tool Kit - Dev"/>
    <n v="75000"/>
    <s v="               "/>
    <s v="               "/>
    <s v="               "/>
    <n v="75000"/>
  </r>
  <r>
    <x v="31"/>
    <s v="I250201020"/>
    <s v="Splicing Machine"/>
    <n v="800000"/>
    <s v="               "/>
    <s v="               "/>
    <s v="               "/>
    <n v="800000"/>
  </r>
  <r>
    <x v="31"/>
    <s v="I250201021"/>
    <s v="Bolan"/>
    <n v="1949700"/>
    <s v="               "/>
    <n v="1949700"/>
    <n v="1949700"/>
    <s v="               "/>
  </r>
  <r>
    <x v="31"/>
    <s v="I250202000"/>
    <s v="StormFiber Expansion – Dev"/>
    <n v="1202573.79"/>
    <n v="1202573.79"/>
    <s v="               "/>
    <n v="1202573.79"/>
    <s v="               "/>
  </r>
  <r>
    <x v="32"/>
    <s v="I250202001"/>
    <s v="Cabinets &amp; Accessories"/>
    <n v="3940084.52"/>
    <n v="29997.96"/>
    <s v="               "/>
    <n v="29997.96"/>
    <n v="3910086.56"/>
  </r>
  <r>
    <x v="32"/>
    <s v="I250202002"/>
    <s v="Consumable &amp; Accessories"/>
    <n v="958100"/>
    <n v="211837.17"/>
    <s v="               "/>
    <n v="211837.17"/>
    <n v="746262.83"/>
  </r>
  <r>
    <x v="32"/>
    <s v="I250202003"/>
    <s v="Cables   - (Feeder  Access"/>
    <n v="5821006.3700000001"/>
    <n v="1947579.72"/>
    <s v="               "/>
    <n v="1947579.72"/>
    <n v="3873426.65"/>
  </r>
  <r>
    <x v="32"/>
    <s v="I250202004"/>
    <s v="Enclosures   - (Feeder  Ac"/>
    <n v="487432.47"/>
    <n v="89355.6"/>
    <s v="               "/>
    <n v="89355.6"/>
    <n v="398076.87"/>
  </r>
  <r>
    <x v="32"/>
    <s v="I250202005"/>
    <s v="Splitters  - (Access &amp; Dis"/>
    <n v="1282154.1200000001"/>
    <n v="137902.64000000001"/>
    <s v="               "/>
    <n v="137902.64000000001"/>
    <n v="1144251.48"/>
  </r>
  <r>
    <x v="32"/>
    <s v="I250202006"/>
    <s v="Duct    - (HDPE / GI with"/>
    <n v="3601748.68"/>
    <s v="               "/>
    <s v="               "/>
    <s v="               "/>
    <n v="3601748.68"/>
  </r>
  <r>
    <x v="32"/>
    <s v="I250202007"/>
    <s v="Handholes    - (HH / Chamb"/>
    <n v="712000"/>
    <s v="               "/>
    <n v="17000"/>
    <n v="17000"/>
    <n v="695000"/>
  </r>
  <r>
    <x v="32"/>
    <s v="I250202008"/>
    <s v="Poles"/>
    <n v="600000"/>
    <s v="               "/>
    <s v="               "/>
    <s v="               "/>
    <n v="600000"/>
  </r>
  <r>
    <x v="32"/>
    <s v="I250202009"/>
    <s v="FDT Foundation"/>
    <n v="76000"/>
    <s v="               "/>
    <s v="               "/>
    <s v="               "/>
    <n v="76000"/>
  </r>
  <r>
    <x v="32"/>
    <s v="I250202010"/>
    <s v="Infrastructure Laying    -"/>
    <n v="5284890.26"/>
    <s v="               "/>
    <s v="               "/>
    <s v="               "/>
    <n v="5284890.26"/>
  </r>
  <r>
    <x v="32"/>
    <s v="I250202011"/>
    <s v="Cable Hauling    - (Aeria"/>
    <n v="2291559.38"/>
    <n v="2109540"/>
    <n v="242220"/>
    <n v="2351760"/>
    <s v="     60200.62-"/>
  </r>
  <r>
    <x v="32"/>
    <s v="I250202012"/>
    <s v="Transportation    - (Vehic"/>
    <n v="810000"/>
    <s v="               "/>
    <s v="               "/>
    <s v="               "/>
    <n v="810000"/>
  </r>
  <r>
    <x v="32"/>
    <s v="I250202013"/>
    <s v="Tool Kit    - (Access)"/>
    <n v="75000"/>
    <n v="59900"/>
    <s v="               "/>
    <n v="59900"/>
    <n v="15100"/>
  </r>
  <r>
    <x v="32"/>
    <s v="I250202014"/>
    <s v="Tool Kit   - (Dev.)"/>
    <n v="80000"/>
    <n v="25000"/>
    <s v="               "/>
    <n v="25000"/>
    <n v="55000"/>
  </r>
  <r>
    <x v="32"/>
    <s v="I250202015"/>
    <s v="Cable prepartion Tools  -"/>
    <n v="116897.37"/>
    <n v="26134.27"/>
    <s v="               "/>
    <n v="26134.27"/>
    <n v="90763.1"/>
  </r>
  <r>
    <x v="32"/>
    <s v="I250202016"/>
    <s v="Splice Machine"/>
    <n v="800000"/>
    <n v="721876.2"/>
    <s v="               "/>
    <n v="721876.2"/>
    <n v="78123.8"/>
  </r>
  <r>
    <x v="32"/>
    <s v="I250202017"/>
    <s v="Cleavers"/>
    <n v="160000"/>
    <s v="               "/>
    <s v="               "/>
    <s v="               "/>
    <n v="160000"/>
  </r>
  <r>
    <x v="32"/>
    <s v="I250202018"/>
    <s v="VFLs"/>
    <n v="40000"/>
    <n v="2687"/>
    <s v="               "/>
    <n v="2687"/>
    <n v="37313"/>
  </r>
  <r>
    <x v="32"/>
    <s v="I250202019"/>
    <s v="OTDR  - For Core / FTTH bo"/>
    <n v="950000"/>
    <s v="               "/>
    <s v="               "/>
    <s v="               "/>
    <n v="950000"/>
  </r>
  <r>
    <x v="32"/>
    <s v="I250202020"/>
    <s v="PON Power Mtr."/>
    <n v="240000"/>
    <n v="48022.73"/>
    <s v="               "/>
    <n v="48022.73"/>
    <n v="191977.27"/>
  </r>
  <r>
    <x v="32"/>
    <s v="I250202021"/>
    <s v="CATV Transmission Equipmen"/>
    <n v="3208635"/>
    <s v="               "/>
    <s v="               "/>
    <s v="               "/>
    <n v="3208635"/>
  </r>
  <r>
    <x v="32"/>
    <s v="I250202022"/>
    <s v="PON Cards"/>
    <n v="709875"/>
    <s v="               "/>
    <s v="               "/>
    <s v="               "/>
    <n v="709875"/>
  </r>
  <r>
    <x v="32"/>
    <s v="I250202023"/>
    <s v="Carry with Ladder"/>
    <n v="2500000"/>
    <n v="205000"/>
    <n v="2254000"/>
    <n v="2459000"/>
    <n v="41000"/>
  </r>
  <r>
    <x v="32"/>
    <s v="I250202024"/>
    <s v="PON Cards"/>
    <n v="709875"/>
    <s v="               "/>
    <s v="               "/>
    <s v="               "/>
    <n v="709875"/>
  </r>
  <r>
    <x v="32"/>
    <s v="I250203000"/>
    <s v="StormFiber Expansion – Dev"/>
    <n v="450000"/>
    <n v="450000"/>
    <s v="               "/>
    <n v="450000"/>
    <s v="               "/>
  </r>
  <r>
    <x v="33"/>
    <s v="I250203001"/>
    <s v="Cabinets &amp; Accessories"/>
    <n v="1695000"/>
    <s v="               "/>
    <s v="               "/>
    <s v="               "/>
    <n v="1695000"/>
  </r>
  <r>
    <x v="33"/>
    <s v="I250203002"/>
    <s v="Consumable &amp; Accessories"/>
    <n v="362000"/>
    <s v="               "/>
    <s v="               "/>
    <s v="               "/>
    <n v="362000"/>
  </r>
  <r>
    <x v="33"/>
    <s v="I250203003"/>
    <s v="Cables   - (Feeder  Access"/>
    <n v="2768692.85"/>
    <s v="               "/>
    <s v="               "/>
    <s v="               "/>
    <n v="2768692.85"/>
  </r>
  <r>
    <x v="33"/>
    <s v="I250203004"/>
    <s v="Enclosures   - (Feeder  Ac"/>
    <n v="229500"/>
    <s v="               "/>
    <s v="               "/>
    <s v="               "/>
    <n v="229500"/>
  </r>
  <r>
    <x v="33"/>
    <s v="I250203005"/>
    <s v="Splitters  - (Access &amp; Dis"/>
    <n v="645237.85"/>
    <s v="               "/>
    <s v="               "/>
    <s v="               "/>
    <n v="645237.85"/>
  </r>
  <r>
    <x v="33"/>
    <s v="I250203006"/>
    <s v="Duct    - (HDPE / GI with"/>
    <n v="2229390.7999999998"/>
    <s v="               "/>
    <s v="               "/>
    <s v="               "/>
    <n v="2229390.7999999998"/>
  </r>
  <r>
    <x v="33"/>
    <s v="I250203007"/>
    <s v="Handholes    - (HH / Chamb"/>
    <n v="440000"/>
    <s v="               "/>
    <s v="               "/>
    <s v="               "/>
    <n v="440000"/>
  </r>
  <r>
    <x v="33"/>
    <s v="I250203008"/>
    <s v="Poles"/>
    <n v="150000"/>
    <s v="               "/>
    <s v="               "/>
    <s v="               "/>
    <n v="150000"/>
  </r>
  <r>
    <x v="33"/>
    <s v="I250203009"/>
    <s v="FDT Foundation"/>
    <n v="30000"/>
    <s v="               "/>
    <s v="               "/>
    <s v="               "/>
    <n v="30000"/>
  </r>
  <r>
    <x v="33"/>
    <s v="I250203010"/>
    <s v="Infrastructure Laying    -"/>
    <n v="3049500"/>
    <s v="               "/>
    <s v="               "/>
    <s v="               "/>
    <n v="3049500"/>
  </r>
  <r>
    <x v="33"/>
    <s v="I250203011"/>
    <s v="Cable Hauling    - (Aeria"/>
    <n v="1162992.55"/>
    <s v="               "/>
    <s v="               "/>
    <s v="               "/>
    <n v="1162992.55"/>
  </r>
  <r>
    <x v="33"/>
    <s v="I250203012"/>
    <s v="Transportation    - (Vehic"/>
    <n v="450000"/>
    <s v="               "/>
    <s v="               "/>
    <s v="               "/>
    <n v="450000"/>
  </r>
  <r>
    <x v="33"/>
    <s v="I250205000"/>
    <s v="StormFiber Expansion – Dev"/>
    <n v="10830900"/>
    <n v="10830900"/>
    <s v="               "/>
    <n v="10830900"/>
    <s v="               "/>
  </r>
  <r>
    <x v="34"/>
    <s v="I250205001"/>
    <s v="Cabinets &amp; Accessories"/>
    <n v="8529000"/>
    <s v="               "/>
    <s v="               "/>
    <s v="               "/>
    <n v="8529000"/>
  </r>
  <r>
    <x v="34"/>
    <s v="I250205002"/>
    <s v="Consumable &amp; Accessories"/>
    <n v="1930050"/>
    <s v="               "/>
    <s v="               "/>
    <s v="               "/>
    <n v="1930050"/>
  </r>
  <r>
    <x v="34"/>
    <s v="I250205003"/>
    <s v="Cables   - (Feeder  Access"/>
    <n v="17276463.739999998"/>
    <s v="               "/>
    <s v="               "/>
    <s v="               "/>
    <n v="17276463.739999998"/>
  </r>
  <r>
    <x v="34"/>
    <s v="I250205004"/>
    <s v="Enclosures   - (Feeder  Ac"/>
    <n v="1256400"/>
    <s v="               "/>
    <s v="               "/>
    <s v="               "/>
    <n v="1256400"/>
  </r>
  <r>
    <x v="34"/>
    <s v="I250205005"/>
    <s v="Splitters  - (Access &amp; Dis"/>
    <n v="3529012.07"/>
    <s v="               "/>
    <s v="               "/>
    <s v="               "/>
    <n v="3529012.07"/>
  </r>
  <r>
    <x v="34"/>
    <s v="I250205006"/>
    <s v="Duct    - (HDPE / GI with"/>
    <n v="28667662.5"/>
    <s v="               "/>
    <s v="               "/>
    <s v="               "/>
    <n v="28667662.5"/>
  </r>
  <r>
    <x v="34"/>
    <s v="I250205007"/>
    <s v="Handholes    - (HH / Chamb"/>
    <n v="7182000"/>
    <n v="16500"/>
    <s v="               "/>
    <n v="16500"/>
    <n v="7165500"/>
  </r>
  <r>
    <x v="34"/>
    <s v="I250205008"/>
    <s v="FDT Foundation"/>
    <n v="200000"/>
    <s v="               "/>
    <s v="               "/>
    <s v="               "/>
    <n v="200000"/>
  </r>
  <r>
    <x v="34"/>
    <s v="I250205009"/>
    <s v="Infrastructure Laying    -"/>
    <n v="26065313.039999999"/>
    <s v="               "/>
    <n v="2100000"/>
    <n v="2100000"/>
    <n v="23965313.039999999"/>
  </r>
  <r>
    <x v="34"/>
    <s v="I250205010"/>
    <s v="Cable Hauling    - (Aeria"/>
    <n v="4570126.66"/>
    <s v="               "/>
    <s v="               "/>
    <s v="               "/>
    <n v="4570126.66"/>
  </r>
  <r>
    <x v="34"/>
    <s v="I250205011"/>
    <s v="Building Attachments   - ("/>
    <n v="304000"/>
    <s v="               "/>
    <s v="               "/>
    <s v="               "/>
    <n v="304000"/>
  </r>
  <r>
    <x v="34"/>
    <s v="I250205012"/>
    <s v="Transportation    - (Vehic"/>
    <n v="2100000"/>
    <s v="               "/>
    <s v="               "/>
    <s v="               "/>
    <n v="2100000"/>
  </r>
  <r>
    <x v="34"/>
    <s v="I250205013"/>
    <s v="Tool Kit    - (Access)"/>
    <n v="150000"/>
    <n v="140435"/>
    <s v="               "/>
    <n v="140435"/>
    <n v="9565"/>
  </r>
  <r>
    <x v="34"/>
    <s v="I250205014"/>
    <s v="Tool Kit    - (Dev.)"/>
    <n v="72000"/>
    <s v="               "/>
    <s v="               "/>
    <s v="               "/>
    <n v="72000"/>
  </r>
  <r>
    <x v="34"/>
    <s v="I250205015"/>
    <s v="Cable preparation Tools"/>
    <n v="150000"/>
    <s v="               "/>
    <s v="               "/>
    <s v="               "/>
    <n v="150000"/>
  </r>
  <r>
    <x v="34"/>
    <s v="I250205016"/>
    <s v="Splice Machine"/>
    <n v="800000"/>
    <s v="               "/>
    <s v="               "/>
    <s v="               "/>
    <n v="800000"/>
  </r>
  <r>
    <x v="34"/>
    <s v="I250205017"/>
    <s v="Cleavers"/>
    <n v="160000"/>
    <s v="               "/>
    <s v="               "/>
    <s v="               "/>
    <n v="160000"/>
  </r>
  <r>
    <x v="34"/>
    <s v="I250205018"/>
    <s v="VFLs"/>
    <n v="60000"/>
    <s v="               "/>
    <s v="               "/>
    <s v="               "/>
    <n v="60000"/>
  </r>
  <r>
    <x v="34"/>
    <s v="I250205019"/>
    <s v="OTDR   - For Core / FTTH b"/>
    <n v="950000"/>
    <s v="               "/>
    <s v="               "/>
    <s v="               "/>
    <n v="950000"/>
  </r>
  <r>
    <x v="34"/>
    <s v="I250205020"/>
    <s v="PON Power Mtr."/>
    <n v="360000"/>
    <s v="               "/>
    <s v="               "/>
    <s v="               "/>
    <n v="360000"/>
  </r>
  <r>
    <x v="34"/>
    <s v="I250205021"/>
    <s v="CATV Transmission Equipmen"/>
    <n v="3208635"/>
    <s v="               "/>
    <s v="               "/>
    <s v="               "/>
    <n v="3208635"/>
  </r>
  <r>
    <x v="34"/>
    <s v="I250205022"/>
    <s v="PON Cards"/>
    <n v="1419750"/>
    <s v="               "/>
    <s v="               "/>
    <s v="               "/>
    <n v="1419750"/>
  </r>
  <r>
    <x v="34"/>
    <s v="I250205023"/>
    <s v="Carry  with ladder"/>
    <n v="2500000"/>
    <n v="205000"/>
    <n v="2254000"/>
    <n v="2459000"/>
    <n v="41000"/>
  </r>
  <r>
    <x v="34"/>
    <s v="I250205024"/>
    <s v="Bolan"/>
    <n v="1950000"/>
    <s v="               "/>
    <n v="1949700"/>
    <n v="1949700"/>
    <n v="300"/>
  </r>
  <r>
    <x v="34"/>
    <s v="I250206000"/>
    <s v="StormFiber Expansion – Dev"/>
    <n v="9288952.1099999994"/>
    <n v="9288952.1099999994"/>
    <s v="               "/>
    <n v="9288952.1099999994"/>
    <s v="               "/>
  </r>
  <r>
    <x v="35"/>
    <s v="I250206001"/>
    <s v="Cabinets &amp; Accessories"/>
    <n v="43253000"/>
    <n v="655194.81000000006"/>
    <s v="               "/>
    <n v="655194.81000000006"/>
    <n v="42597805.189999998"/>
  </r>
  <r>
    <x v="35"/>
    <s v="I250206002"/>
    <s v="Consumable &amp; Accessories"/>
    <n v="8706550"/>
    <n v="707135.96"/>
    <s v="               "/>
    <n v="707135.96"/>
    <n v="7999414.04"/>
  </r>
  <r>
    <x v="35"/>
    <s v="I250206003"/>
    <s v="Cables   - (Feeder  Access"/>
    <n v="66041515.579999998"/>
    <n v="17108501.530000001"/>
    <s v="               "/>
    <n v="17108501.530000001"/>
    <n v="48933014.049999997"/>
  </r>
  <r>
    <x v="35"/>
    <s v="I250206004"/>
    <s v="Enclosures   - (Feeder  Ac"/>
    <n v="5425800"/>
    <n v="881225.15"/>
    <s v="               "/>
    <n v="881225.15"/>
    <n v="4544574.8499999996"/>
  </r>
  <r>
    <x v="35"/>
    <s v="I250206005"/>
    <s v="Splitters  - (Access &amp; Dis"/>
    <n v="15632654.710000001"/>
    <n v="384624.05"/>
    <s v="               "/>
    <n v="384624.05"/>
    <n v="15248030.66"/>
  </r>
  <r>
    <x v="35"/>
    <s v="I250206006"/>
    <s v="Duct    - (HDPE / GI with"/>
    <n v="74618061.810000002"/>
    <n v="8363009.0499999998"/>
    <s v="               "/>
    <n v="8363009.0499999998"/>
    <n v="66255052.759999998"/>
  </r>
  <r>
    <x v="35"/>
    <s v="I250206007"/>
    <s v="Handholes    - (HH / Chamb"/>
    <n v="12298000"/>
    <n v="1983000"/>
    <n v="264000"/>
    <n v="2247000"/>
    <n v="10051000"/>
  </r>
  <r>
    <x v="35"/>
    <s v="I250206008"/>
    <s v="Poles"/>
    <n v="6600000"/>
    <s v="               "/>
    <s v="               "/>
    <s v="               "/>
    <n v="6600000"/>
  </r>
  <r>
    <x v="35"/>
    <s v="I250206009"/>
    <s v="FDT Foundation"/>
    <n v="1100000"/>
    <n v="60000"/>
    <n v="20000"/>
    <n v="80000"/>
    <n v="1020000"/>
  </r>
  <r>
    <x v="35"/>
    <s v="I250206010"/>
    <s v="Infrastructure Laying    -"/>
    <n v="32107395.789999999"/>
    <n v="5084131"/>
    <n v="171000"/>
    <n v="5255131"/>
    <n v="26852264.789999999"/>
  </r>
  <r>
    <x v="35"/>
    <s v="I250206011"/>
    <s v="Cable Hauling    - (Aeria"/>
    <n v="18557639.629999999"/>
    <n v="191500"/>
    <s v="               "/>
    <n v="191500"/>
    <n v="18366139.629999999"/>
  </r>
  <r>
    <x v="35"/>
    <s v="I250206012"/>
    <s v="Transportation    - (Vehic"/>
    <n v="7110000"/>
    <s v="               "/>
    <s v="               "/>
    <s v="               "/>
    <n v="7110000"/>
  </r>
  <r>
    <x v="35"/>
    <s v="I250206013"/>
    <s v="Tool Kit    - (Access)"/>
    <n v="600000"/>
    <n v="261230"/>
    <s v="               "/>
    <n v="261230"/>
    <n v="338770"/>
  </r>
  <r>
    <x v="35"/>
    <s v="I250206014"/>
    <s v="Tool Kit    - (Dev.)"/>
    <n v="186666"/>
    <s v="               "/>
    <s v="               "/>
    <s v="               "/>
    <n v="186666"/>
  </r>
  <r>
    <x v="35"/>
    <s v="I250206015"/>
    <s v="Cable preparation Tools"/>
    <n v="450000"/>
    <s v="               "/>
    <s v="               "/>
    <s v="               "/>
    <n v="450000"/>
  </r>
  <r>
    <x v="35"/>
    <s v="I250206016"/>
    <s v="Splice Machine"/>
    <n v="2400000"/>
    <n v="959501.19"/>
    <s v="               "/>
    <n v="959501.19"/>
    <n v="1440498.81"/>
  </r>
  <r>
    <x v="35"/>
    <s v="I250206017"/>
    <s v="Cleavers"/>
    <n v="640000"/>
    <s v="               "/>
    <s v="               "/>
    <s v="               "/>
    <n v="640000"/>
  </r>
  <r>
    <x v="35"/>
    <s v="I250206018"/>
    <s v="VFLs"/>
    <n v="60000"/>
    <s v="               "/>
    <s v="               "/>
    <s v="               "/>
    <n v="60000"/>
  </r>
  <r>
    <x v="35"/>
    <s v="I250206019"/>
    <s v="OTDR   - For Core / FTTH b"/>
    <n v="1225000"/>
    <n v="365000"/>
    <s v="               "/>
    <n v="365000"/>
    <n v="860000"/>
  </r>
  <r>
    <x v="35"/>
    <s v="I250206020"/>
    <s v="PON Power Mtr."/>
    <n v="1320000"/>
    <n v="48043.54"/>
    <s v="               "/>
    <n v="48043.54"/>
    <n v="1271956.46"/>
  </r>
  <r>
    <x v="35"/>
    <s v="I250206021"/>
    <s v="CATV Transmission Equipmen"/>
    <n v="6232702.5"/>
    <s v="               "/>
    <s v="               "/>
    <s v="               "/>
    <n v="6232702.5"/>
  </r>
  <r>
    <x v="35"/>
    <s v="I250206022"/>
    <s v="OLT"/>
    <n v="1987650"/>
    <s v="               "/>
    <s v="               "/>
    <s v="               "/>
    <n v="1987650"/>
  </r>
  <r>
    <x v="35"/>
    <s v="I250206023"/>
    <s v="PON Cards"/>
    <n v="7098750"/>
    <s v="               "/>
    <s v="               "/>
    <s v="               "/>
    <n v="7098750"/>
  </r>
  <r>
    <x v="35"/>
    <s v="I250206024"/>
    <s v="Switch"/>
    <n v="851850"/>
    <s v="               "/>
    <s v="               "/>
    <s v="               "/>
    <n v="851850"/>
  </r>
  <r>
    <x v="35"/>
    <s v="I250206025"/>
    <s v="OLT connectivity SFPs Mult"/>
    <n v="32938.199999999997"/>
    <n v="30773.25"/>
    <s v="               "/>
    <n v="30773.25"/>
    <n v="2164.9499999999998"/>
  </r>
  <r>
    <x v="35"/>
    <s v="I250206026"/>
    <s v="Uplink SFPs for POP connec"/>
    <n v="98814.6"/>
    <s v="               "/>
    <s v="               "/>
    <s v="               "/>
    <n v="98814.6"/>
  </r>
  <r>
    <x v="35"/>
    <s v="I250206027"/>
    <s v="Carry with Ladder"/>
    <n v="10000000"/>
    <n v="410000"/>
    <n v="4508000"/>
    <n v="4918000"/>
    <n v="5082000"/>
  </r>
  <r>
    <x v="35"/>
    <s v="I250206028"/>
    <s v="Bolan"/>
    <n v="3900000"/>
    <n v="1500"/>
    <n v="1949700"/>
    <n v="1951200"/>
    <n v="1948800"/>
  </r>
  <r>
    <x v="35"/>
    <s v="I250207001"/>
    <s v="Cabinets &amp; Accessories"/>
    <n v="4097000"/>
    <n v="160400"/>
    <s v="               "/>
    <n v="160400"/>
    <n v="3936600"/>
  </r>
  <r>
    <x v="36"/>
    <s v="I250207002"/>
    <s v="Consumable &amp; Accessories"/>
    <n v="921200"/>
    <s v="               "/>
    <s v="               "/>
    <s v="               "/>
    <n v="921200"/>
  </r>
  <r>
    <x v="36"/>
    <s v="I250207003"/>
    <s v="Cables   - (Feeder  Access"/>
    <n v="6706225.2199999997"/>
    <s v="               "/>
    <s v="               "/>
    <s v="               "/>
    <n v="6706225.2199999997"/>
  </r>
  <r>
    <x v="36"/>
    <s v="I250207004"/>
    <s v="Enclosures   - (Feeder  Ac"/>
    <n v="574500.62"/>
    <s v="               "/>
    <s v="               "/>
    <s v="               "/>
    <n v="574500.62"/>
  </r>
  <r>
    <x v="36"/>
    <s v="I250207005"/>
    <s v="Splitters  - (Access &amp; Dis"/>
    <n v="1532826.72"/>
    <s v="               "/>
    <s v="               "/>
    <s v="               "/>
    <n v="1532826.72"/>
  </r>
  <r>
    <x v="36"/>
    <s v="I250207006"/>
    <s v="Duct    - (HDPE / GI with"/>
    <n v="5064560.5599999996"/>
    <s v="               "/>
    <s v="               "/>
    <s v="               "/>
    <n v="5064560.5599999996"/>
  </r>
  <r>
    <x v="36"/>
    <s v="I250207007"/>
    <s v="Handholes    - (HH / Chamb"/>
    <n v="792000"/>
    <n v="117500"/>
    <s v="               "/>
    <n v="117500"/>
    <n v="674500"/>
  </r>
  <r>
    <x v="36"/>
    <s v="I250207008"/>
    <s v="Poles"/>
    <n v="600000"/>
    <s v="               "/>
    <s v="               "/>
    <s v="               "/>
    <n v="600000"/>
  </r>
  <r>
    <x v="36"/>
    <s v="I250207009"/>
    <s v="FDT Foundation"/>
    <n v="90000"/>
    <s v="               "/>
    <s v="               "/>
    <s v="               "/>
    <n v="90000"/>
  </r>
  <r>
    <x v="36"/>
    <s v="I250207010"/>
    <s v="Infrastructure Laying    -"/>
    <n v="7778175"/>
    <n v="5857280"/>
    <s v="               "/>
    <n v="5857280"/>
    <n v="1920895"/>
  </r>
  <r>
    <x v="36"/>
    <s v="I250207011"/>
    <s v="Cable Hauling    - (Aeria"/>
    <n v="2810656"/>
    <n v="87000"/>
    <n v="1313000"/>
    <n v="1400000"/>
    <n v="1410656"/>
  </r>
  <r>
    <x v="36"/>
    <s v="I250207012"/>
    <s v="Transportation    - (Vehic"/>
    <n v="990000"/>
    <s v="               "/>
    <s v="               "/>
    <s v="               "/>
    <n v="990000"/>
  </r>
  <r>
    <x v="36"/>
    <s v="I250207013"/>
    <s v="Tool Kit    - (Access)"/>
    <n v="75000"/>
    <n v="74710"/>
    <s v="               "/>
    <n v="74710"/>
    <n v="290"/>
  </r>
  <r>
    <x v="36"/>
    <s v="I250207014"/>
    <s v="Tool Kit    - (Dev.)"/>
    <n v="80000"/>
    <s v="               "/>
    <s v="               "/>
    <s v="               "/>
    <n v="80000"/>
  </r>
  <r>
    <x v="36"/>
    <s v="I250207015"/>
    <s v="Cable preparation Tools"/>
    <n v="150000"/>
    <s v="               "/>
    <s v="               "/>
    <s v="               "/>
    <n v="150000"/>
  </r>
  <r>
    <x v="36"/>
    <s v="I250207016"/>
    <s v="Splice Machine"/>
    <n v="1600000"/>
    <s v="               "/>
    <s v="               "/>
    <s v="               "/>
    <n v="1600000"/>
  </r>
  <r>
    <x v="36"/>
    <s v="I250207017"/>
    <s v="Cleavers"/>
    <n v="160000"/>
    <s v="               "/>
    <s v="               "/>
    <s v="               "/>
    <n v="160000"/>
  </r>
  <r>
    <x v="36"/>
    <s v="I250207018"/>
    <s v="VFLs"/>
    <n v="20000"/>
    <s v="               "/>
    <s v="               "/>
    <s v="               "/>
    <n v="20000"/>
  </r>
  <r>
    <x v="36"/>
    <s v="I250207019"/>
    <s v="OTDR   - For Core / FTTH b"/>
    <n v="950000"/>
    <s v="               "/>
    <s v="               "/>
    <s v="               "/>
    <n v="950000"/>
  </r>
  <r>
    <x v="36"/>
    <s v="I250207020"/>
    <s v="PON Power Mtr."/>
    <n v="240000"/>
    <s v="               "/>
    <s v="               "/>
    <s v="               "/>
    <n v="240000"/>
  </r>
  <r>
    <x v="36"/>
    <s v="I250207021"/>
    <s v="CATV Transmission Equipmen"/>
    <n v="3208635"/>
    <s v="               "/>
    <s v="               "/>
    <s v="               "/>
    <n v="3208635"/>
  </r>
  <r>
    <x v="36"/>
    <s v="I250207022"/>
    <s v="PON Cards"/>
    <n v="709875"/>
    <s v="               "/>
    <s v="               "/>
    <s v="               "/>
    <n v="709875"/>
  </r>
  <r>
    <x v="36"/>
    <s v="I250207023"/>
    <s v="Carry with Ladder"/>
    <n v="2500000"/>
    <n v="274000"/>
    <n v="2254000"/>
    <n v="2528000"/>
    <s v="     28000.00-"/>
  </r>
  <r>
    <x v="36"/>
    <s v="I250208000"/>
    <s v="StormFiber Expansion – Dev"/>
    <n v="2465971.5299999998"/>
    <n v="2465971.5299999998"/>
    <s v="               "/>
    <n v="2465971.5299999998"/>
    <s v="               "/>
  </r>
  <r>
    <x v="37"/>
    <s v="I250208001"/>
    <s v="Cabinets &amp; Accessories"/>
    <n v="3365028.47"/>
    <n v="84490.02"/>
    <s v="               "/>
    <n v="84490.02"/>
    <n v="3280538.45"/>
  </r>
  <r>
    <x v="37"/>
    <s v="I250208002"/>
    <s v="Consumable &amp; Accessories"/>
    <n v="1186100"/>
    <n v="11730.31"/>
    <s v="               "/>
    <n v="11730.31"/>
    <n v="1174369.69"/>
  </r>
  <r>
    <x v="37"/>
    <s v="I250208003"/>
    <s v="Cables   - (Feeder  Access"/>
    <n v="7108035.1699999999"/>
    <n v="302841.58"/>
    <s v="               "/>
    <n v="302841.58"/>
    <n v="6805193.5899999999"/>
  </r>
  <r>
    <x v="37"/>
    <s v="I250208004"/>
    <s v="Enclosures   - (Feeder  Ac"/>
    <n v="679800"/>
    <n v="49203.66"/>
    <s v="               "/>
    <n v="49203.66"/>
    <n v="630596.34"/>
  </r>
  <r>
    <x v="37"/>
    <s v="I250208005"/>
    <s v="Splitters  - (Access &amp; Dis"/>
    <n v="2227497.85"/>
    <n v="46072.03"/>
    <s v="               "/>
    <n v="46072.03"/>
    <n v="2181425.8199999998"/>
  </r>
  <r>
    <x v="37"/>
    <s v="I250208006"/>
    <s v="Duct    - (HDPE / GI with"/>
    <n v="9609646.2699999996"/>
    <n v="3156968.31"/>
    <s v="               "/>
    <n v="3156968.31"/>
    <n v="6452677.96"/>
  </r>
  <r>
    <x v="37"/>
    <s v="I250208007"/>
    <s v="Handholes    - (HH / Chamb"/>
    <n v="2750000"/>
    <s v="               "/>
    <s v="               "/>
    <s v="               "/>
    <n v="2750000"/>
  </r>
  <r>
    <x v="37"/>
    <s v="I250208008"/>
    <s v="Poles"/>
    <n v="600000"/>
    <s v="               "/>
    <s v="               "/>
    <s v="               "/>
    <n v="600000"/>
  </r>
  <r>
    <x v="37"/>
    <s v="I250208009"/>
    <s v="FDT Foundation"/>
    <n v="120000"/>
    <s v="               "/>
    <s v="               "/>
    <s v="               "/>
    <n v="120000"/>
  </r>
  <r>
    <x v="37"/>
    <s v="I250208010"/>
    <s v="Infrastructure Laying    -"/>
    <n v="14828375.390000001"/>
    <n v="7876879"/>
    <n v="618000"/>
    <n v="8494879"/>
    <n v="6333496.3899999997"/>
  </r>
  <r>
    <x v="37"/>
    <s v="I250208011"/>
    <s v="Cable Hauling    - (Aeria"/>
    <n v="2214755.4300000002"/>
    <s v="               "/>
    <s v="               "/>
    <s v="               "/>
    <n v="2214755.4300000002"/>
  </r>
  <r>
    <x v="37"/>
    <s v="I250208012"/>
    <s v="Building Attachments   - ("/>
    <n v="1830000"/>
    <s v="               "/>
    <s v="               "/>
    <s v="               "/>
    <n v="1830000"/>
  </r>
  <r>
    <x v="37"/>
    <s v="I250208013"/>
    <s v="Transportation    - (Vehic"/>
    <n v="1080000"/>
    <s v="               "/>
    <s v="               "/>
    <s v="               "/>
    <n v="1080000"/>
  </r>
  <r>
    <x v="37"/>
    <s v="I250208014"/>
    <s v="Tool Kit    - (Access)"/>
    <n v="150000"/>
    <s v="               "/>
    <s v="               "/>
    <s v="               "/>
    <n v="150000"/>
  </r>
  <r>
    <x v="37"/>
    <s v="I250208015"/>
    <s v="Tool Kit    - (Dev.)"/>
    <n v="75000"/>
    <s v="               "/>
    <s v="               "/>
    <s v="               "/>
    <n v="75000"/>
  </r>
  <r>
    <x v="37"/>
    <s v="I250208016"/>
    <s v="Cable prepartion Tools   -"/>
    <n v="150000"/>
    <s v="               "/>
    <s v="               "/>
    <s v="               "/>
    <n v="150000"/>
  </r>
  <r>
    <x v="37"/>
    <s v="I250208017"/>
    <s v="Splice Machine"/>
    <n v="800000"/>
    <s v="               "/>
    <s v="               "/>
    <s v="               "/>
    <n v="800000"/>
  </r>
  <r>
    <x v="37"/>
    <s v="I250208018"/>
    <s v="Cleavers"/>
    <n v="160000"/>
    <s v="               "/>
    <s v="               "/>
    <s v="               "/>
    <n v="160000"/>
  </r>
  <r>
    <x v="37"/>
    <s v="I250208019"/>
    <s v="VFLs"/>
    <n v="60000"/>
    <s v="               "/>
    <s v="               "/>
    <s v="               "/>
    <n v="60000"/>
  </r>
  <r>
    <x v="37"/>
    <s v="I250208020"/>
    <s v="OTDR  - For Core / FTTH bo"/>
    <n v="950000"/>
    <s v="               "/>
    <s v="               "/>
    <s v="               "/>
    <n v="950000"/>
  </r>
  <r>
    <x v="37"/>
    <s v="I250208021"/>
    <s v="PON Power Mtr."/>
    <n v="600000"/>
    <s v="               "/>
    <s v="               "/>
    <s v="               "/>
    <n v="600000"/>
  </r>
  <r>
    <x v="37"/>
    <s v="I250208022"/>
    <s v="CATV Transmission Equipmen"/>
    <n v="4301842.5"/>
    <s v="               "/>
    <s v="               "/>
    <s v="               "/>
    <n v="4301842.5"/>
  </r>
  <r>
    <x v="37"/>
    <s v="I250208023"/>
    <s v="PON Cards"/>
    <n v="1419750"/>
    <s v="               "/>
    <s v="               "/>
    <s v="               "/>
    <n v="1419750"/>
  </r>
  <r>
    <x v="37"/>
    <s v="I250208024"/>
    <s v="Carry with ladder"/>
    <n v="5000000"/>
    <n v="205000"/>
    <n v="2254000"/>
    <n v="2459000"/>
    <n v="2541000"/>
  </r>
  <r>
    <x v="37"/>
    <s v="I250209001"/>
    <s v="Cabinets &amp; Accessories"/>
    <n v="15970000"/>
    <n v="643055.42000000004"/>
    <s v="               "/>
    <n v="643055.42000000004"/>
    <n v="15326944.58"/>
  </r>
  <r>
    <x v="38"/>
    <s v="I250209002"/>
    <s v="Consumable &amp; Accessories"/>
    <n v="3267750"/>
    <s v="               "/>
    <s v="               "/>
    <s v="               "/>
    <n v="3267750"/>
  </r>
  <r>
    <x v="38"/>
    <s v="I250209003"/>
    <s v="Cables   - (Feeder  Access"/>
    <n v="24601656.079999998"/>
    <n v="9574770.3100000005"/>
    <s v="               "/>
    <n v="9574770.3100000005"/>
    <n v="15026885.77"/>
  </r>
  <r>
    <x v="38"/>
    <s v="I250209004"/>
    <s v="Enclosures   - (Feeder  Ac"/>
    <n v="1949400"/>
    <s v="               "/>
    <s v="               "/>
    <s v="               "/>
    <n v="1949400"/>
  </r>
  <r>
    <x v="38"/>
    <s v="I250209005"/>
    <s v="Splitters  - (Access &amp; Dis"/>
    <n v="6156930.1699999999"/>
    <s v="               "/>
    <s v="               "/>
    <s v="               "/>
    <n v="6156930.1699999999"/>
  </r>
  <r>
    <x v="38"/>
    <s v="I250209006"/>
    <s v="Duct    - (HDPE / GI with"/>
    <n v="23285017"/>
    <n v="11184083.07"/>
    <s v="               "/>
    <n v="11184083.07"/>
    <n v="12100933.93"/>
  </r>
  <r>
    <x v="38"/>
    <s v="I250209007"/>
    <s v="Handholes    - (HH / Chamb"/>
    <n v="4774000"/>
    <n v="132000"/>
    <n v="92500"/>
    <n v="224500"/>
    <n v="4549500"/>
  </r>
  <r>
    <x v="38"/>
    <s v="I250209008"/>
    <s v="Poles"/>
    <n v="1800000"/>
    <s v="               "/>
    <s v="               "/>
    <s v="               "/>
    <n v="1800000"/>
  </r>
  <r>
    <x v="38"/>
    <s v="I250209009"/>
    <s v="FDT Foundation"/>
    <n v="330000"/>
    <s v="               "/>
    <n v="125000"/>
    <n v="125000"/>
    <n v="205000"/>
  </r>
  <r>
    <x v="38"/>
    <s v="I250209010"/>
    <s v="Infrastructure Laying    -"/>
    <n v="38858250"/>
    <n v="12022300"/>
    <n v="7362000"/>
    <n v="19384300"/>
    <n v="19473950"/>
  </r>
  <r>
    <x v="38"/>
    <s v="I250209011"/>
    <s v="Cable Hauling    - (Aeria"/>
    <n v="6135947.46"/>
    <n v="5100"/>
    <n v="409770"/>
    <n v="414870"/>
    <n v="5721077.46"/>
  </r>
  <r>
    <x v="38"/>
    <s v="I250209012"/>
    <s v="Building Attachments   - ("/>
    <n v="943000"/>
    <s v="               "/>
    <s v="               "/>
    <s v="               "/>
    <n v="943000"/>
  </r>
  <r>
    <x v="38"/>
    <s v="I250209013"/>
    <s v="Transportation    - (Vehic"/>
    <n v="2610000"/>
    <s v="               "/>
    <s v="               "/>
    <s v="               "/>
    <n v="2610000"/>
  </r>
  <r>
    <x v="38"/>
    <s v="I250209014"/>
    <s v="Tool Kit   - (Access)"/>
    <n v="450000"/>
    <s v="               "/>
    <s v="               "/>
    <s v="               "/>
    <n v="450000"/>
  </r>
  <r>
    <x v="38"/>
    <s v="I250209015"/>
    <s v="Tool Kit   - (Dev.)"/>
    <n v="320000"/>
    <s v="               "/>
    <s v="               "/>
    <s v="               "/>
    <n v="320000"/>
  </r>
  <r>
    <x v="38"/>
    <s v="I250209016"/>
    <s v="Cable prepartion Tools  -"/>
    <n v="450000"/>
    <s v="               "/>
    <s v="               "/>
    <s v="               "/>
    <n v="450000"/>
  </r>
  <r>
    <x v="38"/>
    <s v="I250209017"/>
    <s v="Splice Machine"/>
    <n v="2400000"/>
    <s v="               "/>
    <s v="               "/>
    <s v="               "/>
    <n v="2400000"/>
  </r>
  <r>
    <x v="38"/>
    <s v="I250209018"/>
    <s v="Cleavers"/>
    <n v="720000"/>
    <s v="               "/>
    <s v="               "/>
    <s v="               "/>
    <n v="720000"/>
  </r>
  <r>
    <x v="38"/>
    <s v="I250209019"/>
    <s v="VFLs"/>
    <n v="180000"/>
    <s v="               "/>
    <s v="               "/>
    <s v="               "/>
    <n v="180000"/>
  </r>
  <r>
    <x v="38"/>
    <s v="I250209020"/>
    <s v="OTDR  - For Core / FTTH bo"/>
    <n v="1900000"/>
    <s v="               "/>
    <s v="               "/>
    <s v="               "/>
    <n v="1900000"/>
  </r>
  <r>
    <x v="38"/>
    <s v="I250209021"/>
    <s v="PON Power Mtr."/>
    <n v="1080000"/>
    <s v="               "/>
    <s v="               "/>
    <s v="               "/>
    <n v="1080000"/>
  </r>
  <r>
    <x v="38"/>
    <s v="I250209022"/>
    <s v="CATV Transmission Equipmen"/>
    <n v="5267272.5"/>
    <s v="               "/>
    <s v="               "/>
    <s v="               "/>
    <n v="5267272.5"/>
  </r>
  <r>
    <x v="38"/>
    <s v="I250209023"/>
    <s v="PON Cards"/>
    <n v="4259250"/>
    <s v="               "/>
    <s v="               "/>
    <s v="               "/>
    <n v="4259250"/>
  </r>
  <r>
    <x v="38"/>
    <s v="I250209024"/>
    <s v="Carry with ladder"/>
    <n v="7500000"/>
    <n v="2441022"/>
    <n v="4558000"/>
    <n v="6999022"/>
    <n v="500978"/>
  </r>
  <r>
    <x v="38"/>
    <s v="I250209025"/>
    <s v="Bolan"/>
    <n v="11700000"/>
    <s v="               "/>
    <n v="1949700"/>
    <n v="1949700"/>
    <n v="9750300"/>
  </r>
  <r>
    <x v="38"/>
    <s v="I250209026"/>
    <s v="OLT"/>
    <n v="1987650"/>
    <s v="               "/>
    <s v="               "/>
    <s v="               "/>
    <n v="1987650"/>
  </r>
  <r>
    <x v="38"/>
    <s v="I250209027"/>
    <s v="Switch"/>
    <n v="851850"/>
    <s v="               "/>
    <s v="               "/>
    <s v="               "/>
    <n v="851850"/>
  </r>
  <r>
    <x v="38"/>
    <s v="I250209028"/>
    <s v="OLT connectivity SFPs Mult"/>
    <n v="32938.199999999997"/>
    <s v="               "/>
    <s v="               "/>
    <s v="               "/>
    <n v="32938.199999999997"/>
  </r>
  <r>
    <x v="38"/>
    <s v="I250209029"/>
    <s v="Uplink SFPs for POP connec"/>
    <n v="98814.6"/>
    <s v="               "/>
    <s v="               "/>
    <s v="               "/>
    <n v="98814.6"/>
  </r>
  <r>
    <x v="38"/>
    <s v="I250210000"/>
    <s v="StormFiber Expansion – Dev"/>
    <n v="19275228.09"/>
    <n v="19275228.09"/>
    <s v="               "/>
    <n v="19275228.09"/>
    <s v="               "/>
  </r>
  <r>
    <x v="39"/>
    <s v="I250210001"/>
    <s v="Cabinets &amp; Accessories"/>
    <n v="20546212.719999999"/>
    <n v="1144655.53"/>
    <s v="               "/>
    <n v="1144655.53"/>
    <n v="19401557.190000001"/>
  </r>
  <r>
    <x v="39"/>
    <s v="I250210002"/>
    <s v="Consumable &amp; Accessories"/>
    <n v="4629078.18"/>
    <n v="1211456.3899999999"/>
    <s v="               "/>
    <n v="1211456.3899999999"/>
    <n v="3417621.79"/>
  </r>
  <r>
    <x v="39"/>
    <s v="I250210003"/>
    <s v="Cables   - (Feeder  Access"/>
    <n v="37622625.5"/>
    <n v="8266509.6600000001"/>
    <s v="               "/>
    <n v="8266509.6600000001"/>
    <n v="29356115.84"/>
  </r>
  <r>
    <x v="39"/>
    <s v="I250210004"/>
    <s v="Enclosures   - (Feeder  Ac"/>
    <n v="2741064.91"/>
    <n v="195871.06"/>
    <s v="               "/>
    <n v="195871.06"/>
    <n v="2545193.85"/>
  </r>
  <r>
    <x v="39"/>
    <s v="I250210005"/>
    <s v="Splitters  - (Access &amp; Dis"/>
    <n v="8648521.6600000001"/>
    <n v="246958.5"/>
    <s v="               "/>
    <n v="246958.5"/>
    <n v="8401563.1600000001"/>
  </r>
  <r>
    <x v="39"/>
    <s v="I250210006"/>
    <s v="Duct    - (HDPE / GI with"/>
    <n v="29887327.68"/>
    <n v="4338057.4800000004"/>
    <s v="               "/>
    <n v="4338057.4800000004"/>
    <n v="25549270.199999999"/>
  </r>
  <r>
    <x v="39"/>
    <s v="I250210007"/>
    <s v="Handholes    - (HH / Chamb"/>
    <n v="7326000"/>
    <s v="               "/>
    <n v="105000"/>
    <n v="105000"/>
    <n v="7221000"/>
  </r>
  <r>
    <x v="39"/>
    <s v="I250210008"/>
    <s v="Poles"/>
    <n v="780000"/>
    <s v="               "/>
    <s v="               "/>
    <s v="               "/>
    <n v="780000"/>
  </r>
  <r>
    <x v="39"/>
    <s v="I250210009"/>
    <s v="FDT Foundation"/>
    <n v="425000"/>
    <s v="               "/>
    <s v="               "/>
    <s v="               "/>
    <n v="425000"/>
  </r>
  <r>
    <x v="39"/>
    <s v="I250210010"/>
    <s v="Infrastructure Laying    -"/>
    <n v="31159920.449999999"/>
    <n v="750000"/>
    <n v="1826200"/>
    <n v="2576200"/>
    <n v="28583720.449999999"/>
  </r>
  <r>
    <x v="39"/>
    <s v="I250210011"/>
    <s v="Cable Hauling    - (Aeria"/>
    <n v="9878373.8599999994"/>
    <s v="               "/>
    <s v="               "/>
    <s v="               "/>
    <n v="9878373.8599999994"/>
  </r>
  <r>
    <x v="39"/>
    <s v="I250210012"/>
    <s v="Building Attachments   - ("/>
    <n v="830000"/>
    <s v="               "/>
    <s v="               "/>
    <s v="               "/>
    <n v="830000"/>
  </r>
  <r>
    <x v="39"/>
    <s v="I250210013"/>
    <s v="Transportation    - (Vehic"/>
    <n v="3980000"/>
    <s v="               "/>
    <s v="               "/>
    <s v="               "/>
    <n v="3980000"/>
  </r>
  <r>
    <x v="39"/>
    <s v="I250210014"/>
    <s v="Tool Kit    - (Access)"/>
    <n v="300000"/>
    <n v="253650"/>
    <n v="34400"/>
    <n v="288050"/>
    <n v="11950"/>
  </r>
  <r>
    <x v="39"/>
    <s v="I250210015"/>
    <s v="Tool Kit    - (Dev.)"/>
    <n v="300000"/>
    <s v="               "/>
    <s v="               "/>
    <s v="               "/>
    <n v="300000"/>
  </r>
  <r>
    <x v="39"/>
    <s v="I250210016"/>
    <s v="Cable prepartion Tools  -"/>
    <n v="600000"/>
    <s v="               "/>
    <s v="               "/>
    <s v="               "/>
    <n v="600000"/>
  </r>
  <r>
    <x v="39"/>
    <s v="I250210017"/>
    <s v="Splice Machine"/>
    <n v="3200000"/>
    <n v="3585.06"/>
    <s v="               "/>
    <n v="3585.06"/>
    <n v="3196414.94"/>
  </r>
  <r>
    <x v="39"/>
    <s v="I250210018"/>
    <s v="Cleavers"/>
    <n v="320000"/>
    <n v="38000"/>
    <s v="               "/>
    <n v="38000"/>
    <n v="282000"/>
  </r>
  <r>
    <x v="39"/>
    <s v="I250210019"/>
    <s v="VFLs"/>
    <n v="160000"/>
    <s v="               "/>
    <s v="               "/>
    <s v="               "/>
    <n v="160000"/>
  </r>
  <r>
    <x v="39"/>
    <s v="I250210020"/>
    <s v="OTDR   - For Core / FTTH b"/>
    <n v="950000"/>
    <s v="               "/>
    <s v="               "/>
    <s v="               "/>
    <n v="950000"/>
  </r>
  <r>
    <x v="39"/>
    <s v="I250210021"/>
    <s v="PON Power Mtr."/>
    <n v="1440000"/>
    <s v="               "/>
    <s v="               "/>
    <s v="               "/>
    <n v="1440000"/>
  </r>
  <r>
    <x v="39"/>
    <s v="I250210022"/>
    <s v="CATV Transmission Equipmen"/>
    <n v="5267272.5"/>
    <s v="               "/>
    <s v="               "/>
    <s v="               "/>
    <n v="5267272.5"/>
  </r>
  <r>
    <x v="39"/>
    <s v="I250210023"/>
    <s v="OLT"/>
    <n v="1987650"/>
    <s v="               "/>
    <s v="               "/>
    <s v="               "/>
    <n v="1987650"/>
  </r>
  <r>
    <x v="39"/>
    <s v="I250210024"/>
    <s v="PON Cards"/>
    <n v="4259250"/>
    <s v="               "/>
    <s v="               "/>
    <s v="               "/>
    <n v="4259250"/>
  </r>
  <r>
    <x v="39"/>
    <s v="I250210025"/>
    <s v="Switch"/>
    <n v="851850"/>
    <s v="               "/>
    <s v="               "/>
    <s v="               "/>
    <n v="851850"/>
  </r>
  <r>
    <x v="39"/>
    <s v="I250210026"/>
    <s v="OLT connectivity SFPs Mult"/>
    <n v="32938.199999999997"/>
    <s v="               "/>
    <s v="               "/>
    <s v="               "/>
    <n v="32938.199999999997"/>
  </r>
  <r>
    <x v="39"/>
    <s v="I250210027"/>
    <s v="Uplink SFPs for POP connec"/>
    <n v="98814.6"/>
    <s v="               "/>
    <s v="               "/>
    <s v="               "/>
    <n v="98814.6"/>
  </r>
  <r>
    <x v="39"/>
    <s v="I250210028"/>
    <s v="Carry with Ladder"/>
    <n v="4731635.93"/>
    <n v="410000"/>
    <n v="4508000"/>
    <n v="4918000"/>
    <s v="    186364.07-"/>
  </r>
  <r>
    <x v="39"/>
    <s v="I250210029"/>
    <s v="Bolan"/>
    <n v="3900000"/>
    <s v="               "/>
    <n v="1949700"/>
    <n v="1949700"/>
    <n v="1950300"/>
  </r>
  <r>
    <x v="39"/>
    <s v="I250211001"/>
    <s v="Cabinets &amp; Accessories"/>
    <n v="8931000"/>
    <n v="1698413.39"/>
    <s v="               "/>
    <n v="1698413.39"/>
    <n v="7232586.6100000003"/>
  </r>
  <r>
    <x v="40"/>
    <s v="I250211002"/>
    <s v="Consumable &amp; Accessories"/>
    <n v="1960600"/>
    <n v="682837.88"/>
    <s v="               "/>
    <n v="682837.88"/>
    <n v="1277762.1200000001"/>
  </r>
  <r>
    <x v="40"/>
    <s v="I250211003"/>
    <s v="Cables   - (Feeder  Access"/>
    <n v="8611849.5"/>
    <n v="2668132.2999999998"/>
    <s v="               "/>
    <n v="2668132.2999999998"/>
    <n v="5943717.2000000002"/>
  </r>
  <r>
    <x v="40"/>
    <s v="I250211004"/>
    <s v="Enclosures   - (Feeder  Ac"/>
    <n v="1139100"/>
    <n v="189766.89"/>
    <s v="               "/>
    <n v="189766.89"/>
    <n v="949333.11"/>
  </r>
  <r>
    <x v="40"/>
    <s v="I250211005"/>
    <s v="Splitters  - (Access &amp; Dis"/>
    <n v="3579600"/>
    <n v="1024520.66"/>
    <s v="               "/>
    <n v="1024520.66"/>
    <n v="2555079.34"/>
  </r>
  <r>
    <x v="40"/>
    <s v="I250211006"/>
    <s v="Duct    - (HDPE / GI with"/>
    <n v="7757104.4000000004"/>
    <n v="2162686.29"/>
    <s v="               "/>
    <n v="2162686.29"/>
    <n v="5594418.1100000003"/>
  </r>
  <r>
    <x v="40"/>
    <s v="I250211007"/>
    <s v="Handholes    - (HH / Chamb"/>
    <n v="1628000"/>
    <s v="               "/>
    <s v="               "/>
    <s v="               "/>
    <n v="1628000"/>
  </r>
  <r>
    <x v="40"/>
    <s v="I250211008"/>
    <s v="Poles"/>
    <n v="450000"/>
    <s v="               "/>
    <s v="               "/>
    <s v="               "/>
    <n v="450000"/>
  </r>
  <r>
    <x v="40"/>
    <s v="I250211009"/>
    <s v="FDT Foundation"/>
    <n v="150000"/>
    <s v="               "/>
    <s v="               "/>
    <s v="               "/>
    <n v="150000"/>
  </r>
  <r>
    <x v="40"/>
    <s v="I250211010"/>
    <s v="Infrastructure Laying    -"/>
    <n v="5742250"/>
    <n v="2262000"/>
    <n v="3450000"/>
    <n v="5712000"/>
    <n v="30250"/>
  </r>
  <r>
    <x v="40"/>
    <s v="I250211011"/>
    <s v="Cable Hauling    - (Aeria"/>
    <n v="3181215"/>
    <n v="459900"/>
    <n v="1540100"/>
    <n v="2000000"/>
    <n v="1181215"/>
  </r>
  <r>
    <x v="40"/>
    <s v="I250211012"/>
    <s v="Transportation    - (Vehic"/>
    <n v="1170000"/>
    <s v="               "/>
    <s v="               "/>
    <s v="               "/>
    <n v="1170000"/>
  </r>
  <r>
    <x v="40"/>
    <s v="I250211013"/>
    <s v="Tool Kit   - (Access)"/>
    <n v="150000"/>
    <n v="149740"/>
    <s v="               "/>
    <n v="149740"/>
    <n v="260"/>
  </r>
  <r>
    <x v="40"/>
    <s v="I250211014"/>
    <s v="Tool Kit    - (Dev.)"/>
    <n v="75000"/>
    <s v="               "/>
    <s v="               "/>
    <s v="               "/>
    <n v="75000"/>
  </r>
  <r>
    <x v="40"/>
    <s v="I250211015"/>
    <s v="Cable prepartion Tools   -"/>
    <n v="150000"/>
    <s v="               "/>
    <s v="               "/>
    <s v="               "/>
    <n v="150000"/>
  </r>
  <r>
    <x v="40"/>
    <s v="I250211016"/>
    <s v="Splice Machine"/>
    <n v="800000"/>
    <s v="               "/>
    <s v="               "/>
    <s v="               "/>
    <n v="800000"/>
  </r>
  <r>
    <x v="40"/>
    <s v="I250211017"/>
    <s v="Cleavers"/>
    <n v="160000"/>
    <n v="19000"/>
    <s v="               "/>
    <n v="19000"/>
    <n v="141000"/>
  </r>
  <r>
    <x v="40"/>
    <s v="I250211018"/>
    <s v="VFLs"/>
    <n v="60000"/>
    <s v="               "/>
    <s v="               "/>
    <s v="               "/>
    <n v="60000"/>
  </r>
  <r>
    <x v="40"/>
    <s v="I250211019"/>
    <s v="PON Power Mtr."/>
    <n v="360000"/>
    <s v="               "/>
    <s v="               "/>
    <s v="               "/>
    <n v="360000"/>
  </r>
  <r>
    <x v="40"/>
    <s v="I250211020"/>
    <s v="CATV Transmission Equipmen"/>
    <n v="3208635"/>
    <s v="               "/>
    <s v="               "/>
    <s v="               "/>
    <n v="3208635"/>
  </r>
  <r>
    <x v="40"/>
    <s v="I250211021"/>
    <s v="PON Cards"/>
    <n v="2129625"/>
    <s v="               "/>
    <s v="               "/>
    <s v="               "/>
    <n v="2129625"/>
  </r>
  <r>
    <x v="40"/>
    <s v="I250211022"/>
    <s v="Carry with Ladder"/>
    <n v="5000000"/>
    <n v="205000"/>
    <n v="2254000"/>
    <n v="2459000"/>
    <n v="2541000"/>
  </r>
  <r>
    <x v="40"/>
    <s v="I250212000"/>
    <s v="StormFiber Expansion – Dev"/>
    <n v="27505715.190000001"/>
    <n v="27505715.190000001"/>
    <s v="               "/>
    <n v="27505715.190000001"/>
    <s v="               "/>
  </r>
  <r>
    <x v="41"/>
    <s v="I250212001"/>
    <s v="Cabinets &amp; Accessories"/>
    <n v="34555196.469999999"/>
    <n v="941180.2"/>
    <s v="               "/>
    <n v="941180.2"/>
    <n v="33614016.270000003"/>
  </r>
  <r>
    <x v="41"/>
    <s v="I250212002"/>
    <s v="Consumable &amp; Accessories"/>
    <n v="7810450"/>
    <n v="1663404.32"/>
    <s v="               "/>
    <n v="1663404.32"/>
    <n v="6147045.6799999997"/>
  </r>
  <r>
    <x v="41"/>
    <s v="I250212003"/>
    <s v="Cables   - (Feeder  Access"/>
    <n v="48236629.329999998"/>
    <n v="5843760.8200000003"/>
    <s v="               "/>
    <n v="5843760.8200000003"/>
    <n v="42392868.509999998"/>
  </r>
  <r>
    <x v="41"/>
    <s v="I250212004"/>
    <s v="Enclosures   - (Feeder  Ac"/>
    <n v="5448457.6900000004"/>
    <n v="364394.32"/>
    <s v="               "/>
    <n v="364394.32"/>
    <n v="5084063.37"/>
  </r>
  <r>
    <x v="41"/>
    <s v="I250212005"/>
    <s v="Splitters  - (Access &amp; Dis"/>
    <n v="11563085.75"/>
    <n v="295572.40000000002"/>
    <s v="               "/>
    <n v="295572.40000000002"/>
    <n v="11267513.35"/>
  </r>
  <r>
    <x v="41"/>
    <s v="I250212006"/>
    <s v="Duct    - (HDPE / GI with"/>
    <n v="40537242.420000002"/>
    <n v="8415162.1899999995"/>
    <s v="               "/>
    <n v="8415162.1899999995"/>
    <n v="32122080.23"/>
  </r>
  <r>
    <x v="41"/>
    <s v="I250212007"/>
    <s v="Handholes    - (HH / Chamb"/>
    <n v="10384000"/>
    <s v="               "/>
    <s v="               "/>
    <s v="               "/>
    <n v="10384000"/>
  </r>
  <r>
    <x v="41"/>
    <s v="I250212008"/>
    <s v="Poles"/>
    <n v="7500000"/>
    <s v="               "/>
    <s v="               "/>
    <s v="               "/>
    <n v="7500000"/>
  </r>
  <r>
    <x v="41"/>
    <s v="I250212009"/>
    <s v="FDT Foundation"/>
    <n v="810000"/>
    <n v="80000"/>
    <s v="               "/>
    <n v="80000"/>
    <n v="730000"/>
  </r>
  <r>
    <x v="41"/>
    <s v="I250212010"/>
    <s v="Infrastructure Laying    -"/>
    <n v="62850175"/>
    <n v="2174500"/>
    <n v="6772500"/>
    <n v="8947000"/>
    <n v="53903175"/>
  </r>
  <r>
    <x v="41"/>
    <s v="I250212011"/>
    <s v="Cable Hauling    - (Aeria"/>
    <n v="19938867.850000001"/>
    <s v="               "/>
    <n v="271344"/>
    <n v="271344"/>
    <n v="19667523.850000001"/>
  </r>
  <r>
    <x v="41"/>
    <s v="I250212012"/>
    <s v="Transportation    - (Vehic"/>
    <n v="6120000"/>
    <n v="143200"/>
    <s v="               "/>
    <n v="143200"/>
    <n v="5976800"/>
  </r>
  <r>
    <x v="41"/>
    <s v="I250212013"/>
    <s v="Tool Kit    - (Access)"/>
    <n v="300000"/>
    <s v="               "/>
    <s v="               "/>
    <s v="               "/>
    <n v="300000"/>
  </r>
  <r>
    <x v="41"/>
    <s v="I250212014"/>
    <s v="Tool Kit    - (Dev.)"/>
    <n v="225000"/>
    <s v="               "/>
    <s v="               "/>
    <s v="               "/>
    <n v="225000"/>
  </r>
  <r>
    <x v="41"/>
    <s v="I250212015"/>
    <s v="Cable prepartion Tools   -"/>
    <n v="450000"/>
    <s v="               "/>
    <s v="               "/>
    <s v="               "/>
    <n v="450000"/>
  </r>
  <r>
    <x v="41"/>
    <s v="I250212016"/>
    <s v="Splice Machine"/>
    <n v="2384665.37"/>
    <n v="769746.94"/>
    <s v="               "/>
    <n v="769746.94"/>
    <n v="1614918.43"/>
  </r>
  <r>
    <x v="41"/>
    <s v="I250212017"/>
    <s v="Cleavers"/>
    <n v="320000"/>
    <s v="               "/>
    <s v="               "/>
    <s v="               "/>
    <n v="320000"/>
  </r>
  <r>
    <x v="41"/>
    <s v="I250212018"/>
    <s v="VFLs"/>
    <n v="140000"/>
    <s v="               "/>
    <s v="               "/>
    <s v="               "/>
    <n v="140000"/>
  </r>
  <r>
    <x v="41"/>
    <s v="I250212019"/>
    <s v="OTDR   - For Core / FTTH b"/>
    <n v="975000"/>
    <s v="               "/>
    <s v="               "/>
    <s v="               "/>
    <n v="975000"/>
  </r>
  <r>
    <x v="41"/>
    <s v="I250212020"/>
    <s v="PON Power Mtr."/>
    <n v="840000"/>
    <s v="               "/>
    <s v="               "/>
    <s v="               "/>
    <n v="840000"/>
  </r>
  <r>
    <x v="41"/>
    <s v="I250212021"/>
    <s v="CATV Transmission Equipmen"/>
    <n v="4174065"/>
    <s v="               "/>
    <s v="               "/>
    <s v="               "/>
    <n v="4174065"/>
  </r>
  <r>
    <x v="41"/>
    <s v="I250212022"/>
    <s v="PON Cards"/>
    <n v="4969125"/>
    <s v="               "/>
    <s v="               "/>
    <s v="               "/>
    <n v="4969125"/>
  </r>
  <r>
    <x v="41"/>
    <s v="I250212023"/>
    <s v="carry with ladder"/>
    <n v="5000000"/>
    <n v="205000"/>
    <n v="2254000"/>
    <n v="2459000"/>
    <n v="2541000"/>
  </r>
  <r>
    <x v="41"/>
    <s v="I250212024"/>
    <s v="Bolan"/>
    <n v="3900000"/>
    <s v="               "/>
    <n v="1949700"/>
    <n v="1949700"/>
    <n v="1950300"/>
  </r>
  <r>
    <x v="41"/>
    <s v="I250213000"/>
    <s v="StormFiber Expansion – Dev"/>
    <n v="728861.3"/>
    <n v="728861.3"/>
    <s v="               "/>
    <n v="728861.3"/>
    <s v="               "/>
  </r>
  <r>
    <x v="42"/>
    <s v="I250213001"/>
    <s v="Cabinets &amp; Accessories   -"/>
    <n v="5055036.58"/>
    <n v="625323.62"/>
    <s v="               "/>
    <n v="625323.62"/>
    <n v="4429712.96"/>
  </r>
  <r>
    <x v="42"/>
    <s v="I250213002"/>
    <s v="Consumable &amp; Accessories"/>
    <n v="1094730.8500000001"/>
    <n v="238791.12"/>
    <s v="               "/>
    <n v="238791.12"/>
    <n v="855939.73"/>
  </r>
  <r>
    <x v="42"/>
    <s v="I250213003"/>
    <s v="Cables   - (Feeder  Access"/>
    <n v="7144328.21"/>
    <n v="1484713.16"/>
    <s v="               "/>
    <n v="1484713.16"/>
    <n v="5659615.0499999998"/>
  </r>
  <r>
    <x v="42"/>
    <s v="I250213004"/>
    <s v="Enclosures   - (Feeder  Ac"/>
    <n v="617403.18999999994"/>
    <n v="89501.36"/>
    <s v="               "/>
    <n v="89501.36"/>
    <n v="527901.82999999996"/>
  </r>
  <r>
    <x v="42"/>
    <s v="I250213005"/>
    <s v="Splitters  - (Access &amp; Dis"/>
    <n v="1709959.95"/>
    <n v="175183.77"/>
    <s v="               "/>
    <n v="175183.77"/>
    <n v="1534776.18"/>
  </r>
  <r>
    <x v="42"/>
    <s v="I250213006"/>
    <s v="Duct    - (HDPE / GI with"/>
    <n v="11399813.48"/>
    <n v="15413.11"/>
    <s v="               "/>
    <n v="15413.11"/>
    <n v="11384400.369999999"/>
  </r>
  <r>
    <x v="42"/>
    <s v="I250213007"/>
    <s v="Handholes    - (HH / Chamb"/>
    <n v="1892000"/>
    <s v="               "/>
    <s v="               "/>
    <s v="               "/>
    <n v="1892000"/>
  </r>
  <r>
    <x v="42"/>
    <s v="I250213008"/>
    <s v="Poles"/>
    <n v="540000"/>
    <s v="               "/>
    <s v="               "/>
    <s v="               "/>
    <n v="540000"/>
  </r>
  <r>
    <x v="42"/>
    <s v="I250213009"/>
    <s v="FDT Foundation"/>
    <n v="150000"/>
    <s v="               "/>
    <s v="               "/>
    <s v="               "/>
    <n v="150000"/>
  </r>
  <r>
    <x v="42"/>
    <s v="I250213010"/>
    <s v="Infrastructure Laying    -"/>
    <n v="14821023.99"/>
    <n v="20000"/>
    <s v="               "/>
    <n v="20000"/>
    <n v="14801023.99"/>
  </r>
  <r>
    <x v="42"/>
    <s v="I250213011"/>
    <s v="Cable Hauling    - (Aerial"/>
    <n v="2671082"/>
    <s v="               "/>
    <s v="               "/>
    <s v="               "/>
    <n v="2671082"/>
  </r>
  <r>
    <x v="42"/>
    <s v="I250213012"/>
    <s v="Building Attachments    -"/>
    <n v="30000"/>
    <s v="               "/>
    <s v="               "/>
    <s v="               "/>
    <n v="30000"/>
  </r>
  <r>
    <x v="42"/>
    <s v="I250213013"/>
    <s v="Transportation    - (Vehic"/>
    <n v="1500000"/>
    <s v="               "/>
    <s v="               "/>
    <s v="               "/>
    <n v="1500000"/>
  </r>
  <r>
    <x v="42"/>
    <s v="I250213014"/>
    <s v="Tool Kit    - (Access)"/>
    <n v="150000"/>
    <n v="46470"/>
    <s v="               "/>
    <n v="46470"/>
    <n v="103530"/>
  </r>
  <r>
    <x v="42"/>
    <s v="I250213015"/>
    <s v="Tool Kit    - (Dev.)"/>
    <n v="133333.34"/>
    <s v="               "/>
    <s v="               "/>
    <s v="               "/>
    <n v="133333.34"/>
  </r>
  <r>
    <x v="42"/>
    <s v="I250213016"/>
    <s v="Cable prepartion Tools   -"/>
    <n v="300000"/>
    <s v="               "/>
    <s v="               "/>
    <s v="               "/>
    <n v="300000"/>
  </r>
  <r>
    <x v="42"/>
    <s v="I250213017"/>
    <s v="Splice Machine"/>
    <n v="1600000"/>
    <s v="               "/>
    <s v="               "/>
    <s v="               "/>
    <n v="1600000"/>
  </r>
  <r>
    <x v="42"/>
    <s v="I250213018"/>
    <s v="Cleavers"/>
    <n v="160000"/>
    <s v="               "/>
    <s v="               "/>
    <s v="               "/>
    <n v="160000"/>
  </r>
  <r>
    <x v="42"/>
    <s v="I250213019"/>
    <s v="VFLs"/>
    <n v="80000"/>
    <s v="               "/>
    <s v="               "/>
    <s v="               "/>
    <n v="80000"/>
  </r>
  <r>
    <x v="42"/>
    <s v="I250213020"/>
    <s v="OTDR   - For Core / FTTH b"/>
    <n v="950000"/>
    <s v="               "/>
    <s v="               "/>
    <s v="               "/>
    <n v="950000"/>
  </r>
  <r>
    <x v="42"/>
    <s v="I250213021"/>
    <s v="PON Power Mtr."/>
    <n v="480000"/>
    <s v="               "/>
    <s v="               "/>
    <s v="               "/>
    <n v="480000"/>
  </r>
  <r>
    <x v="42"/>
    <s v="I250213022"/>
    <s v="CATV Transmission Equipmen"/>
    <n v="3208635"/>
    <s v="               "/>
    <s v="               "/>
    <s v="               "/>
    <n v="3208635"/>
  </r>
  <r>
    <x v="42"/>
    <s v="I250213023"/>
    <s v="PON Card"/>
    <n v="709875"/>
    <s v="               "/>
    <s v="               "/>
    <s v="               "/>
    <n v="709875"/>
  </r>
  <r>
    <x v="42"/>
    <s v="I250213024"/>
    <s v="Carry with Ladder"/>
    <n v="2500000"/>
    <n v="274000"/>
    <n v="2254000"/>
    <n v="2528000"/>
    <s v="     28000.00-"/>
  </r>
  <r>
    <x v="42"/>
    <s v="I250298000"/>
    <s v="StormFiber Expansion – Dev"/>
    <n v="12515292.49"/>
    <n v="12515292.49"/>
    <s v="               "/>
    <n v="12515292.49"/>
    <s v="               "/>
  </r>
  <r>
    <x v="43"/>
    <s v="I250298001"/>
    <s v="Cabinets &amp; Accessories   -"/>
    <n v="10712833.199999999"/>
    <n v="214336.58"/>
    <s v="               "/>
    <n v="214336.58"/>
    <n v="10498496.619999999"/>
  </r>
  <r>
    <x v="43"/>
    <s v="I250298002"/>
    <s v="Consumable &amp; Accessories"/>
    <n v="1658850"/>
    <n v="1408196.09"/>
    <s v="               "/>
    <n v="1408196.09"/>
    <n v="250653.91"/>
  </r>
  <r>
    <x v="43"/>
    <s v="I250298003"/>
    <s v="Cables   - (Feeder  Access"/>
    <n v="17353741.920000002"/>
    <n v="3689615.09"/>
    <s v="               "/>
    <n v="3689615.09"/>
    <n v="13664126.83"/>
  </r>
  <r>
    <x v="43"/>
    <s v="I250298004"/>
    <s v="Enclosures   - (Feeder  Ac"/>
    <n v="1237933.3600000001"/>
    <n v="33775.120000000003"/>
    <s v="               "/>
    <n v="33775.120000000003"/>
    <n v="1204158.24"/>
  </r>
  <r>
    <x v="43"/>
    <s v="I250298005"/>
    <s v="Splitters  - (Access &amp; Dis"/>
    <n v="3383603.4"/>
    <n v="23998.36"/>
    <s v="               "/>
    <n v="23998.36"/>
    <n v="3359605.04"/>
  </r>
  <r>
    <x v="43"/>
    <s v="I250298006"/>
    <s v="Duct    - (HDPE / GI with"/>
    <n v="6093027.2999999998"/>
    <n v="36403.64"/>
    <s v="               "/>
    <n v="36403.64"/>
    <n v="6056623.6600000001"/>
  </r>
  <r>
    <x v="43"/>
    <s v="I250298007"/>
    <s v="Handholes    - (HH / Chamb"/>
    <n v="1496000"/>
    <s v="               "/>
    <s v="               "/>
    <s v="               "/>
    <n v="1496000"/>
  </r>
  <r>
    <x v="43"/>
    <s v="I250298008"/>
    <s v="FDT Foundation"/>
    <n v="63853.57"/>
    <n v="40000"/>
    <s v="               "/>
    <n v="40000"/>
    <n v="23853.57"/>
  </r>
  <r>
    <x v="43"/>
    <s v="I250298009"/>
    <s v="Infrastructure Laying    -"/>
    <n v="16450000"/>
    <s v="               "/>
    <n v="16450000"/>
    <n v="16450000"/>
    <s v="               "/>
  </r>
  <r>
    <x v="43"/>
    <s v="I250298010"/>
    <s v="Cable Hauling    - (Aerial"/>
    <n v="5498043"/>
    <s v="               "/>
    <n v="1800000"/>
    <n v="1800000"/>
    <n v="3698043"/>
  </r>
  <r>
    <x v="43"/>
    <s v="I250298011"/>
    <s v="Building Attachments    -"/>
    <n v="5605999.7599999998"/>
    <s v="               "/>
    <s v="               "/>
    <s v="               "/>
    <n v="5605999.7599999998"/>
  </r>
  <r>
    <x v="43"/>
    <s v="I250298012"/>
    <s v="Transportation    - (Vehic"/>
    <n v="1125000"/>
    <s v="               "/>
    <s v="               "/>
    <s v="               "/>
    <n v="1125000"/>
  </r>
  <r>
    <x v="43"/>
    <s v="I250307000"/>
    <s v="StormFiber Expansion-DKTCC"/>
    <n v="75387481.450000003"/>
    <n v="75387481.450000003"/>
    <s v="               "/>
    <n v="75387481.450000003"/>
    <s v="               "/>
  </r>
  <r>
    <x v="44"/>
    <s v="I250307001"/>
    <s v="Cabinets &amp; Accessories   -"/>
    <n v="78629750"/>
    <s v="               "/>
    <s v="               "/>
    <s v="               "/>
    <n v="78629750"/>
  </r>
  <r>
    <x v="44"/>
    <s v="I250307002"/>
    <s v="Consumable &amp; Accessories"/>
    <n v="18531525"/>
    <s v="               "/>
    <s v="               "/>
    <s v="               "/>
    <n v="18531525"/>
  </r>
  <r>
    <x v="44"/>
    <s v="I250307003"/>
    <s v="Cables   - (Feeder  Access"/>
    <n v="62868432.880000003"/>
    <s v="               "/>
    <s v="               "/>
    <s v="               "/>
    <n v="62868432.880000003"/>
  </r>
  <r>
    <x v="44"/>
    <s v="I250307004"/>
    <s v="Enclosures   - (Feeder  Ac"/>
    <n v="15541942.199999999"/>
    <s v="               "/>
    <s v="               "/>
    <s v="               "/>
    <n v="15541942.199999999"/>
  </r>
  <r>
    <x v="44"/>
    <s v="I250307005"/>
    <s v="Splitters  - (Access &amp; Dis"/>
    <n v="16866196"/>
    <s v="               "/>
    <s v="               "/>
    <s v="               "/>
    <n v="16866196"/>
  </r>
  <r>
    <x v="44"/>
    <s v="I250307006"/>
    <s v="Duct    - (HDPE / GI with"/>
    <n v="108775007.54000001"/>
    <n v="11913725.390000001"/>
    <n v="68977.48"/>
    <n v="11982702.869999999"/>
    <n v="96792304.670000002"/>
  </r>
  <r>
    <x v="44"/>
    <s v="I250307007"/>
    <s v="Handholes    - (HH / Chamb"/>
    <n v="3210999.21"/>
    <s v="               "/>
    <n v="82333.16"/>
    <n v="82333.16"/>
    <n v="3128666.05"/>
  </r>
  <r>
    <x v="44"/>
    <s v="I250307008"/>
    <s v="FDT Foundation"/>
    <n v="225000"/>
    <s v="               "/>
    <s v="               "/>
    <s v="               "/>
    <n v="225000"/>
  </r>
  <r>
    <x v="44"/>
    <s v="I250307009"/>
    <s v="Infrastructure Laying    -"/>
    <n v="42874175.359999999"/>
    <n v="23306777.620000001"/>
    <n v="4037466.86"/>
    <n v="27344244.48"/>
    <n v="15529930.880000001"/>
  </r>
  <r>
    <x v="44"/>
    <s v="I250307010"/>
    <s v="Cable Hauling    - (Aerial"/>
    <n v="23740711.079999998"/>
    <n v="1773480"/>
    <s v="               "/>
    <n v="1773480"/>
    <n v="21967231.079999998"/>
  </r>
  <r>
    <x v="44"/>
    <s v="I250307011"/>
    <s v="Building Attachments    -"/>
    <n v="71344696.799999997"/>
    <n v="311642"/>
    <s v="               "/>
    <n v="311642"/>
    <n v="71033054.799999997"/>
  </r>
  <r>
    <x v="44"/>
    <s v="I250307012"/>
    <s v="Tool Kit    - (Access)"/>
    <n v="375000"/>
    <n v="254080"/>
    <s v="               "/>
    <n v="254080"/>
    <n v="120920"/>
  </r>
  <r>
    <x v="44"/>
    <s v="I250307013"/>
    <s v="Tool Kit    - (Dev.)"/>
    <n v="240000"/>
    <s v="               "/>
    <s v="               "/>
    <s v="               "/>
    <n v="240000"/>
  </r>
  <r>
    <x v="44"/>
    <s v="I250307014"/>
    <s v="Cable prepartion Tools   -"/>
    <n v="450000"/>
    <s v="               "/>
    <s v="               "/>
    <s v="               "/>
    <n v="450000"/>
  </r>
  <r>
    <x v="44"/>
    <s v="I250307015"/>
    <s v="Splice Machine"/>
    <n v="2400000"/>
    <s v="               "/>
    <s v="               "/>
    <s v="               "/>
    <n v="2400000"/>
  </r>
  <r>
    <x v="44"/>
    <s v="I250307016"/>
    <s v="Cleavers"/>
    <n v="640000"/>
    <s v="               "/>
    <s v="               "/>
    <s v="               "/>
    <n v="640000"/>
  </r>
  <r>
    <x v="44"/>
    <s v="I250307017"/>
    <s v="VFLs"/>
    <n v="160000"/>
    <s v="               "/>
    <s v="               "/>
    <s v="               "/>
    <n v="160000"/>
  </r>
  <r>
    <x v="44"/>
    <s v="I250307018"/>
    <s v="OTDR   - For Core / FTTH b"/>
    <n v="5524999.9699999997"/>
    <s v="               "/>
    <s v="               "/>
    <s v="               "/>
    <n v="5524999.9699999997"/>
  </r>
  <r>
    <x v="44"/>
    <s v="I250307019"/>
    <s v="PON Power Mtr."/>
    <n v="960000"/>
    <s v="               "/>
    <s v="               "/>
    <s v="               "/>
    <n v="960000"/>
  </r>
  <r>
    <x v="44"/>
    <s v="I250307020"/>
    <s v="CATV Transmission Equipmen"/>
    <n v="2885000"/>
    <s v="               "/>
    <s v="               "/>
    <s v="               "/>
    <n v="2885000"/>
  </r>
  <r>
    <x v="44"/>
    <s v="I250326000"/>
    <s v="StormFiber Expansion – Ask"/>
    <n v="12898820.18"/>
    <n v="12944820.18"/>
    <s v="               "/>
    <n v="12944820.18"/>
    <s v="     46000.00-"/>
  </r>
  <r>
    <x v="45"/>
    <s v="I250326001"/>
    <s v="Cabinets &amp; Accessories   -"/>
    <n v="2162444.23"/>
    <n v="40763.5"/>
    <s v="               "/>
    <n v="40763.5"/>
    <n v="2121680.73"/>
  </r>
  <r>
    <x v="45"/>
    <s v="I250326002"/>
    <s v="Consumable &amp; Accessories"/>
    <n v="402150"/>
    <n v="123906.62"/>
    <s v="               "/>
    <n v="123906.62"/>
    <n v="278243.38"/>
  </r>
  <r>
    <x v="45"/>
    <s v="I250326003"/>
    <s v="Cables  - (Feeder  Access"/>
    <n v="2312990.0099999998"/>
    <n v="363906.79"/>
    <s v="               "/>
    <n v="363906.79"/>
    <n v="1949083.22"/>
  </r>
  <r>
    <x v="45"/>
    <s v="I250326004"/>
    <s v="Enclosures  - (Feeder  Acc"/>
    <n v="78263.38"/>
    <n v="19832.099999999999"/>
    <s v="               "/>
    <n v="19832.099999999999"/>
    <n v="58431.28"/>
  </r>
  <r>
    <x v="45"/>
    <s v="I250326005"/>
    <s v="Splitters - (Access &amp; Dist"/>
    <n v="557576.4"/>
    <n v="10090.969999999999"/>
    <s v="               "/>
    <n v="10090.969999999999"/>
    <n v="547485.43000000005"/>
  </r>
  <r>
    <x v="45"/>
    <s v="I250326006"/>
    <s v="Duct   - (HDPE / GI with C"/>
    <n v="3823847.48"/>
    <n v="4549.26"/>
    <s v="               "/>
    <n v="4549.26"/>
    <n v="3819298.22"/>
  </r>
  <r>
    <x v="45"/>
    <s v="I250326007"/>
    <s v="Handholes   - (HH / Chambe"/>
    <n v="1672000"/>
    <s v="               "/>
    <s v="               "/>
    <s v="               "/>
    <n v="1672000"/>
  </r>
  <r>
    <x v="45"/>
    <s v="I250326008"/>
    <s v="FDT Foundation"/>
    <n v="75000"/>
    <s v="               "/>
    <s v="               "/>
    <s v="               "/>
    <n v="75000"/>
  </r>
  <r>
    <x v="45"/>
    <s v="I250326009"/>
    <s v="Infrastructure Laying   -"/>
    <n v="440444.78"/>
    <s v="               "/>
    <s v="               "/>
    <s v="               "/>
    <n v="440444.78"/>
  </r>
  <r>
    <x v="45"/>
    <s v="I250326010"/>
    <s v="Cable Hauling   - (Aerial"/>
    <n v="971933.85"/>
    <s v="               "/>
    <s v="               "/>
    <s v="               "/>
    <n v="971933.85"/>
  </r>
  <r>
    <x v="45"/>
    <s v="I250326011"/>
    <s v="Building Attachments   - ("/>
    <n v="523000"/>
    <s v="               "/>
    <s v="               "/>
    <s v="               "/>
    <n v="523000"/>
  </r>
  <r>
    <x v="45"/>
    <s v="I250326012"/>
    <s v="Transportation   - (Vehicl"/>
    <n v="540000"/>
    <s v="               "/>
    <s v="               "/>
    <s v="               "/>
    <n v="540000"/>
  </r>
  <r>
    <x v="45"/>
    <s v="I250326013"/>
    <s v="Tool Kit   - (Access)"/>
    <n v="75000"/>
    <s v="               "/>
    <s v="               "/>
    <s v="               "/>
    <n v="75000"/>
  </r>
  <r>
    <x v="45"/>
    <s v="I250326014"/>
    <s v="Cleavers"/>
    <n v="80000"/>
    <s v="               "/>
    <s v="               "/>
    <s v="               "/>
    <n v="80000"/>
  </r>
  <r>
    <x v="45"/>
    <s v="I250326015"/>
    <s v="VFLs"/>
    <n v="20000"/>
    <s v="               "/>
    <s v="               "/>
    <s v="               "/>
    <n v="20000"/>
  </r>
  <r>
    <x v="45"/>
    <s v="I250326016"/>
    <s v="PON Power Mtr."/>
    <n v="120000"/>
    <s v="               "/>
    <s v="               "/>
    <s v="               "/>
    <n v="120000"/>
  </r>
  <r>
    <x v="45"/>
    <s v="I250326017"/>
    <s v="PON Card"/>
    <n v="695375"/>
    <s v="               "/>
    <s v="               "/>
    <s v="               "/>
    <n v="695375"/>
  </r>
  <r>
    <x v="45"/>
    <s v="I250326018"/>
    <s v="Carry"/>
    <n v="2500000"/>
    <s v="               "/>
    <s v="               "/>
    <s v="               "/>
    <n v="2500000"/>
  </r>
  <r>
    <x v="45"/>
    <s v="I250327000"/>
    <s v="StormFiber Expansion – Dev"/>
    <n v="29427064.359999999"/>
    <n v="29427064.359999999"/>
    <s v="               "/>
    <n v="29427064.359999999"/>
    <s v="               "/>
  </r>
  <r>
    <x v="46"/>
    <s v="I250327001"/>
    <s v="Cabinets &amp; Accessories   -"/>
    <n v="39408342.710000001"/>
    <n v="1149530.83"/>
    <s v="               "/>
    <n v="1149530.83"/>
    <n v="38258811.880000003"/>
  </r>
  <r>
    <x v="46"/>
    <s v="I250327002"/>
    <s v="Consumable &amp; Accessories"/>
    <n v="7294700"/>
    <n v="21300.92"/>
    <s v="               "/>
    <n v="21300.92"/>
    <n v="7273399.0800000001"/>
  </r>
  <r>
    <x v="46"/>
    <s v="I250327003"/>
    <s v="Cables  - (Feeder  Access"/>
    <n v="33848033.659999996"/>
    <n v="2951833.32"/>
    <s v="               "/>
    <n v="2951833.32"/>
    <n v="30896200.34"/>
  </r>
  <r>
    <x v="46"/>
    <s v="I250327004"/>
    <s v="Enclosures  - (Feeder  Acc"/>
    <n v="4960090.4400000004"/>
    <n v="16277.45"/>
    <s v="               "/>
    <n v="16277.45"/>
    <n v="4943812.99"/>
  </r>
  <r>
    <x v="46"/>
    <s v="I250327005"/>
    <s v="Splitters - (Access &amp; Dist"/>
    <n v="14135870.99"/>
    <n v="156461.71"/>
    <s v="               "/>
    <n v="156461.71"/>
    <n v="13979409.279999999"/>
  </r>
  <r>
    <x v="46"/>
    <s v="I250327006"/>
    <s v="Duct   - (HDPE / GI with C"/>
    <n v="123429636.41"/>
    <n v="2873524.88"/>
    <s v="               "/>
    <n v="2873524.88"/>
    <n v="120556111.53"/>
  </r>
  <r>
    <x v="46"/>
    <s v="I250327007"/>
    <s v="Handholes   - (HH / Chambe"/>
    <n v="45228000"/>
    <n v="55500"/>
    <s v="               "/>
    <n v="55500"/>
    <n v="45172500"/>
  </r>
  <r>
    <x v="46"/>
    <s v="I250327008"/>
    <s v="FDT Foundation"/>
    <n v="265275.81"/>
    <s v="               "/>
    <s v="               "/>
    <s v="               "/>
    <n v="265275.81"/>
  </r>
  <r>
    <x v="46"/>
    <s v="I250327009"/>
    <s v="Infrastructure Laying   -"/>
    <n v="174983237"/>
    <n v="9113250.4800000004"/>
    <n v="40263277.829999998"/>
    <n v="49376528.310000002"/>
    <n v="125606708.69"/>
  </r>
  <r>
    <x v="46"/>
    <s v="I250327010"/>
    <s v="Cable Hauling   - (Aerial"/>
    <n v="8552208.8699999992"/>
    <n v="590000"/>
    <s v="               "/>
    <n v="590000"/>
    <n v="7962208.8700000001"/>
  </r>
  <r>
    <x v="46"/>
    <s v="I250327011"/>
    <s v="Building Attachments   - ("/>
    <n v="40862250"/>
    <n v="1058280"/>
    <s v="               "/>
    <n v="1058280"/>
    <n v="39803970"/>
  </r>
  <r>
    <x v="46"/>
    <s v="I250327012"/>
    <s v="Transportation   - (Vehicl"/>
    <n v="8075000"/>
    <s v="               "/>
    <s v="               "/>
    <s v="               "/>
    <n v="8075000"/>
  </r>
  <r>
    <x v="46"/>
    <s v="I250327013"/>
    <s v="Tool Kit    - (Access)"/>
    <n v="450000"/>
    <s v="               "/>
    <s v="               "/>
    <s v="               "/>
    <n v="450000"/>
  </r>
  <r>
    <x v="46"/>
    <s v="I250327014"/>
    <s v="Tool Kit    - (Dev.)"/>
    <n v="480000"/>
    <s v="               "/>
    <s v="               "/>
    <s v="               "/>
    <n v="480000"/>
  </r>
  <r>
    <x v="46"/>
    <s v="I250327015"/>
    <s v="Cable prepartion Tools  -"/>
    <n v="900000"/>
    <s v="               "/>
    <s v="               "/>
    <s v="               "/>
    <n v="900000"/>
  </r>
  <r>
    <x v="46"/>
    <s v="I250327016"/>
    <s v="Splice Machine"/>
    <n v="3200000"/>
    <n v="751924.86"/>
    <s v="               "/>
    <n v="751924.86"/>
    <n v="2448075.14"/>
  </r>
  <r>
    <x v="46"/>
    <s v="I250327017"/>
    <s v="Cleavers"/>
    <n v="480000"/>
    <s v="               "/>
    <s v="               "/>
    <s v="               "/>
    <n v="480000"/>
  </r>
  <r>
    <x v="46"/>
    <s v="I250327018"/>
    <s v="VFLs"/>
    <n v="240000"/>
    <s v="               "/>
    <s v="               "/>
    <s v="               "/>
    <n v="240000"/>
  </r>
  <r>
    <x v="46"/>
    <s v="I250327019"/>
    <s v="PON Power Mtr."/>
    <n v="1440000"/>
    <s v="               "/>
    <s v="               "/>
    <s v="               "/>
    <n v="1440000"/>
  </r>
  <r>
    <x v="46"/>
    <s v="I250327020"/>
    <s v="CATV Transmission Equipmen"/>
    <n v="3908007.5"/>
    <s v="               "/>
    <s v="               "/>
    <s v="               "/>
    <n v="3908007.5"/>
  </r>
  <r>
    <x v="46"/>
    <s v="I250327021"/>
    <s v="OLT"/>
    <n v="1947050"/>
    <s v="               "/>
    <s v="               "/>
    <s v="               "/>
    <n v="1947050"/>
  </r>
  <r>
    <x v="46"/>
    <s v="I250327022"/>
    <s v="PON Cards"/>
    <n v="9735250"/>
    <s v="               "/>
    <s v="               "/>
    <s v="               "/>
    <n v="9735250"/>
  </r>
  <r>
    <x v="46"/>
    <s v="I250327023"/>
    <s v="Switch"/>
    <n v="834450"/>
    <s v="               "/>
    <s v="               "/>
    <s v="               "/>
    <n v="834450"/>
  </r>
  <r>
    <x v="46"/>
    <s v="I250327024"/>
    <s v="Uplink SFPs for POP connec"/>
    <n v="72597.149999999994"/>
    <s v="               "/>
    <s v="               "/>
    <s v="               "/>
    <n v="72597.149999999994"/>
  </r>
  <r>
    <x v="46"/>
    <s v="I250327025"/>
    <s v="OLT connectivity SFPs Mult"/>
    <n v="24199.05"/>
    <n v="16081.75"/>
    <s v="               "/>
    <n v="16081.75"/>
    <n v="8117.3"/>
  </r>
  <r>
    <x v="46"/>
    <s v="I250327026"/>
    <s v="Carry"/>
    <n v="10000000"/>
    <s v="               "/>
    <s v="               "/>
    <s v="               "/>
    <n v="10000000"/>
  </r>
  <r>
    <x v="46"/>
    <s v="I250327027"/>
    <s v="Bolan"/>
    <n v="3600000"/>
    <s v="               "/>
    <s v="               "/>
    <s v="               "/>
    <n v="3600000"/>
  </r>
  <r>
    <x v="46"/>
    <s v="I250374001"/>
    <s v="Cabinets &amp; Accessories   -"/>
    <n v="243000"/>
    <s v="               "/>
    <s v="               "/>
    <s v="               "/>
    <n v="243000"/>
  </r>
  <r>
    <x v="47"/>
    <s v="I250374002"/>
    <s v="Consumable &amp; Accessories"/>
    <n v="20430"/>
    <s v="               "/>
    <s v="               "/>
    <s v="               "/>
    <n v="20430"/>
  </r>
  <r>
    <x v="47"/>
    <s v="I250374003"/>
    <s v="Cables   - (Feeder  Access"/>
    <n v="614999.69999999995"/>
    <s v="               "/>
    <s v="               "/>
    <s v="               "/>
    <n v="614999.69999999995"/>
  </r>
  <r>
    <x v="47"/>
    <s v="I250374004"/>
    <s v="Enclosures   - (Feeder  Ac"/>
    <n v="17500"/>
    <s v="               "/>
    <s v="               "/>
    <s v="               "/>
    <n v="17500"/>
  </r>
  <r>
    <x v="47"/>
    <s v="I250374005"/>
    <s v="Splitters  - (Access &amp; Dis"/>
    <n v="135000"/>
    <s v="               "/>
    <s v="               "/>
    <s v="               "/>
    <n v="135000"/>
  </r>
  <r>
    <x v="47"/>
    <s v="I250374006"/>
    <s v="Cable Hauling    - (Aeria"/>
    <n v="434000"/>
    <s v="               "/>
    <s v="               "/>
    <s v="               "/>
    <n v="434000"/>
  </r>
  <r>
    <x v="47"/>
    <s v="I250375001"/>
    <s v="Cabinets &amp; Accessories   -"/>
    <n v="6827000"/>
    <s v="               "/>
    <s v="               "/>
    <s v="               "/>
    <n v="6827000"/>
  </r>
  <r>
    <x v="48"/>
    <s v="I250375002"/>
    <s v="Consumable &amp; Accessories"/>
    <n v="1344100"/>
    <s v="               "/>
    <s v="               "/>
    <s v="               "/>
    <n v="1344100"/>
  </r>
  <r>
    <x v="48"/>
    <s v="I250375003"/>
    <s v="Cables   - (Feeder  Access"/>
    <n v="8369153.5999999996"/>
    <s v="               "/>
    <s v="               "/>
    <s v="               "/>
    <n v="8369153.5999999996"/>
  </r>
  <r>
    <x v="48"/>
    <s v="I250375004"/>
    <s v="Enclosures   - (Feeder  Ac"/>
    <n v="805800"/>
    <s v="               "/>
    <s v="               "/>
    <s v="               "/>
    <n v="805800"/>
  </r>
  <r>
    <x v="48"/>
    <s v="I250375005"/>
    <s v="Splitters  - (Access &amp; Dis"/>
    <n v="2413432.73"/>
    <s v="               "/>
    <s v="               "/>
    <s v="               "/>
    <n v="2413432.73"/>
  </r>
  <r>
    <x v="48"/>
    <s v="I250375006"/>
    <s v="Duct    - (HDPE / GI with"/>
    <n v="12879222.65"/>
    <s v="               "/>
    <s v="               "/>
    <s v="               "/>
    <n v="12879222.65"/>
  </r>
  <r>
    <x v="48"/>
    <s v="I250375007"/>
    <s v="Handholes    - (HH / Chamb"/>
    <n v="2214000"/>
    <s v="               "/>
    <s v="               "/>
    <s v="               "/>
    <n v="2214000"/>
  </r>
  <r>
    <x v="48"/>
    <s v="I250375008"/>
    <s v="FDT Foundation"/>
    <n v="125000"/>
    <s v="               "/>
    <s v="               "/>
    <s v="               "/>
    <n v="125000"/>
  </r>
  <r>
    <x v="48"/>
    <s v="I250375009"/>
    <s v="Infrastructure Laying    -"/>
    <n v="16493059.73"/>
    <n v="11893750"/>
    <n v="640000"/>
    <n v="12533750"/>
    <n v="3959309.73"/>
  </r>
  <r>
    <x v="48"/>
    <s v="I250375010"/>
    <s v="Cable Hauling    - (Aerial"/>
    <n v="2698989.71"/>
    <s v="               "/>
    <s v="               "/>
    <s v="               "/>
    <n v="2698989.71"/>
  </r>
  <r>
    <x v="48"/>
    <s v="I250375011"/>
    <s v="Building Attachments    -"/>
    <n v="2618000"/>
    <s v="               "/>
    <s v="               "/>
    <s v="               "/>
    <n v="2618000"/>
  </r>
  <r>
    <x v="48"/>
    <s v="I250375012"/>
    <s v="Transportation    - (Vehic"/>
    <n v="750000"/>
    <s v="               "/>
    <s v="               "/>
    <s v="               "/>
    <n v="750000"/>
  </r>
  <r>
    <x v="48"/>
    <s v="I250375013"/>
    <s v="Tool Kit    - (Access)"/>
    <n v="225000"/>
    <s v="               "/>
    <s v="               "/>
    <s v="               "/>
    <n v="225000"/>
  </r>
  <r>
    <x v="48"/>
    <s v="I250375014"/>
    <s v="Tool Kit    - (Dev.)"/>
    <n v="50000"/>
    <s v="               "/>
    <s v="               "/>
    <s v="               "/>
    <n v="50000"/>
  </r>
  <r>
    <x v="48"/>
    <s v="I250375015"/>
    <s v="Cable preparation Tools"/>
    <n v="150000"/>
    <s v="               "/>
    <s v="               "/>
    <s v="               "/>
    <n v="150000"/>
  </r>
  <r>
    <x v="48"/>
    <s v="I250375016"/>
    <s v="Splice Machine"/>
    <n v="800000"/>
    <s v="               "/>
    <s v="               "/>
    <s v="               "/>
    <n v="800000"/>
  </r>
  <r>
    <x v="48"/>
    <s v="I250375017"/>
    <s v="Cleavers"/>
    <n v="160000"/>
    <s v="               "/>
    <s v="               "/>
    <s v="               "/>
    <n v="160000"/>
  </r>
  <r>
    <x v="48"/>
    <s v="I250375018"/>
    <s v="VFLs"/>
    <n v="60000"/>
    <s v="               "/>
    <s v="               "/>
    <s v="               "/>
    <n v="60000"/>
  </r>
  <r>
    <x v="48"/>
    <s v="I250375019"/>
    <s v="PON Power Mtr."/>
    <n v="360000"/>
    <s v="               "/>
    <s v="               "/>
    <s v="               "/>
    <n v="360000"/>
  </r>
  <r>
    <x v="48"/>
    <s v="I250375020"/>
    <s v="EDFA"/>
    <n v="945200"/>
    <n v="894755.6"/>
    <s v="               "/>
    <n v="894755.6"/>
    <n v="50444.4"/>
  </r>
  <r>
    <x v="48"/>
    <s v="I250375021"/>
    <s v="PON Cards"/>
    <n v="2502000"/>
    <s v="               "/>
    <s v="               "/>
    <s v="               "/>
    <n v="2502000"/>
  </r>
  <r>
    <x v="48"/>
    <s v="I250375022"/>
    <s v="Bolan"/>
    <n v="5000000"/>
    <s v="               "/>
    <s v="               "/>
    <s v="               "/>
    <n v="5000000"/>
  </r>
  <r>
    <x v="48"/>
    <s v="I250376001"/>
    <s v="Cabinets &amp; Accessories   -"/>
    <n v="35065000"/>
    <n v="1074919.55"/>
    <s v="               "/>
    <n v="1074919.55"/>
    <n v="33990080.450000003"/>
  </r>
  <r>
    <x v="49"/>
    <s v="I250376002"/>
    <s v="Consumable &amp; Accessories"/>
    <n v="6908300"/>
    <n v="74032.38"/>
    <s v="               "/>
    <n v="74032.38"/>
    <n v="6834267.6200000001"/>
  </r>
  <r>
    <x v="49"/>
    <s v="I250376003"/>
    <s v="Cables   - (Feeder  Access"/>
    <n v="68660060.349999994"/>
    <n v="870328.95"/>
    <s v="               "/>
    <n v="870328.95"/>
    <n v="67789731.400000006"/>
  </r>
  <r>
    <x v="49"/>
    <s v="I250376004"/>
    <s v="Enclosures   - (Feeder  Ac"/>
    <n v="6240400"/>
    <n v="304636.82"/>
    <s v="               "/>
    <n v="304636.82"/>
    <n v="5935763.1799999997"/>
  </r>
  <r>
    <x v="49"/>
    <s v="I250376005"/>
    <s v="Splitters  - (Access &amp; Dis"/>
    <n v="15112710"/>
    <n v="648487.39"/>
    <s v="               "/>
    <n v="648487.39"/>
    <n v="14464222.609999999"/>
  </r>
  <r>
    <x v="49"/>
    <s v="I250376006"/>
    <s v="Duct    - (HDPE / GI with"/>
    <n v="140414796.34"/>
    <n v="53092.08"/>
    <s v="               "/>
    <n v="53092.08"/>
    <n v="140361704.25999999"/>
  </r>
  <r>
    <x v="49"/>
    <s v="I250376007"/>
    <s v="Handholes    - (HH / Chamb"/>
    <n v="31272000"/>
    <n v="374500"/>
    <n v="462500"/>
    <n v="837000"/>
    <n v="30435000"/>
  </r>
  <r>
    <x v="49"/>
    <s v="I250376008"/>
    <s v="FDT Foundation"/>
    <n v="450000"/>
    <s v="               "/>
    <s v="               "/>
    <s v="               "/>
    <n v="450000"/>
  </r>
  <r>
    <x v="49"/>
    <s v="I250376009"/>
    <s v="Infrastructure Laying    -"/>
    <n v="200056203.18000001"/>
    <n v="28087535"/>
    <n v="1660540"/>
    <n v="29748075"/>
    <n v="170308128.18000001"/>
  </r>
  <r>
    <x v="49"/>
    <s v="I250376010"/>
    <s v="Cable Hauling    - (Aerial"/>
    <n v="19360681.059999999"/>
    <n v="26160"/>
    <n v="9000"/>
    <n v="35160"/>
    <n v="19325521.059999999"/>
  </r>
  <r>
    <x v="49"/>
    <s v="I250376011"/>
    <s v="Building Attachments    -"/>
    <n v="17159000"/>
    <n v="44000"/>
    <n v="4200"/>
    <n v="48200"/>
    <n v="17110800"/>
  </r>
  <r>
    <x v="49"/>
    <s v="I250376012"/>
    <s v="Transportation    - (Vehic"/>
    <n v="2712500"/>
    <s v="               "/>
    <s v="               "/>
    <s v="               "/>
    <n v="2712500"/>
  </r>
  <r>
    <x v="49"/>
    <s v="I250376013"/>
    <s v="Tool Kit    - (Access)"/>
    <n v="1125000"/>
    <n v="328780"/>
    <s v="               "/>
    <n v="328780"/>
    <n v="796220"/>
  </r>
  <r>
    <x v="49"/>
    <s v="I250376014"/>
    <s v="Tool Kit    - (Dev.)"/>
    <n v="300000"/>
    <s v="               "/>
    <s v="               "/>
    <s v="               "/>
    <n v="300000"/>
  </r>
  <r>
    <x v="49"/>
    <s v="I250376015"/>
    <s v="Cable preparation Tools"/>
    <n v="900000"/>
    <s v="               "/>
    <s v="               "/>
    <s v="               "/>
    <n v="900000"/>
  </r>
  <r>
    <x v="49"/>
    <s v="I250376016"/>
    <s v="Splice Machine"/>
    <n v="4800000"/>
    <n v="737898"/>
    <s v="               "/>
    <n v="737898"/>
    <n v="4062102"/>
  </r>
  <r>
    <x v="49"/>
    <s v="I250376017"/>
    <s v="Cleavers"/>
    <n v="1200000"/>
    <s v="               "/>
    <s v="               "/>
    <s v="               "/>
    <n v="1200000"/>
  </r>
  <r>
    <x v="49"/>
    <s v="I250376018"/>
    <s v="VFLs"/>
    <n v="420000"/>
    <s v="               "/>
    <s v="               "/>
    <s v="               "/>
    <n v="420000"/>
  </r>
  <r>
    <x v="49"/>
    <s v="I250376019"/>
    <s v="OTDR   - For Core / FTTH b"/>
    <n v="4350000"/>
    <s v="               "/>
    <s v="               "/>
    <s v="               "/>
    <n v="4350000"/>
  </r>
  <r>
    <x v="49"/>
    <s v="I250376020"/>
    <s v="PON Power Mtr."/>
    <n v="2520000"/>
    <s v="               "/>
    <s v="               "/>
    <s v="               "/>
    <n v="2520000"/>
  </r>
  <r>
    <x v="49"/>
    <s v="I250376021"/>
    <s v="CATV Transmission Equipmen"/>
    <n v="5031800"/>
    <s v="               "/>
    <s v="               "/>
    <s v="               "/>
    <n v="5031800"/>
  </r>
  <r>
    <x v="49"/>
    <s v="I250376022"/>
    <s v="OLT"/>
    <n v="1946000"/>
    <s v="               "/>
    <s v="               "/>
    <s v="               "/>
    <n v="1946000"/>
  </r>
  <r>
    <x v="49"/>
    <s v="I250376023"/>
    <s v="PON Cards"/>
    <n v="12510000"/>
    <s v="               "/>
    <s v="               "/>
    <s v="               "/>
    <n v="12510000"/>
  </r>
  <r>
    <x v="49"/>
    <s v="I250376024"/>
    <s v="Switch"/>
    <n v="834000"/>
    <s v="               "/>
    <s v="               "/>
    <s v="               "/>
    <n v="834000"/>
  </r>
  <r>
    <x v="49"/>
    <s v="I250376025"/>
    <s v="OLT connectivity SFPs Mult"/>
    <n v="32248"/>
    <n v="30773.26"/>
    <s v="               "/>
    <n v="30773.26"/>
    <n v="1474.74"/>
  </r>
  <r>
    <x v="49"/>
    <s v="I250376026"/>
    <s v="Uplink SFPs for POP connec"/>
    <n v="96744"/>
    <s v="               "/>
    <s v="               "/>
    <s v="               "/>
    <n v="96744"/>
  </r>
  <r>
    <x v="49"/>
    <s v="I250376027"/>
    <s v="Carry"/>
    <n v="6000000"/>
    <s v="               "/>
    <s v="               "/>
    <s v="               "/>
    <n v="6000000"/>
  </r>
  <r>
    <x v="49"/>
    <s v="I250376028"/>
    <s v="Bolan"/>
    <n v="10000000"/>
    <s v="               "/>
    <s v="               "/>
    <s v="               "/>
    <n v="10000000"/>
  </r>
  <r>
    <x v="49"/>
    <s v="I250377000"/>
    <s v="StormFiber Expansion – New"/>
    <n v="41030648.340000004"/>
    <n v="41030648.340000004"/>
    <s v="               "/>
    <n v="41030648.340000004"/>
    <s v="               "/>
  </r>
  <r>
    <x v="50"/>
    <s v="I250377001"/>
    <s v="Cabinets &amp; Accessories   -"/>
    <n v="18588920.440000001"/>
    <n v="542110.93000000005"/>
    <s v="               "/>
    <n v="542110.93000000005"/>
    <n v="18046809.510000002"/>
  </r>
  <r>
    <x v="50"/>
    <s v="I250377002"/>
    <s v="Consumable &amp; Accessories"/>
    <n v="4130700"/>
    <n v="1598265.73"/>
    <s v="               "/>
    <n v="1598265.73"/>
    <n v="2532434.27"/>
  </r>
  <r>
    <x v="50"/>
    <s v="I250377003"/>
    <s v="Cables   - (Feeder  Access"/>
    <n v="30413868.399999999"/>
    <n v="6261087.4900000002"/>
    <s v="               "/>
    <n v="6261087.4900000002"/>
    <n v="24152780.91"/>
  </r>
  <r>
    <x v="50"/>
    <s v="I250377004"/>
    <s v="Enclosures   - (Feeder  Ac"/>
    <n v="2682938.79"/>
    <n v="62808.53"/>
    <s v="               "/>
    <n v="62808.53"/>
    <n v="2620130.2599999998"/>
  </r>
  <r>
    <x v="50"/>
    <s v="I250377005"/>
    <s v="Splitters  - (Access &amp; Dis"/>
    <n v="6789809.71"/>
    <n v="105858.88"/>
    <s v="               "/>
    <n v="105858.88"/>
    <n v="6683950.8300000001"/>
  </r>
  <r>
    <x v="50"/>
    <s v="I250377006"/>
    <s v="Duct    - (HDPE / GI with"/>
    <n v="34974948.350000001"/>
    <n v="372387.37"/>
    <s v="               "/>
    <n v="372387.37"/>
    <n v="34602560.979999997"/>
  </r>
  <r>
    <x v="50"/>
    <s v="I250377007"/>
    <s v="Handholes    - (HH / Chamb"/>
    <n v="6700000"/>
    <s v="               "/>
    <s v="               "/>
    <s v="               "/>
    <n v="6700000"/>
  </r>
  <r>
    <x v="50"/>
    <s v="I250377008"/>
    <s v="Poles"/>
    <n v="1720000"/>
    <s v="               "/>
    <n v="120000"/>
    <n v="120000"/>
    <n v="1600000"/>
  </r>
  <r>
    <x v="50"/>
    <s v="I250377009"/>
    <s v="FDT Foundation"/>
    <n v="400000"/>
    <s v="               "/>
    <s v="               "/>
    <s v="               "/>
    <n v="400000"/>
  </r>
  <r>
    <x v="50"/>
    <s v="I250377010"/>
    <s v="Infrastructure Laying    -"/>
    <n v="47296436"/>
    <n v="20000"/>
    <n v="6650000"/>
    <n v="6670000"/>
    <n v="40626436"/>
  </r>
  <r>
    <x v="50"/>
    <s v="I250377011"/>
    <s v="Cable Hauling    - (Aerial"/>
    <n v="9665724.5700000003"/>
    <s v="               "/>
    <s v="               "/>
    <s v="               "/>
    <n v="9665724.5700000003"/>
  </r>
  <r>
    <x v="50"/>
    <s v="I250377012"/>
    <s v="Building Attachments    -"/>
    <n v="1666500"/>
    <s v="               "/>
    <s v="               "/>
    <s v="               "/>
    <n v="1666500"/>
  </r>
  <r>
    <x v="50"/>
    <s v="I250377013"/>
    <s v="Transportation    - (Vehic"/>
    <n v="4775000"/>
    <s v="               "/>
    <s v="               "/>
    <s v="               "/>
    <n v="4775000"/>
  </r>
  <r>
    <x v="50"/>
    <s v="I250377014"/>
    <s v="Tool Kit    - (Access)"/>
    <n v="375000"/>
    <n v="344214.98"/>
    <s v="               "/>
    <n v="344214.98"/>
    <n v="30785.02"/>
  </r>
  <r>
    <x v="50"/>
    <s v="I250377015"/>
    <s v="Tool Kit    - (Dev.)"/>
    <n v="150000"/>
    <s v="               "/>
    <s v="               "/>
    <s v="               "/>
    <n v="150000"/>
  </r>
  <r>
    <x v="50"/>
    <s v="I250377016"/>
    <s v="Cable preparation Tools"/>
    <n v="450000"/>
    <n v="3124.98"/>
    <s v="               "/>
    <n v="3124.98"/>
    <n v="446875.02"/>
  </r>
  <r>
    <x v="50"/>
    <s v="I250377017"/>
    <s v="Splice Machine"/>
    <n v="2400000"/>
    <n v="3585.05"/>
    <s v="               "/>
    <n v="3585.05"/>
    <n v="2396414.9500000002"/>
  </r>
  <r>
    <x v="50"/>
    <s v="I250377018"/>
    <s v="Cleavers"/>
    <n v="400000"/>
    <n v="57000"/>
    <s v="               "/>
    <n v="57000"/>
    <n v="343000"/>
  </r>
  <r>
    <x v="50"/>
    <s v="I250377019"/>
    <s v="VFLs"/>
    <n v="160000"/>
    <s v="               "/>
    <s v="               "/>
    <s v="               "/>
    <n v="160000"/>
  </r>
  <r>
    <x v="50"/>
    <s v="I250377020"/>
    <s v="OTDR  - For Core / FTTH bo"/>
    <n v="750000"/>
    <n v="365000"/>
    <s v="               "/>
    <n v="365000"/>
    <n v="385000"/>
  </r>
  <r>
    <x v="50"/>
    <s v="I250377021"/>
    <s v="PON Power Mtr."/>
    <n v="960000"/>
    <s v="               "/>
    <s v="               "/>
    <s v="               "/>
    <n v="960000"/>
  </r>
  <r>
    <x v="50"/>
    <s v="I250377022"/>
    <s v="CATV Transmission Equipmen"/>
    <n v="3141400"/>
    <n v="920190.14"/>
    <s v="               "/>
    <n v="920190.14"/>
    <n v="2221209.86"/>
  </r>
  <r>
    <x v="50"/>
    <s v="I250377023"/>
    <s v="PON Cards"/>
    <n v="4170000"/>
    <s v="               "/>
    <s v="               "/>
    <s v="               "/>
    <n v="4170000"/>
  </r>
  <r>
    <x v="50"/>
    <s v="I250377024"/>
    <s v="Carry"/>
    <n v="6000000"/>
    <s v="               "/>
    <s v="               "/>
    <s v="               "/>
    <n v="6000000"/>
  </r>
  <r>
    <x v="50"/>
    <s v="I250377025"/>
    <s v="Bolan"/>
    <n v="5000000"/>
    <s v="               "/>
    <s v="               "/>
    <s v="               "/>
    <n v="5000000"/>
  </r>
  <r>
    <x v="50"/>
    <s v="I250378001"/>
    <s v="Cabinets &amp; Accessories   -"/>
    <n v="10610000"/>
    <n v="2106106.21"/>
    <s v="               "/>
    <n v="2106106.21"/>
    <n v="8503893.7899999991"/>
  </r>
  <r>
    <x v="51"/>
    <s v="I250378002"/>
    <s v="Consumable &amp; Accessories"/>
    <n v="2184500"/>
    <s v="               "/>
    <s v="               "/>
    <s v="               "/>
    <n v="2184500"/>
  </r>
  <r>
    <x v="51"/>
    <s v="I250378003"/>
    <s v="Cables   - (Feeder  Access"/>
    <n v="18405651.920000002"/>
    <n v="3881631.69"/>
    <s v="               "/>
    <n v="3881631.69"/>
    <n v="14524020.23"/>
  </r>
  <r>
    <x v="51"/>
    <s v="I250378004"/>
    <s v="Enclosures   - (Feeder  Ac"/>
    <n v="1227800"/>
    <s v="               "/>
    <s v="               "/>
    <s v="               "/>
    <n v="1227800"/>
  </r>
  <r>
    <x v="51"/>
    <s v="I250378005"/>
    <s v="Splitters  - (Access &amp; Dis"/>
    <n v="1575600"/>
    <s v="               "/>
    <s v="               "/>
    <s v="               "/>
    <n v="1575600"/>
  </r>
  <r>
    <x v="51"/>
    <s v="I250378006"/>
    <s v="Duct    - (HDPE / GI with"/>
    <n v="31695408.899999999"/>
    <n v="8207480.2300000004"/>
    <s v="               "/>
    <n v="8207480.2300000004"/>
    <n v="23487928.670000002"/>
  </r>
  <r>
    <x v="51"/>
    <s v="I250378007"/>
    <s v="Handholes    - (HH / Chamb"/>
    <n v="4680000"/>
    <s v="               "/>
    <s v="               "/>
    <s v="               "/>
    <n v="4680000"/>
  </r>
  <r>
    <x v="51"/>
    <s v="I250378008"/>
    <s v="FDT Foundation"/>
    <n v="200000"/>
    <n v="116702.26"/>
    <s v="               "/>
    <n v="116702.26"/>
    <n v="83297.740000000005"/>
  </r>
  <r>
    <x v="51"/>
    <s v="I250378009"/>
    <s v="Infrastructure Laying    -"/>
    <n v="32354991.370000001"/>
    <n v="2250000"/>
    <s v="               "/>
    <n v="2250000"/>
    <n v="30104991.370000001"/>
  </r>
  <r>
    <x v="51"/>
    <s v="I250378010"/>
    <s v="Cable Hauling    - (Aerial"/>
    <n v="3451847.36"/>
    <n v="22200"/>
    <s v="               "/>
    <n v="22200"/>
    <n v="3429647.36"/>
  </r>
  <r>
    <x v="51"/>
    <s v="I250378011"/>
    <s v="Building Attachments    -"/>
    <n v="980000"/>
    <s v="               "/>
    <s v="               "/>
    <s v="               "/>
    <n v="980000"/>
  </r>
  <r>
    <x v="51"/>
    <s v="I250378012"/>
    <s v="Transportation    - (Vehic"/>
    <n v="750000"/>
    <s v="               "/>
    <s v="               "/>
    <s v="               "/>
    <n v="750000"/>
  </r>
  <r>
    <x v="51"/>
    <s v="I250378013"/>
    <s v="Tool Kit    - (Access)"/>
    <n v="375000"/>
    <n v="317120"/>
    <s v="               "/>
    <n v="317120"/>
    <n v="57880"/>
  </r>
  <r>
    <x v="51"/>
    <s v="I250378014"/>
    <s v="Tool Kit    - (Dev.)"/>
    <n v="160000"/>
    <s v="               "/>
    <s v="               "/>
    <s v="               "/>
    <n v="160000"/>
  </r>
  <r>
    <x v="51"/>
    <s v="I250378015"/>
    <s v="Cable preparation Tools"/>
    <n v="300000"/>
    <s v="               "/>
    <s v="               "/>
    <s v="               "/>
    <n v="300000"/>
  </r>
  <r>
    <x v="51"/>
    <s v="I250378016"/>
    <s v="Splice Machine"/>
    <n v="1600000"/>
    <s v="               "/>
    <s v="               "/>
    <s v="               "/>
    <n v="1600000"/>
  </r>
  <r>
    <x v="51"/>
    <s v="I250378017"/>
    <s v="Cleavers"/>
    <n v="480000"/>
    <n v="40187.49"/>
    <s v="               "/>
    <n v="40187.49"/>
    <n v="439812.51"/>
  </r>
  <r>
    <x v="51"/>
    <s v="I250378018"/>
    <s v="VFLs"/>
    <n v="120000"/>
    <s v="               "/>
    <s v="               "/>
    <s v="               "/>
    <n v="120000"/>
  </r>
  <r>
    <x v="51"/>
    <s v="I250378019"/>
    <s v="OTDR  - For Core / FTTH bo"/>
    <n v="750000"/>
    <n v="365000"/>
    <s v="               "/>
    <n v="365000"/>
    <n v="385000"/>
  </r>
  <r>
    <x v="51"/>
    <s v="I250378020"/>
    <s v="PON Power Mtr."/>
    <n v="960000"/>
    <s v="               "/>
    <s v="               "/>
    <s v="               "/>
    <n v="960000"/>
  </r>
  <r>
    <x v="51"/>
    <s v="I250378021"/>
    <s v="CATV Transmission Equipmen"/>
    <n v="3141400"/>
    <s v="               "/>
    <s v="               "/>
    <s v="               "/>
    <n v="3141400"/>
  </r>
  <r>
    <x v="51"/>
    <s v="I250378022"/>
    <s v="PON Cards"/>
    <n v="4170000"/>
    <s v="               "/>
    <s v="               "/>
    <s v="               "/>
    <n v="4170000"/>
  </r>
  <r>
    <x v="51"/>
    <s v="I250378023"/>
    <s v="Carry"/>
    <n v="6000000"/>
    <s v="               "/>
    <s v="               "/>
    <s v="               "/>
    <n v="6000000"/>
  </r>
  <r>
    <x v="51"/>
    <s v="I250378024"/>
    <s v="Bolan"/>
    <n v="5000000"/>
    <s v="               "/>
    <s v="               "/>
    <s v="               "/>
    <n v="5000000"/>
  </r>
  <r>
    <x v="51"/>
    <s v="I250379001"/>
    <s v="Cabinets &amp; Accessories   -"/>
    <n v="3866000"/>
    <s v="               "/>
    <s v="               "/>
    <s v="               "/>
    <n v="3866000"/>
  </r>
  <r>
    <x v="52"/>
    <s v="I250379002"/>
    <s v="Consumable &amp; Accessories"/>
    <n v="728850"/>
    <s v="               "/>
    <s v="               "/>
    <s v="               "/>
    <n v="728850"/>
  </r>
  <r>
    <x v="52"/>
    <s v="I250379003"/>
    <s v="Cables   - (Feeder  Access"/>
    <n v="7640501.8200000003"/>
    <s v="               "/>
    <s v="               "/>
    <s v="               "/>
    <n v="7640501.8200000003"/>
  </r>
  <r>
    <x v="52"/>
    <s v="I250379004"/>
    <s v="Enclosures   - (Feeder  Ac"/>
    <n v="557900"/>
    <s v="               "/>
    <s v="               "/>
    <s v="               "/>
    <n v="557900"/>
  </r>
  <r>
    <x v="52"/>
    <s v="I250379005"/>
    <s v="Splitters  - (Access &amp; Dis"/>
    <n v="1361520"/>
    <s v="               "/>
    <s v="               "/>
    <s v="               "/>
    <n v="1361520"/>
  </r>
  <r>
    <x v="52"/>
    <s v="I250379006"/>
    <s v="Duct    - (HDPE / GI with"/>
    <n v="13704594.880000001"/>
    <s v="               "/>
    <s v="               "/>
    <s v="               "/>
    <n v="13704594.880000001"/>
  </r>
  <r>
    <x v="52"/>
    <s v="I250379007"/>
    <s v="Handholes    - (HH / Chamb"/>
    <n v="5456000"/>
    <s v="               "/>
    <s v="               "/>
    <s v="               "/>
    <n v="5456000"/>
  </r>
  <r>
    <x v="52"/>
    <s v="I250379008"/>
    <s v="FDT Foundation"/>
    <n v="60000"/>
    <s v="               "/>
    <s v="               "/>
    <s v="               "/>
    <n v="60000"/>
  </r>
  <r>
    <x v="52"/>
    <s v="I250379009"/>
    <s v="Infrastructure Laying    -"/>
    <n v="9142403.0999999996"/>
    <s v="               "/>
    <s v="               "/>
    <s v="               "/>
    <n v="9142403.0999999996"/>
  </r>
  <r>
    <x v="52"/>
    <s v="I250379010"/>
    <s v="Cable Hauling    - (Aerial"/>
    <n v="1654271.04"/>
    <s v="               "/>
    <s v="               "/>
    <s v="               "/>
    <n v="1654271.04"/>
  </r>
  <r>
    <x v="52"/>
    <s v="I250379011"/>
    <s v="Building Attachments    -"/>
    <n v="2457000"/>
    <s v="               "/>
    <s v="               "/>
    <s v="               "/>
    <n v="2457000"/>
  </r>
  <r>
    <x v="52"/>
    <s v="I250379012"/>
    <s v="Transportation    - (Vehic"/>
    <n v="600000"/>
    <s v="               "/>
    <s v="               "/>
    <s v="               "/>
    <n v="600000"/>
  </r>
  <r>
    <x v="52"/>
    <s v="I250379013"/>
    <s v="Tool Kit    - (Access)"/>
    <n v="150000"/>
    <s v="               "/>
    <s v="               "/>
    <s v="               "/>
    <n v="150000"/>
  </r>
  <r>
    <x v="52"/>
    <s v="I250379014"/>
    <s v="Tool Kit    - (Dev.)"/>
    <n v="80000"/>
    <s v="               "/>
    <s v="               "/>
    <s v="               "/>
    <n v="80000"/>
  </r>
  <r>
    <x v="52"/>
    <s v="I250379015"/>
    <s v="Cable preparation Tools"/>
    <n v="150000"/>
    <s v="               "/>
    <s v="               "/>
    <s v="               "/>
    <n v="150000"/>
  </r>
  <r>
    <x v="52"/>
    <s v="I250379016"/>
    <s v="Splice Machine"/>
    <n v="800000"/>
    <s v="               "/>
    <s v="               "/>
    <s v="               "/>
    <n v="800000"/>
  </r>
  <r>
    <x v="52"/>
    <s v="I250379017"/>
    <s v="Cleavers"/>
    <n v="160000"/>
    <s v="               "/>
    <s v="               "/>
    <s v="               "/>
    <n v="160000"/>
  </r>
  <r>
    <x v="52"/>
    <s v="I250379018"/>
    <s v="VFLs"/>
    <n v="60000"/>
    <s v="               "/>
    <s v="               "/>
    <s v="               "/>
    <n v="60000"/>
  </r>
  <r>
    <x v="52"/>
    <s v="I250379019"/>
    <s v="PON Power Mtr."/>
    <n v="360000"/>
    <s v="               "/>
    <s v="               "/>
    <s v="               "/>
    <n v="360000"/>
  </r>
  <r>
    <x v="52"/>
    <s v="I250379020"/>
    <s v="CATV Transmission Equipmen"/>
    <n v="945200"/>
    <s v="               "/>
    <s v="               "/>
    <s v="               "/>
    <n v="945200"/>
  </r>
  <r>
    <x v="52"/>
    <s v="I250379021"/>
    <s v="PON Cards"/>
    <n v="834000"/>
    <s v="               "/>
    <s v="               "/>
    <s v="               "/>
    <n v="834000"/>
  </r>
  <r>
    <x v="52"/>
    <s v="I250379022"/>
    <s v="Bolan"/>
    <n v="2500000"/>
    <s v="               "/>
    <s v="               "/>
    <s v="               "/>
    <n v="2500000"/>
  </r>
  <r>
    <x v="52"/>
    <s v="I250380000"/>
    <s v="StormFiber Expansion – Gul"/>
    <n v="115955842.06999999"/>
    <n v="115955842.06"/>
    <s v="               "/>
    <n v="115955842.06"/>
    <n v="0.01"/>
  </r>
  <r>
    <x v="53"/>
    <s v="I250380001"/>
    <s v="Cabinets &amp; Accessories   -"/>
    <n v="10838243.57"/>
    <n v="2257877"/>
    <n v="1192500"/>
    <n v="3450377"/>
    <n v="7387866.5700000003"/>
  </r>
  <r>
    <x v="53"/>
    <s v="I250380002"/>
    <s v="Consumable &amp; Accessories"/>
    <n v="2832591.14"/>
    <n v="323443.19"/>
    <s v="               "/>
    <n v="323443.19"/>
    <n v="2509147.9500000002"/>
  </r>
  <r>
    <x v="53"/>
    <s v="I250380003"/>
    <s v="Cables   - (Feeder  Access"/>
    <n v="18980263.309999999"/>
    <n v="4804040.8600000003"/>
    <s v="               "/>
    <n v="4804040.8600000003"/>
    <n v="14176222.449999999"/>
  </r>
  <r>
    <x v="53"/>
    <s v="I250380004"/>
    <s v="Enclosures   - (Feeder  Ac"/>
    <n v="2173975.35"/>
    <n v="236463.37"/>
    <s v="               "/>
    <n v="236463.37"/>
    <n v="1937511.98"/>
  </r>
  <r>
    <x v="53"/>
    <s v="I250380005"/>
    <s v="Splitters  - (Access &amp; Dis"/>
    <n v="5297368.45"/>
    <n v="126648.48"/>
    <s v="               "/>
    <n v="126648.48"/>
    <n v="5170719.97"/>
  </r>
  <r>
    <x v="53"/>
    <s v="I250380006"/>
    <s v="Duct    - (HDPE / GI with"/>
    <n v="26696808.789999999"/>
    <s v="               "/>
    <s v="               "/>
    <s v="               "/>
    <n v="26696808.789999999"/>
  </r>
  <r>
    <x v="53"/>
    <s v="I250380007"/>
    <s v="FDT Foundation"/>
    <n v="217672.16"/>
    <s v="               "/>
    <s v="               "/>
    <s v="               "/>
    <n v="217672.16"/>
  </r>
  <r>
    <x v="53"/>
    <s v="I250380008"/>
    <s v="Infrastructure Laying    -"/>
    <n v="90435693.319999993"/>
    <s v="               "/>
    <n v="17650000"/>
    <n v="17650000"/>
    <n v="72785693.319999993"/>
  </r>
  <r>
    <x v="53"/>
    <s v="I250380009"/>
    <s v="Cable Hauling    - (Aerial"/>
    <n v="6690707.79"/>
    <n v="162250"/>
    <n v="2087750"/>
    <n v="2250000"/>
    <n v="4440707.79"/>
  </r>
  <r>
    <x v="53"/>
    <s v="I250380010"/>
    <s v="Building Attachments    -"/>
    <n v="3658100"/>
    <n v="36000"/>
    <s v="               "/>
    <n v="36000"/>
    <n v="3622100"/>
  </r>
  <r>
    <x v="53"/>
    <s v="I250380011"/>
    <s v="Tool Kit    - (Access)"/>
    <n v="675000"/>
    <n v="219295.38"/>
    <s v="               "/>
    <n v="219295.38"/>
    <n v="455704.62"/>
  </r>
  <r>
    <x v="53"/>
    <s v="I250380012"/>
    <s v="Tool Kit    - (Dev.)"/>
    <n v="189758.86"/>
    <n v="106224.85"/>
    <s v="               "/>
    <n v="106224.85"/>
    <n v="83534.009999999995"/>
  </r>
  <r>
    <x v="53"/>
    <s v="I250380013"/>
    <s v="Cable prepartion Tools   -"/>
    <n v="596270.18999999994"/>
    <s v="               "/>
    <s v="               "/>
    <s v="               "/>
    <n v="596270.18999999994"/>
  </r>
  <r>
    <x v="53"/>
    <s v="I250380014"/>
    <s v="Splice Machine"/>
    <n v="3200000"/>
    <s v="               "/>
    <s v="               "/>
    <s v="               "/>
    <n v="3200000"/>
  </r>
  <r>
    <x v="53"/>
    <s v="I250380015"/>
    <s v="Cleavers"/>
    <n v="720000"/>
    <n v="99000"/>
    <s v="               "/>
    <n v="99000"/>
    <n v="621000"/>
  </r>
  <r>
    <x v="53"/>
    <s v="I250380016"/>
    <s v="VFLs"/>
    <n v="280000"/>
    <s v="               "/>
    <s v="               "/>
    <s v="               "/>
    <n v="280000"/>
  </r>
  <r>
    <x v="53"/>
    <s v="I250380017"/>
    <s v="OTDR   - For Core / FTTH b"/>
    <n v="1900000"/>
    <s v="               "/>
    <s v="               "/>
    <s v="               "/>
    <n v="1900000"/>
  </r>
  <r>
    <x v="53"/>
    <s v="I250380018"/>
    <s v="PON Power Mtr."/>
    <n v="1680000"/>
    <s v="               "/>
    <s v="               "/>
    <s v="               "/>
    <n v="1680000"/>
  </r>
  <r>
    <x v="53"/>
    <s v="I250380019"/>
    <s v="CATV Transmission Equipmen"/>
    <n v="3141400"/>
    <n v="1789511.2"/>
    <s v="               "/>
    <n v="1789511.2"/>
    <n v="1351888.8"/>
  </r>
  <r>
    <x v="53"/>
    <s v="I250380020"/>
    <s v="PON Cards"/>
    <n v="5004000"/>
    <s v="               "/>
    <s v="               "/>
    <s v="               "/>
    <n v="5004000"/>
  </r>
  <r>
    <x v="53"/>
    <s v="I250380021"/>
    <s v="Bolan"/>
    <n v="15000000"/>
    <s v="               "/>
    <s v="               "/>
    <s v="               "/>
    <n v="15000000"/>
  </r>
  <r>
    <x v="53"/>
    <s v="I250681001"/>
    <s v="Cabinets &amp; Accessories   -"/>
    <n v="6495000"/>
    <n v="1728145.82"/>
    <s v="               "/>
    <n v="1728145.82"/>
    <n v="4766854.18"/>
  </r>
  <r>
    <x v="54"/>
    <s v="I250681002"/>
    <s v="Consumable &amp; Accessories"/>
    <n v="1116750"/>
    <n v="725703.41"/>
    <s v="               "/>
    <n v="725703.41"/>
    <n v="391046.59"/>
  </r>
  <r>
    <x v="54"/>
    <s v="I250681003"/>
    <s v="Cables   - (Feeder  Access"/>
    <n v="13784561.01"/>
    <n v="4569827.3099999996"/>
    <s v="               "/>
    <n v="4569827.3099999996"/>
    <n v="9214733.6999999993"/>
  </r>
  <r>
    <x v="54"/>
    <s v="I250681004"/>
    <s v="Enclosures   - (Feeder  Ac"/>
    <n v="898199.68"/>
    <n v="252198.36"/>
    <s v="               "/>
    <n v="252198.36"/>
    <n v="646001.31999999995"/>
  </r>
  <r>
    <x v="54"/>
    <s v="I250681005"/>
    <s v="Splitters  - (Access &amp; Dis"/>
    <n v="2453027.2200000002"/>
    <n v="412102.3"/>
    <s v="               "/>
    <n v="412102.3"/>
    <n v="2040924.92"/>
  </r>
  <r>
    <x v="54"/>
    <s v="I250681006"/>
    <s v="Duct    - (HDPE / GI with"/>
    <n v="19198376.120000001"/>
    <n v="3203482.83"/>
    <s v="               "/>
    <n v="3203482.83"/>
    <n v="15994893.289999999"/>
  </r>
  <r>
    <x v="54"/>
    <s v="I250681007"/>
    <s v="Handholes    - (HH / Chamb"/>
    <n v="4444000"/>
    <s v="               "/>
    <s v="               "/>
    <s v="               "/>
    <n v="4444000"/>
  </r>
  <r>
    <x v="54"/>
    <s v="I250681008"/>
    <s v="Poles"/>
    <n v="270000"/>
    <s v="               "/>
    <s v="               "/>
    <s v="               "/>
    <n v="270000"/>
  </r>
  <r>
    <x v="54"/>
    <s v="I250681009"/>
    <s v="FDT Foundation"/>
    <n v="120000"/>
    <s v="               "/>
    <s v="               "/>
    <s v="               "/>
    <n v="120000"/>
  </r>
  <r>
    <x v="54"/>
    <s v="I250681010"/>
    <s v="Infrastructure Laying    -"/>
    <n v="31332348.039999999"/>
    <n v="1500000"/>
    <s v="               "/>
    <n v="1500000"/>
    <n v="29832348.039999999"/>
  </r>
  <r>
    <x v="54"/>
    <s v="I250681011"/>
    <s v="Cable Hauling    - (Aerial"/>
    <n v="2541870"/>
    <s v="               "/>
    <s v="               "/>
    <s v="               "/>
    <n v="2541870"/>
  </r>
  <r>
    <x v="54"/>
    <s v="I250681012"/>
    <s v="Transportation    - (Vehic"/>
    <n v="540000"/>
    <s v="               "/>
    <s v="               "/>
    <s v="               "/>
    <n v="540000"/>
  </r>
  <r>
    <x v="54"/>
    <s v="I250681013"/>
    <s v="Tool Kit    - (Access)"/>
    <n v="150000"/>
    <n v="144000"/>
    <s v="               "/>
    <n v="144000"/>
    <n v="6000"/>
  </r>
  <r>
    <x v="54"/>
    <s v="I250681014"/>
    <s v="Tool Kit    - (Dev.)"/>
    <n v="64000"/>
    <s v="               "/>
    <s v="               "/>
    <s v="               "/>
    <n v="64000"/>
  </r>
  <r>
    <x v="54"/>
    <s v="I250681015"/>
    <s v="Cable prepartion Tools"/>
    <n v="150000"/>
    <s v="               "/>
    <s v="               "/>
    <s v="               "/>
    <n v="150000"/>
  </r>
  <r>
    <x v="54"/>
    <s v="I250681016"/>
    <s v="Splice Machine"/>
    <n v="800000"/>
    <s v="               "/>
    <s v="               "/>
    <s v="               "/>
    <n v="800000"/>
  </r>
  <r>
    <x v="54"/>
    <s v="I250681017"/>
    <s v="Cleavers"/>
    <n v="160000"/>
    <s v="               "/>
    <s v="               "/>
    <s v="               "/>
    <n v="160000"/>
  </r>
  <r>
    <x v="54"/>
    <s v="I250681018"/>
    <s v="VFLs"/>
    <n v="60000"/>
    <s v="               "/>
    <s v="               "/>
    <s v="               "/>
    <n v="60000"/>
  </r>
  <r>
    <x v="54"/>
    <s v="I250681019"/>
    <s v="PON Power Mtr."/>
    <n v="360000"/>
    <s v="               "/>
    <s v="               "/>
    <s v="               "/>
    <n v="360000"/>
  </r>
  <r>
    <x v="54"/>
    <s v="I250681020"/>
    <s v="CATV Transmission Equipme"/>
    <n v="952170"/>
    <s v="               "/>
    <s v="               "/>
    <s v="               "/>
    <n v="952170"/>
  </r>
  <r>
    <x v="54"/>
    <s v="I250681021"/>
    <s v="PON Cards"/>
    <n v="4200750"/>
    <s v="               "/>
    <s v="               "/>
    <s v="               "/>
    <n v="4200750"/>
  </r>
  <r>
    <x v="54"/>
    <s v="I250681022"/>
    <s v="Carry"/>
    <n v="5000000"/>
    <s v="               "/>
    <s v="               "/>
    <s v="               "/>
    <n v="5000000"/>
  </r>
  <r>
    <x v="54"/>
    <s v="I250734001"/>
    <s v="Cabinets &amp; Accessories   -"/>
    <n v="38912000"/>
    <n v="275229.21999999997"/>
    <s v="               "/>
    <n v="275229.21999999997"/>
    <n v="38636770.780000001"/>
  </r>
  <r>
    <x v="55"/>
    <s v="I250734002"/>
    <s v="Consumable &amp; Accessories"/>
    <n v="5263450"/>
    <n v="271877.11"/>
    <s v="               "/>
    <n v="271877.11"/>
    <n v="4991572.8899999997"/>
  </r>
  <r>
    <x v="55"/>
    <s v="I250734003"/>
    <s v="Cables   - (Feeder  Access"/>
    <n v="35882683.619999997"/>
    <n v="4328229.08"/>
    <s v="               "/>
    <n v="4328229.08"/>
    <n v="31554454.539999999"/>
  </r>
  <r>
    <x v="55"/>
    <s v="I250734004"/>
    <s v="Enclosures   - (Feeder  Ac"/>
    <n v="4984508.49"/>
    <n v="267066.32"/>
    <s v="               "/>
    <n v="267066.32"/>
    <n v="4717442.17"/>
  </r>
  <r>
    <x v="55"/>
    <s v="I250734005"/>
    <s v="Splitters  - (Access &amp; Dis"/>
    <n v="14033389.92"/>
    <n v="476932.64"/>
    <s v="               "/>
    <n v="476932.64"/>
    <n v="13556457.279999999"/>
  </r>
  <r>
    <x v="55"/>
    <s v="I250734006"/>
    <s v="Duct    - (HDPE / GI with"/>
    <n v="33519464.399999999"/>
    <n v="9438694.2100000009"/>
    <s v="               "/>
    <n v="9438694.2100000009"/>
    <n v="24080770.190000001"/>
  </r>
  <r>
    <x v="55"/>
    <s v="I250734007"/>
    <s v="Handholes    - (HH / Chamb"/>
    <n v="8404000"/>
    <s v="               "/>
    <s v="               "/>
    <s v="               "/>
    <n v="8404000"/>
  </r>
  <r>
    <x v="55"/>
    <s v="I250734008"/>
    <s v="FDT Foundation"/>
    <n v="700000"/>
    <n v="128715.65"/>
    <s v="               "/>
    <n v="128715.65"/>
    <n v="571284.35"/>
  </r>
  <r>
    <x v="55"/>
    <s v="I250734009"/>
    <s v="Infrastructure Laying    -"/>
    <n v="52774994.490000002"/>
    <s v="               "/>
    <s v="               "/>
    <s v="               "/>
    <n v="52774994.490000002"/>
  </r>
  <r>
    <x v="55"/>
    <s v="I250734010"/>
    <s v="Cable Hauling    - (Aerial"/>
    <n v="11737570.5"/>
    <s v="               "/>
    <s v="               "/>
    <s v="               "/>
    <n v="11737570.5"/>
  </r>
  <r>
    <x v="55"/>
    <s v="I250734011"/>
    <s v="Building Attachments    -"/>
    <n v="4752013.9800000004"/>
    <s v="               "/>
    <s v="               "/>
    <s v="               "/>
    <n v="4752013.9800000004"/>
  </r>
  <r>
    <x v="55"/>
    <s v="I250734012"/>
    <s v="Transportation    - (Vehic"/>
    <n v="4025000"/>
    <s v="               "/>
    <s v="               "/>
    <s v="               "/>
    <n v="4025000"/>
  </r>
  <r>
    <x v="55"/>
    <s v="I250734013"/>
    <s v="Tool Kit    - (Access)"/>
    <n v="600000"/>
    <n v="264000"/>
    <s v="               "/>
    <n v="264000"/>
    <n v="336000"/>
  </r>
  <r>
    <x v="55"/>
    <s v="I250734014"/>
    <s v="Tool Kit    - (Dev.)"/>
    <n v="320000"/>
    <s v="               "/>
    <s v="               "/>
    <s v="               "/>
    <n v="320000"/>
  </r>
  <r>
    <x v="55"/>
    <s v="I250734015"/>
    <s v="Cable prepartion Tools   -"/>
    <n v="600000"/>
    <s v="               "/>
    <s v="               "/>
    <s v="               "/>
    <n v="600000"/>
  </r>
  <r>
    <x v="55"/>
    <s v="I250734016"/>
    <s v="Splice Machine"/>
    <n v="3200000"/>
    <s v="               "/>
    <s v="               "/>
    <s v="               "/>
    <n v="3200000"/>
  </r>
  <r>
    <x v="55"/>
    <s v="I250734017"/>
    <s v="Cleavers"/>
    <n v="720000"/>
    <s v="               "/>
    <s v="               "/>
    <s v="               "/>
    <n v="720000"/>
  </r>
  <r>
    <x v="55"/>
    <s v="I250734018"/>
    <s v="VFLs"/>
    <n v="240000"/>
    <s v="               "/>
    <s v="               "/>
    <s v="               "/>
    <n v="240000"/>
  </r>
  <r>
    <x v="55"/>
    <s v="I250734019"/>
    <s v="OTDR   - For Core / FTTH b"/>
    <n v="750000"/>
    <s v="               "/>
    <s v="               "/>
    <s v="               "/>
    <n v="750000"/>
  </r>
  <r>
    <x v="55"/>
    <s v="I250734020"/>
    <s v="PON Power Mtr."/>
    <n v="1440000"/>
    <s v="               "/>
    <s v="               "/>
    <s v="               "/>
    <n v="1440000"/>
  </r>
  <r>
    <x v="55"/>
    <s v="I250734021"/>
    <s v="CATV Transmission Equipmen"/>
    <n v="2978331.75"/>
    <s v="               "/>
    <s v="               "/>
    <s v="               "/>
    <n v="2978331.75"/>
  </r>
  <r>
    <x v="55"/>
    <s v="I250734022"/>
    <s v="OLT"/>
    <n v="2240400"/>
    <s v="               "/>
    <s v="               "/>
    <s v="               "/>
    <n v="2240400"/>
  </r>
  <r>
    <x v="55"/>
    <s v="I250734023"/>
    <s v="PON Cards"/>
    <n v="9801750"/>
    <s v="               "/>
    <s v="               "/>
    <s v="               "/>
    <n v="9801750"/>
  </r>
  <r>
    <x v="55"/>
    <s v="I250734024"/>
    <s v="Switch"/>
    <n v="840150"/>
    <s v="               "/>
    <s v="               "/>
    <s v="               "/>
    <n v="840150"/>
  </r>
  <r>
    <x v="55"/>
    <s v="I250734025"/>
    <s v="Cdarry with ladder"/>
    <n v="12000000"/>
    <n v="5868066"/>
    <n v="6912000"/>
    <n v="12780066"/>
    <s v="    780066.00-"/>
  </r>
  <r>
    <x v="55"/>
    <s v="I250734026"/>
    <s v="Bolan"/>
    <n v="5000000"/>
    <s v="               "/>
    <s v="               "/>
    <s v="               "/>
    <n v="5000000"/>
  </r>
  <r>
    <x v="55"/>
    <s v="I250737001"/>
    <s v="Cabinets &amp; Accessories   -"/>
    <n v="19730000"/>
    <n v="54587.34"/>
    <s v="               "/>
    <n v="54587.34"/>
    <n v="19675412.66"/>
  </r>
  <r>
    <x v="56"/>
    <s v="I250737002"/>
    <s v="Consumable &amp; Accessories"/>
    <n v="3039620"/>
    <s v="               "/>
    <s v="               "/>
    <s v="               "/>
    <n v="3039620"/>
  </r>
  <r>
    <x v="56"/>
    <s v="I250737003"/>
    <s v="Cables   - (Feeder  Access"/>
    <n v="31713706.02"/>
    <s v="               "/>
    <s v="               "/>
    <s v="               "/>
    <n v="31713706.02"/>
  </r>
  <r>
    <x v="56"/>
    <s v="I250737004"/>
    <s v="Enclosures   - (Feeder  Ac"/>
    <n v="2939101.2"/>
    <s v="               "/>
    <s v="               "/>
    <s v="               "/>
    <n v="2939101.2"/>
  </r>
  <r>
    <x v="56"/>
    <s v="I250737005"/>
    <s v="Splitters  - (Access &amp; Dis"/>
    <n v="7217064.7999999998"/>
    <s v="               "/>
    <s v="               "/>
    <s v="               "/>
    <n v="7217064.7999999998"/>
  </r>
  <r>
    <x v="56"/>
    <s v="I250737006"/>
    <s v="Duct    - (HDPE / GI with"/>
    <n v="64945432.560000002"/>
    <n v="9866906.7899999991"/>
    <s v="               "/>
    <n v="9866906.7899999991"/>
    <n v="55078525.770000003"/>
  </r>
  <r>
    <x v="56"/>
    <s v="I250737007"/>
    <s v="Handholes    - (HH / Chamb"/>
    <n v="26158000"/>
    <s v="               "/>
    <s v="               "/>
    <s v="               "/>
    <n v="26158000"/>
  </r>
  <r>
    <x v="56"/>
    <s v="I250737008"/>
    <s v="FDT Foundation"/>
    <n v="300000"/>
    <s v="               "/>
    <s v="               "/>
    <s v="               "/>
    <n v="300000"/>
  </r>
  <r>
    <x v="56"/>
    <s v="I250737009"/>
    <s v="Infrastructure Laying    -"/>
    <n v="205420087.5"/>
    <n v="14884375"/>
    <n v="21250000"/>
    <n v="36134375"/>
    <n v="169285712.5"/>
  </r>
  <r>
    <x v="56"/>
    <s v="I250737010"/>
    <s v="Cable Hauling    - (Aerial"/>
    <n v="7694939.5999999996"/>
    <s v="               "/>
    <s v="               "/>
    <s v="               "/>
    <n v="7694939.5999999996"/>
  </r>
  <r>
    <x v="56"/>
    <s v="I250737011"/>
    <s v="Building Attachments    -"/>
    <n v="5630000"/>
    <s v="               "/>
    <s v="               "/>
    <s v="               "/>
    <n v="5630000"/>
  </r>
  <r>
    <x v="56"/>
    <s v="I250737012"/>
    <s v="Transportation    - (Vehic"/>
    <n v="1620000"/>
    <s v="               "/>
    <s v="               "/>
    <s v="               "/>
    <n v="1620000"/>
  </r>
  <r>
    <x v="56"/>
    <s v="I250737013"/>
    <s v="Tool Kit    - (Access)"/>
    <n v="450000"/>
    <n v="201220"/>
    <s v="               "/>
    <n v="201220"/>
    <n v="248780"/>
  </r>
  <r>
    <x v="56"/>
    <s v="I250737014"/>
    <s v="Tool Kit    - (Dev.)"/>
    <n v="220000"/>
    <s v="               "/>
    <s v="               "/>
    <s v="               "/>
    <n v="220000"/>
  </r>
  <r>
    <x v="56"/>
    <s v="I250737015"/>
    <s v="Cable prepartion Tools   -"/>
    <n v="300000"/>
    <s v="               "/>
    <s v="               "/>
    <s v="               "/>
    <n v="300000"/>
  </r>
  <r>
    <x v="56"/>
    <s v="I250737016"/>
    <s v="Splice Machine"/>
    <n v="1600000"/>
    <s v="               "/>
    <s v="               "/>
    <s v="               "/>
    <n v="1600000"/>
  </r>
  <r>
    <x v="56"/>
    <s v="I250737017"/>
    <s v="Cleavers"/>
    <n v="480000"/>
    <s v="               "/>
    <s v="               "/>
    <s v="               "/>
    <n v="480000"/>
  </r>
  <r>
    <x v="56"/>
    <s v="I250737018"/>
    <s v="VFLs"/>
    <n v="200000"/>
    <s v="               "/>
    <s v="               "/>
    <s v="               "/>
    <n v="200000"/>
  </r>
  <r>
    <x v="56"/>
    <s v="I250737019"/>
    <s v="OTDR   - For Core / FTTH b"/>
    <n v="1725000"/>
    <s v="               "/>
    <s v="               "/>
    <s v="               "/>
    <n v="1725000"/>
  </r>
  <r>
    <x v="56"/>
    <s v="I250737020"/>
    <s v="PON Power Mtr."/>
    <n v="1200000"/>
    <s v="               "/>
    <s v="               "/>
    <s v="               "/>
    <n v="1200000"/>
  </r>
  <r>
    <x v="56"/>
    <s v="I250737021"/>
    <s v="CATV Transmission Equipmen"/>
    <n v="1904340"/>
    <s v="               "/>
    <s v="               "/>
    <s v="               "/>
    <n v="1904340"/>
  </r>
  <r>
    <x v="56"/>
    <s v="I250737022"/>
    <s v="OLT"/>
    <n v="2240400"/>
    <s v="               "/>
    <s v="               "/>
    <s v="               "/>
    <n v="2240400"/>
  </r>
  <r>
    <x v="56"/>
    <s v="I250737023"/>
    <s v="PON Cards"/>
    <n v="5601000"/>
    <s v="               "/>
    <s v="               "/>
    <s v="               "/>
    <n v="5601000"/>
  </r>
  <r>
    <x v="56"/>
    <s v="I250737024"/>
    <s v="Bolan"/>
    <n v="10000000"/>
    <s v="               "/>
    <s v="               "/>
    <s v="               "/>
    <n v="10000000"/>
  </r>
  <r>
    <x v="56"/>
    <s v="I260060001"/>
    <s v="Cabinets &amp; Accessories   -"/>
    <n v="1087000"/>
    <s v="               "/>
    <s v="               "/>
    <s v="               "/>
    <n v="1087000"/>
  </r>
  <r>
    <x v="57"/>
    <s v="I260060002"/>
    <s v="Consumable &amp; Accessories"/>
    <n v="184200"/>
    <s v="               "/>
    <s v="               "/>
    <s v="               "/>
    <n v="184200"/>
  </r>
  <r>
    <x v="57"/>
    <s v="I260060003"/>
    <s v="Cables   - (Feeder  Access"/>
    <n v="6009356.25"/>
    <s v="               "/>
    <s v="               "/>
    <s v="               "/>
    <n v="6009356.25"/>
  </r>
  <r>
    <x v="57"/>
    <s v="I260060004"/>
    <s v="Enclosures   - (Feeder  Ac"/>
    <n v="207400"/>
    <s v="               "/>
    <s v="               "/>
    <s v="               "/>
    <n v="207400"/>
  </r>
  <r>
    <x v="57"/>
    <s v="I260060005"/>
    <s v="Splitters  - (Access &amp; Dis"/>
    <n v="396450"/>
    <s v="               "/>
    <s v="               "/>
    <s v="               "/>
    <n v="396450"/>
  </r>
  <r>
    <x v="57"/>
    <s v="I260060006"/>
    <s v="Duct    - (HDPE / GI with"/>
    <n v="4167352"/>
    <n v="4579223.5199999996"/>
    <s v="               "/>
    <n v="4579223.5199999996"/>
    <s v="    411871.52-"/>
  </r>
  <r>
    <x v="57"/>
    <s v="I260060007"/>
    <s v="Handholes    - (HH / Chamb"/>
    <n v="1936000"/>
    <s v="               "/>
    <s v="               "/>
    <s v="               "/>
    <n v="1936000"/>
  </r>
  <r>
    <x v="57"/>
    <s v="I260060008"/>
    <s v="FDT Foundation"/>
    <n v="25000"/>
    <s v="               "/>
    <s v="               "/>
    <s v="               "/>
    <n v="25000"/>
  </r>
  <r>
    <x v="57"/>
    <s v="I260060009"/>
    <s v="Infrastructure Laying    -"/>
    <n v="1217360"/>
    <n v="1200000"/>
    <s v="               "/>
    <n v="1200000"/>
    <n v="17360"/>
  </r>
  <r>
    <x v="57"/>
    <s v="I260060010"/>
    <s v="Cable Hauling    - (Aerial"/>
    <n v="627900"/>
    <s v="               "/>
    <s v="               "/>
    <s v="               "/>
    <n v="627900"/>
  </r>
  <r>
    <x v="57"/>
    <s v="I260060011"/>
    <s v="Building Attachments    -"/>
    <n v="144000"/>
    <s v="               "/>
    <s v="               "/>
    <s v="               "/>
    <n v="144000"/>
  </r>
  <r>
    <x v="57"/>
    <s v="I260060012"/>
    <s v="Transportation    - (Vehic"/>
    <n v="90000"/>
    <s v="               "/>
    <s v="               "/>
    <s v="               "/>
    <n v="90000"/>
  </r>
  <r>
    <x v="57"/>
    <s v="I260060013"/>
    <s v="EDFA"/>
    <n v="970190"/>
    <s v="               "/>
    <s v="               "/>
    <s v="               "/>
    <n v="970190"/>
  </r>
  <r>
    <x v="57"/>
    <s v="I260060014"/>
    <s v="PON Cards"/>
    <n v="2140125"/>
    <s v="               "/>
    <s v="               "/>
    <s v="               "/>
    <n v="2140125"/>
  </r>
  <r>
    <x v="57"/>
    <s v="I260060015"/>
    <s v="Switch"/>
    <n v="856050"/>
    <s v="               "/>
    <s v="               "/>
    <s v="               "/>
    <n v="856050"/>
  </r>
  <r>
    <x v="57"/>
    <s v="I260060016"/>
    <s v="Optical Switch  Transmitte"/>
    <n v="1155667.5"/>
    <s v="               "/>
    <s v="               "/>
    <s v="               "/>
    <n v="1155667.5"/>
  </r>
  <r>
    <x v="57"/>
    <s v="I260060017"/>
    <s v="Tool Kits   Clever  Power"/>
    <n v="590000"/>
    <s v="               "/>
    <s v="               "/>
    <s v="               "/>
    <n v="590000"/>
  </r>
  <r>
    <x v="57"/>
    <s v="I260060018"/>
    <s v="DEV: Tool Kits   Cable pre"/>
    <n v="1175000"/>
    <s v="               "/>
    <s v="               "/>
    <s v="               "/>
    <n v="1175000"/>
  </r>
  <r>
    <x v="57"/>
    <s v="I260061001"/>
    <s v="Cabinets &amp; Accessories   -"/>
    <n v="7097000"/>
    <n v="839140.82"/>
    <s v="               "/>
    <n v="839140.82"/>
    <n v="6257859.1799999997"/>
  </r>
  <r>
    <x v="58"/>
    <s v="I260061002"/>
    <s v="Consumable &amp; Accessories"/>
    <n v="1314950"/>
    <n v="122338.05"/>
    <s v="               "/>
    <n v="122338.05"/>
    <n v="1192611.95"/>
  </r>
  <r>
    <x v="58"/>
    <s v="I260061003"/>
    <s v="Cables   - (Feeder  Access"/>
    <n v="11526644.720000001"/>
    <n v="2262946.67"/>
    <s v="               "/>
    <n v="2262946.67"/>
    <n v="9263698.0500000007"/>
  </r>
  <r>
    <x v="58"/>
    <s v="I260061004"/>
    <s v="Enclosures   - (Feeder  Ac"/>
    <n v="1134000"/>
    <n v="83915.27"/>
    <s v="               "/>
    <n v="83915.27"/>
    <n v="1050084.73"/>
  </r>
  <r>
    <x v="58"/>
    <s v="I260061005"/>
    <s v="Splitters  - (Access &amp; Dis"/>
    <n v="4707644.71"/>
    <n v="200756.74"/>
    <s v="               "/>
    <n v="200756.74"/>
    <n v="4506887.97"/>
  </r>
  <r>
    <x v="58"/>
    <s v="I260061006"/>
    <s v="Duct    - (HDPE / GI with"/>
    <n v="24755935.739999998"/>
    <n v="12474042.609999999"/>
    <s v="               "/>
    <n v="12474042.609999999"/>
    <n v="12281893.130000001"/>
  </r>
  <r>
    <x v="58"/>
    <s v="I260061007"/>
    <s v="Handholes    - (HH / Chamb"/>
    <n v="4026000"/>
    <s v="               "/>
    <s v="               "/>
    <s v="               "/>
    <n v="4026000"/>
  </r>
  <r>
    <x v="58"/>
    <s v="I260061008"/>
    <s v="Poles"/>
    <n v="1830000"/>
    <s v="               "/>
    <s v="               "/>
    <s v="               "/>
    <n v="1830000"/>
  </r>
  <r>
    <x v="58"/>
    <s v="I260061009"/>
    <s v="FDT Foundation"/>
    <n v="450000"/>
    <s v="               "/>
    <s v="               "/>
    <s v="               "/>
    <n v="450000"/>
  </r>
  <r>
    <x v="58"/>
    <s v="I260061010"/>
    <s v="Infrastructure Laying    -"/>
    <n v="33122884.34"/>
    <n v="1647400"/>
    <s v="               "/>
    <n v="1647400"/>
    <n v="31475484.34"/>
  </r>
  <r>
    <x v="58"/>
    <s v="I260061011"/>
    <s v="Cable Hauling    - (Aerial"/>
    <n v="6584588.2599999998"/>
    <s v="               "/>
    <s v="               "/>
    <s v="               "/>
    <n v="6584588.2599999998"/>
  </r>
  <r>
    <x v="58"/>
    <s v="I260061012"/>
    <s v="Transportation    - (Vehic"/>
    <n v="1300000"/>
    <n v="5820"/>
    <s v="               "/>
    <n v="5820"/>
    <n v="1294180"/>
  </r>
  <r>
    <x v="58"/>
    <s v="I260061013"/>
    <s v="Tool Kit    - (Access)"/>
    <n v="300000"/>
    <n v="41820"/>
    <s v="               "/>
    <n v="41820"/>
    <n v="258180"/>
  </r>
  <r>
    <x v="58"/>
    <s v="I260061014"/>
    <s v="Tool Kit    - (Dev.)"/>
    <n v="160000"/>
    <s v="               "/>
    <s v="               "/>
    <s v="               "/>
    <n v="160000"/>
  </r>
  <r>
    <x v="58"/>
    <s v="I260061015"/>
    <s v="Cable prepartion Tools   -"/>
    <n v="300000"/>
    <n v="134276.54"/>
    <s v="               "/>
    <n v="134276.54"/>
    <n v="165723.46"/>
  </r>
  <r>
    <x v="58"/>
    <s v="I260061016"/>
    <s v="Splice Machine"/>
    <n v="1600000"/>
    <s v="               "/>
    <s v="               "/>
    <s v="               "/>
    <n v="1600000"/>
  </r>
  <r>
    <x v="58"/>
    <s v="I260061017"/>
    <s v="Cleavers"/>
    <n v="320000"/>
    <s v="               "/>
    <s v="               "/>
    <s v="               "/>
    <n v="320000"/>
  </r>
  <r>
    <x v="58"/>
    <s v="I260061018"/>
    <s v="VFLs"/>
    <n v="120000"/>
    <s v="               "/>
    <s v="               "/>
    <s v="               "/>
    <n v="120000"/>
  </r>
  <r>
    <x v="58"/>
    <s v="I260061019"/>
    <s v="PON Power Mtr."/>
    <n v="720000"/>
    <s v="               "/>
    <s v="               "/>
    <s v="               "/>
    <n v="720000"/>
  </r>
  <r>
    <x v="58"/>
    <s v="I260061020"/>
    <s v="CATV Transmission Equipmen"/>
    <n v="970190"/>
    <s v="               "/>
    <s v="               "/>
    <s v="               "/>
    <n v="970190"/>
  </r>
  <r>
    <x v="58"/>
    <s v="I260061021"/>
    <s v="Bolan"/>
    <n v="3200000"/>
    <s v="    399048.00-"/>
    <n v="3145485"/>
    <n v="2746437"/>
    <n v="453563"/>
  </r>
  <r>
    <x v="58"/>
    <s v="I260061022"/>
    <s v="Carry with ladder"/>
    <n v="6000000"/>
    <s v="               "/>
    <s v="               "/>
    <s v="               "/>
    <n v="6000000"/>
  </r>
  <r>
    <x v="58"/>
    <s v="I260061023"/>
    <s v="PON Cards"/>
    <n v="3566875"/>
    <s v="               "/>
    <s v="               "/>
    <s v="               "/>
    <n v="3566875"/>
  </r>
  <r>
    <x v="58"/>
    <s v="I260068000"/>
    <s v="GPON Infra Storm DHA Dev."/>
    <n v="122623933.02"/>
    <n v="122623933.02"/>
    <s v="               "/>
    <n v="122623933.02"/>
    <s v="               "/>
  </r>
  <r>
    <x v="59"/>
    <s v="I260068001"/>
    <s v="Cabinets &amp; Accessories   -"/>
    <n v="66020875.640000001"/>
    <s v="               "/>
    <s v="               "/>
    <s v="               "/>
    <n v="66020875.640000001"/>
  </r>
  <r>
    <x v="59"/>
    <s v="I260068002"/>
    <s v="Consumable &amp; Accessories"/>
    <n v="13031011.529999999"/>
    <n v="83103.22"/>
    <s v="               "/>
    <n v="83103.22"/>
    <n v="12947908.310000001"/>
  </r>
  <r>
    <x v="59"/>
    <s v="I260068003"/>
    <s v="Cables   - (Feeder  Access"/>
    <n v="125580515.42"/>
    <n v="2317240.39"/>
    <s v="               "/>
    <n v="2317240.39"/>
    <n v="123263275.03"/>
  </r>
  <r>
    <x v="59"/>
    <s v="I260068004"/>
    <s v="Enclosures   - (Feeder  Ac"/>
    <n v="11743510.390000001"/>
    <n v="25483.09"/>
    <s v="               "/>
    <n v="25483.09"/>
    <n v="11718027.300000001"/>
  </r>
  <r>
    <x v="59"/>
    <s v="I260068005"/>
    <s v="Splitters  - (Access &amp; Dis"/>
    <n v="30438774.100000001"/>
    <s v="  1232983.25-"/>
    <s v="               "/>
    <s v="  1232983.25-"/>
    <n v="31671757.350000001"/>
  </r>
  <r>
    <x v="59"/>
    <s v="I260068006"/>
    <s v="Duct    - (HDPE / GI with"/>
    <n v="92101459.180000007"/>
    <n v="14718092.470000001"/>
    <s v="               "/>
    <n v="14718092.470000001"/>
    <n v="77383366.709999993"/>
  </r>
  <r>
    <x v="59"/>
    <s v="I260068007"/>
    <s v="Handholes    - (HH / Chamb"/>
    <n v="138495874.65000001"/>
    <s v="               "/>
    <s v="               "/>
    <s v="               "/>
    <n v="138495874.65000001"/>
  </r>
  <r>
    <x v="59"/>
    <s v="I260068008"/>
    <s v="FDT Foundation"/>
    <n v="680000"/>
    <s v="               "/>
    <s v="               "/>
    <s v="               "/>
    <n v="680000"/>
  </r>
  <r>
    <x v="59"/>
    <s v="I260068009"/>
    <s v="Infrastructure Laying    -"/>
    <n v="1076003802.3299999"/>
    <n v="11604773"/>
    <n v="67338000"/>
    <n v="78942773"/>
    <n v="997061029.33000004"/>
  </r>
  <r>
    <x v="59"/>
    <s v="I260068010"/>
    <s v="Cable Hauling    - (Aerial"/>
    <n v="46316472.5"/>
    <s v="               "/>
    <s v="               "/>
    <s v="               "/>
    <n v="46316472.5"/>
  </r>
  <r>
    <x v="59"/>
    <s v="I260068011"/>
    <s v="Building Attachments    -"/>
    <n v="47277544.590000004"/>
    <s v="               "/>
    <s v="               "/>
    <s v="               "/>
    <n v="47277544.590000004"/>
  </r>
  <r>
    <x v="59"/>
    <s v="I260068012"/>
    <s v="Transportation    - (Vehic"/>
    <n v="18725000"/>
    <n v="15000"/>
    <s v="               "/>
    <n v="15000"/>
    <n v="18710000"/>
  </r>
  <r>
    <x v="59"/>
    <s v="I260068013"/>
    <s v="Tool Kit    - (Access)"/>
    <n v="900000"/>
    <n v="123420"/>
    <s v="               "/>
    <n v="123420"/>
    <n v="776580"/>
  </r>
  <r>
    <x v="59"/>
    <s v="I260068014"/>
    <s v="Tool Kit    - (Dev.)"/>
    <n v="560000"/>
    <s v="               "/>
    <s v="               "/>
    <s v="               "/>
    <n v="560000"/>
  </r>
  <r>
    <x v="59"/>
    <s v="I260068015"/>
    <s v="Cable prepartion Tools   -"/>
    <n v="1050000"/>
    <s v="               "/>
    <s v="               "/>
    <s v="               "/>
    <n v="1050000"/>
  </r>
  <r>
    <x v="59"/>
    <s v="I260068016"/>
    <s v="Splice Machine"/>
    <n v="4800000"/>
    <s v="               "/>
    <s v="               "/>
    <s v="               "/>
    <n v="4800000"/>
  </r>
  <r>
    <x v="59"/>
    <s v="I260068017"/>
    <s v="Cleavers"/>
    <n v="960000"/>
    <s v="               "/>
    <s v="               "/>
    <s v="               "/>
    <n v="960000"/>
  </r>
  <r>
    <x v="59"/>
    <s v="I260068018"/>
    <s v="VFLs"/>
    <n v="380000"/>
    <s v="               "/>
    <s v="               "/>
    <s v="               "/>
    <n v="380000"/>
  </r>
  <r>
    <x v="59"/>
    <s v="I260068019"/>
    <s v="OTDR   - For Core / FTTH b"/>
    <n v="2700000"/>
    <s v="               "/>
    <s v="               "/>
    <s v="               "/>
    <n v="2700000"/>
  </r>
  <r>
    <x v="59"/>
    <s v="I260068020"/>
    <s v="PON Power Mtr."/>
    <n v="2280000"/>
    <s v="               "/>
    <s v="               "/>
    <s v="               "/>
    <n v="2280000"/>
  </r>
  <r>
    <x v="59"/>
    <s v="I260068021"/>
    <s v="CATV Transmission Equipmen"/>
    <n v="7162285"/>
    <s v="               "/>
    <s v="               "/>
    <s v="               "/>
    <n v="7162285"/>
  </r>
  <r>
    <x v="59"/>
    <s v="I260068022"/>
    <s v="Bolan"/>
    <n v="22500000"/>
    <s v="               "/>
    <n v="19786410"/>
    <n v="19786410"/>
    <n v="2713590"/>
  </r>
  <r>
    <x v="59"/>
    <s v="I260068023"/>
    <s v="OLT"/>
    <n v="2282800"/>
    <s v="               "/>
    <s v="               "/>
    <s v="               "/>
    <n v="2282800"/>
  </r>
  <r>
    <x v="59"/>
    <s v="I260068024"/>
    <s v="PON Cards"/>
    <n v="14267500"/>
    <s v="               "/>
    <s v="               "/>
    <s v="               "/>
    <n v="14267500"/>
  </r>
  <r>
    <x v="59"/>
    <s v="I260068025"/>
    <s v="Switch"/>
    <n v="856050"/>
    <s v="               "/>
    <s v="               "/>
    <s v="               "/>
    <n v="856050"/>
  </r>
  <r>
    <x v="59"/>
    <s v="I260068026"/>
    <s v="OLT connectivity SFPs Mult"/>
    <n v="33100.6"/>
    <s v="               "/>
    <s v="               "/>
    <s v="               "/>
    <n v="33100.6"/>
  </r>
  <r>
    <x v="59"/>
    <s v="I260068027"/>
    <s v="Uplink SFPs for POP connec"/>
    <n v="99301.8"/>
    <s v="               "/>
    <s v="               "/>
    <s v="               "/>
    <n v="99301.8"/>
  </r>
  <r>
    <x v="59"/>
    <s v="I260105001"/>
    <s v="Cabinets &amp; Accessories   -"/>
    <n v="9524000"/>
    <s v="               "/>
    <s v="               "/>
    <s v="               "/>
    <n v="9524000"/>
  </r>
  <r>
    <x v="60"/>
    <s v="I260105002"/>
    <s v="Consumable &amp; Accessories"/>
    <n v="1629900"/>
    <s v="               "/>
    <s v="               "/>
    <s v="               "/>
    <n v="1629900"/>
  </r>
  <r>
    <x v="60"/>
    <s v="I260105003"/>
    <s v="Cables   - (Feeder  Access"/>
    <n v="9866484.3399999999"/>
    <s v="               "/>
    <s v="               "/>
    <s v="               "/>
    <n v="9866484.3399999999"/>
  </r>
  <r>
    <x v="60"/>
    <s v="I260105004"/>
    <s v="Enclosures   - (Feeder  Ac"/>
    <n v="1462600.36"/>
    <s v="               "/>
    <s v="               "/>
    <s v="               "/>
    <n v="1462600.36"/>
  </r>
  <r>
    <x v="60"/>
    <s v="I260105005"/>
    <s v="Splitters  - (Access &amp; Dis"/>
    <n v="3895533.9"/>
    <s v="               "/>
    <s v="               "/>
    <s v="               "/>
    <n v="3895533.9"/>
  </r>
  <r>
    <x v="60"/>
    <s v="I260105006"/>
    <s v="Duct    - (HDPE / GI with"/>
    <n v="21439862.719999999"/>
    <s v="               "/>
    <s v="               "/>
    <s v="               "/>
    <n v="21439862.719999999"/>
  </r>
  <r>
    <x v="60"/>
    <s v="I260105007"/>
    <s v="Handholes    - (HH / Chamb"/>
    <n v="12320000"/>
    <s v="               "/>
    <s v="               "/>
    <s v="               "/>
    <n v="12320000"/>
  </r>
  <r>
    <x v="60"/>
    <s v="I260105008"/>
    <s v="FDT Foundation"/>
    <n v="150000"/>
    <s v="               "/>
    <s v="               "/>
    <s v="               "/>
    <n v="150000"/>
  </r>
  <r>
    <x v="60"/>
    <s v="I260105009"/>
    <s v="Infrastructure Laying    -"/>
    <n v="54150094.460000001"/>
    <s v="               "/>
    <s v="               "/>
    <s v="               "/>
    <n v="54150094.460000001"/>
  </r>
  <r>
    <x v="60"/>
    <s v="I260105010"/>
    <s v="Cable Hauling    - (Aerial"/>
    <n v="2886984"/>
    <s v="               "/>
    <s v="               "/>
    <s v="               "/>
    <n v="2886984"/>
  </r>
  <r>
    <x v="60"/>
    <s v="I260105011"/>
    <s v="Building Attachments    -"/>
    <n v="1338000"/>
    <s v="               "/>
    <s v="               "/>
    <s v="               "/>
    <n v="1338000"/>
  </r>
  <r>
    <x v="60"/>
    <s v="I260105012"/>
    <s v="Transportation    - (Vehic"/>
    <n v="1260000"/>
    <s v="               "/>
    <s v="               "/>
    <s v="               "/>
    <n v="1260000"/>
  </r>
  <r>
    <x v="60"/>
    <s v="I260105013"/>
    <s v="Tool Kit    - (Access)"/>
    <n v="75000"/>
    <s v="               "/>
    <s v="               "/>
    <s v="               "/>
    <n v="75000"/>
  </r>
  <r>
    <x v="60"/>
    <s v="I260105014"/>
    <s v="Tool Kit    - (Dev.)"/>
    <n v="80000"/>
    <s v="               "/>
    <s v="               "/>
    <s v="               "/>
    <n v="80000"/>
  </r>
  <r>
    <x v="60"/>
    <s v="I260105015"/>
    <s v="Cable prepartion Tools   -"/>
    <n v="150000"/>
    <s v="               "/>
    <s v="               "/>
    <s v="               "/>
    <n v="150000"/>
  </r>
  <r>
    <x v="60"/>
    <s v="I260105016"/>
    <s v="Splice Machine"/>
    <n v="800000"/>
    <s v="               "/>
    <s v="               "/>
    <s v="               "/>
    <n v="800000"/>
  </r>
  <r>
    <x v="60"/>
    <s v="I260105017"/>
    <s v="Cleavers"/>
    <n v="160000"/>
    <s v="               "/>
    <s v="               "/>
    <s v="               "/>
    <n v="160000"/>
  </r>
  <r>
    <x v="60"/>
    <s v="I260105018"/>
    <s v="VFLs"/>
    <n v="40000"/>
    <s v="               "/>
    <s v="               "/>
    <s v="               "/>
    <n v="40000"/>
  </r>
  <r>
    <x v="60"/>
    <s v="I260105019"/>
    <s v="PON Power Mtr"/>
    <n v="240000"/>
    <s v="               "/>
    <s v="               "/>
    <s v="               "/>
    <n v="240000"/>
  </r>
  <r>
    <x v="60"/>
    <s v="I260105020"/>
    <s v="CATV Transmission Equipmen"/>
    <n v="970190"/>
    <s v="               "/>
    <s v="               "/>
    <s v="               "/>
    <n v="970190"/>
  </r>
  <r>
    <x v="60"/>
    <s v="I260159001"/>
    <s v="Cabinets &amp; Accessories   -"/>
    <n v="6400000"/>
    <s v="               "/>
    <s v="               "/>
    <s v="               "/>
    <n v="6400000"/>
  </r>
  <r>
    <x v="61"/>
    <s v="I260159002"/>
    <s v="Consumable &amp; Accessories"/>
    <n v="864300"/>
    <n v="135.13"/>
    <s v="               "/>
    <n v="135.13"/>
    <n v="864164.87"/>
  </r>
  <r>
    <x v="61"/>
    <s v="I260159003"/>
    <s v="Cables   - (Feeder  Access"/>
    <n v="6148072.0199999996"/>
    <n v="1127564.08"/>
    <s v="               "/>
    <n v="1127564.08"/>
    <n v="5020507.9400000004"/>
  </r>
  <r>
    <x v="61"/>
    <s v="I260159004"/>
    <s v="Enclosures   - (Feeder  Ac"/>
    <n v="769599.6"/>
    <n v="18109.32"/>
    <s v="               "/>
    <n v="18109.32"/>
    <n v="751490.28"/>
  </r>
  <r>
    <x v="61"/>
    <s v="I260159005"/>
    <s v="Splitters  - (Access &amp; Dis"/>
    <n v="2132039.4"/>
    <s v="               "/>
    <s v="               "/>
    <s v="               "/>
    <n v="2132039.4"/>
  </r>
  <r>
    <x v="61"/>
    <s v="I260159006"/>
    <s v="Duct    - (HDPE / GI with"/>
    <n v="9359735.0399999991"/>
    <n v="3692667.06"/>
    <s v="               "/>
    <n v="3692667.06"/>
    <n v="5667067.9800000004"/>
  </r>
  <r>
    <x v="61"/>
    <s v="I260159007"/>
    <s v="Handholes    - (HH / Cham"/>
    <n v="6028000"/>
    <s v="               "/>
    <s v="               "/>
    <s v="               "/>
    <n v="6028000"/>
  </r>
  <r>
    <x v="61"/>
    <s v="I260159008"/>
    <s v="FDT Foundation"/>
    <n v="50000"/>
    <s v="               "/>
    <s v="               "/>
    <s v="               "/>
    <n v="50000"/>
  </r>
  <r>
    <x v="61"/>
    <s v="I260159009"/>
    <s v="Infrastructure Laying    -"/>
    <n v="23667930"/>
    <n v="5400000"/>
    <n v="14850000"/>
    <n v="20250000"/>
    <n v="3417930"/>
  </r>
  <r>
    <x v="61"/>
    <s v="I260159010"/>
    <s v="Cable Hauling    - (Aerial"/>
    <n v="2065815"/>
    <s v="               "/>
    <s v="               "/>
    <s v="               "/>
    <n v="2065815"/>
  </r>
  <r>
    <x v="61"/>
    <s v="I260159011"/>
    <s v="Building Attachments    -"/>
    <n v="8483000"/>
    <s v="               "/>
    <s v="               "/>
    <s v="               "/>
    <n v="8483000"/>
  </r>
  <r>
    <x v="61"/>
    <s v="I260159012"/>
    <s v="Transportation    - (Vehic"/>
    <n v="960000"/>
    <s v="               "/>
    <s v="               "/>
    <s v="               "/>
    <n v="960000"/>
  </r>
  <r>
    <x v="61"/>
    <s v="I260159013"/>
    <s v="OTDR   - For Core / FTTH b"/>
    <n v="750000"/>
    <s v="               "/>
    <s v="               "/>
    <s v="               "/>
    <n v="750000"/>
  </r>
  <r>
    <x v="61"/>
    <s v="I260159014"/>
    <s v="CATV Transmission Equipmen"/>
    <n v="960330"/>
    <s v="               "/>
    <s v="               "/>
    <s v="               "/>
    <n v="960330"/>
  </r>
  <r>
    <x v="61"/>
    <s v="I260159015"/>
    <s v="PON Cards"/>
    <n v="1412250"/>
    <s v="               "/>
    <s v="               "/>
    <s v="               "/>
    <n v="1412250"/>
  </r>
  <r>
    <x v="61"/>
    <s v="I260159016"/>
    <s v="Access Tool Kits"/>
    <n v="75000"/>
    <s v="               "/>
    <s v="               "/>
    <s v="               "/>
    <n v="75000"/>
  </r>
  <r>
    <x v="61"/>
    <s v="I260159017"/>
    <s v="Dev Tool Kits"/>
    <n v="80000"/>
    <s v="               "/>
    <s v="               "/>
    <s v="               "/>
    <n v="80000"/>
  </r>
  <r>
    <x v="61"/>
    <s v="I260159018"/>
    <s v="PON Meters"/>
    <n v="240000"/>
    <s v="               "/>
    <s v="               "/>
    <s v="               "/>
    <n v="240000"/>
  </r>
  <r>
    <x v="61"/>
    <s v="I260159019"/>
    <s v="Clever"/>
    <n v="160000"/>
    <s v="               "/>
    <s v="               "/>
    <s v="               "/>
    <n v="160000"/>
  </r>
  <r>
    <x v="61"/>
    <s v="I260159020"/>
    <s v="VFL"/>
    <n v="50000"/>
    <s v="               "/>
    <s v="               "/>
    <s v="               "/>
    <n v="50000"/>
  </r>
  <r>
    <x v="61"/>
    <s v="I260159021"/>
    <s v="Cable prepration Tools (Ca"/>
    <n v="150000"/>
    <s v="               "/>
    <s v="               "/>
    <s v="               "/>
    <n v="150000"/>
  </r>
  <r>
    <x v="61"/>
    <s v="I260159022"/>
    <s v="Splicing Machine"/>
    <n v="1600000"/>
    <s v="               "/>
    <s v="               "/>
    <s v="               "/>
    <n v="1600000"/>
  </r>
  <r>
    <x v="61"/>
    <s v="I260160001"/>
    <s v="Cabinets &amp; Accessories"/>
    <n v="27221000"/>
    <s v="               "/>
    <s v="               "/>
    <s v="               "/>
    <n v="27221000"/>
  </r>
  <r>
    <x v="62"/>
    <s v="I260160002"/>
    <s v="Consumable &amp; Accessories"/>
    <n v="4059550"/>
    <s v="               "/>
    <s v="               "/>
    <s v="               "/>
    <n v="4059550"/>
  </r>
  <r>
    <x v="62"/>
    <s v="I260160003"/>
    <s v="Cables   - (Feeder  Acces"/>
    <n v="27040142.48"/>
    <s v="               "/>
    <s v="               "/>
    <s v="               "/>
    <n v="27040142.48"/>
  </r>
  <r>
    <x v="62"/>
    <s v="I260160004"/>
    <s v="Enclosures   - (Feeder  A"/>
    <n v="3338105.4"/>
    <s v="               "/>
    <s v="               "/>
    <s v="               "/>
    <n v="3338105.4"/>
  </r>
  <r>
    <x v="62"/>
    <s v="I260160005"/>
    <s v="Splitters  - (Access &amp; Di"/>
    <n v="8439306.8399999999"/>
    <s v="               "/>
    <s v="               "/>
    <s v="               "/>
    <n v="8439306.8399999999"/>
  </r>
  <r>
    <x v="62"/>
    <s v="I260160006"/>
    <s v="Duct    - (HDPE / GI with"/>
    <n v="51629595.460000001"/>
    <n v="11660755.369999999"/>
    <s v="               "/>
    <n v="11660755.369999999"/>
    <n v="39968840.090000004"/>
  </r>
  <r>
    <x v="62"/>
    <s v="I260160007"/>
    <s v="Handholes    - (HH / Cham"/>
    <n v="36014000"/>
    <s v="               "/>
    <s v="               "/>
    <s v="               "/>
    <n v="36014000"/>
  </r>
  <r>
    <x v="62"/>
    <s v="I260160008"/>
    <s v="Poles"/>
    <n v="2820000"/>
    <n v="8800"/>
    <s v="               "/>
    <n v="8800"/>
    <n v="2811200"/>
  </r>
  <r>
    <x v="62"/>
    <s v="I260160009"/>
    <s v="FDT Foundation"/>
    <n v="175000"/>
    <s v="               "/>
    <s v="               "/>
    <s v="               "/>
    <n v="175000"/>
  </r>
  <r>
    <x v="62"/>
    <s v="I260160010"/>
    <s v="Infrastructure Laying"/>
    <n v="110334585"/>
    <n v="7135294"/>
    <n v="15556000"/>
    <n v="22691294"/>
    <n v="87643291"/>
  </r>
  <r>
    <x v="62"/>
    <s v="I260160011"/>
    <s v="Cable Hauling    - (Aeria"/>
    <n v="10156685"/>
    <s v="               "/>
    <s v="               "/>
    <s v="               "/>
    <n v="10156685"/>
  </r>
  <r>
    <x v="62"/>
    <s v="I260160012"/>
    <s v="Building Attachments    -"/>
    <n v="6412993.4400000004"/>
    <s v="               "/>
    <s v="               "/>
    <s v="               "/>
    <n v="6412993.4400000004"/>
  </r>
  <r>
    <x v="62"/>
    <s v="I260160013"/>
    <s v="Transportation    - (Vehi"/>
    <n v="1620000"/>
    <s v="               "/>
    <s v="               "/>
    <s v="               "/>
    <n v="1620000"/>
  </r>
  <r>
    <x v="62"/>
    <s v="I260160014"/>
    <s v="Tool Kit    - (Access)"/>
    <n v="375000"/>
    <s v="               "/>
    <s v="               "/>
    <s v="               "/>
    <n v="375000"/>
  </r>
  <r>
    <x v="62"/>
    <s v="I260160015"/>
    <s v="Tool Kit    - (Dev.)"/>
    <n v="240000"/>
    <s v="               "/>
    <s v="               "/>
    <s v="               "/>
    <n v="240000"/>
  </r>
  <r>
    <x v="62"/>
    <s v="I260160016"/>
    <s v="Cable prepartion Tools"/>
    <n v="450000"/>
    <s v="               "/>
    <s v="               "/>
    <s v="               "/>
    <n v="450000"/>
  </r>
  <r>
    <x v="62"/>
    <s v="I260160017"/>
    <s v="Splice Machine"/>
    <n v="2400000"/>
    <s v="               "/>
    <s v="               "/>
    <s v="               "/>
    <n v="2400000"/>
  </r>
  <r>
    <x v="62"/>
    <s v="I260160018"/>
    <s v="Cleavers"/>
    <n v="400000"/>
    <s v="               "/>
    <s v="               "/>
    <s v="               "/>
    <n v="400000"/>
  </r>
  <r>
    <x v="62"/>
    <s v="I260160019"/>
    <s v="VFLs"/>
    <n v="200000"/>
    <s v="               "/>
    <s v="               "/>
    <s v="               "/>
    <n v="200000"/>
  </r>
  <r>
    <x v="62"/>
    <s v="I260160020"/>
    <s v="PON Power Mtr."/>
    <n v="960000"/>
    <s v="               "/>
    <s v="               "/>
    <s v="               "/>
    <n v="960000"/>
  </r>
  <r>
    <x v="62"/>
    <s v="I260160021"/>
    <s v="CATV Transmission Equipme"/>
    <n v="2880990"/>
    <s v="               "/>
    <s v="               "/>
    <s v="               "/>
    <n v="2880990"/>
  </r>
  <r>
    <x v="62"/>
    <s v="I260160022"/>
    <s v="OTDR A"/>
    <n v="1500000"/>
    <s v="               "/>
    <s v="               "/>
    <s v="               "/>
    <n v="1500000"/>
  </r>
  <r>
    <x v="62"/>
    <s v="I260160023"/>
    <s v="OTDR B"/>
    <n v="950000"/>
    <s v="               "/>
    <s v="               "/>
    <s v="               "/>
    <n v="950000"/>
  </r>
  <r>
    <x v="62"/>
    <s v="I260160024"/>
    <s v="Bolan"/>
    <n v="10000000"/>
    <s v="               "/>
    <s v="               "/>
    <s v="               "/>
    <n v="10000000"/>
  </r>
  <r>
    <x v="62"/>
    <s v="I260160025"/>
    <s v="Carry with ladder"/>
    <n v="3000000"/>
    <s v="               "/>
    <s v="               "/>
    <s v="               "/>
    <n v="3000000"/>
  </r>
  <r>
    <x v="62"/>
    <s v="I260160026"/>
    <s v="PON Cards"/>
    <n v="7061250"/>
    <s v="               "/>
    <s v="               "/>
    <s v="               "/>
    <n v="7061250"/>
  </r>
  <r>
    <x v="62"/>
    <s v="I260179001"/>
    <s v="Cabinets &amp; Accessories"/>
    <n v="1595000"/>
    <s v="               "/>
    <s v="               "/>
    <s v="               "/>
    <n v="1595000"/>
  </r>
  <r>
    <x v="63"/>
    <s v="I260179002"/>
    <s v="Consumable &amp; Accessories"/>
    <n v="351650"/>
    <s v="               "/>
    <s v="               "/>
    <s v="               "/>
    <n v="351650"/>
  </r>
  <r>
    <x v="63"/>
    <s v="I260179003"/>
    <s v="Cables   - (Feeder  Acces"/>
    <n v="4155729.5"/>
    <s v="               "/>
    <s v="               "/>
    <s v="               "/>
    <n v="4155729.5"/>
  </r>
  <r>
    <x v="63"/>
    <s v="I260179004"/>
    <s v="Enclosures   - (Feeder  A"/>
    <n v="288000"/>
    <s v="               "/>
    <s v="               "/>
    <s v="               "/>
    <n v="288000"/>
  </r>
  <r>
    <x v="63"/>
    <s v="I260179005"/>
    <s v="Splitters  - (Access &amp; Di"/>
    <n v="556320"/>
    <s v="               "/>
    <s v="               "/>
    <s v="               "/>
    <n v="556320"/>
  </r>
  <r>
    <x v="63"/>
    <s v="I260179006"/>
    <s v="Duct    - (HDPE / GI with"/>
    <n v="1014000"/>
    <n v="175384.52"/>
    <s v="               "/>
    <n v="175384.52"/>
    <n v="838615.48"/>
  </r>
  <r>
    <x v="63"/>
    <s v="I260179007"/>
    <s v="Handholes    - (HH / Cham"/>
    <n v="1774000"/>
    <s v="               "/>
    <s v="               "/>
    <s v="               "/>
    <n v="1774000"/>
  </r>
  <r>
    <x v="63"/>
    <s v="I260179008"/>
    <s v="FDT Foundation"/>
    <n v="25000"/>
    <s v="               "/>
    <s v="               "/>
    <s v="               "/>
    <n v="25000"/>
  </r>
  <r>
    <x v="63"/>
    <s v="I260179009"/>
    <s v="Infrastructure Laying"/>
    <n v="1692187.5"/>
    <n v="70000"/>
    <s v="               "/>
    <n v="70000"/>
    <n v="1622187.5"/>
  </r>
  <r>
    <x v="63"/>
    <s v="I260179010"/>
    <s v="Cable Hauling    - (Aeria"/>
    <n v="1381047.5"/>
    <s v="               "/>
    <s v="               "/>
    <s v="               "/>
    <n v="1381047.5"/>
  </r>
  <r>
    <x v="63"/>
    <s v="I260179011"/>
    <s v="Building Attachments    -"/>
    <n v="426000"/>
    <s v="               "/>
    <s v="               "/>
    <s v="               "/>
    <n v="426000"/>
  </r>
  <r>
    <x v="63"/>
    <s v="I260180001"/>
    <s v="Cabinets &amp; Accessories"/>
    <n v="16784000"/>
    <s v="               "/>
    <s v="               "/>
    <s v="               "/>
    <n v="16784000"/>
  </r>
  <r>
    <x v="64"/>
    <s v="I260180002"/>
    <s v="Consumable &amp; Accessories"/>
    <n v="2562450"/>
    <s v="               "/>
    <s v="               "/>
    <s v="               "/>
    <n v="2562450"/>
  </r>
  <r>
    <x v="64"/>
    <s v="I260180003"/>
    <s v="Cables   - (Feeder  Acces"/>
    <n v="29648578.5"/>
    <s v="               "/>
    <s v="               "/>
    <s v="               "/>
    <n v="29648578.5"/>
  </r>
  <r>
    <x v="64"/>
    <s v="I260180004"/>
    <s v="Enclosures   - (Feeder  A"/>
    <n v="2337600"/>
    <s v="               "/>
    <s v="               "/>
    <s v="               "/>
    <n v="2337600"/>
  </r>
  <r>
    <x v="64"/>
    <s v="I260180005"/>
    <s v="Splitters  - (Access &amp; Di"/>
    <n v="6502950"/>
    <s v="               "/>
    <s v="               "/>
    <s v="               "/>
    <n v="6502950"/>
  </r>
  <r>
    <x v="64"/>
    <s v="I260180006"/>
    <s v="Duct    - (HDPE / GI with"/>
    <n v="17492743.030000001"/>
    <n v="5734786.9800000004"/>
    <s v="               "/>
    <n v="5734786.9800000004"/>
    <n v="11757956.050000001"/>
  </r>
  <r>
    <x v="64"/>
    <s v="I260180007"/>
    <s v="Handholes    - (HH / Cham"/>
    <n v="3014000"/>
    <s v="               "/>
    <s v="               "/>
    <s v="               "/>
    <n v="3014000"/>
  </r>
  <r>
    <x v="64"/>
    <s v="I260180008"/>
    <s v="Poles"/>
    <n v="300000"/>
    <s v="               "/>
    <s v="               "/>
    <s v="               "/>
    <n v="300000"/>
  </r>
  <r>
    <x v="64"/>
    <s v="I260180009"/>
    <s v="FDT Foundation"/>
    <n v="150000"/>
    <s v="               "/>
    <s v="               "/>
    <s v="               "/>
    <n v="150000"/>
  </r>
  <r>
    <x v="64"/>
    <s v="I260180010"/>
    <s v="Infrastructure Laying"/>
    <n v="26601040"/>
    <n v="500000"/>
    <s v="               "/>
    <n v="500000"/>
    <n v="26101040"/>
  </r>
  <r>
    <x v="64"/>
    <s v="I260180011"/>
    <s v="Cable Hauling    - (Aeria"/>
    <n v="8320005"/>
    <s v="               "/>
    <s v="               "/>
    <s v="               "/>
    <n v="8320005"/>
  </r>
  <r>
    <x v="64"/>
    <s v="I260180012"/>
    <s v="Building Attachments    -"/>
    <n v="775500"/>
    <s v="               "/>
    <s v="               "/>
    <s v="               "/>
    <n v="775500"/>
  </r>
  <r>
    <x v="64"/>
    <s v="I260180013"/>
    <s v="Transportation    - (Vehi"/>
    <n v="2640000"/>
    <s v="               "/>
    <s v="               "/>
    <s v="               "/>
    <n v="2640000"/>
  </r>
  <r>
    <x v="64"/>
    <s v="I260180014"/>
    <s v="Tool Kit    - (Access)"/>
    <n v="375000"/>
    <s v="               "/>
    <s v="               "/>
    <s v="               "/>
    <n v="375000"/>
  </r>
  <r>
    <x v="64"/>
    <s v="I260180015"/>
    <s v="Tool Kit    - (Dev.)"/>
    <n v="240000"/>
    <s v="               "/>
    <s v="               "/>
    <s v="               "/>
    <n v="240000"/>
  </r>
  <r>
    <x v="64"/>
    <s v="I260180016"/>
    <s v="Cable prepartion Tools"/>
    <n v="450000"/>
    <s v="               "/>
    <s v="               "/>
    <s v="               "/>
    <n v="450000"/>
  </r>
  <r>
    <x v="64"/>
    <s v="I260180017"/>
    <s v="Splice Machine"/>
    <n v="2400000"/>
    <s v="               "/>
    <s v="               "/>
    <s v="               "/>
    <n v="2400000"/>
  </r>
  <r>
    <x v="64"/>
    <s v="I260180018"/>
    <s v="Cleavers"/>
    <n v="400000"/>
    <s v="               "/>
    <s v="               "/>
    <s v="               "/>
    <n v="400000"/>
  </r>
  <r>
    <x v="64"/>
    <s v="I260180019"/>
    <s v="VFLs"/>
    <n v="160000"/>
    <s v="               "/>
    <s v="               "/>
    <s v="               "/>
    <n v="160000"/>
  </r>
  <r>
    <x v="64"/>
    <s v="I260180020"/>
    <s v="PON Power Mtr."/>
    <n v="960000"/>
    <s v="               "/>
    <s v="               "/>
    <s v="               "/>
    <n v="960000"/>
  </r>
  <r>
    <x v="64"/>
    <s v="I260180021"/>
    <s v="CATV Transmission Equipme"/>
    <n v="2880990"/>
    <s v="               "/>
    <s v="               "/>
    <s v="               "/>
    <n v="2880990"/>
  </r>
  <r>
    <x v="64"/>
    <s v="I260180022"/>
    <s v="OTDR A"/>
    <n v="1500000"/>
    <s v="               "/>
    <s v="               "/>
    <s v="               "/>
    <n v="1500000"/>
  </r>
  <r>
    <x v="64"/>
    <s v="I260180023"/>
    <s v="OTDR  B"/>
    <n v="950000"/>
    <s v="               "/>
    <s v="               "/>
    <s v="               "/>
    <n v="950000"/>
  </r>
  <r>
    <x v="64"/>
    <s v="I260180024"/>
    <s v="PON Cards"/>
    <n v="7061250"/>
    <s v="               "/>
    <s v="               "/>
    <s v="               "/>
    <n v="7061250"/>
  </r>
  <r>
    <x v="64"/>
    <s v="I260180025"/>
    <s v="carry with ladder"/>
    <n v="9000000"/>
    <s v="               "/>
    <s v="               "/>
    <s v="               "/>
    <n v="9000000"/>
  </r>
  <r>
    <x v="64"/>
    <s v="I260180026"/>
    <s v="Bolan"/>
    <n v="5000000"/>
    <s v="               "/>
    <s v="               "/>
    <s v="               "/>
    <n v="5000000"/>
  </r>
  <r>
    <x v="64"/>
    <s v="I260180027"/>
    <s v="Vehicles Transportation"/>
    <n v="750000"/>
    <s v="               "/>
    <s v="               "/>
    <s v="               "/>
    <n v="750000"/>
  </r>
  <r>
    <x v="64"/>
    <s v="I260208001"/>
    <s v="Cabinets &amp; Accessories"/>
    <n v="17320000"/>
    <s v="               "/>
    <s v="               "/>
    <s v="               "/>
    <n v="17320000"/>
  </r>
  <r>
    <x v="65"/>
    <s v="I260208002"/>
    <s v="Consumable &amp; Accessories"/>
    <n v="2515040"/>
    <s v="               "/>
    <s v="               "/>
    <s v="               "/>
    <n v="2515040"/>
  </r>
  <r>
    <x v="65"/>
    <s v="I260208003"/>
    <s v="Cables   - (Feeder  Acces"/>
    <n v="13720734.689999999"/>
    <s v="               "/>
    <s v="               "/>
    <s v="               "/>
    <n v="13720734.689999999"/>
  </r>
  <r>
    <x v="65"/>
    <s v="I260208004"/>
    <s v="Enclosures   - (Feeder  A"/>
    <n v="2430000"/>
    <s v="               "/>
    <s v="               "/>
    <s v="               "/>
    <n v="2430000"/>
  </r>
  <r>
    <x v="65"/>
    <s v="I260208005"/>
    <s v="Splitters  - (Access &amp; Di"/>
    <n v="5416020"/>
    <s v="               "/>
    <s v="               "/>
    <s v="               "/>
    <n v="5416020"/>
  </r>
  <r>
    <x v="65"/>
    <s v="I260208006"/>
    <s v="Duct    - (HDPE / GI with"/>
    <n v="34979480.780000001"/>
    <s v="               "/>
    <s v="               "/>
    <s v="               "/>
    <n v="34979480.780000001"/>
  </r>
  <r>
    <x v="65"/>
    <s v="I260208007"/>
    <s v="Handholes    - (HH / Cham"/>
    <n v="19668000"/>
    <s v="               "/>
    <s v="               "/>
    <s v="               "/>
    <n v="19668000"/>
  </r>
  <r>
    <x v="65"/>
    <s v="I260208008"/>
    <s v="FDT Foundation"/>
    <n v="150000"/>
    <s v="               "/>
    <s v="               "/>
    <s v="               "/>
    <n v="150000"/>
  </r>
  <r>
    <x v="65"/>
    <s v="I260208009"/>
    <s v="Infrastructure Laying"/>
    <n v="74639494.340000004"/>
    <s v="               "/>
    <s v="               "/>
    <s v="               "/>
    <n v="74639494.340000004"/>
  </r>
  <r>
    <x v="65"/>
    <s v="I260208010"/>
    <s v="Cable Hauling    - (Aeria"/>
    <n v="5979017.1900000004"/>
    <s v="               "/>
    <s v="               "/>
    <s v="               "/>
    <n v="5979017.1900000004"/>
  </r>
  <r>
    <x v="65"/>
    <s v="I260208011"/>
    <s v="Building Attachments    -"/>
    <n v="7850000"/>
    <s v="               "/>
    <s v="               "/>
    <s v="               "/>
    <n v="7850000"/>
  </r>
  <r>
    <x v="65"/>
    <s v="I260208012"/>
    <s v="Transportation    - (Vehi"/>
    <n v="2725000"/>
    <s v="               "/>
    <s v="               "/>
    <s v="               "/>
    <n v="2725000"/>
  </r>
  <r>
    <x v="65"/>
    <s v="I260208013"/>
    <s v="Tool Kit    - (Access)"/>
    <n v="225000"/>
    <n v="107220"/>
    <s v="               "/>
    <n v="107220"/>
    <n v="117780"/>
  </r>
  <r>
    <x v="65"/>
    <s v="I260208014"/>
    <s v="Tool Kit    - (Dev.)"/>
    <n v="320000"/>
    <s v="               "/>
    <s v="               "/>
    <s v="               "/>
    <n v="320000"/>
  </r>
  <r>
    <x v="65"/>
    <s v="I260208015"/>
    <s v="Cable prepartion Tools"/>
    <n v="150000"/>
    <s v="               "/>
    <s v="               "/>
    <s v="               "/>
    <n v="150000"/>
  </r>
  <r>
    <x v="65"/>
    <s v="I260208016"/>
    <s v="Splice Machine"/>
    <n v="2400000"/>
    <s v="               "/>
    <s v="               "/>
    <s v="               "/>
    <n v="2400000"/>
  </r>
  <r>
    <x v="65"/>
    <s v="I260208017"/>
    <s v="Cleavers"/>
    <n v="320000"/>
    <s v="               "/>
    <s v="               "/>
    <s v="               "/>
    <n v="320000"/>
  </r>
  <r>
    <x v="65"/>
    <s v="I260208018"/>
    <s v="VFLs"/>
    <n v="75000"/>
    <s v="               "/>
    <s v="               "/>
    <s v="               "/>
    <n v="75000"/>
  </r>
  <r>
    <x v="65"/>
    <s v="I260208019"/>
    <s v="OTDR   - For Core / FTTH"/>
    <n v="950000"/>
    <s v="               "/>
    <s v="               "/>
    <s v="               "/>
    <n v="950000"/>
  </r>
  <r>
    <x v="65"/>
    <s v="I260208020"/>
    <s v="PON Power Mtr."/>
    <n v="840000"/>
    <s v="               "/>
    <s v="               "/>
    <s v="               "/>
    <n v="840000"/>
  </r>
  <r>
    <x v="65"/>
    <s v="I260208021"/>
    <s v="CATV Transmission Equipme"/>
    <n v="1920660"/>
    <s v="               "/>
    <s v="               "/>
    <s v="               "/>
    <n v="1920660"/>
  </r>
  <r>
    <x v="65"/>
    <s v="I260208022"/>
    <s v="PON Cards"/>
    <n v="2824500"/>
    <s v="               "/>
    <s v="               "/>
    <s v="               "/>
    <n v="2824500"/>
  </r>
  <r>
    <x v="65"/>
    <s v="I260208023"/>
    <s v="Bolan"/>
    <n v="5000000"/>
    <s v="               "/>
    <s v="               "/>
    <s v="               "/>
    <n v="5000000"/>
  </r>
  <r>
    <x v="65"/>
    <s v="I260208024"/>
    <s v="Car Transportation"/>
    <n v="300000"/>
    <s v="               "/>
    <s v="               "/>
    <s v="               "/>
    <n v="300000"/>
  </r>
  <r>
    <x v="65"/>
    <s v="I260294001"/>
    <s v="Cabinets &amp; Accessories"/>
    <n v="4895000"/>
    <s v="               "/>
    <s v="               "/>
    <s v="               "/>
    <n v="4895000"/>
  </r>
  <r>
    <x v="66"/>
    <s v="I260294002"/>
    <s v="Consumable &amp; Accessories"/>
    <n v="850000"/>
    <s v="               "/>
    <s v="               "/>
    <s v="               "/>
    <n v="850000"/>
  </r>
  <r>
    <x v="66"/>
    <s v="I260294003"/>
    <s v="Cables   - (Feeder  Acces"/>
    <n v="5164351.7300000004"/>
    <s v="               "/>
    <s v="               "/>
    <s v="               "/>
    <n v="5164351.7300000004"/>
  </r>
  <r>
    <x v="66"/>
    <s v="I260294004"/>
    <s v="Enclosures   - (Feeder  A"/>
    <n v="797100"/>
    <s v="               "/>
    <s v="               "/>
    <s v="               "/>
    <n v="797100"/>
  </r>
  <r>
    <x v="66"/>
    <s v="I260294005"/>
    <s v="Splitters  - (Access &amp; Di"/>
    <n v="1973625.54"/>
    <s v="               "/>
    <s v="               "/>
    <s v="               "/>
    <n v="1973625.54"/>
  </r>
  <r>
    <x v="66"/>
    <s v="I260294006"/>
    <s v="Duct    - (HDPE / GI with"/>
    <n v="7276642.2400000002"/>
    <s v="               "/>
    <s v="               "/>
    <s v="               "/>
    <n v="7276642.2400000002"/>
  </r>
  <r>
    <x v="66"/>
    <s v="I260294007"/>
    <s v="Handholes    - (HH / Cham"/>
    <n v="1364000"/>
    <s v="               "/>
    <s v="               "/>
    <s v="               "/>
    <n v="1364000"/>
  </r>
  <r>
    <x v="66"/>
    <s v="I260294008"/>
    <s v="Poles"/>
    <n v="270000"/>
    <s v="               "/>
    <s v="               "/>
    <s v="               "/>
    <n v="270000"/>
  </r>
  <r>
    <x v="66"/>
    <s v="I260294009"/>
    <s v="FDT Foundation"/>
    <n v="75000"/>
    <s v="               "/>
    <s v="               "/>
    <s v="               "/>
    <n v="75000"/>
  </r>
  <r>
    <x v="66"/>
    <s v="I260294010"/>
    <s v="Infrastructure Laying"/>
    <n v="13826260.43"/>
    <s v="               "/>
    <s v="               "/>
    <s v="               "/>
    <n v="13826260.43"/>
  </r>
  <r>
    <x v="66"/>
    <s v="I260294011"/>
    <s v="Cable Hauling    - (Aeria"/>
    <n v="1687609.69"/>
    <s v="               "/>
    <s v="               "/>
    <s v="               "/>
    <n v="1687609.69"/>
  </r>
  <r>
    <x v="66"/>
    <s v="I260294012"/>
    <s v="Building Attachments    -"/>
    <n v="2920000"/>
    <s v="               "/>
    <s v="               "/>
    <s v="               "/>
    <n v="2920000"/>
  </r>
  <r>
    <x v="66"/>
    <s v="I260294013"/>
    <s v="Transportation    - (Vehi"/>
    <n v="510000"/>
    <s v="               "/>
    <s v="               "/>
    <s v="               "/>
    <n v="510000"/>
  </r>
  <r>
    <x v="66"/>
    <s v="I260294014"/>
    <s v="Tool Kit    - (Access)"/>
    <n v="225000"/>
    <n v="204000"/>
    <s v="               "/>
    <n v="204000"/>
    <n v="21000"/>
  </r>
  <r>
    <x v="66"/>
    <s v="I260294015"/>
    <s v="Tool Kit    - (Dev.)"/>
    <n v="80000"/>
    <s v="               "/>
    <s v="               "/>
    <s v="               "/>
    <n v="80000"/>
  </r>
  <r>
    <x v="66"/>
    <s v="I260294016"/>
    <s v="Cable prepartion Tools"/>
    <n v="150000"/>
    <s v="               "/>
    <s v="               "/>
    <s v="               "/>
    <n v="150000"/>
  </r>
  <r>
    <x v="66"/>
    <s v="I260294017"/>
    <s v="Splice Machine"/>
    <n v="800000"/>
    <s v="               "/>
    <s v="               "/>
    <s v="               "/>
    <n v="800000"/>
  </r>
  <r>
    <x v="66"/>
    <s v="I260294018"/>
    <s v="Cleavers"/>
    <n v="240000"/>
    <s v="               "/>
    <s v="               "/>
    <s v="               "/>
    <n v="240000"/>
  </r>
  <r>
    <x v="66"/>
    <s v="I260294019"/>
    <s v="VFLs"/>
    <n v="80000"/>
    <s v="               "/>
    <s v="               "/>
    <s v="               "/>
    <n v="80000"/>
  </r>
  <r>
    <x v="66"/>
    <s v="I260294020"/>
    <s v="PON Power Mtr."/>
    <n v="480000"/>
    <s v="               "/>
    <s v="               "/>
    <s v="               "/>
    <n v="480000"/>
  </r>
  <r>
    <x v="66"/>
    <s v="I260294021"/>
    <s v="CATV Transmission Equipme"/>
    <n v="960330"/>
    <s v="               "/>
    <s v="               "/>
    <s v="               "/>
    <n v="960330"/>
  </r>
  <r>
    <x v="66"/>
    <s v="I260294022"/>
    <s v="PON Cards"/>
    <n v="1412250"/>
    <s v="               "/>
    <s v="               "/>
    <s v="               "/>
    <n v="1412250"/>
  </r>
  <r>
    <x v="66"/>
    <s v="I260294023"/>
    <s v="Carry with ladder"/>
    <n v="3000000"/>
    <s v="               "/>
    <s v="               "/>
    <s v="               "/>
    <n v="3000000"/>
  </r>
  <r>
    <x v="66"/>
    <s v="I260295001"/>
    <s v="Cabinets &amp; Accessories"/>
    <n v="52927000"/>
    <n v="84024.22"/>
    <s v="               "/>
    <n v="84024.22"/>
    <n v="52842975.780000001"/>
  </r>
  <r>
    <x v="67"/>
    <s v="I260295002"/>
    <s v="Consumable &amp; Accessories"/>
    <n v="8621700"/>
    <s v="               "/>
    <s v="               "/>
    <s v="               "/>
    <n v="8621700"/>
  </r>
  <r>
    <x v="67"/>
    <s v="I260295003"/>
    <s v="Cables   - (Feeder  Acces"/>
    <n v="59123947.119999997"/>
    <n v="494771.4"/>
    <s v="               "/>
    <n v="494771.4"/>
    <n v="58629175.719999999"/>
  </r>
  <r>
    <x v="67"/>
    <s v="I260295004"/>
    <s v="Enclosures   - (Feeder  A"/>
    <n v="7570592.8200000003"/>
    <s v="               "/>
    <s v="               "/>
    <s v="               "/>
    <n v="7570592.8200000003"/>
  </r>
  <r>
    <x v="67"/>
    <s v="I260295005"/>
    <s v="Splitters  - (Access &amp; Di"/>
    <n v="20111436"/>
    <s v="               "/>
    <s v="               "/>
    <s v="               "/>
    <n v="20111436"/>
  </r>
  <r>
    <x v="67"/>
    <s v="I260295006"/>
    <s v="Duct    - (HDPE / GI with"/>
    <n v="77174097.109999999"/>
    <s v="               "/>
    <s v="               "/>
    <s v="               "/>
    <n v="77174097.109999999"/>
  </r>
  <r>
    <x v="67"/>
    <s v="I260295007"/>
    <s v="Handholes    - (HH / Cham"/>
    <n v="18260000"/>
    <s v="               "/>
    <s v="               "/>
    <s v="               "/>
    <n v="18260000"/>
  </r>
  <r>
    <x v="67"/>
    <s v="I260295008"/>
    <s v="Poles"/>
    <n v="2820000"/>
    <s v="               "/>
    <s v="               "/>
    <s v="               "/>
    <n v="2820000"/>
  </r>
  <r>
    <x v="67"/>
    <s v="I260295009"/>
    <s v="FDT Foundation"/>
    <n v="875000"/>
    <s v="               "/>
    <n v="25000"/>
    <n v="25000"/>
    <n v="850000"/>
  </r>
  <r>
    <x v="67"/>
    <s v="I260295010"/>
    <s v="Infrastructure Laying    -"/>
    <n v="146658744.34"/>
    <n v="301600"/>
    <s v="               "/>
    <n v="301600"/>
    <n v="146357144.34"/>
  </r>
  <r>
    <x v="67"/>
    <s v="I260295011"/>
    <s v="Cable Hauling    - (Aerial"/>
    <n v="17919324.620000001"/>
    <s v="               "/>
    <s v="               "/>
    <s v="               "/>
    <n v="17919324.620000001"/>
  </r>
  <r>
    <x v="67"/>
    <s v="I260295012"/>
    <s v="Building Attachments    -"/>
    <n v="9996000"/>
    <s v="               "/>
    <s v="               "/>
    <s v="               "/>
    <n v="9996000"/>
  </r>
  <r>
    <x v="67"/>
    <s v="I260295013"/>
    <s v="Transportation    - (Vehic"/>
    <n v="4315000"/>
    <s v="               "/>
    <s v="               "/>
    <s v="               "/>
    <n v="4315000"/>
  </r>
  <r>
    <x v="67"/>
    <s v="I260295014"/>
    <s v="Tool Kit    - (Access)"/>
    <n v="900000"/>
    <n v="81840"/>
    <s v="               "/>
    <n v="81840"/>
    <n v="818160"/>
  </r>
  <r>
    <x v="67"/>
    <s v="I260295015"/>
    <s v="Tool Kit    - (Dev.)"/>
    <n v="560000"/>
    <s v="               "/>
    <s v="               "/>
    <s v="               "/>
    <n v="560000"/>
  </r>
  <r>
    <x v="67"/>
    <s v="I260295016"/>
    <s v="Cable prepartion Tools"/>
    <n v="1050000"/>
    <s v="               "/>
    <s v="               "/>
    <s v="               "/>
    <n v="1050000"/>
  </r>
  <r>
    <x v="67"/>
    <s v="I260295017"/>
    <s v="Splice Machine"/>
    <n v="5600000"/>
    <s v="               "/>
    <s v="               "/>
    <s v="               "/>
    <n v="5600000"/>
  </r>
  <r>
    <x v="67"/>
    <s v="I260295018"/>
    <s v="Cleavers"/>
    <n v="960000"/>
    <s v="               "/>
    <s v="               "/>
    <s v="               "/>
    <n v="960000"/>
  </r>
  <r>
    <x v="67"/>
    <s v="I260295019"/>
    <s v="VFLs"/>
    <n v="360000"/>
    <s v="               "/>
    <s v="               "/>
    <s v="               "/>
    <n v="360000"/>
  </r>
  <r>
    <x v="67"/>
    <s v="I260295020"/>
    <s v="OTDR   - For Core / FTTH"/>
    <n v="3399999.99"/>
    <s v="               "/>
    <s v="               "/>
    <s v="               "/>
    <n v="3399999.99"/>
  </r>
  <r>
    <x v="67"/>
    <s v="I260295021"/>
    <s v="PON Power Mtr."/>
    <n v="2160000"/>
    <s v="               "/>
    <s v="               "/>
    <s v="               "/>
    <n v="2160000"/>
  </r>
  <r>
    <x v="67"/>
    <s v="I260295022"/>
    <s v="CATV Transmission Equipme"/>
    <n v="4024912.5"/>
    <s v="               "/>
    <s v="               "/>
    <s v="               "/>
    <n v="4024912.5"/>
  </r>
  <r>
    <x v="67"/>
    <s v="I260295023"/>
    <s v="OLT"/>
    <n v="2259600"/>
    <s v="               "/>
    <s v="               "/>
    <s v="               "/>
    <n v="2259600"/>
  </r>
  <r>
    <x v="67"/>
    <s v="I260295024"/>
    <s v="PON Cards"/>
    <n v="11298000"/>
    <s v="               "/>
    <s v="               "/>
    <s v="               "/>
    <n v="11298000"/>
  </r>
  <r>
    <x v="67"/>
    <s v="I260295025"/>
    <s v="Switch"/>
    <n v="847350"/>
    <s v="               "/>
    <s v="               "/>
    <s v="               "/>
    <n v="847350"/>
  </r>
  <r>
    <x v="67"/>
    <s v="I260295026"/>
    <s v="OLT connectivity SFPs Mult"/>
    <n v="32764.2"/>
    <s v="               "/>
    <s v="               "/>
    <s v="               "/>
    <n v="32764.2"/>
  </r>
  <r>
    <x v="67"/>
    <s v="I260295027"/>
    <s v="Uplink SFPs for POP connec"/>
    <n v="98292.6"/>
    <s v="               "/>
    <s v="               "/>
    <s v="               "/>
    <n v="98292.6"/>
  </r>
  <r>
    <x v="67"/>
    <s v="I260295028"/>
    <s v="carry with ladder"/>
    <n v="24000000"/>
    <s v="               "/>
    <s v="               "/>
    <s v="               "/>
    <n v="24000000"/>
  </r>
  <r>
    <x v="67"/>
    <s v="I260295029"/>
    <s v="Bolan"/>
    <n v="12500000"/>
    <s v="               "/>
    <s v="               "/>
    <s v="               "/>
    <n v="12500000"/>
  </r>
  <r>
    <x v="67"/>
    <s v="I260296001"/>
    <s v="Cabinets &amp; Accessories   -"/>
    <n v="32652000"/>
    <s v="               "/>
    <s v="               "/>
    <s v="               "/>
    <n v="32652000"/>
  </r>
  <r>
    <x v="68"/>
    <s v="I260296002"/>
    <s v="Consumable &amp; Accessories"/>
    <n v="5350350"/>
    <s v="               "/>
    <s v="               "/>
    <s v="               "/>
    <n v="5350350"/>
  </r>
  <r>
    <x v="68"/>
    <s v="I260296003"/>
    <s v="Cables   - (Feeder  Access"/>
    <n v="46966809.57"/>
    <s v="               "/>
    <s v="               "/>
    <s v="               "/>
    <n v="46966809.57"/>
  </r>
  <r>
    <x v="68"/>
    <s v="I260296004"/>
    <s v="Enclosures   - (Feeder  Ac"/>
    <n v="4929398.1500000004"/>
    <s v="               "/>
    <s v="               "/>
    <s v="               "/>
    <n v="4929398.1500000004"/>
  </r>
  <r>
    <x v="68"/>
    <s v="I260296005"/>
    <s v="Splitters  - (Access &amp; Dis"/>
    <n v="11548971.060000001"/>
    <s v="               "/>
    <s v="               "/>
    <s v="               "/>
    <n v="11548971.060000001"/>
  </r>
  <r>
    <x v="68"/>
    <s v="I260296006"/>
    <s v="Duct    - (HDPE / GI with"/>
    <n v="49528536.770000003"/>
    <n v="10878217.859999999"/>
    <s v="               "/>
    <n v="10878217.859999999"/>
    <n v="38650318.909999996"/>
  </r>
  <r>
    <x v="68"/>
    <s v="I260296007"/>
    <s v="Handholes    - (HH / Chamb"/>
    <n v="8382000"/>
    <s v="               "/>
    <s v="               "/>
    <s v="               "/>
    <n v="8382000"/>
  </r>
  <r>
    <x v="68"/>
    <s v="I260296008"/>
    <s v="Poles"/>
    <n v="2250000"/>
    <s v="               "/>
    <s v="               "/>
    <s v="               "/>
    <n v="2250000"/>
  </r>
  <r>
    <x v="68"/>
    <s v="I260296009"/>
    <s v="FDT Foundation"/>
    <n v="550000"/>
    <s v="               "/>
    <s v="               "/>
    <s v="               "/>
    <n v="550000"/>
  </r>
  <r>
    <x v="68"/>
    <s v="I260296010"/>
    <s v="Infrastructure Laying    -"/>
    <n v="84036880"/>
    <n v="9000"/>
    <s v="               "/>
    <n v="9000"/>
    <n v="84027880"/>
  </r>
  <r>
    <x v="68"/>
    <s v="I260296011"/>
    <s v="Cable Hauling    - (Aerial"/>
    <n v="16486524"/>
    <s v="               "/>
    <s v="               "/>
    <s v="               "/>
    <n v="16486524"/>
  </r>
  <r>
    <x v="68"/>
    <s v="I260296012"/>
    <s v="Building Attachments    -"/>
    <n v="4267999.2300000004"/>
    <s v="               "/>
    <s v="               "/>
    <s v="               "/>
    <n v="4267999.2300000004"/>
  </r>
  <r>
    <x v="68"/>
    <s v="I260296013"/>
    <s v="Transportation    - (Vehic"/>
    <n v="5400000"/>
    <n v="162321"/>
    <s v="               "/>
    <n v="162321"/>
    <n v="5237679"/>
  </r>
  <r>
    <x v="68"/>
    <s v="I260296014"/>
    <s v="Tool Kit    - (Access)"/>
    <n v="750000"/>
    <s v="               "/>
    <s v="               "/>
    <s v="               "/>
    <n v="750000"/>
  </r>
  <r>
    <x v="68"/>
    <s v="I260296015"/>
    <s v="Tool Kit    - (Dev.)"/>
    <n v="320000"/>
    <s v="               "/>
    <s v="               "/>
    <s v="               "/>
    <n v="320000"/>
  </r>
  <r>
    <x v="68"/>
    <s v="I260296016"/>
    <s v="Cable prepartion Tools   -"/>
    <n v="600000"/>
    <s v="               "/>
    <s v="               "/>
    <s v="               "/>
    <n v="600000"/>
  </r>
  <r>
    <x v="68"/>
    <s v="I260296017"/>
    <s v="Splice Machine"/>
    <n v="3200000"/>
    <s v="               "/>
    <s v="               "/>
    <s v="               "/>
    <n v="3200000"/>
  </r>
  <r>
    <x v="68"/>
    <s v="I260296018"/>
    <s v="Cleavers"/>
    <n v="800000"/>
    <s v="               "/>
    <s v="               "/>
    <s v="               "/>
    <n v="800000"/>
  </r>
  <r>
    <x v="68"/>
    <s v="I260296019"/>
    <s v="VFLs"/>
    <n v="280000"/>
    <s v="               "/>
    <s v="               "/>
    <s v="               "/>
    <n v="280000"/>
  </r>
  <r>
    <x v="68"/>
    <s v="I260296020"/>
    <s v="OTDR   - For Core / FTTH b"/>
    <n v="3399999.99"/>
    <s v="               "/>
    <s v="               "/>
    <s v="               "/>
    <n v="3399999.99"/>
  </r>
  <r>
    <x v="68"/>
    <s v="I260296021"/>
    <s v="PON Power Mtr."/>
    <n v="1680000"/>
    <s v="               "/>
    <s v="               "/>
    <s v="               "/>
    <n v="1680000"/>
  </r>
  <r>
    <x v="68"/>
    <s v="I260296022"/>
    <s v="CATV Transmission Equipmen"/>
    <n v="5055855"/>
    <s v="               "/>
    <s v="               "/>
    <s v="               "/>
    <n v="5055855"/>
  </r>
  <r>
    <x v="68"/>
    <s v="I260296023"/>
    <s v="OLT"/>
    <n v="2259600"/>
    <s v="               "/>
    <s v="               "/>
    <s v="               "/>
    <n v="2259600"/>
  </r>
  <r>
    <x v="68"/>
    <s v="I260296024"/>
    <s v="PON Cards"/>
    <n v="7061250"/>
    <s v="               "/>
    <s v="               "/>
    <s v="               "/>
    <n v="7061250"/>
  </r>
  <r>
    <x v="68"/>
    <s v="I260296025"/>
    <s v="Switch"/>
    <n v="847350"/>
    <s v="               "/>
    <s v="               "/>
    <s v="               "/>
    <n v="847350"/>
  </r>
  <r>
    <x v="68"/>
    <s v="I260296026"/>
    <s v="OLT connectivity SFPs Mult"/>
    <n v="32764.2"/>
    <s v="               "/>
    <s v="               "/>
    <s v="               "/>
    <n v="32764.2"/>
  </r>
  <r>
    <x v="68"/>
    <s v="I260296027"/>
    <s v="Uplink SFPs for POP connec"/>
    <n v="98292.6"/>
    <s v="               "/>
    <s v="               "/>
    <s v="               "/>
    <n v="98292.6"/>
  </r>
  <r>
    <x v="68"/>
    <s v="I260296028"/>
    <s v="Carry with Ladder"/>
    <n v="12000000"/>
    <s v="               "/>
    <s v="               "/>
    <s v="               "/>
    <n v="12000000"/>
  </r>
  <r>
    <x v="68"/>
    <s v="I260296029"/>
    <s v="Bolan"/>
    <n v="5000000"/>
    <s v="               "/>
    <s v="               "/>
    <s v="               "/>
    <n v="5000000"/>
  </r>
  <r>
    <x v="68"/>
    <s v="I260298000"/>
    <s v="GPON Infra Storm Petaro Ga"/>
    <n v="6183042.9800000004"/>
    <n v="6183042.9800000004"/>
    <s v="               "/>
    <n v="6183042.9800000004"/>
    <s v="               "/>
  </r>
  <r>
    <x v="69"/>
    <s v="I260298001"/>
    <s v="Cabinets &amp; Accessories"/>
    <n v="982266.73"/>
    <n v="305277.15000000002"/>
    <s v="               "/>
    <n v="305277.15000000002"/>
    <n v="676989.58"/>
  </r>
  <r>
    <x v="69"/>
    <s v="I260298002"/>
    <s v="Consumable &amp; Accessories"/>
    <n v="209300"/>
    <n v="141795.9"/>
    <s v="               "/>
    <n v="141795.9"/>
    <n v="67504.100000000006"/>
  </r>
  <r>
    <x v="69"/>
    <s v="I260298003"/>
    <s v="Cables   - (Feeder  Acces"/>
    <n v="503031.56"/>
    <n v="406429.55"/>
    <s v="               "/>
    <n v="406429.55"/>
    <n v="96602.01"/>
  </r>
  <r>
    <x v="69"/>
    <s v="I260298004"/>
    <s v="Enclosures   - (Feeder  A"/>
    <n v="147966.69"/>
    <n v="20590.099999999999"/>
    <s v="               "/>
    <n v="20590.099999999999"/>
    <n v="127376.59"/>
  </r>
  <r>
    <x v="69"/>
    <s v="I260298005"/>
    <s v="Splitters  - (Access &amp; Di"/>
    <n v="211260.15"/>
    <n v="24528.81"/>
    <s v="               "/>
    <n v="24528.81"/>
    <n v="186731.34"/>
  </r>
  <r>
    <x v="69"/>
    <s v="I260298006"/>
    <s v="Duct    - (HDPE / GI with"/>
    <n v="1.1200000000000001"/>
    <s v="      2640.78-"/>
    <s v="               "/>
    <s v="      2640.78-"/>
    <n v="2641.9"/>
  </r>
  <r>
    <x v="69"/>
    <s v="I260298007"/>
    <s v="Handholes    - (HH / Cham"/>
    <n v="1012000"/>
    <s v="               "/>
    <s v="               "/>
    <s v="               "/>
    <n v="1012000"/>
  </r>
  <r>
    <x v="69"/>
    <s v="I260298008"/>
    <s v="Poles"/>
    <n v="210000"/>
    <s v="               "/>
    <s v="               "/>
    <s v="               "/>
    <n v="210000"/>
  </r>
  <r>
    <x v="69"/>
    <s v="I260298009"/>
    <s v="FDT Foundation"/>
    <n v="25000"/>
    <s v="               "/>
    <s v="               "/>
    <s v="               "/>
    <n v="25000"/>
  </r>
  <r>
    <x v="69"/>
    <s v="I260298010"/>
    <s v="Infrastructure Laying"/>
    <n v="1"/>
    <s v="               "/>
    <s v="               "/>
    <s v="               "/>
    <n v="1"/>
  </r>
  <r>
    <x v="69"/>
    <s v="I260298011"/>
    <s v="Cable Hauling    - (Aeria"/>
    <n v="594192.09"/>
    <n v="352020"/>
    <s v="               "/>
    <n v="352020"/>
    <n v="242172.09"/>
  </r>
  <r>
    <x v="69"/>
    <s v="I260298012"/>
    <s v="Building Attachments    -"/>
    <n v="684000"/>
    <s v="               "/>
    <s v="               "/>
    <s v="               "/>
    <n v="684000"/>
  </r>
  <r>
    <x v="69"/>
    <s v="I260298013"/>
    <s v="Transportation    - (Vehi"/>
    <n v="175000"/>
    <n v="3600"/>
    <s v="               "/>
    <n v="3600"/>
    <n v="171400"/>
  </r>
  <r>
    <x v="69"/>
    <s v="I260361001"/>
    <s v="Cabinets &amp; Accessories   -"/>
    <n v="21353000"/>
    <s v="               "/>
    <s v="               "/>
    <s v="               "/>
    <n v="21353000"/>
  </r>
  <r>
    <x v="70"/>
    <s v="I260361002"/>
    <s v="Consumable &amp; Accessories"/>
    <n v="2583050"/>
    <s v="               "/>
    <s v="               "/>
    <s v="               "/>
    <n v="2583050"/>
  </r>
  <r>
    <x v="70"/>
    <s v="I260361003"/>
    <s v="Cables   - (Feeder  Access"/>
    <n v="26007927.859999999"/>
    <s v="               "/>
    <s v="               "/>
    <s v="               "/>
    <n v="26007927.859999999"/>
  </r>
  <r>
    <x v="70"/>
    <s v="I260361004"/>
    <s v="Enclosures   - (Feeder  Ac"/>
    <n v="2382000.29"/>
    <s v="               "/>
    <s v="               "/>
    <s v="               "/>
    <n v="2382000.29"/>
  </r>
  <r>
    <x v="70"/>
    <s v="I260361005"/>
    <s v="Splitters  - (Access &amp; Dis"/>
    <n v="9789928.6600000001"/>
    <s v="               "/>
    <s v="               "/>
    <s v="               "/>
    <n v="9789928.6600000001"/>
  </r>
  <r>
    <x v="70"/>
    <s v="I260361006"/>
    <s v="Duct    - (HDPE / GI with"/>
    <n v="39503873.990000002"/>
    <n v="2583860.5099999998"/>
    <s v="               "/>
    <n v="2583860.5099999998"/>
    <n v="36920013.479999997"/>
  </r>
  <r>
    <x v="70"/>
    <s v="I260361007"/>
    <s v="Handholes    - (HH / Chamb"/>
    <n v="29326000"/>
    <s v="               "/>
    <s v="               "/>
    <s v="               "/>
    <n v="29326000"/>
  </r>
  <r>
    <x v="70"/>
    <s v="I260361008"/>
    <s v="FDT Foundation"/>
    <n v="375000"/>
    <s v="               "/>
    <s v="               "/>
    <s v="               "/>
    <n v="375000"/>
  </r>
  <r>
    <x v="70"/>
    <s v="I260361009"/>
    <s v="Infrastructure Laying    -"/>
    <n v="138860279.55000001"/>
    <n v="2700000"/>
    <s v="               "/>
    <n v="2700000"/>
    <n v="136160279.55000001"/>
  </r>
  <r>
    <x v="70"/>
    <s v="I260361010"/>
    <s v="Cable Hauling    - (Aerial"/>
    <n v="9391110"/>
    <s v="               "/>
    <s v="               "/>
    <s v="               "/>
    <n v="9391110"/>
  </r>
  <r>
    <x v="70"/>
    <s v="I260361011"/>
    <s v="Building Attachments    -"/>
    <n v="11339002.720000001"/>
    <s v="               "/>
    <s v="               "/>
    <s v="               "/>
    <n v="11339002.720000001"/>
  </r>
  <r>
    <x v="70"/>
    <s v="I260361012"/>
    <s v="Transportation    - (Vehic"/>
    <n v="3600000"/>
    <s v="               "/>
    <s v="               "/>
    <s v="               "/>
    <n v="3600000"/>
  </r>
  <r>
    <x v="70"/>
    <s v="I260361013"/>
    <s v="Tool Kit    - (Access)"/>
    <n v="375000"/>
    <s v="               "/>
    <s v="               "/>
    <s v="               "/>
    <n v="375000"/>
  </r>
  <r>
    <x v="70"/>
    <s v="I260361014"/>
    <s v="Tool Kit    - (Dev.)"/>
    <n v="240000"/>
    <s v="               "/>
    <s v="               "/>
    <s v="               "/>
    <n v="240000"/>
  </r>
  <r>
    <x v="70"/>
    <s v="I260361015"/>
    <s v="Cable preparation Tools"/>
    <n v="450000"/>
    <s v="               "/>
    <s v="               "/>
    <s v="               "/>
    <n v="450000"/>
  </r>
  <r>
    <x v="70"/>
    <s v="I260361016"/>
    <s v="Splice Machine"/>
    <n v="2400000"/>
    <s v="               "/>
    <s v="               "/>
    <s v="               "/>
    <n v="2400000"/>
  </r>
  <r>
    <x v="70"/>
    <s v="I260361017"/>
    <s v="Cleavers"/>
    <n v="400000"/>
    <s v="               "/>
    <s v="               "/>
    <s v="               "/>
    <n v="400000"/>
  </r>
  <r>
    <x v="70"/>
    <s v="I260361018"/>
    <s v="VFLs"/>
    <n v="160000"/>
    <s v="               "/>
    <s v="               "/>
    <s v="               "/>
    <n v="160000"/>
  </r>
  <r>
    <x v="70"/>
    <s v="I260361019"/>
    <s v="OTDR   - For Core / FTTH b"/>
    <n v="1500000"/>
    <s v="               "/>
    <s v="               "/>
    <s v="               "/>
    <n v="1500000"/>
  </r>
  <r>
    <x v="70"/>
    <s v="I260361020"/>
    <s v="PON Power Mtr."/>
    <n v="960000"/>
    <s v="               "/>
    <s v="               "/>
    <s v="               "/>
    <n v="960000"/>
  </r>
  <r>
    <x v="70"/>
    <s v="I260361021"/>
    <s v="CATV Transmission Equipmen"/>
    <n v="1920660"/>
    <s v="               "/>
    <s v="               "/>
    <s v="               "/>
    <n v="1920660"/>
  </r>
  <r>
    <x v="70"/>
    <s v="I260361022"/>
    <s v="OLT"/>
    <n v="2259600"/>
    <s v="               "/>
    <s v="               "/>
    <s v="               "/>
    <n v="2259600"/>
  </r>
  <r>
    <x v="70"/>
    <s v="I260361023"/>
    <s v="PON Cards"/>
    <n v="4236750"/>
    <s v="               "/>
    <s v="               "/>
    <s v="               "/>
    <n v="4236750"/>
  </r>
  <r>
    <x v="70"/>
    <s v="I260361024"/>
    <s v="OLT connectivity SFPs Mult"/>
    <n v="32764.2"/>
    <s v="               "/>
    <s v="               "/>
    <s v="               "/>
    <n v="32764.2"/>
  </r>
  <r>
    <x v="70"/>
    <s v="I260361025"/>
    <s v="Uplink SFPs for POP connec"/>
    <n v="98292.6"/>
    <s v="               "/>
    <s v="               "/>
    <s v="               "/>
    <n v="98292.6"/>
  </r>
  <r>
    <x v="70"/>
    <s v="I260361026"/>
    <s v="Carry with ladder"/>
    <n v="3000000"/>
    <s v="               "/>
    <s v="               "/>
    <s v="               "/>
    <n v="3000000"/>
  </r>
  <r>
    <x v="70"/>
    <s v="I260361027"/>
    <s v="Bolan"/>
    <n v="9600000"/>
    <s v="               "/>
    <s v="               "/>
    <s v="               "/>
    <n v="9600000"/>
  </r>
  <r>
    <x v="70"/>
    <s v="I260361028"/>
    <s v="Transportation"/>
    <n v="600000"/>
    <s v="               "/>
    <s v="               "/>
    <s v="               "/>
    <n v="600000"/>
  </r>
  <r>
    <x v="71"/>
    <s v="INT-21-00315"/>
    <s v="StormFiber Expansion - G"/>
    <n v="736015039"/>
    <n v="283234406.95999998"/>
    <n v="20434080"/>
    <n v="303668486.95999998"/>
    <n v="432346552.04000002"/>
  </r>
  <r>
    <x v="72"/>
    <s v="INT-23-00435"/>
    <s v="Local-New-StormFiber Exp"/>
    <n v="118313906"/>
    <n v="77881903.390000001"/>
    <n v="1788500"/>
    <n v="79670403.390000001"/>
    <n v="38643502.609999999"/>
  </r>
  <r>
    <x v="73"/>
    <s v="INT-23-00436"/>
    <s v="Local-New-StormFiber Exp"/>
    <n v="51381436"/>
    <n v="17417582.609999999"/>
    <n v="582780"/>
    <n v="18000362.609999999"/>
    <n v="33381073.390000001"/>
  </r>
  <r>
    <x v="74"/>
    <s v="INT-23-00437"/>
    <s v="Local-New-StormFiber Exp"/>
    <n v="198839603"/>
    <n v="42295320.280000001"/>
    <n v="4063200"/>
    <n v="46358520.280000001"/>
    <n v="152481082.72"/>
  </r>
  <r>
    <x v="75"/>
    <s v="INT-23-00438"/>
    <s v="Local-New-StormFiber Exp"/>
    <n v="13320912"/>
    <n v="121795.99"/>
    <s v="               "/>
    <n v="121795.99"/>
    <n v="13199116.01"/>
  </r>
  <r>
    <x v="76"/>
    <s v="INT-23-00439"/>
    <s v="Local-New-StormFiber Exp"/>
    <n v="482055980"/>
    <n v="190240587.93000001"/>
    <n v="7085900"/>
    <n v="197326487.93000001"/>
    <n v="284729492.06999999"/>
  </r>
  <r>
    <x v="77"/>
    <s v="INT-23-00440"/>
    <s v="Local-New-StormFiber Exp"/>
    <n v="53663375"/>
    <n v="4688155.21"/>
    <s v="               "/>
    <n v="4688155.21"/>
    <n v="48975219.789999999"/>
  </r>
  <r>
    <x v="78"/>
    <s v="INT-23-00441"/>
    <s v="Local-New-StormFiber Ex"/>
    <n v="124440455"/>
    <n v="20306046.739999998"/>
    <s v="               "/>
    <n v="20306046.739999998"/>
    <n v="104134408.26000001"/>
  </r>
  <r>
    <x v="79"/>
    <s v="INT-23-00442"/>
    <s v="Local-New-StormFiber Exp"/>
    <n v="42564738"/>
    <n v="2854816.24"/>
    <s v="               "/>
    <n v="2854816.24"/>
    <n v="39709921.759999998"/>
  </r>
  <r>
    <x v="80"/>
    <s v="INT-23-00444"/>
    <s v="Local-New-StormFiber Exp"/>
    <n v="181805960"/>
    <n v="195619264.94999999"/>
    <n v="3094390"/>
    <n v="198713654.94999999"/>
    <s v=" 16907694.95-"/>
  </r>
  <r>
    <x v="81"/>
    <s v="INT-23-00445"/>
    <s v="Local-New-StormFiber Exp"/>
    <n v="39164547"/>
    <n v="40582736.600000001"/>
    <n v="389524"/>
    <n v="40972260.600000001"/>
    <s v="  1807713.60-"/>
  </r>
  <r>
    <x v="82"/>
    <s v="INT-23-00446"/>
    <s v="Local-New-StormFiber Exp"/>
    <n v="165172421"/>
    <s v="               "/>
    <s v="               "/>
    <s v="               "/>
    <n v="165172421"/>
  </r>
  <r>
    <x v="83"/>
    <s v="INT-23-00447"/>
    <s v="Local-New-StormFiber Exp"/>
    <n v="213934297"/>
    <n v="112052637.19"/>
    <n v="3139540"/>
    <n v="115192177.19"/>
    <n v="98742119.810000002"/>
  </r>
  <r>
    <x v="84"/>
    <s v="INT-23-00764"/>
    <s v="StormFiber Expansion- As"/>
    <n v="395693727"/>
    <n v="57769975.939999998"/>
    <n v="3301960"/>
    <n v="61071935.939999998"/>
    <n v="334621791.06"/>
  </r>
</pivotCacheRecords>
</file>

<file path=xl/pivotCache/pivotCacheRecords3.xml><?xml version="1.0" encoding="utf-8"?>
<pivotCacheRecords xmlns="http://schemas.openxmlformats.org/spreadsheetml/2006/main" xmlns:r="http://schemas.openxmlformats.org/officeDocument/2006/relationships" count="1373">
  <r>
    <x v="0"/>
    <s v="No Initiation Date"/>
    <s v="Feeders/Transportations"/>
    <s v="DG Khan"/>
    <s v="Feeder"/>
    <n v="0"/>
    <n v="0"/>
    <s v="0"/>
    <s v="0"/>
    <s v="FEEDER ETC WORK - RETAIN BUDGET"/>
    <n v="0"/>
    <n v="0"/>
    <n v="93527861.200000003"/>
    <n v="93527861.200000003"/>
    <m/>
    <m/>
    <m/>
    <m/>
    <n v="30856.100000000002"/>
    <n v="0"/>
    <m/>
    <n v="1"/>
    <m/>
    <m/>
    <n v="0"/>
    <n v="0"/>
    <d v="2026-03-01T00:00:00"/>
    <s v="None"/>
    <s v="Duration Doesn't Exsists"/>
    <s v="No ETA"/>
    <s v="Yet to Start"/>
    <m/>
    <s v="Timeline not applicable"/>
    <m/>
    <x v="0"/>
    <s v="FEEDER ETC WORK - RETAIN BUDGET"/>
    <m/>
    <m/>
    <m/>
    <m/>
    <m/>
    <e v="#N/A"/>
    <s v="Timeline not applicable"/>
  </r>
  <r>
    <x v="0"/>
    <s v="No Initiation Date"/>
    <s v="Dera Ghazi Khan"/>
    <s v="DG Khan"/>
    <s v="Royal Pearl Enclave"/>
    <n v="1768"/>
    <n v="795.6"/>
    <s v="0"/>
    <s v="0"/>
    <s v="NOT LIVE - RETAIN BUDGET"/>
    <n v="0"/>
    <n v="795.6"/>
    <n v="55303643.613323703"/>
    <n v="55303643.613323703"/>
    <m/>
    <m/>
    <m/>
    <n v="0.45"/>
    <n v="28101.015288750001"/>
    <n v="23997.5"/>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Main Area P1"/>
    <n v="3176"/>
    <n v="1429.2"/>
    <s v="0"/>
    <s v="0"/>
    <s v="NOT LIVE - RETAIN BUDGET"/>
    <n v="0"/>
    <n v="1429.2"/>
    <n v="34606678.233970001"/>
    <n v="34606678.233970001"/>
    <m/>
    <m/>
    <m/>
    <n v="0.45"/>
    <n v="7104"/>
    <n v="31407.009839700011"/>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Gulberg housing Society"/>
    <n v="1166"/>
    <n v="524.70000000000005"/>
    <s v="0"/>
    <s v="0"/>
    <s v="NOT LIVE - RETAIN BUDGET"/>
    <n v="0"/>
    <n v="524.70000000000005"/>
    <n v="31413471.476969998"/>
    <n v="31413471.476969998"/>
    <m/>
    <m/>
    <m/>
    <n v="0.45"/>
    <n v="15330.538657499997"/>
    <n v="14229.648842699997"/>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New Defence"/>
    <n v="930"/>
    <n v="418.5"/>
    <s v="0"/>
    <s v="0"/>
    <s v="NOT LIVE - RETAIN BUDGET"/>
    <n v="0"/>
    <n v="418.5"/>
    <n v="27241910.080267001"/>
    <n v="27241910.080266997"/>
    <m/>
    <m/>
    <m/>
    <n v="0.45"/>
    <n v="14073.205885949999"/>
    <n v="11862.510025649999"/>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Main Area P2"/>
    <n v="3656"/>
    <n v="1645.2"/>
    <s v="0"/>
    <s v="0"/>
    <s v="NOT LIVE - RETAIN BUDGET"/>
    <n v="0"/>
    <n v="1645.2"/>
    <n v="23123139.14054"/>
    <n v="23123139.140539996"/>
    <m/>
    <m/>
    <m/>
    <n v="0.45"/>
    <n v="2232"/>
    <n v="34874.218905400019"/>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Main Area P3"/>
    <n v="1776"/>
    <n v="799.2"/>
    <s v="0"/>
    <s v="0"/>
    <s v="NOT LIVE - RETAIN BUDGET"/>
    <n v="0"/>
    <n v="799.2"/>
    <n v="21710706.224470001"/>
    <n v="21710706.224469997"/>
    <m/>
    <m/>
    <m/>
    <n v="0.45"/>
    <n v="4438"/>
    <n v="21449.524744699993"/>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Khayaban e Sarwar"/>
    <n v="1110"/>
    <n v="499.5"/>
    <s v="0"/>
    <s v="0"/>
    <s v="NOT LIVE - RETAIN BUDGET"/>
    <n v="0"/>
    <n v="499.5"/>
    <n v="17604297.466352001"/>
    <n v="17604297.466352001"/>
    <m/>
    <m/>
    <m/>
    <n v="0.45"/>
    <n v="3995.2781487999996"/>
    <n v="15367.226985200003"/>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Adam Housing-P1"/>
    <n v="554"/>
    <n v="249.3"/>
    <s v="0"/>
    <s v="0"/>
    <s v="NOT LIVE - RETAIN BUDGET"/>
    <n v="0"/>
    <n v="249.3"/>
    <n v="16702835.75"/>
    <n v="16702835.75"/>
    <m/>
    <m/>
    <m/>
    <n v="0.45"/>
    <n v="8363.7000000000007"/>
    <n v="7443"/>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Dream City"/>
    <n v="532"/>
    <n v="239.4"/>
    <s v="0"/>
    <s v="0"/>
    <s v="NOT LIVE - RETAIN BUDGET"/>
    <n v="0"/>
    <n v="239.4"/>
    <n v="15928200.5"/>
    <n v="15928200.499999998"/>
    <m/>
    <m/>
    <m/>
    <n v="0.45"/>
    <n v="7953.9000000000005"/>
    <n v="7119"/>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Adam Housing-P2"/>
    <n v="428"/>
    <n v="192.6"/>
    <s v="0"/>
    <s v="0"/>
    <s v="NOT LIVE - RETAIN BUDGET"/>
    <n v="0"/>
    <n v="192.6"/>
    <n v="14769070.25"/>
    <n v="14769070.25"/>
    <m/>
    <m/>
    <m/>
    <n v="0.45"/>
    <n v="7360.6500000000005"/>
    <n v="6328.5"/>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Model Town"/>
    <n v="1012"/>
    <n v="455.40000000000003"/>
    <s v="0"/>
    <s v="0"/>
    <s v="NOT LIVE - RETAIN BUDGET"/>
    <n v="0"/>
    <n v="455.40000000000003"/>
    <n v="13749012.185799301"/>
    <n v="13749012.185799301"/>
    <m/>
    <m/>
    <m/>
    <n v="0.45"/>
    <n v="3082.2646759500003"/>
    <n v="12538.130529399999"/>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Railway Civil Lines P1"/>
    <n v="596"/>
    <n v="268.2"/>
    <s v="0"/>
    <s v="0"/>
    <s v="NOT LIVE - RETAIN BUDGET"/>
    <n v="0"/>
    <n v="268.2"/>
    <n v="12742348.2107"/>
    <n v="12742348.210699998"/>
    <m/>
    <m/>
    <m/>
    <n v="0.45"/>
    <n v="3247.6"/>
    <n v="10985.017107000001"/>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Garden Town"/>
    <n v="488"/>
    <n v="219.6"/>
    <s v="0"/>
    <s v="0"/>
    <s v="NOT LIVE - RETAIN BUDGET"/>
    <n v="0"/>
    <n v="219.6"/>
    <n v="12126847.348924"/>
    <n v="12126847.348924"/>
    <m/>
    <m/>
    <m/>
    <n v="0.45"/>
    <n v="6265.9846276500011"/>
    <n v="4904.8718085"/>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K Gaardens"/>
    <n v="360"/>
    <n v="162"/>
    <s v="0"/>
    <s v="0"/>
    <s v="NOT LIVE - RETAIN BUDGET"/>
    <n v="0"/>
    <n v="162"/>
    <n v="11056413.3622621"/>
    <n v="11056413.3622621"/>
    <m/>
    <m/>
    <m/>
    <n v="0.45"/>
    <n v="5275.5827249064005"/>
    <n v="4704"/>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Railway Civil Lines P2"/>
    <n v="570"/>
    <n v="256.5"/>
    <s v="0"/>
    <s v="0"/>
    <s v="NOT LIVE - RETAIN BUDGET"/>
    <n v="0"/>
    <n v="256.5"/>
    <n v="10735975.720699999"/>
    <n v="10735975.720699999"/>
    <m/>
    <m/>
    <m/>
    <n v="0.45"/>
    <n v="2379.35"/>
    <n v="13118.554707000001"/>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Al Inam Gardens"/>
    <n v="316"/>
    <n v="142.20000000000002"/>
    <s v="0"/>
    <s v="0"/>
    <s v="NOT LIVE - RETAIN BUDGET"/>
    <n v="0"/>
    <n v="142.20000000000002"/>
    <n v="10497664.75"/>
    <n v="10497664.75"/>
    <m/>
    <m/>
    <m/>
    <n v="0.45"/>
    <n v="5045.6000000000004"/>
    <n v="4503.7"/>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Feeders/Transportations"/>
    <s v="DG Khan"/>
    <s v="Transportation"/>
    <n v="0"/>
    <n v="0"/>
    <s v="0"/>
    <s v="0"/>
    <s v="FEEDER ETC WORK - RETAIN BUDGET"/>
    <n v="0"/>
    <n v="0"/>
    <n v="9800000"/>
    <n v="9800000"/>
    <m/>
    <m/>
    <m/>
    <m/>
    <n v="0"/>
    <n v="0"/>
    <m/>
    <n v="1"/>
    <m/>
    <m/>
    <n v="0"/>
    <n v="0"/>
    <d v="2026-03-01T00:00:00"/>
    <s v="None"/>
    <s v="Duration Doesn't Exsists"/>
    <s v="No ETA"/>
    <s v="Yet to Start"/>
    <m/>
    <s v="Timeline not applicable"/>
    <m/>
    <x v="0"/>
    <s v="FEEDER ETC WORK - RETAIN BUDGET"/>
    <m/>
    <m/>
    <m/>
    <m/>
    <m/>
    <e v="#N/A"/>
    <s v="Timeline not applicable"/>
  </r>
  <r>
    <x v="0"/>
    <s v="No Initiation Date"/>
    <s v="Dera Ghazi Khan"/>
    <s v="DG Khan"/>
    <s v="Al Rasool Town"/>
    <n v="310"/>
    <n v="139.5"/>
    <s v="0"/>
    <s v="0"/>
    <s v="NOT LIVE - RETAIN BUDGET"/>
    <n v="0"/>
    <n v="139.5"/>
    <n v="9129729"/>
    <n v="9129729"/>
    <m/>
    <m/>
    <m/>
    <n v="0.45"/>
    <n v="4880.8999999999996"/>
    <n v="4476"/>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Ejaz Town"/>
    <n v="690"/>
    <n v="310.5"/>
    <s v="0"/>
    <s v="0"/>
    <s v="NOT LIVE - RETAIN BUDGET"/>
    <n v="0"/>
    <n v="310.5"/>
    <n v="8524660.3935439996"/>
    <n v="8524660.3935439996"/>
    <m/>
    <m/>
    <m/>
    <n v="0.45"/>
    <n v="2365.5499999999997"/>
    <n v="8636.0911289999985"/>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Part of New Defence"/>
    <n v="262"/>
    <n v="117.9"/>
    <s v="0"/>
    <s v="0"/>
    <s v="NOT LIVE - RETAIN BUDGET"/>
    <n v="0"/>
    <n v="117.9"/>
    <n v="7649956.574368"/>
    <n v="7649956.574368"/>
    <m/>
    <m/>
    <m/>
    <n v="0.45"/>
    <n v="3704.7405247999986"/>
    <n v="3480.9256559999985"/>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Khayaban i Abid"/>
    <n v="242"/>
    <n v="108.9"/>
    <s v="0"/>
    <s v="0"/>
    <s v="NOT LIVE - RETAIN BUDGET"/>
    <n v="0"/>
    <n v="108.9"/>
    <n v="6512643.4616536098"/>
    <n v="6512643.4616536098"/>
    <m/>
    <m/>
    <m/>
    <n v="0.45"/>
    <n v="3217.08342361932"/>
    <n v="3051"/>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CPC Colony"/>
    <n v="346"/>
    <n v="155.70000000000002"/>
    <s v="0"/>
    <s v="0"/>
    <s v="NOT LIVE - RETAIN BUDGET"/>
    <n v="0"/>
    <n v="155.70000000000002"/>
    <n v="6395179.5415059999"/>
    <n v="6395179.5415059989"/>
    <m/>
    <m/>
    <m/>
    <n v="0.45"/>
    <n v="1705.2"/>
    <n v="5519.6019855000013"/>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Al Hussain Garden"/>
    <n v="228"/>
    <n v="102.60000000000001"/>
    <s v="0"/>
    <s v="0"/>
    <s v="NOT LIVE - RETAIN BUDGET"/>
    <n v="0"/>
    <n v="102.60000000000001"/>
    <n v="6341933"/>
    <n v="6341933"/>
    <m/>
    <m/>
    <m/>
    <n v="0.45"/>
    <n v="3085.3500000000004"/>
    <n v="2785.5"/>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Usmania Village"/>
    <n v="230"/>
    <n v="103.5"/>
    <s v="0"/>
    <s v="0"/>
    <s v="NOT LIVE - RETAIN BUDGET"/>
    <n v="0"/>
    <n v="103.5"/>
    <n v="6047770.336104"/>
    <n v="6047770.336104"/>
    <m/>
    <m/>
    <m/>
    <n v="0.45"/>
    <n v="2892.5515319000001"/>
    <n v="2350.8905910000003"/>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Zam Zam City"/>
    <n v="262"/>
    <n v="117.9"/>
    <s v="0"/>
    <s v="0"/>
    <s v="NOT LIVE - RETAIN BUDGET"/>
    <n v="0"/>
    <n v="117.9"/>
    <n v="6037590.2703851601"/>
    <n v="6037590.2703851601"/>
    <m/>
    <m/>
    <m/>
    <n v="0.45"/>
    <n v="1251.967705332215"/>
    <n v="3555.4"/>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Canal View"/>
    <n v="582"/>
    <n v="261.90000000000003"/>
    <s v="0"/>
    <s v="0"/>
    <s v="NOT LIVE - RETAIN BUDGET"/>
    <n v="0"/>
    <n v="261.90000000000003"/>
    <n v="5787365.762778"/>
    <n v="5787365.762778"/>
    <m/>
    <m/>
    <m/>
    <n v="0.45"/>
    <n v="998.4"/>
    <n v="4521.0697244999992"/>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New Model Town"/>
    <n v="398"/>
    <n v="179.1"/>
    <s v="0"/>
    <s v="0"/>
    <s v="NOT LIVE - RETAIN BUDGET"/>
    <n v="0"/>
    <n v="179.1"/>
    <n v="4776860.6914999997"/>
    <n v="4776860.6914999997"/>
    <m/>
    <m/>
    <m/>
    <n v="0.45"/>
    <n v="894.35500000000002"/>
    <n v="5500.127414999999"/>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NMC Colony 1"/>
    <n v="296"/>
    <n v="133.20000000000002"/>
    <s v="0"/>
    <s v="0"/>
    <s v="NOT LIVE - RETAIN BUDGET"/>
    <n v="0"/>
    <n v="133.20000000000002"/>
    <n v="4506777.1602739999"/>
    <n v="4506777.1602739999"/>
    <m/>
    <m/>
    <m/>
    <n v="0.45"/>
    <n v="1160.3999999999999"/>
    <n v="4682.6666295000005"/>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Royal city"/>
    <n v="166"/>
    <n v="74.7"/>
    <s v="0"/>
    <s v="0"/>
    <s v="NOT LIVE - RETAIN BUDGET"/>
    <n v="0"/>
    <n v="74.7"/>
    <n v="4378505.6710938802"/>
    <n v="4378505.6710938802"/>
    <m/>
    <m/>
    <m/>
    <n v="0.45"/>
    <n v="2043.48117882316"/>
    <n v="1900.95"/>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Sana Valley"/>
    <n v="424"/>
    <n v="190.8"/>
    <s v="0"/>
    <s v="0"/>
    <s v="NOT LIVE - RETAIN BUDGET"/>
    <n v="0"/>
    <n v="190.8"/>
    <n v="4178279.6924319998"/>
    <n v="4178279.6924319994"/>
    <m/>
    <m/>
    <m/>
    <n v="0.45"/>
    <n v="831.6"/>
    <n v="4651.9725840000001"/>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Gul zameen Colony"/>
    <n v="196"/>
    <n v="88.2"/>
    <s v="0"/>
    <s v="0"/>
    <s v="NOT LIVE - RETAIN BUDGET"/>
    <n v="0"/>
    <n v="88.2"/>
    <n v="3336731.8637140002"/>
    <n v="3336731.8637140002"/>
    <m/>
    <m/>
    <m/>
    <n v="0.45"/>
    <n v="804.3599999999999"/>
    <n v="2478.3943185000003"/>
    <s v="Hybrid"/>
    <n v="0"/>
    <s v="NOT LIVE"/>
    <m/>
    <n v="0"/>
    <n v="0"/>
    <d v="2026-03-01T00:00:00"/>
    <n v="214"/>
    <n v="215"/>
    <n v="177"/>
    <s v="Yet to Start"/>
    <s v="6 Months"/>
    <s v="Oct-2026"/>
    <s v="These Projects have not been started yet, proceedings shall be done post eid"/>
    <x v="1"/>
    <s v="NOT LIVE - RETAIN BUDGET"/>
    <m/>
    <m/>
    <m/>
    <m/>
    <m/>
    <e v="#N/A"/>
    <d v="2026-10-01T00:00:00"/>
  </r>
  <r>
    <x v="0"/>
    <s v="No Initiation Date"/>
    <s v="Dera Ghazi Khan"/>
    <s v="DG Khan"/>
    <s v="Indus Smart City"/>
    <n v="148"/>
    <n v="66.600000000000009"/>
    <s v="0"/>
    <s v="0"/>
    <s v="NOT LIVE - RETAIN BUDGET"/>
    <n v="0"/>
    <n v="66.600000000000009"/>
    <n v="2754114.61521202"/>
    <n v="2754114.61521202"/>
    <m/>
    <m/>
    <m/>
    <n v="0.45"/>
    <n v="578.36616571692002"/>
    <n v="2335.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Feeders/Transportations"/>
    <s v="Hafizabad"/>
    <s v="Feeder"/>
    <n v="0"/>
    <n v="0"/>
    <s v="0"/>
    <s v="0"/>
    <s v="FEEDER ETC WORK - RETAIN BUDGET"/>
    <n v="0"/>
    <n v="0"/>
    <n v="62013688"/>
    <n v="62013688"/>
    <m/>
    <m/>
    <m/>
    <m/>
    <n v="20312.399999999998"/>
    <n v="0"/>
    <m/>
    <n v="1"/>
    <m/>
    <m/>
    <n v="0"/>
    <n v="0"/>
    <d v="2026-03-01T00:00:00"/>
    <s v="None"/>
    <s v="Duration Doesn't Exsists"/>
    <s v="No ETA"/>
    <s v="Yet to Start"/>
    <m/>
    <s v="Timeline not applicable"/>
    <m/>
    <x v="0"/>
    <s v="FEEDER ETC WORK - RETAIN BUDGET"/>
    <m/>
    <m/>
    <m/>
    <m/>
    <m/>
    <e v="#N/A"/>
    <s v="Timeline not applicable"/>
  </r>
  <r>
    <x v="1"/>
    <s v="No Initiation Date"/>
    <s v="Hafizabad"/>
    <s v="Hafizabad"/>
    <s v="Tulip City"/>
    <n v="908"/>
    <n v="408.6"/>
    <s v="0"/>
    <s v="0"/>
    <s v="NOT LIVE - RETAIN BUDGET"/>
    <n v="0"/>
    <n v="408.6"/>
    <n v="23406249.736000001"/>
    <n v="23406249.736000001"/>
    <m/>
    <m/>
    <m/>
    <n v="0.45"/>
    <n v="11143.75"/>
    <n v="846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HVTR &amp; MB &amp; POR &amp; JBR"/>
    <n v="2656"/>
    <n v="1195.2"/>
    <s v="0"/>
    <s v="0"/>
    <s v="NOT LIVE - RETAIN BUDGET"/>
    <n v="0"/>
    <n v="1195.2"/>
    <n v="19840408.232000001"/>
    <n v="19840408.232000001"/>
    <m/>
    <m/>
    <m/>
    <n v="0.45"/>
    <n v="3666.2"/>
    <n v="187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Makkah Town &amp; Ali Town"/>
    <n v="2248"/>
    <n v="1011.6"/>
    <s v="0"/>
    <s v="0"/>
    <s v="NOT LIVE - RETAIN BUDGET"/>
    <n v="0"/>
    <n v="1011.6"/>
    <n v="17987941.879999999"/>
    <n v="17987941.879999999"/>
    <m/>
    <m/>
    <m/>
    <n v="0.45"/>
    <n v="3050.95"/>
    <n v="17191.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Sunny Garden"/>
    <n v="580"/>
    <n v="261"/>
    <s v="0"/>
    <s v="0"/>
    <s v="NOT LIVE - RETAIN BUDGET"/>
    <n v="0"/>
    <n v="261"/>
    <n v="15393935.114"/>
    <n v="15393935.114"/>
    <m/>
    <m/>
    <m/>
    <n v="0.45"/>
    <n v="7372.5"/>
    <n v="5931.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Al Kareem City"/>
    <n v="1606"/>
    <n v="722.7"/>
    <s v="0"/>
    <s v="0"/>
    <s v="NOT LIVE - RETAIN BUDGET"/>
    <n v="0"/>
    <n v="722.7"/>
    <n v="13235679.776000001"/>
    <n v="13235679.775999999"/>
    <m/>
    <m/>
    <m/>
    <n v="0.45"/>
    <n v="2091.85"/>
    <n v="1149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Hassan Town"/>
    <n v="2056"/>
    <n v="925.2"/>
    <s v="0"/>
    <s v="0"/>
    <s v="NOT LIVE - RETAIN BUDGET"/>
    <n v="0"/>
    <n v="925.2"/>
    <n v="13007997.672"/>
    <n v="13007997.671999998"/>
    <m/>
    <m/>
    <m/>
    <n v="0.45"/>
    <n v="2387.3999999999996"/>
    <n v="13010"/>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Canal &amp; Officer &amp; Faisal"/>
    <n v="1310"/>
    <n v="589.5"/>
    <s v="0"/>
    <s v="0"/>
    <s v="NOT LIVE - RETAIN BUDGET"/>
    <n v="0"/>
    <n v="589.5"/>
    <n v="12101210.618000001"/>
    <n v="12101210.618000001"/>
    <m/>
    <m/>
    <m/>
    <n v="0.45"/>
    <n v="1672.1"/>
    <n v="15158.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Sukheke Hafizabad Road"/>
    <n v="2214"/>
    <n v="996.30000000000007"/>
    <s v="0"/>
    <s v="0"/>
    <s v="NOT LIVE - RETAIN BUDGET"/>
    <n v="0"/>
    <n v="996.30000000000007"/>
    <n v="12064838.699999999"/>
    <n v="12064838.699999999"/>
    <m/>
    <m/>
    <m/>
    <n v="0.45"/>
    <n v="1178.75"/>
    <n v="15636.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Akhtar Town &amp; Tarrar Road"/>
    <n v="1390"/>
    <n v="625.5"/>
    <s v="0"/>
    <s v="0"/>
    <s v="NOT LIVE - RETAIN BUDGET"/>
    <n v="0"/>
    <n v="625.5"/>
    <n v="11011025.1555"/>
    <n v="11011025.1555"/>
    <m/>
    <m/>
    <m/>
    <n v="0.45"/>
    <n v="1722.6000000000001"/>
    <n v="12543.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Kot Hashmat 1 &amp; Kot Hashmat 2"/>
    <n v="920"/>
    <n v="414"/>
    <s v="0"/>
    <s v="0"/>
    <s v="NOT LIVE - RETAIN BUDGET"/>
    <n v="0"/>
    <n v="414"/>
    <n v="10423168.046"/>
    <n v="10423168.046"/>
    <m/>
    <m/>
    <m/>
    <n v="0.45"/>
    <n v="2091.85"/>
    <n v="8088.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Alipur Chatta Road Pocket 2"/>
    <n v="1622"/>
    <n v="729.9"/>
    <s v="0"/>
    <s v="0"/>
    <s v="NOT LIVE - RETAIN BUDGET"/>
    <n v="0"/>
    <n v="729.9"/>
    <n v="9219199.5759999994"/>
    <n v="9219199.5759999994"/>
    <m/>
    <m/>
    <m/>
    <n v="0.45"/>
    <n v="1041.8999999999999"/>
    <n v="10708.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Defence Colony"/>
    <n v="996"/>
    <n v="448.2"/>
    <s v="0"/>
    <s v="0"/>
    <s v="NOT LIVE - RETAIN BUDGET"/>
    <n v="0"/>
    <n v="448.2"/>
    <n v="9005479.9859999996"/>
    <n v="9005479.9859999996"/>
    <m/>
    <m/>
    <m/>
    <n v="0.45"/>
    <n v="1695.1"/>
    <n v="950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Zahoor Orchard"/>
    <n v="426"/>
    <n v="191.70000000000002"/>
    <s v="0"/>
    <s v="0"/>
    <s v="NOT LIVE - RETAIN BUDGET"/>
    <n v="0"/>
    <n v="191.70000000000002"/>
    <n v="8843280.0500000007"/>
    <n v="8843280.0500000007"/>
    <m/>
    <m/>
    <m/>
    <n v="0.45"/>
    <n v="2313.7999999999997"/>
    <n v="632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Kassoki Road P1"/>
    <n v="1050"/>
    <n v="472.5"/>
    <s v="0"/>
    <s v="0"/>
    <s v="NOT LIVE - RETAIN BUDGET"/>
    <n v="0"/>
    <n v="472.5"/>
    <n v="8117194.9440000001"/>
    <n v="8117194.9440000001"/>
    <m/>
    <m/>
    <m/>
    <n v="0.45"/>
    <n v="1438.6499999999999"/>
    <n v="8011.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Kassoki Road P2"/>
    <n v="1096"/>
    <n v="493.2"/>
    <s v="0"/>
    <s v="0"/>
    <s v="NOT LIVE - RETAIN BUDGET"/>
    <n v="0"/>
    <n v="493.2"/>
    <n v="8044576.3080000002"/>
    <n v="8044576.3080000002"/>
    <m/>
    <m/>
    <m/>
    <n v="0.45"/>
    <n v="1438.6499999999999"/>
    <n v="7940"/>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Qazipura_Qadirabad Srndg Area"/>
    <n v="806"/>
    <n v="362.7"/>
    <s v="0"/>
    <s v="0"/>
    <s v="NOT LIVE - RETAIN BUDGET"/>
    <n v="0"/>
    <n v="362.7"/>
    <n v="7316177.1140000001"/>
    <n v="7316177.1139999991"/>
    <m/>
    <m/>
    <m/>
    <n v="0.45"/>
    <n v="1368.5"/>
    <n v="6516.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Sultan Residencia Park"/>
    <n v="464"/>
    <n v="208.8"/>
    <s v="0"/>
    <s v="0"/>
    <s v="NOT LIVE - RETAIN BUDGET"/>
    <n v="0"/>
    <n v="208.8"/>
    <n v="6438506.6960000005"/>
    <n v="6438506.6960000005"/>
    <m/>
    <m/>
    <m/>
    <n v="0.45"/>
    <n v="1337.4499999999998"/>
    <n v="5843.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Feeders/Transportations"/>
    <s v="Hafizabad"/>
    <s v="Transportation"/>
    <n v="0"/>
    <n v="0"/>
    <s v="0"/>
    <s v="0"/>
    <s v="FEEDER ETC WORK - RETAIN BUDGET"/>
    <n v="0"/>
    <n v="0"/>
    <n v="6360000"/>
    <n v="6360000"/>
    <m/>
    <m/>
    <m/>
    <m/>
    <n v="0"/>
    <n v="0"/>
    <m/>
    <n v="1"/>
    <m/>
    <m/>
    <n v="0"/>
    <n v="0"/>
    <d v="2026-03-01T00:00:00"/>
    <s v="None"/>
    <s v="Duration Doesn't Exsists"/>
    <s v="No ETA"/>
    <s v="Yet to Start"/>
    <m/>
    <s v="Timeline not applicable"/>
    <m/>
    <x v="0"/>
    <s v="FEEDER ETC WORK - RETAIN BUDGET"/>
    <m/>
    <m/>
    <m/>
    <m/>
    <m/>
    <e v="#N/A"/>
    <s v="Timeline not applicable"/>
  </r>
  <r>
    <x v="1"/>
    <s v="No Initiation Date"/>
    <s v="Hafizabad"/>
    <s v="Hafizabad"/>
    <s v="Alipur Chatta Road Pocket 1"/>
    <n v="666"/>
    <n v="299.7"/>
    <s v="0"/>
    <s v="0"/>
    <s v="NOT LIVE - RETAIN BUDGET"/>
    <n v="0"/>
    <n v="299.7"/>
    <n v="6120322.5880000005"/>
    <n v="6120322.5880000005"/>
    <m/>
    <m/>
    <m/>
    <n v="0.45"/>
    <n v="1062.5999999999999"/>
    <n v="6433.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Sattellite Town"/>
    <n v="512"/>
    <n v="230.4"/>
    <s v="0"/>
    <s v="0"/>
    <s v="NOT LIVE - RETAIN BUDGET"/>
    <n v="0"/>
    <n v="230.4"/>
    <n v="5795516.4000000004"/>
    <n v="5795516.4000000004"/>
    <m/>
    <m/>
    <m/>
    <n v="0.45"/>
    <n v="1143.0999999999999"/>
    <n v="4711.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Unknown Society 5"/>
    <n v="500"/>
    <n v="225"/>
    <s v="0"/>
    <s v="0"/>
    <s v="NOT LIVE - RETAIN BUDGET"/>
    <n v="0"/>
    <n v="225"/>
    <n v="5671521.5460000001"/>
    <n v="5671521.5460000001"/>
    <m/>
    <m/>
    <m/>
    <n v="0.45"/>
    <n v="1159.1999999999998"/>
    <n v="5103.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Zahoor Orchard Town"/>
    <n v="736"/>
    <n v="331.2"/>
    <s v="0"/>
    <s v="0"/>
    <s v="NOT LIVE - RETAIN BUDGET"/>
    <n v="0"/>
    <n v="331.2"/>
    <n v="5419869.9639999997"/>
    <n v="5419869.9639999997"/>
    <m/>
    <m/>
    <m/>
    <n v="0.45"/>
    <n v="1014.3"/>
    <n v="593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Shalimar_Al Hamra Town"/>
    <n v="540"/>
    <n v="243"/>
    <s v="0"/>
    <s v="0"/>
    <s v="NOT LIVE - RETAIN BUDGET"/>
    <n v="0"/>
    <n v="243"/>
    <n v="4715244.5999999996"/>
    <n v="4715244.5999999996"/>
    <m/>
    <m/>
    <m/>
    <n v="0.45"/>
    <n v="900.44999999999993"/>
    <n v="4371.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Azam Garden"/>
    <n v="446"/>
    <n v="200.70000000000002"/>
    <s v="0"/>
    <s v="0"/>
    <s v="NOT LIVE - RETAIN BUDGET"/>
    <n v="0"/>
    <n v="200.70000000000002"/>
    <n v="4086687.8"/>
    <n v="4086687.8"/>
    <m/>
    <m/>
    <m/>
    <n v="0.45"/>
    <n v="611.79999999999995"/>
    <n v="3868.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Unknown Society 2 &amp; Iqbal Town"/>
    <n v="296"/>
    <n v="133.20000000000002"/>
    <s v="0"/>
    <s v="0"/>
    <s v="NOT LIVE - RETAIN BUDGET"/>
    <n v="0"/>
    <n v="133.20000000000002"/>
    <n v="3838115.2"/>
    <n v="3838115.2"/>
    <m/>
    <m/>
    <m/>
    <n v="0.45"/>
    <n v="814.19999999999993"/>
    <n v="325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Madina Town"/>
    <n v="238"/>
    <n v="107.10000000000001"/>
    <s v="0"/>
    <s v="0"/>
    <s v="NOT LIVE - RETAIN BUDGET"/>
    <n v="0"/>
    <n v="107.10000000000001"/>
    <n v="3375209.5920000002"/>
    <n v="3375209.5920000002"/>
    <m/>
    <m/>
    <m/>
    <n v="0.45"/>
    <n v="734.84999999999991"/>
    <n v="1926.2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Iqbal Garden"/>
    <n v="372"/>
    <n v="167.4"/>
    <s v="0"/>
    <s v="0"/>
    <s v="NOT LIVE - RETAIN BUDGET"/>
    <n v="0"/>
    <n v="167.4"/>
    <n v="3189798.92"/>
    <n v="3189798.92"/>
    <m/>
    <m/>
    <m/>
    <n v="0.45"/>
    <n v="491.04999999999995"/>
    <n v="350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Anarkali Bazar"/>
    <n v="362"/>
    <n v="162.9"/>
    <s v="0"/>
    <s v="0"/>
    <s v="NOT LIVE - RETAIN BUDGET"/>
    <n v="0"/>
    <n v="162.9"/>
    <n v="2857555.4"/>
    <n v="2857555.4"/>
    <m/>
    <m/>
    <m/>
    <n v="0.45"/>
    <n v="420.9"/>
    <n v="2287.5"/>
    <s v="Hybrid"/>
    <n v="0"/>
    <s v="NOT LIVE"/>
    <m/>
    <n v="0"/>
    <n v="0"/>
    <d v="2026-03-01T00:00:00"/>
    <n v="214"/>
    <n v="215"/>
    <n v="177"/>
    <s v="Yet to Start"/>
    <s v="6 Months"/>
    <s v="Oct-2026"/>
    <s v="These Projects have not been started yet, proceedings shall be done post eid"/>
    <x v="1"/>
    <s v="NOT LIVE - RETAIN BUDGET"/>
    <m/>
    <m/>
    <m/>
    <m/>
    <m/>
    <e v="#N/A"/>
    <d v="2026-10-01T00:00:00"/>
  </r>
  <r>
    <x v="1"/>
    <s v="No Initiation Date"/>
    <s v="Hafizabad"/>
    <s v="Hafizabad"/>
    <s v="Gulberg"/>
    <n v="210"/>
    <n v="94.5"/>
    <s v="0"/>
    <s v="0"/>
    <s v="NOT LIVE - RETAIN BUDGET"/>
    <n v="0"/>
    <n v="94.5"/>
    <n v="2050093.375"/>
    <n v="2050093.375"/>
    <m/>
    <m/>
    <m/>
    <n v="0.45"/>
    <n v="243.00000000000003"/>
    <n v="1904.8500000000001"/>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Feeders/Transportations"/>
    <s v="Jhang"/>
    <s v="Feeder"/>
    <n v="0"/>
    <n v="0"/>
    <s v="0"/>
    <s v="0"/>
    <s v="FEEDER ETC WORK - RETAIN BUDGET"/>
    <n v="0"/>
    <n v="0"/>
    <n v="67800529.25"/>
    <n v="67800529.25"/>
    <m/>
    <m/>
    <m/>
    <m/>
    <n v="22058.399999999998"/>
    <n v="0"/>
    <m/>
    <n v="1"/>
    <m/>
    <m/>
    <n v="0"/>
    <n v="0"/>
    <d v="2026-03-01T00:00:00"/>
    <s v="None"/>
    <s v="Duration Doesn't Exsists"/>
    <s v="No ETA"/>
    <s v="Yet to Start"/>
    <m/>
    <s v="Timeline not applicable"/>
    <m/>
    <x v="0"/>
    <s v="FEEDER ETC WORK - RETAIN BUDGET"/>
    <m/>
    <m/>
    <m/>
    <m/>
    <m/>
    <e v="#N/A"/>
    <s v="Timeline not applicable"/>
  </r>
  <r>
    <x v="2"/>
    <s v="No Initiation Date"/>
    <s v="Jhang"/>
    <s v="Jhang"/>
    <s v="Satellite Town_PK1"/>
    <n v="1770"/>
    <n v="796.5"/>
    <s v="0"/>
    <s v="0"/>
    <s v="NOT LIVE - RETAIN BUDGET"/>
    <n v="0"/>
    <n v="796.5"/>
    <n v="21217272.922236599"/>
    <n v="21217272.922236599"/>
    <m/>
    <m/>
    <m/>
    <n v="0.45"/>
    <n v="4919.5218834669859"/>
    <n v="21107.175019474456"/>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Ghaziabad"/>
    <n v="2296"/>
    <n v="1033.2"/>
    <s v="0"/>
    <s v="0"/>
    <s v="NOT LIVE - RETAIN BUDGET"/>
    <n v="0"/>
    <n v="1033.2"/>
    <n v="20528937.501910001"/>
    <n v="20528937.501910001"/>
    <m/>
    <m/>
    <m/>
    <n v="0.45"/>
    <n v="3435.0499999999997"/>
    <n v="28769.555644100004"/>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Ali Town"/>
    <n v="1610"/>
    <n v="724.5"/>
    <s v="0"/>
    <s v="0"/>
    <s v="NOT LIVE - RETAIN BUDGET"/>
    <n v="0"/>
    <n v="724.5"/>
    <n v="16141722.8125"/>
    <n v="16141722.8125"/>
    <m/>
    <m/>
    <m/>
    <n v="0.45"/>
    <n v="3342.5"/>
    <n v="16881.624999999993"/>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Civil Lines"/>
    <n v="950"/>
    <n v="427.5"/>
    <s v="0"/>
    <s v="0"/>
    <s v="NOT LIVE - RETAIN BUDGET"/>
    <n v="0"/>
    <n v="427.5"/>
    <n v="15965696.426335"/>
    <n v="15965696.426335"/>
    <m/>
    <m/>
    <m/>
    <n v="0.45"/>
    <n v="3817.9999999999995"/>
    <n v="20151.139263350004"/>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Gulshan Colony"/>
    <n v="1372"/>
    <n v="617.4"/>
    <s v="0"/>
    <s v="0"/>
    <s v="NOT LIVE - RETAIN BUDGET"/>
    <n v="0"/>
    <n v="617.4"/>
    <n v="12066151.362500001"/>
    <n v="12066151.362500001"/>
    <m/>
    <m/>
    <m/>
    <n v="0.45"/>
    <n v="2287.35"/>
    <n v="11740.128000000001"/>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Samanabad"/>
    <n v="1302"/>
    <n v="585.9"/>
    <s v="0"/>
    <s v="0"/>
    <s v="NOT LIVE - RETAIN BUDGET"/>
    <n v="0"/>
    <n v="585.9"/>
    <n v="11360811.6"/>
    <n v="11360811.6"/>
    <m/>
    <m/>
    <m/>
    <n v="0.45"/>
    <n v="1930.85"/>
    <n v="14580.098000000005"/>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Madina Colony"/>
    <n v="814"/>
    <n v="366.3"/>
    <s v="0"/>
    <s v="0"/>
    <s v="NOT LIVE - RETAIN BUDGET"/>
    <n v="0"/>
    <n v="366.3"/>
    <n v="9576095.0923500005"/>
    <n v="9576095.0923500005"/>
    <m/>
    <m/>
    <m/>
    <n v="0.45"/>
    <n v="1959.6"/>
    <n v="11892.185923499997"/>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Chaudary Colony"/>
    <n v="1020"/>
    <n v="459"/>
    <s v="0"/>
    <s v="0"/>
    <s v="NOT LIVE - RETAIN BUDGET"/>
    <n v="0"/>
    <n v="459"/>
    <n v="8741254.6125000007"/>
    <n v="8741254.6125000007"/>
    <m/>
    <m/>
    <m/>
    <n v="0.45"/>
    <n v="1463.9499999999998"/>
    <n v="10058.853000000001"/>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Paradise City"/>
    <n v="602"/>
    <n v="270.90000000000003"/>
    <s v="0"/>
    <s v="0"/>
    <s v="NOT LIVE - RETAIN BUDGET"/>
    <n v="0"/>
    <n v="270.90000000000003"/>
    <n v="8668608.7878861893"/>
    <n v="8668608.7878861893"/>
    <m/>
    <m/>
    <m/>
    <n v="0.45"/>
    <n v="2228.8491634100169"/>
    <n v="7932.6760785174647"/>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Shadab Colony"/>
    <n v="490"/>
    <n v="220.5"/>
    <s v="0"/>
    <s v="0"/>
    <s v="NOT LIVE - RETAIN BUDGET"/>
    <n v="0"/>
    <n v="220.5"/>
    <n v="7991526.9998500003"/>
    <n v="7991526.9998500003"/>
    <m/>
    <m/>
    <m/>
    <n v="0.45"/>
    <n v="1877.9499999999998"/>
    <n v="8889.914998500004"/>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Satellite Town_PK3"/>
    <n v="746"/>
    <n v="335.7"/>
    <s v="0"/>
    <s v="0"/>
    <s v="NOT LIVE - RETAIN BUDGET"/>
    <n v="0"/>
    <n v="335.7"/>
    <n v="7762765.0994295003"/>
    <n v="7762765.0994295003"/>
    <m/>
    <m/>
    <m/>
    <n v="0.45"/>
    <n v="1688.4822574531058"/>
    <n v="8481.7493362143105"/>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Satellite Town_PK2"/>
    <n v="920"/>
    <n v="414"/>
    <s v="0"/>
    <s v="0"/>
    <s v="NOT LIVE - RETAIN BUDGET"/>
    <n v="0"/>
    <n v="414"/>
    <n v="7121857.3326569702"/>
    <n v="7121857.3326569702"/>
    <m/>
    <m/>
    <m/>
    <n v="0.45"/>
    <n v="1250.9432600148846"/>
    <n v="9583.8225822134173"/>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Lalazar Colony"/>
    <n v="532"/>
    <n v="239.4"/>
    <s v="0"/>
    <s v="0"/>
    <s v="NOT LIVE - RETAIN BUDGET"/>
    <n v="0"/>
    <n v="239.4"/>
    <n v="6851061.5937107801"/>
    <n v="6851061.5937107801"/>
    <m/>
    <m/>
    <m/>
    <n v="0.45"/>
    <n v="1723.4077268557455"/>
    <n v="6562.4425113203843"/>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Al Karam City Phase 1"/>
    <n v="602"/>
    <n v="270.90000000000003"/>
    <s v="0"/>
    <s v="0"/>
    <s v="NOT LIVE - RETAIN BUDGET"/>
    <n v="0"/>
    <n v="270.90000000000003"/>
    <n v="6837358.6124999998"/>
    <n v="6837358.6124999998"/>
    <m/>
    <m/>
    <m/>
    <n v="0.45"/>
    <n v="1551.35"/>
    <n v="5729.2254999999996"/>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Sultan Colony"/>
    <n v="630"/>
    <n v="283.5"/>
    <s v="0"/>
    <s v="0"/>
    <s v="NOT LIVE - RETAIN BUDGET"/>
    <n v="0"/>
    <n v="283.5"/>
    <n v="6758877.1500000004"/>
    <n v="6758877.1500000004"/>
    <m/>
    <m/>
    <m/>
    <n v="0.45"/>
    <n v="1320.1999999999998"/>
    <n v="6800.8190000000004"/>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Feeders/Transportations"/>
    <s v="Jhang"/>
    <s v="Transportation"/>
    <n v="0"/>
    <n v="0"/>
    <s v="0"/>
    <s v="0"/>
    <s v="FEEDER ETC WORK - RETAIN BUDGET"/>
    <n v="0"/>
    <n v="0"/>
    <n v="6165000"/>
    <n v="6165000"/>
    <m/>
    <m/>
    <m/>
    <m/>
    <n v="0"/>
    <n v="0"/>
    <m/>
    <n v="1"/>
    <m/>
    <m/>
    <n v="0"/>
    <n v="0"/>
    <d v="2026-03-01T00:00:00"/>
    <s v="None"/>
    <s v="Duration Doesn't Exsists"/>
    <s v="No ETA"/>
    <s v="Yet to Start"/>
    <m/>
    <s v="Timeline not applicable"/>
    <m/>
    <x v="0"/>
    <s v="FEEDER ETC WORK - RETAIN BUDGET"/>
    <m/>
    <m/>
    <m/>
    <m/>
    <m/>
    <e v="#N/A"/>
    <s v="Timeline not applicable"/>
  </r>
  <r>
    <x v="2"/>
    <s v="No Initiation Date"/>
    <s v="Jhang"/>
    <s v="Jhang"/>
    <s v="Unknown-2"/>
    <n v="324"/>
    <n v="145.80000000000001"/>
    <s v="0"/>
    <s v="0"/>
    <s v="NOT LIVE - RETAIN BUDGET"/>
    <n v="0"/>
    <n v="145.80000000000001"/>
    <n v="4743642.2415278703"/>
    <n v="4743642.2415278703"/>
    <m/>
    <m/>
    <m/>
    <n v="0.45"/>
    <n v="1141.4387618060096"/>
    <n v="3847.0116452083694"/>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Unknown Society 3"/>
    <n v="266"/>
    <n v="119.7"/>
    <s v="0"/>
    <s v="0"/>
    <s v="NOT LIVE - RETAIN BUDGET"/>
    <n v="0"/>
    <n v="119.7"/>
    <n v="4177044.5874999999"/>
    <n v="4177044.5874999999"/>
    <m/>
    <m/>
    <m/>
    <n v="0.45"/>
    <n v="0"/>
    <n v="3295.0815000000002"/>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Khokar Colony"/>
    <n v="244"/>
    <n v="109.8"/>
    <s v="0"/>
    <s v="0"/>
    <s v="NOT LIVE - RETAIN BUDGET"/>
    <n v="0"/>
    <n v="109.8"/>
    <n v="3813896.7625000002"/>
    <n v="3813896.7625000002"/>
    <m/>
    <m/>
    <m/>
    <n v="0.45"/>
    <n v="865.94999999999993"/>
    <n v="2943.2244999999998"/>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Shah Block"/>
    <n v="270"/>
    <n v="121.5"/>
    <s v="0"/>
    <s v="0"/>
    <s v="NOT LIVE - RETAIN BUDGET"/>
    <n v="0"/>
    <n v="121.5"/>
    <n v="3723681.7625000002"/>
    <n v="3723681.7625000002"/>
    <m/>
    <m/>
    <m/>
    <n v="0.45"/>
    <n v="930.34999999999991"/>
    <n v="2511.2694999999999"/>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Officers Colony"/>
    <n v="330"/>
    <n v="148.5"/>
    <s v="0"/>
    <s v="0"/>
    <s v="NOT LIVE - RETAIN BUDGET"/>
    <n v="0"/>
    <n v="148.5"/>
    <n v="3495495.8374999999"/>
    <n v="3495495.8374999999"/>
    <m/>
    <m/>
    <m/>
    <n v="0.45"/>
    <n v="615.25"/>
    <n v="4449.8615"/>
    <s v="Hybrid"/>
    <n v="0"/>
    <s v="NOT LIVE"/>
    <m/>
    <n v="0"/>
    <n v="0"/>
    <d v="2026-03-01T00:00:00"/>
    <n v="214"/>
    <n v="215"/>
    <n v="177"/>
    <s v="Yet to Start"/>
    <s v="6 Months"/>
    <s v="Oct-2026"/>
    <s v="These Projects have not been started yet, proceedings shall be done post eid"/>
    <x v="1"/>
    <s v="NOT LIVE - RETAIN BUDGET"/>
    <m/>
    <m/>
    <m/>
    <m/>
    <m/>
    <e v="#N/A"/>
    <d v="2026-10-01T00:00:00"/>
  </r>
  <r>
    <x v="2"/>
    <s v="No Initiation Date"/>
    <s v="Jhang"/>
    <s v="Jhang"/>
    <s v="Unknown-1"/>
    <n v="270"/>
    <n v="121.5"/>
    <s v="0"/>
    <s v="0"/>
    <s v="NOT LIVE - RETAIN BUDGET"/>
    <n v="0"/>
    <n v="121.5"/>
    <n v="3370953.3108141501"/>
    <n v="3370953.3108141497"/>
    <m/>
    <m/>
    <m/>
    <n v="0.45"/>
    <n v="752.82463875874055"/>
    <n v="3119.6334370017912"/>
    <s v="Hybrid"/>
    <n v="0"/>
    <s v="NOT LIVE"/>
    <m/>
    <n v="0"/>
    <n v="0"/>
    <d v="2026-03-01T00:00:00"/>
    <n v="214"/>
    <n v="215"/>
    <n v="177"/>
    <s v="Yet to Start"/>
    <s v="6 Months"/>
    <s v="Oct-2026"/>
    <s v="These Projects have not been started yet, proceedings shall be done post eid"/>
    <x v="1"/>
    <s v="NOT LIVE - RETAIN BUDGET"/>
    <m/>
    <m/>
    <m/>
    <m/>
    <m/>
    <e v="#N/A"/>
    <d v="2026-10-01T00:00:00"/>
  </r>
  <r>
    <x v="3"/>
    <s v="No Initiation Date"/>
    <s v="Karachi"/>
    <s v="Buffer Zone Khi"/>
    <s v="P5"/>
    <n v="6000"/>
    <n v="1800"/>
    <s v="0"/>
    <s v="0"/>
    <s v="NOT LIVE - RETAIN BUDGET"/>
    <n v="0"/>
    <m/>
    <n v="27949767.837072399"/>
    <n v="27949767.837072395"/>
    <m/>
    <m/>
    <m/>
    <m/>
    <n v="3919.7899545093405"/>
    <n v="20659.713753317035"/>
    <s v="Buried"/>
    <n v="0"/>
    <s v="NOT LIVE"/>
    <m/>
    <n v="0"/>
    <n v="0"/>
    <d v="2026-03-01T00:00:00"/>
    <n v="214"/>
    <n v="215"/>
    <n v="177"/>
    <s v="Yet to Start"/>
    <s v="6 Months"/>
    <s v="Oct-2026"/>
    <s v="To be started soon"/>
    <x v="1"/>
    <s v="NOT LIVE - RETAIN BUDGET"/>
    <m/>
    <m/>
    <m/>
    <m/>
    <m/>
    <e v="#N/A"/>
    <d v="2026-10-01T00:00:00"/>
  </r>
  <r>
    <x v="3"/>
    <s v="No Initiation Date"/>
    <s v="Karachi"/>
    <s v="Buffer Zone Khi"/>
    <s v="P5"/>
    <n v="6000"/>
    <n v="1800"/>
    <n v="1800"/>
    <n v="6000"/>
    <s v="LIVE - 100% Completed"/>
    <n v="1"/>
    <n v="1800"/>
    <n v="27949767.837072399"/>
    <n v="4192465.1755608595"/>
    <m/>
    <n v="-0.85"/>
    <m/>
    <n v="0.3"/>
    <n v="3919.7899545093405"/>
    <n v="20659.713753317035"/>
    <s v="Hybrid"/>
    <n v="0.15"/>
    <s v="LIVE"/>
    <s v="Hybrid"/>
    <n v="1"/>
    <n v="1"/>
    <d v="2026-03-01T00:00:00"/>
    <s v="None"/>
    <s v="Duration Doesn't Exsists"/>
    <s v="No ETA"/>
    <s v="Completed"/>
    <m/>
    <s v="Timeline not applicable"/>
    <m/>
    <x v="2"/>
    <s v="LIVE - 100% Completed"/>
    <m/>
    <m/>
    <m/>
    <m/>
    <m/>
    <e v="#N/A"/>
    <s v="Timeline not applicable"/>
  </r>
  <r>
    <x v="3"/>
    <s v="No Initiation Date"/>
    <s v="Karachi"/>
    <s v="Buffer Zone Khi"/>
    <s v="P6"/>
    <n v="3298"/>
    <n v="989.4"/>
    <s v="0"/>
    <s v="0"/>
    <s v="NOT LIVE - RETAIN BUDGET"/>
    <n v="0"/>
    <m/>
    <n v="17265584.4861927"/>
    <n v="17265584.4861927"/>
    <m/>
    <m/>
    <m/>
    <m/>
    <n v="2892.6804566000005"/>
    <n v="15505.011909900002"/>
    <s v="Buried"/>
    <n v="0"/>
    <s v="NOT LIVE"/>
    <m/>
    <n v="0"/>
    <n v="0"/>
    <d v="2026-03-01T00:00:00"/>
    <n v="214"/>
    <n v="215"/>
    <n v="177"/>
    <s v="Yet to Start"/>
    <s v="6 Months"/>
    <s v="Oct-2026"/>
    <s v="To be started soon"/>
    <x v="1"/>
    <s v="NOT LIVE - RETAIN BUDGET"/>
    <m/>
    <m/>
    <m/>
    <m/>
    <m/>
    <e v="#N/A"/>
    <d v="2026-10-01T00:00:00"/>
  </r>
  <r>
    <x v="3"/>
    <s v="No Initiation Date"/>
    <s v="Karachi"/>
    <s v="Buffer Zone Khi"/>
    <s v="P6"/>
    <n v="3298"/>
    <n v="989.4"/>
    <n v="989.4"/>
    <n v="3298"/>
    <s v="LIVE - 100% Completed"/>
    <n v="1"/>
    <n v="989.4"/>
    <n v="17265584.4861927"/>
    <n v="2589837.6729289046"/>
    <m/>
    <n v="-1"/>
    <m/>
    <n v="0.3"/>
    <n v="2892.6804566000005"/>
    <n v="15505.011909900002"/>
    <s v="Hybrid"/>
    <n v="0.15"/>
    <s v="LIVE"/>
    <s v="Hybrid"/>
    <n v="1"/>
    <n v="1"/>
    <d v="2026-03-01T00:00:00"/>
    <s v="None"/>
    <s v="Duration Doesn't Exsists"/>
    <s v="No ETA"/>
    <s v="Completed"/>
    <m/>
    <s v="Timeline not applicable"/>
    <m/>
    <x v="2"/>
    <s v="LIVE - 100% Completed"/>
    <m/>
    <n v="1"/>
    <m/>
    <m/>
    <m/>
    <e v="#N/A"/>
    <s v="Timeline not applicable"/>
  </r>
  <r>
    <x v="3"/>
    <s v="No Initiation Date"/>
    <s v="Karachi"/>
    <s v="Buffer Zone Khi"/>
    <s v="P2"/>
    <n v="1880"/>
    <n v="564"/>
    <s v="0"/>
    <s v="0"/>
    <s v="NOT LIVE - RETAIN BUDGET"/>
    <n v="0"/>
    <m/>
    <n v="15577085.5528799"/>
    <n v="15577085.552879898"/>
    <m/>
    <m/>
    <m/>
    <m/>
    <n v="2210.4799719479151"/>
    <n v="16031.331202596764"/>
    <s v="Buried"/>
    <n v="0"/>
    <s v="NOT LIVE"/>
    <m/>
    <n v="0"/>
    <n v="0"/>
    <d v="2026-03-01T00:00:00"/>
    <n v="214"/>
    <n v="215"/>
    <n v="177"/>
    <s v="Yet to Start"/>
    <s v="6 Months"/>
    <s v="Oct-2026"/>
    <s v="To be started soon"/>
    <x v="1"/>
    <s v="NOT LIVE - RETAIN BUDGET"/>
    <m/>
    <m/>
    <m/>
    <m/>
    <m/>
    <e v="#N/A"/>
    <d v="2026-10-01T00:00:00"/>
  </r>
  <r>
    <x v="3"/>
    <s v="No Initiation Date"/>
    <s v="Karachi"/>
    <s v="Buffer Zone Khi"/>
    <s v="P2"/>
    <n v="1880"/>
    <n v="564"/>
    <n v="564"/>
    <n v="1880"/>
    <s v="LIVE - 100% Completed"/>
    <n v="1"/>
    <n v="564"/>
    <n v="15577085.5528799"/>
    <n v="2336562.8329319847"/>
    <m/>
    <n v="-1"/>
    <m/>
    <n v="0.3"/>
    <n v="2210.4799719479151"/>
    <n v="16031.331202596764"/>
    <s v="Hybrid"/>
    <n v="0.15"/>
    <s v="LIVE"/>
    <s v="Hybrid"/>
    <n v="1"/>
    <n v="1"/>
    <d v="2026-03-01T00:00:00"/>
    <s v="None"/>
    <s v="Duration Doesn't Exsists"/>
    <s v="No ETA"/>
    <s v="Completed"/>
    <m/>
    <s v="Timeline not applicable"/>
    <m/>
    <x v="2"/>
    <s v="LIVE - 100% Completed"/>
    <m/>
    <m/>
    <m/>
    <m/>
    <m/>
    <e v="#N/A"/>
    <s v="Timeline not applicable"/>
  </r>
  <r>
    <x v="3"/>
    <s v="No Initiation Date"/>
    <s v="Karachi"/>
    <s v="Buffer Zone Khi"/>
    <s v="P4"/>
    <n v="3244"/>
    <n v="973.19999999999993"/>
    <s v="0"/>
    <s v="0"/>
    <s v="NOT LIVE - RETAIN BUDGET"/>
    <n v="0"/>
    <m/>
    <n v="12636229.7224444"/>
    <n v="12636229.7224444"/>
    <m/>
    <m/>
    <m/>
    <m/>
    <n v="1436.9124793045219"/>
    <n v="9796.7409181353287"/>
    <s v="Buried"/>
    <n v="0"/>
    <s v="NOT LIVE"/>
    <m/>
    <n v="0"/>
    <n v="0"/>
    <d v="2026-03-01T00:00:00"/>
    <n v="214"/>
    <n v="215"/>
    <n v="177"/>
    <s v="Yet to Start"/>
    <s v="6 Months"/>
    <s v="Oct-2026"/>
    <s v="To be started soon"/>
    <x v="1"/>
    <s v="NOT LIVE - RETAIN BUDGET"/>
    <m/>
    <m/>
    <m/>
    <m/>
    <m/>
    <e v="#N/A"/>
    <d v="2026-10-01T00:00:00"/>
  </r>
  <r>
    <x v="3"/>
    <s v="No Initiation Date"/>
    <s v="Karachi"/>
    <s v="Buffer Zone Khi"/>
    <s v="P4"/>
    <n v="3244"/>
    <n v="973.19999999999993"/>
    <n v="973.19999999999993"/>
    <n v="3244"/>
    <s v="LIVE - 100% Completed"/>
    <n v="1"/>
    <n v="973.19999999999993"/>
    <n v="12636229.7224444"/>
    <n v="1895434.4583666599"/>
    <m/>
    <n v="-1"/>
    <m/>
    <n v="0.3"/>
    <n v="1436.9124793045219"/>
    <n v="9796.7409181353287"/>
    <s v="Hybrid"/>
    <n v="0.15"/>
    <s v="LIVE"/>
    <s v="Hybrid"/>
    <n v="1"/>
    <n v="1"/>
    <d v="2026-03-01T00:00:00"/>
    <s v="None"/>
    <s v="Duration Doesn't Exsists"/>
    <s v="No ETA"/>
    <s v="Completed"/>
    <m/>
    <s v="Timeline not applicable"/>
    <m/>
    <x v="2"/>
    <s v="LIVE - 100% Completed"/>
    <m/>
    <n v="2"/>
    <m/>
    <m/>
    <m/>
    <e v="#N/A"/>
    <s v="Timeline not applicable"/>
  </r>
  <r>
    <x v="3"/>
    <s v="No Initiation Date"/>
    <s v="Feeders/Transportations"/>
    <s v="Buffer Zone Khi"/>
    <s v="Feeder"/>
    <n v="0"/>
    <n v="0"/>
    <s v="0"/>
    <s v="0"/>
    <s v="FEEDER ETC WORK - RETAIN BUDGET"/>
    <n v="0"/>
    <n v="0"/>
    <n v="12278350"/>
    <n v="12278350"/>
    <m/>
    <n v="-1"/>
    <m/>
    <m/>
    <n v="1210"/>
    <n v="0"/>
    <m/>
    <n v="1"/>
    <m/>
    <m/>
    <n v="0"/>
    <n v="0"/>
    <d v="2026-03-01T00:00:00"/>
    <s v="None"/>
    <s v="Duration Doesn't Exsists"/>
    <s v="No ETA"/>
    <s v="Yet to Start"/>
    <m/>
    <s v="Timeline not applicable"/>
    <m/>
    <x v="0"/>
    <s v="FEEDER ETC WORK - RETAIN BUDGET"/>
    <m/>
    <m/>
    <m/>
    <m/>
    <m/>
    <e v="#N/A"/>
    <s v="Timeline not applicable"/>
  </r>
  <r>
    <x v="3"/>
    <s v="No Initiation Date"/>
    <s v="Karachi"/>
    <s v="Buffer Zone Khi"/>
    <s v="P1"/>
    <n v="2246"/>
    <n v="673.8"/>
    <s v="0"/>
    <s v="0"/>
    <s v="NOT LIVE - RETAIN BUDGET"/>
    <n v="0"/>
    <m/>
    <n v="10899966.376000799"/>
    <n v="10899966.376000799"/>
    <m/>
    <m/>
    <m/>
    <m/>
    <n v="1235.9078592526862"/>
    <n v="8800.724176258529"/>
    <s v="Buried"/>
    <n v="0"/>
    <s v="NOT LIVE"/>
    <m/>
    <n v="0"/>
    <n v="0"/>
    <d v="2026-03-01T00:00:00"/>
    <n v="214"/>
    <n v="215"/>
    <n v="177"/>
    <s v="Yet to Start"/>
    <s v="6 Months"/>
    <s v="Oct-2026"/>
    <s v="To be started soon"/>
    <x v="1"/>
    <s v="NOT LIVE - RETAIN BUDGET"/>
    <m/>
    <m/>
    <m/>
    <m/>
    <m/>
    <e v="#N/A"/>
    <d v="2026-10-01T00:00:00"/>
  </r>
  <r>
    <x v="3"/>
    <s v="No Initiation Date"/>
    <s v="Karachi"/>
    <s v="Buffer Zone Khi"/>
    <s v="P1"/>
    <n v="2246"/>
    <n v="673.8"/>
    <n v="673.8"/>
    <n v="2246"/>
    <s v="LIVE - 100% Completed"/>
    <n v="1"/>
    <n v="673.8"/>
    <n v="10899966.376000799"/>
    <n v="1634994.9564001199"/>
    <m/>
    <n v="-1"/>
    <m/>
    <n v="0.3"/>
    <n v="1235.9078592526862"/>
    <n v="8800.724176258529"/>
    <s v="Hybrid"/>
    <n v="0.15"/>
    <s v="LIVE"/>
    <s v="Hybrid"/>
    <n v="1"/>
    <n v="1"/>
    <d v="2026-03-01T00:00:00"/>
    <s v="None"/>
    <s v="Duration Doesn't Exsists"/>
    <s v="No ETA"/>
    <s v="Completed"/>
    <m/>
    <s v="Timeline not applicable"/>
    <m/>
    <x v="2"/>
    <s v="LIVE - 100% Completed"/>
    <m/>
    <m/>
    <m/>
    <m/>
    <m/>
    <e v="#N/A"/>
    <s v="Timeline not applicable"/>
  </r>
  <r>
    <x v="3"/>
    <s v="No Initiation Date"/>
    <s v="Karachi"/>
    <s v="Buffer Zone Khi"/>
    <s v="P3"/>
    <n v="1774"/>
    <n v="532.19999999999993"/>
    <s v="0"/>
    <s v="0"/>
    <s v="NOT LIVE - RETAIN BUDGET"/>
    <n v="0"/>
    <m/>
    <n v="10266067.821524199"/>
    <n v="10266067.821524199"/>
    <m/>
    <m/>
    <m/>
    <m/>
    <n v="1257.7560991657863"/>
    <n v="7587.1158251144889"/>
    <s v="Buried"/>
    <n v="0"/>
    <s v="NOT LIVE"/>
    <m/>
    <n v="0"/>
    <n v="0"/>
    <d v="2026-03-01T00:00:00"/>
    <n v="214"/>
    <n v="215"/>
    <n v="177"/>
    <s v="Yet to Start"/>
    <s v="6 Months"/>
    <s v="Oct-2026"/>
    <s v="To be started soon"/>
    <x v="1"/>
    <s v="NOT LIVE - RETAIN BUDGET"/>
    <m/>
    <m/>
    <m/>
    <m/>
    <m/>
    <e v="#N/A"/>
    <d v="2026-10-01T00:00:00"/>
  </r>
  <r>
    <x v="3"/>
    <s v="No Initiation Date"/>
    <s v="Karachi"/>
    <s v="Buffer Zone Khi"/>
    <s v="P3"/>
    <n v="1774"/>
    <n v="532.19999999999993"/>
    <n v="532.19999999999993"/>
    <n v="1774"/>
    <s v="LIVE - 100% Completed"/>
    <n v="1"/>
    <n v="532.19999999999993"/>
    <n v="10266067.821524199"/>
    <n v="1539910.1732286299"/>
    <m/>
    <n v="-0.5"/>
    <m/>
    <n v="0.3"/>
    <n v="1257.7560991657863"/>
    <n v="7587.1158251144889"/>
    <s v="Hybrid"/>
    <n v="0.15"/>
    <s v="LIVE"/>
    <s v="Hybrid"/>
    <n v="1"/>
    <n v="1"/>
    <d v="2026-03-01T00:00:00"/>
    <s v="None"/>
    <s v="Duration Doesn't Exsists"/>
    <s v="No ETA"/>
    <s v="Completed"/>
    <m/>
    <s v="Timeline not applicable"/>
    <m/>
    <x v="2"/>
    <s v="LIVE - 100% Completed"/>
    <m/>
    <n v="2"/>
    <m/>
    <m/>
    <m/>
    <e v="#N/A"/>
    <s v="Timeline not applicable"/>
  </r>
  <r>
    <x v="4"/>
    <s v="No Initiation Date"/>
    <s v="Feeders/Transportations"/>
    <s v="Kasur"/>
    <s v="Feeder"/>
    <n v="0"/>
    <n v="0"/>
    <s v="0"/>
    <s v="0"/>
    <s v="FEEDER ETC WORK - RETAIN BUDGET"/>
    <n v="0"/>
    <n v="0"/>
    <n v="181830916"/>
    <n v="181830916"/>
    <m/>
    <e v="#DIV/0!"/>
    <m/>
    <m/>
    <n v="47944.256314533624"/>
    <n v="331810.98026739398"/>
    <m/>
    <n v="1"/>
    <m/>
    <m/>
    <n v="0"/>
    <n v="0"/>
    <d v="2026-03-01T00:00:00"/>
    <s v="None"/>
    <s v="Duration Doesn't Exsists"/>
    <s v="No ETA"/>
    <s v="Yet to Start"/>
    <m/>
    <s v="Timeline not applicable"/>
    <m/>
    <x v="0"/>
    <s v="FEEDER ETC WORK - RETAIN BUDGET"/>
    <m/>
    <m/>
    <m/>
    <m/>
    <m/>
    <e v="#N/A"/>
    <s v="Timeline not applicable"/>
  </r>
  <r>
    <x v="4"/>
    <s v="No Initiation Date"/>
    <s v="Kasur"/>
    <s v="Kasur"/>
    <s v="Qadirabad , NoorShah Wali and K"/>
    <n v="4836"/>
    <n v="1934.4"/>
    <s v="0"/>
    <s v="0"/>
    <s v="NOT LIVE - RETAIN BUDGET"/>
    <n v="0"/>
    <n v="1934.4"/>
    <n v="32642123.324000001"/>
    <n v="32642123.323999997"/>
    <m/>
    <e v="#DIV/0!"/>
    <m/>
    <m/>
    <n v="5329.0999999999995"/>
    <n v="42746.2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ain Kasur P-2"/>
    <n v="3350"/>
    <n v="1340"/>
    <s v="0"/>
    <s v="0"/>
    <s v="NOT LIVE - RETAIN BUDGET"/>
    <n v="0"/>
    <n v="1340"/>
    <n v="20048350.4217862"/>
    <n v="20048350.4217862"/>
    <m/>
    <e v="#DIV/0!"/>
    <m/>
    <m/>
    <n v="4174.7148566390615"/>
    <n v="20857.890905806667"/>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Khara Road and Nafees Colony"/>
    <n v="2524"/>
    <n v="1009.6"/>
    <s v="0"/>
    <s v="0"/>
    <s v="NOT LIVE - RETAIN BUDGET"/>
    <n v="0"/>
    <n v="1009.6"/>
    <n v="19264679.5"/>
    <n v="19264679.5"/>
    <m/>
    <m/>
    <m/>
    <m/>
    <n v="3462.6499999999996"/>
    <n v="23170"/>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Dhorr Kot Road &amp; Kot Fateh Din"/>
    <n v="2180"/>
    <n v="872"/>
    <s v="0"/>
    <s v="0"/>
    <s v="NOT LIVE - RETAIN BUDGET"/>
    <n v="0"/>
    <n v="872"/>
    <n v="15044734.390809599"/>
    <n v="15044734.390809599"/>
    <m/>
    <e v="#DIV/0!"/>
    <m/>
    <m/>
    <n v="2910.1967676731938"/>
    <n v="15626.191857022342"/>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Khara Road"/>
    <n v="1968"/>
    <n v="787.2"/>
    <s v="0"/>
    <s v="0"/>
    <s v="NOT LIVE - RETAIN BUDGET"/>
    <n v="0"/>
    <n v="787.2"/>
    <n v="14061195.507999999"/>
    <n v="14061195.507999998"/>
    <m/>
    <e v="#DIV/0!"/>
    <m/>
    <m/>
    <n v="2371.2999999999997"/>
    <n v="17831.2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ain Kasur P-4"/>
    <n v="1954"/>
    <n v="781.6"/>
    <s v="0"/>
    <s v="0"/>
    <s v="NOT LIVE - RETAIN BUDGET"/>
    <n v="0"/>
    <n v="781.6"/>
    <n v="13505012.085999999"/>
    <n v="13505012.085999999"/>
    <m/>
    <e v="#DIV/0!"/>
    <m/>
    <m/>
    <n v="2275.85"/>
    <n v="16688.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Saeedabad"/>
    <n v="2064"/>
    <n v="825.6"/>
    <s v="0"/>
    <s v="0"/>
    <s v="NOT LIVE - RETAIN BUDGET"/>
    <n v="0"/>
    <n v="825.6"/>
    <n v="10500538.267999999"/>
    <n v="10500538.267999999"/>
    <m/>
    <e v="#DIV/0!"/>
    <m/>
    <m/>
    <n v="872.84999999999991"/>
    <n v="15951.2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Saleem Town Ph-1"/>
    <n v="1420"/>
    <n v="568"/>
    <s v="0"/>
    <s v="0"/>
    <s v="NOT LIVE - RETAIN BUDGET"/>
    <n v="0"/>
    <n v="568"/>
    <n v="10362321.2226397"/>
    <n v="10362321.2226397"/>
    <m/>
    <e v="#DIV/0!"/>
    <m/>
    <m/>
    <n v="2041.77132136605"/>
    <n v="1104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Feeders/Transportations"/>
    <s v="Kasur"/>
    <s v="Transportation"/>
    <n v="0"/>
    <n v="0"/>
    <s v="0"/>
    <s v="0"/>
    <s v="FEEDER ETC WORK - RETAIN BUDGET"/>
    <n v="0"/>
    <n v="0"/>
    <n v="10200000"/>
    <n v="10200000"/>
    <m/>
    <e v="#DIV/0!"/>
    <m/>
    <m/>
    <n v="0"/>
    <n v="0"/>
    <m/>
    <n v="1"/>
    <m/>
    <m/>
    <n v="0"/>
    <n v="0"/>
    <d v="2026-03-01T00:00:00"/>
    <s v="None"/>
    <s v="Duration Doesn't Exsists"/>
    <s v="No ETA"/>
    <s v="Yet to Start"/>
    <m/>
    <s v="Timeline not applicable"/>
    <m/>
    <x v="0"/>
    <s v="FEEDER ETC WORK - RETAIN BUDGET"/>
    <m/>
    <m/>
    <m/>
    <m/>
    <m/>
    <e v="#N/A"/>
    <s v="Timeline not applicable"/>
  </r>
  <r>
    <x v="4"/>
    <s v="No Initiation Date"/>
    <s v="Kasur"/>
    <s v="Kasur"/>
    <s v="Gulberg"/>
    <n v="1394"/>
    <n v="557.6"/>
    <s v="0"/>
    <s v="0"/>
    <s v="NOT LIVE - RETAIN BUDGET"/>
    <n v="0"/>
    <n v="557.6"/>
    <n v="9973112.4260000009"/>
    <n v="9973112.4260000009"/>
    <m/>
    <e v="#DIV/0!"/>
    <m/>
    <m/>
    <n v="1894.05"/>
    <n v="105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Azhar Colony Khara Road and Bas"/>
    <n v="1660"/>
    <n v="664"/>
    <s v="0"/>
    <s v="0"/>
    <s v="NOT LIVE - RETAIN BUDGET"/>
    <n v="0"/>
    <n v="664"/>
    <n v="9210426.6180000007"/>
    <n v="9210426.6180000007"/>
    <m/>
    <e v="#DIV/0!"/>
    <m/>
    <m/>
    <n v="941.84999999999991"/>
    <n v="14640"/>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ain Kasur P-5"/>
    <n v="1158"/>
    <n v="463.20000000000005"/>
    <s v="0"/>
    <s v="0"/>
    <s v="NOT LIVE - RETAIN BUDGET"/>
    <n v="0"/>
    <n v="463.20000000000005"/>
    <n v="8585286.6999999993"/>
    <n v="8585286.6999999993"/>
    <m/>
    <e v="#DIV/0!"/>
    <m/>
    <m/>
    <n v="1469.6999999999998"/>
    <n v="9453.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Peeru wala Road"/>
    <n v="1370"/>
    <n v="548"/>
    <s v="0"/>
    <s v="0"/>
    <s v="NOT LIVE - RETAIN BUDGET"/>
    <n v="0"/>
    <n v="548"/>
    <n v="8539504.0639999993"/>
    <n v="8539504.0639999993"/>
    <m/>
    <e v="#DIV/0!"/>
    <m/>
    <m/>
    <n v="928.05"/>
    <n v="1411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Kasur Raiwand Road"/>
    <n v="902"/>
    <n v="360.8"/>
    <s v="0"/>
    <s v="0"/>
    <s v="NOT LIVE - RETAIN BUDGET"/>
    <n v="0"/>
    <n v="360.8"/>
    <n v="8520569.3959999997"/>
    <n v="8520569.3959999997"/>
    <m/>
    <e v="#DIV/0!"/>
    <m/>
    <m/>
    <n v="1796.3"/>
    <n v="9450"/>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Tariq Colony"/>
    <n v="1330"/>
    <n v="532"/>
    <s v="0"/>
    <s v="0"/>
    <s v="NOT LIVE - RETAIN BUDGET"/>
    <n v="0"/>
    <n v="532"/>
    <n v="8417546.6359999999"/>
    <n v="8417546.6359999999"/>
    <m/>
    <e v="#DIV/0!"/>
    <m/>
    <m/>
    <n v="1284.55"/>
    <n v="107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New City"/>
    <n v="940"/>
    <n v="376"/>
    <s v="0"/>
    <s v="0"/>
    <s v="NOT LIVE - RETAIN BUDGET"/>
    <n v="0"/>
    <n v="376"/>
    <n v="7226067.7999999998"/>
    <n v="7226067.7999999998"/>
    <m/>
    <m/>
    <m/>
    <m/>
    <n v="1135.05"/>
    <n v="10580"/>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ain Kasur P-1"/>
    <n v="2010"/>
    <n v="804"/>
    <s v="0"/>
    <s v="0"/>
    <s v="NOT LIVE - RETAIN BUDGET"/>
    <n v="0"/>
    <n v="804"/>
    <n v="7046454.8012153804"/>
    <n v="7046454.8012153804"/>
    <m/>
    <e v="#DIV/0!"/>
    <m/>
    <m/>
    <n v="795.63966157237246"/>
    <n v="10525.710026234432"/>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Road Kot"/>
    <n v="1406"/>
    <n v="562.4"/>
    <s v="0"/>
    <s v="0"/>
    <s v="NOT LIVE - RETAIN BUDGET"/>
    <n v="0"/>
    <n v="562.4"/>
    <n v="7040133.3604435204"/>
    <n v="7040133.3604435204"/>
    <m/>
    <e v="#DIV/0!"/>
    <m/>
    <m/>
    <n v="1047.5"/>
    <n v="8097.4103444352259"/>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Ali Ahmed Shah Colony"/>
    <n v="712"/>
    <n v="284.8"/>
    <s v="0"/>
    <s v="0"/>
    <s v="NOT LIVE - RETAIN BUDGET"/>
    <n v="0"/>
    <n v="284.8"/>
    <n v="5884214.1562510598"/>
    <n v="5884214.1562510598"/>
    <m/>
    <e v="#DIV/0!"/>
    <m/>
    <m/>
    <n v="1132.6731094138624"/>
    <n v="6545.9251822875194"/>
    <s v="Hybrid"/>
    <n v="0"/>
    <s v="NOT LIVE"/>
    <m/>
    <n v="0"/>
    <n v="0"/>
    <d v="2026-03-01T00:00:00"/>
    <n v="214"/>
    <n v="215"/>
    <n v="177"/>
    <s v="Yet to Start"/>
    <m/>
    <s v="Oct-2026"/>
    <s v="These Projects have not been started yet, proceedings shall be done post eid"/>
    <x v="1"/>
    <s v="NOT LIVE - RETAIN BUDGET"/>
    <m/>
    <m/>
    <m/>
    <m/>
    <m/>
    <e v="#N/A"/>
    <d v="2026-10-01T00:00:00"/>
  </r>
  <r>
    <x v="4"/>
    <s v="No Initiation Date"/>
    <s v="Kasur"/>
    <s v="Kasur"/>
    <s v="Defence Colony"/>
    <n v="632"/>
    <n v="252.8"/>
    <s v="0"/>
    <s v="0"/>
    <s v="NOT LIVE - RETAIN BUDGET"/>
    <n v="0"/>
    <n v="252.8"/>
    <n v="5728470.67846632"/>
    <n v="5728470.67846632"/>
    <m/>
    <e v="#DIV/0!"/>
    <m/>
    <m/>
    <n v="1111.7592744018"/>
    <n v="5680"/>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ain Kasur P-3"/>
    <n v="424"/>
    <n v="169.60000000000002"/>
    <s v="0"/>
    <s v="0"/>
    <s v="NOT LIVE - RETAIN BUDGET"/>
    <n v="0"/>
    <n v="169.60000000000002"/>
    <n v="5609377.0999999996"/>
    <n v="5609377.0999999996"/>
    <m/>
    <e v="#DIV/0!"/>
    <m/>
    <m/>
    <n v="1330.55"/>
    <n v="6394.9500000000007"/>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Ideal Garden Housing"/>
    <n v="388"/>
    <n v="155.20000000000002"/>
    <s v="0"/>
    <s v="0"/>
    <s v="NOT LIVE - RETAIN BUDGET"/>
    <n v="0"/>
    <n v="155.20000000000002"/>
    <n v="5003191.4000000004"/>
    <n v="5003191.4000000004"/>
    <m/>
    <e v="#DIV/0!"/>
    <m/>
    <m/>
    <n v="1129.3"/>
    <n v="5383.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Al-Kareem Garden"/>
    <n v="440"/>
    <n v="176"/>
    <s v="0"/>
    <s v="0"/>
    <s v="NOT LIVE - RETAIN BUDGET"/>
    <n v="0"/>
    <n v="176"/>
    <n v="4726646.4230904803"/>
    <n v="4726646.4230904803"/>
    <m/>
    <e v="#DIV/0!"/>
    <m/>
    <m/>
    <n v="906.79871409107409"/>
    <n v="5767.16839811808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Nadeem Park"/>
    <n v="354"/>
    <n v="141.6"/>
    <s v="0"/>
    <s v="0"/>
    <s v="NOT LIVE - RETAIN BUDGET"/>
    <n v="0"/>
    <n v="141.6"/>
    <n v="4720679.3"/>
    <n v="4720679.3"/>
    <m/>
    <e v="#DIV/0!"/>
    <m/>
    <m/>
    <n v="1160.3499999999999"/>
    <n v="404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unir Shaheed Colony"/>
    <n v="682"/>
    <n v="272.8"/>
    <s v="0"/>
    <s v="0"/>
    <s v="NOT LIVE - RETAIN BUDGET"/>
    <n v="0"/>
    <n v="272.8"/>
    <n v="4631297.3"/>
    <n v="4631297.3"/>
    <m/>
    <e v="#DIV/0!"/>
    <m/>
    <m/>
    <n v="430.09999999999997"/>
    <n v="741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Saif City "/>
    <n v="376"/>
    <n v="150.4"/>
    <s v="0"/>
    <s v="0"/>
    <s v="NOT LIVE - RETAIN BUDGET"/>
    <n v="0"/>
    <n v="150.4"/>
    <n v="4614691.8785540797"/>
    <n v="4614691.8785540797"/>
    <m/>
    <e v="#DIV/0!"/>
    <m/>
    <m/>
    <n v="1009.8729646609826"/>
    <n v="5027.7227510281446"/>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Al-Majeed Housing Scheme"/>
    <n v="460"/>
    <n v="184"/>
    <s v="0"/>
    <s v="0"/>
    <s v="NOT LIVE - RETAIN BUDGET"/>
    <n v="0"/>
    <n v="184"/>
    <n v="4561609.9314856799"/>
    <n v="4561609.9314856799"/>
    <m/>
    <e v="#DIV/0!"/>
    <m/>
    <m/>
    <n v="936.08788946009633"/>
    <n v="3647.2655093040266"/>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Haji Park Phase 1"/>
    <n v="390"/>
    <n v="156"/>
    <s v="0"/>
    <s v="0"/>
    <s v="NOT LIVE - RETAIN BUDGET"/>
    <n v="0"/>
    <n v="156"/>
    <n v="4050841.2497382201"/>
    <n v="4050841.2497382201"/>
    <m/>
    <e v="#DIV/0!"/>
    <m/>
    <m/>
    <n v="700.38073975890518"/>
    <n v="3844.6732042201484"/>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Haji Park Bypass"/>
    <n v="328"/>
    <n v="131.20000000000002"/>
    <s v="0"/>
    <s v="0"/>
    <s v="NOT LIVE - RETAIN BUDGET"/>
    <n v="0"/>
    <n v="131.20000000000002"/>
    <n v="3933270.8110921402"/>
    <n v="3933270.8110921402"/>
    <m/>
    <e v="#DIV/0!"/>
    <m/>
    <m/>
    <n v="891.29784943607081"/>
    <n v="3384.3067665203789"/>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Officer Colony"/>
    <n v="204"/>
    <n v="81.600000000000009"/>
    <s v="0"/>
    <s v="0"/>
    <s v="NOT LIVE - RETAIN BUDGET"/>
    <n v="0"/>
    <n v="81.600000000000009"/>
    <n v="2833942.6"/>
    <n v="2833942.6"/>
    <m/>
    <e v="#DIV/0!"/>
    <m/>
    <m/>
    <n v="466.9"/>
    <n v="3801.2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Hamza Town"/>
    <n v="204"/>
    <n v="81.600000000000009"/>
    <s v="0"/>
    <s v="0"/>
    <s v="NOT LIVE - RETAIN BUDGET"/>
    <n v="0"/>
    <n v="81.600000000000009"/>
    <n v="2459324.3915719101"/>
    <n v="2459324.3915719101"/>
    <m/>
    <e v="#DIV/0!"/>
    <m/>
    <m/>
    <n v="467.55461347221285"/>
    <n v="1614.4163219651618"/>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adina Town"/>
    <n v="136"/>
    <n v="54.400000000000006"/>
    <s v="0"/>
    <s v="0"/>
    <s v="NOT LIVE - RETAIN BUDGET"/>
    <n v="0"/>
    <n v="54.400000000000006"/>
    <n v="2357347.4672005898"/>
    <n v="2357347.4672005898"/>
    <m/>
    <e v="#DIV/0!"/>
    <m/>
    <m/>
    <n v="528.48384828354415"/>
    <n v="1704.2674456339489"/>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ustafa Park"/>
    <n v="186"/>
    <n v="74.400000000000006"/>
    <s v="0"/>
    <s v="0"/>
    <s v="NOT LIVE - RETAIN BUDGET"/>
    <n v="0"/>
    <n v="74.400000000000006"/>
    <n v="1983904.10591663"/>
    <n v="1983904.10591663"/>
    <m/>
    <e v="#DIV/0!"/>
    <m/>
    <m/>
    <n v="302.9936806619063"/>
    <n v="1870.4454811448613"/>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Maqbool Town"/>
    <n v="126"/>
    <n v="50.400000000000006"/>
    <s v="0"/>
    <s v="0"/>
    <s v="NOT LIVE - RETAIN BUDGET"/>
    <n v="0"/>
    <n v="50.400000000000006"/>
    <n v="1624577.2"/>
    <n v="1624577.2"/>
    <m/>
    <e v="#DIV/0!"/>
    <m/>
    <m/>
    <n v="328.9"/>
    <n v="1703.75"/>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Haji Park Commercial "/>
    <n v="114"/>
    <n v="45.6"/>
    <s v="0"/>
    <s v="0"/>
    <s v="NOT LIVE - RETAIN BUDGET"/>
    <n v="0"/>
    <n v="45.6"/>
    <n v="1407193.56379711"/>
    <n v="1407193.5637971098"/>
    <m/>
    <e v="#DIV/0!"/>
    <m/>
    <m/>
    <n v="242.28102364248932"/>
    <n v="993.8860736730619"/>
    <s v="Hybrid"/>
    <n v="0"/>
    <s v="NOT LIVE"/>
    <m/>
    <n v="0"/>
    <n v="0"/>
    <d v="2026-03-01T00:00:00"/>
    <n v="214"/>
    <n v="215"/>
    <n v="177"/>
    <s v="Yet to Start"/>
    <n v="0"/>
    <s v="Oct-2026"/>
    <s v="These Projects have not been started yet, proceedings shall be done post eid"/>
    <x v="1"/>
    <s v="NOT LIVE - RETAIN BUDGET"/>
    <m/>
    <m/>
    <m/>
    <m/>
    <m/>
    <e v="#N/A"/>
    <d v="2026-10-01T00:00:00"/>
  </r>
  <r>
    <x v="4"/>
    <s v="No Initiation Date"/>
    <s v="Kasur"/>
    <s v="Kasur"/>
    <s v="Abdul Khaliq Colony"/>
    <n v="82"/>
    <n v="32.800000000000004"/>
    <s v="0"/>
    <s v="0"/>
    <s v="NOT LIVE - RETAIN BUDGET"/>
    <n v="1"/>
    <n v="32.800000000000004"/>
    <n v="1063732.3999999999"/>
    <n v="159559.85999999999"/>
    <m/>
    <e v="#DIV/0!"/>
    <m/>
    <m/>
    <n v="136.85"/>
    <n v="851.25"/>
    <s v="Hybrid"/>
    <n v="1"/>
    <s v="NOT LIVE"/>
    <m/>
    <n v="1"/>
    <n v="1"/>
    <d v="2026-03-01T00:00:00"/>
    <n v="214"/>
    <n v="215"/>
    <n v="177"/>
    <s v="Completed"/>
    <m/>
    <s v="Oct-2026"/>
    <s v="These Projects have not been started yet, proceedings shall be done post eid"/>
    <x v="1"/>
    <s v="NOT LIVE - RETAIN BUDGET"/>
    <m/>
    <m/>
    <m/>
    <m/>
    <m/>
    <e v="#N/A"/>
    <d v="2026-10-01T00:00:00"/>
  </r>
  <r>
    <x v="5"/>
    <s v="No Initiation Date"/>
    <s v="Lahore"/>
    <s v="Muridky, Kalasha Kako, Shadra"/>
    <s v="Shahdara Town"/>
    <n v="64000"/>
    <n v="25600"/>
    <s v="0"/>
    <s v="0"/>
    <s v="NOT LIVE - RETAIN BUDGET"/>
    <n v="0"/>
    <n v="25600"/>
    <n v="88337113.786789507"/>
    <n v="88337113.786789507"/>
    <m/>
    <n v="-0.85000000000000009"/>
    <m/>
    <m/>
    <n v="12674.421829300003"/>
    <n v="145755.85103695001"/>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KOT Abdul Malik"/>
    <n v="14800"/>
    <n v="5920"/>
    <s v="0"/>
    <s v="0"/>
    <s v="NOT LIVE - RETAIN BUDGET"/>
    <n v="0"/>
    <n v="5920"/>
    <n v="83086096.9738691"/>
    <n v="83086096.9738691"/>
    <m/>
    <n v="-1"/>
    <m/>
    <m/>
    <n v="14874.2001562"/>
    <n v="171053.30179630002"/>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Muridke"/>
    <n v="32100"/>
    <n v="12840"/>
    <s v="0"/>
    <s v="0"/>
    <s v="NOT LIVE - RETAIN BUDGET"/>
    <n v="0"/>
    <n v="12840"/>
    <n v="76529365.905173898"/>
    <n v="76529365.905173898"/>
    <m/>
    <n v="-1"/>
    <m/>
    <m/>
    <n v="19503.388049199999"/>
    <n v="224288.96256579997"/>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Ferozewala"/>
    <n v="36000"/>
    <n v="14400"/>
    <s v="0"/>
    <s v="0"/>
    <s v="NOT LIVE - RETAIN BUDGET"/>
    <n v="0"/>
    <n v="14400"/>
    <n v="71464607.367976606"/>
    <n v="71464607.367976606"/>
    <m/>
    <n v="-1"/>
    <m/>
    <m/>
    <n v="12875.7423839"/>
    <n v="148071.03741485"/>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Kala Shah Kaku"/>
    <n v="11500"/>
    <n v="4600"/>
    <s v="0"/>
    <s v="0"/>
    <s v="NOT LIVE - RETAIN BUDGET"/>
    <n v="0"/>
    <n v="4600"/>
    <n v="60442056.690226197"/>
    <n v="60442056.690226197"/>
    <m/>
    <n v="-1"/>
    <m/>
    <m/>
    <n v="14046.087554400003"/>
    <n v="161530.0068756"/>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Lahore Jaranwala Road"/>
    <n v="16400"/>
    <n v="6560"/>
    <s v="0"/>
    <s v="0"/>
    <s v="NOT LIVE - RETAIN BUDGET"/>
    <n v="0"/>
    <n v="6560"/>
    <n v="36464951.274394304"/>
    <n v="36464951.274394304"/>
    <m/>
    <n v="-0.85"/>
    <m/>
    <m/>
    <n v="6866.1380810000001"/>
    <n v="78960.587931499991"/>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Safdarabad"/>
    <n v="13000"/>
    <n v="5200"/>
    <s v="0"/>
    <s v="0"/>
    <s v="NOT LIVE - RETAIN BUDGET"/>
    <n v="0"/>
    <n v="5200"/>
    <n v="20085212.4944029"/>
    <n v="20085212.4944029"/>
    <m/>
    <n v="-1"/>
    <m/>
    <m/>
    <n v="3083.6301595000004"/>
    <n v="35461.74683425"/>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Feroz Wattowan-i"/>
    <n v="1428"/>
    <n v="571.20000000000005"/>
    <s v="0"/>
    <s v="0"/>
    <s v="NOT LIVE - RETAIN BUDGET"/>
    <n v="0"/>
    <n v="571.20000000000005"/>
    <n v="14716494.9292129"/>
    <n v="14716494.9292129"/>
    <m/>
    <n v="-0.85"/>
    <m/>
    <m/>
    <n v="3596.4675892840642"/>
    <n v="41359.377276766732"/>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Ajnianwala"/>
    <n v="1998"/>
    <n v="799.2"/>
    <s v="0"/>
    <s v="0"/>
    <s v="NOT LIVE - RETAIN BUDGET"/>
    <n v="0"/>
    <n v="799.2"/>
    <n v="11132334.130392"/>
    <n v="11132334.130392"/>
    <m/>
    <n v="-0.5"/>
    <m/>
    <m/>
    <n v="2546.0938680149211"/>
    <n v="29280.079482171594"/>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Jandiala Sher Khan"/>
    <n v="1478"/>
    <n v="591.20000000000005"/>
    <s v="0"/>
    <s v="0"/>
    <s v="NOT LIVE - RETAIN BUDGET"/>
    <n v="0"/>
    <n v="591.20000000000005"/>
    <n v="9252455.1853271592"/>
    <n v="9252455.1853271592"/>
    <m/>
    <n v="-1"/>
    <m/>
    <m/>
    <n v="2130.4593614200362"/>
    <n v="24500.282656330412"/>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Feeders/Transportations"/>
    <s v="Muridky, Kalasha Kako, Shadra"/>
    <s v="Transportation"/>
    <n v="0"/>
    <n v="0"/>
    <s v="0"/>
    <s v="0"/>
    <s v="FEEDER ETC WORK - RETAIN BUDGET"/>
    <n v="0"/>
    <n v="0"/>
    <n v="9000000"/>
    <n v="9000000"/>
    <m/>
    <n v="-1"/>
    <m/>
    <m/>
    <n v="0"/>
    <n v="0"/>
    <m/>
    <n v="1"/>
    <m/>
    <m/>
    <n v="0"/>
    <n v="0"/>
    <d v="2026-03-01T00:00:00"/>
    <s v="None"/>
    <s v="Duration Doesn't Exsists"/>
    <s v="No ETA"/>
    <s v="Yet to Start"/>
    <m/>
    <s v="Timeline not applicable"/>
    <m/>
    <x v="0"/>
    <s v="FEEDER ETC WORK - RETAIN BUDGET"/>
    <m/>
    <m/>
    <m/>
    <m/>
    <m/>
    <e v="#N/A"/>
    <s v="Timeline not applicable"/>
  </r>
  <r>
    <x v="5"/>
    <s v="No Initiation Date"/>
    <s v="Lahore"/>
    <s v="Muridky, Kalasha Kako, Shadra"/>
    <s v="Mirza Virkan"/>
    <n v="1264"/>
    <n v="505.6"/>
    <s v="0"/>
    <s v="0"/>
    <s v="NOT LIVE - RETAIN BUDGET"/>
    <n v="0"/>
    <n v="505.6"/>
    <n v="7245702.4330431698"/>
    <n v="7245702.4330431689"/>
    <m/>
    <n v="-1"/>
    <m/>
    <m/>
    <n v="1635.507472193339"/>
    <n v="18808.335930223395"/>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Ghang"/>
    <n v="1457"/>
    <n v="582.80000000000007"/>
    <s v="0"/>
    <s v="0"/>
    <s v="NOT LIVE - RETAIN BUDGET"/>
    <n v="0"/>
    <n v="582.80000000000007"/>
    <n v="6900631.9434509398"/>
    <n v="6900631.9434509389"/>
    <m/>
    <n v="-0.68"/>
    <m/>
    <m/>
    <n v="1511.8159790253753"/>
    <n v="17385.883758791813"/>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Rakh Hiran Minara"/>
    <n v="4466"/>
    <n v="1786.4"/>
    <s v="0"/>
    <s v="0"/>
    <s v="NOT LIVE - RETAIN BUDGET"/>
    <n v="0"/>
    <n v="1786.4"/>
    <n v="6313771.3332636002"/>
    <n v="6313771.3332636002"/>
    <m/>
    <n v="0"/>
    <m/>
    <m/>
    <n v="863.76347563159618"/>
    <n v="9933.2799697633563"/>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Kot Sondha"/>
    <n v="2463"/>
    <n v="985.2"/>
    <s v="0"/>
    <s v="0"/>
    <s v="NOT LIVE - RETAIN BUDGET"/>
    <n v="0"/>
    <n v="985.2"/>
    <n v="6081189.8417499997"/>
    <n v="6081189.8417499987"/>
    <m/>
    <n v="-8.5000000000000034E-2"/>
    <m/>
    <m/>
    <n v="1127.9510000000002"/>
    <n v="12971.436500000003"/>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Kaloke"/>
    <n v="2317"/>
    <n v="926.80000000000007"/>
    <s v="0"/>
    <s v="0"/>
    <s v="NOT LIVE - RETAIN BUDGET"/>
    <n v="0"/>
    <n v="926.80000000000007"/>
    <n v="5674768.96953071"/>
    <n v="5674768.96953071"/>
    <m/>
    <n v="-0.5"/>
    <m/>
    <m/>
    <n v="1043.7192008245652"/>
    <n v="12002.770809482499"/>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Jatri Kohna"/>
    <n v="1428"/>
    <n v="571.20000000000005"/>
    <s v="0"/>
    <s v="0"/>
    <s v="NOT LIVE - RETAIN BUDGET"/>
    <n v="0"/>
    <n v="571.20000000000005"/>
    <n v="5486969.5895201601"/>
    <n v="5486969.5895201601"/>
    <m/>
    <n v="-0.85"/>
    <m/>
    <m/>
    <n v="1142.2718124836922"/>
    <n v="13136.125843562459"/>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Chalk no.12"/>
    <n v="1355"/>
    <n v="542"/>
    <s v="0"/>
    <s v="0"/>
    <s v="NOT LIVE - RETAIN BUDGET"/>
    <n v="0"/>
    <n v="542"/>
    <n v="4600102.87526525"/>
    <n v="4600102.87526525"/>
    <m/>
    <n v="-0.85"/>
    <m/>
    <m/>
    <n v="918.94854758816791"/>
    <n v="10567.90829726393"/>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Kurkle Androon"/>
    <n v="573"/>
    <n v="229.20000000000002"/>
    <s v="0"/>
    <s v="0"/>
    <s v="NOT LIVE - RETAIN BUDGET"/>
    <n v="0"/>
    <n v="229.20000000000002"/>
    <n v="4243517.9947620304"/>
    <n v="4243517.9947620304"/>
    <m/>
    <n v="-1"/>
    <m/>
    <m/>
    <n v="960.18512900387645"/>
    <n v="11042.128983544579"/>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Nokhar"/>
    <n v="1122"/>
    <n v="448.8"/>
    <s v="0"/>
    <s v="0"/>
    <s v="NOT LIVE - RETAIN BUDGET"/>
    <n v="0"/>
    <n v="448.8"/>
    <n v="4145070.9413632099"/>
    <n v="4145070.9413632099"/>
    <m/>
    <n v="-1"/>
    <m/>
    <m/>
    <n v="837.8169631745684"/>
    <n v="9634.8950765075351"/>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Muradey Kalan"/>
    <n v="460"/>
    <n v="184"/>
    <s v="0"/>
    <s v="0"/>
    <s v="NOT LIVE - RETAIN BUDGET"/>
    <n v="0"/>
    <n v="184"/>
    <n v="2908640.0667233602"/>
    <n v="2908640.0667233602"/>
    <m/>
    <n v="-0.42500000000000004"/>
    <m/>
    <m/>
    <n v="623.91223654030046"/>
    <n v="7174.9907202134546"/>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Bahrrian Wala"/>
    <n v="698"/>
    <n v="279.2"/>
    <s v="0"/>
    <s v="0"/>
    <s v="NOT LIVE - RETAIN BUDGET"/>
    <n v="0"/>
    <n v="279.2"/>
    <n v="1943361.18316539"/>
    <n v="1943361.1831653898"/>
    <m/>
    <n v="-1"/>
    <m/>
    <m/>
    <n v="327.95700447784782"/>
    <n v="3771.5055514952501"/>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Lahore"/>
    <s v="Muridky, Kalasha Kako, Shadra"/>
    <s v="Nazri Lubana"/>
    <n v="497"/>
    <n v="198.8"/>
    <s v="0"/>
    <s v="0"/>
    <s v="NOT LIVE - RETAIN BUDGET"/>
    <n v="0"/>
    <n v="198.8"/>
    <n v="1868516.67621858"/>
    <n v="1868516.67621858"/>
    <m/>
    <n v="-0.85"/>
    <m/>
    <m/>
    <n v="340.69260075081445"/>
    <n v="3917.9649086343657"/>
    <s v="Hybrid"/>
    <n v="0"/>
    <s v="NOT LIVE"/>
    <m/>
    <n v="0"/>
    <n v="0"/>
    <d v="2026-03-01T00:00:00"/>
    <n v="214"/>
    <n v="215"/>
    <n v="177"/>
    <s v="Yet to Start"/>
    <n v="0"/>
    <s v="Oct-2026"/>
    <s v="These Projects have not been started yet, proceedings shall be done post eid"/>
    <x v="1"/>
    <s v="NOT LIVE - RETAIN BUDGET"/>
    <m/>
    <m/>
    <m/>
    <m/>
    <m/>
    <e v="#N/A"/>
    <d v="2026-10-01T00:00:00"/>
  </r>
  <r>
    <x v="5"/>
    <s v="No Initiation Date"/>
    <s v="Feeders/Transportations"/>
    <s v="Muridky, Kalasha Kako, Shadra"/>
    <s v="Feeder"/>
    <n v="0"/>
    <n v="0"/>
    <s v="0"/>
    <s v="0"/>
    <s v="FEEDER ETC WORK - RETAIN BUDGET"/>
    <n v="0"/>
    <n v="0"/>
    <n v="0"/>
    <n v="0"/>
    <m/>
    <n v="-1"/>
    <m/>
    <m/>
    <n v="0"/>
    <n v="0"/>
    <m/>
    <n v="1"/>
    <m/>
    <m/>
    <n v="0"/>
    <n v="0"/>
    <d v="2026-03-01T00:00:00"/>
    <s v="None"/>
    <s v="Duration Doesn't Exsists"/>
    <s v="No ETA"/>
    <s v="Yet to Start"/>
    <m/>
    <s v="Timeline not applicable"/>
    <m/>
    <x v="0"/>
    <s v="FEEDER ETC WORK - RETAIN BUDGET"/>
    <m/>
    <m/>
    <m/>
    <m/>
    <m/>
    <e v="#N/A"/>
    <s v="Timeline not applicable"/>
  </r>
  <r>
    <x v="6"/>
    <s v="No Initiation Date"/>
    <s v="Feeders/Transportations"/>
    <s v="Lalamusa"/>
    <s v="Feeder"/>
    <n v="0"/>
    <n v="0"/>
    <s v="0"/>
    <s v="0"/>
    <s v="FEEDER ETC WORK - RETAIN BUDGET"/>
    <n v="0"/>
    <n v="0"/>
    <n v="50911802.399999999"/>
    <n v="50911802.399999999"/>
    <m/>
    <m/>
    <m/>
    <m/>
    <n v="16597.2"/>
    <n v="0"/>
    <m/>
    <n v="1"/>
    <m/>
    <m/>
    <n v="0"/>
    <n v="0"/>
    <d v="2026-03-01T00:00:00"/>
    <s v="None"/>
    <s v="Duration Doesn't Exsists"/>
    <s v="No ETA"/>
    <s v="Yet to Start"/>
    <m/>
    <s v="Timeline not applicable"/>
    <m/>
    <x v="0"/>
    <s v="FEEDER ETC WORK - RETAIN BUDGET"/>
    <m/>
    <m/>
    <m/>
    <m/>
    <m/>
    <e v="#N/A"/>
    <s v="Timeline not applicable"/>
  </r>
  <r>
    <x v="6"/>
    <s v="No Initiation Date"/>
    <s v="Lalamusa"/>
    <s v="Lalamusa"/>
    <s v="Eid Gah, Rehmat Abbas,Kaira Muh"/>
    <n v="2802"/>
    <n v="1260.9000000000001"/>
    <s v="0"/>
    <s v="0"/>
    <s v="NOT LIVE - RETAIN BUDGET"/>
    <n v="0"/>
    <n v="1260.9000000000001"/>
    <n v="28090440.433859602"/>
    <n v="28090440.433859602"/>
    <m/>
    <m/>
    <m/>
    <n v="0.45"/>
    <n v="5621.3822837238995"/>
    <n v="38308.5"/>
    <s v="Hybrid"/>
    <n v="0"/>
    <s v="NOT LIVE"/>
    <m/>
    <n v="0"/>
    <n v="0"/>
    <d v="2026-03-01T00:00:00"/>
    <n v="214"/>
    <n v="215"/>
    <n v="177"/>
    <s v="Yet to Start"/>
    <s v="6 Months"/>
    <s v="Oct-2026"/>
    <s v="These Projects have not been started yet, proceedings shall be done post eid"/>
    <x v="1"/>
    <s v="NOT LIVE - RETAIN BUDGET"/>
    <m/>
    <m/>
    <m/>
    <m/>
    <m/>
    <e v="#N/A"/>
    <d v="2026-10-01T00:00:00"/>
  </r>
  <r>
    <x v="6"/>
    <s v="No Initiation Date"/>
    <s v="Lalamusa"/>
    <s v="Lalamusa"/>
    <s v="Syda Gol,Faisalpur,Jogi&amp;Qasbah&amp;"/>
    <n v="3950"/>
    <n v="1777.5"/>
    <s v="0"/>
    <s v="0"/>
    <s v="NOT LIVE - RETAIN BUDGET"/>
    <n v="0"/>
    <n v="1777.5"/>
    <n v="25689959.4922584"/>
    <n v="25689959.4922584"/>
    <m/>
    <m/>
    <m/>
    <n v="0.45"/>
    <n v="4093.9034668195991"/>
    <n v="38043"/>
    <s v="Hybrid"/>
    <n v="0"/>
    <s v="NOT LIVE"/>
    <m/>
    <n v="0"/>
    <n v="0"/>
    <d v="2026-03-01T00:00:00"/>
    <n v="214"/>
    <n v="215"/>
    <n v="177"/>
    <s v="Yet to Start"/>
    <s v="6 Months"/>
    <s v="Oct-2026"/>
    <s v="These Projects have not been started yet, proceedings shall be done post eid"/>
    <x v="1"/>
    <s v="NOT LIVE - RETAIN BUDGET"/>
    <m/>
    <m/>
    <m/>
    <m/>
    <m/>
    <e v="#N/A"/>
    <d v="2026-10-01T00:00:00"/>
  </r>
  <r>
    <x v="6"/>
    <s v="No Initiation Date"/>
    <s v="Lalamusa"/>
    <s v="Lalamusa"/>
    <s v="Karimpura, Hajipura, SabriMuhal"/>
    <n v="1876"/>
    <n v="844.2"/>
    <s v="0"/>
    <s v="0"/>
    <s v="NOT LIVE - RETAIN BUDGET"/>
    <n v="0"/>
    <n v="844.2"/>
    <n v="23853361.610628799"/>
    <n v="23853361.610628795"/>
    <m/>
    <m/>
    <m/>
    <n v="0.45"/>
    <n v="6175.0772011429999"/>
    <n v="24726"/>
    <s v="Hybrid"/>
    <n v="0"/>
    <s v="NOT LIVE"/>
    <m/>
    <n v="0"/>
    <n v="0"/>
    <d v="2026-03-01T00:00:00"/>
    <n v="214"/>
    <n v="215"/>
    <n v="177"/>
    <s v="Yet to Start"/>
    <s v="6 Months"/>
    <s v="Oct-2026"/>
    <s v="These Projects have not been started yet, proceedings shall be done post eid"/>
    <x v="1"/>
    <s v="NOT LIVE - RETAIN BUDGET"/>
    <m/>
    <m/>
    <m/>
    <m/>
    <m/>
    <e v="#N/A"/>
    <d v="2026-10-01T00:00:00"/>
  </r>
  <r>
    <x v="6"/>
    <s v="No Initiation Date"/>
    <s v="Lalamusa"/>
    <s v="Lalamusa"/>
    <s v="Mehar Muhallah,Weraowala,Sadiqa"/>
    <n v="1454"/>
    <n v="654.30000000000007"/>
    <s v="0"/>
    <s v="0"/>
    <s v="NOT LIVE - RETAIN BUDGET"/>
    <n v="0"/>
    <n v="654.30000000000007"/>
    <n v="18338633.870762501"/>
    <n v="18338633.870762501"/>
    <m/>
    <m/>
    <m/>
    <n v="0.45"/>
    <n v="5014.6683273955496"/>
    <n v="14805"/>
    <s v="Hybrid"/>
    <n v="0"/>
    <s v="NOT LIVE"/>
    <m/>
    <n v="0"/>
    <n v="0"/>
    <d v="2026-03-01T00:00:00"/>
    <n v="214"/>
    <n v="215"/>
    <n v="177"/>
    <s v="Yet to Start"/>
    <s v="6 Months"/>
    <s v="Oct-2026"/>
    <s v="These Projects have not been started yet, proceedings shall be done post eid"/>
    <x v="1"/>
    <s v="NOT LIVE - RETAIN BUDGET"/>
    <m/>
    <m/>
    <m/>
    <m/>
    <m/>
    <e v="#N/A"/>
    <d v="2026-10-01T00:00:00"/>
  </r>
  <r>
    <x v="6"/>
    <s v="No Initiation Date"/>
    <s v="Lalamusa"/>
    <s v="Lalamusa"/>
    <s v="Gunjra Road,Bagh e Syedan &amp; Bud"/>
    <n v="1600"/>
    <n v="720"/>
    <s v="0"/>
    <s v="0"/>
    <s v="NOT LIVE - RETAIN BUDGET"/>
    <n v="0"/>
    <n v="720"/>
    <n v="17132082.0519365"/>
    <n v="17132082.0519365"/>
    <m/>
    <m/>
    <m/>
    <n v="0.45"/>
    <n v="3906.2173022905995"/>
    <n v="19098"/>
    <s v="Hybrid"/>
    <n v="0"/>
    <s v="NOT LIVE"/>
    <m/>
    <n v="0"/>
    <n v="0"/>
    <d v="2026-03-01T00:00:00"/>
    <n v="214"/>
    <n v="215"/>
    <n v="177"/>
    <s v="Yet to Start"/>
    <s v="6 Months"/>
    <s v="Oct-2026"/>
    <s v="These Projects have not been started yet, proceedings shall be done post eid"/>
    <x v="1"/>
    <s v="NOT LIVE - RETAIN BUDGET"/>
    <m/>
    <m/>
    <m/>
    <m/>
    <m/>
    <e v="#N/A"/>
    <d v="2026-10-01T00:00:00"/>
  </r>
  <r>
    <x v="6"/>
    <s v="No Initiation Date"/>
    <s v="Lalamusa"/>
    <s v="Lalamusa"/>
    <s v="Thirkian,Asghar Town,Ahmad Town"/>
    <n v="1096"/>
    <n v="493.2"/>
    <s v="0"/>
    <s v="0"/>
    <s v="NOT LIVE - RETAIN BUDGET"/>
    <n v="0"/>
    <n v="493.2"/>
    <n v="16249969.6436122"/>
    <n v="16249969.643612199"/>
    <m/>
    <m/>
    <m/>
    <n v="0.45"/>
    <n v="4037.1130105107"/>
    <n v="17886"/>
    <s v="Hybrid"/>
    <n v="0"/>
    <s v="NOT LIVE"/>
    <m/>
    <n v="0"/>
    <n v="0"/>
    <d v="2026-03-01T00:00:00"/>
    <n v="214"/>
    <n v="215"/>
    <n v="177"/>
    <s v="Yet to Start"/>
    <s v="6 Months"/>
    <s v="Oct-2026"/>
    <s v="These Projects have not been started yet, proceedings shall be done post eid"/>
    <x v="1"/>
    <s v="NOT LIVE - RETAIN BUDGET"/>
    <m/>
    <m/>
    <m/>
    <m/>
    <m/>
    <e v="#N/A"/>
    <d v="2026-10-01T00:00:00"/>
  </r>
  <r>
    <x v="6"/>
    <s v="No Initiation Date"/>
    <s v="Lalamusa"/>
    <s v="Lalamusa"/>
    <s v="Darbari, Qureshi Muhallah,Shad "/>
    <n v="1678"/>
    <n v="755.1"/>
    <s v="0"/>
    <s v="0"/>
    <s v="NOT LIVE - RETAIN BUDGET"/>
    <n v="0"/>
    <n v="755.1"/>
    <n v="13877663.164661"/>
    <n v="13877663.164660998"/>
    <m/>
    <m/>
    <m/>
    <n v="0.45"/>
    <n v="2555.5920053757"/>
    <n v="16533"/>
    <s v="Hybrid"/>
    <n v="0"/>
    <s v="NOT LIVE"/>
    <m/>
    <n v="0"/>
    <n v="0"/>
    <d v="2026-03-01T00:00:00"/>
    <n v="214"/>
    <n v="215"/>
    <n v="177"/>
    <s v="Yet to Start"/>
    <s v="6 Months"/>
    <s v="Oct-2026"/>
    <s v="These Projects have not been started yet, proceedings shall be done post eid"/>
    <x v="1"/>
    <s v="NOT LIVE - RETAIN BUDGET"/>
    <m/>
    <m/>
    <m/>
    <m/>
    <m/>
    <e v="#N/A"/>
    <d v="2026-10-01T00:00:00"/>
  </r>
  <r>
    <x v="6"/>
    <s v="No Initiation Date"/>
    <s v="Lalamusa"/>
    <s v="Lalamusa"/>
    <s v="Dhamah,Lalazar &amp; Railway Colony"/>
    <n v="532"/>
    <n v="239.4"/>
    <s v="0"/>
    <s v="0"/>
    <s v="NOT LIVE - RETAIN BUDGET"/>
    <n v="0"/>
    <n v="239.4"/>
    <n v="8557429.0511348099"/>
    <n v="8557429.0511348099"/>
    <m/>
    <m/>
    <m/>
    <n v="0.45"/>
    <n v="2160.2818936197996"/>
    <n v="8658"/>
    <s v="Hybrid"/>
    <n v="0"/>
    <s v="NOT LIVE"/>
    <m/>
    <n v="0"/>
    <n v="0"/>
    <d v="2026-03-01T00:00:00"/>
    <n v="214"/>
    <n v="215"/>
    <n v="177"/>
    <s v="Yet to Start"/>
    <s v="6 Months"/>
    <s v="Oct-2026"/>
    <s v="These Projects have not been started yet, proceedings shall be done post eid"/>
    <x v="1"/>
    <s v="NOT LIVE - RETAIN BUDGET"/>
    <m/>
    <m/>
    <m/>
    <m/>
    <m/>
    <e v="#N/A"/>
    <d v="2026-10-01T00:00:00"/>
  </r>
  <r>
    <x v="6"/>
    <s v="No Initiation Date"/>
    <s v="Feeders/Transportations"/>
    <s v="Lalamusa"/>
    <s v="Transportation"/>
    <n v="0"/>
    <n v="0"/>
    <s v="0"/>
    <s v="0"/>
    <s v="FEEDER ETC WORK - RETAIN BUDGET"/>
    <n v="0"/>
    <n v="0"/>
    <n v="4740000"/>
    <n v="4740000"/>
    <m/>
    <m/>
    <m/>
    <m/>
    <n v="0"/>
    <n v="0"/>
    <m/>
    <n v="1"/>
    <m/>
    <m/>
    <n v="0"/>
    <n v="0"/>
    <d v="2026-03-01T00:00:00"/>
    <s v="None"/>
    <s v="Duration Doesn't Exsists"/>
    <s v="No ETA"/>
    <s v="Yet to Start"/>
    <m/>
    <s v="Timeline not applicable"/>
    <m/>
    <x v="0"/>
    <s v="FEEDER ETC WORK - RETAIN BUDGET"/>
    <m/>
    <m/>
    <m/>
    <m/>
    <m/>
    <e v="#N/A"/>
    <s v="Timeline not applicable"/>
  </r>
  <r>
    <x v="7"/>
    <s v="No Initiation Date"/>
    <s v="Feeders/Transportations"/>
    <s v="Mandi Bahauddin"/>
    <s v="Feeder"/>
    <n v="0"/>
    <n v="0"/>
    <s v="0"/>
    <s v="0"/>
    <s v="FEEDER ETC WORK - RETAIN BUDGET"/>
    <n v="0"/>
    <n v="0"/>
    <n v="88591580"/>
    <n v="88591580"/>
    <m/>
    <n v="-1"/>
    <m/>
    <m/>
    <n v="30504"/>
    <e v="#REF!"/>
    <m/>
    <n v="1"/>
    <m/>
    <m/>
    <n v="0"/>
    <n v="0"/>
    <d v="2026-03-01T00:00:00"/>
    <s v="None"/>
    <s v="Duration Doesn't Exsists"/>
    <s v="No ETA"/>
    <s v="Yet to Start"/>
    <m/>
    <s v="Timeline not applicable"/>
    <m/>
    <x v="0"/>
    <s v="FEEDER ETC WORK - RETAIN BUDGET"/>
    <m/>
    <m/>
    <m/>
    <m/>
    <m/>
    <e v="#N/A"/>
    <s v="Timeline not applicable"/>
  </r>
  <r>
    <x v="7"/>
    <s v="No Initiation Date"/>
    <s v="Mandi Bahauddin"/>
    <s v="Mandi Bahauddin"/>
    <s v="Sufi City Housing Scheme PK-2"/>
    <n v="2672"/>
    <n v="1202.4000000000001"/>
    <s v="0"/>
    <s v="0"/>
    <s v="NOT LIVE - RETAIN BUDGET"/>
    <n v="0"/>
    <n v="1202.4000000000001"/>
    <n v="48109241.457999997"/>
    <n v="48109241.457999997"/>
    <m/>
    <n v="-1"/>
    <m/>
    <m/>
    <n v="23564.250000000004"/>
    <n v="20688.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Sufi City Housing Scheme PK-1"/>
    <n v="1542"/>
    <n v="693.9"/>
    <s v="0"/>
    <s v="0"/>
    <s v="NOT LIVE - RETAIN BUDGET"/>
    <n v="0"/>
    <n v="693.9"/>
    <n v="35888476.973999999"/>
    <n v="35888476.973999999"/>
    <m/>
    <n v="-0.5"/>
    <m/>
    <m/>
    <n v="17253"/>
    <n v="14013.000000000002"/>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Gillani Town,Tariqabad,Sufipura"/>
    <n v="3164"/>
    <n v="1423.8"/>
    <s v="0"/>
    <s v="0"/>
    <s v="NOT LIVE - RETAIN BUDGET"/>
    <n v="0"/>
    <n v="1423.8"/>
    <n v="21544834.309999999"/>
    <n v="21544834.309999999"/>
    <m/>
    <n v="-0.85"/>
    <m/>
    <m/>
    <n v="3293.6"/>
    <n v="2382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Al-Rehman, Eiffel, Sultan Town"/>
    <n v="1566"/>
    <n v="704.7"/>
    <s v="0"/>
    <s v="0"/>
    <s v="NOT LIVE - RETAIN BUDGET"/>
    <n v="0"/>
    <n v="704.7"/>
    <n v="18133210.563999999"/>
    <n v="18133210.563999999"/>
    <m/>
    <m/>
    <m/>
    <m/>
    <n v="5270.54"/>
    <n v="1214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Gurrah Muhallah"/>
    <n v="3690"/>
    <n v="1660.5"/>
    <s v="0"/>
    <s v="0"/>
    <s v="NOT LIVE - RETAIN BUDGET"/>
    <n v="0"/>
    <n v="1660.5"/>
    <n v="17541561.675351501"/>
    <n v="17541561.675351501"/>
    <m/>
    <n v="-0.85"/>
    <m/>
    <m/>
    <n v="2024.7142388720151"/>
    <n v="2332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Kachehri Area"/>
    <n v="2708"/>
    <n v="1218.6000000000001"/>
    <s v="0"/>
    <s v="0"/>
    <s v="NOT LIVE - RETAIN BUDGET"/>
    <n v="0"/>
    <n v="1218.6000000000001"/>
    <n v="16522746.578"/>
    <n v="16522746.578"/>
    <m/>
    <n v="-0.85"/>
    <m/>
    <m/>
    <n v="2689.85"/>
    <n v="1955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Unkown Area 6"/>
    <n v="2806"/>
    <n v="1262.7"/>
    <s v="0"/>
    <s v="0"/>
    <s v="NOT LIVE - RETAIN BUDGET"/>
    <n v="0"/>
    <n v="1262.7"/>
    <n v="14595629.995999999"/>
    <n v="14595629.995999997"/>
    <m/>
    <n v="-1"/>
    <m/>
    <m/>
    <n v="1887.1499999999999"/>
    <n v="2021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Tajpura, Shalimar &amp; Amin Twn"/>
    <n v="2636"/>
    <n v="1186.2"/>
    <s v="0"/>
    <s v="0"/>
    <s v="NOT LIVE - RETAIN BUDGET"/>
    <n v="0"/>
    <n v="1186.2"/>
    <n v="13388109.495999999"/>
    <n v="13388109.495999999"/>
    <m/>
    <n v="-0.85000000000000009"/>
    <m/>
    <m/>
    <n v="1538.6999999999998"/>
    <n v="16331.2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Arshad Town and Model Town"/>
    <n v="2134"/>
    <n v="960.30000000000007"/>
    <s v="0"/>
    <s v="0"/>
    <s v="NOT LIVE - RETAIN BUDGET"/>
    <n v="0"/>
    <n v="960.30000000000007"/>
    <n v="12010555.312000001"/>
    <n v="12010555.312000001"/>
    <m/>
    <n v="-0.85"/>
    <m/>
    <m/>
    <n v="1765.2499999999998"/>
    <n v="1360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District Complex, Complex City"/>
    <n v="250"/>
    <n v="112.5"/>
    <s v="0"/>
    <s v="0"/>
    <s v="NOT LIVE - RETAIN BUDGET"/>
    <n v="0"/>
    <n v="112.5"/>
    <n v="10682400.300000001"/>
    <n v="10682400.300000001"/>
    <m/>
    <n v="-0.85"/>
    <m/>
    <m/>
    <n v="3191.2499999999995"/>
    <n v="1041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Unkown Area 2"/>
    <n v="1338"/>
    <n v="602.1"/>
    <s v="0"/>
    <s v="0"/>
    <s v="NOT LIVE - RETAIN BUDGET"/>
    <n v="0"/>
    <n v="602.1"/>
    <n v="10528495.476"/>
    <n v="10528495.476"/>
    <m/>
    <n v="-0.85"/>
    <m/>
    <m/>
    <n v="1890.6"/>
    <n v="10458.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Qila Gujjran, Rehmanpura"/>
    <n v="1708"/>
    <n v="768.6"/>
    <s v="0"/>
    <s v="0"/>
    <s v="NOT LIVE - RETAIN BUDGET"/>
    <n v="0"/>
    <n v="768.6"/>
    <n v="10451512.856000001"/>
    <n v="10451512.856000001"/>
    <m/>
    <n v="-1"/>
    <m/>
    <m/>
    <n v="1644.4999999999998"/>
    <n v="10733.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Unkown Area 4"/>
    <n v="940"/>
    <n v="423"/>
    <s v="0"/>
    <s v="0"/>
    <s v="NOT LIVE - RETAIN BUDGET"/>
    <n v="0"/>
    <n v="423"/>
    <n v="9360953"/>
    <n v="9360953"/>
    <m/>
    <n v="-0.85"/>
    <m/>
    <m/>
    <n v="1999.85"/>
    <n v="9458.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Ranger Colony"/>
    <n v="382"/>
    <n v="171.9"/>
    <s v="0"/>
    <s v="0"/>
    <s v="NOT LIVE - RETAIN BUDGET"/>
    <n v="0"/>
    <n v="171.9"/>
    <n v="9355307"/>
    <n v="9355307"/>
    <m/>
    <n v="-0.5"/>
    <m/>
    <m/>
    <n v="2775"/>
    <n v="8206.2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Feeders/Transportations"/>
    <s v="Mandi Bahauddin"/>
    <s v="Transportation"/>
    <n v="0"/>
    <n v="0"/>
    <s v="0"/>
    <s v="0"/>
    <s v="FEEDER ETC WORK - RETAIN BUDGET"/>
    <n v="0"/>
    <n v="0"/>
    <n v="8020000"/>
    <n v="8020000"/>
    <m/>
    <n v="-1"/>
    <m/>
    <m/>
    <n v="0"/>
    <n v="0"/>
    <m/>
    <n v="1"/>
    <m/>
    <m/>
    <n v="0"/>
    <n v="0"/>
    <d v="2026-03-01T00:00:00"/>
    <s v="None"/>
    <s v="Duration Doesn't Exsists"/>
    <s v="No ETA"/>
    <s v="Yet to Start"/>
    <m/>
    <s v="Timeline not applicable"/>
    <m/>
    <x v="0"/>
    <s v="FEEDER ETC WORK - RETAIN BUDGET"/>
    <m/>
    <m/>
    <m/>
    <m/>
    <m/>
    <e v="#N/A"/>
    <s v="Timeline not applicable"/>
  </r>
  <r>
    <x v="7"/>
    <s v="No Initiation Date"/>
    <s v="Mandi Bahauddin"/>
    <s v="Mandi Bahauddin"/>
    <s v="Unkown Area 3"/>
    <n v="1152"/>
    <n v="518.4"/>
    <s v="0"/>
    <s v="0"/>
    <s v="NOT LIVE - RETAIN BUDGET"/>
    <n v="0"/>
    <n v="518.4"/>
    <n v="7362935.3260000004"/>
    <n v="7362935.3260000004"/>
    <m/>
    <n v="-1"/>
    <m/>
    <m/>
    <n v="1121.25"/>
    <n v="9166.2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Bangali Town"/>
    <n v="750"/>
    <n v="337.5"/>
    <s v="0"/>
    <s v="0"/>
    <s v="NOT LIVE - RETAIN BUDGET"/>
    <n v="0"/>
    <n v="337.5"/>
    <n v="6990826.4960000003"/>
    <n v="6990826.4959999993"/>
    <m/>
    <n v="-1"/>
    <m/>
    <m/>
    <n v="1293.75"/>
    <n v="7950"/>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Hajipura"/>
    <n v="788"/>
    <n v="354.6"/>
    <s v="0"/>
    <s v="0"/>
    <s v="NOT LIVE - RETAIN BUDGET"/>
    <n v="0"/>
    <n v="354.6"/>
    <n v="6185625.7439999999"/>
    <n v="6185625.743999999"/>
    <m/>
    <n v="-1"/>
    <m/>
    <m/>
    <n v="1229.3499999999999"/>
    <n v="540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Sattelite Town"/>
    <n v="736"/>
    <n v="331.2"/>
    <s v="0"/>
    <s v="0"/>
    <s v="NOT LIVE - RETAIN BUDGET"/>
    <n v="0"/>
    <n v="331.2"/>
    <n v="6079006.8959999997"/>
    <n v="6079006.8959999997"/>
    <m/>
    <n v="-0.85"/>
    <m/>
    <m/>
    <n v="1166.0999999999999"/>
    <n v="5642.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Hamza Ali town"/>
    <n v="548"/>
    <n v="246.6"/>
    <s v="0"/>
    <s v="0"/>
    <s v="NOT LIVE - RETAIN BUDGET"/>
    <n v="0"/>
    <n v="246.6"/>
    <n v="5668798.3679999998"/>
    <n v="5668798.3679999989"/>
    <m/>
    <n v="-0.85"/>
    <m/>
    <m/>
    <n v="1282.25"/>
    <n v="4103.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Shalimar City"/>
    <n v="562"/>
    <n v="252.9"/>
    <s v="0"/>
    <s v="0"/>
    <s v="NOT LIVE - RETAIN BUDGET"/>
    <n v="0"/>
    <n v="252.9"/>
    <n v="5448762.8080000002"/>
    <n v="5448762.8080000002"/>
    <m/>
    <n v="-1"/>
    <m/>
    <m/>
    <n v="1216.6999999999998"/>
    <n v="3601.2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Jinnah City"/>
    <n v="224"/>
    <n v="100.8"/>
    <s v="0"/>
    <s v="0"/>
    <s v="NOT LIVE - RETAIN BUDGET"/>
    <n v="0"/>
    <n v="100.8"/>
    <n v="4226035.7142857099"/>
    <n v="4226035.7142857099"/>
    <m/>
    <n v="-1"/>
    <m/>
    <m/>
    <n v="517.5"/>
    <n v="1041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Royal Palm City"/>
    <n v="312"/>
    <n v="140.4"/>
    <s v="0"/>
    <s v="0"/>
    <s v="NOT LIVE - RETAIN BUDGET"/>
    <n v="0"/>
    <n v="140.4"/>
    <n v="3837274.85"/>
    <n v="3837274.85"/>
    <m/>
    <n v="-1"/>
    <m/>
    <m/>
    <n v="796.94999999999993"/>
    <n v="2883.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Gulberg Town"/>
    <n v="326"/>
    <n v="146.70000000000002"/>
    <s v="0"/>
    <s v="0"/>
    <s v="NOT LIVE - RETAIN BUDGET"/>
    <n v="0"/>
    <n v="146.70000000000002"/>
    <n v="3631270.0959999999"/>
    <n v="3631270.0959999999"/>
    <m/>
    <n v="-1"/>
    <m/>
    <m/>
    <n v="796.94999999999993"/>
    <n v="297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Manzoorabad"/>
    <n v="412"/>
    <n v="185.4"/>
    <s v="0"/>
    <s v="0"/>
    <s v="NOT LIVE - RETAIN BUDGET"/>
    <n v="0"/>
    <n v="185.4"/>
    <n v="2882264.068"/>
    <n v="2882264.068"/>
    <m/>
    <n v="-1"/>
    <m/>
    <m/>
    <n v="354.2"/>
    <n v="3563.75"/>
    <s v="Hybrid"/>
    <n v="0"/>
    <s v="NOT LIVE"/>
    <m/>
    <n v="0"/>
    <n v="0"/>
    <d v="2026-03-01T00:00:00"/>
    <n v="214"/>
    <n v="215"/>
    <n v="177"/>
    <s v="Yet to Start"/>
    <s v="6 Months"/>
    <s v="Oct-2026"/>
    <s v="These Projects have not been started yet, proceedings shall be done post eid"/>
    <x v="1"/>
    <s v="NOT LIVE - RETAIN BUDGET"/>
    <m/>
    <m/>
    <m/>
    <m/>
    <m/>
    <e v="#N/A"/>
    <d v="2026-10-01T00:00:00"/>
  </r>
  <r>
    <x v="7"/>
    <s v="No Initiation Date"/>
    <s v="Mandi Bahauddin"/>
    <s v="Mandi Bahauddin"/>
    <s v="Paradise Complex"/>
    <n v="134"/>
    <n v="60.300000000000004"/>
    <s v="0"/>
    <s v="0"/>
    <s v="NOT LIVE - RETAIN BUDGET"/>
    <n v="0"/>
    <n v="60.300000000000004"/>
    <n v="2619910.42857143"/>
    <n v="2619910.42857143"/>
    <m/>
    <n v="-0.85"/>
    <m/>
    <m/>
    <n v="241.49999999999997"/>
    <n v="7132.5"/>
    <s v="Hybrid"/>
    <n v="0"/>
    <s v="NOT LIVE"/>
    <m/>
    <n v="0"/>
    <n v="0"/>
    <d v="2026-03-01T00:00:00"/>
    <n v="214"/>
    <n v="215"/>
    <n v="177"/>
    <s v="Yet to Start"/>
    <s v="6 Months"/>
    <s v="Oct-2026"/>
    <s v="These Projects have not been started yet, proceedings shall be done post eid"/>
    <x v="1"/>
    <s v="NOT LIVE - RETAIN BUDGET"/>
    <m/>
    <m/>
    <m/>
    <m/>
    <m/>
    <e v="#N/A"/>
    <d v="2026-10-01T00:00:00"/>
  </r>
  <r>
    <x v="8"/>
    <s v="No Initiation Date"/>
    <s v="Multan"/>
    <s v="DHA Multan"/>
    <s v="Block M"/>
    <n v="2576"/>
    <n v="1545.6"/>
    <s v="0"/>
    <s v="0"/>
    <s v="NOT LIVE - RETAIN BUDGET"/>
    <n v="0.1"/>
    <n v="1545.6"/>
    <n v="63000000"/>
    <n v="57645000"/>
    <m/>
    <n v="-0.42499999999999999"/>
    <m/>
    <n v="0.6"/>
    <n v="0"/>
    <n v="0"/>
    <s v="Buried"/>
    <n v="0.1"/>
    <s v="NOT LIVE"/>
    <m/>
    <n v="0.1"/>
    <n v="0.1"/>
    <d v="2026-03-01T00:00:00"/>
    <n v="122"/>
    <n v="123"/>
    <n v="85"/>
    <s v="In Progress"/>
    <s v="3 Months"/>
    <s v="Jul-2026"/>
    <s v="These Projects have not been started yet, proceedings shall be done post eid"/>
    <x v="1"/>
    <s v="NOT LIVE - RETAIN BUDGET"/>
    <m/>
    <m/>
    <m/>
    <m/>
    <m/>
    <e v="#N/A"/>
    <d v="2026-07-01T00:00:00"/>
  </r>
  <r>
    <x v="8"/>
    <s v="No Initiation Date"/>
    <s v="Multan"/>
    <s v="DHA Multan"/>
    <s v="Block Q"/>
    <n v="2914"/>
    <n v="1748.3999999999999"/>
    <s v="0"/>
    <s v="0"/>
    <s v="NOT LIVE - RETAIN BUDGET"/>
    <n v="0.1"/>
    <n v="1748.3999999999999"/>
    <n v="63000000"/>
    <n v="57645000"/>
    <m/>
    <n v="-1"/>
    <m/>
    <n v="0.6"/>
    <n v="0"/>
    <n v="0"/>
    <s v="Buried"/>
    <n v="0.1"/>
    <s v="NOT LIVE"/>
    <m/>
    <n v="0.1"/>
    <n v="0.1"/>
    <d v="2026-03-01T00:00:00"/>
    <n v="122"/>
    <n v="123"/>
    <n v="85"/>
    <s v="In Progress"/>
    <s v="3 Months"/>
    <s v="Jul-2026"/>
    <s v="These Projects have not been started yet, proceedings shall be done post eid"/>
    <x v="1"/>
    <s v="NOT LIVE - RETAIN BUDGET"/>
    <m/>
    <m/>
    <m/>
    <m/>
    <m/>
    <e v="#N/A"/>
    <d v="2026-07-01T00:00:00"/>
  </r>
  <r>
    <x v="8"/>
    <s v="No Initiation Date"/>
    <s v="Multan"/>
    <s v="DHA Multan"/>
    <s v="Block R"/>
    <n v="2466"/>
    <n v="1479.6"/>
    <s v="0"/>
    <s v="0"/>
    <s v="NOT LIVE - RETAIN BUDGET"/>
    <n v="0.1"/>
    <n v="1479.6"/>
    <n v="63000000"/>
    <n v="57645000"/>
    <m/>
    <n v="0"/>
    <m/>
    <n v="0.6"/>
    <n v="0"/>
    <n v="0"/>
    <s v="Buried"/>
    <n v="0.1"/>
    <s v="NOT LIVE"/>
    <m/>
    <n v="0.1"/>
    <n v="0.1"/>
    <d v="2026-03-01T00:00:00"/>
    <n v="122"/>
    <n v="123"/>
    <n v="85"/>
    <s v="In Progress"/>
    <s v="3 Months"/>
    <s v="Jul-2026"/>
    <s v="These Projects have not been started yet, proceedings shall be done post eid"/>
    <x v="1"/>
    <s v="NOT LIVE - RETAIN BUDGET"/>
    <m/>
    <m/>
    <m/>
    <m/>
    <m/>
    <e v="#N/A"/>
    <d v="2026-07-01T00:00:00"/>
  </r>
  <r>
    <x v="8"/>
    <s v="No Initiation Date"/>
    <s v="Multan"/>
    <s v="DHA Multan"/>
    <s v="DHA Rumanza-P1"/>
    <n v="724"/>
    <n v="434.4"/>
    <s v="0"/>
    <s v="0"/>
    <s v="NOT LIVE - RETAIN BUDGET"/>
    <n v="0.1"/>
    <n v="434.4"/>
    <n v="63000000"/>
    <n v="57645000"/>
    <m/>
    <n v="-1"/>
    <m/>
    <n v="0.6"/>
    <n v="0"/>
    <n v="0"/>
    <s v="Buried"/>
    <n v="0.1"/>
    <s v="NOT LIVE"/>
    <m/>
    <n v="0.1"/>
    <n v="0.1"/>
    <d v="2026-03-01T00:00:00"/>
    <n v="122"/>
    <n v="123"/>
    <n v="85"/>
    <s v="In Progress"/>
    <s v="3 Months"/>
    <s v="Jul-2026"/>
    <s v="These Projects have not been started yet, proceedings shall be done post eid"/>
    <x v="1"/>
    <s v="NOT LIVE - RETAIN BUDGET"/>
    <m/>
    <m/>
    <m/>
    <m/>
    <m/>
    <e v="#N/A"/>
    <d v="2026-07-01T00:00:00"/>
  </r>
  <r>
    <x v="8"/>
    <s v="No Initiation Date"/>
    <s v="Multan"/>
    <s v="DHA Multan"/>
    <s v="DHA Villas"/>
    <n v="618"/>
    <n v="370.8"/>
    <s v="0"/>
    <s v="0"/>
    <s v="NOT LIVE - RETAIN BUDGET"/>
    <n v="0.1"/>
    <n v="370.8"/>
    <n v="63000000"/>
    <n v="57645000"/>
    <m/>
    <n v="-0.85"/>
    <m/>
    <n v="0.6"/>
    <n v="0"/>
    <n v="0"/>
    <s v="Buried"/>
    <n v="0.1"/>
    <s v="NOT LIVE"/>
    <m/>
    <n v="0.1"/>
    <n v="0.1"/>
    <d v="2026-03-01T00:00:00"/>
    <n v="122"/>
    <n v="123"/>
    <n v="85"/>
    <s v="In Progress"/>
    <s v="3 Months"/>
    <s v="Jul-2026"/>
    <s v="These Projects have not been started yet, proceedings shall be done post eid"/>
    <x v="1"/>
    <s v="NOT LIVE - RETAIN BUDGET"/>
    <m/>
    <m/>
    <m/>
    <m/>
    <m/>
    <e v="#N/A"/>
    <d v="2026-07-01T00:00:00"/>
  </r>
  <r>
    <x v="8"/>
    <s v="No Initiation Date"/>
    <s v="Multan"/>
    <s v="DHA Multan"/>
    <s v="Additional Cost"/>
    <n v="0"/>
    <n v="0"/>
    <s v="0"/>
    <s v="0"/>
    <s v="NOT LIVE - RETAIN BUDGET"/>
    <n v="0.1"/>
    <n v="0"/>
    <n v="9998966.7490749992"/>
    <n v="9149054.5754036233"/>
    <m/>
    <n v="-1"/>
    <m/>
    <m/>
    <n v="1200"/>
    <n v="0"/>
    <s v="Buried"/>
    <n v="0.1"/>
    <s v="NOT LIVE"/>
    <m/>
    <n v="0.1"/>
    <n v="0.1"/>
    <d v="2026-03-01T00:00:00"/>
    <n v="122"/>
    <n v="123"/>
    <n v="85"/>
    <s v="In Progress"/>
    <s v="3 Months"/>
    <s v="Jul-2026"/>
    <s v="These Projects have not been started yet, proceedings shall be done post eid"/>
    <x v="1"/>
    <s v="NOT LIVE - RETAIN BUDGET"/>
    <m/>
    <m/>
    <m/>
    <m/>
    <m/>
    <e v="#N/A"/>
    <d v="2026-07-01T00:00:00"/>
  </r>
  <r>
    <x v="8"/>
    <s v="No Initiation Date"/>
    <s v="Feeders/Transportations"/>
    <s v="DHA Multan"/>
    <s v="Feeder"/>
    <m/>
    <m/>
    <s v="0"/>
    <s v="0"/>
    <s v="FEEDER ETC WORK - RETAIN BUDGET"/>
    <n v="0"/>
    <n v="0"/>
    <n v="0"/>
    <n v="0"/>
    <m/>
    <m/>
    <m/>
    <m/>
    <n v="0"/>
    <n v="0"/>
    <m/>
    <n v="1"/>
    <m/>
    <m/>
    <n v="0"/>
    <n v="0"/>
    <d v="2026-03-01T00:00:00"/>
    <s v="None"/>
    <s v="Duration Doesn't Exsists"/>
    <s v="No ETA"/>
    <s v="Yet to Start"/>
    <m/>
    <s v="Timeline not applicable"/>
    <m/>
    <x v="0"/>
    <s v="FEEDER ETC WORK - RETAIN BUDGET"/>
    <m/>
    <m/>
    <m/>
    <m/>
    <m/>
    <e v="#N/A"/>
    <s v="Timeline not applicable"/>
  </r>
  <r>
    <x v="8"/>
    <s v="No Initiation Date"/>
    <s v="Feeders/Transportations"/>
    <s v="DHA Multan"/>
    <s v="Transportation"/>
    <m/>
    <m/>
    <s v="0"/>
    <s v="0"/>
    <s v="FEEDER ETC WORK - RETAIN BUDGET"/>
    <n v="0"/>
    <n v="0"/>
    <n v="0"/>
    <n v="0"/>
    <m/>
    <m/>
    <m/>
    <m/>
    <n v="0"/>
    <n v="0"/>
    <m/>
    <n v="1"/>
    <m/>
    <m/>
    <n v="0"/>
    <n v="0"/>
    <d v="2026-03-01T00:00:00"/>
    <s v="None"/>
    <s v="Duration Doesn't Exsists"/>
    <s v="No ETA"/>
    <s v="Yet to Start"/>
    <m/>
    <s v="Timeline not applicable"/>
    <m/>
    <x v="0"/>
    <s v="FEEDER ETC WORK - RETAIN BUDGET"/>
    <m/>
    <m/>
    <m/>
    <m/>
    <m/>
    <e v="#N/A"/>
    <s v="Timeline not applicable"/>
  </r>
  <r>
    <x v="9"/>
    <s v="No Initiation Date"/>
    <s v="Narowal"/>
    <s v="Narowal"/>
    <s v="Samanabad-College Area"/>
    <n v="3420"/>
    <n v="1368"/>
    <s v="0"/>
    <s v="0"/>
    <s v="NOT LIVE - RETAIN BUDGET"/>
    <n v="0"/>
    <n v="1368"/>
    <n v="26622703.168000001"/>
    <n v="26622703.168000001"/>
    <m/>
    <n v="-1"/>
    <m/>
    <m/>
    <n v="4107.7999999999993"/>
    <n v="34718.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Moh Meera Shah Hussain"/>
    <n v="4458"/>
    <n v="1783.2"/>
    <s v="0"/>
    <s v="0"/>
    <s v="NOT LIVE - RETAIN BUDGET"/>
    <n v="0"/>
    <n v="1783.2"/>
    <n v="24962668.204"/>
    <n v="24962668.204"/>
    <m/>
    <n v="-1"/>
    <m/>
    <m/>
    <n v="3259.1"/>
    <n v="28918.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Feeders/Transportations"/>
    <s v="Narowal"/>
    <s v="Feeder"/>
    <n v="0"/>
    <n v="0"/>
    <s v="0"/>
    <s v="0"/>
    <s v="FEEDER ETC WORK - RETAIN BUDGET"/>
    <n v="0"/>
    <n v="0"/>
    <n v="21067416"/>
    <n v="21067416"/>
    <m/>
    <n v="-0.85000000000000009"/>
    <m/>
    <m/>
    <n v="3535.5"/>
    <n v="0"/>
    <m/>
    <n v="1"/>
    <m/>
    <m/>
    <n v="0"/>
    <n v="0"/>
    <d v="2026-03-01T00:00:00"/>
    <s v="None"/>
    <s v="Duration Doesn't Exsists"/>
    <s v="No ETA"/>
    <s v="Yet to Start"/>
    <m/>
    <s v="Timeline not applicable"/>
    <m/>
    <x v="0"/>
    <s v="FEEDER ETC WORK - RETAIN BUDGET"/>
    <m/>
    <m/>
    <m/>
    <m/>
    <m/>
    <e v="#N/A"/>
    <s v="Timeline not applicable"/>
  </r>
  <r>
    <x v="9"/>
    <s v="No Initiation Date"/>
    <s v="Narowal"/>
    <s v="Narowal"/>
    <s v="Civil Lines"/>
    <n v="2220"/>
    <n v="888"/>
    <s v="0"/>
    <s v="0"/>
    <s v="NOT LIVE - RETAIN BUDGET"/>
    <n v="0"/>
    <n v="888"/>
    <n v="20147379.561654299"/>
    <n v="20147379.561654299"/>
    <m/>
    <n v="-0.85000000000000009"/>
    <m/>
    <m/>
    <n v="3085.7144999999996"/>
    <n v="29967.15159654273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Circular Road"/>
    <n v="2074"/>
    <n v="829.6"/>
    <s v="0"/>
    <s v="0"/>
    <s v="NOT LIVE - RETAIN BUDGET"/>
    <n v="0"/>
    <n v="829.6"/>
    <n v="17653857.046"/>
    <n v="17653857.046"/>
    <m/>
    <n v="-1"/>
    <m/>
    <m/>
    <n v="3239.5499999999997"/>
    <n v="19453.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Doctor's Colony"/>
    <n v="1434"/>
    <n v="573.6"/>
    <s v="0"/>
    <s v="0"/>
    <s v="NOT LIVE - RETAIN BUDGET"/>
    <n v="0"/>
    <n v="573.6"/>
    <n v="12893106.6210224"/>
    <n v="12893106.6210224"/>
    <m/>
    <n v="-1"/>
    <m/>
    <m/>
    <n v="2457.5499999999997"/>
    <n v="13098.4332102244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Pasrur Bypass , City Commercial"/>
    <n v="1348"/>
    <n v="539.20000000000005"/>
    <s v="0"/>
    <s v="0"/>
    <s v="NOT LIVE - RETAIN BUDGET"/>
    <n v="0"/>
    <n v="539.20000000000005"/>
    <n v="11691326.75"/>
    <n v="11691326.749999998"/>
    <m/>
    <n v="-1"/>
    <m/>
    <m/>
    <n v="2225.25"/>
    <n v="13182.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Pan peer Road Societies"/>
    <n v="1868"/>
    <n v="747.2"/>
    <s v="0"/>
    <s v="0"/>
    <s v="NOT LIVE - RETAIN BUDGET"/>
    <n v="0"/>
    <n v="747.2"/>
    <n v="11690229.007999999"/>
    <n v="11690229.007999999"/>
    <m/>
    <n v="-0.85000000000000009"/>
    <m/>
    <m/>
    <n v="1743.3999999999999"/>
    <n v="12648.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MOh Bijli Ghar"/>
    <n v="970"/>
    <n v="388"/>
    <s v="0"/>
    <s v="0"/>
    <s v="NOT LIVE - RETAIN BUDGET"/>
    <n v="0"/>
    <n v="388"/>
    <n v="11387051.800000001"/>
    <n v="11387051.800000001"/>
    <m/>
    <n v="-0.85"/>
    <m/>
    <m/>
    <n v="2463.2999999999997"/>
    <n v="12220"/>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Al-Reheem Garden"/>
    <n v="1060"/>
    <n v="424"/>
    <s v="0"/>
    <s v="0"/>
    <s v="NOT LIVE - RETAIN BUDGET"/>
    <n v="0"/>
    <n v="424"/>
    <n v="11177102.203900799"/>
    <n v="11177102.203900799"/>
    <m/>
    <n v="-0.85"/>
    <m/>
    <m/>
    <n v="2278.022308805665"/>
    <n v="12431.038171573809"/>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Punjab Housing &amp; NPS"/>
    <n v="908"/>
    <n v="363.20000000000005"/>
    <s v="0"/>
    <s v="0"/>
    <s v="NOT LIVE - RETAIN BUDGET"/>
    <n v="0"/>
    <n v="363.20000000000005"/>
    <n v="10369565.25"/>
    <n v="10369565.25"/>
    <m/>
    <n v="-1"/>
    <m/>
    <m/>
    <n v="2380.5"/>
    <n v="9873.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Mushtaq Town"/>
    <n v="1750"/>
    <n v="700"/>
    <s v="0"/>
    <s v="0"/>
    <s v="NOT LIVE - RETAIN BUDGET"/>
    <n v="0"/>
    <n v="700"/>
    <n v="9830358.5965"/>
    <n v="9830358.5965"/>
    <m/>
    <n v="-1"/>
    <m/>
    <m/>
    <n v="1367.7869999999998"/>
    <n v="9602.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Narowal Bypass to Nawab Town (C"/>
    <n v="1356"/>
    <n v="542.4"/>
    <s v="0"/>
    <s v="0"/>
    <s v="NOT LIVE - RETAIN BUDGET"/>
    <n v="0"/>
    <n v="542.4"/>
    <n v="9456907.6459999997"/>
    <n v="9456907.6459999997"/>
    <m/>
    <n v="-0.85"/>
    <m/>
    <m/>
    <n v="1697.3999999999999"/>
    <n v="8718.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Mohala Hajver Nagar Open Area"/>
    <n v="762"/>
    <n v="304.8"/>
    <s v="0"/>
    <s v="0"/>
    <s v="NOT LIVE - RETAIN BUDGET"/>
    <n v="0"/>
    <n v="304.8"/>
    <n v="8949238.0999999996"/>
    <n v="8949238.0999999996"/>
    <m/>
    <n v="-0.85"/>
    <m/>
    <m/>
    <n v="2068.85"/>
    <n v="9433.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Nisari Muhallah &amp; Muslim Town S"/>
    <n v="1008"/>
    <n v="403.20000000000005"/>
    <s v="0"/>
    <s v="0"/>
    <s v="NOT LIVE - RETAIN BUDGET"/>
    <n v="0"/>
    <n v="403.20000000000005"/>
    <n v="7403364.4460000005"/>
    <n v="7403364.4460000005"/>
    <m/>
    <n v="-1"/>
    <m/>
    <m/>
    <n v="1354.6999999999998"/>
    <n v="5986.2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Khayaban-e-Nawab"/>
    <n v="562"/>
    <n v="224.8"/>
    <s v="0"/>
    <s v="0"/>
    <s v="NOT LIVE - RETAIN BUDGET"/>
    <n v="0"/>
    <n v="224.8"/>
    <n v="7222952.4897578098"/>
    <n v="7222952.4897578098"/>
    <m/>
    <n v="-0.85"/>
    <m/>
    <m/>
    <n v="1675.2289127551742"/>
    <n v="7307.9889427427361"/>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Al-Rehmanpura and Zafarwal Road"/>
    <n v="962"/>
    <n v="384.8"/>
    <s v="0"/>
    <s v="0"/>
    <s v="NOT LIVE - RETAIN BUDGET"/>
    <n v="0"/>
    <n v="384.8"/>
    <n v="7043480.0360000003"/>
    <n v="7043480.0360000003"/>
    <m/>
    <n v="-1"/>
    <m/>
    <m/>
    <n v="1221.3"/>
    <n v="8228.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Hayat Town"/>
    <n v="638"/>
    <n v="255.20000000000002"/>
    <s v="0"/>
    <s v="0"/>
    <s v="NOT LIVE - RETAIN BUDGET"/>
    <n v="0"/>
    <n v="255.20000000000002"/>
    <n v="6763400.5999999996"/>
    <n v="6763400.5999999996"/>
    <m/>
    <m/>
    <m/>
    <m/>
    <n v="1591.6"/>
    <n v="5636.2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Katchery Road and Allama Iqbal "/>
    <n v="888"/>
    <n v="355.20000000000005"/>
    <s v="0"/>
    <s v="0"/>
    <s v="NOT LIVE - RETAIN BUDGET"/>
    <n v="0"/>
    <n v="355.20000000000005"/>
    <n v="6713072.6671249997"/>
    <n v="6713072.6671249997"/>
    <m/>
    <n v="-1"/>
    <m/>
    <m/>
    <n v="1125.8499999999999"/>
    <n v="6649.402031250001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Bismilllah Society"/>
    <n v="616"/>
    <n v="246.4"/>
    <s v="0"/>
    <s v="0"/>
    <s v="NOT LIVE - RETAIN BUDGET"/>
    <n v="0"/>
    <n v="246.4"/>
    <n v="6303993.8450381197"/>
    <n v="6303993.8450381197"/>
    <m/>
    <n v="-0.85"/>
    <m/>
    <m/>
    <n v="1335.1499999999999"/>
    <n v="5053.926950381166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Habib Garden"/>
    <n v="248"/>
    <n v="99.2"/>
    <s v="0"/>
    <s v="0"/>
    <s v="NOT LIVE - RETAIN BUDGET"/>
    <n v="0"/>
    <n v="99.2"/>
    <n v="6014260.1728908699"/>
    <n v="6014260.1728908699"/>
    <m/>
    <n v="-1"/>
    <m/>
    <m/>
    <n v="1869.2557141461032"/>
    <n v="2590"/>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Garden Town"/>
    <n v="582"/>
    <n v="232.8"/>
    <s v="0"/>
    <s v="0"/>
    <s v="NOT LIVE - RETAIN BUDGET"/>
    <n v="0"/>
    <n v="232.8"/>
    <n v="5859077.0303808497"/>
    <n v="5859077.0303808488"/>
    <m/>
    <n v="-1"/>
    <m/>
    <m/>
    <n v="1232.9738944815415"/>
    <n v="5655.882163821378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Rana Shami Town &amp; Satellite Tow"/>
    <n v="420"/>
    <n v="168"/>
    <s v="0"/>
    <s v="0"/>
    <s v="NOT LIVE - RETAIN BUDGET"/>
    <n v="0"/>
    <n v="168"/>
    <n v="5852915.7999999998"/>
    <n v="5852915.7999999998"/>
    <m/>
    <n v="-1"/>
    <m/>
    <m/>
    <n v="1531.8"/>
    <n v="4530"/>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Manik Road Mohala Hussainabad"/>
    <n v="524"/>
    <n v="209.60000000000002"/>
    <s v="0"/>
    <s v="0"/>
    <s v="NOT LIVE - RETAIN BUDGET"/>
    <n v="0"/>
    <n v="209.60000000000002"/>
    <n v="5424268.1106304899"/>
    <n v="5424268.110630489"/>
    <m/>
    <n v="-1"/>
    <m/>
    <m/>
    <n v="1016.5999999999999"/>
    <n v="5418.1626063048698"/>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Usman Trade City"/>
    <n v="368"/>
    <n v="147.20000000000002"/>
    <s v="0"/>
    <s v="0"/>
    <s v="NOT LIVE - RETAIN BUDGET"/>
    <n v="0"/>
    <n v="147.20000000000002"/>
    <n v="4585306.2"/>
    <n v="4585306.2"/>
    <m/>
    <n v="-1"/>
    <m/>
    <m/>
    <n v="1055.6999999999998"/>
    <n v="3543.7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Al-Raheem Residencia"/>
    <n v="370"/>
    <n v="148"/>
    <s v="0"/>
    <s v="0"/>
    <s v="NOT LIVE - RETAIN BUDGET"/>
    <n v="0"/>
    <n v="148"/>
    <n v="3967175.8547558701"/>
    <n v="3967175.8547558701"/>
    <m/>
    <n v="-1"/>
    <m/>
    <m/>
    <n v="847.90756286764167"/>
    <n v="3376.3396473537987"/>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Green City Park"/>
    <n v="448"/>
    <n v="179.20000000000002"/>
    <s v="0"/>
    <s v="0"/>
    <s v="NOT LIVE - RETAIN BUDGET"/>
    <n v="0"/>
    <n v="179.20000000000002"/>
    <n v="3932409.4959999998"/>
    <n v="3932409.4959999998"/>
    <m/>
    <n v="-0.85"/>
    <m/>
    <m/>
    <n v="787.74999999999989"/>
    <n v="3296.25"/>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Feeders/Transportations"/>
    <s v="Narowal"/>
    <s v="Transportation"/>
    <n v="0"/>
    <n v="0"/>
    <s v="0"/>
    <s v="0"/>
    <s v="FEEDER ETC WORK - RETAIN BUDGET"/>
    <n v="0"/>
    <n v="0"/>
    <n v="3350000"/>
    <n v="3350000"/>
    <m/>
    <m/>
    <m/>
    <m/>
    <e v="#N/A"/>
    <e v="#N/A"/>
    <m/>
    <n v="1"/>
    <m/>
    <m/>
    <n v="0"/>
    <n v="0"/>
    <d v="2026-03-01T00:00:00"/>
    <s v="None"/>
    <s v="Duration Doesn't Exsists"/>
    <s v="No ETA"/>
    <s v="Yet to Start"/>
    <m/>
    <s v="Timeline not applicable"/>
    <m/>
    <x v="0"/>
    <s v="FEEDER ETC WORK - RETAIN BUDGET"/>
    <m/>
    <m/>
    <m/>
    <m/>
    <m/>
    <e v="#N/A"/>
    <s v="Timeline not applicable"/>
  </r>
  <r>
    <x v="9"/>
    <s v="No Initiation Date"/>
    <s v="Narowal"/>
    <s v="Narowal"/>
    <s v="Abdullah City"/>
    <n v="396"/>
    <n v="158.4"/>
    <s v="0"/>
    <s v="0"/>
    <s v="NOT LIVE - RETAIN BUDGET"/>
    <n v="0"/>
    <n v="158.4"/>
    <n v="3256516.48886288"/>
    <n v="3256516.4888628796"/>
    <m/>
    <n v="-0.85000000000000009"/>
    <m/>
    <m/>
    <n v="455.4"/>
    <n v="4262.6008886287536"/>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Sadeeqpura"/>
    <n v="296"/>
    <n v="118.4"/>
    <s v="0"/>
    <s v="0"/>
    <s v="NOT LIVE - RETAIN BUDGET"/>
    <n v="0"/>
    <n v="118.4"/>
    <n v="2696340.0679102298"/>
    <n v="2696340.0679102298"/>
    <m/>
    <n v="-1"/>
    <m/>
    <m/>
    <n v="451.49113324952776"/>
    <n v="3265.5209169911941"/>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Al-Hamra City"/>
    <n v="230"/>
    <n v="92"/>
    <s v="0"/>
    <s v="0"/>
    <s v="NOT LIVE - RETAIN BUDGET"/>
    <n v="0"/>
    <n v="92"/>
    <n v="2551353.3030479802"/>
    <n v="2551353.3030479802"/>
    <m/>
    <n v="-1"/>
    <m/>
    <m/>
    <n v="497.95"/>
    <n v="1972.0460304797884"/>
    <s v="Hybrid"/>
    <n v="0"/>
    <s v="NOT LIVE"/>
    <m/>
    <n v="0"/>
    <n v="0"/>
    <d v="2026-03-01T00:00:00"/>
    <n v="214"/>
    <n v="215"/>
    <n v="177"/>
    <s v="Yet to Start"/>
    <s v="6 Months"/>
    <s v="Oct-2026"/>
    <s v="These Projects have not been started yet, proceedings shall be done post eid"/>
    <x v="1"/>
    <s v="NOT LIVE - RETAIN BUDGET"/>
    <m/>
    <m/>
    <m/>
    <m/>
    <m/>
    <e v="#N/A"/>
    <d v="2026-10-01T00:00:00"/>
  </r>
  <r>
    <x v="9"/>
    <s v="No Initiation Date"/>
    <s v="Narowal"/>
    <s v="Narowal"/>
    <s v="Al-Rafeh Garden"/>
    <n v="248"/>
    <n v="99.2"/>
    <s v="0"/>
    <s v="0"/>
    <s v="NOT LIVE - RETAIN BUDGET"/>
    <n v="0"/>
    <n v="99.2"/>
    <n v="2323310.4"/>
    <n v="2323310.4"/>
    <m/>
    <n v="-0.85000000000000009"/>
    <m/>
    <m/>
    <n v="386.4"/>
    <n v="2212.5"/>
    <s v="Hybrid"/>
    <n v="0"/>
    <s v="NOT LIVE"/>
    <m/>
    <n v="0"/>
    <n v="0"/>
    <d v="2026-03-01T00:00:00"/>
    <n v="214"/>
    <n v="215"/>
    <n v="177"/>
    <s v="Yet to Start"/>
    <s v="6 Months"/>
    <s v="Oct-2026"/>
    <s v="These Projects have not been started yet, proceedings shall be done post eid"/>
    <x v="1"/>
    <s v="NOT LIVE - RETAIN BUDGET"/>
    <m/>
    <m/>
    <m/>
    <m/>
    <m/>
    <e v="#N/A"/>
    <d v="2026-10-01T00:00:00"/>
  </r>
  <r>
    <x v="10"/>
    <s v="No Initiation Date"/>
    <s v="Rawalpindi"/>
    <s v="PAF Base Chaklala"/>
    <s v="PAF Base Chaklala"/>
    <n v="2830"/>
    <n v="1132"/>
    <s v="0"/>
    <s v="0"/>
    <s v="NOT LIVE - RETAIN BUDGET"/>
    <n v="0"/>
    <n v="1132"/>
    <n v="16500000"/>
    <n v="16500000"/>
    <m/>
    <n v="-1"/>
    <m/>
    <n v="0.4"/>
    <n v="0"/>
    <n v="0"/>
    <s v="Buried"/>
    <n v="0"/>
    <s v="NOT LIVE"/>
    <m/>
    <n v="0"/>
    <n v="0"/>
    <d v="2026-03-01T00:00:00"/>
    <n v="214"/>
    <n v="215"/>
    <n v="177"/>
    <s v="Yet to Start"/>
    <s v="6 Months"/>
    <s v="Oct-2026"/>
    <s v="These Projects have not been started yet, proceedings shall be done post eid"/>
    <x v="1"/>
    <s v="NOT LIVE - RETAIN BUDGET"/>
    <m/>
    <m/>
    <m/>
    <m/>
    <m/>
    <e v="#N/A"/>
    <d v="2026-10-01T00:00:00"/>
  </r>
  <r>
    <x v="10"/>
    <s v="No Initiation Date"/>
    <s v="Feeders/Transportations"/>
    <s v="Rawalpindi"/>
    <s v="Feeder"/>
    <m/>
    <m/>
    <s v="0"/>
    <s v="0"/>
    <s v="FEEDER ETC WORK - RETAIN BUDGET"/>
    <n v="0"/>
    <n v="0"/>
    <n v="0"/>
    <n v="0"/>
    <m/>
    <m/>
    <m/>
    <m/>
    <n v="0"/>
    <n v="0"/>
    <m/>
    <n v="1"/>
    <m/>
    <m/>
    <n v="0"/>
    <n v="0"/>
    <d v="2026-03-01T00:00:00"/>
    <s v="None"/>
    <s v="Duration Doesn't Exsists"/>
    <s v="No ETA"/>
    <s v="Yet to Start"/>
    <m/>
    <s v="Timeline not applicable"/>
    <m/>
    <x v="0"/>
    <s v="FEEDER ETC WORK - RETAIN BUDGET"/>
    <m/>
    <m/>
    <m/>
    <m/>
    <m/>
    <e v="#N/A"/>
    <s v="Timeline not applicable"/>
  </r>
  <r>
    <x v="10"/>
    <s v="No Initiation Date"/>
    <s v="Feeders/Transportations"/>
    <s v="Rawalpindi"/>
    <s v="Transportation"/>
    <m/>
    <m/>
    <s v="0"/>
    <s v="0"/>
    <s v="FEEDER ETC WORK - RETAIN BUDGET"/>
    <n v="0"/>
    <n v="0"/>
    <n v="0"/>
    <n v="0"/>
    <m/>
    <m/>
    <m/>
    <m/>
    <n v="0"/>
    <n v="0"/>
    <m/>
    <n v="1"/>
    <m/>
    <m/>
    <n v="0"/>
    <n v="0"/>
    <d v="2026-03-01T00:00:00"/>
    <s v="None"/>
    <s v="Duration Doesn't Exsists"/>
    <s v="No ETA"/>
    <s v="Yet to Start"/>
    <m/>
    <s v="Timeline not applicable"/>
    <m/>
    <x v="0"/>
    <s v="FEEDER ETC WORK - RETAIN BUDGET"/>
    <m/>
    <m/>
    <m/>
    <m/>
    <m/>
    <e v="#N/A"/>
    <s v="Timeline not applicable"/>
  </r>
  <r>
    <x v="11"/>
    <s v="No Initiation Date"/>
    <s v="Feeders/Transportations"/>
    <s v="Sadiqabad"/>
    <s v="Feeder"/>
    <n v="0"/>
    <n v="0"/>
    <s v="0"/>
    <s v="0"/>
    <s v="FEEDER ETC WORK - RETAIN BUDGET"/>
    <n v="0"/>
    <n v="0"/>
    <n v="59647628"/>
    <n v="59647628"/>
    <m/>
    <n v="-1"/>
    <m/>
    <m/>
    <n v="19218"/>
    <e v="#REF!"/>
    <m/>
    <n v="1"/>
    <m/>
    <m/>
    <n v="0"/>
    <n v="0"/>
    <d v="2026-03-01T00:00:00"/>
    <s v="None"/>
    <s v="Duration Doesn't Exsists"/>
    <s v="No ETA"/>
    <s v="Yet to Start"/>
    <m/>
    <s v="Timeline not applicable"/>
    <m/>
    <x v="0"/>
    <s v="FEEDER ETC WORK - RETAIN BUDGET"/>
    <m/>
    <m/>
    <m/>
    <m/>
    <m/>
    <e v="#N/A"/>
    <s v="Timeline not applicable"/>
  </r>
  <r>
    <x v="11"/>
    <s v="No Initiation Date"/>
    <s v="Sadiqabad"/>
    <s v="Sadiqabad"/>
    <s v="Muncipal Town, Illyas Colony,"/>
    <n v="2052"/>
    <n v="820.80000000000007"/>
    <s v="0"/>
    <s v="0"/>
    <s v="NOT LIVE - RETAIN BUDGET"/>
    <n v="0"/>
    <n v="820.80000000000007"/>
    <n v="18481669.745323502"/>
    <n v="18481669.745323502"/>
    <m/>
    <e v="#DIV/0!"/>
    <m/>
    <m/>
    <n v="3480.3366366000005"/>
    <n v="23233.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Commercial Area, Kothi Mohallah"/>
    <n v="1296"/>
    <n v="518.4"/>
    <s v="0"/>
    <s v="0"/>
    <s v="NOT LIVE - RETAIN BUDGET"/>
    <n v="0"/>
    <n v="518.4"/>
    <n v="13461119.1502335"/>
    <n v="13461119.1502335"/>
    <m/>
    <n v="-1"/>
    <m/>
    <m/>
    <n v="2416.5985586499996"/>
    <n v="17768.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Satellite Town, Aziz Town, Gill"/>
    <n v="1360"/>
    <n v="544"/>
    <s v="0"/>
    <s v="0"/>
    <s v="NOT LIVE - RETAIN BUDGET"/>
    <n v="0"/>
    <n v="544"/>
    <n v="13099619.6420273"/>
    <n v="13099619.6420273"/>
    <m/>
    <n v="-1"/>
    <m/>
    <m/>
    <n v="2408.99577525"/>
    <n v="1791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Zakria Garden,Unknown 3-4,"/>
    <n v="1040"/>
    <n v="416"/>
    <s v="0"/>
    <s v="0"/>
    <s v="NOT LIVE - RETAIN BUDGET"/>
    <n v="0"/>
    <n v="416"/>
    <n v="12946321.623497499"/>
    <n v="12946321.623497497"/>
    <m/>
    <n v="-1"/>
    <m/>
    <m/>
    <n v="2986.6635567500002"/>
    <n v="12438.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rif Town, Shahzad Colony"/>
    <n v="1478"/>
    <n v="591.20000000000005"/>
    <s v="0"/>
    <s v="0"/>
    <s v="NOT LIVE - RETAIN BUDGET"/>
    <n v="0"/>
    <n v="591.20000000000005"/>
    <n v="12384519.9748418"/>
    <n v="12384519.9748418"/>
    <m/>
    <n v="-1"/>
    <m/>
    <m/>
    <n v="2283.6571775000002"/>
    <n v="14563.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Hussainabad &amp; Ghafoorabad"/>
    <n v="1284"/>
    <n v="513.6"/>
    <s v="0"/>
    <s v="0"/>
    <s v="NOT LIVE - RETAIN BUDGET"/>
    <n v="0"/>
    <n v="513.6"/>
    <n v="12326456.343108499"/>
    <n v="12326456.343108499"/>
    <m/>
    <n v="-1"/>
    <m/>
    <m/>
    <n v="2557.5179003499998"/>
    <n v="1439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Haider Colony"/>
    <n v="1446"/>
    <n v="578.4"/>
    <s v="0"/>
    <s v="0"/>
    <s v="NOT LIVE - RETAIN BUDGET"/>
    <n v="0"/>
    <n v="578.4"/>
    <n v="11856018.750279101"/>
    <n v="11856018.750279101"/>
    <m/>
    <n v="-0.85"/>
    <m/>
    <m/>
    <n v="2032.4721868499998"/>
    <n v="1514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llama Iqbal Town, Aslam Town, "/>
    <n v="1924"/>
    <n v="769.6"/>
    <s v="0"/>
    <s v="0"/>
    <s v="NOT LIVE - RETAIN BUDGET"/>
    <n v="0"/>
    <n v="769.6"/>
    <n v="11165262.9539253"/>
    <n v="11165262.9539253"/>
    <m/>
    <n v="-1"/>
    <m/>
    <m/>
    <n v="1205.2200985500001"/>
    <n v="2000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Warriach Town &amp; Arian Colony"/>
    <n v="1316"/>
    <n v="526.4"/>
    <s v="0"/>
    <s v="0"/>
    <s v="NOT LIVE - RETAIN BUDGET"/>
    <n v="0"/>
    <n v="526.4"/>
    <n v="10868097.6052416"/>
    <n v="10868097.6052416"/>
    <m/>
    <n v="-1"/>
    <m/>
    <m/>
    <n v="2083.0560925999998"/>
    <n v="1259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Haq Town"/>
    <n v="1116"/>
    <n v="446.40000000000003"/>
    <s v="0"/>
    <s v="0"/>
    <s v="NOT LIVE - RETAIN BUDGET"/>
    <n v="0"/>
    <n v="446.40000000000003"/>
    <n v="9914684.4283146504"/>
    <n v="9914684.4283146504"/>
    <m/>
    <n v="-1"/>
    <m/>
    <m/>
    <n v="1575.9983202999997"/>
    <n v="1314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Muhajir Colony, Old  Sadiqabad "/>
    <n v="1126"/>
    <n v="450.40000000000003"/>
    <s v="0"/>
    <s v="0"/>
    <s v="NOT LIVE - RETAIN BUDGET"/>
    <n v="0"/>
    <n v="450.40000000000003"/>
    <n v="9767085.7873771507"/>
    <n v="9767085.7873771507"/>
    <m/>
    <e v="#DIV/0!"/>
    <m/>
    <m/>
    <n v="1575.9983202999997"/>
    <n v="14133.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Noor Colony,Zamindara Housing"/>
    <n v="970"/>
    <n v="388"/>
    <s v="0"/>
    <s v="0"/>
    <s v="NOT LIVE - RETAIN BUDGET"/>
    <n v="0"/>
    <n v="388"/>
    <n v="9420139.8448035493"/>
    <n v="9420139.8448035493"/>
    <m/>
    <e v="#DIV/0!"/>
    <m/>
    <m/>
    <n v="1695.9401083499997"/>
    <n v="1348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Model Avenue"/>
    <n v="644"/>
    <n v="257.60000000000002"/>
    <s v="0"/>
    <s v="0"/>
    <s v="NOT LIVE - RETAIN BUDGET"/>
    <n v="0"/>
    <n v="257.60000000000002"/>
    <n v="9143813.7457017992"/>
    <n v="9143813.7457017992"/>
    <m/>
    <e v="#DIV/0!"/>
    <m/>
    <m/>
    <n v="2213.3026373500002"/>
    <n v="11021.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Feeders/Transportations"/>
    <s v="Sadiqabad"/>
    <s v="Transportation"/>
    <n v="0"/>
    <n v="0"/>
    <s v="0"/>
    <s v="0"/>
    <s v="FEEDER ETC WORK - RETAIN BUDGET"/>
    <n v="0"/>
    <n v="0"/>
    <n v="8940000"/>
    <n v="8940000"/>
    <m/>
    <n v="-1"/>
    <m/>
    <m/>
    <n v="0"/>
    <n v="0"/>
    <m/>
    <n v="1"/>
    <m/>
    <m/>
    <n v="0"/>
    <n v="0"/>
    <d v="2026-03-01T00:00:00"/>
    <s v="None"/>
    <s v="Duration Doesn't Exsists"/>
    <s v="No ETA"/>
    <s v="Yet to Start"/>
    <m/>
    <s v="Timeline not applicable"/>
    <m/>
    <x v="0"/>
    <s v="FEEDER ETC WORK - RETAIN BUDGET"/>
    <m/>
    <m/>
    <m/>
    <m/>
    <m/>
    <e v="#N/A"/>
    <s v="Timeline not applicable"/>
  </r>
  <r>
    <x v="11"/>
    <s v="No Initiation Date"/>
    <s v="Sadiqabad"/>
    <s v="Sadiqabad"/>
    <s v="Mehar Farid Colony"/>
    <n v="1034"/>
    <n v="413.6"/>
    <s v="0"/>
    <s v="0"/>
    <s v="NOT LIVE - RETAIN BUDGET"/>
    <n v="0"/>
    <n v="413.6"/>
    <n v="8907744.3467509504"/>
    <n v="8907744.3467509504"/>
    <m/>
    <n v="-1"/>
    <m/>
    <m/>
    <n v="1648.7543111499997"/>
    <n v="10431.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Jinnah Town, Mohallah Islampura"/>
    <n v="804"/>
    <n v="321.60000000000002"/>
    <s v="0"/>
    <s v="0"/>
    <s v="NOT LIVE - RETAIN BUDGET"/>
    <n v="0"/>
    <n v="321.60000000000002"/>
    <n v="8765822.9126414694"/>
    <n v="8765822.9126414694"/>
    <m/>
    <n v="-0.5"/>
    <m/>
    <m/>
    <n v="1815.1122335999999"/>
    <n v="1115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Tibba Qadirabad"/>
    <n v="1226"/>
    <n v="490.40000000000003"/>
    <s v="0"/>
    <s v="0"/>
    <s v="NOT LIVE - RETAIN BUDGET"/>
    <n v="0"/>
    <n v="490.40000000000003"/>
    <n v="8760356.4376387503"/>
    <n v="8760356.4376387503"/>
    <m/>
    <n v="-1"/>
    <m/>
    <m/>
    <n v="1079.5939350000001"/>
    <n v="14020"/>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jmal Town,Faisal Town"/>
    <n v="1160"/>
    <n v="464"/>
    <s v="0"/>
    <s v="0"/>
    <s v="NOT LIVE - RETAIN BUDGET"/>
    <n v="0"/>
    <n v="464"/>
    <n v="8751089.8014897499"/>
    <n v="8751089.8014897499"/>
    <m/>
    <n v="0"/>
    <m/>
    <m/>
    <n v="1174.1011824999998"/>
    <n v="14981.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Mustafa , Zafar, Bismillah, Kar"/>
    <n v="1122"/>
    <n v="448.8"/>
    <s v="0"/>
    <s v="0"/>
    <s v="NOT LIVE - RETAIN BUDGET"/>
    <n v="0"/>
    <n v="448.8"/>
    <n v="8641126.0834847502"/>
    <n v="8641126.0834847502"/>
    <m/>
    <e v="#DIV/0!"/>
    <m/>
    <m/>
    <n v="1364.7487345"/>
    <n v="14246.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Mujahid Colony, Tipu Sultan "/>
    <n v="876"/>
    <n v="350.40000000000003"/>
    <s v="0"/>
    <s v="0"/>
    <s v="NOT LIVE - RETAIN BUDGET"/>
    <n v="0"/>
    <n v="350.40000000000003"/>
    <n v="8621467.7303157505"/>
    <n v="8621467.7303157505"/>
    <m/>
    <e v="#DIV/0!"/>
    <m/>
    <m/>
    <n v="1597.3925959999999"/>
    <n v="12190"/>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Izhar Enclave,Unknown1,Unknown2"/>
    <n v="362"/>
    <n v="144.80000000000001"/>
    <s v="0"/>
    <s v="0"/>
    <s v="NOT LIVE - RETAIN BUDGET"/>
    <n v="0"/>
    <n v="144.80000000000001"/>
    <n v="8398147.4500851501"/>
    <n v="8398147.4500851501"/>
    <m/>
    <n v="-1"/>
    <m/>
    <m/>
    <n v="2372.5362407999996"/>
    <n v="6106.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Model Town, Arfat Town"/>
    <n v="652"/>
    <n v="260.8"/>
    <s v="0"/>
    <s v="0"/>
    <s v="NOT LIVE - RETAIN BUDGET"/>
    <n v="0"/>
    <n v="260.8"/>
    <n v="7915908.0246452503"/>
    <n v="7915908.0246452503"/>
    <m/>
    <e v="#DIV/0!"/>
    <m/>
    <m/>
    <n v="1601.1814722499998"/>
    <n v="1011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Rustam Colony &amp; Mohallah "/>
    <n v="686"/>
    <n v="274.40000000000003"/>
    <s v="0"/>
    <s v="0"/>
    <s v="NOT LIVE - RETAIN BUDGET"/>
    <n v="0"/>
    <n v="274.40000000000003"/>
    <n v="7898760.1591469003"/>
    <n v="7898760.1591468994"/>
    <m/>
    <n v="-1"/>
    <m/>
    <m/>
    <n v="1695.92895565"/>
    <n v="8743.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Rao Town"/>
    <n v="950"/>
    <n v="380"/>
    <s v="0"/>
    <s v="0"/>
    <s v="NOT LIVE - RETAIN BUDGET"/>
    <n v="0"/>
    <n v="380"/>
    <n v="7853530.5746742003"/>
    <n v="7853530.5746742003"/>
    <m/>
    <e v="#DIV/0!"/>
    <m/>
    <m/>
    <n v="1227.3025480499998"/>
    <n v="1236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l Hassan, Jamal City, Al Noor "/>
    <n v="460"/>
    <n v="184"/>
    <s v="0"/>
    <s v="0"/>
    <s v="NOT LIVE - RETAIN BUDGET"/>
    <n v="0"/>
    <n v="184"/>
    <n v="7794242.0845456002"/>
    <n v="7794242.0845456002"/>
    <m/>
    <n v="-1"/>
    <m/>
    <m/>
    <n v="2212.5584942"/>
    <n v="580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Public Colony &amp; Commercial Area"/>
    <n v="594"/>
    <n v="237.60000000000002"/>
    <s v="0"/>
    <s v="0"/>
    <s v="NOT LIVE - RETAIN BUDGET"/>
    <n v="0"/>
    <n v="237.60000000000002"/>
    <n v="7634406.7733990503"/>
    <n v="7634406.7733990494"/>
    <m/>
    <e v="#DIV/0!"/>
    <m/>
    <m/>
    <n v="1883.5192763499999"/>
    <n v="678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Zamzam Garden,Jeevan City"/>
    <n v="684"/>
    <n v="273.60000000000002"/>
    <s v="0"/>
    <s v="0"/>
    <s v="NOT LIVE - RETAIN BUDGET"/>
    <n v="0"/>
    <n v="273.60000000000002"/>
    <n v="7575550.2260128502"/>
    <n v="7575550.2260128502"/>
    <m/>
    <n v="-1"/>
    <m/>
    <m/>
    <n v="1640.7651771999999"/>
    <n v="781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Model City Housing"/>
    <n v="746"/>
    <n v="298.40000000000003"/>
    <s v="0"/>
    <s v="0"/>
    <s v="NOT LIVE - RETAIN BUDGET"/>
    <n v="0"/>
    <n v="298.40000000000003"/>
    <n v="7483306.9237839999"/>
    <n v="7483306.9237839999"/>
    <m/>
    <e v="#DIV/0!"/>
    <m/>
    <m/>
    <n v="1567.5818590000001"/>
    <n v="9090"/>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Indus Town"/>
    <n v="2010"/>
    <n v="804"/>
    <s v="0"/>
    <s v="0"/>
    <s v="NOT LIVE - RETAIN BUDGET"/>
    <n v="0"/>
    <n v="804"/>
    <n v="7359667.7268270897"/>
    <n v="7359667.7268270897"/>
    <m/>
    <n v="-0.85"/>
    <m/>
    <m/>
    <n v="898.69129580000003"/>
    <n v="10525.710026234432"/>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Cheema Town, Permi Town"/>
    <n v="766"/>
    <n v="306.40000000000003"/>
    <s v="0"/>
    <s v="0"/>
    <s v="NOT LIVE - RETAIN BUDGET"/>
    <n v="0"/>
    <n v="306.40000000000003"/>
    <n v="6990484.9011628004"/>
    <n v="6990484.9011628004"/>
    <m/>
    <n v="-1"/>
    <m/>
    <m/>
    <n v="1203.48232895"/>
    <n v="8656.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kbar Town &amp; Laghari Colony"/>
    <n v="902"/>
    <n v="360.8"/>
    <s v="0"/>
    <s v="0"/>
    <s v="NOT LIVE - RETAIN BUDGET"/>
    <n v="0"/>
    <n v="360.8"/>
    <n v="6847319.0922276499"/>
    <n v="6847319.0922276499"/>
    <m/>
    <n v="-1"/>
    <m/>
    <m/>
    <n v="1104.2564350499997"/>
    <n v="8306.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Chief Residencia Housing Societ"/>
    <n v="258"/>
    <n v="103.2"/>
    <s v="0"/>
    <s v="0"/>
    <s v="NOT LIVE - RETAIN BUDGET"/>
    <n v="0"/>
    <n v="103.2"/>
    <n v="6097056.7846160503"/>
    <n v="6097056.7846160503"/>
    <m/>
    <n v="-0.85000000000000009"/>
    <m/>
    <m/>
    <n v="1622.7504375499998"/>
    <n v="4503.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Faiz Colony"/>
    <n v="676"/>
    <n v="270.40000000000003"/>
    <s v="0"/>
    <s v="0"/>
    <s v="NOT LIVE - RETAIN BUDGET"/>
    <n v="0"/>
    <n v="270.40000000000003"/>
    <n v="5951423.6045139004"/>
    <n v="5951423.6045139004"/>
    <m/>
    <n v="-0.85000000000000009"/>
    <m/>
    <m/>
    <n v="1015.21297005"/>
    <n v="7630"/>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l Haram City, Hamza City Overs"/>
    <n v="378"/>
    <n v="151.20000000000002"/>
    <s v="0"/>
    <s v="0"/>
    <s v="NOT LIVE - RETAIN BUDGET"/>
    <n v="0"/>
    <n v="151.20000000000002"/>
    <n v="5272626.4922709996"/>
    <n v="5272626.4922709996"/>
    <m/>
    <n v="-0.85"/>
    <m/>
    <m/>
    <n v="1122.12618155"/>
    <n v="5936.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Siraj Colony,Sukh Chain Housing"/>
    <n v="304"/>
    <n v="121.60000000000001"/>
    <s v="0"/>
    <s v="0"/>
    <s v="NOT LIVE - RETAIN BUDGET"/>
    <n v="0"/>
    <n v="121.60000000000001"/>
    <n v="5188456.3689724002"/>
    <n v="5188456.3689724002"/>
    <m/>
    <n v="-1"/>
    <m/>
    <m/>
    <n v="1298.8241093499998"/>
    <n v="433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Gulshen I Azmat, Maqbool City"/>
    <n v="332"/>
    <n v="132.80000000000001"/>
    <s v="0"/>
    <s v="0"/>
    <s v="NOT LIVE - RETAIN BUDGET"/>
    <n v="0"/>
    <n v="132.80000000000001"/>
    <n v="4961184.7087278999"/>
    <n v="4961184.7087278999"/>
    <m/>
    <n v="-0.85"/>
    <m/>
    <m/>
    <n v="1054.9917690499999"/>
    <n v="5596.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li Tiown &amp; New Ali Town"/>
    <n v="348"/>
    <n v="139.20000000000002"/>
    <s v="0"/>
    <s v="0"/>
    <s v="NOT LIVE - RETAIN BUDGET"/>
    <n v="0"/>
    <n v="139.20000000000002"/>
    <n v="4464019.1191982003"/>
    <n v="4464019.1191982003"/>
    <m/>
    <n v="-0.85"/>
    <m/>
    <m/>
    <n v="1013.0708581499999"/>
    <n v="4308.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bid Colony"/>
    <n v="474"/>
    <n v="189.60000000000002"/>
    <s v="0"/>
    <s v="0"/>
    <s v="NOT LIVE - RETAIN BUDGET"/>
    <n v="0"/>
    <n v="189.60000000000002"/>
    <n v="4072745.3241598001"/>
    <n v="4072745.3241598001"/>
    <m/>
    <n v="-1"/>
    <m/>
    <m/>
    <n v="688.11323409999989"/>
    <n v="4686.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zizabad"/>
    <n v="508"/>
    <n v="203.20000000000002"/>
    <s v="0"/>
    <s v="0"/>
    <s v="NOT LIVE - RETAIN BUDGET"/>
    <n v="0"/>
    <n v="203.20000000000002"/>
    <n v="3972112.1"/>
    <n v="3972112.1"/>
    <m/>
    <n v="-1"/>
    <m/>
    <m/>
    <n v="481.84999999999997"/>
    <n v="501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Rehman Avenue"/>
    <n v="262"/>
    <n v="104.80000000000001"/>
    <s v="0"/>
    <s v="0"/>
    <s v="NOT LIVE - RETAIN BUDGET"/>
    <n v="0"/>
    <n v="104.80000000000001"/>
    <n v="3837716.5939131002"/>
    <n v="3837716.5939131002"/>
    <m/>
    <n v="-1"/>
    <m/>
    <m/>
    <n v="889.3305188999999"/>
    <n v="316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Heaven City"/>
    <n v="278"/>
    <n v="111.2"/>
    <s v="0"/>
    <s v="0"/>
    <s v="NOT LIVE - RETAIN BUDGET"/>
    <n v="0"/>
    <n v="111.2"/>
    <n v="3575324.5040771998"/>
    <n v="3575324.5040771994"/>
    <m/>
    <n v="-0.85"/>
    <m/>
    <m/>
    <n v="922.19957164999983"/>
    <n v="304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wan Housing Society"/>
    <n v="272"/>
    <n v="108.80000000000001"/>
    <s v="0"/>
    <s v="0"/>
    <s v="NOT LIVE - RETAIN BUDGET"/>
    <n v="0"/>
    <n v="108.80000000000001"/>
    <n v="3495322.8978419998"/>
    <n v="3495322.8978419993"/>
    <m/>
    <n v="-0.85"/>
    <m/>
    <m/>
    <n v="723.61029099999985"/>
    <n v="4517.1000000000004"/>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Amir Canal View, Canal Residenc"/>
    <n v="262"/>
    <n v="104.80000000000001"/>
    <s v="0"/>
    <s v="0"/>
    <s v="NOT LIVE - RETAIN BUDGET"/>
    <n v="0"/>
    <n v="104.80000000000001"/>
    <n v="3341392.8449896001"/>
    <n v="3341392.8449896001"/>
    <m/>
    <n v="-0.85"/>
    <m/>
    <m/>
    <n v="714.7482622"/>
    <n v="3283.7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Canal View"/>
    <n v="168"/>
    <n v="67.2"/>
    <s v="0"/>
    <s v="0"/>
    <s v="NOT LIVE - RETAIN BUDGET"/>
    <n v="0"/>
    <n v="67.2"/>
    <n v="2728584.1846551001"/>
    <n v="2728584.1846551001"/>
    <m/>
    <n v="-0.85"/>
    <m/>
    <m/>
    <n v="627.98954819999994"/>
    <n v="2632.5"/>
    <s v="Hybrid"/>
    <n v="0"/>
    <s v="NOT LIVE"/>
    <m/>
    <n v="0"/>
    <n v="0"/>
    <d v="2026-03-01T00:00:00"/>
    <n v="214"/>
    <n v="215"/>
    <n v="177"/>
    <s v="Yet to Start"/>
    <s v="6 Months"/>
    <s v="Oct-2026"/>
    <s v="These Projects have not been started yet, proceedings shall be done post eid"/>
    <x v="1"/>
    <s v="NOT LIVE - RETAIN BUDGET"/>
    <m/>
    <m/>
    <m/>
    <m/>
    <m/>
    <e v="#N/A"/>
    <d v="2026-10-01T00:00:00"/>
  </r>
  <r>
    <x v="11"/>
    <s v="No Initiation Date"/>
    <s v="Sadiqabad"/>
    <s v="Sadiqabad"/>
    <s v="Gulshen I Iqbal"/>
    <n v="178"/>
    <n v="71.2"/>
    <s v="0"/>
    <s v="0"/>
    <s v="NOT LIVE - RETAIN BUDGET"/>
    <n v="0"/>
    <n v="71.2"/>
    <n v="2442215.7999999998"/>
    <n v="2442215.7999999998"/>
    <m/>
    <n v="-1"/>
    <m/>
    <m/>
    <n v="510.59999999999997"/>
    <n v="2131.25"/>
    <s v="Hybrid"/>
    <n v="0"/>
    <s v="NOT LIVE"/>
    <m/>
    <n v="0"/>
    <n v="0"/>
    <d v="2026-03-01T00:00:00"/>
    <n v="214"/>
    <n v="215"/>
    <n v="177"/>
    <s v="Yet to Start"/>
    <s v="6 Months"/>
    <s v="Oct-2026"/>
    <s v="These Projects have not been started yet, proceedings shall be done post eid"/>
    <x v="1"/>
    <s v="NOT LIVE - RETAIN BUDGET"/>
    <m/>
    <m/>
    <m/>
    <m/>
    <m/>
    <e v="#N/A"/>
    <d v="2026-10-01T00:00:00"/>
  </r>
  <r>
    <x v="12"/>
    <d v="2023-09-27T00:00:00"/>
    <s v="Islamabad"/>
    <s v="Islamabad DHA Ph1"/>
    <s v="DHA_Ph-1_P2"/>
    <n v="1258"/>
    <n v="503.20000000000005"/>
    <s v="0"/>
    <s v="0"/>
    <s v="REMOVE BUDGET (T)"/>
    <n v="0"/>
    <n v="503.20000000000005"/>
    <n v="35995839.414240502"/>
    <n v="0"/>
    <n v="35995839.414240532"/>
    <n v="-1"/>
    <m/>
    <n v="0.4"/>
    <n v="28620.315495900002"/>
    <n v="15845.375453750004"/>
    <s v="Buried"/>
    <m/>
    <s v="NOT LIVE"/>
    <m/>
    <n v="0"/>
    <n v="0"/>
    <d v="2026-03-01T00:00:00"/>
    <n v="214"/>
    <n v="215"/>
    <n v="177"/>
    <s v="Yet to Start"/>
    <s v="More than 6 months"/>
    <s v="Oct-2026"/>
    <s v="More than 6 months (Oct26)"/>
    <x v="3"/>
    <s v="REMOVE BUDGET (T)"/>
    <m/>
    <m/>
    <m/>
    <n v="0"/>
    <m/>
    <s v="I240188"/>
    <d v="2026-10-01T00:00:00"/>
  </r>
  <r>
    <x v="12"/>
    <d v="2023-09-27T00:00:00"/>
    <s v="Islamabad"/>
    <s v="Islamabad DHA Ph1"/>
    <s v="DHA_Ph-1_P3"/>
    <n v="1112"/>
    <n v="444.8"/>
    <s v="0"/>
    <s v="0"/>
    <s v="REMOVE BUDGET (T)"/>
    <n v="0"/>
    <n v="444.8"/>
    <n v="31101622.714357201"/>
    <n v="0"/>
    <n v="31101622.714357175"/>
    <n v="-0.85000000000000009"/>
    <m/>
    <n v="0.4"/>
    <n v="21001.311400899995"/>
    <n v="18015.293686249996"/>
    <s v="Buried"/>
    <m/>
    <s v="NOT LIVE"/>
    <m/>
    <n v="0"/>
    <n v="0"/>
    <d v="2026-03-01T00:00:00"/>
    <n v="214"/>
    <n v="215"/>
    <n v="177"/>
    <s v="Yet to Start"/>
    <s v="More than 6 months"/>
    <s v="Oct-2026"/>
    <s v="More than 6 months (Oct26)"/>
    <x v="3"/>
    <s v="REMOVE BUDGET (T)"/>
    <m/>
    <m/>
    <m/>
    <n v="0"/>
    <m/>
    <s v="I240188"/>
    <d v="2026-10-01T00:00:00"/>
  </r>
  <r>
    <x v="12"/>
    <d v="2023-09-27T00:00:00"/>
    <s v="Islamabad"/>
    <s v="Islamabad DHA Ph1"/>
    <s v="DHA_Ph-1_P1"/>
    <n v="930"/>
    <n v="372"/>
    <n v="372"/>
    <n v="930"/>
    <s v="LIVE - 100% Completed"/>
    <n v="1"/>
    <n v="372"/>
    <n v="25806283.657287501"/>
    <n v="3870942.5485931248"/>
    <n v="21935341.108694367"/>
    <n v="-0.5"/>
    <m/>
    <n v="0.4"/>
    <n v="18001.53714095"/>
    <n v="17776.928712500001"/>
    <s v="Buried"/>
    <n v="0.15"/>
    <s v="LIVE"/>
    <s v="Buried"/>
    <n v="1"/>
    <n v="1"/>
    <d v="2026-03-01T00:00:00"/>
    <s v="None"/>
    <s v="Duration Doesn't Exsists"/>
    <s v="No ETA"/>
    <s v="Completed"/>
    <m/>
    <s v="Timeline not applicable"/>
    <m/>
    <x v="2"/>
    <s v="LIVE - 100% Completed"/>
    <m/>
    <m/>
    <m/>
    <m/>
    <m/>
    <s v="I240188"/>
    <s v="Timeline not applicable"/>
  </r>
  <r>
    <x v="12"/>
    <d v="2023-09-27T00:00:00"/>
    <s v="Feeders/Transportations"/>
    <s v="Islamabad DHA Ph1"/>
    <s v="Feeder"/>
    <n v="0"/>
    <n v="0"/>
    <s v="0"/>
    <s v="0"/>
    <s v="FEEDER ETC WORK - RETAIN BUDGET"/>
    <n v="0"/>
    <n v="0"/>
    <n v="14355885"/>
    <n v="7177942.5"/>
    <n v="7177942.5"/>
    <n v="-1"/>
    <m/>
    <m/>
    <n v="5335"/>
    <n v="0"/>
    <m/>
    <n v="0.5"/>
    <m/>
    <m/>
    <n v="0"/>
    <n v="0"/>
    <d v="2026-03-01T00:00:00"/>
    <s v="None"/>
    <s v="Duration Doesn't Exsists"/>
    <s v="No ETA"/>
    <s v="Yet to Start"/>
    <m/>
    <s v="Timeline not applicable"/>
    <m/>
    <x v="0"/>
    <s v="FEEDER ETC WORK - RETAIN BUDGET"/>
    <m/>
    <m/>
    <m/>
    <m/>
    <m/>
    <s v="I240188"/>
    <s v="Timeline not applicable"/>
  </r>
  <r>
    <x v="12"/>
    <d v="2023-09-27T00:00:00"/>
    <s v="Feeders/Transportations"/>
    <s v="Islamabad DHA Ph1"/>
    <s v="Transportation"/>
    <n v="0"/>
    <n v="0"/>
    <s v="0"/>
    <s v="0"/>
    <s v="FEEDER ETC WORK - RETAIN BUDGET"/>
    <n v="0"/>
    <n v="0"/>
    <n v="900000"/>
    <n v="450000"/>
    <n v="450000"/>
    <n v="-1"/>
    <m/>
    <m/>
    <m/>
    <m/>
    <m/>
    <n v="0.5"/>
    <m/>
    <m/>
    <n v="0"/>
    <n v="0"/>
    <d v="2026-03-01T00:00:00"/>
    <s v="None"/>
    <s v="Duration Doesn't Exsists"/>
    <s v="No ETA"/>
    <s v="Yet to Start"/>
    <m/>
    <s v="Timeline not applicable"/>
    <m/>
    <x v="0"/>
    <s v="FEEDER ETC WORK - RETAIN BUDGET"/>
    <m/>
    <m/>
    <m/>
    <m/>
    <m/>
    <s v="I240188"/>
    <s v="Timeline not applicable"/>
  </r>
  <r>
    <x v="13"/>
    <d v="2023-09-27T00:00:00"/>
    <s v="Quetta"/>
    <s v="Quetta Cantt"/>
    <s v="Cantt_P2"/>
    <n v="4717"/>
    <n v="2358.5"/>
    <n v="2358.5"/>
    <n v="4717"/>
    <s v="LIVE - 100% Completed"/>
    <n v="1"/>
    <n v="2358.5"/>
    <n v="90886442.024751306"/>
    <n v="13632966.303712696"/>
    <n v="77253475.72103858"/>
    <n v="-0.5"/>
    <m/>
    <n v="0.5"/>
    <n v="24615.728095200004"/>
    <n v="32429.036322500004"/>
    <s v="Buried"/>
    <n v="0.15"/>
    <s v="LIVE"/>
    <s v="Buried"/>
    <n v="1"/>
    <n v="1"/>
    <d v="2026-03-01T00:00:00"/>
    <s v="None"/>
    <s v="Duration Doesn't Exsists"/>
    <s v="No ETA"/>
    <s v="Completed"/>
    <m/>
    <s v="Timeline not applicable"/>
    <m/>
    <x v="2"/>
    <s v="LIVE - 100% Completed"/>
    <m/>
    <m/>
    <m/>
    <m/>
    <m/>
    <s v="I240189"/>
    <s v="Timeline not applicable"/>
  </r>
  <r>
    <x v="13"/>
    <d v="2023-09-27T00:00:00"/>
    <s v="Quetta"/>
    <s v="Quetta Cantt"/>
    <s v="Cantt_P1"/>
    <n v="1108"/>
    <n v="554"/>
    <n v="554"/>
    <n v="1108"/>
    <s v="LIVE - 100% Completed"/>
    <n v="1"/>
    <n v="554"/>
    <n v="31883343.141193699"/>
    <n v="4782501.4711790551"/>
    <n v="27100841.670014687"/>
    <n v="-1"/>
    <m/>
    <n v="0.5"/>
    <n v="10028"/>
    <n v="6538.3509637499983"/>
    <s v="Hybrid"/>
    <n v="0.15"/>
    <s v="LIVE"/>
    <s v="Hybrid"/>
    <n v="1"/>
    <n v="1"/>
    <d v="2026-03-01T00:00:00"/>
    <s v="None"/>
    <s v="Duration Doesn't Exsists"/>
    <s v="No ETA"/>
    <s v="Completed"/>
    <m/>
    <s v="Timeline not applicable"/>
    <m/>
    <x v="2"/>
    <s v="LIVE - 100% Completed"/>
    <m/>
    <m/>
    <m/>
    <m/>
    <m/>
    <s v="I240189"/>
    <s v="Timeline not applicable"/>
  </r>
  <r>
    <x v="13"/>
    <d v="2023-09-27T00:00:00"/>
    <s v="Feeders/Transportations"/>
    <s v="Quetta Cantt"/>
    <s v="Transportation"/>
    <n v="0"/>
    <n v="0"/>
    <s v="0"/>
    <s v="0"/>
    <s v="FEEDER ETC WORK - RETAIN BUDGET"/>
    <n v="0"/>
    <n v="0"/>
    <n v="3050000"/>
    <n v="1525000"/>
    <n v="1525000"/>
    <n v="-1"/>
    <m/>
    <m/>
    <m/>
    <m/>
    <m/>
    <n v="0.5"/>
    <m/>
    <m/>
    <n v="0"/>
    <n v="0"/>
    <d v="2026-03-01T00:00:00"/>
    <s v="None"/>
    <s v="Duration Doesn't Exsists"/>
    <s v="No ETA"/>
    <s v="Yet to Start"/>
    <m/>
    <s v="Timeline not applicable"/>
    <m/>
    <x v="0"/>
    <s v="FEEDER ETC WORK - RETAIN BUDGET"/>
    <m/>
    <m/>
    <m/>
    <m/>
    <m/>
    <s v="I240189"/>
    <s v="Timeline not applicable"/>
  </r>
  <r>
    <x v="13"/>
    <d v="2023-09-27T00:00:00"/>
    <s v="Feeders/Transportations"/>
    <s v="Quetta Cantt"/>
    <s v="Feeder"/>
    <n v="0"/>
    <n v="0"/>
    <s v="0"/>
    <s v="0"/>
    <s v="FEEDER ETC WORK - RETAIN BUDGET"/>
    <n v="0"/>
    <n v="0"/>
    <n v="2801000"/>
    <n v="1400500"/>
    <n v="1400500"/>
    <n v="-1"/>
    <m/>
    <m/>
    <n v="0"/>
    <n v="0"/>
    <m/>
    <n v="0.5"/>
    <m/>
    <m/>
    <n v="0"/>
    <n v="0"/>
    <d v="2026-03-01T00:00:00"/>
    <s v="None"/>
    <s v="Duration Doesn't Exsists"/>
    <s v="No ETA"/>
    <s v="Yet to Start"/>
    <m/>
    <s v="Timeline not applicable"/>
    <m/>
    <x v="0"/>
    <s v="FEEDER ETC WORK - RETAIN BUDGET"/>
    <m/>
    <m/>
    <m/>
    <m/>
    <m/>
    <s v="I240189"/>
    <s v="Timeline not applicable"/>
  </r>
  <r>
    <x v="14"/>
    <d v="2023-09-27T00:00:00"/>
    <s v="Sialkot"/>
    <s v="Sialkot Cantt"/>
    <s v="Cantt.P_3"/>
    <n v="562"/>
    <n v="281"/>
    <n v="281"/>
    <n v="562"/>
    <s v="LIVE - 100% Completed"/>
    <n v="1"/>
    <n v="281"/>
    <n v="39763165.733756199"/>
    <n v="5964474.8600634299"/>
    <n v="33798690.873692803"/>
    <n v="-0.85000000000000009"/>
    <m/>
    <n v="0.5"/>
    <n v="18195.25498833333"/>
    <n v="0"/>
    <s v="Buried"/>
    <n v="0.15"/>
    <s v="LIVE"/>
    <s v="Buried"/>
    <n v="1"/>
    <n v="1"/>
    <d v="2026-03-01T00:00:00"/>
    <s v="None"/>
    <s v="Duration Doesn't Exsists"/>
    <s v="No ETA"/>
    <s v="Completed"/>
    <m/>
    <s v="Timeline not applicable"/>
    <m/>
    <x v="2"/>
    <s v="LIVE - 100% Completed"/>
    <m/>
    <m/>
    <m/>
    <m/>
    <m/>
    <s v="I240190"/>
    <s v="Timeline not applicable"/>
  </r>
  <r>
    <x v="14"/>
    <d v="2023-09-27T00:00:00"/>
    <s v="Sialkot"/>
    <s v="Sialkot Cantt"/>
    <s v="Cantt.P_1"/>
    <n v="748"/>
    <n v="374"/>
    <n v="374"/>
    <n v="748"/>
    <s v="LIVE - 100% Completed"/>
    <n v="1"/>
    <n v="374"/>
    <n v="36030554.2105873"/>
    <n v="5404583.1315880949"/>
    <n v="30625971.078999165"/>
    <n v="-0.85"/>
    <m/>
    <n v="0.5"/>
    <n v="16522.560009800003"/>
    <n v="0"/>
    <s v="Buried"/>
    <n v="0.15"/>
    <s v="LIVE"/>
    <s v="Buried"/>
    <n v="1"/>
    <n v="1"/>
    <d v="2026-03-01T00:00:00"/>
    <s v="None"/>
    <s v="Duration Doesn't Exsists"/>
    <s v="No ETA"/>
    <s v="Completed"/>
    <m/>
    <s v="Timeline not applicable"/>
    <m/>
    <x v="2"/>
    <s v="LIVE - 100% Completed"/>
    <m/>
    <m/>
    <m/>
    <m/>
    <m/>
    <s v="I240190"/>
    <s v="Timeline not applicable"/>
  </r>
  <r>
    <x v="14"/>
    <d v="2023-09-27T00:00:00"/>
    <s v="Sialkot"/>
    <s v="Sialkot Cantt"/>
    <s v="Cantt.P_2"/>
    <n v="884"/>
    <n v="442"/>
    <n v="442"/>
    <n v="884"/>
    <s v="LIVE - 100% Completed"/>
    <n v="1"/>
    <n v="442"/>
    <n v="26416626.732409999"/>
    <n v="3962494.0098614995"/>
    <n v="22454132.722548496"/>
    <n v="-1"/>
    <m/>
    <n v="0.5"/>
    <n v="11008.496914666664"/>
    <n v="0"/>
    <s v="Buried"/>
    <n v="0.15"/>
    <s v="LIVE"/>
    <s v="Buried"/>
    <n v="1"/>
    <n v="1"/>
    <d v="2026-03-01T00:00:00"/>
    <s v="None"/>
    <s v="Duration Doesn't Exsists"/>
    <s v="No ETA"/>
    <s v="Completed"/>
    <m/>
    <s v="Timeline not applicable"/>
    <m/>
    <x v="2"/>
    <s v="LIVE - 100% Completed"/>
    <m/>
    <m/>
    <m/>
    <m/>
    <m/>
    <s v="I240190"/>
    <s v="Timeline not applicable"/>
  </r>
  <r>
    <x v="14"/>
    <d v="2023-09-27T00:00:00"/>
    <s v="Sialkot"/>
    <s v="Sialkot Cantt"/>
    <s v="Cantt Commercial"/>
    <n v="1382"/>
    <n v="691"/>
    <n v="691"/>
    <n v="1382"/>
    <s v="LIVE - 100% Completed"/>
    <n v="1"/>
    <n v="691"/>
    <n v="13840028.963565901"/>
    <n v="2076004.3445348851"/>
    <n v="11764024.619031036"/>
    <n v="-1"/>
    <m/>
    <n v="0.5"/>
    <n v="4784.814809233334"/>
    <n v="0"/>
    <s v="Buried"/>
    <n v="0.15"/>
    <s v="LIVE"/>
    <s v="Buried"/>
    <n v="1"/>
    <n v="1"/>
    <d v="2026-03-01T00:00:00"/>
    <s v="None"/>
    <s v="Duration Doesn't Exsists"/>
    <s v="No ETA"/>
    <s v="Completed"/>
    <m/>
    <s v="Timeline not applicable"/>
    <m/>
    <x v="2"/>
    <s v="LIVE - 100% Completed"/>
    <m/>
    <m/>
    <m/>
    <m/>
    <m/>
    <s v="I240190"/>
    <s v="Timeline not applicable"/>
  </r>
  <r>
    <x v="14"/>
    <d v="2023-09-27T00:00:00"/>
    <s v="Feeders/Transportations"/>
    <s v="Sialkot Cantt"/>
    <s v="Feeder"/>
    <n v="0"/>
    <n v="0"/>
    <s v="0"/>
    <s v="0"/>
    <s v="FEEDER ETC WORK - RETAIN BUDGET"/>
    <n v="0"/>
    <n v="0"/>
    <n v="11777000"/>
    <n v="5888500"/>
    <n v="5888500"/>
    <n v="-1"/>
    <m/>
    <m/>
    <n v="1500"/>
    <n v="0"/>
    <m/>
    <n v="0.5"/>
    <m/>
    <m/>
    <n v="0"/>
    <n v="0"/>
    <d v="2026-03-01T00:00:00"/>
    <s v="None"/>
    <s v="Duration Doesn't Exsists"/>
    <s v="No ETA"/>
    <s v="Yet to Start"/>
    <m/>
    <s v="Timeline not applicable"/>
    <m/>
    <x v="0"/>
    <s v="FEEDER ETC WORK - RETAIN BUDGET"/>
    <m/>
    <m/>
    <m/>
    <m/>
    <m/>
    <s v="I240190"/>
    <s v="Timeline not applicable"/>
  </r>
  <r>
    <x v="14"/>
    <d v="2023-09-27T00:00:00"/>
    <s v="Feeders/Transportations"/>
    <s v="Sialkot Cantt"/>
    <s v="Transportation"/>
    <n v="0"/>
    <n v="0"/>
    <s v="0"/>
    <s v="0"/>
    <s v="FEEDER ETC WORK - RETAIN BUDGET"/>
    <n v="0"/>
    <n v="0"/>
    <n v="6000000"/>
    <n v="3000000"/>
    <n v="3000000"/>
    <n v="-1"/>
    <m/>
    <m/>
    <n v="0"/>
    <n v="0"/>
    <m/>
    <n v="0.5"/>
    <m/>
    <m/>
    <n v="0"/>
    <n v="0"/>
    <d v="2026-03-01T00:00:00"/>
    <s v="None"/>
    <s v="Duration Doesn't Exsists"/>
    <s v="No ETA"/>
    <s v="Yet to Start"/>
    <m/>
    <s v="Timeline not applicable"/>
    <m/>
    <x v="0"/>
    <s v="FEEDER ETC WORK - RETAIN BUDGET"/>
    <m/>
    <m/>
    <m/>
    <m/>
    <m/>
    <s v="I240190"/>
    <s v="Timeline not applicable"/>
  </r>
  <r>
    <x v="15"/>
    <d v="2024-01-18T00:00:00"/>
    <s v="Islamabad"/>
    <s v="Top City Islamabad"/>
    <s v="Block-A"/>
    <n v="2270"/>
    <n v="1135"/>
    <n v="1135"/>
    <n v="2270"/>
    <s v="LIVE - 100% Completed"/>
    <n v="1"/>
    <n v="1135"/>
    <n v="60990062.090554997"/>
    <n v="9148509.3135832492"/>
    <n v="51841552.77697175"/>
    <n v="-1"/>
    <m/>
    <n v="0.5"/>
    <n v="32492.763218249995"/>
    <n v="30129.502892999993"/>
    <s v="Buried"/>
    <n v="0.15"/>
    <s v="LIVE"/>
    <s v="Buried"/>
    <n v="1"/>
    <n v="1"/>
    <d v="2026-03-01T00:00:00"/>
    <s v="None"/>
    <s v="Duration Doesn't Exsists"/>
    <s v="No ETA"/>
    <s v="Completed"/>
    <m/>
    <s v="Timeline not applicable"/>
    <m/>
    <x v="2"/>
    <s v="LIVE - 100% Completed"/>
    <m/>
    <m/>
    <m/>
    <m/>
    <m/>
    <s v="I240435"/>
    <s v="Timeline not applicable"/>
  </r>
  <r>
    <x v="15"/>
    <d v="2024-01-18T00:00:00"/>
    <s v="Islamabad"/>
    <s v="Top City Islamabad"/>
    <s v="Block-C"/>
    <n v="2308"/>
    <n v="1154"/>
    <n v="1154"/>
    <n v="2308"/>
    <s v="LIVE - 100% Completed"/>
    <n v="1"/>
    <n v="1154"/>
    <n v="59900388.915852003"/>
    <n v="8985058.3373777997"/>
    <n v="50915330.578474194"/>
    <n v="-1"/>
    <m/>
    <n v="0.5"/>
    <n v="31688.00612279999"/>
    <n v="28568.899979199989"/>
    <s v="Buried"/>
    <n v="0.15"/>
    <s v="LIVE"/>
    <s v="Buried"/>
    <n v="1"/>
    <n v="1"/>
    <d v="2026-03-01T00:00:00"/>
    <s v="None"/>
    <s v="Duration Doesn't Exsists"/>
    <s v="No ETA"/>
    <s v="Completed"/>
    <m/>
    <s v="Timeline not applicable"/>
    <m/>
    <x v="2"/>
    <s v="LIVE - 100% Completed"/>
    <m/>
    <m/>
    <m/>
    <m/>
    <m/>
    <s v="I240435"/>
    <s v="Timeline not applicable"/>
  </r>
  <r>
    <x v="15"/>
    <d v="2024-01-18T00:00:00"/>
    <s v="Islamabad"/>
    <s v="Top City Islamabad"/>
    <s v="Block-B"/>
    <n v="1576"/>
    <n v="788"/>
    <n v="788"/>
    <n v="1576"/>
    <s v="LIVE - 100% Completed"/>
    <n v="1"/>
    <n v="788"/>
    <n v="54012524.106899999"/>
    <n v="8101878.6160349995"/>
    <n v="45910645.490865007"/>
    <n v="-0.5"/>
    <m/>
    <n v="0.5"/>
    <n v="29684.691000000003"/>
    <n v="26861.8"/>
    <s v="Buried"/>
    <n v="0.15"/>
    <s v="LIVE"/>
    <s v="Buried"/>
    <n v="1"/>
    <n v="1"/>
    <d v="2026-03-01T00:00:00"/>
    <s v="None"/>
    <s v="Duration Doesn't Exsists"/>
    <s v="No ETA"/>
    <s v="Completed"/>
    <m/>
    <s v="Timeline not applicable"/>
    <m/>
    <x v="2"/>
    <s v="LIVE - 100% Completed"/>
    <m/>
    <m/>
    <m/>
    <m/>
    <m/>
    <s v="I240435"/>
    <s v="Timeline not applicable"/>
  </r>
  <r>
    <x v="15"/>
    <d v="2024-01-18T00:00:00"/>
    <s v="Islamabad"/>
    <s v="Top City Islamabad"/>
    <s v="Block-D"/>
    <n v="1548"/>
    <n v="774"/>
    <n v="774"/>
    <n v="1548"/>
    <s v="LIVE - 100% Completed"/>
    <n v="1"/>
    <n v="774"/>
    <n v="41952267.931557901"/>
    <n v="6292840.189733685"/>
    <n v="35659427.741824232"/>
    <n v="-1"/>
    <m/>
    <n v="0.5"/>
    <n v="22414.546658313753"/>
    <n v="20692.371941955"/>
    <s v="Buried"/>
    <n v="0.15"/>
    <s v="LIVE"/>
    <s v="Buried"/>
    <n v="1"/>
    <n v="1"/>
    <d v="2026-03-01T00:00:00"/>
    <s v="None"/>
    <s v="Duration Doesn't Exsists"/>
    <s v="No ETA"/>
    <s v="Completed"/>
    <m/>
    <s v="Timeline not applicable"/>
    <m/>
    <x v="2"/>
    <s v="LIVE - 100% Completed"/>
    <m/>
    <m/>
    <m/>
    <m/>
    <m/>
    <s v="I240435"/>
    <s v="Timeline not applicable"/>
  </r>
  <r>
    <x v="15"/>
    <d v="2024-01-18T00:00:00"/>
    <s v="Feeders/Transportations"/>
    <s v="Top City Islamabad"/>
    <s v="Feeder"/>
    <n v="0"/>
    <n v="0"/>
    <s v="0"/>
    <s v="0"/>
    <s v="FEEDER ETC WORK - RETAIN BUDGET"/>
    <n v="0"/>
    <n v="0"/>
    <n v="27369620"/>
    <n v="13684810"/>
    <n v="13684810"/>
    <n v="-1"/>
    <m/>
    <m/>
    <n v="3832.7999999999997"/>
    <m/>
    <m/>
    <n v="0.5"/>
    <m/>
    <m/>
    <n v="0"/>
    <n v="0"/>
    <d v="2026-03-01T00:00:00"/>
    <s v="None"/>
    <s v="Duration Doesn't Exsists"/>
    <s v="No ETA"/>
    <s v="Yet to Start"/>
    <m/>
    <s v="Timeline not applicable"/>
    <m/>
    <x v="0"/>
    <s v="FEEDER ETC WORK - RETAIN BUDGET"/>
    <m/>
    <m/>
    <m/>
    <m/>
    <m/>
    <s v="I240435"/>
    <s v="Timeline not applicable"/>
  </r>
  <r>
    <x v="15"/>
    <d v="2024-01-18T00:00:00"/>
    <s v="Feeders/Transportations"/>
    <s v="Top City Islamabad"/>
    <s v="Transportation"/>
    <n v="0"/>
    <n v="0"/>
    <s v="0"/>
    <s v="0"/>
    <s v="FEEDER ETC WORK - RETAIN BUDGET"/>
    <n v="0"/>
    <n v="0"/>
    <n v="3740000"/>
    <n v="1870000"/>
    <n v="1870000"/>
    <n v="-1"/>
    <m/>
    <m/>
    <m/>
    <m/>
    <m/>
    <n v="0.5"/>
    <m/>
    <m/>
    <n v="0"/>
    <n v="0"/>
    <d v="2026-03-01T00:00:00"/>
    <s v="None"/>
    <s v="Duration Doesn't Exsists"/>
    <s v="No ETA"/>
    <s v="Yet to Start"/>
    <m/>
    <s v="Timeline not applicable"/>
    <m/>
    <x v="0"/>
    <s v="FEEDER ETC WORK - RETAIN BUDGET"/>
    <m/>
    <m/>
    <m/>
    <m/>
    <m/>
    <s v="I240435"/>
    <s v="Timeline not applicable"/>
  </r>
  <r>
    <x v="15"/>
    <d v="2024-01-18T00:00:00"/>
    <s v="Feeders/Transportations"/>
    <s v="Top City Islamabad"/>
    <s v="Main CO ODF Rack"/>
    <n v="0"/>
    <n v="0"/>
    <s v="0"/>
    <s v="0"/>
    <s v="FEEDER ETC WORK - RETAIN BUDGET"/>
    <n v="0"/>
    <n v="0"/>
    <n v="535000"/>
    <n v="267500"/>
    <n v="267500"/>
    <n v="-1"/>
    <m/>
    <m/>
    <n v="0"/>
    <m/>
    <m/>
    <n v="0.5"/>
    <m/>
    <m/>
    <n v="0"/>
    <n v="0"/>
    <d v="2026-03-01T00:00:00"/>
    <s v="None"/>
    <s v="Duration Doesn't Exsists"/>
    <s v="No ETA"/>
    <s v="Yet to Start"/>
    <m/>
    <s v="Timeline not applicable"/>
    <m/>
    <x v="0"/>
    <s v="FEEDER ETC WORK - RETAIN BUDGET"/>
    <m/>
    <m/>
    <m/>
    <m/>
    <m/>
    <s v="I240435"/>
    <s v="Timeline not applicable"/>
  </r>
  <r>
    <x v="16"/>
    <d v="2024-01-18T00:00:00"/>
    <s v="Lahore"/>
    <s v="Askari Lahore"/>
    <s v="Askari-10 P1"/>
    <n v="3018"/>
    <n v="1207.2"/>
    <n v="603.6"/>
    <n v="3018"/>
    <s v="LIVE - 50% Completed"/>
    <n v="0.5"/>
    <n v="1207.2"/>
    <n v="50000662.365668401"/>
    <n v="28750380.860259328"/>
    <n v="42500563.010818101"/>
    <n v="-1"/>
    <m/>
    <n v="0.4"/>
    <n v="15177.038803500001"/>
    <n v="37535.182948099988"/>
    <s v="Hybrid"/>
    <m/>
    <s v="LIVE"/>
    <s v="Hybrid"/>
    <n v="0.5"/>
    <n v="0.5"/>
    <d v="2026-03-01T00:00:00"/>
    <n v="31"/>
    <n v="32"/>
    <n v="-6"/>
    <s v="In Progress"/>
    <s v="Feb-Mar-26"/>
    <s v="Apr-2026"/>
    <s v="Attachment and Hybrid Model/50% Live"/>
    <x v="2"/>
    <s v="LIVE - 50% Completed"/>
    <m/>
    <m/>
    <m/>
    <m/>
    <m/>
    <s v="I240437"/>
    <d v="2026-04-01T00:00:00"/>
  </r>
  <r>
    <x v="16"/>
    <d v="2024-01-18T00:00:00"/>
    <s v="Lahore"/>
    <s v="Askari Lahore"/>
    <s v="Askari-10 P2"/>
    <n v="1734"/>
    <n v="693.6"/>
    <n v="346.8"/>
    <n v="1734"/>
    <s v="LIVE - 50% Completed"/>
    <n v="0.5"/>
    <n v="693.6"/>
    <n v="42127753.605209798"/>
    <n v="24223458.322995633"/>
    <n v="35808590.564428367"/>
    <n v="-0.34"/>
    <m/>
    <n v="0.4"/>
    <n v="21772.725491000001"/>
    <n v="10226.0543094"/>
    <s v="Hybrid"/>
    <m/>
    <s v="LIVE"/>
    <s v="Hybrid"/>
    <n v="0.5"/>
    <n v="0.5"/>
    <d v="2026-03-01T00:00:00"/>
    <n v="31"/>
    <n v="32"/>
    <n v="-6"/>
    <s v="In Progress"/>
    <s v="Feb-Mar-26"/>
    <s v="Apr-2026"/>
    <s v="Attachment and Hybrid Model/50% Live"/>
    <x v="2"/>
    <s v="LIVE - 50% Completed"/>
    <m/>
    <m/>
    <m/>
    <m/>
    <m/>
    <s v="I240437"/>
    <d v="2026-04-01T00:00:00"/>
  </r>
  <r>
    <x v="16"/>
    <d v="2024-01-18T00:00:00"/>
    <s v="Lahore"/>
    <s v="Askari Lahore"/>
    <s v="Askari-11 P1"/>
    <n v="972"/>
    <n v="388.8"/>
    <s v="0"/>
    <s v="0"/>
    <s v="NOT LIVE - RETAIN BUDGET"/>
    <n v="0"/>
    <n v="388.8"/>
    <n v="39086034.665946499"/>
    <n v="39086034.665946499"/>
    <n v="0"/>
    <n v="-0.85"/>
    <m/>
    <n v="0.4"/>
    <n v="18501.833692499997"/>
    <n v="17167.413599000003"/>
    <s v="Buried"/>
    <n v="0"/>
    <s v="NOT LIVE"/>
    <m/>
    <n v="0"/>
    <n v="0"/>
    <d v="2026-03-01T00:00:00"/>
    <s v="None"/>
    <s v="Duration Doesn't Exsists"/>
    <s v="No ETA"/>
    <s v="Yet to Start"/>
    <s v="Not Given By BUH"/>
    <s v="Feedback Awaited"/>
    <s v="Need to retain"/>
    <x v="1"/>
    <s v="NOT LIVE - RETAIN BUDGET"/>
    <n v="2"/>
    <m/>
    <m/>
    <m/>
    <m/>
    <s v="I240437"/>
    <s v="Feedback Awaited"/>
  </r>
  <r>
    <x v="16"/>
    <d v="2024-01-18T00:00:00"/>
    <s v="Feeders/Transportations"/>
    <s v="Askari Lahore"/>
    <s v="Feeder"/>
    <n v="0"/>
    <n v="0"/>
    <s v="0"/>
    <s v="0"/>
    <s v="FEEDER ETC WORK - RETAIN BUDGET"/>
    <n v="0"/>
    <n v="0"/>
    <n v="38321700"/>
    <n v="19160850"/>
    <n v="19160850"/>
    <n v="-1"/>
    <m/>
    <m/>
    <n v="8400"/>
    <m/>
    <m/>
    <n v="0.5"/>
    <m/>
    <m/>
    <n v="0"/>
    <n v="0"/>
    <d v="2026-03-01T00:00:00"/>
    <s v="None"/>
    <s v="Duration Doesn't Exsists"/>
    <s v="No ETA"/>
    <s v="Yet to Start"/>
    <m/>
    <s v="Timeline not applicable"/>
    <m/>
    <x v="0"/>
    <s v="FEEDER ETC WORK - RETAIN BUDGET"/>
    <m/>
    <m/>
    <m/>
    <m/>
    <m/>
    <s v="I240437"/>
    <s v="Timeline not applicable"/>
  </r>
  <r>
    <x v="16"/>
    <d v="2024-01-18T00:00:00"/>
    <s v="Lahore"/>
    <s v="Askari Lahore"/>
    <s v="Askari-11 P3"/>
    <n v="960"/>
    <n v="384"/>
    <s v="0"/>
    <s v="0"/>
    <s v="NOT LIVE - RETAIN BUDGET"/>
    <n v="0"/>
    <n v="384"/>
    <n v="34570243.529329002"/>
    <n v="34570243.529329002"/>
    <n v="0"/>
    <n v="-0.85000000000000009"/>
    <m/>
    <n v="0.4"/>
    <n v="15736.324520000002"/>
    <n v="17396.834245950005"/>
    <s v="Buried"/>
    <n v="0"/>
    <s v="NOT LIVE"/>
    <m/>
    <n v="0"/>
    <n v="0"/>
    <d v="2026-03-01T00:00:00"/>
    <s v="None"/>
    <s v="Duration Doesn't Exsists"/>
    <s v="No ETA"/>
    <s v="Yet to Start"/>
    <s v="Not Given By BUH"/>
    <s v="Feedback Awaited"/>
    <s v="Need to retain"/>
    <x v="1"/>
    <s v="NOT LIVE - RETAIN BUDGET"/>
    <n v="2"/>
    <m/>
    <m/>
    <m/>
    <m/>
    <s v="I240437"/>
    <s v="Feedback Awaited"/>
  </r>
  <r>
    <x v="16"/>
    <d v="2024-01-18T00:00:00"/>
    <s v="Lahore"/>
    <s v="Askari Lahore"/>
    <s v="Askari-11 P2"/>
    <n v="1628"/>
    <n v="651.20000000000005"/>
    <s v="0"/>
    <s v="0"/>
    <s v="NOT LIVE - RETAIN BUDGET"/>
    <n v="0"/>
    <n v="651.20000000000005"/>
    <n v="25162162.4573665"/>
    <n v="25162162.457366496"/>
    <n v="0"/>
    <n v="-1"/>
    <m/>
    <n v="0.4"/>
    <n v="9673.8395925999976"/>
    <n v="9881.3528632999969"/>
    <s v="Buried"/>
    <n v="0"/>
    <s v="NOT LIVE"/>
    <m/>
    <n v="0"/>
    <n v="0"/>
    <d v="2026-03-01T00:00:00"/>
    <s v="None"/>
    <s v="Duration Doesn't Exsists"/>
    <s v="No ETA"/>
    <s v="Yet to Start"/>
    <s v="Not Given By BUH"/>
    <s v="Feedback Awaited"/>
    <s v="Need to retain"/>
    <x v="1"/>
    <s v="NOT LIVE - RETAIN BUDGET"/>
    <n v="2"/>
    <n v="1"/>
    <m/>
    <m/>
    <m/>
    <s v="I240437"/>
    <s v="Feedback Awaited"/>
  </r>
  <r>
    <x v="16"/>
    <d v="2024-01-18T00:00:00"/>
    <s v="Lahore"/>
    <s v="Askari Lahore"/>
    <s v="Askari-9"/>
    <n v="828"/>
    <n v="331.20000000000005"/>
    <n v="331.20000000000005"/>
    <n v="828"/>
    <s v="LIVE - 100% Completed"/>
    <n v="1"/>
    <n v="331.20000000000005"/>
    <n v="16227439.495999999"/>
    <n v="2434115.9243999999"/>
    <n v="13793323.571599999"/>
    <n v="-1"/>
    <m/>
    <n v="0.4"/>
    <n v="3012.9999999999995"/>
    <n v="14874"/>
    <s v="Hybrid"/>
    <n v="0.15"/>
    <s v="LIVE"/>
    <s v="Hybrid"/>
    <n v="1"/>
    <n v="1"/>
    <d v="2026-03-01T00:00:00"/>
    <s v="None"/>
    <s v="Duration Doesn't Exsists"/>
    <s v="No ETA"/>
    <s v="Completed"/>
    <m/>
    <s v="Timeline not applicable"/>
    <m/>
    <x v="2"/>
    <s v="LIVE - 100% Completed"/>
    <m/>
    <m/>
    <m/>
    <m/>
    <m/>
    <s v="I240437"/>
    <s v="Timeline not applicable"/>
  </r>
  <r>
    <x v="16"/>
    <d v="2024-01-18T00:00:00"/>
    <s v="Lahore"/>
    <s v="Askari Lahore"/>
    <s v="Askari-5"/>
    <n v="1104"/>
    <n v="441.6"/>
    <n v="441.6"/>
    <n v="1104"/>
    <s v="LIVE - 100% Completed"/>
    <n v="1"/>
    <n v="441.6"/>
    <n v="15047904.388499999"/>
    <n v="2257185.6582749998"/>
    <n v="12790718.730225001"/>
    <n v="0"/>
    <m/>
    <n v="0.4"/>
    <n v="4204.8"/>
    <n v="11907.2"/>
    <s v="Buried"/>
    <n v="0.15"/>
    <s v="LIVE"/>
    <s v="Buried"/>
    <n v="1"/>
    <n v="1"/>
    <d v="2026-03-01T00:00:00"/>
    <s v="None"/>
    <s v="Duration Doesn't Exsists"/>
    <s v="No ETA"/>
    <s v="Completed"/>
    <m/>
    <s v="Timeline not applicable"/>
    <s v="Running over Askari's Buried Network"/>
    <x v="2"/>
    <s v="LIVE - 100% Completed"/>
    <m/>
    <m/>
    <m/>
    <m/>
    <m/>
    <s v="I240437"/>
    <s v="Timeline not applicable"/>
  </r>
  <r>
    <x v="16"/>
    <d v="2024-01-18T00:00:00"/>
    <s v="Lahore"/>
    <s v="Askari Lahore"/>
    <s v="Askari-1"/>
    <n v="720"/>
    <n v="288"/>
    <n v="288"/>
    <n v="720"/>
    <s v="LIVE - 100% Completed"/>
    <n v="1"/>
    <n v="288"/>
    <n v="7568487.9035"/>
    <n v="1135273.1855249999"/>
    <n v="6433214.7179749999"/>
    <n v="-1"/>
    <m/>
    <n v="0.4"/>
    <n v="1852.5"/>
    <n v="6008"/>
    <s v="Buried"/>
    <n v="0.15"/>
    <s v="LIVE"/>
    <s v="Buried"/>
    <n v="1"/>
    <n v="1"/>
    <d v="2026-03-01T00:00:00"/>
    <s v="None"/>
    <s v="Duration Doesn't Exsists"/>
    <s v="No ETA"/>
    <s v="Completed"/>
    <m/>
    <s v="Timeline not applicable"/>
    <s v="Running over Askari's Buried Network"/>
    <x v="2"/>
    <s v="LIVE - 100% Completed"/>
    <m/>
    <m/>
    <m/>
    <m/>
    <m/>
    <s v="I240437"/>
    <s v="Timeline not applicable"/>
  </r>
  <r>
    <x v="16"/>
    <d v="2024-01-18T00:00:00"/>
    <s v="Feeders/Transportations"/>
    <s v="Askari Lahore"/>
    <s v="Drop Cable Installation till Premises Wall"/>
    <n v="0"/>
    <n v="0"/>
    <s v="0"/>
    <s v="0"/>
    <s v="FEEDER ETC WORK - RETAIN BUDGET"/>
    <n v="0"/>
    <n v="0"/>
    <n v="6796800"/>
    <n v="3398400"/>
    <n v="3398400"/>
    <n v="-0.85"/>
    <m/>
    <m/>
    <n v="0"/>
    <m/>
    <m/>
    <n v="0.5"/>
    <m/>
    <m/>
    <n v="0"/>
    <n v="0"/>
    <d v="2026-03-01T00:00:00"/>
    <s v="None"/>
    <s v="Duration Doesn't Exsists"/>
    <s v="No ETA"/>
    <s v="Yet to Start"/>
    <m/>
    <s v="Timeline not applicable"/>
    <m/>
    <x v="0"/>
    <s v="FEEDER ETC WORK - RETAIN BUDGET"/>
    <m/>
    <m/>
    <m/>
    <m/>
    <m/>
    <s v="I240437"/>
    <s v="Timeline not applicable"/>
  </r>
  <r>
    <x v="16"/>
    <d v="2024-01-18T00:00:00"/>
    <s v="Feeders/Transportations"/>
    <s v="Askari Lahore"/>
    <s v="Transportation"/>
    <n v="0"/>
    <n v="0"/>
    <s v="0"/>
    <s v="0"/>
    <s v="FEEDER ETC WORK - RETAIN BUDGET"/>
    <n v="0"/>
    <n v="0"/>
    <n v="4275000"/>
    <n v="2137500"/>
    <n v="2137500"/>
    <n v="-1"/>
    <m/>
    <m/>
    <m/>
    <m/>
    <m/>
    <n v="0.5"/>
    <m/>
    <m/>
    <n v="0"/>
    <n v="0"/>
    <d v="2026-03-01T00:00:00"/>
    <s v="None"/>
    <s v="Duration Doesn't Exsists"/>
    <s v="No ETA"/>
    <s v="Yet to Start"/>
    <m/>
    <s v="Timeline not applicable"/>
    <m/>
    <x v="0"/>
    <s v="FEEDER ETC WORK - RETAIN BUDGET"/>
    <m/>
    <m/>
    <m/>
    <m/>
    <m/>
    <s v="I240437"/>
    <s v="Timeline not applicable"/>
  </r>
  <r>
    <x v="16"/>
    <d v="2024-01-18T00:00:00"/>
    <s v="Lahore"/>
    <s v="Askari Lahore"/>
    <s v="Askari-10 Sec-S"/>
    <n v="216"/>
    <n v="86.4"/>
    <n v="43.2"/>
    <n v="216"/>
    <s v="LIVE - 50% Completed"/>
    <n v="0.5"/>
    <n v="43.2"/>
    <n v="2902263.4491989599"/>
    <n v="1668801.483289402"/>
    <n v="1233461.965909559"/>
    <n v="-1"/>
    <m/>
    <n v="0.4"/>
    <n v="413.90193449999998"/>
    <n v="344.91827875000001"/>
    <s v="Buried"/>
    <m/>
    <s v="LIVE"/>
    <s v="Buried"/>
    <n v="0.5"/>
    <n v="0.5"/>
    <d v="2026-03-01T00:00:00"/>
    <n v="31"/>
    <n v="32"/>
    <n v="-6"/>
    <s v="In Progress"/>
    <s v="Feb-Mar-26"/>
    <s v="Apr-2026"/>
    <s v="6 Buildings Live-6 Remaining"/>
    <x v="2"/>
    <s v="LIVE - 50% Completed"/>
    <n v="1"/>
    <m/>
    <m/>
    <m/>
    <m/>
    <s v="I240437"/>
    <d v="2026-04-01T00:00:00"/>
  </r>
  <r>
    <x v="16"/>
    <d v="2024-01-18T00:00:00"/>
    <s v="Lahore"/>
    <s v="Askari Lahore"/>
    <s v="Askari-2"/>
    <n v="228"/>
    <n v="91.2"/>
    <n v="91.2"/>
    <n v="228"/>
    <s v="LIVE - 100% Completed"/>
    <n v="1"/>
    <n v="91.2"/>
    <n v="2749976.3420000002"/>
    <n v="412496.45130000002"/>
    <n v="2337479.8907000003"/>
    <n v="-1"/>
    <m/>
    <n v="0.4"/>
    <n v="636"/>
    <n v="2468.8000000000002"/>
    <s v="Buried"/>
    <n v="0.15"/>
    <s v="LIVE"/>
    <s v="Buried"/>
    <n v="1"/>
    <n v="1"/>
    <d v="2026-03-01T00:00:00"/>
    <s v="None"/>
    <s v="Duration Doesn't Exsists"/>
    <s v="No ETA"/>
    <s v="Completed"/>
    <m/>
    <s v="Timeline not applicable"/>
    <s v="Running over Askari's Buried Network"/>
    <x v="2"/>
    <s v="LIVE - 100% Completed"/>
    <m/>
    <m/>
    <m/>
    <m/>
    <m/>
    <s v="I240437"/>
    <s v="Timeline not applicable"/>
  </r>
  <r>
    <x v="16"/>
    <d v="2024-01-18T00:00:00"/>
    <s v="Feeders/Transportations"/>
    <s v="Askari Lahore"/>
    <s v="Main CO ODF Rack"/>
    <n v="0"/>
    <n v="0"/>
    <s v="0"/>
    <s v="0"/>
    <s v="FEEDER ETC WORK - RETAIN BUDGET"/>
    <n v="0"/>
    <n v="0"/>
    <n v="1100000"/>
    <n v="550000"/>
    <n v="550000"/>
    <n v="0"/>
    <m/>
    <m/>
    <n v="0"/>
    <m/>
    <m/>
    <n v="0.5"/>
    <m/>
    <m/>
    <n v="0"/>
    <n v="0"/>
    <d v="2026-03-01T00:00:00"/>
    <s v="None"/>
    <s v="Duration Doesn't Exsists"/>
    <s v="No ETA"/>
    <s v="Yet to Start"/>
    <m/>
    <s v="Timeline not applicable"/>
    <m/>
    <x v="0"/>
    <s v="FEEDER ETC WORK - RETAIN BUDGET"/>
    <m/>
    <n v="2"/>
    <m/>
    <m/>
    <m/>
    <s v="I240437"/>
    <s v="Timeline not applicable"/>
  </r>
  <r>
    <x v="16"/>
    <d v="2024-01-18T00:00:00"/>
    <s v="Feeders/Transportations"/>
    <s v="Askari Lahore"/>
    <s v="Installation / Termination of Cables &amp; Testing of Man ODF Rack"/>
    <n v="0"/>
    <n v="0"/>
    <s v="0"/>
    <s v="0"/>
    <s v="FEEDER ETC WORK - RETAIN BUDGET"/>
    <n v="0"/>
    <n v="0"/>
    <n v="50000"/>
    <n v="25000"/>
    <n v="25000"/>
    <n v="-1"/>
    <m/>
    <m/>
    <n v="0"/>
    <m/>
    <m/>
    <n v="0.5"/>
    <m/>
    <m/>
    <n v="0"/>
    <n v="0"/>
    <d v="2026-03-01T00:00:00"/>
    <s v="None"/>
    <s v="Duration Doesn't Exsists"/>
    <s v="No ETA"/>
    <s v="Yet to Start"/>
    <m/>
    <s v="Timeline not applicable"/>
    <m/>
    <x v="0"/>
    <s v="FEEDER ETC WORK - RETAIN BUDGET"/>
    <m/>
    <m/>
    <m/>
    <m/>
    <m/>
    <s v="I240437"/>
    <s v="Timeline not applicable"/>
  </r>
  <r>
    <x v="17"/>
    <d v="2024-01-09T00:00:00"/>
    <s v="Feeders/Transportations"/>
    <s v="Chinar Bagh Lahore"/>
    <s v="Feeder"/>
    <n v="0"/>
    <n v="0"/>
    <s v="0"/>
    <s v="0"/>
    <s v="FEEDER ETC WORK - RETAIN BUDGET"/>
    <n v="0"/>
    <n v="0"/>
    <n v="28370300"/>
    <n v="14185150"/>
    <n v="14185150"/>
    <n v="-1"/>
    <m/>
    <m/>
    <n v="5700"/>
    <m/>
    <m/>
    <n v="0.5"/>
    <m/>
    <m/>
    <n v="0"/>
    <n v="0"/>
    <d v="2026-03-01T00:00:00"/>
    <s v="None"/>
    <s v="Duration Doesn't Exsists"/>
    <s v="No ETA"/>
    <s v="Yet to Start"/>
    <m/>
    <s v="Timeline not applicable"/>
    <m/>
    <x v="0"/>
    <s v="FEEDER ETC WORK - RETAIN BUDGET"/>
    <m/>
    <m/>
    <m/>
    <m/>
    <m/>
    <s v="I240438"/>
    <s v="Timeline not applicable"/>
  </r>
  <r>
    <x v="17"/>
    <d v="2024-01-09T00:00:00"/>
    <s v="Lahore"/>
    <s v="Chinar Bagh Lahore"/>
    <s v="Rehman Garden-2 Pk-1"/>
    <n v="2366"/>
    <n v="946.40000000000009"/>
    <s v="0"/>
    <s v="0"/>
    <s v="NOT LIVE - RETAIN BUDGET"/>
    <n v="1"/>
    <n v="946.40000000000009"/>
    <n v="22536237.579333302"/>
    <n v="3380435.6368999952"/>
    <n v="19155801.942433331"/>
    <n v="-1"/>
    <m/>
    <n v="0.4"/>
    <n v="3988.2"/>
    <n v="20634"/>
    <s v="Hybrid"/>
    <n v="1"/>
    <s v="NOT LIVE"/>
    <m/>
    <n v="1"/>
    <n v="1"/>
    <d v="2026-03-01T00:00:00"/>
    <n v="0"/>
    <n v="1"/>
    <n v="-37"/>
    <s v="Completed"/>
    <n v="46054"/>
    <s v="Mar-2026"/>
    <s v="Civil work completed"/>
    <x v="4"/>
    <s v="NOT LIVE - RETAIN BUDGET"/>
    <n v="1"/>
    <m/>
    <m/>
    <m/>
    <m/>
    <s v="I240438"/>
    <d v="2026-03-01T00:00:00"/>
  </r>
  <r>
    <x v="17"/>
    <d v="2024-01-09T00:00:00"/>
    <s v="Lahore"/>
    <s v="Chinar Bagh Lahore"/>
    <s v="Rehman Garden-2 Pk-5"/>
    <n v="1320"/>
    <n v="528"/>
    <s v="0"/>
    <s v="0"/>
    <s v="NOT LIVE - RETAIN BUDGET"/>
    <n v="0"/>
    <n v="528"/>
    <n v="19981192.245999999"/>
    <n v="19981192.245999999"/>
    <n v="0"/>
    <n v="-1"/>
    <m/>
    <n v="0.4"/>
    <n v="4956.5"/>
    <n v="17536.5"/>
    <s v="Hybrid"/>
    <n v="0"/>
    <s v="NOT LIVE"/>
    <m/>
    <n v="0"/>
    <n v="0"/>
    <d v="2026-03-01T00:00:00"/>
    <n v="61"/>
    <n v="62"/>
    <n v="24"/>
    <s v="Yet to Start"/>
    <n v="46143"/>
    <s v="May-2026"/>
    <s v="Need to retain"/>
    <x v="1"/>
    <s v="NOT LIVE - RETAIN BUDGET"/>
    <n v="1"/>
    <m/>
    <m/>
    <m/>
    <m/>
    <s v="I240438"/>
    <d v="2026-05-01T00:00:00"/>
  </r>
  <r>
    <x v="17"/>
    <d v="2024-01-09T00:00:00"/>
    <s v="Lahore"/>
    <s v="Chinar Bagh Lahore"/>
    <s v="Rehman Garden-2 Pk-7"/>
    <n v="846"/>
    <n v="338.40000000000003"/>
    <s v="0"/>
    <s v="0"/>
    <s v="NOT LIVE - RETAIN BUDGET"/>
    <n v="0"/>
    <n v="338.40000000000003"/>
    <n v="16077278.366666701"/>
    <n v="16077278.366666701"/>
    <n v="0"/>
    <n v="-1"/>
    <m/>
    <n v="0.4"/>
    <n v="3448.85"/>
    <n v="14593.5"/>
    <s v="Hybrid"/>
    <n v="0"/>
    <s v="NOT LIVE"/>
    <m/>
    <n v="0"/>
    <n v="0"/>
    <d v="2026-03-01T00:00:00"/>
    <n v="92"/>
    <n v="93"/>
    <n v="55"/>
    <s v="Yet to Start"/>
    <n v="46174"/>
    <s v="Jun-2026"/>
    <s v="Need to retain"/>
    <x v="1"/>
    <s v="NOT LIVE - RETAIN BUDGET"/>
    <n v="1"/>
    <m/>
    <m/>
    <m/>
    <m/>
    <s v="I240438"/>
    <d v="2026-06-01T00:00:00"/>
  </r>
  <r>
    <x v="17"/>
    <d v="2024-01-09T00:00:00"/>
    <s v="Lahore"/>
    <s v="Chinar Bagh Lahore"/>
    <s v="Rehman Garden-2 Pk-2"/>
    <n v="1540"/>
    <n v="616"/>
    <s v="0"/>
    <s v="0"/>
    <s v="NOT LIVE - RETAIN BUDGET"/>
    <n v="1"/>
    <n v="616"/>
    <n v="15232268.924666701"/>
    <n v="2284840.3387000049"/>
    <n v="12947428.585966665"/>
    <n v="-0.5"/>
    <m/>
    <n v="0.4"/>
    <n v="3027.95"/>
    <n v="13503"/>
    <s v="Hybrid"/>
    <n v="1"/>
    <s v="NOT LIVE"/>
    <m/>
    <n v="1"/>
    <n v="1"/>
    <d v="2026-03-01T00:00:00"/>
    <n v="0"/>
    <n v="1"/>
    <n v="-37"/>
    <s v="Completed"/>
    <n v="46054"/>
    <s v="Mar-2026"/>
    <s v="Civil work completed"/>
    <x v="4"/>
    <s v="NOT LIVE - RETAIN BUDGET"/>
    <n v="1"/>
    <m/>
    <m/>
    <m/>
    <m/>
    <s v="I240438"/>
    <d v="2026-03-01T00:00:00"/>
  </r>
  <r>
    <x v="17"/>
    <d v="2024-01-09T00:00:00"/>
    <s v="Lahore"/>
    <s v="Chinar Bagh Lahore"/>
    <s v="Chinar_Bagh_P01"/>
    <n v="694"/>
    <n v="277.60000000000002"/>
    <n v="277.60000000000002"/>
    <n v="694"/>
    <s v="LIVE - 100% Completed"/>
    <n v="1"/>
    <n v="277.60000000000002"/>
    <n v="14738549.5"/>
    <n v="2210782.4249999998"/>
    <n v="12527767.074999999"/>
    <n v="-1"/>
    <m/>
    <n v="0.4"/>
    <n v="4373.45"/>
    <n v="11558.4"/>
    <s v="Hybrid"/>
    <n v="0.15"/>
    <s v="LIVE"/>
    <s v="Hybrid"/>
    <n v="1"/>
    <n v="1"/>
    <d v="2026-03-01T00:00:00"/>
    <s v="None"/>
    <s v="Duration Doesn't Exsists"/>
    <s v="No ETA"/>
    <s v="Completed"/>
    <m/>
    <s v="Timeline not applicable"/>
    <m/>
    <x v="2"/>
    <s v="LIVE - 100% Completed"/>
    <m/>
    <m/>
    <m/>
    <m/>
    <m/>
    <s v="I240438"/>
    <s v="Timeline not applicable"/>
  </r>
  <r>
    <x v="17"/>
    <d v="2024-01-09T00:00:00"/>
    <s v="Lahore"/>
    <s v="Chinar Bagh Lahore"/>
    <s v="Chinar_Bagh_P02"/>
    <n v="962"/>
    <n v="384.8"/>
    <n v="384.8"/>
    <n v="962"/>
    <s v="LIVE - 100% Completed"/>
    <n v="1"/>
    <n v="384.8"/>
    <n v="14712946.145433599"/>
    <n v="2206941.9218150396"/>
    <n v="12506004.223618571"/>
    <n v="-1"/>
    <m/>
    <n v="0.4"/>
    <n v="3792.5673429846579"/>
    <n v="12190.754532977453"/>
    <s v="Hybrid"/>
    <n v="0.15"/>
    <s v="LIVE"/>
    <s v="Hybrid"/>
    <n v="1"/>
    <n v="1"/>
    <d v="2026-03-01T00:00:00"/>
    <s v="None"/>
    <s v="Duration Doesn't Exsists"/>
    <s v="No ETA"/>
    <s v="Completed"/>
    <m/>
    <s v="Timeline not applicable"/>
    <m/>
    <x v="2"/>
    <s v="LIVE - 100% Completed"/>
    <m/>
    <n v="1"/>
    <m/>
    <m/>
    <m/>
    <s v="I240438"/>
    <s v="Timeline not applicable"/>
  </r>
  <r>
    <x v="17"/>
    <d v="2024-01-09T00:00:00"/>
    <s v="Lahore"/>
    <s v="Chinar Bagh Lahore"/>
    <s v="Chinar_Bagh_P03"/>
    <n v="898"/>
    <n v="359.20000000000005"/>
    <n v="359.20000000000005"/>
    <n v="898"/>
    <s v="LIVE - 100% Completed"/>
    <n v="1"/>
    <n v="359.20000000000005"/>
    <n v="12654960.868000001"/>
    <n v="1898244.1302"/>
    <n v="10756716.7378"/>
    <n v="-1"/>
    <m/>
    <n v="0.4"/>
    <n v="3339.7000000000003"/>
    <n v="10666.25"/>
    <s v="Hybrid"/>
    <n v="0.15"/>
    <s v="LIVE"/>
    <s v="Hybrid"/>
    <n v="1"/>
    <n v="1"/>
    <d v="2026-03-01T00:00:00"/>
    <s v="None"/>
    <s v="Duration Doesn't Exsists"/>
    <s v="No ETA"/>
    <s v="Completed"/>
    <m/>
    <s v="Timeline not applicable"/>
    <m/>
    <x v="2"/>
    <s v="LIVE - 100% Completed"/>
    <m/>
    <n v="1"/>
    <m/>
    <m/>
    <m/>
    <s v="I240438"/>
    <s v="Timeline not applicable"/>
  </r>
  <r>
    <x v="17"/>
    <d v="2024-01-09T00:00:00"/>
    <s v="Lahore"/>
    <s v="Chinar Bagh Lahore"/>
    <s v="Rehman Garden-2 Pk-4"/>
    <n v="824"/>
    <n v="329.6"/>
    <s v="0"/>
    <s v="0"/>
    <s v="NOT LIVE - RETAIN BUDGET"/>
    <n v="0"/>
    <n v="329.6"/>
    <n v="12061812.312666699"/>
    <n v="12061812.312666699"/>
    <n v="0"/>
    <n v="-0.5"/>
    <m/>
    <n v="0.4"/>
    <n v="2740.45"/>
    <n v="10671"/>
    <s v="Hybrid"/>
    <n v="0"/>
    <s v="NOT LIVE"/>
    <m/>
    <n v="0"/>
    <n v="0"/>
    <d v="2026-03-01T00:00:00"/>
    <n v="61"/>
    <n v="62"/>
    <n v="24"/>
    <s v="Yet to Start"/>
    <n v="46143"/>
    <s v="May-2026"/>
    <s v="Need to retain"/>
    <x v="1"/>
    <s v="NOT LIVE - RETAIN BUDGET"/>
    <n v="1"/>
    <n v="1"/>
    <m/>
    <m/>
    <m/>
    <s v="I240438"/>
    <d v="2026-05-01T00:00:00"/>
  </r>
  <r>
    <x v="17"/>
    <d v="2024-01-09T00:00:00"/>
    <s v="Lahore"/>
    <s v="Chinar Bagh Lahore"/>
    <s v="Rehman Garden-2 Pk-6"/>
    <n v="984"/>
    <n v="393.6"/>
    <s v="0"/>
    <s v="0"/>
    <s v="NOT LIVE - RETAIN BUDGET"/>
    <n v="0"/>
    <n v="393.6"/>
    <n v="11355424.3333333"/>
    <n v="11355424.3333333"/>
    <n v="0"/>
    <n v="-0.5"/>
    <m/>
    <n v="0.4"/>
    <n v="2208"/>
    <n v="10990.5"/>
    <s v="Hybrid"/>
    <n v="0"/>
    <s v="NOT LIVE"/>
    <m/>
    <n v="0"/>
    <n v="0"/>
    <d v="2026-03-01T00:00:00"/>
    <n v="92"/>
    <n v="93"/>
    <n v="55"/>
    <s v="Yet to Start"/>
    <n v="46174"/>
    <s v="Jun-2026"/>
    <s v="Need to retain"/>
    <x v="1"/>
    <s v="NOT LIVE - RETAIN BUDGET"/>
    <n v="1"/>
    <n v="1"/>
    <m/>
    <m/>
    <m/>
    <s v="I240438"/>
    <d v="2026-06-01T00:00:00"/>
  </r>
  <r>
    <x v="17"/>
    <d v="2024-01-09T00:00:00"/>
    <s v="Lahore"/>
    <s v="Chinar Bagh Lahore"/>
    <s v="Rehman Garden-2 Pk-8"/>
    <n v="944"/>
    <n v="377.6"/>
    <s v="0"/>
    <s v="0"/>
    <s v="NOT LIVE - RETAIN BUDGET"/>
    <n v="0"/>
    <n v="377.6"/>
    <n v="9419404.5166666694"/>
    <n v="9419404.5166666694"/>
    <n v="0"/>
    <n v="-0.85000000000000009"/>
    <m/>
    <n v="0.4"/>
    <n v="1698.55"/>
    <n v="8317.5"/>
    <s v="Hybrid"/>
    <n v="0"/>
    <s v="NOT LIVE"/>
    <m/>
    <n v="0"/>
    <n v="0"/>
    <d v="2026-03-01T00:00:00"/>
    <n v="122"/>
    <n v="123"/>
    <n v="85"/>
    <s v="Yet to Start"/>
    <n v="46204"/>
    <s v="Jul-2026"/>
    <s v="Need to retain"/>
    <x v="1"/>
    <s v="NOT LIVE - RETAIN BUDGET"/>
    <n v="1"/>
    <m/>
    <m/>
    <m/>
    <m/>
    <s v="I240438"/>
    <d v="2026-07-01T00:00:00"/>
  </r>
  <r>
    <x v="17"/>
    <d v="2024-01-09T00:00:00"/>
    <s v="Lahore"/>
    <s v="Chinar Bagh Lahore"/>
    <s v="Eden Lane Villas 2"/>
    <n v="814"/>
    <n v="325.60000000000002"/>
    <s v="0"/>
    <s v="0"/>
    <s v="REMOVE BUDGET (P)"/>
    <n v="0"/>
    <n v="325.60000000000002"/>
    <n v="9337513.4212587103"/>
    <n v="0"/>
    <n v="9337513.4212587066"/>
    <n v="-1"/>
    <m/>
    <n v="0.4"/>
    <n v="1846.2058307999976"/>
    <n v="6940.2233961183174"/>
    <s v="Buried"/>
    <m/>
    <s v="NOT LIVE"/>
    <m/>
    <n v="0"/>
    <n v="0"/>
    <d v="2026-03-01T00:00:00"/>
    <s v="None"/>
    <s v="Duration Doesn't Exsists"/>
    <s v="No ETA"/>
    <s v="Yet to Start"/>
    <m/>
    <s v="Timeline not applicable"/>
    <s v="Need to remove from Budget"/>
    <x v="5"/>
    <s v="REMOVE BUDGET (P)"/>
    <m/>
    <m/>
    <m/>
    <n v="0"/>
    <m/>
    <s v="I240438"/>
    <s v="Timeline not applicable"/>
  </r>
  <r>
    <x v="17"/>
    <d v="2024-01-09T00:00:00"/>
    <s v="Lahore"/>
    <s v="Chinar Bagh Lahore"/>
    <s v="Rehman Garden-2 Pk-3"/>
    <n v="1118"/>
    <n v="447.20000000000005"/>
    <s v="0"/>
    <s v="0"/>
    <s v="NOT LIVE - RETAIN BUDGET"/>
    <n v="0"/>
    <n v="447.20000000000005"/>
    <n v="8092254.3293333296"/>
    <n v="8092254.3293333296"/>
    <n v="0"/>
    <n v="-1"/>
    <m/>
    <n v="0.4"/>
    <n v="1210.9499999999998"/>
    <n v="7401"/>
    <s v="Hybrid"/>
    <n v="0"/>
    <s v="NOT LIVE"/>
    <m/>
    <n v="0"/>
    <n v="0"/>
    <d v="2026-03-01T00:00:00"/>
    <n v="31"/>
    <n v="32"/>
    <n v="-6"/>
    <s v="Yet to Start"/>
    <n v="46113"/>
    <s v="Apr-2026"/>
    <s v="Need to retain"/>
    <x v="1"/>
    <s v="NOT LIVE - RETAIN BUDGET"/>
    <n v="1"/>
    <m/>
    <m/>
    <m/>
    <m/>
    <s v="I240438"/>
    <d v="2026-04-01T00:00:00"/>
  </r>
  <r>
    <x v="17"/>
    <d v="2024-01-09T00:00:00"/>
    <s v="Feeders/Transportations"/>
    <s v="Chinar Bagh Lahore"/>
    <s v="Transportation"/>
    <n v="0"/>
    <n v="0"/>
    <s v="0"/>
    <s v="0"/>
    <s v="FEEDER ETC WORK - RETAIN BUDGET"/>
    <n v="0"/>
    <n v="0"/>
    <n v="3280000"/>
    <n v="1640000"/>
    <n v="1640000"/>
    <n v="-1"/>
    <m/>
    <m/>
    <m/>
    <m/>
    <m/>
    <n v="0.5"/>
    <m/>
    <m/>
    <n v="0"/>
    <n v="0"/>
    <d v="2026-03-01T00:00:00"/>
    <s v="None"/>
    <s v="Duration Doesn't Exsists"/>
    <s v="No ETA"/>
    <s v="Yet to Start"/>
    <m/>
    <s v="Timeline not applicable"/>
    <m/>
    <x v="0"/>
    <s v="FEEDER ETC WORK - RETAIN BUDGET"/>
    <m/>
    <m/>
    <m/>
    <m/>
    <m/>
    <s v="I240438"/>
    <s v="Timeline not applicable"/>
  </r>
  <r>
    <x v="18"/>
    <d v="2024-01-19T00:00:00"/>
    <s v="Lahore"/>
    <s v="Al Jalil &amp; Al khalil LHE"/>
    <s v="Al Kabeer Ph-2-Pk2"/>
    <n v="3086"/>
    <n v="1234.4000000000001"/>
    <s v="0"/>
    <s v="0"/>
    <s v="NOT LIVE - RETAIN BUDGET"/>
    <n v="0.25"/>
    <n v="1234.4000000000001"/>
    <n v="65205216.987042703"/>
    <n v="51349108.377296135"/>
    <n v="13856108.609746575"/>
    <n v="-0.85000000000000009"/>
    <m/>
    <n v="0.4"/>
    <n v="33751.263014286313"/>
    <n v="28797.228172509313"/>
    <s v="Buried"/>
    <n v="0.25"/>
    <s v="NOT LIVE"/>
    <m/>
    <n v="0.25"/>
    <n v="0.25"/>
    <d v="2026-03-01T00:00:00"/>
    <n v="31"/>
    <n v="32"/>
    <n v="-6"/>
    <s v="In Progress"/>
    <n v="46113"/>
    <s v="Apr-2026"/>
    <s v="Duct Plan Shared"/>
    <x v="4"/>
    <s v="NOT LIVE - RETAIN BUDGET"/>
    <n v="1"/>
    <m/>
    <m/>
    <m/>
    <m/>
    <s v="I240440"/>
    <d v="2026-04-01T00:00:00"/>
  </r>
  <r>
    <x v="18"/>
    <d v="2024-01-19T00:00:00"/>
    <s v="Lahore"/>
    <s v="Al Jalil &amp; Al khalil LHE"/>
    <s v="Al Jalil Housing P2"/>
    <n v="2232"/>
    <n v="892.80000000000007"/>
    <n v="892.80000000000007"/>
    <n v="2232"/>
    <s v="LIVE - 100% Completed"/>
    <n v="1"/>
    <n v="892.80000000000007"/>
    <n v="49814022.874247201"/>
    <n v="7472103.4311370803"/>
    <n v="42341919.443110108"/>
    <n v="-0.85000000000000009"/>
    <m/>
    <n v="0.4"/>
    <n v="27165.946751249994"/>
    <n v="25218.667265999989"/>
    <s v="Buried"/>
    <n v="0.15"/>
    <s v="LIVE"/>
    <s v="Buried"/>
    <n v="1"/>
    <n v="1"/>
    <d v="2026-03-01T00:00:00"/>
    <s v="None"/>
    <s v="Duration Doesn't Exsists"/>
    <s v="No ETA"/>
    <s v="Completed"/>
    <m/>
    <s v="Timeline not applicable"/>
    <m/>
    <x v="2"/>
    <s v="LIVE - 100% Completed"/>
    <m/>
    <n v="1"/>
    <m/>
    <m/>
    <m/>
    <s v="I240440"/>
    <s v="Timeline not applicable"/>
  </r>
  <r>
    <x v="18"/>
    <d v="2024-01-19T00:00:00"/>
    <s v="Feeders/Transportations"/>
    <s v="Al Jalil &amp; Al khalil LHE"/>
    <s v="Feeder"/>
    <n v="0"/>
    <n v="0"/>
    <s v="0"/>
    <s v="0"/>
    <s v="FEEDER ETC WORK - RETAIN BUDGET"/>
    <n v="0"/>
    <n v="0"/>
    <n v="47108350"/>
    <n v="23554175"/>
    <n v="23554175"/>
    <n v="0"/>
    <m/>
    <m/>
    <n v="13560"/>
    <m/>
    <m/>
    <n v="0.5"/>
    <m/>
    <m/>
    <n v="0"/>
    <n v="0"/>
    <d v="2026-03-01T00:00:00"/>
    <s v="None"/>
    <s v="Duration Doesn't Exsists"/>
    <s v="No ETA"/>
    <s v="Yet to Start"/>
    <m/>
    <s v="Timeline not applicable"/>
    <m/>
    <x v="0"/>
    <s v="FEEDER ETC WORK - RETAIN BUDGET"/>
    <m/>
    <m/>
    <m/>
    <m/>
    <m/>
    <s v="I240440"/>
    <s v="Timeline not applicable"/>
  </r>
  <r>
    <x v="18"/>
    <d v="2024-01-19T00:00:00"/>
    <s v="Lahore"/>
    <s v="Al Jalil &amp; Al khalil LHE"/>
    <s v="Al Jalil Housing P4"/>
    <n v="2106"/>
    <n v="842.40000000000009"/>
    <s v="0"/>
    <s v="0"/>
    <s v="NOT LIVE - RETAIN BUDGET"/>
    <n v="0"/>
    <n v="842.40000000000009"/>
    <n v="39895632.590826303"/>
    <n v="39895632.590826303"/>
    <n v="0"/>
    <n v="-0.85000000000000009"/>
    <m/>
    <n v="0.4"/>
    <n v="22634.977276199999"/>
    <n v="21018.675486"/>
    <s v="Buried"/>
    <n v="0"/>
    <s v="NOT LIVE"/>
    <m/>
    <n v="0"/>
    <n v="0"/>
    <d v="2026-03-01T00:00:00"/>
    <s v="None"/>
    <s v="Duration Doesn't Exsists"/>
    <s v="No ETA"/>
    <s v="Yet to Start"/>
    <s v="Not Given By BUH"/>
    <s v="Feedback Awaited"/>
    <s v="Need to retain"/>
    <x v="1"/>
    <s v="NOT LIVE - RETAIN BUDGET"/>
    <n v="2"/>
    <n v="1"/>
    <m/>
    <m/>
    <m/>
    <s v="I240440"/>
    <s v="Feedback Awaited"/>
  </r>
  <r>
    <x v="18"/>
    <d v="2024-01-19T00:00:00"/>
    <s v="Lahore"/>
    <s v="Al Jalil &amp; Al khalil LHE"/>
    <s v="Al Kabeer Ph-2-Pk1"/>
    <n v="2268"/>
    <n v="907.2"/>
    <n v="907.2"/>
    <n v="2268"/>
    <s v="LIVE - 100% Completed"/>
    <n v="1"/>
    <n v="907.2"/>
    <n v="39719478.4951832"/>
    <n v="5957921.7742774794"/>
    <n v="33761556.720905736"/>
    <n v="-1"/>
    <m/>
    <n v="0.4"/>
    <n v="20815.722293115497"/>
    <n v="21072.582994920598"/>
    <s v="Buried"/>
    <n v="0.15"/>
    <s v="LIVE"/>
    <s v="Buried"/>
    <n v="1"/>
    <n v="1"/>
    <d v="2026-03-01T00:00:00"/>
    <s v="None"/>
    <s v="Duration Doesn't Exsists"/>
    <s v="No ETA"/>
    <s v="Completed"/>
    <m/>
    <s v="Timeline not applicable"/>
    <m/>
    <x v="2"/>
    <s v="LIVE - 100% Completed"/>
    <m/>
    <m/>
    <m/>
    <m/>
    <m/>
    <s v="I240440"/>
    <s v="Timeline not applicable"/>
  </r>
  <r>
    <x v="18"/>
    <d v="2024-01-19T00:00:00"/>
    <s v="Lahore"/>
    <s v="Al Jalil &amp; Al khalil LHE"/>
    <s v="Al Jalil Housing P3"/>
    <n v="2210"/>
    <n v="884"/>
    <n v="884"/>
    <n v="2210"/>
    <s v="LIVE - 100% Completed"/>
    <n v="1"/>
    <n v="884"/>
    <n v="38711034.931862198"/>
    <n v="5806655.2397793299"/>
    <n v="32904379.692082863"/>
    <n v="-1"/>
    <m/>
    <n v="0.4"/>
    <n v="20894.583999949999"/>
    <n v="19995.721835999997"/>
    <s v="Buried"/>
    <n v="0.15"/>
    <s v="LIVE"/>
    <s v="Buried"/>
    <n v="1"/>
    <n v="1"/>
    <d v="2026-03-01T00:00:00"/>
    <s v="None"/>
    <s v="Duration Doesn't Exsists"/>
    <s v="No ETA"/>
    <s v="Completed"/>
    <m/>
    <s v="Timeline not applicable"/>
    <m/>
    <x v="2"/>
    <s v="LIVE - 100% Completed"/>
    <m/>
    <n v="1"/>
    <m/>
    <m/>
    <m/>
    <s v="I240440"/>
    <s v="Timeline not applicable"/>
  </r>
  <r>
    <x v="18"/>
    <d v="2024-01-19T00:00:00"/>
    <s v="Lahore"/>
    <s v="Al Jalil &amp; Al khalil LHE"/>
    <s v="Central Park Housing-P1"/>
    <n v="1526"/>
    <n v="610.4"/>
    <s v="0"/>
    <s v="0"/>
    <s v="REMOVE BUDGET (P)"/>
    <n v="0"/>
    <n v="610.4"/>
    <n v="23697315.416666701"/>
    <n v="0"/>
    <n v="23697315.416666664"/>
    <n v="-1"/>
    <m/>
    <n v="0.4"/>
    <n v="7337.4000000000005"/>
    <n v="20817"/>
    <s v="Buried"/>
    <m/>
    <s v="NOT LIVE"/>
    <m/>
    <n v="0"/>
    <n v="0"/>
    <d v="2026-03-01T00:00:00"/>
    <s v="None"/>
    <s v="Duration Doesn't Exsists"/>
    <s v="No ETA"/>
    <s v="Yet to Start"/>
    <m/>
    <s v="Timeline not applicable"/>
    <s v="Need to remove from Budget"/>
    <x v="5"/>
    <s v="REMOVE BUDGET (P)"/>
    <m/>
    <m/>
    <m/>
    <n v="0"/>
    <m/>
    <s v="I240440"/>
    <s v="Timeline not applicable"/>
  </r>
  <r>
    <x v="18"/>
    <d v="2024-01-19T00:00:00"/>
    <s v="Lahore"/>
    <s v="Al Jalil &amp; Al khalil LHE"/>
    <s v="Central Park Housing-P3"/>
    <n v="1206"/>
    <n v="482.40000000000003"/>
    <s v="0"/>
    <s v="0"/>
    <s v="REMOVE BUDGET (P)"/>
    <n v="0"/>
    <n v="482.40000000000003"/>
    <n v="20897023.958333299"/>
    <n v="0"/>
    <n v="20897023.958333336"/>
    <n v="-1"/>
    <m/>
    <n v="0.4"/>
    <n v="7545.3"/>
    <n v="19717.5"/>
    <s v="Buried"/>
    <m/>
    <s v="NOT LIVE"/>
    <m/>
    <n v="0"/>
    <n v="0"/>
    <d v="2026-03-01T00:00:00"/>
    <s v="None"/>
    <s v="Duration Doesn't Exsists"/>
    <s v="No ETA"/>
    <s v="Yet to Start"/>
    <m/>
    <s v="Timeline not applicable"/>
    <s v="Need to remove from Budget"/>
    <x v="5"/>
    <s v="REMOVE BUDGET (P)"/>
    <m/>
    <n v="1"/>
    <m/>
    <n v="0"/>
    <m/>
    <s v="I240440"/>
    <s v="Timeline not applicable"/>
  </r>
  <r>
    <x v="18"/>
    <d v="2024-01-19T00:00:00"/>
    <s v="Lahore"/>
    <s v="Al Jalil &amp; Al khalil LHE"/>
    <s v="Al Kabeer Ph-2-Pk3"/>
    <n v="776"/>
    <n v="310.40000000000003"/>
    <s v="0"/>
    <s v="0"/>
    <s v="NOT LIVE - RETAIN BUDGET"/>
    <n v="0"/>
    <n v="310.40000000000003"/>
    <n v="18028082.9882458"/>
    <n v="18028082.9882458"/>
    <n v="0"/>
    <n v="-1"/>
    <m/>
    <n v="0.4"/>
    <n v="9468.5702087698483"/>
    <n v="7634.628187262847"/>
    <s v="Buried"/>
    <n v="0"/>
    <s v="NOT LIVE"/>
    <m/>
    <n v="0"/>
    <n v="0"/>
    <d v="2026-03-01T00:00:00"/>
    <s v="None"/>
    <s v="Duration Doesn't Exsists"/>
    <s v="No ETA"/>
    <s v="Yet to Start"/>
    <s v="Not Given By BUH"/>
    <s v="Feedback Awaited"/>
    <s v="Need to retain"/>
    <x v="1"/>
    <s v="NOT LIVE - RETAIN BUDGET"/>
    <n v="2"/>
    <m/>
    <m/>
    <m/>
    <m/>
    <s v="I240440"/>
    <s v="Feedback Awaited"/>
  </r>
  <r>
    <x v="18"/>
    <d v="2024-01-19T00:00:00"/>
    <s v="Lahore"/>
    <s v="Al Jalil &amp; Al khalil LHE"/>
    <s v="Central Park Housing-P2"/>
    <n v="1200"/>
    <n v="480"/>
    <s v="0"/>
    <s v="0"/>
    <s v="REMOVE BUDGET (P)"/>
    <n v="0"/>
    <n v="480"/>
    <n v="16799037.534666698"/>
    <n v="0"/>
    <n v="16799037.534666665"/>
    <n v="-0.85000000000000009"/>
    <m/>
    <n v="0.4"/>
    <n v="5178.6000000000004"/>
    <n v="15960"/>
    <s v="Buried"/>
    <m/>
    <s v="NOT LIVE"/>
    <m/>
    <n v="0"/>
    <n v="0"/>
    <d v="2026-03-01T00:00:00"/>
    <s v="None"/>
    <s v="Duration Doesn't Exsists"/>
    <s v="No ETA"/>
    <s v="Yet to Start"/>
    <m/>
    <s v="Timeline not applicable"/>
    <s v="Need to remove from Budget"/>
    <x v="5"/>
    <s v="REMOVE BUDGET (P)"/>
    <m/>
    <m/>
    <m/>
    <n v="0"/>
    <m/>
    <s v="I240440"/>
    <s v="Timeline not applicable"/>
  </r>
  <r>
    <x v="18"/>
    <d v="2024-01-19T00:00:00"/>
    <s v="Lahore"/>
    <s v="Al Jalil &amp; Al khalil LHE"/>
    <s v="Al Kabeer Town Ph-1"/>
    <n v="512"/>
    <n v="204.8"/>
    <n v="204.8"/>
    <n v="512"/>
    <s v="LIVE - 100% Completed"/>
    <n v="1"/>
    <n v="204.8"/>
    <n v="10728206.488"/>
    <n v="1609230.9731999999"/>
    <n v="9118975.5148000009"/>
    <n v="-0.85"/>
    <m/>
    <n v="0.4"/>
    <n v="4849.5"/>
    <n v="3910.5"/>
    <s v="Buried"/>
    <n v="0.15"/>
    <s v="LIVE"/>
    <s v="Buried"/>
    <n v="1"/>
    <n v="1"/>
    <d v="2026-03-01T00:00:00"/>
    <s v="None"/>
    <s v="Duration Doesn't Exsists"/>
    <s v="No ETA"/>
    <s v="Completed"/>
    <m/>
    <s v="Timeline not applicable"/>
    <m/>
    <x v="2"/>
    <s v="LIVE - 100% Completed"/>
    <m/>
    <m/>
    <m/>
    <m/>
    <m/>
    <s v="I240440"/>
    <s v="Timeline not applicable"/>
  </r>
  <r>
    <x v="18"/>
    <d v="2024-01-19T00:00:00"/>
    <s v="Lahore"/>
    <s v="Al Jalil &amp; Al khalil LHE"/>
    <s v="Al Hamra"/>
    <n v="424"/>
    <n v="169.60000000000002"/>
    <s v="0"/>
    <s v="0"/>
    <s v="NOT LIVE - RETAIN BUDGET"/>
    <n v="0.4"/>
    <n v="169.60000000000002"/>
    <n v="6253881.2668333296"/>
    <n v="4127561.6361099975"/>
    <n v="2126319.630723333"/>
    <n v="-1"/>
    <m/>
    <n v="0.4"/>
    <n v="1585.85"/>
    <n v="5599.5"/>
    <s v="Hybrid"/>
    <n v="0.4"/>
    <s v="NOT LIVE"/>
    <m/>
    <n v="0.4"/>
    <n v="0.4"/>
    <d v="2026-03-01T00:00:00"/>
    <n v="31"/>
    <n v="32"/>
    <n v="-6"/>
    <s v="In Progress"/>
    <n v="46113"/>
    <s v="Apr-2026"/>
    <s v="Civil Work in Progress"/>
    <x v="4"/>
    <s v="NOT LIVE - RETAIN BUDGET"/>
    <n v="1"/>
    <n v="1"/>
    <m/>
    <m/>
    <m/>
    <s v="I240440"/>
    <d v="2026-04-01T00:00:00"/>
  </r>
  <r>
    <x v="18"/>
    <d v="2024-01-19T00:00:00"/>
    <s v="Feeders/Transportations"/>
    <s v="Al Jalil &amp; Al khalil LHE"/>
    <s v="Transportation"/>
    <n v="0"/>
    <n v="0"/>
    <s v="0"/>
    <s v="0"/>
    <s v="FEEDER ETC WORK - RETAIN BUDGET"/>
    <n v="0"/>
    <n v="0"/>
    <n v="3340000"/>
    <n v="1670000"/>
    <n v="1670000"/>
    <n v="-1"/>
    <m/>
    <m/>
    <m/>
    <m/>
    <m/>
    <n v="0.5"/>
    <m/>
    <m/>
    <n v="0"/>
    <n v="0"/>
    <d v="2026-03-01T00:00:00"/>
    <s v="None"/>
    <s v="Duration Doesn't Exsists"/>
    <s v="No ETA"/>
    <s v="Yet to Start"/>
    <m/>
    <s v="Timeline not applicable"/>
    <m/>
    <x v="0"/>
    <s v="FEEDER ETC WORK - RETAIN BUDGET"/>
    <m/>
    <m/>
    <m/>
    <m/>
    <m/>
    <s v="I240440"/>
    <s v="Timeline not applicable"/>
  </r>
  <r>
    <x v="18"/>
    <d v="2024-01-19T00:00:00"/>
    <s v="Feeders/Transportations"/>
    <s v="Al Jalil &amp; Al khalil LHE"/>
    <s v="Main CO ODF Rack"/>
    <n v="0"/>
    <n v="0"/>
    <s v="0"/>
    <s v="0"/>
    <s v="FEEDER ETC WORK - RETAIN BUDGET"/>
    <n v="0"/>
    <n v="0"/>
    <n v="550000"/>
    <n v="275000"/>
    <n v="275000"/>
    <n v="-0.85"/>
    <m/>
    <m/>
    <n v="0"/>
    <m/>
    <m/>
    <n v="0.5"/>
    <m/>
    <m/>
    <n v="0"/>
    <n v="0"/>
    <d v="2026-03-01T00:00:00"/>
    <s v="None"/>
    <s v="Duration Doesn't Exsists"/>
    <s v="No ETA"/>
    <s v="Yet to Start"/>
    <m/>
    <s v="Timeline not applicable"/>
    <m/>
    <x v="0"/>
    <s v="FEEDER ETC WORK - RETAIN BUDGET"/>
    <m/>
    <m/>
    <m/>
    <m/>
    <m/>
    <s v="I240440"/>
    <s v="Timeline not applicable"/>
  </r>
  <r>
    <x v="19"/>
    <d v="2024-01-19T00:00:00"/>
    <s v="Chitral"/>
    <s v="Chitral Ph1"/>
    <s v="Chitral City"/>
    <n v="3118"/>
    <n v="1247.2"/>
    <n v="623.6"/>
    <n v="3118"/>
    <s v="LIVE - 50% Completed"/>
    <n v="0.5"/>
    <n v="623.6"/>
    <n v="88240636.876505807"/>
    <n v="50738366.203990839"/>
    <n v="37502270.67251496"/>
    <n v="0"/>
    <m/>
    <n v="0.4"/>
    <n v="23264.677040199997"/>
    <n v="93467.158765500004"/>
    <s v="Hybrid"/>
    <m/>
    <s v="LIVE"/>
    <s v="Hybrid"/>
    <n v="0.5"/>
    <n v="0.5"/>
    <d v="2026-03-01T00:00:00"/>
    <n v="122"/>
    <n v="123"/>
    <n v="85"/>
    <s v="In Progress"/>
    <s v="3 Months"/>
    <s v="Jul-2026"/>
    <m/>
    <x v="2"/>
    <s v="LIVE - 50% Completed"/>
    <n v="1"/>
    <m/>
    <m/>
    <m/>
    <m/>
    <s v="I240442"/>
    <d v="2026-07-01T00:00:00"/>
  </r>
  <r>
    <x v="19"/>
    <d v="2024-01-19T00:00:00"/>
    <s v="Chitral"/>
    <s v="Chitral Ph1"/>
    <s v="Bakarabad &amp; Jughoor"/>
    <n v="714"/>
    <n v="285.60000000000002"/>
    <s v="0"/>
    <s v="0"/>
    <s v="NOT LIVE - RETAIN BUDGET"/>
    <n v="0"/>
    <n v="285.60000000000002"/>
    <n v="19216845.133245301"/>
    <n v="19216845.133245301"/>
    <n v="0"/>
    <n v="-1"/>
    <m/>
    <n v="0.4"/>
    <n v="4785.5637205499997"/>
    <n v="24559.258276500004"/>
    <s v="Hybrid"/>
    <n v="0"/>
    <s v="NOT LIVE"/>
    <m/>
    <n v="0"/>
    <n v="0"/>
    <d v="2026-03-01T00:00:00"/>
    <n v="122"/>
    <n v="123"/>
    <n v="85"/>
    <s v="Yet to Start"/>
    <s v="3 Months"/>
    <s v="Jul-2026"/>
    <s v="Need to retain"/>
    <x v="1"/>
    <s v="NOT LIVE - RETAIN BUDGET"/>
    <n v="1"/>
    <m/>
    <m/>
    <m/>
    <m/>
    <s v="I240442"/>
    <d v="2026-07-01T00:00:00"/>
  </r>
  <r>
    <x v="19"/>
    <d v="2024-01-19T00:00:00"/>
    <s v="Feeders/Transportations"/>
    <s v="Chitral Ph1"/>
    <s v="Feeder"/>
    <n v="0"/>
    <n v="0"/>
    <s v="0"/>
    <s v="0"/>
    <s v="FEEDER ETC WORK - RETAIN BUDGET"/>
    <n v="0"/>
    <n v="0"/>
    <n v="8582170"/>
    <n v="4291085"/>
    <n v="4291085"/>
    <n v="-1"/>
    <m/>
    <m/>
    <n v="1470"/>
    <m/>
    <m/>
    <n v="0.5"/>
    <m/>
    <m/>
    <n v="0"/>
    <n v="0"/>
    <d v="2026-03-01T00:00:00"/>
    <s v="None"/>
    <s v="Duration Doesn't Exsists"/>
    <s v="No ETA"/>
    <s v="Yet to Start"/>
    <m/>
    <s v="Timeline not applicable"/>
    <m/>
    <x v="0"/>
    <s v="FEEDER ETC WORK - RETAIN BUDGET"/>
    <m/>
    <m/>
    <m/>
    <m/>
    <m/>
    <s v="I240442"/>
    <s v="Timeline not applicable"/>
  </r>
  <r>
    <x v="19"/>
    <d v="2024-01-19T00:00:00"/>
    <s v="Feeders/Transportations"/>
    <s v="Chitral Ph1"/>
    <s v="Transportation"/>
    <n v="0"/>
    <n v="0"/>
    <s v="0"/>
    <s v="0"/>
    <s v="FEEDER ETC WORK - RETAIN BUDGET"/>
    <n v="0"/>
    <n v="0"/>
    <n v="4250000"/>
    <n v="2125000"/>
    <n v="2125000"/>
    <n v="0"/>
    <m/>
    <m/>
    <m/>
    <m/>
    <m/>
    <n v="0.5"/>
    <m/>
    <m/>
    <n v="0"/>
    <n v="0"/>
    <d v="2026-03-01T00:00:00"/>
    <s v="None"/>
    <s v="Duration Doesn't Exsists"/>
    <s v="No ETA"/>
    <s v="Yet to Start"/>
    <m/>
    <s v="Timeline not applicable"/>
    <m/>
    <x v="0"/>
    <s v="FEEDER ETC WORK - RETAIN BUDGET"/>
    <m/>
    <m/>
    <m/>
    <m/>
    <m/>
    <s v="I240442"/>
    <s v="Timeline not applicable"/>
  </r>
  <r>
    <x v="19"/>
    <d v="2024-01-19T00:00:00"/>
    <s v="Feeders/Transportations"/>
    <s v="Chitral Ph1"/>
    <s v="Main CO ODF Rack"/>
    <n v="0"/>
    <n v="0"/>
    <s v="0"/>
    <s v="0"/>
    <s v="FEEDER ETC WORK - RETAIN BUDGET"/>
    <n v="0"/>
    <n v="0"/>
    <n v="535000"/>
    <n v="267500"/>
    <n v="267500"/>
    <n v="-1"/>
    <m/>
    <m/>
    <n v="0"/>
    <m/>
    <m/>
    <n v="0.5"/>
    <m/>
    <m/>
    <n v="0"/>
    <n v="0"/>
    <d v="2026-03-01T00:00:00"/>
    <s v="None"/>
    <s v="Duration Doesn't Exsists"/>
    <s v="No ETA"/>
    <s v="Yet to Start"/>
    <m/>
    <s v="Timeline not applicable"/>
    <m/>
    <x v="0"/>
    <s v="FEEDER ETC WORK - RETAIN BUDGET"/>
    <m/>
    <n v="1"/>
    <m/>
    <m/>
    <m/>
    <s v="I240442"/>
    <s v="Timeline not applicable"/>
  </r>
  <r>
    <x v="20"/>
    <d v="2024-01-24T00:00:00"/>
    <s v="Sialkot"/>
    <s v="Askari Sialkot"/>
    <s v="Askari-II"/>
    <n v="500"/>
    <n v="300"/>
    <n v="300"/>
    <n v="500"/>
    <s v="LIVE - 100% Completed"/>
    <n v="1"/>
    <n v="300"/>
    <n v="7292510.5390349999"/>
    <n v="1093876.5808552499"/>
    <n v="6198633.9581797495"/>
    <n v="-1"/>
    <m/>
    <n v="0.6"/>
    <n v="1736.3693600000001"/>
    <n v="4869.6678750000001"/>
    <s v="Hybrid"/>
    <n v="0.15"/>
    <s v="LIVE"/>
    <s v="Hybrid"/>
    <n v="1"/>
    <n v="1"/>
    <d v="2026-03-01T00:00:00"/>
    <s v="None"/>
    <s v="Duration Doesn't Exsists"/>
    <s v="No ETA"/>
    <s v="Completed"/>
    <m/>
    <s v="Timeline not applicable"/>
    <m/>
    <x v="2"/>
    <s v="LIVE - 100% Completed"/>
    <m/>
    <m/>
    <m/>
    <m/>
    <m/>
    <s v="I240459"/>
    <s v="Timeline not applicable"/>
  </r>
  <r>
    <x v="20"/>
    <d v="2024-01-24T00:00:00"/>
    <s v="Sialkot"/>
    <s v="Askari Sialkot"/>
    <s v="Askari-I"/>
    <n v="272"/>
    <n v="163.19999999999999"/>
    <n v="163.19999999999999"/>
    <n v="272"/>
    <s v="LIVE - 100% Completed"/>
    <n v="1"/>
    <n v="163.19999999999999"/>
    <n v="4206494.470125"/>
    <n v="630974.17051874998"/>
    <n v="3575520.2996062501"/>
    <n v="0"/>
    <m/>
    <n v="0.6"/>
    <n v="1001.7809999999999"/>
    <n v="2587.0521250000002"/>
    <s v="Hybrid"/>
    <n v="0.15"/>
    <s v="LIVE"/>
    <s v="Hybrid"/>
    <n v="1"/>
    <n v="1"/>
    <d v="2026-03-01T00:00:00"/>
    <s v="None"/>
    <s v="Duration Doesn't Exsists"/>
    <s v="No ETA"/>
    <s v="Completed"/>
    <m/>
    <s v="Timeline not applicable"/>
    <m/>
    <x v="2"/>
    <s v="LIVE - 100% Completed"/>
    <m/>
    <m/>
    <m/>
    <m/>
    <m/>
    <s v="I240459"/>
    <s v="Timeline not applicable"/>
  </r>
  <r>
    <x v="20"/>
    <d v="2024-01-24T00:00:00"/>
    <s v="Feeders/Transportations"/>
    <s v="Askari Sialkot"/>
    <s v="Feeder"/>
    <n v="0"/>
    <n v="0"/>
    <s v="0"/>
    <s v="0"/>
    <s v="FEEDER ETC WORK - RETAIN BUDGET"/>
    <n v="0"/>
    <n v="0"/>
    <n v="639000"/>
    <n v="319500"/>
    <n v="319500"/>
    <n v="0"/>
    <m/>
    <m/>
    <n v="0"/>
    <m/>
    <m/>
    <n v="0.5"/>
    <m/>
    <m/>
    <n v="0"/>
    <n v="0"/>
    <d v="2026-03-01T00:00:00"/>
    <s v="None"/>
    <s v="Duration Doesn't Exsists"/>
    <s v="No ETA"/>
    <s v="Yet to Start"/>
    <m/>
    <s v="Timeline not applicable"/>
    <m/>
    <x v="0"/>
    <s v="FEEDER ETC WORK - RETAIN BUDGET"/>
    <m/>
    <m/>
    <m/>
    <m/>
    <m/>
    <s v="I240459"/>
    <s v="Timeline not applicable"/>
  </r>
  <r>
    <x v="21"/>
    <d v="2024-02-27T00:00:00"/>
    <s v="Islamabad"/>
    <s v="Naval Anchorage and other Areas (ISB)"/>
    <s v="Naval ANchorage"/>
    <n v="1726"/>
    <n v="863"/>
    <s v="0"/>
    <s v="0"/>
    <s v="LIVE - 100% Completed"/>
    <n v="1"/>
    <n v="863"/>
    <n v="50275476.872000001"/>
    <n v="7541321.5307999998"/>
    <n v="42734155.341199994"/>
    <n v="-1"/>
    <m/>
    <n v="0.5"/>
    <n v="25538.227999999999"/>
    <n v="24529.792000000001"/>
    <s v="Buried"/>
    <n v="0.15"/>
    <s v="NOT LIVE"/>
    <m/>
    <n v="1"/>
    <n v="1"/>
    <d v="2026-03-01T00:00:00"/>
    <s v="None"/>
    <s v="Duration Doesn't Exsists"/>
    <s v="No ETA"/>
    <s v="Completed"/>
    <m/>
    <s v="Timeline not applicable"/>
    <m/>
    <x v="2"/>
    <s v="LIVE - 100% Completed"/>
    <m/>
    <m/>
    <m/>
    <m/>
    <m/>
    <s v="I240518"/>
    <s v="Timeline not applicable"/>
  </r>
  <r>
    <x v="21"/>
    <d v="2024-02-27T00:00:00"/>
    <s v="Islamabad"/>
    <s v="Naval Anchorage and other Areas (ISB)"/>
    <s v="Roshan Pakistan"/>
    <n v="1180"/>
    <n v="590"/>
    <s v="0"/>
    <s v="0"/>
    <s v="LIVE - 100% Completed"/>
    <n v="1"/>
    <n v="590"/>
    <n v="27408756.885499999"/>
    <n v="4111313.5328249997"/>
    <n v="23297443.352675006"/>
    <n v="0"/>
    <m/>
    <n v="0.5"/>
    <n v="12853.362500000003"/>
    <n v="10262.826000000003"/>
    <s v="Buried"/>
    <n v="0.15"/>
    <s v="NOT LIVE"/>
    <m/>
    <n v="1"/>
    <n v="1"/>
    <d v="2026-03-01T00:00:00"/>
    <s v="None"/>
    <s v="Duration Doesn't Exsists"/>
    <s v="No ETA"/>
    <s v="Completed"/>
    <m/>
    <s v="Timeline not applicable"/>
    <m/>
    <x v="2"/>
    <s v="LIVE - 100% Completed"/>
    <m/>
    <m/>
    <m/>
    <m/>
    <m/>
    <s v="I240518"/>
    <s v="Timeline not applicable"/>
  </r>
  <r>
    <x v="21"/>
    <d v="2024-02-27T00:00:00"/>
    <s v="Feeders/Transportations"/>
    <s v="Naval Anchorage and other Areas (ISB)"/>
    <s v="Feeder"/>
    <n v="0"/>
    <n v="0"/>
    <s v="0"/>
    <s v="0"/>
    <s v="FEEDER ETC WORK - RETAIN BUDGET"/>
    <n v="0"/>
    <n v="0"/>
    <n v="14537350"/>
    <n v="7268675"/>
    <n v="7268675"/>
    <n v="-1"/>
    <m/>
    <m/>
    <n v="4950"/>
    <m/>
    <m/>
    <n v="0.5"/>
    <m/>
    <m/>
    <n v="0"/>
    <n v="0"/>
    <d v="2026-03-01T00:00:00"/>
    <s v="None"/>
    <s v="Duration Doesn't Exsists"/>
    <s v="No ETA"/>
    <s v="Yet to Start"/>
    <m/>
    <s v="Timeline not applicable"/>
    <m/>
    <x v="0"/>
    <s v="FEEDER ETC WORK - RETAIN BUDGET"/>
    <m/>
    <m/>
    <m/>
    <m/>
    <m/>
    <s v="I240518"/>
    <s v="Timeline not applicable"/>
  </r>
  <r>
    <x v="21"/>
    <d v="2024-02-27T00:00:00"/>
    <s v="Islamabad"/>
    <s v="Naval Anchorage and other Areas (ISB)"/>
    <s v="C-18"/>
    <n v="832"/>
    <n v="416"/>
    <n v="416"/>
    <n v="832"/>
    <s v="LIVE - 100% Completed"/>
    <n v="1"/>
    <n v="416"/>
    <n v="8691545.1300000008"/>
    <n v="1303731.7695000002"/>
    <n v="7387813.3604999995"/>
    <n v="0"/>
    <m/>
    <n v="0.5"/>
    <n v="2074"/>
    <n v="12585.173999999999"/>
    <s v="Hybrid"/>
    <n v="0.15"/>
    <s v="LIVE"/>
    <s v="Hybrid"/>
    <n v="1"/>
    <n v="1"/>
    <d v="2026-03-01T00:00:00"/>
    <s v="None"/>
    <s v="Duration Doesn't Exsists"/>
    <s v="No ETA"/>
    <s v="Completed"/>
    <m/>
    <s v="Timeline not applicable"/>
    <m/>
    <x v="2"/>
    <s v="LIVE - 100% Completed"/>
    <m/>
    <m/>
    <m/>
    <m/>
    <m/>
    <s v="I240518"/>
    <s v="Timeline not applicable"/>
  </r>
  <r>
    <x v="21"/>
    <d v="2024-02-27T00:00:00"/>
    <s v="Islamabad"/>
    <s v="Naval Anchorage and other Areas (ISB)"/>
    <s v="18_P1"/>
    <n v="888"/>
    <n v="444"/>
    <n v="444"/>
    <n v="888"/>
    <s v="LIVE - 100% Completed"/>
    <n v="1"/>
    <n v="444"/>
    <n v="5022290.1310667498"/>
    <n v="753343.51966001245"/>
    <n v="4268946.611406737"/>
    <n v="0"/>
    <m/>
    <n v="0.5"/>
    <n v="1743.75"/>
    <n v="2788.9896616999999"/>
    <s v="Buried"/>
    <n v="0.15"/>
    <s v="LIVE"/>
    <s v="Buried"/>
    <n v="1"/>
    <n v="1"/>
    <d v="2026-03-01T00:00:00"/>
    <s v="None"/>
    <s v="Duration Doesn't Exsists"/>
    <s v="No ETA"/>
    <s v="Completed"/>
    <m/>
    <s v="Timeline not applicable"/>
    <m/>
    <x v="2"/>
    <s v="LIVE - 100% Completed"/>
    <m/>
    <m/>
    <m/>
    <m/>
    <m/>
    <s v="I240518"/>
    <s v="Timeline not applicable"/>
  </r>
  <r>
    <x v="21"/>
    <d v="2024-02-27T00:00:00"/>
    <s v="Islamabad"/>
    <s v="Naval Anchorage and other Areas (ISB)"/>
    <s v="18_P2"/>
    <n v="278"/>
    <n v="139"/>
    <s v="0"/>
    <s v="0"/>
    <s v="REMOVE BUDGET (T)"/>
    <n v="0"/>
    <n v="139"/>
    <n v="4525188.2481185002"/>
    <n v="0"/>
    <n v="4525188.2481185002"/>
    <n v="-1"/>
    <m/>
    <n v="0.5"/>
    <n v="1706.25"/>
    <n v="6137.5094442999989"/>
    <s v="Buried"/>
    <m/>
    <s v="NOT LIVE"/>
    <m/>
    <n v="0"/>
    <n v="0"/>
    <d v="2026-03-01T00:00:00"/>
    <s v="None"/>
    <s v="Duration Doesn't Exsists"/>
    <s v="No ETA"/>
    <s v="Yet to Start"/>
    <m/>
    <s v="Timeline not applicable"/>
    <s v="remove (after June)"/>
    <x v="3"/>
    <s v="REMOVE BUDGET (T)"/>
    <m/>
    <m/>
    <m/>
    <n v="0"/>
    <m/>
    <s v="I240518"/>
    <s v="Timeline not applicable"/>
  </r>
  <r>
    <x v="21"/>
    <d v="2024-02-27T00:00:00"/>
    <s v="Feeders/Transportations"/>
    <s v="Naval Anchorage and other Areas (ISB)"/>
    <s v="Transportation"/>
    <n v="0"/>
    <n v="0"/>
    <s v="0"/>
    <s v="0"/>
    <s v="FEEDER ETC WORK - RETAIN BUDGET"/>
    <n v="0"/>
    <n v="0"/>
    <n v="1590000"/>
    <n v="795000"/>
    <n v="795000"/>
    <n v="-1"/>
    <m/>
    <m/>
    <m/>
    <m/>
    <m/>
    <n v="0.5"/>
    <m/>
    <m/>
    <n v="0"/>
    <n v="0"/>
    <d v="2026-03-01T00:00:00"/>
    <s v="None"/>
    <s v="Duration Doesn't Exsists"/>
    <s v="No ETA"/>
    <s v="Yet to Start"/>
    <m/>
    <s v="Timeline not applicable"/>
    <m/>
    <x v="0"/>
    <s v="FEEDER ETC WORK - RETAIN BUDGET"/>
    <m/>
    <m/>
    <m/>
    <m/>
    <m/>
    <s v="I240518"/>
    <s v="Timeline not applicable"/>
  </r>
  <r>
    <x v="22"/>
    <d v="2024-02-27T00:00:00"/>
    <s v="Gujranwala"/>
    <s v="Royal Palm &amp; Canal View"/>
    <s v="P3"/>
    <n v="2314"/>
    <n v="925.6"/>
    <s v="0"/>
    <s v="0"/>
    <s v="NOT LIVE - RETAIN BUDGET"/>
    <n v="0"/>
    <n v="925.6"/>
    <n v="70152015.906000003"/>
    <n v="70152015.906000003"/>
    <n v="0"/>
    <n v="-0.85"/>
    <m/>
    <n v="0.4"/>
    <n v="17654.100000000002"/>
    <n v="15019.099999999999"/>
    <s v="Buried"/>
    <n v="0"/>
    <s v="NOT LIVE"/>
    <m/>
    <n v="0"/>
    <n v="0"/>
    <d v="2026-03-01T00:00:00"/>
    <s v="None"/>
    <s v="Duration Doesn't Exsists"/>
    <s v="No ETA"/>
    <s v="Yet to Start"/>
    <s v="Not Given By BUH"/>
    <s v="Feedback Awaited"/>
    <s v="NOC awaited/Need to retain"/>
    <x v="6"/>
    <s v="NOT LIVE - RETAIN BUDGET"/>
    <n v="2"/>
    <m/>
    <m/>
    <m/>
    <m/>
    <s v="I240519"/>
    <s v="Feedback Awaited"/>
  </r>
  <r>
    <x v="22"/>
    <d v="2024-02-27T00:00:00"/>
    <s v="Gujranwala"/>
    <s v="Royal Palm &amp; Canal View"/>
    <s v="Canal View"/>
    <n v="1950"/>
    <n v="780"/>
    <s v="0"/>
    <s v="0"/>
    <s v="NOT LIVE - RETAIN BUDGET"/>
    <n v="0"/>
    <n v="780"/>
    <n v="63778454.561076999"/>
    <n v="63778454.561076999"/>
    <n v="0"/>
    <n v="-1"/>
    <m/>
    <n v="0.4"/>
    <n v="31968.54984765"/>
    <n v="26764.032724349996"/>
    <s v="Buried"/>
    <n v="0"/>
    <s v="NOT LIVE"/>
    <m/>
    <n v="0"/>
    <n v="0"/>
    <d v="2026-03-01T00:00:00"/>
    <s v="None"/>
    <s v="Duration Doesn't Exsists"/>
    <s v="No ETA"/>
    <s v="Yet to Start"/>
    <s v="Not Given By BUH"/>
    <s v="Feedback Awaited"/>
    <s v="NOC awaited/Need to retain"/>
    <x v="6"/>
    <s v="NOT LIVE - RETAIN BUDGET"/>
    <n v="2"/>
    <m/>
    <m/>
    <m/>
    <m/>
    <s v="I240519"/>
    <s v="Feedback Awaited"/>
  </r>
  <r>
    <x v="22"/>
    <d v="2024-02-27T00:00:00"/>
    <s v="Gujranwala"/>
    <s v="Royal Palm &amp; Canal View"/>
    <s v="P2"/>
    <n v="1566"/>
    <n v="626.40000000000009"/>
    <s v="0"/>
    <s v="0"/>
    <s v="NOT LIVE - RETAIN BUDGET"/>
    <n v="0"/>
    <n v="626.40000000000009"/>
    <n v="54534546.079999998"/>
    <n v="54534546.079999998"/>
    <n v="0"/>
    <n v="-1"/>
    <m/>
    <n v="0.4"/>
    <n v="29058.9"/>
    <n v="25981.1"/>
    <s v="Buried"/>
    <n v="0"/>
    <s v="NOT LIVE"/>
    <m/>
    <n v="0"/>
    <n v="0"/>
    <d v="2026-03-01T00:00:00"/>
    <s v="None"/>
    <s v="Duration Doesn't Exsists"/>
    <s v="No ETA"/>
    <s v="Yet to Start"/>
    <s v="Not Given By BUH"/>
    <s v="Feedback Awaited"/>
    <s v="NOC awaited/Need to retain"/>
    <x v="6"/>
    <s v="NOT LIVE - RETAIN BUDGET"/>
    <n v="2"/>
    <m/>
    <m/>
    <m/>
    <m/>
    <s v="I240519"/>
    <s v="Feedback Awaited"/>
  </r>
  <r>
    <x v="22"/>
    <d v="2024-02-27T00:00:00"/>
    <s v="Gujranwala"/>
    <s v="Royal Palm &amp; Canal View"/>
    <s v="P9"/>
    <n v="1908"/>
    <n v="763.2"/>
    <s v="0"/>
    <s v="0"/>
    <s v="NOT LIVE - RETAIN BUDGET"/>
    <n v="0"/>
    <n v="763.2"/>
    <n v="53764767.079999998"/>
    <n v="53764767.079999998"/>
    <n v="0"/>
    <n v="-1"/>
    <m/>
    <n v="0.4"/>
    <n v="25388.100000000002"/>
    <n v="23034.7"/>
    <s v="Buried"/>
    <n v="0"/>
    <s v="NOT LIVE"/>
    <m/>
    <n v="0"/>
    <n v="0"/>
    <d v="2026-03-01T00:00:00"/>
    <s v="None"/>
    <s v="Duration Doesn't Exsists"/>
    <s v="No ETA"/>
    <s v="Yet to Start"/>
    <s v="Not Given By BUH"/>
    <s v="Feedback Awaited"/>
    <s v="NOC awaited/Need to retain"/>
    <x v="6"/>
    <s v="NOT LIVE - RETAIN BUDGET"/>
    <n v="2"/>
    <m/>
    <m/>
    <m/>
    <m/>
    <s v="I240519"/>
    <s v="Feedback Awaited"/>
  </r>
  <r>
    <x v="22"/>
    <d v="2024-02-27T00:00:00"/>
    <s v="Gujranwala"/>
    <s v="Royal Palm &amp; Canal View"/>
    <s v="P1"/>
    <n v="1030"/>
    <n v="412"/>
    <s v="0"/>
    <s v="0"/>
    <s v="NOT LIVE - RETAIN BUDGET"/>
    <n v="0"/>
    <n v="412"/>
    <n v="37154045.68"/>
    <n v="37154045.68"/>
    <n v="0"/>
    <n v="-0.5"/>
    <m/>
    <n v="0.4"/>
    <n v="18737.25"/>
    <n v="14527.55"/>
    <s v="Buried"/>
    <n v="0"/>
    <s v="NOT LIVE"/>
    <m/>
    <n v="0"/>
    <n v="0"/>
    <d v="2026-03-01T00:00:00"/>
    <s v="None"/>
    <s v="Duration Doesn't Exsists"/>
    <s v="No ETA"/>
    <s v="Yet to Start"/>
    <s v="Not Given By BUH"/>
    <s v="Feedback Awaited"/>
    <s v="NOC awaited/Need to retain"/>
    <x v="6"/>
    <s v="NOT LIVE - RETAIN BUDGET"/>
    <n v="2"/>
    <m/>
    <m/>
    <m/>
    <m/>
    <s v="I240519"/>
    <s v="Feedback Awaited"/>
  </r>
  <r>
    <x v="22"/>
    <d v="2024-02-27T00:00:00"/>
    <s v="Feeders/Transportations"/>
    <s v="Royal Palm &amp; Canal View"/>
    <s v="Feeder"/>
    <n v="0"/>
    <n v="0"/>
    <s v="0"/>
    <s v="0"/>
    <s v="FEEDER ETC WORK - RETAIN BUDGET"/>
    <n v="0"/>
    <n v="0"/>
    <n v="14522680"/>
    <n v="7261340"/>
    <n v="7261340"/>
    <n v="-0.5"/>
    <m/>
    <m/>
    <n v="500"/>
    <n v="0"/>
    <m/>
    <n v="0.5"/>
    <m/>
    <m/>
    <n v="0"/>
    <n v="0"/>
    <d v="2026-03-01T00:00:00"/>
    <s v="None"/>
    <s v="Duration Doesn't Exsists"/>
    <s v="No ETA"/>
    <s v="Yet to Start"/>
    <m/>
    <s v="Timeline not applicable"/>
    <m/>
    <x v="0"/>
    <s v="FEEDER ETC WORK - RETAIN BUDGET"/>
    <m/>
    <m/>
    <m/>
    <m/>
    <m/>
    <s v="I240519"/>
    <s v="Timeline not applicable"/>
  </r>
  <r>
    <x v="22"/>
    <d v="2024-02-27T00:00:00"/>
    <s v="Feeders/Transportations"/>
    <s v="Royal Palm &amp; Canal View"/>
    <s v="Transportation"/>
    <n v="0"/>
    <n v="0"/>
    <s v="0"/>
    <s v="0"/>
    <s v="FEEDER ETC WORK - RETAIN BUDGET"/>
    <n v="0"/>
    <n v="0"/>
    <n v="3675000"/>
    <n v="1837500"/>
    <n v="1837500"/>
    <n v="-0.85"/>
    <m/>
    <m/>
    <n v="0"/>
    <n v="0"/>
    <m/>
    <n v="0.5"/>
    <m/>
    <m/>
    <n v="0"/>
    <n v="0"/>
    <d v="2026-03-01T00:00:00"/>
    <s v="None"/>
    <s v="Duration Doesn't Exsists"/>
    <s v="No ETA"/>
    <s v="Yet to Start"/>
    <m/>
    <s v="Timeline not applicable"/>
    <m/>
    <x v="0"/>
    <s v="FEEDER ETC WORK - RETAIN BUDGET"/>
    <m/>
    <m/>
    <m/>
    <m/>
    <m/>
    <s v="I240519"/>
    <s v="Timeline not applicable"/>
  </r>
  <r>
    <x v="23"/>
    <d v="2024-02-29T00:00:00"/>
    <s v="Abbottabad"/>
    <s v="Abbottabad Ph2"/>
    <s v="Jhangi Qazian"/>
    <n v="420"/>
    <n v="168"/>
    <n v="168"/>
    <n v="420"/>
    <s v="LIVE - 100% Completed"/>
    <n v="1"/>
    <n v="168"/>
    <n v="5907572.54061554"/>
    <n v="886135.88109233102"/>
    <n v="5021436.6595232068"/>
    <n v="-1"/>
    <m/>
    <n v="0.4"/>
    <n v="893.58807534999994"/>
    <n v="7638.8469975999988"/>
    <s v="Hybrid"/>
    <n v="0.15"/>
    <s v="LIVE"/>
    <s v="Arial"/>
    <n v="1"/>
    <n v="1"/>
    <d v="2026-03-01T00:00:00"/>
    <s v="None"/>
    <s v="Duration Doesn't Exsists"/>
    <s v="No ETA"/>
    <s v="Completed"/>
    <m/>
    <s v="Timeline not applicable"/>
    <m/>
    <x v="2"/>
    <s v="LIVE - 100% Completed"/>
    <m/>
    <m/>
    <m/>
    <m/>
    <m/>
    <s v="I240537"/>
    <s v="Timeline not applicable"/>
  </r>
  <r>
    <x v="23"/>
    <d v="2024-02-29T00:00:00"/>
    <s v="Abbottabad"/>
    <s v="Abbottabad Ph2"/>
    <s v="Jhangi Saeedan Extension"/>
    <n v="482"/>
    <n v="192.8"/>
    <n v="192.8"/>
    <n v="482"/>
    <s v="LIVE - 100% Completed"/>
    <n v="1"/>
    <n v="192.8"/>
    <n v="4832000.6495113401"/>
    <n v="724800.09742670099"/>
    <n v="4107200.5520846369"/>
    <n v="0"/>
    <m/>
    <n v="0.4"/>
    <n v="0"/>
    <n v="8027.2315297999994"/>
    <s v="Arial"/>
    <n v="0.15"/>
    <s v="LIVE"/>
    <s v="Arial"/>
    <n v="1"/>
    <n v="1"/>
    <d v="2026-03-01T00:00:00"/>
    <s v="None"/>
    <s v="Duration Doesn't Exsists"/>
    <s v="No ETA"/>
    <s v="Completed"/>
    <m/>
    <s v="Timeline not applicable"/>
    <m/>
    <x v="2"/>
    <s v="LIVE - 100% Completed"/>
    <m/>
    <m/>
    <m/>
    <m/>
    <m/>
    <s v="I240537"/>
    <s v="Timeline not applicable"/>
  </r>
  <r>
    <x v="23"/>
    <d v="2024-02-29T00:00:00"/>
    <s v="Abbottabad"/>
    <s v="Abbottabad Ph2"/>
    <s v="Al Mansoor Town Ext."/>
    <n v="440"/>
    <n v="176"/>
    <n v="176"/>
    <n v="440"/>
    <s v="LIVE - 100% Completed"/>
    <n v="1"/>
    <n v="176"/>
    <n v="3932662.04993875"/>
    <n v="589899.3074908125"/>
    <n v="3342762.7424479374"/>
    <n v="-0.85"/>
    <m/>
    <n v="0.4"/>
    <n v="0"/>
    <n v="6073.9018129999995"/>
    <s v="Arial"/>
    <n v="0.15"/>
    <s v="LIVE"/>
    <s v="Arial"/>
    <n v="1"/>
    <n v="1"/>
    <d v="2026-03-01T00:00:00"/>
    <s v="None"/>
    <s v="Duration Doesn't Exsists"/>
    <s v="No ETA"/>
    <s v="Completed"/>
    <m/>
    <s v="Timeline not applicable"/>
    <m/>
    <x v="2"/>
    <s v="LIVE - 100% Completed"/>
    <m/>
    <m/>
    <m/>
    <m/>
    <m/>
    <s v="I240537"/>
    <s v="Timeline not applicable"/>
  </r>
  <r>
    <x v="23"/>
    <d v="2024-02-29T00:00:00"/>
    <s v="Feeders/Transportations"/>
    <s v="Abbottabad Ph2"/>
    <s v="Feeder"/>
    <n v="0"/>
    <n v="0"/>
    <s v="0"/>
    <s v="0"/>
    <s v="FEEDER ETC WORK - RETAIN BUDGET"/>
    <n v="0"/>
    <n v="0"/>
    <n v="3407850"/>
    <n v="1703925"/>
    <n v="1703925"/>
    <n v="-1"/>
    <m/>
    <m/>
    <n v="1000"/>
    <n v="0"/>
    <m/>
    <n v="0.5"/>
    <m/>
    <m/>
    <n v="0"/>
    <n v="0"/>
    <d v="2026-03-01T00:00:00"/>
    <s v="None"/>
    <s v="Duration Doesn't Exsists"/>
    <s v="No ETA"/>
    <s v="Yet to Start"/>
    <m/>
    <s v="Timeline not applicable"/>
    <m/>
    <x v="0"/>
    <s v="FEEDER ETC WORK - RETAIN BUDGET"/>
    <m/>
    <m/>
    <m/>
    <m/>
    <m/>
    <s v="I240537"/>
    <s v="Timeline not applicable"/>
  </r>
  <r>
    <x v="23"/>
    <d v="2024-02-29T00:00:00"/>
    <s v="Abbottabad"/>
    <s v="Abbottabad Ph2"/>
    <s v="Kaghan Colony Extension"/>
    <n v="302"/>
    <n v="120.80000000000001"/>
    <n v="120.80000000000001"/>
    <n v="302"/>
    <s v="LIVE - 100% Completed"/>
    <n v="1"/>
    <n v="120.80000000000001"/>
    <n v="3140415.3310489301"/>
    <n v="471062.29965733952"/>
    <n v="2669353.0313915871"/>
    <n v="-1"/>
    <m/>
    <n v="0.4"/>
    <n v="0"/>
    <n v="5323.9062856000019"/>
    <s v="Arial"/>
    <n v="0.15"/>
    <s v="LIVE"/>
    <s v="Arial"/>
    <n v="1"/>
    <n v="1"/>
    <d v="2026-03-01T00:00:00"/>
    <s v="None"/>
    <s v="Duration Doesn't Exsists"/>
    <s v="No ETA"/>
    <s v="Completed"/>
    <m/>
    <s v="Timeline not applicable"/>
    <m/>
    <x v="2"/>
    <s v="LIVE - 100% Completed"/>
    <m/>
    <m/>
    <m/>
    <m/>
    <m/>
    <s v="I240537"/>
    <s v="Timeline not applicable"/>
  </r>
  <r>
    <x v="23"/>
    <d v="2024-02-29T00:00:00"/>
    <s v="Abbottabad"/>
    <s v="Abbottabad Ph2"/>
    <s v="Kareenpura Extension"/>
    <n v="182"/>
    <n v="72.8"/>
    <n v="72.8"/>
    <n v="182"/>
    <s v="LIVE - 100% Completed"/>
    <n v="1"/>
    <n v="72.8"/>
    <n v="1595937.84145877"/>
    <n v="239390.6762188155"/>
    <n v="1356547.1652399586"/>
    <n v="0"/>
    <m/>
    <n v="0.4"/>
    <n v="0"/>
    <n v="2324.7166207999994"/>
    <s v="Arial"/>
    <n v="0.15"/>
    <s v="LIVE"/>
    <s v="Arial"/>
    <n v="1"/>
    <n v="1"/>
    <d v="2026-03-01T00:00:00"/>
    <s v="None"/>
    <s v="Duration Doesn't Exsists"/>
    <s v="No ETA"/>
    <s v="Completed"/>
    <m/>
    <s v="Timeline not applicable"/>
    <m/>
    <x v="2"/>
    <s v="LIVE - 100% Completed"/>
    <m/>
    <n v="2"/>
    <m/>
    <m/>
    <m/>
    <s v="I240537"/>
    <s v="Timeline not applicable"/>
  </r>
  <r>
    <x v="23"/>
    <d v="2024-02-29T00:00:00"/>
    <s v="Feeders/Transportations"/>
    <s v="Abbottabad Ph2"/>
    <s v="Transportation"/>
    <n v="0"/>
    <n v="0"/>
    <s v="0"/>
    <s v="0"/>
    <s v="FEEDER ETC WORK - RETAIN BUDGET"/>
    <n v="0"/>
    <n v="0"/>
    <n v="540000"/>
    <n v="270000"/>
    <n v="270000"/>
    <n v="-1"/>
    <m/>
    <m/>
    <n v="0"/>
    <n v="0"/>
    <m/>
    <n v="0.5"/>
    <m/>
    <m/>
    <n v="0"/>
    <n v="0"/>
    <d v="2026-03-01T00:00:00"/>
    <s v="None"/>
    <s v="Duration Doesn't Exsists"/>
    <s v="No ETA"/>
    <s v="Yet to Start"/>
    <m/>
    <s v="Timeline not applicable"/>
    <m/>
    <x v="0"/>
    <s v="FEEDER ETC WORK - RETAIN BUDGET"/>
    <m/>
    <n v="2"/>
    <m/>
    <m/>
    <m/>
    <s v="I240537"/>
    <s v="Timeline not applicable"/>
  </r>
  <r>
    <x v="24"/>
    <d v="2024-02-29T00:00:00"/>
    <s v="Feeders/Transportations"/>
    <s v="Haripur Ph2"/>
    <s v="Feeder"/>
    <n v="0"/>
    <n v="0"/>
    <s v="0"/>
    <s v="0"/>
    <s v="FEEDER ETC WORK - RETAIN BUDGET"/>
    <n v="0"/>
    <n v="0"/>
    <n v="55243020"/>
    <n v="27621510"/>
    <n v="27621510"/>
    <n v="-1"/>
    <m/>
    <m/>
    <n v="16182"/>
    <n v="0"/>
    <m/>
    <n v="0.5"/>
    <m/>
    <m/>
    <n v="0"/>
    <n v="0"/>
    <d v="2026-03-01T00:00:00"/>
    <s v="None"/>
    <s v="Duration Doesn't Exsists"/>
    <s v="No ETA"/>
    <s v="Yet to Start"/>
    <m/>
    <s v="Timeline not applicable"/>
    <m/>
    <x v="0"/>
    <s v="FEEDER ETC WORK - RETAIN BUDGET"/>
    <m/>
    <m/>
    <m/>
    <m/>
    <m/>
    <s v="I240538"/>
    <s v="Timeline not applicable"/>
  </r>
  <r>
    <x v="24"/>
    <d v="2024-02-29T00:00:00"/>
    <s v="Haripur"/>
    <s v="Haripur Ph2"/>
    <s v="TIP Housing"/>
    <n v="1214"/>
    <n v="485.6"/>
    <n v="485.6"/>
    <n v="1214"/>
    <s v="LIVE - 100% Completed"/>
    <n v="1"/>
    <n v="485.6"/>
    <n v="18232668.045000002"/>
    <n v="2734900.2067500004"/>
    <n v="15497767.838250002"/>
    <n v="-1"/>
    <m/>
    <n v="0.4"/>
    <n v="2360.9499999999998"/>
    <n v="12552.374499999996"/>
    <s v="Hybrid"/>
    <n v="0.15"/>
    <s v="LIVE"/>
    <s v="Arial"/>
    <n v="1"/>
    <n v="1"/>
    <d v="2026-03-01T00:00:00"/>
    <s v="None"/>
    <s v="Duration Doesn't Exsists"/>
    <s v="No ETA"/>
    <s v="Completed"/>
    <m/>
    <s v="Timeline not applicable"/>
    <m/>
    <x v="2"/>
    <s v="LIVE - 100% Completed"/>
    <m/>
    <m/>
    <m/>
    <m/>
    <m/>
    <s v="I240538"/>
    <s v="Timeline not applicable"/>
  </r>
  <r>
    <x v="24"/>
    <d v="2024-02-29T00:00:00"/>
    <s v="Haripur"/>
    <s v="Haripur Ph2"/>
    <s v="Main KKH &amp; Lari Adda"/>
    <n v="782"/>
    <n v="312.8"/>
    <n v="312.8"/>
    <n v="782"/>
    <s v="LIVE - 100% Completed"/>
    <n v="1"/>
    <n v="312.8"/>
    <n v="17930917.315000001"/>
    <n v="2689637.5972500001"/>
    <n v="15241279.717749998"/>
    <n v="-1"/>
    <m/>
    <n v="0.4"/>
    <n v="2347.1499999999996"/>
    <n v="8520.5769999999957"/>
    <s v="Hybrid"/>
    <n v="0.15"/>
    <s v="LIVE"/>
    <s v="Hybrid"/>
    <n v="1"/>
    <n v="1"/>
    <d v="2026-03-01T00:00:00"/>
    <s v="None"/>
    <s v="Duration Doesn't Exsists"/>
    <s v="No ETA"/>
    <s v="Completed"/>
    <m/>
    <s v="Timeline not applicable"/>
    <m/>
    <x v="2"/>
    <s v="LIVE - 100% Completed"/>
    <m/>
    <m/>
    <m/>
    <m/>
    <m/>
    <s v="I240538"/>
    <s v="Timeline not applicable"/>
  </r>
  <r>
    <x v="24"/>
    <d v="2024-02-29T00:00:00"/>
    <s v="Haripur"/>
    <s v="Haripur Ph2"/>
    <s v="Darvesh P2"/>
    <n v="684"/>
    <n v="273.60000000000002"/>
    <n v="273.60000000000002"/>
    <n v="684"/>
    <s v="LIVE - 100% Completed"/>
    <n v="1"/>
    <n v="273.60000000000002"/>
    <n v="15400465.449999999"/>
    <n v="2310069.8174999999"/>
    <n v="13090395.6325"/>
    <n v="-0.85000000000000009"/>
    <m/>
    <n v="0.4"/>
    <n v="1968"/>
    <n v="11075.244999999995"/>
    <s v="Hybrid"/>
    <n v="0.15"/>
    <s v="LIVE"/>
    <s v="Hybrid"/>
    <n v="1"/>
    <n v="1"/>
    <d v="2026-03-01T00:00:00"/>
    <s v="None"/>
    <s v="Duration Doesn't Exsists"/>
    <s v="No ETA"/>
    <s v="Completed"/>
    <m/>
    <s v="Timeline not applicable"/>
    <m/>
    <x v="2"/>
    <s v="LIVE - 100% Completed"/>
    <m/>
    <m/>
    <m/>
    <m/>
    <m/>
    <s v="I240538"/>
    <s v="Timeline not applicable"/>
  </r>
  <r>
    <x v="24"/>
    <d v="2024-02-29T00:00:00"/>
    <s v="Haripur"/>
    <s v="Haripur Ph2"/>
    <s v="Kangra Colony P2"/>
    <n v="1168"/>
    <n v="467.20000000000005"/>
    <n v="467.20000000000005"/>
    <n v="1168"/>
    <s v="LIVE - 100% Completed"/>
    <n v="1"/>
    <n v="467.20000000000005"/>
    <n v="13923254.550000001"/>
    <n v="2088488.1825000001"/>
    <n v="11834766.3675"/>
    <n v="-1"/>
    <m/>
    <n v="0.4"/>
    <n v="2165.9"/>
    <n v="10292.737500000001"/>
    <s v="Hybrid"/>
    <n v="0.15"/>
    <s v="LIVE"/>
    <s v="Hybrid"/>
    <n v="1"/>
    <n v="1"/>
    <d v="2026-03-01T00:00:00"/>
    <s v="None"/>
    <s v="Duration Doesn't Exsists"/>
    <s v="No ETA"/>
    <s v="Completed"/>
    <m/>
    <s v="Timeline not applicable"/>
    <m/>
    <x v="2"/>
    <s v="LIVE - 100% Completed"/>
    <m/>
    <m/>
    <m/>
    <m/>
    <m/>
    <s v="I240538"/>
    <s v="Timeline not applicable"/>
  </r>
  <r>
    <x v="24"/>
    <d v="2024-02-29T00:00:00"/>
    <s v="Haripur"/>
    <s v="Haripur Ph2"/>
    <s v="Gulzar Colony &amp; Main Rd"/>
    <n v="424"/>
    <n v="169.60000000000002"/>
    <n v="169.60000000000002"/>
    <n v="424"/>
    <s v="LIVE - 100% Completed"/>
    <n v="1"/>
    <n v="169.60000000000002"/>
    <n v="12900110.767000001"/>
    <n v="1935016.6150500001"/>
    <n v="10965094.15195"/>
    <n v="-1"/>
    <m/>
    <n v="0.4"/>
    <n v="1397.25"/>
    <n v="5771.521999999999"/>
    <s v="Hybrid"/>
    <n v="0.15"/>
    <s v="LIVE"/>
    <s v="Hybrid"/>
    <n v="1"/>
    <n v="1"/>
    <d v="2026-03-01T00:00:00"/>
    <s v="None"/>
    <s v="Duration Doesn't Exsists"/>
    <s v="No ETA"/>
    <s v="Completed"/>
    <m/>
    <s v="Timeline not applicable"/>
    <m/>
    <x v="2"/>
    <s v="LIVE - 100% Completed"/>
    <m/>
    <m/>
    <m/>
    <m/>
    <m/>
    <s v="I240538"/>
    <s v="Timeline not applicable"/>
  </r>
  <r>
    <x v="24"/>
    <d v="2024-02-29T00:00:00"/>
    <s v="Haripur"/>
    <s v="Haripur Ph2"/>
    <s v="Darvesh P1"/>
    <n v="300"/>
    <n v="120"/>
    <n v="120"/>
    <n v="300"/>
    <s v="LIVE - 100% Completed"/>
    <n v="1"/>
    <n v="120"/>
    <n v="12851468.907"/>
    <n v="1927720.3360499998"/>
    <n v="10923748.570950001"/>
    <n v="-1"/>
    <m/>
    <n v="0.4"/>
    <n v="1542.1499999999999"/>
    <n v="3796.6509999999998"/>
    <s v="Hybrid"/>
    <n v="0.15"/>
    <s v="LIVE"/>
    <s v="Hybrid"/>
    <n v="1"/>
    <n v="1"/>
    <d v="2026-03-01T00:00:00"/>
    <s v="None"/>
    <s v="Duration Doesn't Exsists"/>
    <s v="No ETA"/>
    <s v="Completed"/>
    <m/>
    <s v="Timeline not applicable"/>
    <m/>
    <x v="2"/>
    <s v="LIVE - 100% Completed"/>
    <m/>
    <m/>
    <m/>
    <m/>
    <m/>
    <s v="I240538"/>
    <s v="Timeline not applicable"/>
  </r>
  <r>
    <x v="24"/>
    <d v="2024-02-29T00:00:00"/>
    <s v="Haripur"/>
    <s v="Haripur Ph2"/>
    <s v="Kangra Colony P1"/>
    <n v="978"/>
    <n v="391.20000000000005"/>
    <n v="391.20000000000005"/>
    <n v="978"/>
    <s v="LIVE - 100% Completed"/>
    <n v="1"/>
    <n v="391.20000000000005"/>
    <n v="12535901.446"/>
    <n v="1880385.2169000001"/>
    <n v="10655516.2291"/>
    <n v="-0.85"/>
    <m/>
    <n v="0.4"/>
    <n v="1964.6000000000001"/>
    <n v="10278.125"/>
    <s v="Hybrid"/>
    <n v="0.15"/>
    <s v="LIVE"/>
    <s v="Hybrid"/>
    <n v="1"/>
    <n v="1"/>
    <d v="2026-03-01T00:00:00"/>
    <s v="None"/>
    <s v="Duration Doesn't Exsists"/>
    <s v="No ETA"/>
    <s v="Completed"/>
    <m/>
    <s v="Timeline not applicable"/>
    <m/>
    <x v="2"/>
    <s v="LIVE - 100% Completed"/>
    <m/>
    <m/>
    <m/>
    <m/>
    <m/>
    <s v="I240538"/>
    <s v="Timeline not applicable"/>
  </r>
  <r>
    <x v="24"/>
    <d v="2024-02-29T00:00:00"/>
    <s v="Haripur"/>
    <s v="Haripur Ph2"/>
    <s v="T &amp; T Colony"/>
    <n v="726"/>
    <n v="290.40000000000003"/>
    <s v="0"/>
    <s v="0"/>
    <s v="REMOVE BUDGET (P)"/>
    <n v="0"/>
    <n v="290.40000000000003"/>
    <n v="12519929.464528"/>
    <n v="0"/>
    <n v="12519929.464527998"/>
    <n v="-0.5"/>
    <m/>
    <n v="0.4"/>
    <n v="3094.6499999999996"/>
    <n v="12442.013084549999"/>
    <s v="Hybrid"/>
    <m/>
    <s v="NOT LIVE"/>
    <m/>
    <n v="0"/>
    <n v="0"/>
    <d v="2026-03-01T00:00:00"/>
    <s v="None"/>
    <s v="Duration Doesn't Exsists"/>
    <s v="No ETA"/>
    <s v="Yet to Start"/>
    <m/>
    <s v="Timeline not applicable"/>
    <s v="Need to remove from Budget"/>
    <x v="5"/>
    <s v="REMOVE BUDGET (P)"/>
    <m/>
    <m/>
    <m/>
    <n v="0"/>
    <m/>
    <s v="I240538"/>
    <s v="Timeline not applicable"/>
  </r>
  <r>
    <x v="24"/>
    <d v="2024-02-29T00:00:00"/>
    <s v="Haripur"/>
    <s v="Haripur Ph2"/>
    <s v="Noor Colony"/>
    <n v="846"/>
    <n v="338.40000000000003"/>
    <n v="338.40000000000003"/>
    <n v="846"/>
    <s v="LIVE - 100% Completed"/>
    <n v="1"/>
    <n v="338.40000000000003"/>
    <n v="9723833.6989999991"/>
    <n v="1458575.0548499997"/>
    <n v="8265258.644150001"/>
    <n v="-1"/>
    <m/>
    <n v="0.4"/>
    <n v="1259.25"/>
    <n v="10993.581"/>
    <s v="Hybrid"/>
    <n v="0.15"/>
    <s v="LIVE"/>
    <s v="Arial"/>
    <n v="1"/>
    <n v="1"/>
    <d v="2026-03-01T00:00:00"/>
    <s v="None"/>
    <s v="Duration Doesn't Exsists"/>
    <s v="No ETA"/>
    <s v="Completed"/>
    <m/>
    <s v="Timeline not applicable"/>
    <m/>
    <x v="2"/>
    <s v="LIVE - 100% Completed"/>
    <m/>
    <m/>
    <m/>
    <m/>
    <m/>
    <s v="I240538"/>
    <s v="Timeline not applicable"/>
  </r>
  <r>
    <x v="24"/>
    <d v="2024-02-29T00:00:00"/>
    <s v="Haripur"/>
    <s v="Haripur Ph2"/>
    <s v="Pak China Phosphate Colony"/>
    <n v="200"/>
    <n v="80"/>
    <s v="0"/>
    <s v="0"/>
    <s v="NOT LIVE - RETAIN BUDGET"/>
    <n v="0"/>
    <n v="80"/>
    <n v="6032088.9800000004"/>
    <n v="6032088.9800000004"/>
    <n v="0"/>
    <n v="-0.5"/>
    <m/>
    <n v="0.4"/>
    <n v="1666.8"/>
    <n v="3713.2905000000005"/>
    <s v="Hybrid"/>
    <n v="0"/>
    <s v="NOT LIVE"/>
    <m/>
    <n v="0"/>
    <n v="0"/>
    <d v="2026-03-01T00:00:00"/>
    <n v="92"/>
    <n v="93"/>
    <n v="55"/>
    <s v="Yet to Start"/>
    <n v="46174"/>
    <s v="Jun-2026"/>
    <s v="retain"/>
    <x v="1"/>
    <s v="NOT LIVE - RETAIN BUDGET"/>
    <n v="1"/>
    <m/>
    <m/>
    <m/>
    <m/>
    <s v="I240538"/>
    <d v="2026-06-01T00:00:00"/>
  </r>
  <r>
    <x v="24"/>
    <d v="2024-02-29T00:00:00"/>
    <s v="Haripur"/>
    <s v="Haripur Ph2"/>
    <s v="Roshanabad"/>
    <n v="208"/>
    <n v="83.2"/>
    <n v="83.2"/>
    <n v="208"/>
    <s v="LIVE - 100% Completed"/>
    <n v="1"/>
    <n v="83.2"/>
    <n v="5488594.8600000003"/>
    <n v="823289.22900000005"/>
    <n v="4665305.6310000001"/>
    <n v="-1"/>
    <m/>
    <n v="0.4"/>
    <n v="1695.1"/>
    <n v="3171.4834999999998"/>
    <s v="Hybrid"/>
    <n v="0.15"/>
    <s v="LIVE"/>
    <s v="Arial"/>
    <n v="1"/>
    <n v="1"/>
    <d v="2026-03-01T00:00:00"/>
    <s v="None"/>
    <s v="Duration Doesn't Exsists"/>
    <s v="No ETA"/>
    <s v="Completed"/>
    <m/>
    <s v="Timeline not applicable"/>
    <m/>
    <x v="2"/>
    <s v="LIVE - 100% Completed"/>
    <m/>
    <m/>
    <m/>
    <m/>
    <m/>
    <s v="I240538"/>
    <s v="Timeline not applicable"/>
  </r>
  <r>
    <x v="24"/>
    <d v="2024-02-29T00:00:00"/>
    <s v="Haripur"/>
    <s v="Haripur Ph2"/>
    <s v="Model Town"/>
    <n v="398"/>
    <n v="159.20000000000002"/>
    <n v="159.20000000000002"/>
    <n v="398"/>
    <s v="LIVE - 100% Completed"/>
    <n v="1"/>
    <n v="159.20000000000002"/>
    <n v="5188072.176"/>
    <n v="778210.82640000002"/>
    <n v="4409861.3495999994"/>
    <n v="-0.5"/>
    <m/>
    <n v="0.4"/>
    <n v="1021.1999999999999"/>
    <n v="5137.6979999999994"/>
    <s v="Hybrid"/>
    <n v="0.15"/>
    <s v="LIVE"/>
    <s v="Hybrid"/>
    <n v="1"/>
    <n v="1"/>
    <d v="2026-03-01T00:00:00"/>
    <s v="None"/>
    <s v="Duration Doesn't Exsists"/>
    <s v="No ETA"/>
    <s v="Completed"/>
    <m/>
    <s v="Timeline not applicable"/>
    <m/>
    <x v="2"/>
    <s v="LIVE - 100% Completed"/>
    <m/>
    <m/>
    <m/>
    <m/>
    <m/>
    <s v="I240538"/>
    <s v="Timeline not applicable"/>
  </r>
  <r>
    <x v="24"/>
    <d v="2024-02-29T00:00:00"/>
    <s v="Feeders/Transportations"/>
    <s v="Haripur Ph2"/>
    <s v="Transportation"/>
    <n v="0"/>
    <n v="0"/>
    <s v="0"/>
    <s v="0"/>
    <s v="FEEDER ETC WORK - RETAIN BUDGET"/>
    <n v="0"/>
    <n v="0"/>
    <n v="3960000"/>
    <n v="1980000"/>
    <n v="1980000"/>
    <n v="-0.5"/>
    <m/>
    <m/>
    <n v="0"/>
    <n v="0"/>
    <m/>
    <n v="0.5"/>
    <m/>
    <m/>
    <n v="0"/>
    <n v="0"/>
    <d v="2026-03-01T00:00:00"/>
    <s v="None"/>
    <s v="Duration Doesn't Exsists"/>
    <s v="No ETA"/>
    <s v="Yet to Start"/>
    <m/>
    <s v="Timeline not applicable"/>
    <m/>
    <x v="0"/>
    <s v="FEEDER ETC WORK - RETAIN BUDGET"/>
    <m/>
    <m/>
    <m/>
    <m/>
    <m/>
    <s v="I240538"/>
    <s v="Timeline not applicable"/>
  </r>
  <r>
    <x v="24"/>
    <d v="2024-02-29T00:00:00"/>
    <s v="Feeders/Transportations"/>
    <s v="Haripur Ph2"/>
    <s v="Main CO ODF Rack"/>
    <n v="0"/>
    <n v="0"/>
    <s v="0"/>
    <s v="0"/>
    <s v="FEEDER ETC WORK - RETAIN BUDGET"/>
    <n v="0"/>
    <n v="0"/>
    <n v="550000"/>
    <n v="275000"/>
    <n v="275000"/>
    <n v="-0.5"/>
    <m/>
    <m/>
    <n v="0"/>
    <n v="0"/>
    <m/>
    <n v="0.5"/>
    <m/>
    <m/>
    <n v="0"/>
    <n v="0"/>
    <d v="2026-03-01T00:00:00"/>
    <s v="None"/>
    <s v="Duration Doesn't Exsists"/>
    <s v="No ETA"/>
    <s v="Yet to Start"/>
    <m/>
    <s v="Timeline not applicable"/>
    <m/>
    <x v="0"/>
    <s v="FEEDER ETC WORK - RETAIN BUDGET"/>
    <m/>
    <m/>
    <m/>
    <m/>
    <m/>
    <s v="I240538"/>
    <s v="Timeline not applicable"/>
  </r>
  <r>
    <x v="25"/>
    <d v="2024-02-28T00:00:00"/>
    <s v="Swat"/>
    <s v="Swat Ph2"/>
    <s v="Main Bazar Mingora"/>
    <n v="3102"/>
    <n v="1240.8000000000002"/>
    <n v="1240.8000000000002"/>
    <n v="3102"/>
    <s v="LIVE - 100% Completed"/>
    <n v="1"/>
    <n v="1240.8000000000002"/>
    <n v="42224419.966165401"/>
    <n v="6333662.9949248098"/>
    <n v="35890756.971240573"/>
    <n v="-0.5"/>
    <m/>
    <n v="0.4"/>
    <n v="3197.09662415"/>
    <n v="30029.481351549995"/>
    <s v="Hybrid"/>
    <n v="0.15"/>
    <s v="LIVE"/>
    <s v="Hybrid"/>
    <n v="1"/>
    <n v="1"/>
    <d v="2026-03-01T00:00:00"/>
    <s v="None"/>
    <s v="Duration Doesn't Exsists"/>
    <s v="No ETA"/>
    <s v="Completed"/>
    <m/>
    <s v="Timeline not applicable"/>
    <m/>
    <x v="2"/>
    <s v="LIVE - 100% Completed"/>
    <m/>
    <m/>
    <m/>
    <m/>
    <m/>
    <s v="I240539"/>
    <s v="Timeline not applicable"/>
  </r>
  <r>
    <x v="25"/>
    <d v="2024-02-28T00:00:00"/>
    <s v="Swat"/>
    <s v="Swat Ph2"/>
    <s v="Landikas_Rang Mohalla"/>
    <n v="3236"/>
    <n v="1294.4000000000001"/>
    <n v="1294.4000000000001"/>
    <n v="3236"/>
    <s v="LIVE - 100% Completed"/>
    <n v="1"/>
    <n v="1294.4000000000001"/>
    <n v="29993500.732344698"/>
    <n v="4499025.1098517049"/>
    <n v="25494475.622492958"/>
    <n v="-1"/>
    <m/>
    <n v="0.4"/>
    <n v="2335.2244238681496"/>
    <n v="33607.923611635219"/>
    <s v="Hybrid"/>
    <n v="0.15"/>
    <s v="LIVE"/>
    <s v="Hybrid"/>
    <n v="1"/>
    <n v="1"/>
    <d v="2026-03-01T00:00:00"/>
    <s v="None"/>
    <s v="Duration Doesn't Exsists"/>
    <s v="No ETA"/>
    <s v="Completed"/>
    <m/>
    <s v="Timeline not applicable"/>
    <m/>
    <x v="2"/>
    <s v="LIVE - 100% Completed"/>
    <m/>
    <m/>
    <m/>
    <m/>
    <m/>
    <s v="I240539"/>
    <s v="Timeline not applicable"/>
  </r>
  <r>
    <x v="25"/>
    <d v="2024-02-28T00:00:00"/>
    <s v="Feeders/Transportations"/>
    <s v="Swat Ph2"/>
    <s v="Feeder"/>
    <n v="0"/>
    <n v="0"/>
    <s v="0"/>
    <s v="0"/>
    <s v="FEEDER ETC WORK - RETAIN BUDGET"/>
    <n v="0"/>
    <n v="0"/>
    <n v="27545740"/>
    <n v="13772870"/>
    <n v="13772870"/>
    <n v="-1"/>
    <m/>
    <m/>
    <n v="10765.2"/>
    <n v="0"/>
    <m/>
    <n v="0.5"/>
    <m/>
    <m/>
    <n v="0"/>
    <n v="0"/>
    <d v="2026-03-01T00:00:00"/>
    <s v="None"/>
    <s v="Duration Doesn't Exsists"/>
    <s v="No ETA"/>
    <s v="Yet to Start"/>
    <m/>
    <s v="Timeline not applicable"/>
    <m/>
    <x v="0"/>
    <s v="FEEDER ETC WORK - RETAIN BUDGET"/>
    <m/>
    <m/>
    <m/>
    <m/>
    <m/>
    <s v="I240539"/>
    <s v="Timeline not applicable"/>
  </r>
  <r>
    <x v="25"/>
    <d v="2024-02-28T00:00:00"/>
    <s v="Swat"/>
    <s v="Swat Ph2"/>
    <s v="Rahimabad_Qambar"/>
    <n v="1758"/>
    <n v="703.2"/>
    <n v="703.2"/>
    <n v="1758"/>
    <s v="LIVE - 100% Completed"/>
    <n v="1"/>
    <n v="703.2"/>
    <n v="27428030.208381101"/>
    <n v="4114204.5312571651"/>
    <n v="23313825.677123956"/>
    <n v="-1"/>
    <m/>
    <n v="0.4"/>
    <n v="3237.3032990499996"/>
    <n v="28873.26602264999"/>
    <s v="Hybrid"/>
    <n v="0.15"/>
    <s v="LIVE"/>
    <s v="Hybrid"/>
    <n v="1"/>
    <n v="1"/>
    <d v="2026-03-01T00:00:00"/>
    <s v="None"/>
    <s v="Duration Doesn't Exsists"/>
    <s v="No ETA"/>
    <s v="Completed"/>
    <m/>
    <s v="Timeline not applicable"/>
    <m/>
    <x v="2"/>
    <s v="LIVE - 100% Completed"/>
    <m/>
    <m/>
    <m/>
    <m/>
    <m/>
    <s v="I240539"/>
    <s v="Timeline not applicable"/>
  </r>
  <r>
    <x v="25"/>
    <d v="2024-02-28T00:00:00"/>
    <s v="Swat"/>
    <s v="Swat Ph2"/>
    <s v="Aman kot"/>
    <n v="2538"/>
    <n v="1015.2"/>
    <s v="0"/>
    <s v="0"/>
    <s v="NOT LIVE - RETAIN BUDGET"/>
    <n v="0.8"/>
    <n v="812.16000000000008"/>
    <n v="24196911.605381899"/>
    <n v="7743011.7137222067"/>
    <n v="16453899.891659698"/>
    <n v="-0.85"/>
    <m/>
    <n v="0.4"/>
    <n v="1710.9265013941379"/>
    <n v="28333.389800749035"/>
    <s v="Hybrid"/>
    <n v="0.8"/>
    <s v="NOT LIVE"/>
    <m/>
    <n v="0.8"/>
    <n v="0.8"/>
    <d v="2026-03-01T00:00:00"/>
    <n v="122"/>
    <n v="123"/>
    <n v="85"/>
    <s v="In Progress"/>
    <s v="3 Months"/>
    <s v="Jul-2026"/>
    <s v="Civil Work Completion"/>
    <x v="4"/>
    <s v="NOT LIVE - RETAIN BUDGET"/>
    <n v="1"/>
    <m/>
    <m/>
    <m/>
    <m/>
    <s v="I240539"/>
    <d v="2026-07-01T00:00:00"/>
  </r>
  <r>
    <x v="25"/>
    <d v="2024-02-28T00:00:00"/>
    <s v="Swat"/>
    <s v="Swat Ph2"/>
    <s v="River Area_Hayatabad"/>
    <n v="1394"/>
    <n v="557.6"/>
    <n v="557.6"/>
    <n v="1394"/>
    <s v="LIVE - 100% Completed"/>
    <n v="1"/>
    <n v="557.6"/>
    <n v="18563418.539576899"/>
    <n v="2784512.780936535"/>
    <n v="15778905.758640386"/>
    <n v="-0.85"/>
    <m/>
    <n v="0.4"/>
    <n v="1500.1389493842366"/>
    <n v="16850.138574667588"/>
    <s v="Hybrid"/>
    <n v="0.15"/>
    <s v="LIVE"/>
    <s v="Hybrid"/>
    <n v="1"/>
    <n v="1"/>
    <d v="2026-03-01T00:00:00"/>
    <s v="None"/>
    <s v="Duration Doesn't Exsists"/>
    <s v="No ETA"/>
    <s v="Completed"/>
    <m/>
    <s v="Timeline not applicable"/>
    <m/>
    <x v="2"/>
    <s v="LIVE - 100% Completed"/>
    <m/>
    <m/>
    <m/>
    <m/>
    <m/>
    <s v="I240539"/>
    <s v="Timeline not applicable"/>
  </r>
  <r>
    <x v="25"/>
    <d v="2024-02-28T00:00:00"/>
    <s v="Swat"/>
    <s v="Swat Ph2"/>
    <s v="Kanju Road P02"/>
    <n v="1222"/>
    <n v="488.8"/>
    <n v="488.8"/>
    <n v="1222"/>
    <s v="LIVE - 100% Completed"/>
    <n v="1"/>
    <n v="488.8"/>
    <n v="16687554.8310428"/>
    <n v="2503133.2246564198"/>
    <n v="14184421.606386341"/>
    <n v="-1"/>
    <m/>
    <n v="0.4"/>
    <n v="0"/>
    <n v="31970.782562000029"/>
    <s v="Arial"/>
    <n v="0.15"/>
    <s v="LIVE"/>
    <s v="Arial"/>
    <n v="1"/>
    <n v="1"/>
    <d v="2026-03-01T00:00:00"/>
    <s v="None"/>
    <s v="Duration Doesn't Exsists"/>
    <s v="No ETA"/>
    <s v="Completed"/>
    <m/>
    <s v="Timeline not applicable"/>
    <m/>
    <x v="2"/>
    <s v="LIVE - 100% Completed"/>
    <m/>
    <m/>
    <m/>
    <m/>
    <m/>
    <s v="I240539"/>
    <s v="Timeline not applicable"/>
  </r>
  <r>
    <x v="25"/>
    <d v="2024-02-28T00:00:00"/>
    <s v="Swat"/>
    <s v="Swat Ph2"/>
    <s v="Saidu Sharif P2"/>
    <n v="818"/>
    <n v="327.20000000000005"/>
    <n v="327.20000000000005"/>
    <n v="818"/>
    <s v="LIVE - 100% Completed"/>
    <n v="1"/>
    <n v="327.20000000000005"/>
    <n v="16505535.058607999"/>
    <n v="2475830.2587911999"/>
    <n v="14029704.799816798"/>
    <n v="-1"/>
    <m/>
    <n v="0.4"/>
    <n v="3414.35"/>
    <n v="12030.430860049999"/>
    <s v="Hybrid"/>
    <n v="0.15"/>
    <s v="LIVE"/>
    <s v="Hybrid"/>
    <n v="1"/>
    <n v="1"/>
    <d v="2026-03-01T00:00:00"/>
    <s v="None"/>
    <s v="Duration Doesn't Exsists"/>
    <s v="No ETA"/>
    <s v="Completed"/>
    <m/>
    <s v="Timeline not applicable"/>
    <m/>
    <x v="2"/>
    <s v="LIVE - 100% Completed"/>
    <m/>
    <m/>
    <m/>
    <m/>
    <m/>
    <s v="I240539"/>
    <s v="Timeline not applicable"/>
  </r>
  <r>
    <x v="25"/>
    <d v="2024-02-28T00:00:00"/>
    <s v="Swat"/>
    <s v="Swat Ph2"/>
    <s v="Kanju Road P01"/>
    <n v="758"/>
    <n v="303.2"/>
    <n v="303.2"/>
    <n v="758"/>
    <s v="LIVE - 100% Completed"/>
    <n v="1"/>
    <n v="303.2"/>
    <n v="14014522.148963001"/>
    <n v="2102178.3223444498"/>
    <n v="11912343.826618548"/>
    <n v="-0.85"/>
    <m/>
    <n v="0.4"/>
    <n v="0"/>
    <n v="28086.532778699991"/>
    <s v="Arial"/>
    <n v="0.15"/>
    <s v="LIVE"/>
    <s v="Arial"/>
    <n v="1"/>
    <n v="1"/>
    <d v="2026-03-01T00:00:00"/>
    <s v="None"/>
    <s v="Duration Doesn't Exsists"/>
    <s v="No ETA"/>
    <s v="Completed"/>
    <m/>
    <s v="Timeline not applicable"/>
    <m/>
    <x v="2"/>
    <s v="LIVE - 100% Completed"/>
    <m/>
    <m/>
    <m/>
    <m/>
    <m/>
    <s v="I240539"/>
    <s v="Timeline not applicable"/>
  </r>
  <r>
    <x v="25"/>
    <d v="2024-02-28T00:00:00"/>
    <s v="Swat"/>
    <s v="Swat Ph2"/>
    <s v="Saidu Sharif P1"/>
    <n v="568"/>
    <n v="227.20000000000002"/>
    <n v="227.20000000000002"/>
    <n v="568"/>
    <s v="LIVE - 100% Completed"/>
    <n v="1"/>
    <n v="227.20000000000002"/>
    <n v="13559138.720832"/>
    <n v="2033870.8081247997"/>
    <n v="11525267.9127072"/>
    <n v="-1"/>
    <m/>
    <n v="0.4"/>
    <n v="3152.1499999999996"/>
    <n v="10784.972473949998"/>
    <s v="Hybrid"/>
    <n v="0.15"/>
    <s v="LIVE"/>
    <s v="Hybrid"/>
    <n v="1"/>
    <n v="1"/>
    <d v="2026-03-01T00:00:00"/>
    <s v="None"/>
    <s v="Duration Doesn't Exsists"/>
    <s v="No ETA"/>
    <s v="Completed"/>
    <m/>
    <s v="Timeline not applicable"/>
    <m/>
    <x v="2"/>
    <s v="LIVE - 100% Completed"/>
    <m/>
    <m/>
    <m/>
    <m/>
    <m/>
    <s v="I240539"/>
    <s v="Timeline not applicable"/>
  </r>
  <r>
    <x v="25"/>
    <d v="2024-02-28T00:00:00"/>
    <s v="Swat"/>
    <s v="Swat Ph2"/>
    <s v="Gul Kada"/>
    <n v="816"/>
    <n v="326.40000000000003"/>
    <n v="261.12000000000006"/>
    <n v="816"/>
    <s v="LIVE - 80% Completed"/>
    <n v="0.8"/>
    <n v="261.12000000000006"/>
    <n v="12199624.626496"/>
    <n v="3903879.8804787192"/>
    <n v="8295744.746017281"/>
    <n v="-1"/>
    <m/>
    <n v="0.4"/>
    <n v="1936.6"/>
    <n v="11379.3336031"/>
    <s v="Hybrid"/>
    <m/>
    <s v="LIVE"/>
    <s v="Arial"/>
    <n v="0.8"/>
    <n v="0.8"/>
    <d v="2026-03-01T00:00:00"/>
    <n v="61"/>
    <n v="62"/>
    <n v="24"/>
    <s v="In Progress"/>
    <s v="2 Months"/>
    <s v="May-2026"/>
    <s v="Civil work is on going"/>
    <x v="2"/>
    <s v="LIVE - 80% Completed"/>
    <n v="1"/>
    <s v="Add 9 count"/>
    <m/>
    <m/>
    <m/>
    <s v="I240539"/>
    <d v="2026-05-01T00:00:00"/>
  </r>
  <r>
    <x v="25"/>
    <d v="2024-02-28T00:00:00"/>
    <s v="Swat"/>
    <s v="Swat Ph2"/>
    <s v="Khwaja abad"/>
    <n v="860"/>
    <n v="344"/>
    <n v="275.2"/>
    <n v="860"/>
    <s v="LIVE - 80% Completed"/>
    <n v="0.8"/>
    <n v="275.2"/>
    <n v="11648788.203880001"/>
    <n v="3727612.2252415996"/>
    <n v="0"/>
    <n v="-0.5"/>
    <m/>
    <n v="0.4"/>
    <n v="1682.4499999999998"/>
    <n v="13027.344242999996"/>
    <s v="Hybrid"/>
    <m/>
    <s v="LIVE"/>
    <s v="Arial"/>
    <n v="0.8"/>
    <n v="0.8"/>
    <d v="2026-03-01T00:00:00"/>
    <n v="92"/>
    <n v="93"/>
    <n v="55"/>
    <s v="In Progress"/>
    <n v="46174"/>
    <s v="Jun-2026"/>
    <m/>
    <x v="2"/>
    <s v="LIVE - 80% Completed"/>
    <n v="2"/>
    <s v="Add 9 count"/>
    <m/>
    <m/>
    <m/>
    <s v="I240539"/>
    <d v="2026-06-01T00:00:00"/>
  </r>
  <r>
    <x v="25"/>
    <d v="2024-02-28T00:00:00"/>
    <s v="Swat"/>
    <s v="Swat Ph2"/>
    <s v="Makan Bagh"/>
    <n v="522"/>
    <n v="208.8"/>
    <n v="208.8"/>
    <n v="522"/>
    <s v="LIVE - 100% Completed"/>
    <n v="1"/>
    <n v="208.8"/>
    <n v="6734786.6543579996"/>
    <n v="1010217.9981536999"/>
    <n v="5724568.6562043"/>
    <n v="-0.85"/>
    <m/>
    <n v="0.4"/>
    <n v="527.84999999999991"/>
    <n v="3691.9683703500004"/>
    <s v="Hybrid"/>
    <n v="0.15"/>
    <s v="LIVE"/>
    <s v="Hybrid"/>
    <n v="1"/>
    <n v="1"/>
    <d v="2026-03-01T00:00:00"/>
    <s v="None"/>
    <s v="Duration Doesn't Exsists"/>
    <s v="No ETA"/>
    <s v="Completed"/>
    <m/>
    <s v="Timeline not applicable"/>
    <m/>
    <x v="2"/>
    <s v="LIVE - 100% Completed"/>
    <m/>
    <m/>
    <m/>
    <m/>
    <m/>
    <s v="I240539"/>
    <s v="Timeline not applicable"/>
  </r>
  <r>
    <x v="25"/>
    <d v="2024-02-28T00:00:00"/>
    <s v="Feeders/Transportations"/>
    <s v="Swat Ph2"/>
    <s v="Transportation"/>
    <n v="0"/>
    <n v="0"/>
    <s v="0"/>
    <s v="0"/>
    <s v="FEEDER ETC WORK - RETAIN BUDGET"/>
    <n v="0"/>
    <n v="0"/>
    <n v="810000"/>
    <n v="405000"/>
    <n v="405000"/>
    <n v="-1"/>
    <m/>
    <m/>
    <n v="0"/>
    <n v="0"/>
    <m/>
    <n v="0.5"/>
    <m/>
    <m/>
    <n v="0"/>
    <n v="0"/>
    <d v="2026-03-01T00:00:00"/>
    <s v="None"/>
    <s v="Duration Doesn't Exsists"/>
    <s v="No ETA"/>
    <s v="Yet to Start"/>
    <m/>
    <s v="Timeline not applicable"/>
    <m/>
    <x v="0"/>
    <s v="FEEDER ETC WORK - RETAIN BUDGET"/>
    <m/>
    <m/>
    <m/>
    <m/>
    <m/>
    <s v="I240539"/>
    <s v="Timeline not applicable"/>
  </r>
  <r>
    <x v="25"/>
    <d v="2024-02-28T00:00:00"/>
    <s v="Feeders/Transportations"/>
    <s v="Swat Ph2"/>
    <s v="Main CO ODF Rack"/>
    <n v="0"/>
    <n v="0"/>
    <s v="0"/>
    <s v="0"/>
    <s v="FEEDER ETC WORK - RETAIN BUDGET"/>
    <n v="0"/>
    <n v="0"/>
    <n v="550000"/>
    <n v="275000"/>
    <n v="275000"/>
    <n v="-1"/>
    <m/>
    <m/>
    <n v="0"/>
    <n v="0"/>
    <m/>
    <n v="0.5"/>
    <m/>
    <m/>
    <n v="0"/>
    <n v="0"/>
    <d v="2026-03-01T00:00:00"/>
    <s v="None"/>
    <s v="Duration Doesn't Exsists"/>
    <s v="No ETA"/>
    <s v="Yet to Start"/>
    <m/>
    <s v="Timeline not applicable"/>
    <m/>
    <x v="0"/>
    <s v="FEEDER ETC WORK - RETAIN BUDGET"/>
    <m/>
    <m/>
    <m/>
    <m/>
    <m/>
    <s v="I240539"/>
    <s v="Timeline not applicable"/>
  </r>
  <r>
    <x v="26"/>
    <d v="2024-02-28T00:00:00"/>
    <s v="Feeders/Transportations"/>
    <s v="Mardan Ph2"/>
    <s v="Feeder"/>
    <n v="0"/>
    <n v="0"/>
    <s v="0"/>
    <s v="0"/>
    <s v="FEEDER ETC WORK - RETAIN BUDGET"/>
    <n v="0"/>
    <n v="0"/>
    <n v="34252320"/>
    <n v="17126160"/>
    <n v="17126160"/>
    <n v="-0.85000000000000009"/>
    <m/>
    <m/>
    <n v="8000"/>
    <m/>
    <m/>
    <n v="0.5"/>
    <m/>
    <m/>
    <n v="0"/>
    <n v="0"/>
    <d v="2026-03-01T00:00:00"/>
    <s v="None"/>
    <s v="Duration Doesn't Exsists"/>
    <s v="No ETA"/>
    <s v="Yet to Start"/>
    <m/>
    <s v="Timeline not applicable"/>
    <m/>
    <x v="0"/>
    <s v="FEEDER ETC WORK - RETAIN BUDGET"/>
    <m/>
    <m/>
    <m/>
    <m/>
    <m/>
    <s v="I240540"/>
    <s v="Timeline not applicable"/>
  </r>
  <r>
    <x v="26"/>
    <d v="2024-02-28T00:00:00"/>
    <s v="Mardan"/>
    <s v="Mardan Ph2"/>
    <s v="Muslimabad"/>
    <n v="2262"/>
    <n v="904.80000000000007"/>
    <n v="904.80000000000007"/>
    <n v="2262"/>
    <s v="LIVE - 100% Completed"/>
    <n v="1"/>
    <n v="904.80000000000007"/>
    <n v="18305168.787799999"/>
    <n v="2745775.3181699999"/>
    <n v="15559393.469630003"/>
    <n v="-0.5"/>
    <m/>
    <n v="0.4"/>
    <n v="0"/>
    <n v="35500.973698750015"/>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Green Acres P1"/>
    <n v="966"/>
    <n v="386.40000000000003"/>
    <n v="386.40000000000003"/>
    <n v="966"/>
    <s v="LIVE - 100% Completed"/>
    <n v="1"/>
    <n v="386.40000000000003"/>
    <n v="15982780.272"/>
    <n v="2397417.0408000001"/>
    <n v="13585363.2312"/>
    <n v="-1"/>
    <m/>
    <n v="0.4"/>
    <n v="2647.2999999999997"/>
    <n v="12821.97"/>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Cantt"/>
    <n v="314"/>
    <n v="125.60000000000001"/>
    <n v="125.60000000000001"/>
    <n v="314"/>
    <s v="LIVE - 100% Completed"/>
    <n v="1"/>
    <n v="125.60000000000001"/>
    <n v="15812329.1932"/>
    <n v="2371849.37898"/>
    <n v="13440479.81422"/>
    <n v="-0.85"/>
    <m/>
    <n v="0.4"/>
    <n v="3882.3999999999996"/>
    <n v="11532.438082500003"/>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Guli Bagh"/>
    <n v="1122"/>
    <n v="448.8"/>
    <n v="448.8"/>
    <n v="1122"/>
    <s v="LIVE - 100% Completed"/>
    <n v="1"/>
    <n v="448.8"/>
    <n v="11284382.98748"/>
    <n v="1692657.4481219999"/>
    <n v="9591725.5393580012"/>
    <n v="-1"/>
    <m/>
    <n v="0.4"/>
    <n v="898"/>
    <n v="14794.306171750004"/>
    <s v="Arial"/>
    <n v="0.15"/>
    <s v="LIVE"/>
    <s v="Hybrid"/>
    <n v="1"/>
    <n v="1"/>
    <d v="2026-03-01T00:00:00"/>
    <s v="None"/>
    <s v="Duration Doesn't Exsists"/>
    <s v="No ETA"/>
    <s v="Completed"/>
    <m/>
    <s v="Timeline not applicable"/>
    <m/>
    <x v="2"/>
    <s v="LIVE - 100% Completed"/>
    <m/>
    <m/>
    <m/>
    <m/>
    <m/>
    <s v="I240540"/>
    <s v="Timeline not applicable"/>
  </r>
  <r>
    <x v="26"/>
    <d v="2024-02-28T00:00:00"/>
    <s v="Mardan"/>
    <s v="Mardan Ph2"/>
    <s v="Gaju_Khaksar_Shams Gunj"/>
    <n v="1262"/>
    <n v="504.8"/>
    <n v="504.8"/>
    <n v="1262"/>
    <s v="LIVE - 100% Completed"/>
    <n v="1"/>
    <n v="504.8"/>
    <n v="10306434.783399999"/>
    <n v="1545965.2175099999"/>
    <n v="8760469.5658899993"/>
    <n v="-0.85"/>
    <m/>
    <n v="0.4"/>
    <n v="0"/>
    <n v="21762.66742125"/>
    <s v="Arial"/>
    <n v="0.15"/>
    <s v="LIVE"/>
    <s v="Hybrid"/>
    <n v="1"/>
    <n v="1"/>
    <d v="2026-03-01T00:00:00"/>
    <s v="None"/>
    <s v="Duration Doesn't Exsists"/>
    <s v="No ETA"/>
    <s v="Completed"/>
    <m/>
    <s v="Timeline not applicable"/>
    <m/>
    <x v="2"/>
    <s v="LIVE - 100% Completed"/>
    <m/>
    <m/>
    <m/>
    <m/>
    <m/>
    <s v="I240540"/>
    <s v="Timeline not applicable"/>
  </r>
  <r>
    <x v="26"/>
    <d v="2024-02-28T00:00:00"/>
    <s v="Mardan"/>
    <s v="Mardan Ph2"/>
    <s v="Daman &amp; Kilo Town"/>
    <n v="612"/>
    <n v="244.8"/>
    <n v="244.8"/>
    <n v="612"/>
    <s v="LIVE - 100% Completed"/>
    <n v="1"/>
    <n v="244.8"/>
    <n v="9579973.2949999999"/>
    <n v="1436995.99425"/>
    <n v="8142977.3007499985"/>
    <n v="-0.5"/>
    <m/>
    <n v="0.4"/>
    <n v="0"/>
    <n v="18667.154999999984"/>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Bari Chum"/>
    <n v="1134"/>
    <n v="453.6"/>
    <n v="453.6"/>
    <n v="1134"/>
    <s v="LIVE - 100% Completed"/>
    <n v="1"/>
    <n v="453.6"/>
    <n v="8863381.6013333295"/>
    <n v="1329507.2401999994"/>
    <n v="7533874.3611333314"/>
    <n v="-0.5"/>
    <m/>
    <n v="0.4"/>
    <n v="749.33333333333337"/>
    <n v="12524.392299999996"/>
    <s v="Arial"/>
    <n v="0.15"/>
    <s v="LIVE"/>
    <s v="Hybrid"/>
    <n v="1"/>
    <n v="1"/>
    <d v="2026-03-01T00:00:00"/>
    <s v="None"/>
    <s v="Duration Doesn't Exsists"/>
    <s v="No ETA"/>
    <s v="Completed"/>
    <m/>
    <s v="Timeline not applicable"/>
    <m/>
    <x v="2"/>
    <s v="LIVE - 100% Completed"/>
    <m/>
    <m/>
    <m/>
    <m/>
    <m/>
    <s v="I240540"/>
    <s v="Timeline not applicable"/>
  </r>
  <r>
    <x v="26"/>
    <d v="2024-02-28T00:00:00"/>
    <s v="Mardan"/>
    <s v="Mardan Ph2"/>
    <s v="Green Acres P2"/>
    <n v="500"/>
    <n v="200"/>
    <n v="200"/>
    <n v="500"/>
    <s v="LIVE - 100% Completed"/>
    <n v="1"/>
    <n v="200"/>
    <n v="8013488.5999999996"/>
    <n v="1202023.2899999998"/>
    <n v="6811465.3100000005"/>
    <n v="-0.85"/>
    <m/>
    <n v="0.4"/>
    <n v="1352.3999999999999"/>
    <n v="6213.5250000000005"/>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Katcheri Road"/>
    <n v="444"/>
    <n v="177.60000000000002"/>
    <n v="177.60000000000002"/>
    <n v="444"/>
    <s v="LIVE - 100% Completed"/>
    <n v="1"/>
    <n v="177.60000000000002"/>
    <n v="7855486.2691200003"/>
    <n v="1178322.940368"/>
    <n v="6677163.3287519999"/>
    <n v="-0.5"/>
    <m/>
    <n v="0.4"/>
    <n v="1480"/>
    <n v="7411.2423070000013"/>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Abdullah Colony &amp; Nawa Killy"/>
    <n v="394"/>
    <n v="157.60000000000002"/>
    <n v="157.60000000000002"/>
    <n v="394"/>
    <s v="LIVE - 100% Completed"/>
    <n v="1"/>
    <n v="157.60000000000002"/>
    <n v="7472398.9395142496"/>
    <n v="1120859.8409271373"/>
    <n v="6351539.0985871125"/>
    <n v="-1"/>
    <m/>
    <n v="0.4"/>
    <n v="0"/>
    <n v="19592.512521449997"/>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Bicket Gunj"/>
    <n v="654"/>
    <n v="261.60000000000002"/>
    <n v="261.60000000000002"/>
    <n v="654"/>
    <s v="LIVE - 100% Completed"/>
    <n v="1"/>
    <n v="261.60000000000002"/>
    <n v="7057021.5905333301"/>
    <n v="1058553.2385799994"/>
    <n v="5998468.3519533351"/>
    <n v="-1"/>
    <m/>
    <n v="0.4"/>
    <n v="591.33333333333337"/>
    <n v="6996.1797325000025"/>
    <s v="Arial"/>
    <n v="0.15"/>
    <s v="LIVE"/>
    <s v="Hybrid"/>
    <n v="1"/>
    <n v="1"/>
    <d v="2026-03-01T00:00:00"/>
    <s v="None"/>
    <s v="Duration Doesn't Exsists"/>
    <s v="No ETA"/>
    <s v="Completed"/>
    <m/>
    <s v="Timeline not applicable"/>
    <m/>
    <x v="2"/>
    <s v="LIVE - 100% Completed"/>
    <m/>
    <m/>
    <m/>
    <m/>
    <m/>
    <s v="I240540"/>
    <s v="Timeline not applicable"/>
  </r>
  <r>
    <x v="26"/>
    <d v="2024-02-28T00:00:00"/>
    <s v="Mardan"/>
    <s v="Mardan Ph2"/>
    <s v="New Surkh Dheri"/>
    <n v="480"/>
    <n v="192"/>
    <n v="192"/>
    <n v="480"/>
    <s v="LIVE - 100% Completed"/>
    <n v="1"/>
    <n v="192"/>
    <n v="6713549.9196678298"/>
    <n v="1007032.4879501744"/>
    <n v="5706517.4317176519"/>
    <n v="-0.5"/>
    <m/>
    <n v="0.4"/>
    <n v="1003.4782608695652"/>
    <n v="10160.444470749999"/>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New Bagh Colony"/>
    <n v="524"/>
    <n v="209.60000000000002"/>
    <n v="209.60000000000002"/>
    <n v="524"/>
    <s v="LIVE - 100% Completed"/>
    <n v="1"/>
    <n v="209.60000000000002"/>
    <n v="6637157.9000000004"/>
    <n v="995573.68500000006"/>
    <n v="5641584.2149999999"/>
    <n v="-1"/>
    <m/>
    <n v="0.4"/>
    <n v="914"/>
    <n v="7600.7400000000016"/>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Pohan Colony"/>
    <n v="460"/>
    <n v="184"/>
    <n v="184"/>
    <n v="460"/>
    <s v="LIVE - 100% Completed"/>
    <n v="1"/>
    <n v="184"/>
    <n v="6317205.3688133303"/>
    <n v="947580.80532199948"/>
    <n v="5369624.5634913342"/>
    <n v="-1"/>
    <m/>
    <n v="0.4"/>
    <n v="795.33333333333337"/>
    <n v="7803.225221749999"/>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Center Colony"/>
    <n v="288"/>
    <n v="115.2"/>
    <n v="115.2"/>
    <n v="288"/>
    <s v="LIVE - 100% Completed"/>
    <n v="1"/>
    <n v="115.2"/>
    <n v="5039998.79450667"/>
    <n v="755999.81917600043"/>
    <n v="4283998.9753306676"/>
    <n v="-1"/>
    <m/>
    <n v="0.4"/>
    <n v="786.66666666666663"/>
    <n v="6113.7632990000002"/>
    <s v="Hybrid"/>
    <n v="0.15"/>
    <s v="LIVE"/>
    <s v="Hybrid"/>
    <n v="1"/>
    <n v="1"/>
    <d v="2026-03-01T00:00:00"/>
    <s v="None"/>
    <s v="Duration Doesn't Exsists"/>
    <s v="No ETA"/>
    <s v="Completed"/>
    <m/>
    <s v="Timeline not applicable"/>
    <m/>
    <x v="2"/>
    <s v="LIVE - 100% Completed"/>
    <m/>
    <m/>
    <m/>
    <m/>
    <m/>
    <s v="I240540"/>
    <s v="Timeline not applicable"/>
  </r>
  <r>
    <x v="26"/>
    <d v="2024-02-28T00:00:00"/>
    <s v="Feeders/Transportations"/>
    <s v="Mardan Ph2"/>
    <s v="Transportation"/>
    <n v="0"/>
    <n v="0"/>
    <s v="0"/>
    <s v="0"/>
    <s v="FEEDER ETC WORK - RETAIN BUDGET"/>
    <n v="0"/>
    <n v="0"/>
    <n v="3900000"/>
    <n v="1950000"/>
    <n v="1950000"/>
    <n v="-0.5"/>
    <m/>
    <m/>
    <m/>
    <m/>
    <m/>
    <n v="0.5"/>
    <m/>
    <m/>
    <n v="0"/>
    <n v="0"/>
    <d v="2026-03-01T00:00:00"/>
    <s v="None"/>
    <s v="Duration Doesn't Exsists"/>
    <s v="No ETA"/>
    <s v="Yet to Start"/>
    <m/>
    <s v="Timeline not applicable"/>
    <m/>
    <x v="0"/>
    <s v="FEEDER ETC WORK - RETAIN BUDGET"/>
    <m/>
    <m/>
    <m/>
    <m/>
    <m/>
    <s v="I240540"/>
    <s v="Timeline not applicable"/>
  </r>
  <r>
    <x v="26"/>
    <d v="2024-02-28T00:00:00"/>
    <s v="Mardan"/>
    <s v="Mardan Ph2"/>
    <s v="Labour Colony"/>
    <n v="458"/>
    <n v="183.20000000000002"/>
    <s v="0"/>
    <s v="0"/>
    <s v="REMOVE BUDGET (P)"/>
    <n v="0"/>
    <n v="183.20000000000002"/>
    <n v="3640923.6491040001"/>
    <n v="0"/>
    <n v="3640923.6491039996"/>
    <n v="-1"/>
    <m/>
    <n v="0.4"/>
    <n v="0"/>
    <n v="6608.7884318999977"/>
    <s v="Arial"/>
    <m/>
    <s v="NOT LIVE"/>
    <m/>
    <n v="0"/>
    <n v="0"/>
    <d v="2026-03-01T00:00:00"/>
    <s v="None"/>
    <s v="Duration Doesn't Exsists"/>
    <s v="No ETA"/>
    <s v="Yet to Start"/>
    <m/>
    <s v="Timeline not applicable"/>
    <s v="Need to remove from Budget"/>
    <x v="5"/>
    <s v="REMOVE BUDGET (P)"/>
    <m/>
    <m/>
    <m/>
    <n v="0"/>
    <m/>
    <s v="I240540"/>
    <s v="Timeline not applicable"/>
  </r>
  <r>
    <x v="26"/>
    <d v="2024-02-28T00:00:00"/>
    <s v="Mardan"/>
    <s v="Mardan Ph2"/>
    <s v="Shamsi Rd"/>
    <n v="462"/>
    <n v="184.8"/>
    <n v="184.8"/>
    <n v="462"/>
    <s v="LIVE - 100% Completed"/>
    <n v="1"/>
    <n v="184.8"/>
    <n v="3624598.8368000002"/>
    <n v="543689.82551999995"/>
    <n v="3080909.0112799997"/>
    <n v="-0.5"/>
    <m/>
    <n v="0.4"/>
    <n v="0"/>
    <n v="5402.5185549999987"/>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Maqam Mandi"/>
    <n v="120"/>
    <n v="48"/>
    <n v="48"/>
    <n v="120"/>
    <s v="LIVE - 100% Completed"/>
    <n v="1"/>
    <n v="48"/>
    <n v="2781121.6606000001"/>
    <n v="417168.24909"/>
    <n v="2363953.41151"/>
    <n v="-1"/>
    <m/>
    <n v="0.4"/>
    <n v="478.4"/>
    <n v="2330.2066287499997"/>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Sharifabad"/>
    <n v="300"/>
    <n v="120"/>
    <s v="0"/>
    <s v="0"/>
    <s v="REMOVE BUDGET (P)"/>
    <n v="0"/>
    <n v="120"/>
    <n v="2549522"/>
    <n v="0"/>
    <n v="2549522"/>
    <n v="-1"/>
    <m/>
    <n v="0.4"/>
    <n v="0"/>
    <n v="4016.9500000000003"/>
    <s v="Hybrid"/>
    <m/>
    <s v="NOT LIVE"/>
    <m/>
    <n v="0"/>
    <n v="0"/>
    <d v="2026-03-01T00:00:00"/>
    <s v="None"/>
    <s v="Duration Doesn't Exsists"/>
    <s v="No ETA"/>
    <s v="Yet to Start"/>
    <m/>
    <s v="Timeline not applicable"/>
    <s v="Need to remove from Budget"/>
    <x v="5"/>
    <s v="REMOVE BUDGET (P)"/>
    <m/>
    <m/>
    <m/>
    <n v="0"/>
    <m/>
    <s v="I240540"/>
    <s v="Timeline not applicable"/>
  </r>
  <r>
    <x v="26"/>
    <d v="2024-02-28T00:00:00"/>
    <s v="Mardan"/>
    <s v="Mardan Ph2"/>
    <s v="Defence Housing"/>
    <n v="50"/>
    <n v="20"/>
    <n v="20"/>
    <n v="50"/>
    <s v="LIVE - 100% Completed"/>
    <n v="1"/>
    <n v="20"/>
    <n v="1722211.5095200001"/>
    <n v="258331.72642799999"/>
    <n v="1463879.7830920001"/>
    <n v="-1"/>
    <m/>
    <n v="0.4"/>
    <n v="299"/>
    <n v="1232.2531844999999"/>
    <s v="Hybrid"/>
    <n v="0.15"/>
    <s v="LIVE"/>
    <s v="Hybrid"/>
    <n v="1"/>
    <n v="1"/>
    <d v="2026-03-01T00:00:00"/>
    <s v="None"/>
    <s v="Duration Doesn't Exsists"/>
    <s v="No ETA"/>
    <s v="Completed"/>
    <m/>
    <s v="Timeline not applicable"/>
    <m/>
    <x v="2"/>
    <s v="LIVE - 100% Completed"/>
    <m/>
    <m/>
    <m/>
    <m/>
    <m/>
    <s v="I240540"/>
    <s v="Timeline not applicable"/>
  </r>
  <r>
    <x v="26"/>
    <d v="2024-02-28T00:00:00"/>
    <s v="Mardan"/>
    <s v="Mardan Ph2"/>
    <s v="VIP Housing"/>
    <n v="188"/>
    <n v="75.2"/>
    <s v="0"/>
    <s v="0"/>
    <s v="NOT LIVE - RETAIN BUDGET"/>
    <n v="1"/>
    <n v="75.2"/>
    <n v="1584160.3"/>
    <n v="237624.04499999998"/>
    <n v="1346536.2550000001"/>
    <n v="-0.85"/>
    <m/>
    <n v="0.4"/>
    <n v="0"/>
    <n v="2584.33"/>
    <s v="Hybrid"/>
    <n v="1"/>
    <s v="NOT LIVE"/>
    <m/>
    <n v="1"/>
    <n v="1"/>
    <d v="2026-03-01T00:00:00"/>
    <n v="31"/>
    <n v="32"/>
    <n v="-6"/>
    <s v="Completed"/>
    <s v="1 Month"/>
    <s v="Apr-2026"/>
    <s v="Railway crossing halting the process of activation (work done on arial)"/>
    <x v="6"/>
    <s v="NOT LIVE - RETAIN BUDGET"/>
    <n v="1"/>
    <m/>
    <m/>
    <m/>
    <m/>
    <s v="I240540"/>
    <d v="2026-04-01T00:00:00"/>
  </r>
  <r>
    <x v="26"/>
    <d v="2024-02-28T00:00:00"/>
    <s v="Feeders/Transportations"/>
    <s v="Mardan Ph2"/>
    <s v="Main CO ODF Rack"/>
    <n v="0"/>
    <n v="0"/>
    <s v="0"/>
    <s v="0"/>
    <s v="FEEDER ETC WORK - RETAIN BUDGET"/>
    <n v="0"/>
    <n v="0"/>
    <n v="535000"/>
    <n v="267500"/>
    <n v="267500"/>
    <n v="-0.85"/>
    <m/>
    <m/>
    <n v="0"/>
    <m/>
    <m/>
    <n v="0.5"/>
    <m/>
    <m/>
    <n v="0"/>
    <n v="0"/>
    <d v="2026-03-01T00:00:00"/>
    <s v="None"/>
    <s v="Duration Doesn't Exsists"/>
    <s v="No ETA"/>
    <s v="Yet to Start"/>
    <m/>
    <s v="Timeline not applicable"/>
    <m/>
    <x v="0"/>
    <s v="FEEDER ETC WORK - RETAIN BUDGET"/>
    <m/>
    <m/>
    <m/>
    <m/>
    <m/>
    <s v="I240540"/>
    <s v="Timeline not applicable"/>
  </r>
  <r>
    <x v="27"/>
    <d v="2024-03-08T00:00:00"/>
    <s v="Jhelum"/>
    <s v="Jhelum- Kala Gojran"/>
    <s v="Kala Gujran_P1"/>
    <n v="680"/>
    <n v="272"/>
    <n v="272"/>
    <n v="680"/>
    <s v="LIVE - 100% Completed"/>
    <n v="1"/>
    <n v="272"/>
    <n v="9739356.1160000004"/>
    <n v="1460903.4173999999"/>
    <n v="8278452.6986000007"/>
    <n v="-1"/>
    <m/>
    <n v="0.4"/>
    <n v="1464"/>
    <n v="7292.5"/>
    <s v="Hybrid"/>
    <n v="0.15"/>
    <s v="LIVE"/>
    <s v="Arial"/>
    <n v="1"/>
    <n v="1"/>
    <d v="2026-03-01T00:00:00"/>
    <s v="None"/>
    <s v="Duration Doesn't Exsists"/>
    <s v="No ETA"/>
    <s v="Completed"/>
    <m/>
    <s v="Timeline not applicable"/>
    <m/>
    <x v="2"/>
    <s v="LIVE - 100% Completed"/>
    <m/>
    <m/>
    <m/>
    <m/>
    <m/>
    <s v="I240557"/>
    <s v="Timeline not applicable"/>
  </r>
  <r>
    <x v="27"/>
    <d v="2024-03-08T00:00:00"/>
    <s v="Jhelum"/>
    <s v="Jhelum- Kala Gojran"/>
    <s v="Kala Gujran_P2"/>
    <n v="422"/>
    <n v="168.8"/>
    <n v="168.8"/>
    <n v="422"/>
    <s v="LIVE - 100% Completed"/>
    <n v="1"/>
    <n v="168.8"/>
    <n v="8945102.75"/>
    <n v="1341765.4124999999"/>
    <n v="7603337.3375000004"/>
    <n v="-0.85"/>
    <m/>
    <n v="0.4"/>
    <n v="1773"/>
    <n v="7176.25"/>
    <s v="Hybrid"/>
    <n v="0.15"/>
    <s v="LIVE"/>
    <s v="Hybrid"/>
    <n v="1"/>
    <n v="1"/>
    <d v="2026-03-01T00:00:00"/>
    <s v="None"/>
    <s v="Duration Doesn't Exsists"/>
    <s v="No ETA"/>
    <s v="Completed"/>
    <m/>
    <s v="Timeline not applicable"/>
    <m/>
    <x v="2"/>
    <s v="LIVE - 100% Completed"/>
    <m/>
    <m/>
    <m/>
    <m/>
    <m/>
    <s v="I240557"/>
    <s v="Timeline not applicable"/>
  </r>
  <r>
    <x v="27"/>
    <d v="2024-03-08T00:00:00"/>
    <s v="Feeders/Transportations"/>
    <s v="Jhelum- Kala Gojran"/>
    <s v="Feeder"/>
    <n v="0"/>
    <n v="0"/>
    <s v="0"/>
    <s v="0"/>
    <s v="FEEDER ETC WORK - RETAIN BUDGET"/>
    <n v="0"/>
    <n v="0"/>
    <n v="758000"/>
    <n v="379000"/>
    <n v="379000"/>
    <n v="-1"/>
    <m/>
    <m/>
    <n v="0"/>
    <m/>
    <m/>
    <n v="0.5"/>
    <m/>
    <m/>
    <n v="0"/>
    <n v="0"/>
    <d v="2026-03-01T00:00:00"/>
    <s v="None"/>
    <s v="Duration Doesn't Exsists"/>
    <s v="No ETA"/>
    <s v="Yet to Start"/>
    <m/>
    <s v="Timeline not applicable"/>
    <m/>
    <x v="0"/>
    <s v="FEEDER ETC WORK - RETAIN BUDGET"/>
    <m/>
    <m/>
    <m/>
    <m/>
    <m/>
    <s v="I240557"/>
    <s v="Timeline not applicable"/>
  </r>
  <r>
    <x v="27"/>
    <d v="2024-03-08T00:00:00"/>
    <s v="Feeders/Transportations"/>
    <s v="Jhelum- Kala Gojran"/>
    <s v="Transportation"/>
    <n v="0"/>
    <n v="0"/>
    <s v="0"/>
    <s v="0"/>
    <s v="FEEDER ETC WORK - RETAIN BUDGET"/>
    <n v="0"/>
    <n v="0"/>
    <n v="685000"/>
    <n v="342500"/>
    <n v="342500"/>
    <n v="-0.85"/>
    <m/>
    <m/>
    <m/>
    <m/>
    <m/>
    <n v="0.5"/>
    <m/>
    <m/>
    <n v="0"/>
    <n v="0"/>
    <d v="2026-03-01T00:00:00"/>
    <s v="None"/>
    <s v="Duration Doesn't Exsists"/>
    <s v="No ETA"/>
    <s v="Yet to Start"/>
    <m/>
    <s v="Timeline not applicable"/>
    <m/>
    <x v="0"/>
    <s v="FEEDER ETC WORK - RETAIN BUDGET"/>
    <m/>
    <m/>
    <m/>
    <m/>
    <m/>
    <s v="I240557"/>
    <s v="Timeline not applicable"/>
  </r>
  <r>
    <x v="28"/>
    <d v="2024-05-16T00:00:00"/>
    <s v="Sialkot"/>
    <s v="Sialkot"/>
    <s v="Diamond Citi P2"/>
    <n v="2282"/>
    <n v="912.80000000000007"/>
    <n v="912.80000000000007"/>
    <n v="2282"/>
    <s v="LIVE - 100% Completed"/>
    <n v="1"/>
    <n v="912.80000000000007"/>
    <n v="57635414.867958099"/>
    <n v="8645312.2301937137"/>
    <n v="48990102.637764364"/>
    <n v="-1"/>
    <m/>
    <n v="0.4"/>
    <n v="28971.113845927332"/>
    <n v="28725.976615112799"/>
    <s v="Buried"/>
    <n v="0.15"/>
    <s v="LIVE"/>
    <s v="Buried"/>
    <n v="1"/>
    <n v="1"/>
    <d v="2026-03-01T00:00:00"/>
    <s v="None"/>
    <s v="Duration Doesn't Exsists"/>
    <s v="No ETA"/>
    <s v="Completed"/>
    <m/>
    <s v="Timeline not applicable"/>
    <m/>
    <x v="2"/>
    <s v="LIVE - 100% Completed"/>
    <m/>
    <m/>
    <m/>
    <m/>
    <m/>
    <s v="I240678"/>
    <s v="Timeline not applicable"/>
  </r>
  <r>
    <x v="28"/>
    <d v="2024-05-16T00:00:00"/>
    <s v="Feeders/Transportations"/>
    <s v="Sialkot"/>
    <s v="Feeder"/>
    <n v="0"/>
    <n v="0"/>
    <s v="0"/>
    <s v="0"/>
    <s v="FEEDER ETC WORK - RETAIN BUDGET"/>
    <n v="0"/>
    <n v="0"/>
    <n v="51328444"/>
    <n v="25664222"/>
    <n v="25664222"/>
    <n v="-1"/>
    <m/>
    <m/>
    <n v="13524"/>
    <n v="0"/>
    <m/>
    <n v="0.5"/>
    <m/>
    <m/>
    <n v="0"/>
    <n v="0"/>
    <d v="2026-03-01T00:00:00"/>
    <s v="None"/>
    <s v="Duration Doesn't Exsists"/>
    <s v="No ETA"/>
    <s v="Yet to Start"/>
    <m/>
    <s v="Timeline not applicable"/>
    <m/>
    <x v="0"/>
    <s v="FEEDER ETC WORK - RETAIN BUDGET"/>
    <m/>
    <m/>
    <m/>
    <m/>
    <m/>
    <s v="I240678"/>
    <s v="Timeline not applicable"/>
  </r>
  <r>
    <x v="28"/>
    <d v="2024-05-16T00:00:00"/>
    <s v="Sialkot"/>
    <s v="Sialkot"/>
    <s v="CITI Housing E_F_G"/>
    <n v="1894"/>
    <n v="757.6"/>
    <n v="757.6"/>
    <n v="1894"/>
    <s v="LIVE - 100% Completed"/>
    <n v="1"/>
    <n v="757.6"/>
    <n v="46492805.089340501"/>
    <n v="6973920.7634010753"/>
    <n v="39518884.325939417"/>
    <n v="-1"/>
    <m/>
    <n v="0.4"/>
    <n v="20381.551076741867"/>
    <n v="28725.976615112799"/>
    <s v="Buried"/>
    <n v="0.15"/>
    <s v="LIVE"/>
    <s v="Buried"/>
    <n v="1"/>
    <n v="1"/>
    <d v="2026-03-01T00:00:00"/>
    <s v="None"/>
    <s v="Duration Doesn't Exsists"/>
    <s v="No ETA"/>
    <s v="Completed"/>
    <m/>
    <s v="Timeline not applicable"/>
    <m/>
    <x v="2"/>
    <s v="LIVE - 100% Completed"/>
    <m/>
    <m/>
    <m/>
    <m/>
    <m/>
    <s v="I240678"/>
    <s v="Timeline not applicable"/>
  </r>
  <r>
    <x v="28"/>
    <d v="2024-05-16T00:00:00"/>
    <s v="Sialkot"/>
    <s v="Sialkot"/>
    <s v="Citi Housing Sec-A_Sectn-1"/>
    <n v="1426"/>
    <n v="570.4"/>
    <n v="570.4"/>
    <n v="1426"/>
    <s v="LIVE - 100% Completed"/>
    <n v="1"/>
    <n v="570.4"/>
    <n v="36040392.6333405"/>
    <n v="5406058.8950010752"/>
    <n v="30634333.73833942"/>
    <n v="-1"/>
    <m/>
    <n v="0.4"/>
    <n v="15161.251076741868"/>
    <n v="24213.976615112802"/>
    <s v="Buried"/>
    <n v="0.15"/>
    <s v="LIVE"/>
    <s v="Buried"/>
    <n v="1"/>
    <n v="1"/>
    <d v="2026-03-01T00:00:00"/>
    <s v="None"/>
    <s v="Duration Doesn't Exsists"/>
    <s v="No ETA"/>
    <s v="Completed"/>
    <m/>
    <s v="Timeline not applicable"/>
    <m/>
    <x v="2"/>
    <s v="LIVE - 100% Completed"/>
    <m/>
    <m/>
    <m/>
    <m/>
    <m/>
    <s v="I240678"/>
    <s v="Timeline not applicable"/>
  </r>
  <r>
    <x v="28"/>
    <d v="2024-05-16T00:00:00"/>
    <s v="Sialkot"/>
    <s v="Sialkot"/>
    <s v="Towards Ugoki Mor"/>
    <n v="1078"/>
    <n v="431.20000000000005"/>
    <s v="0"/>
    <s v="0"/>
    <s v="NOT LIVE - RETAIN BUDGET"/>
    <n v="0"/>
    <n v="431.20000000000005"/>
    <n v="25859974.2556182"/>
    <n v="25859974.2556182"/>
    <n v="0"/>
    <n v="-1"/>
    <m/>
    <n v="0.4"/>
    <n v="7387.0555265372141"/>
    <n v="11616.277904236313"/>
    <s v="Hybrid"/>
    <n v="0"/>
    <s v="NOT LIVE"/>
    <m/>
    <n v="0"/>
    <n v="0"/>
    <d v="2026-03-01T00:00:00"/>
    <n v="0"/>
    <n v="1"/>
    <n v="-37"/>
    <s v="Yet to Start"/>
    <n v="46054"/>
    <s v="Mar-2026"/>
    <s v="Cable plan pending"/>
    <x v="4"/>
    <s v="NOT LIVE - RETAIN BUDGET"/>
    <n v="1"/>
    <m/>
    <m/>
    <m/>
    <m/>
    <s v="I240678"/>
    <d v="2026-03-01T00:00:00"/>
  </r>
  <r>
    <x v="28"/>
    <d v="2024-05-16T00:00:00"/>
    <s v="Sialkot"/>
    <s v="Sialkot"/>
    <s v="Fatehger Ext "/>
    <n v="2120"/>
    <n v="848"/>
    <s v="0"/>
    <s v="0"/>
    <s v="NOT LIVE - RETAIN BUDGET"/>
    <n v="0"/>
    <n v="848"/>
    <n v="22340090.438623998"/>
    <n v="22340090.438623998"/>
    <n v="0"/>
    <n v="-1"/>
    <m/>
    <n v="0.4"/>
    <n v="4763.3982507556275"/>
    <n v="18592.973047452186"/>
    <s v="Hybrid"/>
    <n v="0"/>
    <s v="NOT LIVE"/>
    <m/>
    <n v="0"/>
    <n v="0"/>
    <d v="2026-03-01T00:00:00"/>
    <s v="None"/>
    <s v="Duration Doesn't Exsists"/>
    <s v="No ETA"/>
    <s v="Yet to Start"/>
    <s v="Not Given By BUH"/>
    <s v="Feedback Awaited"/>
    <s v="Need to retain "/>
    <x v="1"/>
    <s v="NOT LIVE - RETAIN BUDGET"/>
    <n v="2"/>
    <m/>
    <m/>
    <m/>
    <m/>
    <s v="I240678"/>
    <s v="Feedback Awaited"/>
  </r>
  <r>
    <x v="28"/>
    <d v="2024-05-16T00:00:00"/>
    <s v="Sialkot"/>
    <s v="Sialkot"/>
    <s v="Roras Road"/>
    <n v="1092"/>
    <n v="436.8"/>
    <n v="436.8"/>
    <n v="1092"/>
    <s v="LIVE - 100% Completed"/>
    <n v="1"/>
    <n v="436.8"/>
    <n v="15748870.67"/>
    <n v="2362330.6004999997"/>
    <n v="13386540.069500001"/>
    <n v="-1"/>
    <m/>
    <n v="0.4"/>
    <n v="2293.5"/>
    <n v="10022.5"/>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Kent Housing Ext."/>
    <n v="184"/>
    <n v="73.600000000000009"/>
    <n v="73.600000000000009"/>
    <n v="184"/>
    <s v="LIVE - 100% Completed"/>
    <n v="1"/>
    <n v="73.600000000000009"/>
    <n v="14855923.92"/>
    <n v="2228388.588"/>
    <n v="12627535.331999999"/>
    <n v="-1"/>
    <m/>
    <n v="0.4"/>
    <n v="5571.92"/>
    <n v="8354.7959999999985"/>
    <s v="Buried"/>
    <n v="0.15"/>
    <s v="LIVE"/>
    <s v="Buried"/>
    <n v="1"/>
    <n v="1"/>
    <d v="2026-03-01T00:00:00"/>
    <s v="None"/>
    <s v="Duration Doesn't Exsists"/>
    <s v="No ETA"/>
    <s v="Completed"/>
    <m/>
    <s v="Timeline not applicable"/>
    <m/>
    <x v="2"/>
    <s v="LIVE - 100% Completed"/>
    <m/>
    <m/>
    <m/>
    <m/>
    <m/>
    <s v="I240678"/>
    <s v="Timeline not applicable"/>
  </r>
  <r>
    <x v="28"/>
    <d v="2024-05-16T00:00:00"/>
    <s v="Sialkot"/>
    <s v="Sialkot"/>
    <s v="Marala Road &amp; Muradpur"/>
    <n v="604"/>
    <n v="241.60000000000002"/>
    <n v="241.60000000000002"/>
    <n v="604"/>
    <s v="LIVE - 100% Completed"/>
    <n v="1"/>
    <n v="241.60000000000002"/>
    <n v="14022844.710000001"/>
    <n v="2103426.7064999999"/>
    <n v="11919418.003500002"/>
    <n v="-1"/>
    <m/>
    <n v="0.4"/>
    <n v="4522"/>
    <n v="13266.05"/>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Peerwali"/>
    <n v="978"/>
    <n v="391.20000000000005"/>
    <n v="391.20000000000005"/>
    <n v="978"/>
    <s v="LIVE - 100% Completed"/>
    <n v="1"/>
    <n v="391.20000000000005"/>
    <n v="12226729.571"/>
    <n v="1834009.4356500001"/>
    <n v="10392720.13535"/>
    <n v="-1"/>
    <m/>
    <n v="0.4"/>
    <n v="1964.6000000000001"/>
    <n v="10278.125"/>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Christian Town &amp; Muslim Town"/>
    <n v="868"/>
    <n v="347.20000000000005"/>
    <n v="347.20000000000005"/>
    <n v="868"/>
    <s v="LIVE - 100% Completed"/>
    <n v="1"/>
    <n v="347.20000000000005"/>
    <n v="10976792.6669649"/>
    <n v="1646518.9000447348"/>
    <n v="9330273.7669201903"/>
    <n v="-1"/>
    <m/>
    <n v="0.4"/>
    <n v="2499.512884703252"/>
    <n v="8034.310392161402"/>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Zahoor Elahi Road"/>
    <n v="968"/>
    <n v="387.20000000000005"/>
    <n v="387.20000000000005"/>
    <n v="968"/>
    <s v="LIVE - 100% Completed"/>
    <n v="1"/>
    <n v="387.20000000000005"/>
    <n v="10837958.144744299"/>
    <n v="1625693.7217116449"/>
    <n v="9212264.4230326153"/>
    <n v="-1"/>
    <m/>
    <n v="0.4"/>
    <n v="2033.3492234422649"/>
    <n v="7826.7011602492466"/>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Jallianwala"/>
    <n v="620"/>
    <n v="248"/>
    <n v="248"/>
    <n v="620"/>
    <s v="LIVE - 100% Completed"/>
    <n v="1"/>
    <n v="248"/>
    <n v="10086239.874850599"/>
    <n v="1512935.9812275898"/>
    <n v="8573303.8936230261"/>
    <n v="-1"/>
    <m/>
    <n v="0.4"/>
    <n v="2800.3648754367941"/>
    <n v="6507.3192859600613"/>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Circular Road"/>
    <n v="628"/>
    <n v="251.20000000000002"/>
    <n v="251.20000000000002"/>
    <n v="628"/>
    <s v="LIVE - 100% Completed"/>
    <n v="1"/>
    <n v="251.20000000000002"/>
    <n v="8168013.75"/>
    <n v="1225202.0625"/>
    <n v="6942811.6875"/>
    <n v="-1"/>
    <m/>
    <n v="0.4"/>
    <n v="1600.8"/>
    <n v="6771.5"/>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Towards Chitti Sheikh"/>
    <n v="404"/>
    <n v="161.60000000000002"/>
    <s v="0"/>
    <s v="0"/>
    <s v="NOT LIVE - RETAIN BUDGET"/>
    <n v="0.7"/>
    <n v="161.60000000000002"/>
    <n v="8050523.3770104498"/>
    <n v="3260461.9676892324"/>
    <n v="4790061.4093212159"/>
    <n v="-1"/>
    <m/>
    <n v="0.4"/>
    <n v="2159.8731629682102"/>
    <n v="8485.6173414707919"/>
    <s v="Hybrid"/>
    <n v="0.7"/>
    <s v="NOT LIVE"/>
    <m/>
    <n v="0.7"/>
    <n v="0.7"/>
    <d v="2026-03-01T00:00:00"/>
    <n v="0"/>
    <n v="1"/>
    <n v="-37"/>
    <s v="In Progress"/>
    <n v="46054"/>
    <s v="Mar-2026"/>
    <s v="Civil work 70% done, rem 30% TBD"/>
    <x v="4"/>
    <s v="NOT LIVE - RETAIN BUDGET"/>
    <n v="1"/>
    <m/>
    <m/>
    <m/>
    <m/>
    <s v="I240678"/>
    <d v="2026-03-01T00:00:00"/>
  </r>
  <r>
    <x v="28"/>
    <d v="2024-05-16T00:00:00"/>
    <s v="Sialkot"/>
    <s v="Sialkot"/>
    <s v="Rangpura Road"/>
    <n v="632"/>
    <n v="252.8"/>
    <n v="252.8"/>
    <n v="632"/>
    <s v="LIVE - 100% Completed"/>
    <n v="1"/>
    <n v="252.8"/>
    <n v="7867048.75"/>
    <n v="1180057.3125"/>
    <n v="6686991.4375"/>
    <n v="-1"/>
    <m/>
    <n v="0.4"/>
    <n v="1265"/>
    <n v="4310"/>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Gohaddpur to Ghaniabad"/>
    <n v="470"/>
    <n v="188"/>
    <s v="0"/>
    <s v="0"/>
    <s v="NOT LIVE - RETAIN BUDGET"/>
    <n v="0"/>
    <n v="188"/>
    <n v="7229931.9440000001"/>
    <n v="7229931.9440000001"/>
    <n v="0"/>
    <n v="-1"/>
    <m/>
    <n v="0.4"/>
    <n v="1265"/>
    <n v="4061.25"/>
    <s v="Hybrid"/>
    <n v="0"/>
    <s v="NOT LIVE"/>
    <m/>
    <n v="0"/>
    <n v="0"/>
    <d v="2026-03-01T00:00:00"/>
    <s v="None"/>
    <s v="Duration Doesn't Exsists"/>
    <s v="No ETA"/>
    <s v="Yet to Start"/>
    <s v="Not Given By BUH"/>
    <s v="Feedback Awaited"/>
    <s v="Need to retain "/>
    <x v="1"/>
    <s v="NOT LIVE - RETAIN BUDGET"/>
    <n v="2"/>
    <m/>
    <m/>
    <m/>
    <m/>
    <s v="I240678"/>
    <s v="Feedback Awaited"/>
  </r>
  <r>
    <x v="28"/>
    <d v="2024-05-16T00:00:00"/>
    <s v="Feeders/Transportations"/>
    <s v="Sialkot"/>
    <s v="Transportation"/>
    <n v="0"/>
    <n v="0"/>
    <s v="0"/>
    <s v="0"/>
    <s v="FEEDER ETC WORK - RETAIN BUDGET"/>
    <n v="0"/>
    <n v="0"/>
    <n v="7000000"/>
    <n v="3500000"/>
    <n v="3500000"/>
    <n v="-1"/>
    <m/>
    <m/>
    <n v="0"/>
    <n v="0"/>
    <m/>
    <n v="0.5"/>
    <m/>
    <m/>
    <n v="0"/>
    <n v="0"/>
    <d v="2026-03-01T00:00:00"/>
    <s v="None"/>
    <s v="Duration Doesn't Exsists"/>
    <s v="No ETA"/>
    <s v="Yet to Start"/>
    <m/>
    <s v="Timeline not applicable"/>
    <m/>
    <x v="0"/>
    <s v="FEEDER ETC WORK - RETAIN BUDGET"/>
    <m/>
    <m/>
    <m/>
    <m/>
    <m/>
    <s v="I240678"/>
    <s v="Timeline not applicable"/>
  </r>
  <r>
    <x v="28"/>
    <d v="2024-05-16T00:00:00"/>
    <s v="Sialkot"/>
    <s v="Sialkot"/>
    <s v="Bonkan"/>
    <n v="550"/>
    <n v="220"/>
    <n v="220"/>
    <n v="550"/>
    <s v="LIVE - 100% Completed"/>
    <n v="1"/>
    <n v="220"/>
    <n v="6807438.9579999996"/>
    <n v="1021115.8436999999"/>
    <n v="5786323.1143000005"/>
    <n v="-1"/>
    <m/>
    <n v="0.4"/>
    <n v="1017.5000000000001"/>
    <n v="4003.75"/>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Hunterpura Ext"/>
    <n v="534"/>
    <n v="213.60000000000002"/>
    <s v="0"/>
    <s v="0"/>
    <s v="NOT LIVE - RETAIN BUDGET"/>
    <n v="0"/>
    <n v="213.60000000000002"/>
    <n v="6361725.1975121601"/>
    <n v="6361725.1975121601"/>
    <n v="0"/>
    <n v="-1"/>
    <m/>
    <n v="0.4"/>
    <n v="1129.7"/>
    <n v="3361.6055552562784"/>
    <s v="Hybrid"/>
    <n v="0"/>
    <s v="NOT LIVE"/>
    <m/>
    <n v="0"/>
    <n v="0"/>
    <d v="2026-03-01T00:00:00"/>
    <s v="None"/>
    <s v="Duration Doesn't Exsists"/>
    <s v="No ETA"/>
    <s v="Yet to Start"/>
    <s v="Not Given By BUH"/>
    <s v="Feedback Awaited"/>
    <s v="Need to retain "/>
    <x v="1"/>
    <s v="NOT LIVE - RETAIN BUDGET"/>
    <n v="2"/>
    <m/>
    <m/>
    <m/>
    <m/>
    <s v="I240678"/>
    <s v="Feedback Awaited"/>
  </r>
  <r>
    <x v="28"/>
    <d v="2024-05-16T00:00:00"/>
    <s v="Sialkot"/>
    <s v="Sialkot"/>
    <s v="Zafarwal"/>
    <n v="434"/>
    <n v="173.60000000000002"/>
    <s v="0"/>
    <s v="0"/>
    <s v="NOT LIVE - RETAIN BUDGET"/>
    <n v="0"/>
    <n v="173.60000000000002"/>
    <n v="5673595.6817010799"/>
    <n v="5673595.6817010799"/>
    <n v="0"/>
    <n v="-1"/>
    <m/>
    <n v="0.4"/>
    <n v="1222.0605187422984"/>
    <n v="3476.1264109547878"/>
    <s v="Hybrid"/>
    <n v="0"/>
    <s v="NOT LIVE"/>
    <m/>
    <n v="0"/>
    <n v="0"/>
    <d v="2026-03-01T00:00:00"/>
    <n v="0"/>
    <n v="1"/>
    <n v="-37"/>
    <s v="Yet to Start"/>
    <s v="March-26"/>
    <s v="Mar-2026"/>
    <s v="Need to retain/NOC Issue"/>
    <x v="7"/>
    <s v="NOT LIVE - RETAIN BUDGET"/>
    <n v="1"/>
    <m/>
    <m/>
    <m/>
    <m/>
    <s v="I240678"/>
    <d v="2026-03-01T00:00:00"/>
  </r>
  <r>
    <x v="28"/>
    <d v="2024-05-16T00:00:00"/>
    <s v="Sialkot"/>
    <s v="Sialkot"/>
    <s v="Nihalchand &amp; Greenwood St"/>
    <n v="980"/>
    <n v="392"/>
    <n v="392"/>
    <n v="980"/>
    <s v="LIVE - 100% Completed"/>
    <n v="1"/>
    <n v="392"/>
    <n v="4560919.53223434"/>
    <n v="684137.92983515095"/>
    <n v="3876781.60239919"/>
    <n v="-1"/>
    <m/>
    <n v="0.4"/>
    <n v="0"/>
    <n v="5779.5227072996204"/>
    <s v="Arial"/>
    <n v="0.15"/>
    <s v="LIVE"/>
    <s v="Arial"/>
    <n v="1"/>
    <n v="1"/>
    <d v="2026-03-01T00:00:00"/>
    <s v="None"/>
    <s v="Duration Doesn't Exsists"/>
    <s v="No ETA"/>
    <s v="Completed"/>
    <m/>
    <s v="Timeline not applicable"/>
    <m/>
    <x v="2"/>
    <s v="LIVE - 100% Completed"/>
    <m/>
    <m/>
    <m/>
    <m/>
    <m/>
    <s v="I240678"/>
    <s v="Timeline not applicable"/>
  </r>
  <r>
    <x v="28"/>
    <d v="2024-05-16T00:00:00"/>
    <s v="Sialkot"/>
    <s v="Sialkot"/>
    <s v="Camp Gujran"/>
    <n v="556"/>
    <n v="222.4"/>
    <s v="0"/>
    <s v="0"/>
    <s v="NOT LIVE - RETAIN BUDGET"/>
    <n v="0"/>
    <n v="222.4"/>
    <n v="3779405.0162815698"/>
    <n v="3779405.0162815698"/>
    <n v="0"/>
    <n v="-1"/>
    <m/>
    <n v="0.4"/>
    <n v="0"/>
    <n v="5370.0081876665135"/>
    <s v="Arial"/>
    <n v="0"/>
    <s v="NOT LIVE"/>
    <m/>
    <n v="0"/>
    <n v="0"/>
    <d v="2026-03-01T00:00:00"/>
    <s v="None"/>
    <s v="Duration Doesn't Exsists"/>
    <s v="No ETA"/>
    <s v="Yet to Start"/>
    <s v="Not Given By BUH"/>
    <s v="Feedback Awaited"/>
    <s v="Need to retain "/>
    <x v="1"/>
    <s v="NOT LIVE - RETAIN BUDGET"/>
    <n v="2"/>
    <m/>
    <m/>
    <m/>
    <m/>
    <s v="I240678"/>
    <s v="Feedback Awaited"/>
  </r>
  <r>
    <x v="28"/>
    <d v="2024-05-16T00:00:00"/>
    <s v="Sialkot"/>
    <s v="Sialkot"/>
    <s v="Kashmir Rd Jani  Shop st"/>
    <n v="386"/>
    <n v="154.4"/>
    <s v="0"/>
    <s v="0"/>
    <s v="NOT LIVE - RETAIN BUDGET"/>
    <n v="0"/>
    <n v="154.4"/>
    <n v="3718468.3579405001"/>
    <n v="3718468.3579405001"/>
    <n v="0"/>
    <n v="-1"/>
    <m/>
    <n v="0.4"/>
    <n v="462.00000000000006"/>
    <n v="2180.3268547620401"/>
    <s v="Hybrid"/>
    <n v="0"/>
    <s v="NOT LIVE"/>
    <m/>
    <n v="0"/>
    <n v="0"/>
    <d v="2026-03-01T00:00:00"/>
    <s v="None"/>
    <s v="Duration Doesn't Exsists"/>
    <s v="No ETA"/>
    <s v="Yet to Start"/>
    <s v="Not Given By BUH"/>
    <s v="Feedback Awaited"/>
    <s v="Need to retain "/>
    <x v="1"/>
    <s v="NOT LIVE - RETAIN BUDGET"/>
    <n v="2"/>
    <m/>
    <m/>
    <m/>
    <m/>
    <s v="I240678"/>
    <s v="Feedback Awaited"/>
  </r>
  <r>
    <x v="28"/>
    <d v="2024-05-16T00:00:00"/>
    <s v="Sialkot"/>
    <s v="Sialkot"/>
    <s v="Shahabpura Main Rd"/>
    <n v="440"/>
    <n v="176"/>
    <n v="176"/>
    <n v="440"/>
    <s v="LIVE - 100% Completed"/>
    <n v="1"/>
    <n v="176"/>
    <n v="3513900.9229322998"/>
    <n v="527085.13843984494"/>
    <n v="2986815.7844924578"/>
    <n v="-1"/>
    <m/>
    <n v="0.4"/>
    <n v="216.70000000000002"/>
    <n v="3863.1725995331226"/>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Bograh Ext"/>
    <n v="528"/>
    <n v="211.20000000000002"/>
    <s v="0"/>
    <s v="0"/>
    <s v="NOT LIVE - RETAIN BUDGET"/>
    <n v="0"/>
    <n v="211.20000000000002"/>
    <n v="2826961.8911379101"/>
    <n v="2826961.8911379101"/>
    <n v="0"/>
    <n v="-0.5"/>
    <m/>
    <n v="0.4"/>
    <n v="0"/>
    <n v="3652.5098975028318"/>
    <s v="Arial"/>
    <n v="0"/>
    <s v="NOT LIVE"/>
    <m/>
    <n v="0"/>
    <n v="0"/>
    <d v="2026-03-01T00:00:00"/>
    <s v="None"/>
    <s v="Duration Doesn't Exsists"/>
    <s v="No ETA"/>
    <s v="Yet to Start"/>
    <s v="Not Given By BUH"/>
    <s v="Feedback Awaited"/>
    <s v="Need to retain "/>
    <x v="1"/>
    <s v="NOT LIVE - RETAIN BUDGET"/>
    <n v="2"/>
    <m/>
    <m/>
    <m/>
    <m/>
    <s v="I240678"/>
    <s v="Feedback Awaited"/>
  </r>
  <r>
    <x v="28"/>
    <d v="2024-05-16T00:00:00"/>
    <s v="Sialkot"/>
    <s v="Sialkot"/>
    <s v="Ayan Garden"/>
    <n v="56"/>
    <n v="22.400000000000002"/>
    <n v="22.400000000000002"/>
    <n v="56"/>
    <s v="LIVE - 100% Completed"/>
    <n v="1"/>
    <n v="22.400000000000002"/>
    <n v="2136679.75"/>
    <n v="320501.96249999997"/>
    <n v="1816177.7875000001"/>
    <n v="-0.85"/>
    <m/>
    <n v="0.4"/>
    <n v="596.80000000000007"/>
    <n v="1600.8"/>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Capital Rd &amp; Model Town Ext"/>
    <n v="358"/>
    <n v="143.20000000000002"/>
    <n v="143.20000000000002"/>
    <n v="358"/>
    <s v="LIVE - 100% Completed"/>
    <n v="1"/>
    <n v="143.20000000000002"/>
    <n v="2125684.99663821"/>
    <n v="318852.74949573149"/>
    <n v="1806832.2471424777"/>
    <n v="-1"/>
    <m/>
    <n v="0.4"/>
    <n v="0"/>
    <n v="3724.1618298655599"/>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Fatehgarh"/>
    <n v="232"/>
    <n v="92.800000000000011"/>
    <n v="92.800000000000011"/>
    <n v="232"/>
    <s v="LIVE - 100% Completed"/>
    <n v="1"/>
    <n v="92.800000000000011"/>
    <n v="1833623.4739999999"/>
    <n v="275043.52109999995"/>
    <n v="1558579.9528999999"/>
    <n v="-1"/>
    <m/>
    <n v="0.4"/>
    <n v="0"/>
    <n v="2127.5"/>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Khadim Ali Rd"/>
    <n v="240"/>
    <n v="96"/>
    <n v="96"/>
    <n v="240"/>
    <s v="LIVE - 100% Completed"/>
    <n v="1"/>
    <n v="96"/>
    <n v="1460913.1758326599"/>
    <n v="219136.97637489898"/>
    <n v="1241776.1994577646"/>
    <n v="-1"/>
    <m/>
    <n v="0.4"/>
    <n v="0"/>
    <n v="2411.3132816045804"/>
    <s v="Hybrid"/>
    <n v="0.15"/>
    <s v="LIVE"/>
    <s v="Hybrid"/>
    <n v="1"/>
    <n v="1"/>
    <d v="2026-03-01T00:00:00"/>
    <s v="None"/>
    <s v="Duration Doesn't Exsists"/>
    <s v="No ETA"/>
    <s v="Completed"/>
    <m/>
    <s v="Timeline not applicable"/>
    <m/>
    <x v="2"/>
    <s v="LIVE - 100% Completed"/>
    <m/>
    <m/>
    <m/>
    <m/>
    <m/>
    <s v="I240678"/>
    <s v="Timeline not applicable"/>
  </r>
  <r>
    <x v="28"/>
    <d v="2024-05-16T00:00:00"/>
    <s v="Sialkot"/>
    <s v="Sialkot"/>
    <s v="Amir Street Cap Rd &amp; Model Town"/>
    <n v="210"/>
    <n v="84"/>
    <s v="0"/>
    <s v="0"/>
    <s v="NOT LIVE - RETAIN BUDGET"/>
    <n v="0"/>
    <n v="84"/>
    <n v="1419695.8245029"/>
    <n v="1419695.8245029"/>
    <n v="0"/>
    <n v="-0.85"/>
    <m/>
    <n v="0.4"/>
    <n v="0"/>
    <n v="1540.9022379510495"/>
    <s v="Arial"/>
    <n v="0"/>
    <s v="NOT LIVE"/>
    <m/>
    <n v="0"/>
    <n v="0"/>
    <d v="2026-03-01T00:00:00"/>
    <s v="None"/>
    <s v="Duration Doesn't Exsists"/>
    <s v="No ETA"/>
    <s v="Yet to Start"/>
    <s v="Not Given By BUH"/>
    <s v="Feedback Awaited"/>
    <s v="Need to retain "/>
    <x v="1"/>
    <s v="NOT LIVE - RETAIN BUDGET"/>
    <n v="2"/>
    <m/>
    <m/>
    <m/>
    <m/>
    <s v="I240678"/>
    <s v="Feedback Awaited"/>
  </r>
  <r>
    <x v="28"/>
    <d v="2024-05-16T00:00:00"/>
    <s v="Sialkot"/>
    <s v="Sialkot"/>
    <s v="Rizwan Colony Deen Pura"/>
    <n v="170"/>
    <n v="68"/>
    <n v="68"/>
    <n v="170"/>
    <s v="LIVE - 100% Completed"/>
    <n v="1"/>
    <n v="68"/>
    <n v="1076980.36208287"/>
    <n v="161547.0543124305"/>
    <n v="915433.30777044012"/>
    <n v="-1"/>
    <m/>
    <n v="0.4"/>
    <n v="72.600000000000009"/>
    <n v="661.79077298531502"/>
    <s v="Arial"/>
    <n v="0.15"/>
    <s v="LIVE"/>
    <s v="Arial"/>
    <n v="1"/>
    <n v="1"/>
    <d v="2026-03-01T00:00:00"/>
    <s v="None"/>
    <s v="Duration Doesn't Exsists"/>
    <s v="No ETA"/>
    <s v="Completed"/>
    <m/>
    <s v="Timeline not applicable"/>
    <m/>
    <x v="2"/>
    <s v="LIVE - 100% Completed"/>
    <m/>
    <m/>
    <m/>
    <m/>
    <m/>
    <s v="I240678"/>
    <s v="Timeline not applicable"/>
  </r>
  <r>
    <x v="28"/>
    <d v="2024-05-16T00:00:00"/>
    <s v="Feeders/Transportations"/>
    <s v="Sialkot"/>
    <s v="Main CO ODF Rack"/>
    <n v="0"/>
    <n v="0"/>
    <s v="0"/>
    <s v="0"/>
    <s v="FEEDER ETC WORK - RETAIN BUDGET"/>
    <n v="0"/>
    <n v="0"/>
    <n v="650000"/>
    <n v="325000"/>
    <n v="325000"/>
    <n v="-1"/>
    <m/>
    <m/>
    <n v="0"/>
    <n v="0"/>
    <m/>
    <n v="0.5"/>
    <m/>
    <m/>
    <n v="0"/>
    <n v="0"/>
    <d v="2026-03-01T00:00:00"/>
    <s v="None"/>
    <s v="Duration Doesn't Exsists"/>
    <s v="No ETA"/>
    <s v="Yet to Start"/>
    <m/>
    <s v="Timeline not applicable"/>
    <m/>
    <x v="0"/>
    <s v="FEEDER ETC WORK - RETAIN BUDGET"/>
    <m/>
    <m/>
    <m/>
    <m/>
    <m/>
    <s v="I240678"/>
    <s v="Timeline not applicable"/>
  </r>
  <r>
    <x v="29"/>
    <s v="No Initiation Date"/>
    <s v="Feeders/Transportations"/>
    <s v="Quetta"/>
    <s v="Feeder"/>
    <m/>
    <m/>
    <s v="0"/>
    <s v="0"/>
    <s v="FEEDER ETC WORK - RETAIN BUDGET"/>
    <n v="0"/>
    <n v="0"/>
    <n v="0"/>
    <n v="0"/>
    <m/>
    <m/>
    <m/>
    <m/>
    <n v="0"/>
    <n v="0"/>
    <m/>
    <n v="1"/>
    <m/>
    <m/>
    <n v="0"/>
    <n v="0"/>
    <d v="2026-03-01T00:00:00"/>
    <s v="None"/>
    <s v="Duration Doesn't Exsists"/>
    <s v="No ETA"/>
    <s v="Yet to Start"/>
    <m/>
    <s v="Timeline not applicable"/>
    <m/>
    <x v="0"/>
    <s v="FEEDER ETC WORK - RETAIN BUDGET"/>
    <m/>
    <m/>
    <m/>
    <m/>
    <m/>
    <s v="I240681"/>
    <s v="Timeline not applicable"/>
  </r>
  <r>
    <x v="30"/>
    <d v="2024-05-16T00:00:00"/>
    <s v="Sargodha"/>
    <s v="Sargodha"/>
    <s v="Islampura"/>
    <n v="2800"/>
    <n v="1120"/>
    <n v="1120"/>
    <n v="2800"/>
    <s v="LIVE - 100% Completed"/>
    <n v="1"/>
    <n v="1120"/>
    <n v="2809208"/>
    <n v="421381.2"/>
    <n v="2387826.7999999998"/>
    <n v="-1"/>
    <m/>
    <n v="0.4"/>
    <n v="0"/>
    <n v="5655"/>
    <s v="Arial"/>
    <n v="0.15"/>
    <s v="LIVE"/>
    <s v="Arial"/>
    <n v="1"/>
    <n v="1"/>
    <d v="2026-03-01T00:00:00"/>
    <s v="None"/>
    <s v="Duration Doesn't Exsists"/>
    <s v="No ETA"/>
    <s v="Completed"/>
    <m/>
    <s v="Timeline not applicable"/>
    <m/>
    <x v="2"/>
    <s v="LIVE - 100% Completed"/>
    <m/>
    <m/>
    <m/>
    <m/>
    <m/>
    <s v="I240679"/>
    <s v="Timeline not applicable"/>
  </r>
  <r>
    <x v="30"/>
    <d v="2024-05-16T00:00:00"/>
    <s v="Sargodha"/>
    <s v="Sargodha"/>
    <s v="Istiqlalabad"/>
    <n v="1800"/>
    <n v="720"/>
    <n v="720"/>
    <n v="1800"/>
    <s v="LIVE - 100% Completed"/>
    <n v="1"/>
    <n v="720"/>
    <n v="2524524"/>
    <n v="378678.6"/>
    <n v="2145845.4"/>
    <n v="-1"/>
    <m/>
    <n v="0.4"/>
    <n v="0"/>
    <n v="5845"/>
    <s v="Arial"/>
    <n v="0.15"/>
    <s v="LIVE"/>
    <s v="Arial"/>
    <n v="1"/>
    <n v="1"/>
    <d v="2026-03-01T00:00:00"/>
    <s v="None"/>
    <s v="Duration Doesn't Exsists"/>
    <s v="No ETA"/>
    <s v="Completed"/>
    <m/>
    <s v="Timeline not applicable"/>
    <m/>
    <x v="2"/>
    <s v="LIVE - 100% Completed"/>
    <m/>
    <m/>
    <m/>
    <m/>
    <m/>
    <s v="I240679"/>
    <s v="Timeline not applicable"/>
  </r>
  <r>
    <x v="30"/>
    <d v="2024-05-16T00:00:00"/>
    <s v="Sargodha"/>
    <s v="Sargodha"/>
    <s v="Rehmanpura"/>
    <n v="1800"/>
    <n v="720"/>
    <n v="720"/>
    <n v="1800"/>
    <s v="LIVE - 100% Completed"/>
    <n v="1"/>
    <n v="720"/>
    <n v="2327996.5"/>
    <n v="349199.47499999998"/>
    <n v="1978797.0249999999"/>
    <n v="-1"/>
    <m/>
    <n v="0.4"/>
    <n v="0"/>
    <n v="5818"/>
    <s v="Arial"/>
    <n v="0.15"/>
    <s v="LIVE"/>
    <s v="Arial"/>
    <n v="1"/>
    <n v="1"/>
    <d v="2026-03-01T00:00:00"/>
    <s v="None"/>
    <s v="Duration Doesn't Exsists"/>
    <s v="No ETA"/>
    <s v="Completed"/>
    <m/>
    <s v="Timeline not applicable"/>
    <m/>
    <x v="2"/>
    <s v="LIVE - 100% Completed"/>
    <m/>
    <m/>
    <m/>
    <m/>
    <m/>
    <s v="I240679"/>
    <s v="Timeline not applicable"/>
  </r>
  <r>
    <x v="30"/>
    <d v="2024-05-16T00:00:00"/>
    <s v="Sargodha"/>
    <s v="Sargodha"/>
    <s v="Zafar Colony"/>
    <n v="550"/>
    <n v="220"/>
    <n v="220"/>
    <n v="550"/>
    <s v="LIVE - 100% Completed"/>
    <n v="1"/>
    <n v="220"/>
    <n v="1342145"/>
    <n v="201321.75"/>
    <n v="1140823.25"/>
    <n v="-1"/>
    <m/>
    <n v="0.4"/>
    <n v="0"/>
    <n v="8045"/>
    <s v="Arial"/>
    <n v="0.15"/>
    <s v="LIVE"/>
    <s v="Arial"/>
    <n v="1"/>
    <n v="1"/>
    <d v="2026-03-01T00:00:00"/>
    <s v="None"/>
    <s v="Duration Doesn't Exsists"/>
    <s v="No ETA"/>
    <s v="Completed"/>
    <m/>
    <s v="Timeline not applicable"/>
    <m/>
    <x v="2"/>
    <s v="LIVE - 100% Completed"/>
    <m/>
    <m/>
    <m/>
    <m/>
    <m/>
    <s v="I240679"/>
    <s v="Timeline not applicable"/>
  </r>
  <r>
    <x v="30"/>
    <d v="2024-05-16T00:00:00"/>
    <s v="Sargodha"/>
    <s v="Sargodha"/>
    <s v="Liaquat Colony"/>
    <n v="450"/>
    <n v="180"/>
    <n v="180"/>
    <n v="450"/>
    <s v="LIVE - 100% Completed"/>
    <n v="1"/>
    <n v="180"/>
    <n v="1308019"/>
    <n v="196202.85"/>
    <n v="1111816.1499999999"/>
    <n v="-1"/>
    <m/>
    <n v="0.4"/>
    <n v="0"/>
    <n v="2052"/>
    <s v="Arial"/>
    <n v="0.15"/>
    <s v="LIVE"/>
    <s v="Arial"/>
    <n v="1"/>
    <n v="1"/>
    <d v="2026-03-01T00:00:00"/>
    <s v="None"/>
    <s v="Duration Doesn't Exsists"/>
    <s v="No ETA"/>
    <s v="Completed"/>
    <m/>
    <s v="Timeline not applicable"/>
    <m/>
    <x v="2"/>
    <s v="LIVE - 100% Completed"/>
    <m/>
    <m/>
    <m/>
    <m/>
    <m/>
    <s v="I240679"/>
    <s v="Timeline not applicable"/>
  </r>
  <r>
    <x v="30"/>
    <s v="No Initiation Date"/>
    <s v="Feeders/Transportations"/>
    <s v="Sargodha"/>
    <s v="Feeder"/>
    <m/>
    <m/>
    <s v="0"/>
    <s v="0"/>
    <s v="FEEDER ETC WORK - RETAIN BUDGET"/>
    <n v="0"/>
    <n v="0"/>
    <n v="0"/>
    <n v="0"/>
    <m/>
    <m/>
    <m/>
    <m/>
    <n v="0"/>
    <n v="0"/>
    <m/>
    <n v="1"/>
    <m/>
    <m/>
    <n v="0"/>
    <n v="0"/>
    <d v="2026-03-01T00:00:00"/>
    <s v="None"/>
    <s v="Duration Doesn't Exsists"/>
    <s v="No ETA"/>
    <s v="Yet to Start"/>
    <m/>
    <s v="Timeline not applicable"/>
    <m/>
    <x v="0"/>
    <s v="FEEDER ETC WORK - RETAIN BUDGET"/>
    <m/>
    <m/>
    <m/>
    <m/>
    <m/>
    <s v="I240679"/>
    <s v="Timeline not applicable"/>
  </r>
  <r>
    <x v="31"/>
    <d v="2024-05-16T00:00:00"/>
    <s v="Rahim Yar Khan"/>
    <s v="RahimYar Khan Ph2"/>
    <s v="Ittehad Garden P2"/>
    <n v="1000"/>
    <n v="400"/>
    <n v="400"/>
    <n v="1000"/>
    <s v="LIVE - 100% Completed"/>
    <n v="1"/>
    <n v="400"/>
    <n v="24597880.232000001"/>
    <n v="3689682.0348"/>
    <n v="20908198.1972"/>
    <n v="-1"/>
    <m/>
    <n v="0.4"/>
    <n v="11997.050000000001"/>
    <n v="11145"/>
    <s v="Buried"/>
    <n v="0.15"/>
    <s v="LIVE"/>
    <s v="Buried"/>
    <n v="1"/>
    <n v="1"/>
    <d v="2026-03-01T00:00:00"/>
    <s v="None"/>
    <s v="Duration Doesn't Exsists"/>
    <s v="No ETA"/>
    <s v="Completed"/>
    <m/>
    <s v="Timeline not applicable"/>
    <m/>
    <x v="2"/>
    <s v="LIVE - 100% Completed"/>
    <m/>
    <m/>
    <m/>
    <m/>
    <m/>
    <s v="I240680"/>
    <s v="Timeline not applicable"/>
  </r>
  <r>
    <x v="31"/>
    <d v="2024-05-16T00:00:00"/>
    <s v="Rahim Yar Khan"/>
    <s v="RahimYar Khan Ph2"/>
    <s v="Ittehad Garden P1"/>
    <n v="712"/>
    <n v="284.8"/>
    <n v="284.8"/>
    <n v="712"/>
    <s v="LIVE - 100% Completed"/>
    <n v="1"/>
    <n v="284.8"/>
    <n v="21998362.995999999"/>
    <n v="3299754.4493999998"/>
    <n v="18698608.546599999"/>
    <n v="-0.85"/>
    <m/>
    <n v="0.4"/>
    <n v="10175.550000000001"/>
    <n v="11145"/>
    <s v="Buried"/>
    <n v="0.15"/>
    <s v="LIVE"/>
    <s v="Buried"/>
    <n v="1"/>
    <n v="1"/>
    <d v="2026-03-01T00:00:00"/>
    <s v="None"/>
    <s v="Duration Doesn't Exsists"/>
    <s v="No ETA"/>
    <s v="Completed"/>
    <m/>
    <s v="Timeline not applicable"/>
    <m/>
    <x v="2"/>
    <s v="LIVE - 100% Completed"/>
    <m/>
    <m/>
    <m/>
    <m/>
    <m/>
    <s v="I240680"/>
    <s v="Timeline not applicable"/>
  </r>
  <r>
    <x v="31"/>
    <d v="2024-05-16T00:00:00"/>
    <s v="Rahim Yar Khan"/>
    <s v="RahimYar Khan Ph2"/>
    <s v="Niazi Colony"/>
    <n v="2506"/>
    <n v="1002.4000000000001"/>
    <n v="1002.4000000000001"/>
    <n v="2506"/>
    <s v="LIVE - 100% Completed"/>
    <n v="1"/>
    <n v="1002.4000000000001"/>
    <n v="20801141.495999999"/>
    <n v="3120171.2243999997"/>
    <n v="17680970.271600001"/>
    <n v="-1"/>
    <m/>
    <n v="0.4"/>
    <n v="2474"/>
    <n v="20575"/>
    <s v="Hybrid"/>
    <n v="0.15"/>
    <s v="LIVE"/>
    <s v="Hybrid"/>
    <n v="1"/>
    <n v="1"/>
    <d v="2026-03-01T00:00:00"/>
    <s v="None"/>
    <s v="Duration Doesn't Exsists"/>
    <s v="No ETA"/>
    <s v="Completed"/>
    <m/>
    <s v="Timeline not applicable"/>
    <m/>
    <x v="2"/>
    <s v="LIVE - 100% Completed"/>
    <m/>
    <m/>
    <m/>
    <m/>
    <m/>
    <s v="I240680"/>
    <s v="Timeline not applicable"/>
  </r>
  <r>
    <x v="31"/>
    <d v="2024-05-16T00:00:00"/>
    <s v="Feeders/Transportations"/>
    <s v="RahimYar Khan Ph2"/>
    <s v="Feeder"/>
    <n v="0"/>
    <n v="0"/>
    <s v="0"/>
    <s v="0"/>
    <s v="FEEDER ETC WORK - RETAIN BUDGET"/>
    <n v="0"/>
    <n v="0"/>
    <n v="20697000"/>
    <n v="10348500"/>
    <n v="10348500"/>
    <n v="-1"/>
    <m/>
    <m/>
    <n v="6000"/>
    <n v="0"/>
    <m/>
    <n v="0.5"/>
    <m/>
    <m/>
    <n v="0"/>
    <n v="0"/>
    <d v="2026-03-01T00:00:00"/>
    <s v="None"/>
    <s v="Duration Doesn't Exsists"/>
    <s v="No ETA"/>
    <s v="Yet to Start"/>
    <m/>
    <s v="Timeline not applicable"/>
    <m/>
    <x v="0"/>
    <s v="FEEDER ETC WORK - RETAIN BUDGET"/>
    <m/>
    <m/>
    <m/>
    <m/>
    <m/>
    <s v="I240680"/>
    <s v="Timeline not applicable"/>
  </r>
  <r>
    <x v="31"/>
    <d v="2024-05-16T00:00:00"/>
    <s v="Rahim Yar Khan"/>
    <s v="RahimYar Khan Ph2"/>
    <s v="Rehmat Colony"/>
    <n v="1620"/>
    <n v="648"/>
    <s v="0"/>
    <s v="0"/>
    <s v="REMOVE BUDGET (T)"/>
    <n v="0"/>
    <n v="648"/>
    <n v="12850226.618000001"/>
    <n v="0"/>
    <n v="12850226.618000001"/>
    <n v="-0.5"/>
    <m/>
    <n v="0.4"/>
    <n v="1338.6666666666667"/>
    <n v="11266.25"/>
    <s v="Hybrid"/>
    <m/>
    <s v="NOT LIVE"/>
    <m/>
    <n v="0"/>
    <n v="0"/>
    <d v="2026-03-01T00:00:00"/>
    <n v="92"/>
    <n v="93"/>
    <n v="55"/>
    <s v="Yet to Start"/>
    <s v="4 Months"/>
    <s v="Jun-2026"/>
    <d v="2026-07-01T00:00:00"/>
    <x v="3"/>
    <s v="REMOVE BUDGET (T)"/>
    <m/>
    <m/>
    <m/>
    <n v="0"/>
    <m/>
    <s v="I240680"/>
    <d v="2026-06-01T00:00:00"/>
  </r>
  <r>
    <x v="31"/>
    <d v="2024-05-16T00:00:00"/>
    <s v="Rahim Yar Khan"/>
    <s v="RahimYar Khan Ph2"/>
    <s v="Gulberg+Ahmed+Air view"/>
    <n v="576"/>
    <n v="230.4"/>
    <n v="230.4"/>
    <n v="576"/>
    <s v="LIVE - 100% Completed"/>
    <n v="1"/>
    <n v="230.4"/>
    <n v="8023985"/>
    <n v="1203597.75"/>
    <n v="6820387.25"/>
    <n v="-1"/>
    <m/>
    <n v="0.4"/>
    <n v="1761.8"/>
    <n v="5392.5"/>
    <s v="Hybrid"/>
    <n v="0.15"/>
    <s v="LIVE"/>
    <s v="Hybrid"/>
    <n v="1"/>
    <n v="1"/>
    <d v="2026-03-01T00:00:00"/>
    <s v="None"/>
    <s v="Duration Doesn't Exsists"/>
    <s v="No ETA"/>
    <s v="Completed"/>
    <m/>
    <s v="Timeline not applicable"/>
    <m/>
    <x v="2"/>
    <s v="LIVE - 100% Completed"/>
    <m/>
    <m/>
    <m/>
    <m/>
    <m/>
    <s v="I240680"/>
    <s v="Timeline not applicable"/>
  </r>
  <r>
    <x v="31"/>
    <d v="2024-05-16T00:00:00"/>
    <s v="Rahim Yar Khan"/>
    <s v="RahimYar Khan Ph2"/>
    <s v="ALi + Fort + Madina"/>
    <n v="312"/>
    <n v="124.80000000000001"/>
    <n v="124.80000000000001"/>
    <n v="312"/>
    <s v="LIVE - 100% Completed"/>
    <n v="1"/>
    <n v="124.80000000000001"/>
    <n v="6278514.4960000003"/>
    <n v="941777.17440000002"/>
    <n v="5336737.3215999994"/>
    <n v="-1"/>
    <m/>
    <n v="0.4"/>
    <n v="1569.7499999999998"/>
    <n v="3452.5"/>
    <s v="Hybrid"/>
    <n v="0.15"/>
    <s v="LIVE"/>
    <s v="Hybrid"/>
    <n v="1"/>
    <n v="1"/>
    <d v="2026-03-01T00:00:00"/>
    <s v="None"/>
    <s v="Duration Doesn't Exsists"/>
    <s v="No ETA"/>
    <s v="Completed"/>
    <m/>
    <s v="Timeline not applicable"/>
    <m/>
    <x v="2"/>
    <s v="LIVE - 100% Completed"/>
    <m/>
    <m/>
    <m/>
    <m/>
    <m/>
    <s v="I240680"/>
    <s v="Timeline not applicable"/>
  </r>
  <r>
    <x v="31"/>
    <d v="2024-05-16T00:00:00"/>
    <s v="Rahim Yar Khan"/>
    <s v="RahimYar Khan Ph2"/>
    <s v="Fahad Town"/>
    <n v="328"/>
    <n v="131.20000000000002"/>
    <n v="131.20000000000002"/>
    <n v="328"/>
    <s v="LIVE - 100% Completed"/>
    <n v="1"/>
    <n v="131.20000000000002"/>
    <n v="5505721.25"/>
    <n v="825858.1875"/>
    <n v="4679863.0625"/>
    <n v="-0.85"/>
    <m/>
    <n v="0.4"/>
    <n v="1190.25"/>
    <n v="3296.25"/>
    <s v="Hybrid"/>
    <n v="0.15"/>
    <s v="LIVE"/>
    <s v="Hybrid"/>
    <n v="1"/>
    <n v="1"/>
    <d v="2026-03-01T00:00:00"/>
    <s v="None"/>
    <s v="Duration Doesn't Exsists"/>
    <s v="No ETA"/>
    <s v="Completed"/>
    <m/>
    <s v="Timeline not applicable"/>
    <d v="2026-07-01T00:00:00"/>
    <x v="2"/>
    <s v="LIVE - 100% Completed"/>
    <m/>
    <m/>
    <m/>
    <m/>
    <m/>
    <s v="I240680"/>
    <s v="Timeline not applicable"/>
  </r>
  <r>
    <x v="31"/>
    <d v="2024-05-16T00:00:00"/>
    <s v="Rahim Yar Khan"/>
    <s v="RahimYar Khan Ph2"/>
    <s v="Ittehad Town &amp; Other"/>
    <n v="268"/>
    <n v="107.2"/>
    <s v="0"/>
    <s v="0"/>
    <s v="REMOVE BUDGET (T)"/>
    <n v="0"/>
    <n v="107.2"/>
    <n v="4749140.5"/>
    <n v="0"/>
    <n v="4749140.5"/>
    <n v="-1"/>
    <m/>
    <n v="0.4"/>
    <n v="1124.6999999999998"/>
    <n v="2582.5"/>
    <s v="Hybrid"/>
    <m/>
    <s v="NOT LIVE"/>
    <m/>
    <n v="0"/>
    <n v="0"/>
    <d v="2026-03-01T00:00:00"/>
    <n v="92"/>
    <n v="93"/>
    <n v="55"/>
    <s v="Yet to Start"/>
    <s v="4 Months"/>
    <s v="Jun-2026"/>
    <d v="2026-07-01T00:00:00"/>
    <x v="3"/>
    <s v="REMOVE BUDGET (T)"/>
    <m/>
    <m/>
    <m/>
    <n v="0"/>
    <m/>
    <s v="I240680"/>
    <d v="2026-06-01T00:00:00"/>
  </r>
  <r>
    <x v="31"/>
    <d v="2024-05-16T00:00:00"/>
    <s v="Rahim Yar Khan"/>
    <s v="RahimYar Khan Ph2"/>
    <s v="Atta Housing + Canal + Paradise"/>
    <n v="786"/>
    <n v="314.40000000000003"/>
    <n v="188.64000000000001"/>
    <n v="786"/>
    <s v="LIVE - 60% Completed"/>
    <n v="0.6"/>
    <n v="188.64000000000001"/>
    <n v="3844489.1140000001"/>
    <n v="1883799.6658600001"/>
    <n v="1960689.44814"/>
    <n v="-1"/>
    <m/>
    <n v="0.4"/>
    <n v="0"/>
    <n v="5116.25"/>
    <s v="Hybrid"/>
    <m/>
    <s v="LIVE"/>
    <s v="Hybrid"/>
    <n v="0.6"/>
    <n v="0.6"/>
    <d v="2026-03-01T00:00:00"/>
    <n v="92"/>
    <n v="93"/>
    <n v="55"/>
    <s v="In Progress"/>
    <n v="46174"/>
    <s v="Jun-2026"/>
    <s v=" Paradise society NOC issue "/>
    <x v="8"/>
    <s v="LIVE - 60% Completed"/>
    <n v="1"/>
    <m/>
    <m/>
    <m/>
    <m/>
    <s v="I240680"/>
    <d v="2026-06-01T00:00:00"/>
  </r>
  <r>
    <x v="31"/>
    <d v="2024-05-16T00:00:00"/>
    <s v="Rahim Yar Khan"/>
    <s v="RahimYar Khan Ph2"/>
    <s v="Dastgeer Colony"/>
    <n v="378"/>
    <n v="151.20000000000002"/>
    <s v="0"/>
    <s v="0"/>
    <s v="REMOVE BUDGET (T)"/>
    <n v="0"/>
    <n v="151.20000000000002"/>
    <n v="2421984"/>
    <n v="0"/>
    <n v="2421984"/>
    <n v="-1"/>
    <m/>
    <n v="0.4"/>
    <n v="0"/>
    <n v="3477.5"/>
    <s v="Hybrid"/>
    <m/>
    <s v="NOT LIVE"/>
    <m/>
    <n v="0"/>
    <n v="0"/>
    <d v="2026-03-01T00:00:00"/>
    <n v="92"/>
    <n v="93"/>
    <n v="55"/>
    <s v="Yet to Start"/>
    <s v="4 Months"/>
    <s v="Jun-2026"/>
    <d v="2026-07-01T00:00:00"/>
    <x v="3"/>
    <s v="REMOVE BUDGET (T)"/>
    <m/>
    <m/>
    <m/>
    <n v="0"/>
    <m/>
    <s v="I240680"/>
    <d v="2026-06-01T00:00:00"/>
  </r>
  <r>
    <x v="31"/>
    <d v="2024-05-16T00:00:00"/>
    <s v="Feeders/Transportations"/>
    <s v="RahimYar Khan Ph2"/>
    <s v="Transportation"/>
    <n v="0"/>
    <n v="0"/>
    <s v="0"/>
    <s v="0"/>
    <s v="FEEDER ETC WORK - RETAIN BUDGET"/>
    <n v="0"/>
    <n v="0"/>
    <n v="2200000"/>
    <n v="1100000"/>
    <n v="1100000"/>
    <n v="-1"/>
    <m/>
    <m/>
    <m/>
    <m/>
    <m/>
    <n v="0.5"/>
    <m/>
    <m/>
    <n v="0"/>
    <n v="0"/>
    <d v="2026-03-01T00:00:00"/>
    <s v="None"/>
    <s v="Duration Doesn't Exsists"/>
    <s v="No ETA"/>
    <s v="Yet to Start"/>
    <m/>
    <s v="Timeline not applicable"/>
    <m/>
    <x v="0"/>
    <s v="FEEDER ETC WORK - RETAIN BUDGET"/>
    <m/>
    <m/>
    <m/>
    <m/>
    <m/>
    <s v="I240680"/>
    <s v="Timeline not applicable"/>
  </r>
  <r>
    <x v="30"/>
    <s v="No Initiation Date"/>
    <s v="Feeders/Transportations"/>
    <s v="Sargodha"/>
    <s v="Transportation"/>
    <m/>
    <m/>
    <s v="0"/>
    <s v="0"/>
    <s v="FEEDER ETC WORK - RETAIN BUDGET"/>
    <n v="0"/>
    <n v="0"/>
    <n v="0"/>
    <n v="0"/>
    <m/>
    <m/>
    <m/>
    <m/>
    <n v="0"/>
    <n v="0"/>
    <m/>
    <n v="1"/>
    <m/>
    <m/>
    <n v="0"/>
    <n v="0"/>
    <d v="2026-03-01T00:00:00"/>
    <s v="None"/>
    <s v="Duration Doesn't Exsists"/>
    <s v="No ETA"/>
    <s v="Yet to Start"/>
    <m/>
    <s v="Timeline not applicable"/>
    <m/>
    <x v="0"/>
    <s v="FEEDER ETC WORK - RETAIN BUDGET"/>
    <m/>
    <m/>
    <m/>
    <m/>
    <m/>
    <s v="I240679"/>
    <s v="Timeline not applicable"/>
  </r>
  <r>
    <x v="29"/>
    <d v="2024-05-16T00:00:00"/>
    <s v="Quetta"/>
    <s v="Quetta"/>
    <s v="Killi Payen"/>
    <n v="400"/>
    <n v="160"/>
    <n v="160"/>
    <n v="400"/>
    <s v="LIVE - 100% Completed"/>
    <n v="1"/>
    <n v="160"/>
    <n v="7733000"/>
    <n v="1159950"/>
    <n v="6573050"/>
    <n v="-1"/>
    <m/>
    <n v="0.4"/>
    <n v="4000"/>
    <n v="4600"/>
    <s v="Hybrid"/>
    <n v="0.15"/>
    <s v="LIVE"/>
    <s v="Hybrid"/>
    <n v="1"/>
    <n v="1"/>
    <d v="2026-03-01T00:00:00"/>
    <s v="None"/>
    <s v="Duration Doesn't Exsists"/>
    <s v="No ETA"/>
    <s v="Completed"/>
    <m/>
    <s v="Timeline not applicable"/>
    <s v="Partial Active"/>
    <x v="2"/>
    <s v="LIVE - 100% Completed"/>
    <m/>
    <m/>
    <m/>
    <m/>
    <m/>
    <s v="I240681"/>
    <s v="Timeline not applicable"/>
  </r>
  <r>
    <x v="29"/>
    <d v="2024-05-16T00:00:00"/>
    <s v="Quetta"/>
    <s v="Quetta"/>
    <s v="Sabzal Road"/>
    <n v="800"/>
    <n v="320"/>
    <s v="0"/>
    <s v="0"/>
    <s v="NOT LIVE - RETAIN BUDGET"/>
    <n v="0.5"/>
    <n v="320"/>
    <n v="4836175"/>
    <n v="2780800.625"/>
    <n v="2055374.375"/>
    <n v="-0.85"/>
    <m/>
    <n v="0.4"/>
    <n v="2500"/>
    <n v="2875"/>
    <s v="Hybrid"/>
    <n v="0.5"/>
    <s v="NOT LIVE"/>
    <m/>
    <n v="0.5"/>
    <n v="0.5"/>
    <d v="2026-03-01T00:00:00"/>
    <n v="92"/>
    <n v="93"/>
    <n v="55"/>
    <s v="In Progress"/>
    <s v="May-June"/>
    <s v="Jun-2026"/>
    <s v="Permission issues"/>
    <x v="6"/>
    <s v="NOT LIVE - RETAIN BUDGET"/>
    <n v="1"/>
    <m/>
    <m/>
    <m/>
    <m/>
    <s v="I240681"/>
    <d v="2026-06-01T00:00:00"/>
  </r>
  <r>
    <x v="29"/>
    <s v="No Initiation Date"/>
    <s v="Feeders/Transportations"/>
    <s v="Quetta"/>
    <s v="Transportation"/>
    <m/>
    <m/>
    <s v="0"/>
    <s v="0"/>
    <s v="FEEDER ETC WORK - RETAIN BUDGET"/>
    <n v="0"/>
    <n v="0"/>
    <n v="0"/>
    <n v="0"/>
    <m/>
    <m/>
    <m/>
    <m/>
    <n v="0"/>
    <n v="0"/>
    <m/>
    <n v="1"/>
    <m/>
    <m/>
    <n v="0"/>
    <n v="0"/>
    <d v="2026-03-01T00:00:00"/>
    <s v="None"/>
    <s v="Duration Doesn't Exsists"/>
    <s v="No ETA"/>
    <s v="Yet to Start"/>
    <m/>
    <s v="Timeline not applicable"/>
    <m/>
    <x v="0"/>
    <s v="FEEDER ETC WORK - RETAIN BUDGET"/>
    <m/>
    <m/>
    <m/>
    <m/>
    <m/>
    <s v="I240681"/>
    <s v="Timeline not applicable"/>
  </r>
  <r>
    <x v="32"/>
    <d v="2024-05-16T00:00:00"/>
    <s v="Faisalabad"/>
    <s v="Faisalabad Ph4"/>
    <s v="FDA City_P3"/>
    <n v="5098"/>
    <n v="2039.2"/>
    <n v="2039.2"/>
    <n v="5098"/>
    <s v="LIVE - 100% Completed"/>
    <n v="1"/>
    <n v="2039.2"/>
    <n v="89271460.969885707"/>
    <n v="13390719.145482855"/>
    <n v="75880741.824402854"/>
    <n v="-1"/>
    <m/>
    <n v="0.4"/>
    <n v="16595.427704236528"/>
    <n v="65826.986953347834"/>
    <s v="Hybrid"/>
    <n v="0.15"/>
    <s v="LIVE"/>
    <s v="Hybrid"/>
    <n v="1"/>
    <n v="1"/>
    <d v="2026-03-01T00:00:00"/>
    <s v="None"/>
    <s v="Duration Doesn't Exsists"/>
    <s v="No ETA"/>
    <s v="Completed"/>
    <m/>
    <s v="Timeline not applicable"/>
    <m/>
    <x v="2"/>
    <s v="LIVE - 100% Completed"/>
    <m/>
    <m/>
    <m/>
    <m/>
    <m/>
    <s v="I240682"/>
    <s v="Timeline not applicable"/>
  </r>
  <r>
    <x v="32"/>
    <d v="2024-05-16T00:00:00"/>
    <s v="Feeders/Transportations"/>
    <s v="Faisalabad Ph4"/>
    <s v="Feeder"/>
    <n v="0"/>
    <n v="0"/>
    <s v="0"/>
    <s v="0"/>
    <s v="FEEDER ETC WORK - RETAIN BUDGET"/>
    <n v="0"/>
    <n v="0"/>
    <n v="75747800"/>
    <n v="37873900"/>
    <n v="37873900"/>
    <n v="0"/>
    <m/>
    <m/>
    <n v="18480"/>
    <n v="0"/>
    <m/>
    <n v="0.5"/>
    <m/>
    <m/>
    <n v="0"/>
    <n v="0"/>
    <d v="2026-03-01T00:00:00"/>
    <s v="None"/>
    <s v="Duration Doesn't Exsists"/>
    <s v="No ETA"/>
    <s v="Yet to Start"/>
    <m/>
    <s v="Timeline not applicable"/>
    <m/>
    <x v="0"/>
    <s v="FEEDER ETC WORK - RETAIN BUDGET"/>
    <m/>
    <m/>
    <m/>
    <m/>
    <m/>
    <s v="I240682"/>
    <s v="Timeline not applicable"/>
  </r>
  <r>
    <x v="32"/>
    <d v="2024-05-16T00:00:00"/>
    <s v="Faisalabad"/>
    <s v="Faisalabad Ph4"/>
    <s v="FDA City_P1"/>
    <n v="3278"/>
    <n v="1311.2"/>
    <n v="1311.2"/>
    <n v="3278"/>
    <s v="LIVE - 100% Completed"/>
    <n v="1"/>
    <n v="1311.2"/>
    <n v="71741582.657311007"/>
    <n v="10761237.39859665"/>
    <n v="60980345.258714348"/>
    <n v="-1"/>
    <m/>
    <n v="0.4"/>
    <n v="14106.071252208312"/>
    <n v="42466.291022127902"/>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FDA City_P2"/>
    <n v="3476"/>
    <n v="1390.4"/>
    <n v="1390.4"/>
    <n v="3476"/>
    <s v="LIVE - 100% Completed"/>
    <n v="1"/>
    <n v="1390.4"/>
    <n v="65415581.584316202"/>
    <n v="9812337.2376474291"/>
    <n v="55603244.346668743"/>
    <n v="0"/>
    <m/>
    <n v="0.4"/>
    <n v="11876.610991388314"/>
    <n v="47661.017542972389"/>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M3-Ind.Estate_P2"/>
    <n v="298"/>
    <n v="119.2"/>
    <s v="0"/>
    <s v="0"/>
    <s v="REMOVE BUDGET (P)"/>
    <n v="0"/>
    <n v="119.2"/>
    <n v="51690420.75"/>
    <n v="0"/>
    <n v="51690420.75"/>
    <n v="-1"/>
    <m/>
    <n v="0.4"/>
    <n v="19987"/>
    <n v="43837.5"/>
    <s v="Hybrid"/>
    <m/>
    <s v="NOT LIVE"/>
    <m/>
    <n v="0"/>
    <n v="0"/>
    <d v="2026-03-01T00:00:00"/>
    <s v="None"/>
    <s v="Duration Doesn't Exsists"/>
    <s v="No ETA"/>
    <s v="Yet to Start"/>
    <m/>
    <s v="Timeline not applicable"/>
    <s v="Need to remove from Budget"/>
    <x v="5"/>
    <s v="REMOVE BUDGET (P)"/>
    <m/>
    <n v="2"/>
    <m/>
    <n v="0"/>
    <m/>
    <s v="I240682"/>
    <s v="Timeline not applicable"/>
  </r>
  <r>
    <x v="32"/>
    <d v="2024-05-16T00:00:00"/>
    <s v="Faisalabad"/>
    <s v="Faisalabad Ph4"/>
    <s v="M3-Ind.Estate_P1"/>
    <n v="322"/>
    <n v="128.80000000000001"/>
    <s v="0"/>
    <s v="0"/>
    <s v="REMOVE BUDGET (P)"/>
    <n v="0"/>
    <n v="128.80000000000001"/>
    <n v="44731041.700000003"/>
    <n v="0"/>
    <n v="44731041.699999988"/>
    <n v="-0.5"/>
    <m/>
    <n v="0.4"/>
    <n v="17498.399999999998"/>
    <n v="40076.25"/>
    <s v="Hybrid"/>
    <m/>
    <s v="NOT LIVE"/>
    <m/>
    <n v="0"/>
    <n v="0"/>
    <d v="2026-03-01T00:00:00"/>
    <s v="None"/>
    <s v="Duration Doesn't Exsists"/>
    <s v="No ETA"/>
    <s v="Yet to Start"/>
    <m/>
    <s v="Timeline not applicable"/>
    <s v="Need to remove from Budget"/>
    <x v="5"/>
    <s v="REMOVE BUDGET (P)"/>
    <m/>
    <m/>
    <m/>
    <n v="0"/>
    <m/>
    <s v="I240682"/>
    <s v="Timeline not applicable"/>
  </r>
  <r>
    <x v="32"/>
    <d v="2024-05-16T00:00:00"/>
    <s v="Faisalabad"/>
    <s v="Faisalabad Ph4"/>
    <s v="Samanabad"/>
    <n v="2792"/>
    <n v="1116.8"/>
    <n v="1116.8"/>
    <n v="2792"/>
    <s v="LIVE - 100% Completed"/>
    <n v="1"/>
    <n v="1116.8"/>
    <n v="30231048.621224999"/>
    <n v="4534657.2931837495"/>
    <n v="25696391.328041248"/>
    <n v="-0.5"/>
    <m/>
    <n v="0.4"/>
    <n v="4263.4050000000007"/>
    <n v="19069.116204999995"/>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Madina Town"/>
    <n v="2346"/>
    <n v="938.40000000000009"/>
    <n v="938.40000000000009"/>
    <n v="2346"/>
    <s v="LIVE - 100% Completed"/>
    <n v="1"/>
    <n v="938.40000000000009"/>
    <n v="22215389.541018698"/>
    <n v="3332308.4311528048"/>
    <n v="18883081.109865934"/>
    <n v="-0.5"/>
    <m/>
    <n v="0.4"/>
    <n v="2419.9450000000002"/>
    <n v="14901.93085875"/>
    <s v="Hybrid"/>
    <n v="0.15"/>
    <s v="LIVE"/>
    <s v="Hybrid"/>
    <n v="1"/>
    <n v="1"/>
    <d v="2026-03-01T00:00:00"/>
    <s v="None"/>
    <s v="Duration Doesn't Exsists"/>
    <s v="No ETA"/>
    <s v="Completed"/>
    <m/>
    <s v="Timeline not applicable"/>
    <m/>
    <x v="2"/>
    <s v="LIVE - 100% Completed"/>
    <m/>
    <n v="2"/>
    <m/>
    <m/>
    <m/>
    <s v="I240682"/>
    <s v="Timeline not applicable"/>
  </r>
  <r>
    <x v="32"/>
    <d v="2024-05-16T00:00:00"/>
    <s v="Faisalabad"/>
    <s v="Faisalabad Ph4"/>
    <s v="Satellite Town_x000a_"/>
    <n v="1610"/>
    <n v="644"/>
    <n v="644"/>
    <n v="1610"/>
    <s v="LIVE - 100% Completed"/>
    <n v="1"/>
    <n v="644"/>
    <n v="17696339.405581299"/>
    <n v="2654450.9108371949"/>
    <n v="15041888.494744062"/>
    <n v="-1"/>
    <m/>
    <n v="0.4"/>
    <n v="2277"/>
    <n v="12828.664121250002"/>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CITI Housing D Block"/>
    <n v="524"/>
    <n v="209.60000000000002"/>
    <n v="209.60000000000002"/>
    <n v="524"/>
    <s v="LIVE - 100% Completed"/>
    <n v="1"/>
    <n v="209.60000000000002"/>
    <n v="15950173.119999999"/>
    <n v="2392525.9679999999"/>
    <n v="13557647.152000001"/>
    <n v="-1"/>
    <m/>
    <n v="0.4"/>
    <n v="6077.86"/>
    <n v="10171.055999999999"/>
    <s v="Burie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Naimat Colony"/>
    <n v="1434"/>
    <n v="573.6"/>
    <n v="573.6"/>
    <n v="1434"/>
    <s v="LIVE - 100% Completed"/>
    <n v="1"/>
    <n v="573.6"/>
    <n v="13904295.288587499"/>
    <n v="2085644.2932881247"/>
    <n v="11818650.995299375"/>
    <n v="-1"/>
    <m/>
    <n v="0.4"/>
    <n v="1576.8799999999999"/>
    <n v="10798.280707499998"/>
    <s v="Hybrid"/>
    <n v="0.15"/>
    <s v="LIVE"/>
    <s v="Hybrid"/>
    <n v="1"/>
    <n v="1"/>
    <d v="2026-03-01T00:00:00"/>
    <s v="None"/>
    <s v="Duration Doesn't Exsists"/>
    <s v="No ETA"/>
    <s v="Completed"/>
    <m/>
    <s v="Timeline not applicable"/>
    <m/>
    <x v="2"/>
    <s v="LIVE - 100% Completed"/>
    <m/>
    <m/>
    <m/>
    <m/>
    <m/>
    <s v="I240682"/>
    <s v="Timeline not applicable"/>
  </r>
  <r>
    <x v="32"/>
    <d v="2024-05-16T00:00:00"/>
    <s v="Feeders/Transportations"/>
    <s v="Faisalabad Ph4"/>
    <s v="Transportation"/>
    <n v="0"/>
    <n v="0"/>
    <s v="0"/>
    <s v="0"/>
    <s v="FEEDER ETC WORK - RETAIN BUDGET"/>
    <n v="0"/>
    <n v="0"/>
    <n v="13515000"/>
    <n v="6757500"/>
    <n v="6757500"/>
    <n v="-1"/>
    <m/>
    <m/>
    <n v="0"/>
    <n v="0"/>
    <m/>
    <n v="0.5"/>
    <m/>
    <m/>
    <n v="0"/>
    <n v="0"/>
    <d v="2026-03-01T00:00:00"/>
    <s v="None"/>
    <s v="Duration Doesn't Exsists"/>
    <s v="No ETA"/>
    <s v="Yet to Start"/>
    <m/>
    <s v="Timeline not applicable"/>
    <m/>
    <x v="0"/>
    <s v="FEEDER ETC WORK - RETAIN BUDGET"/>
    <m/>
    <m/>
    <m/>
    <m/>
    <m/>
    <s v="I240682"/>
    <s v="Timeline not applicable"/>
  </r>
  <r>
    <x v="32"/>
    <d v="2024-05-16T00:00:00"/>
    <s v="Faisalabad"/>
    <s v="Faisalabad Ph4"/>
    <s v="Eden Villas"/>
    <n v="1088"/>
    <n v="435.20000000000005"/>
    <n v="435.20000000000005"/>
    <n v="1088"/>
    <s v="LIVE - 100% Completed"/>
    <n v="1"/>
    <n v="435.20000000000005"/>
    <n v="13035848.562475"/>
    <n v="1955377.2843712498"/>
    <n v="11080471.27810375"/>
    <n v="0"/>
    <s v="Defence Paradise"/>
    <n v="0.4"/>
    <n v="2117.1499999999996"/>
    <n v="11887.062154999994"/>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Wapda Town"/>
    <n v="710"/>
    <n v="284"/>
    <n v="284"/>
    <n v="710"/>
    <s v="LIVE - 100% Completed"/>
    <n v="1"/>
    <n v="284"/>
    <n v="11002646.071005199"/>
    <n v="1650396.9106507797"/>
    <n v="9352249.1603543926"/>
    <n v="-1"/>
    <m/>
    <n v="0.4"/>
    <n v="2313.2875768340004"/>
    <n v="7788.5884033042485"/>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Nawab City"/>
    <n v="350"/>
    <n v="140"/>
    <n v="140"/>
    <n v="350"/>
    <s v="LIVE - 100% Completed"/>
    <n v="1"/>
    <n v="140"/>
    <n v="9457438.1060000006"/>
    <n v="1418615.7159"/>
    <n v="8038822.3901000023"/>
    <n v="-0.59499999999999997"/>
    <m/>
    <n v="0.4"/>
    <n v="4550.6101050000016"/>
    <n v="5056.2334500000015"/>
    <s v="Buried"/>
    <n v="0.15"/>
    <s v="LIVE"/>
    <s v="Buried"/>
    <n v="1"/>
    <n v="1"/>
    <d v="2026-03-01T00:00:00"/>
    <s v="None"/>
    <s v="Duration Doesn't Exsists"/>
    <s v="No ETA"/>
    <s v="Completed"/>
    <m/>
    <s v="Timeline not applicable"/>
    <m/>
    <x v="2"/>
    <s v="LIVE - 100% Completed"/>
    <m/>
    <n v="1"/>
    <m/>
    <m/>
    <m/>
    <s v="I240682"/>
    <s v="Timeline not applicable"/>
  </r>
  <r>
    <x v="32"/>
    <d v="2024-05-16T00:00:00"/>
    <s v="Faisalabad"/>
    <s v="Faisalabad Ph4"/>
    <s v="Royal Villas EXT."/>
    <n v="298"/>
    <n v="119.2"/>
    <n v="119.2"/>
    <n v="298"/>
    <s v="LIVE - 100% Completed"/>
    <n v="1"/>
    <n v="119.2"/>
    <n v="9251729.7829687502"/>
    <n v="1387759.4674453125"/>
    <n v="7863970.3155234391"/>
    <n v="-1"/>
    <m/>
    <n v="0.4"/>
    <n v="3829.3510954500007"/>
    <n v="2704.4454587500004"/>
    <s v="Buried"/>
    <n v="0.15"/>
    <s v="LIVE"/>
    <s v="Buried"/>
    <n v="1"/>
    <n v="1"/>
    <d v="2026-03-01T00:00:00"/>
    <s v="None"/>
    <s v="Duration Doesn't Exsists"/>
    <s v="No ETA"/>
    <s v="Completed"/>
    <m/>
    <s v="Timeline not applicable"/>
    <m/>
    <x v="2"/>
    <s v="LIVE - 100% Completed"/>
    <m/>
    <n v="2"/>
    <m/>
    <m/>
    <m/>
    <s v="I240682"/>
    <s v="Timeline not applicable"/>
  </r>
  <r>
    <x v="32"/>
    <d v="2024-05-16T00:00:00"/>
    <s v="Faisalabad"/>
    <s v="Faisalabad Ph4"/>
    <s v="Zuabir Colony"/>
    <n v="394"/>
    <n v="157.60000000000002"/>
    <n v="157.60000000000002"/>
    <n v="394"/>
    <s v="LIVE - 100% Completed"/>
    <n v="1"/>
    <n v="157.60000000000002"/>
    <n v="6574598.0605699997"/>
    <n v="986189.70908549987"/>
    <n v="5588408.3514844999"/>
    <n v="-1"/>
    <m/>
    <n v="0.4"/>
    <n v="1067"/>
    <n v="5501.9538659999998"/>
    <s v="Hybrid"/>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Shehzad Colony"/>
    <n v="414"/>
    <n v="165.60000000000002"/>
    <n v="165.60000000000002"/>
    <n v="414"/>
    <s v="LIVE - 100% Completed"/>
    <n v="1"/>
    <n v="165.60000000000002"/>
    <n v="5814364.5792624997"/>
    <n v="872154.68688937498"/>
    <n v="4942209.8923731241"/>
    <n v="-0.7649999999999999"/>
    <m/>
    <n v="0.4"/>
    <n v="1162.8799999999999"/>
    <n v="4741.9408224999997"/>
    <s v="Hybrid"/>
    <n v="0.15"/>
    <s v="LIVE"/>
    <s v="Hybrid"/>
    <n v="1"/>
    <n v="1"/>
    <d v="2026-03-01T00:00:00"/>
    <s v="None"/>
    <s v="Duration Doesn't Exsists"/>
    <s v="No ETA"/>
    <s v="Completed"/>
    <m/>
    <s v="Timeline not applicable"/>
    <m/>
    <x v="2"/>
    <s v="LIVE - 100% Completed"/>
    <m/>
    <m/>
    <m/>
    <m/>
    <m/>
    <s v="I240682"/>
    <s v="Timeline not applicable"/>
  </r>
  <r>
    <x v="33"/>
    <d v="2024-09-12T00:00:00"/>
    <s v="Abbottabad"/>
    <s v="Abbottabad"/>
    <s v="Salhad"/>
    <n v="700"/>
    <n v="280"/>
    <s v="0"/>
    <s v="0"/>
    <s v="SWAPPED"/>
    <n v="0"/>
    <n v="280"/>
    <n v="13746943.2436912"/>
    <n v="0"/>
    <n v="13746943.243691202"/>
    <n v="-1"/>
    <m/>
    <n v="0.4"/>
    <n v="2963.1421863999999"/>
    <n v="19896.044439100002"/>
    <s v="Hybrid"/>
    <m/>
    <s v="NOT LIVE"/>
    <m/>
    <n v="0"/>
    <n v="0"/>
    <d v="2026-03-01T00:00:00"/>
    <s v="None"/>
    <s v="Duration Doesn't Exsists"/>
    <s v="No ETA"/>
    <s v="Yet to Start"/>
    <m/>
    <s v="Timeline not applicable"/>
    <s v="Swapped With Banda Jaat &amp; Iqbal Road"/>
    <x v="9"/>
    <s v="SWAPPED"/>
    <s v="budget will be given by ODN"/>
    <m/>
    <s v="Banda Jaat &amp; Iqbal Road"/>
    <n v="0"/>
    <s v="?"/>
    <s v="I250207"/>
    <s v="Timeline not applicable"/>
  </r>
  <r>
    <x v="32"/>
    <d v="2024-05-16T00:00:00"/>
    <s v="Faisalabad"/>
    <s v="Faisalabad Ph4"/>
    <s v="Mujahid Town_Ali Town"/>
    <n v="334"/>
    <n v="133.6"/>
    <n v="133.6"/>
    <n v="334"/>
    <s v="LIVE - 100% Completed"/>
    <n v="1"/>
    <n v="133.6"/>
    <n v="5274317.9531500004"/>
    <n v="791147.69297249999"/>
    <n v="4483170.2601775005"/>
    <n v="-0.76500000000000001"/>
    <m/>
    <n v="0.4"/>
    <n v="858.13"/>
    <n v="3489.456470000001"/>
    <s v="Hybrid"/>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Gulshan e Makkah"/>
    <n v="460"/>
    <n v="184"/>
    <n v="184"/>
    <n v="460"/>
    <s v="LIVE - 100% Completed"/>
    <n v="1"/>
    <n v="184"/>
    <n v="5118255.5"/>
    <n v="767738.32499999995"/>
    <n v="4350517.1749999998"/>
    <n v="0"/>
    <m/>
    <n v="0.4"/>
    <n v="716.44999999999993"/>
    <n v="6475.5"/>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Meadows_I"/>
    <n v="144"/>
    <n v="57.6"/>
    <n v="57.6"/>
    <n v="144"/>
    <s v="LIVE - 100% Completed"/>
    <n v="1"/>
    <n v="57.6"/>
    <n v="4930686.9796249997"/>
    <n v="739603.04694374988"/>
    <n v="4191083.9326812499"/>
    <n v="-1"/>
    <m/>
    <n v="0.4"/>
    <n v="2205.0426210000001"/>
    <n v="1594.1505749999999"/>
    <s v="Buried"/>
    <n v="0.15"/>
    <s v="LIVE"/>
    <s v="Buried"/>
    <n v="1"/>
    <n v="1"/>
    <d v="2026-03-01T00:00:00"/>
    <s v="None"/>
    <s v="Duration Doesn't Exsists"/>
    <s v="No ETA"/>
    <s v="Completed"/>
    <m/>
    <s v="Timeline not applicable"/>
    <m/>
    <x v="2"/>
    <s v="LIVE - 100% Completed"/>
    <m/>
    <n v="2"/>
    <m/>
    <m/>
    <m/>
    <s v="I240682"/>
    <s v="Timeline not applicable"/>
  </r>
  <r>
    <x v="32"/>
    <d v="2024-05-16T00:00:00"/>
    <s v="Faisalabad"/>
    <s v="Faisalabad Ph4"/>
    <s v="Layllpur Garden"/>
    <n v="482"/>
    <n v="192.8"/>
    <n v="192.8"/>
    <n v="482"/>
    <s v="LIVE - 100% Completed"/>
    <n v="1"/>
    <n v="192.8"/>
    <n v="4761079.4749999996"/>
    <n v="714161.9212499999"/>
    <n v="4046917.55375"/>
    <n v="-1"/>
    <m/>
    <n v="0.4"/>
    <n v="813.05"/>
    <n v="3666.8750000000005"/>
    <s v="Hybrid"/>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Jalvi Market"/>
    <n v="524"/>
    <n v="209.60000000000002"/>
    <n v="209.60000000000002"/>
    <n v="524"/>
    <s v="LIVE - 100% Completed"/>
    <n v="1"/>
    <n v="209.60000000000002"/>
    <n v="4751834.6119999997"/>
    <n v="712775.19179999991"/>
    <n v="4039059.4201999996"/>
    <n v="-1"/>
    <m/>
    <n v="0.4"/>
    <n v="0"/>
    <n v="1968"/>
    <s v="Arial"/>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Gulshan e Haram-II"/>
    <n v="346"/>
    <n v="138.4"/>
    <n v="138.4"/>
    <n v="346"/>
    <s v="LIVE - 100% Completed"/>
    <n v="1"/>
    <n v="138.4"/>
    <n v="4172942.5046875002"/>
    <n v="625941.37570312503"/>
    <n v="3547001.1289843749"/>
    <n v="-1"/>
    <m/>
    <n v="0.4"/>
    <n v="796.60500000000002"/>
    <n v="2951.8266874999999"/>
    <s v="Hybrid"/>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Canal Garden_Canal Rd"/>
    <n v="342"/>
    <n v="136.80000000000001"/>
    <n v="136.80000000000001"/>
    <n v="342"/>
    <s v="LIVE - 100% Completed"/>
    <n v="1"/>
    <n v="136.80000000000001"/>
    <n v="3817833.3369994601"/>
    <n v="572675.00054991897"/>
    <n v="3245158.3364495384"/>
    <n v="-1"/>
    <s v="Zia Town"/>
    <n v="0.4"/>
    <n v="621"/>
    <n v="3438.5350827548741"/>
    <s v="Hybrid"/>
    <n v="0.15"/>
    <s v="LIVE"/>
    <s v="Arial"/>
    <n v="1"/>
    <n v="1"/>
    <d v="2026-03-01T00:00:00"/>
    <s v="None"/>
    <s v="Duration Doesn't Exsists"/>
    <s v="No ETA"/>
    <s v="Completed"/>
    <m/>
    <s v="Timeline not applicable"/>
    <m/>
    <x v="2"/>
    <s v="LIVE - 100% Completed"/>
    <m/>
    <m/>
    <m/>
    <m/>
    <m/>
    <s v="I240682"/>
    <s v="Timeline not applicable"/>
  </r>
  <r>
    <x v="34"/>
    <d v="2024-09-12T00:00:00"/>
    <s v="Daska"/>
    <s v="Daska"/>
    <s v="Bhatti Colony"/>
    <n v="536"/>
    <n v="214.4"/>
    <s v="0"/>
    <s v="0"/>
    <s v="SWAPPED"/>
    <n v="0"/>
    <n v="214.4"/>
    <n v="5635736.0275838803"/>
    <n v="0"/>
    <n v="5635736.0275838822"/>
    <n v="-0.5"/>
    <m/>
    <n v="0.4"/>
    <n v="992.4626510237299"/>
    <n v="4986.8027140615668"/>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32"/>
    <d v="2024-05-16T00:00:00"/>
    <s v="Faisalabad"/>
    <s v="Faisalabad Ph4"/>
    <s v="Canal Burg"/>
    <n v="206"/>
    <n v="82.4"/>
    <n v="82.4"/>
    <n v="206"/>
    <s v="LIVE - 100% Completed"/>
    <n v="1"/>
    <n v="82.4"/>
    <n v="3532696.25"/>
    <n v="529904.4375"/>
    <n v="3002791.8125"/>
    <n v="0"/>
    <m/>
    <n v="0.4"/>
    <n v="770.49999999999989"/>
    <n v="2781.25"/>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Al Rehmat Villa"/>
    <n v="228"/>
    <n v="91.2"/>
    <n v="91.2"/>
    <n v="228"/>
    <s v="LIVE - 100% Completed"/>
    <n v="1"/>
    <n v="91.2"/>
    <n v="3471646.7"/>
    <n v="520747.005"/>
    <n v="2950899.6949999998"/>
    <n v="0"/>
    <m/>
    <n v="0.4"/>
    <n v="671.59999999999991"/>
    <n v="2087.4499999999998"/>
    <s v="Hybrid"/>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Younas Town"/>
    <n v="148"/>
    <n v="59.2"/>
    <n v="59.2"/>
    <n v="148"/>
    <s v="LIVE - 100% Completed"/>
    <n v="1"/>
    <n v="59.2"/>
    <n v="2691677.5739874998"/>
    <n v="403751.63609812496"/>
    <n v="2287925.9378893748"/>
    <n v="-1"/>
    <m/>
    <n v="0.4"/>
    <n v="525.54999999999995"/>
    <n v="1405.7210275"/>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Bilal City "/>
    <n v="170"/>
    <n v="68"/>
    <n v="68"/>
    <n v="170"/>
    <s v="LIVE - 100% Completed"/>
    <n v="1"/>
    <n v="68"/>
    <n v="2142858.4549468802"/>
    <n v="321428.76824203203"/>
    <n v="1821429.6867048517"/>
    <n v="-1"/>
    <m/>
    <n v="0.4"/>
    <n v="406.16849999999994"/>
    <n v="1359.1951582543752"/>
    <s v="Hybrid"/>
    <n v="0.15"/>
    <s v="LIVE"/>
    <s v="Hybrid"/>
    <n v="1"/>
    <n v="1"/>
    <d v="2026-03-01T00:00:00"/>
    <s v="None"/>
    <s v="Duration Doesn't Exsists"/>
    <s v="No ETA"/>
    <s v="Completed"/>
    <m/>
    <s v="Timeline not applicable"/>
    <m/>
    <x v="2"/>
    <s v="LIVE - 100% Completed"/>
    <m/>
    <m/>
    <m/>
    <m/>
    <m/>
    <s v="I240682"/>
    <s v="Timeline not applicable"/>
  </r>
  <r>
    <x v="32"/>
    <d v="2024-05-16T00:00:00"/>
    <s v="Faisalabad"/>
    <s v="Faisalabad Ph4"/>
    <s v="Canal Park"/>
    <n v="140"/>
    <n v="56"/>
    <n v="56"/>
    <n v="140"/>
    <s v="LIVE - 100% Completed"/>
    <n v="1"/>
    <n v="56"/>
    <n v="1611020"/>
    <n v="241653"/>
    <n v="1369367"/>
    <n v="0"/>
    <m/>
    <n v="0.4"/>
    <n v="0"/>
    <n v="3991.5"/>
    <s v="Arial"/>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Iqbal Stadium Comm.Area"/>
    <n v="106"/>
    <n v="42.400000000000006"/>
    <n v="42.400000000000006"/>
    <n v="106"/>
    <s v="LIVE - 100% Completed"/>
    <n v="1"/>
    <n v="42.400000000000006"/>
    <n v="1481417.3939405"/>
    <n v="222212.60909107499"/>
    <n v="1259204.7848494214"/>
    <n v="-0.42499999999999999"/>
    <m/>
    <n v="0.4"/>
    <n v="0"/>
    <n v="2180.3268547620401"/>
    <s v="Arial"/>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Green Village"/>
    <n v="60"/>
    <n v="24"/>
    <n v="24"/>
    <n v="60"/>
    <s v="LIVE - 100% Completed"/>
    <n v="1"/>
    <n v="24"/>
    <n v="1244540.2250000001"/>
    <n v="186681.03375"/>
    <n v="1057859.1912500001"/>
    <n v="-0.5"/>
    <s v="New Garden Block"/>
    <n v="0.4"/>
    <n v="146.04999999999998"/>
    <n v="1343.4749999999999"/>
    <s v="Hybrid"/>
    <n v="0.15"/>
    <s v="LIVE"/>
    <s v="Arial"/>
    <n v="1"/>
    <n v="1"/>
    <d v="2026-03-01T00:00:00"/>
    <s v="None"/>
    <s v="Duration Doesn't Exsists"/>
    <s v="No ETA"/>
    <s v="Completed"/>
    <m/>
    <s v="Timeline not applicable"/>
    <m/>
    <x v="2"/>
    <s v="LIVE - 100% Completed"/>
    <m/>
    <m/>
    <m/>
    <m/>
    <m/>
    <s v="I240682"/>
    <s v="Timeline not applicable"/>
  </r>
  <r>
    <x v="32"/>
    <d v="2024-05-16T00:00:00"/>
    <s v="Faisalabad"/>
    <s v="Faisalabad Ph4"/>
    <s v="Haneef Garden"/>
    <n v="78"/>
    <n v="31.200000000000003"/>
    <n v="31.200000000000003"/>
    <n v="78"/>
    <s v="LIVE - 100% Completed"/>
    <n v="1"/>
    <n v="31.200000000000003"/>
    <n v="1039842"/>
    <n v="155976.29999999999"/>
    <n v="883865.7"/>
    <n v="-1"/>
    <m/>
    <n v="0.4"/>
    <n v="0"/>
    <n v="1280"/>
    <s v="Hybrid"/>
    <n v="0.15"/>
    <s v="LIVE"/>
    <s v="Arial"/>
    <n v="1"/>
    <n v="1"/>
    <d v="2026-03-01T00:00:00"/>
    <s v="None"/>
    <s v="Duration Doesn't Exsists"/>
    <s v="No ETA"/>
    <s v="Completed"/>
    <m/>
    <s v="Timeline not applicable"/>
    <m/>
    <x v="2"/>
    <s v="LIVE - 100% Completed"/>
    <m/>
    <m/>
    <m/>
    <m/>
    <m/>
    <s v="I240682"/>
    <s v="Timeline not applicable"/>
  </r>
  <r>
    <x v="35"/>
    <d v="2024-05-15T00:00:00"/>
    <s v="Feeders/Transportations"/>
    <s v="Okara"/>
    <s v="Feeder"/>
    <n v="0"/>
    <n v="0"/>
    <s v="0"/>
    <s v="0"/>
    <s v="FEEDER ETC WORK - RETAIN BUDGET"/>
    <n v="0"/>
    <n v="0"/>
    <n v="21047446"/>
    <n v="10523723"/>
    <n v="10523723"/>
    <n v="-0.85"/>
    <m/>
    <m/>
    <n v="6798"/>
    <n v="0"/>
    <m/>
    <n v="0.5"/>
    <m/>
    <m/>
    <n v="0"/>
    <n v="0"/>
    <d v="2026-03-01T00:00:00"/>
    <s v="None"/>
    <s v="Duration Doesn't Exsists"/>
    <s v="No ETA"/>
    <s v="Yet to Start"/>
    <m/>
    <s v="Timeline not applicable"/>
    <m/>
    <x v="0"/>
    <s v="FEEDER ETC WORK - RETAIN BUDGET"/>
    <m/>
    <m/>
    <m/>
    <m/>
    <m/>
    <s v="I240683"/>
    <s v="Timeline not applicable"/>
  </r>
  <r>
    <x v="35"/>
    <d v="2024-05-15T00:00:00"/>
    <s v="Okara"/>
    <s v="Okara"/>
    <s v="Farid Town"/>
    <n v="2470"/>
    <n v="988"/>
    <n v="988"/>
    <n v="2470"/>
    <s v="LIVE - 100% Completed"/>
    <n v="1"/>
    <n v="988"/>
    <n v="20610112.433499999"/>
    <n v="3091516.8650249997"/>
    <n v="17518595.568475001"/>
    <n v="-1"/>
    <m/>
    <n v="0.4"/>
    <n v="3026.7999999999997"/>
    <n v="18496.25"/>
    <s v="Hybrid"/>
    <n v="0.15"/>
    <s v="LIVE"/>
    <s v="Hybrid"/>
    <n v="1"/>
    <n v="1"/>
    <d v="2026-03-01T00:00:00"/>
    <s v="None"/>
    <s v="Duration Doesn't Exsists"/>
    <s v="No ETA"/>
    <s v="Completed"/>
    <m/>
    <s v="Timeline not applicable"/>
    <m/>
    <x v="2"/>
    <s v="LIVE - 100% Completed"/>
    <m/>
    <m/>
    <m/>
    <m/>
    <m/>
    <s v="I240683"/>
    <s v="Timeline not applicable"/>
  </r>
  <r>
    <x v="35"/>
    <d v="2024-05-15T00:00:00"/>
    <s v="Okara"/>
    <s v="Okara"/>
    <s v="Ayub Park "/>
    <n v="1368"/>
    <n v="547.20000000000005"/>
    <n v="547.20000000000005"/>
    <n v="1368"/>
    <s v="LIVE - 100% Completed"/>
    <n v="1"/>
    <n v="547.20000000000005"/>
    <n v="20188867.028954402"/>
    <n v="3028330.0543431602"/>
    <n v="17160536.974611204"/>
    <n v="-1"/>
    <m/>
    <n v="0.4"/>
    <n v="3457.2592808765548"/>
    <n v="22803.557365666573"/>
    <s v="Hybrid"/>
    <n v="0.15"/>
    <s v="LIVE"/>
    <s v="Hybrid"/>
    <n v="1"/>
    <n v="1"/>
    <d v="2026-03-01T00:00:00"/>
    <s v="None"/>
    <s v="Duration Doesn't Exsists"/>
    <s v="No ETA"/>
    <s v="Completed"/>
    <m/>
    <s v="Timeline not applicable"/>
    <m/>
    <x v="2"/>
    <s v="LIVE - 100% Completed"/>
    <m/>
    <m/>
    <m/>
    <m/>
    <m/>
    <s v="I240683"/>
    <s v="Timeline not applicable"/>
  </r>
  <r>
    <x v="35"/>
    <d v="2024-05-15T00:00:00"/>
    <s v="Okara"/>
    <s v="Okara"/>
    <s v="1-4L"/>
    <n v="708"/>
    <n v="283.2"/>
    <n v="283.2"/>
    <n v="708"/>
    <s v="LIVE - 100% Completed"/>
    <n v="1"/>
    <n v="283.2"/>
    <n v="14710666.25"/>
    <n v="2206599.9375"/>
    <n v="12504066.312499998"/>
    <n v="-1"/>
    <m/>
    <n v="0.4"/>
    <n v="2849.7"/>
    <n v="18016.25"/>
    <s v="Hybrid"/>
    <n v="0.15"/>
    <s v="LIVE"/>
    <s v="Hybrid"/>
    <n v="1"/>
    <n v="1"/>
    <d v="2026-03-01T00:00:00"/>
    <s v="None"/>
    <s v="Duration Doesn't Exsists"/>
    <s v="No ETA"/>
    <s v="Completed"/>
    <m/>
    <s v="Timeline not applicable"/>
    <m/>
    <x v="2"/>
    <s v="LIVE - 100% Completed"/>
    <m/>
    <m/>
    <m/>
    <m/>
    <m/>
    <s v="I240683"/>
    <s v="Timeline not applicable"/>
  </r>
  <r>
    <x v="35"/>
    <d v="2024-05-15T00:00:00"/>
    <s v="Okara"/>
    <s v="Okara"/>
    <s v="Karmawala"/>
    <n v="30"/>
    <n v="12"/>
    <n v="12"/>
    <n v="30"/>
    <s v="LIVE - 100% Completed"/>
    <n v="1"/>
    <n v="12"/>
    <n v="1883183.75"/>
    <n v="282477.5625"/>
    <n v="1600706.1875"/>
    <n v="-1"/>
    <m/>
    <n v="0.4"/>
    <n v="591.09999999999991"/>
    <n v="369"/>
    <s v="Hybrid"/>
    <n v="0.15"/>
    <s v="LIVE"/>
    <s v="Hybrid"/>
    <n v="1"/>
    <n v="1"/>
    <d v="2026-03-01T00:00:00"/>
    <s v="None"/>
    <s v="Duration Doesn't Exsists"/>
    <s v="No ETA"/>
    <s v="Completed"/>
    <m/>
    <s v="Timeline not applicable"/>
    <m/>
    <x v="2"/>
    <s v="LIVE - 100% Completed"/>
    <m/>
    <m/>
    <m/>
    <m/>
    <m/>
    <s v="I240683"/>
    <s v="Timeline not applicable"/>
  </r>
  <r>
    <x v="35"/>
    <d v="2024-05-15T00:00:00"/>
    <s v="Feeders/Transportations"/>
    <s v="Okara"/>
    <s v="Transportation"/>
    <n v="0"/>
    <n v="0"/>
    <s v="0"/>
    <s v="0"/>
    <s v="FEEDER ETC WORK - RETAIN BUDGET"/>
    <n v="0"/>
    <n v="0"/>
    <n v="1200000"/>
    <n v="600000"/>
    <n v="600000"/>
    <n v="-1"/>
    <m/>
    <m/>
    <n v="0"/>
    <n v="0"/>
    <m/>
    <n v="0.5"/>
    <m/>
    <m/>
    <n v="0"/>
    <n v="0"/>
    <d v="2026-03-01T00:00:00"/>
    <s v="None"/>
    <s v="Duration Doesn't Exsists"/>
    <s v="No ETA"/>
    <s v="Yet to Start"/>
    <m/>
    <s v="Timeline not applicable"/>
    <m/>
    <x v="0"/>
    <s v="FEEDER ETC WORK - RETAIN BUDGET"/>
    <m/>
    <m/>
    <m/>
    <m/>
    <m/>
    <s v="I240683"/>
    <s v="Timeline not applicable"/>
  </r>
  <r>
    <x v="34"/>
    <d v="2024-09-12T00:00:00"/>
    <s v="Daska"/>
    <s v="Daska"/>
    <s v="Faisal_Town"/>
    <n v="320"/>
    <n v="128"/>
    <s v="0"/>
    <s v="0"/>
    <s v="SWAPPED"/>
    <n v="0"/>
    <n v="128"/>
    <n v="5536549"/>
    <n v="0"/>
    <n v="5536549"/>
    <n v="-0.85000000000000009"/>
    <m/>
    <n v="0.4"/>
    <n v="1147.6999999999998"/>
    <n v="4422.5"/>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36"/>
    <d v="2024-05-16T00:00:00"/>
    <s v="Rawalpindi"/>
    <s v="Askari RWP (4-7-10)"/>
    <s v="Willoughby Road appartments"/>
    <n v="1328"/>
    <n v="531.20000000000005"/>
    <n v="531.20000000000005"/>
    <n v="1328"/>
    <s v="LIVE - 100% Completed"/>
    <n v="1"/>
    <n v="531.20000000000005"/>
    <n v="12761912.419"/>
    <n v="1914286.8628499999"/>
    <n v="10847625.556150001"/>
    <n v="0"/>
    <m/>
    <n v="0.4"/>
    <n v="3249.7605000000003"/>
    <n v="1671.922"/>
    <s v="Buried"/>
    <n v="0.15"/>
    <s v="LIVE"/>
    <s v="Buried"/>
    <n v="1"/>
    <n v="1"/>
    <d v="2026-03-01T00:00:00"/>
    <s v="None"/>
    <s v="Duration Doesn't Exsists"/>
    <s v="No ETA"/>
    <s v="Completed"/>
    <m/>
    <s v="Timeline not applicable"/>
    <m/>
    <x v="2"/>
    <s v="LIVE - 100% Completed"/>
    <m/>
    <m/>
    <m/>
    <m/>
    <m/>
    <s v="I240684"/>
    <s v="Timeline not applicable"/>
  </r>
  <r>
    <x v="36"/>
    <d v="2024-05-16T00:00:00"/>
    <s v="Rawalpindi"/>
    <s v="Askari RWP (4-7-10)"/>
    <s v="Askari-10"/>
    <n v="372"/>
    <n v="148.80000000000001"/>
    <n v="148.80000000000001"/>
    <n v="372"/>
    <s v="LIVE - 100% Completed"/>
    <n v="1"/>
    <n v="148.80000000000001"/>
    <n v="12016518.425000001"/>
    <n v="1802477.7637500002"/>
    <n v="10214040.661250001"/>
    <n v="-1"/>
    <m/>
    <n v="0.4"/>
    <n v="4950.7875000000004"/>
    <n v="3830.7499999999995"/>
    <s v="Buried"/>
    <n v="0.15"/>
    <s v="LIVE"/>
    <s v="Buried"/>
    <n v="1"/>
    <n v="1"/>
    <d v="2026-03-01T00:00:00"/>
    <s v="None"/>
    <s v="Duration Doesn't Exsists"/>
    <s v="No ETA"/>
    <s v="Completed"/>
    <m/>
    <s v="Timeline not applicable"/>
    <m/>
    <x v="2"/>
    <s v="LIVE - 100% Completed"/>
    <m/>
    <n v="1"/>
    <m/>
    <m/>
    <m/>
    <s v="I240684"/>
    <s v="Timeline not applicable"/>
  </r>
  <r>
    <x v="36"/>
    <d v="2024-05-16T00:00:00"/>
    <s v="Feeders/Transportations"/>
    <s v="Askari RWP (4-7-10)"/>
    <s v="Feeder"/>
    <n v="0"/>
    <n v="0"/>
    <s v="0"/>
    <s v="0"/>
    <s v="FEEDER ETC WORK - RETAIN BUDGET"/>
    <n v="0"/>
    <n v="0"/>
    <n v="11206780"/>
    <n v="5603390"/>
    <n v="5603390"/>
    <n v="-1"/>
    <m/>
    <m/>
    <n v="1980"/>
    <n v="0"/>
    <m/>
    <n v="0.5"/>
    <m/>
    <m/>
    <n v="0"/>
    <n v="0"/>
    <d v="2026-03-01T00:00:00"/>
    <s v="None"/>
    <s v="Duration Doesn't Exsists"/>
    <s v="No ETA"/>
    <s v="Yet to Start"/>
    <m/>
    <s v="Timeline not applicable"/>
    <m/>
    <x v="0"/>
    <s v="FEEDER ETC WORK - RETAIN BUDGET"/>
    <m/>
    <m/>
    <m/>
    <m/>
    <m/>
    <s v="I240684"/>
    <s v="Timeline not applicable"/>
  </r>
  <r>
    <x v="36"/>
    <d v="2024-05-16T00:00:00"/>
    <s v="Rawalpindi"/>
    <s v="Askari RWP (4-7-10)"/>
    <s v="Askari-4"/>
    <n v="864"/>
    <n v="345.6"/>
    <n v="345.6"/>
    <n v="864"/>
    <s v="LIVE - 100% Completed"/>
    <n v="1"/>
    <n v="345.6"/>
    <n v="10931590.176999999"/>
    <n v="1639738.5265499998"/>
    <n v="9291851.6504500005"/>
    <n v="-1"/>
    <m/>
    <n v="0.4"/>
    <n v="2962.3994999999995"/>
    <n v="1678.6979999999994"/>
    <s v="Buried"/>
    <n v="0.15"/>
    <s v="LIVE"/>
    <s v="Buried"/>
    <n v="1"/>
    <n v="1"/>
    <d v="2026-03-01T00:00:00"/>
    <s v="None"/>
    <s v="Duration Doesn't Exsists"/>
    <s v="No ETA"/>
    <s v="Completed"/>
    <m/>
    <s v="Timeline not applicable"/>
    <m/>
    <x v="2"/>
    <s v="LIVE - 100% Completed"/>
    <m/>
    <m/>
    <m/>
    <m/>
    <m/>
    <s v="I240684"/>
    <s v="Timeline not applicable"/>
  </r>
  <r>
    <x v="34"/>
    <d v="2024-09-12T00:00:00"/>
    <s v="Daska"/>
    <s v="Daska"/>
    <s v="Islampura"/>
    <n v="1132"/>
    <n v="452.8"/>
    <s v="0"/>
    <s v="0"/>
    <s v="SWAPPED"/>
    <n v="0"/>
    <n v="452.8"/>
    <n v="8329511.3679999998"/>
    <n v="0"/>
    <n v="8329511.3679999998"/>
    <n v="-0.85"/>
    <m/>
    <n v="0.4"/>
    <n v="961.4"/>
    <n v="9642.5"/>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36"/>
    <d v="2024-05-16T00:00:00"/>
    <s v="Rawalpindi"/>
    <s v="Askari RWP (4-7-10)"/>
    <s v="Nazeer Apt."/>
    <n v="54"/>
    <n v="21.6"/>
    <n v="21.6"/>
    <n v="54"/>
    <s v="LIVE - 100% Completed"/>
    <n v="1"/>
    <n v="21.6"/>
    <n v="1719073.622"/>
    <n v="257861.04329999999"/>
    <n v="1461212.5787"/>
    <n v="-1"/>
    <m/>
    <n v="0.4"/>
    <n v="1086.615"/>
    <n v="735"/>
    <s v="Hybrid"/>
    <n v="0.15"/>
    <s v="LIVE"/>
    <s v="Hybrid"/>
    <n v="1"/>
    <n v="1"/>
    <d v="2026-03-01T00:00:00"/>
    <s v="None"/>
    <s v="Duration Doesn't Exsists"/>
    <s v="No ETA"/>
    <s v="Completed"/>
    <m/>
    <s v="Timeline not applicable"/>
    <m/>
    <x v="2"/>
    <s v="LIVE - 100% Completed"/>
    <m/>
    <m/>
    <m/>
    <m/>
    <m/>
    <s v="I240684"/>
    <s v="Timeline not applicable"/>
  </r>
  <r>
    <x v="36"/>
    <d v="2024-05-16T00:00:00"/>
    <s v="Feeders/Transportations"/>
    <s v="Askari RWP (4-7-10)"/>
    <s v="Transportation"/>
    <n v="0"/>
    <n v="0"/>
    <s v="0"/>
    <s v="0"/>
    <s v="FEEDER ETC WORK - RETAIN BUDGET"/>
    <n v="0"/>
    <n v="0"/>
    <n v="710000"/>
    <n v="355000"/>
    <n v="355000"/>
    <n v="0"/>
    <m/>
    <m/>
    <n v="0"/>
    <n v="0"/>
    <m/>
    <n v="0.5"/>
    <m/>
    <m/>
    <n v="0"/>
    <n v="0"/>
    <d v="2026-03-01T00:00:00"/>
    <s v="None"/>
    <s v="Duration Doesn't Exsists"/>
    <s v="No ETA"/>
    <s v="Yet to Start"/>
    <m/>
    <s v="Timeline not applicable"/>
    <m/>
    <x v="0"/>
    <s v="FEEDER ETC WORK - RETAIN BUDGET"/>
    <m/>
    <m/>
    <m/>
    <m/>
    <m/>
    <s v="I240684"/>
    <s v="Timeline not applicable"/>
  </r>
  <r>
    <x v="37"/>
    <d v="2024-05-15T00:00:00"/>
    <s v="Feeders/Transportations"/>
    <s v="Gujranwala Ph3"/>
    <s v="Feeder"/>
    <n v="0"/>
    <n v="0"/>
    <s v="0"/>
    <s v="0"/>
    <s v="FEEDER ETC WORK - RETAIN BUDGET"/>
    <n v="0"/>
    <n v="0"/>
    <n v="110301300"/>
    <n v="55150650"/>
    <n v="55150650"/>
    <n v="-1"/>
    <m/>
    <m/>
    <n v="33690"/>
    <n v="0"/>
    <m/>
    <n v="0.5"/>
    <m/>
    <m/>
    <n v="0"/>
    <n v="0"/>
    <d v="2026-03-01T00:00:00"/>
    <s v="None"/>
    <s v="Duration Doesn't Exsists"/>
    <s v="No ETA"/>
    <s v="Yet to Start"/>
    <m/>
    <s v="Timeline not applicable"/>
    <m/>
    <x v="0"/>
    <s v="FEEDER ETC WORK - RETAIN BUDGET"/>
    <m/>
    <m/>
    <m/>
    <m/>
    <m/>
    <s v="I240700"/>
    <s v="Timeline not applicable"/>
  </r>
  <r>
    <x v="37"/>
    <d v="2024-05-15T00:00:00"/>
    <s v="Gujranwala"/>
    <s v="Gujranwala Ph3"/>
    <s v="Ajwa City_P2"/>
    <n v="3046"/>
    <n v="1218.4000000000001"/>
    <s v="0"/>
    <s v="0"/>
    <s v="NOT LIVE - RETAIN BUDGET"/>
    <n v="0.75"/>
    <n v="1218.4000000000001"/>
    <n v="74734284.695405602"/>
    <n v="27091178.20208453"/>
    <n v="47643106.493321061"/>
    <n v="0"/>
    <m/>
    <n v="0.4"/>
    <n v="41664.379138958597"/>
    <n v="33270.982483294996"/>
    <s v="Buried"/>
    <n v="0.75"/>
    <s v="NOT LIVE"/>
    <m/>
    <n v="0.75"/>
    <n v="0.75"/>
    <d v="2026-03-01T00:00:00"/>
    <n v="31"/>
    <n v="32"/>
    <n v="-6"/>
    <s v="In Progress"/>
    <n v="46113"/>
    <s v="Apr-2026"/>
    <s v="HHs placement in progress"/>
    <x v="4"/>
    <s v="NOT LIVE - RETAIN BUDGET"/>
    <n v="1"/>
    <m/>
    <m/>
    <m/>
    <m/>
    <s v="I240700"/>
    <d v="2026-04-01T00:00:00"/>
  </r>
  <r>
    <x v="37"/>
    <d v="2024-05-15T00:00:00"/>
    <s v="Gujranwala"/>
    <s v="Gujranwala Ph3"/>
    <s v="Ajwa City_P1 "/>
    <n v="2202"/>
    <n v="880.80000000000007"/>
    <n v="880.80000000000007"/>
    <n v="2202"/>
    <s v="LIVE - 100% Completed"/>
    <n v="1"/>
    <n v="880.80000000000007"/>
    <n v="60544035.8735689"/>
    <n v="9081605.3810353354"/>
    <n v="51462430.492533594"/>
    <n v="-1"/>
    <m/>
    <n v="0.4"/>
    <n v="33561.64611288959"/>
    <n v="26265.255388508882"/>
    <s v="Buried"/>
    <n v="0.15"/>
    <s v="LIVE"/>
    <s v="Buried"/>
    <n v="1"/>
    <n v="1"/>
    <d v="2026-03-01T00:00:00"/>
    <s v="None"/>
    <s v="Duration Doesn't Exsists"/>
    <s v="No ETA"/>
    <s v="Completed"/>
    <m/>
    <s v="Timeline not applicable"/>
    <m/>
    <x v="2"/>
    <s v="LIVE - 100% Completed"/>
    <m/>
    <m/>
    <m/>
    <m/>
    <m/>
    <s v="I240700"/>
    <s v="Timeline not applicable"/>
  </r>
  <r>
    <x v="37"/>
    <d v="2024-05-15T00:00:00"/>
    <s v="Gujranwala"/>
    <s v="Gujranwala Ph3"/>
    <s v="Sui Gas Road"/>
    <n v="5620"/>
    <n v="2248"/>
    <n v="2248"/>
    <n v="5620"/>
    <s v="LIVE - 100% Completed"/>
    <n v="1"/>
    <n v="2248"/>
    <n v="44198001.75"/>
    <n v="6629700.2625000002"/>
    <n v="37568301.487499997"/>
    <n v="-1"/>
    <m/>
    <n v="0.4"/>
    <n v="5346.3499999999995"/>
    <n v="41305"/>
    <s v="Hybrid"/>
    <n v="0.15"/>
    <s v="LIVE"/>
    <s v="Hybrid"/>
    <n v="1"/>
    <n v="1"/>
    <d v="2026-03-01T00:00:00"/>
    <s v="None"/>
    <s v="Duration Doesn't Exsists"/>
    <s v="No ETA"/>
    <s v="Completed"/>
    <m/>
    <s v="Timeline not applicable"/>
    <m/>
    <x v="2"/>
    <s v="LIVE - 100% Completed"/>
    <m/>
    <m/>
    <m/>
    <m/>
    <m/>
    <s v="I240700"/>
    <s v="Timeline not applicable"/>
  </r>
  <r>
    <x v="37"/>
    <d v="2024-05-15T00:00:00"/>
    <s v="Gujranwala"/>
    <s v="Gujranwala Ph3"/>
    <s v="Garden Town_P1"/>
    <n v="2208"/>
    <n v="883.2"/>
    <n v="883.2"/>
    <n v="2208"/>
    <s v="LIVE - 100% Completed"/>
    <n v="1"/>
    <n v="883.2"/>
    <n v="36987052.607243702"/>
    <n v="5548057.8910865551"/>
    <n v="31438994.716157183"/>
    <n v="-1"/>
    <m/>
    <n v="0.4"/>
    <n v="16036.179219000001"/>
    <n v="10360.12239375"/>
    <s v="Buried"/>
    <n v="0.15"/>
    <s v="LIVE"/>
    <s v="Buried"/>
    <n v="1"/>
    <n v="1"/>
    <d v="2026-03-01T00:00:00"/>
    <s v="None"/>
    <s v="Duration Doesn't Exsists"/>
    <s v="No ETA"/>
    <s v="Completed"/>
    <m/>
    <s v="Timeline not applicable"/>
    <m/>
    <x v="2"/>
    <s v="LIVE - 100% Completed"/>
    <m/>
    <m/>
    <m/>
    <m/>
    <m/>
    <s v="I240700"/>
    <s v="Timeline not applicable"/>
  </r>
  <r>
    <x v="37"/>
    <d v="2024-05-15T00:00:00"/>
    <s v="Gujranwala"/>
    <s v="Gujranwala Ph3"/>
    <s v="SKT Rd Pocket 02"/>
    <n v="3386"/>
    <n v="1354.4"/>
    <s v="0"/>
    <s v="0"/>
    <s v="NOT LIVE - RETAIN BUDGET"/>
    <n v="0.9"/>
    <n v="1354.4"/>
    <n v="32721681.118000001"/>
    <n v="7689595.0627299994"/>
    <n v="25032086.055270001"/>
    <n v="-1"/>
    <m/>
    <n v="0.4"/>
    <n v="5982.2999999999993"/>
    <n v="29562.5"/>
    <s v="Hybrid"/>
    <n v="0.9"/>
    <s v="NOT LIVE"/>
    <m/>
    <n v="0.9"/>
    <n v="0.9"/>
    <d v="2026-03-01T00:00:00"/>
    <n v="0"/>
    <n v="1"/>
    <n v="-37"/>
    <s v="In Progress"/>
    <n v="46082"/>
    <s v="Mar-2026"/>
    <s v="Civil Work Completion"/>
    <x v="4"/>
    <s v="NOT LIVE - RETAIN BUDGET"/>
    <n v="1"/>
    <m/>
    <m/>
    <m/>
    <m/>
    <s v="I240700"/>
    <d v="2026-03-01T00:00:00"/>
  </r>
  <r>
    <x v="37"/>
    <d v="2024-05-15T00:00:00"/>
    <s v="Gujranwala"/>
    <s v="Gujranwala Ph3"/>
    <s v="Garden Town_P3"/>
    <n v="1132"/>
    <n v="452.8"/>
    <n v="452.8"/>
    <n v="1132"/>
    <s v="LIVE - 100% Completed"/>
    <n v="1"/>
    <n v="452.8"/>
    <n v="31611971.220059998"/>
    <n v="4741795.6830089996"/>
    <n v="26870175.537051"/>
    <n v="-1"/>
    <m/>
    <n v="0.4"/>
    <n v="15727.206129599999"/>
    <n v="10982.425119999998"/>
    <s v="Buried"/>
    <n v="0.15"/>
    <s v="LIVE"/>
    <s v="Buried"/>
    <n v="1"/>
    <n v="1"/>
    <d v="2026-03-01T00:00:00"/>
    <s v="None"/>
    <s v="Duration Doesn't Exsists"/>
    <s v="No ETA"/>
    <s v="Completed"/>
    <m/>
    <s v="Timeline not applicable"/>
    <m/>
    <x v="2"/>
    <s v="LIVE - 100% Completed"/>
    <m/>
    <m/>
    <m/>
    <m/>
    <m/>
    <s v="I240700"/>
    <s v="Timeline not applicable"/>
  </r>
  <r>
    <x v="37"/>
    <d v="2024-05-15T00:00:00"/>
    <s v="Gujranwala"/>
    <s v="Gujranwala Ph3"/>
    <s v="Pasrur Rd &amp; Skt Bypass"/>
    <n v="3576"/>
    <n v="1430.4"/>
    <n v="1430.4"/>
    <n v="3576"/>
    <s v="LIVE - 100% Completed"/>
    <n v="1"/>
    <n v="1430.4"/>
    <n v="27918709.245999999"/>
    <n v="4187806.3868999998"/>
    <n v="23730902.859099999"/>
    <n v="-1"/>
    <m/>
    <n v="0.4"/>
    <n v="3601.7999999999997"/>
    <n v="29016.25"/>
    <s v="Hybrid"/>
    <n v="0.15"/>
    <s v="LIVE"/>
    <s v="Hybrid"/>
    <n v="1"/>
    <n v="1"/>
    <d v="2026-03-01T00:00:00"/>
    <s v="None"/>
    <s v="Duration Doesn't Exsists"/>
    <s v="No ETA"/>
    <s v="Completed"/>
    <m/>
    <s v="Timeline not applicable"/>
    <s v="Megred into Ghorrdo Road P1"/>
    <x v="2"/>
    <s v="LIVE - 100% Completed"/>
    <m/>
    <m/>
    <m/>
    <m/>
    <m/>
    <s v="I240700"/>
    <s v="Timeline not applicable"/>
  </r>
  <r>
    <x v="37"/>
    <d v="2024-05-15T00:00:00"/>
    <s v="Gujranwala"/>
    <s v="Gujranwala Ph3"/>
    <s v="Garden Town_P2"/>
    <n v="892"/>
    <n v="356.8"/>
    <n v="356.8"/>
    <n v="892"/>
    <s v="LIVE - 100% Completed"/>
    <n v="1"/>
    <n v="356.8"/>
    <n v="21570089.467981201"/>
    <n v="3235513.42019718"/>
    <n v="18334576.04778406"/>
    <n v="0"/>
    <m/>
    <n v="0.4"/>
    <n v="10025.430044000001"/>
    <n v="6882.5843000000013"/>
    <s v="Buried"/>
    <n v="0.15"/>
    <s v="LIVE"/>
    <s v="Buried"/>
    <n v="1"/>
    <n v="1"/>
    <d v="2026-03-01T00:00:00"/>
    <s v="None"/>
    <s v="Duration Doesn't Exsists"/>
    <s v="No ETA"/>
    <s v="Completed"/>
    <m/>
    <s v="Timeline not applicable"/>
    <m/>
    <x v="2"/>
    <s v="LIVE - 100% Completed"/>
    <m/>
    <m/>
    <m/>
    <m/>
    <m/>
    <s v="I240700"/>
    <s v="Timeline not applicable"/>
  </r>
  <r>
    <x v="37"/>
    <d v="2024-05-15T00:00:00"/>
    <s v="Gujranwala"/>
    <s v="Gujranwala Ph3"/>
    <s v="Tanveer Town &amp; Ratta Rd"/>
    <n v="1692"/>
    <n v="676.80000000000007"/>
    <n v="676.80000000000007"/>
    <n v="1692"/>
    <s v="LIVE - 100% Completed"/>
    <n v="1"/>
    <n v="676.80000000000007"/>
    <n v="20271848.75"/>
    <n v="3040777.3125"/>
    <n v="17231071.4375"/>
    <n v="-0.85"/>
    <m/>
    <n v="0.4"/>
    <n v="3601.7999999999997"/>
    <n v="16003.75"/>
    <s v="Hybrid"/>
    <n v="0.15"/>
    <s v="LIVE"/>
    <s v="Hybrid"/>
    <n v="1"/>
    <n v="1"/>
    <d v="2026-03-01T00:00:00"/>
    <s v="None"/>
    <s v="Duration Doesn't Exsists"/>
    <s v="No ETA"/>
    <s v="Completed"/>
    <m/>
    <s v="Timeline not applicable"/>
    <m/>
    <x v="2"/>
    <s v="LIVE - 100% Completed"/>
    <m/>
    <m/>
    <m/>
    <m/>
    <m/>
    <s v="I240700"/>
    <s v="Timeline not applicable"/>
  </r>
  <r>
    <x v="37"/>
    <d v="2024-05-15T00:00:00"/>
    <s v="Gujranwala"/>
    <s v="Gujranwala Ph3"/>
    <s v="Khokhar k_BOQ"/>
    <n v="1920"/>
    <n v="768"/>
    <s v="0"/>
    <s v="0"/>
    <s v="NOT LIVE - RETAIN BUDGET"/>
    <n v="0.9"/>
    <n v="768"/>
    <n v="18335788.745999999"/>
    <n v="4308910.3553099986"/>
    <n v="14026878.390689999"/>
    <n v="-1"/>
    <m/>
    <n v="0.4"/>
    <n v="1263.5"/>
    <n v="20308.75"/>
    <s v="Hybrid"/>
    <n v="0.9"/>
    <s v="NOT LIVE"/>
    <m/>
    <n v="0.9"/>
    <n v="0.9"/>
    <d v="2026-03-01T00:00:00"/>
    <n v="0"/>
    <n v="1"/>
    <n v="-37"/>
    <s v="In Progress"/>
    <n v="46082"/>
    <s v="Mar-2026"/>
    <s v="Aerial Hanging in process"/>
    <x v="4"/>
    <s v="NOT LIVE - RETAIN BUDGET"/>
    <n v="1"/>
    <m/>
    <m/>
    <m/>
    <m/>
    <s v="I240700"/>
    <d v="2026-03-01T00:00:00"/>
  </r>
  <r>
    <x v="37"/>
    <d v="2024-05-15T00:00:00"/>
    <s v="Gujranwala"/>
    <s v="Gujranwala Ph3"/>
    <s v="Civil Line Area BOQ"/>
    <n v="1728"/>
    <n v="691.2"/>
    <n v="691.2"/>
    <n v="1728"/>
    <s v="LIVE - 100% Completed"/>
    <n v="1"/>
    <n v="691.2"/>
    <n v="17833985.5"/>
    <n v="2675097.8249999997"/>
    <n v="15158887.674999999"/>
    <n v="-1"/>
    <m/>
    <n v="0.4"/>
    <n v="2220"/>
    <n v="15442.5"/>
    <s v="Hybrid"/>
    <n v="0.15"/>
    <s v="LIVE"/>
    <s v="Hybrid"/>
    <n v="1"/>
    <n v="1"/>
    <d v="2026-03-01T00:00:00"/>
    <s v="None"/>
    <s v="Duration Doesn't Exsists"/>
    <s v="No ETA"/>
    <s v="Completed"/>
    <m/>
    <s v="Timeline not applicable"/>
    <m/>
    <x v="2"/>
    <s v="LIVE - 100% Completed"/>
    <m/>
    <m/>
    <m/>
    <m/>
    <m/>
    <s v="I240700"/>
    <s v="Timeline not applicable"/>
  </r>
  <r>
    <x v="37"/>
    <d v="2024-05-15T00:00:00"/>
    <s v="Gujranwala"/>
    <s v="Gujranwala Ph3"/>
    <s v="GT Rd Pocket 11"/>
    <n v="1466"/>
    <n v="586.4"/>
    <s v="0"/>
    <s v="0"/>
    <s v="NOT LIVE - RETAIN BUDGET"/>
    <n v="0"/>
    <n v="586.4"/>
    <n v="16698561.168"/>
    <n v="16698561.168"/>
    <n v="0"/>
    <n v="0"/>
    <m/>
    <n v="0.4"/>
    <n v="1250.4000000000001"/>
    <n v="17010"/>
    <s v="Arial"/>
    <n v="0"/>
    <s v="NOT LIVE"/>
    <m/>
    <n v="0"/>
    <n v="0"/>
    <d v="2026-03-01T00:00:00"/>
    <n v="61"/>
    <n v="62"/>
    <n v="24"/>
    <s v="Yet to Start"/>
    <n v="46143"/>
    <s v="May-2026"/>
    <s v="Hold due to Metro Project"/>
    <x v="7"/>
    <s v="NOT LIVE - RETAIN BUDGET"/>
    <n v="2"/>
    <m/>
    <m/>
    <m/>
    <m/>
    <s v="I240700"/>
    <d v="2026-05-01T00:00:00"/>
  </r>
  <r>
    <x v="37"/>
    <d v="2024-05-15T00:00:00"/>
    <s v="Gujranwala"/>
    <s v="Gujranwala Ph3"/>
    <s v="SKT Rd Pocket 01"/>
    <n v="1660"/>
    <n v="664"/>
    <s v="0"/>
    <s v="0"/>
    <s v="NOT LIVE - RETAIN BUDGET"/>
    <n v="0.9"/>
    <n v="664"/>
    <n v="14593136.597999999"/>
    <n v="3429387.1005299995"/>
    <n v="11163749.497469999"/>
    <n v="0"/>
    <m/>
    <n v="0.4"/>
    <n v="2226.3999999999996"/>
    <n v="15960"/>
    <s v="Hybrid"/>
    <n v="0.9"/>
    <s v="NOT LIVE"/>
    <m/>
    <n v="0.9"/>
    <n v="0.9"/>
    <d v="2026-03-01T00:00:00"/>
    <n v="61"/>
    <n v="62"/>
    <n v="24"/>
    <s v="In Progress"/>
    <n v="46082"/>
    <s v="May-2026"/>
    <s v="Civil Work Completion"/>
    <x v="4"/>
    <s v="NOT LIVE - RETAIN BUDGET"/>
    <n v="1"/>
    <m/>
    <m/>
    <m/>
    <m/>
    <s v="I240700"/>
    <d v="2026-05-01T00:00:00"/>
  </r>
  <r>
    <x v="37"/>
    <d v="2024-05-15T00:00:00"/>
    <s v="Gujranwala"/>
    <s v="Gujranwala Ph3"/>
    <s v="GT Rd Pocket 10"/>
    <n v="1400"/>
    <n v="560"/>
    <n v="560"/>
    <n v="1400"/>
    <s v="LIVE - 100% Completed"/>
    <n v="1"/>
    <n v="560"/>
    <n v="14571886.73"/>
    <n v="2185783.0095000002"/>
    <n v="12386103.7205"/>
    <n v="-1"/>
    <m/>
    <n v="0.4"/>
    <n v="1272"/>
    <n v="15263.75"/>
    <s v="Arial"/>
    <n v="0.15"/>
    <s v="LIVE"/>
    <s v="Arial"/>
    <n v="1"/>
    <n v="1"/>
    <d v="2026-03-01T00:00:00"/>
    <s v="None"/>
    <s v="Duration Doesn't Exsists"/>
    <s v="No ETA"/>
    <s v="Completed"/>
    <m/>
    <s v="Timeline not applicable"/>
    <m/>
    <x v="2"/>
    <s v="LIVE - 100% Completed"/>
    <m/>
    <m/>
    <m/>
    <m/>
    <m/>
    <s v="I240700"/>
    <s v="Timeline not applicable"/>
  </r>
  <r>
    <x v="37"/>
    <d v="2024-05-15T00:00:00"/>
    <s v="Gujranwala"/>
    <s v="Gujranwala Ph3"/>
    <s v="GT Rd Pocket 09"/>
    <n v="1388"/>
    <n v="555.20000000000005"/>
    <n v="555.20000000000005"/>
    <n v="1388"/>
    <s v="LIVE - 100% Completed"/>
    <n v="1"/>
    <n v="555.20000000000005"/>
    <n v="13166615.618000001"/>
    <n v="1974992.3426999999"/>
    <n v="11191623.2753"/>
    <n v="0"/>
    <m/>
    <n v="0.4"/>
    <n v="1064.6666666666667"/>
    <n v="16088.75"/>
    <s v="Arial"/>
    <n v="0.15"/>
    <s v="LIVE"/>
    <s v="Arial"/>
    <n v="1"/>
    <n v="1"/>
    <d v="2026-03-01T00:00:00"/>
    <s v="None"/>
    <s v="Duration Doesn't Exsists"/>
    <s v="No ETA"/>
    <s v="Completed"/>
    <m/>
    <s v="Timeline not applicable"/>
    <m/>
    <x v="2"/>
    <s v="LIVE - 100% Completed"/>
    <m/>
    <m/>
    <m/>
    <m/>
    <m/>
    <s v="I240700"/>
    <s v="Timeline not applicable"/>
  </r>
  <r>
    <x v="37"/>
    <d v="2024-05-15T00:00:00"/>
    <s v="Gujranwala"/>
    <s v="Gujranwala Ph3"/>
    <s v="Ghorrdo Road "/>
    <n v="1276"/>
    <n v="510.40000000000003"/>
    <n v="510.40000000000003"/>
    <n v="1276"/>
    <s v="LIVE - 100% Completed"/>
    <n v="1"/>
    <n v="510.40000000000003"/>
    <n v="13083996.25"/>
    <n v="1962599.4375"/>
    <n v="11121396.8125"/>
    <n v="0"/>
    <m/>
    <n v="0.4"/>
    <n v="2114.85"/>
    <n v="11476.25"/>
    <s v="Hybrid"/>
    <n v="0.15"/>
    <s v="LIVE"/>
    <s v="Hybrid"/>
    <n v="1"/>
    <n v="1"/>
    <d v="2026-03-01T00:00:00"/>
    <s v="None"/>
    <s v="Duration Doesn't Exsists"/>
    <s v="No ETA"/>
    <s v="Completed"/>
    <m/>
    <s v="Timeline not applicable"/>
    <s v="Megred into Ghorrdo Road P1"/>
    <x v="2"/>
    <s v="LIVE - 100% Completed"/>
    <m/>
    <m/>
    <m/>
    <m/>
    <m/>
    <s v="I240700"/>
    <s v="Timeline not applicable"/>
  </r>
  <r>
    <x v="37"/>
    <d v="2024-05-15T00:00:00"/>
    <s v="Gujranwala"/>
    <s v="Gujranwala Ph3"/>
    <s v="Parao Road"/>
    <n v="2006"/>
    <n v="802.40000000000009"/>
    <n v="802.40000000000009"/>
    <n v="2006"/>
    <s v="LIVE - 100% Completed"/>
    <n v="1"/>
    <n v="802.40000000000009"/>
    <n v="12431253.730032699"/>
    <n v="1864688.0595049048"/>
    <n v="10566565.670527752"/>
    <n v="-1"/>
    <m/>
    <n v="0.4"/>
    <n v="1362.75"/>
    <n v="10319.716510570001"/>
    <s v="Hybrid"/>
    <n v="0.15"/>
    <s v="LIVE"/>
    <s v="Hybrid"/>
    <n v="1"/>
    <n v="1"/>
    <d v="2026-03-01T00:00:00"/>
    <s v="None"/>
    <s v="Duration Doesn't Exsists"/>
    <s v="No ETA"/>
    <s v="Completed"/>
    <m/>
    <s v="Timeline not applicable"/>
    <m/>
    <x v="2"/>
    <s v="LIVE - 100% Completed"/>
    <m/>
    <m/>
    <m/>
    <m/>
    <m/>
    <s v="I240700"/>
    <s v="Timeline not applicable"/>
  </r>
  <r>
    <x v="37"/>
    <d v="2024-05-15T00:00:00"/>
    <s v="Gujranwala"/>
    <s v="Gujranwala Ph3"/>
    <s v="SKT Rd Pocket 03"/>
    <n v="986"/>
    <n v="394.40000000000003"/>
    <s v="0"/>
    <s v="0"/>
    <s v="NOT LIVE - RETAIN BUDGET"/>
    <n v="0.9"/>
    <n v="394.40000000000003"/>
    <n v="12359571.495999999"/>
    <n v="2904499.3015599996"/>
    <n v="9455072.1944399998"/>
    <n v="0"/>
    <m/>
    <n v="0.4"/>
    <n v="2363.25"/>
    <n v="10466.25"/>
    <s v="Hybrid"/>
    <n v="0.9"/>
    <s v="NOT LIVE"/>
    <m/>
    <n v="0.9"/>
    <n v="0.9"/>
    <d v="2026-03-01T00:00:00"/>
    <n v="61"/>
    <n v="62"/>
    <n v="24"/>
    <s v="In Progress"/>
    <n v="46082"/>
    <s v="May-2026"/>
    <s v="Civil Work Completion"/>
    <x v="4"/>
    <s v="NOT LIVE - RETAIN BUDGET"/>
    <n v="1"/>
    <m/>
    <m/>
    <m/>
    <m/>
    <s v="I240700"/>
    <d v="2026-05-01T00:00:00"/>
  </r>
  <r>
    <x v="37"/>
    <d v="2024-05-15T00:00:00"/>
    <s v="Gujranwala"/>
    <s v="Gujranwala Ph3"/>
    <s v="SKT Rd Pocket 04"/>
    <n v="750"/>
    <n v="300"/>
    <s v="0"/>
    <s v="0"/>
    <s v="NOT LIVE - RETAIN BUDGET"/>
    <n v="0.9"/>
    <n v="300"/>
    <n v="10382748.245999999"/>
    <n v="2439945.8378099995"/>
    <n v="7942802.4081899999"/>
    <n v="-1"/>
    <m/>
    <n v="0.4"/>
    <n v="2145.8999999999996"/>
    <n v="7012.5"/>
    <s v="Hybrid"/>
    <n v="0.9"/>
    <s v="NOT LIVE"/>
    <m/>
    <n v="0.9"/>
    <n v="0.9"/>
    <d v="2026-03-01T00:00:00"/>
    <n v="0"/>
    <n v="1"/>
    <n v="-37"/>
    <s v="In Progress"/>
    <n v="46082"/>
    <s v="Mar-2026"/>
    <s v="Civil Work Completion"/>
    <x v="4"/>
    <s v="NOT LIVE - RETAIN BUDGET"/>
    <n v="1"/>
    <m/>
    <m/>
    <m/>
    <m/>
    <s v="I240700"/>
    <d v="2026-03-01T00:00:00"/>
  </r>
  <r>
    <x v="37"/>
    <d v="2024-05-15T00:00:00"/>
    <s v="Feeders/Transportations"/>
    <s v="Gujranwala Ph3"/>
    <s v="Transportation"/>
    <n v="0"/>
    <n v="0"/>
    <s v="0"/>
    <s v="0"/>
    <s v="FEEDER ETC WORK - RETAIN BUDGET"/>
    <n v="0"/>
    <n v="0"/>
    <n v="9570000"/>
    <n v="4785000"/>
    <n v="4785000"/>
    <n v="-1"/>
    <m/>
    <m/>
    <n v="0"/>
    <n v="0"/>
    <m/>
    <n v="0.5"/>
    <m/>
    <m/>
    <n v="0"/>
    <n v="0"/>
    <d v="2026-03-01T00:00:00"/>
    <s v="None"/>
    <s v="Duration Doesn't Exsists"/>
    <s v="No ETA"/>
    <s v="Yet to Start"/>
    <m/>
    <s v="Timeline not applicable"/>
    <m/>
    <x v="0"/>
    <s v="FEEDER ETC WORK - RETAIN BUDGET"/>
    <m/>
    <m/>
    <m/>
    <m/>
    <m/>
    <s v="I240700"/>
    <s v="Timeline not applicable"/>
  </r>
  <r>
    <x v="37"/>
    <d v="2024-05-15T00:00:00"/>
    <s v="Gujranwala"/>
    <s v="Gujranwala Ph3"/>
    <s v="GT Rd Pocket 12"/>
    <n v="1084"/>
    <n v="433.6"/>
    <s v="0"/>
    <s v="0"/>
    <s v="NOT LIVE - RETAIN BUDGET"/>
    <n v="0"/>
    <n v="433.6"/>
    <n v="9483172.8640000001"/>
    <n v="9483172.8640000001"/>
    <n v="0"/>
    <n v="-1"/>
    <m/>
    <n v="0.4"/>
    <n v="811"/>
    <n v="8876.25"/>
    <s v="Arial"/>
    <n v="0"/>
    <s v="NOT LIVE"/>
    <m/>
    <n v="0"/>
    <n v="0"/>
    <d v="2026-03-01T00:00:00"/>
    <n v="61"/>
    <n v="62"/>
    <n v="24"/>
    <s v="Yet to Start"/>
    <n v="46143"/>
    <s v="May-2026"/>
    <s v="Hold due to Metro Project"/>
    <x v="7"/>
    <s v="NOT LIVE - RETAIN BUDGET"/>
    <n v="2"/>
    <m/>
    <m/>
    <m/>
    <m/>
    <s v="I240700"/>
    <d v="2026-05-01T00:00:00"/>
  </r>
  <r>
    <x v="37"/>
    <d v="2024-05-15T00:00:00"/>
    <s v="Gujranwala"/>
    <s v="Gujranwala Ph3"/>
    <s v="GT Rd Pocket 08"/>
    <n v="980"/>
    <n v="392"/>
    <n v="392"/>
    <n v="980"/>
    <s v="LIVE - 100% Completed"/>
    <n v="1"/>
    <n v="392"/>
    <n v="9003697.1160000004"/>
    <n v="1350554.5674000001"/>
    <n v="7653142.5486000003"/>
    <n v="-1"/>
    <m/>
    <n v="0.4"/>
    <n v="815.33333333333337"/>
    <n v="10653.75"/>
    <s v="Arial"/>
    <n v="0.15"/>
    <s v="LIVE"/>
    <s v="Arial"/>
    <n v="1"/>
    <n v="1"/>
    <d v="2026-03-01T00:00:00"/>
    <s v="None"/>
    <s v="Duration Doesn't Exsists"/>
    <s v="No ETA"/>
    <s v="Completed"/>
    <m/>
    <s v="Timeline not applicable"/>
    <m/>
    <x v="2"/>
    <s v="LIVE - 100% Completed"/>
    <m/>
    <m/>
    <m/>
    <m/>
    <m/>
    <s v="I240700"/>
    <s v="Timeline not applicable"/>
  </r>
  <r>
    <x v="37"/>
    <d v="2024-05-15T00:00:00"/>
    <s v="Gujranwala"/>
    <s v="Gujranwala Ph3"/>
    <s v="GT Rd Pocket 07"/>
    <n v="1006"/>
    <n v="402.40000000000003"/>
    <n v="402.40000000000003"/>
    <n v="1006"/>
    <s v="LIVE - 100% Completed"/>
    <n v="1"/>
    <n v="402.40000000000003"/>
    <n v="8889140.7300000004"/>
    <n v="1333371.1095"/>
    <n v="7555769.6205000002"/>
    <n v="-1"/>
    <m/>
    <n v="0.4"/>
    <n v="828.5"/>
    <n v="9080"/>
    <s v="Arial"/>
    <n v="0.15"/>
    <s v="LIVE"/>
    <s v="Arial"/>
    <n v="1"/>
    <n v="1"/>
    <d v="2026-03-01T00:00:00"/>
    <s v="None"/>
    <s v="Duration Doesn't Exsists"/>
    <s v="No ETA"/>
    <s v="Completed"/>
    <m/>
    <s v="Timeline not applicable"/>
    <m/>
    <x v="2"/>
    <s v="LIVE - 100% Completed"/>
    <m/>
    <m/>
    <m/>
    <m/>
    <m/>
    <s v="I240700"/>
    <s v="Timeline not applicable"/>
  </r>
  <r>
    <x v="37"/>
    <d v="2024-05-15T00:00:00"/>
    <s v="Gujranwala"/>
    <s v="Gujranwala Ph3"/>
    <s v="Disposal Road"/>
    <n v="814"/>
    <n v="325.60000000000002"/>
    <n v="325.60000000000002"/>
    <n v="814"/>
    <s v="LIVE - 100% Completed"/>
    <n v="1"/>
    <n v="325.60000000000002"/>
    <n v="8785958.3470048308"/>
    <n v="1317893.7520507246"/>
    <n v="7468064.594954106"/>
    <n v="-1"/>
    <m/>
    <n v="0.4"/>
    <n v="1644.4999999999998"/>
    <n v="5669.9308896884995"/>
    <s v="Hybrid"/>
    <n v="0.15"/>
    <s v="LIVE"/>
    <s v="Hybrid"/>
    <n v="1"/>
    <n v="1"/>
    <d v="2026-03-01T00:00:00"/>
    <s v="None"/>
    <s v="Duration Doesn't Exsists"/>
    <s v="No ETA"/>
    <s v="Completed"/>
    <m/>
    <s v="Timeline not applicable"/>
    <m/>
    <x v="2"/>
    <s v="LIVE - 100% Completed"/>
    <m/>
    <m/>
    <m/>
    <m/>
    <m/>
    <s v="I240700"/>
    <s v="Timeline not applicable"/>
  </r>
  <r>
    <x v="37"/>
    <d v="2024-05-15T00:00:00"/>
    <s v="Gujranwala"/>
    <s v="Gujranwala Ph3"/>
    <s v="GT Rd Pocket 06"/>
    <n v="636"/>
    <n v="254.4"/>
    <n v="254.4"/>
    <n v="636"/>
    <s v="LIVE - 100% Completed"/>
    <n v="1"/>
    <n v="254.4"/>
    <n v="6584948.7259999998"/>
    <n v="987742.30889999995"/>
    <n v="5597206.4170999993"/>
    <n v="-1"/>
    <m/>
    <n v="0.4"/>
    <n v="440.5"/>
    <n v="4555"/>
    <s v="Arial"/>
    <n v="0.15"/>
    <s v="LIVE"/>
    <s v="Arial"/>
    <n v="1"/>
    <n v="1"/>
    <d v="2026-03-01T00:00:00"/>
    <s v="None"/>
    <s v="Duration Doesn't Exsists"/>
    <s v="No ETA"/>
    <s v="Completed"/>
    <m/>
    <s v="Timeline not applicable"/>
    <m/>
    <x v="2"/>
    <s v="LIVE - 100% Completed"/>
    <m/>
    <m/>
    <m/>
    <m/>
    <m/>
    <s v="I240700"/>
    <s v="Timeline not applicable"/>
  </r>
  <r>
    <x v="37"/>
    <d v="2024-05-15T00:00:00"/>
    <s v="Gujranwala"/>
    <s v="Gujranwala Ph3"/>
    <s v="SKT Rd Pocket 05"/>
    <n v="424"/>
    <n v="169.60000000000002"/>
    <n v="169.60000000000002"/>
    <n v="424"/>
    <s v="LIVE - 100% Completed"/>
    <n v="1"/>
    <n v="169.60000000000002"/>
    <n v="5782795.25"/>
    <n v="867419.28749999998"/>
    <n v="4915375.9624999994"/>
    <n v="0"/>
    <m/>
    <n v="0.4"/>
    <n v="1124.6999999999998"/>
    <n v="5171.25"/>
    <s v="Hybrid"/>
    <n v="0.15"/>
    <s v="LIVE"/>
    <s v="Hybrid"/>
    <n v="1"/>
    <n v="1"/>
    <d v="2026-03-01T00:00:00"/>
    <s v="None"/>
    <s v="Duration Doesn't Exsists"/>
    <s v="No ETA"/>
    <s v="Completed"/>
    <m/>
    <s v="Timeline not applicable"/>
    <m/>
    <x v="2"/>
    <s v="LIVE - 100% Completed"/>
    <m/>
    <m/>
    <m/>
    <m/>
    <m/>
    <s v="I240700"/>
    <s v="Timeline not applicable"/>
  </r>
  <r>
    <x v="37"/>
    <d v="2024-05-15T00:00:00"/>
    <s v="Gujranwala"/>
    <s v="Gujranwala Ph3"/>
    <s v="Fazal Town"/>
    <n v="544"/>
    <n v="217.60000000000002"/>
    <n v="217.60000000000002"/>
    <n v="544"/>
    <s v="LIVE - 100% Completed"/>
    <n v="1"/>
    <n v="217.60000000000002"/>
    <n v="5006676.5"/>
    <n v="751001.47499999998"/>
    <n v="4255675.0249999994"/>
    <n v="-1"/>
    <m/>
    <n v="0.4"/>
    <n v="649.35"/>
    <n v="3901.25"/>
    <s v="Hybrid"/>
    <n v="0.15"/>
    <s v="LIVE"/>
    <s v="Hybrid"/>
    <n v="1"/>
    <n v="1"/>
    <d v="2026-03-01T00:00:00"/>
    <s v="None"/>
    <s v="Duration Doesn't Exsists"/>
    <s v="No ETA"/>
    <s v="Completed"/>
    <m/>
    <s v="Timeline not applicable"/>
    <m/>
    <x v="2"/>
    <s v="LIVE - 100% Completed"/>
    <m/>
    <m/>
    <m/>
    <m/>
    <m/>
    <s v="I240700"/>
    <s v="Timeline not applicable"/>
  </r>
  <r>
    <x v="37"/>
    <d v="2024-05-15T00:00:00"/>
    <s v="Gujranwala"/>
    <s v="Gujranwala Ph3"/>
    <s v="Civil lines Lower End"/>
    <n v="280"/>
    <n v="112"/>
    <n v="112"/>
    <n v="280"/>
    <s v="LIVE - 100% Completed"/>
    <n v="1"/>
    <n v="112"/>
    <n v="2962483.9959999998"/>
    <n v="444372.59939999995"/>
    <n v="2518111.3966000001"/>
    <n v="0"/>
    <m/>
    <n v="0.4"/>
    <n v="538.19999999999993"/>
    <n v="2087.5"/>
    <s v="Hybrid"/>
    <n v="0.15"/>
    <s v="LIVE"/>
    <s v="Hybrid"/>
    <n v="1"/>
    <n v="1"/>
    <d v="2026-03-01T00:00:00"/>
    <s v="None"/>
    <s v="Duration Doesn't Exsists"/>
    <s v="No ETA"/>
    <s v="Completed"/>
    <m/>
    <s v="Timeline not applicable"/>
    <m/>
    <x v="2"/>
    <s v="LIVE - 100% Completed"/>
    <m/>
    <m/>
    <m/>
    <m/>
    <m/>
    <s v="I240700"/>
    <s v="Timeline not applicable"/>
  </r>
  <r>
    <x v="37"/>
    <d v="2024-05-15T00:00:00"/>
    <s v="Gujranwala"/>
    <s v="Gujranwala Ph3"/>
    <s v="Hafizabad Road"/>
    <n v="234"/>
    <n v="93.600000000000009"/>
    <n v="93.600000000000009"/>
    <n v="234"/>
    <s v="LIVE - 100% Completed"/>
    <n v="1"/>
    <n v="93.600000000000009"/>
    <n v="2203171.9214979699"/>
    <n v="330475.78822469548"/>
    <n v="1872696.1332732756"/>
    <n v="-0.5"/>
    <m/>
    <n v="0.4"/>
    <n v="304.75"/>
    <n v="1426.43566550325"/>
    <s v="Hybrid"/>
    <n v="0.15"/>
    <s v="LIVE"/>
    <s v="Hybrid"/>
    <n v="1"/>
    <n v="1"/>
    <d v="2026-03-01T00:00:00"/>
    <s v="None"/>
    <s v="Duration Doesn't Exsists"/>
    <s v="No ETA"/>
    <s v="Completed"/>
    <m/>
    <s v="Timeline not applicable"/>
    <m/>
    <x v="2"/>
    <s v="LIVE - 100% Completed"/>
    <m/>
    <m/>
    <m/>
    <m/>
    <m/>
    <s v="I240700"/>
    <s v="Timeline not applicable"/>
  </r>
  <r>
    <x v="38"/>
    <d v="2024-05-16T00:00:00"/>
    <s v="Swat"/>
    <s v="Swat"/>
    <s v="Derai P1"/>
    <n v="1032"/>
    <n v="412.8"/>
    <n v="412.8"/>
    <n v="1032"/>
    <s v="LIVE - 100% Completed"/>
    <n v="1"/>
    <n v="412.8"/>
    <n v="3668695"/>
    <n v="550304.25"/>
    <n v="3118390.75"/>
    <n v="-1"/>
    <m/>
    <n v="0.4"/>
    <n v="0"/>
    <n v="435"/>
    <s v="Arial"/>
    <n v="0.15"/>
    <s v="LIVE"/>
    <s v="Arial"/>
    <n v="1"/>
    <n v="1"/>
    <d v="2026-03-01T00:00:00"/>
    <s v="None"/>
    <s v="Duration Doesn't Exsists"/>
    <s v="No ETA"/>
    <s v="Completed"/>
    <m/>
    <s v="Timeline not applicable"/>
    <m/>
    <x v="2"/>
    <s v="LIVE - 100% Completed"/>
    <m/>
    <m/>
    <m/>
    <m/>
    <m/>
    <s v="I240701"/>
    <s v="Timeline not applicable"/>
  </r>
  <r>
    <x v="38"/>
    <d v="2024-05-16T00:00:00"/>
    <s v="Swat"/>
    <s v="Swat"/>
    <s v="Saidu Ext"/>
    <n v="864"/>
    <n v="345.6"/>
    <n v="345.6"/>
    <n v="864"/>
    <s v="LIVE - 100% Completed"/>
    <n v="1"/>
    <n v="345.6"/>
    <n v="3172740"/>
    <n v="475911"/>
    <n v="2696829"/>
    <n v="-1"/>
    <m/>
    <n v="0.4"/>
    <n v="0"/>
    <n v="8951"/>
    <s v="Arial"/>
    <n v="0.15"/>
    <s v="LIVE"/>
    <s v="Arial"/>
    <n v="1"/>
    <n v="1"/>
    <d v="2026-03-01T00:00:00"/>
    <s v="None"/>
    <s v="Duration Doesn't Exsists"/>
    <s v="No ETA"/>
    <s v="Completed"/>
    <m/>
    <s v="Timeline not applicable"/>
    <m/>
    <x v="2"/>
    <s v="LIVE - 100% Completed"/>
    <m/>
    <m/>
    <m/>
    <m/>
    <m/>
    <s v="I240701"/>
    <s v="Timeline not applicable"/>
  </r>
  <r>
    <x v="38"/>
    <d v="2024-05-16T00:00:00"/>
    <s v="Swat"/>
    <s v="Swat"/>
    <s v="Derai P2"/>
    <n v="848"/>
    <n v="339.20000000000005"/>
    <n v="339.20000000000005"/>
    <n v="848"/>
    <s v="LIVE - 100% Completed"/>
    <n v="1"/>
    <n v="339.20000000000005"/>
    <n v="2920040"/>
    <n v="438006"/>
    <n v="2482034"/>
    <n v="-1"/>
    <m/>
    <n v="0.4"/>
    <n v="0"/>
    <n v="5757"/>
    <s v="Arial"/>
    <n v="0.15"/>
    <s v="LIVE"/>
    <s v="Arial"/>
    <n v="1"/>
    <n v="1"/>
    <d v="2026-03-01T00:00:00"/>
    <s v="None"/>
    <s v="Duration Doesn't Exsists"/>
    <s v="No ETA"/>
    <s v="Completed"/>
    <m/>
    <s v="Timeline not applicable"/>
    <m/>
    <x v="2"/>
    <s v="LIVE - 100% Completed"/>
    <m/>
    <m/>
    <m/>
    <m/>
    <m/>
    <s v="I240701"/>
    <s v="Timeline not applicable"/>
  </r>
  <r>
    <x v="38"/>
    <d v="2024-05-16T00:00:00"/>
    <s v="Feeders/Transportations"/>
    <s v="Swat"/>
    <s v="Cable Stringing "/>
    <n v="0"/>
    <n v="0"/>
    <s v="0"/>
    <s v="0"/>
    <s v="FEEDER ETC WORK - RETAIN BUDGET"/>
    <n v="0"/>
    <n v="0"/>
    <n v="2610550"/>
    <n v="1305275"/>
    <n v="1305275"/>
    <n v="-1"/>
    <m/>
    <m/>
    <n v="0"/>
    <n v="0"/>
    <m/>
    <n v="0.5"/>
    <m/>
    <m/>
    <n v="0"/>
    <n v="0"/>
    <d v="2026-03-01T00:00:00"/>
    <s v="None"/>
    <s v="Duration Doesn't Exsists"/>
    <s v="No ETA"/>
    <s v="Yet to Start"/>
    <m/>
    <s v="Timeline not applicable"/>
    <m/>
    <x v="0"/>
    <s v="FEEDER ETC WORK - RETAIN BUDGET"/>
    <m/>
    <m/>
    <m/>
    <m/>
    <m/>
    <s v="I240701"/>
    <s v="Timeline not applicable"/>
  </r>
  <r>
    <x v="38"/>
    <d v="2024-05-16T00:00:00"/>
    <s v="Swat"/>
    <s v="Swat"/>
    <s v="Derai P3"/>
    <n v="512"/>
    <n v="204.8"/>
    <n v="204.8"/>
    <n v="512"/>
    <s v="LIVE - 100% Completed"/>
    <n v="1"/>
    <n v="204.8"/>
    <n v="1904430"/>
    <n v="285664.5"/>
    <n v="1618765.5"/>
    <n v="-1"/>
    <m/>
    <n v="0.4"/>
    <n v="0"/>
    <n v="4758"/>
    <s v="Arial"/>
    <n v="0.15"/>
    <s v="LIVE"/>
    <s v="Arial"/>
    <n v="1"/>
    <n v="1"/>
    <d v="2026-03-01T00:00:00"/>
    <s v="None"/>
    <s v="Duration Doesn't Exsists"/>
    <s v="No ETA"/>
    <s v="Completed"/>
    <m/>
    <s v="Timeline not applicable"/>
    <m/>
    <x v="2"/>
    <s v="LIVE - 100% Completed"/>
    <m/>
    <m/>
    <m/>
    <m/>
    <m/>
    <s v="I240701"/>
    <s v="Timeline not applicable"/>
  </r>
  <r>
    <x v="38"/>
    <d v="2024-05-16T00:00:00"/>
    <s v="Feeders/Transportations"/>
    <s v="Swat"/>
    <s v="24F Cable"/>
    <n v="0"/>
    <n v="0"/>
    <s v="0"/>
    <s v="0"/>
    <s v="FEEDER ETC WORK - RETAIN BUDGET"/>
    <n v="0"/>
    <n v="0"/>
    <n v="660000"/>
    <n v="330000"/>
    <n v="330000"/>
    <n v="-1"/>
    <m/>
    <m/>
    <n v="0"/>
    <n v="0"/>
    <m/>
    <n v="0.5"/>
    <m/>
    <m/>
    <n v="0"/>
    <n v="0"/>
    <d v="2026-03-01T00:00:00"/>
    <s v="None"/>
    <s v="Duration Doesn't Exsists"/>
    <s v="No ETA"/>
    <s v="Yet to Start"/>
    <m/>
    <s v="Timeline not applicable"/>
    <m/>
    <x v="0"/>
    <s v="FEEDER ETC WORK - RETAIN BUDGET"/>
    <m/>
    <m/>
    <m/>
    <m/>
    <m/>
    <s v="I240701"/>
    <s v="Timeline not applicable"/>
  </r>
  <r>
    <x v="38"/>
    <d v="2024-05-16T00:00:00"/>
    <s v="Feeders/Transportations"/>
    <s v="Swat"/>
    <s v="Feeder From PoP"/>
    <n v="0"/>
    <n v="0"/>
    <s v="0"/>
    <s v="0"/>
    <s v="FEEDER ETC WORK - RETAIN BUDGET"/>
    <n v="0"/>
    <n v="0"/>
    <n v="142000"/>
    <n v="71000"/>
    <n v="71000"/>
    <n v="-1"/>
    <m/>
    <m/>
    <n v="0"/>
    <n v="0"/>
    <m/>
    <n v="0.5"/>
    <m/>
    <m/>
    <n v="0"/>
    <n v="0"/>
    <d v="2026-03-01T00:00:00"/>
    <s v="None"/>
    <s v="Duration Doesn't Exsists"/>
    <s v="No ETA"/>
    <s v="Yet to Start"/>
    <m/>
    <s v="Timeline not applicable"/>
    <m/>
    <x v="0"/>
    <s v="FEEDER ETC WORK - RETAIN BUDGET"/>
    <m/>
    <m/>
    <m/>
    <m/>
    <m/>
    <s v="I240701"/>
    <s v="Timeline not applicable"/>
  </r>
  <r>
    <x v="39"/>
    <d v="2024-05-15T00:00:00"/>
    <s v="Hyderabad"/>
    <s v="Hyderabad"/>
    <s v="Fazal Sun City"/>
    <n v="3446"/>
    <n v="1378.4"/>
    <s v="0"/>
    <s v="0"/>
    <s v="NOT LIVE - RETAIN BUDGET"/>
    <n v="0.2"/>
    <n v="1378.4"/>
    <n v="29043845.272911999"/>
    <n v="24106391.576516964"/>
    <n v="4937453.6963950396"/>
    <n v="-1"/>
    <m/>
    <n v="0.4"/>
    <n v="3234.605"/>
    <n v="23041.172985600002"/>
    <s v="Hybrid"/>
    <n v="0.2"/>
    <s v="NOT LIVE"/>
    <m/>
    <n v="0.2"/>
    <n v="0.2"/>
    <d v="2026-03-01T00:00:00"/>
    <n v="0"/>
    <n v="1"/>
    <n v="-37"/>
    <s v="In Progress"/>
    <n v="46082"/>
    <s v="Mar-2026"/>
    <s v="Fazal &amp; Sun only Back Haul Work Done/inside society work pending due to local cable operator permission dispute."/>
    <x v="6"/>
    <s v="NOT LIVE - RETAIN BUDGET"/>
    <n v="1"/>
    <m/>
    <m/>
    <m/>
    <m/>
    <s v="I240702"/>
    <d v="2026-03-01T00:00:00"/>
  </r>
  <r>
    <x v="39"/>
    <d v="2024-05-15T00:00:00"/>
    <s v="Feeders/Transportations"/>
    <s v="Hyderabad"/>
    <s v="Feeder"/>
    <n v="0"/>
    <n v="0"/>
    <s v="0"/>
    <s v="0"/>
    <s v="FEEDER ETC WORK - RETAIN BUDGET"/>
    <n v="0"/>
    <n v="0"/>
    <n v="27521326.800000001"/>
    <n v="13760663.4"/>
    <n v="13760663.400000002"/>
    <n v="0"/>
    <m/>
    <m/>
    <n v="8481.5500000000011"/>
    <n v="0"/>
    <m/>
    <n v="0.5"/>
    <m/>
    <m/>
    <n v="0"/>
    <n v="0"/>
    <d v="2026-03-01T00:00:00"/>
    <s v="None"/>
    <s v="Duration Doesn't Exsists"/>
    <s v="No ETA"/>
    <s v="Yet to Start"/>
    <m/>
    <s v="Timeline not applicable"/>
    <m/>
    <x v="0"/>
    <s v="FEEDER ETC WORK - RETAIN BUDGET"/>
    <m/>
    <m/>
    <m/>
    <m/>
    <m/>
    <s v="I240702"/>
    <s v="Timeline not applicable"/>
  </r>
  <r>
    <x v="39"/>
    <d v="2024-05-15T00:00:00"/>
    <s v="Hyderabad"/>
    <s v="Hyderabad"/>
    <s v="Latifabad No 10"/>
    <n v="1912"/>
    <n v="764.80000000000007"/>
    <n v="764.80000000000007"/>
    <n v="1912"/>
    <s v="LIVE - 100% Completed"/>
    <n v="1"/>
    <n v="764.80000000000007"/>
    <n v="22250724.506445799"/>
    <n v="3337608.6759668696"/>
    <n v="18913115.830478888"/>
    <n v="0"/>
    <m/>
    <n v="0.4"/>
    <n v="4169.4400000000005"/>
    <n v="17307.056251350001"/>
    <s v="Hybrid"/>
    <n v="0.15"/>
    <s v="LIVE"/>
    <s v="Arial"/>
    <n v="1"/>
    <n v="1"/>
    <d v="2026-03-01T00:00:00"/>
    <s v="None"/>
    <s v="Duration Doesn't Exsists"/>
    <s v="No ETA"/>
    <s v="Completed"/>
    <m/>
    <s v="Timeline not applicable"/>
    <s v="Due to Permission issue area live in aerial after BuH consensus"/>
    <x v="8"/>
    <s v="LIVE - 100% Completed"/>
    <m/>
    <m/>
    <m/>
    <m/>
    <m/>
    <s v="I240702"/>
    <s v="Timeline not applicable"/>
  </r>
  <r>
    <x v="39"/>
    <d v="2024-05-15T00:00:00"/>
    <s v="Hyderabad"/>
    <s v="Hyderabad"/>
    <s v="Hyd Cantt P02"/>
    <n v="368"/>
    <n v="147.20000000000002"/>
    <n v="147.20000000000002"/>
    <n v="368"/>
    <s v="LIVE - 100% Completed"/>
    <n v="1"/>
    <n v="147.20000000000002"/>
    <n v="17174177.9257803"/>
    <n v="2576126.6888670451"/>
    <n v="14598051.236913253"/>
    <n v="-1"/>
    <m/>
    <n v="0.4"/>
    <n v="4538.8435618899994"/>
    <n v="15078.609696499989"/>
    <s v="Hybrid"/>
    <n v="0.15"/>
    <s v="LIVE"/>
    <s v="Arial"/>
    <n v="1"/>
    <n v="1"/>
    <d v="2026-03-01T00:00:00"/>
    <s v="None"/>
    <s v="Duration Doesn't Exsists"/>
    <s v="No ETA"/>
    <s v="Completed"/>
    <m/>
    <s v="Timeline not applicable"/>
    <s v="This area lived in aerial before plan /further permission issue on burried "/>
    <x v="8"/>
    <s v="LIVE - 100% Completed"/>
    <m/>
    <m/>
    <m/>
    <m/>
    <m/>
    <s v="I240702"/>
    <s v="Timeline not applicable"/>
  </r>
  <r>
    <x v="39"/>
    <d v="2024-05-15T00:00:00"/>
    <s v="Hyderabad"/>
    <s v="Hyderabad"/>
    <s v="Wapda Colony"/>
    <n v="674"/>
    <n v="269.60000000000002"/>
    <n v="269.60000000000002"/>
    <n v="674"/>
    <s v="LIVE - 100% Completed"/>
    <n v="1"/>
    <n v="269.60000000000002"/>
    <n v="16137692.500404"/>
    <n v="2420653.8750605998"/>
    <n v="13717038.625343401"/>
    <n v="-1"/>
    <m/>
    <n v="0.4"/>
    <n v="1693.835"/>
    <n v="3624.6256766999995"/>
    <s v="Hybrid"/>
    <n v="0.15"/>
    <s v="LIVE"/>
    <s v="Arial"/>
    <n v="1"/>
    <n v="1"/>
    <d v="2026-03-01T00:00:00"/>
    <s v="None"/>
    <s v="Duration Doesn't Exsists"/>
    <s v="No ETA"/>
    <s v="Completed"/>
    <m/>
    <s v="Timeline not applicable"/>
    <s v="Due to permission issue some part Live on Aerial "/>
    <x v="8"/>
    <s v="LIVE - 100% Completed"/>
    <m/>
    <n v="1"/>
    <m/>
    <m/>
    <m/>
    <s v="I240702"/>
    <s v="Timeline not applicable"/>
  </r>
  <r>
    <x v="34"/>
    <d v="2024-09-12T00:00:00"/>
    <s v="Daska"/>
    <s v="Daska"/>
    <s v="Rehmanpura"/>
    <n v="652"/>
    <n v="260.8"/>
    <s v="0"/>
    <s v="0"/>
    <s v="SWAPPED"/>
    <n v="0"/>
    <n v="260.8"/>
    <n v="6639116.4960000003"/>
    <n v="0"/>
    <n v="6639116.4959999993"/>
    <n v="-1"/>
    <m/>
    <n v="0.4"/>
    <n v="1094.8"/>
    <n v="6366"/>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39"/>
    <d v="2024-05-15T00:00:00"/>
    <s v="Hyderabad"/>
    <s v="Hyderabad"/>
    <s v="Latifabad No 04"/>
    <n v="888"/>
    <n v="355.20000000000005"/>
    <s v="0"/>
    <s v="0"/>
    <s v="NOT LIVE - RETAIN BUDGET"/>
    <n v="0.9"/>
    <n v="355.20000000000005"/>
    <n v="12674410.1971425"/>
    <n v="2978486.3963284874"/>
    <n v="9695923.8008140139"/>
    <n v="0"/>
    <m/>
    <n v="0.4"/>
    <n v="2527.4699999999998"/>
    <n v="8436.363566500002"/>
    <s v="Hybrid"/>
    <n v="0.9"/>
    <s v="NOT LIVE"/>
    <m/>
    <n v="0.9"/>
    <n v="0.9"/>
    <d v="2026-03-01T00:00:00"/>
    <n v="31"/>
    <n v="32"/>
    <n v="-6"/>
    <s v="In Progress"/>
    <s v="Next Month"/>
    <s v="Apr-2026"/>
    <s v="Civil Work in progress // As-built expected next month (before Ramadan)."/>
    <x v="4"/>
    <s v="NOT LIVE - RETAIN BUDGET"/>
    <n v="1"/>
    <m/>
    <m/>
    <m/>
    <m/>
    <s v="I240702"/>
    <d v="2026-04-01T00:00:00"/>
  </r>
  <r>
    <x v="39"/>
    <d v="2024-05-15T00:00:00"/>
    <s v="Hyderabad"/>
    <s v="Hyderabad"/>
    <s v="Bismillah City &amp; Ext"/>
    <n v="1042"/>
    <n v="416.8"/>
    <n v="416.8"/>
    <n v="1042"/>
    <s v="LIVE - 100% Completed"/>
    <n v="1"/>
    <n v="416.8"/>
    <n v="11146535.183448"/>
    <n v="1671980.2775172"/>
    <n v="9474554.9059307985"/>
    <n v="0"/>
    <m/>
    <n v="0.4"/>
    <n v="1601.49"/>
    <n v="8984.222782400002"/>
    <s v="Hybrid"/>
    <n v="0.15"/>
    <s v="LIVE"/>
    <s v="Hybrid"/>
    <n v="1"/>
    <n v="1"/>
    <d v="2026-03-01T00:00:00"/>
    <s v="None"/>
    <s v="Duration Doesn't Exsists"/>
    <s v="No ETA"/>
    <s v="Completed"/>
    <m/>
    <s v="Timeline not applicable"/>
    <m/>
    <x v="2"/>
    <s v="LIVE - 100% Completed"/>
    <m/>
    <m/>
    <m/>
    <m/>
    <m/>
    <s v="I240702"/>
    <s v="Timeline not applicable"/>
  </r>
  <r>
    <x v="39"/>
    <d v="2024-05-15T00:00:00"/>
    <s v="Hyderabad"/>
    <s v="Hyderabad"/>
    <s v="MB Shora Colony"/>
    <n v="902"/>
    <n v="360.8"/>
    <n v="288.64000000000004"/>
    <n v="902"/>
    <s v="LIVE - 80% Completed"/>
    <n v="0.8"/>
    <n v="288.64000000000004"/>
    <n v="10416857.748433501"/>
    <n v="3333394.4794987198"/>
    <n v="7083463.2689347807"/>
    <n v="-1"/>
    <m/>
    <n v="0.4"/>
    <n v="1525.5900000000001"/>
    <n v="10504.773782299999"/>
    <s v="Hybrid"/>
    <m/>
    <s v="LIVE"/>
    <s v="Hybrid"/>
    <n v="0.8"/>
    <n v="0.8"/>
    <d v="2026-03-01T00:00:00"/>
    <s v="None"/>
    <s v="Duration Doesn't Exsists"/>
    <s v="No ETA"/>
    <s v="In Progress"/>
    <s v="No more work req"/>
    <s v="Feedback Awaited"/>
    <s v="Due to permission issue some part Live on Aerial "/>
    <x v="8"/>
    <s v="LIVE - 80% Completed"/>
    <n v="1"/>
    <s v="Add 9 count"/>
    <m/>
    <m/>
    <m/>
    <s v="I240702"/>
    <s v="Feedback Awaited"/>
  </r>
  <r>
    <x v="39"/>
    <d v="2024-05-15T00:00:00"/>
    <s v="Hyderabad"/>
    <s v="Hyderabad"/>
    <s v="New Wahdat Colony"/>
    <n v="706"/>
    <n v="282.40000000000003"/>
    <s v="0"/>
    <s v="0"/>
    <s v="NOT LIVE - RETAIN BUDGET"/>
    <n v="1"/>
    <n v="282.40000000000003"/>
    <n v="9434686.5900319703"/>
    <n v="1415202.9885047956"/>
    <n v="8019483.6015271777"/>
    <n v="-1"/>
    <m/>
    <n v="0.4"/>
    <n v="1884.8430697602766"/>
    <n v="7502.1820132015309"/>
    <s v="Hybrid"/>
    <n v="1"/>
    <s v="NOT LIVE"/>
    <m/>
    <n v="1"/>
    <n v="1"/>
    <d v="2026-03-01T00:00:00"/>
    <n v="0"/>
    <n v="1"/>
    <n v="-37"/>
    <s v="Completed"/>
    <n v="46054"/>
    <s v="Mar-2026"/>
    <s v="As-built Done/ Cable pulling plan awaiting"/>
    <x v="4"/>
    <s v="NOT LIVE - RETAIN BUDGET"/>
    <n v="1"/>
    <m/>
    <m/>
    <m/>
    <m/>
    <s v="I240702"/>
    <d v="2026-03-01T00:00:00"/>
  </r>
  <r>
    <x v="39"/>
    <d v="2024-05-15T00:00:00"/>
    <s v="Hyderabad"/>
    <s v="Hyderabad"/>
    <s v="Marvi Town &amp; Marvi Garden"/>
    <n v="592"/>
    <n v="236.8"/>
    <n v="236.8"/>
    <n v="592"/>
    <s v="LIVE - 100% Completed"/>
    <n v="1"/>
    <n v="236.8"/>
    <n v="8638863.8526493609"/>
    <n v="1295829.5778974041"/>
    <n v="7343034.2747519603"/>
    <n v="-1"/>
    <m/>
    <n v="0.4"/>
    <n v="1749.9491472478242"/>
    <n v="5754.9873798584476"/>
    <s v="Hybrid"/>
    <n v="0.15"/>
    <s v="LIVE"/>
    <s v="Hybrid"/>
    <n v="1"/>
    <n v="1"/>
    <d v="2026-03-01T00:00:00"/>
    <s v="None"/>
    <s v="Duration Doesn't Exsists"/>
    <s v="No ETA"/>
    <s v="Completed"/>
    <m/>
    <s v="Timeline not applicable"/>
    <m/>
    <x v="2"/>
    <s v="LIVE - 100% Completed"/>
    <m/>
    <m/>
    <m/>
    <m/>
    <m/>
    <s v="I240702"/>
    <s v="Timeline not applicable"/>
  </r>
  <r>
    <x v="39"/>
    <d v="2024-05-15T00:00:00"/>
    <s v="Hyderabad"/>
    <s v="Hyderabad"/>
    <s v="Hyd Cantt P01"/>
    <n v="190"/>
    <n v="76"/>
    <n v="76"/>
    <n v="190"/>
    <s v="LIVE - 100% Completed"/>
    <n v="1"/>
    <n v="76"/>
    <n v="7394796.3365495"/>
    <n v="1109219.450482425"/>
    <n v="6285576.8860670747"/>
    <n v="-1"/>
    <m/>
    <n v="0.4"/>
    <n v="1680.8885788750001"/>
    <n v="8184.8856816999996"/>
    <s v="Hybrid"/>
    <n v="0.15"/>
    <s v="LIVE"/>
    <s v="Arial"/>
    <n v="1"/>
    <n v="1"/>
    <d v="2026-03-01T00:00:00"/>
    <s v="None"/>
    <s v="Duration Doesn't Exsists"/>
    <s v="No ETA"/>
    <s v="Completed"/>
    <m/>
    <s v="Timeline not applicable"/>
    <s v="This area lived in aerial before plan /further permission issue on burried "/>
    <x v="8"/>
    <s v="LIVE - 100% Completed"/>
    <m/>
    <m/>
    <m/>
    <m/>
    <m/>
    <s v="I240702"/>
    <s v="Timeline not applicable"/>
  </r>
  <r>
    <x v="39"/>
    <d v="2024-05-15T00:00:00"/>
    <s v="Hyderabad"/>
    <s v="Hyderabad"/>
    <s v="Gulshan e Bakhtawar Ext"/>
    <n v="502"/>
    <n v="200.8"/>
    <n v="50.2"/>
    <n v="502"/>
    <s v="LIVE - 25% Completed"/>
    <n v="0.25"/>
    <n v="50.2"/>
    <n v="6132597.0045945002"/>
    <n v="4829420.1411181688"/>
    <n v="1303176.8634763313"/>
    <n v="0"/>
    <m/>
    <n v="0.4"/>
    <n v="1063.865"/>
    <n v="4781.6152041000005"/>
    <s v="Hybrid"/>
    <m/>
    <s v="LIVE"/>
    <s v="Arial"/>
    <n v="0.25"/>
    <n v="0.25"/>
    <d v="2026-03-01T00:00:00"/>
    <s v="None"/>
    <s v="Duration Doesn't Exsists"/>
    <s v="No ETA"/>
    <s v="In Progress"/>
    <s v="No more work req"/>
    <s v="Feedback Awaited"/>
    <s v="Due to permission constraints, some sections are live on buried, and the remaining pockets are live on aerial"/>
    <x v="8"/>
    <s v="LIVE - 25% Completed"/>
    <n v="1"/>
    <s v="Add 9 count"/>
    <m/>
    <m/>
    <m/>
    <s v="I240702"/>
    <s v="Feedback Awaited"/>
  </r>
  <r>
    <x v="39"/>
    <d v="2024-05-15T00:00:00"/>
    <s v="Hyderabad"/>
    <s v="Hyderabad"/>
    <s v="SSGC Housing "/>
    <n v="370"/>
    <n v="148"/>
    <n v="148"/>
    <n v="370"/>
    <s v="LIVE - 100% Completed"/>
    <n v="1"/>
    <n v="148"/>
    <n v="5068113.0159344999"/>
    <n v="760216.95239017496"/>
    <n v="4307896.0635443246"/>
    <n v="-1"/>
    <m/>
    <n v="0.4"/>
    <n v="978.35099999999989"/>
    <n v="3380.3916961000009"/>
    <s v="Hybrid"/>
    <n v="0.15"/>
    <s v="LIVE"/>
    <s v="Hybrid"/>
    <n v="1"/>
    <n v="1"/>
    <d v="2026-03-01T00:00:00"/>
    <s v="None"/>
    <s v="Duration Doesn't Exsists"/>
    <s v="No ETA"/>
    <s v="Completed"/>
    <m/>
    <s v="Timeline not applicable"/>
    <s v="done as per plan"/>
    <x v="2"/>
    <s v="LIVE - 100% Completed"/>
    <m/>
    <m/>
    <m/>
    <m/>
    <m/>
    <s v="I240702"/>
    <s v="Timeline not applicable"/>
  </r>
  <r>
    <x v="39"/>
    <d v="2024-05-15T00:00:00"/>
    <s v="Hyderabad"/>
    <s v="Hyderabad"/>
    <s v="Saima Down Town"/>
    <n v="436"/>
    <n v="174.4"/>
    <n v="139.52000000000001"/>
    <n v="436"/>
    <s v="LIVE - 80% Completed"/>
    <n v="0.8"/>
    <n v="139.52000000000001"/>
    <n v="4515036.7912095003"/>
    <n v="1444811.7731870399"/>
    <n v="3070225.0180224604"/>
    <n v="-1"/>
    <m/>
    <n v="0.4"/>
    <n v="0"/>
    <n v="7033.5639302500003"/>
    <s v="Buried"/>
    <m/>
    <s v="LIVE"/>
    <s v="Buried"/>
    <n v="0.8"/>
    <n v="0.8"/>
    <d v="2026-03-01T00:00:00"/>
    <n v="214"/>
    <n v="215"/>
    <n v="177"/>
    <s v="In Progress"/>
    <s v="6 Months"/>
    <s v="Oct-2026"/>
    <s v="Block A and Block B are completely live. Block C is partially live."/>
    <x v="2"/>
    <s v="LIVE - 80% Completed"/>
    <n v="1"/>
    <s v="Add 9 count"/>
    <m/>
    <m/>
    <m/>
    <s v="I240702"/>
    <d v="2026-10-01T00:00:00"/>
  </r>
  <r>
    <x v="39"/>
    <d v="2024-05-15T00:00:00"/>
    <s v="Hyderabad"/>
    <s v="Hyderabad"/>
    <s v="Site Area &amp; Shanghai Tower"/>
    <n v="270"/>
    <n v="108"/>
    <n v="108"/>
    <n v="270"/>
    <s v="LIVE - 100% Completed"/>
    <n v="1"/>
    <n v="108"/>
    <n v="4056491.3956022002"/>
    <n v="608473.70934032998"/>
    <n v="3448017.68626187"/>
    <n v="-1"/>
    <m/>
    <n v="0.4"/>
    <n v="1087.4864955349999"/>
    <n v="2167.8751306499998"/>
    <s v="Hybrid"/>
    <n v="0.15"/>
    <s v="LIVE"/>
    <s v="Hybrid"/>
    <n v="1"/>
    <n v="1"/>
    <d v="2026-03-01T00:00:00"/>
    <s v="None"/>
    <s v="Duration Doesn't Exsists"/>
    <s v="No ETA"/>
    <s v="Completed"/>
    <m/>
    <s v="Timeline not applicable"/>
    <m/>
    <x v="2"/>
    <s v="LIVE - 100% Completed"/>
    <m/>
    <m/>
    <m/>
    <m/>
    <m/>
    <s v="I240702"/>
    <s v="Timeline not applicable"/>
  </r>
  <r>
    <x v="39"/>
    <d v="2024-05-15T00:00:00"/>
    <s v="Hyderabad"/>
    <s v="Hyderabad"/>
    <s v="Khursheed Town"/>
    <n v="300"/>
    <n v="120"/>
    <s v="0"/>
    <s v="0"/>
    <s v="REMOVE BUDGET (P)"/>
    <n v="0"/>
    <n v="120"/>
    <n v="3913624.9611277501"/>
    <n v="0"/>
    <n v="3913624.9611277501"/>
    <n v="-1"/>
    <m/>
    <n v="0.4"/>
    <n v="531.30000000000007"/>
    <n v="2268.13766295"/>
    <s v="Hybrid"/>
    <m/>
    <s v="NOT LIVE"/>
    <m/>
    <n v="0"/>
    <n v="0"/>
    <d v="2026-03-01T00:00:00"/>
    <s v="None"/>
    <s v="Duration Doesn't Exsists"/>
    <s v="No ETA"/>
    <s v="Yet to Start"/>
    <m/>
    <s v="Timeline not applicable"/>
    <s v="Need to remove from Budget"/>
    <x v="5"/>
    <s v="REMOVE BUDGET (P)"/>
    <m/>
    <m/>
    <m/>
    <n v="0"/>
    <m/>
    <s v="I240702"/>
    <s v="Timeline not applicable"/>
  </r>
  <r>
    <x v="39"/>
    <d v="2024-05-15T00:00:00"/>
    <s v="Feeders/Transportations"/>
    <s v="Hyderabad"/>
    <s v="Transportation"/>
    <n v="0"/>
    <n v="0"/>
    <s v="0"/>
    <s v="0"/>
    <s v="FEEDER ETC WORK - RETAIN BUDGET"/>
    <n v="0"/>
    <n v="0"/>
    <n v="3880000"/>
    <n v="1940000"/>
    <n v="1940000"/>
    <n v="-1"/>
    <m/>
    <m/>
    <n v="0"/>
    <n v="0"/>
    <m/>
    <n v="0.5"/>
    <m/>
    <m/>
    <n v="0"/>
    <n v="0"/>
    <d v="2026-03-01T00:00:00"/>
    <s v="None"/>
    <s v="Duration Doesn't Exsists"/>
    <s v="No ETA"/>
    <s v="Yet to Start"/>
    <m/>
    <s v="Timeline not applicable"/>
    <m/>
    <x v="0"/>
    <s v="FEEDER ETC WORK - RETAIN BUDGET"/>
    <m/>
    <m/>
    <m/>
    <m/>
    <m/>
    <s v="I240702"/>
    <s v="Timeline not applicable"/>
  </r>
  <r>
    <x v="39"/>
    <d v="2024-05-15T00:00:00"/>
    <s v="Hyderabad"/>
    <s v="Hyderabad"/>
    <s v="Abdullah Sports Tower Ext"/>
    <n v="96"/>
    <n v="38.400000000000006"/>
    <s v="0"/>
    <s v="0"/>
    <s v="NOT LIVE - RETAIN BUDGET"/>
    <n v="1"/>
    <n v="38.400000000000006"/>
    <n v="3652917.4793127002"/>
    <n v="547937.62189690501"/>
    <n v="3104979.8574157949"/>
    <n v="-1"/>
    <m/>
    <n v="0.4"/>
    <n v="1375.8562204099999"/>
    <n v="840.29760549999992"/>
    <s v="Buried"/>
    <n v="1"/>
    <s v="NOT LIVE"/>
    <m/>
    <n v="1"/>
    <n v="1"/>
    <d v="2026-03-01T00:00:00"/>
    <n v="92"/>
    <n v="93"/>
    <n v="55"/>
    <s v="Completed"/>
    <n v="46174"/>
    <s v="Jun-2026"/>
    <s v="Civil work completed, but not live due to pending customer possession from the builder."/>
    <x v="4"/>
    <s v="NOT LIVE - RETAIN BUDGET"/>
    <n v="1"/>
    <m/>
    <m/>
    <m/>
    <m/>
    <s v="I240702"/>
    <d v="2026-06-01T00:00:00"/>
  </r>
  <r>
    <x v="39"/>
    <d v="2024-05-15T00:00:00"/>
    <s v="Hyderabad"/>
    <s v="Hyderabad"/>
    <s v="Ink City 02 P03"/>
    <n v="216"/>
    <n v="86.4"/>
    <n v="86.4"/>
    <n v="216"/>
    <s v="LIVE - 100% Completed"/>
    <n v="1"/>
    <n v="86.4"/>
    <n v="3319800.2235745001"/>
    <n v="497970.03353617497"/>
    <n v="2821830.1900383253"/>
    <n v="0"/>
    <m/>
    <n v="0.4"/>
    <n v="704.60500000000002"/>
    <n v="2259.4491281000001"/>
    <s v="Hybrid"/>
    <n v="0.15"/>
    <s v="LIVE"/>
    <s v="Hybrid"/>
    <n v="1"/>
    <n v="1"/>
    <d v="2026-03-01T00:00:00"/>
    <s v="None"/>
    <s v="Duration Doesn't Exsists"/>
    <s v="No ETA"/>
    <s v="Completed"/>
    <m/>
    <s v="Timeline not applicable"/>
    <m/>
    <x v="2"/>
    <s v="LIVE - 100% Completed"/>
    <m/>
    <m/>
    <m/>
    <m/>
    <m/>
    <s v="I240702"/>
    <s v="Timeline not applicable"/>
  </r>
  <r>
    <x v="39"/>
    <d v="2024-05-15T00:00:00"/>
    <s v="Hyderabad"/>
    <s v="Hyderabad"/>
    <s v="Barrage Colony"/>
    <n v="608"/>
    <n v="243.20000000000002"/>
    <n v="243.20000000000002"/>
    <n v="608"/>
    <s v="LIVE - 100% Completed"/>
    <n v="1"/>
    <n v="243.20000000000002"/>
    <n v="2945464.037401"/>
    <n v="441819.60561014997"/>
    <n v="2503644.4317908501"/>
    <n v="-1"/>
    <m/>
    <n v="0.4"/>
    <n v="0"/>
    <n v="4444.3008210500002"/>
    <s v="Hybrid"/>
    <n v="0.15"/>
    <s v="LIVE"/>
    <s v="Arial"/>
    <n v="1"/>
    <n v="1"/>
    <d v="2026-03-01T00:00:00"/>
    <s v="None"/>
    <s v="Duration Doesn't Exsists"/>
    <s v="No ETA"/>
    <s v="Completed"/>
    <m/>
    <s v="Timeline not applicable"/>
    <s v="Due to Permission issue area live in aerial "/>
    <x v="8"/>
    <s v="LIVE - 100% Completed"/>
    <m/>
    <m/>
    <m/>
    <m/>
    <m/>
    <s v="I240702"/>
    <s v="Timeline not applicable"/>
  </r>
  <r>
    <x v="39"/>
    <d v="2024-05-15T00:00:00"/>
    <s v="Hyderabad"/>
    <s v="Hyderabad"/>
    <s v="Ink City 02 P01"/>
    <n v="174"/>
    <n v="69.600000000000009"/>
    <n v="69.600000000000009"/>
    <n v="174"/>
    <s v="LIVE - 100% Completed"/>
    <n v="1"/>
    <n v="69.600000000000009"/>
    <n v="2574427.8475500001"/>
    <n v="386164.17713249999"/>
    <n v="2188263.6704175007"/>
    <n v="0"/>
    <m/>
    <n v="0.4"/>
    <n v="441.48500000000001"/>
    <n v="2083.8561900000004"/>
    <s v="Hybrid"/>
    <n v="0.15"/>
    <s v="LIVE"/>
    <s v="Hybrid"/>
    <n v="1"/>
    <n v="1"/>
    <d v="2026-03-01T00:00:00"/>
    <s v="None"/>
    <s v="Duration Doesn't Exsists"/>
    <s v="No ETA"/>
    <s v="Completed"/>
    <m/>
    <s v="Timeline not applicable"/>
    <m/>
    <x v="2"/>
    <s v="LIVE - 100% Completed"/>
    <m/>
    <m/>
    <m/>
    <m/>
    <m/>
    <s v="I240702"/>
    <s v="Timeline not applicable"/>
  </r>
  <r>
    <x v="39"/>
    <d v="2024-05-15T00:00:00"/>
    <s v="Hyderabad"/>
    <s v="Hyderabad"/>
    <s v="Ink City 02 P02"/>
    <n v="90"/>
    <n v="36"/>
    <s v="0"/>
    <s v="0"/>
    <s v="REMOVE BUDGET (P)"/>
    <n v="0"/>
    <n v="36"/>
    <n v="2132321.0793267498"/>
    <n v="0"/>
    <n v="2132321.0793267498"/>
    <n v="-1"/>
    <m/>
    <n v="0.4"/>
    <n v="645.15"/>
    <n v="742.67640914999993"/>
    <s v="Hybrid"/>
    <m/>
    <s v="NOT LIVE"/>
    <m/>
    <n v="0"/>
    <n v="0"/>
    <d v="2026-03-01T00:00:00"/>
    <s v="None"/>
    <s v="Duration Doesn't Exsists"/>
    <s v="No ETA"/>
    <s v="Yet to Start"/>
    <m/>
    <s v="Timeline not applicable"/>
    <s v="Need to remove from Budget"/>
    <x v="5"/>
    <s v="REMOVE BUDGET (P)"/>
    <m/>
    <n v="1"/>
    <m/>
    <n v="0"/>
    <m/>
    <s v="I240702"/>
    <s v="Timeline not applicable"/>
  </r>
  <r>
    <x v="39"/>
    <d v="2024-05-15T00:00:00"/>
    <s v="Hyderabad"/>
    <s v="Hyderabad"/>
    <s v="Hyd Cantt P03"/>
    <n v="56"/>
    <n v="22.400000000000002"/>
    <n v="22.400000000000002"/>
    <n v="56"/>
    <s v="LIVE - 100% Completed"/>
    <n v="1"/>
    <n v="22.400000000000002"/>
    <n v="1760631.197773"/>
    <n v="264094.67966595001"/>
    <n v="1496536.5181070499"/>
    <n v="-1"/>
    <m/>
    <n v="0.4"/>
    <n v="0"/>
    <n v="2925.2819622000002"/>
    <s v="Hybrid"/>
    <n v="0.15"/>
    <s v="LIVE"/>
    <s v="Arial"/>
    <n v="1"/>
    <n v="1"/>
    <d v="2026-03-01T00:00:00"/>
    <s v="None"/>
    <s v="Duration Doesn't Exsists"/>
    <s v="No ETA"/>
    <s v="Completed"/>
    <m/>
    <s v="Timeline not applicable"/>
    <s v="This area lived in aerial before plan /further permission issue on burried "/>
    <x v="8"/>
    <s v="LIVE - 100% Completed"/>
    <m/>
    <m/>
    <m/>
    <m/>
    <m/>
    <s v="I240702"/>
    <s v="Timeline not applicable"/>
  </r>
  <r>
    <x v="39"/>
    <d v="2024-05-15T00:00:00"/>
    <s v="Hyderabad"/>
    <s v="Hyderabad"/>
    <s v="Sarfaraz Colony"/>
    <n v="242"/>
    <n v="96.800000000000011"/>
    <n v="96.800000000000011"/>
    <n v="242"/>
    <s v="LIVE - 100% Completed"/>
    <n v="1"/>
    <n v="96.800000000000011"/>
    <n v="1291096.7831840001"/>
    <n v="193664.51747759999"/>
    <n v="1097432.2657063999"/>
    <n v="0"/>
    <m/>
    <n v="0.4"/>
    <n v="0"/>
    <n v="1547.9114326999995"/>
    <s v="Hybrid"/>
    <n v="0.15"/>
    <s v="LIVE"/>
    <s v="Arial"/>
    <n v="1"/>
    <n v="1"/>
    <d v="2026-03-01T00:00:00"/>
    <s v="None"/>
    <s v="Duration Doesn't Exsists"/>
    <s v="No ETA"/>
    <s v="Completed"/>
    <m/>
    <s v="Timeline not applicable"/>
    <s v="This area lived in aerial before plan and sales team no need to extend further area."/>
    <x v="8"/>
    <s v="LIVE - 100% Completed"/>
    <m/>
    <m/>
    <m/>
    <m/>
    <m/>
    <s v="I240702"/>
    <s v="Timeline not applicable"/>
  </r>
  <r>
    <x v="39"/>
    <d v="2024-05-15T00:00:00"/>
    <s v="Hyderabad"/>
    <s v="Hyderabad"/>
    <s v="Barrage Officer Colony"/>
    <n v="114"/>
    <n v="45.6"/>
    <n v="45.6"/>
    <n v="114"/>
    <s v="LIVE - 100% Completed"/>
    <n v="1"/>
    <n v="45.6"/>
    <n v="1016258.992227"/>
    <n v="152438.84883404998"/>
    <n v="863820.14339295006"/>
    <n v="-1"/>
    <m/>
    <n v="0.4"/>
    <n v="0"/>
    <n v="1412.8622404"/>
    <s v="Hybrid"/>
    <n v="0.15"/>
    <s v="LIVE"/>
    <s v="Arial"/>
    <n v="1"/>
    <n v="1"/>
    <d v="2026-03-01T00:00:00"/>
    <s v="None"/>
    <s v="Duration Doesn't Exsists"/>
    <s v="No ETA"/>
    <s v="Completed"/>
    <m/>
    <s v="Timeline not applicable"/>
    <s v="Due to Permission issue area live in aerial "/>
    <x v="8"/>
    <s v="LIVE - 100% Completed"/>
    <m/>
    <m/>
    <m/>
    <m/>
    <m/>
    <s v="I240702"/>
    <s v="Timeline not applicable"/>
  </r>
  <r>
    <x v="40"/>
    <d v="2024-05-15T00:00:00"/>
    <s v="Feeders/Transportations"/>
    <s v="Lahore Ph5"/>
    <s v="Feeder"/>
    <n v="0"/>
    <n v="0"/>
    <s v="0"/>
    <s v="0"/>
    <s v="FEEDER ETC WORK - RETAIN BUDGET"/>
    <n v="0"/>
    <n v="0"/>
    <n v="82640788"/>
    <n v="41320394"/>
    <n v="41320394"/>
    <n v="-1"/>
    <m/>
    <m/>
    <n v="26448"/>
    <n v="0"/>
    <m/>
    <n v="0.5"/>
    <m/>
    <m/>
    <n v="0"/>
    <n v="0"/>
    <d v="2026-03-01T00:00:00"/>
    <s v="None"/>
    <s v="Duration Doesn't Exsists"/>
    <s v="No ETA"/>
    <s v="Yet to Start"/>
    <m/>
    <s v="Timeline not applicable"/>
    <m/>
    <x v="0"/>
    <s v="FEEDER ETC WORK - RETAIN BUDGET"/>
    <m/>
    <m/>
    <m/>
    <m/>
    <m/>
    <s v="I240703"/>
    <s v="Timeline not applicable"/>
  </r>
  <r>
    <x v="40"/>
    <d v="2024-05-15T00:00:00"/>
    <s v="Lahore"/>
    <s v="Lahore Ph5"/>
    <s v="Park View_T.B_P4"/>
    <n v="3186"/>
    <n v="1274.4000000000001"/>
    <s v="0"/>
    <s v="0"/>
    <s v="REMOVE BUDGET (P)"/>
    <n v="0"/>
    <n v="1274.4000000000001"/>
    <n v="75992968.75"/>
    <n v="0"/>
    <n v="75992968.75"/>
    <e v="#DIV/0!"/>
    <m/>
    <n v="0.4"/>
    <n v="42690"/>
    <n v="45483"/>
    <s v="Buried"/>
    <m/>
    <s v="NOT LIVE"/>
    <m/>
    <n v="0"/>
    <n v="0"/>
    <d v="2026-03-01T00:00:00"/>
    <s v="None"/>
    <s v="Duration Doesn't Exsists"/>
    <s v="No ETA"/>
    <s v="Yet to Start"/>
    <m/>
    <s v="Timeline not applicable"/>
    <s v="Need to remove from Budget"/>
    <x v="5"/>
    <s v="REMOVE BUDGET (P)"/>
    <m/>
    <m/>
    <m/>
    <n v="0"/>
    <m/>
    <s v="I240703"/>
    <s v="Timeline not applicable"/>
  </r>
  <r>
    <x v="40"/>
    <d v="2024-05-15T00:00:00"/>
    <s v="Lahore"/>
    <s v="Lahore Ph5"/>
    <s v="Park View_T.B_P2"/>
    <n v="2378"/>
    <n v="951.2"/>
    <s v="0"/>
    <s v="0"/>
    <s v="REMOVE BUDGET (P)"/>
    <n v="0"/>
    <n v="951.2"/>
    <n v="61531383.75"/>
    <n v="0"/>
    <n v="61531383.75"/>
    <e v="#DIV/0!"/>
    <m/>
    <n v="0.4"/>
    <n v="33802.5"/>
    <n v="34890"/>
    <s v="Buried"/>
    <m/>
    <s v="NOT LIVE"/>
    <m/>
    <n v="0"/>
    <n v="0"/>
    <d v="2026-03-01T00:00:00"/>
    <s v="None"/>
    <s v="Duration Doesn't Exsists"/>
    <s v="No ETA"/>
    <s v="Yet to Start"/>
    <m/>
    <s v="Timeline not applicable"/>
    <s v="Need to remove from Budget"/>
    <x v="5"/>
    <s v="REMOVE BUDGET (P)"/>
    <m/>
    <m/>
    <m/>
    <n v="0"/>
    <m/>
    <s v="I240703"/>
    <s v="Timeline not applicable"/>
  </r>
  <r>
    <x v="40"/>
    <d v="2024-05-15T00:00:00"/>
    <s v="Lahore"/>
    <s v="Lahore Ph5"/>
    <s v="N LHR City P1"/>
    <n v="1940"/>
    <n v="776"/>
    <n v="776"/>
    <n v="1940"/>
    <s v="LIVE - 100% Completed"/>
    <n v="1"/>
    <n v="776"/>
    <n v="59050962.712499999"/>
    <n v="8857644.4068749994"/>
    <n v="50193318.305624999"/>
    <e v="#DIV/0!"/>
    <m/>
    <n v="0.4"/>
    <n v="28904.1"/>
    <n v="22196.25"/>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N LHR City P2"/>
    <n v="1560"/>
    <n v="624"/>
    <n v="624"/>
    <n v="1560"/>
    <s v="LIVE - 100% Completed"/>
    <n v="1"/>
    <n v="624"/>
    <n v="45136121.432870403"/>
    <n v="6770418.2149305604"/>
    <n v="38365703.217939816"/>
    <e v="#DIV/0!"/>
    <m/>
    <n v="0.4"/>
    <n v="21901.75"/>
    <n v="17875"/>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PAEC T.Buried"/>
    <n v="1364"/>
    <n v="545.6"/>
    <n v="545.6"/>
    <n v="1364"/>
    <s v="LIVE - 100% Completed"/>
    <n v="1"/>
    <n v="545.6"/>
    <n v="44228331.689249001"/>
    <n v="6634249.7533873497"/>
    <n v="37594081.935861647"/>
    <e v="#DIV/0!"/>
    <m/>
    <n v="0.4"/>
    <n v="21167.533800299996"/>
    <n v="3655"/>
    <s v="Hybrid"/>
    <n v="0.15"/>
    <s v="LIVE"/>
    <s v="Buried"/>
    <n v="1"/>
    <n v="1"/>
    <d v="2026-03-01T00:00:00"/>
    <s v="None"/>
    <s v="Duration Doesn't Exsists"/>
    <s v="No ETA"/>
    <s v="Completed"/>
    <m/>
    <s v="Timeline not applicable"/>
    <m/>
    <x v="2"/>
    <s v="LIVE - 100% Completed"/>
    <m/>
    <m/>
    <m/>
    <m/>
    <m/>
    <s v="I240703"/>
    <s v="Timeline not applicable"/>
  </r>
  <r>
    <x v="40"/>
    <d v="2024-05-15T00:00:00"/>
    <s v="Lahore"/>
    <s v="Lahore Ph5"/>
    <s v="Park View_T.B_P3"/>
    <n v="1510"/>
    <n v="604"/>
    <s v="0"/>
    <s v="0"/>
    <s v="REMOVE BUDGET (P)"/>
    <n v="0"/>
    <n v="604"/>
    <n v="40966537.118000001"/>
    <n v="0"/>
    <n v="40966537.118000001"/>
    <e v="#DIV/0!"/>
    <m/>
    <n v="0.4"/>
    <n v="21847.5"/>
    <n v="21898.5"/>
    <s v="Buried"/>
    <m/>
    <s v="NOT LIVE"/>
    <m/>
    <n v="0"/>
    <n v="0"/>
    <d v="2026-03-01T00:00:00"/>
    <s v="None"/>
    <s v="Duration Doesn't Exsists"/>
    <s v="No ETA"/>
    <s v="Yet to Start"/>
    <m/>
    <s v="Timeline not applicable"/>
    <s v="Need to remove from Budget"/>
    <x v="5"/>
    <s v="REMOVE BUDGET (P)"/>
    <m/>
    <m/>
    <m/>
    <n v="0"/>
    <m/>
    <s v="I240703"/>
    <s v="Timeline not applicable"/>
  </r>
  <r>
    <x v="40"/>
    <d v="2024-05-15T00:00:00"/>
    <s v="Lahore"/>
    <s v="Lahore Ph5"/>
    <s v="LDA_Ph-2"/>
    <n v="1970"/>
    <n v="788"/>
    <n v="788"/>
    <n v="1970"/>
    <s v="LIVE - 100% Completed"/>
    <n v="1"/>
    <n v="788"/>
    <n v="37082122.701333299"/>
    <n v="5562318.4051999943"/>
    <n v="31519804.296133332"/>
    <e v="#DIV/0!"/>
    <m/>
    <n v="0.4"/>
    <n v="8845.7999999999993"/>
    <n v="38742"/>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LDA_Ph-1"/>
    <n v="1956"/>
    <n v="782.40000000000009"/>
    <n v="782.40000000000009"/>
    <n v="1956"/>
    <s v="LIVE - 100% Completed"/>
    <n v="1"/>
    <n v="782.40000000000009"/>
    <n v="36425243"/>
    <n v="5463786.4500000002"/>
    <n v="30961456.550000001"/>
    <e v="#DIV/0!"/>
    <m/>
    <n v="0.4"/>
    <n v="8787.15"/>
    <n v="37420.5"/>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Etihad Town"/>
    <n v="2606"/>
    <n v="1042.4000000000001"/>
    <n v="1042.4000000000001"/>
    <n v="2606"/>
    <s v="LIVE - 100% Completed"/>
    <n v="1"/>
    <n v="1042.4000000000001"/>
    <n v="35268957.389739104"/>
    <n v="5290343.608460865"/>
    <n v="29978613.781278264"/>
    <n v="-1"/>
    <m/>
    <n v="0.4"/>
    <n v="9645"/>
    <n v="5208.75"/>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LDA_Ph-3"/>
    <n v="2082"/>
    <n v="832.80000000000007"/>
    <n v="832.80000000000007"/>
    <n v="2082"/>
    <s v="LIVE - 100% Completed"/>
    <n v="1"/>
    <n v="832.80000000000007"/>
    <n v="33797398.829333298"/>
    <n v="5069609.8243999947"/>
    <n v="28727789.004933335"/>
    <e v="#DIV/0!"/>
    <m/>
    <n v="0.4"/>
    <n v="7589.9999999999991"/>
    <n v="38374.5"/>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Ferozpur Road"/>
    <n v="2278"/>
    <n v="911.2"/>
    <s v="0"/>
    <s v="0"/>
    <s v="NOT LIVE - RETAIN BUDGET"/>
    <n v="0.1"/>
    <n v="911.2"/>
    <n v="29293628.758000001"/>
    <n v="26803670.31357"/>
    <n v="2489958.4444300011"/>
    <n v="-1"/>
    <m/>
    <n v="0.4"/>
    <n v="4462"/>
    <n v="11277"/>
    <s v="Hybrid"/>
    <n v="0.1"/>
    <s v="NOT LIVE"/>
    <m/>
    <n v="0.1"/>
    <n v="0.1"/>
    <d v="2026-03-01T00:00:00"/>
    <n v="31"/>
    <n v="32"/>
    <n v="-6"/>
    <s v="In Progress"/>
    <n v="46113"/>
    <s v="Apr-2026"/>
    <s v="Civil Work hold by TEPA/LDA"/>
    <x v="4"/>
    <s v="NOT LIVE - RETAIN BUDGET"/>
    <n v="2"/>
    <m/>
    <m/>
    <m/>
    <m/>
    <s v="I240703"/>
    <d v="2026-04-01T00:00:00"/>
  </r>
  <r>
    <x v="40"/>
    <d v="2024-05-15T00:00:00"/>
    <s v="Lahore"/>
    <s v="Lahore Ph5"/>
    <s v="Sherwani_Shadab Hsng Scty"/>
    <n v="1362"/>
    <n v="544.80000000000007"/>
    <n v="544.80000000000007"/>
    <n v="1362"/>
    <s v="LIVE - 100% Completed"/>
    <n v="1"/>
    <n v="544.80000000000007"/>
    <n v="21309165"/>
    <n v="3196374.75"/>
    <n v="18112790.25"/>
    <e v="#DIV/0!"/>
    <m/>
    <n v="0.4"/>
    <n v="3861.25"/>
    <n v="23299.5"/>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Township_A2_P02"/>
    <n v="2004"/>
    <n v="801.6"/>
    <n v="801.6"/>
    <n v="2004"/>
    <s v="LIVE - 100% Completed"/>
    <n v="1"/>
    <n v="801.6"/>
    <n v="19709183.086155102"/>
    <n v="2956377.4629232651"/>
    <n v="16752805.623231802"/>
    <e v="#DIV/0!"/>
    <m/>
    <n v="0.4"/>
    <n v="3479.2639049474305"/>
    <n v="14998.81570497191"/>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Park View_Hybrid_P1"/>
    <n v="1266"/>
    <n v="506.40000000000003"/>
    <s v="0"/>
    <s v="0"/>
    <s v="REMOVE BUDGET (P)"/>
    <n v="0"/>
    <n v="506.40000000000003"/>
    <n v="17307482.162666701"/>
    <n v="0"/>
    <n v="17307482.162666664"/>
    <e v="#DIV/0!"/>
    <m/>
    <n v="0.4"/>
    <n v="5376"/>
    <n v="13165.5"/>
    <s v="Hybrid"/>
    <m/>
    <s v="NOT LIVE"/>
    <m/>
    <n v="0"/>
    <n v="0"/>
    <d v="2026-03-01T00:00:00"/>
    <s v="None"/>
    <s v="Duration Doesn't Exsists"/>
    <s v="No ETA"/>
    <s v="Yet to Start"/>
    <m/>
    <s v="Timeline not applicable"/>
    <s v="Need to remove from Budget"/>
    <x v="5"/>
    <s v="REMOVE BUDGET (P)"/>
    <m/>
    <m/>
    <m/>
    <n v="0"/>
    <m/>
    <s v="I240703"/>
    <s v="Timeline not applicable"/>
  </r>
  <r>
    <x v="40"/>
    <d v="2024-05-15T00:00:00"/>
    <s v="Lahore"/>
    <s v="Lahore Ph5"/>
    <s v="Township_B1_P04"/>
    <n v="1354"/>
    <n v="541.6"/>
    <n v="541.6"/>
    <n v="1354"/>
    <s v="LIVE - 100% Completed"/>
    <n v="1"/>
    <n v="541.6"/>
    <n v="15753493"/>
    <n v="2363023.9499999997"/>
    <n v="13390469.050000001"/>
    <e v="#DIV/0!"/>
    <m/>
    <n v="0.4"/>
    <n v="3069.35"/>
    <n v="9179.7999999999993"/>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Township_A2_P01"/>
    <n v="1338"/>
    <n v="535.20000000000005"/>
    <n v="535.20000000000005"/>
    <n v="1338"/>
    <s v="LIVE - 100% Completed"/>
    <n v="1"/>
    <n v="535.20000000000005"/>
    <n v="14974851.242000001"/>
    <n v="2246227.6863000002"/>
    <n v="12728623.555699999"/>
    <e v="#DIV/0!"/>
    <m/>
    <n v="0.4"/>
    <n v="2766.8999999999996"/>
    <n v="12077.8"/>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Township_B1_P03"/>
    <n v="1378"/>
    <n v="551.20000000000005"/>
    <n v="551.20000000000005"/>
    <n v="1378"/>
    <s v="LIVE - 100% Completed"/>
    <n v="1"/>
    <n v="551.20000000000005"/>
    <n v="14102580.726"/>
    <n v="2115387.1088999999"/>
    <n v="11987193.6171"/>
    <e v="#DIV/0!"/>
    <m/>
    <n v="0.4"/>
    <n v="2654.2"/>
    <n v="10869.599999999999"/>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LC_P1"/>
    <n v="1818"/>
    <n v="727.2"/>
    <n v="727.2"/>
    <n v="1818"/>
    <s v="LIVE - 100% Completed"/>
    <n v="1"/>
    <n v="727.2"/>
    <n v="14027862.1192299"/>
    <n v="2104179.3178844848"/>
    <n v="11923682.801345404"/>
    <e v="#DIV/0!"/>
    <m/>
    <n v="0.4"/>
    <n v="2763.5621607310559"/>
    <n v="17394.812175499996"/>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Township_B1_P02"/>
    <n v="928"/>
    <n v="371.20000000000005"/>
    <n v="371.20000000000005"/>
    <n v="928"/>
    <s v="LIVE - 100% Completed"/>
    <n v="1"/>
    <n v="371.20000000000005"/>
    <n v="12734060.118000001"/>
    <n v="1910109.0177"/>
    <n v="10823951.100300001"/>
    <e v="#DIV/0!"/>
    <m/>
    <n v="0.4"/>
    <n v="2610.5"/>
    <n v="9744"/>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Lawarance Road &amp; China Road"/>
    <n v="372"/>
    <n v="148.80000000000001"/>
    <s v="0"/>
    <s v="0"/>
    <s v="NOT LIVE - RETAIN BUDGET"/>
    <n v="0"/>
    <n v="148.80000000000001"/>
    <n v="11970860"/>
    <n v="11970860"/>
    <n v="0"/>
    <n v="-1"/>
    <m/>
    <n v="0.4"/>
    <n v="4255"/>
    <n v="7060.2"/>
    <s v="Hybrid"/>
    <n v="0"/>
    <s v="NOT LIVE"/>
    <m/>
    <n v="0"/>
    <n v="0"/>
    <d v="2026-03-01T00:00:00"/>
    <n v="31"/>
    <n v="32"/>
    <n v="-6"/>
    <s v="Yet to Start"/>
    <n v="46113"/>
    <s v="Apr-2026"/>
    <s v="permission issue"/>
    <x v="6"/>
    <s v="NOT LIVE - RETAIN BUDGET"/>
    <n v="2"/>
    <m/>
    <m/>
    <m/>
    <m/>
    <s v="I240703"/>
    <d v="2026-04-01T00:00:00"/>
  </r>
  <r>
    <x v="40"/>
    <d v="2024-05-15T00:00:00"/>
    <s v="Lahore"/>
    <s v="Lahore Ph5"/>
    <s v="Township_B1_P01"/>
    <n v="766"/>
    <n v="306.40000000000003"/>
    <n v="306.40000000000003"/>
    <n v="766"/>
    <s v="LIVE - 100% Completed"/>
    <n v="1"/>
    <n v="306.40000000000003"/>
    <n v="11366702"/>
    <n v="1705005.3"/>
    <n v="9661696.6999999993"/>
    <e v="#DIV/0!"/>
    <m/>
    <n v="0.4"/>
    <n v="2339.1"/>
    <n v="7774.2"/>
    <s v="Hybrid"/>
    <n v="0.15"/>
    <s v="LIVE"/>
    <s v="Hybrid"/>
    <n v="1"/>
    <n v="1"/>
    <d v="2026-03-01T00:00:00"/>
    <s v="None"/>
    <s v="Duration Doesn't Exsists"/>
    <s v="No ETA"/>
    <s v="Completed"/>
    <m/>
    <s v="Timeline not applicable"/>
    <m/>
    <x v="2"/>
    <s v="LIVE - 100% Completed"/>
    <m/>
    <m/>
    <m/>
    <m/>
    <m/>
    <s v="I240703"/>
    <s v="Timeline not applicable"/>
  </r>
  <r>
    <x v="40"/>
    <d v="2024-05-15T00:00:00"/>
    <s v="Feeders/Transportations"/>
    <s v="Lahore Ph5"/>
    <s v="Transportation"/>
    <n v="0"/>
    <n v="0"/>
    <s v="0"/>
    <s v="0"/>
    <s v="FEEDER ETC WORK - RETAIN BUDGET"/>
    <n v="0"/>
    <n v="0"/>
    <n v="10060000"/>
    <n v="5030000"/>
    <n v="5030000"/>
    <e v="#DIV/0!"/>
    <m/>
    <m/>
    <n v="0"/>
    <n v="0"/>
    <m/>
    <n v="0.5"/>
    <m/>
    <m/>
    <n v="0"/>
    <n v="0"/>
    <d v="2026-03-01T00:00:00"/>
    <s v="None"/>
    <s v="Duration Doesn't Exsists"/>
    <s v="No ETA"/>
    <s v="Yet to Start"/>
    <m/>
    <s v="Timeline not applicable"/>
    <m/>
    <x v="0"/>
    <s v="FEEDER ETC WORK - RETAIN BUDGET"/>
    <m/>
    <m/>
    <m/>
    <m/>
    <m/>
    <s v="I240703"/>
    <s v="Timeline not applicable"/>
  </r>
  <r>
    <x v="40"/>
    <d v="2024-05-15T00:00:00"/>
    <s v="Lahore"/>
    <s v="Lahore Ph5"/>
    <s v="Mall Road"/>
    <n v="820"/>
    <n v="328"/>
    <n v="328"/>
    <n v="820"/>
    <s v="LIVE - 100% Completed"/>
    <n v="1"/>
    <n v="328"/>
    <n v="9290951.8279999997"/>
    <n v="1393642.7741999999"/>
    <n v="7897309.0537999999"/>
    <e v="#DIV/0!"/>
    <m/>
    <n v="0.4"/>
    <n v="2201.1"/>
    <n v="2440"/>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Jail Road Bird Wood &amp; Waris Co "/>
    <n v="454"/>
    <n v="181.60000000000002"/>
    <n v="90.800000000000011"/>
    <n v="454"/>
    <s v="LIVE - 50% Completed"/>
    <n v="0.5"/>
    <n v="90.800000000000011"/>
    <n v="9167838.2420000006"/>
    <n v="5271506.9891500007"/>
    <n v="3896331.2528499998"/>
    <n v="-1"/>
    <m/>
    <n v="0.4"/>
    <n v="2933.6499999999996"/>
    <n v="6827.7999999999993"/>
    <s v="Hybrid"/>
    <m/>
    <s v="LIVE"/>
    <s v="Hybrid"/>
    <n v="0.5"/>
    <n v="0.5"/>
    <d v="2026-03-01T00:00:00"/>
    <n v="122"/>
    <n v="123"/>
    <n v="85"/>
    <s v="In Progress"/>
    <s v="3 Months"/>
    <s v="Jul-2026"/>
    <s v="Only Birdwood road live . &amp; Waris Road - Permission Issue (partial live)"/>
    <x v="8"/>
    <s v="LIVE - 50% Completed"/>
    <n v="1"/>
    <m/>
    <m/>
    <m/>
    <m/>
    <s v="I240703"/>
    <d v="2026-07-01T00:00:00"/>
  </r>
  <r>
    <x v="40"/>
    <d v="2024-05-15T00:00:00"/>
    <s v="Lahore"/>
    <s v="Lahore Ph5"/>
    <s v="Township_B2_P02"/>
    <n v="620"/>
    <n v="248"/>
    <n v="248"/>
    <n v="620"/>
    <s v="LIVE - 100% Completed"/>
    <n v="1"/>
    <n v="248"/>
    <n v="9041721.7459999993"/>
    <n v="1356258.2618999998"/>
    <n v="7685463.4840999991"/>
    <e v="#DIV/0!"/>
    <m/>
    <n v="0.4"/>
    <n v="1879.1"/>
    <n v="7247.7999999999993"/>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LC_P2"/>
    <n v="742"/>
    <n v="296.8"/>
    <n v="296.8"/>
    <n v="742"/>
    <s v="LIVE - 100% Completed"/>
    <n v="1"/>
    <n v="296.8"/>
    <n v="8682513.7439777907"/>
    <n v="1302377.0615966686"/>
    <n v="7380136.6823811177"/>
    <e v="#DIV/0!"/>
    <m/>
    <n v="0.4"/>
    <n v="1619.3706084236899"/>
    <n v="14828.516625499995"/>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LC_P4"/>
    <n v="828"/>
    <n v="331.20000000000005"/>
    <n v="331.20000000000005"/>
    <n v="828"/>
    <s v="LIVE - 100% Completed"/>
    <n v="1"/>
    <n v="331.20000000000005"/>
    <n v="8439464.4158319607"/>
    <n v="1265919.662374794"/>
    <n v="7173544.7534571663"/>
    <e v="#DIV/0!"/>
    <m/>
    <n v="0.4"/>
    <n v="2911.3769820712978"/>
    <n v="9970.4097134999975"/>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LC_P3"/>
    <n v="790"/>
    <n v="316"/>
    <n v="316"/>
    <n v="790"/>
    <s v="LIVE - 100% Completed"/>
    <n v="1"/>
    <n v="316"/>
    <n v="8152193.0137592303"/>
    <n v="1222828.9520638846"/>
    <n v="6929364.0616953485"/>
    <e v="#DIV/0!"/>
    <m/>
    <n v="0.4"/>
    <n v="2283.502974948341"/>
    <n v="10459.362509003869"/>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Abid Market"/>
    <n v="656"/>
    <n v="262.40000000000003"/>
    <s v="0"/>
    <s v="0"/>
    <s v="NOT LIVE - RETAIN BUDGET"/>
    <n v="0.8"/>
    <n v="262.40000000000003"/>
    <n v="7827127.3360000001"/>
    <n v="2504680.7475199997"/>
    <n v="5322446.5884800004"/>
    <n v="-1"/>
    <m/>
    <n v="0.4"/>
    <n v="874"/>
    <n v="2022.5"/>
    <s v="Hybrid"/>
    <n v="0.8"/>
    <s v="NOT LIVE"/>
    <m/>
    <n v="0.8"/>
    <n v="0.8"/>
    <d v="2026-03-01T00:00:00"/>
    <n v="0"/>
    <n v="1"/>
    <n v="-37"/>
    <s v="In Progress"/>
    <n v="46054"/>
    <s v="Mar-2026"/>
    <s v="Cable pulling pending"/>
    <x v="4"/>
    <s v="NOT LIVE - RETAIN BUDGET"/>
    <n v="1"/>
    <m/>
    <m/>
    <m/>
    <m/>
    <s v="I240703"/>
    <d v="2026-03-01T00:00:00"/>
  </r>
  <r>
    <x v="40"/>
    <d v="2024-05-15T00:00:00"/>
    <s v="Lahore"/>
    <s v="Lahore Ph5"/>
    <s v="Township_C1_BL03"/>
    <n v="558"/>
    <n v="223.20000000000002"/>
    <n v="223.20000000000002"/>
    <n v="558"/>
    <s v="LIVE - 100% Completed"/>
    <n v="1"/>
    <n v="223.20000000000002"/>
    <n v="7416454.4960000003"/>
    <n v="1112468.1743999999"/>
    <n v="6303986.3215999994"/>
    <e v="#DIV/0!"/>
    <m/>
    <n v="0.4"/>
    <n v="1576.6499999999999"/>
    <n v="5082"/>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Township_C2_BL03"/>
    <n v="558"/>
    <n v="223.20000000000002"/>
    <n v="223.20000000000002"/>
    <n v="558"/>
    <s v="LIVE - 100% Completed"/>
    <n v="1"/>
    <n v="223.20000000000002"/>
    <n v="7416454.4960000003"/>
    <n v="1112468.1743999999"/>
    <n v="6303986.3215999994"/>
    <e v="#DIV/0!"/>
    <m/>
    <n v="0.4"/>
    <n v="1576.6499999999999"/>
    <n v="5082"/>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LC_P6"/>
    <n v="1176"/>
    <n v="470.40000000000003"/>
    <n v="470.40000000000003"/>
    <n v="1176"/>
    <s v="LIVE - 100% Completed"/>
    <n v="1"/>
    <n v="470.40000000000003"/>
    <n v="6902776.0356910499"/>
    <n v="1035416.4053536574"/>
    <n v="5867359.6303373966"/>
    <e v="#DIV/0!"/>
    <m/>
    <n v="0.4"/>
    <n v="2407.4657652729347"/>
    <n v="0"/>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LC_P5"/>
    <n v="862"/>
    <n v="344.8"/>
    <n v="344.8"/>
    <n v="862"/>
    <s v="LIVE - 100% Completed"/>
    <n v="1"/>
    <n v="344.8"/>
    <n v="6747145.4348365404"/>
    <n v="1012071.8152254811"/>
    <n v="5735073.6196110621"/>
    <e v="#DIV/0!"/>
    <m/>
    <n v="0.4"/>
    <n v="2927.0649069093488"/>
    <n v="0"/>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Ilyas Colony"/>
    <n v="616"/>
    <n v="246.4"/>
    <s v="0"/>
    <s v="0"/>
    <s v="NOT LIVE - RETAIN BUDGET"/>
    <n v="1"/>
    <n v="246.4"/>
    <n v="6653569.2460000003"/>
    <n v="998035.38690000004"/>
    <n v="5655533.8590999991"/>
    <n v="0"/>
    <m/>
    <n v="0.4"/>
    <n v="1343.1999999999998"/>
    <n v="5092.5"/>
    <s v="Hybrid"/>
    <n v="1"/>
    <s v="NOT LIVE"/>
    <m/>
    <n v="1"/>
    <n v="1"/>
    <d v="2026-03-01T00:00:00"/>
    <n v="0"/>
    <n v="1"/>
    <n v="-37"/>
    <s v="Completed"/>
    <n v="46054"/>
    <s v="Mar-2026"/>
    <s v="Some road crossing spurs pending on old Route"/>
    <x v="7"/>
    <s v="NOT LIVE - RETAIN BUDGET"/>
    <n v="1"/>
    <m/>
    <m/>
    <m/>
    <m/>
    <s v="I240703"/>
    <d v="2026-03-01T00:00:00"/>
  </r>
  <r>
    <x v="40"/>
    <d v="2024-05-15T00:00:00"/>
    <s v="Lahore"/>
    <s v="Lahore Ph5"/>
    <s v="Township_B2_P01"/>
    <n v="434"/>
    <n v="173.60000000000002"/>
    <n v="173.60000000000002"/>
    <n v="434"/>
    <s v="LIVE - 100% Completed"/>
    <n v="1"/>
    <n v="173.60000000000002"/>
    <n v="6438723"/>
    <n v="965808.45"/>
    <n v="5472914.5499999998"/>
    <e v="#DIV/0!"/>
    <m/>
    <n v="0.4"/>
    <n v="1308.6999999999998"/>
    <n v="5192.5999999999995"/>
    <s v="Hybrid"/>
    <n v="0.15"/>
    <s v="LIVE"/>
    <s v="Hybrid"/>
    <n v="1"/>
    <n v="1"/>
    <d v="2026-03-01T00:00:00"/>
    <s v="None"/>
    <s v="Duration Doesn't Exsists"/>
    <s v="No ETA"/>
    <s v="Completed"/>
    <m/>
    <s v="Timeline not applicable"/>
    <m/>
    <x v="2"/>
    <s v="LIVE - 100% Completed"/>
    <m/>
    <m/>
    <m/>
    <m/>
    <m/>
    <s v="I240703"/>
    <s v="Timeline not applicable"/>
  </r>
  <r>
    <x v="40"/>
    <d v="2024-05-15T00:00:00"/>
    <s v="Lahore"/>
    <s v="Lahore Ph5"/>
    <s v="LC_P7"/>
    <n v="908"/>
    <n v="363.20000000000005"/>
    <n v="363.20000000000005"/>
    <n v="908"/>
    <s v="LIVE - 100% Completed"/>
    <n v="1"/>
    <n v="363.20000000000005"/>
    <n v="6426551.5576487901"/>
    <n v="963982.73364731844"/>
    <n v="5462568.8240014687"/>
    <e v="#DIV/0!"/>
    <m/>
    <n v="0.4"/>
    <n v="2184.2165109268381"/>
    <n v="0"/>
    <s v="Buried"/>
    <n v="0.15"/>
    <s v="LIVE"/>
    <s v="Buried"/>
    <n v="1"/>
    <n v="1"/>
    <d v="2026-03-01T00:00:00"/>
    <s v="None"/>
    <s v="Duration Doesn't Exsists"/>
    <s v="No ETA"/>
    <s v="Completed"/>
    <m/>
    <s v="Timeline not applicable"/>
    <m/>
    <x v="2"/>
    <s v="LIVE - 100% Completed"/>
    <m/>
    <m/>
    <m/>
    <m/>
    <m/>
    <s v="I240703"/>
    <s v="Timeline not applicable"/>
  </r>
  <r>
    <x v="40"/>
    <d v="2024-05-15T00:00:00"/>
    <s v="Lahore"/>
    <s v="Lahore Ph5"/>
    <s v="Rehan Gardens Ph 1&amp;2"/>
    <n v="538"/>
    <n v="215.20000000000002"/>
    <s v="0"/>
    <s v="0"/>
    <s v="NOT LIVE - RETAIN BUDGET"/>
    <n v="0"/>
    <n v="215.20000000000002"/>
    <n v="6348748.3333333302"/>
    <n v="6348748.3333333302"/>
    <n v="0"/>
    <e v="#DIV/0!"/>
    <m/>
    <n v="0.4"/>
    <n v="1738.8000000000002"/>
    <n v="5110.5"/>
    <s v="Hybrid"/>
    <n v="0"/>
    <s v="NOT LIVE"/>
    <m/>
    <n v="0"/>
    <n v="0"/>
    <d v="2026-03-01T00:00:00"/>
    <s v="None"/>
    <s v="Duration Doesn't Exsists"/>
    <s v="No ETA"/>
    <s v="Yet to Start"/>
    <s v="Not Given By BUH"/>
    <s v="Feedback Awaited"/>
    <s v="Need to retain"/>
    <x v="1"/>
    <s v="NOT LIVE - RETAIN BUDGET"/>
    <n v="2"/>
    <m/>
    <m/>
    <m/>
    <m/>
    <s v="I240703"/>
    <s v="Feedback Awaited"/>
  </r>
  <r>
    <x v="40"/>
    <d v="2024-05-15T00:00:00"/>
    <s v="Lahore"/>
    <s v="Lahore Ph5"/>
    <s v="Jinnah Colony Aerial"/>
    <n v="216"/>
    <n v="86.4"/>
    <n v="86.4"/>
    <n v="216"/>
    <s v="LIVE - 100% Completed"/>
    <n v="1"/>
    <n v="86.4"/>
    <n v="1623340"/>
    <n v="243501"/>
    <n v="1379839"/>
    <n v="0"/>
    <m/>
    <n v="0.4"/>
    <n v="0"/>
    <n v="1828.5"/>
    <s v="Arial"/>
    <n v="0.15"/>
    <s v="LIVE"/>
    <s v="Arial"/>
    <n v="1"/>
    <n v="1"/>
    <d v="2026-03-01T00:00:00"/>
    <s v="None"/>
    <s v="Duration Doesn't Exsists"/>
    <s v="No ETA"/>
    <s v="Completed"/>
    <m/>
    <s v="Timeline not applicable"/>
    <m/>
    <x v="2"/>
    <s v="LIVE - 100% Completed"/>
    <m/>
    <m/>
    <m/>
    <m/>
    <m/>
    <s v="I240703"/>
    <s v="Timeline not applicable"/>
  </r>
  <r>
    <x v="41"/>
    <d v="2024-05-15T00:00:00"/>
    <s v="Feeders/Transportations"/>
    <s v="Multan Ph3"/>
    <s v="Feeder"/>
    <n v="0"/>
    <n v="0"/>
    <s v="0"/>
    <s v="0"/>
    <s v="FEEDER ETC WORK - RETAIN BUDGET"/>
    <n v="0"/>
    <n v="0"/>
    <n v="126328830"/>
    <n v="63164415"/>
    <n v="63164415"/>
    <n v="0"/>
    <m/>
    <m/>
    <n v="44580"/>
    <n v="0"/>
    <m/>
    <n v="0.5"/>
    <m/>
    <m/>
    <n v="0"/>
    <n v="0"/>
    <d v="2026-03-01T00:00:00"/>
    <s v="None"/>
    <s v="Duration Doesn't Exsists"/>
    <s v="No ETA"/>
    <s v="Yet to Start"/>
    <m/>
    <s v="Timeline not applicable"/>
    <m/>
    <x v="0"/>
    <s v="FEEDER ETC WORK - RETAIN BUDGET"/>
    <m/>
    <m/>
    <m/>
    <m/>
    <m/>
    <s v="I240704"/>
    <s v="Timeline not applicable"/>
  </r>
  <r>
    <x v="41"/>
    <d v="2024-05-15T00:00:00"/>
    <s v="Multan"/>
    <s v="Multan Ph3"/>
    <s v="Citi Housing Jinnah Block-P2"/>
    <n v="2024"/>
    <n v="809.6"/>
    <n v="809.6"/>
    <n v="2024"/>
    <s v="LIVE - 100% Completed"/>
    <n v="1"/>
    <n v="809.6"/>
    <n v="44461740.044"/>
    <n v="6669261.0066"/>
    <n v="37792479.0374"/>
    <n v="-1"/>
    <m/>
    <n v="0.4"/>
    <n v="19959.650000000001"/>
    <n v="17885.75"/>
    <s v="Buried"/>
    <n v="0.15"/>
    <s v="LIVE"/>
    <s v="Buried"/>
    <n v="1"/>
    <n v="1"/>
    <d v="2026-03-01T00:00:00"/>
    <s v="None"/>
    <s v="Duration Doesn't Exsists"/>
    <s v="No ETA"/>
    <s v="Completed"/>
    <m/>
    <s v="Timeline not applicable"/>
    <m/>
    <x v="2"/>
    <s v="LIVE - 100% Completed"/>
    <m/>
    <m/>
    <m/>
    <m/>
    <m/>
    <s v="I240704"/>
    <s v="Timeline not applicable"/>
  </r>
  <r>
    <x v="41"/>
    <d v="2024-05-15T00:00:00"/>
    <s v="Multan"/>
    <s v="Multan Ph3"/>
    <s v="Citi Housing Jinnah Block-P1"/>
    <n v="2128"/>
    <n v="851.2"/>
    <n v="851.2"/>
    <n v="2128"/>
    <s v="LIVE - 100% Completed"/>
    <n v="1"/>
    <n v="851.2"/>
    <n v="43696979.714000002"/>
    <n v="6554546.9571000002"/>
    <n v="37142432.756899998"/>
    <n v="-1"/>
    <m/>
    <n v="0.4"/>
    <n v="19665"/>
    <n v="17975.649999999998"/>
    <s v="Buried"/>
    <n v="0.15"/>
    <s v="LIVE"/>
    <s v="Buried"/>
    <n v="1"/>
    <n v="1"/>
    <d v="2026-03-01T00:00:00"/>
    <s v="None"/>
    <s v="Duration Doesn't Exsists"/>
    <s v="No ETA"/>
    <s v="Completed"/>
    <m/>
    <s v="Timeline not applicable"/>
    <m/>
    <x v="2"/>
    <s v="LIVE - 100% Completed"/>
    <m/>
    <m/>
    <m/>
    <m/>
    <m/>
    <s v="I240704"/>
    <s v="Timeline not applicable"/>
  </r>
  <r>
    <x v="41"/>
    <d v="2024-05-15T00:00:00"/>
    <s v="Multan"/>
    <s v="Multan Ph3"/>
    <s v="Adam Housing "/>
    <n v="1130"/>
    <n v="452"/>
    <n v="452"/>
    <n v="1130"/>
    <s v="LIVE - 100% Completed"/>
    <n v="1"/>
    <n v="452"/>
    <n v="36999248.899999999"/>
    <n v="5549887.335"/>
    <n v="31449361.564999998"/>
    <e v="#DIV/0!"/>
    <m/>
    <n v="0.4"/>
    <n v="18159.3"/>
    <n v="13746"/>
    <s v="Buried"/>
    <n v="0.15"/>
    <s v="LIVE"/>
    <s v="Buried"/>
    <n v="1"/>
    <n v="1"/>
    <d v="2026-03-01T00:00:00"/>
    <s v="None"/>
    <s v="Duration Doesn't Exsists"/>
    <s v="No ETA"/>
    <s v="Completed"/>
    <m/>
    <s v="Timeline not applicable"/>
    <s v="Swapped with Manic Block Buch Villas "/>
    <x v="9"/>
    <s v="LIVE - 100% Completed"/>
    <m/>
    <m/>
    <m/>
    <m/>
    <m/>
    <s v="I240704"/>
    <s v="Timeline not applicable"/>
  </r>
  <r>
    <x v="41"/>
    <d v="2024-05-15T00:00:00"/>
    <s v="Multan"/>
    <s v="Multan Ph3"/>
    <s v="Citi Housing Sector D"/>
    <n v="1256"/>
    <n v="502.40000000000003"/>
    <n v="502.40000000000003"/>
    <n v="1256"/>
    <s v="LIVE - 100% Completed"/>
    <n v="1"/>
    <n v="502.40000000000003"/>
    <n v="29894273.638"/>
    <n v="4484141.0456999997"/>
    <n v="25410132.592300002"/>
    <n v="-1"/>
    <m/>
    <n v="0.4"/>
    <n v="13732.800000000001"/>
    <n v="12352.55"/>
    <s v="Buried"/>
    <n v="0.15"/>
    <s v="LIVE"/>
    <s v="Buried"/>
    <n v="1"/>
    <n v="1"/>
    <d v="2026-03-01T00:00:00"/>
    <s v="None"/>
    <s v="Duration Doesn't Exsists"/>
    <s v="No ETA"/>
    <s v="Completed"/>
    <m/>
    <s v="Timeline not applicable"/>
    <m/>
    <x v="2"/>
    <s v="LIVE - 100% Completed"/>
    <m/>
    <m/>
    <m/>
    <m/>
    <m/>
    <s v="I240704"/>
    <s v="Timeline not applicable"/>
  </r>
  <r>
    <x v="41"/>
    <d v="2024-05-15T00:00:00"/>
    <s v="Multan"/>
    <s v="Multan Ph3"/>
    <s v="Gulshen e Yousaf &amp; Stadium"/>
    <n v="1684"/>
    <n v="673.6"/>
    <n v="673.6"/>
    <n v="1684"/>
    <s v="LIVE - 100% Completed"/>
    <n v="1"/>
    <n v="673.6"/>
    <n v="23471595.920631502"/>
    <n v="3520739.3880947251"/>
    <n v="19950856.532536775"/>
    <n v="0"/>
    <m/>
    <n v="0.4"/>
    <n v="4313.6394628500002"/>
    <n v="21284.529662299999"/>
    <s v="Arial"/>
    <n v="0.15"/>
    <s v="LIVE"/>
    <s v="Arial"/>
    <n v="1"/>
    <n v="1"/>
    <d v="2026-03-01T00:00:00"/>
    <s v="None"/>
    <s v="Duration Doesn't Exsists"/>
    <s v="No ETA"/>
    <s v="Completed"/>
    <m/>
    <s v="Timeline not applicable"/>
    <m/>
    <x v="2"/>
    <s v="LIVE - 100% Completed"/>
    <m/>
    <m/>
    <m/>
    <m/>
    <m/>
    <s v="I240704"/>
    <s v="Timeline not applicable"/>
  </r>
  <r>
    <x v="41"/>
    <d v="2024-05-15T00:00:00"/>
    <s v="Multan"/>
    <s v="Multan Ph3"/>
    <s v="Sadiqabad latifabad Wahidabad"/>
    <n v="2080"/>
    <n v="832"/>
    <n v="832"/>
    <n v="2080"/>
    <s v="LIVE - 100% Completed"/>
    <n v="1"/>
    <n v="832"/>
    <n v="19519436.959403299"/>
    <n v="2927915.5439104945"/>
    <n v="16591521.415492762"/>
    <n v="-1"/>
    <m/>
    <n v="0.4"/>
    <n v="2682.95"/>
    <n v="16434.136864849999"/>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Nayyab City &amp; Extension"/>
    <n v="1196"/>
    <n v="478.40000000000003"/>
    <n v="478.40000000000003"/>
    <n v="1196"/>
    <s v="LIVE - 100% Completed"/>
    <n v="1"/>
    <n v="478.40000000000003"/>
    <n v="19505251.699917998"/>
    <n v="2925787.7549876994"/>
    <n v="16579463.944930302"/>
    <n v="0"/>
    <m/>
    <n v="0.4"/>
    <n v="3358.8"/>
    <n v="11254.8077684"/>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D"/>
    <n v="1472"/>
    <n v="588.80000000000007"/>
    <n v="588.80000000000007"/>
    <n v="1472"/>
    <s v="LIVE - 100% Completed"/>
    <n v="1"/>
    <n v="588.80000000000007"/>
    <n v="16956120.234999999"/>
    <n v="2543418.0352499997"/>
    <n v="14412702.199749999"/>
    <n v="-0.85"/>
    <m/>
    <n v="0.4"/>
    <n v="3646.3500000000004"/>
    <n v="15203.25"/>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B"/>
    <n v="1158"/>
    <n v="463.20000000000005"/>
    <n v="463.20000000000005"/>
    <n v="1158"/>
    <s v="LIVE - 100% Completed"/>
    <n v="1"/>
    <n v="463.20000000000005"/>
    <n v="16359053.613"/>
    <n v="2453858.04195"/>
    <n v="13905195.571049999"/>
    <n v="0"/>
    <m/>
    <n v="0.4"/>
    <n v="3675.3999999999996"/>
    <n v="16677.899999999998"/>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H"/>
    <n v="1004"/>
    <n v="401.6"/>
    <n v="401.6"/>
    <n v="1004"/>
    <s v="LIVE - 100% Completed"/>
    <n v="1"/>
    <n v="401.6"/>
    <n v="15747558.243000001"/>
    <n v="2362133.7364500002"/>
    <n v="13385424.506550001"/>
    <n v="0"/>
    <m/>
    <n v="0.4"/>
    <n v="3646.3500000000004"/>
    <n v="16647.45"/>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F"/>
    <n v="928"/>
    <n v="371.20000000000005"/>
    <n v="371.20000000000005"/>
    <n v="928"/>
    <s v="LIVE - 100% Completed"/>
    <n v="1"/>
    <n v="371.20000000000005"/>
    <n v="15717416.25"/>
    <n v="2357612.4375"/>
    <n v="13359803.8125"/>
    <n v="-0.70000000000000007"/>
    <m/>
    <n v="0.4"/>
    <n v="3963.6000000000004"/>
    <n v="13193.55"/>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A"/>
    <n v="940"/>
    <n v="376"/>
    <n v="376"/>
    <n v="940"/>
    <s v="LIVE - 100% Completed"/>
    <n v="1"/>
    <n v="376"/>
    <n v="15503851.5"/>
    <n v="2325577.7250000001"/>
    <n v="13178273.775"/>
    <n v="-1"/>
    <m/>
    <n v="0.4"/>
    <n v="3547.7499999999995"/>
    <n v="14407.199999999999"/>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Multan Golf City"/>
    <n v="370"/>
    <n v="148"/>
    <s v="0"/>
    <s v="0"/>
    <s v="NOT LIVE - RETAIN BUDGET"/>
    <n v="1"/>
    <n v="148"/>
    <n v="15447935.726072"/>
    <n v="2317190.3589108"/>
    <n v="13130745.367161199"/>
    <n v="-1"/>
    <m/>
    <n v="0.4"/>
    <n v="7308.1340035000003"/>
    <n v="6228.7759650000007"/>
    <s v="Buried"/>
    <n v="1"/>
    <s v="NOT LIVE"/>
    <m/>
    <n v="1"/>
    <n v="1"/>
    <d v="2026-03-01T00:00:00"/>
    <n v="0"/>
    <n v="1"/>
    <n v="-37"/>
    <s v="Completed"/>
    <n v="46065"/>
    <s v="Mar-2026"/>
    <s v="Tawakkal Town also included in its budget later/ As built of MGC completed"/>
    <x v="7"/>
    <s v="NOT LIVE - RETAIN BUDGET"/>
    <n v="1"/>
    <m/>
    <m/>
    <m/>
    <m/>
    <s v="I240704"/>
    <d v="2026-03-01T00:00:00"/>
  </r>
  <r>
    <x v="41"/>
    <d v="2024-05-15T00:00:00"/>
    <s v="Multan"/>
    <s v="Multan Ph3"/>
    <s v="Ali Town"/>
    <n v="1486"/>
    <n v="594.4"/>
    <n v="594.4"/>
    <n v="1486"/>
    <s v="LIVE - 100% Completed"/>
    <n v="1"/>
    <n v="594.4"/>
    <n v="15226492.861"/>
    <n v="2283973.9291499997"/>
    <n v="12942518.931850001"/>
    <n v="-1"/>
    <m/>
    <n v="0.4"/>
    <n v="1975.0500000000002"/>
    <n v="10888.05"/>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Dewan ka Bagh"/>
    <n v="1598"/>
    <n v="639.20000000000005"/>
    <n v="639.20000000000005"/>
    <n v="1598"/>
    <s v="LIVE - 100% Completed"/>
    <n v="1"/>
    <n v="639.20000000000005"/>
    <n v="14886613.1485945"/>
    <n v="2232991.9722891748"/>
    <n v="12653621.176305326"/>
    <n v="-1"/>
    <m/>
    <n v="0.4"/>
    <n v="2490.21"/>
    <n v="10626.2056041"/>
    <s v="Arial"/>
    <n v="0.15"/>
    <s v="LIVE"/>
    <s v="Arial"/>
    <n v="1"/>
    <n v="1"/>
    <d v="2026-03-01T00:00:00"/>
    <s v="None"/>
    <s v="Duration Doesn't Exsists"/>
    <s v="No ETA"/>
    <s v="Completed"/>
    <m/>
    <s v="Timeline not applicable"/>
    <m/>
    <x v="2"/>
    <s v="LIVE - 100% Completed"/>
    <m/>
    <m/>
    <m/>
    <m/>
    <m/>
    <s v="I240704"/>
    <s v="Timeline not applicable"/>
  </r>
  <r>
    <x v="41"/>
    <d v="2024-05-15T00:00:00"/>
    <s v="Multan"/>
    <s v="Multan Ph3"/>
    <s v="Al Nawab Rehman Villas AlKareem"/>
    <n v="1470"/>
    <n v="588"/>
    <n v="588"/>
    <n v="1470"/>
    <s v="LIVE - 100% Completed"/>
    <n v="1"/>
    <n v="588"/>
    <n v="13947728.698766001"/>
    <n v="2092159.3048149"/>
    <n v="11855569.393951101"/>
    <n v="-1"/>
    <m/>
    <n v="0.4"/>
    <n v="2288.5"/>
    <n v="12414.893770799996"/>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Buch Villas Extn."/>
    <n v="464"/>
    <n v="185.60000000000002"/>
    <n v="185.60000000000002"/>
    <n v="464"/>
    <s v="LIVE - 100% Completed"/>
    <n v="1"/>
    <n v="185.60000000000002"/>
    <n v="13726018.701331001"/>
    <n v="2058902.8051996501"/>
    <n v="11667115.89613135"/>
    <n v="-0.85"/>
    <m/>
    <n v="0.4"/>
    <n v="5905.2070409499993"/>
    <n v="6127.3306168500003"/>
    <s v="Buried"/>
    <n v="0.15"/>
    <s v="LIVE"/>
    <s v="Buried"/>
    <n v="1"/>
    <n v="1"/>
    <d v="2026-03-01T00:00:00"/>
    <s v="None"/>
    <s v="Duration Doesn't Exsists"/>
    <s v="No ETA"/>
    <s v="Completed"/>
    <m/>
    <s v="Timeline not applicable"/>
    <m/>
    <x v="2"/>
    <s v="LIVE - 100% Completed"/>
    <m/>
    <m/>
    <m/>
    <m/>
    <m/>
    <s v="I240704"/>
    <s v="Timeline not applicable"/>
  </r>
  <r>
    <x v="41"/>
    <d v="2024-05-15T00:00:00"/>
    <s v="Multan"/>
    <s v="Multan Ph3"/>
    <s v="Green Fort Housing Society"/>
    <n v="1094"/>
    <n v="437.6"/>
    <n v="437.6"/>
    <n v="1094"/>
    <s v="LIVE - 100% Completed"/>
    <n v="1"/>
    <n v="437.6"/>
    <n v="13221453.907268601"/>
    <n v="1983218.08609029"/>
    <n v="11238235.821178311"/>
    <n v="0"/>
    <m/>
    <n v="0.4"/>
    <n v="2717.7588991999996"/>
    <n v="13065.539792100004"/>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E"/>
    <n v="716"/>
    <n v="286.40000000000003"/>
    <n v="286.40000000000003"/>
    <n v="716"/>
    <s v="LIVE - 100% Completed"/>
    <n v="1"/>
    <n v="286.40000000000003"/>
    <n v="11996653"/>
    <n v="1799497.95"/>
    <n v="10197155.050000001"/>
    <n v="-1"/>
    <m/>
    <n v="0.4"/>
    <n v="3343.0499999999997"/>
    <n v="8205.5499999999993"/>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G"/>
    <n v="650"/>
    <n v="260"/>
    <n v="260"/>
    <n v="650"/>
    <s v="LIVE - 100% Completed"/>
    <n v="1"/>
    <n v="260"/>
    <n v="10973603.995999999"/>
    <n v="1646040.5993999999"/>
    <n v="9327563.3965999987"/>
    <n v="-1"/>
    <m/>
    <n v="0.4"/>
    <n v="2540.35"/>
    <n v="9001.6"/>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Nawab Bhatta Colony"/>
    <n v="1050"/>
    <n v="420"/>
    <n v="420"/>
    <n v="1050"/>
    <s v="LIVE - 100% Completed"/>
    <n v="1"/>
    <n v="420"/>
    <n v="10598204.507417301"/>
    <n v="1589730.676112595"/>
    <n v="9008473.8313046619"/>
    <n v="0"/>
    <m/>
    <n v="0.4"/>
    <n v="1673.8249999999998"/>
    <n v="8501.0862580499997"/>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Royal Residencia"/>
    <n v="614"/>
    <n v="245.60000000000002"/>
    <n v="245.60000000000002"/>
    <n v="614"/>
    <s v="LIVE - 100% Completed"/>
    <n v="1"/>
    <n v="245.60000000000002"/>
    <n v="9757149.1850712504"/>
    <n v="1463572.3777606876"/>
    <n v="8293576.8073105616"/>
    <n v="0"/>
    <m/>
    <n v="0.4"/>
    <n v="2955.7299999999996"/>
    <n v="5219.6474832499989"/>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J"/>
    <n v="572"/>
    <n v="228.8"/>
    <n v="228.8"/>
    <n v="572"/>
    <s v="LIVE - 100% Completed"/>
    <n v="1"/>
    <n v="228.8"/>
    <n v="9626270.75"/>
    <n v="1443940.6125"/>
    <n v="8182330.1375000002"/>
    <n v="-1"/>
    <m/>
    <n v="0.4"/>
    <n v="2548.8000000000002"/>
    <n v="9222"/>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Marhaba Canal View"/>
    <n v="1078"/>
    <n v="431.20000000000005"/>
    <s v="0"/>
    <s v="0"/>
    <s v="REMOVE BUDGET (P)"/>
    <n v="0"/>
    <n v="431.20000000000005"/>
    <n v="9166557.6459999997"/>
    <n v="0"/>
    <n v="9166557.6459999997"/>
    <n v="0"/>
    <m/>
    <n v="0.4"/>
    <n v="1524.8999999999999"/>
    <n v="8395.5"/>
    <s v="Hybrid"/>
    <m/>
    <s v="NOT LIVE"/>
    <m/>
    <n v="0"/>
    <n v="0"/>
    <d v="2026-03-01T00:00:00"/>
    <s v="None"/>
    <s v="Duration Doesn't Exsists"/>
    <s v="No ETA"/>
    <s v="Yet to Start"/>
    <m/>
    <s v="Timeline not applicable"/>
    <s v="Need to remove from Budget"/>
    <x v="5"/>
    <s v="REMOVE BUDGET (P)"/>
    <m/>
    <m/>
    <m/>
    <n v="0"/>
    <m/>
    <s v="I240704"/>
    <s v="Timeline not applicable"/>
  </r>
  <r>
    <x v="41"/>
    <d v="2024-05-15T00:00:00"/>
    <s v="Multan"/>
    <s v="Multan Ph3"/>
    <s v="Western Fort"/>
    <n v="232"/>
    <n v="92.800000000000011"/>
    <n v="92.800000000000011"/>
    <n v="232"/>
    <s v="LIVE - 100% Completed"/>
    <n v="1"/>
    <n v="92.800000000000011"/>
    <n v="9006140.7411102504"/>
    <n v="1350921.1111665375"/>
    <n v="7655219.6299437117"/>
    <n v="-1"/>
    <m/>
    <n v="0.4"/>
    <n v="4313.0839407499998"/>
    <n v="3433.2068252499994"/>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Nayab Grace City"/>
    <n v="554"/>
    <n v="221.60000000000002"/>
    <n v="221.60000000000002"/>
    <n v="554"/>
    <s v="LIVE - 100% Completed"/>
    <n v="1"/>
    <n v="221.60000000000002"/>
    <n v="8619121.3126452491"/>
    <n v="1292868.1968967873"/>
    <n v="7326253.1157484613"/>
    <n v="-1"/>
    <m/>
    <n v="0.4"/>
    <n v="1771.7400000000002"/>
    <n v="5567.0776419499989"/>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Fatima Jinnah Town C"/>
    <n v="502"/>
    <n v="200.8"/>
    <n v="200.8"/>
    <n v="502"/>
    <s v="LIVE - 100% Completed"/>
    <n v="1"/>
    <n v="200.8"/>
    <n v="7638496.5"/>
    <n v="1145774.4749999999"/>
    <n v="6492722.0250000004"/>
    <n v="-1"/>
    <m/>
    <n v="0.4"/>
    <n v="1716.9499999999998"/>
    <n v="9068.2999999999993"/>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Ibrahim Garden"/>
    <n v="174"/>
    <n v="69.600000000000009"/>
    <s v="0"/>
    <s v="0"/>
    <s v="REMOVE BUDGET (P)"/>
    <n v="0"/>
    <n v="69.600000000000009"/>
    <n v="7399143.2531693"/>
    <n v="0"/>
    <n v="7399143.2531693"/>
    <n v="-1"/>
    <m/>
    <n v="0.4"/>
    <n v="3641.4455088999998"/>
    <n v="3057.6692502999995"/>
    <s v="Hybrid"/>
    <m/>
    <s v="NOT LIVE"/>
    <m/>
    <n v="0"/>
    <n v="0"/>
    <d v="2026-03-01T00:00:00"/>
    <s v="None"/>
    <s v="Duration Doesn't Exsists"/>
    <s v="No ETA"/>
    <s v="Yet to Start"/>
    <m/>
    <s v="Timeline not applicable"/>
    <s v="Need to remove from Budget"/>
    <x v="5"/>
    <s v="REMOVE BUDGET (P)"/>
    <m/>
    <m/>
    <m/>
    <n v="0"/>
    <m/>
    <s v="I240704"/>
    <s v="Timeline not applicable"/>
  </r>
  <r>
    <x v="41"/>
    <d v="2024-05-15T00:00:00"/>
    <s v="Feeders/Transportations"/>
    <s v="Multan Ph3"/>
    <s v="Transportation"/>
    <n v="0"/>
    <n v="0"/>
    <s v="0"/>
    <s v="0"/>
    <s v="FEEDER ETC WORK - RETAIN BUDGET"/>
    <n v="0"/>
    <n v="0"/>
    <n v="6400000"/>
    <n v="3200000"/>
    <n v="3200000"/>
    <n v="-1"/>
    <m/>
    <m/>
    <n v="0"/>
    <n v="0"/>
    <m/>
    <n v="0.5"/>
    <m/>
    <m/>
    <n v="0"/>
    <n v="0"/>
    <d v="2026-03-01T00:00:00"/>
    <s v="None"/>
    <s v="Duration Doesn't Exsists"/>
    <s v="No ETA"/>
    <s v="Yet to Start"/>
    <m/>
    <s v="Timeline not applicable"/>
    <m/>
    <x v="0"/>
    <s v="FEEDER ETC WORK - RETAIN BUDGET"/>
    <m/>
    <m/>
    <m/>
    <m/>
    <m/>
    <s v="I240704"/>
    <s v="Timeline not applicable"/>
  </r>
  <r>
    <x v="41"/>
    <d v="2024-05-15T00:00:00"/>
    <s v="Multan"/>
    <s v="Multan Ph3"/>
    <s v="Dream Valley"/>
    <n v="118"/>
    <n v="47.2"/>
    <n v="47.2"/>
    <n v="118"/>
    <s v="LIVE - 100% Completed"/>
    <n v="1"/>
    <n v="47.2"/>
    <n v="6120818.5989955096"/>
    <n v="918122.78984932636"/>
    <n v="5202695.8091461873"/>
    <n v="-1"/>
    <m/>
    <n v="0.4"/>
    <n v="2486.0466381690439"/>
    <n v="1896.4352780334173"/>
    <s v="Buried"/>
    <n v="0.15"/>
    <s v="LIVE"/>
    <s v="Buried"/>
    <n v="1"/>
    <n v="1"/>
    <d v="2026-03-01T00:00:00"/>
    <s v="None"/>
    <s v="Duration Doesn't Exsists"/>
    <s v="No ETA"/>
    <s v="Completed"/>
    <m/>
    <s v="Timeline not applicable"/>
    <m/>
    <x v="2"/>
    <s v="LIVE - 100% Completed"/>
    <m/>
    <m/>
    <m/>
    <m/>
    <m/>
    <s v="I240704"/>
    <s v="Timeline not applicable"/>
  </r>
  <r>
    <x v="41"/>
    <d v="2024-05-15T00:00:00"/>
    <s v="Multan"/>
    <s v="Multan Ph3"/>
    <s v="Canal View Multan"/>
    <n v="564"/>
    <n v="225.60000000000002"/>
    <n v="225.60000000000002"/>
    <n v="564"/>
    <s v="LIVE - 100% Completed"/>
    <n v="1"/>
    <n v="225.60000000000002"/>
    <n v="6117188.75"/>
    <n v="917578.3125"/>
    <n v="5199610.4375"/>
    <n v="-1"/>
    <m/>
    <n v="0.4"/>
    <n v="971.74999999999989"/>
    <n v="5784"/>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Sayyam City"/>
    <n v="376"/>
    <n v="150.4"/>
    <n v="150.4"/>
    <n v="376"/>
    <s v="LIVE - 100% Completed"/>
    <n v="1"/>
    <n v="150.4"/>
    <n v="5908729"/>
    <n v="886309.35"/>
    <n v="5022419.6500000004"/>
    <n v="-0.7"/>
    <m/>
    <n v="0.4"/>
    <n v="1111.0500000000002"/>
    <n v="4000.5"/>
    <s v="Hybrid"/>
    <n v="0.15"/>
    <s v="LIVE"/>
    <s v="Arial"/>
    <n v="1"/>
    <n v="1"/>
    <d v="2026-03-01T00:00:00"/>
    <s v="None"/>
    <s v="Duration Doesn't Exsists"/>
    <s v="No ETA"/>
    <s v="Completed"/>
    <m/>
    <s v="Timeline not applicable"/>
    <s v="Aerial plan demanded by MTN Team"/>
    <x v="2"/>
    <s v="LIVE - 100% Completed"/>
    <m/>
    <m/>
    <m/>
    <m/>
    <m/>
    <s v="I240704"/>
    <s v="Timeline not applicable"/>
  </r>
  <r>
    <x v="41"/>
    <d v="2024-05-15T00:00:00"/>
    <s v="Multan"/>
    <s v="Multan Ph3"/>
    <s v="Gulshan-i-Ghafoor"/>
    <n v="108"/>
    <n v="43.2"/>
    <n v="43.2"/>
    <n v="108"/>
    <s v="LIVE - 100% Completed"/>
    <n v="1"/>
    <n v="43.2"/>
    <n v="4516010.7689169999"/>
    <n v="677401.61533754994"/>
    <n v="3838609.1535794502"/>
    <n v="-1"/>
    <m/>
    <n v="0.4"/>
    <n v="2184.1240345000001"/>
    <n v="2009.8552950000001"/>
    <s v="Hybrid"/>
    <n v="0.15"/>
    <s v="LIVE"/>
    <s v="Hybrid"/>
    <n v="1"/>
    <n v="1"/>
    <d v="2026-03-01T00:00:00"/>
    <s v="None"/>
    <s v="Duration Doesn't Exsists"/>
    <s v="No ETA"/>
    <s v="Completed"/>
    <m/>
    <s v="Timeline not applicable"/>
    <m/>
    <x v="2"/>
    <s v="LIVE - 100% Completed"/>
    <m/>
    <m/>
    <m/>
    <m/>
    <m/>
    <s v="I240704"/>
    <s v="Timeline not applicable"/>
  </r>
  <r>
    <x v="41"/>
    <d v="2024-05-15T00:00:00"/>
    <s v="Multan"/>
    <s v="Multan Ph3"/>
    <s v="Posh AVenue"/>
    <n v="68"/>
    <n v="27.200000000000003"/>
    <n v="27.200000000000003"/>
    <n v="68"/>
    <s v="LIVE - 100% Completed"/>
    <n v="1"/>
    <n v="27.200000000000003"/>
    <n v="3421784.875"/>
    <n v="513267.73124999995"/>
    <n v="2908517.1437499998"/>
    <n v="-1"/>
    <m/>
    <n v="0.4"/>
    <n v="1284.7000000000003"/>
    <n v="1022.25"/>
    <s v="Buried"/>
    <n v="0.15"/>
    <s v="LIVE"/>
    <s v="Buried"/>
    <n v="1"/>
    <n v="1"/>
    <d v="2026-03-01T00:00:00"/>
    <s v="None"/>
    <s v="Duration Doesn't Exsists"/>
    <s v="No ETA"/>
    <s v="Completed"/>
    <m/>
    <s v="Timeline not applicable"/>
    <m/>
    <x v="2"/>
    <s v="LIVE - 100% Completed"/>
    <m/>
    <m/>
    <m/>
    <m/>
    <m/>
    <s v="I240704"/>
    <s v="Timeline not applicable"/>
  </r>
  <r>
    <x v="41"/>
    <d v="2024-05-15T00:00:00"/>
    <s v="Multan"/>
    <s v="Multan Ph3"/>
    <s v="Bhutta Colony"/>
    <n v="94"/>
    <n v="37.6"/>
    <n v="37.6"/>
    <n v="94"/>
    <s v="LIVE - 100% Completed"/>
    <n v="1"/>
    <n v="37.6"/>
    <n v="2844066.7288824501"/>
    <n v="426610.00933236751"/>
    <n v="2417456.7195500825"/>
    <n v="-1"/>
    <m/>
    <n v="0.4"/>
    <n v="484.15"/>
    <n v="1372.3640289500001"/>
    <s v="Arial"/>
    <n v="0.15"/>
    <s v="LIVE"/>
    <s v="Arial"/>
    <n v="1"/>
    <n v="1"/>
    <d v="2026-03-01T00:00:00"/>
    <s v="None"/>
    <s v="Duration Doesn't Exsists"/>
    <s v="No ETA"/>
    <s v="Completed"/>
    <m/>
    <s v="Timeline not applicable"/>
    <m/>
    <x v="2"/>
    <s v="LIVE - 100% Completed"/>
    <m/>
    <m/>
    <m/>
    <m/>
    <m/>
    <s v="I240704"/>
    <s v="Timeline not applicable"/>
  </r>
  <r>
    <x v="42"/>
    <d v="2024-05-15T00:00:00"/>
    <s v="Feeders/Transportations"/>
    <s v="Karachi Ph5"/>
    <s v="Feeder"/>
    <n v="0"/>
    <n v="0"/>
    <s v="0"/>
    <s v="0"/>
    <s v="FEEDER ETC WORK - RETAIN BUDGET"/>
    <n v="0"/>
    <n v="0"/>
    <n v="73079460"/>
    <n v="36539730"/>
    <n v="36539730"/>
    <n v="-0.76500000000000001"/>
    <m/>
    <m/>
    <n v="15410"/>
    <m/>
    <m/>
    <n v="0.5"/>
    <m/>
    <m/>
    <n v="0"/>
    <n v="0"/>
    <d v="2026-03-01T00:00:00"/>
    <s v="None"/>
    <s v="Duration Doesn't Exsists"/>
    <s v="No ETA"/>
    <s v="Yet to Start"/>
    <m/>
    <s v="Timeline not applicable"/>
    <m/>
    <x v="0"/>
    <s v="FEEDER ETC WORK - RETAIN BUDGET"/>
    <m/>
    <m/>
    <m/>
    <m/>
    <m/>
    <s v="I240705"/>
    <s v="Timeline not applicable"/>
  </r>
  <r>
    <x v="42"/>
    <d v="2024-05-15T00:00:00"/>
    <s v="Karachi"/>
    <s v="Karachi Ph5"/>
    <s v="AFOHS PK-3"/>
    <n v="1256"/>
    <n v="502.40000000000003"/>
    <s v="0"/>
    <s v="0"/>
    <s v="NOT LIVE - RETAIN BUDGET"/>
    <n v="0"/>
    <n v="502.40000000000003"/>
    <n v="64454759.129032701"/>
    <n v="64454759.129032701"/>
    <n v="0"/>
    <n v="-1"/>
    <m/>
    <n v="0.4"/>
    <n v="29179.385902199985"/>
    <n v="25756.042721999987"/>
    <s v="Buried"/>
    <n v="0"/>
    <s v="NOT LIVE"/>
    <m/>
    <n v="0"/>
    <n v="0"/>
    <d v="2026-03-01T00:00:00"/>
    <n v="92"/>
    <n v="93"/>
    <n v="55"/>
    <s v="Yet to Start"/>
    <n v="46174"/>
    <s v="Jun-2026"/>
    <s v="Need to retain"/>
    <x v="1"/>
    <s v="NOT LIVE - RETAIN BUDGET"/>
    <n v="1"/>
    <m/>
    <m/>
    <m/>
    <m/>
    <s v="I240705"/>
    <d v="2026-06-01T00:00:00"/>
  </r>
  <r>
    <x v="42"/>
    <d v="2024-05-15T00:00:00"/>
    <s v="Karachi"/>
    <s v="Karachi Ph5"/>
    <s v="AFOHS PK-1"/>
    <n v="984"/>
    <n v="393.6"/>
    <n v="393.6"/>
    <n v="984"/>
    <s v="LIVE - 100% Completed"/>
    <n v="1"/>
    <n v="393.6"/>
    <n v="52832203.428959802"/>
    <n v="7924830.5143439695"/>
    <n v="44907372.914615795"/>
    <n v="-1"/>
    <m/>
    <n v="0.4"/>
    <n v="25051.585914000007"/>
    <n v="17445.469004300005"/>
    <s v="Buried"/>
    <n v="0.15"/>
    <s v="LIVE"/>
    <s v="Buried"/>
    <n v="1"/>
    <n v="1"/>
    <d v="2026-03-01T00:00:00"/>
    <s v="None"/>
    <s v="Duration Doesn't Exsists"/>
    <s v="No ETA"/>
    <s v="Completed"/>
    <m/>
    <s v="Timeline not applicable"/>
    <m/>
    <x v="2"/>
    <s v="LIVE - 100% Completed"/>
    <m/>
    <m/>
    <m/>
    <m/>
    <m/>
    <s v="I240705"/>
    <s v="Timeline not applicable"/>
  </r>
  <r>
    <x v="42"/>
    <d v="2024-05-15T00:00:00"/>
    <s v="Karachi"/>
    <s v="Karachi Ph5"/>
    <s v="Redline"/>
    <n v="310"/>
    <n v="124"/>
    <s v="0"/>
    <s v="0"/>
    <s v="NOT LIVE - RETAIN BUDGET"/>
    <n v="0.4"/>
    <n v="124"/>
    <n v="49423135"/>
    <n v="32619269.099999998"/>
    <n v="16803865.900000002"/>
    <n v="-1"/>
    <m/>
    <n v="0.4"/>
    <n v="13799.999999999998"/>
    <n v="0"/>
    <s v="Hybrid"/>
    <n v="0.4"/>
    <s v="NOT LIVE"/>
    <m/>
    <n v="0.4"/>
    <n v="0.4"/>
    <d v="2026-03-01T00:00:00"/>
    <n v="92"/>
    <n v="93"/>
    <n v="55"/>
    <s v="In Progress"/>
    <n v="46174"/>
    <s v="Jun-2026"/>
    <s v="Work in Progress "/>
    <x v="4"/>
    <s v="NOT LIVE - RETAIN BUDGET"/>
    <n v="1"/>
    <m/>
    <m/>
    <m/>
    <m/>
    <s v="I240705"/>
    <d v="2026-06-01T00:00:00"/>
  </r>
  <r>
    <x v="42"/>
    <d v="2024-05-15T00:00:00"/>
    <s v="Karachi"/>
    <s v="Karachi Ph5"/>
    <s v="F.B Area Block-21"/>
    <n v="2160"/>
    <n v="864"/>
    <s v="0"/>
    <s v="0"/>
    <s v="NOT LIVE - RETAIN BUDGET"/>
    <n v="0"/>
    <n v="864"/>
    <n v="26510079.702977501"/>
    <n v="26510079.702977501"/>
    <n v="0"/>
    <n v="-1"/>
    <m/>
    <n v="0.4"/>
    <n v="5679.3"/>
    <n v="15165.917860499998"/>
    <s v="Hybrid"/>
    <n v="0"/>
    <s v="NOT LIVE"/>
    <m/>
    <n v="0"/>
    <n v="0"/>
    <d v="2026-03-01T00:00:00"/>
    <n v="31"/>
    <n v="32"/>
    <n v="-6"/>
    <s v="Yet to Start"/>
    <n v="46113"/>
    <s v="Apr-2026"/>
    <s v="Permission Issue"/>
    <x v="6"/>
    <s v="NOT LIVE - RETAIN BUDGET"/>
    <n v="1"/>
    <m/>
    <m/>
    <m/>
    <m/>
    <s v="I240705"/>
    <d v="2026-04-01T00:00:00"/>
  </r>
  <r>
    <x v="42"/>
    <d v="2024-05-15T00:00:00"/>
    <s v="Karachi"/>
    <s v="Karachi Ph5"/>
    <s v="Callachi Society"/>
    <n v="1626"/>
    <n v="650.40000000000009"/>
    <n v="325.20000000000005"/>
    <n v="1626"/>
    <s v="LIVE - 50% Completed"/>
    <n v="0.5"/>
    <n v="325.20000000000005"/>
    <n v="24132567.1136855"/>
    <n v="13876226.090369161"/>
    <n v="10256341.023316337"/>
    <n v="-1"/>
    <m/>
    <n v="0.4"/>
    <n v="9223.8191358000004"/>
    <n v="5888.3007712500003"/>
    <s v="Hybrid"/>
    <m/>
    <s v="LIVE"/>
    <s v="Hybrid"/>
    <n v="0.5"/>
    <n v="0.5"/>
    <d v="2026-03-01T00:00:00"/>
    <n v="214"/>
    <n v="215"/>
    <n v="177"/>
    <s v="In Progress"/>
    <s v="6 Months"/>
    <s v="Oct-2026"/>
    <s v="Only MDUs live. (partial live)"/>
    <x v="2"/>
    <s v="LIVE - 50% Completed"/>
    <n v="1"/>
    <m/>
    <m/>
    <m/>
    <m/>
    <s v="I240705"/>
    <d v="2026-10-01T00:00:00"/>
  </r>
  <r>
    <x v="42"/>
    <d v="2024-05-15T00:00:00"/>
    <s v="Karachi"/>
    <s v="Karachi Ph5"/>
    <s v="AFOHS PK-2"/>
    <n v="478"/>
    <n v="191.20000000000002"/>
    <n v="191.20000000000002"/>
    <n v="478"/>
    <s v="LIVE - 100% Completed"/>
    <n v="1"/>
    <n v="191.20000000000002"/>
    <n v="23923705.6889068"/>
    <n v="3588555.8533360199"/>
    <n v="20335149.835570738"/>
    <n v="-0.76500000000000001"/>
    <m/>
    <n v="0.4"/>
    <n v="11643.156844000001"/>
    <n v="9277.2194220000001"/>
    <s v="Buried"/>
    <n v="0.15"/>
    <s v="LIVE"/>
    <s v="Buried"/>
    <n v="1"/>
    <n v="1"/>
    <d v="2026-03-01T00:00:00"/>
    <s v="None"/>
    <s v="Duration Doesn't Exsists"/>
    <s v="No ETA"/>
    <s v="Completed"/>
    <m/>
    <s v="Timeline not applicable"/>
    <m/>
    <x v="2"/>
    <s v="LIVE - 100% Completed"/>
    <m/>
    <m/>
    <m/>
    <m/>
    <m/>
    <s v="I240705"/>
    <s v="Timeline not applicable"/>
  </r>
  <r>
    <x v="42"/>
    <d v="2024-05-15T00:00:00"/>
    <s v="Karachi"/>
    <s v="Karachi Ph5"/>
    <s v="Madras CHS"/>
    <n v="734"/>
    <n v="293.60000000000002"/>
    <n v="293.60000000000002"/>
    <n v="734"/>
    <s v="LIVE - 100% Completed"/>
    <n v="1"/>
    <n v="293.60000000000002"/>
    <n v="22361414.985675"/>
    <n v="3354212.2478512498"/>
    <n v="19007202.737823751"/>
    <n v="-1"/>
    <m/>
    <n v="0.4"/>
    <n v="10803.171262049998"/>
    <n v="9525.0736244999989"/>
    <s v="Hybrid"/>
    <n v="0.15"/>
    <s v="LIVE"/>
    <s v="Hybrid"/>
    <n v="1"/>
    <n v="1"/>
    <d v="2026-03-01T00:00:00"/>
    <s v="None"/>
    <s v="Duration Doesn't Exsists"/>
    <s v="No ETA"/>
    <s v="Completed"/>
    <m/>
    <s v="Timeline not applicable"/>
    <s v="Live - Completed"/>
    <x v="2"/>
    <s v="LIVE - 100% Completed"/>
    <m/>
    <m/>
    <m/>
    <m/>
    <m/>
    <s v="I240705"/>
    <s v="Timeline not applicable"/>
  </r>
  <r>
    <x v="42"/>
    <d v="2024-05-15T00:00:00"/>
    <s v="Karachi"/>
    <s v="Karachi Ph5"/>
    <s v="Diamond City_Wasi Country Park"/>
    <n v="1154"/>
    <n v="461.6"/>
    <s v="0"/>
    <s v="0"/>
    <s v="NOT LIVE - RETAIN BUDGET"/>
    <n v="0"/>
    <n v="461.6"/>
    <n v="14732011.5002049"/>
    <n v="14732011.5002049"/>
    <n v="0"/>
    <n v="-1"/>
    <m/>
    <n v="0.4"/>
    <n v="2430.1484244499993"/>
    <n v="9208.528322600001"/>
    <s v="Hybrid"/>
    <n v="0"/>
    <s v="NOT LIVE"/>
    <m/>
    <n v="0"/>
    <n v="0"/>
    <d v="2026-03-01T00:00:00"/>
    <n v="122"/>
    <n v="123"/>
    <n v="85"/>
    <s v="Yet to Start"/>
    <n v="46204"/>
    <s v="Jul-2026"/>
    <s v="Permission Issue"/>
    <x v="6"/>
    <s v="NOT LIVE - RETAIN BUDGET"/>
    <n v="2"/>
    <m/>
    <m/>
    <m/>
    <m/>
    <s v="I240705"/>
    <d v="2026-07-01T00:00:00"/>
  </r>
  <r>
    <x v="42"/>
    <d v="2024-05-15T00:00:00"/>
    <s v="Karachi"/>
    <s v="Karachi Ph5"/>
    <s v="Pak Ideal CHS P2"/>
    <n v="448"/>
    <n v="179.20000000000002"/>
    <n v="179.20000000000002"/>
    <n v="448"/>
    <s v="LIVE - 100% Completed"/>
    <n v="1"/>
    <n v="179.20000000000002"/>
    <n v="12937608.780534999"/>
    <n v="1940641.3170802498"/>
    <n v="10996967.463454751"/>
    <n v="-1"/>
    <m/>
    <n v="0.4"/>
    <n v="2486.0640845700004"/>
    <n v="3995.2020539999994"/>
    <s v="Hybrid"/>
    <n v="0.15"/>
    <s v="LIVE"/>
    <s v="Hybrid"/>
    <n v="1"/>
    <n v="1"/>
    <d v="2026-03-01T00:00:00"/>
    <s v="None"/>
    <s v="Duration Doesn't Exsists"/>
    <s v="No ETA"/>
    <s v="Completed"/>
    <m/>
    <s v="Timeline not applicable"/>
    <m/>
    <x v="2"/>
    <s v="LIVE - 100% Completed"/>
    <m/>
    <m/>
    <m/>
    <m/>
    <m/>
    <s v="I240705"/>
    <s v="Timeline not applicable"/>
  </r>
  <r>
    <x v="34"/>
    <d v="2024-09-12T00:00:00"/>
    <s v="Daska"/>
    <s v="Daska"/>
    <s v="Unknown Society 20"/>
    <n v="424"/>
    <n v="169.60000000000002"/>
    <s v="0"/>
    <s v="0"/>
    <s v="SWAPPED"/>
    <n v="0"/>
    <n v="169.60000000000002"/>
    <n v="4694817.25"/>
    <n v="0"/>
    <n v="4694817.25"/>
    <n v="-0.85"/>
    <s v="City Town-P2"/>
    <n v="0.4"/>
    <n v="833.74999999999989"/>
    <n v="4094.7999999999997"/>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42"/>
    <d v="2024-05-15T00:00:00"/>
    <s v="Karachi"/>
    <s v="Karachi Ph5"/>
    <s v="Pak Ideal CHS P1"/>
    <n v="452"/>
    <n v="180.8"/>
    <n v="180.8"/>
    <n v="452"/>
    <s v="LIVE - 100% Completed"/>
    <n v="1"/>
    <n v="180.8"/>
    <n v="11035268.348617701"/>
    <n v="1655290.2522926552"/>
    <n v="9379978.0963250864"/>
    <n v="-0.85"/>
    <m/>
    <n v="0.4"/>
    <n v="2056.1577214200001"/>
    <n v="3995.2020539999994"/>
    <s v="Hybrid"/>
    <n v="0.15"/>
    <s v="LIVE"/>
    <s v="Hybrid"/>
    <n v="1"/>
    <n v="1"/>
    <d v="2026-03-01T00:00:00"/>
    <s v="None"/>
    <s v="Duration Doesn't Exsists"/>
    <s v="No ETA"/>
    <s v="Completed"/>
    <m/>
    <s v="Timeline not applicable"/>
    <m/>
    <x v="2"/>
    <s v="LIVE - 100% Completed"/>
    <m/>
    <m/>
    <m/>
    <m/>
    <m/>
    <s v="I240705"/>
    <s v="Timeline not applicable"/>
  </r>
  <r>
    <x v="42"/>
    <d v="2024-05-15T00:00:00"/>
    <s v="Karachi"/>
    <s v="Karachi Ph5"/>
    <s v="PiliBheet Society"/>
    <n v="728"/>
    <n v="291.2"/>
    <n v="291.2"/>
    <n v="728"/>
    <s v="LIVE - 100% Completed"/>
    <n v="1"/>
    <n v="291.2"/>
    <n v="10959915.103262501"/>
    <n v="1643987.265489375"/>
    <n v="9315927.8377731256"/>
    <n v="-1"/>
    <m/>
    <n v="0.4"/>
    <n v="1959.76"/>
    <n v="5314.6931460999995"/>
    <s v="Hybrid"/>
    <n v="0.15"/>
    <s v="LIVE"/>
    <s v="Hybrid"/>
    <n v="1"/>
    <n v="1"/>
    <d v="2026-03-01T00:00:00"/>
    <s v="None"/>
    <s v="Duration Doesn't Exsists"/>
    <s v="No ETA"/>
    <s v="Completed"/>
    <m/>
    <s v="Timeline not applicable"/>
    <s v="Live - Completed"/>
    <x v="2"/>
    <s v="LIVE - 100% Completed"/>
    <m/>
    <m/>
    <m/>
    <m/>
    <m/>
    <s v="I240705"/>
    <s v="Timeline not applicable"/>
  </r>
  <r>
    <x v="42"/>
    <d v="2024-05-15T00:00:00"/>
    <s v="Karachi"/>
    <s v="Karachi Ph5"/>
    <s v="Chandni Chowk"/>
    <n v="1390"/>
    <n v="556"/>
    <s v="0"/>
    <s v="0"/>
    <s v="NOT LIVE - RETAIN BUDGET"/>
    <n v="0"/>
    <n v="556"/>
    <n v="9944758.6132437494"/>
    <n v="9944758.6132437494"/>
    <n v="0"/>
    <n v="-1"/>
    <m/>
    <n v="0.4"/>
    <n v="600"/>
    <n v="3107.7876259500003"/>
    <s v="Arial"/>
    <n v="0"/>
    <s v="NOT LIVE"/>
    <m/>
    <n v="0"/>
    <n v="0"/>
    <d v="2026-03-01T00:00:00"/>
    <n v="31"/>
    <n v="32"/>
    <n v="-6"/>
    <s v="Yet to Start"/>
    <n v="46113"/>
    <s v="Apr-2026"/>
    <s v="Permission Issue"/>
    <x v="6"/>
    <s v="NOT LIVE - RETAIN BUDGET"/>
    <n v="1"/>
    <m/>
    <m/>
    <m/>
    <m/>
    <s v="I240705"/>
    <d v="2026-04-01T00:00:00"/>
  </r>
  <r>
    <x v="42"/>
    <d v="2024-05-15T00:00:00"/>
    <s v="Karachi"/>
    <s v="Karachi Ph5"/>
    <s v="Scheme33_MalirCantt_MDU_P01"/>
    <n v="2356"/>
    <n v="942.40000000000009"/>
    <n v="942.40000000000009"/>
    <n v="2356"/>
    <s v="LIVE - 100% Completed"/>
    <n v="1"/>
    <n v="942.40000000000009"/>
    <n v="9461121.5092600007"/>
    <n v="1419168.226389"/>
    <n v="8041953.2828710005"/>
    <e v="#DIV/0!"/>
    <m/>
    <n v="0.4"/>
    <n v="0"/>
    <n v="2952.9080843000002"/>
    <s v="Hybrid"/>
    <n v="0.15"/>
    <s v="LIVE"/>
    <s v="Hybrid"/>
    <n v="1"/>
    <n v="1"/>
    <d v="2026-03-01T00:00:00"/>
    <s v="None"/>
    <s v="Duration Doesn't Exsists"/>
    <s v="No ETA"/>
    <s v="Completed"/>
    <m/>
    <s v="Timeline not applicable"/>
    <m/>
    <x v="2"/>
    <s v="LIVE - 100% Completed"/>
    <m/>
    <m/>
    <m/>
    <m/>
    <m/>
    <s v="I240705"/>
    <s v="Timeline not applicable"/>
  </r>
  <r>
    <x v="42"/>
    <d v="2024-05-15T00:00:00"/>
    <s v="Karachi"/>
    <s v="Karachi Ph5"/>
    <s v="Al Rahim City Ph-2"/>
    <n v="480"/>
    <n v="192"/>
    <n v="192"/>
    <n v="480"/>
    <s v="LIVE - 100% Completed"/>
    <n v="1"/>
    <n v="192"/>
    <n v="8776314.0793024506"/>
    <n v="1316447.1118953675"/>
    <n v="7459866.9674070831"/>
    <n v="-1"/>
    <m/>
    <n v="0.4"/>
    <n v="1365.2114404499998"/>
    <n v="3028.9249965000004"/>
    <s v="Hybrid"/>
    <n v="0.15"/>
    <s v="LIVE"/>
    <s v="Hybrid"/>
    <n v="1"/>
    <n v="1"/>
    <d v="2026-03-01T00:00:00"/>
    <s v="None"/>
    <s v="Duration Doesn't Exsists"/>
    <s v="No ETA"/>
    <s v="Completed"/>
    <m/>
    <s v="Timeline not applicable"/>
    <m/>
    <x v="2"/>
    <s v="LIVE - 100% Completed"/>
    <m/>
    <m/>
    <m/>
    <m/>
    <m/>
    <s v="I240705"/>
    <s v="Timeline not applicable"/>
  </r>
  <r>
    <x v="42"/>
    <d v="2024-05-15T00:00:00"/>
    <s v="Feeders/Transportations"/>
    <s v="Karachi Ph5"/>
    <s v="Transportation"/>
    <n v="0"/>
    <n v="0"/>
    <s v="0"/>
    <s v="0"/>
    <s v="FEEDER ETC WORK - RETAIN BUDGET"/>
    <n v="0"/>
    <n v="0"/>
    <n v="8080000"/>
    <n v="4040000"/>
    <n v="4040000"/>
    <n v="-0.85"/>
    <m/>
    <m/>
    <n v="0"/>
    <n v="0"/>
    <m/>
    <n v="0.5"/>
    <m/>
    <m/>
    <n v="0"/>
    <n v="0"/>
    <d v="2026-03-01T00:00:00"/>
    <s v="None"/>
    <s v="Duration Doesn't Exsists"/>
    <s v="No ETA"/>
    <s v="Yet to Start"/>
    <m/>
    <s v="Timeline not applicable"/>
    <m/>
    <x v="0"/>
    <s v="FEEDER ETC WORK - RETAIN BUDGET"/>
    <m/>
    <m/>
    <m/>
    <m/>
    <m/>
    <s v="I240705"/>
    <s v="Timeline not applicable"/>
  </r>
  <r>
    <x v="42"/>
    <d v="2024-05-15T00:00:00"/>
    <s v="Karachi"/>
    <s v="Karachi Ph5"/>
    <s v="Al Rahim City Ph-1"/>
    <n v="488"/>
    <n v="195.20000000000002"/>
    <n v="195.20000000000002"/>
    <n v="488"/>
    <s v="LIVE - 100% Completed"/>
    <n v="1"/>
    <n v="195.20000000000002"/>
    <n v="7250852.7931805998"/>
    <n v="1087627.9189770899"/>
    <n v="6163224.8742035106"/>
    <n v="-0.76500000000000001"/>
    <m/>
    <n v="0.4"/>
    <n v="1076.1328481"/>
    <n v="3028.9249965000004"/>
    <s v="Hybrid"/>
    <n v="0.15"/>
    <s v="LIVE"/>
    <s v="Hybrid"/>
    <n v="1"/>
    <n v="1"/>
    <d v="2026-03-01T00:00:00"/>
    <s v="None"/>
    <s v="Duration Doesn't Exsists"/>
    <s v="No ETA"/>
    <s v="Completed"/>
    <m/>
    <s v="Timeline not applicable"/>
    <m/>
    <x v="2"/>
    <s v="LIVE - 100% Completed"/>
    <m/>
    <m/>
    <m/>
    <m/>
    <m/>
    <s v="I240705"/>
    <s v="Timeline not applicable"/>
  </r>
  <r>
    <x v="42"/>
    <d v="2024-05-15T00:00:00"/>
    <s v="Karachi"/>
    <s v="Karachi Ph5"/>
    <s v="Sadabad Society"/>
    <n v="348"/>
    <n v="139.20000000000002"/>
    <s v="0"/>
    <s v="0"/>
    <s v="NOT LIVE - RETAIN BUDGET"/>
    <n v="0"/>
    <n v="139.20000000000002"/>
    <n v="6777562.4437331501"/>
    <n v="6777562.4437331501"/>
    <n v="0"/>
    <n v="-1"/>
    <m/>
    <n v="0.4"/>
    <n v="1192.7570241499998"/>
    <n v="3965.2705620000006"/>
    <s v="Hybrid"/>
    <n v="0"/>
    <s v="NOT LIVE"/>
    <m/>
    <n v="0"/>
    <n v="0"/>
    <d v="2026-03-01T00:00:00"/>
    <n v="31"/>
    <n v="32"/>
    <n v="-6"/>
    <s v="Yet to Start"/>
    <n v="46113"/>
    <s v="Apr-2026"/>
    <s v="Map given for ROW permission"/>
    <x v="6"/>
    <s v="NOT LIVE - RETAIN BUDGET"/>
    <n v="1"/>
    <m/>
    <m/>
    <m/>
    <m/>
    <s v="I240705"/>
    <d v="2026-04-01T00:00:00"/>
  </r>
  <r>
    <x v="42"/>
    <d v="2024-05-15T00:00:00"/>
    <s v="Karachi"/>
    <s v="Karachi Ph5"/>
    <s v="Custom Preventive CHS"/>
    <n v="258"/>
    <n v="103.2"/>
    <n v="103.2"/>
    <n v="258"/>
    <s v="LIVE - 100% Completed"/>
    <n v="1"/>
    <n v="103.2"/>
    <n v="6521567.0436319998"/>
    <n v="978235.05654479994"/>
    <n v="5543331.9870871995"/>
    <n v="-1"/>
    <m/>
    <n v="0.4"/>
    <n v="1628.4398060999999"/>
    <n v="3322.1312630499992"/>
    <s v="Hybrid"/>
    <n v="0.15"/>
    <s v="LIVE"/>
    <s v="Hybrid"/>
    <n v="1"/>
    <n v="1"/>
    <d v="2026-03-01T00:00:00"/>
    <n v="61"/>
    <n v="62"/>
    <n v="24"/>
    <s v="Completed"/>
    <s v="2 Months"/>
    <s v="May-2026"/>
    <s v="Map given for ROW permission"/>
    <x v="8"/>
    <s v="LIVE - 100% Completed"/>
    <m/>
    <m/>
    <m/>
    <m/>
    <m/>
    <s v="I240705"/>
    <d v="2026-05-01T00:00:00"/>
  </r>
  <r>
    <x v="42"/>
    <d v="2024-05-15T00:00:00"/>
    <s v="Karachi"/>
    <s v="Karachi Ph5"/>
    <s v="Oasis Park Residencia"/>
    <n v="346"/>
    <n v="138.4"/>
    <s v="0"/>
    <s v="0"/>
    <s v="NOT LIVE - RETAIN BUDGET"/>
    <n v="0"/>
    <n v="138.4"/>
    <n v="6003613.7219075002"/>
    <n v="6003613.7219075002"/>
    <n v="0"/>
    <n v="-1"/>
    <m/>
    <n v="0.4"/>
    <n v="0"/>
    <n v="3661.2782129999996"/>
    <s v="Buried"/>
    <n v="0"/>
    <s v="NOT LIVE"/>
    <m/>
    <n v="0"/>
    <n v="0"/>
    <d v="2026-03-01T00:00:00"/>
    <s v="None"/>
    <s v="Duration Doesn't Exsists"/>
    <s v="No ETA"/>
    <s v="Yet to Start"/>
    <s v="Not Given By BUH"/>
    <s v="Feedback Awaited"/>
    <s v="Need to retain"/>
    <x v="1"/>
    <s v="NOT LIVE - RETAIN BUDGET"/>
    <n v="2"/>
    <m/>
    <m/>
    <m/>
    <m/>
    <s v="I240705"/>
    <s v="Feedback Awaited"/>
  </r>
  <r>
    <x v="42"/>
    <d v="2024-05-15T00:00:00"/>
    <s v="Karachi"/>
    <s v="Karachi Ph5"/>
    <s v="Kings_ASF_ Tower_P01"/>
    <n v="2016"/>
    <n v="806.40000000000009"/>
    <s v="0"/>
    <s v="0"/>
    <s v="NOT LIVE - RETAIN BUDGET"/>
    <n v="0"/>
    <n v="806.40000000000009"/>
    <n v="5803344.5080000004"/>
    <n v="5803344.5079999994"/>
    <n v="0"/>
    <n v="-0.76500000000000001"/>
    <m/>
    <n v="0.4"/>
    <n v="0"/>
    <n v="696"/>
    <s v="Hybrid"/>
    <n v="0"/>
    <s v="NOT LIVE"/>
    <m/>
    <n v="0"/>
    <n v="0"/>
    <d v="2026-03-01T00:00:00"/>
    <n v="0"/>
    <n v="1"/>
    <n v="-37"/>
    <s v="Yet to Start"/>
    <n v="46174"/>
    <s v="Mar-2026"/>
    <s v="Internal Permission issue (Only 6-7 Office Links Live) /Building Construction work almost ended"/>
    <x v="6"/>
    <s v="NOT LIVE - RETAIN BUDGET"/>
    <n v="1"/>
    <m/>
    <m/>
    <m/>
    <m/>
    <s v="I240705"/>
    <d v="2026-03-01T00:00:00"/>
  </r>
  <r>
    <x v="42"/>
    <d v="2024-05-15T00:00:00"/>
    <s v="Karachi"/>
    <s v="Karachi Ph5"/>
    <s v="Kings_ASF_ Tower_P02"/>
    <n v="2016"/>
    <n v="806.40000000000009"/>
    <s v="0"/>
    <s v="0"/>
    <s v="NOT LIVE - RETAIN BUDGET"/>
    <n v="0"/>
    <n v="806.40000000000009"/>
    <n v="5803344.5080000004"/>
    <n v="5803344.5079999994"/>
    <n v="0"/>
    <n v="-1"/>
    <m/>
    <n v="0.4"/>
    <n v="0"/>
    <n v="696"/>
    <s v="Hybrid"/>
    <n v="0"/>
    <s v="NOT LIVE"/>
    <m/>
    <n v="0"/>
    <n v="0"/>
    <d v="2026-03-01T00:00:00"/>
    <n v="92"/>
    <n v="93"/>
    <n v="55"/>
    <s v="Yet to Start"/>
    <n v="46174"/>
    <s v="Jun-2026"/>
    <s v="Internal Permission issue /Building Construction work almost ended"/>
    <x v="6"/>
    <s v="NOT LIVE - RETAIN BUDGET"/>
    <n v="1"/>
    <m/>
    <m/>
    <m/>
    <m/>
    <s v="I240705"/>
    <d v="2026-06-01T00:00:00"/>
  </r>
  <r>
    <x v="42"/>
    <d v="2024-05-15T00:00:00"/>
    <s v="Karachi"/>
    <s v="Karachi Ph5"/>
    <s v="Gulshan Block-4A"/>
    <n v="580"/>
    <n v="232"/>
    <n v="232"/>
    <n v="580"/>
    <s v="LIVE - 100% Completed"/>
    <n v="1"/>
    <n v="232"/>
    <n v="5345360.44634475"/>
    <n v="801804.06695171248"/>
    <n v="4543556.3793930374"/>
    <n v="-0.7649999999999999"/>
    <m/>
    <n v="0.4"/>
    <n v="0"/>
    <n v="3995.2020539999994"/>
    <s v="Arial"/>
    <n v="0.15"/>
    <s v="LIVE"/>
    <s v="Arial"/>
    <n v="1"/>
    <n v="1"/>
    <d v="2026-03-01T00:00:00"/>
    <s v="None"/>
    <s v="Duration Doesn't Exsists"/>
    <s v="No ETA"/>
    <s v="Completed"/>
    <m/>
    <s v="Timeline not applicable"/>
    <s v="Live -  on Aerial Partial"/>
    <x v="2"/>
    <s v="LIVE - 100% Completed"/>
    <m/>
    <m/>
    <m/>
    <m/>
    <m/>
    <s v="I240705"/>
    <s v="Timeline not applicable"/>
  </r>
  <r>
    <x v="42"/>
    <d v="2024-05-15T00:00:00"/>
    <s v="Karachi"/>
    <s v="Karachi Ph5"/>
    <s v="Amynabad"/>
    <n v="290"/>
    <n v="116"/>
    <n v="116"/>
    <n v="290"/>
    <s v="LIVE - 100% Completed"/>
    <n v="1"/>
    <n v="116"/>
    <n v="5312050.9032835597"/>
    <n v="796807.63549253391"/>
    <n v="4515243.2677910291"/>
    <n v="-0.76500000000000001"/>
    <m/>
    <n v="0.4"/>
    <n v="1201.176740985009"/>
    <n v="2458.986737331164"/>
    <s v="Hybrid"/>
    <n v="0.15"/>
    <s v="LIVE"/>
    <s v="Hybrid"/>
    <n v="1"/>
    <n v="1"/>
    <d v="2026-03-01T00:00:00"/>
    <s v="None"/>
    <s v="Duration Doesn't Exsists"/>
    <s v="No ETA"/>
    <s v="Completed"/>
    <m/>
    <s v="Timeline not applicable"/>
    <s v="Live - Completed"/>
    <x v="2"/>
    <s v="LIVE - 100% Completed"/>
    <m/>
    <m/>
    <m/>
    <m/>
    <m/>
    <s v="I240705"/>
    <s v="Timeline not applicable"/>
  </r>
  <r>
    <x v="42"/>
    <d v="2024-05-15T00:00:00"/>
    <s v="Karachi"/>
    <s v="Karachi Ph5"/>
    <s v="NIPA Society"/>
    <n v="284"/>
    <n v="113.60000000000001"/>
    <s v="0"/>
    <s v="0"/>
    <s v="NOT LIVE - RETAIN BUDGET"/>
    <n v="0"/>
    <n v="113.60000000000001"/>
    <n v="5162500.0898408499"/>
    <n v="5162500.0898408499"/>
    <n v="0"/>
    <n v="-0.7649999999999999"/>
    <m/>
    <n v="0.4"/>
    <n v="886.72711209999989"/>
    <n v="2277.3909225000002"/>
    <s v="Hybrid"/>
    <n v="0"/>
    <s v="NOT LIVE"/>
    <m/>
    <n v="0"/>
    <n v="0"/>
    <d v="2026-03-01T00:00:00"/>
    <n v="0"/>
    <n v="1"/>
    <n v="-37"/>
    <s v="Yet to Start"/>
    <n v="46113"/>
    <s v="Mar-2026"/>
    <s v="Map given for ROW permission"/>
    <x v="6"/>
    <s v="NOT LIVE - RETAIN BUDGET"/>
    <n v="1"/>
    <m/>
    <m/>
    <m/>
    <m/>
    <s v="I240705"/>
    <d v="2026-03-01T00:00:00"/>
  </r>
  <r>
    <x v="34"/>
    <d v="2024-09-12T00:00:00"/>
    <s v="Daska"/>
    <s v="Daska"/>
    <s v="Unknown Society_22"/>
    <n v="418"/>
    <n v="167.20000000000002"/>
    <s v="0"/>
    <s v="0"/>
    <s v="SWAPPED"/>
    <n v="0"/>
    <n v="167.20000000000002"/>
    <n v="4623068.25"/>
    <n v="0"/>
    <n v="4623068.25"/>
    <n v="-1"/>
    <m/>
    <n v="0.4"/>
    <n v="792.34999999999991"/>
    <n v="4278"/>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42"/>
    <d v="2024-05-15T00:00:00"/>
    <s v="Karachi"/>
    <s v="Karachi Ph5"/>
    <s v="Saima Villas"/>
    <n v="1342"/>
    <n v="536.80000000000007"/>
    <n v="536.80000000000007"/>
    <n v="1342"/>
    <s v="LIVE - 100% Completed"/>
    <n v="1"/>
    <n v="536.80000000000007"/>
    <n v="4694006.4863642501"/>
    <n v="704100.97295463749"/>
    <n v="3989905.5134096127"/>
    <e v="#DIV/0!"/>
    <m/>
    <n v="0.4"/>
    <n v="0"/>
    <m/>
    <s v="Buried"/>
    <n v="0.15"/>
    <s v="LIVE"/>
    <s v="Buried"/>
    <n v="1"/>
    <n v="1"/>
    <d v="2026-03-01T00:00:00"/>
    <s v="None"/>
    <s v="Duration Doesn't Exsists"/>
    <s v="No ETA"/>
    <s v="Completed"/>
    <m/>
    <s v="Timeline not applicable"/>
    <m/>
    <x v="2"/>
    <s v="LIVE - 100% Completed"/>
    <m/>
    <m/>
    <m/>
    <m/>
    <m/>
    <s v="I240705"/>
    <s v="Timeline not applicable"/>
  </r>
  <r>
    <x v="42"/>
    <d v="2024-05-15T00:00:00"/>
    <s v="Karachi"/>
    <s v="Karachi Ph5"/>
    <s v="Water Board Society"/>
    <n v="120"/>
    <n v="48"/>
    <n v="48"/>
    <n v="120"/>
    <s v="LIVE - 100% Completed"/>
    <n v="1"/>
    <n v="48"/>
    <n v="4472205.75"/>
    <n v="670830.86249999993"/>
    <n v="3801374.8875000002"/>
    <n v="-0.85"/>
    <m/>
    <n v="0.4"/>
    <n v="873.99999999999989"/>
    <n v="1125.2"/>
    <s v="Hybrid"/>
    <n v="0.15"/>
    <s v="LIVE"/>
    <s v="Hybrid"/>
    <n v="1"/>
    <n v="1"/>
    <d v="2026-03-01T00:00:00"/>
    <s v="None"/>
    <s v="Duration Doesn't Exsists"/>
    <s v="No ETA"/>
    <s v="Completed"/>
    <m/>
    <s v="Timeline not applicable"/>
    <s v="Live - Completed"/>
    <x v="2"/>
    <s v="LIVE - 100% Completed"/>
    <m/>
    <m/>
    <m/>
    <m/>
    <m/>
    <s v="I240705"/>
    <s v="Timeline not applicable"/>
  </r>
  <r>
    <x v="42"/>
    <d v="2024-05-15T00:00:00"/>
    <s v="Karachi"/>
    <s v="Karachi Ph5"/>
    <s v="AbrazulMinal_KingsBridgeView"/>
    <n v="1400"/>
    <n v="560"/>
    <s v="0"/>
    <s v="0"/>
    <s v="NOT LIVE - RETAIN BUDGET"/>
    <n v="0"/>
    <n v="560"/>
    <n v="4430148.0873779496"/>
    <n v="4430148.0873779496"/>
    <n v="0"/>
    <n v="-0.83299999999999985"/>
    <m/>
    <n v="0.4"/>
    <n v="415.1442108"/>
    <n v="1275.4810110000001"/>
    <s v="Hybrid"/>
    <n v="0"/>
    <s v="NOT LIVE"/>
    <m/>
    <n v="0"/>
    <n v="0"/>
    <d v="2026-03-01T00:00:00"/>
    <n v="31"/>
    <n v="32"/>
    <n v="-6"/>
    <s v="Yet to Start"/>
    <n v="46204"/>
    <s v="Apr-2026"/>
    <s v="Permission Issue"/>
    <x v="6"/>
    <s v="NOT LIVE - RETAIN BUDGET"/>
    <n v="2"/>
    <m/>
    <m/>
    <m/>
    <m/>
    <s v="I240705"/>
    <d v="2026-04-01T00:00:00"/>
  </r>
  <r>
    <x v="42"/>
    <d v="2024-05-15T00:00:00"/>
    <s v="Karachi"/>
    <s v="Karachi Ph5"/>
    <s v="Scheme33_MalirCantt_MDU_P02"/>
    <n v="1320"/>
    <n v="528"/>
    <n v="528"/>
    <n v="1320"/>
    <s v="LIVE - 100% Completed"/>
    <n v="1"/>
    <n v="528"/>
    <n v="4123164.1163969999"/>
    <n v="618474.61745954992"/>
    <n v="3504689.4989374499"/>
    <n v="-0.85"/>
    <m/>
    <n v="0.4"/>
    <n v="0"/>
    <n v="684.19899150000003"/>
    <s v="Hybrid"/>
    <n v="0.15"/>
    <s v="LIVE"/>
    <s v="Hybrid"/>
    <n v="1"/>
    <n v="1"/>
    <d v="2026-03-01T00:00:00"/>
    <s v="None"/>
    <s v="Duration Doesn't Exsists"/>
    <s v="No ETA"/>
    <s v="Completed"/>
    <m/>
    <s v="Timeline not applicable"/>
    <m/>
    <x v="2"/>
    <s v="LIVE - 100% Completed"/>
    <m/>
    <m/>
    <m/>
    <m/>
    <m/>
    <s v="I240705"/>
    <s v="Timeline not applicable"/>
  </r>
  <r>
    <x v="42"/>
    <d v="2024-05-15T00:00:00"/>
    <s v="Karachi"/>
    <s v="Karachi Ph5"/>
    <s v="Scheme33_MalirCantt_MDU_P03"/>
    <n v="1238"/>
    <n v="495.20000000000005"/>
    <n v="495.20000000000005"/>
    <n v="1238"/>
    <s v="LIVE - 100% Completed"/>
    <n v="1"/>
    <n v="495.20000000000005"/>
    <n v="4096156.0383592499"/>
    <n v="614423.40575388749"/>
    <n v="3481732.6326053627"/>
    <n v="-1"/>
    <m/>
    <n v="0.4"/>
    <n v="0"/>
    <n v="-979.87024970000004"/>
    <s v="Hybrid"/>
    <n v="0.15"/>
    <s v="LIVE"/>
    <s v="Hybrid"/>
    <n v="1"/>
    <n v="1"/>
    <d v="2026-03-01T00:00:00"/>
    <s v="None"/>
    <s v="Duration Doesn't Exsists"/>
    <s v="No ETA"/>
    <s v="Completed"/>
    <m/>
    <s v="Timeline not applicable"/>
    <m/>
    <x v="2"/>
    <s v="LIVE - 100% Completed"/>
    <m/>
    <m/>
    <m/>
    <m/>
    <m/>
    <s v="I240705"/>
    <s v="Timeline not applicable"/>
  </r>
  <r>
    <x v="42"/>
    <d v="2024-05-15T00:00:00"/>
    <s v="Karachi"/>
    <s v="Karachi Ph5"/>
    <s v="Scheme33_MalirCantt_MDU_P04"/>
    <n v="1104"/>
    <n v="441.6"/>
    <n v="441.6"/>
    <n v="1104"/>
    <s v="LIVE - 100% Completed"/>
    <n v="1"/>
    <n v="441.6"/>
    <n v="3744371.1636717501"/>
    <n v="561655.67455076252"/>
    <n v="3182715.4891209877"/>
    <n v="-0.85"/>
    <m/>
    <n v="0.4"/>
    <n v="0"/>
    <n v="1071.6940835999999"/>
    <s v="Hybrid"/>
    <n v="0.15"/>
    <s v="LIVE"/>
    <s v="Hybrid"/>
    <n v="1"/>
    <n v="1"/>
    <d v="2026-03-01T00:00:00"/>
    <s v="None"/>
    <s v="Duration Doesn't Exsists"/>
    <s v="No ETA"/>
    <s v="Completed"/>
    <m/>
    <s v="Timeline not applicable"/>
    <m/>
    <x v="2"/>
    <s v="LIVE - 100% Completed"/>
    <m/>
    <m/>
    <m/>
    <m/>
    <m/>
    <s v="I240705"/>
    <s v="Timeline not applicable"/>
  </r>
  <r>
    <x v="42"/>
    <d v="2024-05-15T00:00:00"/>
    <s v="Karachi"/>
    <s v="Karachi Ph5"/>
    <s v="Ya Rehman Society"/>
    <n v="182"/>
    <n v="72.8"/>
    <n v="72.8"/>
    <n v="182"/>
    <s v="LIVE - 100% Completed"/>
    <n v="1"/>
    <n v="72.8"/>
    <n v="3688574.5460932502"/>
    <n v="553286.1819139875"/>
    <n v="3135288.3641792629"/>
    <n v="-1"/>
    <m/>
    <n v="0.4"/>
    <n v="733.63906725000004"/>
    <n v="2132.2013954499998"/>
    <s v="Hybrid"/>
    <n v="0.15"/>
    <s v="LIVE"/>
    <s v="Arial"/>
    <n v="1"/>
    <n v="1"/>
    <d v="2026-03-01T00:00:00"/>
    <s v="None"/>
    <s v="Duration Doesn't Exsists"/>
    <s v="No ETA"/>
    <s v="Completed"/>
    <m/>
    <s v="Timeline not applicable"/>
    <m/>
    <x v="2"/>
    <s v="LIVE - 100% Completed"/>
    <m/>
    <m/>
    <m/>
    <m/>
    <m/>
    <s v="I240705"/>
    <s v="Timeline not applicable"/>
  </r>
  <r>
    <x v="42"/>
    <d v="2024-05-15T00:00:00"/>
    <s v="Karachi"/>
    <s v="Karachi Ph5"/>
    <s v="Sum Sum Tower"/>
    <n v="384"/>
    <n v="153.60000000000002"/>
    <s v="0"/>
    <s v="0"/>
    <s v="NOT LIVE - RETAIN BUDGET"/>
    <n v="0"/>
    <n v="153.60000000000002"/>
    <n v="2418004.9469728498"/>
    <n v="2418004.9469728498"/>
    <n v="0"/>
    <n v="-1"/>
    <m/>
    <n v="0.4"/>
    <n v="380.54885990000002"/>
    <n v="728.65301699999998"/>
    <s v="Hybrid"/>
    <n v="0"/>
    <s v="NOT LIVE"/>
    <m/>
    <n v="0"/>
    <n v="0"/>
    <d v="2026-03-01T00:00:00"/>
    <n v="122"/>
    <n v="123"/>
    <n v="85"/>
    <s v="Yet to Start"/>
    <n v="46204"/>
    <s v="Jul-2026"/>
    <s v="Permission Issue"/>
    <x v="6"/>
    <s v="NOT LIVE - RETAIN BUDGET"/>
    <n v="2"/>
    <m/>
    <m/>
    <m/>
    <m/>
    <s v="I240705"/>
    <d v="2026-07-01T00:00:00"/>
  </r>
  <r>
    <x v="42"/>
    <d v="2024-05-15T00:00:00"/>
    <s v="Karachi"/>
    <s v="Karachi Ph5"/>
    <s v="Pioneer Fountain_KHI UNI"/>
    <n v="262"/>
    <n v="104.80000000000001"/>
    <n v="104.80000000000001"/>
    <n v="262"/>
    <s v="LIVE - 100% Completed"/>
    <n v="1"/>
    <n v="104.80000000000001"/>
    <n v="2397603.2296894998"/>
    <n v="359640.48445342499"/>
    <n v="2037962.7452360748"/>
    <n v="-1"/>
    <m/>
    <n v="0.4"/>
    <n v="0"/>
    <n v="3544.0220414999999"/>
    <s v="Arial"/>
    <n v="0.15"/>
    <s v="LIVE"/>
    <s v="Arial"/>
    <n v="1"/>
    <n v="1"/>
    <d v="2026-03-01T00:00:00"/>
    <s v="None"/>
    <s v="Duration Doesn't Exsists"/>
    <s v="No ETA"/>
    <s v="Completed"/>
    <m/>
    <s v="Timeline not applicable"/>
    <s v="Live - On Aerial"/>
    <x v="2"/>
    <s v="LIVE - 100% Completed"/>
    <m/>
    <m/>
    <m/>
    <m/>
    <m/>
    <s v="I240705"/>
    <s v="Timeline not applicable"/>
  </r>
  <r>
    <x v="43"/>
    <d v="2024-06-04T00:00:00"/>
    <s v="Torkhan Border"/>
    <s v="PSW to Torkham Border"/>
    <s v="PSW to Torkham Border"/>
    <n v="0"/>
    <n v="0"/>
    <n v="0"/>
    <n v="0"/>
    <s v="LIVE - 100% Completed"/>
    <n v="1"/>
    <n v="0"/>
    <n v="125214350"/>
    <n v="18782152.5"/>
    <n v="106432197.5"/>
    <n v="-1"/>
    <m/>
    <m/>
    <n v="43000"/>
    <n v="0"/>
    <s v="Hybrid"/>
    <n v="0.15"/>
    <s v="LIVE"/>
    <s v="Hybrid"/>
    <n v="1"/>
    <n v="1"/>
    <d v="2026-03-01T00:00:00"/>
    <s v="None"/>
    <s v="Duration Doesn't Exsists"/>
    <s v="No ETA"/>
    <s v="Completed"/>
    <m/>
    <s v="Timeline not applicable"/>
    <s v="Longhaul Connectivity"/>
    <x v="2"/>
    <s v="LIVE - 100% Completed"/>
    <m/>
    <m/>
    <m/>
    <m/>
    <m/>
    <s v="I240782"/>
    <s v="Timeline not applicable"/>
  </r>
  <r>
    <x v="43"/>
    <s v="No Initiation Date"/>
    <s v="Feeders/Transportations"/>
    <s v="Torkhan Border"/>
    <s v="Feeder"/>
    <m/>
    <m/>
    <s v="0"/>
    <s v="0"/>
    <s v="FEEDER ETC WORK - RETAIN BUDGET"/>
    <n v="0"/>
    <n v="0"/>
    <n v="0"/>
    <n v="0"/>
    <m/>
    <m/>
    <m/>
    <m/>
    <m/>
    <m/>
    <m/>
    <n v="1"/>
    <m/>
    <m/>
    <n v="0"/>
    <n v="0"/>
    <d v="2026-03-01T00:00:00"/>
    <s v="None"/>
    <s v="Duration Doesn't Exsists"/>
    <s v="No ETA"/>
    <s v="Yet to Start"/>
    <m/>
    <s v="Timeline not applicable"/>
    <m/>
    <x v="0"/>
    <s v="FEEDER ETC WORK - RETAIN BUDGET"/>
    <m/>
    <m/>
    <m/>
    <m/>
    <m/>
    <s v="I240782"/>
    <s v="Timeline not applicable"/>
  </r>
  <r>
    <x v="43"/>
    <s v="No Initiation Date"/>
    <s v="Feeders/Transportations"/>
    <s v="Torkhan Border"/>
    <s v="Transportation"/>
    <m/>
    <m/>
    <s v="0"/>
    <s v="0"/>
    <s v="FEEDER ETC WORK - RETAIN BUDGET"/>
    <n v="0"/>
    <n v="0"/>
    <n v="0"/>
    <n v="0"/>
    <m/>
    <m/>
    <m/>
    <m/>
    <m/>
    <m/>
    <m/>
    <n v="1"/>
    <m/>
    <m/>
    <n v="0"/>
    <n v="0"/>
    <d v="2026-03-01T00:00:00"/>
    <s v="None"/>
    <s v="Duration Doesn't Exsists"/>
    <s v="No ETA"/>
    <s v="Yet to Start"/>
    <m/>
    <s v="Timeline not applicable"/>
    <m/>
    <x v="0"/>
    <s v="FEEDER ETC WORK - RETAIN BUDGET"/>
    <m/>
    <m/>
    <m/>
    <m/>
    <m/>
    <s v="I240782"/>
    <s v="Timeline not applicable"/>
  </r>
  <r>
    <x v="44"/>
    <d v="2024-08-08T00:00:00"/>
    <s v="Karachi"/>
    <s v="Bahadurabad (KTTC)"/>
    <s v="Bahadurabad &amp; Sharfabad"/>
    <n v="2446"/>
    <n v="978.40000000000009"/>
    <n v="978.40000000000009"/>
    <n v="2446"/>
    <s v="LIVE - 100% Completed"/>
    <n v="1"/>
    <n v="978.40000000000009"/>
    <n v="36812251.623340704"/>
    <n v="5521837.7435011053"/>
    <n v="31290413.879839621"/>
    <n v="-1"/>
    <m/>
    <n v="0.4"/>
    <n v="16479"/>
    <n v="8869.7134596199976"/>
    <s v="Buried"/>
    <n v="0.15"/>
    <s v="LIVE"/>
    <s v="Buried"/>
    <n v="1"/>
    <n v="1"/>
    <d v="2026-03-01T00:00:00"/>
    <s v="None"/>
    <s v="Duration Doesn't Exsists"/>
    <s v="No ETA"/>
    <s v="Completed"/>
    <m/>
    <s v="Timeline not applicable"/>
    <s v="Partial Live"/>
    <x v="2"/>
    <s v="LIVE - 100% Completed"/>
    <m/>
    <m/>
    <m/>
    <m/>
    <m/>
    <s v="I250114"/>
    <s v="Timeline not applicable"/>
  </r>
  <r>
    <x v="44"/>
    <d v="2024-08-08T00:00:00"/>
    <s v="Feeders/Transportations"/>
    <s v="Bahadurabad (KTTC)"/>
    <s v="Transportation"/>
    <n v="0"/>
    <n v="0"/>
    <s v="0"/>
    <s v="0"/>
    <s v="FEEDER ETC WORK - RETAIN BUDGET"/>
    <n v="0"/>
    <n v="0"/>
    <n v="655000"/>
    <n v="327500"/>
    <n v="327500"/>
    <n v="-1"/>
    <m/>
    <m/>
    <m/>
    <m/>
    <m/>
    <n v="0.5"/>
    <m/>
    <m/>
    <n v="0"/>
    <n v="0"/>
    <d v="2026-03-01T00:00:00"/>
    <s v="None"/>
    <s v="Duration Doesn't Exsists"/>
    <s v="No ETA"/>
    <s v="Yet to Start"/>
    <m/>
    <s v="Timeline not applicable"/>
    <m/>
    <x v="0"/>
    <s v="FEEDER ETC WORK - RETAIN BUDGET"/>
    <m/>
    <m/>
    <m/>
    <m/>
    <m/>
    <s v="I250114"/>
    <s v="Timeline not applicable"/>
  </r>
  <r>
    <x v="44"/>
    <d v="2024-08-08T00:00:00"/>
    <s v="Feeders/Transportations"/>
    <s v="Bahadurabad (KTTC)"/>
    <s v="Main CO ODF Rack"/>
    <n v="0"/>
    <n v="0"/>
    <s v="0"/>
    <s v="0"/>
    <s v="FEEDER ETC WORK - RETAIN BUDGET"/>
    <n v="0"/>
    <n v="0"/>
    <n v="650000"/>
    <n v="325000"/>
    <n v="325000"/>
    <n v="-0.85"/>
    <m/>
    <m/>
    <n v="0"/>
    <m/>
    <m/>
    <n v="0.5"/>
    <m/>
    <m/>
    <n v="0"/>
    <n v="0"/>
    <d v="2026-03-01T00:00:00"/>
    <s v="None"/>
    <s v="Duration Doesn't Exsists"/>
    <s v="No ETA"/>
    <s v="Yet to Start"/>
    <m/>
    <s v="Timeline not applicable"/>
    <m/>
    <x v="0"/>
    <s v="FEEDER ETC WORK - RETAIN BUDGET"/>
    <m/>
    <m/>
    <m/>
    <m/>
    <m/>
    <s v="I250114"/>
    <s v="Timeline not applicable"/>
  </r>
  <r>
    <x v="44"/>
    <d v="2024-08-08T00:00:00"/>
    <s v="Feeders/Transportations"/>
    <s v="Bahadurabad (KTTC)"/>
    <s v="Feeder"/>
    <n v="0"/>
    <n v="0"/>
    <s v="0"/>
    <s v="0"/>
    <s v="FEEDER ETC WORK - RETAIN BUDGET"/>
    <n v="0"/>
    <n v="0"/>
    <n v="27000"/>
    <n v="13500"/>
    <n v="13500"/>
    <n v="-1"/>
    <m/>
    <m/>
    <n v="0"/>
    <m/>
    <m/>
    <n v="0.5"/>
    <m/>
    <m/>
    <n v="0"/>
    <n v="0"/>
    <d v="2026-03-01T00:00:00"/>
    <s v="None"/>
    <s v="Duration Doesn't Exsists"/>
    <s v="No ETA"/>
    <s v="Yet to Start"/>
    <m/>
    <s v="Timeline not applicable"/>
    <m/>
    <x v="0"/>
    <s v="FEEDER ETC WORK - RETAIN BUDGET"/>
    <m/>
    <m/>
    <m/>
    <m/>
    <m/>
    <s v="I250114"/>
    <s v="Timeline not applicable"/>
  </r>
  <r>
    <x v="45"/>
    <d v="2024-09-13T00:00:00"/>
    <s v="Islamabad"/>
    <s v="ISB DHA Ph4"/>
    <s v="DHA Ph-4 P2"/>
    <n v="1982"/>
    <n v="792.80000000000007"/>
    <s v="0"/>
    <s v="0"/>
    <s v="REMOVE BUDGET (P)"/>
    <n v="0"/>
    <n v="792.80000000000007"/>
    <n v="23806775.7205"/>
    <n v="0"/>
    <n v="23806775.7205"/>
    <n v="-0.5"/>
    <m/>
    <n v="0.4"/>
    <n v="6368.6999999999989"/>
    <n v="6717"/>
    <s v="Buried"/>
    <m/>
    <s v="NOT LIVE"/>
    <m/>
    <n v="0"/>
    <n v="0"/>
    <d v="2026-03-01T00:00:00"/>
    <s v="None"/>
    <s v="Duration Doesn't Exsists"/>
    <s v="No ETA"/>
    <s v="Yet to Start"/>
    <m/>
    <s v="Timeline not applicable"/>
    <s v="Need to remove from Budget"/>
    <x v="5"/>
    <s v="REMOVE BUDGET (P)"/>
    <m/>
    <n v="2"/>
    <m/>
    <n v="0"/>
    <m/>
    <s v="I250201"/>
    <s v="Timeline not applicable"/>
  </r>
  <r>
    <x v="45"/>
    <d v="2024-09-13T00:00:00"/>
    <s v="Islamabad"/>
    <s v="ISB DHA Ph4"/>
    <s v="DHA Ph-4 P1"/>
    <n v="2138"/>
    <n v="855.2"/>
    <n v="855.2"/>
    <n v="2138"/>
    <s v="LIVE - 100% Completed"/>
    <n v="1"/>
    <n v="855.2"/>
    <n v="18891835.5"/>
    <n v="2833775.3249999997"/>
    <n v="16058060.175000001"/>
    <n v="-1"/>
    <m/>
    <n v="0.4"/>
    <n v="6091.75"/>
    <n v="5208.75"/>
    <s v="Buried"/>
    <n v="0.15"/>
    <s v="LIVE"/>
    <s v="Buried"/>
    <n v="1"/>
    <n v="1"/>
    <d v="2026-03-01T00:00:00"/>
    <s v="None"/>
    <s v="Duration Doesn't Exsists"/>
    <s v="No ETA"/>
    <s v="Completed"/>
    <m/>
    <s v="Timeline not applicable"/>
    <m/>
    <x v="2"/>
    <s v="LIVE - 100% Completed"/>
    <m/>
    <m/>
    <m/>
    <m/>
    <m/>
    <s v="I250201"/>
    <s v="Timeline not applicable"/>
  </r>
  <r>
    <x v="45"/>
    <d v="2024-09-13T00:00:00"/>
    <s v="Feeders/Transportations"/>
    <s v="ISB DHA Ph4"/>
    <s v="Feeder"/>
    <n v="0"/>
    <n v="0"/>
    <s v="0"/>
    <s v="0"/>
    <s v="FEEDER ETC WORK - RETAIN BUDGET"/>
    <n v="0"/>
    <n v="0"/>
    <n v="4369350"/>
    <n v="2184675"/>
    <n v="2184675"/>
    <n v="-1"/>
    <m/>
    <m/>
    <n v="1100"/>
    <n v="0"/>
    <m/>
    <n v="0.5"/>
    <m/>
    <m/>
    <n v="0"/>
    <n v="0"/>
    <d v="2026-03-01T00:00:00"/>
    <s v="None"/>
    <s v="Duration Doesn't Exsists"/>
    <s v="No ETA"/>
    <s v="Yet to Start"/>
    <m/>
    <s v="Timeline not applicable"/>
    <m/>
    <x v="0"/>
    <s v="FEEDER ETC WORK - RETAIN BUDGET"/>
    <m/>
    <n v="2"/>
    <m/>
    <m/>
    <m/>
    <s v="I250201"/>
    <s v="Timeline not applicable"/>
  </r>
  <r>
    <x v="45"/>
    <d v="2024-09-13T00:00:00"/>
    <s v="Feeders/Transportations"/>
    <s v="ISB DHA Ph4"/>
    <s v="Transportation"/>
    <n v="0"/>
    <n v="0"/>
    <s v="0"/>
    <s v="0"/>
    <s v="FEEDER ETC WORK - RETAIN BUDGET"/>
    <n v="0"/>
    <n v="0"/>
    <n v="525000"/>
    <n v="262500"/>
    <n v="262500"/>
    <n v="-1"/>
    <m/>
    <m/>
    <m/>
    <m/>
    <m/>
    <n v="0.5"/>
    <m/>
    <m/>
    <n v="0"/>
    <n v="0"/>
    <d v="2026-03-01T00:00:00"/>
    <s v="None"/>
    <s v="Duration Doesn't Exsists"/>
    <s v="No ETA"/>
    <s v="Yet to Start"/>
    <m/>
    <s v="Timeline not applicable"/>
    <m/>
    <x v="0"/>
    <s v="FEEDER ETC WORK - RETAIN BUDGET"/>
    <m/>
    <n v="2"/>
    <m/>
    <m/>
    <m/>
    <s v="I250201"/>
    <s v="Timeline not applicable"/>
  </r>
  <r>
    <x v="46"/>
    <d v="2024-09-13T00:00:00"/>
    <s v="Haripur"/>
    <s v="Haripur Hazara"/>
    <s v="Sarai Saleh"/>
    <n v="714"/>
    <n v="285.60000000000002"/>
    <s v="0"/>
    <s v="0"/>
    <s v="NOT LIVE - RETAIN BUDGET"/>
    <n v="0.25"/>
    <n v="285.60000000000002"/>
    <n v="14200357.9860816"/>
    <n v="11182781.91403926"/>
    <n v="3017576.0720423292"/>
    <n v="-1"/>
    <m/>
    <n v="0.4"/>
    <n v="3499.2722061000004"/>
    <n v="13869.674240999999"/>
    <s v="Hybrid"/>
    <n v="0.25"/>
    <s v="NOT LIVE"/>
    <m/>
    <n v="0.25"/>
    <n v="0.25"/>
    <d v="2026-03-01T00:00:00"/>
    <n v="61"/>
    <n v="62"/>
    <n v="24"/>
    <s v="In Progress"/>
    <s v="2 Months"/>
    <s v="May-2026"/>
    <s v="Need to retain"/>
    <x v="1"/>
    <s v="NOT LIVE - RETAIN BUDGET"/>
    <n v="1"/>
    <m/>
    <m/>
    <m/>
    <m/>
    <s v="I250202"/>
    <d v="2026-05-01T00:00:00"/>
  </r>
  <r>
    <x v="46"/>
    <d v="2024-09-13T00:00:00"/>
    <s v="Haripur"/>
    <s v="Haripur Hazara"/>
    <s v="Roshan_Noor ext._Madina_Uni"/>
    <n v="680"/>
    <n v="272"/>
    <n v="272"/>
    <n v="680"/>
    <s v="LIVE - 100% Completed"/>
    <n v="1"/>
    <n v="272"/>
    <n v="4720088.1015769998"/>
    <n v="708013.21523654996"/>
    <n v="4012074.8863404505"/>
    <n v="-1"/>
    <m/>
    <n v="0.4"/>
    <n v="0"/>
    <n v="11096.825725550001"/>
    <s v="Arial"/>
    <n v="0.15"/>
    <s v="LIVE"/>
    <s v="Arial"/>
    <n v="1"/>
    <n v="1"/>
    <d v="2026-03-01T00:00:00"/>
    <s v="None"/>
    <s v="Duration Doesn't Exsists"/>
    <s v="No ETA"/>
    <s v="Completed"/>
    <m/>
    <s v="Timeline not applicable"/>
    <m/>
    <x v="2"/>
    <s v="LIVE - 100% Completed"/>
    <m/>
    <m/>
    <m/>
    <m/>
    <m/>
    <s v="I250202"/>
    <s v="Timeline not applicable"/>
  </r>
  <r>
    <x v="46"/>
    <d v="2024-09-13T00:00:00"/>
    <s v="Haripur"/>
    <s v="Haripur Hazara"/>
    <s v="Makhan_Malikyar_Kalas"/>
    <n v="350"/>
    <n v="140"/>
    <n v="140"/>
    <n v="350"/>
    <s v="LIVE - 100% Completed"/>
    <n v="1"/>
    <n v="140"/>
    <n v="4538550.8632070003"/>
    <n v="680782.62948105007"/>
    <n v="3857768.2337259501"/>
    <n v="-1"/>
    <m/>
    <n v="0.4"/>
    <n v="0"/>
    <n v="10671.791880050001"/>
    <s v="Arial"/>
    <n v="0.15"/>
    <s v="LIVE"/>
    <s v="Arial"/>
    <n v="1"/>
    <n v="1"/>
    <d v="2026-03-01T00:00:00"/>
    <s v="None"/>
    <s v="Duration Doesn't Exsists"/>
    <s v="No ETA"/>
    <s v="Completed"/>
    <m/>
    <s v="Timeline not applicable"/>
    <m/>
    <x v="2"/>
    <s v="LIVE - 100% Completed"/>
    <m/>
    <m/>
    <m/>
    <m/>
    <m/>
    <s v="I250202"/>
    <s v="Timeline not applicable"/>
  </r>
  <r>
    <x v="46"/>
    <d v="2024-09-13T00:00:00"/>
    <s v="Feeders/Transportations"/>
    <s v="Haripur Hazara"/>
    <s v="Feeder"/>
    <n v="0"/>
    <n v="0"/>
    <s v="0"/>
    <s v="0"/>
    <s v="FEEDER ETC WORK - RETAIN BUDGET"/>
    <n v="0"/>
    <n v="0"/>
    <n v="2765450"/>
    <n v="1382725"/>
    <n v="1382725"/>
    <n v="-1"/>
    <m/>
    <m/>
    <n v="960"/>
    <n v="0"/>
    <m/>
    <n v="0.5"/>
    <m/>
    <m/>
    <n v="0"/>
    <n v="0"/>
    <d v="2026-03-01T00:00:00"/>
    <s v="None"/>
    <s v="Duration Doesn't Exsists"/>
    <s v="No ETA"/>
    <s v="Yet to Start"/>
    <m/>
    <s v="Timeline not applicable"/>
    <m/>
    <x v="0"/>
    <s v="FEEDER ETC WORK - RETAIN BUDGET"/>
    <m/>
    <m/>
    <m/>
    <m/>
    <m/>
    <s v="I250202"/>
    <s v="Timeline not applicable"/>
  </r>
  <r>
    <x v="46"/>
    <d v="2024-09-13T00:00:00"/>
    <s v="Feeders/Transportations"/>
    <s v="Haripur Hazara"/>
    <s v="Transportation"/>
    <n v="0"/>
    <n v="0"/>
    <s v="0"/>
    <s v="0"/>
    <s v="FEEDER ETC WORK - RETAIN BUDGET"/>
    <n v="0"/>
    <n v="0"/>
    <n v="810000"/>
    <n v="405000"/>
    <n v="405000"/>
    <n v="-0.85"/>
    <m/>
    <m/>
    <n v="0"/>
    <n v="0"/>
    <m/>
    <n v="0.5"/>
    <m/>
    <m/>
    <n v="0"/>
    <n v="0"/>
    <d v="2026-03-01T00:00:00"/>
    <s v="None"/>
    <s v="Duration Doesn't Exsists"/>
    <s v="No ETA"/>
    <s v="Yet to Start"/>
    <m/>
    <s v="Timeline not applicable"/>
    <m/>
    <x v="0"/>
    <s v="FEEDER ETC WORK - RETAIN BUDGET"/>
    <m/>
    <m/>
    <m/>
    <m/>
    <m/>
    <s v="I250202"/>
    <s v="Timeline not applicable"/>
  </r>
  <r>
    <x v="47"/>
    <d v="2024-09-13T00:00:00"/>
    <s v="Gujranwala"/>
    <s v="Gujranwala"/>
    <s v="Tariq Garden &amp; Makki Road Area"/>
    <n v="970"/>
    <n v="388"/>
    <s v="0"/>
    <s v="0"/>
    <s v="NOT LIVE - RETAIN BUDGET"/>
    <n v="0.9"/>
    <n v="388"/>
    <n v="9236314.0510466099"/>
    <n v="2170533.8019959531"/>
    <n v="7065780.2490506554"/>
    <n v="-0.85"/>
    <m/>
    <n v="0.4"/>
    <n v="1359.6"/>
    <n v="17843.601064618626"/>
    <s v="Hybrid"/>
    <n v="0.9"/>
    <s v="NOT LIVE"/>
    <m/>
    <n v="0.9"/>
    <n v="0.9"/>
    <d v="2026-03-01T00:00:00"/>
    <n v="0"/>
    <n v="1"/>
    <n v="-37"/>
    <s v="In Progress"/>
    <n v="46082"/>
    <s v="Mar-2026"/>
    <s v="Civil Work Completion"/>
    <x v="4"/>
    <s v="NOT LIVE - RETAIN BUDGET"/>
    <n v="1"/>
    <m/>
    <m/>
    <m/>
    <m/>
    <s v="I250203"/>
    <d v="2026-03-01T00:00:00"/>
  </r>
  <r>
    <x v="47"/>
    <d v="2024-09-13T00:00:00"/>
    <s v="Feeders/Transportations"/>
    <s v="Gujranwala"/>
    <s v="Feeder"/>
    <n v="0"/>
    <n v="0"/>
    <s v="0"/>
    <s v="0"/>
    <s v="FEEDER ETC WORK - RETAIN BUDGET"/>
    <n v="0"/>
    <n v="0"/>
    <n v="3976000"/>
    <n v="1988000"/>
    <n v="1988000"/>
    <n v="-0.85"/>
    <m/>
    <m/>
    <n v="1440"/>
    <n v="0"/>
    <m/>
    <n v="0.5"/>
    <m/>
    <m/>
    <n v="0"/>
    <n v="0"/>
    <d v="2026-03-01T00:00:00"/>
    <s v="None"/>
    <s v="Duration Doesn't Exsists"/>
    <s v="No ETA"/>
    <s v="Yet to Start"/>
    <m/>
    <s v="Timeline not applicable"/>
    <m/>
    <x v="0"/>
    <s v="FEEDER ETC WORK - RETAIN BUDGET"/>
    <m/>
    <m/>
    <m/>
    <m/>
    <m/>
    <s v="I250203"/>
    <s v="Timeline not applicable"/>
  </r>
  <r>
    <x v="47"/>
    <d v="2024-09-13T00:00:00"/>
    <s v="Feeders/Transportations"/>
    <s v="Gujranwala"/>
    <s v="Transportation"/>
    <n v="0"/>
    <n v="0"/>
    <s v="0"/>
    <s v="0"/>
    <s v="FEEDER ETC WORK - RETAIN BUDGET"/>
    <n v="0"/>
    <n v="0"/>
    <n v="450000"/>
    <n v="225000"/>
    <n v="225000"/>
    <n v="-1"/>
    <m/>
    <m/>
    <n v="0"/>
    <n v="0"/>
    <m/>
    <n v="0.5"/>
    <m/>
    <m/>
    <n v="0"/>
    <n v="0"/>
    <d v="2026-03-01T00:00:00"/>
    <s v="None"/>
    <s v="Duration Doesn't Exsists"/>
    <s v="No ETA"/>
    <s v="Yet to Start"/>
    <m/>
    <s v="Timeline not applicable"/>
    <m/>
    <x v="0"/>
    <s v="FEEDER ETC WORK - RETAIN BUDGET"/>
    <m/>
    <m/>
    <m/>
    <m/>
    <m/>
    <s v="I250203"/>
    <s v="Timeline not applicable"/>
  </r>
  <r>
    <x v="48"/>
    <d v="2024-09-12T00:00:00"/>
    <s v="Jhelum"/>
    <s v="Jhelum Ph2"/>
    <s v="Citi Housing Block D_E_F Extn."/>
    <n v="1426"/>
    <n v="570.4"/>
    <s v="0"/>
    <s v="0"/>
    <s v="NOT LIVE - RETAIN BUDGET"/>
    <n v="0"/>
    <n v="570.4"/>
    <n v="58088988.300995"/>
    <n v="58088988.300994992"/>
    <n v="0"/>
    <n v="-0.85"/>
    <m/>
    <n v="0.4"/>
    <n v="36757.302153483732"/>
    <n v="24213.976615112802"/>
    <s v="Buried"/>
    <n v="0"/>
    <s v="NOT LIVE"/>
    <m/>
    <n v="0"/>
    <n v="0"/>
    <d v="2026-03-01T00:00:00"/>
    <s v="None"/>
    <s v="Duration Doesn't Exsists"/>
    <s v="No ETA"/>
    <s v="Yet to Start"/>
    <s v="Not Given By BUH"/>
    <s v="Feedback Awaited"/>
    <s v="Need to retain"/>
    <x v="1"/>
    <s v="NOT LIVE - RETAIN BUDGET"/>
    <n v="2"/>
    <m/>
    <m/>
    <m/>
    <m/>
    <s v="I250205"/>
    <s v="Feedback Awaited"/>
  </r>
  <r>
    <x v="48"/>
    <d v="2024-09-12T00:00:00"/>
    <s v="Feeders/Transportations"/>
    <s v="Jhelum Ph2"/>
    <s v="Feeder"/>
    <n v="0"/>
    <n v="0"/>
    <s v="0"/>
    <s v="0"/>
    <s v="FEEDER ETC WORK - RETAIN BUDGET"/>
    <n v="0"/>
    <n v="0"/>
    <n v="14855300"/>
    <n v="7427650"/>
    <n v="7427650"/>
    <n v="-1"/>
    <m/>
    <m/>
    <n v="1800"/>
    <n v="0"/>
    <m/>
    <n v="0.5"/>
    <m/>
    <m/>
    <n v="0"/>
    <n v="0"/>
    <d v="2026-03-01T00:00:00"/>
    <s v="None"/>
    <s v="Duration Doesn't Exsists"/>
    <s v="No ETA"/>
    <s v="Yet to Start"/>
    <m/>
    <s v="Timeline not applicable"/>
    <m/>
    <x v="0"/>
    <s v="FEEDER ETC WORK - RETAIN BUDGET"/>
    <m/>
    <m/>
    <m/>
    <m/>
    <m/>
    <s v="I250205"/>
    <s v="Timeline not applicable"/>
  </r>
  <r>
    <x v="48"/>
    <d v="2024-09-12T00:00:00"/>
    <s v="Jhelum"/>
    <s v="Jhelum Ph2"/>
    <s v="Kharala"/>
    <n v="640"/>
    <n v="256"/>
    <n v="256"/>
    <n v="640"/>
    <s v="LIVE - 100% Completed"/>
    <n v="1"/>
    <n v="256"/>
    <n v="14067650.8782277"/>
    <n v="2110147.6317341547"/>
    <n v="11957503.246493544"/>
    <n v="-1"/>
    <m/>
    <n v="0.4"/>
    <n v="3660.8136873550261"/>
    <n v="11248.16325251805"/>
    <s v="Hybrid"/>
    <n v="0.15"/>
    <s v="LIVE"/>
    <s v="Hybrid"/>
    <n v="1"/>
    <n v="1"/>
    <d v="2026-03-01T00:00:00"/>
    <s v="None"/>
    <s v="Duration Doesn't Exsists"/>
    <s v="No ETA"/>
    <s v="Completed"/>
    <m/>
    <s v="Timeline not applicable"/>
    <m/>
    <x v="2"/>
    <s v="LIVE - 100% Completed"/>
    <m/>
    <m/>
    <m/>
    <m/>
    <m/>
    <s v="I250205"/>
    <s v="Timeline not applicable"/>
  </r>
  <r>
    <x v="48"/>
    <d v="2024-09-12T00:00:00"/>
    <s v="Jhelum"/>
    <s v="Jhelum Ph2"/>
    <s v="Bagh Mohalla &amp;  Naya Mohallla"/>
    <n v="1252"/>
    <n v="500.8"/>
    <n v="500.8"/>
    <n v="1252"/>
    <s v="LIVE - 100% Completed"/>
    <n v="1"/>
    <n v="500.8"/>
    <n v="8919579.102"/>
    <n v="1337936.8652999999"/>
    <n v="7581642.2367000002"/>
    <n v="-1"/>
    <m/>
    <n v="0.4"/>
    <n v="1509.9499999999998"/>
    <n v="7205.05"/>
    <s v="Hybrid"/>
    <n v="0.15"/>
    <s v="LIVE"/>
    <s v="Hybrid"/>
    <n v="1"/>
    <n v="1"/>
    <d v="2026-03-01T00:00:00"/>
    <s v="None"/>
    <s v="Duration Doesn't Exsists"/>
    <s v="No ETA"/>
    <s v="Completed"/>
    <m/>
    <s v="Timeline not applicable"/>
    <m/>
    <x v="2"/>
    <s v="LIVE - 100% Completed"/>
    <m/>
    <m/>
    <m/>
    <m/>
    <m/>
    <s v="I250205"/>
    <s v="Timeline not applicable"/>
  </r>
  <r>
    <x v="48"/>
    <d v="2024-09-12T00:00:00"/>
    <s v="Jhelum"/>
    <s v="Jhelum Ph2"/>
    <s v="Makhdoomabad"/>
    <n v="726"/>
    <n v="290.40000000000003"/>
    <n v="290.40000000000003"/>
    <n v="726"/>
    <s v="LIVE - 100% Completed"/>
    <n v="1"/>
    <n v="290.40000000000003"/>
    <n v="6711032.7379999999"/>
    <n v="1006654.9106999999"/>
    <n v="5704377.8273"/>
    <n v="-1"/>
    <m/>
    <n v="0.4"/>
    <n v="1399.55"/>
    <n v="6207.45"/>
    <s v="Hybrid"/>
    <n v="0.15"/>
    <s v="LIVE"/>
    <s v="Hybrid"/>
    <n v="1"/>
    <n v="1"/>
    <d v="2026-03-01T00:00:00"/>
    <s v="None"/>
    <s v="Duration Doesn't Exsists"/>
    <s v="No ETA"/>
    <s v="Completed"/>
    <m/>
    <s v="Timeline not applicable"/>
    <m/>
    <x v="2"/>
    <s v="LIVE - 100% Completed"/>
    <m/>
    <m/>
    <m/>
    <m/>
    <m/>
    <s v="I250205"/>
    <s v="Timeline not applicable"/>
  </r>
  <r>
    <x v="34"/>
    <d v="2024-09-12T00:00:00"/>
    <s v="Daska"/>
    <s v="Daska"/>
    <s v="Unkown Society 17"/>
    <n v="208"/>
    <n v="83.2"/>
    <s v="0"/>
    <s v="0"/>
    <s v="SWAPPED"/>
    <n v="0"/>
    <n v="83.2"/>
    <n v="2299604"/>
    <n v="0"/>
    <n v="2299604"/>
    <n v="-0.85"/>
    <m/>
    <n v="0.4"/>
    <n v="366.84999999999997"/>
    <n v="1911.1"/>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48"/>
    <d v="2024-09-12T00:00:00"/>
    <s v="Jhelum"/>
    <s v="Jhelum Ph2"/>
    <s v="Bala Gujjran"/>
    <n v="246"/>
    <n v="98.4"/>
    <n v="98.4"/>
    <n v="246"/>
    <s v="LIVE - 100% Completed"/>
    <n v="1"/>
    <n v="98.4"/>
    <n v="2525046"/>
    <n v="378756.89999999997"/>
    <n v="2146289.1"/>
    <n v="-0.85"/>
    <m/>
    <n v="0.4"/>
    <n v="0"/>
    <n v="7784.9500000000007"/>
    <s v="Arial"/>
    <n v="0.15"/>
    <s v="LIVE"/>
    <s v="Arial"/>
    <n v="1"/>
    <n v="1"/>
    <d v="2026-03-01T00:00:00"/>
    <s v="None"/>
    <s v="Duration Doesn't Exsists"/>
    <s v="No ETA"/>
    <s v="Completed"/>
    <m/>
    <s v="Timeline not applicable"/>
    <m/>
    <x v="2"/>
    <s v="LIVE - 100% Completed"/>
    <m/>
    <m/>
    <m/>
    <m/>
    <m/>
    <s v="I250205"/>
    <s v="Timeline not applicable"/>
  </r>
  <r>
    <x v="34"/>
    <d v="2024-09-12T00:00:00"/>
    <s v="Daska"/>
    <s v="Daska"/>
    <s v="Unkown Society 18"/>
    <n v="154"/>
    <n v="61.6"/>
    <s v="0"/>
    <s v="0"/>
    <s v="SWAPPED"/>
    <n v="0"/>
    <n v="61.6"/>
    <n v="2190435"/>
    <n v="0"/>
    <n v="2190435"/>
    <n v="-1"/>
    <s v="Green Valley-P2"/>
    <n v="0.4"/>
    <n v="411.7"/>
    <n v="1274.55"/>
    <s v="Hybrid"/>
    <m/>
    <s v="NOT LIVE"/>
    <m/>
    <n v="0"/>
    <n v="0"/>
    <d v="2026-03-01T00:00:00"/>
    <s v="None"/>
    <s v="Duration Doesn't Exsists"/>
    <s v="No ETA"/>
    <s v="Yet to Start"/>
    <m/>
    <s v="Timeline not applicable"/>
    <s v="Swapped with Meraj Housing"/>
    <x v="9"/>
    <s v="SWAPPED"/>
    <m/>
    <n v="1"/>
    <s v="Meraj Housing"/>
    <n v="22604832.260869566"/>
    <n v="542"/>
    <s v="I250206"/>
    <s v="Timeline not applicable"/>
  </r>
  <r>
    <x v="48"/>
    <d v="2024-09-12T00:00:00"/>
    <s v="Feeders/Transportations"/>
    <s v="Jhelum Ph2"/>
    <s v="Transportation"/>
    <n v="0"/>
    <n v="0"/>
    <s v="0"/>
    <s v="0"/>
    <s v="FEEDER ETC WORK - RETAIN BUDGET"/>
    <n v="0"/>
    <n v="0"/>
    <n v="2100000"/>
    <n v="1050000"/>
    <n v="1050000"/>
    <n v="-1"/>
    <m/>
    <m/>
    <m/>
    <n v="0"/>
    <m/>
    <n v="0.5"/>
    <m/>
    <m/>
    <n v="0"/>
    <n v="0"/>
    <d v="2026-03-01T00:00:00"/>
    <s v="None"/>
    <s v="Duration Doesn't Exsists"/>
    <s v="No ETA"/>
    <s v="Yet to Start"/>
    <m/>
    <s v="Timeline not applicable"/>
    <m/>
    <x v="0"/>
    <s v="FEEDER ETC WORK - RETAIN BUDGET"/>
    <m/>
    <m/>
    <m/>
    <m/>
    <m/>
    <s v="I250205"/>
    <s v="Timeline not applicable"/>
  </r>
  <r>
    <x v="48"/>
    <d v="2024-09-12T00:00:00"/>
    <s v="Feeders/Transportations"/>
    <s v="Jhelum Ph2"/>
    <s v="Main CO ODF Rack"/>
    <n v="0"/>
    <n v="0"/>
    <s v="0"/>
    <s v="0"/>
    <s v="FEEDER ETC WORK - RETAIN BUDGET"/>
    <n v="0"/>
    <n v="0"/>
    <n v="550000"/>
    <n v="275000"/>
    <n v="275000"/>
    <n v="-0.85000000000000009"/>
    <m/>
    <m/>
    <n v="0"/>
    <n v="0"/>
    <m/>
    <n v="0.5"/>
    <m/>
    <m/>
    <n v="0"/>
    <n v="0"/>
    <d v="2026-03-01T00:00:00"/>
    <s v="None"/>
    <s v="Duration Doesn't Exsists"/>
    <s v="No ETA"/>
    <s v="Yet to Start"/>
    <m/>
    <s v="Timeline not applicable"/>
    <m/>
    <x v="0"/>
    <s v="FEEDER ETC WORK - RETAIN BUDGET"/>
    <m/>
    <m/>
    <m/>
    <m/>
    <m/>
    <s v="I250205"/>
    <s v="Timeline not applicable"/>
  </r>
  <r>
    <x v="34"/>
    <d v="2024-09-12T00:00:00"/>
    <s v="Feeders/Transportations"/>
    <s v="Daska"/>
    <s v="Feeder"/>
    <n v="0"/>
    <n v="0"/>
    <s v="0"/>
    <s v="0"/>
    <s v="FEEDER ETC WORK - RETAIN BUDGET"/>
    <n v="0"/>
    <n v="0"/>
    <n v="103687298.40000001"/>
    <n v="51843649.200000003"/>
    <n v="51843649.200000003"/>
    <n v="-1"/>
    <m/>
    <m/>
    <n v="29696.399999999998"/>
    <n v="0"/>
    <m/>
    <n v="0.5"/>
    <m/>
    <m/>
    <n v="0"/>
    <n v="0"/>
    <d v="2026-03-01T00:00:00"/>
    <s v="None"/>
    <s v="Duration Doesn't Exsists"/>
    <s v="No ETA"/>
    <s v="Yet to Start"/>
    <m/>
    <s v="Timeline not applicable"/>
    <m/>
    <x v="0"/>
    <s v="FEEDER ETC WORK - RETAIN BUDGET"/>
    <m/>
    <m/>
    <m/>
    <m/>
    <m/>
    <s v="I250206"/>
    <s v="Timeline not applicable"/>
  </r>
  <r>
    <x v="34"/>
    <d v="2024-09-12T00:00:00"/>
    <s v="Daska"/>
    <s v="Daska"/>
    <s v="Unknown Society 14-P2"/>
    <n v="874"/>
    <n v="349.6"/>
    <s v="0"/>
    <s v="0"/>
    <s v="REMOVE BUDGET (P)"/>
    <n v="0"/>
    <n v="349.6"/>
    <n v="11993795.2034705"/>
    <n v="0"/>
    <n v="11993795.2034705"/>
    <n v="-1"/>
    <s v="Probable Grace City Area"/>
    <n v="0.4"/>
    <n v="2656.2754291499996"/>
    <n v="9666.2584022499996"/>
    <s v="Hybrid"/>
    <m/>
    <s v="NOT LIVE"/>
    <m/>
    <n v="0"/>
    <n v="0"/>
    <d v="2026-03-01T00:00:00"/>
    <s v="None"/>
    <s v="Duration Doesn't Exsists"/>
    <s v="No ETA"/>
    <s v="Yet to Start"/>
    <m/>
    <s v="Timeline not applicable"/>
    <s v="Need to Remove"/>
    <x v="5"/>
    <s v="REMOVE BUDGET (P)"/>
    <m/>
    <m/>
    <m/>
    <n v="0"/>
    <m/>
    <s v="I250206"/>
    <s v="Timeline not applicable"/>
  </r>
  <r>
    <x v="34"/>
    <d v="2024-09-12T00:00:00"/>
    <s v="Daska"/>
    <s v="Daska"/>
    <s v="Gulistan_town"/>
    <n v="1100"/>
    <n v="440"/>
    <s v="0"/>
    <s v="0"/>
    <s v="NOT LIVE - RETAIN BUDGET"/>
    <n v="0"/>
    <n v="440"/>
    <n v="11004993.245999999"/>
    <n v="11004993.245999999"/>
    <n v="0"/>
    <n v="-1"/>
    <m/>
    <n v="0.4"/>
    <n v="1607.6999999999998"/>
    <n v="12706.5"/>
    <s v="Hybrid"/>
    <n v="0"/>
    <s v="NOT LIVE"/>
    <m/>
    <n v="0"/>
    <n v="0"/>
    <d v="2026-03-01T00:00:00"/>
    <n v="0"/>
    <n v="1"/>
    <n v="-37"/>
    <s v="Yet to Start"/>
    <n v="46054"/>
    <s v="Mar-2026"/>
    <s v="Need to Retain"/>
    <x v="1"/>
    <s v="NOT LIVE - RETAIN BUDGET"/>
    <n v="1"/>
    <m/>
    <m/>
    <m/>
    <m/>
    <s v="I250206"/>
    <d v="2026-03-01T00:00:00"/>
  </r>
  <r>
    <x v="34"/>
    <d v="2024-09-12T00:00:00"/>
    <s v="Daska"/>
    <s v="Daska"/>
    <s v="Unkown Society 7"/>
    <n v="876"/>
    <n v="350.40000000000003"/>
    <s v="0"/>
    <s v="0"/>
    <s v="NOT LIVE - RETAIN BUDGET"/>
    <n v="0"/>
    <n v="350.40000000000003"/>
    <n v="10274856"/>
    <n v="10274856"/>
    <n v="0"/>
    <n v="-1"/>
    <s v="Canal View"/>
    <n v="0.4"/>
    <n v="1830.8"/>
    <n v="11832"/>
    <s v="Hybrid"/>
    <n v="0"/>
    <s v="NOT LIVE"/>
    <m/>
    <n v="0"/>
    <n v="0"/>
    <d v="2026-03-01T00:00:00"/>
    <n v="0"/>
    <n v="1"/>
    <n v="-37"/>
    <s v="Yet to Start"/>
    <n v="46082"/>
    <s v="Mar-2026"/>
    <s v="Need to Retain"/>
    <x v="1"/>
    <s v="NOT LIVE - RETAIN BUDGET"/>
    <n v="1"/>
    <m/>
    <m/>
    <m/>
    <m/>
    <s v="I250206"/>
    <d v="2026-03-01T00:00:00"/>
  </r>
  <r>
    <x v="34"/>
    <d v="2024-09-12T00:00:00"/>
    <s v="Daska"/>
    <s v="Daska"/>
    <s v="Unknown Society_23"/>
    <n v="956"/>
    <n v="382.40000000000003"/>
    <s v="0"/>
    <s v="0"/>
    <s v="NOT LIVE - RETAIN BUDGET"/>
    <n v="0"/>
    <n v="382.40000000000003"/>
    <n v="9924048"/>
    <n v="9924047.9999999981"/>
    <n v="0"/>
    <n v="-0.85"/>
    <s v="Alipur Ghuman"/>
    <n v="0.4"/>
    <n v="1559.3999999999999"/>
    <n v="10893"/>
    <s v="Hybrid"/>
    <n v="0"/>
    <s v="NOT LIVE"/>
    <m/>
    <n v="0"/>
    <n v="0"/>
    <d v="2026-03-01T00:00:00"/>
    <n v="0"/>
    <n v="1"/>
    <n v="-37"/>
    <s v="Yet to Start"/>
    <n v="46054"/>
    <s v="Mar-2026"/>
    <s v="Need to Retain"/>
    <x v="1"/>
    <s v="NOT LIVE - RETAIN BUDGET"/>
    <n v="1"/>
    <n v="1"/>
    <m/>
    <m/>
    <m/>
    <s v="I250206"/>
    <d v="2026-03-01T00:00:00"/>
  </r>
  <r>
    <x v="34"/>
    <d v="2024-09-12T00:00:00"/>
    <s v="Daska"/>
    <s v="Daska"/>
    <s v="Garden Town"/>
    <n v="1288"/>
    <n v="515.20000000000005"/>
    <s v="0"/>
    <s v="0"/>
    <s v="NOT LIVE - RETAIN BUDGET"/>
    <n v="0"/>
    <n v="515.20000000000005"/>
    <n v="9860830.8219471294"/>
    <n v="9860830.8219471294"/>
    <n v="0"/>
    <n v="-1"/>
    <m/>
    <n v="0.4"/>
    <n v="992.4626510237299"/>
    <n v="13593.31957948512"/>
    <s v="Hybrid"/>
    <n v="0"/>
    <s v="NOT LIVE"/>
    <m/>
    <n v="0"/>
    <n v="0"/>
    <d v="2026-03-01T00:00:00"/>
    <n v="61"/>
    <n v="62"/>
    <n v="24"/>
    <s v="Yet to Start"/>
    <n v="46143"/>
    <s v="May-2026"/>
    <s v="Need to Retain"/>
    <x v="1"/>
    <s v="NOT LIVE - RETAIN BUDGET"/>
    <n v="1"/>
    <m/>
    <m/>
    <m/>
    <m/>
    <s v="I250206"/>
    <d v="2026-05-01T00:00:00"/>
  </r>
  <r>
    <x v="34"/>
    <d v="2024-09-12T00:00:00"/>
    <s v="Daska"/>
    <s v="Daska"/>
    <s v="Shahabpura"/>
    <n v="946"/>
    <n v="378.40000000000003"/>
    <s v="0"/>
    <s v="0"/>
    <s v="NOT LIVE - RETAIN BUDGET"/>
    <n v="0"/>
    <n v="378.40000000000003"/>
    <n v="9237891.6140000001"/>
    <n v="9237891.6140000001"/>
    <n v="0"/>
    <n v="-0.85000000000000009"/>
    <m/>
    <n v="0.4"/>
    <n v="1624.9499999999998"/>
    <n v="8110.5"/>
    <s v="Hybrid"/>
    <n v="0"/>
    <s v="NOT LIVE"/>
    <m/>
    <n v="0"/>
    <n v="0"/>
    <d v="2026-03-01T00:00:00"/>
    <n v="61"/>
    <n v="62"/>
    <n v="24"/>
    <s v="Yet to Start"/>
    <n v="46143"/>
    <s v="May-2026"/>
    <s v="Need to Retain"/>
    <x v="1"/>
    <s v="NOT LIVE - RETAIN BUDGET"/>
    <n v="1"/>
    <m/>
    <m/>
    <m/>
    <m/>
    <s v="I250206"/>
    <d v="2026-05-01T00:00:00"/>
  </r>
  <r>
    <x v="34"/>
    <d v="2024-09-12T00:00:00"/>
    <s v="Daska"/>
    <s v="Daska"/>
    <s v="Unkown Society 19"/>
    <n v="94"/>
    <n v="37.6"/>
    <s v="0"/>
    <s v="0"/>
    <s v="SWAPPED"/>
    <n v="0"/>
    <n v="37.6"/>
    <n v="1473900.75"/>
    <n v="0"/>
    <n v="1473900.75"/>
    <n v="-1"/>
    <m/>
    <n v="0.4"/>
    <n v="209.29999999999998"/>
    <n v="919.3"/>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34"/>
    <d v="2024-09-12T00:00:00"/>
    <s v="Daska"/>
    <s v="Daska"/>
    <s v="Unknown Society _ 4"/>
    <n v="528"/>
    <n v="211.20000000000002"/>
    <s v="0"/>
    <s v="0"/>
    <s v="REMOVE BUDGET (T)"/>
    <n v="0"/>
    <n v="211.20000000000002"/>
    <n v="8310750.5242175404"/>
    <n v="0"/>
    <n v="8310750.5242175441"/>
    <n v="-1"/>
    <s v="Daska Housing"/>
    <n v="0.4"/>
    <n v="1925.2663722537498"/>
    <n v="6265.2639011077799"/>
    <s v="Hybrid"/>
    <m/>
    <s v="NOT LIVE"/>
    <m/>
    <n v="0"/>
    <n v="0"/>
    <d v="2026-03-01T00:00:00"/>
    <s v="None"/>
    <s v="Duration Doesn't Exsists"/>
    <s v="No ETA"/>
    <s v="Yet to Start"/>
    <m/>
    <s v="Timeline not applicable"/>
    <s v="Need to Remove (after 6 months)"/>
    <x v="3"/>
    <s v="REMOVE BUDGET (T)"/>
    <m/>
    <m/>
    <m/>
    <n v="0"/>
    <m/>
    <s v="I250206"/>
    <s v="Timeline not applicable"/>
  </r>
  <r>
    <x v="34"/>
    <d v="2024-09-12T00:00:00"/>
    <s v="Daska"/>
    <s v="Daska"/>
    <s v="Habibpura"/>
    <n v="778"/>
    <n v="311.20000000000005"/>
    <s v="0"/>
    <s v="0"/>
    <s v="NOT LIVE - RETAIN BUDGET"/>
    <n v="0"/>
    <n v="311.20000000000005"/>
    <n v="7991093.25"/>
    <n v="7991093.25"/>
    <n v="0"/>
    <n v="-1"/>
    <m/>
    <n v="0.4"/>
    <n v="1269.5999999999999"/>
    <n v="8031"/>
    <s v="Hybrid"/>
    <n v="0"/>
    <s v="NOT LIVE"/>
    <m/>
    <n v="0"/>
    <n v="0"/>
    <d v="2026-03-01T00:00:00"/>
    <n v="0"/>
    <n v="1"/>
    <n v="-37"/>
    <s v="Yet to Start"/>
    <n v="46054"/>
    <s v="Mar-2026"/>
    <s v="Need to Retain"/>
    <x v="1"/>
    <s v="NOT LIVE - RETAIN BUDGET"/>
    <n v="1"/>
    <m/>
    <m/>
    <m/>
    <m/>
    <s v="I250206"/>
    <d v="2026-03-01T00:00:00"/>
  </r>
  <r>
    <x v="34"/>
    <d v="2024-09-12T00:00:00"/>
    <s v="Daska"/>
    <s v="Daska"/>
    <s v="Gulshan Colony"/>
    <n v="752"/>
    <n v="300.8"/>
    <s v="0"/>
    <s v="0"/>
    <s v="NOT LIVE - RETAIN BUDGET"/>
    <n v="0"/>
    <n v="300.8"/>
    <n v="7973142.75"/>
    <n v="7973142.7499999991"/>
    <n v="0"/>
    <n v="-0.85"/>
    <m/>
    <n v="0.4"/>
    <n v="1354.6999999999998"/>
    <n v="7435.5"/>
    <s v="Hybrid"/>
    <n v="0"/>
    <s v="NOT LIVE"/>
    <m/>
    <n v="0"/>
    <n v="0"/>
    <d v="2026-03-01T00:00:00"/>
    <n v="0"/>
    <n v="1"/>
    <n v="-37"/>
    <s v="Yet to Start"/>
    <n v="46082"/>
    <s v="Mar-2026"/>
    <s v="Need to Retain"/>
    <x v="1"/>
    <s v="NOT LIVE - RETAIN BUDGET"/>
    <n v="1"/>
    <m/>
    <m/>
    <m/>
    <m/>
    <s v="I250206"/>
    <d v="2026-03-01T00:00:00"/>
  </r>
  <r>
    <x v="34"/>
    <d v="2024-09-12T00:00:00"/>
    <s v="Daska"/>
    <s v="Daska"/>
    <s v="Barkat Town"/>
    <n v="592"/>
    <n v="236.8"/>
    <n v="236.8"/>
    <n v="592"/>
    <s v="LIVE - 100% Completed"/>
    <n v="1"/>
    <n v="236.8"/>
    <n v="7571571.9902106896"/>
    <n v="1135735.7985316033"/>
    <n v="6435836.1916790893"/>
    <n v="-1"/>
    <m/>
    <n v="0.4"/>
    <n v="1448.1518071821999"/>
    <n v="6968.4368425431021"/>
    <s v="Hybrid"/>
    <n v="0.15"/>
    <s v="LIVE"/>
    <s v="Arial"/>
    <n v="1"/>
    <n v="1"/>
    <d v="2026-03-01T00:00:00"/>
    <s v="None"/>
    <s v="Duration Doesn't Exsists"/>
    <s v="No ETA"/>
    <s v="Completed"/>
    <m/>
    <s v="Timeline not applicable"/>
    <m/>
    <x v="2"/>
    <s v="LIVE - 100% Completed"/>
    <m/>
    <m/>
    <m/>
    <m/>
    <m/>
    <s v="I250206"/>
    <s v="Timeline not applicable"/>
  </r>
  <r>
    <x v="34"/>
    <d v="2024-09-12T00:00:00"/>
    <s v="Daska"/>
    <s v="Daska"/>
    <s v="Unknown Society 10"/>
    <n v="664"/>
    <n v="265.60000000000002"/>
    <s v="0"/>
    <s v="0"/>
    <s v="NOT LIVE - RETAIN BUDGET"/>
    <n v="0"/>
    <n v="265.60000000000002"/>
    <n v="7256045.75"/>
    <n v="7256045.75"/>
    <n v="0"/>
    <n v="-0.85"/>
    <s v="Ramzan Town"/>
    <n v="0.4"/>
    <n v="1327.1"/>
    <n v="6130.5"/>
    <s v="Hybrid"/>
    <n v="0"/>
    <s v="NOT LIVE"/>
    <m/>
    <n v="0"/>
    <n v="0"/>
    <d v="2026-03-01T00:00:00"/>
    <n v="0"/>
    <n v="1"/>
    <n v="-37"/>
    <s v="Yet to Start"/>
    <n v="46054"/>
    <s v="Mar-2026"/>
    <s v="Need to Retain"/>
    <x v="1"/>
    <s v="NOT LIVE - RETAIN BUDGET"/>
    <n v="1"/>
    <m/>
    <m/>
    <m/>
    <m/>
    <s v="I250206"/>
    <d v="2026-03-01T00:00:00"/>
  </r>
  <r>
    <x v="34"/>
    <d v="2024-09-12T00:00:00"/>
    <s v="Feeders/Transportations"/>
    <s v="Daska"/>
    <s v="Transportation"/>
    <n v="0"/>
    <n v="0"/>
    <s v="0"/>
    <s v="0"/>
    <s v="FEEDER ETC WORK - RETAIN BUDGET"/>
    <n v="0"/>
    <n v="0"/>
    <n v="7110000"/>
    <n v="3555000"/>
    <n v="3555000"/>
    <n v="-1"/>
    <m/>
    <m/>
    <n v="0"/>
    <n v="0"/>
    <m/>
    <n v="0.5"/>
    <m/>
    <m/>
    <n v="0"/>
    <n v="0"/>
    <d v="2026-03-01T00:00:00"/>
    <s v="None"/>
    <s v="Duration Doesn't Exsists"/>
    <s v="No ETA"/>
    <s v="Yet to Start"/>
    <m/>
    <s v="Timeline not applicable"/>
    <m/>
    <x v="0"/>
    <s v="FEEDER ETC WORK - RETAIN BUDGET"/>
    <m/>
    <m/>
    <m/>
    <m/>
    <m/>
    <s v="I250206"/>
    <s v="Timeline not applicable"/>
  </r>
  <r>
    <x v="34"/>
    <d v="2024-09-12T00:00:00"/>
    <s v="Daska"/>
    <s v="Daska"/>
    <s v="Unknown Society_11"/>
    <n v="522"/>
    <n v="208.8"/>
    <s v="0"/>
    <s v="0"/>
    <s v="NOT LIVE - RETAIN BUDGET"/>
    <n v="0"/>
    <n v="208.8"/>
    <n v="6842778.0172030795"/>
    <n v="6842778.0172030795"/>
    <n v="0"/>
    <n v="-1"/>
    <s v="Al Haram Town"/>
    <n v="0.4"/>
    <n v="1365.2825011430498"/>
    <n v="6189.4275406054494"/>
    <s v="Hybrid"/>
    <n v="0"/>
    <s v="NOT LIVE"/>
    <m/>
    <n v="0"/>
    <n v="0"/>
    <d v="2026-03-01T00:00:00"/>
    <n v="92"/>
    <n v="93"/>
    <n v="55"/>
    <s v="Yet to Start"/>
    <n v="46174"/>
    <s v="Jun-2026"/>
    <s v="Need to Retain"/>
    <x v="1"/>
    <s v="NOT LIVE - RETAIN BUDGET"/>
    <n v="1"/>
    <m/>
    <m/>
    <m/>
    <m/>
    <s v="I250206"/>
    <d v="2026-06-01T00:00:00"/>
  </r>
  <r>
    <x v="34"/>
    <d v="2024-09-12T00:00:00"/>
    <s v="Daska"/>
    <s v="Daska"/>
    <s v="Unkown Society 24"/>
    <n v="66"/>
    <n v="26.400000000000002"/>
    <s v="0"/>
    <s v="0"/>
    <s v="SWAPPED"/>
    <n v="0"/>
    <n v="26.400000000000002"/>
    <n v="1047427.5"/>
    <n v="0"/>
    <n v="1047427.5"/>
    <n v="-1"/>
    <m/>
    <n v="0.4"/>
    <n v="143.75"/>
    <n v="587.25"/>
    <s v="Hybrid"/>
    <m/>
    <s v="NOT LIVE"/>
    <m/>
    <n v="0"/>
    <n v="0"/>
    <d v="2026-03-01T00:00:00"/>
    <s v="None"/>
    <s v="Duration Doesn't Exsists"/>
    <s v="No ETA"/>
    <s v="Yet to Start"/>
    <m/>
    <s v="Timeline not applicable"/>
    <s v="Swapped with Meraj Housing"/>
    <x v="9"/>
    <s v="SWAPPED"/>
    <m/>
    <m/>
    <s v="Meraj Housing"/>
    <n v="22604832.260869566"/>
    <n v="542"/>
    <s v="I250206"/>
    <s v="Timeline not applicable"/>
  </r>
  <r>
    <x v="34"/>
    <d v="2024-09-12T00:00:00"/>
    <s v="Daska"/>
    <s v="Daska"/>
    <s v="Model Town"/>
    <n v="556"/>
    <n v="222.4"/>
    <s v="0"/>
    <s v="0"/>
    <s v="NOT LIVE - RETAIN BUDGET"/>
    <n v="0"/>
    <n v="222.4"/>
    <n v="6178829"/>
    <n v="6178828.9999999991"/>
    <n v="0"/>
    <n v="-1"/>
    <m/>
    <n v="0.4"/>
    <n v="1090.1999999999998"/>
    <n v="6474.25"/>
    <s v="Hybrid"/>
    <n v="0"/>
    <s v="NOT LIVE"/>
    <m/>
    <n v="0"/>
    <n v="0"/>
    <d v="2026-03-01T00:00:00"/>
    <n v="31"/>
    <n v="32"/>
    <n v="-6"/>
    <s v="Yet to Start"/>
    <n v="46113"/>
    <s v="Apr-2026"/>
    <s v="Need to Retain"/>
    <x v="1"/>
    <s v="NOT LIVE - RETAIN BUDGET"/>
    <n v="1"/>
    <m/>
    <m/>
    <m/>
    <m/>
    <s v="I250206"/>
    <d v="2026-04-01T00:00:00"/>
  </r>
  <r>
    <x v="34"/>
    <d v="2024-09-12T00:00:00"/>
    <s v="Daska"/>
    <s v="Daska"/>
    <s v="Unknown Society 9"/>
    <n v="408"/>
    <n v="163.20000000000002"/>
    <s v="0"/>
    <s v="0"/>
    <s v="NOT LIVE - RETAIN BUDGET"/>
    <n v="0"/>
    <n v="163.20000000000002"/>
    <n v="5943218.75"/>
    <n v="5943218.75"/>
    <n v="0"/>
    <n v="-0.85"/>
    <s v="Farrukh Lodge-Rehman Colony"/>
    <n v="0.4"/>
    <n v="1317.8999999999999"/>
    <n v="4158.5999999999995"/>
    <s v="Hybrid"/>
    <n v="0"/>
    <s v="NOT LIVE"/>
    <m/>
    <n v="0"/>
    <n v="0"/>
    <d v="2026-03-01T00:00:00"/>
    <n v="61"/>
    <n v="62"/>
    <n v="24"/>
    <s v="Yet to Start"/>
    <n v="46143"/>
    <s v="May-2026"/>
    <s v="Need to Retain"/>
    <x v="1"/>
    <s v="NOT LIVE - RETAIN BUDGET"/>
    <n v="1"/>
    <n v="2"/>
    <m/>
    <m/>
    <m/>
    <s v="I250206"/>
    <d v="2026-05-01T00:00:00"/>
  </r>
  <r>
    <x v="34"/>
    <d v="2024-09-12T00:00:00"/>
    <s v="Daska"/>
    <s v="Daska"/>
    <s v="Ghalotian Mor"/>
    <n v="456"/>
    <n v="182.4"/>
    <s v="0"/>
    <s v="0"/>
    <s v="NOT LIVE - RETAIN BUDGET"/>
    <n v="0"/>
    <n v="182.4"/>
    <n v="5655827.3559916401"/>
    <n v="5655827.3559916401"/>
    <n v="0"/>
    <n v="-0.85"/>
    <m/>
    <n v="0.4"/>
    <n v="1060.1268287782348"/>
    <n v="5527.3971841804505"/>
    <s v="Hybrid"/>
    <n v="0"/>
    <s v="NOT LIVE"/>
    <m/>
    <n v="0"/>
    <n v="0"/>
    <d v="2026-03-01T00:00:00"/>
    <n v="92"/>
    <n v="93"/>
    <n v="55"/>
    <s v="Yet to Start"/>
    <n v="46174"/>
    <s v="Jun-2026"/>
    <s v="Need to Retain"/>
    <x v="1"/>
    <s v="NOT LIVE - RETAIN BUDGET"/>
    <n v="1"/>
    <n v="2"/>
    <m/>
    <m/>
    <m/>
    <s v="I250206"/>
    <d v="2026-06-01T00:00:00"/>
  </r>
  <r>
    <x v="32"/>
    <d v="2024-05-16T00:00:00"/>
    <s v="Faisalabad"/>
    <s v="Faisalabad Ph4"/>
    <s v="Al Barkat Villas"/>
    <n v="190"/>
    <n v="76"/>
    <s v="0"/>
    <s v="0"/>
    <s v="SWAPPED"/>
    <n v="0"/>
    <n v="76"/>
    <n v="3623949.2470125002"/>
    <n v="0"/>
    <n v="3623949.2470124993"/>
    <n v="-1"/>
    <m/>
    <n v="0.4"/>
    <n v="809.59999999999991"/>
    <n v="1873.2537724999997"/>
    <s v="Arial"/>
    <m/>
    <s v="NOT LIVE"/>
    <m/>
    <n v="0"/>
    <n v="0"/>
    <d v="2026-03-01T00:00:00"/>
    <s v="None"/>
    <s v="Duration Doesn't Exsists"/>
    <s v="No ETA"/>
    <s v="Yet to Start"/>
    <m/>
    <s v="Timeline not applicable"/>
    <s v="swapping with city walk"/>
    <x v="9"/>
    <s v="SWAPPED"/>
    <m/>
    <m/>
    <s v="City Walk"/>
    <n v="4637080.9375"/>
    <n v="254"/>
    <s v="I240682"/>
    <s v="Timeline not applicable"/>
  </r>
  <r>
    <x v="34"/>
    <d v="2024-09-12T00:00:00"/>
    <s v="Daska"/>
    <s v="Daska"/>
    <s v="Qazi Town"/>
    <n v="460"/>
    <n v="184"/>
    <s v="0"/>
    <s v="0"/>
    <s v="NOT LIVE - RETAIN BUDGET"/>
    <n v="0"/>
    <n v="184"/>
    <n v="5594650.75"/>
    <n v="5594650.75"/>
    <n v="0"/>
    <n v="-1"/>
    <m/>
    <n v="0.4"/>
    <n v="930.34999999999991"/>
    <n v="5520"/>
    <s v="Hybrid"/>
    <n v="0"/>
    <s v="NOT LIVE"/>
    <m/>
    <n v="0"/>
    <n v="0"/>
    <d v="2026-03-01T00:00:00"/>
    <n v="0"/>
    <n v="1"/>
    <n v="-37"/>
    <s v="Yet to Start"/>
    <n v="46082"/>
    <s v="Mar-2026"/>
    <s v="Need to Retain"/>
    <x v="1"/>
    <s v="NOT LIVE - RETAIN BUDGET"/>
    <n v="1"/>
    <m/>
    <m/>
    <m/>
    <m/>
    <s v="I250206"/>
    <d v="2026-03-01T00:00:00"/>
  </r>
  <r>
    <x v="32"/>
    <d v="2024-05-16T00:00:00"/>
    <s v="Faisalabad"/>
    <s v="Faisalabad Ph4"/>
    <s v="Khy-e-Manzoor"/>
    <n v="432"/>
    <n v="172.8"/>
    <s v="0"/>
    <s v="0"/>
    <s v="SWAPPED"/>
    <n v="0"/>
    <n v="172.8"/>
    <n v="5761950.4249999998"/>
    <n v="0"/>
    <n v="5761950.4250000007"/>
    <n v="-0.5"/>
    <m/>
    <n v="0.4"/>
    <n v="1139.6499999999999"/>
    <n v="4442.4750000000004"/>
    <s v="Hybrid"/>
    <m/>
    <s v="NOT LIVE"/>
    <m/>
    <n v="0"/>
    <n v="0"/>
    <d v="2026-03-01T00:00:00"/>
    <s v="None"/>
    <s v="Duration Doesn't Exsists"/>
    <s v="No ETA"/>
    <s v="Yet to Start"/>
    <s v="Not Given By BUH"/>
    <s v="Timeline not applicable"/>
    <s v="swap with Pine Garden - Uncertain"/>
    <x v="9"/>
    <s v="SWAPPED"/>
    <s v="budget will be given by Pine"/>
    <m/>
    <s v="Pine Garden"/>
    <n v="0"/>
    <s v="?!"/>
    <s v="I240682"/>
    <s v="Timeline not applicable"/>
  </r>
  <r>
    <x v="34"/>
    <d v="2024-09-12T00:00:00"/>
    <s v="Daska"/>
    <s v="Daska"/>
    <s v="Unknown Society _3"/>
    <n v="508"/>
    <n v="203.20000000000002"/>
    <s v="0"/>
    <s v="0"/>
    <s v="NOT LIVE - RETAIN BUDGET"/>
    <n v="0"/>
    <n v="203.20000000000002"/>
    <n v="5421261.2706894698"/>
    <n v="5421261.2706894698"/>
    <n v="0"/>
    <n v="-1"/>
    <m/>
    <n v="0.4"/>
    <n v="961.56040842275002"/>
    <n v="4603.400610351001"/>
    <s v="Hybrid"/>
    <n v="0"/>
    <s v="NOT LIVE"/>
    <m/>
    <n v="0"/>
    <n v="0"/>
    <d v="2026-03-01T00:00:00"/>
    <n v="61"/>
    <n v="62"/>
    <n v="24"/>
    <s v="Yet to Start"/>
    <n v="46143"/>
    <s v="May-2026"/>
    <s v="Need to Retain"/>
    <x v="1"/>
    <s v="NOT LIVE - RETAIN BUDGET"/>
    <n v="1"/>
    <m/>
    <m/>
    <m/>
    <m/>
    <s v="I250206"/>
    <d v="2026-05-01T00:00:00"/>
  </r>
  <r>
    <x v="34"/>
    <d v="2024-09-12T00:00:00"/>
    <s v="Daska"/>
    <s v="Daska"/>
    <s v="Unknown Society 14-P4"/>
    <n v="464"/>
    <n v="185.60000000000002"/>
    <s v="0"/>
    <s v="0"/>
    <s v="REMOVE BUDGET (P)"/>
    <n v="0"/>
    <n v="185.60000000000002"/>
    <n v="5342626.5"/>
    <n v="0"/>
    <n v="5342626.5"/>
    <n v="-1"/>
    <s v="Probable Grace City Area"/>
    <n v="0.4"/>
    <n v="1006.2499999999999"/>
    <n v="5206.95"/>
    <s v="Hybrid"/>
    <m/>
    <s v="NOT LIVE"/>
    <m/>
    <n v="0"/>
    <n v="0"/>
    <d v="2026-03-01T00:00:00"/>
    <s v="None"/>
    <s v="Duration Doesn't Exsists"/>
    <s v="No ETA"/>
    <s v="Yet to Start"/>
    <m/>
    <s v="Timeline not applicable"/>
    <s v="Need to Remove"/>
    <x v="5"/>
    <s v="REMOVE BUDGET (P)"/>
    <m/>
    <m/>
    <m/>
    <n v="0"/>
    <m/>
    <s v="I250206"/>
    <s v="Timeline not applicable"/>
  </r>
  <r>
    <x v="34"/>
    <d v="2024-09-12T00:00:00"/>
    <s v="Daska"/>
    <s v="Daska"/>
    <s v="Unknown Society_12"/>
    <n v="244"/>
    <n v="97.600000000000009"/>
    <s v="0"/>
    <s v="0"/>
    <s v="NOT LIVE - RETAIN BUDGET"/>
    <n v="0"/>
    <n v="97.600000000000009"/>
    <n v="5130305.0279095797"/>
    <n v="5130305.0279095788"/>
    <n v="0"/>
    <n v="-0.85"/>
    <s v="One City"/>
    <n v="0.4"/>
    <n v="1231.0359916895"/>
    <n v="3722.7148136134506"/>
    <s v="Hybrid"/>
    <n v="0"/>
    <s v="NOT LIVE"/>
    <m/>
    <n v="0"/>
    <n v="0"/>
    <d v="2026-03-01T00:00:00"/>
    <n v="61"/>
    <n v="62"/>
    <n v="24"/>
    <s v="Yet to Start"/>
    <n v="46143"/>
    <s v="May-2026"/>
    <s v="Need to Retain"/>
    <x v="1"/>
    <s v="NOT LIVE - RETAIN BUDGET"/>
    <n v="1"/>
    <m/>
    <m/>
    <m/>
    <m/>
    <s v="I250206"/>
    <d v="2026-05-01T00:00:00"/>
  </r>
  <r>
    <x v="34"/>
    <d v="2024-09-12T00:00:00"/>
    <s v="Daska"/>
    <s v="Daska"/>
    <s v="Civil lines"/>
    <n v="598"/>
    <n v="239.20000000000002"/>
    <s v="0"/>
    <s v="0"/>
    <s v="NOT LIVE - RETAIN BUDGET"/>
    <n v="0"/>
    <n v="239.20000000000002"/>
    <n v="4866797.75"/>
    <n v="4866797.75"/>
    <n v="0"/>
    <n v="-1"/>
    <m/>
    <n v="0.4"/>
    <n v="422.04999999999995"/>
    <n v="6339.4"/>
    <s v="Hybrid"/>
    <n v="0"/>
    <s v="NOT LIVE"/>
    <m/>
    <n v="0"/>
    <n v="0"/>
    <d v="2026-03-01T00:00:00"/>
    <n v="31"/>
    <n v="32"/>
    <n v="-6"/>
    <s v="Yet to Start"/>
    <n v="46113"/>
    <s v="Apr-2026"/>
    <s v="Need to Retain"/>
    <x v="1"/>
    <s v="NOT LIVE - RETAIN BUDGET"/>
    <n v="1"/>
    <m/>
    <m/>
    <m/>
    <m/>
    <s v="I250206"/>
    <d v="2026-04-01T00:00:00"/>
  </r>
  <r>
    <x v="39"/>
    <d v="2024-05-15T00:00:00"/>
    <s v="Hyderabad"/>
    <s v="Hyderabad"/>
    <s v="Latifabad No 09"/>
    <n v="1316"/>
    <n v="526.4"/>
    <s v="0"/>
    <s v="0"/>
    <s v="SWAPPED"/>
    <n v="0"/>
    <n v="526.4"/>
    <n v="15091680.862642201"/>
    <n v="0"/>
    <n v="15091680.862642247"/>
    <n v="-1"/>
    <m/>
    <n v="0.4"/>
    <n v="2605.8999999999996"/>
    <n v="11969.406363050002"/>
    <s v="Hybrid"/>
    <m/>
    <s v="NOT LIVE"/>
    <m/>
    <n v="0"/>
    <n v="0"/>
    <d v="2026-03-01T00:00:00"/>
    <s v="None"/>
    <s v="Duration Doesn't Exsists"/>
    <s v="No ETA"/>
    <s v="Yet to Start"/>
    <m/>
    <s v="Timeline not applicable"/>
    <s v="Sales team/ BuH don’t want to start this area now / buget utilized in Latifabad # 2 after Management approval  (swapped)"/>
    <x v="9"/>
    <s v="SWAPPED"/>
    <m/>
    <m/>
    <s v="Latifabad #2"/>
    <n v="7901516.3742829999"/>
    <n v="858"/>
    <s v="I240702"/>
    <s v="Timeline not applicable"/>
  </r>
  <r>
    <x v="48"/>
    <d v="2024-09-12T00:00:00"/>
    <s v="Jhelum"/>
    <s v="Jhelum Ph2"/>
    <s v="Chal Jamal"/>
    <n v="312"/>
    <n v="124.80000000000001"/>
    <s v="0"/>
    <s v="0"/>
    <s v="SWAPPED"/>
    <n v="0"/>
    <n v="124.80000000000001"/>
    <n v="5688152.9960000003"/>
    <n v="0"/>
    <n v="5688152.9960000003"/>
    <n v="-1"/>
    <m/>
    <n v="0.4"/>
    <n v="1657.1499999999999"/>
    <n v="5093.8499999999995"/>
    <s v="Hybrid"/>
    <m/>
    <s v="NOT LIVE"/>
    <m/>
    <n v="0"/>
    <n v="0"/>
    <d v="2026-03-01T00:00:00"/>
    <s v="None"/>
    <s v="Duration Doesn't Exsists"/>
    <s v="No ETA"/>
    <s v="Yet to Start"/>
    <m/>
    <s v="Timeline not applicable"/>
    <s v="Swapped by Gharmala, Gharmala Monan &amp; Chittan"/>
    <x v="9"/>
    <s v="SWAPPED"/>
    <m/>
    <m/>
    <s v="Gharmala, Gharmala Monan &amp; Chittan"/>
    <n v="5811629.0926797502"/>
    <n v="628"/>
    <s v="I250205"/>
    <s v="Timeline not applicable"/>
  </r>
  <r>
    <x v="34"/>
    <d v="2024-09-12T00:00:00"/>
    <s v="Daska"/>
    <s v="Daska"/>
    <s v="Unknown Society 13"/>
    <n v="362"/>
    <n v="144.80000000000001"/>
    <n v="144.80000000000001"/>
    <n v="362"/>
    <s v="LIVE - 100% Completed"/>
    <n v="1"/>
    <n v="144.80000000000001"/>
    <n v="4411121.25"/>
    <n v="661668.1875"/>
    <n v="3749453.0625"/>
    <n v="-1"/>
    <s v="Madina Housing"/>
    <n v="0.4"/>
    <n v="810.74999999999989"/>
    <n v="4038.25"/>
    <s v="Hybrid"/>
    <n v="0.15"/>
    <s v="LIVE"/>
    <s v="Hybrid"/>
    <n v="1"/>
    <n v="1"/>
    <d v="2026-03-01T00:00:00"/>
    <s v="None"/>
    <s v="Duration Doesn't Exsists"/>
    <s v="No ETA"/>
    <s v="Completed"/>
    <m/>
    <s v="Timeline not applicable"/>
    <m/>
    <x v="2"/>
    <s v="LIVE - 100% Completed"/>
    <m/>
    <m/>
    <m/>
    <m/>
    <m/>
    <s v="I250206"/>
    <s v="Timeline not applicable"/>
  </r>
  <r>
    <x v="34"/>
    <d v="2024-09-12T00:00:00"/>
    <s v="Daska"/>
    <s v="Daska"/>
    <s v="Unkown Society 6"/>
    <n v="372"/>
    <n v="148.80000000000001"/>
    <s v="0"/>
    <s v="0"/>
    <s v="NOT LIVE - RETAIN BUDGET"/>
    <n v="0"/>
    <n v="148.80000000000001"/>
    <n v="4301761.5"/>
    <n v="4301761.5"/>
    <n v="0"/>
    <n v="-0.85"/>
    <s v="Khalid Town"/>
    <n v="0.4"/>
    <n v="754.4"/>
    <n v="3913.5499999999997"/>
    <s v="Hybrid"/>
    <n v="0"/>
    <s v="NOT LIVE"/>
    <m/>
    <n v="0"/>
    <n v="0"/>
    <d v="2026-03-01T00:00:00"/>
    <n v="31"/>
    <n v="32"/>
    <n v="-6"/>
    <s v="Yet to Start"/>
    <n v="46113"/>
    <s v="Apr-2026"/>
    <s v="Need to Retain"/>
    <x v="1"/>
    <s v="NOT LIVE - RETAIN BUDGET"/>
    <n v="1"/>
    <m/>
    <m/>
    <m/>
    <m/>
    <s v="I250206"/>
    <d v="2026-04-01T00:00:00"/>
  </r>
  <r>
    <x v="34"/>
    <d v="2024-09-12T00:00:00"/>
    <s v="Daska"/>
    <s v="Daska"/>
    <s v="Unknown Society 14-P3"/>
    <n v="462"/>
    <n v="184.8"/>
    <s v="0"/>
    <s v="0"/>
    <s v="REMOVE BUDGET (P)"/>
    <n v="0"/>
    <n v="184.8"/>
    <n v="4187359.7459999998"/>
    <n v="0"/>
    <n v="4187359.7460000003"/>
    <n v="-0.85000000000000009"/>
    <s v="Probable Grace City Area"/>
    <n v="0.4"/>
    <n v="612.94999999999993"/>
    <n v="4460.2"/>
    <s v="Hybrid"/>
    <m/>
    <s v="NOT LIVE"/>
    <m/>
    <n v="0"/>
    <n v="0"/>
    <d v="2026-03-01T00:00:00"/>
    <s v="None"/>
    <s v="Duration Doesn't Exsists"/>
    <s v="No ETA"/>
    <s v="Yet to Start"/>
    <m/>
    <s v="Timeline not applicable"/>
    <s v="Need to Remove"/>
    <x v="5"/>
    <s v="REMOVE BUDGET (P)"/>
    <m/>
    <m/>
    <m/>
    <n v="0"/>
    <m/>
    <s v="I250206"/>
    <s v="Timeline not applicable"/>
  </r>
  <r>
    <x v="34"/>
    <d v="2024-09-12T00:00:00"/>
    <s v="Daska"/>
    <s v="Daska"/>
    <s v="Unkown Society 15"/>
    <n v="246"/>
    <n v="98.4"/>
    <s v="0"/>
    <s v="0"/>
    <s v="NOT LIVE - RETAIN BUDGET"/>
    <n v="0"/>
    <n v="98.4"/>
    <n v="3975135"/>
    <n v="3975135"/>
    <n v="0"/>
    <n v="-0.85"/>
    <s v="Makkah City"/>
    <n v="0.4"/>
    <n v="817.65"/>
    <n v="3839.6"/>
    <s v="Hybrid"/>
    <n v="0"/>
    <s v="NOT LIVE"/>
    <m/>
    <n v="0"/>
    <n v="0"/>
    <d v="2026-03-01T00:00:00"/>
    <n v="92"/>
    <n v="93"/>
    <n v="55"/>
    <s v="Yet to Start"/>
    <n v="46174"/>
    <s v="Jun-2026"/>
    <s v="Need to Retain"/>
    <x v="1"/>
    <s v="NOT LIVE - RETAIN BUDGET"/>
    <n v="1"/>
    <m/>
    <m/>
    <m/>
    <m/>
    <s v="I250206"/>
    <d v="2026-06-01T00:00:00"/>
  </r>
  <r>
    <x v="34"/>
    <d v="2024-09-12T00:00:00"/>
    <s v="Daska"/>
    <s v="Daska"/>
    <s v="Unkown Society 2"/>
    <n v="338"/>
    <n v="135.20000000000002"/>
    <s v="0"/>
    <s v="0"/>
    <s v="REMOVE BUDGET (P)"/>
    <n v="0"/>
    <n v="135.20000000000002"/>
    <n v="3785193.25"/>
    <n v="0"/>
    <n v="3785193.25"/>
    <n v="-0.85"/>
    <s v="Ramzan City"/>
    <n v="0.4"/>
    <n v="627.9"/>
    <n v="2966.7"/>
    <s v="Hybrid"/>
    <m/>
    <s v="NOT LIVE"/>
    <m/>
    <n v="0"/>
    <n v="0"/>
    <d v="2026-03-01T00:00:00"/>
    <s v="None"/>
    <s v="Duration Doesn't Exsists"/>
    <s v="No ETA"/>
    <s v="Yet to Start"/>
    <m/>
    <s v="Timeline not applicable"/>
    <s v="Need to Remove"/>
    <x v="5"/>
    <s v="REMOVE BUDGET (P)"/>
    <m/>
    <n v="1"/>
    <m/>
    <n v="0"/>
    <m/>
    <s v="I250206"/>
    <s v="Timeline not applicable"/>
  </r>
  <r>
    <x v="34"/>
    <d v="2024-09-12T00:00:00"/>
    <s v="Daska"/>
    <s v="Daska"/>
    <s v="Unknown Society _ 5"/>
    <n v="288"/>
    <n v="115.2"/>
    <s v="0"/>
    <s v="0"/>
    <s v="NOT LIVE - RETAIN BUDGET"/>
    <n v="0"/>
    <n v="115.2"/>
    <n v="3704453.0307646398"/>
    <n v="3704453.0307646398"/>
    <n v="0"/>
    <n v="-1"/>
    <m/>
    <n v="0.4"/>
    <n v="652.56775483080003"/>
    <n v="3582.6639718776005"/>
    <s v="Hybrid"/>
    <n v="0"/>
    <s v="NOT LIVE"/>
    <m/>
    <n v="0"/>
    <n v="0"/>
    <d v="2026-03-01T00:00:00"/>
    <n v="61"/>
    <n v="62"/>
    <n v="24"/>
    <s v="Yet to Start"/>
    <n v="46143"/>
    <s v="May-2026"/>
    <s v="Need to Retain"/>
    <x v="1"/>
    <s v="NOT LIVE - RETAIN BUDGET"/>
    <n v="1"/>
    <m/>
    <m/>
    <m/>
    <m/>
    <s v="I250206"/>
    <d v="2026-05-01T00:00:00"/>
  </r>
  <r>
    <x v="34"/>
    <d v="2024-09-12T00:00:00"/>
    <s v="Daska"/>
    <s v="Daska"/>
    <s v="Sambrial_Road"/>
    <n v="256"/>
    <n v="102.4"/>
    <s v="0"/>
    <s v="0"/>
    <s v="NOT LIVE - RETAIN BUDGET"/>
    <n v="0"/>
    <n v="102.4"/>
    <n v="3634440.4920000001"/>
    <n v="3634440.4920000001"/>
    <n v="0"/>
    <n v="-1"/>
    <m/>
    <n v="0.4"/>
    <n v="1069.5"/>
    <n v="1302.0999999999999"/>
    <s v="Arial"/>
    <n v="0"/>
    <s v="NOT LIVE"/>
    <m/>
    <n v="0"/>
    <n v="0"/>
    <d v="2026-03-01T00:00:00"/>
    <s v="None"/>
    <s v="Duration Doesn't Exsists"/>
    <s v="No ETA"/>
    <s v="Yet to Start"/>
    <s v="Not Given By BUH"/>
    <s v="Feedback Awaited"/>
    <s v="Need to Retain"/>
    <x v="1"/>
    <s v="NOT LIVE - RETAIN BUDGET"/>
    <n v="1"/>
    <m/>
    <m/>
    <m/>
    <m/>
    <s v="I250206"/>
    <s v="Feedback Awaited"/>
  </r>
  <r>
    <x v="34"/>
    <d v="2024-09-12T00:00:00"/>
    <s v="Daska"/>
    <s v="Daska"/>
    <s v="Punjab Small Ind. Estate"/>
    <n v="196"/>
    <n v="78.400000000000006"/>
    <s v="0"/>
    <s v="0"/>
    <s v="NOT LIVE - RETAIN BUDGET"/>
    <n v="0"/>
    <n v="78.400000000000006"/>
    <n v="3402608.5822408502"/>
    <n v="3402608.5822408497"/>
    <n v="0"/>
    <n v="-0.85"/>
    <m/>
    <n v="0.4"/>
    <n v="516.34999999999991"/>
    <n v="5522.8643602817447"/>
    <s v="Hybrid"/>
    <n v="0"/>
    <s v="NOT LIVE"/>
    <m/>
    <n v="0"/>
    <n v="0"/>
    <d v="2026-03-01T00:00:00"/>
    <n v="92"/>
    <n v="93"/>
    <n v="55"/>
    <s v="Yet to Start"/>
    <n v="46174"/>
    <s v="Jun-2026"/>
    <s v="Need to Retain"/>
    <x v="1"/>
    <s v="NOT LIVE - RETAIN BUDGET"/>
    <n v="1"/>
    <m/>
    <m/>
    <m/>
    <m/>
    <s v="I250206"/>
    <d v="2026-06-01T00:00:00"/>
  </r>
  <r>
    <x v="34"/>
    <d v="2024-09-12T00:00:00"/>
    <s v="Daska"/>
    <s v="Daska"/>
    <s v="Unkown Society 8"/>
    <n v="330"/>
    <n v="132"/>
    <s v="0"/>
    <s v="0"/>
    <s v="NOT LIVE - RETAIN BUDGET"/>
    <n v="0"/>
    <n v="132"/>
    <n v="3310606.625"/>
    <n v="3310606.625"/>
    <n v="0"/>
    <n v="-0.85"/>
    <s v="Apna Town"/>
    <n v="0.4"/>
    <n v="434.7"/>
    <n v="3130.5499999999997"/>
    <s v="Hybrid"/>
    <n v="0"/>
    <s v="NOT LIVE"/>
    <m/>
    <n v="0"/>
    <n v="0"/>
    <d v="2026-03-01T00:00:00"/>
    <n v="61"/>
    <n v="62"/>
    <n v="24"/>
    <s v="Yet to Start"/>
    <n v="46143"/>
    <s v="May-2026"/>
    <s v="Need to Retain"/>
    <x v="1"/>
    <s v="NOT LIVE - RETAIN BUDGET"/>
    <n v="1"/>
    <m/>
    <m/>
    <m/>
    <m/>
    <s v="I250206"/>
    <d v="2026-05-01T00:00:00"/>
  </r>
  <r>
    <x v="34"/>
    <d v="2024-09-12T00:00:00"/>
    <s v="Daska"/>
    <s v="Daska"/>
    <s v="Unkown Society 1"/>
    <n v="300"/>
    <n v="120"/>
    <s v="0"/>
    <s v="0"/>
    <s v="NOT LIVE - RETAIN BUDGET"/>
    <n v="0"/>
    <n v="120"/>
    <n v="3026231.25"/>
    <n v="3026231.25"/>
    <n v="0"/>
    <n v="-1"/>
    <m/>
    <n v="0.4"/>
    <n v="488.74999999999994"/>
    <n v="2704.25"/>
    <s v="Hybrid"/>
    <n v="0"/>
    <s v="NOT LIVE"/>
    <m/>
    <n v="0"/>
    <n v="0"/>
    <d v="2026-03-01T00:00:00"/>
    <n v="0"/>
    <n v="1"/>
    <n v="-37"/>
    <s v="Yet to Start"/>
    <n v="46082"/>
    <s v="Mar-2026"/>
    <s v="Need to Retain"/>
    <x v="1"/>
    <s v="NOT LIVE - RETAIN BUDGET"/>
    <n v="1"/>
    <n v="2"/>
    <m/>
    <m/>
    <m/>
    <s v="I250206"/>
    <d v="2026-03-01T00:00:00"/>
  </r>
  <r>
    <x v="48"/>
    <d v="2024-09-12T00:00:00"/>
    <s v="Jhelum"/>
    <s v="Jhelum Ph2"/>
    <s v="Shamas Pur"/>
    <n v="198"/>
    <n v="79.2"/>
    <s v="0"/>
    <s v="0"/>
    <s v="SWAPPED"/>
    <n v="0"/>
    <n v="79.2"/>
    <n v="2131177.9959999998"/>
    <n v="0"/>
    <n v="2131177.9959999998"/>
    <n v="-0.85000000000000009"/>
    <m/>
    <n v="0.4"/>
    <n v="409.4"/>
    <n v="1628.35"/>
    <s v="Hybrid"/>
    <m/>
    <s v="NOT LIVE"/>
    <m/>
    <n v="0"/>
    <n v="0"/>
    <d v="2026-03-01T00:00:00"/>
    <s v="None"/>
    <s v="Duration Doesn't Exsists"/>
    <s v="No ETA"/>
    <s v="Yet to Start"/>
    <m/>
    <s v="Timeline not applicable"/>
    <s v="Swapped by Gharmala, Gharmala Monan &amp; Chittan"/>
    <x v="9"/>
    <s v="SWAPPED"/>
    <m/>
    <m/>
    <s v="Gharmala, Gharmala Monan &amp; Chittan"/>
    <n v="5811629.0926797502"/>
    <n v="628"/>
    <s v="I250205"/>
    <s v="Timeline not applicable"/>
  </r>
  <r>
    <x v="42"/>
    <d v="2024-05-15T00:00:00"/>
    <s v="Karachi"/>
    <s v="Karachi Ph5"/>
    <s v="Khayaban-e-Patni CHS"/>
    <n v="212"/>
    <n v="84.800000000000011"/>
    <s v="0"/>
    <s v="0"/>
    <s v="SWAPPED"/>
    <n v="0"/>
    <n v="84.800000000000011"/>
    <n v="4887798.4990918497"/>
    <n v="0"/>
    <n v="4887798.4990918497"/>
    <n v="-1"/>
    <m/>
    <n v="0.4"/>
    <n v="1079.9494335999998"/>
    <n v="2731.3401832500003"/>
    <s v="Hybrid"/>
    <m/>
    <s v="NOT LIVE"/>
    <m/>
    <n v="0"/>
    <n v="0"/>
    <d v="2026-03-01T00:00:00"/>
    <s v="None"/>
    <s v="Duration Doesn't Exsists"/>
    <s v="No ETA"/>
    <s v="Yet to Start"/>
    <m/>
    <s v="Timeline not applicable"/>
    <s v="Swapped with Hansa"/>
    <x v="9"/>
    <s v="SWAPPED"/>
    <m/>
    <m/>
    <s v="Hansa"/>
    <n v="9247425.9798540007"/>
    <n v="0"/>
    <s v="I240705"/>
    <s v="Timeline not applicable"/>
  </r>
  <r>
    <x v="34"/>
    <d v="2024-09-12T00:00:00"/>
    <s v="Daska"/>
    <s v="Daska"/>
    <s v="Unknown Society 14-P1"/>
    <n v="124"/>
    <n v="49.6"/>
    <s v="0"/>
    <s v="0"/>
    <s v="NOT LIVE - RETAIN BUDGET"/>
    <n v="0"/>
    <n v="49.6"/>
    <n v="1925057.75"/>
    <n v="1925057.75"/>
    <n v="0"/>
    <n v="-0.85000000000000009"/>
    <s v="Shaid Town"/>
    <n v="0.4"/>
    <n v="309.34999999999997"/>
    <n v="1497.85"/>
    <s v="Hybrid"/>
    <n v="0"/>
    <s v="NOT LIVE"/>
    <m/>
    <n v="0"/>
    <n v="0"/>
    <d v="2026-03-01T00:00:00"/>
    <n v="0"/>
    <n v="1"/>
    <n v="-37"/>
    <s v="Yet to Start"/>
    <n v="46054"/>
    <s v="Mar-2026"/>
    <s v="Need to Retain"/>
    <x v="1"/>
    <s v="NOT LIVE - RETAIN BUDGET"/>
    <n v="1"/>
    <m/>
    <m/>
    <n v="6449875.3207899136"/>
    <m/>
    <s v="I250206"/>
    <d v="2026-03-01T00:00:00"/>
  </r>
  <r>
    <x v="34"/>
    <d v="2024-09-12T00:00:00"/>
    <s v="Daska"/>
    <s v="Daska"/>
    <s v="Unknown Society 21"/>
    <n v="128"/>
    <n v="51.2"/>
    <s v="0"/>
    <s v="0"/>
    <s v="REMOVE BUDGET (P)"/>
    <n v="0"/>
    <n v="51.2"/>
    <n v="1875315"/>
    <n v="0"/>
    <n v="1875315"/>
    <n v="-1"/>
    <m/>
    <n v="0.4"/>
    <n v="319.7"/>
    <n v="1310.8"/>
    <s v="Hybrid"/>
    <m/>
    <s v="NOT LIVE"/>
    <m/>
    <n v="0"/>
    <n v="0"/>
    <d v="2026-03-01T00:00:00"/>
    <s v="None"/>
    <s v="Duration Doesn't Exsists"/>
    <s v="No ETA"/>
    <s v="Yet to Start"/>
    <m/>
    <s v="Timeline not applicable"/>
    <s v="Need to Remove"/>
    <x v="5"/>
    <s v="REMOVE BUDGET (P)"/>
    <m/>
    <m/>
    <m/>
    <n v="0"/>
    <m/>
    <s v="I250206"/>
    <s v="Timeline not applicable"/>
  </r>
  <r>
    <x v="34"/>
    <d v="2024-09-12T00:00:00"/>
    <s v="Daska"/>
    <s v="Daska"/>
    <s v="Unkown Society 16"/>
    <n v="102"/>
    <n v="40.800000000000004"/>
    <s v="0"/>
    <s v="0"/>
    <s v="NOT LIVE - RETAIN BUDGET"/>
    <n v="0"/>
    <n v="40.800000000000004"/>
    <n v="1806180.75"/>
    <n v="1806180.75"/>
    <n v="0"/>
    <n v="-1"/>
    <s v="Al Rehmat City"/>
    <n v="0.4"/>
    <n v="341.54999999999995"/>
    <n v="1448.55"/>
    <s v="Hybrid"/>
    <n v="0"/>
    <s v="NOT LIVE"/>
    <m/>
    <n v="0"/>
    <n v="0"/>
    <d v="2026-03-01T00:00:00"/>
    <n v="92"/>
    <n v="93"/>
    <n v="55"/>
    <s v="Yet to Start"/>
    <n v="46174"/>
    <s v="Jun-2026"/>
    <s v="Need to Retain"/>
    <x v="1"/>
    <s v="NOT LIVE - RETAIN BUDGET"/>
    <n v="1"/>
    <n v="1"/>
    <m/>
    <m/>
    <m/>
    <s v="I250206"/>
    <d v="2026-06-01T00:00:00"/>
  </r>
  <r>
    <x v="42"/>
    <d v="2024-05-15T00:00:00"/>
    <s v="Karachi"/>
    <s v="Karachi Ph5"/>
    <s v="Kokan CHS"/>
    <n v="346"/>
    <n v="138.4"/>
    <s v="0"/>
    <s v="0"/>
    <s v="SWAPPED"/>
    <n v="0"/>
    <n v="138.4"/>
    <n v="11269033.0772538"/>
    <n v="0"/>
    <n v="11269033.077253848"/>
    <n v="-0.76500000000000001"/>
    <m/>
    <n v="0.4"/>
    <n v="2155.1645943499998"/>
    <n v="5318.6079254999986"/>
    <s v="Hybrid"/>
    <m/>
    <s v="NOT LIVE"/>
    <m/>
    <n v="0"/>
    <n v="0"/>
    <d v="2026-03-01T00:00:00"/>
    <s v="None"/>
    <s v="Duration Doesn't Exsists"/>
    <s v="No ETA"/>
    <s v="Yet to Start"/>
    <m/>
    <s v="Timeline not applicable"/>
    <s v="Swapped with Hansa"/>
    <x v="9"/>
    <s v="SWAPPED"/>
    <m/>
    <m/>
    <s v="Hansa"/>
    <n v="9247425.9798540007"/>
    <n v="0"/>
    <s v="I240705"/>
    <s v="Timeline not applicable"/>
  </r>
  <r>
    <x v="49"/>
    <d v="2024-09-14T00:00:00"/>
    <s v="Mardan"/>
    <s v="Mardan"/>
    <s v="Mohabatabad P1"/>
    <n v="340"/>
    <n v="136"/>
    <s v="0"/>
    <s v="0"/>
    <s v="SWAPPED"/>
    <n v="0"/>
    <n v="136"/>
    <n v="4566394"/>
    <n v="0"/>
    <n v="4566394"/>
    <n v="-0.63749999999999996"/>
    <m/>
    <n v="0.4"/>
    <n v="845.24999999999989"/>
    <n v="3726.4500000000003"/>
    <s v="Hybrid"/>
    <m/>
    <s v="NOT LIVE"/>
    <m/>
    <n v="0"/>
    <n v="0"/>
    <d v="2026-03-01T00:00:00"/>
    <s v="None"/>
    <s v="Duration Doesn't Exsists"/>
    <s v="No ETA"/>
    <s v="Yet to Start"/>
    <m/>
    <s v="Timeline not applicable"/>
    <s v="has been swapped with new muhabbatabad"/>
    <x v="9"/>
    <s v="SWAPPED"/>
    <s v="budget will be provided by ODN for new area"/>
    <m/>
    <s v="new muhabbatabad"/>
    <n v="0"/>
    <s v="?"/>
    <s v="I250213"/>
    <s v="Timeline not applicable"/>
  </r>
  <r>
    <x v="49"/>
    <d v="2024-09-14T00:00:00"/>
    <s v="Mardan"/>
    <s v="Mardan"/>
    <s v="Mohabatabad P2"/>
    <n v="456"/>
    <n v="182.4"/>
    <s v="0"/>
    <s v="0"/>
    <s v="SWAPPED"/>
    <n v="0"/>
    <n v="182.4"/>
    <n v="5853007.9000000004"/>
    <n v="0"/>
    <n v="5853007.9000000004"/>
    <n v="-1"/>
    <m/>
    <n v="0.4"/>
    <n v="1220.1499999999999"/>
    <n v="4251.57"/>
    <s v="Hybrid"/>
    <m/>
    <s v="NOT LIVE"/>
    <m/>
    <n v="0"/>
    <n v="0"/>
    <d v="2026-03-01T00:00:00"/>
    <s v="None"/>
    <s v="Duration Doesn't Exsists"/>
    <s v="No ETA"/>
    <s v="Yet to Start"/>
    <m/>
    <s v="Timeline not applicable"/>
    <s v="has been swapped with new muhabbatabad"/>
    <x v="9"/>
    <s v="SWAPPED"/>
    <s v="budget will be provided by ODN for new area"/>
    <m/>
    <s v="new muhabbatabad"/>
    <n v="0"/>
    <s v="?"/>
    <s v="I250213"/>
    <s v="Timeline not applicable"/>
  </r>
  <r>
    <x v="33"/>
    <d v="2024-09-12T00:00:00"/>
    <s v="Abbottabad"/>
    <s v="Abbottabad"/>
    <s v="Malikpura"/>
    <n v="714"/>
    <n v="285.60000000000002"/>
    <n v="285.60000000000002"/>
    <n v="714"/>
    <s v="LIVE - 100% Completed"/>
    <n v="1"/>
    <n v="285.60000000000002"/>
    <n v="9380343.8632069994"/>
    <n v="1407051.5794810499"/>
    <n v="7973292.2837259509"/>
    <n v="-0.76500000000000001"/>
    <m/>
    <n v="0.4"/>
    <n v="2059.4"/>
    <n v="10671.791880050001"/>
    <s v="Hybrid"/>
    <n v="0.15"/>
    <s v="LIVE"/>
    <s v="Hybrid"/>
    <n v="1"/>
    <n v="1"/>
    <d v="2026-03-01T00:00:00"/>
    <s v="None"/>
    <s v="Duration Doesn't Exsists"/>
    <s v="No ETA"/>
    <s v="Completed"/>
    <m/>
    <s v="Timeline not applicable"/>
    <m/>
    <x v="2"/>
    <s v="LIVE - 100% Completed"/>
    <m/>
    <m/>
    <m/>
    <m/>
    <m/>
    <s v="I250207"/>
    <s v="Timeline not applicable"/>
  </r>
  <r>
    <x v="33"/>
    <d v="2024-09-12T00:00:00"/>
    <s v="Abbottabad"/>
    <s v="Abbottabad"/>
    <s v="Gulfam Town_Mera Muzzafar"/>
    <n v="450"/>
    <n v="180"/>
    <n v="180"/>
    <n v="450"/>
    <s v="LIVE - 100% Completed"/>
    <n v="1"/>
    <n v="180"/>
    <n v="4099485.6015770002"/>
    <n v="614922.84023654996"/>
    <n v="3484562.7613404505"/>
    <n v="-1"/>
    <m/>
    <n v="0.4"/>
    <n v="0"/>
    <n v="11096.825725550001"/>
    <s v="Arial"/>
    <n v="0.15"/>
    <s v="LIVE"/>
    <s v="Arial"/>
    <n v="1"/>
    <n v="1"/>
    <d v="2026-03-01T00:00:00"/>
    <s v="None"/>
    <s v="Duration Doesn't Exsists"/>
    <s v="No ETA"/>
    <s v="Completed"/>
    <m/>
    <s v="Timeline not applicable"/>
    <m/>
    <x v="2"/>
    <s v="LIVE - 100% Completed"/>
    <m/>
    <m/>
    <m/>
    <m/>
    <m/>
    <s v="I250207"/>
    <s v="Timeline not applicable"/>
  </r>
  <r>
    <x v="33"/>
    <d v="2024-09-12T00:00:00"/>
    <s v="Feeders/Transportations"/>
    <s v="Abbottabad"/>
    <s v="Feeder"/>
    <n v="0"/>
    <n v="0"/>
    <s v="0"/>
    <s v="0"/>
    <s v="FEEDER ETC WORK - RETAIN BUDGET"/>
    <n v="0"/>
    <n v="0"/>
    <n v="3740300"/>
    <n v="1870150"/>
    <n v="1870150"/>
    <n v="-1"/>
    <m/>
    <m/>
    <n v="1200"/>
    <n v="0"/>
    <m/>
    <n v="0.5"/>
    <m/>
    <m/>
    <n v="0"/>
    <n v="0"/>
    <d v="2026-03-01T00:00:00"/>
    <s v="None"/>
    <s v="Duration Doesn't Exsists"/>
    <s v="No ETA"/>
    <s v="Yet to Start"/>
    <m/>
    <s v="Timeline not applicable"/>
    <m/>
    <x v="0"/>
    <s v="FEEDER ETC WORK - RETAIN BUDGET"/>
    <m/>
    <m/>
    <m/>
    <m/>
    <m/>
    <s v="I250207"/>
    <s v="Timeline not applicable"/>
  </r>
  <r>
    <x v="33"/>
    <d v="2024-09-12T00:00:00"/>
    <s v="Feeders/Transportations"/>
    <s v="Abbottabad"/>
    <s v="Transportation"/>
    <n v="0"/>
    <n v="0"/>
    <s v="0"/>
    <s v="0"/>
    <s v="FEEDER ETC WORK - RETAIN BUDGET"/>
    <n v="0"/>
    <n v="0"/>
    <n v="990000"/>
    <n v="495000"/>
    <n v="495000"/>
    <n v="-0.5"/>
    <m/>
    <m/>
    <m/>
    <n v="0"/>
    <m/>
    <n v="0.5"/>
    <m/>
    <m/>
    <n v="0"/>
    <n v="0"/>
    <d v="2026-03-01T00:00:00"/>
    <s v="None"/>
    <s v="Duration Doesn't Exsists"/>
    <s v="No ETA"/>
    <s v="Yet to Start"/>
    <m/>
    <s v="Timeline not applicable"/>
    <m/>
    <x v="0"/>
    <s v="FEEDER ETC WORK - RETAIN BUDGET"/>
    <m/>
    <m/>
    <m/>
    <m/>
    <m/>
    <s v="I250207"/>
    <s v="Timeline not applicable"/>
  </r>
  <r>
    <x v="50"/>
    <d v="2024-09-14T00:00:00"/>
    <s v="Wahh"/>
    <s v="Wah Cantt"/>
    <s v="Gulshan e Anwar T.Buried"/>
    <n v="730"/>
    <n v="292"/>
    <n v="292"/>
    <n v="730"/>
    <s v="LIVE - 100% Completed"/>
    <n v="1"/>
    <n v="292"/>
    <n v="19016409.854543298"/>
    <n v="2852461.4781814949"/>
    <n v="16163948.376361763"/>
    <n v="-1"/>
    <m/>
    <n v="0.4"/>
    <n v="9446.7365424000018"/>
    <n v="6730.9250112500004"/>
    <s v="Buried"/>
    <n v="0.15"/>
    <s v="LIVE"/>
    <m/>
    <n v="1"/>
    <n v="1"/>
    <d v="2026-03-01T00:00:00"/>
    <s v="None"/>
    <s v="Duration Doesn't Exsists"/>
    <s v="No ETA"/>
    <s v="Completed"/>
    <m/>
    <s v="Timeline not applicable"/>
    <m/>
    <x v="2"/>
    <s v="LIVE - 100% Completed"/>
    <m/>
    <m/>
    <m/>
    <m/>
    <m/>
    <s v="I250208"/>
    <s v="Timeline not applicable"/>
  </r>
  <r>
    <x v="50"/>
    <d v="2024-09-14T00:00:00"/>
    <s v="Wahh"/>
    <s v="Wah Cantt"/>
    <s v="Gulistan Colony"/>
    <n v="1750"/>
    <n v="700"/>
    <s v="0"/>
    <s v="0"/>
    <s v="REMOVE BUDGET (P)"/>
    <n v="0"/>
    <n v="700"/>
    <n v="15880849.536"/>
    <n v="0"/>
    <n v="15880849.535999998"/>
    <n v="-1"/>
    <m/>
    <n v="0.4"/>
    <n v="2536.8999999999996"/>
    <n v="13315.190499999997"/>
    <s v="Hybrid"/>
    <m/>
    <s v="NOT LIVE"/>
    <m/>
    <n v="0"/>
    <n v="0"/>
    <d v="2026-03-01T00:00:00"/>
    <s v="None"/>
    <s v="Duration Doesn't Exsists"/>
    <s v="No ETA"/>
    <s v="Yet to Start"/>
    <m/>
    <s v="Timeline not applicable"/>
    <s v="Need to remove from Budget"/>
    <x v="5"/>
    <s v="REMOVE BUDGET (P)"/>
    <m/>
    <m/>
    <m/>
    <n v="0"/>
    <m/>
    <s v="I250208"/>
    <s v="Timeline not applicable"/>
  </r>
  <r>
    <x v="50"/>
    <d v="2024-09-14T00:00:00"/>
    <s v="Feeders/Transportations"/>
    <s v="Wah Cantt"/>
    <s v="Feeder"/>
    <n v="0"/>
    <n v="0"/>
    <s v="0"/>
    <s v="0"/>
    <s v="FEEDER ETC WORK - RETAIN BUDGET"/>
    <n v="0"/>
    <n v="0"/>
    <n v="10936748"/>
    <n v="5468374"/>
    <n v="5468374"/>
    <n v="-1"/>
    <m/>
    <m/>
    <n v="3458"/>
    <n v="0"/>
    <m/>
    <n v="0.5"/>
    <m/>
    <m/>
    <n v="0"/>
    <n v="0"/>
    <d v="2026-03-01T00:00:00"/>
    <s v="None"/>
    <s v="Duration Doesn't Exsists"/>
    <s v="No ETA"/>
    <s v="Yet to Start"/>
    <m/>
    <s v="Timeline not applicable"/>
    <m/>
    <x v="0"/>
    <s v="FEEDER ETC WORK - RETAIN BUDGET"/>
    <m/>
    <m/>
    <m/>
    <m/>
    <m/>
    <s v="I250208"/>
    <s v="Timeline not applicable"/>
  </r>
  <r>
    <x v="50"/>
    <d v="2024-09-14T00:00:00"/>
    <s v="Wahh"/>
    <s v="Wah Cantt"/>
    <s v="Tameer e Hayat Colony"/>
    <n v="716"/>
    <n v="286.40000000000003"/>
    <s v="0"/>
    <s v="0"/>
    <s v="REMOVE BUDGET (P)"/>
    <n v="0"/>
    <n v="286.40000000000003"/>
    <n v="5951202.7240000004"/>
    <n v="0"/>
    <n v="5951202.7239999995"/>
    <n v="-0.85"/>
    <m/>
    <n v="0.4"/>
    <n v="1017.75"/>
    <n v="5530.4740000000011"/>
    <s v="Hybrid"/>
    <m/>
    <s v="NOT LIVE"/>
    <m/>
    <n v="0"/>
    <n v="0"/>
    <d v="2026-03-01T00:00:00"/>
    <s v="None"/>
    <s v="Duration Doesn't Exsists"/>
    <s v="No ETA"/>
    <s v="Yet to Start"/>
    <m/>
    <s v="Timeline not applicable"/>
    <s v="Need to remove from Budget"/>
    <x v="5"/>
    <s v="REMOVE BUDGET (P)"/>
    <m/>
    <m/>
    <m/>
    <n v="0"/>
    <m/>
    <s v="I250208"/>
    <s v="Timeline not applicable"/>
  </r>
  <r>
    <x v="50"/>
    <d v="2024-09-14T00:00:00"/>
    <s v="Feeders/Transportations"/>
    <s v="Wah Cantt"/>
    <s v="Transportation"/>
    <n v="0"/>
    <n v="0"/>
    <s v="0"/>
    <s v="0"/>
    <s v="FEEDER ETC WORK - RETAIN BUDGET"/>
    <n v="0"/>
    <n v="0"/>
    <n v="1080000"/>
    <n v="540000"/>
    <n v="540000"/>
    <n v="-1"/>
    <m/>
    <m/>
    <n v="0"/>
    <n v="0"/>
    <m/>
    <n v="0.5"/>
    <m/>
    <m/>
    <n v="0"/>
    <n v="0"/>
    <d v="2026-03-01T00:00:00"/>
    <s v="None"/>
    <s v="Duration Doesn't Exsists"/>
    <s v="No ETA"/>
    <s v="Yet to Start"/>
    <m/>
    <s v="Timeline not applicable"/>
    <m/>
    <x v="0"/>
    <s v="FEEDER ETC WORK - RETAIN BUDGET"/>
    <m/>
    <m/>
    <m/>
    <m/>
    <m/>
    <s v="I250208"/>
    <s v="Timeline not applicable"/>
  </r>
  <r>
    <x v="51"/>
    <d v="2024-09-14T00:00:00"/>
    <s v="Feeders/Transportations"/>
    <s v="Rawalpindi"/>
    <s v="Feeder"/>
    <n v="0"/>
    <n v="0"/>
    <s v="0"/>
    <s v="0"/>
    <s v="FEEDER ETC WORK - RETAIN BUDGET"/>
    <n v="0"/>
    <n v="0"/>
    <n v="44351050"/>
    <n v="22175525"/>
    <n v="22175525"/>
    <n v="-1"/>
    <m/>
    <m/>
    <n v="15360"/>
    <n v="0"/>
    <m/>
    <n v="0.5"/>
    <m/>
    <m/>
    <n v="0"/>
    <n v="0"/>
    <d v="2026-03-01T00:00:00"/>
    <s v="None"/>
    <s v="Duration Doesn't Exsists"/>
    <s v="No ETA"/>
    <s v="Yet to Start"/>
    <m/>
    <s v="Timeline not applicable"/>
    <m/>
    <x v="0"/>
    <s v="FEEDER ETC WORK - RETAIN BUDGET"/>
    <m/>
    <m/>
    <m/>
    <m/>
    <m/>
    <s v="I250209"/>
    <s v="Timeline not applicable"/>
  </r>
  <r>
    <x v="52"/>
    <d v="2022-12-29T00:00:00"/>
    <s v="Multan"/>
    <s v="Multan Misc. Areas"/>
    <s v="Defence Housing Society"/>
    <n v="518"/>
    <n v="259"/>
    <s v="0"/>
    <s v="0"/>
    <s v="SWAPPED"/>
    <n v="0"/>
    <n v="259"/>
    <n v="12724227.825299099"/>
    <n v="0"/>
    <n v="12724227.825299103"/>
    <n v="-1"/>
    <m/>
    <n v="0.5"/>
    <n v="6884.6077050000013"/>
    <n v="6437.5466100000012"/>
    <s v="Buried"/>
    <m/>
    <s v="NOT LIVE"/>
    <m/>
    <n v="0"/>
    <n v="0"/>
    <d v="2026-03-01T00:00:00"/>
    <s v="None"/>
    <s v="Duration Doesn't Exsists"/>
    <s v="No ETA"/>
    <s v="Yet to Start"/>
    <m/>
    <s v="Timeline not applicable"/>
    <s v="Pace City and White House Scoiety Swapped"/>
    <x v="9"/>
    <s v="SWAPPED"/>
    <m/>
    <m/>
    <s v="Pace City and White House Scoiety"/>
    <n v="11729454.640000001"/>
    <n v="844"/>
    <s v="INT-23-00439"/>
    <s v="Timeline not applicable"/>
  </r>
  <r>
    <x v="36"/>
    <d v="2024-05-16T00:00:00"/>
    <s v="Rawalpindi"/>
    <s v="Askari RWP (4-7-10)"/>
    <s v="Askari-7 P1"/>
    <n v="472"/>
    <n v="188.8"/>
    <s v="0"/>
    <s v="0"/>
    <s v="SWAPPED"/>
    <n v="0"/>
    <n v="188.8"/>
    <n v="6238771.2690000003"/>
    <n v="0"/>
    <n v="6238771.2690000003"/>
    <n v="-1"/>
    <m/>
    <n v="0.4"/>
    <n v="1938.3435000000002"/>
    <n v="1150.5340000000001"/>
    <s v="Buried"/>
    <m/>
    <s v="NOT LIVE"/>
    <m/>
    <n v="0"/>
    <n v="0"/>
    <d v="2026-03-01T00:00:00"/>
    <s v="None"/>
    <s v="Duration Doesn't Exsists"/>
    <s v="No ETA"/>
    <s v="Yet to Start"/>
    <m/>
    <s v="Timeline not applicable"/>
    <s v="Swapped with Askari-12"/>
    <x v="9"/>
    <s v="SWAPPED"/>
    <m/>
    <m/>
    <s v="Askari 12"/>
    <n v="6355978.3000000007"/>
    <n v="160"/>
    <s v="I240684"/>
    <s v="Timeline not applicable"/>
  </r>
  <r>
    <x v="51"/>
    <d v="2024-09-14T00:00:00"/>
    <s v="Rawalpindi"/>
    <s v="Rawalpindi"/>
    <s v="Samarzar Housing Society"/>
    <n v="1824"/>
    <n v="729.6"/>
    <s v="0"/>
    <s v="0"/>
    <s v="NOT LIVE - RETAIN BUDGET"/>
    <n v="0"/>
    <n v="729.6"/>
    <n v="14597310.504000001"/>
    <n v="14597310.504000001"/>
    <n v="0"/>
    <n v="-1"/>
    <m/>
    <n v="0.4"/>
    <n v="2572.5499999999997"/>
    <n v="15725.075999999994"/>
    <s v="Hybrid"/>
    <n v="0"/>
    <s v="NOT LIVE"/>
    <m/>
    <n v="0"/>
    <n v="0"/>
    <d v="2026-03-01T00:00:00"/>
    <s v="None"/>
    <s v="Duration Doesn't Exsists"/>
    <s v="No ETA"/>
    <s v="Yet to Start"/>
    <s v="Not Given By BUH"/>
    <s v="Feedback Awaited"/>
    <s v="Need to retian"/>
    <x v="1"/>
    <s v="NOT LIVE - RETAIN BUDGET"/>
    <n v="2"/>
    <m/>
    <m/>
    <m/>
    <m/>
    <s v="I250209"/>
    <s v="Feedback Awaited"/>
  </r>
  <r>
    <x v="36"/>
    <d v="2024-05-16T00:00:00"/>
    <s v="Rawalpindi"/>
    <s v="Askari RWP (4-7-10)"/>
    <s v="Askari-7 P2"/>
    <n v="964"/>
    <n v="385.6"/>
    <s v="0"/>
    <s v="0"/>
    <s v="SWAPPED"/>
    <n v="0"/>
    <n v="385.6"/>
    <n v="14207822.697000001"/>
    <n v="0"/>
    <n v="14207822.697000001"/>
    <n v="-0.5"/>
    <m/>
    <n v="0.4"/>
    <n v="4421.6684999999998"/>
    <n v="3298.8339999999998"/>
    <s v="Buried"/>
    <m/>
    <s v="NOT LIVE"/>
    <m/>
    <n v="0"/>
    <n v="0"/>
    <d v="2026-03-01T00:00:00"/>
    <s v="None"/>
    <s v="Duration Doesn't Exsists"/>
    <s v="No ETA"/>
    <s v="Yet to Start"/>
    <m/>
    <s v="Timeline not applicable"/>
    <s v="Swapped with Askari-12"/>
    <x v="9"/>
    <s v="SWAPPED"/>
    <m/>
    <m/>
    <s v="Askari 12"/>
    <n v="6355978.3000000007"/>
    <n v="160"/>
    <s v="I240684"/>
    <s v="Timeline not applicable"/>
  </r>
  <r>
    <x v="51"/>
    <d v="2024-09-14T00:00:00"/>
    <s v="Rawalpindi"/>
    <s v="Rawalpindi"/>
    <s v="Gulshanabad P01"/>
    <n v="1758"/>
    <n v="703.2"/>
    <s v="0"/>
    <s v="0"/>
    <s v="SWAPPED"/>
    <n v="0"/>
    <n v="703.2"/>
    <n v="17094645.258000001"/>
    <n v="0"/>
    <n v="17094645.258000001"/>
    <n v="-1"/>
    <m/>
    <n v="0.4"/>
    <n v="2826.7"/>
    <n v="19588.600999999999"/>
    <s v="Hybrid"/>
    <m/>
    <s v="NOT LIVE"/>
    <m/>
    <n v="0"/>
    <n v="0"/>
    <d v="2026-03-01T00:00:00"/>
    <s v="None"/>
    <s v="Duration Doesn't Exsists"/>
    <s v="No ETA"/>
    <s v="Yet to Start"/>
    <m/>
    <s v="Timeline not applicable"/>
    <s v="Swapped with G-16 developed part only"/>
    <x v="9"/>
    <s v="SWAPPED"/>
    <m/>
    <m/>
    <s v="G-16 developed part only"/>
    <n v="54483572"/>
    <n v="1606"/>
    <s v="I250209"/>
    <s v="Timeline not applicable"/>
  </r>
  <r>
    <x v="51"/>
    <d v="2024-09-14T00:00:00"/>
    <s v="Rawalpindi"/>
    <s v="Rawalpindi"/>
    <s v="Metro Homes"/>
    <n v="528"/>
    <n v="211.20000000000002"/>
    <s v="0"/>
    <s v="0"/>
    <s v="NOT LIVE - RETAIN BUDGET"/>
    <n v="0"/>
    <n v="211.20000000000002"/>
    <n v="6570635.5599999996"/>
    <n v="6570635.5599999996"/>
    <n v="0"/>
    <n v="-0.85"/>
    <m/>
    <n v="0.4"/>
    <n v="1237.3999999999999"/>
    <n v="5636.1789999999983"/>
    <s v="Hybrid"/>
    <n v="0"/>
    <s v="NOT LIVE"/>
    <m/>
    <n v="0"/>
    <n v="0"/>
    <d v="2026-03-01T00:00:00"/>
    <s v="None"/>
    <s v="Duration Doesn't Exsists"/>
    <s v="No ETA"/>
    <s v="Yet to Start"/>
    <s v="Not Given By BUH"/>
    <s v="Feedback Awaited"/>
    <s v="Need to retian"/>
    <x v="1"/>
    <s v="NOT LIVE - RETAIN BUDGET"/>
    <n v="2"/>
    <m/>
    <m/>
    <m/>
    <m/>
    <s v="I250209"/>
    <s v="Feedback Awaited"/>
  </r>
  <r>
    <x v="51"/>
    <d v="2024-09-14T00:00:00"/>
    <s v="Rawalpindi"/>
    <s v="Rawalpindi"/>
    <s v="Jhelum Road Buildings"/>
    <n v="1082"/>
    <n v="432.8"/>
    <n v="432.8"/>
    <n v="1082"/>
    <s v="LIVE - 100% Completed"/>
    <n v="1"/>
    <n v="432.8"/>
    <n v="5650821.2620000001"/>
    <n v="847623.18929999997"/>
    <n v="4803198.0727000004"/>
    <n v="-0.85"/>
    <m/>
    <n v="0.4"/>
    <n v="1150"/>
    <n v="1767.3904999999997"/>
    <s v="Hybrid"/>
    <n v="0.15"/>
    <s v="LIVE"/>
    <s v="Hybrid"/>
    <n v="1"/>
    <n v="1"/>
    <d v="2026-03-01T00:00:00"/>
    <s v="None"/>
    <s v="Duration Doesn't Exsists"/>
    <s v="No ETA"/>
    <s v="Completed"/>
    <m/>
    <s v="Timeline not applicable"/>
    <m/>
    <x v="2"/>
    <s v="LIVE - 100% Completed"/>
    <m/>
    <m/>
    <m/>
    <m/>
    <m/>
    <s v="I250209"/>
    <s v="Timeline not applicable"/>
  </r>
  <r>
    <x v="51"/>
    <d v="2024-09-14T00:00:00"/>
    <s v="Feeders/Transportations"/>
    <s v="Rawalpindi"/>
    <s v="Transportation"/>
    <n v="0"/>
    <n v="0"/>
    <s v="0"/>
    <s v="0"/>
    <s v="FEEDER ETC WORK - RETAIN BUDGET"/>
    <n v="0"/>
    <n v="0"/>
    <n v="2610000"/>
    <n v="1305000"/>
    <n v="1305000"/>
    <n v="-1"/>
    <m/>
    <m/>
    <n v="0"/>
    <n v="0"/>
    <m/>
    <n v="0.5"/>
    <m/>
    <m/>
    <n v="0"/>
    <n v="0"/>
    <d v="2026-03-01T00:00:00"/>
    <s v="None"/>
    <s v="Duration Doesn't Exsists"/>
    <s v="No ETA"/>
    <s v="Yet to Start"/>
    <m/>
    <s v="Timeline not applicable"/>
    <m/>
    <x v="0"/>
    <s v="FEEDER ETC WORK - RETAIN BUDGET"/>
    <m/>
    <m/>
    <m/>
    <m/>
    <m/>
    <s v="I250209"/>
    <s v="Timeline not applicable"/>
  </r>
  <r>
    <x v="51"/>
    <d v="2024-09-14T00:00:00"/>
    <s v="Feeders/Transportations"/>
    <s v="Rawalpindi"/>
    <s v="Main CO ODF Rack"/>
    <n v="0"/>
    <n v="0"/>
    <s v="0"/>
    <s v="0"/>
    <s v="FEEDER ETC WORK - RETAIN BUDGET"/>
    <n v="0"/>
    <n v="0"/>
    <n v="650000"/>
    <n v="325000"/>
    <n v="325000"/>
    <n v="-1"/>
    <m/>
    <m/>
    <n v="0"/>
    <n v="0"/>
    <m/>
    <n v="0.5"/>
    <m/>
    <m/>
    <n v="0"/>
    <n v="0"/>
    <d v="2026-03-01T00:00:00"/>
    <s v="None"/>
    <s v="Duration Doesn't Exsists"/>
    <s v="No ETA"/>
    <s v="Yet to Start"/>
    <m/>
    <s v="Timeline not applicable"/>
    <m/>
    <x v="0"/>
    <s v="FEEDER ETC WORK - RETAIN BUDGET"/>
    <m/>
    <m/>
    <m/>
    <m/>
    <m/>
    <s v="I250209"/>
    <s v="Timeline not applicable"/>
  </r>
  <r>
    <x v="53"/>
    <d v="2024-09-14T00:00:00"/>
    <s v="Feeders/Transportations"/>
    <s v="Sargodha"/>
    <s v="Feeder"/>
    <n v="0"/>
    <n v="0"/>
    <s v="0"/>
    <s v="0"/>
    <s v="FEEDER ETC WORK - RETAIN BUDGET"/>
    <n v="0"/>
    <n v="0"/>
    <n v="39500434"/>
    <n v="19750217"/>
    <n v="19750217"/>
    <n v="-0.85"/>
    <m/>
    <m/>
    <n v="9114"/>
    <n v="0"/>
    <m/>
    <n v="0.5"/>
    <m/>
    <m/>
    <n v="0"/>
    <n v="0"/>
    <d v="2026-03-01T00:00:00"/>
    <s v="None"/>
    <s v="Duration Doesn't Exsists"/>
    <s v="No ETA"/>
    <s v="Yet to Start"/>
    <m/>
    <s v="Timeline not applicable"/>
    <m/>
    <x v="0"/>
    <s v="FEEDER ETC WORK - RETAIN BUDGET"/>
    <m/>
    <m/>
    <m/>
    <m/>
    <m/>
    <s v="I250210"/>
    <s v="Timeline not applicable"/>
  </r>
  <r>
    <x v="53"/>
    <d v="2024-09-14T00:00:00"/>
    <s v="Sargodha"/>
    <s v="Sargodha"/>
    <s v="New Raza Garden"/>
    <n v="1128"/>
    <n v="451.20000000000005"/>
    <s v="0"/>
    <s v="0"/>
    <s v="NOT LIVE - RETAIN BUDGET"/>
    <n v="0.7"/>
    <n v="451.20000000000005"/>
    <n v="26117780.8484919"/>
    <n v="10577701.24363922"/>
    <n v="15540079.60485268"/>
    <n v="-0.85"/>
    <m/>
    <n v="0.4"/>
    <n v="12333.8320353"/>
    <n v="8614.3923337499982"/>
    <s v="Hybrid"/>
    <n v="0.7"/>
    <s v="NOT LIVE"/>
    <m/>
    <n v="0.7"/>
    <n v="0.7"/>
    <d v="2026-03-01T00:00:00"/>
    <n v="61"/>
    <n v="62"/>
    <n v="24"/>
    <s v="In Progress"/>
    <s v="2 Months"/>
    <s v="May-2026"/>
    <s v="Only Cable Pulling Pending"/>
    <x v="4"/>
    <s v="NOT LIVE - RETAIN BUDGET"/>
    <n v="1"/>
    <m/>
    <m/>
    <m/>
    <m/>
    <s v="I250210"/>
    <d v="2026-05-01T00:00:00"/>
  </r>
  <r>
    <x v="53"/>
    <d v="2024-09-14T00:00:00"/>
    <s v="Sargodha"/>
    <s v="Sargodha"/>
    <s v="Sabar Wall Colony"/>
    <n v="1662"/>
    <n v="664.80000000000007"/>
    <s v="0"/>
    <s v="0"/>
    <s v="NOT LIVE - RETAIN BUDGET"/>
    <n v="0.7"/>
    <n v="664.80000000000007"/>
    <n v="15887336.15"/>
    <n v="6434371.1407500003"/>
    <n v="9452965.0092500001"/>
    <n v="-1"/>
    <m/>
    <n v="0.4"/>
    <n v="2400.0499999999997"/>
    <n v="13385"/>
    <s v="Hybrid"/>
    <n v="0.7"/>
    <s v="NOT LIVE"/>
    <m/>
    <n v="0.7"/>
    <n v="0.7"/>
    <d v="2026-03-01T00:00:00"/>
    <n v="31"/>
    <n v="32"/>
    <n v="-6"/>
    <s v="In Progress"/>
    <s v="1 Month"/>
    <s v="Apr-2026"/>
    <s v="Only Cable Pulling Pending"/>
    <x v="4"/>
    <s v="NOT LIVE - RETAIN BUDGET"/>
    <n v="1"/>
    <m/>
    <m/>
    <m/>
    <m/>
    <s v="I250210"/>
    <d v="2026-04-01T00:00:00"/>
  </r>
  <r>
    <x v="51"/>
    <d v="2024-09-14T00:00:00"/>
    <s v="Rawalpindi"/>
    <s v="Rawalpindi"/>
    <s v="Gulshanabad P02"/>
    <n v="1470"/>
    <n v="588"/>
    <s v="0"/>
    <s v="0"/>
    <s v="SWAPPED"/>
    <n v="0"/>
    <n v="588"/>
    <n v="16562638.707118001"/>
    <n v="0"/>
    <n v="16562638.707118001"/>
    <n v="-0.85"/>
    <m/>
    <n v="0.4"/>
    <n v="3055.5499999999997"/>
    <n v="20330.037193699998"/>
    <s v="Hybrid"/>
    <m/>
    <s v="NOT LIVE"/>
    <m/>
    <n v="0"/>
    <n v="0"/>
    <d v="2026-03-01T00:00:00"/>
    <s v="None"/>
    <s v="Duration Doesn't Exsists"/>
    <s v="No ETA"/>
    <s v="Yet to Start"/>
    <m/>
    <s v="Timeline not applicable"/>
    <s v="Swapped with G-16 developed part only"/>
    <x v="9"/>
    <s v="SWAPPED"/>
    <m/>
    <m/>
    <s v="G-16 developed part only"/>
    <n v="54483572"/>
    <n v="1606"/>
    <s v="I250209"/>
    <s v="Timeline not applicable"/>
  </r>
  <r>
    <x v="53"/>
    <d v="2024-09-14T00:00:00"/>
    <s v="Sargodha"/>
    <s v="Sargodha"/>
    <s v="Raza Gardan Phase 1 &amp; 2"/>
    <n v="1116"/>
    <n v="446.40000000000003"/>
    <s v="0"/>
    <s v="0"/>
    <s v="NOT LIVE - RETAIN BUDGET"/>
    <n v="0.7"/>
    <n v="446.40000000000003"/>
    <n v="13011483.608642099"/>
    <n v="5269650.8615000509"/>
    <n v="7741832.7471420784"/>
    <n v="-1"/>
    <m/>
    <n v="0.4"/>
    <n v="2303.1271926999998"/>
    <n v="7689.0743574999997"/>
    <s v="Hybrid"/>
    <n v="0.7"/>
    <s v="NOT LIVE"/>
    <m/>
    <n v="0.7"/>
    <n v="0.7"/>
    <d v="2026-03-01T00:00:00"/>
    <n v="31"/>
    <n v="32"/>
    <n v="-6"/>
    <s v="In Progress"/>
    <s v="1 Month"/>
    <s v="Apr-2026"/>
    <s v="Only Cable Pulling Pending"/>
    <x v="4"/>
    <s v="NOT LIVE - RETAIN BUDGET"/>
    <n v="1"/>
    <m/>
    <m/>
    <m/>
    <m/>
    <s v="I250210"/>
    <d v="2026-04-01T00:00:00"/>
  </r>
  <r>
    <x v="53"/>
    <d v="2024-09-14T00:00:00"/>
    <s v="Sargodha"/>
    <s v="Sargodha"/>
    <s v="Aziz,Imran,Nawab,Gondl,Fjr,Srwr"/>
    <n v="1432"/>
    <n v="572.80000000000007"/>
    <n v="572.80000000000007"/>
    <n v="1432"/>
    <s v="LIVE - 100% Completed"/>
    <n v="1"/>
    <n v="572.80000000000007"/>
    <n v="9902784.1803169195"/>
    <n v="1485417.6270475378"/>
    <n v="8417366.5532693807"/>
    <n v="-1"/>
    <m/>
    <n v="0.4"/>
    <n v="1778.9489146000003"/>
    <n v="8959.2065737499997"/>
    <s v="Hybrid"/>
    <n v="0.15"/>
    <s v="LIVE"/>
    <s v="Hybrid"/>
    <n v="1"/>
    <n v="1"/>
    <d v="2026-03-01T00:00:00"/>
    <s v="None"/>
    <s v="Duration Doesn't Exsists"/>
    <s v="No ETA"/>
    <s v="Completed"/>
    <m/>
    <s v="Timeline not applicable"/>
    <m/>
    <x v="2"/>
    <s v="LIVE - 100% Completed"/>
    <m/>
    <m/>
    <m/>
    <m/>
    <m/>
    <s v="I250210"/>
    <s v="Timeline not applicable"/>
  </r>
  <r>
    <x v="53"/>
    <d v="2024-09-14T00:00:00"/>
    <s v="Sargodha"/>
    <s v="Sargodha"/>
    <s v="Al Freed Garden Phase 2"/>
    <n v="670"/>
    <n v="268"/>
    <s v="0"/>
    <s v="0"/>
    <s v="NOT LIVE - RETAIN BUDGET"/>
    <n v="0.7"/>
    <n v="268"/>
    <n v="8501572.75"/>
    <n v="3443136.9637500001"/>
    <n v="5058435.7862499999"/>
    <n v="-0.76500000000000001"/>
    <m/>
    <n v="0.4"/>
    <n v="1472"/>
    <n v="8346.25"/>
    <s v="Hybrid"/>
    <n v="0.7"/>
    <s v="NOT LIVE"/>
    <m/>
    <n v="0.7"/>
    <n v="0.7"/>
    <d v="2026-03-01T00:00:00"/>
    <n v="61"/>
    <n v="62"/>
    <n v="24"/>
    <s v="In Progress"/>
    <s v="2 Months"/>
    <s v="May-2026"/>
    <s v="This Colony linked with the DPLC backup connectivity; once completed, the area will go live."/>
    <x v="9"/>
    <s v="NOT LIVE - RETAIN BUDGET"/>
    <n v="1"/>
    <m/>
    <m/>
    <m/>
    <m/>
    <s v="I250210"/>
    <d v="2026-05-01T00:00:00"/>
  </r>
  <r>
    <x v="53"/>
    <d v="2024-09-14T00:00:00"/>
    <s v="Sargodha"/>
    <s v="Sargodha"/>
    <s v="Z Block NST &amp; Services Colony"/>
    <n v="970"/>
    <n v="388"/>
    <n v="388"/>
    <n v="970"/>
    <s v="LIVE - 100% Completed"/>
    <n v="1"/>
    <n v="388"/>
    <n v="8437067.8959999997"/>
    <n v="1265560.1843999999"/>
    <n v="7171507.7116000019"/>
    <n v="-1"/>
    <m/>
    <n v="0.4"/>
    <n v="952.19999999999993"/>
    <n v="7663.75"/>
    <s v="Hybrid"/>
    <n v="0.15"/>
    <s v="LIVE"/>
    <s v="Hybrid"/>
    <n v="1"/>
    <n v="1"/>
    <d v="2026-03-01T00:00:00"/>
    <s v="None"/>
    <s v="Duration Doesn't Exsists"/>
    <s v="No ETA"/>
    <s v="Completed"/>
    <m/>
    <s v="Timeline not applicable"/>
    <m/>
    <x v="2"/>
    <s v="LIVE - 100% Completed"/>
    <m/>
    <m/>
    <m/>
    <m/>
    <m/>
    <s v="I250210"/>
    <s v="Timeline not applicable"/>
  </r>
  <r>
    <x v="53"/>
    <d v="2024-09-14T00:00:00"/>
    <s v="Sargodha"/>
    <s v="Sargodha"/>
    <s v="Salman Pura - Saleem Park"/>
    <n v="622"/>
    <n v="248.8"/>
    <s v="0"/>
    <s v="0"/>
    <s v="NOT LIVE - RETAIN BUDGET"/>
    <n v="0.7"/>
    <n v="248.8"/>
    <n v="7805702.1860813498"/>
    <n v="3161309.3853629464"/>
    <n v="4644392.8007184025"/>
    <n v="-0.85000000000000009"/>
    <m/>
    <n v="0.4"/>
    <n v="1345.8837917999999"/>
    <n v="5490.2794137499995"/>
    <s v="Hybrid"/>
    <n v="0.7"/>
    <s v="NOT LIVE"/>
    <m/>
    <n v="0.7"/>
    <n v="0.7"/>
    <d v="2026-03-01T00:00:00"/>
    <n v="31"/>
    <n v="32"/>
    <n v="-6"/>
    <s v="In Progress"/>
    <s v="1 Month"/>
    <s v="Apr-2026"/>
    <s v="Only Cable Pulling Pending"/>
    <x v="4"/>
    <s v="NOT LIVE - RETAIN BUDGET"/>
    <n v="1"/>
    <m/>
    <m/>
    <m/>
    <m/>
    <s v="I250210"/>
    <d v="2026-04-01T00:00:00"/>
  </r>
  <r>
    <x v="53"/>
    <d v="2024-09-14T00:00:00"/>
    <s v="Sargodha"/>
    <s v="Sargodha"/>
    <s v="Bashir,Chuna Bhati,Jamil"/>
    <n v="1038"/>
    <n v="415.20000000000005"/>
    <n v="415.20000000000005"/>
    <n v="1038"/>
    <s v="LIVE - 100% Completed"/>
    <n v="1"/>
    <n v="415.20000000000005"/>
    <n v="7733889.0634741699"/>
    <n v="1160083.3595211254"/>
    <n v="6573805.7039530408"/>
    <n v="-1"/>
    <m/>
    <n v="0.4"/>
    <n v="977.03908300000001"/>
    <n v="7095.4977387499985"/>
    <s v="Hybrid"/>
    <n v="0.15"/>
    <s v="LIVE"/>
    <s v="Hybrid"/>
    <n v="1"/>
    <n v="1"/>
    <d v="2026-03-01T00:00:00"/>
    <s v="None"/>
    <s v="Duration Doesn't Exsists"/>
    <s v="No ETA"/>
    <s v="Completed"/>
    <m/>
    <s v="Timeline not applicable"/>
    <m/>
    <x v="2"/>
    <s v="LIVE - 100% Completed"/>
    <m/>
    <m/>
    <m/>
    <m/>
    <m/>
    <s v="I250210"/>
    <s v="Timeline not applicable"/>
  </r>
  <r>
    <x v="53"/>
    <d v="2024-09-14T00:00:00"/>
    <s v="Sargodha"/>
    <s v="Sargodha"/>
    <s v="Al Freed Garden Phase 1"/>
    <n v="480"/>
    <n v="192"/>
    <s v="0"/>
    <s v="0"/>
    <s v="NOT LIVE - RETAIN BUDGET"/>
    <n v="0.7"/>
    <n v="192"/>
    <n v="7111635.2000000002"/>
    <n v="2880212.2560000005"/>
    <n v="4231422.9440000001"/>
    <n v="-1"/>
    <m/>
    <n v="0.4"/>
    <n v="1465.1"/>
    <n v="6090"/>
    <s v="Hybrid"/>
    <n v="0.7"/>
    <s v="NOT LIVE"/>
    <m/>
    <n v="0.7"/>
    <n v="0.7"/>
    <d v="2026-03-01T00:00:00"/>
    <n v="61"/>
    <n v="62"/>
    <n v="24"/>
    <s v="In Progress"/>
    <s v="2 Months"/>
    <s v="May-2026"/>
    <s v="This Colony linked with the DPLC backup connectivity; once completed, the area will go live."/>
    <x v="9"/>
    <s v="NOT LIVE - RETAIN BUDGET"/>
    <n v="1"/>
    <m/>
    <m/>
    <m/>
    <m/>
    <s v="I250210"/>
    <d v="2026-05-01T00:00:00"/>
  </r>
  <r>
    <x v="53"/>
    <d v="2024-09-14T00:00:00"/>
    <s v="Sargodha"/>
    <s v="Sargodha"/>
    <s v="Gulberg City"/>
    <n v="792"/>
    <n v="316.8"/>
    <s v="0"/>
    <s v="0"/>
    <s v="REMOVE BUDGET (P)"/>
    <n v="0"/>
    <n v="316.8"/>
    <n v="6516815.0640000002"/>
    <n v="0"/>
    <n v="6516815.0640000002"/>
    <n v="-1"/>
    <m/>
    <n v="0.4"/>
    <n v="809.59999999999991"/>
    <n v="7282.5"/>
    <s v="Hybrid"/>
    <m/>
    <s v="NOT LIVE"/>
    <m/>
    <n v="0"/>
    <n v="0"/>
    <d v="2026-03-01T00:00:00"/>
    <s v="None"/>
    <s v="Duration Doesn't Exsists"/>
    <s v="No ETA"/>
    <s v="Yet to Start"/>
    <m/>
    <s v="Timeline not applicable"/>
    <s v="Need to remove from Budget"/>
    <x v="5"/>
    <s v="REMOVE BUDGET (P)"/>
    <m/>
    <m/>
    <m/>
    <n v="0"/>
    <m/>
    <s v="I250210"/>
    <s v="Timeline not applicable"/>
  </r>
  <r>
    <x v="53"/>
    <d v="2024-09-14T00:00:00"/>
    <s v="Sargodha"/>
    <s v="Sargodha"/>
    <s v="Factory_Area"/>
    <n v="350"/>
    <n v="140"/>
    <s v="0"/>
    <s v="0"/>
    <s v="NOT LIVE - RETAIN BUDGET"/>
    <n v="0.7"/>
    <n v="140"/>
    <n v="6143183.75"/>
    <n v="2487989.4187500002"/>
    <n v="3655194.3312499998"/>
    <n v="-1"/>
    <m/>
    <n v="0.4"/>
    <n v="911.94999999999993"/>
    <n v="6957"/>
    <s v="Buried"/>
    <n v="0.7"/>
    <s v="NOT LIVE"/>
    <m/>
    <n v="0.7"/>
    <n v="0.7"/>
    <d v="2026-03-01T00:00:00"/>
    <n v="31"/>
    <n v="32"/>
    <n v="-6"/>
    <s v="In Progress"/>
    <s v="1 Month"/>
    <s v="Apr-2026"/>
    <s v="Only Cable Pulling Pending"/>
    <x v="4"/>
    <s v="NOT LIVE - RETAIN BUDGET"/>
    <n v="1"/>
    <m/>
    <m/>
    <m/>
    <m/>
    <s v="I250210"/>
    <d v="2026-04-01T00:00:00"/>
  </r>
  <r>
    <x v="53"/>
    <d v="2024-09-14T00:00:00"/>
    <s v="Sargodha"/>
    <s v="Sargodha"/>
    <s v="Chak 43 NB,Ali &amp; Yousuf Park"/>
    <n v="832"/>
    <n v="332.8"/>
    <n v="332.8"/>
    <n v="832"/>
    <s v="LIVE - 100% Completed"/>
    <n v="1"/>
    <n v="332.8"/>
    <n v="5852374.0686437497"/>
    <n v="877856.11029656243"/>
    <n v="4974517.9583471883"/>
    <n v="-0.85"/>
    <m/>
    <n v="0.4"/>
    <n v="925.74999999999989"/>
    <n v="5300.7057837500006"/>
    <s v="Buried"/>
    <n v="0.15"/>
    <s v="LIVE"/>
    <s v="Hybrid"/>
    <n v="1"/>
    <n v="1"/>
    <d v="2026-03-01T00:00:00"/>
    <s v="None"/>
    <s v="Duration Doesn't Exsists"/>
    <s v="No ETA"/>
    <s v="Completed"/>
    <m/>
    <s v="Timeline not applicable"/>
    <m/>
    <x v="2"/>
    <s v="LIVE - 100% Completed"/>
    <m/>
    <m/>
    <m/>
    <m/>
    <m/>
    <s v="I250210"/>
    <s v="Timeline not applicable"/>
  </r>
  <r>
    <x v="53"/>
    <d v="2024-09-14T00:00:00"/>
    <s v="Sargodha"/>
    <s v="Sargodha"/>
    <s v="Milatabad"/>
    <n v="766"/>
    <n v="306.40000000000003"/>
    <s v="0"/>
    <s v="0"/>
    <s v="NOT LIVE - RETAIN BUDGET"/>
    <n v="0.7"/>
    <n v="306.40000000000003"/>
    <n v="5476771.3339999998"/>
    <n v="2218092.3902699999"/>
    <n v="3258678.9437300004"/>
    <n v="-1"/>
    <m/>
    <n v="0.4"/>
    <n v="777.4"/>
    <n v="4453.75"/>
    <s v="Hybrid"/>
    <n v="0.7"/>
    <s v="NOT LIVE"/>
    <m/>
    <n v="0.7"/>
    <n v="0.7"/>
    <d v="2026-03-01T00:00:00"/>
    <n v="61"/>
    <n v="62"/>
    <n v="24"/>
    <s v="In Progress"/>
    <s v="2 Months"/>
    <s v="May-2026"/>
    <s v="This Colony linked with the DPLC backup connectivity; once completed, the area will go live."/>
    <x v="9"/>
    <s v="NOT LIVE - RETAIN BUDGET"/>
    <n v="1"/>
    <m/>
    <m/>
    <m/>
    <m/>
    <s v="I250210"/>
    <d v="2026-05-01T00:00:00"/>
  </r>
  <r>
    <x v="53"/>
    <d v="2024-09-14T00:00:00"/>
    <s v="Sargodha"/>
    <s v="Sargodha"/>
    <s v="Green valley"/>
    <n v="288"/>
    <n v="115.2"/>
    <s v="0"/>
    <s v="0"/>
    <s v="NOT LIVE - RETAIN BUDGET"/>
    <n v="0.7"/>
    <n v="115.2"/>
    <n v="4126192.4"/>
    <n v="1671107.9220000003"/>
    <n v="2455084.4779999997"/>
    <n v="-0.85"/>
    <m/>
    <n v="0.4"/>
    <n v="784.3"/>
    <n v="3316.25"/>
    <s v="Hybrid"/>
    <n v="0.7"/>
    <s v="NOT LIVE"/>
    <m/>
    <n v="0.7"/>
    <n v="0.7"/>
    <d v="2026-03-01T00:00:00"/>
    <n v="61"/>
    <n v="62"/>
    <n v="24"/>
    <s v="In Progress"/>
    <s v="2 Months"/>
    <s v="May-2026"/>
    <s v="This Colony linked with the DPLC backup connectivity; once completed, the area will go live."/>
    <x v="9"/>
    <s v="NOT LIVE - RETAIN BUDGET"/>
    <n v="1"/>
    <m/>
    <m/>
    <m/>
    <m/>
    <s v="I250210"/>
    <d v="2026-05-01T00:00:00"/>
  </r>
  <r>
    <x v="53"/>
    <d v="2024-09-14T00:00:00"/>
    <s v="Feeders/Transportations"/>
    <s v="Sargodha"/>
    <s v="Transportation"/>
    <n v="0"/>
    <n v="0"/>
    <s v="0"/>
    <s v="0"/>
    <s v="FEEDER ETC WORK - RETAIN BUDGET"/>
    <n v="0"/>
    <n v="0"/>
    <n v="3980000"/>
    <n v="1990000"/>
    <n v="1990000"/>
    <n v="-1"/>
    <m/>
    <m/>
    <m/>
    <n v="0"/>
    <m/>
    <n v="0.5"/>
    <m/>
    <m/>
    <n v="0"/>
    <n v="0"/>
    <d v="2026-03-01T00:00:00"/>
    <s v="None"/>
    <s v="Duration Doesn't Exsists"/>
    <s v="No ETA"/>
    <s v="Yet to Start"/>
    <m/>
    <s v="Timeline not applicable"/>
    <m/>
    <x v="0"/>
    <s v="FEEDER ETC WORK - RETAIN BUDGET"/>
    <m/>
    <m/>
    <m/>
    <m/>
    <m/>
    <s v="I250210"/>
    <s v="Timeline not applicable"/>
  </r>
  <r>
    <x v="53"/>
    <d v="2024-09-14T00:00:00"/>
    <s v="Sargodha"/>
    <s v="Sargodha"/>
    <s v="Bajwa Colony"/>
    <n v="340"/>
    <n v="136"/>
    <s v="0"/>
    <s v="0"/>
    <s v="NOT LIVE - RETAIN BUDGET"/>
    <n v="0.7"/>
    <n v="136"/>
    <n v="2704965.4044939498"/>
    <n v="1095510.9888200497"/>
    <n v="1609454.4156739004"/>
    <n v="-0.84999999999999987"/>
    <m/>
    <n v="0.4"/>
    <n v="416.33560859999994"/>
    <n v="2092.39917375"/>
    <s v="Buried"/>
    <n v="0.7"/>
    <s v="NOT LIVE"/>
    <m/>
    <n v="0.7"/>
    <n v="0.7"/>
    <d v="2026-03-01T00:00:00"/>
    <n v="31"/>
    <n v="32"/>
    <n v="-6"/>
    <s v="In Progress"/>
    <s v="1 Month"/>
    <s v="Apr-2026"/>
    <s v="Only Cable Pulling Pending"/>
    <x v="4"/>
    <s v="NOT LIVE - RETAIN BUDGET"/>
    <n v="1"/>
    <m/>
    <m/>
    <m/>
    <m/>
    <s v="I250210"/>
    <d v="2026-04-01T00:00:00"/>
  </r>
  <r>
    <x v="53"/>
    <d v="2024-09-14T00:00:00"/>
    <s v="Feeders/Transportations"/>
    <s v="Sargodha"/>
    <s v="Main CO ODF Rack"/>
    <n v="0"/>
    <n v="0"/>
    <s v="0"/>
    <s v="0"/>
    <s v="FEEDER ETC WORK - RETAIN BUDGET"/>
    <n v="0"/>
    <n v="0"/>
    <n v="650000"/>
    <n v="325000"/>
    <n v="325000"/>
    <n v="-0.85"/>
    <m/>
    <m/>
    <n v="0"/>
    <n v="0"/>
    <m/>
    <n v="0.5"/>
    <m/>
    <m/>
    <n v="0"/>
    <n v="0"/>
    <d v="2026-03-01T00:00:00"/>
    <s v="None"/>
    <s v="Duration Doesn't Exsists"/>
    <s v="No ETA"/>
    <s v="Yet to Start"/>
    <m/>
    <s v="Timeline not applicable"/>
    <m/>
    <x v="0"/>
    <s v="FEEDER ETC WORK - RETAIN BUDGET"/>
    <m/>
    <m/>
    <m/>
    <m/>
    <m/>
    <s v="I250210"/>
    <s v="Timeline not applicable"/>
  </r>
  <r>
    <x v="54"/>
    <d v="2024-09-14T00:00:00"/>
    <s v="Okara"/>
    <s v="Okara"/>
    <s v="Bajwa Colony, Samad Pura Road,S"/>
    <n v="2438"/>
    <n v="975.2"/>
    <n v="975.2"/>
    <n v="2438"/>
    <s v="LIVE - 100% Completed"/>
    <n v="1"/>
    <n v="975.2"/>
    <n v="21950451.449999999"/>
    <n v="3292567.7174999998"/>
    <n v="18657883.732499998"/>
    <n v="-0.68"/>
    <m/>
    <n v="0.4"/>
    <n v="3810.4"/>
    <n v="23587.149999999998"/>
    <s v="Hybrid"/>
    <n v="0.15"/>
    <s v="LIVE"/>
    <s v="Hybrid"/>
    <n v="1"/>
    <n v="1"/>
    <d v="2026-03-01T00:00:00"/>
    <s v="None"/>
    <s v="Duration Doesn't Exsists"/>
    <s v="No ETA"/>
    <s v="Completed"/>
    <m/>
    <s v="Timeline not applicable"/>
    <m/>
    <x v="2"/>
    <s v="LIVE - 100% Completed"/>
    <m/>
    <m/>
    <m/>
    <m/>
    <m/>
    <s v="I250211"/>
    <s v="Timeline not applicable"/>
  </r>
  <r>
    <x v="54"/>
    <d v="2024-09-14T00:00:00"/>
    <s v="Okara"/>
    <s v="Okara"/>
    <s v="Sher Rabbani Town &amp; Ghaziabad"/>
    <n v="1710"/>
    <n v="684"/>
    <n v="684"/>
    <n v="1710"/>
    <s v="LIVE - 100% Completed"/>
    <n v="1"/>
    <n v="684"/>
    <n v="16231430"/>
    <n v="2434714.5"/>
    <n v="13796715.5"/>
    <n v="-0.5"/>
    <m/>
    <n v="0.4"/>
    <n v="3085.5000000000005"/>
    <n v="16032.65"/>
    <s v="Hybrid"/>
    <n v="0.15"/>
    <s v="LIVE"/>
    <s v="Hybrid"/>
    <n v="1"/>
    <n v="1"/>
    <d v="2026-03-01T00:00:00"/>
    <s v="None"/>
    <s v="Duration Doesn't Exsists"/>
    <s v="No ETA"/>
    <s v="Completed"/>
    <m/>
    <s v="Timeline not applicable"/>
    <m/>
    <x v="2"/>
    <s v="LIVE - 100% Completed"/>
    <m/>
    <m/>
    <m/>
    <m/>
    <m/>
    <s v="I250211"/>
    <s v="Timeline not applicable"/>
  </r>
  <r>
    <x v="54"/>
    <d v="2024-09-14T00:00:00"/>
    <s v="Okara"/>
    <s v="Okara"/>
    <s v="Dubai Town"/>
    <n v="738"/>
    <n v="295.2"/>
    <n v="295.2"/>
    <n v="738"/>
    <s v="LIVE - 100% Completed"/>
    <n v="1"/>
    <n v="295.2"/>
    <n v="6884087.4500000002"/>
    <n v="1032613.1174999999"/>
    <n v="5851474.3324999996"/>
    <n v="-1"/>
    <m/>
    <n v="0.4"/>
    <n v="1241.9000000000001"/>
    <n v="6757"/>
    <s v="Hybrid"/>
    <n v="0.15"/>
    <s v="LIVE"/>
    <s v="Hybrid"/>
    <n v="1"/>
    <n v="1"/>
    <d v="2026-03-01T00:00:00"/>
    <s v="None"/>
    <s v="Duration Doesn't Exsists"/>
    <s v="No ETA"/>
    <s v="Completed"/>
    <m/>
    <s v="Timeline not applicable"/>
    <m/>
    <x v="2"/>
    <s v="LIVE - 100% Completed"/>
    <m/>
    <m/>
    <m/>
    <m/>
    <m/>
    <s v="I250211"/>
    <s v="Timeline not applicable"/>
  </r>
  <r>
    <x v="54"/>
    <d v="2024-09-14T00:00:00"/>
    <s v="Feeders/Transportations"/>
    <s v="Okara"/>
    <s v="Feeder"/>
    <n v="0"/>
    <n v="0"/>
    <s v="0"/>
    <s v="0"/>
    <s v="FEEDER ETC WORK - RETAIN BUDGET"/>
    <n v="0"/>
    <n v="0"/>
    <n v="3194750"/>
    <n v="1597375"/>
    <n v="1597375"/>
    <n v="0"/>
    <m/>
    <m/>
    <n v="1000"/>
    <n v="0"/>
    <m/>
    <n v="0.5"/>
    <m/>
    <m/>
    <n v="0"/>
    <n v="0"/>
    <d v="2026-03-01T00:00:00"/>
    <s v="None"/>
    <s v="Duration Doesn't Exsists"/>
    <s v="No ETA"/>
    <s v="Yet to Start"/>
    <m/>
    <s v="Timeline not applicable"/>
    <m/>
    <x v="0"/>
    <s v="FEEDER ETC WORK - RETAIN BUDGET"/>
    <m/>
    <m/>
    <m/>
    <m/>
    <m/>
    <s v="I250211"/>
    <s v="Timeline not applicable"/>
  </r>
  <r>
    <x v="54"/>
    <d v="2024-09-14T00:00:00"/>
    <s v="Feeders/Transportations"/>
    <s v="Okara"/>
    <s v="Transportation"/>
    <n v="0"/>
    <n v="0"/>
    <s v="0"/>
    <s v="0"/>
    <s v="FEEDER ETC WORK - RETAIN BUDGET"/>
    <n v="0"/>
    <n v="0"/>
    <n v="1170000"/>
    <n v="585000"/>
    <n v="585000"/>
    <n v="-1"/>
    <m/>
    <m/>
    <n v="0"/>
    <n v="0"/>
    <m/>
    <n v="0.5"/>
    <m/>
    <m/>
    <n v="0"/>
    <n v="0"/>
    <d v="2026-03-01T00:00:00"/>
    <s v="None"/>
    <s v="Duration Doesn't Exsists"/>
    <s v="No ETA"/>
    <s v="Yet to Start"/>
    <m/>
    <s v="Timeline not applicable"/>
    <m/>
    <x v="0"/>
    <s v="FEEDER ETC WORK - RETAIN BUDGET"/>
    <m/>
    <m/>
    <m/>
    <m/>
    <m/>
    <s v="I250211"/>
    <s v="Timeline not applicable"/>
  </r>
  <r>
    <x v="55"/>
    <d v="2024-09-14T00:00:00"/>
    <s v="Feeders/Transportations"/>
    <s v="Mingora"/>
    <s v="Feeder"/>
    <n v="0"/>
    <n v="0"/>
    <s v="0"/>
    <s v="0"/>
    <s v="FEEDER ETC WORK - RETAIN BUDGET"/>
    <n v="0"/>
    <n v="0"/>
    <n v="58670322"/>
    <n v="29335161"/>
    <n v="29335161"/>
    <n v="-0.85"/>
    <m/>
    <m/>
    <n v="18567.599999999999"/>
    <n v="0"/>
    <m/>
    <n v="0.5"/>
    <m/>
    <m/>
    <n v="0"/>
    <n v="0"/>
    <d v="2026-03-01T00:00:00"/>
    <s v="None"/>
    <s v="Duration Doesn't Exsists"/>
    <s v="No ETA"/>
    <s v="Yet to Start"/>
    <m/>
    <s v="Timeline not applicable"/>
    <m/>
    <x v="0"/>
    <s v="FEEDER ETC WORK - RETAIN BUDGET"/>
    <m/>
    <m/>
    <m/>
    <m/>
    <m/>
    <s v="I250212"/>
    <s v="Timeline not applicable"/>
  </r>
  <r>
    <x v="55"/>
    <d v="2024-09-14T00:00:00"/>
    <s v="Swat"/>
    <s v="Mingora"/>
    <s v="Ingaroderai-Takhtaband P01"/>
    <n v="2350"/>
    <n v="940"/>
    <n v="940"/>
    <n v="2350"/>
    <s v="LIVE - 100% Completed"/>
    <n v="1"/>
    <n v="940"/>
    <n v="27911300.634427"/>
    <n v="4186695.0951640499"/>
    <n v="23724605.53926295"/>
    <n v="-0.76500000000000001"/>
    <m/>
    <n v="0.4"/>
    <n v="4889.5"/>
    <n v="40881.683103049996"/>
    <s v="Hybrid"/>
    <n v="0.15"/>
    <s v="LIVE"/>
    <s v="Hybrid"/>
    <n v="1"/>
    <n v="1"/>
    <d v="2026-03-01T00:00:00"/>
    <s v="None"/>
    <s v="Duration Doesn't Exsists"/>
    <s v="No ETA"/>
    <s v="Completed"/>
    <m/>
    <s v="Timeline not applicable"/>
    <m/>
    <x v="2"/>
    <s v="LIVE - 100% Completed"/>
    <m/>
    <m/>
    <m/>
    <m/>
    <m/>
    <s v="I250212"/>
    <s v="Timeline not applicable"/>
  </r>
  <r>
    <x v="55"/>
    <d v="2024-09-14T00:00:00"/>
    <s v="Swat"/>
    <s v="Mingora"/>
    <s v="Ingaroderai-Takhtaband P02"/>
    <n v="1080"/>
    <n v="432"/>
    <n v="432"/>
    <n v="1080"/>
    <s v="LIVE - 100% Completed"/>
    <n v="1"/>
    <n v="432"/>
    <n v="18368658.008416001"/>
    <n v="2755298.7012624"/>
    <n v="15613359.307153601"/>
    <n v="-1"/>
    <m/>
    <n v="0.4"/>
    <n v="3657.5000000000005"/>
    <n v="24896.173274400015"/>
    <s v="Hybrid"/>
    <n v="0.15"/>
    <s v="LIVE"/>
    <s v="Hybrid"/>
    <n v="1"/>
    <n v="1"/>
    <d v="2026-03-01T00:00:00"/>
    <s v="None"/>
    <s v="Duration Doesn't Exsists"/>
    <s v="No ETA"/>
    <s v="Completed"/>
    <m/>
    <s v="Timeline not applicable"/>
    <m/>
    <x v="2"/>
    <s v="LIVE - 100% Completed"/>
    <m/>
    <m/>
    <m/>
    <m/>
    <m/>
    <s v="I250212"/>
    <s v="Timeline not applicable"/>
  </r>
  <r>
    <x v="55"/>
    <d v="2024-09-14T00:00:00"/>
    <s v="Swat"/>
    <s v="Mingora"/>
    <s v="Kabal P09"/>
    <n v="1228"/>
    <n v="491.20000000000005"/>
    <n v="491.20000000000005"/>
    <n v="1228"/>
    <s v="LIVE - 100% Completed"/>
    <n v="1"/>
    <n v="491.20000000000005"/>
    <n v="17540699.525017001"/>
    <n v="2631104.9287525499"/>
    <n v="14909594.596264452"/>
    <n v="-1"/>
    <m/>
    <n v="0.4"/>
    <n v="3096.5000000000005"/>
    <n v="28504.282321550014"/>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Ingaroderai-Takhtaband P03"/>
    <n v="946"/>
    <n v="378.40000000000003"/>
    <n v="378.40000000000003"/>
    <n v="946"/>
    <s v="LIVE - 100% Completed"/>
    <n v="1"/>
    <n v="378.40000000000003"/>
    <n v="15385762.249386"/>
    <n v="2307864.3374079"/>
    <n v="13077897.911978101"/>
    <n v="-0.76500000000000001"/>
    <m/>
    <n v="0.4"/>
    <n v="3363.8"/>
    <n v="17400.660709900007"/>
    <s v="Hybrid"/>
    <n v="0.15"/>
    <s v="LIVE"/>
    <s v="Hybrid"/>
    <n v="1"/>
    <n v="1"/>
    <d v="2026-03-01T00:00:00"/>
    <s v="None"/>
    <s v="Duration Doesn't Exsists"/>
    <s v="No ETA"/>
    <s v="Completed"/>
    <m/>
    <s v="Timeline not applicable"/>
    <m/>
    <x v="2"/>
    <s v="LIVE - 100% Completed"/>
    <m/>
    <m/>
    <m/>
    <m/>
    <m/>
    <s v="I250212"/>
    <s v="Timeline not applicable"/>
  </r>
  <r>
    <x v="55"/>
    <d v="2024-09-14T00:00:00"/>
    <s v="Swat"/>
    <s v="Mingora"/>
    <s v="Odigram P03"/>
    <n v="1086"/>
    <n v="434.40000000000003"/>
    <n v="434.40000000000003"/>
    <n v="1086"/>
    <s v="LIVE - 100% Completed"/>
    <n v="1"/>
    <n v="434.40000000000003"/>
    <n v="14166409.281483"/>
    <n v="2124961.3922224501"/>
    <n v="12041447.889260549"/>
    <n v="-1"/>
    <m/>
    <n v="0.4"/>
    <n v="2498.1000000000004"/>
    <n v="20601.034153449997"/>
    <s v="Hybrid"/>
    <n v="0.15"/>
    <s v="LIVE"/>
    <s v="Hybrid"/>
    <n v="1"/>
    <n v="1"/>
    <d v="2026-03-01T00:00:00"/>
    <s v="None"/>
    <s v="Duration Doesn't Exsists"/>
    <s v="No ETA"/>
    <s v="Completed"/>
    <m/>
    <s v="Timeline not applicable"/>
    <m/>
    <x v="2"/>
    <s v="LIVE - 100% Completed"/>
    <m/>
    <m/>
    <m/>
    <m/>
    <m/>
    <s v="I250212"/>
    <s v="Timeline not applicable"/>
  </r>
  <r>
    <x v="55"/>
    <d v="2024-09-14T00:00:00"/>
    <s v="Swat"/>
    <s v="Mingora"/>
    <s v="Odigram P02"/>
    <n v="1110"/>
    <n v="444"/>
    <n v="444"/>
    <n v="1110"/>
    <s v="LIVE - 100% Completed"/>
    <n v="1"/>
    <n v="444"/>
    <n v="13881109.038947999"/>
    <n v="2082166.3558421999"/>
    <n v="11798942.6831058"/>
    <n v="-0.85"/>
    <m/>
    <n v="0.4"/>
    <n v="2449.7000000000003"/>
    <n v="20006.812778199994"/>
    <s v="Hybrid"/>
    <n v="0.15"/>
    <s v="LIVE"/>
    <s v="Hybrid"/>
    <n v="1"/>
    <n v="1"/>
    <d v="2026-03-01T00:00:00"/>
    <s v="None"/>
    <s v="Duration Doesn't Exsists"/>
    <s v="No ETA"/>
    <s v="Completed"/>
    <m/>
    <s v="Timeline not applicable"/>
    <m/>
    <x v="2"/>
    <s v="LIVE - 100% Completed"/>
    <m/>
    <m/>
    <m/>
    <m/>
    <m/>
    <s v="I250212"/>
    <s v="Timeline not applicable"/>
  </r>
  <r>
    <x v="55"/>
    <d v="2024-09-14T00:00:00"/>
    <s v="Swat"/>
    <s v="Mingora"/>
    <s v="Kabal P05"/>
    <n v="508"/>
    <n v="203.20000000000002"/>
    <n v="203.20000000000002"/>
    <n v="508"/>
    <s v="LIVE - 100% Completed"/>
    <n v="1"/>
    <n v="203.20000000000002"/>
    <n v="12177400.397047"/>
    <n v="1826610.05955705"/>
    <n v="10350790.337489951"/>
    <n v="-1"/>
    <m/>
    <n v="0.4"/>
    <n v="2999.7000000000003"/>
    <n v="13487.777836050007"/>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Shagai &amp; Akhon Baba P01"/>
    <n v="818"/>
    <n v="327.20000000000005"/>
    <s v="0"/>
    <s v="0"/>
    <s v="NOT LIVE - RETAIN BUDGET"/>
    <n v="0"/>
    <n v="327.20000000000005"/>
    <n v="11134439.175070999"/>
    <n v="11134439.175070999"/>
    <n v="0"/>
    <n v="-1"/>
    <m/>
    <n v="0.4"/>
    <n v="1772.1000000000001"/>
    <n v="19794.319107650001"/>
    <s v="Hybrid"/>
    <n v="0"/>
    <s v="NOT LIVE"/>
    <m/>
    <n v="0"/>
    <n v="0"/>
    <d v="2026-03-01T00:00:00"/>
    <n v="92"/>
    <n v="93"/>
    <n v="55"/>
    <s v="Yet to Start"/>
    <n v="46174"/>
    <s v="Jun-2026"/>
    <s v="Need to retain"/>
    <x v="1"/>
    <s v="NOT LIVE - RETAIN BUDGET"/>
    <n v="1"/>
    <m/>
    <m/>
    <m/>
    <m/>
    <s v="I250212"/>
    <d v="2026-06-01T00:00:00"/>
  </r>
  <r>
    <x v="55"/>
    <d v="2024-09-14T00:00:00"/>
    <s v="Swat"/>
    <s v="Mingora"/>
    <s v="Shagai &amp; Akhon Baba P02"/>
    <n v="704"/>
    <n v="281.60000000000002"/>
    <s v="0"/>
    <s v="0"/>
    <s v="NOT LIVE - RETAIN BUDGET"/>
    <n v="0.8"/>
    <n v="281.60000000000002"/>
    <n v="9540068.5919359997"/>
    <n v="3052821.9494195194"/>
    <n v="6487246.6425164798"/>
    <n v="-0.5"/>
    <m/>
    <n v="0.4"/>
    <n v="1897.5000000000002"/>
    <n v="11617.177442399998"/>
    <s v="Hybrid"/>
    <n v="0.8"/>
    <s v="NOT LIVE"/>
    <m/>
    <n v="0.8"/>
    <n v="0.8"/>
    <d v="2026-03-01T00:00:00"/>
    <n v="122"/>
    <n v="123"/>
    <n v="85"/>
    <s v="In Progress"/>
    <s v="3 Months"/>
    <s v="Jul-2026"/>
    <s v="Civil Work Completion"/>
    <x v="4"/>
    <s v="NOT LIVE - RETAIN BUDGET"/>
    <n v="1"/>
    <m/>
    <m/>
    <m/>
    <m/>
    <s v="I250212"/>
    <d v="2026-07-01T00:00:00"/>
  </r>
  <r>
    <x v="55"/>
    <d v="2024-09-14T00:00:00"/>
    <s v="Swat"/>
    <s v="Mingora"/>
    <s v="Odigram P06"/>
    <n v="764"/>
    <n v="305.60000000000002"/>
    <n v="305.60000000000002"/>
    <n v="764"/>
    <s v="LIVE - 100% Completed"/>
    <n v="1"/>
    <n v="305.60000000000002"/>
    <n v="9024427.421875"/>
    <n v="1353664.11328125"/>
    <n v="7670763.30859375"/>
    <n v="-0.85"/>
    <m/>
    <n v="0.4"/>
    <n v="1425.6000000000001"/>
    <n v="13917.485156249997"/>
    <s v="Hybrid"/>
    <n v="0.15"/>
    <s v="LIVE"/>
    <s v="Hybrid"/>
    <n v="1"/>
    <n v="1"/>
    <d v="2026-03-01T00:00:00"/>
    <s v="None"/>
    <s v="Duration Doesn't Exsists"/>
    <s v="No ETA"/>
    <s v="Completed"/>
    <m/>
    <s v="Timeline not applicable"/>
    <m/>
    <x v="2"/>
    <s v="LIVE - 100% Completed"/>
    <m/>
    <m/>
    <m/>
    <m/>
    <m/>
    <s v="I250212"/>
    <s v="Timeline not applicable"/>
  </r>
  <r>
    <x v="55"/>
    <d v="2024-09-14T00:00:00"/>
    <s v="Swat"/>
    <s v="Mingora"/>
    <s v="Kabal P03"/>
    <n v="422"/>
    <n v="168.8"/>
    <n v="168.8"/>
    <n v="422"/>
    <s v="LIVE - 100% Completed"/>
    <n v="1"/>
    <n v="168.8"/>
    <n v="8467114.0566380005"/>
    <n v="1270067.1084956999"/>
    <n v="7197046.9481423004"/>
    <n v="-1"/>
    <m/>
    <n v="0.4"/>
    <n v="2233"/>
    <n v="6684.3682617000013"/>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Kabal P08"/>
    <n v="462"/>
    <n v="184.8"/>
    <n v="184.8"/>
    <n v="462"/>
    <s v="LIVE - 100% Completed"/>
    <n v="1"/>
    <n v="184.8"/>
    <n v="7995614.8006410003"/>
    <n v="1199342.2200961499"/>
    <n v="6796272.5805448499"/>
    <n v="-0.85"/>
    <m/>
    <n v="0.4"/>
    <n v="1855.7"/>
    <n v="8206.5414331500015"/>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Odigram P01"/>
    <n v="536"/>
    <n v="214.4"/>
    <n v="214.4"/>
    <n v="536"/>
    <s v="LIVE - 100% Completed"/>
    <n v="1"/>
    <n v="214.4"/>
    <n v="6715426.7302740002"/>
    <n v="1007314.0095411"/>
    <n v="5708112.7207329003"/>
    <n v="-1"/>
    <m/>
    <n v="0.4"/>
    <n v="1296.9000000000001"/>
    <n v="7535.5623591000012"/>
    <s v="Hybrid"/>
    <n v="0.15"/>
    <s v="LIVE"/>
    <s v="Hybrid"/>
    <n v="1"/>
    <n v="1"/>
    <d v="2026-03-01T00:00:00"/>
    <s v="None"/>
    <s v="Duration Doesn't Exsists"/>
    <s v="No ETA"/>
    <s v="Completed"/>
    <m/>
    <s v="Timeline not applicable"/>
    <m/>
    <x v="2"/>
    <s v="LIVE - 100% Completed"/>
    <m/>
    <m/>
    <m/>
    <m/>
    <m/>
    <s v="I250212"/>
    <s v="Timeline not applicable"/>
  </r>
  <r>
    <x v="55"/>
    <d v="2024-09-14T00:00:00"/>
    <s v="Feeders/Transportations"/>
    <s v="Mingora"/>
    <s v="Transportation"/>
    <n v="0"/>
    <n v="0"/>
    <s v="0"/>
    <s v="0"/>
    <s v="FEEDER ETC WORK - RETAIN BUDGET"/>
    <n v="0"/>
    <n v="0"/>
    <n v="6120000"/>
    <n v="3060000"/>
    <n v="3060000"/>
    <n v="-1"/>
    <m/>
    <m/>
    <n v="0"/>
    <n v="0"/>
    <m/>
    <n v="0.5"/>
    <m/>
    <m/>
    <n v="0"/>
    <n v="0"/>
    <d v="2026-03-01T00:00:00"/>
    <s v="None"/>
    <s v="Duration Doesn't Exsists"/>
    <s v="No ETA"/>
    <s v="Yet to Start"/>
    <m/>
    <s v="Timeline not applicable"/>
    <m/>
    <x v="0"/>
    <s v="FEEDER ETC WORK - RETAIN BUDGET"/>
    <m/>
    <m/>
    <m/>
    <m/>
    <m/>
    <s v="I250212"/>
    <s v="Timeline not applicable"/>
  </r>
  <r>
    <x v="55"/>
    <d v="2024-09-14T00:00:00"/>
    <s v="Swat"/>
    <s v="Mingora"/>
    <s v="Odigram P04"/>
    <n v="426"/>
    <n v="170.4"/>
    <n v="170.4"/>
    <n v="426"/>
    <s v="LIVE - 100% Completed"/>
    <n v="1"/>
    <n v="170.4"/>
    <n v="5971524.1928000003"/>
    <n v="895728.62892000005"/>
    <n v="5075795.5638799993"/>
    <n v="-0.85"/>
    <m/>
    <n v="0.4"/>
    <n v="986.7"/>
    <n v="8476.421019999998"/>
    <s v="Hybrid"/>
    <n v="0.15"/>
    <s v="LIVE"/>
    <s v="Hybrid"/>
    <n v="1"/>
    <n v="1"/>
    <d v="2026-03-01T00:00:00"/>
    <s v="None"/>
    <s v="Duration Doesn't Exsists"/>
    <s v="No ETA"/>
    <s v="Completed"/>
    <m/>
    <s v="Timeline not applicable"/>
    <m/>
    <x v="2"/>
    <s v="LIVE - 100% Completed"/>
    <m/>
    <m/>
    <m/>
    <m/>
    <m/>
    <s v="I250212"/>
    <s v="Timeline not applicable"/>
  </r>
  <r>
    <x v="55"/>
    <d v="2024-09-14T00:00:00"/>
    <s v="Swat"/>
    <s v="Mingora"/>
    <s v="Kabal P07"/>
    <n v="180"/>
    <n v="72"/>
    <n v="72"/>
    <n v="180"/>
    <s v="LIVE - 100% Completed"/>
    <n v="1"/>
    <n v="72"/>
    <n v="5452457.0073549999"/>
    <n v="817868.55110325001"/>
    <n v="4634588.4562517507"/>
    <n v="-1"/>
    <m/>
    <n v="0.4"/>
    <n v="1507.0000000000002"/>
    <n v="4103.45183825"/>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 Between Fizaghat &amp; Sangota"/>
    <n v="62"/>
    <n v="24.8"/>
    <s v="0"/>
    <s v="0"/>
    <s v="NOT LIVE - RETAIN BUDGET"/>
    <n v="0"/>
    <n v="24.8"/>
    <n v="5376147.3012110004"/>
    <n v="5376147.3012109995"/>
    <n v="0"/>
    <n v="-1"/>
    <m/>
    <n v="0.4"/>
    <n v="1617.0000000000002"/>
    <n v="3172.9450086499996"/>
    <s v="Hybrid"/>
    <n v="0"/>
    <s v="NOT LIVE"/>
    <m/>
    <n v="0"/>
    <n v="0"/>
    <d v="2026-03-01T00:00:00"/>
    <n v="92"/>
    <n v="93"/>
    <n v="55"/>
    <s v="Yet to Start"/>
    <n v="46174"/>
    <s v="Jun-2026"/>
    <s v="Need to retain"/>
    <x v="1"/>
    <s v="NOT LIVE - RETAIN BUDGET"/>
    <n v="2"/>
    <m/>
    <m/>
    <m/>
    <m/>
    <s v="I250212"/>
    <d v="2026-06-01T00:00:00"/>
  </r>
  <r>
    <x v="55"/>
    <d v="2024-09-14T00:00:00"/>
    <s v="Swat"/>
    <s v="Mingora"/>
    <s v="Shia Bagh &amp; BUH Qambar P01"/>
    <n v="714"/>
    <n v="285.60000000000002"/>
    <n v="285.60000000000002"/>
    <n v="714"/>
    <s v="LIVE - 100% Completed"/>
    <n v="1"/>
    <n v="285.60000000000002"/>
    <n v="5083884.6132070003"/>
    <n v="762582.69198105007"/>
    <n v="4321301.9212259501"/>
    <n v="-1"/>
    <m/>
    <n v="0.4"/>
    <n v="0"/>
    <n v="10671.791880050001"/>
    <s v="Arial"/>
    <n v="0.15"/>
    <s v="LIVE"/>
    <s v="Arial"/>
    <n v="1"/>
    <n v="1"/>
    <d v="2026-03-01T00:00:00"/>
    <s v="None"/>
    <s v="Duration Doesn't Exsists"/>
    <s v="No ETA"/>
    <s v="Completed"/>
    <m/>
    <s v="Timeline not applicable"/>
    <m/>
    <x v="2"/>
    <s v="LIVE - 100% Completed"/>
    <m/>
    <m/>
    <m/>
    <m/>
    <m/>
    <s v="I250212"/>
    <s v="Timeline not applicable"/>
  </r>
  <r>
    <x v="55"/>
    <d v="2024-09-14T00:00:00"/>
    <s v="Swat"/>
    <s v="Mingora"/>
    <s v="Kabal P01"/>
    <n v="104"/>
    <n v="41.6"/>
    <n v="41.6"/>
    <n v="104"/>
    <s v="LIVE - 100% Completed"/>
    <n v="1"/>
    <n v="41.6"/>
    <n v="4717806.0150779998"/>
    <n v="707670.9022616999"/>
    <n v="4010135.1128162998"/>
    <n v="-1"/>
    <m/>
    <n v="0.4"/>
    <n v="1391.5"/>
    <n v="2242.2751077000003"/>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Shia Bagh &amp; BUH Qambar P02"/>
    <n v="450"/>
    <n v="180"/>
    <n v="180"/>
    <n v="450"/>
    <s v="LIVE - 100% Completed"/>
    <n v="1"/>
    <n v="180"/>
    <n v="4128985.6015770002"/>
    <n v="619347.84023654996"/>
    <n v="3509637.7613404505"/>
    <n v="-0.85"/>
    <m/>
    <n v="0.4"/>
    <n v="0"/>
    <n v="11096.825725550001"/>
    <s v="Arial"/>
    <n v="0.15"/>
    <s v="LIVE"/>
    <s v="Arial"/>
    <n v="1"/>
    <n v="1"/>
    <d v="2026-03-01T00:00:00"/>
    <s v="None"/>
    <s v="Duration Doesn't Exsists"/>
    <s v="No ETA"/>
    <s v="Completed"/>
    <m/>
    <s v="Timeline not applicable"/>
    <m/>
    <x v="2"/>
    <s v="LIVE - 100% Completed"/>
    <m/>
    <m/>
    <m/>
    <m/>
    <m/>
    <s v="I250212"/>
    <s v="Timeline not applicable"/>
  </r>
  <r>
    <x v="55"/>
    <d v="2024-09-14T00:00:00"/>
    <s v="Swat"/>
    <s v="Mingora"/>
    <s v="Kabal P04"/>
    <n v="150"/>
    <n v="60"/>
    <n v="60"/>
    <n v="150"/>
    <s v="LIVE - 100% Completed"/>
    <n v="1"/>
    <n v="60"/>
    <n v="3628236.8741029999"/>
    <n v="544235.53111544997"/>
    <n v="3084001.34298755"/>
    <n v="-0.85"/>
    <m/>
    <n v="0.4"/>
    <n v="904.2"/>
    <n v="2215.41338645"/>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Kabal P06"/>
    <n v="162"/>
    <n v="64.8"/>
    <n v="64.8"/>
    <n v="162"/>
    <s v="LIVE - 100% Completed"/>
    <n v="1"/>
    <n v="64.8"/>
    <n v="3601741.145579"/>
    <n v="540261.17183685"/>
    <n v="3061479.9737421498"/>
    <n v="-0.85"/>
    <m/>
    <n v="0.4"/>
    <n v="855.80000000000007"/>
    <n v="2576.9385398500003"/>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Odigram P05"/>
    <n v="114"/>
    <n v="45.6"/>
    <n v="45.6"/>
    <n v="114"/>
    <s v="LIVE - 100% Completed"/>
    <n v="1"/>
    <n v="45.6"/>
    <n v="3548077.5620149998"/>
    <n v="532211.63430224999"/>
    <n v="3015865.9277127502"/>
    <n v="-1"/>
    <m/>
    <n v="0.4"/>
    <n v="807.40000000000009"/>
    <n v="4034.4611572499998"/>
    <s v="Hybrid"/>
    <n v="0.15"/>
    <s v="LIVE"/>
    <s v="Hybrid"/>
    <n v="1"/>
    <n v="1"/>
    <d v="2026-03-01T00:00:00"/>
    <s v="None"/>
    <s v="Duration Doesn't Exsists"/>
    <s v="No ETA"/>
    <s v="Completed"/>
    <m/>
    <s v="Timeline not applicable"/>
    <m/>
    <x v="2"/>
    <s v="LIVE - 100% Completed"/>
    <m/>
    <m/>
    <m/>
    <m/>
    <m/>
    <s v="I250212"/>
    <s v="Timeline not applicable"/>
  </r>
  <r>
    <x v="55"/>
    <d v="2024-09-14T00:00:00"/>
    <s v="Swat"/>
    <s v="Mingora"/>
    <s v="Kabal P02"/>
    <n v="132"/>
    <n v="52.800000000000004"/>
    <n v="52.800000000000004"/>
    <n v="132"/>
    <s v="LIVE - 100% Completed"/>
    <n v="1"/>
    <n v="52.800000000000004"/>
    <n v="2564178.3447460001"/>
    <n v="384626.7517119"/>
    <n v="2179551.5930341003"/>
    <n v="-0.85"/>
    <m/>
    <n v="0.4"/>
    <n v="551.1"/>
    <n v="1346.7060338999997"/>
    <s v="Hybrid"/>
    <n v="0.15"/>
    <s v="LIVE"/>
    <s v="Arial"/>
    <n v="1"/>
    <n v="1"/>
    <d v="2026-03-01T00:00:00"/>
    <s v="None"/>
    <s v="Duration Doesn't Exsists"/>
    <s v="No ETA"/>
    <s v="Completed"/>
    <m/>
    <s v="Timeline not applicable"/>
    <m/>
    <x v="2"/>
    <s v="LIVE - 100% Completed"/>
    <m/>
    <m/>
    <m/>
    <m/>
    <m/>
    <s v="I250212"/>
    <s v="Timeline not applicable"/>
  </r>
  <r>
    <x v="55"/>
    <d v="2024-09-14T00:00:00"/>
    <s v="Swat"/>
    <s v="Mingora"/>
    <s v="Airport (Ghanshal village) P01 "/>
    <n v="266"/>
    <n v="106.4"/>
    <n v="106.4"/>
    <n v="266"/>
    <s v="LIVE - 100% Completed"/>
    <n v="1"/>
    <n v="106.4"/>
    <n v="2211881.4604044999"/>
    <n v="331782.21906067495"/>
    <n v="1880099.2413438249"/>
    <n v="-1"/>
    <m/>
    <n v="0.4"/>
    <n v="0"/>
    <n v="2931.9471220999994"/>
    <s v="Arial"/>
    <n v="0.15"/>
    <s v="LIVE"/>
    <s v="Arial"/>
    <n v="1"/>
    <n v="1"/>
    <d v="2026-03-01T00:00:00"/>
    <s v="None"/>
    <s v="Duration Doesn't Exsists"/>
    <s v="No ETA"/>
    <s v="Completed"/>
    <m/>
    <s v="Timeline not applicable"/>
    <m/>
    <x v="2"/>
    <s v="LIVE - 100% Completed"/>
    <m/>
    <m/>
    <m/>
    <m/>
    <m/>
    <s v="I250212"/>
    <s v="Timeline not applicable"/>
  </r>
  <r>
    <x v="55"/>
    <d v="2024-09-14T00:00:00"/>
    <s v="Swat"/>
    <s v="Mingora"/>
    <s v="Airport (Ghanshal village) P01 "/>
    <n v="234"/>
    <n v="93.600000000000009"/>
    <n v="93.600000000000009"/>
    <n v="234"/>
    <s v="LIVE - 100% Completed"/>
    <n v="1"/>
    <n v="93.600000000000009"/>
    <n v="1910813.0392314999"/>
    <n v="286621.95588472497"/>
    <n v="1624191.0833467748"/>
    <n v="-0.85000000000000009"/>
    <m/>
    <n v="0.4"/>
    <n v="0"/>
    <n v="3442.6945290499993"/>
    <s v="Arial"/>
    <n v="0.15"/>
    <s v="LIVE"/>
    <s v="Arial"/>
    <n v="1"/>
    <n v="1"/>
    <d v="2026-03-01T00:00:00"/>
    <s v="None"/>
    <s v="Duration Doesn't Exsists"/>
    <s v="No ETA"/>
    <s v="Completed"/>
    <m/>
    <s v="Timeline not applicable"/>
    <m/>
    <x v="2"/>
    <s v="LIVE - 100% Completed"/>
    <m/>
    <m/>
    <m/>
    <m/>
    <m/>
    <s v="I250212"/>
    <s v="Timeline not applicable"/>
  </r>
  <r>
    <x v="55"/>
    <d v="2024-09-14T00:00:00"/>
    <s v="Feeders/Transportations"/>
    <s v="Mingora"/>
    <s v="Main CO ODF Rack"/>
    <n v="0"/>
    <n v="0"/>
    <s v="0"/>
    <s v="0"/>
    <s v="FEEDER ETC WORK - RETAIN BUDGET"/>
    <n v="0"/>
    <n v="0"/>
    <n v="650000"/>
    <n v="325000"/>
    <n v="325000"/>
    <n v="-0.85"/>
    <m/>
    <m/>
    <n v="0"/>
    <n v="0"/>
    <m/>
    <n v="0.5"/>
    <m/>
    <m/>
    <n v="0"/>
    <n v="0"/>
    <d v="2026-03-01T00:00:00"/>
    <s v="None"/>
    <s v="Duration Doesn't Exsists"/>
    <s v="No ETA"/>
    <s v="Yet to Start"/>
    <m/>
    <s v="Timeline not applicable"/>
    <m/>
    <x v="0"/>
    <s v="FEEDER ETC WORK - RETAIN BUDGET"/>
    <m/>
    <m/>
    <m/>
    <m/>
    <m/>
    <s v="I250212"/>
    <s v="Timeline not applicable"/>
  </r>
  <r>
    <x v="49"/>
    <d v="2024-09-14T00:00:00"/>
    <s v="Mardan"/>
    <s v="Mardan"/>
    <s v="Bismillah Town"/>
    <n v="512"/>
    <n v="204.8"/>
    <n v="204.8"/>
    <n v="512"/>
    <s v="LIVE - 100% Completed"/>
    <n v="1"/>
    <n v="204.8"/>
    <n v="11678766.977635199"/>
    <n v="1751815.0466452797"/>
    <n v="9926951.9309899621"/>
    <n v="-1"/>
    <m/>
    <n v="0.4"/>
    <n v="3118.8401465000002"/>
    <n v="7097.3849999999984"/>
    <s v="Hybrid"/>
    <n v="0.15"/>
    <s v="LIVE"/>
    <s v="Arial"/>
    <n v="1"/>
    <n v="1"/>
    <d v="2026-03-01T00:00:00"/>
    <s v="None"/>
    <s v="Duration Doesn't Exsists"/>
    <s v="No ETA"/>
    <s v="Completed"/>
    <m/>
    <s v="Timeline not applicable"/>
    <m/>
    <x v="2"/>
    <s v="LIVE - 100% Completed"/>
    <m/>
    <m/>
    <m/>
    <m/>
    <m/>
    <s v="I250213"/>
    <s v="Timeline not applicable"/>
  </r>
  <r>
    <x v="49"/>
    <d v="2024-09-14T00:00:00"/>
    <s v="Feeders/Transportations"/>
    <s v="Mardan"/>
    <s v="Feeder"/>
    <n v="0"/>
    <n v="0"/>
    <s v="0"/>
    <s v="0"/>
    <s v="FEEDER ETC WORK - RETAIN BUDGET"/>
    <n v="0"/>
    <n v="0"/>
    <n v="10234010"/>
    <n v="5117005"/>
    <n v="5117005"/>
    <n v="-0.85"/>
    <m/>
    <m/>
    <n v="2875"/>
    <m/>
    <m/>
    <n v="0.5"/>
    <m/>
    <m/>
    <n v="0"/>
    <n v="0"/>
    <d v="2026-03-01T00:00:00"/>
    <s v="None"/>
    <s v="Duration Doesn't Exsists"/>
    <s v="No ETA"/>
    <s v="Yet to Start"/>
    <m/>
    <s v="Timeline not applicable"/>
    <m/>
    <x v="0"/>
    <s v="FEEDER ETC WORK - RETAIN BUDGET"/>
    <m/>
    <m/>
    <m/>
    <m/>
    <m/>
    <s v="I250213"/>
    <s v="Timeline not applicable"/>
  </r>
  <r>
    <x v="49"/>
    <d v="2024-09-14T00:00:00"/>
    <s v="Mardan"/>
    <s v="Mardan"/>
    <s v="Gulberg Town"/>
    <n v="552"/>
    <n v="220.8"/>
    <n v="220.8"/>
    <n v="552"/>
    <s v="LIVE - 100% Completed"/>
    <n v="1"/>
    <n v="220.8"/>
    <n v="7090995.4500000002"/>
    <n v="1063649.3174999999"/>
    <n v="6027346.1325000003"/>
    <n v="-0.85"/>
    <m/>
    <n v="0.4"/>
    <n v="1392.6499999999999"/>
    <n v="5311.8"/>
    <s v="Hybrid"/>
    <n v="0.15"/>
    <s v="LIVE"/>
    <s v="Arial"/>
    <n v="1"/>
    <n v="1"/>
    <d v="2026-03-01T00:00:00"/>
    <s v="None"/>
    <s v="Duration Doesn't Exsists"/>
    <s v="No ETA"/>
    <s v="Completed"/>
    <m/>
    <s v="Timeline not applicable"/>
    <m/>
    <x v="2"/>
    <s v="LIVE - 100% Completed"/>
    <m/>
    <m/>
    <m/>
    <m/>
    <m/>
    <s v="I250213"/>
    <s v="Timeline not applicable"/>
  </r>
  <r>
    <x v="51"/>
    <d v="2024-09-14T00:00:00"/>
    <s v="Rawalpindi"/>
    <s v="Rawalpindi"/>
    <s v="Gulshanabad P03"/>
    <n v="916"/>
    <n v="366.40000000000003"/>
    <s v="0"/>
    <s v="0"/>
    <s v="SWAPPED"/>
    <n v="0"/>
    <n v="366.40000000000003"/>
    <n v="11424746.210000001"/>
    <n v="0"/>
    <n v="11424746.209999999"/>
    <n v="-1"/>
    <m/>
    <n v="0.4"/>
    <n v="2458.6999999999998"/>
    <n v="10956.301499999996"/>
    <s v="Hybrid"/>
    <m/>
    <s v="NOT LIVE"/>
    <m/>
    <n v="0"/>
    <n v="0"/>
    <d v="2026-03-01T00:00:00"/>
    <s v="None"/>
    <s v="Duration Doesn't Exsists"/>
    <s v="No ETA"/>
    <s v="Yet to Start"/>
    <m/>
    <s v="Timeline not applicable"/>
    <s v="Swapped with G-16 developed part only"/>
    <x v="9"/>
    <s v="SWAPPED"/>
    <m/>
    <m/>
    <s v="G-16 developed part only"/>
    <n v="54483572"/>
    <n v="1606"/>
    <s v="I250209"/>
    <s v="Timeline not applicable"/>
  </r>
  <r>
    <x v="49"/>
    <d v="2024-09-14T00:00:00"/>
    <s v="Mardan"/>
    <s v="Mardan"/>
    <s v="Orchird Villas"/>
    <n v="286"/>
    <n v="114.4"/>
    <n v="114.4"/>
    <n v="286"/>
    <s v="LIVE - 100% Completed"/>
    <n v="1"/>
    <n v="114.4"/>
    <n v="4823762.97"/>
    <n v="723564.44549999991"/>
    <n v="4100198.5244999998"/>
    <n v="-0.85"/>
    <m/>
    <n v="0.4"/>
    <n v="1013.8399999999999"/>
    <n v="3716.5649999999996"/>
    <s v="Hybrid"/>
    <n v="0.15"/>
    <s v="LIVE"/>
    <s v="Arial"/>
    <n v="1"/>
    <n v="1"/>
    <d v="2026-03-01T00:00:00"/>
    <s v="None"/>
    <s v="Duration Doesn't Exsists"/>
    <s v="No ETA"/>
    <s v="Completed"/>
    <m/>
    <s v="Timeline not applicable"/>
    <m/>
    <x v="2"/>
    <s v="LIVE - 100% Completed"/>
    <m/>
    <m/>
    <m/>
    <m/>
    <m/>
    <s v="I250213"/>
    <s v="Timeline not applicable"/>
  </r>
  <r>
    <x v="51"/>
    <d v="2024-09-14T00:00:00"/>
    <s v="Rawalpindi"/>
    <s v="Rawalpindi"/>
    <s v="Sanobar City"/>
    <n v="1454"/>
    <n v="581.6"/>
    <s v="0"/>
    <s v="0"/>
    <s v="SWAPPED"/>
    <n v="0"/>
    <n v="581.6"/>
    <n v="11170103.204"/>
    <n v="0"/>
    <n v="11170103.204"/>
    <n v="-0.5"/>
    <m/>
    <n v="0.4"/>
    <n v="1561.6999999999998"/>
    <n v="12560.364"/>
    <s v="Hybrid"/>
    <m/>
    <s v="NOT LIVE"/>
    <m/>
    <n v="0"/>
    <n v="0"/>
    <d v="2026-03-01T00:00:00"/>
    <s v="None"/>
    <s v="Duration Doesn't Exsists"/>
    <s v="No ETA"/>
    <s v="Yet to Start"/>
    <m/>
    <s v="Timeline not applicable"/>
    <s v="Swapped with G-16 developed part only"/>
    <x v="9"/>
    <s v="SWAPPED"/>
    <m/>
    <m/>
    <s v="G-16 developed part only"/>
    <n v="54483572"/>
    <n v="1606"/>
    <s v="I250209"/>
    <s v="Timeline not applicable"/>
  </r>
  <r>
    <x v="49"/>
    <d v="2024-09-14T00:00:00"/>
    <s v="Mardan"/>
    <s v="Mardan"/>
    <s v="Gulshan Town Ph1"/>
    <n v="376"/>
    <n v="150.4"/>
    <n v="150.4"/>
    <n v="376"/>
    <s v="LIVE - 100% Completed"/>
    <n v="1"/>
    <n v="150.4"/>
    <n v="3607102.1"/>
    <n v="541065.31499999994"/>
    <n v="3066036.7850000001"/>
    <n v="-1"/>
    <m/>
    <n v="0.4"/>
    <n v="591.1"/>
    <n v="3872.8049999999998"/>
    <s v="Hybrid"/>
    <n v="0.15"/>
    <s v="LIVE"/>
    <s v="Arial"/>
    <n v="1"/>
    <n v="1"/>
    <d v="2026-03-01T00:00:00"/>
    <s v="None"/>
    <s v="Duration Doesn't Exsists"/>
    <s v="No ETA"/>
    <s v="Completed"/>
    <m/>
    <s v="Timeline not applicable"/>
    <m/>
    <x v="2"/>
    <s v="LIVE - 100% Completed"/>
    <m/>
    <m/>
    <m/>
    <m/>
    <m/>
    <s v="I250213"/>
    <s v="Timeline not applicable"/>
  </r>
  <r>
    <x v="49"/>
    <d v="2024-09-14T00:00:00"/>
    <s v="Feeders/Transportations"/>
    <s v="Mardan"/>
    <s v="Transportation"/>
    <n v="0"/>
    <n v="0"/>
    <s v="0"/>
    <s v="0"/>
    <s v="FEEDER ETC WORK - RETAIN BUDGET"/>
    <n v="0"/>
    <n v="0"/>
    <n v="1500000"/>
    <n v="750000"/>
    <n v="750000"/>
    <n v="-1"/>
    <m/>
    <m/>
    <m/>
    <m/>
    <m/>
    <n v="0.5"/>
    <m/>
    <m/>
    <n v="0"/>
    <n v="0"/>
    <d v="2026-03-01T00:00:00"/>
    <s v="None"/>
    <s v="Duration Doesn't Exsists"/>
    <s v="No ETA"/>
    <s v="Yet to Start"/>
    <m/>
    <s v="Timeline not applicable"/>
    <m/>
    <x v="0"/>
    <s v="FEEDER ETC WORK - RETAIN BUDGET"/>
    <m/>
    <m/>
    <m/>
    <m/>
    <m/>
    <s v="I250213"/>
    <s v="Timeline not applicable"/>
  </r>
  <r>
    <x v="56"/>
    <d v="2024-10-17T00:00:00"/>
    <s v="Islamabad"/>
    <s v="ISB DHA Ph-5"/>
    <s v="P4"/>
    <n v="850"/>
    <n v="340"/>
    <n v="340"/>
    <n v="850"/>
    <s v="LIVE - 100% Completed"/>
    <n v="1"/>
    <n v="340"/>
    <n v="19039261.4559181"/>
    <n v="2855889.2183877151"/>
    <n v="16183372.237530407"/>
    <n v="-0.5"/>
    <m/>
    <n v="0.4"/>
    <n v="13313.493014855001"/>
    <n v="15260.525590150002"/>
    <s v="Buried"/>
    <n v="0.15"/>
    <s v="LIVE"/>
    <s v="Buried"/>
    <n v="1"/>
    <n v="1"/>
    <d v="2026-03-01T00:00:00"/>
    <s v="None"/>
    <s v="Duration Doesn't Exsists"/>
    <s v="No ETA"/>
    <s v="Completed"/>
    <m/>
    <s v="Timeline not applicable"/>
    <m/>
    <x v="2"/>
    <s v="LIVE - 100% Completed"/>
    <m/>
    <m/>
    <m/>
    <m/>
    <m/>
    <s v="I250298"/>
    <s v="Timeline not applicable"/>
  </r>
  <r>
    <x v="56"/>
    <d v="2024-10-17T00:00:00"/>
    <s v="Islamabad"/>
    <s v="ISB DHA Ph-5"/>
    <s v="P5"/>
    <n v="1116"/>
    <n v="446.40000000000003"/>
    <n v="357.12000000000006"/>
    <n v="1116"/>
    <s v="LIVE - 80% Completed"/>
    <n v="0.8"/>
    <n v="357.12000000000006"/>
    <n v="17326510.630904701"/>
    <n v="5544483.401889503"/>
    <n v="11782027.229015229"/>
    <n v="-1"/>
    <m/>
    <n v="0.4"/>
    <n v="8779.8053161000007"/>
    <n v="18004.971920300002"/>
    <s v="Buried"/>
    <m/>
    <s v="LIVE"/>
    <s v="Buried"/>
    <n v="0.8"/>
    <n v="0.8"/>
    <d v="2026-03-01T00:00:00"/>
    <n v="122"/>
    <n v="123"/>
    <n v="85"/>
    <s v="In Progress"/>
    <s v="3 Months"/>
    <s v="Jul-2026"/>
    <s v="Partial Live/Some C.W work and Cable Pulling going on"/>
    <x v="2"/>
    <s v="LIVE - 80% Completed"/>
    <n v="1"/>
    <s v="Add 9 count"/>
    <m/>
    <m/>
    <m/>
    <s v="I250298"/>
    <d v="2026-07-01T00:00:00"/>
  </r>
  <r>
    <x v="56"/>
    <d v="2024-10-17T00:00:00"/>
    <s v="Islamabad"/>
    <s v="ISB DHA Ph-5"/>
    <s v="P3"/>
    <n v="1148"/>
    <n v="459.20000000000005"/>
    <n v="459.20000000000005"/>
    <n v="1148"/>
    <s v="LIVE - 100% Completed"/>
    <n v="1"/>
    <n v="459.20000000000005"/>
    <n v="16436728.298767"/>
    <n v="2465509.2448150502"/>
    <n v="13971219.053951945"/>
    <n v="-1"/>
    <m/>
    <n v="0.4"/>
    <n v="6089.0294199499949"/>
    <n v="16503.558833849995"/>
    <s v="Buried"/>
    <n v="0.15"/>
    <s v="LIVE"/>
    <s v="Buried"/>
    <n v="1"/>
    <n v="1"/>
    <d v="2026-03-01T00:00:00"/>
    <s v="None"/>
    <s v="Duration Doesn't Exsists"/>
    <s v="No ETA"/>
    <s v="Completed"/>
    <m/>
    <s v="Timeline not applicable"/>
    <m/>
    <x v="2"/>
    <s v="LIVE - 100% Completed"/>
    <m/>
    <m/>
    <m/>
    <m/>
    <m/>
    <s v="I250298"/>
    <s v="Timeline not applicable"/>
  </r>
  <r>
    <x v="56"/>
    <d v="2024-10-17T00:00:00"/>
    <s v="Islamabad"/>
    <s v="ISB DHA Ph-5"/>
    <s v="P2"/>
    <n v="816"/>
    <n v="326.40000000000003"/>
    <n v="326.40000000000003"/>
    <n v="816"/>
    <s v="LIVE - 100% Completed"/>
    <n v="1"/>
    <n v="326.40000000000003"/>
    <n v="13081769.115183501"/>
    <n v="1962265.3672775249"/>
    <n v="11119503.747905973"/>
    <n v="-0.84999999999999987"/>
    <m/>
    <n v="0.4"/>
    <n v="6361.5104365999996"/>
    <n v="13694.947941799999"/>
    <s v="Buried"/>
    <n v="0.15"/>
    <s v="LIVE"/>
    <s v="Buried"/>
    <n v="1"/>
    <n v="1"/>
    <d v="2026-03-01T00:00:00"/>
    <s v="None"/>
    <s v="Duration Doesn't Exsists"/>
    <s v="No ETA"/>
    <s v="Completed"/>
    <m/>
    <s v="Timeline not applicable"/>
    <m/>
    <x v="2"/>
    <s v="LIVE - 100% Completed"/>
    <m/>
    <m/>
    <m/>
    <m/>
    <m/>
    <s v="I250298"/>
    <s v="Timeline not applicable"/>
  </r>
  <r>
    <x v="56"/>
    <d v="2024-10-17T00:00:00"/>
    <s v="Islamabad"/>
    <s v="ISB DHA Ph-5"/>
    <s v="P1"/>
    <n v="598"/>
    <n v="239.20000000000002"/>
    <n v="239.20000000000002"/>
    <n v="598"/>
    <s v="LIVE - 100% Completed"/>
    <n v="1"/>
    <n v="239.20000000000002"/>
    <n v="10738401.2869287"/>
    <n v="1610760.193039305"/>
    <n v="9127641.0938894358"/>
    <n v="-1"/>
    <m/>
    <n v="0.4"/>
    <n v="6082.0328572499984"/>
    <n v="9938.2153417499976"/>
    <s v="Buried"/>
    <n v="0.15"/>
    <s v="LIVE"/>
    <s v="Buried"/>
    <n v="1"/>
    <n v="1"/>
    <d v="2026-03-01T00:00:00"/>
    <s v="None"/>
    <s v="Duration Doesn't Exsists"/>
    <s v="No ETA"/>
    <s v="Completed"/>
    <m/>
    <s v="Timeline not applicable"/>
    <m/>
    <x v="2"/>
    <s v="LIVE - 100% Completed"/>
    <m/>
    <n v="2"/>
    <m/>
    <m/>
    <m/>
    <s v="I250298"/>
    <s v="Timeline not applicable"/>
  </r>
  <r>
    <x v="56"/>
    <d v="2024-10-17T00:00:00"/>
    <s v="Feeders/Transportations"/>
    <s v="ISB DHA Ph-5"/>
    <s v="Feeder"/>
    <n v="0"/>
    <n v="0"/>
    <s v="0"/>
    <s v="0"/>
    <s v="FEEDER ETC WORK - RETAIN BUDGET"/>
    <n v="0"/>
    <n v="0"/>
    <n v="10372500"/>
    <n v="5186250"/>
    <n v="5186250"/>
    <n v="-1"/>
    <m/>
    <m/>
    <n v="0"/>
    <n v="0"/>
    <m/>
    <n v="0.5"/>
    <m/>
    <m/>
    <n v="0"/>
    <n v="0"/>
    <d v="2026-03-01T00:00:00"/>
    <s v="None"/>
    <s v="Duration Doesn't Exsists"/>
    <s v="No ETA"/>
    <s v="Yet to Start"/>
    <m/>
    <s v="Timeline not applicable"/>
    <m/>
    <x v="0"/>
    <s v="FEEDER ETC WORK - RETAIN BUDGET"/>
    <m/>
    <n v="2"/>
    <m/>
    <m/>
    <m/>
    <s v="I250298"/>
    <s v="Timeline not applicable"/>
  </r>
  <r>
    <x v="56"/>
    <d v="2024-10-17T00:00:00"/>
    <s v="Feeders/Transportations"/>
    <s v="ISB DHA Ph-5"/>
    <s v="Transportation"/>
    <n v="0"/>
    <n v="0"/>
    <s v="0"/>
    <s v="0"/>
    <s v="FEEDER ETC WORK - RETAIN BUDGET"/>
    <n v="0"/>
    <n v="0"/>
    <n v="1125000"/>
    <n v="562500"/>
    <n v="562500"/>
    <n v="-0.85"/>
    <m/>
    <m/>
    <n v="0"/>
    <n v="0"/>
    <m/>
    <n v="0.5"/>
    <m/>
    <m/>
    <n v="0"/>
    <n v="0"/>
    <d v="2026-03-01T00:00:00"/>
    <s v="None"/>
    <s v="Duration Doesn't Exsists"/>
    <s v="No ETA"/>
    <s v="Yet to Start"/>
    <m/>
    <s v="Timeline not applicable"/>
    <m/>
    <x v="0"/>
    <s v="FEEDER ETC WORK - RETAIN BUDGET"/>
    <m/>
    <m/>
    <m/>
    <m/>
    <m/>
    <s v="I250298"/>
    <s v="Timeline not applicable"/>
  </r>
  <r>
    <x v="57"/>
    <d v="2024-10-28T00:00:00"/>
    <s v="Karachi"/>
    <s v="DHA KHI - Common Corridor Project"/>
    <s v="DKTCC (Remaining Areas)"/>
    <n v="19009"/>
    <n v="7603.6"/>
    <n v="7603.6"/>
    <n v="19009"/>
    <s v="LIVE - 100% Completed"/>
    <n v="1"/>
    <n v="7603.6"/>
    <n v="517994073.788526"/>
    <n v="77699111.068278894"/>
    <n v="440294962.72024667"/>
    <n v="-0.85"/>
    <m/>
    <n v="0.4"/>
    <n v="198037"/>
    <n v="0"/>
    <s v="Buried"/>
    <n v="0.15"/>
    <s v="LIVE"/>
    <s v="Buried"/>
    <n v="1"/>
    <n v="1"/>
    <d v="2026-03-01T00:00:00"/>
    <s v="None"/>
    <s v="Duration Doesn't Exsists"/>
    <s v="No ETA"/>
    <s v="Completed"/>
    <m/>
    <s v="Timeline not applicable"/>
    <m/>
    <x v="2"/>
    <s v="LIVE - 100% Completed"/>
    <m/>
    <m/>
    <m/>
    <m/>
    <m/>
    <s v="I250307"/>
    <s v="Timeline not applicable"/>
  </r>
  <r>
    <x v="57"/>
    <s v="No Initiation Date"/>
    <s v="Feeders/Transportations"/>
    <s v="DHA KHI - Common Corridor Project"/>
    <s v="Feeder"/>
    <m/>
    <m/>
    <s v="0"/>
    <s v="0"/>
    <s v="FEEDER ETC WORK - RETAIN BUDGET"/>
    <n v="0"/>
    <n v="0"/>
    <n v="0"/>
    <n v="0"/>
    <m/>
    <m/>
    <m/>
    <m/>
    <n v="0"/>
    <n v="0"/>
    <m/>
    <n v="1"/>
    <m/>
    <m/>
    <n v="0"/>
    <n v="0"/>
    <d v="2026-03-01T00:00:00"/>
    <s v="None"/>
    <s v="Duration Doesn't Exsists"/>
    <s v="No ETA"/>
    <s v="Yet to Start"/>
    <m/>
    <s v="Timeline not applicable"/>
    <m/>
    <x v="0"/>
    <s v="FEEDER ETC WORK - RETAIN BUDGET"/>
    <m/>
    <m/>
    <m/>
    <m/>
    <m/>
    <s v="I250307"/>
    <s v="Timeline not applicable"/>
  </r>
  <r>
    <x v="57"/>
    <s v="No Initiation Date"/>
    <s v="Feeders/Transportations"/>
    <s v="DHA KHI - Common Corridor Project"/>
    <s v="Transportation"/>
    <m/>
    <m/>
    <s v="0"/>
    <s v="0"/>
    <s v="FEEDER ETC WORK - RETAIN BUDGET"/>
    <n v="0"/>
    <n v="0"/>
    <n v="0"/>
    <n v="0"/>
    <m/>
    <m/>
    <m/>
    <m/>
    <n v="0"/>
    <n v="0"/>
    <m/>
    <n v="1"/>
    <m/>
    <m/>
    <n v="0"/>
    <n v="0"/>
    <d v="2026-03-01T00:00:00"/>
    <s v="None"/>
    <s v="Duration Doesn't Exsists"/>
    <s v="No ETA"/>
    <s v="Yet to Start"/>
    <m/>
    <s v="Timeline not applicable"/>
    <m/>
    <x v="0"/>
    <s v="FEEDER ETC WORK - RETAIN BUDGET"/>
    <m/>
    <m/>
    <m/>
    <m/>
    <m/>
    <s v="I250307"/>
    <s v="Timeline not applicable"/>
  </r>
  <r>
    <x v="58"/>
    <d v="2024-11-05T00:00:00"/>
    <s v="Multan"/>
    <s v="Askari Multan"/>
    <s v="Askari-3"/>
    <n v="506"/>
    <n v="202.4"/>
    <n v="202.4"/>
    <n v="506"/>
    <s v="LIVE - 100% Completed"/>
    <n v="1"/>
    <n v="202.4"/>
    <n v="16555149.995999999"/>
    <n v="2483272.4993999996"/>
    <n v="14071877.496599998"/>
    <n v="-1"/>
    <m/>
    <n v="0.4"/>
    <n v="6503.9699999999993"/>
    <n v="5500.3499999999995"/>
    <s v="Buried"/>
    <n v="0.15"/>
    <s v="LIVE"/>
    <s v="Buried"/>
    <n v="1"/>
    <n v="1"/>
    <d v="2026-03-01T00:00:00"/>
    <s v="None"/>
    <s v="Duration Doesn't Exsists"/>
    <s v="No ETA"/>
    <s v="Completed"/>
    <m/>
    <s v="Timeline not applicable"/>
    <m/>
    <x v="2"/>
    <s v="LIVE - 100% Completed"/>
    <m/>
    <m/>
    <m/>
    <m/>
    <m/>
    <s v="I250326"/>
    <s v="Timeline not applicable"/>
  </r>
  <r>
    <x v="58"/>
    <d v="2024-11-05T00:00:00"/>
    <s v="Multan"/>
    <s v="Askari Multan"/>
    <s v="Askari-2"/>
    <n v="292"/>
    <n v="116.80000000000001"/>
    <n v="116.80000000000001"/>
    <n v="292"/>
    <s v="LIVE - 100% Completed"/>
    <n v="1"/>
    <n v="116.80000000000001"/>
    <n v="4009278.4591438002"/>
    <n v="601391.76887157001"/>
    <n v="3407886.6902722297"/>
    <n v="-0.85000000000000009"/>
    <m/>
    <n v="0.4"/>
    <n v="820.99055565000003"/>
    <n v="3597.7452635000004"/>
    <s v="Hybrid"/>
    <n v="0.15"/>
    <s v="LIVE"/>
    <s v="Buried"/>
    <n v="1"/>
    <n v="1"/>
    <d v="2026-03-01T00:00:00"/>
    <s v="None"/>
    <s v="Duration Doesn't Exsists"/>
    <s v="No ETA"/>
    <s v="Completed"/>
    <m/>
    <s v="Timeline not applicable"/>
    <m/>
    <x v="2"/>
    <s v="LIVE - 100% Completed"/>
    <m/>
    <m/>
    <m/>
    <m/>
    <m/>
    <s v="I250326"/>
    <s v="Timeline not applicable"/>
  </r>
  <r>
    <x v="58"/>
    <d v="2024-11-05T00:00:00"/>
    <s v="Feeders/Transportations"/>
    <s v="Askari Multan"/>
    <s v="Feeder"/>
    <n v="0"/>
    <n v="0"/>
    <s v="0"/>
    <s v="0"/>
    <s v="FEEDER ETC WORK - RETAIN BUDGET"/>
    <n v="0"/>
    <n v="0"/>
    <n v="2794250"/>
    <n v="1397125"/>
    <n v="1397125"/>
    <n v="-0.85"/>
    <m/>
    <m/>
    <n v="1000"/>
    <n v="0"/>
    <m/>
    <n v="0.5"/>
    <m/>
    <m/>
    <n v="0"/>
    <n v="0"/>
    <d v="2026-03-01T00:00:00"/>
    <s v="None"/>
    <s v="Duration Doesn't Exsists"/>
    <s v="No ETA"/>
    <s v="Yet to Start"/>
    <m/>
    <s v="Timeline not applicable"/>
    <m/>
    <x v="0"/>
    <s v="FEEDER ETC WORK - RETAIN BUDGET"/>
    <m/>
    <m/>
    <m/>
    <m/>
    <m/>
    <s v="I250326"/>
    <s v="Timeline not applicable"/>
  </r>
  <r>
    <x v="58"/>
    <d v="2024-11-05T00:00:00"/>
    <s v="Multan"/>
    <s v="Askari Multan"/>
    <s v="Askari-1"/>
    <n v="182"/>
    <n v="72.8"/>
    <n v="72.8"/>
    <n v="182"/>
    <s v="LIVE - 100% Completed"/>
    <n v="1"/>
    <n v="72.8"/>
    <n v="2509791.8500720002"/>
    <n v="376468.77751079999"/>
    <n v="2133323.0725611998"/>
    <n v="-1"/>
    <m/>
    <n v="0.4"/>
    <n v="471.5"/>
    <n v="2036.0007148000002"/>
    <s v="Hybrid"/>
    <n v="0.15"/>
    <s v="LIVE"/>
    <s v="Buried"/>
    <n v="1"/>
    <n v="1"/>
    <d v="2026-03-01T00:00:00"/>
    <s v="None"/>
    <s v="Duration Doesn't Exsists"/>
    <s v="No ETA"/>
    <s v="Completed"/>
    <m/>
    <s v="Timeline not applicable"/>
    <m/>
    <x v="2"/>
    <s v="LIVE - 100% Completed"/>
    <m/>
    <m/>
    <m/>
    <m/>
    <m/>
    <s v="I250326"/>
    <s v="Timeline not applicable"/>
  </r>
  <r>
    <x v="58"/>
    <d v="2024-11-05T00:00:00"/>
    <s v="Feeders/Transportations"/>
    <s v="Askari Multan"/>
    <s v="Transportation"/>
    <n v="0"/>
    <n v="0"/>
    <s v="0"/>
    <s v="0"/>
    <s v="FEEDER ETC WORK - RETAIN BUDGET"/>
    <n v="0"/>
    <n v="0"/>
    <n v="540000"/>
    <n v="270000"/>
    <n v="270000"/>
    <n v="-0.84999999999999987"/>
    <m/>
    <m/>
    <m/>
    <m/>
    <m/>
    <n v="0.5"/>
    <m/>
    <m/>
    <n v="0"/>
    <n v="0"/>
    <d v="2026-03-01T00:00:00"/>
    <s v="None"/>
    <s v="Duration Doesn't Exsists"/>
    <s v="No ETA"/>
    <s v="Yet to Start"/>
    <m/>
    <s v="Timeline not applicable"/>
    <m/>
    <x v="0"/>
    <s v="FEEDER ETC WORK - RETAIN BUDGET"/>
    <m/>
    <m/>
    <m/>
    <m/>
    <m/>
    <s v="I250326"/>
    <s v="Timeline not applicable"/>
  </r>
  <r>
    <x v="59"/>
    <d v="2024-11-05T00:00:00"/>
    <s v="Feeders/Transportations"/>
    <s v="Islamabad"/>
    <s v="Feeder"/>
    <n v="0"/>
    <n v="0"/>
    <s v="0"/>
    <s v="0"/>
    <s v="FEEDER ETC WORK - RETAIN BUDGET"/>
    <n v="0"/>
    <n v="0"/>
    <n v="77285018"/>
    <n v="38642509"/>
    <n v="38642509.000000007"/>
    <n v="-0.85"/>
    <m/>
    <m/>
    <n v="26378.000000000004"/>
    <n v="0"/>
    <m/>
    <n v="0.5"/>
    <m/>
    <m/>
    <n v="0"/>
    <n v="0"/>
    <d v="2026-03-01T00:00:00"/>
    <s v="None"/>
    <s v="Duration Doesn't Exsists"/>
    <s v="No ETA"/>
    <s v="Yet to Start"/>
    <m/>
    <s v="Timeline not applicable"/>
    <m/>
    <x v="0"/>
    <s v="FEEDER ETC WORK - RETAIN BUDGET"/>
    <m/>
    <m/>
    <m/>
    <m/>
    <m/>
    <s v="I250327"/>
    <s v="Timeline not applicable"/>
  </r>
  <r>
    <x v="59"/>
    <d v="2024-11-05T00:00:00"/>
    <s v="Islamabad"/>
    <s v="Islamabad"/>
    <s v="PAF Tarnol-P1"/>
    <n v="1550"/>
    <n v="620"/>
    <n v="372"/>
    <n v="1550"/>
    <s v="LIVE - 60% Completed"/>
    <n v="0.6"/>
    <n v="372"/>
    <n v="54936288.841253497"/>
    <n v="26918781.532214213"/>
    <n v="28017507.309039272"/>
    <n v="0"/>
    <m/>
    <n v="0.4"/>
    <n v="22788.033972699996"/>
    <n v="22120.087267499992"/>
    <s v="Buried"/>
    <m/>
    <s v="LIVE"/>
    <s v="Buried"/>
    <n v="0.6"/>
    <n v="0.6"/>
    <d v="2026-03-01T00:00:00"/>
    <n v="122"/>
    <n v="123"/>
    <n v="85"/>
    <s v="In Progress"/>
    <s v="3 Months"/>
    <s v="Jul-2026"/>
    <m/>
    <x v="2"/>
    <s v="LIVE - 60% Completed"/>
    <n v="1"/>
    <m/>
    <m/>
    <m/>
    <m/>
    <s v="I250327"/>
    <d v="2026-07-01T00:00:00"/>
  </r>
  <r>
    <x v="59"/>
    <d v="2024-11-05T00:00:00"/>
    <s v="Islamabad"/>
    <s v="Islamabad"/>
    <s v="PAF Tarnol-P2"/>
    <n v="1444"/>
    <n v="577.6"/>
    <n v="346.56"/>
    <n v="1444"/>
    <s v="LIVE - 60% Completed"/>
    <n v="0.6"/>
    <n v="346.56"/>
    <n v="47513138.021602899"/>
    <n v="23281437.630585421"/>
    <n v="24231700.391017489"/>
    <n v="-1"/>
    <m/>
    <n v="0.4"/>
    <n v="19881.760509600004"/>
    <n v="19648.139220000001"/>
    <s v="Buried"/>
    <m/>
    <s v="LIVE"/>
    <s v="Buried"/>
    <n v="0.6"/>
    <n v="0.6"/>
    <d v="2026-03-01T00:00:00"/>
    <n v="122"/>
    <n v="123"/>
    <n v="85"/>
    <s v="In Progress"/>
    <s v="3 Months"/>
    <s v="Jul-2026"/>
    <m/>
    <x v="2"/>
    <s v="LIVE - 60% Completed"/>
    <n v="1"/>
    <m/>
    <m/>
    <m/>
    <m/>
    <s v="I250327"/>
    <d v="2026-07-01T00:00:00"/>
  </r>
  <r>
    <x v="59"/>
    <d v="2024-11-05T00:00:00"/>
    <s v="Islamabad"/>
    <s v="Islamabad"/>
    <s v="G-11 P4"/>
    <n v="3684"/>
    <n v="1473.6000000000001"/>
    <s v="0"/>
    <s v="0"/>
    <s v="NOT LIVE - RETAIN BUDGET"/>
    <n v="0"/>
    <n v="1473.6000000000001"/>
    <n v="43334319.811999999"/>
    <n v="43334319.811999999"/>
    <n v="0"/>
    <n v="-1"/>
    <m/>
    <n v="0.4"/>
    <n v="16848.121500000005"/>
    <n v="10217.900000000003"/>
    <s v="Buried"/>
    <n v="0"/>
    <s v="NOT LIVE"/>
    <m/>
    <n v="0"/>
    <n v="0"/>
    <d v="2026-03-01T00:00:00"/>
    <n v="31"/>
    <n v="32"/>
    <n v="-6"/>
    <s v="Yet to Start"/>
    <n v="46113"/>
    <s v="Apr-2026"/>
    <s v="Need to retain"/>
    <x v="1"/>
    <s v="NOT LIVE - RETAIN BUDGET"/>
    <n v="1"/>
    <m/>
    <m/>
    <m/>
    <m/>
    <s v="I250327"/>
    <d v="2026-04-01T00:00:00"/>
  </r>
  <r>
    <x v="59"/>
    <d v="2024-11-05T00:00:00"/>
    <s v="Islamabad"/>
    <s v="Islamabad"/>
    <s v="G-11 P1"/>
    <n v="1444"/>
    <n v="577.6"/>
    <s v="0"/>
    <s v="0"/>
    <s v="NOT LIVE - RETAIN BUDGET"/>
    <n v="0"/>
    <n v="577.6"/>
    <n v="41525780.642862499"/>
    <n v="41525780.642862499"/>
    <n v="0"/>
    <n v="-0.85"/>
    <m/>
    <n v="0.4"/>
    <n v="21734.473648500003"/>
    <n v="15005.762637500002"/>
    <s v="Buried"/>
    <n v="0"/>
    <s v="NOT LIVE"/>
    <m/>
    <n v="0"/>
    <n v="0"/>
    <d v="2026-03-01T00:00:00"/>
    <n v="31"/>
    <n v="32"/>
    <n v="-6"/>
    <s v="Yet to Start"/>
    <n v="46113"/>
    <s v="Apr-2026"/>
    <s v="Need to retain"/>
    <x v="1"/>
    <s v="NOT LIVE - RETAIN BUDGET"/>
    <n v="1"/>
    <m/>
    <m/>
    <m/>
    <m/>
    <s v="I250327"/>
    <d v="2026-04-01T00:00:00"/>
  </r>
  <r>
    <x v="59"/>
    <d v="2024-11-05T00:00:00"/>
    <s v="Islamabad"/>
    <s v="Islamabad"/>
    <s v="G-11 P3"/>
    <n v="2684"/>
    <n v="1073.6000000000001"/>
    <s v="0"/>
    <s v="0"/>
    <s v="NOT LIVE - RETAIN BUDGET"/>
    <n v="0"/>
    <n v="1073.6000000000001"/>
    <n v="38089386.127631202"/>
    <n v="38089386.127631202"/>
    <n v="0"/>
    <n v="-0.85"/>
    <m/>
    <n v="0.4"/>
    <n v="15445.990685699999"/>
    <n v="9906.1065950000011"/>
    <s v="Buried"/>
    <n v="0"/>
    <s v="NOT LIVE"/>
    <m/>
    <n v="0"/>
    <n v="0"/>
    <d v="2026-03-01T00:00:00"/>
    <n v="31"/>
    <n v="32"/>
    <n v="-6"/>
    <s v="Yet to Start"/>
    <n v="46113"/>
    <s v="Apr-2026"/>
    <s v="Need to retain"/>
    <x v="1"/>
    <s v="NOT LIVE - RETAIN BUDGET"/>
    <n v="1"/>
    <m/>
    <m/>
    <m/>
    <m/>
    <s v="I250327"/>
    <d v="2026-04-01T00:00:00"/>
  </r>
  <r>
    <x v="59"/>
    <d v="2024-11-05T00:00:00"/>
    <s v="Islamabad"/>
    <s v="Islamabad"/>
    <s v="G-11 P2"/>
    <n v="1944"/>
    <n v="777.6"/>
    <s v="0"/>
    <s v="0"/>
    <s v="NOT LIVE - RETAIN BUDGET"/>
    <n v="0"/>
    <n v="777.6"/>
    <n v="36706878.953466304"/>
    <n v="36706878.953466304"/>
    <n v="0"/>
    <n v="-1"/>
    <m/>
    <n v="0.4"/>
    <n v="16828.453521449999"/>
    <n v="11691.90140875"/>
    <s v="Buried"/>
    <n v="0"/>
    <s v="NOT LIVE"/>
    <m/>
    <n v="0"/>
    <n v="0"/>
    <d v="2026-03-01T00:00:00"/>
    <n v="31"/>
    <n v="32"/>
    <n v="-6"/>
    <s v="Yet to Start"/>
    <n v="46113"/>
    <s v="Apr-2026"/>
    <s v="Need to retain"/>
    <x v="1"/>
    <s v="NOT LIVE - RETAIN BUDGET"/>
    <n v="1"/>
    <m/>
    <m/>
    <m/>
    <m/>
    <s v="I250327"/>
    <d v="2026-04-01T00:00:00"/>
  </r>
  <r>
    <x v="59"/>
    <d v="2024-11-05T00:00:00"/>
    <s v="Islamabad"/>
    <s v="Islamabad"/>
    <s v="Mumtaz City P2"/>
    <n v="1100"/>
    <n v="440"/>
    <s v="0"/>
    <s v="0"/>
    <s v="NOT LIVE - RETAIN BUDGET"/>
    <n v="0"/>
    <n v="440"/>
    <n v="33046606.070999999"/>
    <n v="33046606.070999999"/>
    <n v="0"/>
    <n v="0"/>
    <m/>
    <n v="0.4"/>
    <n v="15584.329500000002"/>
    <n v="0"/>
    <s v="Buried"/>
    <n v="0"/>
    <s v="NOT LIVE"/>
    <m/>
    <n v="0"/>
    <n v="0"/>
    <d v="2026-03-01T00:00:00"/>
    <s v="None"/>
    <s v="Duration Doesn't Exsists"/>
    <s v="No ETA"/>
    <s v="Yet to Start"/>
    <s v="Not Given By BUH"/>
    <s v="Feedback Awaited"/>
    <s v="Need to retian"/>
    <x v="1"/>
    <s v="NOT LIVE - RETAIN BUDGET"/>
    <n v="2"/>
    <m/>
    <m/>
    <m/>
    <m/>
    <s v="I250327"/>
    <s v="Feedback Awaited"/>
  </r>
  <r>
    <x v="59"/>
    <d v="2024-11-05T00:00:00"/>
    <s v="Islamabad"/>
    <s v="Islamabad"/>
    <s v="University Town P1"/>
    <n v="1232"/>
    <n v="492.8"/>
    <s v="0"/>
    <s v="0"/>
    <s v="NOT LIVE - RETAIN BUDGET"/>
    <n v="0"/>
    <n v="492.8"/>
    <n v="32405235.649999999"/>
    <n v="32405235.649999999"/>
    <n v="0"/>
    <n v="-1"/>
    <m/>
    <n v="0.4"/>
    <n v="15014.739"/>
    <n v="218"/>
    <s v="Buried"/>
    <n v="0"/>
    <s v="NOT LIVE"/>
    <m/>
    <n v="0"/>
    <n v="0"/>
    <d v="2026-03-01T00:00:00"/>
    <n v="31"/>
    <n v="32"/>
    <n v="-6"/>
    <s v="Yet to Start"/>
    <n v="46113"/>
    <s v="Apr-2026"/>
    <s v="Need to retain"/>
    <x v="1"/>
    <s v="NOT LIVE - RETAIN BUDGET"/>
    <n v="1"/>
    <m/>
    <m/>
    <m/>
    <m/>
    <s v="I250327"/>
    <d v="2026-04-01T00:00:00"/>
  </r>
  <r>
    <x v="59"/>
    <d v="2024-11-05T00:00:00"/>
    <s v="Islamabad"/>
    <s v="Islamabad"/>
    <s v="University Town P2"/>
    <n v="1528"/>
    <n v="611.20000000000005"/>
    <s v="0"/>
    <s v="0"/>
    <s v="NOT LIVE - RETAIN BUDGET"/>
    <n v="0"/>
    <n v="611.20000000000005"/>
    <n v="31889374.416999999"/>
    <n v="31889374.416999996"/>
    <n v="0"/>
    <n v="-0.85"/>
    <m/>
    <n v="0.4"/>
    <n v="14364.927"/>
    <n v="10655.024999999998"/>
    <s v="Buried"/>
    <n v="0"/>
    <s v="NOT LIVE"/>
    <m/>
    <n v="0"/>
    <n v="0"/>
    <d v="2026-03-01T00:00:00"/>
    <n v="31"/>
    <n v="32"/>
    <n v="-6"/>
    <s v="Yet to Start"/>
    <n v="46113"/>
    <s v="Apr-2026"/>
    <s v="Need to retain"/>
    <x v="1"/>
    <s v="NOT LIVE - RETAIN BUDGET"/>
    <n v="1"/>
    <m/>
    <m/>
    <m/>
    <m/>
    <s v="I250327"/>
    <d v="2026-04-01T00:00:00"/>
  </r>
  <r>
    <x v="59"/>
    <d v="2024-11-05T00:00:00"/>
    <s v="Islamabad"/>
    <s v="Islamabad"/>
    <s v="Mumtaz City P1"/>
    <n v="2016"/>
    <n v="806.40000000000009"/>
    <s v="0"/>
    <s v="0"/>
    <s v="NOT LIVE - RETAIN BUDGET"/>
    <n v="0"/>
    <n v="806.40000000000009"/>
    <n v="31071003.385499999"/>
    <n v="31071003.385499995"/>
    <n v="0"/>
    <n v="-1"/>
    <m/>
    <n v="0.4"/>
    <n v="12376.074000000002"/>
    <n v="8519.0500000000011"/>
    <s v="Buried"/>
    <n v="0"/>
    <s v="NOT LIVE"/>
    <m/>
    <n v="0"/>
    <n v="0"/>
    <d v="2026-03-01T00:00:00"/>
    <s v="None"/>
    <s v="Duration Doesn't Exsists"/>
    <s v="No ETA"/>
    <s v="Yet to Start"/>
    <s v="Not Given By BUH"/>
    <s v="Feedback Awaited"/>
    <s v="Need to retian"/>
    <x v="1"/>
    <s v="NOT LIVE - RETAIN BUDGET"/>
    <n v="2"/>
    <m/>
    <m/>
    <m/>
    <m/>
    <s v="I250327"/>
    <s v="Feedback Awaited"/>
  </r>
  <r>
    <x v="59"/>
    <d v="2024-11-05T00:00:00"/>
    <s v="Islamabad"/>
    <s v="Islamabad"/>
    <s v="PHA G-11 &amp; I12"/>
    <n v="4674"/>
    <n v="1869.6000000000001"/>
    <s v="0"/>
    <s v="0"/>
    <s v="NOT LIVE - RETAIN BUDGET"/>
    <n v="0"/>
    <n v="1869.6000000000001"/>
    <n v="26554382.379000001"/>
    <n v="26554382.379000001"/>
    <n v="0"/>
    <n v="-0.85"/>
    <m/>
    <n v="0.4"/>
    <n v="5261.4000000000005"/>
    <n v="10370.2125"/>
    <s v="Hybrid"/>
    <n v="0"/>
    <s v="NOT LIVE"/>
    <m/>
    <n v="0"/>
    <n v="0"/>
    <d v="2026-03-01T00:00:00"/>
    <s v="None"/>
    <s v="Duration Doesn't Exsists"/>
    <s v="No ETA"/>
    <s v="Yet to Start"/>
    <s v="Not Given By BUH"/>
    <s v="Feedback Awaited"/>
    <s v="Need to retian"/>
    <x v="1"/>
    <s v="NOT LIVE - RETAIN BUDGET"/>
    <n v="2"/>
    <m/>
    <m/>
    <m/>
    <m/>
    <s v="I250327"/>
    <s v="Feedback Awaited"/>
  </r>
  <r>
    <x v="59"/>
    <d v="2024-11-05T00:00:00"/>
    <s v="Islamabad"/>
    <s v="Islamabad"/>
    <s v="N.Blue Ar. &amp; Other Buildings"/>
    <n v="2404"/>
    <n v="961.6"/>
    <n v="961.6"/>
    <n v="2404"/>
    <s v="LIVE - 100% Completed"/>
    <n v="1"/>
    <n v="961.6"/>
    <n v="17629621.859000001"/>
    <n v="2644443.2788499999"/>
    <n v="14985178.580150001"/>
    <n v="-1"/>
    <m/>
    <n v="0.4"/>
    <n v="5902.7300000000005"/>
    <n v="2527.2749999999996"/>
    <s v="Buried"/>
    <n v="0.15"/>
    <s v="LIVE"/>
    <s v="Buried"/>
    <n v="1"/>
    <n v="1"/>
    <d v="2026-03-01T00:00:00"/>
    <s v="None"/>
    <s v="Duration Doesn't Exsists"/>
    <s v="No ETA"/>
    <s v="Completed"/>
    <m/>
    <s v="Timeline not applicable"/>
    <m/>
    <x v="2"/>
    <s v="LIVE - 100% Completed"/>
    <m/>
    <m/>
    <m/>
    <m/>
    <m/>
    <s v="I250327"/>
    <s v="Timeline not applicable"/>
  </r>
  <r>
    <x v="59"/>
    <d v="2024-11-05T00:00:00"/>
    <s v="Islamabad"/>
    <s v="Islamabad"/>
    <s v="H13_Mainly Hostels"/>
    <n v="908"/>
    <n v="363.20000000000005"/>
    <n v="363.20000000000005"/>
    <n v="908"/>
    <s v="LIVE - 100% Completed"/>
    <n v="1"/>
    <n v="363.20000000000005"/>
    <n v="11805696.198999999"/>
    <n v="1770854.4298499997"/>
    <n v="10034841.76915"/>
    <n v="-0.85"/>
    <m/>
    <n v="0.4"/>
    <n v="4754.7300000000005"/>
    <n v="2527.2750000000005"/>
    <s v="Hybrid"/>
    <n v="0.15"/>
    <s v="LIVE"/>
    <s v="Arial"/>
    <n v="1"/>
    <n v="1"/>
    <d v="2026-03-01T00:00:00"/>
    <s v="None"/>
    <s v="Duration Doesn't Exsists"/>
    <s v="No ETA"/>
    <s v="Completed"/>
    <m/>
    <s v="Timeline not applicable"/>
    <m/>
    <x v="2"/>
    <s v="LIVE - 100% Completed"/>
    <m/>
    <m/>
    <m/>
    <m/>
    <m/>
    <s v="I250327"/>
    <s v="Timeline not applicable"/>
  </r>
  <r>
    <x v="59"/>
    <d v="2024-11-05T00:00:00"/>
    <s v="Feeders/Transportations"/>
    <s v="Islamabad"/>
    <s v="Transportation"/>
    <n v="0"/>
    <n v="0"/>
    <s v="0"/>
    <s v="0"/>
    <s v="FEEDER ETC WORK - RETAIN BUDGET"/>
    <n v="0"/>
    <n v="0"/>
    <n v="8075000"/>
    <n v="4037500"/>
    <n v="4037500"/>
    <n v="-1"/>
    <m/>
    <m/>
    <n v="0"/>
    <n v="0"/>
    <m/>
    <n v="0.5"/>
    <m/>
    <m/>
    <n v="0"/>
    <n v="0"/>
    <d v="2026-03-01T00:00:00"/>
    <s v="None"/>
    <s v="Duration Doesn't Exsists"/>
    <s v="No ETA"/>
    <s v="Yet to Start"/>
    <m/>
    <s v="Timeline not applicable"/>
    <m/>
    <x v="0"/>
    <s v="FEEDER ETC WORK - RETAIN BUDGET"/>
    <m/>
    <m/>
    <m/>
    <m/>
    <m/>
    <s v="I250327"/>
    <s v="Timeline not applicable"/>
  </r>
  <r>
    <x v="60"/>
    <d v="2024-11-11T00:00:00"/>
    <s v="Faisalabad"/>
    <s v="Faisalabad"/>
    <s v="Officers Colony Canal Road"/>
    <n v="90"/>
    <n v="36"/>
    <n v="36"/>
    <n v="90"/>
    <s v="LIVE - 100% Completed"/>
    <n v="1"/>
    <n v="36"/>
    <n v="764480"/>
    <n v="114672"/>
    <n v="649808"/>
    <n v="-0.76500000000000001"/>
    <m/>
    <n v="0.4"/>
    <n v="0"/>
    <n v="50"/>
    <s v="Arial"/>
    <n v="0.15"/>
    <s v="LIVE"/>
    <s v="Arial"/>
    <n v="1"/>
    <n v="1"/>
    <d v="2026-03-01T00:00:00"/>
    <s v="None"/>
    <s v="Duration Doesn't Exsists"/>
    <s v="No ETA"/>
    <s v="Completed"/>
    <m/>
    <s v="Timeline not applicable"/>
    <m/>
    <x v="2"/>
    <s v="LIVE - 100% Completed"/>
    <m/>
    <m/>
    <m/>
    <m/>
    <m/>
    <s v="I250374"/>
    <s v="Timeline not applicable"/>
  </r>
  <r>
    <x v="60"/>
    <d v="2024-11-11T00:00:00"/>
    <s v="Faisalabad"/>
    <s v="Faisalabad"/>
    <s v="Fesco Abdullahpur"/>
    <n v="50"/>
    <n v="20"/>
    <n v="20"/>
    <n v="50"/>
    <s v="LIVE - 100% Completed"/>
    <n v="1"/>
    <n v="20"/>
    <n v="467960"/>
    <n v="70194"/>
    <n v="397766"/>
    <n v="-1"/>
    <m/>
    <n v="0.4"/>
    <n v="0"/>
    <n v="2550"/>
    <s v="Arial"/>
    <n v="0.15"/>
    <s v="LIVE"/>
    <s v="Arial"/>
    <n v="1"/>
    <n v="1"/>
    <d v="2026-03-01T00:00:00"/>
    <s v="None"/>
    <s v="Duration Doesn't Exsists"/>
    <s v="No ETA"/>
    <s v="Completed"/>
    <m/>
    <s v="Timeline not applicable"/>
    <m/>
    <x v="2"/>
    <s v="LIVE - 100% Completed"/>
    <m/>
    <m/>
    <m/>
    <m/>
    <m/>
    <s v="I250374"/>
    <s v="Timeline not applicable"/>
  </r>
  <r>
    <x v="60"/>
    <d v="2024-11-11T00:00:00"/>
    <s v="Faisalabad"/>
    <s v="Faisalabad"/>
    <s v="Fesco Colony 132 KV"/>
    <n v="24"/>
    <n v="9.6000000000000014"/>
    <n v="9.6000000000000014"/>
    <n v="24"/>
    <s v="LIVE - 100% Completed"/>
    <n v="1"/>
    <n v="9.6000000000000014"/>
    <n v="359370"/>
    <n v="53905.5"/>
    <n v="305464.5"/>
    <n v="-0.85"/>
    <m/>
    <n v="0.4"/>
    <n v="0"/>
    <n v="2050"/>
    <s v="Arial"/>
    <n v="0.15"/>
    <s v="LIVE"/>
    <s v="Arial"/>
    <n v="1"/>
    <n v="1"/>
    <d v="2026-03-01T00:00:00"/>
    <s v="None"/>
    <s v="Duration Doesn't Exsists"/>
    <s v="No ETA"/>
    <s v="Completed"/>
    <m/>
    <s v="Timeline not applicable"/>
    <m/>
    <x v="2"/>
    <s v="LIVE - 100% Completed"/>
    <m/>
    <m/>
    <m/>
    <m/>
    <m/>
    <s v="I250374"/>
    <s v="Timeline not applicable"/>
  </r>
  <r>
    <x v="60"/>
    <d v="2024-11-11T00:00:00"/>
    <s v="Faisalabad"/>
    <s v="Faisalabad"/>
    <s v="NAYAB Colony Directors Residencies"/>
    <n v="4"/>
    <n v="1.6"/>
    <n v="1.6"/>
    <n v="4"/>
    <s v="LIVE - 100% Completed"/>
    <n v="1"/>
    <n v="1.6"/>
    <n v="132580"/>
    <n v="19887"/>
    <n v="112693"/>
    <n v="-1"/>
    <m/>
    <n v="0.4"/>
    <n v="0"/>
    <n v="50"/>
    <s v="Arial"/>
    <n v="0.15"/>
    <s v="LIVE"/>
    <s v="Arial"/>
    <n v="1"/>
    <n v="1"/>
    <d v="2026-03-01T00:00:00"/>
    <s v="None"/>
    <s v="Duration Doesn't Exsists"/>
    <s v="No ETA"/>
    <s v="Completed"/>
    <m/>
    <s v="Timeline not applicable"/>
    <m/>
    <x v="2"/>
    <s v="LIVE - 100% Completed"/>
    <m/>
    <m/>
    <m/>
    <m/>
    <m/>
    <s v="I250374"/>
    <s v="Timeline not applicable"/>
  </r>
  <r>
    <x v="60"/>
    <s v="No Initiation Date"/>
    <s v="Feeders/Transportations"/>
    <s v="Faisalabad"/>
    <s v="Feeder"/>
    <m/>
    <m/>
    <s v="0"/>
    <s v="0"/>
    <s v="FEEDER ETC WORK - RETAIN BUDGET"/>
    <n v="0"/>
    <n v="0"/>
    <n v="0"/>
    <n v="0"/>
    <m/>
    <m/>
    <m/>
    <m/>
    <n v="0"/>
    <n v="10850"/>
    <m/>
    <n v="1"/>
    <m/>
    <m/>
    <n v="0"/>
    <n v="0"/>
    <d v="2026-03-01T00:00:00"/>
    <s v="None"/>
    <s v="Duration Doesn't Exsists"/>
    <s v="No ETA"/>
    <s v="Yet to Start"/>
    <m/>
    <s v="Timeline not applicable"/>
    <m/>
    <x v="0"/>
    <s v="FEEDER ETC WORK - RETAIN BUDGET"/>
    <m/>
    <m/>
    <m/>
    <m/>
    <m/>
    <s v="I250374"/>
    <s v="Timeline not applicable"/>
  </r>
  <r>
    <x v="60"/>
    <s v="No Initiation Date"/>
    <s v="Feeders/Transportations"/>
    <s v="Faisalabad"/>
    <s v="Transportation"/>
    <m/>
    <m/>
    <s v="0"/>
    <s v="0"/>
    <s v="FEEDER ETC WORK - RETAIN BUDGET"/>
    <n v="0"/>
    <n v="0"/>
    <n v="0"/>
    <n v="0"/>
    <m/>
    <m/>
    <m/>
    <m/>
    <n v="0"/>
    <n v="0"/>
    <m/>
    <n v="1"/>
    <m/>
    <m/>
    <n v="0"/>
    <n v="0"/>
    <d v="2026-03-01T00:00:00"/>
    <s v="None"/>
    <s v="Duration Doesn't Exsists"/>
    <s v="No ETA"/>
    <s v="Yet to Start"/>
    <m/>
    <s v="Timeline not applicable"/>
    <m/>
    <x v="0"/>
    <s v="FEEDER ETC WORK - RETAIN BUDGET"/>
    <m/>
    <m/>
    <m/>
    <m/>
    <m/>
    <s v="I250374"/>
    <s v="Timeline not applicable"/>
  </r>
  <r>
    <x v="61"/>
    <d v="2024-11-25T00:00:00"/>
    <s v="Bahawalpur"/>
    <s v="Bahawalpur (P3)"/>
    <s v="Asif &amp; Hassan Town"/>
    <n v="1740"/>
    <n v="696"/>
    <n v="696"/>
    <n v="1740"/>
    <s v="LIVE - 100% Completed"/>
    <n v="1"/>
    <n v="696"/>
    <n v="17285837.436000001"/>
    <n v="2592875.6154"/>
    <n v="14692961.820599999"/>
    <n v="-1"/>
    <m/>
    <n v="0.4"/>
    <n v="2976.2"/>
    <n v="11942.5"/>
    <s v="Hybrid"/>
    <n v="0.15"/>
    <s v="LIVE"/>
    <s v="Hybrid"/>
    <n v="1"/>
    <n v="1"/>
    <d v="2026-03-01T00:00:00"/>
    <s v="None"/>
    <s v="Duration Doesn't Exsists"/>
    <s v="No ETA"/>
    <s v="Completed"/>
    <m/>
    <s v="Timeline not applicable"/>
    <m/>
    <x v="2"/>
    <s v="LIVE - 100% Completed"/>
    <m/>
    <m/>
    <m/>
    <m/>
    <m/>
    <s v="I250375"/>
    <s v="Timeline not applicable"/>
  </r>
  <r>
    <x v="61"/>
    <d v="2024-11-25T00:00:00"/>
    <s v="Bahawalpur"/>
    <s v="Bahawalpur (P3)"/>
    <s v="Japan Town"/>
    <n v="486"/>
    <n v="194.4"/>
    <n v="194.4"/>
    <n v="486"/>
    <s v="LIVE - 100% Completed"/>
    <n v="1"/>
    <n v="194.4"/>
    <n v="13764761.647998"/>
    <n v="2064714.2471996997"/>
    <n v="11700047.400798282"/>
    <n v="-0.76500000000000001"/>
    <m/>
    <n v="0.4"/>
    <n v="6708.6246597282752"/>
    <n v="5120.6827348456245"/>
    <s v="Buried"/>
    <n v="0.15"/>
    <s v="LIVE"/>
    <s v="Buried"/>
    <n v="1"/>
    <n v="1"/>
    <d v="2026-03-01T00:00:00"/>
    <s v="None"/>
    <s v="Duration Doesn't Exsists"/>
    <s v="No ETA"/>
    <s v="Completed"/>
    <m/>
    <s v="Timeline not applicable"/>
    <m/>
    <x v="2"/>
    <s v="LIVE - 100% Completed"/>
    <m/>
    <m/>
    <m/>
    <m/>
    <m/>
    <s v="I250375"/>
    <s v="Timeline not applicable"/>
  </r>
  <r>
    <x v="61"/>
    <d v="2024-11-25T00:00:00"/>
    <s v="Feeders/Transportations"/>
    <s v="Bahawalpur (P3)"/>
    <s v="Feeder"/>
    <n v="0"/>
    <n v="0"/>
    <s v="0"/>
    <s v="0"/>
    <s v="FEEDER ETC WORK - RETAIN BUDGET"/>
    <n v="0"/>
    <n v="0"/>
    <n v="11698450"/>
    <n v="5849225"/>
    <n v="5849225"/>
    <n v="-1"/>
    <m/>
    <m/>
    <n v="5700"/>
    <n v="0"/>
    <m/>
    <n v="0.5"/>
    <m/>
    <m/>
    <n v="0"/>
    <n v="0"/>
    <d v="2026-03-01T00:00:00"/>
    <s v="None"/>
    <s v="Duration Doesn't Exsists"/>
    <s v="No ETA"/>
    <s v="Yet to Start"/>
    <m/>
    <s v="Timeline not applicable"/>
    <m/>
    <x v="0"/>
    <s v="FEEDER ETC WORK - RETAIN BUDGET"/>
    <m/>
    <m/>
    <m/>
    <m/>
    <m/>
    <s v="I250375"/>
    <s v="Timeline not applicable"/>
  </r>
  <r>
    <x v="61"/>
    <d v="2024-11-25T00:00:00"/>
    <s v="Bahawalpur"/>
    <s v="Bahawalpur (P3)"/>
    <s v="Cheema Town Ph-2"/>
    <n v="700"/>
    <n v="280"/>
    <n v="280"/>
    <n v="700"/>
    <s v="LIVE - 100% Completed"/>
    <n v="1"/>
    <n v="280"/>
    <n v="9068984.0960000008"/>
    <n v="1360347.6144000001"/>
    <n v="7708636.4816000005"/>
    <n v="-0.76500000000000001"/>
    <m/>
    <n v="0.4"/>
    <n v="1833.1"/>
    <n v="6447.5"/>
    <s v="Hybrid"/>
    <n v="0.15"/>
    <s v="LIVE"/>
    <s v="Hybrid"/>
    <n v="1"/>
    <n v="1"/>
    <d v="2026-03-01T00:00:00"/>
    <s v="None"/>
    <s v="Duration Doesn't Exsists"/>
    <s v="No ETA"/>
    <s v="Completed"/>
    <m/>
    <s v="Timeline not applicable"/>
    <m/>
    <x v="2"/>
    <s v="LIVE - 100% Completed"/>
    <m/>
    <m/>
    <m/>
    <m/>
    <m/>
    <s v="I250375"/>
    <s v="Timeline not applicable"/>
  </r>
  <r>
    <x v="61"/>
    <d v="2024-11-25T00:00:00"/>
    <s v="Bahawalpur"/>
    <s v="Bahawalpur (P3)"/>
    <s v="Medical Colony"/>
    <n v="432"/>
    <n v="172.8"/>
    <n v="172.8"/>
    <n v="432"/>
    <s v="LIVE - 100% Completed"/>
    <n v="1"/>
    <n v="172.8"/>
    <n v="4969725.2362205703"/>
    <n v="745458.78543308552"/>
    <n v="4224266.4507874809"/>
    <n v="-1"/>
    <m/>
    <n v="0.4"/>
    <n v="0"/>
    <n v="4973.4024163078802"/>
    <s v="Arial"/>
    <n v="0.15"/>
    <s v="LIVE"/>
    <s v="Arial"/>
    <n v="1"/>
    <n v="1"/>
    <d v="2026-03-01T00:00:00"/>
    <s v="None"/>
    <s v="Duration Doesn't Exsists"/>
    <s v="No ETA"/>
    <s v="Completed"/>
    <m/>
    <s v="Timeline not applicable"/>
    <m/>
    <x v="2"/>
    <s v="LIVE - 100% Completed"/>
    <m/>
    <m/>
    <m/>
    <m/>
    <m/>
    <s v="I250375"/>
    <s v="Timeline not applicable"/>
  </r>
  <r>
    <x v="61"/>
    <d v="2024-11-25T00:00:00"/>
    <s v="Feeders/Transportations"/>
    <s v="Bahawalpur (P3)"/>
    <s v="Transportation"/>
    <n v="0"/>
    <n v="0"/>
    <s v="0"/>
    <s v="0"/>
    <s v="FEEDER ETC WORK - RETAIN BUDGET"/>
    <n v="0"/>
    <n v="0"/>
    <n v="750000"/>
    <n v="375000"/>
    <n v="375000"/>
    <n v="-0.76500000000000001"/>
    <m/>
    <m/>
    <n v="0"/>
    <n v="0"/>
    <m/>
    <n v="0.5"/>
    <m/>
    <m/>
    <n v="0"/>
    <n v="0"/>
    <d v="2026-03-01T00:00:00"/>
    <s v="None"/>
    <s v="Duration Doesn't Exsists"/>
    <s v="No ETA"/>
    <s v="Yet to Start"/>
    <m/>
    <s v="Timeline not applicable"/>
    <m/>
    <x v="0"/>
    <s v="FEEDER ETC WORK - RETAIN BUDGET"/>
    <m/>
    <m/>
    <m/>
    <m/>
    <m/>
    <s v="I250375"/>
    <s v="Timeline not applicable"/>
  </r>
  <r>
    <x v="62"/>
    <d v="2024-11-25T00:00:00"/>
    <s v="Feeders/Transportations"/>
    <s v="Islamabad Ph3 (P2)"/>
    <s v="Feeder"/>
    <n v="0"/>
    <n v="0"/>
    <s v="0"/>
    <s v="0"/>
    <s v="FEEDER ETC WORK - RETAIN BUDGET"/>
    <n v="0"/>
    <n v="0"/>
    <n v="124964950"/>
    <n v="62482475"/>
    <n v="62482475"/>
    <n v="-0.76500000000000001"/>
    <m/>
    <m/>
    <n v="0"/>
    <n v="0"/>
    <m/>
    <n v="0.5"/>
    <m/>
    <m/>
    <n v="0"/>
    <n v="0"/>
    <d v="2026-03-01T00:00:00"/>
    <s v="None"/>
    <s v="Duration Doesn't Exsists"/>
    <s v="No ETA"/>
    <s v="Yet to Start"/>
    <m/>
    <s v="Timeline not applicable"/>
    <m/>
    <x v="0"/>
    <s v="FEEDER ETC WORK - RETAIN BUDGET"/>
    <m/>
    <m/>
    <m/>
    <m/>
    <m/>
    <s v="I250376"/>
    <s v="Timeline not applicable"/>
  </r>
  <r>
    <x v="62"/>
    <d v="2024-11-25T00:00:00"/>
    <s v="Islamabad"/>
    <s v="Islamabad Ph3 (P2)"/>
    <s v="B-17 BlockF-P1"/>
    <n v="1978"/>
    <n v="791.2"/>
    <n v="791.2"/>
    <n v="1978"/>
    <s v="LIVE - 100% Completed"/>
    <n v="1"/>
    <n v="791.2"/>
    <n v="50643660.582207501"/>
    <n v="7596549.0873311246"/>
    <n v="40894755.920132555"/>
    <n v="-1"/>
    <m/>
    <n v="0.4"/>
    <n v="23860.885588100002"/>
    <n v="27114.64271375"/>
    <s v="Buried"/>
    <n v="0.15"/>
    <s v="LIVE"/>
    <s v="Buried"/>
    <n v="1"/>
    <n v="1"/>
    <d v="2026-03-01T00:00:00"/>
    <s v="None"/>
    <s v="Duration Doesn't Exsists"/>
    <s v="No ETA"/>
    <s v="Completed"/>
    <m/>
    <s v="Timeline not applicable"/>
    <m/>
    <x v="2"/>
    <s v="LIVE - 100% Completed"/>
    <n v="1"/>
    <s v="Add 9 count"/>
    <m/>
    <m/>
    <m/>
    <s v="I250376"/>
    <s v="Timeline not applicable"/>
  </r>
  <r>
    <x v="62"/>
    <d v="2024-11-25T00:00:00"/>
    <s v="Islamabad"/>
    <s v="Islamabad Ph3 (P2)"/>
    <s v="B-17 BlockF-P2"/>
    <n v="2512"/>
    <n v="1004.8000000000001"/>
    <n v="1004.8000000000001"/>
    <n v="2512"/>
    <s v="LIVE - 100% Completed"/>
    <n v="1"/>
    <n v="1004.8000000000001"/>
    <n v="45858969.263714999"/>
    <n v="6878845.3895572498"/>
    <n v="37031117.680449858"/>
    <n v="-0.85"/>
    <m/>
    <n v="0.4"/>
    <n v="21030.992380200001"/>
    <n v="23898.854977499999"/>
    <s v="Buried"/>
    <n v="0.15"/>
    <s v="LIVE"/>
    <s v="Buried"/>
    <n v="1"/>
    <n v="1"/>
    <d v="2026-03-01T00:00:00"/>
    <s v="None"/>
    <s v="Duration Doesn't Exsists"/>
    <s v="No ETA"/>
    <s v="Completed"/>
    <m/>
    <s v="Timeline not applicable"/>
    <m/>
    <x v="2"/>
    <s v="LIVE - 100% Completed"/>
    <n v="1"/>
    <s v="Add 9 count"/>
    <m/>
    <m/>
    <m/>
    <s v="I250376"/>
    <s v="Timeline not applicable"/>
  </r>
  <r>
    <x v="62"/>
    <d v="2024-11-25T00:00:00"/>
    <s v="Islamabad"/>
    <s v="Islamabad Ph3 (P2)"/>
    <s v="FMC_Partial"/>
    <n v="3146"/>
    <n v="1258.4000000000001"/>
    <n v="1258.4000000000001"/>
    <n v="3146"/>
    <s v="LIVE - 100% Completed"/>
    <n v="1"/>
    <n v="1258.4000000000001"/>
    <n v="41368501.891666703"/>
    <n v="6205275.2837500051"/>
    <n v="35163226.607916668"/>
    <n v="-0.85"/>
    <m/>
    <n v="0.4"/>
    <n v="17799.710999999999"/>
    <n v="16829.955000000002"/>
    <s v="Buried"/>
    <n v="0.15"/>
    <s v="LIVE"/>
    <s v="Buried"/>
    <n v="1"/>
    <n v="1"/>
    <d v="2026-03-01T00:00:00"/>
    <s v="None"/>
    <s v="Duration Doesn't Exsists"/>
    <s v="No ETA"/>
    <s v="Completed"/>
    <m/>
    <s v="Timeline not applicable"/>
    <m/>
    <x v="2"/>
    <s v="LIVE - 100% Completed"/>
    <m/>
    <m/>
    <m/>
    <m/>
    <m/>
    <s v="I250376"/>
    <s v="Timeline not applicable"/>
  </r>
  <r>
    <x v="62"/>
    <d v="2024-11-25T00:00:00"/>
    <s v="Islamabad"/>
    <s v="Islamabad Ph3 (P2)"/>
    <s v="Faisal Town P3"/>
    <n v="2208"/>
    <n v="883.2"/>
    <n v="883.2"/>
    <n v="2208"/>
    <s v="LIVE - 100% Completed"/>
    <n v="1"/>
    <n v="883.2"/>
    <n v="40657979.338"/>
    <n v="6098696.9007000001"/>
    <n v="34559282.437299997"/>
    <n v="-0.63749999999999996"/>
    <m/>
    <n v="0.4"/>
    <n v="18184.2045"/>
    <n v="15061.214"/>
    <s v="Buried"/>
    <n v="0.15"/>
    <s v="LIVE"/>
    <s v="Buried"/>
    <n v="1"/>
    <n v="1"/>
    <d v="2026-03-01T00:00:00"/>
    <s v="None"/>
    <s v="Duration Doesn't Exsists"/>
    <s v="No ETA"/>
    <s v="Completed"/>
    <m/>
    <s v="Timeline not applicable"/>
    <m/>
    <x v="2"/>
    <s v="LIVE - 100% Completed"/>
    <m/>
    <m/>
    <m/>
    <m/>
    <m/>
    <s v="I250376"/>
    <s v="Timeline not applicable"/>
  </r>
  <r>
    <x v="62"/>
    <d v="2024-11-25T00:00:00"/>
    <s v="Islamabad"/>
    <s v="Islamabad Ph3 (P2)"/>
    <s v="E-17"/>
    <n v="876"/>
    <n v="350.40000000000003"/>
    <n v="350.40000000000003"/>
    <n v="876"/>
    <s v="LIVE - 100% Completed"/>
    <n v="1"/>
    <n v="350.40000000000003"/>
    <n v="35124206.049999997"/>
    <n v="5268630.9074999997"/>
    <n v="29855575.142499998"/>
    <n v="-1"/>
    <m/>
    <n v="0.4"/>
    <n v="17929.95"/>
    <n v="13823.75"/>
    <s v="Buried"/>
    <n v="0.15"/>
    <s v="LIVE"/>
    <s v="Buried"/>
    <n v="1"/>
    <n v="1"/>
    <d v="2026-03-01T00:00:00"/>
    <s v="None"/>
    <s v="Duration Doesn't Exsists"/>
    <s v="No ETA"/>
    <s v="Completed"/>
    <m/>
    <s v="Timeline not applicable"/>
    <m/>
    <x v="2"/>
    <s v="LIVE - 100% Completed"/>
    <m/>
    <m/>
    <m/>
    <m/>
    <m/>
    <s v="I250376"/>
    <s v="Timeline not applicable"/>
  </r>
  <r>
    <x v="62"/>
    <d v="2024-11-25T00:00:00"/>
    <s v="Islamabad"/>
    <s v="Islamabad Ph3 (P2)"/>
    <s v="Faisal Town P4"/>
    <n v="1434"/>
    <n v="573.6"/>
    <n v="573.6"/>
    <n v="1434"/>
    <s v="LIVE - 100% Completed"/>
    <n v="1"/>
    <n v="573.6"/>
    <n v="28656438.609999999"/>
    <n v="4298465.7914999994"/>
    <n v="24357972.818500001"/>
    <n v="-1"/>
    <m/>
    <n v="0.4"/>
    <n v="14091.058999999999"/>
    <n v="12446.475999999997"/>
    <s v="Buried"/>
    <n v="0.15"/>
    <s v="LIVE"/>
    <s v="Buried"/>
    <n v="1"/>
    <n v="1"/>
    <d v="2026-03-01T00:00:00"/>
    <s v="None"/>
    <s v="Duration Doesn't Exsists"/>
    <s v="No ETA"/>
    <s v="Completed"/>
    <m/>
    <s v="Timeline not applicable"/>
    <m/>
    <x v="2"/>
    <s v="LIVE - 100% Completed"/>
    <m/>
    <m/>
    <m/>
    <m/>
    <m/>
    <s v="I250376"/>
    <s v="Timeline not applicable"/>
  </r>
  <r>
    <x v="62"/>
    <d v="2024-11-25T00:00:00"/>
    <s v="Islamabad"/>
    <s v="Islamabad Ph3 (P2)"/>
    <s v="Faisal Town P2"/>
    <n v="1516"/>
    <n v="606.4"/>
    <n v="606.4"/>
    <n v="1516"/>
    <s v="LIVE - 100% Completed"/>
    <n v="1"/>
    <n v="606.4"/>
    <n v="26027930.18"/>
    <n v="3904189.5269999998"/>
    <n v="22123740.653000001"/>
    <n v="-1"/>
    <m/>
    <n v="0.4"/>
    <n v="12852.573999999999"/>
    <n v="10423.335999999996"/>
    <s v="Buried"/>
    <n v="0.15"/>
    <s v="LIVE"/>
    <s v="Buried"/>
    <n v="1"/>
    <n v="1"/>
    <d v="2026-03-01T00:00:00"/>
    <s v="None"/>
    <s v="Duration Doesn't Exsists"/>
    <s v="No ETA"/>
    <s v="Completed"/>
    <m/>
    <s v="Timeline not applicable"/>
    <m/>
    <x v="2"/>
    <s v="LIVE - 100% Completed"/>
    <m/>
    <m/>
    <m/>
    <m/>
    <m/>
    <s v="I250376"/>
    <s v="Timeline not applicable"/>
  </r>
  <r>
    <x v="62"/>
    <d v="2024-11-25T00:00:00"/>
    <s v="Islamabad"/>
    <s v="Islamabad Ph3 (P2)"/>
    <s v="B-17 BlockD"/>
    <n v="1124"/>
    <n v="449.6"/>
    <n v="449.6"/>
    <n v="1124"/>
    <s v="LIVE - 100% Completed"/>
    <n v="1"/>
    <n v="449.6"/>
    <n v="23877998.01636"/>
    <n v="3581699.7024539998"/>
    <n v="19281483.398210701"/>
    <n v="-0.85"/>
    <m/>
    <n v="0.4"/>
    <n v="12386.051223300001"/>
    <n v="8828.5659474999993"/>
    <s v="Buried"/>
    <n v="0.15"/>
    <s v="LIVE"/>
    <s v="Buried"/>
    <n v="1"/>
    <n v="1"/>
    <d v="2026-03-01T00:00:00"/>
    <s v="None"/>
    <s v="Duration Doesn't Exsists"/>
    <s v="No ETA"/>
    <s v="Completed"/>
    <m/>
    <s v="Timeline not applicable"/>
    <m/>
    <x v="2"/>
    <s v="LIVE - 100% Completed"/>
    <n v="1"/>
    <s v="Add 9 count"/>
    <m/>
    <m/>
    <m/>
    <s v="I250376"/>
    <s v="Timeline not applicable"/>
  </r>
  <r>
    <x v="62"/>
    <d v="2024-11-25T00:00:00"/>
    <s v="Islamabad"/>
    <s v="Islamabad Ph3 (P2)"/>
    <s v="I-14-P1"/>
    <n v="1978"/>
    <n v="791.2"/>
    <n v="791.2"/>
    <n v="1978"/>
    <s v="LIVE - 100% Completed"/>
    <n v="1"/>
    <n v="791.2"/>
    <n v="23373779.363512501"/>
    <n v="3506066.9045268749"/>
    <n v="19867712.458985627"/>
    <n v="-0.85000000000000009"/>
    <m/>
    <n v="0.4"/>
    <n v="5058.0450000000001"/>
    <n v="27114.64271375"/>
    <s v="Hybrid"/>
    <n v="0.15"/>
    <s v="LIVE"/>
    <s v="Hybrid"/>
    <n v="1"/>
    <n v="1"/>
    <d v="2026-03-01T00:00:00"/>
    <s v="None"/>
    <s v="Duration Doesn't Exsists"/>
    <s v="No ETA"/>
    <s v="Completed"/>
    <m/>
    <s v="Timeline not applicable"/>
    <m/>
    <x v="2"/>
    <s v="LIVE - 100% Completed"/>
    <m/>
    <m/>
    <m/>
    <m/>
    <m/>
    <s v="I250376"/>
    <s v="Timeline not applicable"/>
  </r>
  <r>
    <x v="62"/>
    <d v="2024-11-25T00:00:00"/>
    <s v="Islamabad"/>
    <s v="Islamabad Ph3 (P2)"/>
    <s v="Emaar P1"/>
    <n v="324"/>
    <n v="129.6"/>
    <s v="0"/>
    <s v="0"/>
    <s v="REMOVE BUDGET (P)"/>
    <n v="0"/>
    <n v="129.6"/>
    <n v="20091272.16"/>
    <n v="0"/>
    <n v="20091272.160000004"/>
    <n v="-0.5"/>
    <m/>
    <n v="0.4"/>
    <n v="10294.451500000001"/>
    <n v="5165.8460000000005"/>
    <s v="Buried"/>
    <m/>
    <s v="NOT LIVE"/>
    <m/>
    <n v="0"/>
    <n v="0"/>
    <d v="2026-03-01T00:00:00"/>
    <s v="None"/>
    <s v="Duration Doesn't Exsists"/>
    <s v="No ETA"/>
    <s v="Yet to Start"/>
    <m/>
    <s v="Timeline not applicable"/>
    <s v="Need to remove from Budget"/>
    <x v="5"/>
    <s v="REMOVE BUDGET (P)"/>
    <m/>
    <m/>
    <m/>
    <n v="0"/>
    <m/>
    <s v="I250376"/>
    <s v="Timeline not applicable"/>
  </r>
  <r>
    <x v="62"/>
    <d v="2024-11-25T00:00:00"/>
    <s v="Islamabad"/>
    <s v="Islamabad Ph3 (P2)"/>
    <s v="I-14-P3"/>
    <n v="1710"/>
    <n v="684"/>
    <n v="684"/>
    <n v="1710"/>
    <s v="LIVE - 100% Completed"/>
    <n v="1"/>
    <n v="684"/>
    <n v="19457426.667525001"/>
    <n v="2918614.0001287502"/>
    <n v="16538812.667396251"/>
    <n v="-0.85000000000000009"/>
    <m/>
    <n v="0.4"/>
    <n v="4778.7099999999991"/>
    <n v="24305.854977500003"/>
    <s v="Hybrid"/>
    <n v="0.15"/>
    <s v="LIVE"/>
    <s v="Hybrid"/>
    <n v="1"/>
    <n v="1"/>
    <d v="2026-03-01T00:00:00"/>
    <s v="None"/>
    <s v="Duration Doesn't Exsists"/>
    <s v="No ETA"/>
    <s v="Completed"/>
    <m/>
    <s v="Timeline not applicable"/>
    <m/>
    <x v="2"/>
    <s v="LIVE - 100% Completed"/>
    <m/>
    <m/>
    <m/>
    <m/>
    <m/>
    <s v="I250376"/>
    <s v="Timeline not applicable"/>
  </r>
  <r>
    <x v="62"/>
    <d v="2024-11-25T00:00:00"/>
    <s v="Islamabad"/>
    <s v="Islamabad Ph3 (P2)"/>
    <s v="I-14-P4"/>
    <n v="1848"/>
    <n v="739.2"/>
    <n v="739.2"/>
    <n v="1848"/>
    <s v="LIVE - 100% Completed"/>
    <n v="1"/>
    <n v="739.2"/>
    <n v="16630801.339050001"/>
    <n v="2494620.2008575001"/>
    <n v="14136181.138192499"/>
    <n v="-1"/>
    <m/>
    <n v="0.4"/>
    <n v="3591.45"/>
    <n v="19512.302854999994"/>
    <s v="Hybrid"/>
    <n v="0.15"/>
    <s v="LIVE"/>
    <s v="Hybrid"/>
    <n v="1"/>
    <n v="1"/>
    <d v="2026-03-01T00:00:00"/>
    <s v="None"/>
    <s v="Duration Doesn't Exsists"/>
    <s v="No ETA"/>
    <s v="Completed"/>
    <m/>
    <s v="Timeline not applicable"/>
    <m/>
    <x v="2"/>
    <s v="LIVE - 100% Completed"/>
    <m/>
    <m/>
    <m/>
    <m/>
    <m/>
    <s v="I250376"/>
    <s v="Timeline not applicable"/>
  </r>
  <r>
    <x v="62"/>
    <d v="2024-11-25T00:00:00"/>
    <s v="Islamabad"/>
    <s v="Islamabad Ph3 (P2)"/>
    <s v="I-14-P2"/>
    <n v="1606"/>
    <n v="642.40000000000009"/>
    <n v="642.40000000000009"/>
    <n v="1606"/>
    <s v="LIVE - 100% Completed"/>
    <n v="1"/>
    <n v="642.40000000000009"/>
    <n v="16443581.972525001"/>
    <n v="2466537.2958787498"/>
    <n v="13977044.676646249"/>
    <n v="-1"/>
    <m/>
    <n v="0.4"/>
    <n v="3088.8999999999996"/>
    <n v="23898.854977499999"/>
    <s v="Hybrid"/>
    <n v="0.15"/>
    <s v="LIVE"/>
    <s v="Hybrid"/>
    <n v="1"/>
    <n v="1"/>
    <d v="2026-03-01T00:00:00"/>
    <s v="None"/>
    <s v="Duration Doesn't Exsists"/>
    <s v="No ETA"/>
    <s v="Completed"/>
    <m/>
    <s v="Timeline not applicable"/>
    <m/>
    <x v="2"/>
    <s v="LIVE - 100% Completed"/>
    <m/>
    <m/>
    <m/>
    <m/>
    <m/>
    <s v="I250376"/>
    <s v="Timeline not applicable"/>
  </r>
  <r>
    <x v="62"/>
    <d v="2024-11-25T00:00:00"/>
    <s v="Islamabad"/>
    <s v="Islamabad Ph3 (P2)"/>
    <s v="B-17 Blk-D extn"/>
    <n v="588"/>
    <n v="235.20000000000002"/>
    <n v="235.20000000000002"/>
    <n v="588"/>
    <s v="LIVE - 100% Completed"/>
    <n v="1"/>
    <n v="235.20000000000002"/>
    <n v="13737914.574999999"/>
    <n v="2060687.1862499998"/>
    <n v="11677227.38875"/>
    <n v="-1"/>
    <m/>
    <n v="0.4"/>
    <n v="6949.2774999999992"/>
    <n v="5603.7099999999991"/>
    <s v="Buried"/>
    <n v="0.15"/>
    <s v="LIVE"/>
    <s v="Buried"/>
    <n v="1"/>
    <n v="1"/>
    <d v="2026-03-01T00:00:00"/>
    <s v="None"/>
    <s v="Duration Doesn't Exsists"/>
    <s v="No ETA"/>
    <s v="Completed"/>
    <m/>
    <s v="Timeline not applicable"/>
    <m/>
    <x v="2"/>
    <s v="LIVE - 100% Completed"/>
    <m/>
    <m/>
    <m/>
    <m/>
    <m/>
    <s v="I250376"/>
    <s v="Timeline not applicable"/>
  </r>
  <r>
    <x v="62"/>
    <d v="2024-11-25T00:00:00"/>
    <s v="Islamabad"/>
    <s v="Islamabad Ph3 (P2)"/>
    <s v="Emaar P3"/>
    <n v="462"/>
    <n v="184.8"/>
    <s v="0"/>
    <s v="0"/>
    <s v="REMOVE BUDGET (T)"/>
    <n v="0"/>
    <n v="184.8"/>
    <n v="13434006.59"/>
    <n v="0"/>
    <n v="13434006.59"/>
    <n v="-0.5"/>
    <m/>
    <n v="0.4"/>
    <n v="8546.6840000000011"/>
    <n v="4467.0640000000003"/>
    <s v="Buried"/>
    <m/>
    <s v="NOT LIVE"/>
    <m/>
    <n v="0"/>
    <n v="0"/>
    <d v="2026-03-01T00:00:00"/>
    <s v="None"/>
    <s v="Duration Doesn't Exsists"/>
    <s v="No ETA"/>
    <s v="Yet to Start"/>
    <m/>
    <s v="Timeline not applicable"/>
    <s v="remove (after June)"/>
    <x v="3"/>
    <s v="REMOVE BUDGET (T)"/>
    <m/>
    <m/>
    <m/>
    <n v="0"/>
    <m/>
    <s v="I250376"/>
    <s v="Timeline not applicable"/>
  </r>
  <r>
    <x v="62"/>
    <d v="2024-11-25T00:00:00"/>
    <s v="Islamabad"/>
    <s v="Islamabad Ph3 (P2)"/>
    <s v="Emaar P2"/>
    <n v="356"/>
    <n v="142.4"/>
    <s v="0"/>
    <s v="0"/>
    <s v="REMOVE BUDGET (P)"/>
    <n v="0"/>
    <n v="142.4"/>
    <n v="11170003.529999999"/>
    <n v="0"/>
    <n v="11170003.530000001"/>
    <n v="-1"/>
    <m/>
    <n v="0.4"/>
    <n v="5354.8320000000003"/>
    <n v="3759.4479999999999"/>
    <s v="Buried"/>
    <m/>
    <s v="NOT LIVE"/>
    <m/>
    <n v="0"/>
    <n v="0"/>
    <d v="2026-03-01T00:00:00"/>
    <s v="None"/>
    <s v="Duration Doesn't Exsists"/>
    <s v="No ETA"/>
    <s v="Yet to Start"/>
    <m/>
    <s v="Timeline not applicable"/>
    <s v="Need to remove from Budget"/>
    <x v="5"/>
    <s v="REMOVE BUDGET (P)"/>
    <m/>
    <m/>
    <m/>
    <n v="0"/>
    <m/>
    <s v="I250376"/>
    <s v="Timeline not applicable"/>
  </r>
  <r>
    <x v="62"/>
    <d v="2024-11-25T00:00:00"/>
    <s v="Feeders/Transportations"/>
    <s v="Islamabad Ph3 (P2)"/>
    <s v="Transportation"/>
    <n v="0"/>
    <n v="0"/>
    <s v="0"/>
    <s v="0"/>
    <s v="FEEDER ETC WORK - RETAIN BUDGET"/>
    <n v="0"/>
    <n v="0"/>
    <n v="3062500"/>
    <n v="1531250"/>
    <n v="1531250"/>
    <n v="-0.85"/>
    <m/>
    <m/>
    <m/>
    <n v="0"/>
    <m/>
    <n v="0.5"/>
    <m/>
    <m/>
    <n v="0"/>
    <n v="0"/>
    <d v="2026-03-01T00:00:00"/>
    <s v="None"/>
    <s v="Duration Doesn't Exsists"/>
    <s v="No ETA"/>
    <s v="Yet to Start"/>
    <m/>
    <s v="Timeline not applicable"/>
    <m/>
    <x v="0"/>
    <s v="FEEDER ETC WORK - RETAIN BUDGET"/>
    <m/>
    <m/>
    <m/>
    <m/>
    <m/>
    <s v="I250376"/>
    <s v="Timeline not applicable"/>
  </r>
  <r>
    <x v="62"/>
    <d v="2024-11-25T00:00:00"/>
    <s v="Islamabad"/>
    <s v="Islamabad Ph3 (P2)"/>
    <s v="Hostel City_Extn"/>
    <n v="278"/>
    <n v="111.2"/>
    <n v="111.2"/>
    <n v="278"/>
    <s v="LIVE - 100% Completed"/>
    <n v="1"/>
    <n v="111.2"/>
    <n v="2460240.7999999998"/>
    <n v="369036.11999999994"/>
    <n v="2091204.68"/>
    <n v="-1"/>
    <m/>
    <n v="0.4"/>
    <n v="0"/>
    <n v="3663.7799999999997"/>
    <s v="Arial"/>
    <n v="0.15"/>
    <s v="LIVE"/>
    <s v="Arial"/>
    <n v="1"/>
    <n v="1"/>
    <d v="2026-03-01T00:00:00"/>
    <s v="None"/>
    <s v="Duration Doesn't Exsists"/>
    <s v="No ETA"/>
    <s v="Completed"/>
    <m/>
    <s v="Timeline not applicable"/>
    <m/>
    <x v="2"/>
    <s v="LIVE - 100% Completed"/>
    <m/>
    <m/>
    <m/>
    <m/>
    <m/>
    <s v="I250376"/>
    <s v="Timeline not applicable"/>
  </r>
  <r>
    <x v="63"/>
    <d v="2024-11-25T00:00:00"/>
    <s v="Feeders/Transportations"/>
    <s v="Peshawar (P2)"/>
    <s v="Feeder"/>
    <n v="0"/>
    <n v="0"/>
    <s v="0"/>
    <s v="0"/>
    <s v="FEEDER ETC WORK - RETAIN BUDGET"/>
    <n v="0"/>
    <n v="0"/>
    <n v="66248400"/>
    <n v="33124200"/>
    <n v="33124200"/>
    <n v="-1"/>
    <m/>
    <m/>
    <m/>
    <m/>
    <m/>
    <n v="0.5"/>
    <m/>
    <m/>
    <n v="0"/>
    <n v="0"/>
    <d v="2026-03-01T00:00:00"/>
    <s v="None"/>
    <s v="Duration Doesn't Exsists"/>
    <s v="No ETA"/>
    <s v="Yet to Start"/>
    <m/>
    <s v="Timeline not applicable"/>
    <m/>
    <x v="0"/>
    <s v="FEEDER ETC WORK - RETAIN BUDGET"/>
    <m/>
    <m/>
    <m/>
    <m/>
    <m/>
    <s v="I250377"/>
    <s v="Timeline not applicable"/>
  </r>
  <r>
    <x v="63"/>
    <d v="2024-11-25T00:00:00"/>
    <s v="Peshawar"/>
    <s v="Peshawar (P2)"/>
    <s v="Misc.Areas Warsak"/>
    <n v="1584"/>
    <n v="633.6"/>
    <n v="633.6"/>
    <n v="1584"/>
    <s v="LIVE - 100% Completed"/>
    <n v="1"/>
    <n v="633.6"/>
    <n v="20084790.254404999"/>
    <n v="3012718.5381607497"/>
    <n v="17072071.716244251"/>
    <n v="-1"/>
    <m/>
    <n v="0.4"/>
    <n v="4532.2"/>
    <n v="4532.2"/>
    <s v="Hybrid"/>
    <n v="0.15"/>
    <s v="LIVE"/>
    <s v="Hybrid"/>
    <n v="1"/>
    <n v="1"/>
    <d v="2026-03-01T00:00:00"/>
    <s v="None"/>
    <s v="Duration Doesn't Exsists"/>
    <s v="No ETA"/>
    <s v="Completed"/>
    <m/>
    <s v="Timeline not applicable"/>
    <m/>
    <x v="2"/>
    <s v="LIVE - 100% Completed"/>
    <m/>
    <m/>
    <m/>
    <m/>
    <m/>
    <s v="I250377"/>
    <s v="Timeline not applicable"/>
  </r>
  <r>
    <x v="63"/>
    <d v="2024-11-25T00:00:00"/>
    <s v="Peshawar"/>
    <s v="Peshawar (P2)"/>
    <s v="City Side P02"/>
    <n v="976"/>
    <n v="390.40000000000003"/>
    <n v="390.40000000000003"/>
    <n v="976"/>
    <s v="LIVE - 100% Completed"/>
    <n v="1"/>
    <n v="390.40000000000003"/>
    <n v="16459433.152375"/>
    <n v="2468914.9728562497"/>
    <n v="13990518.17951875"/>
    <n v="-1"/>
    <m/>
    <n v="0.4"/>
    <n v="2727.7999999999997"/>
    <n v="11588.672774999999"/>
    <s v="Hybrid"/>
    <n v="0.15"/>
    <s v="LIVE"/>
    <s v="Hybrid"/>
    <n v="1"/>
    <n v="1"/>
    <d v="2026-03-01T00:00:00"/>
    <s v="None"/>
    <s v="Duration Doesn't Exsists"/>
    <s v="No ETA"/>
    <s v="Completed"/>
    <m/>
    <s v="Timeline not applicable"/>
    <s v="Partial Active"/>
    <x v="2"/>
    <s v="LIVE - 100% Completed"/>
    <m/>
    <m/>
    <m/>
    <m/>
    <m/>
    <s v="I250377"/>
    <s v="Timeline not applicable"/>
  </r>
  <r>
    <x v="63"/>
    <d v="2024-11-25T00:00:00"/>
    <s v="Peshawar"/>
    <s v="Peshawar (P2)"/>
    <s v="City Side P01"/>
    <n v="1048"/>
    <n v="419.20000000000005"/>
    <s v="0"/>
    <s v="0"/>
    <s v="NOT LIVE - RETAIN BUDGET"/>
    <n v="0"/>
    <n v="419.20000000000005"/>
    <n v="15290998.9"/>
    <n v="15290998.899999999"/>
    <n v="0"/>
    <n v="-0.85000000000000009"/>
    <m/>
    <n v="0.4"/>
    <n v="2301.1499999999996"/>
    <n v="11482.829999999998"/>
    <s v="Hybrid"/>
    <n v="0"/>
    <s v="NOT LIVE"/>
    <m/>
    <n v="0"/>
    <n v="0"/>
    <d v="2026-03-01T00:00:00"/>
    <n v="122"/>
    <n v="123"/>
    <n v="85"/>
    <s v="Yet to Start"/>
    <s v="4 Months"/>
    <s v="Jul-2026"/>
    <s v="Need to retain"/>
    <x v="1"/>
    <s v="NOT LIVE - RETAIN BUDGET"/>
    <n v="2"/>
    <m/>
    <m/>
    <m/>
    <m/>
    <s v="I250377"/>
    <d v="2026-07-01T00:00:00"/>
  </r>
  <r>
    <x v="63"/>
    <d v="2024-11-25T00:00:00"/>
    <s v="Peshawar"/>
    <s v="Peshawar (P2)"/>
    <s v="Warsak Rd Ext. P4"/>
    <n v="1006"/>
    <n v="402.40000000000003"/>
    <s v="0"/>
    <s v="0"/>
    <s v="NOT LIVE - RETAIN BUDGET"/>
    <n v="0"/>
    <n v="402.40000000000003"/>
    <n v="14189027.5305"/>
    <n v="14189027.530499998"/>
    <n v="0"/>
    <e v="#DIV/0!"/>
    <m/>
    <n v="0.4"/>
    <n v="2563.35"/>
    <n v="10205.160000000002"/>
    <s v="Hybrid"/>
    <n v="0"/>
    <s v="NOT LIVE"/>
    <m/>
    <n v="0"/>
    <n v="0"/>
    <d v="2026-03-01T00:00:00"/>
    <n v="92"/>
    <n v="93"/>
    <n v="55"/>
    <s v="Yet to Start"/>
    <n v="46174"/>
    <s v="Jun-2026"/>
    <s v="Need to retain"/>
    <x v="1"/>
    <s v="NOT LIVE - RETAIN BUDGET"/>
    <n v="2"/>
    <m/>
    <m/>
    <m/>
    <m/>
    <s v="I250377"/>
    <d v="2026-06-01T00:00:00"/>
  </r>
  <r>
    <x v="63"/>
    <d v="2024-11-25T00:00:00"/>
    <s v="Peshawar"/>
    <s v="Peshawar (P2)"/>
    <s v="OPF Colony"/>
    <n v="788"/>
    <n v="315.20000000000005"/>
    <n v="315.20000000000005"/>
    <n v="788"/>
    <s v="LIVE - 100% Completed"/>
    <n v="1"/>
    <n v="315.20000000000005"/>
    <n v="13599054.558912501"/>
    <n v="2039858.183836875"/>
    <n v="11559196.375075623"/>
    <e v="#DIV/0!"/>
    <m/>
    <n v="0.4"/>
    <n v="2784.1499999999996"/>
    <n v="9529.2354925"/>
    <s v="Hybrid"/>
    <n v="0.15"/>
    <s v="LIVE"/>
    <s v="Arial"/>
    <n v="1"/>
    <n v="1"/>
    <d v="2026-03-01T00:00:00"/>
    <s v="None"/>
    <s v="Duration Doesn't Exsists"/>
    <s v="No ETA"/>
    <s v="Completed"/>
    <m/>
    <s v="Timeline not applicable"/>
    <m/>
    <x v="2"/>
    <s v="LIVE - 100% Completed"/>
    <m/>
    <m/>
    <m/>
    <m/>
    <m/>
    <s v="I250377"/>
    <s v="Timeline not applicable"/>
  </r>
  <r>
    <x v="63"/>
    <d v="2024-11-25T00:00:00"/>
    <s v="Peshawar"/>
    <s v="Peshawar (P2)"/>
    <s v="Warsak Rd Ext. P7"/>
    <n v="778"/>
    <n v="311.20000000000005"/>
    <n v="311.20000000000005"/>
    <n v="778"/>
    <s v="LIVE - 100% Completed"/>
    <n v="1"/>
    <n v="311.20000000000005"/>
    <n v="11923490.85"/>
    <n v="1788523.6274999999"/>
    <n v="10134967.2225"/>
    <e v="#DIV/0!"/>
    <m/>
    <n v="0.4"/>
    <n v="2037.8"/>
    <n v="10567.019999999999"/>
    <s v="Hybrid"/>
    <n v="0.15"/>
    <s v="LIVE"/>
    <s v="Hybrid"/>
    <n v="1"/>
    <n v="1"/>
    <d v="2026-03-01T00:00:00"/>
    <s v="None"/>
    <s v="Duration Doesn't Exsists"/>
    <s v="No ETA"/>
    <s v="Completed"/>
    <m/>
    <s v="Timeline not applicable"/>
    <s v="Buried work done only on main warsak road"/>
    <x v="2"/>
    <s v="LIVE - 100% Completed"/>
    <m/>
    <m/>
    <m/>
    <m/>
    <m/>
    <s v="I250377"/>
    <s v="Timeline not applicable"/>
  </r>
  <r>
    <x v="63"/>
    <d v="2024-11-25T00:00:00"/>
    <s v="Peshawar"/>
    <s v="Peshawar (P2)"/>
    <s v="City Side P03"/>
    <n v="1060"/>
    <n v="424"/>
    <n v="424"/>
    <n v="1060"/>
    <s v="LIVE - 100% Completed"/>
    <n v="1"/>
    <n v="424"/>
    <n v="10937734.652685"/>
    <n v="1640660.19790275"/>
    <n v="9297074.4547822494"/>
    <n v="-0.85"/>
    <m/>
    <n v="0.4"/>
    <n v="1185.6499999999999"/>
    <n v="9617.9110529999944"/>
    <s v="Hybrid"/>
    <n v="0.15"/>
    <s v="LIVE"/>
    <s v="Hybrid"/>
    <n v="1"/>
    <n v="1"/>
    <d v="2026-03-01T00:00:00"/>
    <s v="None"/>
    <s v="Duration Doesn't Exsists"/>
    <s v="No ETA"/>
    <s v="Completed"/>
    <m/>
    <s v="Timeline not applicable"/>
    <m/>
    <x v="2"/>
    <s v="LIVE - 100% Completed"/>
    <m/>
    <m/>
    <m/>
    <m/>
    <m/>
    <s v="I250377"/>
    <s v="Timeline not applicable"/>
  </r>
  <r>
    <x v="63"/>
    <d v="2024-11-25T00:00:00"/>
    <s v="Peshawar"/>
    <s v="Peshawar (P2)"/>
    <s v="Warsak Rd Ext. P3"/>
    <n v="918"/>
    <n v="367.20000000000005"/>
    <s v="0"/>
    <s v="0"/>
    <s v="NOT LIVE - RETAIN BUDGET"/>
    <n v="0"/>
    <n v="367.20000000000005"/>
    <n v="10124541.118000001"/>
    <n v="10124541.118000001"/>
    <n v="0"/>
    <e v="#DIV/0!"/>
    <m/>
    <n v="0.4"/>
    <n v="1659.4499999999998"/>
    <n v="6827.7164999999977"/>
    <s v="Hybrid"/>
    <n v="0"/>
    <s v="NOT LIVE"/>
    <m/>
    <n v="0"/>
    <n v="0"/>
    <d v="2026-03-01T00:00:00"/>
    <n v="92"/>
    <n v="93"/>
    <n v="55"/>
    <s v="Yet to Start"/>
    <n v="46174"/>
    <s v="Jun-2026"/>
    <s v="Need to retain"/>
    <x v="1"/>
    <s v="NOT LIVE - RETAIN BUDGET"/>
    <n v="2"/>
    <m/>
    <m/>
    <m/>
    <m/>
    <s v="I250377"/>
    <d v="2026-06-01T00:00:00"/>
  </r>
  <r>
    <x v="63"/>
    <d v="2024-11-25T00:00:00"/>
    <s v="Peshawar"/>
    <s v="Peshawar (P2)"/>
    <s v="Warsak Rd Ext. P1"/>
    <n v="394"/>
    <n v="157.60000000000002"/>
    <s v="0"/>
    <s v="0"/>
    <s v="NOT LIVE - RETAIN BUDGET"/>
    <n v="0"/>
    <n v="157.60000000000002"/>
    <n v="8663253.8074999992"/>
    <n v="8663253.8074999992"/>
    <n v="0"/>
    <e v="#DIV/0!"/>
    <m/>
    <n v="0.4"/>
    <n v="2041.2499999999998"/>
    <n v="5047.8559999999998"/>
    <s v="Hybrid"/>
    <n v="0"/>
    <s v="NOT LIVE"/>
    <m/>
    <n v="0"/>
    <n v="0"/>
    <d v="2026-03-01T00:00:00"/>
    <n v="92"/>
    <n v="93"/>
    <n v="55"/>
    <s v="Yet to Start"/>
    <n v="46174"/>
    <s v="Jun-2026"/>
    <s v="Need to retain"/>
    <x v="1"/>
    <s v="NOT LIVE - RETAIN BUDGET"/>
    <n v="2"/>
    <m/>
    <m/>
    <m/>
    <m/>
    <s v="I250377"/>
    <d v="2026-06-01T00:00:00"/>
  </r>
  <r>
    <x v="63"/>
    <d v="2024-11-25T00:00:00"/>
    <s v="Peshawar"/>
    <s v="Peshawar (P2)"/>
    <s v="Warsak Rd Ext. P5"/>
    <n v="616"/>
    <n v="246.4"/>
    <s v="0"/>
    <s v="0"/>
    <s v="NOT LIVE - RETAIN BUDGET"/>
    <n v="0"/>
    <n v="246.4"/>
    <n v="8532523.0250000004"/>
    <n v="8532523.0250000004"/>
    <n v="0"/>
    <e v="#DIV/0!"/>
    <m/>
    <n v="0.4"/>
    <n v="1483.4999999999998"/>
    <n v="5761.92"/>
    <s v="Hybrid"/>
    <n v="0"/>
    <s v="NOT LIVE"/>
    <m/>
    <n v="0"/>
    <n v="0"/>
    <d v="2026-03-01T00:00:00"/>
    <n v="92"/>
    <n v="93"/>
    <n v="55"/>
    <s v="Yet to Start"/>
    <n v="46174"/>
    <s v="Jun-2026"/>
    <s v="Need to retain"/>
    <x v="1"/>
    <s v="NOT LIVE - RETAIN BUDGET"/>
    <n v="2"/>
    <m/>
    <m/>
    <m/>
    <m/>
    <s v="I250377"/>
    <d v="2026-06-01T00:00:00"/>
  </r>
  <r>
    <x v="63"/>
    <d v="2024-11-25T00:00:00"/>
    <s v="Peshawar"/>
    <s v="Peshawar (P2)"/>
    <s v="Warsak Rd Ext. P6"/>
    <n v="350"/>
    <n v="140"/>
    <n v="140"/>
    <n v="350"/>
    <s v="LIVE - 100% Completed"/>
    <n v="1"/>
    <n v="140"/>
    <n v="6962073.0650000004"/>
    <n v="1044310.95975"/>
    <n v="5917762.1052499991"/>
    <e v="#DIV/0!"/>
    <m/>
    <n v="0.4"/>
    <n v="1580.1"/>
    <n v="4249.6019999999999"/>
    <s v="Hybrid"/>
    <n v="0.15"/>
    <s v="LIVE"/>
    <s v="Arial"/>
    <n v="1"/>
    <n v="1"/>
    <d v="2026-03-01T00:00:00"/>
    <s v="None"/>
    <s v="Duration Doesn't Exsists"/>
    <s v="No ETA"/>
    <s v="Completed"/>
    <m/>
    <s v="Timeline not applicable"/>
    <m/>
    <x v="2"/>
    <s v="LIVE - 100% Completed"/>
    <m/>
    <m/>
    <m/>
    <m/>
    <m/>
    <s v="I250377"/>
    <s v="Timeline not applicable"/>
  </r>
  <r>
    <x v="63"/>
    <d v="2024-11-25T00:00:00"/>
    <s v="Feeders/Transportations"/>
    <s v="Peshawar (P2)"/>
    <s v="Transportation"/>
    <n v="0"/>
    <n v="0"/>
    <s v="0"/>
    <s v="0"/>
    <s v="FEEDER ETC WORK - RETAIN BUDGET"/>
    <n v="0"/>
    <n v="0"/>
    <n v="4775000"/>
    <n v="2387500"/>
    <n v="2387500"/>
    <e v="#DIV/0!"/>
    <m/>
    <m/>
    <m/>
    <m/>
    <m/>
    <n v="0.5"/>
    <m/>
    <m/>
    <n v="0"/>
    <n v="0"/>
    <d v="2026-03-01T00:00:00"/>
    <s v="None"/>
    <s v="Duration Doesn't Exsists"/>
    <s v="No ETA"/>
    <s v="Yet to Start"/>
    <m/>
    <s v="Timeline not applicable"/>
    <m/>
    <x v="0"/>
    <s v="FEEDER ETC WORK - RETAIN BUDGET"/>
    <m/>
    <m/>
    <m/>
    <m/>
    <m/>
    <s v="I250377"/>
    <s v="Timeline not applicable"/>
  </r>
  <r>
    <x v="63"/>
    <d v="2024-11-25T00:00:00"/>
    <s v="Peshawar"/>
    <s v="Peshawar (P2)"/>
    <s v="Warsak Rd Ext. P2"/>
    <n v="154"/>
    <n v="61.6"/>
    <s v="0"/>
    <s v="0"/>
    <s v="REMOVE BUDGET (P)"/>
    <n v="0"/>
    <n v="61.6"/>
    <n v="3045173.69"/>
    <n v="0"/>
    <n v="3045173.6899999995"/>
    <e v="#DIV/0!"/>
    <m/>
    <n v="0.4"/>
    <n v="635.94999999999993"/>
    <n v="1661.5695000000001"/>
    <s v="Hybrid"/>
    <m/>
    <s v="NOT LIVE"/>
    <m/>
    <n v="0"/>
    <n v="0"/>
    <d v="2026-03-01T00:00:00"/>
    <s v="None"/>
    <s v="Duration Doesn't Exsists"/>
    <s v="No ETA"/>
    <s v="Yet to Start"/>
    <m/>
    <s v="Timeline not applicable"/>
    <s v="Need to remove"/>
    <x v="5"/>
    <s v="REMOVE BUDGET (P)"/>
    <m/>
    <m/>
    <m/>
    <n v="0"/>
    <m/>
    <s v="I250377"/>
    <s v="Timeline not applicable"/>
  </r>
  <r>
    <x v="64"/>
    <d v="2024-11-25T00:00:00"/>
    <s v="Feeders/Transportations"/>
    <s v="Sahiwal (P2)"/>
    <s v="Feeder"/>
    <n v="0"/>
    <n v="0"/>
    <s v="0"/>
    <s v="0"/>
    <s v="FEEDER ETC WORK - RETAIN BUDGET"/>
    <n v="0"/>
    <n v="0"/>
    <n v="43905040"/>
    <n v="21952520"/>
    <n v="21952520"/>
    <e v="#DIV/0!"/>
    <m/>
    <m/>
    <n v="13560"/>
    <n v="0"/>
    <m/>
    <n v="0.5"/>
    <m/>
    <m/>
    <n v="0"/>
    <n v="0"/>
    <d v="2026-03-01T00:00:00"/>
    <s v="None"/>
    <s v="Duration Doesn't Exsists"/>
    <s v="No ETA"/>
    <s v="Yet to Start"/>
    <m/>
    <s v="Timeline not applicable"/>
    <m/>
    <x v="0"/>
    <s v="FEEDER ETC WORK - RETAIN BUDGET"/>
    <m/>
    <m/>
    <m/>
    <m/>
    <m/>
    <s v="I250378"/>
    <s v="Timeline not applicable"/>
  </r>
  <r>
    <x v="64"/>
    <d v="2024-11-25T00:00:00"/>
    <s v="Sahiwal"/>
    <s v="Sahiwal (P2)"/>
    <s v="Peoples &amp; Bitholdi Colony"/>
    <n v="2948"/>
    <n v="1179.2"/>
    <n v="1179.2"/>
    <n v="2948"/>
    <s v="LIVE - 100% Completed"/>
    <n v="1"/>
    <n v="1179.2"/>
    <n v="21649146.771272201"/>
    <n v="3247372.0156908301"/>
    <n v="14721419.80446513"/>
    <e v="#DIV/0!"/>
    <m/>
    <n v="0.4"/>
    <n v="2962.2148074500001"/>
    <n v="23791.009395000001"/>
    <s v="Hybrid"/>
    <n v="0.15"/>
    <s v="LIVE"/>
    <m/>
    <n v="1"/>
    <n v="1"/>
    <d v="2026-03-01T00:00:00"/>
    <s v="None"/>
    <s v="Duration Doesn't Exsists"/>
    <s v="No ETA"/>
    <s v="Completed"/>
    <m/>
    <s v="Timeline not applicable"/>
    <m/>
    <x v="2"/>
    <s v="LIVE - 100% Completed"/>
    <n v="1"/>
    <m/>
    <m/>
    <m/>
    <m/>
    <s v="I250378"/>
    <s v="Timeline not applicable"/>
  </r>
  <r>
    <x v="64"/>
    <d v="2024-11-25T00:00:00"/>
    <s v="Sahiwal"/>
    <s v="Sahiwal (P2)"/>
    <s v="Razaq Royal Ph-3_P1"/>
    <n v="774"/>
    <n v="309.60000000000002"/>
    <s v="0"/>
    <s v="0"/>
    <s v="NOT LIVE - RETAIN BUDGET"/>
    <n v="0"/>
    <n v="309.60000000000002"/>
    <n v="19772977.658525001"/>
    <n v="19772977.658525001"/>
    <n v="0"/>
    <e v="#DIV/0!"/>
    <m/>
    <n v="0.4"/>
    <n v="9080.3125074000018"/>
    <n v="7560.252985000001"/>
    <s v="Buried"/>
    <n v="0"/>
    <s v="NOT LIVE"/>
    <m/>
    <n v="0"/>
    <n v="0"/>
    <d v="2026-03-01T00:00:00"/>
    <s v="None"/>
    <s v="Duration Doesn't Exsists"/>
    <s v="No ETA"/>
    <s v="Yet to Start"/>
    <s v="Not Given By BUH"/>
    <s v="Feedback Awaited"/>
    <s v="Need to retain"/>
    <x v="1"/>
    <s v="NOT LIVE - RETAIN BUDGET"/>
    <n v="2"/>
    <m/>
    <m/>
    <m/>
    <m/>
    <s v="I250378"/>
    <s v="Feedback Awaited"/>
  </r>
  <r>
    <x v="64"/>
    <d v="2024-11-25T00:00:00"/>
    <s v="Sahiwal"/>
    <s v="Sahiwal (P2)"/>
    <s v="Razaq Royal Ph-3_P2"/>
    <n v="286"/>
    <n v="114.4"/>
    <s v="0"/>
    <s v="0"/>
    <s v="NOT LIVE - RETAIN BUDGET"/>
    <n v="0"/>
    <n v="114.4"/>
    <n v="8584221.25"/>
    <n v="8584221.25"/>
    <n v="0"/>
    <e v="#DIV/0!"/>
    <m/>
    <n v="0.4"/>
    <n v="4774.5"/>
    <n v="3032.5"/>
    <s v="Buried"/>
    <n v="0"/>
    <s v="NOT LIVE"/>
    <m/>
    <n v="0"/>
    <n v="0"/>
    <d v="2026-03-01T00:00:00"/>
    <s v="None"/>
    <s v="Duration Doesn't Exsists"/>
    <s v="No ETA"/>
    <s v="Yet to Start"/>
    <s v="Not Given By BUH"/>
    <s v="Feedback Awaited"/>
    <s v="Need to retain"/>
    <x v="1"/>
    <s v="NOT LIVE - RETAIN BUDGET"/>
    <n v="2"/>
    <m/>
    <m/>
    <m/>
    <m/>
    <s v="I250378"/>
    <s v="Feedback Awaited"/>
  </r>
  <r>
    <x v="64"/>
    <d v="2024-11-25T00:00:00"/>
    <s v="Sahiwal"/>
    <s v="Sahiwal (P2)"/>
    <s v="Muhall Noor &amp; Park Salamat Park"/>
    <n v="916"/>
    <n v="366.40000000000003"/>
    <s v="0"/>
    <s v="0"/>
    <s v="NOT LIVE - RETAIN BUDGET"/>
    <n v="0.7"/>
    <n v="366.40000000000003"/>
    <n v="8506579.8368951194"/>
    <n v="3445164.8339425242"/>
    <n v="5061415.002952599"/>
    <e v="#DIV/0!"/>
    <m/>
    <n v="0.4"/>
    <n v="1221.92254445"/>
    <n v="8714.5521173500001"/>
    <s v="Hybrid"/>
    <n v="0.7"/>
    <s v="NOT LIVE"/>
    <m/>
    <n v="0.7"/>
    <n v="0.7"/>
    <d v="2026-03-01T00:00:00"/>
    <n v="0"/>
    <n v="1"/>
    <n v="-37"/>
    <s v="In Progress"/>
    <n v="46054"/>
    <s v="Mar-2026"/>
    <s v="cable pulling remains"/>
    <x v="4"/>
    <s v="NOT LIVE - RETAIN BUDGET"/>
    <n v="1"/>
    <m/>
    <m/>
    <m/>
    <m/>
    <s v="I250378"/>
    <d v="2026-03-01T00:00:00"/>
  </r>
  <r>
    <x v="64"/>
    <d v="2024-11-25T00:00:00"/>
    <s v="Sahiwal"/>
    <s v="Sahiwal (P2)"/>
    <s v="Golf City"/>
    <n v="286"/>
    <n v="114.4"/>
    <s v="0"/>
    <s v="0"/>
    <s v="NOT LIVE - RETAIN BUDGET"/>
    <n v="0"/>
    <n v="114.4"/>
    <n v="3945742"/>
    <n v="3945741.9999999995"/>
    <n v="0"/>
    <e v="#DIV/0!"/>
    <m/>
    <n v="0.4"/>
    <n v="870.55"/>
    <n v="3032.5"/>
    <s v="Hybrid"/>
    <n v="0"/>
    <s v="NOT LIVE"/>
    <m/>
    <n v="0"/>
    <n v="0"/>
    <d v="2026-03-01T00:00:00"/>
    <s v="None"/>
    <s v="Duration Doesn't Exsists"/>
    <s v="No ETA"/>
    <s v="Yet to Start"/>
    <s v="Not Given By BUH"/>
    <s v="Feedback Awaited"/>
    <s v="Need to retain"/>
    <x v="1"/>
    <s v="NOT LIVE - RETAIN BUDGET"/>
    <n v="1"/>
    <m/>
    <m/>
    <m/>
    <m/>
    <s v="I250378"/>
    <s v="Feedback Awaited"/>
  </r>
  <r>
    <x v="64"/>
    <d v="2024-11-25T00:00:00"/>
    <s v="Sahiwal"/>
    <s v="Sahiwal (P2)"/>
    <s v="Sitara City"/>
    <n v="156"/>
    <n v="62.400000000000006"/>
    <s v="0"/>
    <s v="0"/>
    <s v="REMOVE BUDGET (P)"/>
    <n v="0"/>
    <n v="62.400000000000006"/>
    <n v="1964253.27522385"/>
    <n v="0"/>
    <n v="1964253.27522385"/>
    <e v="#DIV/0!"/>
    <m/>
    <n v="0.4"/>
    <n v="373.16417480274998"/>
    <n v="1417.722512543"/>
    <s v="Hybrid"/>
    <m/>
    <s v="NOT LIVE"/>
    <m/>
    <n v="0"/>
    <n v="0"/>
    <d v="2026-03-01T00:00:00"/>
    <s v="None"/>
    <s v="Duration Doesn't Exsists"/>
    <s v="No ETA"/>
    <s v="Yet to Start"/>
    <m/>
    <s v="Timeline not applicable"/>
    <s v="Need to remove from Budget"/>
    <x v="5"/>
    <s v="REMOVE BUDGET (P)"/>
    <m/>
    <m/>
    <m/>
    <n v="0"/>
    <m/>
    <s v="I250378"/>
    <s v="Timeline not applicable"/>
  </r>
  <r>
    <x v="64"/>
    <d v="2024-11-25T00:00:00"/>
    <s v="Sahiwal"/>
    <s v="Sahiwal (P2)"/>
    <s v="Montgomery Society "/>
    <n v="188"/>
    <n v="75.2"/>
    <n v="75.2"/>
    <n v="188"/>
    <s v="LIVE - 100% Completed"/>
    <n v="1"/>
    <n v="75.2"/>
    <n v="1699838.75"/>
    <n v="254975.8125"/>
    <n v="1444862.9375"/>
    <e v="#DIV/0!"/>
    <m/>
    <n v="0.4"/>
    <n v="788.9"/>
    <n v="1961.25"/>
    <s v="Hybrid"/>
    <n v="0.15"/>
    <s v="LIVE"/>
    <s v="Hybrid"/>
    <n v="1"/>
    <n v="1"/>
    <d v="2026-03-01T00:00:00"/>
    <s v="None"/>
    <s v="Duration Doesn't Exsists"/>
    <s v="No ETA"/>
    <s v="Completed"/>
    <m/>
    <s v="Timeline not applicable"/>
    <m/>
    <x v="2"/>
    <s v="LIVE - 100% Completed"/>
    <m/>
    <m/>
    <m/>
    <m/>
    <m/>
    <s v="I250378"/>
    <s v="Timeline not applicable"/>
  </r>
  <r>
    <x v="64"/>
    <d v="2024-11-25T00:00:00"/>
    <s v="Feeders/Transportations"/>
    <s v="Sahiwal (P2)"/>
    <s v="Transportation"/>
    <n v="0"/>
    <n v="0"/>
    <s v="0"/>
    <s v="0"/>
    <s v="FEEDER ETC WORK - RETAIN BUDGET"/>
    <n v="0"/>
    <n v="0"/>
    <n v="750000"/>
    <n v="375000"/>
    <n v="375000"/>
    <e v="#DIV/0!"/>
    <m/>
    <m/>
    <n v="0"/>
    <n v="0"/>
    <m/>
    <n v="0.5"/>
    <m/>
    <m/>
    <n v="0"/>
    <n v="0"/>
    <d v="2026-03-01T00:00:00"/>
    <s v="None"/>
    <s v="Duration Doesn't Exsists"/>
    <s v="No ETA"/>
    <s v="Yet to Start"/>
    <m/>
    <s v="Timeline not applicable"/>
    <m/>
    <x v="0"/>
    <s v="FEEDER ETC WORK - RETAIN BUDGET"/>
    <m/>
    <m/>
    <m/>
    <m/>
    <m/>
    <s v="I250378"/>
    <s v="Timeline not applicable"/>
  </r>
  <r>
    <x v="64"/>
    <d v="2024-11-25T00:00:00"/>
    <s v="Feeders/Transportations"/>
    <s v="Sahiwal (P2)"/>
    <s v="Main CO ODF Rack"/>
    <n v="0"/>
    <n v="0"/>
    <s v="0"/>
    <s v="0"/>
    <s v="FEEDER ETC WORK - RETAIN BUDGET"/>
    <n v="0"/>
    <n v="0"/>
    <n v="650000"/>
    <n v="325000"/>
    <n v="325000"/>
    <e v="#DIV/0!"/>
    <m/>
    <m/>
    <n v="0"/>
    <n v="0"/>
    <m/>
    <n v="0.5"/>
    <m/>
    <m/>
    <n v="0"/>
    <n v="0"/>
    <d v="2026-03-01T00:00:00"/>
    <s v="None"/>
    <s v="Duration Doesn't Exsists"/>
    <s v="No ETA"/>
    <s v="Yet to Start"/>
    <m/>
    <s v="Timeline not applicable"/>
    <m/>
    <x v="0"/>
    <s v="FEEDER ETC WORK - RETAIN BUDGET"/>
    <m/>
    <m/>
    <m/>
    <m/>
    <m/>
    <s v="I250378"/>
    <s v="Timeline not applicable"/>
  </r>
  <r>
    <x v="65"/>
    <d v="2024-11-25T00:00:00"/>
    <s v="Feeders/Transportations"/>
    <s v="Wahh Estate"/>
    <s v="Feeder"/>
    <n v="0"/>
    <n v="0"/>
    <s v="0"/>
    <s v="0"/>
    <s v="FEEDER ETC WORK - RETAIN BUDGET"/>
    <n v="0"/>
    <n v="0"/>
    <n v="20617144.800000001"/>
    <n v="10308572.4"/>
    <n v="10308572.4"/>
    <e v="#DIV/0!"/>
    <m/>
    <m/>
    <n v="15327.6"/>
    <n v="0"/>
    <m/>
    <n v="0.5"/>
    <m/>
    <m/>
    <n v="0"/>
    <n v="0"/>
    <d v="2026-03-01T00:00:00"/>
    <s v="None"/>
    <s v="Duration Doesn't Exsists"/>
    <s v="No ETA"/>
    <s v="Yet to Start"/>
    <m/>
    <s v="Timeline not applicable"/>
    <m/>
    <x v="0"/>
    <s v="FEEDER ETC WORK - RETAIN BUDGET"/>
    <m/>
    <m/>
    <m/>
    <m/>
    <m/>
    <s v="I250379"/>
    <s v="Timeline not applicable"/>
  </r>
  <r>
    <x v="65"/>
    <d v="2024-11-25T00:00:00"/>
    <s v="Wahh"/>
    <s v="Wahh Estate"/>
    <s v="Estate Area P3"/>
    <n v="1538"/>
    <n v="615.20000000000005"/>
    <s v="0"/>
    <s v="0"/>
    <s v="NOT LIVE - RETAIN BUDGET"/>
    <n v="0"/>
    <n v="615.20000000000005"/>
    <n v="14959544.710000001"/>
    <n v="14959544.709999999"/>
    <n v="0"/>
    <e v="#DIV/0!"/>
    <m/>
    <n v="0.4"/>
    <n v="2492"/>
    <n v="14621.936000000002"/>
    <s v="Buried"/>
    <n v="0"/>
    <s v="NOT LIVE"/>
    <m/>
    <n v="0"/>
    <n v="0"/>
    <d v="2026-03-01T00:00:00"/>
    <n v="122"/>
    <n v="123"/>
    <n v="85"/>
    <s v="Yet to Start"/>
    <s v="3 Months"/>
    <s v="Jul-2026"/>
    <s v="Aerial network expansion in area 20 &amp; 21 / Need to reconfirm"/>
    <x v="7"/>
    <s v="NOT LIVE - RETAIN BUDGET"/>
    <n v="1"/>
    <m/>
    <m/>
    <m/>
    <m/>
    <s v="I250379"/>
    <d v="2026-07-01T00:00:00"/>
  </r>
  <r>
    <x v="65"/>
    <d v="2024-11-25T00:00:00"/>
    <s v="Wahh"/>
    <s v="Wahh Estate"/>
    <s v="Estate Area P2"/>
    <n v="618"/>
    <n v="247.20000000000002"/>
    <n v="247.20000000000002"/>
    <n v="618"/>
    <s v="LIVE - 100% Completed"/>
    <n v="1"/>
    <n v="247.20000000000002"/>
    <n v="11052351.3333333"/>
    <n v="1657852.6999999951"/>
    <n v="9394498.6333333347"/>
    <e v="#DIV/0!"/>
    <m/>
    <n v="0.4"/>
    <n v="2626.7000000000007"/>
    <n v="7694.5400000000027"/>
    <s v="Buried"/>
    <n v="0.15"/>
    <s v="LIVE"/>
    <s v="Buried"/>
    <n v="1"/>
    <n v="1"/>
    <d v="2026-03-01T00:00:00"/>
    <s v="None"/>
    <s v="Duration Doesn't Exsists"/>
    <s v="No ETA"/>
    <s v="Completed"/>
    <m/>
    <s v="Timeline not applicable"/>
    <m/>
    <x v="2"/>
    <s v="LIVE - 100% Completed"/>
    <m/>
    <m/>
    <m/>
    <m/>
    <m/>
    <s v="I250379"/>
    <s v="Timeline not applicable"/>
  </r>
  <r>
    <x v="65"/>
    <d v="2024-11-25T00:00:00"/>
    <s v="Feeders/Transportations"/>
    <s v="Wahh Estate"/>
    <s v="Transportation"/>
    <n v="0"/>
    <n v="0"/>
    <s v="0"/>
    <s v="0"/>
    <s v="FEEDER ETC WORK - RETAIN BUDGET"/>
    <n v="0"/>
    <n v="0"/>
    <n v="600000"/>
    <n v="300000"/>
    <n v="300000"/>
    <e v="#DIV/0!"/>
    <m/>
    <m/>
    <m/>
    <n v="0"/>
    <m/>
    <n v="0.5"/>
    <m/>
    <m/>
    <n v="0"/>
    <n v="0"/>
    <d v="2026-03-01T00:00:00"/>
    <s v="None"/>
    <s v="Duration Doesn't Exsists"/>
    <s v="No ETA"/>
    <s v="Yet to Start"/>
    <m/>
    <s v="Timeline not applicable"/>
    <m/>
    <x v="0"/>
    <s v="FEEDER ETC WORK - RETAIN BUDGET"/>
    <m/>
    <m/>
    <m/>
    <m/>
    <m/>
    <s v="I250379"/>
    <s v="Timeline not applicable"/>
  </r>
  <r>
    <x v="66"/>
    <d v="2024-11-27T00:00:00"/>
    <s v="Karachi"/>
    <s v="Gulshan-e-Maymar"/>
    <s v="Sector X"/>
    <n v="2072"/>
    <n v="828.80000000000007"/>
    <s v="0"/>
    <s v="0"/>
    <s v="NOT LIVE - RETAIN BUDGET"/>
    <n v="1"/>
    <n v="828.80000000000007"/>
    <n v="46800166.886392303"/>
    <n v="7020025.0329588456"/>
    <n v="39780141.853433415"/>
    <n v="-0.85"/>
    <m/>
    <n v="0.4"/>
    <n v="29373.945425550006"/>
    <n v="21235.1935725"/>
    <s v="Hybrid"/>
    <n v="1"/>
    <s v="NOT LIVE"/>
    <m/>
    <n v="1"/>
    <n v="1"/>
    <d v="2026-03-01T00:00:00"/>
    <n v="31"/>
    <n v="32"/>
    <n v="-6"/>
    <s v="Completed"/>
    <s v="Feb-Mar"/>
    <s v="Apr-2026"/>
    <s v="Live to be confirmed by BuH"/>
    <x v="7"/>
    <s v="NOT LIVE - RETAIN BUDGET"/>
    <n v="1"/>
    <m/>
    <m/>
    <m/>
    <m/>
    <s v="I250380"/>
    <d v="2026-04-01T00:00:00"/>
  </r>
  <r>
    <x v="66"/>
    <d v="2024-11-27T00:00:00"/>
    <s v="Karachi"/>
    <s v="Gulshan-e-Maymar"/>
    <s v="Sector W, ZA &amp; Colonies"/>
    <n v="1912"/>
    <n v="764.80000000000007"/>
    <n v="764.80000000000007"/>
    <n v="1912"/>
    <s v="LIVE - 100% Completed"/>
    <n v="1"/>
    <n v="764.80000000000007"/>
    <n v="43136395.171618"/>
    <n v="6470459.2757426994"/>
    <n v="36665935.89587526"/>
    <n v="-1"/>
    <m/>
    <n v="0.4"/>
    <n v="27575.911062450003"/>
    <n v="19475.056216249999"/>
    <s v="Hybrid"/>
    <n v="0.15"/>
    <s v="LIVE"/>
    <s v="Hybrid"/>
    <n v="1"/>
    <n v="1"/>
    <d v="2026-03-01T00:00:00"/>
    <s v="None"/>
    <s v="Duration Doesn't Exsists"/>
    <s v="No ETA"/>
    <s v="Completed"/>
    <m/>
    <s v="Timeline not applicable"/>
    <m/>
    <x v="2"/>
    <s v="LIVE - 100% Completed"/>
    <m/>
    <m/>
    <m/>
    <m/>
    <m/>
    <s v="I250380"/>
    <s v="Timeline not applicable"/>
  </r>
  <r>
    <x v="66"/>
    <d v="2024-11-27T00:00:00"/>
    <s v="Karachi"/>
    <s v="Gulshan-e-Maymar"/>
    <s v="Sector Z"/>
    <n v="1644"/>
    <n v="657.6"/>
    <n v="657.6"/>
    <n v="1644"/>
    <s v="LIVE - 100% Completed"/>
    <n v="1"/>
    <n v="657.6"/>
    <n v="38022819.242004499"/>
    <n v="5703422.8863006746"/>
    <n v="32319396.355703823"/>
    <n v="-0.21249999999999997"/>
    <m/>
    <n v="0.4"/>
    <n v="23044.745911950002"/>
    <n v="16281.026308750001"/>
    <s v="Hybrid"/>
    <n v="0.15"/>
    <s v="LIVE"/>
    <s v="Hybrid"/>
    <n v="1"/>
    <n v="1"/>
    <d v="2026-03-01T00:00:00"/>
    <s v="None"/>
    <s v="Duration Doesn't Exsists"/>
    <s v="No ETA"/>
    <s v="Completed"/>
    <m/>
    <s v="Timeline not applicable"/>
    <m/>
    <x v="2"/>
    <s v="LIVE - 100% Completed"/>
    <m/>
    <m/>
    <m/>
    <m/>
    <m/>
    <s v="I250380"/>
    <s v="Timeline not applicable"/>
  </r>
  <r>
    <x v="66"/>
    <d v="2024-11-27T00:00:00"/>
    <s v="Karachi"/>
    <s v="Gulshan-e-Maymar"/>
    <s v="Sector P, U, V &amp; SPECHS"/>
    <n v="1262"/>
    <n v="504.8"/>
    <s v="0"/>
    <s v="0"/>
    <s v="NOT LIVE - RETAIN BUDGET"/>
    <n v="0.75"/>
    <n v="504.8"/>
    <n v="31592476.301212698"/>
    <n v="11452272.659189602"/>
    <n v="20140203.642023124"/>
    <e v="#DIV/0!"/>
    <m/>
    <n v="0.4"/>
    <n v="20271.623932800001"/>
    <n v="14201.982797499999"/>
    <s v="Hybrid"/>
    <n v="0.75"/>
    <s v="NOT LIVE"/>
    <m/>
    <n v="0.75"/>
    <n v="0.75"/>
    <d v="2026-03-01T00:00:00"/>
    <n v="31"/>
    <n v="32"/>
    <n v="-6"/>
    <s v="In Progress"/>
    <s v="April"/>
    <s v="Apr-2026"/>
    <s v="Civil Work Completion"/>
    <x v="4"/>
    <s v="NOT LIVE - RETAIN BUDGET"/>
    <n v="1"/>
    <m/>
    <m/>
    <m/>
    <m/>
    <s v="I250380"/>
    <d v="2026-04-01T00:00:00"/>
  </r>
  <r>
    <x v="66"/>
    <d v="2024-11-27T00:00:00"/>
    <s v="Karachi"/>
    <s v="Gulshan-e-Maymar"/>
    <s v="Sector R"/>
    <n v="1036"/>
    <n v="414.40000000000003"/>
    <s v="0"/>
    <s v="0"/>
    <s v="NOT LIVE - RETAIN BUDGET"/>
    <n v="1"/>
    <n v="414.40000000000003"/>
    <n v="27786838.844063401"/>
    <n v="4168025.82660951"/>
    <n v="23618813.017453931"/>
    <n v="-0.5"/>
    <m/>
    <n v="0.4"/>
    <n v="16985.706858000001"/>
    <n v="12051.169813750001"/>
    <s v="Hybrid"/>
    <n v="1"/>
    <s v="NOT LIVE"/>
    <m/>
    <n v="1"/>
    <n v="1"/>
    <d v="2026-03-01T00:00:00"/>
    <n v="31"/>
    <n v="32"/>
    <n v="-6"/>
    <s v="Completed"/>
    <s v="Feb-Mar"/>
    <s v="Apr-2026"/>
    <s v="Live to be confirmed by BuH"/>
    <x v="7"/>
    <s v="NOT LIVE - RETAIN BUDGET"/>
    <n v="1"/>
    <m/>
    <m/>
    <m/>
    <m/>
    <s v="I250380"/>
    <d v="2026-04-01T00:00:00"/>
  </r>
  <r>
    <x v="66"/>
    <d v="2024-11-27T00:00:00"/>
    <s v="Karachi"/>
    <s v="Gulshan-e-Maymar"/>
    <s v="Sector Y"/>
    <n v="598"/>
    <n v="239.20000000000002"/>
    <s v="0"/>
    <s v="0"/>
    <s v="NOT LIVE - RETAIN BUDGET"/>
    <n v="1"/>
    <n v="239.20000000000002"/>
    <n v="21692841.611349698"/>
    <n v="3253926.2417024546"/>
    <n v="18438915.369647209"/>
    <n v="-1"/>
    <m/>
    <n v="0.4"/>
    <n v="13358.773365300003"/>
    <n v="9143.1921875000007"/>
    <s v="Hybrid"/>
    <n v="1"/>
    <s v="NOT LIVE"/>
    <m/>
    <n v="1"/>
    <n v="1"/>
    <d v="2026-03-01T00:00:00"/>
    <n v="31"/>
    <n v="32"/>
    <n v="-6"/>
    <s v="Completed"/>
    <s v="Mar"/>
    <s v="Apr-2026"/>
    <s v="Live to be confirmed by BuH"/>
    <x v="7"/>
    <s v="NOT LIVE - RETAIN BUDGET"/>
    <n v="1"/>
    <m/>
    <m/>
    <m/>
    <m/>
    <s v="I250380"/>
    <d v="2026-04-01T00:00:00"/>
  </r>
  <r>
    <x v="66"/>
    <d v="2024-11-27T00:00:00"/>
    <s v="Karachi"/>
    <s v="Gulshan-e-Maymar"/>
    <s v="Sector T"/>
    <n v="382"/>
    <n v="152.80000000000001"/>
    <n v="152.80000000000001"/>
    <n v="382"/>
    <s v="LIVE - 100% Completed"/>
    <n v="1"/>
    <n v="152.80000000000001"/>
    <n v="19435334.967367999"/>
    <n v="2915300.2451052"/>
    <n v="16520034.722262803"/>
    <n v="-0.85"/>
    <m/>
    <n v="0.4"/>
    <n v="13157.848476450003"/>
    <n v="9605.4157712500019"/>
    <s v="Hybrid"/>
    <n v="0.15"/>
    <s v="LIVE"/>
    <s v="Hybrid"/>
    <n v="1"/>
    <n v="1"/>
    <d v="2026-03-01T00:00:00"/>
    <s v="None"/>
    <s v="Duration Doesn't Exsists"/>
    <s v="No ETA"/>
    <s v="Completed"/>
    <m/>
    <s v="Timeline not applicable"/>
    <m/>
    <x v="2"/>
    <s v="LIVE - 100% Completed"/>
    <m/>
    <m/>
    <m/>
    <m/>
    <m/>
    <s v="I250380"/>
    <s v="Timeline not applicable"/>
  </r>
  <r>
    <x v="66"/>
    <d v="2024-11-27T00:00:00"/>
    <s v="Feeders/Transportations"/>
    <s v="Gulshan-e-Maymar"/>
    <s v="Feeder"/>
    <n v="0"/>
    <n v="0"/>
    <s v="0"/>
    <s v="0"/>
    <s v="FEEDER ETC WORK - RETAIN BUDGET"/>
    <n v="0"/>
    <n v="0"/>
    <n v="19431191"/>
    <n v="9715595.5"/>
    <n v="9715595.5"/>
    <e v="#DIV/0!"/>
    <m/>
    <m/>
    <n v="37769"/>
    <n v="0"/>
    <m/>
    <n v="0.5"/>
    <m/>
    <m/>
    <n v="0"/>
    <n v="0"/>
    <d v="2026-03-01T00:00:00"/>
    <s v="None"/>
    <s v="Duration Doesn't Exsists"/>
    <s v="No ETA"/>
    <s v="Yet to Start"/>
    <m/>
    <s v="Timeline not applicable"/>
    <m/>
    <x v="0"/>
    <s v="FEEDER ETC WORK - RETAIN BUDGET"/>
    <m/>
    <m/>
    <m/>
    <m/>
    <m/>
    <s v="I250380"/>
    <s v="Timeline not applicable"/>
  </r>
  <r>
    <x v="66"/>
    <d v="2024-11-27T00:00:00"/>
    <s v="Karachi"/>
    <s v="Gulshan-e-Maymar"/>
    <s v="Sector Q"/>
    <n v="204"/>
    <n v="81.600000000000009"/>
    <s v="0"/>
    <s v="0"/>
    <s v="NOT LIVE - RETAIN BUDGET"/>
    <n v="0.9"/>
    <n v="81.600000000000009"/>
    <n v="18083814.530486301"/>
    <n v="4249696.4146642797"/>
    <n v="13834118.115821984"/>
    <e v="#DIV/0!"/>
    <m/>
    <n v="0.4"/>
    <n v="12444.971901750003"/>
    <n v="9031.1945374999996"/>
    <s v="Hybrid"/>
    <n v="0.9"/>
    <s v="NOT LIVE"/>
    <m/>
    <n v="0.9"/>
    <n v="0.9"/>
    <d v="2026-03-01T00:00:00"/>
    <n v="31"/>
    <n v="32"/>
    <n v="-6"/>
    <s v="In Progress"/>
    <s v="Mar"/>
    <s v="Apr-2026"/>
    <s v="Civil Work Completion"/>
    <x v="4"/>
    <s v="NOT LIVE - RETAIN BUDGET"/>
    <n v="1"/>
    <m/>
    <m/>
    <m/>
    <m/>
    <s v="I250380"/>
    <d v="2026-04-01T00:00:00"/>
  </r>
  <r>
    <x v="66"/>
    <d v="2024-11-27T00:00:00"/>
    <s v="Karachi"/>
    <s v="Gulshan-e-Maymar"/>
    <s v="Sector S"/>
    <n v="172"/>
    <n v="68.8"/>
    <n v="68.8"/>
    <n v="172"/>
    <s v="LIVE - 100% Completed"/>
    <n v="1"/>
    <n v="68.8"/>
    <n v="17725416.442937799"/>
    <n v="2658812.4664406697"/>
    <n v="15066603.976497136"/>
    <n v="-1"/>
    <m/>
    <n v="0.4"/>
    <n v="12528.133404300004"/>
    <n v="9615.5655837500017"/>
    <s v="Hybrid"/>
    <n v="0.15"/>
    <s v="LIVE"/>
    <s v="Hybrid"/>
    <n v="1"/>
    <n v="1"/>
    <d v="2026-03-01T00:00:00"/>
    <s v="None"/>
    <s v="Duration Doesn't Exsists"/>
    <s v="No ETA"/>
    <s v="Completed"/>
    <m/>
    <s v="Timeline not applicable"/>
    <m/>
    <x v="2"/>
    <s v="LIVE - 100% Completed"/>
    <m/>
    <m/>
    <m/>
    <m/>
    <m/>
    <s v="I250380"/>
    <s v="Timeline not applicable"/>
  </r>
  <r>
    <x v="66"/>
    <d v="2024-11-27T00:00:00"/>
    <s v="Feeders/Transportations"/>
    <s v="Gulshan-e-Maymar"/>
    <s v="Transportation"/>
    <n v="0"/>
    <n v="0"/>
    <s v="0"/>
    <s v="0"/>
    <s v="FEEDER ETC WORK - RETAIN BUDGET"/>
    <n v="0"/>
    <n v="0"/>
    <n v="0"/>
    <n v="0"/>
    <n v="0"/>
    <n v="-1"/>
    <m/>
    <m/>
    <m/>
    <m/>
    <m/>
    <n v="0.5"/>
    <m/>
    <m/>
    <n v="0"/>
    <n v="0"/>
    <d v="2026-03-01T00:00:00"/>
    <s v="None"/>
    <s v="Duration Doesn't Exsists"/>
    <s v="No ETA"/>
    <s v="Yet to Start"/>
    <m/>
    <s v="Timeline not applicable"/>
    <m/>
    <x v="0"/>
    <s v="FEEDER ETC WORK - RETAIN BUDGET"/>
    <m/>
    <m/>
    <m/>
    <m/>
    <m/>
    <s v="I250380"/>
    <s v="Timeline not applicable"/>
  </r>
  <r>
    <x v="67"/>
    <d v="2025-03-26T00:00:00"/>
    <s v="Feeders/Transportations"/>
    <s v="CTC Lahore"/>
    <s v="Feeder"/>
    <n v="0"/>
    <n v="0"/>
    <s v="0"/>
    <s v="0"/>
    <s v="FEEDER ETC WORK - RETAIN BUDGET"/>
    <n v="0"/>
    <n v="0"/>
    <n v="68989386.835462406"/>
    <n v="34494693.417731203"/>
    <n v="34494693.417731196"/>
    <n v="-1"/>
    <m/>
    <m/>
    <n v="22800"/>
    <n v="0"/>
    <m/>
    <n v="0.5"/>
    <m/>
    <m/>
    <n v="0"/>
    <n v="0"/>
    <d v="2026-03-01T00:00:00"/>
    <s v="None"/>
    <s v="Duration Doesn't Exsists"/>
    <s v="No ETA"/>
    <s v="Yet to Start"/>
    <m/>
    <s v="Timeline not applicable"/>
    <m/>
    <x v="0"/>
    <s v="FEEDER ETC WORK - RETAIN BUDGET"/>
    <m/>
    <n v="2"/>
    <m/>
    <m/>
    <m/>
    <s v="I250681"/>
    <s v="Timeline not applicable"/>
  </r>
  <r>
    <x v="67"/>
    <d v="2025-03-26T00:00:00"/>
    <s v="Lahore"/>
    <s v="CTC Lahore"/>
    <s v="Ali Park &amp; Nadirabad P2"/>
    <n v="1512"/>
    <n v="604.80000000000007"/>
    <s v="0"/>
    <s v="0"/>
    <s v="NOT LIVE - RETAIN BUDGET"/>
    <n v="0.7"/>
    <n v="604.80000000000007"/>
    <n v="9890121.2877292596"/>
    <n v="4005499.1215303503"/>
    <n v="5884622.1661989093"/>
    <n v="-0.85"/>
    <m/>
    <m/>
    <n v="3207"/>
    <n v="11713.081797292587"/>
    <s v="Hybrid"/>
    <n v="0.7"/>
    <s v="NOT LIVE"/>
    <m/>
    <n v="0.7"/>
    <n v="0.7"/>
    <d v="2026-03-01T00:00:00"/>
    <n v="0"/>
    <n v="1"/>
    <n v="-37"/>
    <s v="In Progress"/>
    <n v="46082"/>
    <s v="Mar-2026"/>
    <s v="Civil Work Completion"/>
    <x v="4"/>
    <s v="NOT LIVE - RETAIN BUDGET"/>
    <n v="1"/>
    <n v="1"/>
    <m/>
    <m/>
    <m/>
    <s v="I250681"/>
    <d v="2026-03-01T00:00:00"/>
  </r>
  <r>
    <x v="67"/>
    <d v="2025-03-26T00:00:00"/>
    <s v="Lahore"/>
    <s v="CTC Lahore"/>
    <s v="Ali Park &amp; Nadirabad P1"/>
    <n v="1424"/>
    <n v="569.6"/>
    <s v="0"/>
    <s v="0"/>
    <s v="NOT LIVE - RETAIN BUDGET"/>
    <n v="0.9"/>
    <n v="569.6"/>
    <n v="9547055.0217250008"/>
    <n v="2243557.9301053751"/>
    <n v="7303497.0916196257"/>
    <n v="-1"/>
    <m/>
    <m/>
    <n v="2700.41"/>
    <n v="11590.970196440492"/>
    <s v="Hybrid"/>
    <n v="0.9"/>
    <s v="NOT LIVE"/>
    <m/>
    <n v="0.9"/>
    <n v="0.9"/>
    <d v="2026-03-01T00:00:00"/>
    <n v="0"/>
    <n v="1"/>
    <n v="-37"/>
    <s v="In Progress"/>
    <n v="46054"/>
    <s v="Mar-2026"/>
    <s v="Cable and ADT Plan Shared"/>
    <x v="4"/>
    <s v="NOT LIVE - RETAIN BUDGET"/>
    <n v="1"/>
    <m/>
    <m/>
    <m/>
    <m/>
    <s v="I250681"/>
    <d v="2026-03-01T00:00:00"/>
  </r>
  <r>
    <x v="67"/>
    <d v="2025-03-26T00:00:00"/>
    <s v="Lahore"/>
    <s v="CTC Lahore"/>
    <s v="Gulshan e Ali"/>
    <n v="934"/>
    <n v="373.6"/>
    <s v="0"/>
    <s v="0"/>
    <s v="NOT LIVE - RETAIN BUDGET"/>
    <n v="0.9"/>
    <n v="373.6"/>
    <n v="6627791.7240394196"/>
    <n v="1557531.0551492635"/>
    <n v="5070260.6688901549"/>
    <n v="-1"/>
    <m/>
    <m/>
    <n v="2078.2600000000002"/>
    <n v="8087.9764459268545"/>
    <s v="Hybrid"/>
    <n v="0.9"/>
    <s v="NOT LIVE"/>
    <m/>
    <n v="0.9"/>
    <n v="0.9"/>
    <d v="2026-03-01T00:00:00"/>
    <n v="0"/>
    <n v="1"/>
    <n v="-37"/>
    <s v="In Progress"/>
    <n v="46054"/>
    <s v="Mar-2026"/>
    <s v="As-built Done , Cable Plan will be shared after the FDT Placement Conformation"/>
    <x v="4"/>
    <s v="NOT LIVE - RETAIN BUDGET"/>
    <n v="1"/>
    <n v="1"/>
    <m/>
    <m/>
    <m/>
    <s v="I250681"/>
    <d v="2026-03-01T00:00:00"/>
  </r>
  <r>
    <x v="67"/>
    <d v="2025-03-26T00:00:00"/>
    <s v="Feeders/Transportations"/>
    <s v="CTC Lahore"/>
    <s v="Transportation"/>
    <n v="0"/>
    <n v="0"/>
    <s v="0"/>
    <s v="0"/>
    <s v="FEEDER ETC WORK - RETAIN BUDGET"/>
    <n v="0"/>
    <n v="0"/>
    <n v="540000"/>
    <n v="270000"/>
    <n v="270000"/>
    <n v="-0.5"/>
    <m/>
    <m/>
    <m/>
    <n v="0"/>
    <m/>
    <n v="0.5"/>
    <m/>
    <m/>
    <n v="0"/>
    <n v="0"/>
    <d v="2026-03-01T00:00:00"/>
    <s v="None"/>
    <s v="Duration Doesn't Exsists"/>
    <s v="No ETA"/>
    <s v="Yet to Start"/>
    <m/>
    <s v="Timeline not applicable"/>
    <m/>
    <x v="0"/>
    <s v="FEEDER ETC WORK - RETAIN BUDGET"/>
    <m/>
    <n v="2"/>
    <m/>
    <m/>
    <m/>
    <s v="I250681"/>
    <s v="Timeline not applicable"/>
  </r>
  <r>
    <x v="68"/>
    <s v="No Initiation Date"/>
    <s v="Feeders/Transportations"/>
    <s v="Bahwalpur (P2)-B"/>
    <s v="Feeder"/>
    <n v="0"/>
    <n v="0"/>
    <s v="0"/>
    <s v="0"/>
    <s v="FEEDER ETC WORK - RETAIN BUDGET"/>
    <n v="0"/>
    <n v="0"/>
    <n v="33598134.399999999"/>
    <n v="33598134.399999999"/>
    <m/>
    <n v="-0.85000000000000009"/>
    <m/>
    <m/>
    <n v="10780.8"/>
    <n v="0"/>
    <m/>
    <n v="1"/>
    <m/>
    <m/>
    <n v="0"/>
    <n v="0"/>
    <d v="2026-03-01T00:00:00"/>
    <s v="None"/>
    <s v="Duration Doesn't Exsists"/>
    <s v="No ETA"/>
    <s v="Yet to Start"/>
    <m/>
    <s v="Timeline not applicable"/>
    <m/>
    <x v="0"/>
    <s v="FEEDER ETC WORK - RETAIN BUDGET"/>
    <m/>
    <m/>
    <m/>
    <m/>
    <m/>
    <e v="#N/A"/>
    <s v="Timeline not applicable"/>
  </r>
  <r>
    <x v="68"/>
    <s v="No Initiation Date"/>
    <s v="Bahawalpur"/>
    <s v="Bahwalpur (P2)-B"/>
    <s v="Haseeb Town,Fahad Colony &amp; Dila"/>
    <n v="3180"/>
    <n v="1272"/>
    <s v="0"/>
    <s v="0"/>
    <s v="NOT LIVE - RETAIN BUDGET"/>
    <n v="0.85"/>
    <n v="1272"/>
    <n v="17710511.073208399"/>
    <n v="4914666.8228153307"/>
    <m/>
    <m/>
    <m/>
    <m/>
    <n v="2339.4784202999999"/>
    <n v="18928.450015000002"/>
    <s v="Hybrid"/>
    <n v="0.85"/>
    <s v="NOT LIVE"/>
    <m/>
    <n v="0.85"/>
    <n v="0.85"/>
    <d v="2026-03-01T00:00:00"/>
    <n v="31"/>
    <n v="32"/>
    <n v="-6"/>
    <s v="In Progress"/>
    <s v="1 Month "/>
    <s v="Apr-2026"/>
    <s v="Civil work and hand hole complete cable pulling is pending "/>
    <x v="4"/>
    <s v="NOT LIVE - RETAIN BUDGET"/>
    <m/>
    <m/>
    <m/>
    <m/>
    <m/>
    <e v="#N/A"/>
    <d v="2026-04-01T00:00:00"/>
  </r>
  <r>
    <x v="68"/>
    <s v="No Initiation Date"/>
    <s v="Bahawalpur"/>
    <s v="Bahwalpur (P2)-B"/>
    <s v="Green and Al-hafeez Town"/>
    <n v="1886"/>
    <n v="754.40000000000009"/>
    <s v="0"/>
    <s v="0"/>
    <s v="NOT LIVE - RETAIN BUDGET"/>
    <n v="0.85"/>
    <n v="754.40000000000009"/>
    <n v="11863479.419467"/>
    <n v="3292115.5389020927"/>
    <m/>
    <m/>
    <m/>
    <m/>
    <n v="1691.4732789999998"/>
    <n v="14248.256381250001"/>
    <s v="Hybrid"/>
    <n v="0.85"/>
    <s v="NOT LIVE"/>
    <m/>
    <n v="0.85"/>
    <n v="0.85"/>
    <d v="2026-03-01T00:00:00"/>
    <n v="31"/>
    <n v="32"/>
    <n v="-6"/>
    <s v="In Progress"/>
    <s v="1 Month "/>
    <s v="Apr-2026"/>
    <s v="Civil work and hand hole complete cable pulling is pending "/>
    <x v="4"/>
    <s v="NOT LIVE - RETAIN BUDGET"/>
    <m/>
    <m/>
    <m/>
    <m/>
    <m/>
    <e v="#N/A"/>
    <d v="2026-04-01T00:00:00"/>
  </r>
  <r>
    <x v="68"/>
    <s v="No Initiation Date"/>
    <s v="Bahawalpur"/>
    <s v="Bahwalpur (P2)-B"/>
    <s v="Islamia Colony PK2"/>
    <n v="2030"/>
    <n v="812"/>
    <s v="0"/>
    <s v="0"/>
    <s v="NOT LIVE - RETAIN BUDGET"/>
    <n v="0.85"/>
    <n v="812"/>
    <n v="11811776.403127501"/>
    <n v="3277767.9518678812"/>
    <m/>
    <m/>
    <m/>
    <m/>
    <n v="1568.4337169999999"/>
    <n v="12506.83133875"/>
    <s v="Hybrid"/>
    <n v="0.85"/>
    <s v="NOT LIVE"/>
    <m/>
    <n v="0.85"/>
    <n v="0.85"/>
    <d v="2026-03-01T00:00:00"/>
    <n v="31"/>
    <n v="32"/>
    <n v="-6"/>
    <s v="In Progress"/>
    <s v="1 Month "/>
    <s v="Apr-2026"/>
    <s v="Civil work and hand hole complete cable pulling is pending "/>
    <x v="4"/>
    <s v="NOT LIVE - RETAIN BUDGET"/>
    <m/>
    <m/>
    <m/>
    <m/>
    <m/>
    <e v="#N/A"/>
    <d v="2026-04-01T00:00:00"/>
  </r>
  <r>
    <x v="68"/>
    <s v="No Initiation Date"/>
    <s v="Bahawalpur"/>
    <s v="Bahwalpur (P2)-B"/>
    <s v="AlNoor Exct-Haram-Garden Ph-4"/>
    <n v="298"/>
    <n v="119.2"/>
    <n v="119.2"/>
    <n v="298"/>
    <s v="LIVE - 100% Completed"/>
    <n v="1"/>
    <n v="119.2"/>
    <n v="10573838.235424399"/>
    <n v="1586075.7353136598"/>
    <m/>
    <m/>
    <m/>
    <m/>
    <n v="5217.4146104999991"/>
    <n v="4654.9211924999991"/>
    <s v="Buried"/>
    <n v="0.15"/>
    <s v="LIVE"/>
    <s v="Buried"/>
    <n v="1"/>
    <n v="1"/>
    <d v="2026-03-01T00:00:00"/>
    <s v="None"/>
    <s v="Duration Doesn't Exsists"/>
    <s v="No ETA"/>
    <s v="Completed"/>
    <m/>
    <s v="Timeline not applicable"/>
    <m/>
    <x v="2"/>
    <s v="LIVE - 100% Completed"/>
    <m/>
    <m/>
    <m/>
    <m/>
    <m/>
    <e v="#N/A"/>
    <s v="Timeline not applicable"/>
  </r>
  <r>
    <x v="68"/>
    <s v="No Initiation Date"/>
    <s v="Bahawalpur"/>
    <s v="Bahwalpur (P2)-B"/>
    <s v="Al-Rahim Garden &amp; Crystal Homes"/>
    <n v="484"/>
    <n v="193.60000000000002"/>
    <n v="193.60000000000002"/>
    <n v="484"/>
    <s v="LIVE - 100% Completed"/>
    <n v="1"/>
    <n v="193.60000000000002"/>
    <n v="9615395.3960877992"/>
    <n v="1442309.3094131697"/>
    <m/>
    <m/>
    <m/>
    <m/>
    <n v="1552.6323465999999"/>
    <n v="6093.6140062500008"/>
    <s v="Buried"/>
    <n v="0.15"/>
    <s v="LIVE"/>
    <s v="Buried"/>
    <n v="1"/>
    <n v="1"/>
    <d v="2026-03-01T00:00:00"/>
    <s v="None"/>
    <s v="Duration Doesn't Exsists"/>
    <s v="No ETA"/>
    <s v="Completed"/>
    <m/>
    <s v="Timeline not applicable"/>
    <s v="Crystal Home live but Al- Rahim Garden NoC Pending by society "/>
    <x v="2"/>
    <s v="LIVE - 100% Completed"/>
    <m/>
    <m/>
    <m/>
    <m/>
    <m/>
    <e v="#N/A"/>
    <s v="Timeline not applicable"/>
  </r>
  <r>
    <x v="68"/>
    <s v="No Initiation Date"/>
    <s v="Bahawalpur"/>
    <s v="Bahwalpur (P2)-B"/>
    <s v="Band Road Extension &amp; Makhdumpu"/>
    <n v="2086"/>
    <n v="834.40000000000009"/>
    <s v="0"/>
    <s v="0"/>
    <s v="NOT LIVE - RETAIN BUDGET"/>
    <n v="0"/>
    <n v="834.40000000000009"/>
    <n v="9218380.3806810901"/>
    <n v="9218380.3806810901"/>
    <m/>
    <m/>
    <m/>
    <m/>
    <n v="960.20047599999998"/>
    <n v="12009.646725114912"/>
    <s v="Hybrid"/>
    <n v="0"/>
    <s v="NOT LIVE"/>
    <m/>
    <n v="0"/>
    <n v="0"/>
    <d v="2026-03-01T00:00:00"/>
    <n v="92"/>
    <n v="93"/>
    <n v="55"/>
    <s v="Yet to Start"/>
    <s v="3 Months"/>
    <s v="Jun-2026"/>
    <s v="TMA stop the civip work "/>
    <x v="4"/>
    <s v="NOT LIVE - RETAIN BUDGET"/>
    <m/>
    <m/>
    <m/>
    <m/>
    <m/>
    <e v="#N/A"/>
    <d v="2026-06-01T00:00:00"/>
  </r>
  <r>
    <x v="68"/>
    <s v="No Initiation Date"/>
    <s v="Bahawalpur"/>
    <s v="Bahwalpur (P2)-B"/>
    <s v="Shahdara &amp; Habib Colony"/>
    <n v="1746"/>
    <n v="698.40000000000009"/>
    <s v="0"/>
    <s v="0"/>
    <s v="NOT LIVE - RETAIN BUDGET"/>
    <n v="0"/>
    <n v="698.40000000000009"/>
    <n v="9089171.8668333702"/>
    <n v="9089171.8668333702"/>
    <m/>
    <m/>
    <m/>
    <m/>
    <n v="1331.5378029999999"/>
    <n v="8869.3954684955279"/>
    <s v="Hybrid"/>
    <n v="0"/>
    <s v="NOT LIVE"/>
    <m/>
    <n v="0"/>
    <n v="0"/>
    <d v="2026-03-01T00:00:00"/>
    <n v="92"/>
    <n v="93"/>
    <n v="55"/>
    <s v="Yet to Start"/>
    <s v="3 Months"/>
    <s v="Jun-2026"/>
    <s v="BDA NOC pending "/>
    <x v="6"/>
    <s v="NOT LIVE - RETAIN BUDGET"/>
    <m/>
    <m/>
    <m/>
    <m/>
    <m/>
    <e v="#N/A"/>
    <d v="2026-06-01T00:00:00"/>
  </r>
  <r>
    <x v="68"/>
    <s v="No Initiation Date"/>
    <s v="Bahawalpur"/>
    <s v="Bahwalpur (P2)-B"/>
    <s v="3 Marla Scheme"/>
    <n v="1730"/>
    <n v="692"/>
    <s v="0"/>
    <s v="0"/>
    <s v="NOT LIVE - RETAIN BUDGET"/>
    <n v="0.85"/>
    <n v="692"/>
    <n v="8809572.4567290004"/>
    <n v="2444656.3567422978"/>
    <m/>
    <m/>
    <m/>
    <m/>
    <n v="1286.5177490000001"/>
    <n v="9419.8009075000009"/>
    <s v="Hybrid"/>
    <n v="0.85"/>
    <s v="NOT LIVE"/>
    <m/>
    <n v="0.85"/>
    <n v="0.85"/>
    <d v="2026-03-01T00:00:00"/>
    <n v="31"/>
    <n v="32"/>
    <n v="-6"/>
    <s v="In Progress"/>
    <s v="1 Month "/>
    <s v="Apr-2026"/>
    <s v="Cable pulling pending"/>
    <x v="4"/>
    <s v="NOT LIVE - RETAIN BUDGET"/>
    <m/>
    <m/>
    <m/>
    <m/>
    <m/>
    <e v="#N/A"/>
    <d v="2026-04-01T00:00:00"/>
  </r>
  <r>
    <x v="68"/>
    <s v="No Initiation Date"/>
    <s v="Bahawalpur"/>
    <s v="Bahwalpur (P2)-B"/>
    <s v="State and Middle Town"/>
    <n v="934"/>
    <n v="373.6"/>
    <n v="373.6"/>
    <n v="934"/>
    <s v="LIVE - 100% Completed"/>
    <n v="1"/>
    <n v="373.6"/>
    <n v="7919523.8920261003"/>
    <n v="1187928.583803915"/>
    <m/>
    <m/>
    <m/>
    <m/>
    <n v="1441.5999752000002"/>
    <n v="7272.9805712499992"/>
    <s v="Hybrid"/>
    <n v="0.15"/>
    <s v="LIVE"/>
    <s v="Hybrid "/>
    <n v="1"/>
    <n v="1"/>
    <d v="2026-03-01T00:00:00"/>
    <s v="None"/>
    <s v="Duration Doesn't Exsists"/>
    <s v="No ETA"/>
    <s v="Completed"/>
    <m/>
    <s v="Timeline not applicable"/>
    <m/>
    <x v="2"/>
    <s v="LIVE - 100% Completed"/>
    <m/>
    <m/>
    <m/>
    <m/>
    <m/>
    <e v="#N/A"/>
    <s v="Timeline not applicable"/>
  </r>
  <r>
    <x v="68"/>
    <s v="No Initiation Date"/>
    <s v="Bahawalpur"/>
    <s v="Bahwalpur (P2)-B"/>
    <s v="Model Town C Extension"/>
    <n v="750"/>
    <n v="300"/>
    <s v="0"/>
    <s v="0"/>
    <s v="NOT LIVE - RETAIN BUDGET"/>
    <n v="0.85"/>
    <n v="300"/>
    <n v="7408754.7268850002"/>
    <n v="2055929.4367105877"/>
    <m/>
    <m/>
    <m/>
    <m/>
    <n v="1569.0232140000003"/>
    <n v="5999.7503137500007"/>
    <s v="Hybrid"/>
    <n v="0.85"/>
    <s v="NOT LIVE"/>
    <m/>
    <n v="0.85"/>
    <n v="0.85"/>
    <d v="2026-03-01T00:00:00"/>
    <n v="31"/>
    <n v="32"/>
    <n v="-6"/>
    <s v="In Progress"/>
    <s v="1 Month"/>
    <s v="Apr-2026"/>
    <s v="Cable pulling pending"/>
    <x v="4"/>
    <s v="NOT LIVE - RETAIN BUDGET"/>
    <m/>
    <m/>
    <m/>
    <m/>
    <m/>
    <e v="#N/A"/>
    <d v="2026-04-01T00:00:00"/>
  </r>
  <r>
    <x v="68"/>
    <s v="No Initiation Date"/>
    <s v="Bahawalpur"/>
    <s v="Bahwalpur (P2)-B"/>
    <s v="Islamia Colony PK3"/>
    <n v="1498"/>
    <n v="599.20000000000005"/>
    <s v="0"/>
    <s v="0"/>
    <s v="NOT LIVE - RETAIN BUDGET"/>
    <n v="0.85"/>
    <n v="599.20000000000005"/>
    <n v="7103852.7730358001"/>
    <n v="1971319.1445174345"/>
    <m/>
    <m/>
    <m/>
    <m/>
    <n v="965.54283359999999"/>
    <n v="8040.9881412499954"/>
    <s v="Hybrid"/>
    <n v="0.85"/>
    <s v="NOT LIVE"/>
    <m/>
    <n v="0.85"/>
    <n v="0.85"/>
    <d v="2026-03-01T00:00:00"/>
    <n v="31"/>
    <n v="32"/>
    <n v="-6"/>
    <s v="In Progress"/>
    <s v="1 Month "/>
    <s v="Apr-2026"/>
    <s v="Civil work in progress "/>
    <x v="4"/>
    <s v="NOT LIVE - RETAIN BUDGET"/>
    <m/>
    <m/>
    <m/>
    <m/>
    <m/>
    <e v="#N/A"/>
    <d v="2026-04-01T00:00:00"/>
  </r>
  <r>
    <x v="68"/>
    <s v="No Initiation Date"/>
    <s v="Bahawalpur"/>
    <s v="Bahwalpur (P2)-B"/>
    <s v="New_Muslim town"/>
    <n v="892"/>
    <n v="356.8"/>
    <n v="356.8"/>
    <n v="892"/>
    <s v="LIVE - 100% Completed"/>
    <n v="1"/>
    <n v="356.8"/>
    <n v="7066012.3615579996"/>
    <n v="1059901.8542336999"/>
    <m/>
    <m/>
    <m/>
    <m/>
    <n v="1077.1182497499999"/>
    <n v="6783.8884825000005"/>
    <s v="Hybrid"/>
    <n v="0.15"/>
    <s v="LIVE"/>
    <s v="Hybrid "/>
    <n v="1"/>
    <n v="1"/>
    <d v="2026-03-01T00:00:00"/>
    <s v="None"/>
    <s v="Duration Doesn't Exsists"/>
    <s v="No ETA"/>
    <s v="Completed"/>
    <m/>
    <s v="Timeline not applicable"/>
    <m/>
    <x v="2"/>
    <s v="LIVE - 100% Completed"/>
    <m/>
    <m/>
    <m/>
    <m/>
    <m/>
    <e v="#N/A"/>
    <s v="Timeline not applicable"/>
  </r>
  <r>
    <x v="68"/>
    <s v="No Initiation Date"/>
    <s v="Bahawalpur"/>
    <s v="Bahwalpur (P2)-B"/>
    <s v="Fauji Basti"/>
    <n v="1206"/>
    <n v="482.40000000000003"/>
    <s v="0"/>
    <s v="0"/>
    <s v="NOT LIVE - RETAIN BUDGET"/>
    <n v="0.85"/>
    <n v="482.40000000000003"/>
    <n v="6184910.4312180001"/>
    <n v="1716312.6446629951"/>
    <m/>
    <m/>
    <m/>
    <m/>
    <n v="603.33395050000013"/>
    <n v="8418.4557999999997"/>
    <s v="Hybrid"/>
    <n v="0.85"/>
    <s v="NOT LIVE"/>
    <m/>
    <n v="0.85"/>
    <n v="0.85"/>
    <d v="2026-03-01T00:00:00"/>
    <n v="31"/>
    <n v="32"/>
    <n v="-6"/>
    <s v="In Progress"/>
    <s v="1 Month"/>
    <s v="Apr-2026"/>
    <s v="Cable pulling pending"/>
    <x v="4"/>
    <s v="NOT LIVE - RETAIN BUDGET"/>
    <m/>
    <m/>
    <m/>
    <m/>
    <m/>
    <e v="#N/A"/>
    <d v="2026-04-01T00:00:00"/>
  </r>
  <r>
    <x v="68"/>
    <s v="No Initiation Date"/>
    <s v="Bahawalpur"/>
    <s v="Bahwalpur (P2)-B"/>
    <s v="Paragon Ideal Homes"/>
    <n v="824"/>
    <n v="329.6"/>
    <s v="0"/>
    <s v="0"/>
    <s v="NOT LIVE - RETAIN BUDGET"/>
    <n v="0"/>
    <n v="329.6"/>
    <n v="6115314.2955395002"/>
    <n v="6115314.2955395002"/>
    <m/>
    <m/>
    <m/>
    <m/>
    <n v="1067.634622"/>
    <n v="6260.64190125"/>
    <s v="Hybrid"/>
    <n v="0"/>
    <s v="NOT LIVE"/>
    <m/>
    <n v="0"/>
    <n v="0"/>
    <d v="2026-03-01T00:00:00"/>
    <n v="92"/>
    <n v="93"/>
    <n v="55"/>
    <s v="Yet to Start"/>
    <s v="3 Months"/>
    <s v="Jun-2026"/>
    <s v="NOC pending by society "/>
    <x v="6"/>
    <s v="NOT LIVE - RETAIN BUDGET"/>
    <m/>
    <m/>
    <m/>
    <m/>
    <m/>
    <e v="#N/A"/>
    <d v="2026-06-01T00:00:00"/>
  </r>
  <r>
    <x v="68"/>
    <s v="No Initiation Date"/>
    <s v="Bahawalpur"/>
    <s v="Bahwalpur (P2)-B"/>
    <s v="Khakwani Colony"/>
    <n v="708"/>
    <n v="283.2"/>
    <n v="283.2"/>
    <n v="708"/>
    <s v="LIVE - 100% Completed"/>
    <n v="1"/>
    <n v="283.2"/>
    <n v="5967951.0896990998"/>
    <n v="895192.66345486499"/>
    <m/>
    <m/>
    <m/>
    <m/>
    <n v="1382.0597087000001"/>
    <n v="4505.270595"/>
    <s v="Hybrid"/>
    <n v="0.15"/>
    <s v="LIVE"/>
    <s v="Hybrid "/>
    <n v="1"/>
    <n v="1"/>
    <d v="2026-03-01T00:00:00"/>
    <s v="None"/>
    <s v="Duration Doesn't Exsists"/>
    <s v="No ETA"/>
    <s v="Completed"/>
    <m/>
    <s v="Timeline not applicable"/>
    <m/>
    <x v="2"/>
    <s v="LIVE - 100% Completed"/>
    <m/>
    <m/>
    <m/>
    <m/>
    <m/>
    <e v="#N/A"/>
    <s v="Timeline not applicable"/>
  </r>
  <r>
    <x v="68"/>
    <s v="No Initiation Date"/>
    <s v="Bahawalpur"/>
    <s v="Bahwalpur (P2)-B"/>
    <s v="Mohallah Aam Khass and Noor Sha"/>
    <n v="830"/>
    <n v="332"/>
    <s v="0"/>
    <s v="0"/>
    <s v="NOT LIVE - RETAIN BUDGET"/>
    <n v="0.85"/>
    <n v="332"/>
    <n v="5788452.0143363001"/>
    <n v="1606295.4339783234"/>
    <m/>
    <m/>
    <m/>
    <m/>
    <n v="976.30337510000004"/>
    <n v="5769.6331937499999"/>
    <s v="Hybrid"/>
    <n v="0.85"/>
    <s v="NOT LIVE"/>
    <m/>
    <n v="0.85"/>
    <n v="0.85"/>
    <d v="2026-03-01T00:00:00"/>
    <n v="31"/>
    <n v="32"/>
    <n v="-6"/>
    <s v="In Progress"/>
    <s v="1 Month"/>
    <s v="Apr-2026"/>
    <s v="Cable pulling pending"/>
    <x v="4"/>
    <s v="NOT LIVE - RETAIN BUDGET"/>
    <m/>
    <m/>
    <m/>
    <m/>
    <m/>
    <e v="#N/A"/>
    <d v="2026-04-01T00:00:00"/>
  </r>
  <r>
    <x v="68"/>
    <s v="No Initiation Date"/>
    <s v="Bahawalpur"/>
    <s v="Bahwalpur (P2)-B"/>
    <s v="Islamia Colony PK1"/>
    <n v="1158"/>
    <n v="463.20000000000005"/>
    <s v="0"/>
    <s v="0"/>
    <s v="NOT LIVE - RETAIN BUDGET"/>
    <n v="0.85"/>
    <n v="463.20000000000005"/>
    <n v="5130125.5399516998"/>
    <n v="1423609.8373365968"/>
    <m/>
    <m/>
    <m/>
    <m/>
    <n v="277.53720040000007"/>
    <n v="6425.9245249999994"/>
    <s v="Hybrid"/>
    <n v="0.85"/>
    <s v="NOT LIVE"/>
    <m/>
    <n v="0.85"/>
    <n v="0.85"/>
    <d v="2026-03-01T00:00:00"/>
    <n v="31"/>
    <n v="32"/>
    <n v="-6"/>
    <s v="In Progress"/>
    <s v="1 Month "/>
    <s v="Apr-2026"/>
    <s v="Civil work and hand hole complete cable pulling is pending "/>
    <x v="4"/>
    <s v="NOT LIVE - RETAIN BUDGET"/>
    <m/>
    <m/>
    <m/>
    <m/>
    <m/>
    <e v="#N/A"/>
    <d v="2026-04-01T00:00:00"/>
  </r>
  <r>
    <x v="68"/>
    <s v="No Initiation Date"/>
    <s v="Bahawalpur"/>
    <s v="Bahwalpur (P2)-B"/>
    <s v="Askari"/>
    <n v="108"/>
    <n v="43.2"/>
    <n v="43.2"/>
    <n v="108"/>
    <s v="LIVE - 100% Completed"/>
    <n v="1"/>
    <n v="43.2"/>
    <n v="5063460.1388888899"/>
    <n v="759519.02083333349"/>
    <m/>
    <m/>
    <m/>
    <m/>
    <n v="2318.3999999999996"/>
    <n v="2176.25"/>
    <s v="Buried"/>
    <n v="0.15"/>
    <s v="LIVE"/>
    <s v="Buried "/>
    <n v="1"/>
    <n v="1"/>
    <d v="2026-03-01T00:00:00"/>
    <s v="None"/>
    <s v="Duration Doesn't Exsists"/>
    <s v="No ETA"/>
    <s v="Completed"/>
    <m/>
    <s v="Timeline not applicable"/>
    <m/>
    <x v="2"/>
    <s v="LIVE - 100% Completed"/>
    <m/>
    <m/>
    <m/>
    <m/>
    <m/>
    <e v="#N/A"/>
    <s v="Timeline not applicable"/>
  </r>
  <r>
    <x v="68"/>
    <s v="No Initiation Date"/>
    <s v="Bahawalpur"/>
    <s v="Bahwalpur (P2)-B"/>
    <s v="Anwarabad Colony"/>
    <n v="332"/>
    <n v="132.80000000000001"/>
    <s v="0"/>
    <s v="0"/>
    <s v="NOT LIVE - RETAIN BUDGET"/>
    <n v="0.85"/>
    <n v="132.80000000000001"/>
    <n v="5059405.5968070002"/>
    <n v="1403985.0531139425"/>
    <m/>
    <m/>
    <m/>
    <m/>
    <n v="1168.5790275000002"/>
    <n v="5137.5"/>
    <s v="Arial"/>
    <n v="0.85"/>
    <s v="NOT LIVE"/>
    <m/>
    <n v="0.85"/>
    <n v="0.85"/>
    <d v="2026-03-01T00:00:00"/>
    <n v="31"/>
    <n v="32"/>
    <n v="-6"/>
    <s v="In Progress"/>
    <s v="1 Month "/>
    <s v="Apr-2026"/>
    <s v="Due to Fahad colony cable pulling pending "/>
    <x v="4"/>
    <s v="NOT LIVE - RETAIN BUDGET"/>
    <m/>
    <m/>
    <m/>
    <m/>
    <m/>
    <e v="#N/A"/>
    <d v="2026-04-01T00:00:00"/>
  </r>
  <r>
    <x v="68"/>
    <s v="No Initiation Date"/>
    <s v="Bahawalpur"/>
    <s v="Bahwalpur (P2)-B"/>
    <s v="Habib Colony"/>
    <n v="518"/>
    <n v="207.20000000000002"/>
    <n v="207.20000000000002"/>
    <n v="518"/>
    <s v="LIVE - 100% Completed"/>
    <n v="1"/>
    <n v="207.20000000000002"/>
    <n v="4735859.3238492999"/>
    <n v="710378.89857739501"/>
    <m/>
    <m/>
    <m/>
    <m/>
    <n v="913.57221759999993"/>
    <n v="5242.8051512500006"/>
    <s v="Hybrid"/>
    <n v="0.15"/>
    <s v="LIVE"/>
    <s v="Hybrid "/>
    <n v="1"/>
    <n v="1"/>
    <d v="2026-03-01T00:00:00"/>
    <s v="None"/>
    <s v="Duration Doesn't Exsists"/>
    <s v="No ETA"/>
    <s v="Completed"/>
    <m/>
    <s v="Timeline not applicable"/>
    <m/>
    <x v="2"/>
    <s v="LIVE - 100% Completed"/>
    <m/>
    <m/>
    <m/>
    <m/>
    <m/>
    <e v="#N/A"/>
    <s v="Timeline not applicable"/>
  </r>
  <r>
    <x v="68"/>
    <s v="No Initiation Date"/>
    <s v="Bahawalpur"/>
    <s v="Bahwalpur (P2)-B"/>
    <s v="Small Industrial Estate"/>
    <n v="700"/>
    <n v="280"/>
    <s v="0"/>
    <s v="0"/>
    <s v="NOT LIVE - RETAIN BUDGET"/>
    <n v="0"/>
    <n v="280"/>
    <n v="4615233.6846375"/>
    <n v="4615233.6846375"/>
    <m/>
    <m/>
    <m/>
    <m/>
    <n v="545.582491"/>
    <n v="7146.9689774999997"/>
    <s v="Hybrid"/>
    <n v="0"/>
    <s v="NOT LIVE"/>
    <m/>
    <n v="0"/>
    <n v="0"/>
    <d v="2026-03-01T00:00:00"/>
    <n v="92"/>
    <n v="93"/>
    <n v="55"/>
    <s v="Yet to Start"/>
    <s v="3 Months"/>
    <s v="Jun-2026"/>
    <s v="NOC pending by society "/>
    <x v="6"/>
    <s v="NOT LIVE - RETAIN BUDGET"/>
    <m/>
    <m/>
    <m/>
    <m/>
    <m/>
    <e v="#N/A"/>
    <d v="2026-06-01T00:00:00"/>
  </r>
  <r>
    <x v="68"/>
    <s v="No Initiation Date"/>
    <s v="Feeders/Transportations"/>
    <s v="Bahwalpur (P2)-B"/>
    <s v="Transportation"/>
    <n v="0"/>
    <n v="0"/>
    <s v="0"/>
    <s v="0"/>
    <s v="FEEDER ETC WORK - RETAIN BUDGET"/>
    <n v="0"/>
    <n v="0"/>
    <n v="4025000"/>
    <n v="4025000"/>
    <m/>
    <n v="-1"/>
    <m/>
    <m/>
    <n v="0"/>
    <n v="0"/>
    <m/>
    <n v="1"/>
    <m/>
    <m/>
    <n v="0"/>
    <n v="0"/>
    <d v="2026-03-01T00:00:00"/>
    <s v="None"/>
    <s v="Duration Doesn't Exsists"/>
    <s v="No ETA"/>
    <s v="Yet to Start"/>
    <m/>
    <s v="Timeline not applicable"/>
    <m/>
    <x v="0"/>
    <s v="FEEDER ETC WORK - RETAIN BUDGET"/>
    <m/>
    <m/>
    <m/>
    <m/>
    <m/>
    <e v="#N/A"/>
    <s v="Timeline not applicable"/>
  </r>
  <r>
    <x v="68"/>
    <s v="No Initiation Date"/>
    <s v="Bahawalpur"/>
    <s v="Bahwalpur (P2)-B"/>
    <s v="Taha Town"/>
    <n v="428"/>
    <n v="171.20000000000002"/>
    <s v="0"/>
    <s v="0"/>
    <s v="NOT LIVE - RETAIN BUDGET"/>
    <n v="0"/>
    <n v="171.20000000000002"/>
    <n v="3779141.6265277499"/>
    <n v="3779141.6265277499"/>
    <m/>
    <m/>
    <m/>
    <m/>
    <n v="731.53780299999994"/>
    <n v="2773.7472037499997"/>
    <s v="Hybrid"/>
    <n v="0"/>
    <s v="NOT LIVE"/>
    <m/>
    <n v="0"/>
    <n v="0"/>
    <d v="2026-03-01T00:00:00"/>
    <n v="92"/>
    <n v="93"/>
    <n v="55"/>
    <s v="Yet to Start"/>
    <s v="3 Months"/>
    <s v="Jun-2026"/>
    <s v="NOC pending by society "/>
    <x v="6"/>
    <s v="NOT LIVE - RETAIN BUDGET"/>
    <m/>
    <m/>
    <m/>
    <m/>
    <m/>
    <e v="#N/A"/>
    <d v="2026-06-01T00:00:00"/>
  </r>
  <r>
    <x v="68"/>
    <s v="No Initiation Date"/>
    <s v="Bahawalpur"/>
    <s v="Bahwalpur (P2)-B"/>
    <s v="Safari Garden Phase 2"/>
    <n v="308"/>
    <n v="123.2"/>
    <s v="0"/>
    <s v="0"/>
    <s v="NOT LIVE - RETAIN BUDGET"/>
    <n v="0"/>
    <n v="123.2"/>
    <n v="2679026.7000000002"/>
    <n v="2679026.7000000002"/>
    <m/>
    <m/>
    <m/>
    <m/>
    <n v="524.4"/>
    <n v="2258.75"/>
    <s v="Hybrid"/>
    <n v="0"/>
    <s v="NOT LIVE"/>
    <m/>
    <n v="0"/>
    <n v="0"/>
    <d v="2026-03-01T00:00:00"/>
    <n v="92"/>
    <n v="93"/>
    <n v="55"/>
    <s v="Yet to Start"/>
    <s v="3 Months"/>
    <s v="Jun-2026"/>
    <s v="NOC pending by society "/>
    <x v="6"/>
    <s v="NOT LIVE - RETAIN BUDGET"/>
    <m/>
    <m/>
    <m/>
    <m/>
    <m/>
    <e v="#N/A"/>
    <d v="2026-06-01T00:00:00"/>
  </r>
  <r>
    <x v="68"/>
    <s v="No Initiation Date"/>
    <s v="Bahawalpur"/>
    <s v="Bahwalpur (P2)-B"/>
    <s v="Alibad_Colony"/>
    <n v="278"/>
    <n v="111.2"/>
    <n v="111.2"/>
    <n v="278"/>
    <s v="LIVE - 100% Completed"/>
    <n v="1"/>
    <n v="111.2"/>
    <n v="2159567.6403000001"/>
    <n v="323935.146045"/>
    <m/>
    <m/>
    <m/>
    <m/>
    <n v="286.34999999999997"/>
    <n v="2148.6131449999998"/>
    <s v="Arial"/>
    <n v="0.15"/>
    <s v="LIVE"/>
    <s v="Arial "/>
    <n v="1"/>
    <n v="1"/>
    <d v="2026-03-01T00:00:00"/>
    <s v="None"/>
    <s v="Duration Doesn't Exsists"/>
    <s v="No ETA"/>
    <s v="Completed"/>
    <m/>
    <s v="Timeline not applicable"/>
    <m/>
    <x v="2"/>
    <s v="LIVE - 100% Completed"/>
    <m/>
    <m/>
    <m/>
    <m/>
    <m/>
    <e v="#N/A"/>
    <s v="Timeline not applicable"/>
  </r>
  <r>
    <x v="68"/>
    <s v="No Initiation Date"/>
    <s v="Bahawalpur"/>
    <s v="Bahwalpur (P2)-B"/>
    <s v="Safari Garden Phase 1"/>
    <n v="204"/>
    <n v="81.600000000000009"/>
    <s v="0"/>
    <s v="0"/>
    <s v="NOT LIVE - RETAIN BUDGET"/>
    <n v="0"/>
    <n v="81.600000000000009"/>
    <n v="1896605.9377250001"/>
    <n v="1896605.9377250001"/>
    <m/>
    <m/>
    <m/>
    <m/>
    <n v="362.25"/>
    <n v="1814.5209837500001"/>
    <s v="Hybrid"/>
    <n v="0"/>
    <s v="NOT LIVE"/>
    <m/>
    <n v="0"/>
    <n v="0"/>
    <d v="2026-03-01T00:00:00"/>
    <n v="92"/>
    <n v="93"/>
    <n v="55"/>
    <s v="Yet to Start"/>
    <s v="3 Months"/>
    <s v="Jun-2026"/>
    <s v="NOC pending by society "/>
    <x v="6"/>
    <s v="NOT LIVE - RETAIN BUDGET"/>
    <m/>
    <m/>
    <m/>
    <m/>
    <m/>
    <e v="#N/A"/>
    <d v="2026-06-01T00:00:00"/>
  </r>
  <r>
    <x v="69"/>
    <d v="2025-04-16T00:00:00"/>
    <s v="Islamabad"/>
    <s v="ISB-BT-Ph-8"/>
    <s v="Bahria P8"/>
    <n v="2144"/>
    <n v="857.6"/>
    <s v="0"/>
    <s v="0"/>
    <s v="NOT LIVE - RETAIN BUDGET"/>
    <n v="0"/>
    <n v="857.6"/>
    <n v="67629564.430000007"/>
    <n v="67629564.430000007"/>
    <n v="0"/>
    <n v="-1"/>
    <m/>
    <n v="0.4"/>
    <n v="30998.522499999999"/>
    <n v="24492.375"/>
    <s v="Buried"/>
    <n v="0"/>
    <s v="NOT LIVE"/>
    <m/>
    <n v="0"/>
    <n v="0"/>
    <d v="2026-03-01T00:00:00"/>
    <n v="214"/>
    <n v="215"/>
    <n v="177"/>
    <s v="Yet to Start"/>
    <s v="6 Months"/>
    <s v="Oct-2026"/>
    <s v="Need to retain"/>
    <x v="1"/>
    <s v="NOT LIVE - RETAIN BUDGET"/>
    <n v="2"/>
    <m/>
    <m/>
    <m/>
    <m/>
    <s v="I250737"/>
    <d v="2026-10-01T00:00:00"/>
  </r>
  <r>
    <x v="69"/>
    <d v="2025-04-16T00:00:00"/>
    <s v="Islamabad"/>
    <s v="ISB-BT-Ph-8"/>
    <s v="Bahria P6"/>
    <n v="1910"/>
    <n v="764"/>
    <s v="0"/>
    <s v="0"/>
    <s v="NOT LIVE - RETAIN BUDGET"/>
    <n v="0"/>
    <n v="764"/>
    <n v="66366860.457962997"/>
    <n v="66366860.457962997"/>
    <n v="0"/>
    <n v="-0.5"/>
    <m/>
    <n v="0.4"/>
    <n v="27978.973999999998"/>
    <n v="22868.22"/>
    <s v="Buried"/>
    <n v="0"/>
    <s v="NOT LIVE"/>
    <m/>
    <n v="0"/>
    <n v="0"/>
    <d v="2026-03-01T00:00:00"/>
    <n v="214"/>
    <n v="215"/>
    <n v="177"/>
    <s v="Yet to Start"/>
    <s v="6 Months"/>
    <s v="Oct-2026"/>
    <s v="Need to retain"/>
    <x v="1"/>
    <s v="NOT LIVE - RETAIN BUDGET"/>
    <n v="2"/>
    <m/>
    <m/>
    <m/>
    <m/>
    <s v="I250737"/>
    <d v="2026-10-01T00:00:00"/>
  </r>
  <r>
    <x v="69"/>
    <d v="2025-04-16T00:00:00"/>
    <s v="Islamabad"/>
    <s v="ISB-BT-Ph-8"/>
    <s v="Bahria P10"/>
    <n v="2892"/>
    <n v="1156.8"/>
    <s v="0"/>
    <s v="0"/>
    <s v="NOT LIVE - RETAIN BUDGET"/>
    <n v="0"/>
    <n v="1156.8"/>
    <n v="63349646.994259298"/>
    <n v="63349646.994259298"/>
    <n v="0"/>
    <n v="-0.85"/>
    <m/>
    <n v="0.4"/>
    <n v="27476.588000000003"/>
    <n v="22003.980000000003"/>
    <s v="Buried"/>
    <n v="0"/>
    <s v="NOT LIVE"/>
    <m/>
    <n v="0"/>
    <n v="0"/>
    <d v="2026-03-01T00:00:00"/>
    <n v="214"/>
    <n v="215"/>
    <n v="177"/>
    <s v="Yet to Start"/>
    <s v="6 Months"/>
    <s v="Oct-2026"/>
    <s v="Need to retain"/>
    <x v="1"/>
    <s v="NOT LIVE - RETAIN BUDGET"/>
    <n v="2"/>
    <m/>
    <m/>
    <m/>
    <m/>
    <s v="I250737"/>
    <d v="2026-10-01T00:00:00"/>
  </r>
  <r>
    <x v="69"/>
    <d v="2025-04-16T00:00:00"/>
    <s v="Islamabad"/>
    <s v="ISB-BT-Ph-8"/>
    <s v="Bahria P9"/>
    <n v="2312"/>
    <n v="924.80000000000007"/>
    <s v="0"/>
    <s v="0"/>
    <s v="NOT LIVE - RETAIN BUDGET"/>
    <n v="0"/>
    <n v="924.80000000000007"/>
    <n v="54789680.353011802"/>
    <n v="54789680.353011802"/>
    <n v="0"/>
    <n v="-0.85"/>
    <m/>
    <n v="0.4"/>
    <n v="25904.857187400001"/>
    <n v="23125.68"/>
    <s v="Buried"/>
    <n v="0"/>
    <s v="NOT LIVE"/>
    <m/>
    <n v="0"/>
    <n v="0"/>
    <d v="2026-03-01T00:00:00"/>
    <n v="214"/>
    <n v="215"/>
    <n v="177"/>
    <s v="Yet to Start"/>
    <s v="6 Months"/>
    <s v="Oct-2026"/>
    <s v="Need to retain"/>
    <x v="1"/>
    <s v="NOT LIVE - RETAIN BUDGET"/>
    <n v="2"/>
    <m/>
    <m/>
    <m/>
    <m/>
    <s v="I250737"/>
    <d v="2026-10-01T00:00:00"/>
  </r>
  <r>
    <x v="69"/>
    <d v="2025-04-16T00:00:00"/>
    <s v="Islamabad"/>
    <s v="ISB-BT-Ph-8"/>
    <s v="Bahria P26"/>
    <n v="2298"/>
    <n v="919.2"/>
    <s v="0"/>
    <s v="0"/>
    <s v="NOT LIVE - RETAIN BUDGET"/>
    <n v="0"/>
    <n v="919.2"/>
    <n v="39121877.991887897"/>
    <n v="39121877.991887897"/>
    <n v="0"/>
    <n v="-0.85"/>
    <m/>
    <n v="0.4"/>
    <n v="16916.023201999997"/>
    <n v="13954.469999999996"/>
    <s v="Buried"/>
    <n v="0"/>
    <s v="NOT LIVE"/>
    <m/>
    <n v="0"/>
    <n v="0"/>
    <d v="2026-03-01T00:00:00"/>
    <n v="214"/>
    <n v="215"/>
    <n v="177"/>
    <s v="Yet to Start"/>
    <s v="6 Months"/>
    <s v="Oct-2026"/>
    <s v="Need to retain"/>
    <x v="1"/>
    <s v="NOT LIVE - RETAIN BUDGET"/>
    <n v="2"/>
    <m/>
    <m/>
    <m/>
    <m/>
    <s v="I250737"/>
    <d v="2026-10-01T00:00:00"/>
  </r>
  <r>
    <x v="69"/>
    <d v="2025-04-16T00:00:00"/>
    <s v="Islamabad"/>
    <s v="ISB-BT-Ph-8"/>
    <s v="Bahria P3"/>
    <n v="994"/>
    <n v="397.6"/>
    <s v="0"/>
    <s v="0"/>
    <s v="NOT LIVE - RETAIN BUDGET"/>
    <n v="0.8"/>
    <n v="397.6"/>
    <n v="36877033.0425926"/>
    <n v="11800650.573629631"/>
    <n v="25076382.46896296"/>
    <n v="-1"/>
    <m/>
    <n v="0.4"/>
    <n v="18057.983499999995"/>
    <n v="14755.424999999996"/>
    <s v="Buried"/>
    <n v="0.8"/>
    <s v="NOT LIVE"/>
    <m/>
    <n v="0.8"/>
    <n v="0.8"/>
    <d v="2026-03-01T00:00:00"/>
    <n v="122"/>
    <n v="123"/>
    <n v="85"/>
    <s v="In Progress"/>
    <s v="3 Months"/>
    <s v="Jul-2026"/>
    <s v="Civil Work Completion"/>
    <x v="4"/>
    <s v="NOT LIVE - RETAIN BUDGET"/>
    <n v="1"/>
    <m/>
    <m/>
    <m/>
    <m/>
    <s v="I250737"/>
    <d v="2026-07-01T00:00:00"/>
  </r>
  <r>
    <x v="69"/>
    <d v="2025-04-16T00:00:00"/>
    <s v="Islamabad"/>
    <s v="ISB-BT-Ph-8"/>
    <s v="Bahria P25"/>
    <n v="1092"/>
    <n v="436.8"/>
    <s v="0"/>
    <s v="0"/>
    <s v="NOT LIVE - RETAIN BUDGET"/>
    <n v="0"/>
    <n v="436.8"/>
    <n v="29163266.981111102"/>
    <n v="29163266.981111102"/>
    <n v="0"/>
    <n v="-1"/>
    <m/>
    <n v="0.4"/>
    <n v="13283.121500000001"/>
    <n v="10448.505000000001"/>
    <s v="Buried"/>
    <n v="0"/>
    <s v="NOT LIVE"/>
    <m/>
    <n v="0"/>
    <n v="0"/>
    <d v="2026-03-01T00:00:00"/>
    <n v="214"/>
    <n v="215"/>
    <n v="177"/>
    <s v="Yet to Start"/>
    <s v="6 Months"/>
    <s v="Oct-2026"/>
    <s v="Need to retain"/>
    <x v="1"/>
    <s v="NOT LIVE - RETAIN BUDGET"/>
    <n v="2"/>
    <m/>
    <m/>
    <m/>
    <m/>
    <s v="I250737"/>
    <d v="2026-10-01T00:00:00"/>
  </r>
  <r>
    <x v="69"/>
    <d v="2025-04-16T00:00:00"/>
    <s v="Feeders/Transportations"/>
    <s v="ISB-BT-Ph-8"/>
    <s v="Feeder"/>
    <n v="0"/>
    <n v="0"/>
    <s v="0"/>
    <s v="0"/>
    <s v="FEEDER ETC WORK - RETAIN BUDGET"/>
    <n v="0"/>
    <n v="0"/>
    <n v="17485740"/>
    <n v="8742870"/>
    <n v="8742870"/>
    <n v="-1"/>
    <m/>
    <m/>
    <n v="3720"/>
    <n v="0"/>
    <m/>
    <n v="0.5"/>
    <m/>
    <m/>
    <n v="0"/>
    <n v="0"/>
    <d v="2026-03-01T00:00:00"/>
    <s v="None"/>
    <s v="Duration Doesn't Exsists"/>
    <s v="No ETA"/>
    <s v="Yet to Start"/>
    <m/>
    <s v="Timeline not applicable"/>
    <m/>
    <x v="0"/>
    <s v="FEEDER ETC WORK - RETAIN BUDGET"/>
    <m/>
    <m/>
    <m/>
    <m/>
    <m/>
    <s v="I250737"/>
    <s v="Timeline not applicable"/>
  </r>
  <r>
    <x v="69"/>
    <d v="2025-04-16T00:00:00"/>
    <s v="Feeders/Transportations"/>
    <s v="ISB-BT-Ph-8"/>
    <s v="Transportation"/>
    <n v="0"/>
    <n v="0"/>
    <s v="0"/>
    <s v="0"/>
    <s v="FEEDER ETC WORK - RETAIN BUDGET"/>
    <n v="0"/>
    <n v="0"/>
    <n v="1620000"/>
    <n v="810000"/>
    <n v="810000"/>
    <n v="-1"/>
    <m/>
    <m/>
    <n v="0"/>
    <n v="0"/>
    <m/>
    <n v="0.5"/>
    <m/>
    <m/>
    <n v="0"/>
    <n v="0"/>
    <d v="2026-03-01T00:00:00"/>
    <s v="None"/>
    <s v="Duration Doesn't Exsists"/>
    <s v="No ETA"/>
    <s v="Yet to Start"/>
    <m/>
    <s v="Timeline not applicable"/>
    <m/>
    <x v="0"/>
    <s v="FEEDER ETC WORK - RETAIN BUDGET"/>
    <m/>
    <m/>
    <m/>
    <m/>
    <m/>
    <s v="I250737"/>
    <s v="Timeline not applicable"/>
  </r>
  <r>
    <x v="70"/>
    <s v="No Initiation Date"/>
    <s v="Feeders/Transportations"/>
    <s v="DHA Gujranwala"/>
    <s v="Feeder"/>
    <n v="0"/>
    <n v="0"/>
    <s v="0"/>
    <s v="0"/>
    <s v="FEEDER ETC WORK - RETAIN BUDGET"/>
    <n v="0"/>
    <n v="0"/>
    <n v="12572800"/>
    <n v="12572800"/>
    <m/>
    <n v="-1"/>
    <m/>
    <m/>
    <n v="3850.0000000000005"/>
    <n v="0"/>
    <m/>
    <n v="1"/>
    <m/>
    <m/>
    <n v="0"/>
    <n v="0"/>
    <d v="2026-03-01T00:00:00"/>
    <s v="None"/>
    <s v="Duration Doesn't Exsists"/>
    <s v="No ETA"/>
    <s v="Yet to Start"/>
    <m/>
    <s v="Timeline not applicable"/>
    <m/>
    <x v="0"/>
    <s v="FEEDER ETC WORK - RETAIN BUDGET"/>
    <m/>
    <m/>
    <m/>
    <m/>
    <m/>
    <e v="#N/A"/>
    <s v="Timeline not applicable"/>
  </r>
  <r>
    <x v="70"/>
    <s v="No Initiation Date"/>
    <s v="Gujranwala"/>
    <s v="DHA Gujranwala"/>
    <s v="DHA Sector A ( Villas ) "/>
    <n v="528"/>
    <n v="264"/>
    <s v="0"/>
    <s v="0"/>
    <s v="NOT LIVE - RETAIN BUDGET"/>
    <n v="1"/>
    <m/>
    <n v="12342069.5"/>
    <n v="1851310.425"/>
    <m/>
    <m/>
    <m/>
    <m/>
    <n v="6621.6999999999989"/>
    <n v="5565"/>
    <s v="Buried"/>
    <n v="1"/>
    <s v="NOT LIVE"/>
    <m/>
    <n v="1"/>
    <n v="1"/>
    <d v="2026-03-01T00:00:00"/>
    <n v="31"/>
    <n v="32"/>
    <n v="-6"/>
    <s v="Completed"/>
    <s v="1 Month"/>
    <s v="Apr-2026"/>
    <s v="Feeder Cable Pulling in progress"/>
    <x v="4"/>
    <s v="NOT LIVE - RETAIN BUDGET"/>
    <m/>
    <m/>
    <m/>
    <m/>
    <m/>
    <e v="#N/A"/>
    <d v="2026-04-01T00:00:00"/>
  </r>
  <r>
    <x v="70"/>
    <s v="No Initiation Date"/>
    <s v="Feeders/Transportations"/>
    <s v="DHA Gujranwala"/>
    <s v="Transportation"/>
    <n v="0"/>
    <n v="0"/>
    <s v="0"/>
    <s v="0"/>
    <s v="FEEDER ETC WORK - RETAIN BUDGET"/>
    <n v="0"/>
    <n v="0"/>
    <n v="90000"/>
    <n v="90000"/>
    <m/>
    <n v="0"/>
    <m/>
    <m/>
    <n v="0"/>
    <n v="0"/>
    <m/>
    <n v="1"/>
    <m/>
    <m/>
    <n v="0"/>
    <n v="0"/>
    <d v="2026-03-01T00:00:00"/>
    <s v="None"/>
    <s v="Duration Doesn't Exsists"/>
    <s v="No ETA"/>
    <s v="Yet to Start"/>
    <m/>
    <s v="Timeline not applicable"/>
    <m/>
    <x v="0"/>
    <s v="FEEDER ETC WORK - RETAIN BUDGET"/>
    <m/>
    <m/>
    <m/>
    <m/>
    <m/>
    <e v="#N/A"/>
    <s v="Timeline not applicable"/>
  </r>
  <r>
    <x v="71"/>
    <s v="No Initiation Date"/>
    <s v="Feeders/Transportations"/>
    <s v="Jhelum (P4)"/>
    <s v="Feeder"/>
    <n v="0"/>
    <n v="0"/>
    <s v="0"/>
    <s v="0"/>
    <s v="FEEDER ETC WORK - RETAIN BUDGET"/>
    <n v="0"/>
    <n v="0"/>
    <n v="49748549.600000001"/>
    <n v="49748549.600000001"/>
    <m/>
    <n v="-1"/>
    <m/>
    <m/>
    <n v="18975"/>
    <m/>
    <m/>
    <n v="1"/>
    <m/>
    <m/>
    <n v="0"/>
    <n v="0"/>
    <d v="2026-03-01T00:00:00"/>
    <s v="None"/>
    <s v="Duration Doesn't Exsists"/>
    <s v="No ETA"/>
    <s v="Yet to Start"/>
    <m/>
    <s v="Timeline not applicable"/>
    <m/>
    <x v="0"/>
    <s v="FEEDER ETC WORK - RETAIN BUDGET"/>
    <m/>
    <m/>
    <m/>
    <m/>
    <m/>
    <e v="#N/A"/>
    <s v="Timeline not applicable"/>
  </r>
  <r>
    <x v="71"/>
    <s v="No Initiation Date"/>
    <s v="Jhelum"/>
    <s v="Jhelum (P4)"/>
    <s v="Chak Akka"/>
    <n v="1976"/>
    <n v="790.40000000000009"/>
    <s v="0"/>
    <s v="0"/>
    <s v="REMOVE BUDGET (P)"/>
    <n v="0"/>
    <m/>
    <n v="8306728.6406729203"/>
    <n v="0"/>
    <m/>
    <m/>
    <m/>
    <m/>
    <n v="0"/>
    <n v="21461.77747375"/>
    <s v="Arial"/>
    <n v="1"/>
    <s v="NOT LIVE"/>
    <m/>
    <n v="0"/>
    <n v="0"/>
    <d v="2026-03-01T00:00:00"/>
    <s v="None"/>
    <s v="Duration Doesn't Exsists"/>
    <s v="No ETA"/>
    <s v="Yet to Start"/>
    <m/>
    <s v="Timeline not applicable"/>
    <s v="2km backhauling req. beside NHA /14km away from PoP/Need to Remove"/>
    <x v="5"/>
    <s v="REMOVE BUDGET (P)"/>
    <m/>
    <m/>
    <m/>
    <n v="0"/>
    <m/>
    <e v="#N/A"/>
    <s v="Timeline not applicable"/>
  </r>
  <r>
    <x v="71"/>
    <s v="No Initiation Date"/>
    <s v="Jhelum"/>
    <s v="Jhelum (P4)"/>
    <s v="Ranjha Mahira"/>
    <n v="532"/>
    <n v="212.8"/>
    <s v="0"/>
    <s v="0"/>
    <s v="REMOVE BUDGET (P)"/>
    <n v="0"/>
    <m/>
    <n v="5161699.6917474195"/>
    <n v="0"/>
    <m/>
    <m/>
    <m/>
    <n v="0.4"/>
    <n v="1303.0548822999999"/>
    <n v="7626.985895849999"/>
    <s v="Hybrid"/>
    <n v="1"/>
    <s v="NOT LIVE"/>
    <m/>
    <n v="0"/>
    <n v="0"/>
    <d v="2026-03-01T00:00:00"/>
    <s v="None"/>
    <s v="Duration Doesn't Exsists"/>
    <s v="No ETA"/>
    <s v="Yet to Start"/>
    <m/>
    <s v="Timeline not applicable"/>
    <s v="14.5km backhauling req.and distance from would be 22km/Need to Remove"/>
    <x v="5"/>
    <s v="REMOVE BUDGET (P)"/>
    <m/>
    <m/>
    <m/>
    <n v="0"/>
    <m/>
    <e v="#N/A"/>
    <s v="Timeline not applicable"/>
  </r>
  <r>
    <x v="71"/>
    <s v="No Initiation Date"/>
    <s v="Jhelum"/>
    <s v="Jhelum (P4)"/>
    <s v="Saeela"/>
    <n v="694"/>
    <n v="277.60000000000002"/>
    <n v="277.60000000000002"/>
    <n v="694"/>
    <s v="LIVE - 100% Completed"/>
    <n v="1"/>
    <m/>
    <n v="4676213.2836666703"/>
    <n v="701431.99255000055"/>
    <m/>
    <m/>
    <m/>
    <n v="0.4"/>
    <n v="917.69999999999993"/>
    <n v="7554.5"/>
    <s v="Hybrid"/>
    <n v="0.15"/>
    <s v="LIVE"/>
    <s v="Hybrid"/>
    <n v="1"/>
    <n v="1"/>
    <d v="2026-03-01T00:00:00"/>
    <s v="None"/>
    <s v="Duration Doesn't Exsists"/>
    <s v="No ETA"/>
    <s v="Completed"/>
    <m/>
    <s v="Timeline not applicable"/>
    <s v="Done-Replaced by Chak Jamal-Shamspur and their Feeder Connectivity-I250205"/>
    <x v="2"/>
    <s v="LIVE - 100% Completed"/>
    <m/>
    <m/>
    <m/>
    <m/>
    <m/>
    <e v="#N/A"/>
    <s v="Timeline not applicable"/>
  </r>
  <r>
    <x v="71"/>
    <s v="No Initiation Date"/>
    <s v="Jhelum"/>
    <s v="Jhelum (P4)"/>
    <s v="Chitan"/>
    <n v="294"/>
    <n v="117.60000000000001"/>
    <n v="117.60000000000001"/>
    <n v="294"/>
    <s v="LIVE - 100% Completed"/>
    <n v="1"/>
    <m/>
    <n v="4559364.7846666696"/>
    <n v="683904.71770000039"/>
    <m/>
    <m/>
    <m/>
    <n v="0.4"/>
    <n v="1496.1499999999999"/>
    <n v="3536.5499999999997"/>
    <s v="Hybrid"/>
    <n v="0.15"/>
    <s v="LIVE"/>
    <s v="Hybrid"/>
    <n v="1"/>
    <n v="1"/>
    <d v="2026-03-01T00:00:00"/>
    <s v="None"/>
    <s v="Duration Doesn't Exsists"/>
    <s v="No ETA"/>
    <s v="Completed"/>
    <m/>
    <s v="Timeline not applicable"/>
    <m/>
    <x v="2"/>
    <s v="LIVE - 100% Completed"/>
    <m/>
    <m/>
    <m/>
    <m/>
    <m/>
    <e v="#N/A"/>
    <s v="Timeline not applicable"/>
  </r>
  <r>
    <x v="71"/>
    <s v="No Initiation Date"/>
    <s v="Jhelum"/>
    <s v="Jhelum (P4)"/>
    <s v="Bagga"/>
    <n v="228"/>
    <n v="91.2"/>
    <n v="91.2"/>
    <n v="228"/>
    <s v="LIVE - 100% Completed"/>
    <n v="1"/>
    <m/>
    <n v="3869211.6666666698"/>
    <n v="580381.75000000047"/>
    <m/>
    <m/>
    <m/>
    <n v="0.4"/>
    <n v="1184.5"/>
    <n v="3472.75"/>
    <s v="Hybrid"/>
    <n v="0.15"/>
    <s v="LIVE"/>
    <s v="Hybrid"/>
    <n v="1"/>
    <n v="1"/>
    <d v="2026-03-01T00:00:00"/>
    <s v="None"/>
    <s v="Duration Doesn't Exsists"/>
    <s v="No ETA"/>
    <s v="Completed"/>
    <m/>
    <s v="Timeline not applicable"/>
    <s v="Done-Replaced by Chak Jamal-Shamspur and their Feeder Connectivity-I250205"/>
    <x v="2"/>
    <s v="LIVE - 100% Completed"/>
    <m/>
    <m/>
    <m/>
    <m/>
    <m/>
    <e v="#N/A"/>
    <s v="Timeline not applicable"/>
  </r>
  <r>
    <x v="71"/>
    <s v="No Initiation Date"/>
    <s v="Jhelum"/>
    <s v="Jhelum (P4)"/>
    <s v="Eid Gah"/>
    <n v="206"/>
    <n v="82.4"/>
    <n v="82.4"/>
    <n v="206"/>
    <s v="LIVE - 100% Completed"/>
    <n v="1"/>
    <m/>
    <n v="3357905.53766667"/>
    <n v="503685.83065000048"/>
    <m/>
    <m/>
    <m/>
    <n v="0.4"/>
    <n v="1068.3499999999999"/>
    <n v="2720.2"/>
    <s v="Hybrid"/>
    <n v="0.15"/>
    <s v="LIVE"/>
    <s v="Hybrid"/>
    <n v="1"/>
    <n v="1"/>
    <d v="2026-03-01T00:00:00"/>
    <s v="None"/>
    <s v="Duration Doesn't Exsists"/>
    <s v="No ETA"/>
    <s v="Completed"/>
    <m/>
    <s v="Timeline not applicable"/>
    <s v="Done-Replaced by Chak Jamal-Shamspur and their Feeder Connectivity-I250205"/>
    <x v="2"/>
    <s v="LIVE - 100% Completed"/>
    <m/>
    <m/>
    <m/>
    <m/>
    <m/>
    <e v="#N/A"/>
    <s v="Timeline not applicable"/>
  </r>
  <r>
    <x v="71"/>
    <s v="No Initiation Date"/>
    <s v="Jhelum"/>
    <s v="Jhelum (P4)"/>
    <s v="Kantrila"/>
    <n v="238"/>
    <n v="95.2"/>
    <s v="0"/>
    <s v="0"/>
    <s v="REMOVE BUDGET (P)"/>
    <n v="0"/>
    <m/>
    <n v="3129442.0416666698"/>
    <n v="0"/>
    <m/>
    <m/>
    <m/>
    <n v="0.4"/>
    <n v="917.69999999999993"/>
    <n v="3014.5499999999997"/>
    <s v="Hybrid"/>
    <n v="1"/>
    <s v="NOT LIVE"/>
    <m/>
    <n v="0"/>
    <n v="0"/>
    <d v="2026-03-01T00:00:00"/>
    <s v="None"/>
    <s v="Duration Doesn't Exsists"/>
    <s v="No ETA"/>
    <s v="Yet to Start"/>
    <s v="3 Months"/>
    <s v="Timeline not applicable"/>
    <s v="2.5km backhauling req./Need to Remove (June 26)"/>
    <x v="5"/>
    <s v="REMOVE BUDGET (P)"/>
    <m/>
    <m/>
    <m/>
    <n v="0"/>
    <m/>
    <e v="#N/A"/>
    <s v="Timeline not applicable"/>
  </r>
  <r>
    <x v="71"/>
    <s v="No Initiation Date"/>
    <s v="Jhelum"/>
    <s v="Jhelum (P4)"/>
    <s v="Jhakkarr"/>
    <n v="448"/>
    <n v="179.20000000000002"/>
    <s v="0"/>
    <s v="0"/>
    <s v="REMOVE BUDGET (P)"/>
    <n v="0"/>
    <m/>
    <n v="2988945.0351916701"/>
    <n v="0"/>
    <m/>
    <m/>
    <m/>
    <n v="0.4"/>
    <n v="521.95255965000001"/>
    <n v="5593.3806549999999"/>
    <s v="Hybrid"/>
    <n v="1"/>
    <s v="NOT LIVE"/>
    <m/>
    <n v="0"/>
    <n v="0"/>
    <d v="2026-03-01T00:00:00"/>
    <s v="None"/>
    <s v="Duration Doesn't Exsists"/>
    <s v="No ETA"/>
    <s v="Yet to Start"/>
    <m/>
    <s v="Timeline not applicable"/>
    <s v="14.5km backhauling req.and distance from would be 22km/Need to Remove"/>
    <x v="5"/>
    <s v="REMOVE BUDGET (P)"/>
    <m/>
    <m/>
    <m/>
    <n v="0"/>
    <m/>
    <e v="#N/A"/>
    <s v="Timeline not applicable"/>
  </r>
  <r>
    <x v="71"/>
    <s v="No Initiation Date"/>
    <s v="Jhelum"/>
    <s v="Jhelum (P4)"/>
    <s v="Kotli Allahyar"/>
    <n v="266"/>
    <n v="106.4"/>
    <n v="106.4"/>
    <n v="266"/>
    <s v="LIVE - 100% Completed"/>
    <n v="1"/>
    <m/>
    <n v="2708058.2916666698"/>
    <n v="406208.74375000043"/>
    <m/>
    <m/>
    <m/>
    <n v="0.4"/>
    <n v="677.34999999999991"/>
    <n v="2775.2999999999997"/>
    <s v="Hybrid"/>
    <n v="0.15"/>
    <s v="LIVE"/>
    <s v="Hybrid"/>
    <n v="1"/>
    <n v="1"/>
    <d v="2026-03-01T00:00:00"/>
    <s v="None"/>
    <s v="Duration Doesn't Exsists"/>
    <s v="No ETA"/>
    <s v="Completed"/>
    <m/>
    <s v="Timeline not applicable"/>
    <m/>
    <x v="2"/>
    <s v="LIVE - 100% Completed"/>
    <m/>
    <m/>
    <m/>
    <m/>
    <m/>
    <e v="#N/A"/>
    <s v="Timeline not applicable"/>
  </r>
  <r>
    <x v="71"/>
    <s v="No Initiation Date"/>
    <s v="Jhelum"/>
    <s v="Jhelum (P4)"/>
    <s v="Jahangir"/>
    <n v="214"/>
    <n v="85.600000000000009"/>
    <s v="0"/>
    <s v="0"/>
    <s v="REMOVE BUDGET (P)"/>
    <n v="0"/>
    <m/>
    <n v="2604761.8919752901"/>
    <n v="0"/>
    <m/>
    <m/>
    <m/>
    <n v="0.4"/>
    <n v="674.82202744999984"/>
    <n v="3075.2329306500005"/>
    <s v="Hybrid"/>
    <n v="1"/>
    <s v="NOT LIVE"/>
    <m/>
    <n v="0"/>
    <n v="0"/>
    <d v="2026-03-01T00:00:00"/>
    <s v="None"/>
    <s v="Duration Doesn't Exsists"/>
    <s v="No ETA"/>
    <s v="Yet to Start"/>
    <m/>
    <s v="Timeline not applicable"/>
    <s v="14.5km backhauling req.and distance from would be 22km/Need to Remove"/>
    <x v="5"/>
    <s v="REMOVE BUDGET (P)"/>
    <m/>
    <m/>
    <m/>
    <n v="0"/>
    <m/>
    <e v="#N/A"/>
    <s v="Timeline not applicable"/>
  </r>
  <r>
    <x v="71"/>
    <s v="No Initiation Date"/>
    <s v="Jhelum"/>
    <s v="Jhelum (P4)"/>
    <s v="Gujjar pur"/>
    <n v="126"/>
    <n v="50.400000000000006"/>
    <s v="0"/>
    <s v="0"/>
    <s v="NOT LIVE - RETAIN BUDGET"/>
    <n v="0.6"/>
    <m/>
    <n v="2275726.5416666698"/>
    <n v="1115106.0054166683"/>
    <m/>
    <m/>
    <m/>
    <n v="0.4"/>
    <n v="672.1"/>
    <n v="1513.75"/>
    <s v="Hybrid"/>
    <n v="0.6"/>
    <s v="NOT LIVE"/>
    <m/>
    <n v="0.6"/>
    <n v="0.6"/>
    <d v="2026-03-01T00:00:00"/>
    <n v="92"/>
    <n v="93"/>
    <n v="55"/>
    <s v="In Progress"/>
    <s v="3 Months"/>
    <s v="Jun-2026"/>
    <s v="Railway crossing required even on Aerial network"/>
    <x v="7"/>
    <s v="NOT LIVE - RETAIN BUDGET"/>
    <m/>
    <m/>
    <m/>
    <m/>
    <m/>
    <e v="#N/A"/>
    <d v="2026-06-01T00:00:00"/>
  </r>
  <r>
    <x v="71"/>
    <s v="No Initiation Date"/>
    <s v="Jhelum"/>
    <s v="Jhelum (P4)"/>
    <s v="Gharmala"/>
    <n v="202"/>
    <n v="80.800000000000011"/>
    <n v="80.800000000000011"/>
    <n v="202"/>
    <s v="LIVE - 100% Completed"/>
    <n v="1"/>
    <m/>
    <n v="2178203.0416666698"/>
    <n v="326730.45625000045"/>
    <m/>
    <m/>
    <m/>
    <n v="0.4"/>
    <n v="541.65"/>
    <n v="2208.35"/>
    <s v="Hybrid"/>
    <n v="0.15"/>
    <s v="LIVE"/>
    <s v="Hybrid"/>
    <n v="1"/>
    <n v="1"/>
    <d v="2026-03-01T00:00:00"/>
    <s v="None"/>
    <s v="Duration Doesn't Exsists"/>
    <s v="No ETA"/>
    <s v="Completed"/>
    <m/>
    <s v="Timeline not applicable"/>
    <m/>
    <x v="2"/>
    <s v="LIVE - 100% Completed"/>
    <m/>
    <m/>
    <m/>
    <m/>
    <m/>
    <e v="#N/A"/>
    <s v="Timeline not applicable"/>
  </r>
  <r>
    <x v="71"/>
    <s v="No Initiation Date"/>
    <s v="Jhelum"/>
    <s v="Jhelum (P4)"/>
    <s v="Kantrili"/>
    <n v="208"/>
    <n v="83.2"/>
    <s v="0"/>
    <s v="0"/>
    <s v="REMOVE BUDGET (P)"/>
    <n v="0"/>
    <m/>
    <n v="2162403.1666666698"/>
    <n v="0"/>
    <m/>
    <m/>
    <m/>
    <n v="0.4"/>
    <n v="541.65"/>
    <n v="2082.1999999999998"/>
    <s v="Hybrid"/>
    <n v="1"/>
    <s v="NOT LIVE"/>
    <m/>
    <n v="0"/>
    <n v="0"/>
    <d v="2026-03-01T00:00:00"/>
    <s v="None"/>
    <s v="Duration Doesn't Exsists"/>
    <s v="No ETA"/>
    <s v="Yet to Start"/>
    <m/>
    <s v="Timeline not applicable"/>
    <s v="2.5km backhauling req./Need to Remove"/>
    <x v="5"/>
    <s v="REMOVE BUDGET (P)"/>
    <m/>
    <m/>
    <m/>
    <n v="0"/>
    <m/>
    <e v="#N/A"/>
    <s v="Timeline not applicable"/>
  </r>
  <r>
    <x v="71"/>
    <s v="No Initiation Date"/>
    <s v="Jhelum"/>
    <s v="Jhelum (P4)"/>
    <s v="Chak Hafizan"/>
    <n v="168"/>
    <n v="67.2"/>
    <s v="0"/>
    <s v="0"/>
    <s v="REMOVE BUDGET (P)"/>
    <n v="0"/>
    <m/>
    <n v="1785086.52012817"/>
    <n v="0"/>
    <m/>
    <m/>
    <m/>
    <n v="0.4"/>
    <n v="418.59999999999997"/>
    <n v="1833.4721416999996"/>
    <s v="Hybrid"/>
    <n v="1"/>
    <s v="NOT LIVE"/>
    <m/>
    <n v="0"/>
    <n v="0"/>
    <d v="2026-03-01T00:00:00"/>
    <s v="None"/>
    <s v="Duration Doesn't Exsists"/>
    <s v="No ETA"/>
    <s v="Yet to Start"/>
    <m/>
    <s v="Timeline not applicable"/>
    <s v="14.5km backhauling req.and distance from would be 22km/Need to Remove"/>
    <x v="5"/>
    <s v="REMOVE BUDGET (P)"/>
    <m/>
    <m/>
    <m/>
    <n v="0"/>
    <m/>
    <e v="#N/A"/>
    <s v="Timeline not applicable"/>
  </r>
  <r>
    <x v="71"/>
    <s v="No Initiation Date"/>
    <s v="Jhelum"/>
    <s v="Jhelum (P4)"/>
    <s v="Muftian"/>
    <n v="130"/>
    <n v="52"/>
    <s v="0"/>
    <s v="0"/>
    <s v="REMOVE BUDGET (P)"/>
    <n v="0"/>
    <m/>
    <n v="1700283.82091992"/>
    <n v="0"/>
    <m/>
    <m/>
    <m/>
    <n v="0.4"/>
    <n v="418.59999999999997"/>
    <n v="1633.5226763500002"/>
    <s v="Hybrid"/>
    <n v="1"/>
    <s v="NOT LIVE"/>
    <m/>
    <n v="0"/>
    <n v="0"/>
    <d v="2026-03-01T00:00:00"/>
    <s v="None"/>
    <s v="Duration Doesn't Exsists"/>
    <s v="No ETA"/>
    <s v="Yet to Start"/>
    <m/>
    <s v="Timeline not applicable"/>
    <s v="14.5km backhauling req.and distance from would be 22km/Need to Remove"/>
    <x v="5"/>
    <s v="REMOVE BUDGET (P)"/>
    <m/>
    <m/>
    <m/>
    <n v="0"/>
    <m/>
    <e v="#N/A"/>
    <s v="Timeline not applicable"/>
  </r>
  <r>
    <x v="71"/>
    <s v="No Initiation Date"/>
    <s v="Jhelum"/>
    <s v="Jhelum (P4)"/>
    <s v="Thatti Gujran &amp; Mughlan"/>
    <n v="448"/>
    <n v="179.20000000000002"/>
    <s v="0"/>
    <s v="0"/>
    <s v="NOT LIVE - RETAIN BUDGET"/>
    <n v="0"/>
    <m/>
    <n v="1625589.9158916699"/>
    <n v="1625589.9158916699"/>
    <m/>
    <m/>
    <m/>
    <m/>
    <n v="0"/>
    <n v="5593.3806549999999"/>
    <s v="Arial"/>
    <n v="0"/>
    <s v="NOT LIVE"/>
    <m/>
    <n v="0"/>
    <n v="0"/>
    <d v="2026-03-01T00:00:00"/>
    <n v="92"/>
    <n v="93"/>
    <n v="55"/>
    <s v="Yet to Start"/>
    <s v="3 Months"/>
    <s v="Jun-2026"/>
    <s v="Railway crossing required even on Aerial network"/>
    <x v="7"/>
    <s v="NOT LIVE - RETAIN BUDGET"/>
    <m/>
    <m/>
    <m/>
    <m/>
    <m/>
    <e v="#N/A"/>
    <d v="2026-06-01T00:00:00"/>
  </r>
  <r>
    <x v="71"/>
    <s v="No Initiation Date"/>
    <s v="Jhelum"/>
    <s v="Jhelum (P4)"/>
    <s v="Chak Doulat"/>
    <n v="154"/>
    <n v="61.6"/>
    <s v="0"/>
    <s v="0"/>
    <s v="REMOVE BUDGET (P)"/>
    <n v="0"/>
    <m/>
    <n v="1603424.19704142"/>
    <n v="0"/>
    <m/>
    <m/>
    <m/>
    <n v="0.4"/>
    <n v="328.9"/>
    <n v="2199.4608460499999"/>
    <s v="Hybrid"/>
    <n v="1"/>
    <s v="NOT LIVE"/>
    <m/>
    <n v="0"/>
    <n v="0"/>
    <d v="2026-03-01T00:00:00"/>
    <s v="None"/>
    <s v="Duration Doesn't Exsists"/>
    <s v="No ETA"/>
    <s v="Yet to Start"/>
    <m/>
    <s v="Timeline not applicable"/>
    <s v="14.5km backhauling req.and distance from would be 22km/Need to Remove"/>
    <x v="5"/>
    <s v="REMOVE BUDGET (P)"/>
    <m/>
    <m/>
    <m/>
    <n v="0"/>
    <m/>
    <e v="#N/A"/>
    <s v="Timeline not applicable"/>
  </r>
  <r>
    <x v="71"/>
    <s v="No Initiation Date"/>
    <s v="Jhelum"/>
    <s v="Jhelum (P4)"/>
    <s v="Gharmala Monan"/>
    <n v="132"/>
    <n v="52.800000000000004"/>
    <s v="0"/>
    <s v="0"/>
    <s v="REMOVE BUDGET (P)"/>
    <n v="0"/>
    <m/>
    <n v="1417650.10136654"/>
    <n v="0"/>
    <m/>
    <m/>
    <m/>
    <n v="0.4"/>
    <n v="320.78077114999996"/>
    <n v="1572.13145115"/>
    <s v="Hybrid"/>
    <n v="1"/>
    <s v="NOT LIVE"/>
    <m/>
    <n v="0"/>
    <n v="0"/>
    <d v="2026-03-01T00:00:00"/>
    <s v="None"/>
    <s v="Duration Doesn't Exsists"/>
    <s v="No ETA"/>
    <s v="Yet to Start"/>
    <m/>
    <s v="Timeline not applicable"/>
    <s v="14.5km backhauling req.and distance from would be 22km/Need to Remove"/>
    <x v="5"/>
    <s v="REMOVE BUDGET (P)"/>
    <m/>
    <m/>
    <m/>
    <n v="0"/>
    <m/>
    <e v="#N/A"/>
    <s v="Timeline not applicable"/>
  </r>
  <r>
    <x v="71"/>
    <s v="No Initiation Date"/>
    <s v="Feeders/Transportations"/>
    <s v="Jhelum (P4)"/>
    <s v="Transportation"/>
    <n v="0"/>
    <n v="0"/>
    <s v="0"/>
    <s v="0"/>
    <s v="FEEDER ETC WORK - RETAIN BUDGET"/>
    <n v="0"/>
    <n v="0"/>
    <n v="1300000"/>
    <n v="1300000"/>
    <m/>
    <n v="-0.85"/>
    <m/>
    <m/>
    <n v="0"/>
    <m/>
    <m/>
    <n v="1"/>
    <m/>
    <m/>
    <n v="0"/>
    <n v="0"/>
    <d v="2026-03-01T00:00:00"/>
    <s v="None"/>
    <s v="Duration Doesn't Exsists"/>
    <s v="No ETA"/>
    <s v="Yet to Start"/>
    <m/>
    <s v="Timeline not applicable"/>
    <m/>
    <x v="0"/>
    <s v="FEEDER ETC WORK - RETAIN BUDGET"/>
    <m/>
    <m/>
    <m/>
    <m/>
    <m/>
    <e v="#N/A"/>
    <s v="Timeline not applicable"/>
  </r>
  <r>
    <x v="72"/>
    <d v="2025-07-17T00:00:00"/>
    <s v="Lahore"/>
    <s v="DHA PH 7-8"/>
    <s v="PH-7-P3"/>
    <n v="6980"/>
    <n v="3490"/>
    <s v="0"/>
    <s v="0"/>
    <s v="NOT LIVE - RETAIN BUDGET"/>
    <n v="0.9"/>
    <n v="3490"/>
    <n v="305942020.57426703"/>
    <n v="71896374.834952742"/>
    <n v="234045645.7393145"/>
    <n v="-1"/>
    <m/>
    <n v="0.5"/>
    <n v="151781.0061574998"/>
    <n v="131204.54614624981"/>
    <s v="Buried"/>
    <n v="0.9"/>
    <s v="NOT LIVE"/>
    <m/>
    <n v="0.9"/>
    <n v="0.9"/>
    <d v="2026-03-01T00:00:00"/>
    <n v="31"/>
    <n v="32"/>
    <n v="-6"/>
    <s v="In Progress"/>
    <n v="46113"/>
    <s v="Apr-2026"/>
    <s v="Civil Work Complete , HH in Progress"/>
    <x v="4"/>
    <s v="NOT LIVE - RETAIN BUDGET"/>
    <n v="1"/>
    <n v="1"/>
    <m/>
    <m/>
    <m/>
    <s v="I260068"/>
    <d v="2026-04-01T00:00:00"/>
  </r>
  <r>
    <x v="72"/>
    <d v="2025-07-17T00:00:00"/>
    <s v="Lahore"/>
    <s v="DHA PH 7-8"/>
    <s v="PH-7-P1"/>
    <n v="4170"/>
    <n v="2085"/>
    <s v="0"/>
    <s v="0"/>
    <s v="NOT LIVE - RETAIN BUDGET"/>
    <n v="0.98"/>
    <n v="2085"/>
    <n v="172517652.15358201"/>
    <n v="28810447.909648195"/>
    <n v="143707204.24393392"/>
    <n v="-1"/>
    <m/>
    <n v="0.5"/>
    <n v="85280.274303750004"/>
    <n v="75606.398738750009"/>
    <s v="Buried"/>
    <n v="0.98"/>
    <s v="NOT LIVE"/>
    <m/>
    <n v="0.98"/>
    <n v="0.98"/>
    <d v="2026-03-01T00:00:00"/>
    <n v="31"/>
    <n v="32"/>
    <n v="-6"/>
    <s v="In Progress"/>
    <n v="46113"/>
    <s v="Apr-2026"/>
    <s v="Civil Work Completion"/>
    <x v="4"/>
    <s v="NOT LIVE - RETAIN BUDGET"/>
    <n v="1"/>
    <m/>
    <m/>
    <m/>
    <m/>
    <s v="I260068"/>
    <d v="2026-04-01T00:00:00"/>
  </r>
  <r>
    <x v="72"/>
    <d v="2025-07-17T00:00:00"/>
    <s v="Lahore"/>
    <s v="DHA PH 7-8"/>
    <s v="PH-7-P5"/>
    <n v="5536"/>
    <n v="2768"/>
    <s v="0"/>
    <s v="0"/>
    <s v="NOT LIVE - RETAIN BUDGET"/>
    <n v="0.9"/>
    <n v="2768"/>
    <n v="154265075.96202299"/>
    <n v="36252292.851075396"/>
    <n v="118012783.11094734"/>
    <n v="-0.21250000000000002"/>
    <m/>
    <n v="0.5"/>
    <n v="72968.549768750003"/>
    <n v="62852.82754250001"/>
    <s v="Buried"/>
    <n v="0.9"/>
    <s v="NOT LIVE"/>
    <m/>
    <n v="0.9"/>
    <n v="0.9"/>
    <d v="2026-03-01T00:00:00"/>
    <n v="31"/>
    <n v="32"/>
    <n v="-6"/>
    <s v="In Progress"/>
    <n v="46113"/>
    <s v="Apr-2026"/>
    <s v="Civil Work Complete , HH in Progress"/>
    <x v="4"/>
    <s v="NOT LIVE - RETAIN BUDGET"/>
    <n v="1"/>
    <m/>
    <m/>
    <m/>
    <m/>
    <s v="I260068"/>
    <d v="2026-04-01T00:00:00"/>
  </r>
  <r>
    <x v="72"/>
    <d v="2025-07-17T00:00:00"/>
    <s v="Lahore"/>
    <s v="DHA PH 7-8"/>
    <s v="PH-7-P2"/>
    <n v="3496"/>
    <n v="1748"/>
    <s v="0"/>
    <s v="0"/>
    <s v="NOT LIVE - RETAIN BUDGET"/>
    <n v="0.9"/>
    <n v="1748"/>
    <n v="137720852.00287801"/>
    <n v="32364400.220676333"/>
    <n v="105356451.78220141"/>
    <n v="-0.5"/>
    <m/>
    <n v="0.5"/>
    <n v="68827.296462499973"/>
    <n v="60275.956493749967"/>
    <s v="Buried"/>
    <n v="0.9"/>
    <s v="NOT LIVE"/>
    <m/>
    <n v="0.9"/>
    <n v="0.9"/>
    <d v="2026-03-01T00:00:00"/>
    <n v="31"/>
    <n v="32"/>
    <n v="-6"/>
    <s v="In Progress"/>
    <n v="46113"/>
    <s v="Apr-2026"/>
    <s v="Civil Work Complete , HH in Progress"/>
    <x v="4"/>
    <s v="NOT LIVE - RETAIN BUDGET"/>
    <n v="1"/>
    <m/>
    <m/>
    <m/>
    <m/>
    <s v="I260068"/>
    <d v="2026-04-01T00:00:00"/>
  </r>
  <r>
    <x v="72"/>
    <d v="2025-07-17T00:00:00"/>
    <s v="Lahore"/>
    <s v="DHA PH 7-8"/>
    <s v="PH-8-P2"/>
    <n v="2412"/>
    <n v="1206"/>
    <s v="0"/>
    <s v="0"/>
    <s v="NOT LIVE - RETAIN BUDGET"/>
    <n v="0.9"/>
    <n v="1206"/>
    <n v="109329032.84075999"/>
    <n v="25692322.717578597"/>
    <n v="83636710.123181149"/>
    <n v="-0.85000000000000009"/>
    <m/>
    <n v="0.5"/>
    <n v="52759.675148750015"/>
    <n v="39777.421103750014"/>
    <s v="Buried"/>
    <n v="0.9"/>
    <s v="NOT LIVE"/>
    <m/>
    <n v="0.9"/>
    <n v="0.9"/>
    <d v="2026-03-01T00:00:00"/>
    <n v="0"/>
    <n v="1"/>
    <n v="-37"/>
    <s v="In Progress"/>
    <n v="46054"/>
    <s v="Mar-2026"/>
    <s v="Cable Pulling in Progress"/>
    <x v="4"/>
    <s v="NOT LIVE - RETAIN BUDGET"/>
    <n v="1"/>
    <m/>
    <m/>
    <m/>
    <m/>
    <s v="I260068"/>
    <d v="2026-03-01T00:00:00"/>
  </r>
  <r>
    <x v="72"/>
    <d v="2025-07-17T00:00:00"/>
    <s v="Lahore"/>
    <s v="DHA PH 7-8"/>
    <s v="Ph-8-IVY-P2"/>
    <n v="3820"/>
    <n v="1910"/>
    <s v="0"/>
    <s v="0"/>
    <s v="REMOVE BUDGET (T)"/>
    <n v="0"/>
    <n v="1910"/>
    <n v="101171592.595588"/>
    <n v="0"/>
    <n v="101171592.59558836"/>
    <n v="-0.85"/>
    <m/>
    <n v="0.5"/>
    <n v="43249.163146000028"/>
    <n v="67661.453932500037"/>
    <s v="Buried"/>
    <m/>
    <s v="NOT LIVE"/>
    <m/>
    <n v="0"/>
    <n v="0"/>
    <d v="2026-03-01T00:00:00"/>
    <n v="92"/>
    <n v="93"/>
    <n v="55"/>
    <s v="Yet to Start"/>
    <s v="4 Months"/>
    <s v="Jun-2026"/>
    <s v="Duct Plan Not share due to Low Occupancy - jul26"/>
    <x v="3"/>
    <s v="REMOVE BUDGET (T)"/>
    <m/>
    <m/>
    <m/>
    <n v="0"/>
    <m/>
    <s v="I260068"/>
    <d v="2026-06-01T00:00:00"/>
  </r>
  <r>
    <x v="72"/>
    <d v="2025-07-17T00:00:00"/>
    <s v="Lahore"/>
    <s v="DHA PH 7-8"/>
    <s v="Ph-8-IVY-P1"/>
    <n v="2918"/>
    <n v="1459"/>
    <s v="0"/>
    <s v="0"/>
    <s v="REMOVE BUDGET (T)"/>
    <n v="0"/>
    <n v="1459"/>
    <n v="80298361.227894902"/>
    <n v="0"/>
    <n v="80298361.227894887"/>
    <n v="-1"/>
    <m/>
    <n v="0.5"/>
    <n v="33513.812183299997"/>
    <n v="51145.575288749998"/>
    <s v="Buried"/>
    <m/>
    <s v="NOT LIVE"/>
    <m/>
    <n v="0"/>
    <n v="0"/>
    <d v="2026-03-01T00:00:00"/>
    <n v="92"/>
    <n v="93"/>
    <n v="55"/>
    <s v="Yet to Start"/>
    <s v="4 Months"/>
    <s v="Jun-2026"/>
    <s v="Duct Plan Not share due to Low Occupancy - jul26"/>
    <x v="3"/>
    <s v="REMOVE BUDGET (T)"/>
    <m/>
    <n v="1"/>
    <m/>
    <n v="0"/>
    <m/>
    <s v="I260068"/>
    <d v="2026-06-01T00:00:00"/>
  </r>
  <r>
    <x v="72"/>
    <d v="2025-07-17T00:00:00"/>
    <s v="Lahore"/>
    <s v="DHA PH 7-8"/>
    <s v="PH-8-P1"/>
    <n v="1992"/>
    <n v="996"/>
    <s v="0"/>
    <s v="0"/>
    <s v="NOT LIVE - RETAIN BUDGET"/>
    <n v="0.9"/>
    <n v="996"/>
    <n v="71198771.586591199"/>
    <n v="16731711.322848929"/>
    <n v="54467060.263742231"/>
    <n v="-1"/>
    <m/>
    <n v="0.5"/>
    <n v="34549.012746249995"/>
    <n v="28083.341397499993"/>
    <s v="Buried"/>
    <n v="0.9"/>
    <s v="NOT LIVE"/>
    <m/>
    <n v="0.9"/>
    <n v="0.9"/>
    <d v="2026-03-01T00:00:00"/>
    <n v="0"/>
    <n v="1"/>
    <n v="-37"/>
    <s v="In Progress"/>
    <n v="46054"/>
    <s v="Mar-2026"/>
    <s v="Cable and ADT Plan Shared"/>
    <x v="4"/>
    <s v="NOT LIVE - RETAIN BUDGET"/>
    <n v="1"/>
    <n v="1"/>
    <m/>
    <m/>
    <m/>
    <s v="I260068"/>
    <d v="2026-03-01T00:00:00"/>
  </r>
  <r>
    <x v="72"/>
    <d v="2025-07-17T00:00:00"/>
    <s v="Lahore"/>
    <s v="DHA PH 7-8"/>
    <s v="PH-8-P4"/>
    <n v="1420"/>
    <n v="710"/>
    <s v="0"/>
    <s v="0"/>
    <s v="NOT LIVE - RETAIN BUDGET"/>
    <n v="0.9"/>
    <n v="710"/>
    <n v="68581191.736474305"/>
    <n v="16116580.058071459"/>
    <n v="52464611.678402856"/>
    <n v="-0.85000000000000009"/>
    <m/>
    <n v="0.5"/>
    <n v="33134.852039999991"/>
    <n v="24139.027911249996"/>
    <s v="Buried"/>
    <n v="0.9"/>
    <s v="NOT LIVE"/>
    <m/>
    <n v="0.9"/>
    <n v="0.9"/>
    <d v="2026-03-01T00:00:00"/>
    <n v="0"/>
    <n v="1"/>
    <n v="-37"/>
    <s v="In Progress"/>
    <n v="46082"/>
    <s v="Mar-2026"/>
    <s v="Asbuilt Complete"/>
    <x v="4"/>
    <s v="NOT LIVE - RETAIN BUDGET"/>
    <n v="1"/>
    <m/>
    <m/>
    <m/>
    <m/>
    <s v="I260068"/>
    <d v="2026-03-01T00:00:00"/>
  </r>
  <r>
    <x v="72"/>
    <d v="2025-07-17T00:00:00"/>
    <s v="Lahore"/>
    <s v="DHA PH 7-8"/>
    <s v="PH-8-P3"/>
    <n v="1386"/>
    <n v="693"/>
    <s v="0"/>
    <s v="0"/>
    <s v="NOT LIVE - RETAIN BUDGET"/>
    <n v="0.9"/>
    <n v="693"/>
    <n v="55535848.153418198"/>
    <n v="13050924.316053275"/>
    <n v="42484923.837364912"/>
    <n v="-1"/>
    <m/>
    <n v="0.5"/>
    <n v="26700.611326250011"/>
    <n v="20789.910533750011"/>
    <s v="Buried"/>
    <n v="0.9"/>
    <s v="NOT LIVE"/>
    <m/>
    <n v="0.9"/>
    <n v="0.9"/>
    <d v="2026-03-01T00:00:00"/>
    <n v="0"/>
    <n v="1"/>
    <n v="-37"/>
    <s v="In Progress"/>
    <n v="46082"/>
    <s v="Mar-2026"/>
    <s v="Asbuilt Complete"/>
    <x v="4"/>
    <s v="NOT LIVE - RETAIN BUDGET"/>
    <n v="1"/>
    <m/>
    <m/>
    <m/>
    <m/>
    <s v="I260068"/>
    <d v="2026-03-01T00:00:00"/>
  </r>
  <r>
    <x v="72"/>
    <d v="2025-07-17T00:00:00"/>
    <s v="Feeders/Transportations"/>
    <s v="DHA PH 7-8"/>
    <s v="Feeder"/>
    <n v="0"/>
    <n v="0"/>
    <s v="0"/>
    <s v="0"/>
    <s v="FEEDER ETC WORK - RETAIN BUDGET"/>
    <n v="0"/>
    <n v="0"/>
    <n v="53433666"/>
    <n v="26716833"/>
    <n v="37403566.200000003"/>
    <n v="-1"/>
    <m/>
    <m/>
    <n v="7123.6"/>
    <n v="0"/>
    <m/>
    <n v="0.5"/>
    <m/>
    <m/>
    <n v="0"/>
    <n v="0"/>
    <d v="2026-03-01T00:00:00"/>
    <s v="None"/>
    <s v="Duration Doesn't Exsists"/>
    <s v="No ETA"/>
    <s v="Yet to Start"/>
    <m/>
    <s v="Timeline not applicable"/>
    <m/>
    <x v="0"/>
    <s v="FEEDER ETC WORK - RETAIN BUDGET"/>
    <m/>
    <n v="1"/>
    <m/>
    <m/>
    <m/>
    <s v="I260068"/>
    <s v="Timeline not applicable"/>
  </r>
  <r>
    <x v="72"/>
    <d v="2025-07-17T00:00:00"/>
    <s v="Lahore"/>
    <s v="DHA PH 7-8"/>
    <s v="PH-8-P5"/>
    <n v="930"/>
    <n v="465"/>
    <s v="0"/>
    <s v="0"/>
    <s v="NOT LIVE - RETAIN BUDGET"/>
    <n v="0.9"/>
    <n v="465"/>
    <n v="45370777.821957"/>
    <n v="10662132.788159894"/>
    <n v="34708645.033797108"/>
    <n v="-1"/>
    <m/>
    <n v="0.5"/>
    <n v="21860.353698750005"/>
    <n v="15942.422163750005"/>
    <s v="Buried"/>
    <n v="0.9"/>
    <s v="NOT LIVE"/>
    <m/>
    <n v="0.9"/>
    <n v="0.9"/>
    <d v="2026-03-01T00:00:00"/>
    <n v="0"/>
    <n v="1"/>
    <n v="-37"/>
    <s v="In Progress"/>
    <n v="46082"/>
    <s v="Mar-2026"/>
    <s v="Asbuilt Complete"/>
    <x v="4"/>
    <s v="NOT LIVE - RETAIN BUDGET"/>
    <n v="1"/>
    <m/>
    <m/>
    <m/>
    <m/>
    <s v="I260068"/>
    <d v="2026-03-01T00:00:00"/>
  </r>
  <r>
    <x v="72"/>
    <d v="2025-07-17T00:00:00"/>
    <s v="Lahore"/>
    <s v="DHA PH 7-8"/>
    <s v="PH-8-P7"/>
    <n v="980"/>
    <n v="490"/>
    <s v="0"/>
    <s v="0"/>
    <s v="REMOVE BUDGET (T)"/>
    <n v="0"/>
    <n v="490"/>
    <n v="43995521.560944498"/>
    <n v="0"/>
    <n v="43995521.560944498"/>
    <n v="-1"/>
    <m/>
    <n v="0.5"/>
    <n v="21468.307558750002"/>
    <n v="17297.055060000002"/>
    <s v="Buried"/>
    <m/>
    <s v="NOT LIVE"/>
    <m/>
    <n v="0"/>
    <n v="0"/>
    <d v="2026-03-01T00:00:00"/>
    <n v="92"/>
    <n v="93"/>
    <n v="55"/>
    <s v="Yet to Start"/>
    <s v="4 Months"/>
    <s v="Jun-2026"/>
    <s v="Duct Plan Not share due to Low Occupancy - jul26"/>
    <x v="3"/>
    <s v="REMOVE BUDGET (T)"/>
    <m/>
    <m/>
    <m/>
    <n v="0"/>
    <m/>
    <s v="I260068"/>
    <d v="2026-06-01T00:00:00"/>
  </r>
  <r>
    <x v="72"/>
    <d v="2025-07-17T00:00:00"/>
    <s v="Lahore"/>
    <s v="DHA PH 7-8"/>
    <s v="PH-8-P6"/>
    <n v="842"/>
    <n v="421"/>
    <s v="0"/>
    <s v="0"/>
    <s v="NOT LIVE - RETAIN BUDGET"/>
    <n v="1"/>
    <n v="421"/>
    <n v="42169604.535062201"/>
    <n v="6325440.6802593302"/>
    <n v="35844163.854802847"/>
    <n v="-0.85000000000000009"/>
    <m/>
    <n v="0.5"/>
    <n v="20225.877065000001"/>
    <n v="14825.737156249997"/>
    <s v="Buried"/>
    <n v="1"/>
    <s v="NOT LIVE"/>
    <m/>
    <n v="1"/>
    <n v="1"/>
    <d v="2026-03-01T00:00:00"/>
    <n v="31"/>
    <n v="32"/>
    <n v="-6"/>
    <s v="Completed"/>
    <n v="46113"/>
    <s v="Apr-2026"/>
    <s v="Civil Work Completion"/>
    <x v="4"/>
    <s v="NOT LIVE - RETAIN BUDGET"/>
    <n v="1"/>
    <m/>
    <m/>
    <m/>
    <m/>
    <s v="I260068"/>
    <d v="2026-04-01T00:00:00"/>
  </r>
  <r>
    <x v="72"/>
    <d v="2025-07-17T00:00:00"/>
    <s v="Lahore"/>
    <s v="DHA PH 1-5"/>
    <s v="DHA PH-5 M"/>
    <n v="926"/>
    <n v="463"/>
    <n v="463"/>
    <n v="926"/>
    <s v="LIVE - 100% Completed"/>
    <n v="1"/>
    <n v="463"/>
    <n v="41815514.497882098"/>
    <n v="6272327.1746823145"/>
    <n v="35543187.323199809"/>
    <n v="-1"/>
    <m/>
    <n v="0.5"/>
    <n v="15722.32656028571"/>
    <n v="24652.089857449988"/>
    <s v="Buried"/>
    <n v="0.15"/>
    <s v="LIVE"/>
    <s v="Buried"/>
    <n v="1"/>
    <n v="1"/>
    <d v="2026-03-01T00:00:00"/>
    <s v="None"/>
    <s v="Duration Doesn't Exsists"/>
    <s v="No ETA"/>
    <s v="Completed"/>
    <m/>
    <s v="Timeline not applicable"/>
    <m/>
    <x v="2"/>
    <s v="LIVE - 100% Completed"/>
    <m/>
    <m/>
    <m/>
    <m/>
    <m/>
    <s v="I260068"/>
    <s v="Timeline not applicable"/>
  </r>
  <r>
    <x v="72"/>
    <d v="2025-07-17T00:00:00"/>
    <s v="Lahore"/>
    <s v="DHA PH 1-5"/>
    <s v="DHA PH-4 KK"/>
    <n v="1106"/>
    <n v="553"/>
    <s v="0"/>
    <s v="0"/>
    <s v="NOT LIVE - RETAIN BUDGET"/>
    <n v="0"/>
    <n v="553"/>
    <n v="34927094.420117401"/>
    <n v="34927094.420117401"/>
    <n v="0"/>
    <n v="-1"/>
    <m/>
    <n v="0.5"/>
    <n v="11556.087005666668"/>
    <n v="19395.320510950001"/>
    <s v="Buried"/>
    <n v="0"/>
    <s v="NOT LIVE"/>
    <m/>
    <n v="0"/>
    <n v="0"/>
    <d v="2026-03-01T00:00:00"/>
    <n v="92"/>
    <n v="93"/>
    <n v="55"/>
    <s v="Yet to Start"/>
    <n v="46174"/>
    <s v="Jun-2026"/>
    <s v="Duct Plan not shared"/>
    <x v="4"/>
    <s v="NOT LIVE - RETAIN BUDGET"/>
    <n v="2"/>
    <m/>
    <m/>
    <m/>
    <m/>
    <s v="I260068"/>
    <d v="2026-06-01T00:00:00"/>
  </r>
  <r>
    <x v="72"/>
    <d v="2025-07-17T00:00:00"/>
    <s v="Lahore"/>
    <s v="DHA PH 7-8"/>
    <s v="PH-8-P8"/>
    <n v="802"/>
    <n v="401"/>
    <s v="0"/>
    <s v="0"/>
    <s v="REMOVE BUDGET (T)"/>
    <n v="0"/>
    <n v="401"/>
    <n v="26653396.669349998"/>
    <n v="0"/>
    <n v="26653396.669350006"/>
    <n v="-1"/>
    <m/>
    <n v="0.5"/>
    <n v="12254.302356250004"/>
    <n v="9073.9278675000041"/>
    <s v="Buried"/>
    <m/>
    <s v="NOT LIVE"/>
    <m/>
    <n v="0"/>
    <n v="0"/>
    <d v="2026-03-01T00:00:00"/>
    <n v="92"/>
    <n v="93"/>
    <n v="55"/>
    <s v="Yet to Start"/>
    <s v="4 Months"/>
    <s v="Jun-2026"/>
    <s v="Duct Plan Not share due to Low Occupancy - jul26"/>
    <x v="3"/>
    <s v="REMOVE BUDGET (T)"/>
    <m/>
    <m/>
    <m/>
    <n v="0"/>
    <m/>
    <s v="I260068"/>
    <d v="2026-06-01T00:00:00"/>
  </r>
  <r>
    <x v="72"/>
    <d v="2025-07-17T00:00:00"/>
    <s v="Lahore"/>
    <s v="DHA PH 1-5"/>
    <s v="Ph-1 G &amp; H Block"/>
    <n v="930"/>
    <n v="465"/>
    <s v="0"/>
    <s v="0"/>
    <s v="NOT LIVE - RETAIN BUDGET"/>
    <n v="0"/>
    <n v="465"/>
    <n v="18394558.7993333"/>
    <n v="18394558.7993333"/>
    <n v="0"/>
    <n v="-1"/>
    <m/>
    <n v="0.5"/>
    <n v="4746.8500000000004"/>
    <n v="5776.8"/>
    <s v="Buried"/>
    <n v="0"/>
    <s v="NOT LIVE"/>
    <m/>
    <n v="0"/>
    <n v="0"/>
    <d v="2026-03-01T00:00:00"/>
    <n v="92"/>
    <n v="93"/>
    <n v="55"/>
    <s v="Yet to Start"/>
    <n v="46174"/>
    <s v="Jun-2026"/>
    <s v="Duct Plan Shared"/>
    <x v="4"/>
    <s v="NOT LIVE - RETAIN BUDGET"/>
    <n v="1"/>
    <m/>
    <m/>
    <m/>
    <m/>
    <s v="I260068"/>
    <d v="2026-06-01T00:00:00"/>
  </r>
  <r>
    <x v="72"/>
    <d v="2025-07-17T00:00:00"/>
    <s v="Lahore"/>
    <s v="DHA PH 1-5"/>
    <s v="Ph-3 Y &amp; Z Block"/>
    <n v="700"/>
    <n v="350"/>
    <s v="0"/>
    <s v="0"/>
    <s v="NOT LIVE - RETAIN BUDGET"/>
    <n v="0"/>
    <n v="350"/>
    <n v="14846732.9073333"/>
    <n v="14846732.9073333"/>
    <n v="0"/>
    <n v="-0.85"/>
    <m/>
    <n v="0.5"/>
    <n v="3114"/>
    <n v="5505.65"/>
    <s v="Buried"/>
    <n v="0"/>
    <s v="NOT LIVE"/>
    <m/>
    <n v="0"/>
    <n v="0"/>
    <d v="2026-03-01T00:00:00"/>
    <n v="92"/>
    <n v="93"/>
    <n v="55"/>
    <s v="Yet to Start"/>
    <n v="46174"/>
    <s v="Jun-2026"/>
    <s v="Duct Plan not shared"/>
    <x v="4"/>
    <s v="NOT LIVE - RETAIN BUDGET"/>
    <n v="2"/>
    <m/>
    <m/>
    <m/>
    <m/>
    <s v="I260068"/>
    <d v="2026-06-01T00:00:00"/>
  </r>
  <r>
    <x v="72"/>
    <d v="2025-07-17T00:00:00"/>
    <s v="Lahore"/>
    <s v="DHA PH 1-5"/>
    <s v="Ph-4 K Commercial"/>
    <n v="580"/>
    <n v="290"/>
    <s v="0"/>
    <s v="0"/>
    <s v="NOT LIVE - RETAIN BUDGET"/>
    <n v="0"/>
    <n v="290"/>
    <n v="14228806.629333301"/>
    <n v="14228806.629333301"/>
    <n v="0"/>
    <n v="-1"/>
    <m/>
    <n v="0.5"/>
    <n v="4419.2"/>
    <n v="4490.6499999999996"/>
    <s v="Buried"/>
    <n v="0"/>
    <s v="NOT LIVE"/>
    <m/>
    <n v="0"/>
    <n v="0"/>
    <d v="2026-03-01T00:00:00"/>
    <n v="92"/>
    <n v="93"/>
    <n v="55"/>
    <s v="Yet to Start"/>
    <n v="46174"/>
    <s v="Jun-2026"/>
    <s v="Duct Plan not shared"/>
    <x v="4"/>
    <s v="NOT LIVE - RETAIN BUDGET"/>
    <n v="2"/>
    <m/>
    <m/>
    <m/>
    <m/>
    <s v="I260068"/>
    <d v="2026-06-01T00:00:00"/>
  </r>
  <r>
    <x v="72"/>
    <d v="2025-07-17T00:00:00"/>
    <s v="Feeders/Transportations"/>
    <s v="DHA PH 1-5"/>
    <s v="Feeder"/>
    <n v="0"/>
    <n v="0"/>
    <s v="0"/>
    <s v="0"/>
    <s v="FEEDER ETC WORK - RETAIN BUDGET"/>
    <n v="0"/>
    <n v="0"/>
    <n v="11487956"/>
    <n v="5743978"/>
    <n v="8041569.2000000002"/>
    <n v="-1"/>
    <m/>
    <m/>
    <n v="2592"/>
    <n v="0"/>
    <m/>
    <n v="0.5"/>
    <m/>
    <m/>
    <n v="0"/>
    <n v="0"/>
    <d v="2026-03-01T00:00:00"/>
    <s v="None"/>
    <s v="Duration Doesn't Exsists"/>
    <s v="No ETA"/>
    <s v="Yet to Start"/>
    <m/>
    <s v="Timeline not applicable"/>
    <m/>
    <x v="0"/>
    <s v="FEEDER ETC WORK - RETAIN BUDGET"/>
    <m/>
    <m/>
    <m/>
    <m/>
    <m/>
    <s v="I260068"/>
    <s v="Timeline not applicable"/>
  </r>
  <r>
    <x v="72"/>
    <d v="2025-07-17T00:00:00"/>
    <s v="Lahore"/>
    <s v="DHA PH 1-5"/>
    <s v="Ph-2 Q Block"/>
    <n v="286"/>
    <n v="143"/>
    <s v="0"/>
    <s v="0"/>
    <s v="NOT LIVE - RETAIN BUDGET"/>
    <n v="0"/>
    <n v="143"/>
    <n v="7160506.5319999997"/>
    <n v="7160506.5319999997"/>
    <n v="0"/>
    <n v="-1"/>
    <m/>
    <n v="0.5"/>
    <n v="2046.2"/>
    <n v="2199.65"/>
    <s v="Buried"/>
    <n v="0"/>
    <s v="NOT LIVE"/>
    <m/>
    <n v="0"/>
    <n v="0"/>
    <d v="2026-03-01T00:00:00"/>
    <n v="92"/>
    <n v="93"/>
    <n v="55"/>
    <s v="Yet to Start"/>
    <n v="46174"/>
    <s v="Jun-2026"/>
    <s v="Duct Plan not shared"/>
    <x v="4"/>
    <s v="NOT LIVE - RETAIN BUDGET"/>
    <n v="2"/>
    <m/>
    <m/>
    <m/>
    <m/>
    <s v="I260068"/>
    <d v="2026-06-01T00:00:00"/>
  </r>
  <r>
    <x v="72"/>
    <d v="2025-07-17T00:00:00"/>
    <s v="Lahore"/>
    <s v="DHA PH 1-5"/>
    <s v="Ph-1 K Block"/>
    <n v="252"/>
    <n v="126"/>
    <s v="0"/>
    <s v="0"/>
    <s v="NOT LIVE - RETAIN BUDGET"/>
    <n v="0"/>
    <n v="126"/>
    <n v="6965667.8360000001"/>
    <n v="6965667.8360000001"/>
    <n v="0"/>
    <n v="-0.5"/>
    <m/>
    <n v="0.5"/>
    <n v="2080.1999999999998"/>
    <n v="2202.5499999999997"/>
    <s v="Buried"/>
    <n v="0"/>
    <s v="NOT LIVE"/>
    <m/>
    <n v="0"/>
    <n v="0"/>
    <d v="2026-03-01T00:00:00"/>
    <n v="92"/>
    <n v="93"/>
    <n v="55"/>
    <s v="Yet to Start"/>
    <n v="46174"/>
    <s v="Jun-2026"/>
    <s v="Duct Plan not shared"/>
    <x v="4"/>
    <s v="NOT LIVE - RETAIN BUDGET"/>
    <n v="2"/>
    <m/>
    <m/>
    <m/>
    <m/>
    <s v="I260068"/>
    <d v="2026-06-01T00:00:00"/>
  </r>
  <r>
    <x v="72"/>
    <d v="2025-07-17T00:00:00"/>
    <s v="Lahore"/>
    <s v="DHA PH 1-5"/>
    <s v="Ph-5 K Commercial"/>
    <n v="282"/>
    <n v="141"/>
    <s v="0"/>
    <s v="0"/>
    <s v="NOT LIVE - RETAIN BUDGET"/>
    <n v="0"/>
    <n v="141"/>
    <n v="6546073.4026666703"/>
    <n v="6546073.4026666693"/>
    <n v="0"/>
    <n v="-0.85"/>
    <m/>
    <n v="0.5"/>
    <n v="1370"/>
    <n v="2678.15"/>
    <s v="Buried"/>
    <n v="0"/>
    <s v="NOT LIVE"/>
    <m/>
    <n v="0"/>
    <n v="0"/>
    <d v="2026-03-01T00:00:00"/>
    <n v="92"/>
    <n v="93"/>
    <n v="55"/>
    <s v="Yet to Start"/>
    <n v="46174"/>
    <s v="Jun-2026"/>
    <s v="Duct Plan not shared"/>
    <x v="4"/>
    <s v="NOT LIVE - RETAIN BUDGET"/>
    <n v="2"/>
    <m/>
    <m/>
    <m/>
    <m/>
    <s v="I260068"/>
    <d v="2026-06-01T00:00:00"/>
  </r>
  <r>
    <x v="72"/>
    <d v="2025-07-17T00:00:00"/>
    <s v="Lahore"/>
    <s v="DHA PH 1-5"/>
    <s v="Ph-2 T Block"/>
    <n v="234"/>
    <n v="117"/>
    <s v="0"/>
    <s v="0"/>
    <s v="NOT LIVE - RETAIN BUDGET"/>
    <n v="0"/>
    <n v="117"/>
    <n v="5304058.8660000004"/>
    <n v="5304058.8660000004"/>
    <n v="0"/>
    <n v="-0.85"/>
    <m/>
    <n v="0.5"/>
    <n v="1178"/>
    <n v="1708.1"/>
    <s v="Buried"/>
    <n v="0"/>
    <s v="NOT LIVE"/>
    <m/>
    <n v="0"/>
    <n v="0"/>
    <d v="2026-03-01T00:00:00"/>
    <n v="92"/>
    <n v="93"/>
    <n v="55"/>
    <s v="Yet to Start"/>
    <n v="46174"/>
    <s v="Jun-2026"/>
    <s v="Duct Plan not shared"/>
    <x v="4"/>
    <s v="NOT LIVE - RETAIN BUDGET"/>
    <n v="2"/>
    <m/>
    <m/>
    <m/>
    <m/>
    <s v="I260068"/>
    <d v="2026-06-01T00:00:00"/>
  </r>
  <r>
    <x v="72"/>
    <d v="2025-07-17T00:00:00"/>
    <s v="Lahore"/>
    <s v="DHA PH 1-5"/>
    <s v="Ph-3 XX Block"/>
    <n v="162"/>
    <n v="81"/>
    <s v="0"/>
    <s v="0"/>
    <s v="NOT LIVE - RETAIN BUDGET"/>
    <n v="0"/>
    <n v="81"/>
    <n v="3707602.4840000002"/>
    <n v="3707602.4840000002"/>
    <n v="0"/>
    <n v="-1"/>
    <m/>
    <n v="0.5"/>
    <n v="812"/>
    <n v="1096.2"/>
    <s v="Buried"/>
    <n v="0"/>
    <s v="NOT LIVE"/>
    <m/>
    <n v="0"/>
    <n v="0"/>
    <d v="2026-03-01T00:00:00"/>
    <n v="92"/>
    <n v="93"/>
    <n v="55"/>
    <s v="Yet to Start"/>
    <n v="46174"/>
    <s v="Jun-2026"/>
    <s v="Duct Plan not shared"/>
    <x v="4"/>
    <s v="NOT LIVE - RETAIN BUDGET"/>
    <n v="2"/>
    <m/>
    <m/>
    <m/>
    <m/>
    <s v="I260068"/>
    <d v="2026-06-01T00:00:00"/>
  </r>
  <r>
    <x v="72"/>
    <d v="2025-07-17T00:00:00"/>
    <s v="Feeders/Transportations"/>
    <s v="DHA PH 1-5"/>
    <s v="Transportation"/>
    <n v="0"/>
    <n v="0"/>
    <s v="0"/>
    <s v="0"/>
    <s v="FEEDER ETC WORK - RETAIN BUDGET"/>
    <n v="0"/>
    <n v="0"/>
    <n v="1895000"/>
    <n v="947500"/>
    <n v="1326500"/>
    <n v="-1"/>
    <m/>
    <m/>
    <n v="0"/>
    <n v="0"/>
    <m/>
    <n v="0.5"/>
    <m/>
    <m/>
    <n v="0"/>
    <n v="0"/>
    <d v="2026-03-01T00:00:00"/>
    <s v="None"/>
    <s v="Duration Doesn't Exsists"/>
    <s v="No ETA"/>
    <s v="Yet to Start"/>
    <m/>
    <s v="Timeline not applicable"/>
    <m/>
    <x v="0"/>
    <s v="FEEDER ETC WORK - RETAIN BUDGET"/>
    <m/>
    <n v="2"/>
    <m/>
    <m/>
    <m/>
    <s v="I260068"/>
    <s v="Timeline not applicable"/>
  </r>
  <r>
    <x v="72"/>
    <d v="2025-07-17T00:00:00"/>
    <s v="Feeders/Transportations"/>
    <s v="DHA PH 7-8"/>
    <s v="Transportation"/>
    <n v="0"/>
    <n v="0"/>
    <s v="0"/>
    <s v="0"/>
    <s v="FEEDER ETC WORK - RETAIN BUDGET"/>
    <n v="0"/>
    <n v="0"/>
    <n v="0"/>
    <n v="0"/>
    <n v="0"/>
    <n v="-1"/>
    <m/>
    <m/>
    <n v="0"/>
    <n v="0"/>
    <m/>
    <n v="0.5"/>
    <m/>
    <m/>
    <n v="0"/>
    <n v="0"/>
    <d v="2026-03-01T00:00:00"/>
    <s v="None"/>
    <s v="Duration Doesn't Exsists"/>
    <s v="No ETA"/>
    <s v="Yet to Start"/>
    <m/>
    <s v="Timeline not applicable"/>
    <m/>
    <x v="0"/>
    <s v="FEEDER ETC WORK - RETAIN BUDGET"/>
    <m/>
    <m/>
    <m/>
    <m/>
    <m/>
    <s v="I260068"/>
    <s v="Timeline not applicable"/>
  </r>
  <r>
    <x v="73"/>
    <s v="No Initiation Date"/>
    <s v="Lahore"/>
    <s v="Al Hafeez Garden &amp; Tariq Garden"/>
    <s v="Tariq Garden"/>
    <n v="1498"/>
    <n v="599.20000000000005"/>
    <s v="0"/>
    <s v="0"/>
    <s v="REMOVE BUDGET (P)"/>
    <n v="0"/>
    <m/>
    <n v="37367326.279764697"/>
    <n v="0"/>
    <m/>
    <m/>
    <m/>
    <m/>
    <n v="18395"/>
    <n v="14267.5"/>
    <s v="Buried"/>
    <n v="1"/>
    <s v="NOT LIVE"/>
    <m/>
    <n v="0"/>
    <n v="0"/>
    <d v="2026-03-01T00:00:00"/>
    <s v="None"/>
    <s v="Duration Doesn't Exsists"/>
    <s v="No ETA"/>
    <s v="Yet to Start"/>
    <m/>
    <s v="Timeline not applicable"/>
    <s v="need to remove--Permission Issue by society end"/>
    <x v="5"/>
    <s v="REMOVE BUDGET (P)"/>
    <m/>
    <m/>
    <m/>
    <n v="0"/>
    <m/>
    <e v="#N/A"/>
    <s v="Timeline not applicable"/>
  </r>
  <r>
    <x v="73"/>
    <s v="No Initiation Date"/>
    <s v="Lahore"/>
    <s v="Al Hafeez Garden &amp; Tariq Garden"/>
    <s v="Al Hafeez Gdn Ph-2"/>
    <n v="1404"/>
    <n v="561.6"/>
    <n v="561.6"/>
    <n v="1404"/>
    <s v="LIVE - 100% Completed"/>
    <n v="1"/>
    <m/>
    <n v="29240431.6706235"/>
    <n v="4386064.7505935244"/>
    <m/>
    <m/>
    <m/>
    <m/>
    <n v="14059.425594880055"/>
    <n v="11125.549455341998"/>
    <s v="Buried"/>
    <n v="0.15"/>
    <s v="LIVE"/>
    <s v="Buried "/>
    <n v="1"/>
    <n v="1"/>
    <d v="2026-03-01T00:00:00"/>
    <s v="None"/>
    <s v="Duration Doesn't Exsists"/>
    <s v="No ETA"/>
    <s v="Completed"/>
    <m/>
    <s v="Timeline not applicable"/>
    <m/>
    <x v="2"/>
    <s v="LIVE - 100% Completed"/>
    <m/>
    <m/>
    <m/>
    <m/>
    <m/>
    <e v="#N/A"/>
    <s v="Timeline not applicable"/>
  </r>
  <r>
    <x v="73"/>
    <s v="No Initiation Date"/>
    <s v="Lahore"/>
    <s v="Al Hafeez Garden &amp; Tariq Garden"/>
    <s v="Al Hafeez Garden Ph-5"/>
    <n v="1450"/>
    <n v="580"/>
    <s v="0"/>
    <s v="0"/>
    <s v="NOT LIVE - RETAIN BUDGET"/>
    <n v="0"/>
    <m/>
    <n v="26639854.627341699"/>
    <n v="26639854.627341699"/>
    <m/>
    <m/>
    <m/>
    <m/>
    <n v="14837.407993739995"/>
    <n v="13184.986394999996"/>
    <s v="Buried"/>
    <n v="0"/>
    <s v="NOT LIVE"/>
    <m/>
    <n v="0"/>
    <n v="0"/>
    <d v="2026-03-01T00:00:00"/>
    <n v="92"/>
    <n v="93"/>
    <n v="55"/>
    <s v="Yet to Start"/>
    <s v="3 Months"/>
    <s v="Jun-2026"/>
    <s v="Duct Plan Shared / Hold by Society end."/>
    <x v="4"/>
    <s v="NOT LIVE - RETAIN BUDGET"/>
    <m/>
    <m/>
    <m/>
    <m/>
    <m/>
    <e v="#N/A"/>
    <d v="2026-06-01T00:00:00"/>
  </r>
  <r>
    <x v="73"/>
    <s v="No Initiation Date"/>
    <s v="Lahore"/>
    <s v="Al Hafeez Garden &amp; Tariq Garden"/>
    <s v="Al Raheem Gdn Ph-2 Extn."/>
    <n v="1150"/>
    <n v="460"/>
    <s v="0"/>
    <s v="0"/>
    <s v="NOT LIVE - RETAIN BUDGET"/>
    <n v="0"/>
    <m/>
    <n v="22652075.706235301"/>
    <n v="22652075.706235301"/>
    <m/>
    <m/>
    <m/>
    <m/>
    <n v="11108.949999999999"/>
    <n v="9658.75"/>
    <s v="Buried"/>
    <n v="0"/>
    <s v="NOT LIVE"/>
    <m/>
    <n v="0"/>
    <n v="0"/>
    <d v="2026-03-01T00:00:00"/>
    <n v="214"/>
    <n v="215"/>
    <n v="177"/>
    <s v="Yet to Start"/>
    <s v="6 Months"/>
    <s v="Oct-2026"/>
    <s v="To be started soon"/>
    <x v="1"/>
    <s v="NOT LIVE - RETAIN BUDGET"/>
    <m/>
    <m/>
    <m/>
    <m/>
    <m/>
    <e v="#N/A"/>
    <d v="2026-10-01T00:00:00"/>
  </r>
  <r>
    <x v="73"/>
    <s v="No Initiation Date"/>
    <s v="Feeders/Transportations"/>
    <s v="Al Hafeez Garden &amp; Tariq Garden"/>
    <s v="Feeder"/>
    <n v="0"/>
    <n v="0"/>
    <s v="0"/>
    <s v="0"/>
    <s v="FEEDER ETC WORK - RETAIN BUDGET"/>
    <n v="0"/>
    <n v="0"/>
    <n v="1756000"/>
    <n v="1756000"/>
    <m/>
    <n v="-1"/>
    <m/>
    <m/>
    <n v="600"/>
    <n v="0"/>
    <m/>
    <n v="1"/>
    <m/>
    <m/>
    <n v="0"/>
    <n v="0"/>
    <d v="2026-03-01T00:00:00"/>
    <s v="None"/>
    <s v="Duration Doesn't Exsists"/>
    <s v="No ETA"/>
    <s v="Yet to Start"/>
    <m/>
    <s v="Timeline not applicable"/>
    <m/>
    <x v="0"/>
    <s v="FEEDER ETC WORK - RETAIN BUDGET"/>
    <m/>
    <m/>
    <m/>
    <m/>
    <m/>
    <e v="#N/A"/>
    <s v="Timeline not applicable"/>
  </r>
  <r>
    <x v="73"/>
    <s v="No Initiation Date"/>
    <s v="Feeders/Transportations"/>
    <s v="Al Hafeez Garden &amp; Tariq Garden"/>
    <s v="Transportation"/>
    <n v="0"/>
    <n v="0"/>
    <s v="0"/>
    <s v="0"/>
    <s v="FEEDER ETC WORK - RETAIN BUDGET"/>
    <n v="0"/>
    <n v="0"/>
    <n v="900000"/>
    <n v="900000"/>
    <m/>
    <n v="-1"/>
    <m/>
    <m/>
    <n v="0"/>
    <n v="0"/>
    <m/>
    <n v="1"/>
    <m/>
    <m/>
    <n v="0"/>
    <n v="0"/>
    <d v="2026-03-01T00:00:00"/>
    <s v="None"/>
    <s v="Duration Doesn't Exsists"/>
    <s v="No ETA"/>
    <s v="Yet to Start"/>
    <m/>
    <s v="Timeline not applicable"/>
    <m/>
    <x v="0"/>
    <s v="FEEDER ETC WORK - RETAIN BUDGET"/>
    <m/>
    <m/>
    <m/>
    <m/>
    <m/>
    <e v="#N/A"/>
    <s v="Timeline not applicable"/>
  </r>
  <r>
    <x v="73"/>
    <s v="No Initiation Date"/>
    <s v="Feeders/Transportations"/>
    <s v="Al Hafeez Garden &amp; Tariq Garden"/>
    <s v="Transportation"/>
    <n v="0"/>
    <n v="0"/>
    <s v="0"/>
    <s v="0"/>
    <s v="FEEDER ETC WORK - RETAIN BUDGET"/>
    <n v="0"/>
    <n v="0"/>
    <n v="720000"/>
    <n v="720000"/>
    <m/>
    <n v="-0.76500000000000012"/>
    <m/>
    <m/>
    <n v="0"/>
    <n v="0"/>
    <m/>
    <n v="1"/>
    <m/>
    <m/>
    <n v="0"/>
    <n v="0"/>
    <d v="2026-03-01T00:00:00"/>
    <s v="None"/>
    <s v="Duration Doesn't Exsists"/>
    <s v="No ETA"/>
    <s v="Yet to Start"/>
    <m/>
    <s v="Timeline not applicable"/>
    <m/>
    <x v="0"/>
    <s v="FEEDER ETC WORK - RETAIN BUDGET"/>
    <m/>
    <m/>
    <m/>
    <m/>
    <m/>
    <e v="#N/A"/>
    <s v="Timeline not applicable"/>
  </r>
  <r>
    <x v="73"/>
    <s v="No Initiation Date"/>
    <s v="Feeders/Transportations"/>
    <s v="Al Hafeez Garden &amp; Tariq Garden"/>
    <s v="Feeder"/>
    <n v="0"/>
    <n v="0"/>
    <s v="0"/>
    <s v="0"/>
    <s v="FEEDER ETC WORK - RETAIN BUDGET"/>
    <n v="0"/>
    <n v="0"/>
    <n v="365500"/>
    <n v="365500"/>
    <m/>
    <n v="-1"/>
    <m/>
    <m/>
    <n v="0"/>
    <n v="0"/>
    <m/>
    <n v="1"/>
    <m/>
    <m/>
    <n v="0"/>
    <n v="0"/>
    <d v="2026-03-01T00:00:00"/>
    <s v="None"/>
    <s v="Duration Doesn't Exsists"/>
    <s v="No ETA"/>
    <s v="Yet to Start"/>
    <m/>
    <s v="Timeline not applicable"/>
    <m/>
    <x v="0"/>
    <s v="FEEDER ETC WORK - RETAIN BUDGET"/>
    <m/>
    <m/>
    <m/>
    <m/>
    <m/>
    <e v="#N/A"/>
    <s v="Timeline not applicable"/>
  </r>
  <r>
    <x v="74"/>
    <s v="No Initiation Date"/>
    <s v="Faisalabad"/>
    <s v="Faisalabad Citi Hosuing Extension"/>
    <s v="P4-Citi Housing"/>
    <n v="2926"/>
    <n v="1755.6"/>
    <s v="0"/>
    <s v="0"/>
    <s v="NOT LIVE - RETAIN BUDGET"/>
    <n v="1"/>
    <m/>
    <n v="57161538.184"/>
    <n v="8574230.7275999989"/>
    <m/>
    <m/>
    <m/>
    <m/>
    <n v="24765.599999999999"/>
    <n v="25015.399999999998"/>
    <s v="Buried"/>
    <n v="1"/>
    <s v="NOT LIVE"/>
    <m/>
    <n v="1"/>
    <n v="1"/>
    <d v="2026-03-01T00:00:00"/>
    <n v="31"/>
    <n v="32"/>
    <n v="-6"/>
    <s v="Completed"/>
    <s v="1 Month"/>
    <s v="Apr-2026"/>
    <s v="Cable pulling in progress"/>
    <x v="4"/>
    <s v="NOT LIVE - RETAIN BUDGET"/>
    <m/>
    <m/>
    <m/>
    <m/>
    <m/>
    <e v="#N/A"/>
    <d v="2026-04-01T00:00:00"/>
  </r>
  <r>
    <x v="74"/>
    <s v="No Initiation Date"/>
    <s v="Faisalabad"/>
    <s v="Faisalabad Citi Hosuing Extension"/>
    <s v="P1, Extended Part"/>
    <n v="386"/>
    <n v="231.6"/>
    <s v="0"/>
    <s v="0"/>
    <s v="NOT LIVE - RETAIN BUDGET"/>
    <n v="1"/>
    <m/>
    <n v="8628786.0960000008"/>
    <n v="1294317.9144000001"/>
    <m/>
    <m/>
    <m/>
    <m/>
    <n v="3922.8"/>
    <n v="3584.4"/>
    <s v="Buried"/>
    <n v="1"/>
    <s v="NOT LIVE"/>
    <m/>
    <n v="1"/>
    <n v="1"/>
    <d v="2026-03-01T00:00:00"/>
    <n v="31"/>
    <n v="32"/>
    <n v="-6"/>
    <s v="Completed"/>
    <s v="1 Month"/>
    <s v="Apr-2026"/>
    <s v="Cable plan will be shared  this week."/>
    <x v="4"/>
    <s v="NOT LIVE - RETAIN BUDGET"/>
    <m/>
    <m/>
    <m/>
    <m/>
    <m/>
    <e v="#N/A"/>
    <d v="2026-04-01T00:00:00"/>
  </r>
  <r>
    <x v="74"/>
    <s v="No Initiation Date"/>
    <s v="Feeders/Transportations"/>
    <s v="Faisalabad Citi Hosuing Extension"/>
    <s v="Feeder"/>
    <n v="0"/>
    <n v="0"/>
    <s v="0"/>
    <s v="0"/>
    <s v="FEEDER ETC WORK - RETAIN BUDGET"/>
    <n v="0"/>
    <n v="0"/>
    <n v="1065000"/>
    <n v="1065000"/>
    <m/>
    <n v="-1"/>
    <m/>
    <m/>
    <n v="0"/>
    <n v="0"/>
    <m/>
    <n v="1"/>
    <m/>
    <m/>
    <n v="0"/>
    <n v="0"/>
    <d v="2026-03-01T00:00:00"/>
    <s v="None"/>
    <s v="Duration Doesn't Exsists"/>
    <s v="No ETA"/>
    <s v="Yet to Start"/>
    <m/>
    <s v="Timeline not applicable"/>
    <m/>
    <x v="0"/>
    <s v="FEEDER ETC WORK - RETAIN BUDGET"/>
    <m/>
    <n v="1"/>
    <m/>
    <m/>
    <m/>
    <e v="#N/A"/>
    <s v="Timeline not applicable"/>
  </r>
  <r>
    <x v="74"/>
    <s v="No Initiation Date"/>
    <s v="Feeders/Transportations"/>
    <s v="Faisalabad Citi Hosuing Extension"/>
    <s v="Transportation"/>
    <n v="0"/>
    <n v="0"/>
    <s v="0"/>
    <s v="0"/>
    <s v="FEEDER ETC WORK - RETAIN BUDGET"/>
    <n v="0"/>
    <n v="0"/>
    <n v="960000"/>
    <n v="960000"/>
    <m/>
    <n v="-1"/>
    <m/>
    <m/>
    <n v="0"/>
    <n v="0"/>
    <m/>
    <n v="1"/>
    <m/>
    <m/>
    <n v="0"/>
    <n v="0"/>
    <d v="2026-03-01T00:00:00"/>
    <s v="None"/>
    <s v="Duration Doesn't Exsists"/>
    <s v="No ETA"/>
    <s v="Yet to Start"/>
    <m/>
    <s v="Timeline not applicable"/>
    <m/>
    <x v="0"/>
    <s v="FEEDER ETC WORK - RETAIN BUDGET"/>
    <m/>
    <m/>
    <m/>
    <m/>
    <m/>
    <e v="#N/A"/>
    <s v="Timeline not applicable"/>
  </r>
  <r>
    <x v="75"/>
    <s v="No Initiation Date"/>
    <s v="Lahore"/>
    <s v="Khyban-e-Amin, High court &amp; Al Rehman PH4"/>
    <s v="PK01"/>
    <n v="4706"/>
    <n v="1882.4"/>
    <s v="0"/>
    <s v="0"/>
    <s v="NOT LIVE - RETAIN BUDGET"/>
    <n v="0.6"/>
    <m/>
    <n v="86408046.75"/>
    <n v="42339942.907499999"/>
    <m/>
    <m/>
    <m/>
    <m/>
    <n v="47548.65"/>
    <n v="43293.75"/>
    <s v="Buried"/>
    <n v="0.6"/>
    <s v="NOT LIVE"/>
    <m/>
    <n v="0.6"/>
    <n v="0.6"/>
    <d v="2026-03-01T00:00:00"/>
    <n v="92"/>
    <n v="93"/>
    <n v="55"/>
    <s v="In Progress"/>
    <s v="3 Months"/>
    <s v="Jun-2026"/>
    <s v="Civil Work in Progress"/>
    <x v="4"/>
    <s v="NOT LIVE - RETAIN BUDGET"/>
    <m/>
    <m/>
    <m/>
    <m/>
    <m/>
    <e v="#N/A"/>
    <d v="2026-06-01T00:00:00"/>
  </r>
  <r>
    <x v="75"/>
    <s v="No Initiation Date"/>
    <s v="Lahore"/>
    <s v="Khyban-e-Amin, High court &amp; Al Rehman PH4"/>
    <s v="PK03"/>
    <n v="2990"/>
    <n v="1196"/>
    <s v="0"/>
    <s v="0"/>
    <s v="NOT LIVE - RETAIN BUDGET"/>
    <n v="0"/>
    <m/>
    <n v="60220180.5"/>
    <n v="60220180.5"/>
    <m/>
    <m/>
    <m/>
    <m/>
    <n v="34483.899999999994"/>
    <n v="32412.5"/>
    <s v="Buried"/>
    <n v="0"/>
    <s v="NOT LIVE"/>
    <m/>
    <n v="0"/>
    <n v="0"/>
    <d v="2026-03-01T00:00:00"/>
    <n v="122"/>
    <n v="123"/>
    <n v="85"/>
    <s v="Yet to Start"/>
    <s v="4 moths"/>
    <s v="Jul-2026"/>
    <s v="Duct Plan will be shared as per development team demand"/>
    <x v="4"/>
    <s v="NOT LIVE - RETAIN BUDGET"/>
    <m/>
    <m/>
    <m/>
    <m/>
    <m/>
    <e v="#N/A"/>
    <d v="2026-07-01T00:00:00"/>
  </r>
  <r>
    <x v="75"/>
    <s v="No Initiation Date"/>
    <s v="Lahore"/>
    <s v="Khyban-e-Amin, High court &amp; Al Rehman PH4"/>
    <s v="PK04"/>
    <n v="2590"/>
    <n v="1036"/>
    <s v="0"/>
    <s v="0"/>
    <s v="NOT LIVE - RETAIN BUDGET"/>
    <n v="0"/>
    <m/>
    <n v="52810322"/>
    <n v="52810321.999999993"/>
    <m/>
    <m/>
    <m/>
    <m/>
    <n v="30341.649999999998"/>
    <n v="28508.75"/>
    <s v="Buried"/>
    <n v="0"/>
    <s v="NOT LIVE"/>
    <m/>
    <n v="0"/>
    <n v="0"/>
    <d v="2026-03-01T00:00:00"/>
    <n v="122"/>
    <n v="123"/>
    <n v="85"/>
    <s v="Yet to Start"/>
    <s v="4 moths"/>
    <s v="Jul-2026"/>
    <s v="Duct Plan will be shared as per development team demand"/>
    <x v="4"/>
    <s v="NOT LIVE - RETAIN BUDGET"/>
    <m/>
    <m/>
    <m/>
    <m/>
    <m/>
    <e v="#N/A"/>
    <d v="2026-07-01T00:00:00"/>
  </r>
  <r>
    <x v="75"/>
    <s v="No Initiation Date"/>
    <s v="Lahore"/>
    <s v="Khyban-e-Amin, High court &amp; Al Rehman PH4"/>
    <s v="PK05"/>
    <n v="1756"/>
    <n v="702.40000000000009"/>
    <s v="0"/>
    <s v="0"/>
    <s v="NOT LIVE - RETAIN BUDGET"/>
    <n v="0"/>
    <m/>
    <n v="44141308.5"/>
    <n v="44141308.5"/>
    <m/>
    <m/>
    <m/>
    <m/>
    <n v="25962.85"/>
    <n v="24158.75"/>
    <s v="Hybrid"/>
    <n v="0"/>
    <s v="NOT LIVE"/>
    <m/>
    <n v="0"/>
    <n v="0"/>
    <d v="2026-03-01T00:00:00"/>
    <n v="122"/>
    <n v="123"/>
    <n v="85"/>
    <s v="Yet to Start"/>
    <s v="4 moths"/>
    <s v="Jul-2026"/>
    <s v="Hold due to Low occupancy"/>
    <x v="7"/>
    <s v="NOT LIVE - RETAIN BUDGET"/>
    <m/>
    <m/>
    <m/>
    <m/>
    <m/>
    <e v="#N/A"/>
    <d v="2026-07-01T00:00:00"/>
  </r>
  <r>
    <x v="75"/>
    <s v="No Initiation Date"/>
    <s v="Feeders/Transportations"/>
    <s v="Khyban-e-Amin, High court &amp; Al Rehman PH4"/>
    <s v="Feeder"/>
    <n v="0"/>
    <n v="0"/>
    <s v="0"/>
    <s v="0"/>
    <s v="FEEDER ETC WORK - RETAIN BUDGET"/>
    <n v="0"/>
    <n v="0"/>
    <n v="29916860"/>
    <n v="29916860"/>
    <m/>
    <n v="-1"/>
    <m/>
    <m/>
    <n v="7637"/>
    <n v="0"/>
    <m/>
    <n v="1"/>
    <m/>
    <m/>
    <n v="0"/>
    <n v="0"/>
    <d v="2026-03-01T00:00:00"/>
    <s v="None"/>
    <s v="Duration Doesn't Exsists"/>
    <s v="No ETA"/>
    <s v="Yet to Start"/>
    <m/>
    <s v="Timeline not applicable"/>
    <m/>
    <x v="0"/>
    <s v="FEEDER ETC WORK - RETAIN BUDGET"/>
    <m/>
    <m/>
    <m/>
    <m/>
    <m/>
    <e v="#N/A"/>
    <s v="Timeline not applicable"/>
  </r>
  <r>
    <x v="75"/>
    <s v="No Initiation Date"/>
    <s v="Lahore"/>
    <s v="Khyban-e-Amin, High court &amp; Al Rehman PH4"/>
    <s v="Al Rehman Garden 4"/>
    <n v="978"/>
    <n v="391.20000000000005"/>
    <s v="0"/>
    <s v="0"/>
    <s v="NOT LIVE - RETAIN BUDGET"/>
    <n v="0.9"/>
    <m/>
    <n v="21170251.617704399"/>
    <n v="4975009.1301605329"/>
    <m/>
    <m/>
    <m/>
    <m/>
    <n v="10028"/>
    <n v="7602.6683398596251"/>
    <s v="Buried"/>
    <n v="0.9"/>
    <s v="NOT LIVE"/>
    <m/>
    <n v="0.9"/>
    <n v="0.9"/>
    <d v="2026-03-01T00:00:00"/>
    <n v="61"/>
    <n v="62"/>
    <n v="24"/>
    <s v="In Progress"/>
    <s v="2 Months"/>
    <s v="May-2026"/>
    <s v="Civil Work in Progress"/>
    <x v="4"/>
    <s v="NOT LIVE - RETAIN BUDGET"/>
    <m/>
    <m/>
    <m/>
    <m/>
    <m/>
    <e v="#N/A"/>
    <d v="2026-05-01T00:00:00"/>
  </r>
  <r>
    <x v="75"/>
    <s v="No Initiation Date"/>
    <s v="Lahore"/>
    <s v="Khyban-e-Amin, High court &amp; Al Rehman PH4"/>
    <s v="PK02"/>
    <n v="938"/>
    <n v="375.20000000000005"/>
    <s v="0"/>
    <s v="0"/>
    <s v="NOT LIVE - RETAIN BUDGET"/>
    <n v="0"/>
    <m/>
    <n v="15310091.5"/>
    <n v="15310091.5"/>
    <m/>
    <m/>
    <m/>
    <m/>
    <n v="8152.9499999999989"/>
    <n v="8006.25"/>
    <s v="Buried"/>
    <n v="0"/>
    <s v="NOT LIVE"/>
    <m/>
    <n v="0"/>
    <n v="0"/>
    <d v="2026-03-01T00:00:00"/>
    <n v="122"/>
    <n v="123"/>
    <n v="85"/>
    <s v="Yet to Start"/>
    <s v="4 moths"/>
    <s v="Jul-2026"/>
    <s v="Hold due to Low occupancy"/>
    <x v="7"/>
    <s v="NOT LIVE - RETAIN BUDGET"/>
    <m/>
    <m/>
    <m/>
    <m/>
    <m/>
    <e v="#N/A"/>
    <d v="2026-07-01T00:00:00"/>
  </r>
  <r>
    <x v="75"/>
    <s v="No Initiation Date"/>
    <s v="Lahore"/>
    <s v="Khyban-e-Amin, High court &amp; Al Rehman PH4"/>
    <s v="High Court Society"/>
    <n v="776"/>
    <n v="310.40000000000003"/>
    <n v="310.40000000000003"/>
    <n v="776"/>
    <s v="LIVE - 100% Completed"/>
    <n v="1"/>
    <m/>
    <n v="9966467.3674459998"/>
    <n v="1494970.1051168998"/>
    <m/>
    <m/>
    <m/>
    <m/>
    <n v="1668.41"/>
    <n v="0"/>
    <s v="Hybrid"/>
    <n v="0.15"/>
    <s v="LIVE"/>
    <s v="Hybrid"/>
    <n v="1"/>
    <n v="1"/>
    <d v="2026-03-01T00:00:00"/>
    <s v="None"/>
    <s v="Duration Doesn't Exsists"/>
    <s v="No ETA"/>
    <s v="Completed"/>
    <m/>
    <s v="Timeline not applicable"/>
    <m/>
    <x v="2"/>
    <s v="LIVE - 100% Completed"/>
    <m/>
    <m/>
    <m/>
    <m/>
    <m/>
    <e v="#N/A"/>
    <s v="Timeline not applicable"/>
  </r>
  <r>
    <x v="75"/>
    <s v="No Initiation Date"/>
    <s v="Feeders/Transportations"/>
    <s v="Khyban-e-Amin, High court &amp; Al Rehman PH4"/>
    <s v="Transportation"/>
    <n v="0"/>
    <n v="0"/>
    <s v="0"/>
    <s v="0"/>
    <s v="FEEDER ETC WORK - RETAIN BUDGET"/>
    <n v="0"/>
    <n v="0"/>
    <n v="1620000"/>
    <n v="1620000"/>
    <m/>
    <n v="-0.85"/>
    <m/>
    <m/>
    <n v="0"/>
    <m/>
    <m/>
    <n v="1"/>
    <m/>
    <m/>
    <n v="0"/>
    <n v="0"/>
    <d v="2026-03-01T00:00:00"/>
    <s v="None"/>
    <s v="Duration Doesn't Exsists"/>
    <s v="No ETA"/>
    <s v="Yet to Start"/>
    <m/>
    <s v="Timeline not applicable"/>
    <m/>
    <x v="0"/>
    <s v="FEEDER ETC WORK - RETAIN BUDGET"/>
    <m/>
    <m/>
    <m/>
    <m/>
    <m/>
    <e v="#N/A"/>
    <s v="Timeline not applicable"/>
  </r>
  <r>
    <x v="76"/>
    <s v="No Initiation Date"/>
    <s v="Lahore"/>
    <s v="Palm City Lahore"/>
    <s v="Palm City "/>
    <n v="732"/>
    <n v="293"/>
    <s v="0"/>
    <s v="0"/>
    <s v="NOT LIVE - RETAIN BUDGET"/>
    <n v="1"/>
    <m/>
    <n v="13587284.5"/>
    <n v="2038092.6749999998"/>
    <m/>
    <m/>
    <m/>
    <m/>
    <n v="1541.25"/>
    <n v="13250"/>
    <s v="Buried"/>
    <n v="1"/>
    <s v="NOT LIVE"/>
    <m/>
    <n v="1"/>
    <n v="1"/>
    <d v="2026-03-01T00:00:00"/>
    <n v="61"/>
    <n v="62"/>
    <n v="24"/>
    <s v="Completed"/>
    <s v="2 Months"/>
    <s v="May-2026"/>
    <s v="Asbuilt Pending"/>
    <x v="4"/>
    <s v="NOT LIVE - RETAIN BUDGET"/>
    <m/>
    <m/>
    <m/>
    <m/>
    <m/>
    <e v="#N/A"/>
    <d v="2026-05-01T00:00:00"/>
  </r>
  <r>
    <x v="76"/>
    <s v="No Initiation Date"/>
    <s v="Feeders/Transportations"/>
    <s v="Palm City Lahore"/>
    <s v="Feeder"/>
    <n v="0"/>
    <n v="0"/>
    <s v="0"/>
    <s v="0"/>
    <s v="FEEDER ETC WORK - RETAIN BUDGET"/>
    <n v="0"/>
    <n v="0"/>
    <n v="4101650"/>
    <n v="4101650"/>
    <m/>
    <n v="-1"/>
    <m/>
    <m/>
    <n v="715"/>
    <m/>
    <m/>
    <n v="1"/>
    <m/>
    <m/>
    <n v="0"/>
    <n v="0"/>
    <d v="2026-03-01T00:00:00"/>
    <s v="None"/>
    <s v="Duration Doesn't Exsists"/>
    <s v="No ETA"/>
    <s v="Yet to Start"/>
    <m/>
    <s v="Timeline not applicable"/>
    <m/>
    <x v="0"/>
    <s v="FEEDER ETC WORK - RETAIN BUDGET"/>
    <m/>
    <m/>
    <m/>
    <m/>
    <m/>
    <e v="#N/A"/>
    <s v="Timeline not applicable"/>
  </r>
  <r>
    <x v="77"/>
    <s v="No Initiation Date"/>
    <s v="Feeders/Transportations"/>
    <s v="Gujranwala Makki Road"/>
    <s v="Feeder"/>
    <n v="0"/>
    <n v="0"/>
    <s v="0"/>
    <s v="0"/>
    <s v="FEEDER ETC WORK - RETAIN BUDGET"/>
    <n v="0"/>
    <n v="0"/>
    <n v="45402400"/>
    <n v="45402400"/>
    <m/>
    <n v="-0.85000000000000009"/>
    <m/>
    <m/>
    <n v="12562.000000000002"/>
    <m/>
    <m/>
    <n v="1"/>
    <m/>
    <m/>
    <n v="0"/>
    <n v="0"/>
    <d v="2026-03-01T00:00:00"/>
    <s v="None"/>
    <s v="Duration Doesn't Exsists"/>
    <s v="No ETA"/>
    <s v="Yet to Start"/>
    <m/>
    <s v="Timeline not applicable"/>
    <m/>
    <x v="0"/>
    <s v="FEEDER ETC WORK - RETAIN BUDGET"/>
    <m/>
    <m/>
    <m/>
    <m/>
    <m/>
    <e v="#N/A"/>
    <s v="Timeline not applicable"/>
  </r>
  <r>
    <x v="77"/>
    <s v="No Initiation Date"/>
    <s v="Gujranwala"/>
    <s v="Gujranwala Makki Road"/>
    <s v="PK-02"/>
    <n v="7946"/>
    <n v="3178.4"/>
    <s v="0"/>
    <s v="0"/>
    <s v="NOT LIVE - RETAIN BUDGET"/>
    <n v="0.9"/>
    <m/>
    <n v="37856034.625"/>
    <n v="8896168.136874998"/>
    <m/>
    <m/>
    <m/>
    <m/>
    <n v="2417.2999999999997"/>
    <n v="66483.95"/>
    <s v="Hybrid"/>
    <n v="0.9"/>
    <s v="NOT LIVE"/>
    <m/>
    <n v="0.9"/>
    <n v="0.9"/>
    <d v="2026-03-01T00:00:00"/>
    <n v="31"/>
    <n v="32"/>
    <n v="-6"/>
    <s v="In Progress"/>
    <s v="1 Month"/>
    <s v="Apr-2026"/>
    <s v="Cable Pulling pending"/>
    <x v="4"/>
    <s v="NOT LIVE - RETAIN BUDGET"/>
    <m/>
    <m/>
    <m/>
    <m/>
    <m/>
    <e v="#N/A"/>
    <d v="2026-04-01T00:00:00"/>
  </r>
  <r>
    <x v="77"/>
    <s v="No Initiation Date"/>
    <s v="Gujranwala"/>
    <s v="Gujranwala Makki Road"/>
    <s v="PK-01"/>
    <n v="5402"/>
    <n v="2160.8000000000002"/>
    <s v="0"/>
    <s v="0"/>
    <s v="NOT LIVE - RETAIN BUDGET"/>
    <n v="0.9"/>
    <m/>
    <n v="36230431.90625"/>
    <n v="8514151.4979687501"/>
    <m/>
    <m/>
    <m/>
    <m/>
    <n v="4771.3499999999995"/>
    <n v="51586.65"/>
    <s v="Hybrid"/>
    <n v="0.9"/>
    <s v="NOT LIVE"/>
    <m/>
    <n v="0.9"/>
    <n v="0.9"/>
    <d v="2026-03-01T00:00:00"/>
    <n v="31"/>
    <n v="32"/>
    <n v="-6"/>
    <s v="In Progress"/>
    <s v="1 Month"/>
    <s v="Apr-2026"/>
    <s v="Cable Pulling pending"/>
    <x v="4"/>
    <s v="NOT LIVE - RETAIN BUDGET"/>
    <m/>
    <m/>
    <m/>
    <m/>
    <m/>
    <e v="#N/A"/>
    <d v="2026-04-01T00:00:00"/>
  </r>
  <r>
    <x v="77"/>
    <s v="No Initiation Date"/>
    <s v="Feeders/Transportations"/>
    <s v="Gujranwala Makki Road"/>
    <s v="Transportation"/>
    <n v="0"/>
    <n v="0"/>
    <s v="0"/>
    <s v="0"/>
    <s v="FEEDER ETC WORK - RETAIN BUDGET"/>
    <n v="0"/>
    <n v="0"/>
    <n v="2640000"/>
    <n v="2640000"/>
    <m/>
    <n v="-1"/>
    <m/>
    <m/>
    <n v="0"/>
    <m/>
    <m/>
    <n v="1"/>
    <m/>
    <m/>
    <n v="0"/>
    <n v="0"/>
    <d v="2026-03-01T00:00:00"/>
    <s v="None"/>
    <s v="Duration Doesn't Exsists"/>
    <s v="No ETA"/>
    <s v="Yet to Start"/>
    <m/>
    <s v="Timeline not applicable"/>
    <m/>
    <x v="0"/>
    <s v="FEEDER ETC WORK - RETAIN BUDGET"/>
    <m/>
    <m/>
    <m/>
    <m/>
    <m/>
    <e v="#N/A"/>
    <s v="Timeline not applicable"/>
  </r>
  <r>
    <x v="78"/>
    <s v="No Initiation Date"/>
    <s v="Lahore"/>
    <s v="LHE - DHA Phase 6, EME, Rahbar"/>
    <s v="Rahbr-Sec-2-P1"/>
    <n v="2848"/>
    <n v="1139.2"/>
    <s v="0"/>
    <s v="0"/>
    <s v="NOT LIVE - RETAIN BUDGET"/>
    <n v="0"/>
    <m/>
    <n v="61787735.75"/>
    <n v="61787735.749999993"/>
    <m/>
    <m/>
    <m/>
    <m/>
    <n v="34024.800000000003"/>
    <n v="30542.5"/>
    <s v="Hybrid"/>
    <n v="0"/>
    <s v="NOT LIVE"/>
    <m/>
    <n v="0"/>
    <n v="0"/>
    <d v="2026-03-01T00:00:00"/>
    <n v="92"/>
    <n v="93"/>
    <n v="55"/>
    <s v="Yet to Start"/>
    <s v="3 Months"/>
    <s v="Jun-2026"/>
    <s v="Civil work will start after eid."/>
    <x v="4"/>
    <s v="NOT LIVE - RETAIN BUDGET"/>
    <m/>
    <m/>
    <m/>
    <m/>
    <m/>
    <e v="#N/A"/>
    <d v="2026-06-01T00:00:00"/>
  </r>
  <r>
    <x v="78"/>
    <s v="No Initiation Date"/>
    <s v="Lahore"/>
    <s v="LHE - DHA Phase 6, EME, Rahbar"/>
    <s v="Rahbr-Sec-2-P2"/>
    <n v="2836"/>
    <n v="1134.4000000000001"/>
    <s v="0"/>
    <s v="0"/>
    <s v="NOT LIVE - RETAIN BUDGET"/>
    <n v="0"/>
    <m/>
    <n v="58301250.865910001"/>
    <n v="58301250.865910001"/>
    <m/>
    <m/>
    <m/>
    <m/>
    <n v="35524.268067599987"/>
    <n v="31060.695903749991"/>
    <s v="Hybrid"/>
    <n v="0"/>
    <s v="NOT LIVE"/>
    <m/>
    <n v="0"/>
    <n v="0"/>
    <d v="2026-03-01T00:00:00"/>
    <n v="92"/>
    <n v="93"/>
    <n v="55"/>
    <s v="Yet to Start"/>
    <s v="3 Months"/>
    <s v="Jun-2026"/>
    <s v="Civil work will start after eid."/>
    <x v="4"/>
    <s v="NOT LIVE - RETAIN BUDGET"/>
    <m/>
    <m/>
    <m/>
    <m/>
    <m/>
    <e v="#N/A"/>
    <d v="2026-06-01T00:00:00"/>
  </r>
  <r>
    <x v="78"/>
    <s v="No Initiation Date"/>
    <s v="Lahore"/>
    <s v="LHE - DHA Phase 6, EME, Rahbar"/>
    <s v="Rahbr-Sec-1-P1"/>
    <n v="1190"/>
    <n v="476"/>
    <s v="0"/>
    <s v="0"/>
    <s v="NOT LIVE - RETAIN BUDGET"/>
    <n v="0"/>
    <m/>
    <n v="36151846.5"/>
    <n v="36151846.5"/>
    <m/>
    <m/>
    <m/>
    <m/>
    <n v="21861.599999999999"/>
    <n v="17600"/>
    <s v="Hybrid"/>
    <n v="0"/>
    <s v="NOT LIVE"/>
    <m/>
    <n v="0"/>
    <n v="0"/>
    <d v="2026-03-01T00:00:00"/>
    <n v="92"/>
    <n v="93"/>
    <n v="55"/>
    <s v="Yet to Start"/>
    <s v="3 Months"/>
    <s v="Jun-2026"/>
    <s v="Civil work will start after eid."/>
    <x v="4"/>
    <s v="NOT LIVE - RETAIN BUDGET"/>
    <m/>
    <m/>
    <m/>
    <m/>
    <m/>
    <e v="#N/A"/>
    <d v="2026-06-01T00:00:00"/>
  </r>
  <r>
    <x v="78"/>
    <s v="No Initiation Date"/>
    <s v="Lahore"/>
    <s v="LHE - DHA Phase 6, EME, Rahbar"/>
    <s v="Rahbr-Sec-1-P2"/>
    <n v="952"/>
    <n v="380.8"/>
    <s v="0"/>
    <s v="0"/>
    <s v="NOT LIVE - RETAIN BUDGET"/>
    <n v="0"/>
    <m/>
    <n v="24294953.888827201"/>
    <n v="24294953.888827197"/>
    <m/>
    <m/>
    <m/>
    <m/>
    <n v="14717.180991569759"/>
    <n v="12977.910852396999"/>
    <s v="Hybrid"/>
    <n v="0"/>
    <s v="NOT LIVE"/>
    <m/>
    <n v="0"/>
    <n v="0"/>
    <d v="2026-03-01T00:00:00"/>
    <n v="92"/>
    <n v="93"/>
    <n v="55"/>
    <s v="Yet to Start"/>
    <s v="3 Months"/>
    <s v="Jun-2026"/>
    <s v="Civil work will start after eid."/>
    <x v="4"/>
    <s v="NOT LIVE - RETAIN BUDGET"/>
    <m/>
    <m/>
    <m/>
    <m/>
    <m/>
    <e v="#N/A"/>
    <d v="2026-06-01T00:00:00"/>
  </r>
  <r>
    <x v="78"/>
    <s v="No Initiation Date"/>
    <s v="Feeders/Transportations"/>
    <s v="LHE - DHA Phase 6, EME, Rahbar"/>
    <s v="Feeder"/>
    <n v="0"/>
    <n v="0"/>
    <s v="0"/>
    <s v="0"/>
    <s v="FEEDER ETC WORK - RETAIN BUDGET"/>
    <n v="0"/>
    <n v="0"/>
    <n v="4132000"/>
    <n v="4132000"/>
    <m/>
    <n v="-0.68"/>
    <m/>
    <m/>
    <n v="500"/>
    <m/>
    <m/>
    <n v="1"/>
    <m/>
    <m/>
    <n v="0"/>
    <n v="0"/>
    <d v="2026-03-01T00:00:00"/>
    <s v="None"/>
    <s v="Duration Doesn't Exsists"/>
    <s v="No ETA"/>
    <s v="Yet to Start"/>
    <m/>
    <s v="Timeline not applicable"/>
    <m/>
    <x v="0"/>
    <s v="FEEDER ETC WORK - RETAIN BUDGET"/>
    <m/>
    <m/>
    <m/>
    <m/>
    <m/>
    <e v="#N/A"/>
    <s v="Timeline not applicable"/>
  </r>
  <r>
    <x v="78"/>
    <s v="No Initiation Date"/>
    <s v="Feeders/Transportations"/>
    <s v="LHE - DHA Phase 6, EME, Rahbar"/>
    <s v="Transportation"/>
    <n v="0"/>
    <n v="0"/>
    <s v="0"/>
    <s v="0"/>
    <s v="FEEDER ETC WORK - RETAIN BUDGET"/>
    <n v="0"/>
    <n v="0"/>
    <n v="2725000"/>
    <n v="2725000"/>
    <m/>
    <n v="-1"/>
    <m/>
    <m/>
    <n v="0"/>
    <m/>
    <m/>
    <n v="1"/>
    <m/>
    <m/>
    <n v="0"/>
    <n v="0"/>
    <d v="2026-03-01T00:00:00"/>
    <s v="None"/>
    <s v="Duration Doesn't Exsists"/>
    <s v="No ETA"/>
    <s v="Yet to Start"/>
    <m/>
    <s v="Timeline not applicable"/>
    <m/>
    <x v="0"/>
    <s v="FEEDER ETC WORK - RETAIN BUDGET"/>
    <m/>
    <m/>
    <m/>
    <m/>
    <m/>
    <e v="#N/A"/>
    <s v="Timeline not applicable"/>
  </r>
  <r>
    <x v="79"/>
    <s v="No Initiation Date"/>
    <s v="Karachi"/>
    <s v="Darussalam_LucknowSociety_DadabhoyTown"/>
    <s v="Darussalam Society"/>
    <n v="1074"/>
    <n v="429.6"/>
    <s v="0"/>
    <s v="0"/>
    <s v="NOT LIVE - RETAIN BUDGET"/>
    <n v="0.75"/>
    <m/>
    <n v="18047048.0324688"/>
    <n v="6542054.9117699396"/>
    <m/>
    <m/>
    <m/>
    <m/>
    <n v="3990"/>
    <n v="12986.981393750002"/>
    <s v="Hybrid"/>
    <n v="0.75"/>
    <s v="NOT LIVE"/>
    <m/>
    <n v="0.75"/>
    <n v="0.75"/>
    <d v="2026-03-01T00:00:00"/>
    <n v="31"/>
    <n v="32"/>
    <n v="-6"/>
    <s v="In Progress"/>
    <s v="1 Month"/>
    <s v="Apr-2026"/>
    <s v="Handpoles pending"/>
    <x v="4"/>
    <s v="NOT LIVE - RETAIN BUDGET"/>
    <m/>
    <m/>
    <m/>
    <m/>
    <m/>
    <e v="#N/A"/>
    <d v="2026-04-01T00:00:00"/>
  </r>
  <r>
    <x v="79"/>
    <s v="No Initiation Date"/>
    <s v="Karachi"/>
    <s v="Darussalam_LucknowSociety_DadabhoyTown"/>
    <s v="Lucknow Society"/>
    <n v="1322"/>
    <n v="528.80000000000007"/>
    <s v="0"/>
    <s v="0"/>
    <s v="NOT LIVE - RETAIN BUDGET"/>
    <n v="0"/>
    <m/>
    <n v="16195392.3801411"/>
    <n v="16195392.380141098"/>
    <m/>
    <m/>
    <m/>
    <m/>
    <n v="3096"/>
    <n v="11216.031372892299"/>
    <s v="Hybrid"/>
    <n v="0"/>
    <s v="NOT LIVE"/>
    <m/>
    <n v="0"/>
    <n v="0"/>
    <d v="2026-03-01T00:00:00"/>
    <n v="214"/>
    <n v="215"/>
    <n v="177"/>
    <s v="Yet to Start"/>
    <s v="6 Months"/>
    <s v="Oct-2026"/>
    <s v="Not started yet, permission issue"/>
    <x v="1"/>
    <s v="NOT LIVE - RETAIN BUDGET"/>
    <m/>
    <m/>
    <m/>
    <m/>
    <m/>
    <e v="#N/A"/>
    <d v="2026-10-01T00:00:00"/>
  </r>
  <r>
    <x v="79"/>
    <s v="No Initiation Date"/>
    <s v="Karachi"/>
    <s v="Darussalam_LucknowSociety_DadabhoyTown"/>
    <s v="Dadabhoy Town"/>
    <n v="662"/>
    <n v="264.8"/>
    <s v="0"/>
    <s v="0"/>
    <s v="NOT LIVE - RETAIN BUDGET"/>
    <n v="0"/>
    <m/>
    <n v="3637949.2254840001"/>
    <n v="3637949.2254840001"/>
    <m/>
    <m/>
    <m/>
    <m/>
    <n v="496"/>
    <n v="1221.0608462499999"/>
    <s v="Hybrid"/>
    <n v="0"/>
    <s v="NOT LIVE"/>
    <m/>
    <n v="0"/>
    <n v="0"/>
    <d v="2026-03-01T00:00:00"/>
    <n v="214"/>
    <n v="215"/>
    <n v="177"/>
    <s v="Yet to Start"/>
    <s v="6 Months"/>
    <s v="Oct-2026"/>
    <s v="Not started yet, permission issue"/>
    <x v="1"/>
    <s v="NOT LIVE - RETAIN BUDGET"/>
    <m/>
    <m/>
    <m/>
    <m/>
    <m/>
    <e v="#N/A"/>
    <d v="2026-10-01T00:00:00"/>
  </r>
  <r>
    <x v="79"/>
    <s v="No Initiation Date"/>
    <s v="Feeders/Transportations"/>
    <s v="Darussalam_LucknowSociety_DadabhoyTown"/>
    <s v="Feeder"/>
    <n v="0"/>
    <n v="0"/>
    <s v="0"/>
    <s v="0"/>
    <s v="FEEDER ETC WORK - RETAIN BUDGET"/>
    <n v="0"/>
    <n v="0"/>
    <n v="3219200"/>
    <n v="3219200"/>
    <m/>
    <n v="-0.85"/>
    <m/>
    <m/>
    <n v="105"/>
    <n v="0"/>
    <m/>
    <n v="1"/>
    <m/>
    <m/>
    <n v="0"/>
    <n v="0"/>
    <d v="2026-03-01T00:00:00"/>
    <s v="None"/>
    <s v="Duration Doesn't Exsists"/>
    <s v="No ETA"/>
    <s v="Yet to Start"/>
    <m/>
    <s v="Timeline not applicable"/>
    <m/>
    <x v="0"/>
    <s v="FEEDER ETC WORK - RETAIN BUDGET"/>
    <m/>
    <m/>
    <m/>
    <m/>
    <m/>
    <e v="#N/A"/>
    <s v="Timeline not applicable"/>
  </r>
  <r>
    <x v="79"/>
    <s v="No Initiation Date"/>
    <s v="Feeders/Transportations"/>
    <s v="Darussalam_LucknowSociety_DadabhoyTown"/>
    <s v="Transportation"/>
    <n v="0"/>
    <n v="0"/>
    <s v="0"/>
    <s v="0"/>
    <s v="FEEDER ETC WORK - RETAIN BUDGET"/>
    <n v="0"/>
    <n v="0"/>
    <n v="510000"/>
    <n v="510000"/>
    <m/>
    <n v="-1"/>
    <m/>
    <m/>
    <n v="0"/>
    <n v="0"/>
    <m/>
    <n v="1"/>
    <m/>
    <m/>
    <n v="0"/>
    <n v="0"/>
    <d v="2026-03-01T00:00:00"/>
    <s v="None"/>
    <s v="Duration Doesn't Exsists"/>
    <s v="No ETA"/>
    <s v="Yet to Start"/>
    <m/>
    <s v="Timeline not applicable"/>
    <m/>
    <x v="0"/>
    <s v="FEEDER ETC WORK - RETAIN BUDGET"/>
    <m/>
    <m/>
    <m/>
    <m/>
    <m/>
    <e v="#N/A"/>
    <s v="Timeline not applicable"/>
  </r>
  <r>
    <x v="80"/>
    <s v="No Initiation Date"/>
    <s v="Feeders/Transportations"/>
    <s v="Model Town_Sh Faisal_Faisal Cant"/>
    <s v="Feeder"/>
    <n v="0"/>
    <n v="0"/>
    <s v="0"/>
    <s v="0"/>
    <s v="FEEDER ETC WORK - RETAIN BUDGET"/>
    <n v="0"/>
    <n v="0"/>
    <n v="144288500"/>
    <n v="144288500"/>
    <m/>
    <n v="-0.68"/>
    <m/>
    <m/>
    <n v="42940"/>
    <n v="0"/>
    <m/>
    <n v="1"/>
    <m/>
    <m/>
    <n v="0"/>
    <n v="0"/>
    <d v="2026-03-01T00:00:00"/>
    <s v="None"/>
    <s v="Duration Doesn't Exsists"/>
    <s v="No ETA"/>
    <s v="Yet to Start"/>
    <m/>
    <s v="Timeline not applicable"/>
    <m/>
    <x v="0"/>
    <s v="FEEDER ETC WORK - RETAIN BUDGET"/>
    <m/>
    <m/>
    <m/>
    <m/>
    <m/>
    <e v="#N/A"/>
    <s v="Timeline not applicable"/>
  </r>
  <r>
    <x v="80"/>
    <s v="No Initiation Date"/>
    <s v="Karachi"/>
    <s v="Model Town_Sh Faisal_Faisal Cant"/>
    <s v="Gohar Green"/>
    <n v="1906"/>
    <n v="762.40000000000009"/>
    <s v="0"/>
    <s v="0"/>
    <s v="NOT LIVE - RETAIN BUDGET"/>
    <n v="0"/>
    <m/>
    <n v="29290908.986977"/>
    <n v="29290908.986976996"/>
    <m/>
    <m/>
    <m/>
    <m/>
    <n v="10847.408845699996"/>
    <n v="8455.1797949999964"/>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Bilal Town"/>
    <n v="2212"/>
    <n v="884.80000000000007"/>
    <s v="0"/>
    <s v="0"/>
    <s v="NOT LIVE - RETAIN BUDGET"/>
    <n v="0"/>
    <m/>
    <n v="19560927.929641001"/>
    <n v="19560927.929641001"/>
    <m/>
    <m/>
    <m/>
    <m/>
    <n v="3424.1900000000005"/>
    <n v="14348.071791249997"/>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Shamsi Society"/>
    <n v="1744"/>
    <n v="697.6"/>
    <s v="0"/>
    <s v="0"/>
    <s v="NOT LIVE - RETAIN BUDGET"/>
    <n v="0"/>
    <m/>
    <n v="17108465.776280999"/>
    <n v="17108465.776280999"/>
    <m/>
    <m/>
    <m/>
    <m/>
    <n v="3376.2300000000005"/>
    <n v="10962.285128749998"/>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Darakhshan Society PK2"/>
    <n v="2078"/>
    <n v="831.2"/>
    <s v="0"/>
    <s v="0"/>
    <s v="NOT LIVE - RETAIN BUDGET"/>
    <n v="0"/>
    <m/>
    <n v="15803943.4834945"/>
    <n v="15803943.483494498"/>
    <m/>
    <m/>
    <m/>
    <m/>
    <n v="2554.8738391000002"/>
    <n v="13834.58786625"/>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SHFT Pocket-2"/>
    <n v="1814"/>
    <n v="725.6"/>
    <s v="0"/>
    <s v="0"/>
    <s v="NOT LIVE - RETAIN BUDGET"/>
    <n v="0"/>
    <m/>
    <n v="15570489.25"/>
    <n v="15570489.249999998"/>
    <m/>
    <m/>
    <m/>
    <m/>
    <n v="2498.1000000000004"/>
    <n v="11275"/>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SHFT Pocket-3"/>
    <n v="1438"/>
    <n v="575.20000000000005"/>
    <s v="0"/>
    <s v="0"/>
    <s v="NOT LIVE - RETAIN BUDGET"/>
    <n v="0"/>
    <m/>
    <n v="13171602.75"/>
    <n v="13171602.75"/>
    <m/>
    <m/>
    <m/>
    <m/>
    <n v="1886.5000000000002"/>
    <n v="9125"/>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SHFT Pocket-5"/>
    <n v="1628"/>
    <n v="651.20000000000005"/>
    <s v="0"/>
    <s v="0"/>
    <s v="NOT LIVE - RETAIN BUDGET"/>
    <n v="0"/>
    <m/>
    <n v="12786389.5"/>
    <n v="12786389.5"/>
    <m/>
    <m/>
    <m/>
    <m/>
    <n v="1995.4"/>
    <n v="10693.75"/>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Surti_Humaira_Jami"/>
    <n v="1516"/>
    <n v="606.4"/>
    <s v="0"/>
    <s v="0"/>
    <s v="NOT LIVE - RETAIN BUDGET"/>
    <n v="0"/>
    <m/>
    <n v="12216807.595043"/>
    <n v="12216807.595043"/>
    <m/>
    <m/>
    <m/>
    <m/>
    <n v="1971.4200000000003"/>
    <n v="12424.907667500003"/>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Model Colony"/>
    <n v="1302"/>
    <n v="520.80000000000007"/>
    <s v="0"/>
    <s v="0"/>
    <s v="NOT LIVE - RETAIN BUDGET"/>
    <n v="0"/>
    <m/>
    <n v="12104452.8180575"/>
    <n v="12104452.8180575"/>
    <m/>
    <m/>
    <m/>
    <m/>
    <n v="2178"/>
    <n v="9493.5967937499972"/>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TariqBinZayed"/>
    <n v="1156"/>
    <n v="462.40000000000003"/>
    <s v="0"/>
    <s v="0"/>
    <s v="NOT LIVE - RETAIN BUDGET"/>
    <n v="0"/>
    <m/>
    <n v="11984167.109064501"/>
    <n v="11984167.109064501"/>
    <m/>
    <m/>
    <m/>
    <m/>
    <n v="2006.3985681899176"/>
    <n v="6954.8022081782719"/>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SHFT Pocket-4"/>
    <n v="810"/>
    <n v="324"/>
    <s v="0"/>
    <s v="0"/>
    <s v="NOT LIVE - RETAIN BUDGET"/>
    <n v="0"/>
    <m/>
    <n v="11834428.25"/>
    <n v="11834428.25"/>
    <m/>
    <m/>
    <m/>
    <m/>
    <n v="2531.1000000000004"/>
    <n v="7196.25"/>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Kazimabad"/>
    <n v="1154"/>
    <n v="461.6"/>
    <s v="0"/>
    <s v="0"/>
    <s v="NOT LIVE - RETAIN BUDGET"/>
    <n v="0"/>
    <m/>
    <n v="10519705.219990499"/>
    <n v="10519705.219990499"/>
    <m/>
    <m/>
    <m/>
    <m/>
    <n v="1940.4"/>
    <n v="8481.6554862500034"/>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Alfalah Society"/>
    <n v="1330"/>
    <n v="532"/>
    <s v="0"/>
    <s v="0"/>
    <s v="NOT LIVE - RETAIN BUDGET"/>
    <n v="0"/>
    <m/>
    <n v="9706625.8912790008"/>
    <n v="9706625.8912790008"/>
    <m/>
    <m/>
    <m/>
    <m/>
    <n v="1495.1200000000001"/>
    <n v="7634.7687212499995"/>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Rafah-e-Aam Society"/>
    <n v="834"/>
    <n v="333.6"/>
    <s v="0"/>
    <s v="0"/>
    <s v="NOT LIVE - RETAIN BUDGET"/>
    <n v="0"/>
    <m/>
    <n v="8920240.4114740007"/>
    <n v="8920240.4114740007"/>
    <m/>
    <m/>
    <m/>
    <m/>
    <n v="1590.6000000000001"/>
    <n v="8007.8137650000008"/>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Bagh-e-Malir"/>
    <n v="792"/>
    <n v="316.8"/>
    <s v="0"/>
    <s v="0"/>
    <s v="NOT LIVE - RETAIN BUDGET"/>
    <n v="0"/>
    <m/>
    <n v="7735109.7626205003"/>
    <n v="7735109.7626204994"/>
    <m/>
    <m/>
    <m/>
    <m/>
    <n v="1471.8000000000002"/>
    <n v="5638.5316612499992"/>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Rafi Gardens_Gulshan e Muneer"/>
    <n v="890"/>
    <n v="356"/>
    <s v="0"/>
    <s v="0"/>
    <s v="NOT LIVE - RETAIN BUDGET"/>
    <n v="0"/>
    <m/>
    <n v="7641320.7956499998"/>
    <n v="7641320.7956499998"/>
    <m/>
    <m/>
    <m/>
    <m/>
    <n v="1239.7"/>
    <n v="6050.7621249999993"/>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Alamgir&amp;Jannat ul Barkat "/>
    <n v="1020"/>
    <n v="408"/>
    <s v="0"/>
    <s v="0"/>
    <s v="NOT LIVE - RETAIN BUDGET"/>
    <n v="0"/>
    <m/>
    <n v="7583418.9193297504"/>
    <n v="7583418.9193297504"/>
    <m/>
    <m/>
    <m/>
    <m/>
    <n v="1115.2909735000001"/>
    <n v="9719.1381399999991"/>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Gulshan-e-Rafi"/>
    <n v="712"/>
    <n v="284.8"/>
    <s v="0"/>
    <s v="0"/>
    <s v="NOT LIVE - RETAIN BUDGET"/>
    <n v="0"/>
    <m/>
    <n v="7181085.3950345004"/>
    <n v="7181085.3950345004"/>
    <m/>
    <m/>
    <m/>
    <m/>
    <n v="1326.6000000000001"/>
    <n v="5448.2875762499998"/>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Pak Kausar Town"/>
    <n v="1034"/>
    <n v="413.6"/>
    <s v="0"/>
    <s v="0"/>
    <s v="NOT LIVE - RETAIN BUDGET"/>
    <n v="0"/>
    <m/>
    <n v="6765403.0161509998"/>
    <n v="6765403.0161509989"/>
    <m/>
    <m/>
    <m/>
    <m/>
    <n v="1049.4000000000001"/>
    <n v="5835.577797500001"/>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Punjabi Sodagran Society"/>
    <n v="450"/>
    <n v="180"/>
    <s v="0"/>
    <s v="0"/>
    <s v="NOT LIVE - RETAIN BUDGET"/>
    <n v="0"/>
    <m/>
    <n v="6586551.8238672502"/>
    <n v="6586551.8238672502"/>
    <m/>
    <m/>
    <m/>
    <m/>
    <n v="1291.7696550000003"/>
    <n v="5285.6105787500001"/>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M.Ali Shaheed Society_Maaz Town"/>
    <n v="596"/>
    <n v="238.4"/>
    <s v="0"/>
    <s v="0"/>
    <s v="NOT LIVE - RETAIN BUDGET"/>
    <n v="0"/>
    <m/>
    <n v="6445888.8367560003"/>
    <n v="6445888.8367560003"/>
    <m/>
    <m/>
    <m/>
    <m/>
    <n v="1278"/>
    <n v="4317.8084099999996"/>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SHFT Pocket-1"/>
    <n v="658"/>
    <n v="263.2"/>
    <s v="0"/>
    <s v="0"/>
    <s v="NOT LIVE - RETAIN BUDGET"/>
    <n v="0"/>
    <m/>
    <n v="6004577.2635738896"/>
    <n v="6004577.2635738887"/>
    <m/>
    <m/>
    <m/>
    <m/>
    <n v="915.74470323705191"/>
    <n v="5269.5907687614354"/>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Gulshan-e-Tayyaba"/>
    <n v="488"/>
    <n v="195.20000000000002"/>
    <s v="0"/>
    <s v="0"/>
    <s v="NOT LIVE - RETAIN BUDGET"/>
    <n v="0"/>
    <m/>
    <n v="5401796.4313375"/>
    <n v="5401796.4313375"/>
    <m/>
    <m/>
    <m/>
    <m/>
    <n v="1072.5"/>
    <n v="3180.5275937500005"/>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Hansabad"/>
    <n v="528"/>
    <n v="211.20000000000002"/>
    <s v="0"/>
    <s v="0"/>
    <s v="NOT LIVE - RETAIN BUDGET"/>
    <n v="0"/>
    <m/>
    <n v="5393428.6324375002"/>
    <n v="5393428.6324375002"/>
    <m/>
    <m/>
    <m/>
    <m/>
    <n v="994.40000000000009"/>
    <n v="4037.8923437499993"/>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Millat Garden"/>
    <n v="610"/>
    <n v="244"/>
    <s v="0"/>
    <s v="0"/>
    <s v="NOT LIVE - RETAIN BUDGET"/>
    <n v="0"/>
    <m/>
    <n v="5136341.9696850004"/>
    <n v="5136341.9696850004"/>
    <m/>
    <m/>
    <m/>
    <m/>
    <n v="816.2"/>
    <n v="4197.5250062499999"/>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Anwar-e-Ibrahim"/>
    <n v="558"/>
    <n v="223.20000000000002"/>
    <s v="0"/>
    <s v="0"/>
    <s v="NOT LIVE - RETAIN BUDGET"/>
    <n v="0"/>
    <m/>
    <n v="5089046.7399845002"/>
    <n v="5089046.7399845002"/>
    <m/>
    <m/>
    <m/>
    <m/>
    <n v="865.7"/>
    <n v="4069.8289512499996"/>
    <s v="Hybrid"/>
    <n v="0"/>
    <s v="NOT LIVE"/>
    <m/>
    <n v="0"/>
    <n v="0"/>
    <d v="2026-03-01T00:00:00"/>
    <n v="214"/>
    <n v="215"/>
    <n v="177"/>
    <s v="Yet to Start"/>
    <s v="6 Months"/>
    <s v="Oct-2026"/>
    <s v="Not started yet, permission issue"/>
    <x v="1"/>
    <s v="NOT LIVE - RETAIN BUDGET"/>
    <m/>
    <m/>
    <m/>
    <m/>
    <m/>
    <e v="#N/A"/>
    <d v="2026-10-01T00:00:00"/>
  </r>
  <r>
    <x v="80"/>
    <s v="No Initiation Date"/>
    <s v="Feeders/Transportations"/>
    <s v="Model Town_Sh Faisal_Faisal Cant"/>
    <s v="Transportation"/>
    <n v="0"/>
    <n v="0"/>
    <s v="0"/>
    <s v="0"/>
    <s v="FEEDER ETC WORK - RETAIN BUDGET"/>
    <n v="0"/>
    <n v="0"/>
    <n v="4315000"/>
    <n v="4315000"/>
    <m/>
    <n v="-1"/>
    <m/>
    <m/>
    <n v="0"/>
    <m/>
    <m/>
    <n v="1"/>
    <m/>
    <m/>
    <n v="0"/>
    <n v="0"/>
    <d v="2026-03-01T00:00:00"/>
    <s v="None"/>
    <s v="Duration Doesn't Exsists"/>
    <s v="No ETA"/>
    <s v="Yet to Start"/>
    <m/>
    <s v="Timeline not applicable"/>
    <m/>
    <x v="0"/>
    <s v="FEEDER ETC WORK - RETAIN BUDGET"/>
    <m/>
    <m/>
    <m/>
    <m/>
    <m/>
    <e v="#N/A"/>
    <s v="Timeline not applicable"/>
  </r>
  <r>
    <x v="80"/>
    <s v="No Initiation Date"/>
    <s v="Karachi"/>
    <s v="Model Town_Sh Faisal_Faisal Cant"/>
    <s v="Darakhshan Society PK1"/>
    <n v="222"/>
    <n v="88.800000000000011"/>
    <s v="0"/>
    <s v="0"/>
    <s v="NOT LIVE - RETAIN BUDGET"/>
    <n v="0"/>
    <m/>
    <n v="3979448.6124315001"/>
    <n v="3979448.6124314996"/>
    <m/>
    <m/>
    <m/>
    <m/>
    <n v="895.03242290000003"/>
    <n v="1870.6510587499997"/>
    <s v="Hybrid"/>
    <n v="0"/>
    <s v="NOT LIVE"/>
    <m/>
    <n v="0"/>
    <n v="0"/>
    <d v="2026-03-01T00:00:00"/>
    <n v="214"/>
    <n v="215"/>
    <n v="177"/>
    <s v="Yet to Start"/>
    <s v="6 Months"/>
    <s v="Oct-2026"/>
    <s v="Not started yet, permission issue"/>
    <x v="1"/>
    <s v="NOT LIVE - RETAIN BUDGET"/>
    <m/>
    <m/>
    <m/>
    <m/>
    <m/>
    <e v="#N/A"/>
    <d v="2026-10-01T00:00:00"/>
  </r>
  <r>
    <x v="80"/>
    <s v="No Initiation Date"/>
    <s v="Karachi"/>
    <s v="Model Town_Sh Faisal_Faisal Cant"/>
    <s v="Salman Gardens"/>
    <n v="382"/>
    <n v="152.80000000000001"/>
    <s v="0"/>
    <s v="0"/>
    <s v="NOT LIVE - RETAIN BUDGET"/>
    <n v="0"/>
    <m/>
    <n v="3373988.4876024998"/>
    <n v="3373988.4876024998"/>
    <m/>
    <m/>
    <m/>
    <m/>
    <n v="541.5"/>
    <n v="2600.3539825000003"/>
    <s v="Hybrid"/>
    <n v="0"/>
    <s v="NOT LIVE"/>
    <m/>
    <n v="0"/>
    <n v="0"/>
    <d v="2026-03-01T00:00:00"/>
    <n v="214"/>
    <n v="215"/>
    <n v="177"/>
    <s v="Yet to Start"/>
    <s v="6 Months"/>
    <s v="Oct-2026"/>
    <s v="Not started yet, permission issue"/>
    <x v="1"/>
    <s v="NOT LIVE - RETAIN BUDGET"/>
    <m/>
    <m/>
    <m/>
    <m/>
    <m/>
    <e v="#N/A"/>
    <d v="2026-10-01T00:00:00"/>
  </r>
  <r>
    <x v="81"/>
    <s v="No Initiation Date"/>
    <s v="Feeders/Transportations"/>
    <s v="Sukkur"/>
    <s v="Feeder"/>
    <n v="0"/>
    <n v="0"/>
    <s v="0"/>
    <s v="0"/>
    <s v="FEEDER ETC WORK - RETAIN BUDGET"/>
    <n v="0"/>
    <n v="0"/>
    <n v="82409884"/>
    <n v="82409884"/>
    <m/>
    <n v="-0.85000000000000009"/>
    <m/>
    <m/>
    <n v="24103.3"/>
    <n v="0"/>
    <m/>
    <n v="1"/>
    <m/>
    <m/>
    <n v="0"/>
    <n v="0"/>
    <d v="2026-03-01T00:00:00"/>
    <s v="None"/>
    <s v="Duration Doesn't Exsists"/>
    <s v="No ETA"/>
    <s v="Yet to Start"/>
    <m/>
    <s v="Timeline not applicable"/>
    <m/>
    <x v="0"/>
    <s v="FEEDER ETC WORK - RETAIN BUDGET"/>
    <m/>
    <m/>
    <m/>
    <m/>
    <m/>
    <e v="#N/A"/>
    <s v="Timeline not applicable"/>
  </r>
  <r>
    <x v="81"/>
    <s v="No Initiation Date"/>
    <s v="Sukkur"/>
    <s v="Sukkur"/>
    <s v="100 Feet Rd P2"/>
    <n v="2416"/>
    <n v="966.40000000000009"/>
    <s v="0"/>
    <s v="0"/>
    <s v="NOT LIVE - RETAIN BUDGET"/>
    <n v="0.7"/>
    <m/>
    <n v="26522963.737546999"/>
    <n v="10741800.313706536"/>
    <m/>
    <m/>
    <m/>
    <m/>
    <n v="4135.3999999999996"/>
    <n v="30832.34647769999"/>
    <s v="Hybrid"/>
    <n v="0.7"/>
    <s v="NOT LIVE"/>
    <m/>
    <n v="0.7"/>
    <n v="0.7"/>
    <d v="2026-03-01T00:00:00"/>
    <n v="31"/>
    <n v="32"/>
    <n v="-6"/>
    <s v="In Progress"/>
    <s v="1 Month"/>
    <s v="Apr-2026"/>
    <s v="Crossing Pending and Other Civil Related work pending"/>
    <x v="4"/>
    <s v="NOT LIVE - RETAIN BUDGET"/>
    <m/>
    <m/>
    <m/>
    <m/>
    <m/>
    <e v="#N/A"/>
    <d v="2026-04-01T00:00:00"/>
  </r>
  <r>
    <x v="81"/>
    <s v="No Initiation Date"/>
    <s v="Sukkur"/>
    <s v="Sukkur"/>
    <s v="100 Feet Rd P1"/>
    <n v="1472"/>
    <n v="588.80000000000007"/>
    <s v="0"/>
    <s v="0"/>
    <s v="NOT LIVE - RETAIN BUDGET"/>
    <n v="0.7"/>
    <m/>
    <n v="22129453.052869"/>
    <n v="8962428.486411944"/>
    <m/>
    <m/>
    <m/>
    <m/>
    <n v="5111.75"/>
    <n v="19417.635707900001"/>
    <s v="Hybrid"/>
    <n v="0.7"/>
    <s v="NOT LIVE"/>
    <m/>
    <n v="0.7"/>
    <n v="0.7"/>
    <d v="2026-03-01T00:00:00"/>
    <n v="31"/>
    <n v="32"/>
    <n v="-6"/>
    <s v="In Progress"/>
    <s v="1 Month"/>
    <s v="Apr-2026"/>
    <s v="Crossing Pending and Other Civil Related work pending"/>
    <x v="4"/>
    <s v="NOT LIVE - RETAIN BUDGET"/>
    <m/>
    <m/>
    <m/>
    <m/>
    <m/>
    <e v="#N/A"/>
    <d v="2026-04-01T00:00:00"/>
  </r>
  <r>
    <x v="81"/>
    <s v="No Initiation Date"/>
    <s v="Sukkur"/>
    <s v="Sukkur"/>
    <s v="Main City P2"/>
    <n v="2494"/>
    <n v="997.6"/>
    <s v="0"/>
    <s v="0"/>
    <s v="NOT LIVE - RETAIN BUDGET"/>
    <n v="0"/>
    <m/>
    <n v="20560985.530545"/>
    <n v="20560985.530545"/>
    <m/>
    <m/>
    <m/>
    <m/>
    <n v="2596.6999999999998"/>
    <n v="19417.635707900001"/>
    <s v="Hybrid"/>
    <n v="0"/>
    <s v="NOT LIVE"/>
    <m/>
    <n v="0"/>
    <n v="0"/>
    <d v="2026-03-01T00:00:00"/>
    <n v="92"/>
    <n v="93"/>
    <n v="55"/>
    <s v="Yet to Start"/>
    <s v="3 Months"/>
    <s v="Jun-2026"/>
    <s v="Not started yet"/>
    <x v="1"/>
    <s v="NOT LIVE - RETAIN BUDGET"/>
    <m/>
    <m/>
    <m/>
    <m/>
    <m/>
    <e v="#N/A"/>
    <d v="2026-06-01T00:00:00"/>
  </r>
  <r>
    <x v="81"/>
    <s v="No Initiation Date"/>
    <s v="Sukkur"/>
    <s v="Sukkur"/>
    <s v="Main City P1"/>
    <n v="2372"/>
    <n v="948.80000000000007"/>
    <s v="0"/>
    <s v="0"/>
    <s v="NOT LIVE - RETAIN BUDGET"/>
    <n v="0"/>
    <m/>
    <n v="17722825.165429998"/>
    <n v="17722825.165429998"/>
    <m/>
    <m/>
    <m/>
    <m/>
    <n v="2280.4499999999998"/>
    <n v="19662.797362500001"/>
    <s v="Hybrid"/>
    <n v="0"/>
    <s v="NOT LIVE"/>
    <m/>
    <n v="0"/>
    <n v="0"/>
    <d v="2026-03-01T00:00:00"/>
    <n v="92"/>
    <n v="93"/>
    <n v="55"/>
    <s v="Yet to Start"/>
    <s v="3 Months"/>
    <s v="Jun-2026"/>
    <s v="Not started yet"/>
    <x v="1"/>
    <s v="NOT LIVE - RETAIN BUDGET"/>
    <m/>
    <m/>
    <m/>
    <m/>
    <m/>
    <e v="#N/A"/>
    <d v="2026-06-01T00:00:00"/>
  </r>
  <r>
    <x v="81"/>
    <s v="No Initiation Date"/>
    <s v="Sukkur"/>
    <s v="Sukkur"/>
    <s v="Shikarpur Rd"/>
    <n v="1058"/>
    <n v="423.20000000000005"/>
    <s v="0"/>
    <s v="0"/>
    <s v="NOT LIVE - RETAIN BUDGET"/>
    <n v="0.8"/>
    <m/>
    <n v="16261340.170784"/>
    <n v="5203628.8546508793"/>
    <m/>
    <m/>
    <m/>
    <m/>
    <n v="3277.2"/>
    <n v="19826.269734400004"/>
    <s v="Hybrid"/>
    <n v="0.8"/>
    <s v="NOT LIVE"/>
    <m/>
    <n v="0.8"/>
    <n v="0.8"/>
    <d v="2026-03-01T00:00:00"/>
    <n v="31"/>
    <n v="32"/>
    <n v="-6"/>
    <s v="In Progress"/>
    <s v="1 Month"/>
    <s v="Apr-2026"/>
    <s v="Work in Progress "/>
    <x v="4"/>
    <s v="NOT LIVE - RETAIN BUDGET"/>
    <m/>
    <m/>
    <m/>
    <m/>
    <m/>
    <e v="#N/A"/>
    <d v="2026-04-01T00:00:00"/>
  </r>
  <r>
    <x v="81"/>
    <s v="No Initiation Date"/>
    <s v="Sukkur"/>
    <s v="Sukkur"/>
    <s v="Sachal Township_Kings Crystal"/>
    <n v="1864"/>
    <n v="745.6"/>
    <s v="0"/>
    <s v="0"/>
    <s v="NOT LIVE - RETAIN BUDGET"/>
    <n v="0.5"/>
    <m/>
    <n v="12254249.17671"/>
    <n v="7046193.2766082501"/>
    <m/>
    <m/>
    <m/>
    <m/>
    <n v="1459.35"/>
    <n v="15764.484561000001"/>
    <s v="Hybrid"/>
    <n v="0.5"/>
    <s v="NOT LIVE"/>
    <m/>
    <n v="0.5"/>
    <n v="0.5"/>
    <d v="2026-03-01T00:00:00"/>
    <n v="92"/>
    <n v="93"/>
    <n v="55"/>
    <s v="In Progress"/>
    <s v="3 Months"/>
    <s v="Jun-2026"/>
    <s v="Work in Progress "/>
    <x v="4"/>
    <s v="NOT LIVE - RETAIN BUDGET"/>
    <m/>
    <m/>
    <m/>
    <m/>
    <m/>
    <e v="#N/A"/>
    <d v="2026-06-01T00:00:00"/>
  </r>
  <r>
    <x v="81"/>
    <s v="No Initiation Date"/>
    <s v="Sukkur"/>
    <s v="Sukkur"/>
    <s v="Sukkur Township Pocket 1"/>
    <n v="2046"/>
    <n v="818.40000000000009"/>
    <s v="0"/>
    <s v="0"/>
    <s v="NOT LIVE - RETAIN BUDGET"/>
    <n v="0.1"/>
    <m/>
    <n v="12123929.354952499"/>
    <n v="11093395.359781537"/>
    <m/>
    <m/>
    <m/>
    <m/>
    <n v="789.93499999999995"/>
    <n v="14829.959817750005"/>
    <s v="Hybrid"/>
    <n v="0.1"/>
    <s v="NOT LIVE"/>
    <m/>
    <n v="0.1"/>
    <n v="0.1"/>
    <d v="2026-03-01T00:00:00"/>
    <n v="92"/>
    <n v="93"/>
    <n v="55"/>
    <s v="In Progress"/>
    <s v="3 Months"/>
    <s v="Jun-2026"/>
    <s v="Work in Progress "/>
    <x v="4"/>
    <s v="NOT LIVE - RETAIN BUDGET"/>
    <m/>
    <m/>
    <m/>
    <m/>
    <m/>
    <e v="#N/A"/>
    <d v="2026-06-01T00:00:00"/>
  </r>
  <r>
    <x v="81"/>
    <s v="No Initiation Date"/>
    <s v="Sukkur"/>
    <s v="Sukkur"/>
    <s v="Sukkur Ind Area"/>
    <n v="350"/>
    <n v="140"/>
    <s v="0"/>
    <s v="0"/>
    <s v="NOT LIVE - RETAIN BUDGET"/>
    <n v="0"/>
    <m/>
    <n v="11770055.929230001"/>
    <n v="11770055.929230001"/>
    <m/>
    <m/>
    <m/>
    <m/>
    <n v="2834.75"/>
    <n v="13112.712993000001"/>
    <s v="Hybrid"/>
    <n v="0"/>
    <s v="NOT LIVE"/>
    <m/>
    <n v="0"/>
    <n v="0"/>
    <d v="2026-03-01T00:00:00"/>
    <n v="92"/>
    <n v="93"/>
    <n v="55"/>
    <s v="Yet to Start"/>
    <s v="3 Months"/>
    <s v="Jun-2026"/>
    <s v="Not started yet"/>
    <x v="1"/>
    <s v="NOT LIVE - RETAIN BUDGET"/>
    <m/>
    <m/>
    <m/>
    <m/>
    <m/>
    <e v="#N/A"/>
    <d v="2026-06-01T00:00:00"/>
  </r>
  <r>
    <x v="81"/>
    <s v="No Initiation Date"/>
    <s v="Sukkur"/>
    <s v="Sukkur"/>
    <s v="Unknown 11"/>
    <n v="670"/>
    <n v="268"/>
    <s v="0"/>
    <s v="0"/>
    <s v="NOT LIVE - RETAIN BUDGET"/>
    <n v="0"/>
    <m/>
    <n v="11492216.945385501"/>
    <n v="11492216.945385501"/>
    <m/>
    <m/>
    <m/>
    <m/>
    <n v="2551.85"/>
    <n v="5219.7449580499997"/>
    <s v="Arial"/>
    <n v="0"/>
    <s v="NOT LIVE"/>
    <m/>
    <n v="0"/>
    <n v="0"/>
    <d v="2026-03-01T00:00:00"/>
    <n v="92"/>
    <n v="93"/>
    <n v="55"/>
    <s v="Yet to Start"/>
    <s v="3 Months"/>
    <s v="Jun-2026"/>
    <s v="Not started yet"/>
    <x v="1"/>
    <s v="NOT LIVE - RETAIN BUDGET"/>
    <m/>
    <m/>
    <m/>
    <m/>
    <m/>
    <e v="#N/A"/>
    <d v="2026-06-01T00:00:00"/>
  </r>
  <r>
    <x v="81"/>
    <s v="No Initiation Date"/>
    <s v="Sukkur"/>
    <s v="Sukkur"/>
    <s v="Barrage Colony"/>
    <n v="964"/>
    <n v="385.6"/>
    <s v="0"/>
    <s v="0"/>
    <s v="NOT LIVE - RETAIN BUDGET"/>
    <n v="0.8"/>
    <m/>
    <n v="10509049.207245"/>
    <n v="3362895.7463183994"/>
    <m/>
    <m/>
    <m/>
    <m/>
    <n v="1430"/>
    <n v="16113.856429499998"/>
    <s v="Hybrid"/>
    <n v="0.8"/>
    <s v="NOT LIVE"/>
    <m/>
    <n v="0.8"/>
    <n v="0.8"/>
    <d v="2026-03-01T00:00:00"/>
    <n v="31"/>
    <n v="32"/>
    <n v="-6"/>
    <s v="In Progress"/>
    <s v="1 Month"/>
    <s v="Apr-2026"/>
    <s v="Work in Progress "/>
    <x v="4"/>
    <s v="NOT LIVE - RETAIN BUDGET"/>
    <m/>
    <m/>
    <m/>
    <m/>
    <m/>
    <e v="#N/A"/>
    <d v="2026-04-01T00:00:00"/>
  </r>
  <r>
    <x v="81"/>
    <s v="No Initiation Date"/>
    <s v="Sukkur"/>
    <s v="Sukkur"/>
    <s v="Sukkur Township P-2_KingCrystl2"/>
    <n v="1516"/>
    <n v="606.4"/>
    <s v="0"/>
    <s v="0"/>
    <s v="NOT LIVE - RETAIN BUDGET"/>
    <n v="0.5"/>
    <m/>
    <n v="7990896.3183984999"/>
    <n v="4594765.3830791377"/>
    <m/>
    <m/>
    <m/>
    <m/>
    <n v="667.7"/>
    <n v="9542.9276183999973"/>
    <s v="Hybrid"/>
    <n v="0.5"/>
    <s v="NOT LIVE"/>
    <m/>
    <n v="0.5"/>
    <n v="0.5"/>
    <d v="2026-03-01T00:00:00"/>
    <n v="92"/>
    <n v="93"/>
    <n v="55"/>
    <s v="In Progress"/>
    <s v="3 Months"/>
    <s v="Jun-2026"/>
    <s v="Work in Progress "/>
    <x v="4"/>
    <s v="NOT LIVE - RETAIN BUDGET"/>
    <m/>
    <m/>
    <m/>
    <m/>
    <m/>
    <e v="#N/A"/>
    <d v="2026-06-01T00:00:00"/>
  </r>
  <r>
    <x v="81"/>
    <s v="No Initiation Date"/>
    <s v="Sukkur"/>
    <s v="Sukkur"/>
    <s v="NewSukkurCityTownship"/>
    <n v="762"/>
    <n v="304.8"/>
    <s v="0"/>
    <s v="0"/>
    <s v="NOT LIVE - RETAIN BUDGET"/>
    <n v="0"/>
    <m/>
    <n v="7542578.1915549999"/>
    <n v="7542578.1915549999"/>
    <m/>
    <m/>
    <m/>
    <m/>
    <n v="1284.665"/>
    <n v="7697.2926505000005"/>
    <s v="Hybrid"/>
    <n v="0"/>
    <s v="NOT LIVE"/>
    <m/>
    <n v="0"/>
    <n v="0"/>
    <d v="2026-03-01T00:00:00"/>
    <n v="92"/>
    <n v="93"/>
    <n v="55"/>
    <s v="Yet to Start"/>
    <s v="3 Months"/>
    <s v="Jun-2026"/>
    <s v="Not started yet"/>
    <x v="1"/>
    <s v="NOT LIVE - RETAIN BUDGET"/>
    <m/>
    <m/>
    <m/>
    <m/>
    <m/>
    <e v="#N/A"/>
    <d v="2026-06-01T00:00:00"/>
  </r>
  <r>
    <x v="81"/>
    <s v="No Initiation Date"/>
    <s v="Feeders/Transportations"/>
    <s v="Sukkur"/>
    <s v="Transportation"/>
    <n v="0"/>
    <n v="0"/>
    <s v="0"/>
    <s v="0"/>
    <s v="FEEDER ETC WORK - RETAIN BUDGET"/>
    <n v="0"/>
    <n v="0"/>
    <n v="5400000"/>
    <n v="5400000"/>
    <m/>
    <n v="-1"/>
    <m/>
    <m/>
    <n v="0"/>
    <n v="0"/>
    <m/>
    <n v="1"/>
    <m/>
    <m/>
    <n v="0"/>
    <n v="0"/>
    <d v="2026-03-01T00:00:00"/>
    <s v="None"/>
    <s v="Duration Doesn't Exsists"/>
    <s v="No ETA"/>
    <s v="Yet to Start"/>
    <m/>
    <s v="Timeline not applicable"/>
    <m/>
    <x v="0"/>
    <s v="FEEDER ETC WORK - RETAIN BUDGET"/>
    <m/>
    <m/>
    <m/>
    <m/>
    <m/>
    <e v="#N/A"/>
    <s v="Timeline not applicable"/>
  </r>
  <r>
    <x v="81"/>
    <s v="No Initiation Date"/>
    <s v="Sukkur"/>
    <s v="Sukkur"/>
    <s v="Golimar Area"/>
    <n v="292"/>
    <n v="116.80000000000001"/>
    <s v="0"/>
    <s v="0"/>
    <s v="NOT LIVE - RETAIN BUDGET"/>
    <n v="0.95"/>
    <m/>
    <n v="3389734.3987099999"/>
    <n v="652523.87175167515"/>
    <m/>
    <m/>
    <m/>
    <m/>
    <n v="0"/>
    <n v="8930.8922609999972"/>
    <s v="Arial"/>
    <n v="0.95"/>
    <s v="NOT LIVE"/>
    <m/>
    <n v="0.95"/>
    <n v="0.95"/>
    <d v="2026-03-01T00:00:00"/>
    <n v="92"/>
    <n v="93"/>
    <n v="55"/>
    <s v="In Progress"/>
    <s v="3 Months"/>
    <s v="Jun-2026"/>
    <s v="Work in Progress "/>
    <x v="4"/>
    <s v="NOT LIVE - RETAIN BUDGET"/>
    <m/>
    <m/>
    <m/>
    <m/>
    <m/>
    <e v="#N/A"/>
    <d v="2026-06-01T00:00:00"/>
  </r>
  <r>
    <x v="81"/>
    <s v="No Initiation Date"/>
    <s v="Sukkur"/>
    <s v="Sukkur"/>
    <s v="Unknonwn_1"/>
    <n v="402"/>
    <n v="160.80000000000001"/>
    <s v="0"/>
    <s v="0"/>
    <s v="NOT LIVE - RETAIN BUDGET"/>
    <n v="0.95"/>
    <m/>
    <n v="2664905.7007749998"/>
    <n v="512994.34739918751"/>
    <m/>
    <m/>
    <m/>
    <m/>
    <n v="0"/>
    <n v="4891.0245524999991"/>
    <s v="Arial"/>
    <n v="0.95"/>
    <s v="NOT LIVE"/>
    <m/>
    <n v="0.95"/>
    <n v="0.95"/>
    <d v="2026-03-01T00:00:00"/>
    <n v="31"/>
    <n v="32"/>
    <n v="-6"/>
    <s v="In Progress"/>
    <s v="1 Month"/>
    <s v="Apr-2026"/>
    <s v="Outside work almost done"/>
    <x v="4"/>
    <s v="NOT LIVE - RETAIN BUDGET"/>
    <m/>
    <m/>
    <m/>
    <m/>
    <m/>
    <e v="#N/A"/>
    <d v="2026-04-01T00:00:00"/>
  </r>
  <r>
    <x v="81"/>
    <s v="No Initiation Date"/>
    <s v="Sukkur"/>
    <s v="Sukkur"/>
    <s v="Unknown 03"/>
    <n v="180"/>
    <n v="72"/>
    <s v="0"/>
    <s v="0"/>
    <s v="NOT LIVE - RETAIN BUDGET"/>
    <n v="0.95"/>
    <m/>
    <n v="1604977.2113000001"/>
    <n v="308958.11317525007"/>
    <m/>
    <m/>
    <m/>
    <m/>
    <n v="0"/>
    <n v="2745.2928300000003"/>
    <s v="Arial"/>
    <n v="0.95"/>
    <s v="NOT LIVE"/>
    <m/>
    <n v="0.95"/>
    <n v="0.95"/>
    <d v="2026-03-01T00:00:00"/>
    <n v="31"/>
    <n v="32"/>
    <n v="-6"/>
    <s v="In Progress"/>
    <s v="1 Month"/>
    <s v="Apr-2026"/>
    <s v="Outside work almost done"/>
    <x v="4"/>
    <s v="NOT LIVE - RETAIN BUDGET"/>
    <m/>
    <m/>
    <m/>
    <m/>
    <m/>
    <e v="#N/A"/>
    <d v="2026-04-01T00:00:00"/>
  </r>
  <r>
    <x v="82"/>
    <s v="No Initiation Date"/>
    <s v="Hyderabad"/>
    <s v="Petaro Garrison, Hyderabad"/>
    <s v="Petaro"/>
    <n v="740"/>
    <n v="296"/>
    <n v="296"/>
    <n v="740"/>
    <s v="LIVE - 100% Completed"/>
    <n v="1"/>
    <m/>
    <n v="7276483.8011624999"/>
    <n v="1091472.5701743749"/>
    <m/>
    <m/>
    <m/>
    <m/>
    <n v="2118"/>
    <n v="5854.0918287500008"/>
    <s v="Hybrid"/>
    <n v="0.15"/>
    <s v="LIVE"/>
    <s v="Hybrid"/>
    <n v="1"/>
    <n v="1"/>
    <d v="2026-03-01T00:00:00"/>
    <s v="None"/>
    <s v="Duration Doesn't Exsists"/>
    <s v="No ETA"/>
    <s v="Completed"/>
    <m/>
    <s v="Timeline not applicable"/>
    <m/>
    <x v="2"/>
    <s v="LIVE - 100% Completed"/>
    <m/>
    <m/>
    <m/>
    <m/>
    <m/>
    <e v="#N/A"/>
    <s v="Timeline not applicable"/>
  </r>
  <r>
    <x v="82"/>
    <s v="No Initiation Date"/>
    <s v="Feeders/Transportations"/>
    <s v="Petaro Garrison, Hyderabad"/>
    <s v="Feeder"/>
    <n v="0"/>
    <n v="0"/>
    <s v="0"/>
    <s v="0"/>
    <s v="FEEDER ETC WORK - RETAIN BUDGET"/>
    <n v="0"/>
    <n v="0"/>
    <n v="3319155"/>
    <n v="3319155"/>
    <m/>
    <n v="-0.85"/>
    <m/>
    <m/>
    <n v="2600"/>
    <m/>
    <m/>
    <n v="1"/>
    <m/>
    <m/>
    <n v="0"/>
    <n v="0"/>
    <d v="2026-03-01T00:00:00"/>
    <s v="None"/>
    <s v="Duration Doesn't Exsists"/>
    <s v="No ETA"/>
    <s v="Yet to Start"/>
    <m/>
    <s v="Timeline not applicable"/>
    <m/>
    <x v="0"/>
    <s v="FEEDER ETC WORK - RETAIN BUDGET"/>
    <m/>
    <m/>
    <m/>
    <m/>
    <m/>
    <e v="#N/A"/>
    <s v="Timeline not applicable"/>
  </r>
  <r>
    <x v="82"/>
    <s v="No Initiation Date"/>
    <s v="Feeders/Transportations"/>
    <s v="Petaro Garrison, Hyderabad"/>
    <s v="Transportation"/>
    <n v="0"/>
    <n v="0"/>
    <s v="0"/>
    <s v="0"/>
    <s v="FEEDER ETC WORK - RETAIN BUDGET"/>
    <n v="0"/>
    <n v="0"/>
    <n v="175000"/>
    <n v="175000"/>
    <m/>
    <n v="-1"/>
    <m/>
    <m/>
    <n v="0"/>
    <m/>
    <m/>
    <n v="1"/>
    <m/>
    <m/>
    <n v="0"/>
    <n v="0"/>
    <d v="2026-03-01T00:00:00"/>
    <s v="None"/>
    <s v="Duration Doesn't Exsists"/>
    <s v="No ETA"/>
    <s v="Yet to Start"/>
    <m/>
    <s v="Timeline not applicable"/>
    <m/>
    <x v="0"/>
    <s v="FEEDER ETC WORK - RETAIN BUDGET"/>
    <m/>
    <m/>
    <m/>
    <m/>
    <m/>
    <e v="#N/A"/>
    <s v="Timeline not applicable"/>
  </r>
  <r>
    <x v="83"/>
    <s v="No Initiation Date"/>
    <s v="Lahore"/>
    <s v="Lhr MW City &amp; Al Hafeez Ph-1"/>
    <s v="Pocket-5"/>
    <n v="2654"/>
    <n v="1061.6000000000001"/>
    <s v="0"/>
    <s v="0"/>
    <s v="NOT LIVE - RETAIN BUDGET"/>
    <n v="0"/>
    <m/>
    <n v="51751094.568000004"/>
    <n v="51751094.568000004"/>
    <m/>
    <m/>
    <m/>
    <m/>
    <n v="28172.705000000002"/>
    <n v="21598.75"/>
    <s v="Buried"/>
    <n v="0"/>
    <s v="NOT LIVE"/>
    <m/>
    <n v="0"/>
    <n v="0"/>
    <d v="2026-03-01T00:00:00"/>
    <n v="122"/>
    <n v="123"/>
    <n v="85"/>
    <s v="Yet to Start"/>
    <s v="4 moths"/>
    <s v="Jul-2026"/>
    <s v="Hold due to Low occupancy"/>
    <x v="7"/>
    <s v="NOT LIVE - RETAIN BUDGET"/>
    <m/>
    <m/>
    <m/>
    <m/>
    <m/>
    <e v="#N/A"/>
    <d v="2026-07-01T00:00:00"/>
  </r>
  <r>
    <x v="83"/>
    <s v="No Initiation Date"/>
    <s v="Lahore"/>
    <s v="Lhr MW City &amp; Al Hafeez Ph-1"/>
    <s v="Pocket-4"/>
    <n v="2728"/>
    <n v="1091.2"/>
    <s v="0"/>
    <s v="0"/>
    <s v="NOT LIVE - RETAIN BUDGET"/>
    <n v="0"/>
    <m/>
    <n v="49809689.071999997"/>
    <n v="49809689.071999997"/>
    <m/>
    <m/>
    <m/>
    <m/>
    <n v="26927.890000000003"/>
    <n v="21280"/>
    <s v="Buried"/>
    <n v="0"/>
    <s v="NOT LIVE"/>
    <m/>
    <n v="0"/>
    <n v="0"/>
    <d v="2026-03-01T00:00:00"/>
    <n v="122"/>
    <n v="123"/>
    <n v="85"/>
    <s v="Yet to Start"/>
    <s v="4 moths"/>
    <s v="Jul-2026"/>
    <s v="Duct Plan will be shared as per development team demand"/>
    <x v="4"/>
    <s v="NOT LIVE - RETAIN BUDGET"/>
    <m/>
    <m/>
    <m/>
    <m/>
    <m/>
    <e v="#N/A"/>
    <d v="2026-07-01T00:00:00"/>
  </r>
  <r>
    <x v="83"/>
    <s v="No Initiation Date"/>
    <s v="Lahore"/>
    <s v="Lhr MW City &amp; Al Hafeez Ph-1"/>
    <s v="Pocket-3"/>
    <n v="2042"/>
    <n v="816.80000000000007"/>
    <s v="0"/>
    <s v="0"/>
    <s v="NOT LIVE - RETAIN BUDGET"/>
    <n v="0"/>
    <m/>
    <n v="45803599.987999998"/>
    <n v="45803599.987999998"/>
    <m/>
    <m/>
    <m/>
    <m/>
    <n v="28458.100000000002"/>
    <n v="22395"/>
    <s v="Buried"/>
    <n v="0"/>
    <s v="NOT LIVE"/>
    <m/>
    <n v="0"/>
    <n v="0"/>
    <d v="2026-03-01T00:00:00"/>
    <n v="122"/>
    <n v="123"/>
    <n v="85"/>
    <s v="Yet to Start"/>
    <s v="4 moths"/>
    <s v="Jul-2026"/>
    <s v="Duct Plan will be shared as per development team demand"/>
    <x v="4"/>
    <s v="NOT LIVE - RETAIN BUDGET"/>
    <m/>
    <m/>
    <m/>
    <m/>
    <m/>
    <e v="#N/A"/>
    <d v="2026-07-01T00:00:00"/>
  </r>
  <r>
    <x v="83"/>
    <s v="No Initiation Date"/>
    <s v="Lahore"/>
    <s v="Lhr MW City &amp; Al Hafeez Ph-1"/>
    <s v="Pocket-7"/>
    <n v="1778"/>
    <n v="711.2"/>
    <s v="0"/>
    <s v="0"/>
    <s v="NOT LIVE - RETAIN BUDGET"/>
    <n v="0"/>
    <m/>
    <n v="45344853.868000001"/>
    <n v="45344853.868000001"/>
    <m/>
    <m/>
    <m/>
    <m/>
    <n v="27073.695000000003"/>
    <n v="21018.75"/>
    <s v="Buried"/>
    <n v="0"/>
    <s v="NOT LIVE"/>
    <m/>
    <n v="0"/>
    <n v="0"/>
    <d v="2026-03-01T00:00:00"/>
    <n v="122"/>
    <n v="123"/>
    <n v="85"/>
    <s v="Yet to Start"/>
    <s v="4 moths"/>
    <s v="Jul-2026"/>
    <s v="Duct Plan will be shared as per development team demand"/>
    <x v="4"/>
    <s v="NOT LIVE - RETAIN BUDGET"/>
    <m/>
    <m/>
    <m/>
    <m/>
    <m/>
    <e v="#N/A"/>
    <d v="2026-07-01T00:00:00"/>
  </r>
  <r>
    <x v="83"/>
    <s v="No Initiation Date"/>
    <s v="Lahore"/>
    <s v="Lhr MW City &amp; Al Hafeez Ph-1"/>
    <s v="Pocket-1"/>
    <n v="1948"/>
    <n v="779.2"/>
    <s v="0"/>
    <s v="0"/>
    <s v="NOT LIVE - RETAIN BUDGET"/>
    <n v="0.7"/>
    <m/>
    <n v="30287495.440000001"/>
    <n v="12266435.653200001"/>
    <m/>
    <m/>
    <m/>
    <m/>
    <n v="16031.455"/>
    <n v="12183.75"/>
    <s v="Buried"/>
    <n v="0.7"/>
    <s v="NOT LIVE"/>
    <m/>
    <n v="0.7"/>
    <n v="0.7"/>
    <d v="2026-03-01T00:00:00"/>
    <n v="61"/>
    <n v="62"/>
    <n v="24"/>
    <s v="In Progress"/>
    <s v="2 Months"/>
    <s v="May-2026"/>
    <s v="Civil Work in Progress"/>
    <x v="4"/>
    <s v="NOT LIVE - RETAIN BUDGET"/>
    <m/>
    <m/>
    <m/>
    <m/>
    <m/>
    <e v="#N/A"/>
    <d v="2026-05-01T00:00:00"/>
  </r>
  <r>
    <x v="83"/>
    <s v="No Initiation Date"/>
    <s v="Lahore"/>
    <s v="Lhr MW City &amp; Al Hafeez Ph-1"/>
    <s v="Pocket-2"/>
    <n v="828"/>
    <n v="331.20000000000005"/>
    <s v="0"/>
    <s v="0"/>
    <s v="NOT LIVE - RETAIN BUDGET"/>
    <n v="0.15"/>
    <m/>
    <n v="27941058.859999999"/>
    <n v="24378573.855349999"/>
    <m/>
    <m/>
    <m/>
    <m/>
    <n v="16931.805"/>
    <n v="13596.25"/>
    <s v="Buried"/>
    <n v="0.15"/>
    <s v="NOT LIVE"/>
    <m/>
    <n v="0.15"/>
    <n v="0.15"/>
    <d v="2026-03-01T00:00:00"/>
    <n v="122"/>
    <n v="123"/>
    <n v="85"/>
    <s v="In Progress"/>
    <s v="4 moths"/>
    <s v="Jul-2026"/>
    <s v="Civil Work in Progress"/>
    <x v="4"/>
    <s v="NOT LIVE - RETAIN BUDGET"/>
    <m/>
    <m/>
    <m/>
    <m/>
    <m/>
    <e v="#N/A"/>
    <d v="2026-07-01T00:00:00"/>
  </r>
  <r>
    <x v="83"/>
    <s v="No Initiation Date"/>
    <s v="Lahore"/>
    <s v="Lhr MW City &amp; Al Hafeez Ph-1"/>
    <s v="Al Hafeez Garden Ph-1"/>
    <n v="1406"/>
    <n v="562.4"/>
    <s v="0"/>
    <s v="0"/>
    <s v="NOT LIVE - RETAIN BUDGET"/>
    <n v="0"/>
    <m/>
    <n v="23973146.368000001"/>
    <n v="23973146.368000001"/>
    <m/>
    <m/>
    <m/>
    <m/>
    <n v="10945.7"/>
    <n v="10112.5"/>
    <s v="Buried"/>
    <n v="0"/>
    <s v="NOT LIVE"/>
    <m/>
    <n v="0"/>
    <n v="0"/>
    <d v="2026-03-01T00:00:00"/>
    <n v="122"/>
    <n v="123"/>
    <n v="85"/>
    <s v="Yet to Start"/>
    <s v="4 moths"/>
    <s v="Jul-2026"/>
    <s v="Hold by Society end."/>
    <x v="7"/>
    <s v="NOT LIVE - RETAIN BUDGET"/>
    <m/>
    <m/>
    <m/>
    <m/>
    <m/>
    <e v="#N/A"/>
    <d v="2026-07-01T00:00:00"/>
  </r>
  <r>
    <x v="83"/>
    <s v="No Initiation Date"/>
    <s v="Lahore"/>
    <s v="Lhr MW City &amp; Al Hafeez Ph-1"/>
    <s v="Pocket-6"/>
    <n v="986"/>
    <n v="394.40000000000003"/>
    <s v="0"/>
    <s v="0"/>
    <s v="NOT LIVE - RETAIN BUDGET"/>
    <n v="0"/>
    <m/>
    <n v="22463919.243999999"/>
    <n v="22463919.243999999"/>
    <m/>
    <m/>
    <m/>
    <m/>
    <n v="12747.900000000001"/>
    <n v="9620"/>
    <s v="Buried"/>
    <n v="0"/>
    <s v="NOT LIVE"/>
    <m/>
    <n v="0"/>
    <n v="0"/>
    <d v="2026-03-01T00:00:00"/>
    <n v="122"/>
    <n v="123"/>
    <n v="85"/>
    <s v="Yet to Start"/>
    <s v="4 moths"/>
    <s v="Jul-2026"/>
    <s v="Duct Plan will be shared as per development team demand"/>
    <x v="4"/>
    <s v="NOT LIVE - RETAIN BUDGET"/>
    <m/>
    <m/>
    <m/>
    <m/>
    <m/>
    <e v="#N/A"/>
    <d v="2026-07-01T00:00:00"/>
  </r>
  <r>
    <x v="83"/>
    <s v="No Initiation Date"/>
    <s v="Feeders/Transportations"/>
    <s v="Lhr MW City &amp; Al Hafeez Ph-1"/>
    <s v="Feeder"/>
    <n v="0"/>
    <n v="0"/>
    <s v="0"/>
    <s v="0"/>
    <s v="FEEDER ETC WORK - RETAIN BUDGET"/>
    <n v="0"/>
    <n v="0"/>
    <n v="6136100"/>
    <n v="6136100"/>
    <m/>
    <n v="-0.85"/>
    <m/>
    <m/>
    <n v="600"/>
    <m/>
    <m/>
    <n v="1"/>
    <m/>
    <m/>
    <n v="0"/>
    <n v="0"/>
    <d v="2026-03-01T00:00:00"/>
    <s v="None"/>
    <s v="Duration Doesn't Exsists"/>
    <s v="No ETA"/>
    <s v="Yet to Start"/>
    <m/>
    <s v="Timeline not applicable"/>
    <m/>
    <x v="0"/>
    <s v="FEEDER ETC WORK - RETAIN BUDGET"/>
    <m/>
    <m/>
    <m/>
    <m/>
    <m/>
    <e v="#N/A"/>
    <s v="Timeline not applicable"/>
  </r>
  <r>
    <x v="83"/>
    <s v="No Initiation Date"/>
    <s v="Feeders/Transportations"/>
    <s v="Lhr MW City &amp; Al Hafeez Ph-1"/>
    <s v="Transportation"/>
    <n v="0"/>
    <n v="0"/>
    <s v="0"/>
    <s v="0"/>
    <s v="FEEDER ETC WORK - RETAIN BUDGET"/>
    <n v="0"/>
    <n v="0"/>
    <n v="3600000"/>
    <n v="3600000"/>
    <m/>
    <n v="-1"/>
    <m/>
    <m/>
    <n v="0"/>
    <m/>
    <m/>
    <n v="1"/>
    <m/>
    <m/>
    <n v="0"/>
    <n v="0"/>
    <d v="2026-03-01T00:00:00"/>
    <s v="None"/>
    <s v="Duration Doesn't Exsists"/>
    <s v="No ETA"/>
    <s v="Yet to Start"/>
    <m/>
    <s v="Timeline not applicable"/>
    <m/>
    <x v="0"/>
    <s v="FEEDER ETC WORK - RETAIN BUDGET"/>
    <m/>
    <m/>
    <m/>
    <m/>
    <m/>
    <e v="#N/A"/>
    <s v="Timeline not applicable"/>
  </r>
  <r>
    <x v="84"/>
    <d v="2020-12-30T00:00:00"/>
    <s v="Gujranwala"/>
    <s v="Gujranwala Ph2"/>
    <s v="Master Citi Pk-2"/>
    <n v="3232"/>
    <n v="1292.8000000000002"/>
    <n v="1292.8000000000002"/>
    <n v="3232"/>
    <s v="LIVE - 100% Completed"/>
    <n v="1"/>
    <n v="1292.8000000000002"/>
    <n v="58508740.968377903"/>
    <n v="8776311.1452566851"/>
    <n v="49732429.82312122"/>
    <n v="-1"/>
    <m/>
    <n v="0.4"/>
    <n v="40494.0494454"/>
    <n v="39172.089694299997"/>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Waffay Block Rem.Area"/>
    <n v="3768"/>
    <n v="1507.2"/>
    <n v="1507.2"/>
    <n v="3768"/>
    <s v="LIVE - 100% Completed"/>
    <n v="1"/>
    <n v="1507.2"/>
    <n v="55531073.872165002"/>
    <n v="8329661.0808247495"/>
    <n v="47201412.791340247"/>
    <n v="-1"/>
    <m/>
    <n v="0.4"/>
    <n v="37423.819943800001"/>
    <n v="27024.61602125"/>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Master Citi Pk-1"/>
    <n v="1678"/>
    <n v="671.2"/>
    <n v="671.2"/>
    <n v="1678"/>
    <s v="LIVE - 100% Completed"/>
    <n v="1"/>
    <n v="671.2"/>
    <n v="46188722.414737299"/>
    <n v="6928308.362210595"/>
    <n v="39260414.052526668"/>
    <n v="-0.5"/>
    <m/>
    <n v="0.4"/>
    <n v="29953.309582500005"/>
    <n v="26902.523146249998"/>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Wafay Citi GG Block"/>
    <n v="4322"/>
    <n v="1728.8000000000002"/>
    <n v="1728.8000000000002"/>
    <n v="4322"/>
    <s v="LIVE - 100% Completed"/>
    <n v="1"/>
    <n v="1728.8000000000002"/>
    <n v="44742841.171654202"/>
    <n v="6711426.1757481303"/>
    <n v="38031414.995906092"/>
    <n v="-0.5"/>
    <m/>
    <n v="0.4"/>
    <n v="0"/>
    <n v="22231.582936213876"/>
    <s v="Buried"/>
    <n v="0.15"/>
    <s v="LIVE"/>
    <s v="Buried"/>
    <n v="1"/>
    <n v="1"/>
    <d v="2026-03-01T00:00:00"/>
    <s v="None"/>
    <s v="Duration Doesn't Exsists"/>
    <s v="No ETA"/>
    <s v="Completed"/>
    <m/>
    <s v="Timeline not applicable"/>
    <m/>
    <x v="2"/>
    <s v="LIVE - 100% Completed"/>
    <m/>
    <m/>
    <m/>
    <m/>
    <m/>
    <s v="INT-21-00315"/>
    <s v="Timeline not applicable"/>
  </r>
  <r>
    <x v="84"/>
    <d v="2020-12-30T00:00:00"/>
    <s v="Feeders/Transportations"/>
    <s v="Gujranwala Ph2"/>
    <s v="Feeder"/>
    <n v="0"/>
    <n v="0"/>
    <s v="0"/>
    <s v="0"/>
    <s v="FEEDER ETC WORK - RETAIN BUDGET"/>
    <n v="0"/>
    <n v="0"/>
    <n v="39206675"/>
    <n v="19603337.5"/>
    <n v="19603337.5"/>
    <n v="0"/>
    <m/>
    <m/>
    <n v="43312.5"/>
    <n v="0"/>
    <m/>
    <n v="0.5"/>
    <m/>
    <m/>
    <n v="0"/>
    <n v="0"/>
    <d v="2026-03-01T00:00:00"/>
    <s v="None"/>
    <s v="Duration Doesn't Exsists"/>
    <s v="No ETA"/>
    <s v="Yet to Start"/>
    <m/>
    <s v="Timeline not applicable"/>
    <m/>
    <x v="0"/>
    <s v="FEEDER ETC WORK - RETAIN BUDGET"/>
    <m/>
    <m/>
    <m/>
    <m/>
    <m/>
    <s v="INT-21-00315"/>
    <s v="Timeline not applicable"/>
  </r>
  <r>
    <x v="84"/>
    <d v="2020-12-30T00:00:00"/>
    <s v="Gujranwala"/>
    <s v="Gujranwala Ph2"/>
    <s v="G magnolia Remaining Part"/>
    <n v="1520"/>
    <n v="608"/>
    <n v="608"/>
    <n v="1520"/>
    <s v="LIVE - 100% Completed"/>
    <n v="1"/>
    <n v="608"/>
    <n v="38506087.750069499"/>
    <n v="5775913.1625104249"/>
    <n v="32730174.587559074"/>
    <n v="-0.85"/>
    <m/>
    <n v="0.4"/>
    <n v="22396.719297750002"/>
    <n v="6517.1055289000005"/>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Master Citi Pk-3"/>
    <n v="2608"/>
    <n v="1043.2"/>
    <n v="1043.2"/>
    <n v="2608"/>
    <s v="LIVE - 100% Completed"/>
    <n v="1"/>
    <n v="1043.2"/>
    <n v="35372528.084850803"/>
    <n v="5305879.2127276203"/>
    <n v="30066648.872123156"/>
    <n v="-0.5"/>
    <m/>
    <n v="0.4"/>
    <n v="22128.251438850002"/>
    <n v="20407.3"/>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Jinnah Road"/>
    <n v="6232"/>
    <n v="2492.8000000000002"/>
    <n v="2492.8000000000002"/>
    <n v="6232"/>
    <s v="LIVE - 100% Completed"/>
    <n v="1"/>
    <n v="2492.8000000000002"/>
    <n v="30701632.274999999"/>
    <n v="4605244.8412499996"/>
    <n v="26096387.433749996"/>
    <n v="-0.85000000000000009"/>
    <m/>
    <n v="0.4"/>
    <n v="6313.4999999999991"/>
    <n v="44773.75"/>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DC Colony ext.PK_1"/>
    <n v="1230"/>
    <n v="492"/>
    <n v="492"/>
    <n v="1230"/>
    <s v="LIVE - 100% Completed"/>
    <n v="1"/>
    <n v="492"/>
    <n v="27298514.574121699"/>
    <n v="4094777.1861182544"/>
    <n v="23203737.388003428"/>
    <n v="-0.5"/>
    <m/>
    <n v="0.4"/>
    <n v="17317.71430368752"/>
    <n v="12271.396699721001"/>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Hafizabad Road"/>
    <n v="4144"/>
    <n v="1657.6000000000001"/>
    <n v="1657.6000000000001"/>
    <n v="4144"/>
    <s v="LIVE - 100% Completed"/>
    <n v="1"/>
    <n v="1657.6000000000001"/>
    <n v="23641914.204999998"/>
    <n v="3546287.1307499995"/>
    <n v="20095627.074249998"/>
    <n v="-0.5"/>
    <m/>
    <n v="0.4"/>
    <n v="5651.1"/>
    <n v="34422.5"/>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Garjakh Road"/>
    <n v="3480"/>
    <n v="1392"/>
    <s v="0"/>
    <s v="0"/>
    <s v="NOT LIVE - RETAIN BUDGET"/>
    <n v="0.9"/>
    <n v="1392"/>
    <n v="21941670.885000002"/>
    <n v="5156292.6579749994"/>
    <n v="16785378.227024999"/>
    <n v="-1"/>
    <m/>
    <n v="0.4"/>
    <n v="5651.1"/>
    <n v="28995"/>
    <s v="Hybrid"/>
    <n v="0.9"/>
    <s v="NOT LIVE"/>
    <m/>
    <n v="0.9"/>
    <n v="0.9"/>
    <d v="2026-03-01T00:00:00"/>
    <n v="0"/>
    <n v="1"/>
    <n v="-37"/>
    <s v="In Progress"/>
    <n v="46111"/>
    <s v="Mar-2026"/>
    <s v="Cable hanging is in process"/>
    <x v="4"/>
    <s v="NOT LIVE - RETAIN BUDGET"/>
    <n v="1"/>
    <m/>
    <m/>
    <m/>
    <m/>
    <s v="INT-21-00315"/>
    <d v="2026-03-01T00:00:00"/>
  </r>
  <r>
    <x v="84"/>
    <d v="2020-12-30T00:00:00"/>
    <s v="Gujranwala"/>
    <s v="Gujranwala Ph2"/>
    <s v="Nowshehra Road"/>
    <n v="3950"/>
    <n v="1580"/>
    <s v="0"/>
    <s v="0"/>
    <s v="NOT LIVE - RETAIN BUDGET"/>
    <n v="0"/>
    <n v="1580"/>
    <n v="21599069.710000001"/>
    <n v="21599069.710000001"/>
    <n v="16523288.32815"/>
    <n v="-1"/>
    <m/>
    <n v="0.4"/>
    <n v="5073.7999999999993"/>
    <n v="29521.25"/>
    <s v="Hybrid"/>
    <n v="0"/>
    <s v="NOT LIVE"/>
    <m/>
    <n v="0"/>
    <n v="0"/>
    <d v="2026-03-01T00:00:00"/>
    <n v="61"/>
    <n v="62"/>
    <n v="24"/>
    <s v="Yet to Start"/>
    <n v="46143"/>
    <s v="May-2026"/>
    <s v="civil work completed, Pole Marking complete, ADT plan received"/>
    <x v="4"/>
    <s v="NOT LIVE - RETAIN BUDGET"/>
    <n v="1"/>
    <m/>
    <m/>
    <m/>
    <m/>
    <s v="INT-21-00315"/>
    <d v="2026-05-01T00:00:00"/>
  </r>
  <r>
    <x v="84"/>
    <d v="2020-12-30T00:00:00"/>
    <s v="Gujranwala"/>
    <s v="Gujranwala Ph2"/>
    <s v="Ghordor Road P1"/>
    <n v="3824"/>
    <n v="1529.6000000000001"/>
    <n v="1529.6000000000001"/>
    <n v="3824"/>
    <s v="LIVE - 100% Completed"/>
    <n v="1"/>
    <n v="1529.6000000000001"/>
    <n v="21039940.385000002"/>
    <n v="3155991.0577500002"/>
    <n v="17883949.327249996"/>
    <n v="-0.5"/>
    <m/>
    <n v="0.4"/>
    <n v="5609.7"/>
    <n v="23622.5"/>
    <s v="Hybrid"/>
    <n v="0.15"/>
    <s v="LIVE"/>
    <s v="Hybrid"/>
    <n v="1"/>
    <n v="1"/>
    <d v="2026-03-01T00:00:00"/>
    <s v="None"/>
    <s v="Duration Doesn't Exsists"/>
    <s v="No ETA"/>
    <s v="Completed"/>
    <m/>
    <s v="Timeline not applicable"/>
    <s v="ADT Plan Received, Cable Hanging in process"/>
    <x v="2"/>
    <s v="LIVE - 100% Completed"/>
    <m/>
    <m/>
    <m/>
    <m/>
    <m/>
    <s v="INT-21-00315"/>
    <s v="Timeline not applicable"/>
  </r>
  <r>
    <x v="84"/>
    <d v="2020-12-30T00:00:00"/>
    <s v="Gujranwala"/>
    <s v="Gujranwala Ph2"/>
    <s v="DC Colony ext.PK_2"/>
    <n v="722"/>
    <n v="288.8"/>
    <n v="288.8"/>
    <n v="722"/>
    <s v="LIVE - 100% Completed"/>
    <n v="1"/>
    <n v="288.8"/>
    <n v="20330444.4572579"/>
    <n v="3049566.6685886849"/>
    <n v="17280877.788669225"/>
    <n v="-1"/>
    <m/>
    <n v="0.4"/>
    <n v="12045.667798159553"/>
    <n v="7724.5148317996263"/>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Nowshehra Sansi Road"/>
    <n v="2714"/>
    <n v="1085.6000000000001"/>
    <s v="0"/>
    <s v="0"/>
    <s v="NOT LIVE - RETAIN BUDGET"/>
    <n v="0"/>
    <n v="1085.6000000000001"/>
    <n v="19895078.32"/>
    <n v="19895078.32"/>
    <n v="15219734.914800001"/>
    <n v="-0.5"/>
    <m/>
    <n v="0.4"/>
    <n v="5138.2"/>
    <n v="0"/>
    <s v="Hybrid"/>
    <n v="0"/>
    <s v="NOT LIVE"/>
    <m/>
    <n v="0"/>
    <n v="0"/>
    <d v="2026-03-01T00:00:00"/>
    <n v="61"/>
    <n v="62"/>
    <n v="24"/>
    <s v="Yet to Start"/>
    <n v="46143"/>
    <s v="May-2026"/>
    <s v="civil work completed, Pole Marking complete, ADT plan received"/>
    <x v="4"/>
    <s v="NOT LIVE - RETAIN BUDGET"/>
    <n v="1"/>
    <m/>
    <m/>
    <m/>
    <m/>
    <s v="INT-21-00315"/>
    <d v="2026-05-01T00:00:00"/>
  </r>
  <r>
    <x v="84"/>
    <d v="2020-12-30T00:00:00"/>
    <s v="Gujranwala"/>
    <s v="Gujranwala Ph2"/>
    <s v="Jinnah Road 2"/>
    <n v="3502"/>
    <n v="1400.8000000000002"/>
    <s v="0"/>
    <s v="0"/>
    <s v="NOT LIVE - RETAIN BUDGET"/>
    <n v="0.8"/>
    <n v="1400.8000000000002"/>
    <n v="19626958.875"/>
    <n v="6280626.8399999989"/>
    <n v="13346332.035"/>
    <n v="-1"/>
    <m/>
    <n v="0.4"/>
    <n v="5411.9"/>
    <n v="0"/>
    <s v="Hybrid"/>
    <n v="0.8"/>
    <s v="NOT LIVE"/>
    <m/>
    <n v="0.8"/>
    <n v="0.8"/>
    <d v="2026-03-01T00:00:00"/>
    <n v="92"/>
    <n v="93"/>
    <n v="55"/>
    <s v="In Progress"/>
    <n v="46174"/>
    <s v="Jun-2026"/>
    <s v="civil work completed (Pole marking done waiting FOR ADT Plan)"/>
    <x v="4"/>
    <s v="NOT LIVE - RETAIN BUDGET"/>
    <n v="1"/>
    <m/>
    <m/>
    <m/>
    <m/>
    <s v="INT-21-00315"/>
    <d v="2026-06-01T00:00:00"/>
  </r>
  <r>
    <x v="84"/>
    <d v="2020-12-30T00:00:00"/>
    <s v="Gujranwala"/>
    <s v="Gujranwala Ph2"/>
    <s v="Sui Gas Road Pk1"/>
    <n v="3292"/>
    <n v="1316.8000000000002"/>
    <n v="1316.8000000000002"/>
    <n v="3292"/>
    <s v="LIVE - 100% Completed"/>
    <n v="1"/>
    <n v="1316.8000000000002"/>
    <n v="19311505.067284901"/>
    <n v="2896725.7600927348"/>
    <n v="16414779.307192162"/>
    <n v="-1"/>
    <m/>
    <n v="0.4"/>
    <n v="6153.04"/>
    <n v="21387.258189266489"/>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Ghordor Road P3"/>
    <n v="3376"/>
    <n v="1350.4"/>
    <n v="1350.4"/>
    <n v="3376"/>
    <s v="LIVE - 100% Completed"/>
    <n v="1"/>
    <n v="1350.4"/>
    <n v="18246117.395"/>
    <n v="2736917.6092499997"/>
    <n v="15509199.78575"/>
    <n v="-0.85000000000000009"/>
    <m/>
    <n v="0.4"/>
    <n v="5655.7"/>
    <n v="21146.25"/>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Sialkot Road"/>
    <n v="3022"/>
    <n v="1208.8"/>
    <n v="1208.8"/>
    <n v="3022"/>
    <s v="LIVE - 100% Completed"/>
    <n v="1"/>
    <n v="1208.8"/>
    <n v="17816932.93"/>
    <n v="2672539.9394999999"/>
    <n v="15144392.990499999"/>
    <n v="-0.85"/>
    <m/>
    <n v="0.4"/>
    <n v="4112.3999999999996"/>
    <n v="0"/>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Civil Lines"/>
    <n v="1248"/>
    <n v="499.20000000000005"/>
    <n v="499.20000000000005"/>
    <n v="1248"/>
    <s v="LIVE - 100% Completed"/>
    <n v="1"/>
    <n v="499.20000000000005"/>
    <n v="17792789.954999998"/>
    <n v="2668918.4932499998"/>
    <n v="15123871.461749999"/>
    <n v="-1"/>
    <m/>
    <n v="0.4"/>
    <n v="9119.5"/>
    <n v="16572.5"/>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Kashmir Colony 1 &amp; 2"/>
    <n v="2096"/>
    <n v="838.40000000000009"/>
    <s v="0"/>
    <s v="0"/>
    <s v="NOT LIVE - RETAIN BUDGET"/>
    <n v="0"/>
    <n v="838.40000000000009"/>
    <n v="17191720.405000001"/>
    <n v="17191720.405000001"/>
    <n v="0"/>
    <n v="-1"/>
    <m/>
    <n v="0.4"/>
    <n v="6787.2999999999993"/>
    <n v="18760"/>
    <s v="Hybrid"/>
    <n v="0"/>
    <s v="NOT LIVE"/>
    <m/>
    <n v="0"/>
    <n v="0"/>
    <d v="2026-03-01T00:00:00"/>
    <n v="92"/>
    <n v="93"/>
    <n v="55"/>
    <s v="Yet to Start"/>
    <n v="46174"/>
    <s v="Jun-2026"/>
    <s v="Hold Due to Metro Project"/>
    <x v="7"/>
    <s v="NOT LIVE - RETAIN BUDGET"/>
    <n v="2"/>
    <m/>
    <m/>
    <m/>
    <m/>
    <s v="INT-21-00315"/>
    <d v="2026-06-01T00:00:00"/>
  </r>
  <r>
    <x v="84"/>
    <d v="2020-12-30T00:00:00"/>
    <s v="Gujranwala"/>
    <s v="Gujranwala Ph2"/>
    <s v="Ghordor Road P2"/>
    <n v="4278"/>
    <n v="1711.2"/>
    <n v="1711.2"/>
    <n v="4278"/>
    <s v="LIVE - 100% Completed"/>
    <n v="1"/>
    <n v="1711.2"/>
    <n v="17075825.690000001"/>
    <n v="2561373.8535000002"/>
    <n v="14514451.8365"/>
    <n v="-1"/>
    <m/>
    <n v="0.4"/>
    <n v="3459.2"/>
    <n v="22673.75"/>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Sui Gas Road Pk2"/>
    <n v="1706"/>
    <n v="682.40000000000009"/>
    <n v="682.40000000000009"/>
    <n v="1706"/>
    <s v="LIVE - 100% Completed"/>
    <n v="1"/>
    <n v="682.40000000000009"/>
    <n v="15218766.4573605"/>
    <n v="2282814.9686040748"/>
    <n v="12935951.488756401"/>
    <n v="-0.85"/>
    <m/>
    <n v="0.4"/>
    <n v="6565.41"/>
    <n v="13851.408618850113"/>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Ghordor Road P4"/>
    <n v="2012"/>
    <n v="804.80000000000007"/>
    <n v="804.80000000000007"/>
    <n v="2012"/>
    <s v="LIVE - 100% Completed"/>
    <n v="1"/>
    <n v="804.80000000000007"/>
    <n v="14651256.529999999"/>
    <n v="2197688.4794999999"/>
    <n v="12453568.0505"/>
    <n v="-1"/>
    <m/>
    <n v="0.4"/>
    <n v="5681"/>
    <n v="17158.75"/>
    <s v="Hybrid"/>
    <n v="0.15"/>
    <s v="LIVE"/>
    <s v="Hybrid"/>
    <n v="1"/>
    <n v="1"/>
    <d v="2026-03-01T00:00:00"/>
    <s v="None"/>
    <s v="Duration Doesn't Exsists"/>
    <s v="No ETA"/>
    <s v="Completed"/>
    <m/>
    <s v="Timeline not applicable"/>
    <s v="Area Merged with P-3"/>
    <x v="2"/>
    <s v="LIVE - 100% Completed"/>
    <m/>
    <m/>
    <m/>
    <m/>
    <m/>
    <s v="INT-21-00315"/>
    <s v="Timeline not applicable"/>
  </r>
  <r>
    <x v="84"/>
    <d v="2020-12-30T00:00:00"/>
    <s v="Gujranwala"/>
    <s v="Gujranwala Ph2"/>
    <s v="Qasim Town"/>
    <n v="1774"/>
    <n v="709.6"/>
    <n v="709.6"/>
    <n v="1774"/>
    <s v="LIVE - 100% Completed"/>
    <n v="1"/>
    <n v="709.6"/>
    <n v="12865111.9958883"/>
    <n v="1929766.7993832449"/>
    <n v="10935345.196505068"/>
    <n v="-1"/>
    <m/>
    <n v="0.4"/>
    <n v="4811.97"/>
    <n v="13676.888726567247"/>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Sialkot By Pass"/>
    <n v="1586"/>
    <n v="634.40000000000009"/>
    <n v="634.40000000000009"/>
    <n v="1586"/>
    <s v="LIVE - 100% Completed"/>
    <n v="1"/>
    <n v="634.40000000000009"/>
    <n v="12397330.98"/>
    <n v="1859599.6470000001"/>
    <n v="10537731.333000001"/>
    <n v="-1"/>
    <m/>
    <n v="0.4"/>
    <n v="4241.2"/>
    <n v="0"/>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Jalil Town"/>
    <n v="1492"/>
    <n v="596.80000000000007"/>
    <n v="596.80000000000007"/>
    <n v="1492"/>
    <s v="LIVE - 100% Completed"/>
    <n v="1"/>
    <n v="596.80000000000007"/>
    <n v="11012079.33"/>
    <n v="1651811.8995000001"/>
    <n v="9360267.4305000007"/>
    <n v="-1"/>
    <m/>
    <n v="0.4"/>
    <n v="2541.5"/>
    <n v="14683.75"/>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Shalimar Town"/>
    <n v="598"/>
    <n v="239.20000000000002"/>
    <n v="239.20000000000002"/>
    <n v="598"/>
    <s v="LIVE - 100% Completed"/>
    <n v="1"/>
    <n v="239.20000000000002"/>
    <n v="10984948.158377999"/>
    <n v="1647742.2237566998"/>
    <n v="9337205.9346212987"/>
    <n v="-0.85"/>
    <m/>
    <n v="0.4"/>
    <n v="6222.1047366999992"/>
    <n v="6763.1573225000002"/>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University Town"/>
    <n v="278"/>
    <n v="111.2"/>
    <n v="111.2"/>
    <n v="278"/>
    <s v="LIVE - 100% Completed"/>
    <n v="1"/>
    <n v="111.2"/>
    <n v="7377581.9883808196"/>
    <n v="1106637.298257123"/>
    <n v="6270944.6901237005"/>
    <n v="-1"/>
    <m/>
    <n v="0.4"/>
    <n v="5118.3405441001096"/>
    <n v="3376.8755037963974"/>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P1 muslim town"/>
    <n v="636"/>
    <n v="254.4"/>
    <n v="254.4"/>
    <n v="636"/>
    <s v="LIVE - 100% Completed"/>
    <n v="1"/>
    <n v="254.4"/>
    <n v="6806252.48411093"/>
    <n v="1020937.8726166395"/>
    <n v="5785314.6114942906"/>
    <n v="-1"/>
    <m/>
    <n v="0.4"/>
    <n v="3037.69"/>
    <n v="1518.8453350999998"/>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Al mansoorah colony"/>
    <n v="492"/>
    <n v="196.8"/>
    <n v="196.8"/>
    <n v="492"/>
    <s v="LIVE - 100% Completed"/>
    <n v="1"/>
    <n v="196.8"/>
    <n v="6719191.7721250001"/>
    <n v="1007878.76581875"/>
    <n v="5711313.0063062496"/>
    <n v="-0.5"/>
    <m/>
    <n v="0.4"/>
    <n v="2142.8000000000002"/>
    <n v="3517.25252125"/>
    <s v="Buried"/>
    <n v="0.15"/>
    <s v="LIVE"/>
    <s v="Buried"/>
    <n v="1"/>
    <n v="1"/>
    <d v="2026-03-01T00:00:00"/>
    <s v="None"/>
    <s v="Duration Doesn't Exsists"/>
    <s v="No ETA"/>
    <s v="Completed"/>
    <m/>
    <s v="Timeline not applicable"/>
    <m/>
    <x v="2"/>
    <s v="LIVE - 100% Completed"/>
    <m/>
    <m/>
    <m/>
    <m/>
    <m/>
    <s v="INT-21-00315"/>
    <s v="Timeline not applicable"/>
  </r>
  <r>
    <x v="84"/>
    <d v="2020-12-30T00:00:00"/>
    <s v="Feeders/Transportations"/>
    <s v="Gujranwala Ph2"/>
    <s v="Transportation"/>
    <n v="0"/>
    <n v="0"/>
    <s v="0"/>
    <s v="0"/>
    <s v="FEEDER ETC WORK - RETAIN BUDGET"/>
    <n v="0"/>
    <n v="0"/>
    <n v="6262500"/>
    <n v="3131250"/>
    <n v="3131250"/>
    <n v="-1"/>
    <m/>
    <m/>
    <m/>
    <n v="0"/>
    <m/>
    <n v="0.5"/>
    <m/>
    <m/>
    <n v="0"/>
    <n v="0"/>
    <d v="2026-03-01T00:00:00"/>
    <s v="None"/>
    <s v="Duration Doesn't Exsists"/>
    <s v="No ETA"/>
    <s v="Yet to Start"/>
    <m/>
    <s v="Timeline not applicable"/>
    <m/>
    <x v="0"/>
    <s v="FEEDER ETC WORK - RETAIN BUDGET"/>
    <m/>
    <m/>
    <m/>
    <m/>
    <m/>
    <s v="INT-21-00315"/>
    <s v="Timeline not applicable"/>
  </r>
  <r>
    <x v="84"/>
    <d v="2020-12-30T00:00:00"/>
    <s v="Gujranwala"/>
    <s v="Gujranwala Ph2"/>
    <s v="Aurangzaib Town"/>
    <n v="594"/>
    <n v="237.60000000000002"/>
    <n v="237.60000000000002"/>
    <n v="594"/>
    <s v="LIVE - 100% Completed"/>
    <n v="1"/>
    <n v="237.60000000000002"/>
    <n v="6125077.7097491901"/>
    <n v="918761.65646237845"/>
    <n v="5206316.0532868132"/>
    <n v="-0.85000000000000009"/>
    <m/>
    <n v="0.4"/>
    <n v="1936.1726890479647"/>
    <n v="5066.0685471755005"/>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Green Valley Ph-6"/>
    <n v="442"/>
    <n v="176.8"/>
    <n v="176.8"/>
    <n v="442"/>
    <s v="LIVE - 100% Completed"/>
    <n v="1"/>
    <n v="176.8"/>
    <n v="4874990.6821250003"/>
    <n v="731248.60231875"/>
    <n v="4143742.0798062501"/>
    <n v="-0.85000000000000009"/>
    <m/>
    <n v="0.4"/>
    <n v="1270.5"/>
    <n v="3517.25252125"/>
    <s v="Hybrid"/>
    <n v="0.15"/>
    <s v="LIVE"/>
    <s v="Hybrid"/>
    <n v="1"/>
    <n v="1"/>
    <d v="2026-03-01T00:00:00"/>
    <s v="None"/>
    <s v="Duration Doesn't Exsists"/>
    <s v="No ETA"/>
    <s v="Completed"/>
    <m/>
    <s v="Timeline not applicable"/>
    <m/>
    <x v="2"/>
    <s v="LIVE - 100% Completed"/>
    <m/>
    <m/>
    <m/>
    <m/>
    <m/>
    <s v="INT-21-00315"/>
    <s v="Timeline not applicable"/>
  </r>
  <r>
    <x v="84"/>
    <d v="2020-12-30T00:00:00"/>
    <s v="Gujranwala"/>
    <s v="Gujranwala Ph2"/>
    <s v="Aman Society"/>
    <n v="96"/>
    <n v="38.400000000000006"/>
    <n v="38.400000000000006"/>
    <n v="96"/>
    <s v="LIVE - 100% Completed"/>
    <n v="1"/>
    <n v="38.400000000000006"/>
    <n v="4862657.4787285896"/>
    <n v="729398.62180928839"/>
    <n v="4133258.8569192989"/>
    <n v="-1"/>
    <m/>
    <n v="0.4"/>
    <n v="0"/>
    <n v="988.92132366666692"/>
    <s v="Buried"/>
    <n v="0.15"/>
    <s v="LIVE"/>
    <s v="Buried"/>
    <n v="1"/>
    <n v="1"/>
    <d v="2026-03-01T00:00:00"/>
    <s v="None"/>
    <s v="Duration Doesn't Exsists"/>
    <s v="No ETA"/>
    <s v="Completed"/>
    <m/>
    <s v="Timeline not applicable"/>
    <m/>
    <x v="2"/>
    <s v="LIVE - 100% Completed"/>
    <m/>
    <m/>
    <m/>
    <m/>
    <m/>
    <s v="INT-21-00315"/>
    <s v="Timeline not applicable"/>
  </r>
  <r>
    <x v="84"/>
    <d v="2020-12-30T00:00:00"/>
    <s v="Gujranwala"/>
    <s v="Gujranwala Ph2"/>
    <s v="Gulshan Aziz Colony"/>
    <n v="388"/>
    <n v="155.20000000000002"/>
    <n v="155.20000000000002"/>
    <n v="388"/>
    <s v="LIVE - 100% Completed"/>
    <n v="1"/>
    <n v="155.20000000000002"/>
    <n v="4794235.3527015699"/>
    <n v="719135.30290523544"/>
    <n v="4075100.0497963349"/>
    <n v="-1"/>
    <m/>
    <n v="0.4"/>
    <n v="1515.36"/>
    <n v="1557.6819551183501"/>
    <s v="Hybrid"/>
    <n v="0.15"/>
    <s v="LIVE"/>
    <s v="Arial"/>
    <n v="1"/>
    <n v="1"/>
    <d v="2026-03-01T00:00:00"/>
    <s v="None"/>
    <s v="Duration Doesn't Exsists"/>
    <s v="No ETA"/>
    <s v="Completed"/>
    <m/>
    <s v="Timeline not applicable"/>
    <m/>
    <x v="2"/>
    <s v="LIVE - 100% Completed"/>
    <m/>
    <m/>
    <m/>
    <m/>
    <m/>
    <s v="INT-21-00315"/>
    <s v="Timeline not applicable"/>
  </r>
  <r>
    <x v="84"/>
    <d v="2020-12-30T00:00:00"/>
    <s v="Gujranwala"/>
    <s v="Gujranwala Ph2"/>
    <s v="P2 muslim town"/>
    <n v="440"/>
    <n v="176"/>
    <n v="176"/>
    <n v="440"/>
    <s v="LIVE - 100% Completed"/>
    <n v="1"/>
    <n v="176"/>
    <n v="4164351.2157383901"/>
    <n v="624652.68236075854"/>
    <n v="3539698.5333776316"/>
    <n v="-0.85"/>
    <m/>
    <n v="0.4"/>
    <n v="1672.43"/>
    <n v="836.21626929999991"/>
    <s v="Hybrid"/>
    <n v="0.15"/>
    <s v="LIVE"/>
    <s v="Hybrid"/>
    <n v="1"/>
    <n v="1"/>
    <d v="2026-03-01T00:00:00"/>
    <s v="None"/>
    <s v="Duration Doesn't Exsists"/>
    <s v="No ETA"/>
    <s v="Completed"/>
    <m/>
    <s v="Timeline not applicable"/>
    <m/>
    <x v="2"/>
    <s v="LIVE - 100% Completed"/>
    <m/>
    <m/>
    <m/>
    <m/>
    <m/>
    <s v="INT-21-00315"/>
    <s v="Timeline not applicable"/>
  </r>
  <r>
    <x v="84"/>
    <d v="2020-12-30T00:00:00"/>
    <s v="Feeders/Transportations"/>
    <s v="Gujranwala Ph2"/>
    <s v="Main CO ODF Rack"/>
    <n v="0"/>
    <n v="0"/>
    <s v="0"/>
    <s v="0"/>
    <s v="FEEDER ETC WORK - RETAIN BUDGET"/>
    <n v="0"/>
    <n v="0"/>
    <n v="1070000"/>
    <n v="535000"/>
    <n v="535000"/>
    <n v="-1"/>
    <m/>
    <m/>
    <n v="0"/>
    <n v="0"/>
    <m/>
    <n v="0.5"/>
    <m/>
    <m/>
    <n v="0"/>
    <n v="0"/>
    <d v="2026-03-01T00:00:00"/>
    <s v="None"/>
    <s v="Duration Doesn't Exsists"/>
    <s v="No ETA"/>
    <s v="Yet to Start"/>
    <m/>
    <s v="Timeline not applicable"/>
    <m/>
    <x v="0"/>
    <s v="FEEDER ETC WORK - RETAIN BUDGET"/>
    <m/>
    <m/>
    <m/>
    <m/>
    <m/>
    <s v="INT-21-00315"/>
    <s v="Timeline not applicable"/>
  </r>
  <r>
    <x v="85"/>
    <d v="2022-12-29T00:00:00"/>
    <s v="Karachi"/>
    <s v="Karachi Misc Areas"/>
    <s v="PIB  Colony"/>
    <n v="2248"/>
    <n v="1124"/>
    <s v="0"/>
    <s v="0"/>
    <s v="NOT LIVE - RETAIN BUDGET"/>
    <n v="0"/>
    <n v="1124"/>
    <n v="21107233.8366578"/>
    <n v="21107233.8366578"/>
    <n v="0"/>
    <n v="-1"/>
    <m/>
    <n v="0.5"/>
    <n v="3421.6330605208627"/>
    <n v="15496.943241549277"/>
    <s v="Hybrid"/>
    <n v="0"/>
    <s v="NOT LIVE"/>
    <m/>
    <n v="0"/>
    <n v="0"/>
    <d v="2026-03-01T00:00:00"/>
    <s v="None"/>
    <s v="Duration Doesn't Exsists"/>
    <s v="No ETA"/>
    <s v="Yet to Start"/>
    <s v="Not Given By BUH"/>
    <s v="Feedback Awaited"/>
    <s v="Need to retain"/>
    <x v="1"/>
    <s v="NOT LIVE - RETAIN BUDGET"/>
    <n v="1"/>
    <m/>
    <m/>
    <m/>
    <m/>
    <s v="INT-23-00435"/>
    <s v="Feedback Awaited"/>
  </r>
  <r>
    <x v="85"/>
    <d v="2022-12-29T00:00:00"/>
    <s v="Feeders/Transportations"/>
    <s v="Karachi Misc Areas"/>
    <s v="Feeder"/>
    <n v="0"/>
    <n v="0"/>
    <s v="0"/>
    <s v="0"/>
    <s v="FEEDER ETC WORK - RETAIN BUDGET"/>
    <n v="0"/>
    <n v="0"/>
    <n v="19217000"/>
    <n v="9608500"/>
    <n v="9608500"/>
    <n v="0"/>
    <m/>
    <m/>
    <n v="16200"/>
    <n v="0"/>
    <m/>
    <n v="0.5"/>
    <m/>
    <m/>
    <n v="0"/>
    <n v="0"/>
    <d v="2026-03-01T00:00:00"/>
    <s v="None"/>
    <s v="Duration Doesn't Exsists"/>
    <s v="No ETA"/>
    <s v="Yet to Start"/>
    <m/>
    <s v="Timeline not applicable"/>
    <m/>
    <x v="0"/>
    <s v="FEEDER ETC WORK - RETAIN BUDGET"/>
    <m/>
    <m/>
    <m/>
    <m/>
    <m/>
    <s v="INT-23-00435"/>
    <s v="Timeline not applicable"/>
  </r>
  <r>
    <x v="85"/>
    <d v="2022-12-29T00:00:00"/>
    <s v="Karachi"/>
    <s v="Karachi Misc Areas"/>
    <s v="MBCHS"/>
    <n v="720"/>
    <n v="360"/>
    <n v="360"/>
    <n v="720"/>
    <s v="LIVE - 100% Completed"/>
    <n v="1"/>
    <n v="360"/>
    <n v="14316329.2575227"/>
    <n v="2147449.3886284051"/>
    <n v="12168879.868894335"/>
    <n v="-0.68"/>
    <m/>
    <n v="0.5"/>
    <n v="4966.9037500000004"/>
    <n v="9007.5136487499949"/>
    <s v="Hybrid"/>
    <n v="0.15"/>
    <s v="LIVE"/>
    <s v="Hybrid"/>
    <n v="1"/>
    <n v="1"/>
    <d v="2026-03-01T00:00:00"/>
    <s v="None"/>
    <s v="Duration Doesn't Exsists"/>
    <s v="No ETA"/>
    <s v="Completed"/>
    <m/>
    <s v="Timeline not applicable"/>
    <m/>
    <x v="2"/>
    <s v="LIVE - 100% Completed"/>
    <m/>
    <m/>
    <m/>
    <m/>
    <m/>
    <s v="INT-23-00435"/>
    <s v="Timeline not applicable"/>
  </r>
  <r>
    <x v="85"/>
    <d v="2022-12-29T00:00:00"/>
    <s v="Karachi"/>
    <s v="Karachi Misc Areas"/>
    <s v="Model Colony"/>
    <n v="1302"/>
    <n v="651"/>
    <n v="651"/>
    <n v="1302"/>
    <s v="LIVE - 100% Completed"/>
    <n v="1"/>
    <n v="651"/>
    <n v="12456480.7294787"/>
    <n v="1868472.109421805"/>
    <n v="10588008.620056937"/>
    <n v="-1"/>
    <m/>
    <n v="0.5"/>
    <n v="2277"/>
    <n v="11012.572280749997"/>
    <s v="Hybrid"/>
    <n v="0.15"/>
    <s v="LIVE"/>
    <s v="Hybrid"/>
    <n v="1"/>
    <n v="1"/>
    <d v="2026-03-01T00:00:00"/>
    <s v="None"/>
    <s v="Duration Doesn't Exsists"/>
    <s v="No ETA"/>
    <s v="Completed"/>
    <m/>
    <s v="Timeline not applicable"/>
    <s v="partial live"/>
    <x v="2"/>
    <s v="LIVE - 100% Completed"/>
    <m/>
    <m/>
    <m/>
    <m/>
    <m/>
    <s v="INT-23-00435"/>
    <s v="Timeline not applicable"/>
  </r>
  <r>
    <x v="85"/>
    <d v="2022-12-29T00:00:00"/>
    <s v="Karachi"/>
    <s v="Karachi Misc Areas"/>
    <s v="Soomra Society"/>
    <n v="548"/>
    <n v="274"/>
    <n v="274"/>
    <n v="548"/>
    <s v="LIVE - 100% Completed"/>
    <n v="1"/>
    <n v="274"/>
    <n v="11653658.763958201"/>
    <n v="1748048.81459373"/>
    <n v="9905609.9493644387"/>
    <n v="0"/>
    <m/>
    <n v="0.5"/>
    <n v="3359.4734218847179"/>
    <n v="7242.805279410768"/>
    <s v="Hybrid"/>
    <n v="0.15"/>
    <s v="LIVE"/>
    <s v="Hybrid"/>
    <n v="1"/>
    <n v="1"/>
    <d v="2026-03-01T00:00:00"/>
    <s v="None"/>
    <s v="Duration Doesn't Exsists"/>
    <s v="No ETA"/>
    <s v="Completed"/>
    <m/>
    <s v="Timeline not applicable"/>
    <m/>
    <x v="2"/>
    <s v="LIVE - 100% Completed"/>
    <m/>
    <m/>
    <m/>
    <m/>
    <m/>
    <s v="INT-23-00435"/>
    <s v="Timeline not applicable"/>
  </r>
  <r>
    <x v="85"/>
    <d v="2022-12-29T00:00:00"/>
    <s v="Karachi"/>
    <s v="Karachi Misc Areas"/>
    <s v="FB Area Block-22"/>
    <n v="326"/>
    <n v="163"/>
    <n v="163"/>
    <n v="326"/>
    <s v="LIVE - 100% Completed"/>
    <n v="1"/>
    <n v="163"/>
    <n v="8178330.6331519997"/>
    <n v="1226749.5949728"/>
    <n v="6951581.0381792001"/>
    <n v="-1"/>
    <m/>
    <n v="0.5"/>
    <n v="2164.2999999999997"/>
    <n v="7686.2929824000003"/>
    <s v="Hybrid"/>
    <n v="0.15"/>
    <s v="LIVE"/>
    <s v="Hybrid"/>
    <n v="1"/>
    <n v="1"/>
    <d v="2026-03-01T00:00:00"/>
    <s v="None"/>
    <s v="Duration Doesn't Exsists"/>
    <s v="No ETA"/>
    <s v="Completed"/>
    <m/>
    <s v="Timeline not applicable"/>
    <m/>
    <x v="2"/>
    <s v="LIVE - 100% Completed"/>
    <m/>
    <m/>
    <m/>
    <m/>
    <m/>
    <s v="INT-23-00435"/>
    <s v="Timeline not applicable"/>
  </r>
  <r>
    <x v="85"/>
    <d v="2022-12-29T00:00:00"/>
    <s v="Karachi"/>
    <s v="Karachi Misc Areas"/>
    <s v="Muslim Khatri CHS"/>
    <n v="352"/>
    <n v="176"/>
    <n v="176"/>
    <n v="352"/>
    <s v="LIVE - 100% Completed"/>
    <n v="1"/>
    <n v="176"/>
    <n v="7713828.9002155298"/>
    <n v="1157074.3350323294"/>
    <n v="6556754.5651831999"/>
    <n v="0"/>
    <m/>
    <n v="0.5"/>
    <n v="2213.1107241999994"/>
    <n v="3632.9797980500007"/>
    <s v="Hybrid"/>
    <n v="0.15"/>
    <s v="LIVE"/>
    <s v="Hybrid"/>
    <n v="1"/>
    <n v="1"/>
    <d v="2026-03-01T00:00:00"/>
    <s v="None"/>
    <s v="Duration Doesn't Exsists"/>
    <s v="No ETA"/>
    <s v="Completed"/>
    <m/>
    <s v="Timeline not applicable"/>
    <m/>
    <x v="2"/>
    <s v="LIVE - 100% Completed"/>
    <m/>
    <m/>
    <m/>
    <m/>
    <m/>
    <s v="INT-23-00435"/>
    <s v="Timeline not applicable"/>
  </r>
  <r>
    <x v="85"/>
    <d v="2022-12-29T00:00:00"/>
    <s v="Karachi"/>
    <s v="Karachi Misc Areas"/>
    <s v="Gulshan Block-19"/>
    <n v="768"/>
    <n v="384"/>
    <n v="384"/>
    <n v="768"/>
    <s v="LIVE - 100% Completed"/>
    <n v="1"/>
    <n v="384"/>
    <n v="6882564.7834751504"/>
    <n v="1032384.7175212725"/>
    <n v="5850180.0659538768"/>
    <n v="0"/>
    <m/>
    <n v="0.5"/>
    <n v="1465.5150580000002"/>
    <n v="4859.8000610499994"/>
    <s v="Hybrid"/>
    <n v="0.15"/>
    <s v="LIVE"/>
    <s v="Hybrid"/>
    <n v="1"/>
    <n v="1"/>
    <d v="2026-03-01T00:00:00"/>
    <s v="None"/>
    <s v="Duration Doesn't Exsists"/>
    <s v="No ETA"/>
    <s v="Completed"/>
    <m/>
    <s v="Timeline not applicable"/>
    <m/>
    <x v="2"/>
    <s v="LIVE - 100% Completed"/>
    <m/>
    <m/>
    <m/>
    <m/>
    <m/>
    <s v="INT-23-00435"/>
    <s v="Timeline not applicable"/>
  </r>
  <r>
    <x v="85"/>
    <d v="2022-12-29T00:00:00"/>
    <s v="Karachi"/>
    <s v="Karachi Misc Areas"/>
    <s v="Falaknaz Pebbles"/>
    <n v="108"/>
    <n v="54"/>
    <n v="54"/>
    <n v="108"/>
    <s v="LIVE - 100% Completed"/>
    <n v="1"/>
    <n v="54"/>
    <n v="4362489"/>
    <n v="654373.35"/>
    <n v="3708115.65"/>
    <n v="0"/>
    <m/>
    <n v="0.5"/>
    <n v="1627.25"/>
    <n v="1023.6999999999999"/>
    <s v="Buried"/>
    <n v="0.15"/>
    <s v="LIVE"/>
    <s v="Buried"/>
    <n v="1"/>
    <n v="1"/>
    <d v="2026-03-01T00:00:00"/>
    <s v="None"/>
    <s v="Duration Doesn't Exsists"/>
    <s v="No ETA"/>
    <s v="Completed"/>
    <m/>
    <s v="Timeline not applicable"/>
    <m/>
    <x v="2"/>
    <s v="LIVE - 100% Completed"/>
    <m/>
    <m/>
    <m/>
    <m/>
    <m/>
    <s v="INT-23-00435"/>
    <s v="Timeline not applicable"/>
  </r>
  <r>
    <x v="85"/>
    <d v="2022-12-29T00:00:00"/>
    <s v="Feeders/Transportations"/>
    <s v="Karachi Misc Areas"/>
    <s v="Transportation"/>
    <n v="0"/>
    <n v="0"/>
    <s v="0"/>
    <s v="0"/>
    <s v="FEEDER ETC WORK - RETAIN BUDGET"/>
    <n v="0"/>
    <n v="0"/>
    <n v="1650000"/>
    <n v="825000"/>
    <n v="825000"/>
    <n v="-1"/>
    <m/>
    <m/>
    <n v="0"/>
    <n v="0"/>
    <m/>
    <n v="0.5"/>
    <m/>
    <m/>
    <n v="0"/>
    <n v="0"/>
    <d v="2026-03-01T00:00:00"/>
    <s v="None"/>
    <s v="Duration Doesn't Exsists"/>
    <s v="No ETA"/>
    <s v="Yet to Start"/>
    <m/>
    <s v="Timeline not applicable"/>
    <m/>
    <x v="0"/>
    <s v="FEEDER ETC WORK - RETAIN BUDGET"/>
    <m/>
    <m/>
    <m/>
    <m/>
    <m/>
    <s v="INT-23-00435"/>
    <s v="Timeline not applicable"/>
  </r>
  <r>
    <x v="85"/>
    <d v="2022-12-29T00:00:00"/>
    <s v="Feeders/Transportations"/>
    <s v="Karachi Misc Areas"/>
    <s v="Main CO ODF Rack"/>
    <n v="0"/>
    <n v="0"/>
    <s v="0"/>
    <s v="0"/>
    <s v="FEEDER ETC WORK - RETAIN BUDGET"/>
    <n v="0"/>
    <n v="0"/>
    <n v="550000"/>
    <n v="275000"/>
    <n v="275000"/>
    <n v="-1"/>
    <m/>
    <m/>
    <m/>
    <n v="0"/>
    <m/>
    <n v="0.5"/>
    <m/>
    <m/>
    <n v="0"/>
    <n v="0"/>
    <d v="2026-03-01T00:00:00"/>
    <s v="None"/>
    <s v="Duration Doesn't Exsists"/>
    <s v="No ETA"/>
    <s v="Yet to Start"/>
    <m/>
    <s v="Timeline not applicable"/>
    <m/>
    <x v="0"/>
    <s v="FEEDER ETC WORK - RETAIN BUDGET"/>
    <m/>
    <m/>
    <m/>
    <m/>
    <m/>
    <s v="INT-23-00435"/>
    <s v="Timeline not applicable"/>
  </r>
  <r>
    <x v="86"/>
    <d v="2022-12-29T00:00:00"/>
    <s v="Hyderabad"/>
    <s v="Hyderabad Misc Areas"/>
    <s v="Palm Village"/>
    <n v="1248"/>
    <n v="499.20000000000005"/>
    <n v="499.20000000000005"/>
    <n v="1248"/>
    <s v="LIVE - 100% Completed"/>
    <n v="1"/>
    <n v="499.20000000000005"/>
    <n v="31229436.68482"/>
    <n v="4684415.502723"/>
    <n v="26545021.182096992"/>
    <n v="-0.5"/>
    <m/>
    <n v="0.4"/>
    <n v="14259.982624999993"/>
    <n v="14019.23513479999"/>
    <s v="Buried"/>
    <n v="0.15"/>
    <s v="LIVE"/>
    <s v="Buried"/>
    <n v="1"/>
    <n v="1"/>
    <d v="2026-03-01T00:00:00"/>
    <s v="None"/>
    <s v="Duration Doesn't Exsists"/>
    <s v="No ETA"/>
    <s v="Completed"/>
    <m/>
    <s v="Timeline not applicable"/>
    <m/>
    <x v="2"/>
    <s v="LIVE - 100% Completed"/>
    <m/>
    <m/>
    <m/>
    <m/>
    <m/>
    <s v="INT-23-00436"/>
    <s v="Timeline not applicable"/>
  </r>
  <r>
    <x v="86"/>
    <d v="2022-12-29T00:00:00"/>
    <s v="Feeders/Transportations"/>
    <s v="Hyderabad Misc Areas"/>
    <s v="Feeder"/>
    <n v="0"/>
    <n v="0"/>
    <s v="0"/>
    <s v="0"/>
    <s v="FEEDER ETC WORK - RETAIN BUDGET"/>
    <n v="0"/>
    <n v="0"/>
    <n v="12437052"/>
    <n v="6218526"/>
    <n v="6218526"/>
    <n v="-1"/>
    <m/>
    <m/>
    <n v="22518"/>
    <n v="0"/>
    <m/>
    <n v="0.5"/>
    <m/>
    <m/>
    <n v="0"/>
    <n v="0"/>
    <d v="2026-03-01T00:00:00"/>
    <s v="None"/>
    <s v="Duration Doesn't Exsists"/>
    <s v="No ETA"/>
    <s v="Yet to Start"/>
    <m/>
    <s v="Timeline not applicable"/>
    <m/>
    <x v="0"/>
    <s v="FEEDER ETC WORK - RETAIN BUDGET"/>
    <m/>
    <m/>
    <m/>
    <m/>
    <m/>
    <s v="INT-23-00436"/>
    <s v="Timeline not applicable"/>
  </r>
  <r>
    <x v="86"/>
    <d v="2022-12-29T00:00:00"/>
    <s v="Hyderabad"/>
    <s v="Hyderabad Misc Areas"/>
    <s v="Indus Society"/>
    <n v="212"/>
    <n v="84.800000000000011"/>
    <n v="84.800000000000011"/>
    <n v="212"/>
    <s v="LIVE - 100% Completed"/>
    <n v="1"/>
    <n v="84.800000000000011"/>
    <n v="3210107.9956454998"/>
    <n v="481516.19934682496"/>
    <n v="2728591.7962986757"/>
    <n v="-0.5"/>
    <m/>
    <n v="0.4"/>
    <n v="770.87279549999994"/>
    <n v="1768.9373904499998"/>
    <s v="Hybrid"/>
    <n v="0.15"/>
    <s v="LIVE"/>
    <s v="Hybrid"/>
    <n v="1"/>
    <n v="1"/>
    <d v="2026-03-01T00:00:00"/>
    <s v="None"/>
    <s v="Duration Doesn't Exsists"/>
    <s v="No ETA"/>
    <s v="Completed"/>
    <m/>
    <s v="Timeline not applicable"/>
    <m/>
    <x v="2"/>
    <s v="LIVE - 100% Completed"/>
    <m/>
    <m/>
    <m/>
    <m/>
    <m/>
    <s v="INT-23-00436"/>
    <s v="Timeline not applicable"/>
  </r>
  <r>
    <x v="86"/>
    <d v="2022-12-29T00:00:00"/>
    <s v="Hyderabad"/>
    <s v="Hyderabad Misc Areas"/>
    <s v="Shah Nawaz Grand City"/>
    <n v="186"/>
    <n v="74.400000000000006"/>
    <n v="74.400000000000006"/>
    <n v="186"/>
    <s v="LIVE - 100% Completed"/>
    <n v="1"/>
    <n v="74.400000000000006"/>
    <n v="2714981.4828125001"/>
    <n v="407247.22242187499"/>
    <n v="2307734.2603906253"/>
    <n v="-1"/>
    <m/>
    <n v="0.4"/>
    <n v="908.16"/>
    <n v="1489.6697025000001"/>
    <s v="Hybrid"/>
    <n v="0.15"/>
    <s v="LIVE"/>
    <s v="Hybrid"/>
    <n v="1"/>
    <n v="1"/>
    <d v="2026-03-01T00:00:00"/>
    <s v="None"/>
    <s v="Duration Doesn't Exsists"/>
    <s v="No ETA"/>
    <s v="Completed"/>
    <m/>
    <s v="Timeline not applicable"/>
    <m/>
    <x v="2"/>
    <s v="LIVE - 100% Completed"/>
    <m/>
    <m/>
    <m/>
    <m/>
    <m/>
    <s v="INT-23-00436"/>
    <s v="Timeline not applicable"/>
  </r>
  <r>
    <x v="86"/>
    <d v="2022-12-29T00:00:00"/>
    <s v="Hyderabad"/>
    <s v="Hyderabad Misc Areas"/>
    <s v="Fortune Arcade"/>
    <n v="46"/>
    <n v="18.400000000000002"/>
    <s v="0"/>
    <s v="0"/>
    <s v="NOT LIVE - RETAIN BUDGET"/>
    <n v="0"/>
    <n v="18.400000000000002"/>
    <n v="970858.33"/>
    <n v="970858.32999999984"/>
    <n v="0"/>
    <n v="-1"/>
    <m/>
    <n v="0.4"/>
    <n v="305"/>
    <n v="217.5"/>
    <s v="Hybrid"/>
    <n v="0"/>
    <s v="NOT LIVE"/>
    <m/>
    <n v="0"/>
    <n v="0"/>
    <d v="2026-03-01T00:00:00"/>
    <s v="None"/>
    <s v="Duration Doesn't Exsists"/>
    <s v="No ETA"/>
    <s v="Yet to Start"/>
    <s v="Not Given By BUH"/>
    <s v="Feedback Awaited"/>
    <s v="Need to retain"/>
    <x v="1"/>
    <s v="NOT LIVE - RETAIN BUDGET"/>
    <n v="1"/>
    <m/>
    <m/>
    <m/>
    <m/>
    <s v="INT-23-00436"/>
    <s v="Feedback Awaited"/>
  </r>
  <r>
    <x v="86"/>
    <d v="2022-12-29T00:00:00"/>
    <s v="Feeders/Transportations"/>
    <s v="Hyderabad Misc Areas"/>
    <s v="Main CO ODF Rack"/>
    <n v="0"/>
    <n v="0"/>
    <s v="0"/>
    <s v="0"/>
    <s v="FEEDER ETC WORK - RETAIN BUDGET"/>
    <n v="0"/>
    <n v="0"/>
    <n v="535000"/>
    <n v="267500"/>
    <n v="267500"/>
    <n v="-1"/>
    <m/>
    <m/>
    <n v="0"/>
    <n v="0"/>
    <m/>
    <n v="0.5"/>
    <m/>
    <m/>
    <n v="0"/>
    <n v="0"/>
    <d v="2026-03-01T00:00:00"/>
    <s v="None"/>
    <s v="Duration Doesn't Exsists"/>
    <s v="No ETA"/>
    <s v="Yet to Start"/>
    <m/>
    <s v="Timeline not applicable"/>
    <m/>
    <x v="0"/>
    <s v="FEEDER ETC WORK - RETAIN BUDGET"/>
    <m/>
    <m/>
    <m/>
    <m/>
    <m/>
    <s v="INT-23-00436"/>
    <s v="Timeline not applicable"/>
  </r>
  <r>
    <x v="86"/>
    <d v="2022-12-29T00:00:00"/>
    <s v="Feeders/Transportations"/>
    <s v="Hyderabad Misc Areas"/>
    <s v="Transportation"/>
    <n v="0"/>
    <n v="0"/>
    <s v="0"/>
    <s v="0"/>
    <s v="FEEDER ETC WORK - RETAIN BUDGET"/>
    <n v="0"/>
    <n v="0"/>
    <n v="284000"/>
    <n v="142000"/>
    <n v="142000"/>
    <n v="0"/>
    <m/>
    <m/>
    <n v="0"/>
    <n v="0"/>
    <m/>
    <n v="0.5"/>
    <m/>
    <m/>
    <n v="0"/>
    <n v="0"/>
    <d v="2026-03-01T00:00:00"/>
    <s v="None"/>
    <s v="Duration Doesn't Exsists"/>
    <s v="No ETA"/>
    <s v="Yet to Start"/>
    <m/>
    <s v="Timeline not applicable"/>
    <m/>
    <x v="0"/>
    <s v="FEEDER ETC WORK - RETAIN BUDGET"/>
    <m/>
    <n v="2"/>
    <m/>
    <m/>
    <m/>
    <s v="INT-23-00436"/>
    <s v="Timeline not applicable"/>
  </r>
  <r>
    <x v="87"/>
    <d v="2022-12-29T00:00:00"/>
    <s v="Lahore"/>
    <s v="Lahore Misc Areas"/>
    <s v="Fazaiya Society P2"/>
    <n v="1492"/>
    <n v="746"/>
    <n v="746"/>
    <n v="1492"/>
    <s v="LIVE - 100% Completed"/>
    <n v="1"/>
    <n v="746"/>
    <n v="41698131.836888"/>
    <n v="6254719.7755332002"/>
    <n v="35443412.061354801"/>
    <n v="-1"/>
    <m/>
    <n v="0.5"/>
    <n v="23518.643701000005"/>
    <n v="25182.001181400006"/>
    <s v="Buried"/>
    <n v="0.15"/>
    <s v="LIVE"/>
    <s v="Buried"/>
    <n v="1"/>
    <n v="1"/>
    <d v="2026-03-01T00:00:00"/>
    <s v="None"/>
    <s v="Duration Doesn't Exsists"/>
    <s v="No ETA"/>
    <s v="Completed"/>
    <m/>
    <s v="Timeline not applicable"/>
    <m/>
    <x v="2"/>
    <s v="LIVE - 100% Completed"/>
    <m/>
    <m/>
    <m/>
    <m/>
    <m/>
    <s v="INT-23-00437"/>
    <s v="Timeline not applicable"/>
  </r>
  <r>
    <x v="87"/>
    <d v="2022-12-29T00:00:00"/>
    <s v="Lahore"/>
    <s v="Lahore Misc Areas"/>
    <s v="Fazaiya Society P1"/>
    <n v="1470"/>
    <n v="735"/>
    <n v="735"/>
    <n v="1470"/>
    <s v="LIVE - 100% Completed"/>
    <n v="1"/>
    <n v="735"/>
    <n v="38825399.936792001"/>
    <n v="5823809.9905188"/>
    <n v="33001589.9462732"/>
    <n v="-0.85"/>
    <m/>
    <n v="0.5"/>
    <n v="21865.070409"/>
    <n v="22383.998572599998"/>
    <s v="Buried"/>
    <n v="0.15"/>
    <s v="LIVE"/>
    <s v="Buried"/>
    <n v="1"/>
    <n v="1"/>
    <d v="2026-03-01T00:00:00"/>
    <s v="None"/>
    <s v="Duration Doesn't Exsists"/>
    <s v="No ETA"/>
    <s v="Completed"/>
    <m/>
    <s v="Timeline not applicable"/>
    <m/>
    <x v="2"/>
    <s v="LIVE - 100% Completed"/>
    <m/>
    <m/>
    <m/>
    <m/>
    <m/>
    <s v="INT-23-00437"/>
    <s v="Timeline not applicable"/>
  </r>
  <r>
    <x v="87"/>
    <d v="2022-12-29T00:00:00"/>
    <s v="Feeders/Transportations"/>
    <s v="Lahore Misc Areas"/>
    <s v="Feeder"/>
    <n v="0"/>
    <n v="0"/>
    <s v="0"/>
    <s v="0"/>
    <s v="FEEDER ETC WORK - RETAIN BUDGET"/>
    <n v="0"/>
    <n v="0"/>
    <n v="30608068"/>
    <n v="15304034"/>
    <n v="15304034"/>
    <n v="0"/>
    <m/>
    <m/>
    <n v="20320.8"/>
    <m/>
    <m/>
    <n v="0.5"/>
    <m/>
    <m/>
    <n v="0"/>
    <n v="0"/>
    <d v="2026-03-01T00:00:00"/>
    <s v="None"/>
    <s v="Duration Doesn't Exsists"/>
    <s v="No ETA"/>
    <s v="Yet to Start"/>
    <m/>
    <s v="Timeline not applicable"/>
    <m/>
    <x v="0"/>
    <s v="FEEDER ETC WORK - RETAIN BUDGET"/>
    <m/>
    <m/>
    <m/>
    <m/>
    <m/>
    <s v="INT-23-00437"/>
    <s v="Timeline not applicable"/>
  </r>
  <r>
    <x v="87"/>
    <d v="2022-12-29T00:00:00"/>
    <s v="Lahore"/>
    <s v="Lahore Misc Areas"/>
    <s v="Cavalry Ext Hybrid"/>
    <n v="1792"/>
    <n v="896"/>
    <n v="896"/>
    <n v="1792"/>
    <s v="LIVE - 100% Completed"/>
    <n v="1"/>
    <n v="896"/>
    <n v="19687880.102218699"/>
    <n v="2953182.0153328045"/>
    <n v="16734698.086885935"/>
    <n v="0"/>
    <m/>
    <n v="0.5"/>
    <n v="3539.25"/>
    <n v="16083.359537749999"/>
    <s v="Hybrid"/>
    <n v="0.15"/>
    <s v="LIVE"/>
    <s v="Hybrid"/>
    <n v="1"/>
    <n v="1"/>
    <d v="2026-03-01T00:00:00"/>
    <s v="None"/>
    <s v="Duration Doesn't Exsists"/>
    <s v="No ETA"/>
    <s v="Completed"/>
    <m/>
    <s v="Timeline not applicable"/>
    <m/>
    <x v="2"/>
    <s v="LIVE - 100% Completed"/>
    <m/>
    <m/>
    <m/>
    <m/>
    <m/>
    <s v="INT-23-00437"/>
    <s v="Timeline not applicable"/>
  </r>
  <r>
    <x v="87"/>
    <d v="2022-12-29T00:00:00"/>
    <s v="Lahore"/>
    <s v="Lahore Misc Areas"/>
    <s v="Wafaqi Colony"/>
    <n v="2678"/>
    <n v="1339"/>
    <n v="1339"/>
    <n v="2678"/>
    <s v="LIVE - 100% Completed"/>
    <n v="1"/>
    <n v="1339"/>
    <n v="11605724"/>
    <n v="1740858.5999999999"/>
    <n v="9864865.4000000004"/>
    <n v="-1"/>
    <m/>
    <n v="0.5"/>
    <n v="1885.9499999999998"/>
    <n v="8747.85"/>
    <s v="Hybrid"/>
    <n v="0.15"/>
    <s v="LIVE"/>
    <s v="Hybrid"/>
    <n v="1"/>
    <n v="1"/>
    <d v="2026-03-01T00:00:00"/>
    <s v="None"/>
    <s v="Duration Doesn't Exsists"/>
    <s v="No ETA"/>
    <s v="Completed"/>
    <m/>
    <s v="Timeline not applicable"/>
    <m/>
    <x v="2"/>
    <s v="LIVE - 100% Completed"/>
    <m/>
    <m/>
    <m/>
    <m/>
    <m/>
    <s v="INT-23-00437"/>
    <s v="Timeline not applicable"/>
  </r>
  <r>
    <x v="87"/>
    <d v="2022-12-29T00:00:00"/>
    <s v="Lahore"/>
    <s v="Lahore Misc Areas"/>
    <s v="BOR"/>
    <n v="788"/>
    <n v="394"/>
    <n v="394"/>
    <n v="788"/>
    <s v="LIVE - 100% Completed"/>
    <n v="1"/>
    <n v="394"/>
    <n v="10556905.2607903"/>
    <n v="1583535.7891185449"/>
    <n v="8973369.4716717545"/>
    <n v="0"/>
    <m/>
    <n v="0.5"/>
    <n v="2616.2794411499995"/>
    <n v="8000.1037513999981"/>
    <s v="Hybrid"/>
    <n v="0.15"/>
    <s v="LIVE"/>
    <s v="Hybrid"/>
    <n v="1"/>
    <n v="1"/>
    <d v="2026-03-01T00:00:00"/>
    <s v="None"/>
    <s v="Duration Doesn't Exsists"/>
    <s v="No ETA"/>
    <s v="Completed"/>
    <m/>
    <s v="Timeline not applicable"/>
    <m/>
    <x v="2"/>
    <s v="LIVE - 100% Completed"/>
    <m/>
    <m/>
    <m/>
    <m/>
    <m/>
    <s v="INT-23-00437"/>
    <s v="Timeline not applicable"/>
  </r>
  <r>
    <x v="87"/>
    <d v="2022-12-29T00:00:00"/>
    <s v="Lahore"/>
    <s v="Lahore Misc Areas"/>
    <s v="Misc. Areas"/>
    <n v="400"/>
    <n v="200"/>
    <n v="200"/>
    <n v="400"/>
    <s v="LIVE - 100% Completed"/>
    <n v="1"/>
    <n v="200"/>
    <n v="8971993.3900000006"/>
    <n v="1345799.0085"/>
    <n v="7626194.3815000001"/>
    <n v="-1"/>
    <m/>
    <n v="0.5"/>
    <n v="0"/>
    <n v="50000"/>
    <s v="Arial"/>
    <n v="0.15"/>
    <s v="LIVE"/>
    <s v="Arial"/>
    <n v="1"/>
    <n v="1"/>
    <d v="2026-03-01T00:00:00"/>
    <s v="None"/>
    <s v="Duration Doesn't Exsists"/>
    <s v="No ETA"/>
    <s v="Completed"/>
    <m/>
    <s v="Timeline not applicable"/>
    <m/>
    <x v="2"/>
    <s v="LIVE - 100% Completed"/>
    <m/>
    <m/>
    <m/>
    <m/>
    <m/>
    <s v="INT-23-00437"/>
    <s v="Timeline not applicable"/>
  </r>
  <r>
    <x v="87"/>
    <d v="2022-12-29T00:00:00"/>
    <s v="Lahore"/>
    <s v="Lahore Misc Areas"/>
    <s v="Cavalry Ext Aerial"/>
    <n v="1792"/>
    <n v="896"/>
    <n v="896"/>
    <n v="1792"/>
    <s v="LIVE - 100% Completed"/>
    <n v="1"/>
    <n v="896"/>
    <n v="8882245.8522187509"/>
    <n v="1332336.8778328125"/>
    <n v="7549908.9743859377"/>
    <n v="-1"/>
    <m/>
    <n v="0.5"/>
    <n v="0"/>
    <n v="16083.359537749999"/>
    <s v="Arial"/>
    <n v="0.15"/>
    <s v="LIVE"/>
    <s v="Arial"/>
    <n v="1"/>
    <n v="1"/>
    <d v="2026-03-01T00:00:00"/>
    <s v="None"/>
    <s v="Duration Doesn't Exsists"/>
    <s v="No ETA"/>
    <s v="Completed"/>
    <m/>
    <s v="Timeline not applicable"/>
    <m/>
    <x v="2"/>
    <s v="LIVE - 100% Completed"/>
    <m/>
    <m/>
    <m/>
    <m/>
    <m/>
    <s v="INT-23-00437"/>
    <s v="Timeline not applicable"/>
  </r>
  <r>
    <x v="87"/>
    <d v="2022-12-29T00:00:00"/>
    <s v="Lahore"/>
    <s v="Lahore Misc Areas"/>
    <s v="Judicial Colony Ph 2"/>
    <n v="466"/>
    <n v="233"/>
    <n v="233"/>
    <n v="466"/>
    <s v="LIVE - 100% Completed"/>
    <n v="1"/>
    <n v="233"/>
    <n v="6815105.2276293999"/>
    <n v="1022265.7841444099"/>
    <n v="5792839.443484989"/>
    <n v="0"/>
    <m/>
    <n v="0.5"/>
    <n v="1821.2832876999998"/>
    <n v="4245.4667392000001"/>
    <s v="Hybrid"/>
    <n v="0.15"/>
    <s v="LIVE"/>
    <s v="Hybrid"/>
    <n v="1"/>
    <n v="1"/>
    <d v="2026-03-01T00:00:00"/>
    <s v="None"/>
    <s v="Duration Doesn't Exsists"/>
    <s v="No ETA"/>
    <s v="Completed"/>
    <m/>
    <s v="Timeline not applicable"/>
    <m/>
    <x v="2"/>
    <s v="LIVE - 100% Completed"/>
    <m/>
    <m/>
    <m/>
    <m/>
    <m/>
    <s v="INT-23-00437"/>
    <s v="Timeline not applicable"/>
  </r>
  <r>
    <x v="87"/>
    <d v="2022-12-29T00:00:00"/>
    <s v="Lahore"/>
    <s v="Lahore Misc Areas"/>
    <s v="Sultan Town"/>
    <n v="494"/>
    <n v="247"/>
    <n v="247"/>
    <n v="494"/>
    <s v="LIVE - 100% Completed"/>
    <n v="1"/>
    <n v="247"/>
    <n v="6033905.1569817998"/>
    <n v="905085.77354726999"/>
    <n v="5128819.3834345294"/>
    <n v="-0.51"/>
    <m/>
    <n v="0.5"/>
    <n v="1380.5924063999998"/>
    <n v="4947.8223415000011"/>
    <s v="Hybrid"/>
    <n v="0.15"/>
    <s v="LIVE"/>
    <s v="Hybrid"/>
    <n v="1"/>
    <n v="1"/>
    <d v="2026-03-01T00:00:00"/>
    <s v="None"/>
    <s v="Duration Doesn't Exsists"/>
    <s v="No ETA"/>
    <s v="Completed"/>
    <m/>
    <s v="Timeline not applicable"/>
    <m/>
    <x v="2"/>
    <s v="LIVE - 100% Completed"/>
    <m/>
    <m/>
    <m/>
    <m/>
    <m/>
    <s v="INT-23-00437"/>
    <s v="Timeline not applicable"/>
  </r>
  <r>
    <x v="87"/>
    <d v="2022-12-29T00:00:00"/>
    <s v="Lahore"/>
    <s v="Lahore Misc Areas"/>
    <s v="Dream Avenue"/>
    <n v="506"/>
    <n v="253"/>
    <n v="253"/>
    <n v="506"/>
    <s v="LIVE - 100% Completed"/>
    <n v="1"/>
    <n v="253"/>
    <n v="5158055.2855171496"/>
    <n v="773708.29282757244"/>
    <n v="4384346.992689576"/>
    <n v="-1"/>
    <m/>
    <n v="0.5"/>
    <n v="1069.6266184499998"/>
    <n v="4352.8640504999985"/>
    <s v="Hybrid"/>
    <n v="0.15"/>
    <s v="LIVE"/>
    <s v="Hybrid"/>
    <n v="1"/>
    <n v="1"/>
    <d v="2026-03-01T00:00:00"/>
    <s v="None"/>
    <s v="Duration Doesn't Exsists"/>
    <s v="No ETA"/>
    <s v="Completed"/>
    <m/>
    <s v="Timeline not applicable"/>
    <m/>
    <x v="2"/>
    <s v="LIVE - 100% Completed"/>
    <m/>
    <m/>
    <m/>
    <m/>
    <m/>
    <s v="INT-23-00437"/>
    <s v="Timeline not applicable"/>
  </r>
  <r>
    <x v="87"/>
    <d v="2022-12-29T00:00:00"/>
    <s v="Feeders/Transportations"/>
    <s v="Lahore Misc Areas"/>
    <s v="Transportation"/>
    <n v="0"/>
    <n v="0"/>
    <s v="0"/>
    <s v="0"/>
    <s v="FEEDER ETC WORK - RETAIN BUDGET"/>
    <n v="0"/>
    <n v="0"/>
    <n v="2587500"/>
    <n v="1293750"/>
    <n v="1293750"/>
    <n v="-1"/>
    <m/>
    <m/>
    <m/>
    <m/>
    <m/>
    <n v="0.5"/>
    <m/>
    <m/>
    <n v="0"/>
    <n v="0"/>
    <d v="2026-03-01T00:00:00"/>
    <s v="None"/>
    <s v="Duration Doesn't Exsists"/>
    <s v="No ETA"/>
    <s v="Yet to Start"/>
    <m/>
    <s v="Timeline not applicable"/>
    <m/>
    <x v="0"/>
    <s v="FEEDER ETC WORK - RETAIN BUDGET"/>
    <m/>
    <m/>
    <m/>
    <m/>
    <m/>
    <s v="INT-23-00437"/>
    <s v="Timeline not applicable"/>
  </r>
  <r>
    <x v="87"/>
    <d v="2022-12-29T00:00:00"/>
    <s v="Lahore"/>
    <s v="Lahore Misc Areas"/>
    <s v="Mansoora"/>
    <n v="140"/>
    <n v="70"/>
    <n v="70"/>
    <n v="140"/>
    <s v="LIVE - 100% Completed"/>
    <n v="1"/>
    <n v="70"/>
    <n v="2544395.1450419002"/>
    <n v="381659.27175628504"/>
    <n v="2162735.8732856149"/>
    <n v="-0.85"/>
    <m/>
    <n v="0.5"/>
    <n v="534.48368644999994"/>
    <n v="2547.6594224999999"/>
    <s v="Hybrid"/>
    <n v="0.15"/>
    <s v="LIVE"/>
    <s v="Hybrid"/>
    <n v="1"/>
    <n v="1"/>
    <d v="2026-03-01T00:00:00"/>
    <s v="None"/>
    <s v="Duration Doesn't Exsists"/>
    <s v="No ETA"/>
    <s v="Completed"/>
    <m/>
    <s v="Timeline not applicable"/>
    <m/>
    <x v="2"/>
    <s v="LIVE - 100% Completed"/>
    <m/>
    <m/>
    <m/>
    <m/>
    <m/>
    <s v="INT-23-00437"/>
    <s v="Timeline not applicable"/>
  </r>
  <r>
    <x v="87"/>
    <d v="2022-12-29T00:00:00"/>
    <s v="Lahore"/>
    <s v="Lahore Misc Areas"/>
    <s v="Al-Hamd Society"/>
    <n v="264"/>
    <n v="132"/>
    <n v="132"/>
    <n v="264"/>
    <s v="LIVE - 100% Completed"/>
    <n v="1"/>
    <n v="132"/>
    <n v="2532898.0575565998"/>
    <n v="379934.70863348996"/>
    <n v="2152963.3489231099"/>
    <n v="0"/>
    <m/>
    <n v="0.5"/>
    <n v="487.85240429999999"/>
    <n v="1459.4008154499998"/>
    <s v="Hybrid"/>
    <n v="0.15"/>
    <s v="LIVE"/>
    <s v="Hybrid"/>
    <n v="1"/>
    <n v="1"/>
    <d v="2026-03-01T00:00:00"/>
    <s v="None"/>
    <s v="Duration Doesn't Exsists"/>
    <s v="No ETA"/>
    <s v="Completed"/>
    <m/>
    <s v="Timeline not applicable"/>
    <m/>
    <x v="2"/>
    <s v="LIVE - 100% Completed"/>
    <m/>
    <m/>
    <m/>
    <m/>
    <m/>
    <s v="INT-23-00437"/>
    <s v="Timeline not applicable"/>
  </r>
  <r>
    <x v="87"/>
    <d v="2022-12-29T00:00:00"/>
    <s v="Lahore"/>
    <s v="Lahore Misc Areas"/>
    <s v="Wocland"/>
    <n v="148"/>
    <n v="74"/>
    <n v="74"/>
    <n v="148"/>
    <s v="LIVE - 100% Completed"/>
    <n v="1"/>
    <n v="74"/>
    <n v="1617776.1294088999"/>
    <n v="242666.41941133497"/>
    <n v="1375109.709997565"/>
    <n v="0"/>
    <m/>
    <n v="0.5"/>
    <n v="263.6216392"/>
    <n v="996.85895249999999"/>
    <s v="Hybrid"/>
    <n v="0.15"/>
    <s v="LIVE"/>
    <s v="Hybrid"/>
    <n v="1"/>
    <n v="1"/>
    <d v="2026-03-01T00:00:00"/>
    <s v="None"/>
    <s v="Duration Doesn't Exsists"/>
    <s v="No ETA"/>
    <s v="Completed"/>
    <m/>
    <s v="Timeline not applicable"/>
    <m/>
    <x v="2"/>
    <s v="LIVE - 100% Completed"/>
    <m/>
    <m/>
    <m/>
    <m/>
    <m/>
    <s v="INT-23-00437"/>
    <s v="Timeline not applicable"/>
  </r>
  <r>
    <x v="87"/>
    <d v="2022-12-29T00:00:00"/>
    <s v="Lahore"/>
    <s v="Lahore Misc Areas"/>
    <s v="Al-Raheems Homes"/>
    <n v="120"/>
    <n v="60"/>
    <n v="60"/>
    <n v="120"/>
    <s v="LIVE - 100% Completed"/>
    <n v="1"/>
    <n v="60"/>
    <n v="1163619.7957013501"/>
    <n v="174542.96935520251"/>
    <n v="989076.82634614734"/>
    <n v="-1"/>
    <m/>
    <n v="0.5"/>
    <n v="169.7536758"/>
    <n v="790.6628019499999"/>
    <s v="Hybrid"/>
    <n v="0.15"/>
    <s v="LIVE"/>
    <s v="Hybrid"/>
    <n v="1"/>
    <n v="1"/>
    <d v="2026-03-01T00:00:00"/>
    <s v="None"/>
    <s v="Duration Doesn't Exsists"/>
    <s v="No ETA"/>
    <s v="Completed"/>
    <m/>
    <s v="Timeline not applicable"/>
    <m/>
    <x v="2"/>
    <s v="LIVE - 100% Completed"/>
    <m/>
    <m/>
    <m/>
    <m/>
    <m/>
    <s v="INT-23-00437"/>
    <s v="Timeline not applicable"/>
  </r>
  <r>
    <x v="87"/>
    <d v="2022-12-29T00:00:00"/>
    <s v="Feeders/Transportations"/>
    <s v="Lahore Misc Areas"/>
    <s v="Main CO ODF Rack"/>
    <n v="0"/>
    <n v="0"/>
    <s v="0"/>
    <s v="0"/>
    <s v="FEEDER ETC WORK - RETAIN BUDGET"/>
    <n v="0"/>
    <n v="0"/>
    <n v="1100000"/>
    <n v="550000"/>
    <n v="550000"/>
    <n v="-1"/>
    <m/>
    <m/>
    <n v="0"/>
    <m/>
    <m/>
    <n v="0.5"/>
    <m/>
    <m/>
    <n v="0"/>
    <n v="0"/>
    <d v="2026-03-01T00:00:00"/>
    <s v="None"/>
    <s v="Duration Doesn't Exsists"/>
    <s v="No ETA"/>
    <s v="Yet to Start"/>
    <m/>
    <s v="Timeline not applicable"/>
    <m/>
    <x v="0"/>
    <s v="FEEDER ETC WORK - RETAIN BUDGET"/>
    <m/>
    <m/>
    <m/>
    <m/>
    <m/>
    <s v="INT-23-00437"/>
    <s v="Timeline not applicable"/>
  </r>
  <r>
    <x v="88"/>
    <d v="2022-12-29T00:00:00"/>
    <s v="Bahawalpur"/>
    <s v="Bahawalpur"/>
    <s v="Japan Town"/>
    <n v="486"/>
    <n v="243"/>
    <n v="243"/>
    <n v="486"/>
    <s v="LIVE - 100% Completed"/>
    <n v="1"/>
    <n v="243"/>
    <n v="12265711.806967"/>
    <n v="1839856.7710450499"/>
    <n v="10425855.035921967"/>
    <n v="-1"/>
    <m/>
    <n v="0.5"/>
    <n v="6708.6246597282752"/>
    <n v="5120.6827348456245"/>
    <s v="Hybrid"/>
    <n v="0.15"/>
    <s v="LIVE"/>
    <s v="Hybrid"/>
    <n v="1"/>
    <n v="1"/>
    <d v="2026-03-01T00:00:00"/>
    <s v="None"/>
    <s v="Duration Doesn't Exsists"/>
    <s v="No ETA"/>
    <s v="Completed"/>
    <m/>
    <s v="Timeline not applicable"/>
    <m/>
    <x v="2"/>
    <s v="LIVE - 100% Completed"/>
    <m/>
    <m/>
    <m/>
    <m/>
    <m/>
    <s v="INT-23-00438"/>
    <s v="Timeline not applicable"/>
  </r>
  <r>
    <x v="88"/>
    <d v="2022-12-29T00:00:00"/>
    <s v="Feeders/Transportations"/>
    <s v="Bahawalpur"/>
    <s v="Feeder"/>
    <n v="0"/>
    <n v="0"/>
    <s v="0"/>
    <s v="0"/>
    <s v="FEEDER ETC WORK - RETAIN BUDGET"/>
    <n v="0"/>
    <n v="0"/>
    <n v="688600"/>
    <n v="344300"/>
    <n v="344300"/>
    <n v="-1"/>
    <m/>
    <m/>
    <n v="0"/>
    <n v="0"/>
    <m/>
    <n v="0.5"/>
    <m/>
    <m/>
    <n v="0"/>
    <n v="0"/>
    <d v="2026-03-01T00:00:00"/>
    <s v="None"/>
    <s v="Duration Doesn't Exsists"/>
    <s v="No ETA"/>
    <s v="Yet to Start"/>
    <m/>
    <s v="Timeline not applicable"/>
    <m/>
    <x v="0"/>
    <s v="FEEDER ETC WORK - RETAIN BUDGET"/>
    <m/>
    <m/>
    <m/>
    <m/>
    <m/>
    <s v="INT-23-00438"/>
    <s v="Timeline not applicable"/>
  </r>
  <r>
    <x v="88"/>
    <d v="2022-12-29T00:00:00"/>
    <s v="Feeders/Transportations"/>
    <s v="Bahawalpur"/>
    <s v="Transportation"/>
    <n v="0"/>
    <n v="0"/>
    <s v="0"/>
    <s v="0"/>
    <s v="FEEDER ETC WORK - RETAIN BUDGET"/>
    <n v="0"/>
    <n v="0"/>
    <n v="375000"/>
    <n v="187500"/>
    <n v="187500"/>
    <n v="0"/>
    <m/>
    <m/>
    <n v="0"/>
    <n v="0"/>
    <m/>
    <n v="0.5"/>
    <m/>
    <m/>
    <n v="0"/>
    <n v="0"/>
    <d v="2026-03-01T00:00:00"/>
    <s v="None"/>
    <s v="Duration Doesn't Exsists"/>
    <s v="No ETA"/>
    <s v="Yet to Start"/>
    <m/>
    <s v="Timeline not applicable"/>
    <m/>
    <x v="0"/>
    <s v="FEEDER ETC WORK - RETAIN BUDGET"/>
    <m/>
    <m/>
    <m/>
    <m/>
    <m/>
    <s v="INT-23-00438"/>
    <s v="Timeline not applicable"/>
  </r>
  <r>
    <x v="52"/>
    <d v="2022-12-29T00:00:00"/>
    <s v="Feeders/Transportations"/>
    <s v="Multan Misc. Areas"/>
    <s v="Feeder"/>
    <n v="0"/>
    <n v="0"/>
    <s v="0"/>
    <s v="0"/>
    <s v="FEEDER ETC WORK - RETAIN BUDGET"/>
    <n v="0"/>
    <n v="0"/>
    <n v="56286420"/>
    <n v="28143210"/>
    <n v="28143210"/>
    <n v="-1"/>
    <m/>
    <m/>
    <n v="46200"/>
    <n v="0"/>
    <m/>
    <n v="0.5"/>
    <m/>
    <m/>
    <n v="0"/>
    <n v="0"/>
    <d v="2026-03-01T00:00:00"/>
    <s v="None"/>
    <s v="Duration Doesn't Exsists"/>
    <s v="No ETA"/>
    <s v="Yet to Start"/>
    <m/>
    <s v="Timeline not applicable"/>
    <m/>
    <x v="0"/>
    <s v="FEEDER ETC WORK - RETAIN BUDGET"/>
    <m/>
    <m/>
    <m/>
    <m/>
    <m/>
    <s v="INT-23-00439"/>
    <s v="Timeline not applicable"/>
  </r>
  <r>
    <x v="52"/>
    <d v="2022-12-29T00:00:00"/>
    <s v="Multan"/>
    <s v="Multan Misc. Areas"/>
    <s v="AlQuresh Phase 1"/>
    <n v="1366"/>
    <n v="683"/>
    <n v="683"/>
    <n v="1366"/>
    <s v="LIVE - 100% Completed"/>
    <n v="1"/>
    <n v="683"/>
    <n v="36186976.945687003"/>
    <n v="5428046.5418530507"/>
    <n v="30758930.40383397"/>
    <n v="-0.85000000000000009"/>
    <m/>
    <n v="0.5"/>
    <n v="19648.442671800003"/>
    <n v="17427.971758600001"/>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AlQuresh Phase 2"/>
    <n v="1420"/>
    <n v="710"/>
    <s v="0"/>
    <s v="0"/>
    <s v="NOT LIVE - RETAIN BUDGET"/>
    <n v="1"/>
    <n v="710"/>
    <n v="30642179.0184187"/>
    <n v="4596326.8527628044"/>
    <n v="26045852.165655874"/>
    <n v="-1"/>
    <m/>
    <n v="0.5"/>
    <n v="15771.570451649995"/>
    <n v="13938.334929549994"/>
    <s v="Hybrid"/>
    <n v="1"/>
    <s v="NOT LIVE"/>
    <m/>
    <n v="1"/>
    <n v="1"/>
    <d v="2026-03-01T00:00:00"/>
    <n v="0"/>
    <n v="1"/>
    <n v="-37"/>
    <s v="Completed"/>
    <n v="46082"/>
    <s v="Mar-2026"/>
    <s v="Permission Issue With Cable Operator/C.W completed"/>
    <x v="6"/>
    <s v="NOT LIVE - RETAIN BUDGET"/>
    <n v="1"/>
    <m/>
    <m/>
    <m/>
    <m/>
    <s v="INT-23-00439"/>
    <d v="2026-03-01T00:00:00"/>
  </r>
  <r>
    <x v="52"/>
    <d v="2022-12-29T00:00:00"/>
    <s v="Multan"/>
    <s v="Multan Misc. Areas"/>
    <s v="Bahadurpur"/>
    <n v="1306"/>
    <n v="653"/>
    <n v="653"/>
    <n v="1306"/>
    <s v="LIVE - 100% Completed"/>
    <n v="1"/>
    <n v="653"/>
    <n v="24999125.951308198"/>
    <n v="3749868.8926962297"/>
    <n v="21249257.058611944"/>
    <n v="-1"/>
    <m/>
    <n v="0.5"/>
    <n v="6784.4893188599999"/>
    <n v="32574.751866750015"/>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Citi Housing Sector B"/>
    <n v="1082"/>
    <n v="541"/>
    <n v="541"/>
    <n v="1082"/>
    <s v="LIVE - 100% Completed"/>
    <n v="1"/>
    <n v="541"/>
    <n v="24670022.420000002"/>
    <n v="3700503.3630000004"/>
    <n v="20969519.057"/>
    <n v="-1"/>
    <m/>
    <n v="0.5"/>
    <n v="13177.800000000001"/>
    <n v="10996.8"/>
    <s v="Buried"/>
    <n v="0.15"/>
    <s v="LIVE"/>
    <s v="Buried"/>
    <n v="1"/>
    <n v="1"/>
    <d v="2026-03-01T00:00:00"/>
    <s v="None"/>
    <s v="Duration Doesn't Exsists"/>
    <s v="No ETA"/>
    <s v="Completed"/>
    <m/>
    <s v="Timeline not applicable"/>
    <m/>
    <x v="2"/>
    <s v="LIVE - 100% Completed"/>
    <m/>
    <m/>
    <m/>
    <m/>
    <m/>
    <s v="INT-23-00439"/>
    <s v="Timeline not applicable"/>
  </r>
  <r>
    <x v="52"/>
    <d v="2022-12-29T00:00:00"/>
    <s v="Multan"/>
    <s v="Multan Misc. Areas"/>
    <s v="Citi Housing Sector C"/>
    <n v="1274"/>
    <n v="637"/>
    <n v="637"/>
    <n v="1274"/>
    <s v="LIVE - 100% Completed"/>
    <n v="1"/>
    <n v="637"/>
    <n v="24448471.300000001"/>
    <n v="3667270.6949999998"/>
    <n v="20781200.605"/>
    <n v="-0.85000000000000009"/>
    <m/>
    <n v="0.5"/>
    <n v="13471.150000000001"/>
    <n v="11414.4"/>
    <s v="Buried"/>
    <n v="0.15"/>
    <s v="LIVE"/>
    <s v="Buried"/>
    <n v="1"/>
    <n v="1"/>
    <d v="2026-03-01T00:00:00"/>
    <s v="None"/>
    <s v="Duration Doesn't Exsists"/>
    <s v="No ETA"/>
    <s v="Completed"/>
    <m/>
    <s v="Timeline not applicable"/>
    <m/>
    <x v="2"/>
    <s v="LIVE - 100% Completed"/>
    <m/>
    <m/>
    <m/>
    <m/>
    <m/>
    <s v="INT-23-00439"/>
    <s v="Timeline not applicable"/>
  </r>
  <r>
    <x v="52"/>
    <d v="2022-12-29T00:00:00"/>
    <s v="Multan"/>
    <s v="Multan Misc. Areas"/>
    <s v="Sadiqabad latifabad Wahidabad"/>
    <n v="2080"/>
    <n v="1040"/>
    <n v="1040"/>
    <n v="2080"/>
    <s v="LIVE - 100% Completed"/>
    <n v="1"/>
    <n v="1040"/>
    <n v="16056315.048106199"/>
    <n v="2408447.2572159297"/>
    <n v="13647867.790890312"/>
    <n v="-1"/>
    <m/>
    <n v="0.5"/>
    <n v="2682.95"/>
    <n v="16434.136864849999"/>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Bilal Colony &amp; Mukhtyar Town"/>
    <n v="1444"/>
    <n v="722"/>
    <n v="722"/>
    <n v="1444"/>
    <s v="LIVE - 100% Completed"/>
    <n v="1"/>
    <n v="722"/>
    <n v="15526564.503037499"/>
    <n v="2328984.6754556247"/>
    <n v="13197579.827581873"/>
    <n v="-1"/>
    <m/>
    <n v="0.5"/>
    <n v="6066.45"/>
    <n v="12421.793784299996"/>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Canal Cantt Views"/>
    <n v="1048"/>
    <n v="524"/>
    <n v="524"/>
    <n v="1048"/>
    <s v="LIVE - 100% Completed"/>
    <n v="1"/>
    <n v="524"/>
    <n v="14637051.797527799"/>
    <n v="2195557.7696291697"/>
    <n v="12441494.027898671"/>
    <n v="-0.5"/>
    <m/>
    <n v="0.5"/>
    <n v="2572.8000000000002"/>
    <n v="9713.0699383500032"/>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Bodla Town"/>
    <n v="1514"/>
    <n v="757"/>
    <n v="757"/>
    <n v="1514"/>
    <s v="LIVE - 100% Completed"/>
    <n v="1"/>
    <n v="757"/>
    <n v="13860044.68"/>
    <n v="2079006.7019999998"/>
    <n v="11781037.978"/>
    <n v="-0.5"/>
    <m/>
    <n v="0.5"/>
    <n v="2602.6000000000004"/>
    <n v="13328.4"/>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Citi Housing Sector A"/>
    <n v="526"/>
    <n v="263"/>
    <n v="263"/>
    <n v="526"/>
    <s v="LIVE - 100% Completed"/>
    <n v="1"/>
    <n v="263"/>
    <n v="13287927.285"/>
    <n v="1993189.0927499998"/>
    <n v="11294738.19225"/>
    <n v="-0.42499999999999999"/>
    <m/>
    <n v="0.5"/>
    <n v="7532.6500000000005"/>
    <n v="6395.95"/>
    <s v="Buried"/>
    <n v="0.15"/>
    <s v="LIVE"/>
    <s v="Buried"/>
    <n v="1"/>
    <n v="1"/>
    <d v="2026-03-01T00:00:00"/>
    <s v="None"/>
    <s v="Duration Doesn't Exsists"/>
    <s v="No ETA"/>
    <s v="Completed"/>
    <m/>
    <s v="Timeline not applicable"/>
    <m/>
    <x v="2"/>
    <s v="LIVE - 100% Completed"/>
    <m/>
    <m/>
    <m/>
    <m/>
    <m/>
    <s v="INT-23-00439"/>
    <s v="Timeline not applicable"/>
  </r>
  <r>
    <x v="53"/>
    <d v="2024-09-14T00:00:00"/>
    <s v="Sargodha"/>
    <s v="Sargodha"/>
    <s v="Remount Depot"/>
    <n v="206"/>
    <n v="82.4"/>
    <s v="0"/>
    <s v="0"/>
    <s v="SWAPPED"/>
    <n v="0"/>
    <n v="82.4"/>
    <n v="13163801.0798179"/>
    <n v="0"/>
    <n v="13163801.0798179"/>
    <n v="-0.85"/>
    <m/>
    <n v="0.4"/>
    <n v="3986.2480796999998"/>
    <n v="6688.1052212499999"/>
    <s v="Hybrid"/>
    <m/>
    <s v="NOT LIVE"/>
    <m/>
    <n v="0"/>
    <n v="0"/>
    <d v="2026-03-01T00:00:00"/>
    <s v="None"/>
    <s v="Duration Doesn't Exsists"/>
    <s v="No ETA"/>
    <s v="Yet to Start"/>
    <m/>
    <s v="Timeline not applicable"/>
    <s v="Swapped with Grand A-1 City"/>
    <x v="9"/>
    <s v="SWAPPED"/>
    <m/>
    <m/>
    <s v="Grand A-1 City"/>
    <n v="9854031.3447903078"/>
    <n v="252"/>
    <s v="I250210"/>
    <s v="Timeline not applicable"/>
  </r>
  <r>
    <x v="52"/>
    <d v="2022-12-29T00:00:00"/>
    <s v="Multan"/>
    <s v="Multan Misc. Areas"/>
    <s v="Gulshan e Faiz"/>
    <n v="1328"/>
    <n v="664"/>
    <n v="664"/>
    <n v="1328"/>
    <s v="LIVE - 100% Completed"/>
    <n v="1"/>
    <n v="664"/>
    <n v="12247902.501049999"/>
    <n v="1837185.3751574999"/>
    <n v="10410717.125892499"/>
    <n v="-0.85000000000000009"/>
    <m/>
    <n v="0.5"/>
    <n v="2325.8813249999998"/>
    <n v="14265.474737999994"/>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New Naqshband Colony"/>
    <n v="990"/>
    <n v="495"/>
    <n v="495"/>
    <n v="990"/>
    <s v="LIVE - 100% Completed"/>
    <n v="1"/>
    <n v="495"/>
    <n v="11255102.039999999"/>
    <n v="1688265.3059999999"/>
    <n v="9566836.7339999992"/>
    <n v="-0.85000000000000009"/>
    <m/>
    <n v="0.5"/>
    <n v="3243.2000000000003"/>
    <n v="10761.9"/>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Aslam, Mujtuba &amp; Canal Colony"/>
    <n v="1036"/>
    <n v="518"/>
    <n v="518"/>
    <n v="1036"/>
    <s v="LIVE - 100% Completed"/>
    <n v="1"/>
    <n v="518"/>
    <n v="11005899.183231199"/>
    <n v="1650884.8774846799"/>
    <n v="9355014.3057465628"/>
    <n v="-1"/>
    <m/>
    <n v="0.5"/>
    <n v="4101.8"/>
    <n v="8720.3523058500032"/>
    <s v="Hybrid"/>
    <n v="0.15"/>
    <s v="LIVE"/>
    <s v="Arial"/>
    <n v="1"/>
    <n v="1"/>
    <d v="2026-03-01T00:00:00"/>
    <s v="None"/>
    <s v="Duration Doesn't Exsists"/>
    <s v="No ETA"/>
    <s v="Completed"/>
    <m/>
    <s v="Timeline not applicable"/>
    <m/>
    <x v="2"/>
    <s v="LIVE - 100% Completed"/>
    <m/>
    <m/>
    <m/>
    <m/>
    <m/>
    <s v="INT-23-00439"/>
    <s v="Timeline not applicable"/>
  </r>
  <r>
    <x v="52"/>
    <d v="2022-12-29T00:00:00"/>
    <s v="Multan"/>
    <s v="Multan Misc. Areas"/>
    <s v="Allabad, AliTown &amp; IslamPura"/>
    <n v="1024"/>
    <n v="512"/>
    <n v="512"/>
    <n v="1024"/>
    <s v="LIVE - 100% Completed"/>
    <n v="1"/>
    <n v="512"/>
    <n v="10704521.7380125"/>
    <n v="1605678.260701875"/>
    <n v="9098843.477310624"/>
    <n v="-1"/>
    <m/>
    <n v="0.5"/>
    <n v="2779.5499999999997"/>
    <n v="8165.3299840999971"/>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Gulistan-i-Ashar"/>
    <n v="1012"/>
    <n v="506"/>
    <s v="0"/>
    <s v="0"/>
    <s v="NOT LIVE - RETAIN BUDGET"/>
    <n v="0"/>
    <n v="506"/>
    <n v="10236969.550000001"/>
    <n v="10236969.550000001"/>
    <n v="0"/>
    <n v="-0.85"/>
    <m/>
    <n v="0.5"/>
    <n v="4208.6499999999996"/>
    <n v="9230.6999999999989"/>
    <s v="Hybrid"/>
    <n v="0"/>
    <s v="NOT LIVE"/>
    <m/>
    <n v="0"/>
    <n v="0"/>
    <d v="2026-03-01T00:00:00"/>
    <s v="None"/>
    <s v="Duration Doesn't Exsists"/>
    <s v="No ETA"/>
    <s v="Yet to Start"/>
    <s v="Not Given By BUH"/>
    <s v="Feedback Awaited"/>
    <s v="need to retain"/>
    <x v="1"/>
    <s v="NOT LIVE - RETAIN BUDGET"/>
    <n v="2"/>
    <m/>
    <m/>
    <m/>
    <m/>
    <s v="INT-23-00439"/>
    <s v="Feedback Awaited"/>
  </r>
  <r>
    <x v="52"/>
    <d v="2022-12-29T00:00:00"/>
    <s v="Multan"/>
    <s v="Multan Misc. Areas"/>
    <s v="Gulberg &amp; New Gulberg"/>
    <n v="1084"/>
    <n v="542"/>
    <n v="542"/>
    <n v="1084"/>
    <s v="LIVE - 100% Completed"/>
    <n v="1"/>
    <n v="542"/>
    <n v="10141888.970000001"/>
    <n v="1521283.3455000001"/>
    <n v="8620605.624499999"/>
    <n v="-1"/>
    <m/>
    <n v="0.5"/>
    <n v="1925"/>
    <n v="11586.949999999999"/>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Qaiserabad"/>
    <n v="944"/>
    <n v="472"/>
    <n v="472"/>
    <n v="944"/>
    <s v="LIVE - 100% Completed"/>
    <n v="1"/>
    <n v="472"/>
    <n v="9904201.3800000008"/>
    <n v="1485630.2070000002"/>
    <n v="8418571.1729999986"/>
    <n v="-1"/>
    <m/>
    <n v="0.5"/>
    <n v="2319"/>
    <n v="9052.35"/>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Shamsi Colony"/>
    <n v="252"/>
    <n v="126"/>
    <n v="126"/>
    <n v="252"/>
    <s v="LIVE - 100% Completed"/>
    <n v="1"/>
    <n v="126"/>
    <n v="9323406.4486299492"/>
    <n v="1398510.9672944923"/>
    <n v="7924895.4813354574"/>
    <n v="-0.85"/>
    <m/>
    <n v="0.5"/>
    <n v="5204.0979204999994"/>
    <n v="4689.3237449999997"/>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Qasim Pur Colony"/>
    <n v="996"/>
    <n v="498"/>
    <n v="498"/>
    <n v="996"/>
    <s v="LIVE - 100% Completed"/>
    <n v="1"/>
    <n v="498"/>
    <n v="8225369.2713374998"/>
    <n v="1233805.390700625"/>
    <n v="6991563.8806368746"/>
    <n v="-0.85000000000000009"/>
    <m/>
    <n v="0.5"/>
    <n v="1465.5599999999997"/>
    <n v="7273.6274106999999"/>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Lasani Colony"/>
    <n v="816"/>
    <n v="408"/>
    <n v="408"/>
    <n v="816"/>
    <s v="LIVE - 100% Completed"/>
    <n v="1"/>
    <n v="408"/>
    <n v="7581424.3777249996"/>
    <n v="1137213.6566587498"/>
    <n v="6444210.7210662495"/>
    <n v="-0.85"/>
    <m/>
    <n v="0.5"/>
    <n v="1603.1"/>
    <n v="6630.9736618000006"/>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Gulshan e Iqbal"/>
    <n v="216"/>
    <n v="108"/>
    <n v="108"/>
    <n v="216"/>
    <s v="LIVE - 100% Completed"/>
    <n v="1"/>
    <n v="108"/>
    <n v="7563981.5312953498"/>
    <n v="1134597.2296943024"/>
    <n v="6429384.3016010476"/>
    <n v="-1"/>
    <m/>
    <n v="0.5"/>
    <n v="4187.7607564999998"/>
    <n v="3734.357100499999"/>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Chah Hadi Wala"/>
    <n v="384"/>
    <n v="192"/>
    <n v="192"/>
    <n v="384"/>
    <s v="LIVE - 100% Completed"/>
    <n v="1"/>
    <n v="192"/>
    <n v="7121761.0499999998"/>
    <n v="1068264.1575"/>
    <n v="6053496.8925000001"/>
    <n v="-1"/>
    <m/>
    <n v="0.5"/>
    <n v="2319"/>
    <n v="4128.1499999999996"/>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Qasim Villas &amp; Shams Colony"/>
    <n v="452"/>
    <n v="226"/>
    <n v="226"/>
    <n v="452"/>
    <s v="LIVE - 100% Completed"/>
    <n v="1"/>
    <n v="226"/>
    <n v="6980813.5783292502"/>
    <n v="1047122.0367493875"/>
    <n v="5933691.5415798621"/>
    <n v="-1"/>
    <m/>
    <n v="0.5"/>
    <n v="2735.7641434999996"/>
    <n v="5762.1366864999982"/>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Bukhari Villas"/>
    <n v="476"/>
    <n v="238"/>
    <n v="238"/>
    <n v="476"/>
    <s v="LIVE - 100% Completed"/>
    <n v="1"/>
    <n v="238"/>
    <n v="6889778.3735952303"/>
    <n v="1033466.7560392845"/>
    <n v="5856311.6175559415"/>
    <n v="-1"/>
    <m/>
    <n v="0.5"/>
    <n v="1283.3999999999999"/>
    <n v="4783.5427717499997"/>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Zakariya Villas"/>
    <n v="440"/>
    <n v="220"/>
    <n v="220"/>
    <n v="440"/>
    <s v="LIVE - 100% Completed"/>
    <n v="1"/>
    <n v="220"/>
    <n v="6539221.5300000003"/>
    <n v="980883.22950000002"/>
    <n v="5558338.3004999999"/>
    <n v="-0.5"/>
    <m/>
    <n v="0.5"/>
    <n v="1959.6"/>
    <n v="4684.95"/>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Mohsin Town &amp; Rasheed Avenue"/>
    <n v="428"/>
    <n v="214"/>
    <n v="214"/>
    <n v="428"/>
    <s v="LIVE - 100% Completed"/>
    <n v="1"/>
    <n v="214"/>
    <n v="6301716.4686874999"/>
    <n v="945257.47030312498"/>
    <n v="5356458.9983843751"/>
    <n v="-0.85"/>
    <m/>
    <n v="0.5"/>
    <n v="2570.6999999999998"/>
    <n v="4016.7272294999989"/>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Gulraiz Town"/>
    <n v="720"/>
    <n v="360"/>
    <n v="360"/>
    <n v="720"/>
    <s v="LIVE - 100% Completed"/>
    <n v="1"/>
    <n v="360"/>
    <n v="6083947.6699999999"/>
    <n v="912592.15049999999"/>
    <n v="5171355.5195000004"/>
    <n v="-1"/>
    <m/>
    <n v="0.5"/>
    <n v="1275.3499999999999"/>
    <n v="5060.5"/>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Writers Colony"/>
    <n v="574"/>
    <n v="287"/>
    <n v="287"/>
    <n v="574"/>
    <s v="LIVE - 100% Completed"/>
    <n v="1"/>
    <n v="287"/>
    <n v="5823823.3300000001"/>
    <n v="873573.49950000003"/>
    <n v="4950249.8305000002"/>
    <n v="-1"/>
    <m/>
    <n v="0.5"/>
    <n v="1100"/>
    <n v="6236.45"/>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Khayaban e Kubra"/>
    <n v="170"/>
    <n v="85"/>
    <n v="85"/>
    <n v="170"/>
    <s v="LIVE - 100% Completed"/>
    <n v="1"/>
    <n v="85"/>
    <n v="5614652.9277598001"/>
    <n v="842197.93916396995"/>
    <n v="4772454.9885958303"/>
    <n v="-1"/>
    <m/>
    <n v="0.5"/>
    <n v="3057.4649220000001"/>
    <n v="2737.9081799999999"/>
    <s v="Arial"/>
    <n v="0.15"/>
    <s v="LIVE"/>
    <s v="Arial"/>
    <n v="1"/>
    <n v="1"/>
    <d v="2026-03-01T00:00:00"/>
    <s v="None"/>
    <s v="Duration Doesn't Exsists"/>
    <s v="No ETA"/>
    <s v="Completed"/>
    <m/>
    <s v="Timeline not applicable"/>
    <s v="Aerial plan in progress"/>
    <x v="2"/>
    <s v="LIVE - 100% Completed"/>
    <m/>
    <m/>
    <m/>
    <m/>
    <m/>
    <s v="INT-23-00439"/>
    <s v="Timeline not applicable"/>
  </r>
  <r>
    <x v="52"/>
    <d v="2022-12-29T00:00:00"/>
    <s v="Multan"/>
    <s v="Multan Misc. Areas"/>
    <s v="Khan Village II"/>
    <n v="454"/>
    <n v="227"/>
    <n v="227"/>
    <n v="454"/>
    <s v="LIVE - 100% Completed"/>
    <n v="1"/>
    <n v="227"/>
    <n v="5602190.6345525002"/>
    <n v="840328.59518287505"/>
    <n v="4761862.039369625"/>
    <n v="-0.85000000000000009"/>
    <m/>
    <n v="0.5"/>
    <n v="2339.3720749999998"/>
    <n v="5214.6515879999988"/>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Bast Shor Kot"/>
    <n v="508"/>
    <n v="254"/>
    <n v="254"/>
    <n v="508"/>
    <s v="LIVE - 100% Completed"/>
    <n v="1"/>
    <n v="254"/>
    <n v="5197129.05"/>
    <n v="779569.35749999993"/>
    <n v="4417559.6924999999"/>
    <n v="-1"/>
    <m/>
    <n v="0.5"/>
    <n v="1248.8999999999999"/>
    <n v="3729.4"/>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Defence villas"/>
    <n v="272"/>
    <n v="136"/>
    <n v="136"/>
    <n v="272"/>
    <s v="LIVE - 100% Completed"/>
    <n v="1"/>
    <n v="136"/>
    <n v="5164579.35239824"/>
    <n v="774686.902859736"/>
    <n v="4389892.4495385028"/>
    <n v="-0.5"/>
    <m/>
    <n v="0.5"/>
    <n v="921.15"/>
    <n v="3601.9436920999988"/>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Muslim Town"/>
    <n v="502"/>
    <n v="251"/>
    <n v="251"/>
    <n v="502"/>
    <s v="LIVE - 100% Completed"/>
    <n v="1"/>
    <n v="251"/>
    <n v="4589413.72"/>
    <n v="688412.05799999996"/>
    <n v="3901001.6619999995"/>
    <n v="-1"/>
    <m/>
    <n v="0.5"/>
    <n v="885.49999999999989"/>
    <n v="6016.05"/>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Rehman Colony"/>
    <n v="334"/>
    <n v="167"/>
    <n v="167"/>
    <n v="334"/>
    <s v="LIVE - 100% Completed"/>
    <n v="1"/>
    <n v="167"/>
    <n v="4300340.6050000004"/>
    <n v="645051.09075000009"/>
    <n v="3655289.5142500005"/>
    <n v="-0.85000000000000009"/>
    <m/>
    <n v="0.5"/>
    <n v="1625.65"/>
    <n v="3925.15"/>
    <s v="Hybrid"/>
    <n v="0.15"/>
    <s v="LIVE"/>
    <s v="Hybrid"/>
    <n v="1"/>
    <n v="1"/>
    <d v="2026-03-01T00:00:00"/>
    <s v="None"/>
    <s v="Duration Doesn't Exsists"/>
    <s v="No ETA"/>
    <s v="Completed"/>
    <m/>
    <s v="Timeline not applicable"/>
    <m/>
    <x v="2"/>
    <s v="LIVE - 100% Completed"/>
    <m/>
    <m/>
    <m/>
    <m/>
    <m/>
    <s v="INT-23-00439"/>
    <s v="Timeline not applicable"/>
  </r>
  <r>
    <x v="52"/>
    <d v="2022-12-29T00:00:00"/>
    <s v="Feeders/Transportations"/>
    <s v="Multan Misc. Areas"/>
    <s v="Transportation"/>
    <n v="0"/>
    <n v="0"/>
    <s v="0"/>
    <s v="0"/>
    <s v="FEEDER ETC WORK - RETAIN BUDGET"/>
    <n v="0"/>
    <n v="0"/>
    <n v="4087500"/>
    <n v="2043750"/>
    <n v="2043750"/>
    <n v="-1"/>
    <m/>
    <m/>
    <m/>
    <n v="0"/>
    <m/>
    <n v="0.5"/>
    <m/>
    <m/>
    <n v="0"/>
    <n v="0"/>
    <d v="2026-03-01T00:00:00"/>
    <s v="None"/>
    <s v="Duration Doesn't Exsists"/>
    <s v="No ETA"/>
    <s v="Yet to Start"/>
    <m/>
    <s v="Timeline not applicable"/>
    <m/>
    <x v="0"/>
    <s v="FEEDER ETC WORK - RETAIN BUDGET"/>
    <m/>
    <m/>
    <m/>
    <m/>
    <m/>
    <s v="INT-23-00439"/>
    <s v="Timeline not applicable"/>
  </r>
  <r>
    <x v="52"/>
    <d v="2022-12-29T00:00:00"/>
    <s v="Multan"/>
    <s v="Multan Misc. Areas"/>
    <s v="Gulshen-i-Sardar"/>
    <n v="228"/>
    <n v="114"/>
    <n v="114"/>
    <n v="228"/>
    <s v="LIVE - 100% Completed"/>
    <n v="1"/>
    <n v="114"/>
    <n v="2658424.64"/>
    <n v="398763.696"/>
    <n v="2259660.9440000001"/>
    <n v="-0.85"/>
    <m/>
    <n v="0.5"/>
    <n v="626.75"/>
    <n v="2209.7999999999997"/>
    <s v="Arial"/>
    <n v="0.15"/>
    <s v="LIVE"/>
    <s v="Arial"/>
    <n v="1"/>
    <n v="1"/>
    <d v="2026-03-01T00:00:00"/>
    <s v="None"/>
    <s v="Duration Doesn't Exsists"/>
    <s v="No ETA"/>
    <s v="Completed"/>
    <m/>
    <s v="Timeline not applicable"/>
    <m/>
    <x v="2"/>
    <s v="LIVE - 100% Completed"/>
    <m/>
    <m/>
    <m/>
    <m/>
    <m/>
    <s v="INT-23-00439"/>
    <s v="Timeline not applicable"/>
  </r>
  <r>
    <x v="52"/>
    <d v="2022-12-29T00:00:00"/>
    <s v="Multan"/>
    <s v="Multan Misc. Areas"/>
    <s v="Inam City"/>
    <n v="148"/>
    <n v="74"/>
    <s v="0"/>
    <s v="0"/>
    <s v="REMOVE BUDGET (P)"/>
    <n v="0"/>
    <n v="74"/>
    <n v="2302362.335"/>
    <n v="0"/>
    <n v="2302362.335"/>
    <n v="-1"/>
    <m/>
    <n v="0.5"/>
    <n v="948.9"/>
    <n v="1349.95"/>
    <s v="Hybrid"/>
    <m/>
    <s v="NOT LIVE"/>
    <m/>
    <n v="0"/>
    <n v="0"/>
    <d v="2026-03-01T00:00:00"/>
    <s v="None"/>
    <s v="Duration Doesn't Exsists"/>
    <s v="No ETA"/>
    <s v="Yet to Start"/>
    <m/>
    <s v="Timeline not applicable"/>
    <s v="Need to remove from Budget"/>
    <x v="5"/>
    <s v="REMOVE BUDGET (P)"/>
    <m/>
    <m/>
    <m/>
    <n v="0"/>
    <m/>
    <s v="INT-23-00439"/>
    <s v="Timeline not applicable"/>
  </r>
  <r>
    <x v="52"/>
    <d v="2022-12-29T00:00:00"/>
    <s v="Feeders/Transportations"/>
    <s v="Multan Misc. Areas"/>
    <s v="Main CO ODF Rack"/>
    <n v="0"/>
    <n v="0"/>
    <s v="0"/>
    <s v="0"/>
    <s v="FEEDER ETC WORK - RETAIN BUDGET"/>
    <n v="0"/>
    <n v="0"/>
    <n v="2200000"/>
    <n v="1100000"/>
    <n v="1100000"/>
    <n v="-1"/>
    <m/>
    <m/>
    <n v="0"/>
    <n v="0"/>
    <m/>
    <n v="0.5"/>
    <m/>
    <m/>
    <n v="0"/>
    <n v="0"/>
    <d v="2026-03-01T00:00:00"/>
    <s v="None"/>
    <s v="Duration Doesn't Exsists"/>
    <s v="No ETA"/>
    <s v="Yet to Start"/>
    <m/>
    <s v="Timeline not applicable"/>
    <m/>
    <x v="0"/>
    <s v="FEEDER ETC WORK - RETAIN BUDGET"/>
    <m/>
    <m/>
    <m/>
    <m/>
    <m/>
    <s v="INT-23-00439"/>
    <s v="Timeline not applicable"/>
  </r>
  <r>
    <x v="52"/>
    <d v="2022-12-29T00:00:00"/>
    <s v="Multan"/>
    <s v="Multan Misc. Areas"/>
    <s v="Al Khalil Housing Scheme"/>
    <n v="140"/>
    <n v="70"/>
    <n v="70"/>
    <n v="140"/>
    <s v="LIVE - 100% Completed"/>
    <n v="1"/>
    <n v="70"/>
    <n v="2080552.75"/>
    <n v="312082.91249999998"/>
    <n v="1768469.8374999999"/>
    <n v="0"/>
    <m/>
    <n v="0.5"/>
    <n v="408.24999999999994"/>
    <n v="2460.65"/>
    <s v="Hybrid"/>
    <n v="0.15"/>
    <s v="LIVE"/>
    <s v="Hybrid"/>
    <n v="1"/>
    <n v="1"/>
    <d v="2026-03-01T00:00:00"/>
    <s v="None"/>
    <s v="Duration Doesn't Exsists"/>
    <s v="No ETA"/>
    <s v="Completed"/>
    <m/>
    <s v="Timeline not applicable"/>
    <m/>
    <x v="2"/>
    <s v="LIVE - 100% Completed"/>
    <m/>
    <m/>
    <m/>
    <m/>
    <m/>
    <s v="INT-23-00439"/>
    <s v="Timeline not applicable"/>
  </r>
  <r>
    <x v="52"/>
    <d v="2022-12-29T00:00:00"/>
    <s v="Multan"/>
    <s v="Multan Misc. Areas"/>
    <s v="Village garden"/>
    <n v="148"/>
    <n v="74"/>
    <s v="0"/>
    <s v="0"/>
    <s v="NOT LIVE - RETAIN BUDGET"/>
    <n v="1"/>
    <n v="74"/>
    <n v="1696577.2834312499"/>
    <n v="254486.59251468748"/>
    <n v="1442090.6909165627"/>
    <n v="-0.85"/>
    <m/>
    <n v="0.5"/>
    <n v="348.45"/>
    <n v="1478.0010674499999"/>
    <s v="Hybrid"/>
    <n v="1"/>
    <s v="NOT LIVE"/>
    <m/>
    <n v="1"/>
    <n v="1"/>
    <d v="2026-03-01T00:00:00"/>
    <n v="0"/>
    <n v="1"/>
    <n v="-37"/>
    <s v="Completed"/>
    <n v="45703"/>
    <s v="Mar-2026"/>
    <s v="NOC Issue by Society/Work Completed"/>
    <x v="6"/>
    <s v="NOT LIVE - RETAIN BUDGET"/>
    <n v="1"/>
    <m/>
    <m/>
    <m/>
    <m/>
    <s v="INT-23-00439"/>
    <d v="2026-03-01T00:00:00"/>
  </r>
  <r>
    <x v="52"/>
    <d v="2022-12-29T00:00:00"/>
    <s v="Multan"/>
    <s v="Multan Misc. Areas"/>
    <s v="Unknown 01"/>
    <n v="84"/>
    <n v="42"/>
    <s v="0"/>
    <s v="0"/>
    <s v="REMOVE BUDGET (P)"/>
    <n v="0"/>
    <n v="42"/>
    <n v="1499928.7387900001"/>
    <n v="0"/>
    <n v="1499928.7387899999"/>
    <n v="-1"/>
    <m/>
    <n v="0.5"/>
    <n v="475.28932499999996"/>
    <n v="1449.9880375"/>
    <s v="Arial"/>
    <m/>
    <s v="NOT LIVE"/>
    <m/>
    <n v="0"/>
    <n v="0"/>
    <d v="2026-03-01T00:00:00"/>
    <s v="None"/>
    <s v="Duration Doesn't Exsists"/>
    <s v="No ETA"/>
    <s v="Yet to Start"/>
    <m/>
    <s v="Timeline not applicable"/>
    <s v="Need to remove from Budget"/>
    <x v="5"/>
    <s v="REMOVE BUDGET (P)"/>
    <m/>
    <m/>
    <m/>
    <n v="0"/>
    <m/>
    <s v="INT-23-00439"/>
    <s v="Timeline not applicable"/>
  </r>
  <r>
    <x v="89"/>
    <d v="2022-12-29T00:00:00"/>
    <s v="Feeders/Transportations"/>
    <s v="Sargodha"/>
    <s v="Feeder"/>
    <n v="0"/>
    <n v="0"/>
    <s v="0"/>
    <s v="0"/>
    <s v="FEEDER ETC WORK - RETAIN BUDGET"/>
    <n v="0"/>
    <n v="0"/>
    <n v="18298070"/>
    <n v="9149035"/>
    <n v="9149035"/>
    <n v="-0.85000000000000009"/>
    <m/>
    <m/>
    <n v="11640"/>
    <n v="0"/>
    <m/>
    <n v="0.5"/>
    <m/>
    <m/>
    <n v="0"/>
    <n v="0"/>
    <d v="2026-03-01T00:00:00"/>
    <s v="None"/>
    <s v="Duration Doesn't Exsists"/>
    <s v="No ETA"/>
    <s v="Yet to Start"/>
    <m/>
    <s v="Timeline not applicable"/>
    <m/>
    <x v="0"/>
    <s v="FEEDER ETC WORK - RETAIN BUDGET"/>
    <m/>
    <m/>
    <m/>
    <m/>
    <m/>
    <s v="INT-23-00440"/>
    <s v="Timeline not applicable"/>
  </r>
  <r>
    <x v="89"/>
    <d v="2022-12-29T00:00:00"/>
    <s v="Sargodha"/>
    <s v="Sargodha"/>
    <s v="Fazil Town FDT To Khizar Masjio"/>
    <n v="784"/>
    <n v="392"/>
    <n v="392"/>
    <n v="784"/>
    <s v="LIVE - 100% Completed"/>
    <n v="1"/>
    <n v="392"/>
    <n v="6536804.4375"/>
    <n v="980520.66562499991"/>
    <n v="5556283.7718749996"/>
    <n v="-1"/>
    <m/>
    <n v="0.5"/>
    <n v="1181.05"/>
    <n v="10010"/>
    <s v="Arial"/>
    <n v="0.15"/>
    <s v="LIVE"/>
    <s v="Arial"/>
    <n v="1"/>
    <n v="1"/>
    <d v="2026-03-01T00:00:00"/>
    <s v="None"/>
    <s v="Duration Doesn't Exsists"/>
    <s v="No ETA"/>
    <s v="Completed"/>
    <m/>
    <s v="Timeline not applicable"/>
    <s v="This Area will be converted to Hybrid Model "/>
    <x v="2"/>
    <s v="LIVE - 100% Completed"/>
    <m/>
    <m/>
    <m/>
    <m/>
    <m/>
    <s v="INT-23-00440"/>
    <s v="Timeline not applicable"/>
  </r>
  <r>
    <x v="89"/>
    <d v="2022-12-29T00:00:00"/>
    <s v="Sargodha"/>
    <s v="Sargodha"/>
    <s v="SGD Bhalwal Road TO Fatima Jinn"/>
    <n v="586"/>
    <n v="293"/>
    <n v="293"/>
    <n v="586"/>
    <s v="LIVE - 100% Completed"/>
    <n v="1"/>
    <n v="293"/>
    <n v="5496689.8125"/>
    <n v="824503.47187499993"/>
    <n v="4672186.3406250002"/>
    <n v="-1"/>
    <m/>
    <n v="0.5"/>
    <n v="888.94999999999993"/>
    <n v="8898.4"/>
    <s v="Arial"/>
    <n v="0.15"/>
    <s v="LIVE"/>
    <s v="Arial"/>
    <n v="1"/>
    <n v="1"/>
    <d v="2026-03-01T00:00:00"/>
    <s v="None"/>
    <s v="Duration Doesn't Exsists"/>
    <s v="No ETA"/>
    <s v="Completed"/>
    <m/>
    <s v="Timeline not applicable"/>
    <s v="This Area will be converted to Hybrid Model "/>
    <x v="2"/>
    <s v="LIVE - 100% Completed"/>
    <m/>
    <m/>
    <m/>
    <m/>
    <m/>
    <s v="INT-23-00440"/>
    <s v="Timeline not applicable"/>
  </r>
  <r>
    <x v="89"/>
    <d v="2022-12-29T00:00:00"/>
    <s v="Sargodha"/>
    <s v="Sargodha"/>
    <s v="Govt Central Model School To Th"/>
    <n v="688"/>
    <n v="344"/>
    <n v="344"/>
    <n v="688"/>
    <s v="LIVE - 100% Completed"/>
    <n v="1"/>
    <n v="344"/>
    <n v="5113957.0949999997"/>
    <n v="767093.56424999994"/>
    <n v="4346863.5307499999"/>
    <n v="-1"/>
    <m/>
    <n v="0.5"/>
    <n v="756.69999999999993"/>
    <n v="7335.9999999999991"/>
    <s v="Arial"/>
    <n v="0.15"/>
    <s v="LIVE"/>
    <s v="Hybrid"/>
    <n v="1"/>
    <n v="1"/>
    <d v="2026-03-01T00:00:00"/>
    <s v="None"/>
    <s v="Duration Doesn't Exsists"/>
    <s v="No ETA"/>
    <s v="Completed"/>
    <m/>
    <s v="Timeline not applicable"/>
    <s v="Converted to Hybrid Model"/>
    <x v="2"/>
    <s v="LIVE - 100% Completed"/>
    <m/>
    <m/>
    <m/>
    <m/>
    <m/>
    <s v="INT-23-00440"/>
    <s v="Timeline not applicable"/>
  </r>
  <r>
    <x v="89"/>
    <d v="2022-12-29T00:00:00"/>
    <s v="Sargodha"/>
    <s v="Sargodha"/>
    <s v="Awan Chowk To Gulberg City"/>
    <n v="640"/>
    <n v="320"/>
    <n v="320"/>
    <n v="640"/>
    <s v="LIVE - 100% Completed"/>
    <n v="1"/>
    <n v="320"/>
    <n v="5106533.0774999997"/>
    <n v="765979.96162499988"/>
    <n v="4340553.1158750001"/>
    <n v="-0.5"/>
    <m/>
    <n v="0.5"/>
    <n v="711.84999999999991"/>
    <n v="8313.1999999999989"/>
    <s v="Arial"/>
    <n v="0.15"/>
    <s v="LIVE"/>
    <s v="Hybrid"/>
    <n v="1"/>
    <n v="1"/>
    <d v="2026-03-01T00:00:00"/>
    <s v="None"/>
    <s v="Duration Doesn't Exsists"/>
    <s v="No ETA"/>
    <s v="Completed"/>
    <m/>
    <s v="Timeline not applicable"/>
    <s v="Converted to Hybrid Model"/>
    <x v="2"/>
    <s v="LIVE - 100% Completed"/>
    <m/>
    <m/>
    <m/>
    <m/>
    <m/>
    <s v="INT-23-00440"/>
    <s v="Timeline not applicable"/>
  </r>
  <r>
    <x v="89"/>
    <d v="2022-12-29T00:00:00"/>
    <s v="Sargodha"/>
    <s v="Sargodha"/>
    <s v="Ghani Park FDT To Steel Welding"/>
    <n v="386"/>
    <n v="193"/>
    <n v="193"/>
    <n v="386"/>
    <s v="LIVE - 100% Completed"/>
    <n v="1"/>
    <n v="193"/>
    <n v="2992116.875"/>
    <n v="448817.53125"/>
    <n v="2543299.34375"/>
    <n v="-0.8075"/>
    <m/>
    <n v="0.5"/>
    <n v="494.49999999999994"/>
    <n v="4865"/>
    <s v="Arial"/>
    <n v="0.15"/>
    <s v="LIVE"/>
    <s v="Hybrid"/>
    <n v="1"/>
    <n v="1"/>
    <d v="2026-03-01T00:00:00"/>
    <s v="None"/>
    <s v="Duration Doesn't Exsists"/>
    <s v="No ETA"/>
    <s v="Completed"/>
    <m/>
    <s v="Timeline not applicable"/>
    <s v="Converted to Hybrid Model"/>
    <x v="2"/>
    <s v="LIVE - 100% Completed"/>
    <m/>
    <m/>
    <m/>
    <m/>
    <m/>
    <s v="INT-23-00440"/>
    <s v="Timeline not applicable"/>
  </r>
  <r>
    <x v="89"/>
    <d v="2022-12-29T00:00:00"/>
    <s v="Sargodha"/>
    <s v="Sargodha"/>
    <s v="Kacheela House To Gujjar House"/>
    <n v="336"/>
    <n v="168"/>
    <n v="168"/>
    <n v="336"/>
    <s v="LIVE - 100% Completed"/>
    <n v="1"/>
    <n v="168"/>
    <n v="2660058.875"/>
    <n v="399008.83124999999"/>
    <n v="2261050.0437500002"/>
    <n v="-1"/>
    <m/>
    <n v="0.5"/>
    <n v="660.09999999999991"/>
    <n v="452.2"/>
    <s v="Arial"/>
    <n v="0.15"/>
    <s v="LIVE"/>
    <s v="Hybrid"/>
    <n v="1"/>
    <n v="1"/>
    <d v="2026-03-01T00:00:00"/>
    <s v="None"/>
    <s v="Duration Doesn't Exsists"/>
    <s v="No ETA"/>
    <s v="Completed"/>
    <m/>
    <s v="Timeline not applicable"/>
    <s v="Converted to Hybrid Model"/>
    <x v="2"/>
    <s v="LIVE - 100% Completed"/>
    <m/>
    <m/>
    <m/>
    <m/>
    <m/>
    <s v="INT-23-00440"/>
    <s v="Timeline not applicable"/>
  </r>
  <r>
    <x v="89"/>
    <d v="2022-12-29T00:00:00"/>
    <s v="Sargodha"/>
    <s v="Sargodha"/>
    <s v="Kachari Road To Awan Colony Dep"/>
    <n v="220"/>
    <n v="110"/>
    <n v="110"/>
    <n v="220"/>
    <s v="LIVE - 100% Completed"/>
    <n v="1"/>
    <n v="110"/>
    <n v="2484388.7675000001"/>
    <n v="372658.31512500002"/>
    <n v="2111730.4523749999"/>
    <n v="-0.8075"/>
    <m/>
    <n v="0.5"/>
    <n v="573.84999999999991"/>
    <n v="3172.3999999999996"/>
    <s v="Arial"/>
    <n v="0.15"/>
    <s v="LIVE"/>
    <s v="Arial"/>
    <n v="1"/>
    <n v="1"/>
    <d v="2026-03-01T00:00:00"/>
    <s v="None"/>
    <s v="Duration Doesn't Exsists"/>
    <s v="No ETA"/>
    <s v="Completed"/>
    <m/>
    <s v="Timeline not applicable"/>
    <s v="This Area will be converted to Hybrid Model "/>
    <x v="2"/>
    <s v="LIVE - 100% Completed"/>
    <m/>
    <m/>
    <m/>
    <m/>
    <m/>
    <s v="INT-23-00440"/>
    <s v="Timeline not applicable"/>
  </r>
  <r>
    <x v="89"/>
    <d v="2022-12-29T00:00:00"/>
    <s v="Sargodha"/>
    <s v="Sargodha"/>
    <s v="Atta Muhammad Coloy HH To 47 Ch"/>
    <n v="214"/>
    <n v="107"/>
    <n v="107"/>
    <n v="214"/>
    <s v="LIVE - 100% Completed"/>
    <n v="1"/>
    <n v="107"/>
    <n v="2068997.3149999999"/>
    <n v="310349.59724999999"/>
    <n v="1758647.7177499998"/>
    <n v="-1"/>
    <m/>
    <n v="0.5"/>
    <n v="453.09999999999997"/>
    <n v="2566.1999999999998"/>
    <s v="Arial"/>
    <n v="0.15"/>
    <s v="LIVE"/>
    <s v="Arial"/>
    <n v="1"/>
    <n v="1"/>
    <d v="2026-03-01T00:00:00"/>
    <s v="None"/>
    <s v="Duration Doesn't Exsists"/>
    <s v="No ETA"/>
    <s v="Completed"/>
    <m/>
    <s v="Timeline not applicable"/>
    <s v="This Area will be converted to Hybrid Model "/>
    <x v="2"/>
    <s v="LIVE - 100% Completed"/>
    <m/>
    <m/>
    <m/>
    <m/>
    <m/>
    <s v="INT-23-00440"/>
    <s v="Timeline not applicable"/>
  </r>
  <r>
    <x v="89"/>
    <d v="2022-12-29T00:00:00"/>
    <s v="Sargodha"/>
    <s v="Sargodha"/>
    <s v="RPO Office TO Session Court Roa"/>
    <n v="252"/>
    <n v="126"/>
    <n v="126"/>
    <n v="252"/>
    <s v="LIVE - 100% Completed"/>
    <n v="1"/>
    <n v="126"/>
    <n v="2038258.5774999999"/>
    <n v="305738.78662499995"/>
    <n v="1732519.7908750002"/>
    <n v="-0.80749999999999988"/>
    <m/>
    <n v="0.5"/>
    <n v="371.45"/>
    <n v="2693.6"/>
    <s v="Arial"/>
    <n v="0.15"/>
    <s v="LIVE"/>
    <s v="Arial"/>
    <n v="1"/>
    <n v="1"/>
    <d v="2026-03-01T00:00:00"/>
    <s v="None"/>
    <s v="Duration Doesn't Exsists"/>
    <s v="No ETA"/>
    <s v="Completed"/>
    <m/>
    <s v="Timeline not applicable"/>
    <s v="This Area will be converted to Hybrid Model "/>
    <x v="2"/>
    <s v="LIVE - 100% Completed"/>
    <m/>
    <m/>
    <m/>
    <m/>
    <m/>
    <s v="INT-23-00440"/>
    <s v="Timeline not applicable"/>
  </r>
  <r>
    <x v="89"/>
    <d v="2022-12-29T00:00:00"/>
    <s v="Feeders/Transportations"/>
    <s v="Sargodha"/>
    <s v="Transportation"/>
    <n v="0"/>
    <n v="0"/>
    <s v="0"/>
    <s v="0"/>
    <s v="FEEDER ETC WORK - RETAIN BUDGET"/>
    <n v="0"/>
    <n v="0"/>
    <n v="867500"/>
    <n v="433750"/>
    <n v="433750"/>
    <n v="-0.85"/>
    <m/>
    <m/>
    <m/>
    <n v="0"/>
    <m/>
    <n v="0.5"/>
    <m/>
    <m/>
    <n v="0"/>
    <n v="0"/>
    <d v="2026-03-01T00:00:00"/>
    <s v="None"/>
    <s v="Duration Doesn't Exsists"/>
    <s v="No ETA"/>
    <s v="Yet to Start"/>
    <m/>
    <s v="Timeline not applicable"/>
    <m/>
    <x v="0"/>
    <s v="FEEDER ETC WORK - RETAIN BUDGET"/>
    <m/>
    <m/>
    <m/>
    <m/>
    <m/>
    <s v="INT-23-00440"/>
    <s v="Timeline not applicable"/>
  </r>
  <r>
    <x v="90"/>
    <d v="2022-12-29T00:00:00"/>
    <s v="Faisalabad"/>
    <s v="Faisalabad Misc Areas"/>
    <s v="CITI Housing PH-2_Main"/>
    <n v="2620"/>
    <n v="1310"/>
    <n v="1310"/>
    <n v="2620"/>
    <s v="LIVE - 100% Completed"/>
    <n v="1"/>
    <n v="1310"/>
    <n v="60760833.763875701"/>
    <n v="9114125.0645813551"/>
    <n v="51646708.699294373"/>
    <n v="-1"/>
    <m/>
    <n v="0.5"/>
    <n v="37093.852300499981"/>
    <n v="29768.550557149982"/>
    <s v="Buried"/>
    <n v="0.15"/>
    <s v="LIVE"/>
    <s v="Buried"/>
    <n v="1"/>
    <n v="1"/>
    <d v="2026-03-01T00:00:00"/>
    <s v="None"/>
    <s v="Duration Doesn't Exsists"/>
    <s v="No ETA"/>
    <s v="Completed"/>
    <m/>
    <s v="Timeline not applicable"/>
    <m/>
    <x v="2"/>
    <s v="LIVE - 100% Completed"/>
    <m/>
    <m/>
    <m/>
    <m/>
    <m/>
    <s v="INT-23-00441"/>
    <s v="Timeline not applicable"/>
  </r>
  <r>
    <x v="90"/>
    <d v="2022-12-29T00:00:00"/>
    <s v="Faisalabad"/>
    <s v="Faisalabad Misc Areas"/>
    <s v="Eden Orchards"/>
    <n v="1778"/>
    <n v="889"/>
    <n v="889"/>
    <n v="1778"/>
    <s v="LIVE - 100% Completed"/>
    <n v="1"/>
    <n v="889"/>
    <n v="41802673.182627499"/>
    <n v="6270400.9773941245"/>
    <n v="35532272.20523338"/>
    <n v="-1"/>
    <m/>
    <n v="0.5"/>
    <n v="24331.066957500007"/>
    <n v="16346.302139000003"/>
    <s v="Buried"/>
    <n v="0.15"/>
    <s v="LIVE"/>
    <s v="Buried"/>
    <n v="1"/>
    <n v="1"/>
    <d v="2026-03-01T00:00:00"/>
    <s v="None"/>
    <s v="Duration Doesn't Exsists"/>
    <s v="No ETA"/>
    <s v="Completed"/>
    <m/>
    <s v="Timeline not applicable"/>
    <m/>
    <x v="2"/>
    <s v="LIVE - 100% Completed"/>
    <m/>
    <m/>
    <m/>
    <m/>
    <m/>
    <s v="INT-23-00441"/>
    <s v="Timeline not applicable"/>
  </r>
  <r>
    <x v="90"/>
    <d v="2022-12-29T00:00:00"/>
    <s v="Feeders/Transportations"/>
    <s v="Faisalabad Misc Areas"/>
    <s v="Feeder"/>
    <n v="0"/>
    <n v="0"/>
    <s v="0"/>
    <s v="0"/>
    <s v="FEEDER ETC WORK - RETAIN BUDGET"/>
    <n v="0"/>
    <n v="0"/>
    <n v="12486620"/>
    <n v="6243310"/>
    <n v="6243310"/>
    <n v="-1"/>
    <m/>
    <m/>
    <n v="8316"/>
    <n v="0"/>
    <m/>
    <n v="0.5"/>
    <m/>
    <m/>
    <n v="0"/>
    <n v="0"/>
    <d v="2026-03-01T00:00:00"/>
    <s v="None"/>
    <s v="Duration Doesn't Exsists"/>
    <s v="No ETA"/>
    <s v="Yet to Start"/>
    <m/>
    <s v="Timeline not applicable"/>
    <m/>
    <x v="0"/>
    <s v="FEEDER ETC WORK - RETAIN BUDGET"/>
    <m/>
    <m/>
    <m/>
    <m/>
    <m/>
    <s v="INT-23-00441"/>
    <s v="Timeline not applicable"/>
  </r>
  <r>
    <x v="90"/>
    <d v="2022-12-29T00:00:00"/>
    <s v="Faisalabad"/>
    <s v="Faisalabad Misc Areas"/>
    <s v="Kaleem Shaheed Colony-2"/>
    <n v="842"/>
    <n v="421"/>
    <n v="421"/>
    <n v="842"/>
    <s v="LIVE - 100% Completed"/>
    <n v="1"/>
    <n v="421"/>
    <n v="7640328.3691806998"/>
    <n v="1146049.255377105"/>
    <n v="6494279.1138035944"/>
    <n v="-1"/>
    <m/>
    <n v="0.5"/>
    <n v="2113.5580796999998"/>
    <n v="4943.6883857000003"/>
    <s v="Arial"/>
    <n v="0.15"/>
    <s v="LIVE"/>
    <s v="Arial"/>
    <n v="1"/>
    <n v="1"/>
    <d v="2026-03-01T00:00:00"/>
    <s v="None"/>
    <s v="Duration Doesn't Exsists"/>
    <s v="No ETA"/>
    <s v="Completed"/>
    <m/>
    <s v="Timeline not applicable"/>
    <m/>
    <x v="2"/>
    <s v="LIVE - 100% Completed"/>
    <m/>
    <m/>
    <m/>
    <m/>
    <m/>
    <s v="INT-23-00441"/>
    <s v="Timeline not applicable"/>
  </r>
  <r>
    <x v="90"/>
    <d v="2022-12-29T00:00:00"/>
    <s v="Feeders/Transportations"/>
    <s v="Faisalabad Misc Areas"/>
    <s v="Transportation"/>
    <n v="0"/>
    <n v="0"/>
    <s v="0"/>
    <s v="0"/>
    <s v="FEEDER ETC WORK - RETAIN BUDGET"/>
    <n v="0"/>
    <n v="0"/>
    <n v="1200000"/>
    <n v="600000"/>
    <n v="600000"/>
    <n v="-0.85000000000000009"/>
    <m/>
    <m/>
    <n v="0"/>
    <n v="0"/>
    <m/>
    <n v="0.5"/>
    <m/>
    <m/>
    <n v="0"/>
    <n v="0"/>
    <d v="2026-03-01T00:00:00"/>
    <s v="None"/>
    <s v="Duration Doesn't Exsists"/>
    <s v="No ETA"/>
    <s v="Yet to Start"/>
    <m/>
    <s v="Timeline not applicable"/>
    <m/>
    <x v="0"/>
    <s v="FEEDER ETC WORK - RETAIN BUDGET"/>
    <m/>
    <m/>
    <m/>
    <m/>
    <m/>
    <s v="INT-23-00441"/>
    <s v="Timeline not applicable"/>
  </r>
  <r>
    <x v="90"/>
    <d v="2022-12-29T00:00:00"/>
    <s v="Feeders/Transportations"/>
    <s v="Faisalabad Misc Areas"/>
    <s v="Main CO ODF Rack"/>
    <n v="0"/>
    <n v="0"/>
    <s v="0"/>
    <s v="0"/>
    <s v="FEEDER ETC WORK - RETAIN BUDGET"/>
    <n v="0"/>
    <n v="0"/>
    <n v="550000"/>
    <n v="275000"/>
    <n v="275000"/>
    <n v="-1"/>
    <m/>
    <m/>
    <n v="0"/>
    <n v="0"/>
    <m/>
    <n v="0.5"/>
    <m/>
    <m/>
    <n v="0"/>
    <n v="0"/>
    <d v="2026-03-01T00:00:00"/>
    <s v="None"/>
    <s v="Duration Doesn't Exsists"/>
    <s v="No ETA"/>
    <s v="Yet to Start"/>
    <m/>
    <s v="Timeline not applicable"/>
    <m/>
    <x v="0"/>
    <s v="FEEDER ETC WORK - RETAIN BUDGET"/>
    <m/>
    <m/>
    <m/>
    <m/>
    <m/>
    <s v="INT-23-00441"/>
    <s v="Timeline not applicable"/>
  </r>
  <r>
    <x v="91"/>
    <d v="2022-12-29T00:00:00"/>
    <s v="Feeders/Transportations"/>
    <s v="Sahiwal Misc Areas"/>
    <s v="Feeder"/>
    <n v="0"/>
    <n v="0"/>
    <s v="0"/>
    <s v="0"/>
    <s v="FEEDER ETC WORK - RETAIN BUDGET"/>
    <n v="0"/>
    <n v="0"/>
    <n v="21831160"/>
    <n v="10915580"/>
    <n v="10915580"/>
    <n v="-0.85000000000000009"/>
    <m/>
    <m/>
    <n v="13200"/>
    <n v="0"/>
    <m/>
    <n v="0.5"/>
    <m/>
    <m/>
    <n v="0"/>
    <n v="0"/>
    <d v="2026-03-01T00:00:00"/>
    <s v="None"/>
    <s v="Duration Doesn't Exsists"/>
    <s v="No ETA"/>
    <s v="Yet to Start"/>
    <m/>
    <s v="Timeline not applicable"/>
    <m/>
    <x v="0"/>
    <s v="FEEDER ETC WORK - RETAIN BUDGET"/>
    <m/>
    <m/>
    <m/>
    <m/>
    <m/>
    <s v="INT-23-00442"/>
    <s v="Timeline not applicable"/>
  </r>
  <r>
    <x v="91"/>
    <d v="2022-12-29T00:00:00"/>
    <s v="Sahiwal"/>
    <s v="Sahiwal Misc Areas"/>
    <s v="Bhutto Colony"/>
    <n v="1860"/>
    <n v="930"/>
    <n v="930"/>
    <n v="1860"/>
    <s v="LIVE - 100% Completed"/>
    <n v="1"/>
    <n v="930"/>
    <n v="12286385.279999999"/>
    <n v="1842957.7919999999"/>
    <n v="10443427.488"/>
    <n v="-0.85"/>
    <m/>
    <n v="0.5"/>
    <n v="1582.3999999999999"/>
    <n v="14056.3"/>
    <s v="Hybrid"/>
    <n v="0.15"/>
    <s v="LIVE"/>
    <s v="Hybrid"/>
    <n v="1"/>
    <n v="1"/>
    <d v="2026-03-01T00:00:00"/>
    <s v="None"/>
    <s v="Duration Doesn't Exsists"/>
    <s v="No ETA"/>
    <s v="Completed"/>
    <m/>
    <s v="Timeline not applicable"/>
    <m/>
    <x v="2"/>
    <s v="LIVE - 100% Completed"/>
    <m/>
    <m/>
    <m/>
    <m/>
    <m/>
    <s v="INT-23-00442"/>
    <s v="Timeline not applicable"/>
  </r>
  <r>
    <x v="91"/>
    <d v="2022-12-29T00:00:00"/>
    <s v="Sahiwal"/>
    <s v="Sahiwal Misc Areas"/>
    <s v="Chak 89"/>
    <n v="916"/>
    <n v="458"/>
    <n v="458"/>
    <n v="916"/>
    <s v="LIVE - 100% Completed"/>
    <n v="1"/>
    <n v="458"/>
    <n v="7372192.3082119003"/>
    <n v="1105828.8462317849"/>
    <n v="6266363.4619801147"/>
    <n v="-1"/>
    <m/>
    <n v="0.5"/>
    <n v="1821.92254445"/>
    <n v="8714.5521173500001"/>
    <s v="Hybrid"/>
    <n v="0.15"/>
    <s v="LIVE"/>
    <s v="Hybrid"/>
    <n v="1"/>
    <n v="1"/>
    <d v="2026-03-01T00:00:00"/>
    <s v="None"/>
    <s v="Duration Doesn't Exsists"/>
    <s v="No ETA"/>
    <s v="Completed"/>
    <m/>
    <s v="Timeline not applicable"/>
    <m/>
    <x v="2"/>
    <s v="LIVE - 100% Completed"/>
    <m/>
    <m/>
    <m/>
    <m/>
    <m/>
    <s v="INT-23-00442"/>
    <s v="Timeline not applicable"/>
  </r>
  <r>
    <x v="91"/>
    <d v="2022-12-29T00:00:00"/>
    <s v="Feeders/Transportations"/>
    <s v="Sahiwal Misc Areas"/>
    <s v="Main CO ODF Rack"/>
    <n v="0"/>
    <n v="0"/>
    <s v="0"/>
    <s v="0"/>
    <s v="FEEDER ETC WORK - RETAIN BUDGET"/>
    <n v="0"/>
    <n v="0"/>
    <n v="550000"/>
    <n v="275000"/>
    <n v="275000"/>
    <n v="-0.5"/>
    <m/>
    <m/>
    <n v="0"/>
    <n v="0"/>
    <m/>
    <n v="0.5"/>
    <m/>
    <m/>
    <n v="0"/>
    <n v="0"/>
    <d v="2026-03-01T00:00:00"/>
    <s v="None"/>
    <s v="Duration Doesn't Exsists"/>
    <s v="No ETA"/>
    <s v="Yet to Start"/>
    <m/>
    <s v="Timeline not applicable"/>
    <m/>
    <x v="0"/>
    <s v="FEEDER ETC WORK - RETAIN BUDGET"/>
    <m/>
    <m/>
    <m/>
    <m/>
    <m/>
    <s v="INT-23-00442"/>
    <s v="Timeline not applicable"/>
  </r>
  <r>
    <x v="91"/>
    <d v="2022-12-29T00:00:00"/>
    <s v="Feeders/Transportations"/>
    <s v="Sahiwal Misc Areas"/>
    <s v="Transportation"/>
    <n v="0"/>
    <n v="0"/>
    <s v="0"/>
    <s v="0"/>
    <s v="FEEDER ETC WORK - RETAIN BUDGET"/>
    <n v="0"/>
    <n v="0"/>
    <n v="525000"/>
    <n v="262500"/>
    <n v="262500"/>
    <n v="-1"/>
    <m/>
    <m/>
    <n v="0"/>
    <n v="0"/>
    <m/>
    <n v="0.5"/>
    <m/>
    <m/>
    <n v="0"/>
    <n v="0"/>
    <d v="2026-03-01T00:00:00"/>
    <s v="None"/>
    <s v="Duration Doesn't Exsists"/>
    <s v="No ETA"/>
    <s v="Yet to Start"/>
    <m/>
    <s v="Timeline not applicable"/>
    <m/>
    <x v="0"/>
    <s v="FEEDER ETC WORK - RETAIN BUDGET"/>
    <m/>
    <m/>
    <m/>
    <m/>
    <m/>
    <s v="INT-23-00442"/>
    <s v="Timeline not applicable"/>
  </r>
  <r>
    <x v="92"/>
    <d v="2022-12-29T00:00:00"/>
    <s v="Islamabad"/>
    <s v="Islamabad Misc Areas"/>
    <s v="I-11P2"/>
    <n v="1504"/>
    <n v="752"/>
    <n v="752"/>
    <n v="1504"/>
    <s v="LIVE - 100% Completed"/>
    <n v="1"/>
    <n v="752"/>
    <n v="31097808"/>
    <n v="4664671.2"/>
    <n v="26433136.800000004"/>
    <n v="-1"/>
    <m/>
    <n v="0.5"/>
    <n v="12513.660000000002"/>
    <n v="12770.954000000003"/>
    <s v="Hybrid"/>
    <n v="0.15"/>
    <s v="LIVE"/>
    <s v="Hybrid"/>
    <n v="1"/>
    <n v="1"/>
    <d v="2026-03-01T00:00:00"/>
    <s v="None"/>
    <s v="Duration Doesn't Exsists"/>
    <s v="No ETA"/>
    <s v="Completed"/>
    <m/>
    <s v="Timeline not applicable"/>
    <m/>
    <x v="2"/>
    <s v="LIVE - 100% Completed"/>
    <m/>
    <m/>
    <m/>
    <m/>
    <m/>
    <s v="INT-23-00444"/>
    <s v="Timeline not applicable"/>
  </r>
  <r>
    <x v="92"/>
    <d v="2022-12-29T00:00:00"/>
    <s v="Feeders/Transportations"/>
    <s v="Islamabad Misc Areas"/>
    <s v="Feeder"/>
    <n v="0"/>
    <n v="0"/>
    <s v="0"/>
    <s v="0"/>
    <s v="FEEDER ETC WORK - RETAIN BUDGET"/>
    <n v="0"/>
    <n v="0"/>
    <n v="30248305"/>
    <n v="15124152.5"/>
    <n v="15124152.5"/>
    <n v="-1"/>
    <m/>
    <m/>
    <n v="0"/>
    <n v="0"/>
    <m/>
    <n v="0.5"/>
    <m/>
    <m/>
    <n v="0"/>
    <n v="0"/>
    <d v="2026-03-01T00:00:00"/>
    <s v="None"/>
    <s v="Duration Doesn't Exsists"/>
    <s v="No ETA"/>
    <s v="Yet to Start"/>
    <m/>
    <s v="Timeline not applicable"/>
    <m/>
    <x v="0"/>
    <s v="FEEDER ETC WORK - RETAIN BUDGET"/>
    <m/>
    <m/>
    <m/>
    <m/>
    <m/>
    <s v="INT-23-00444"/>
    <s v="Timeline not applicable"/>
  </r>
  <r>
    <x v="92"/>
    <d v="2022-12-29T00:00:00"/>
    <s v="Islamabad"/>
    <s v="Islamabad Misc Areas"/>
    <s v="E-16"/>
    <n v="726"/>
    <n v="363"/>
    <n v="363"/>
    <n v="726"/>
    <s v="LIVE - 100% Completed"/>
    <n v="1"/>
    <n v="363"/>
    <n v="21505105.433359999"/>
    <n v="3225765.815004"/>
    <n v="18279339.618356001"/>
    <n v="-1"/>
    <m/>
    <n v="0.5"/>
    <n v="13058.821773900001"/>
    <n v="9671.3175747999994"/>
    <s v="Buried"/>
    <n v="0.15"/>
    <s v="LIVE"/>
    <s v="Buried"/>
    <n v="1"/>
    <n v="1"/>
    <d v="2026-03-01T00:00:00"/>
    <s v="None"/>
    <s v="Duration Doesn't Exsists"/>
    <s v="No ETA"/>
    <s v="Completed"/>
    <m/>
    <s v="Timeline not applicable"/>
    <m/>
    <x v="2"/>
    <s v="LIVE - 100% Completed"/>
    <m/>
    <m/>
    <m/>
    <m/>
    <m/>
    <s v="INT-23-00444"/>
    <s v="Timeline not applicable"/>
  </r>
  <r>
    <x v="92"/>
    <d v="2022-12-29T00:00:00"/>
    <s v="Islamabad"/>
    <s v="Islamabad Misc Areas"/>
    <s v="I-11P1"/>
    <n v="570"/>
    <n v="285"/>
    <n v="285"/>
    <n v="570"/>
    <s v="LIVE - 100% Completed"/>
    <n v="1"/>
    <n v="285"/>
    <n v="18662773"/>
    <n v="2799415.9499999997"/>
    <n v="15863357.050000001"/>
    <n v="-0.85"/>
    <m/>
    <n v="0.5"/>
    <n v="8532.3189999999995"/>
    <n v="7285.5159999999978"/>
    <s v="Hybrid"/>
    <n v="0.15"/>
    <s v="LIVE"/>
    <s v="Hybrid"/>
    <n v="1"/>
    <n v="1"/>
    <d v="2026-03-01T00:00:00"/>
    <s v="None"/>
    <s v="Duration Doesn't Exsists"/>
    <s v="No ETA"/>
    <s v="Completed"/>
    <m/>
    <s v="Timeline not applicable"/>
    <m/>
    <x v="2"/>
    <s v="LIVE - 100% Completed"/>
    <m/>
    <m/>
    <m/>
    <m/>
    <m/>
    <s v="INT-23-00444"/>
    <s v="Timeline not applicable"/>
  </r>
  <r>
    <x v="92"/>
    <d v="2022-12-29T00:00:00"/>
    <s v="Islamabad"/>
    <s v="Islamabad Misc Areas"/>
    <s v="CTD_ANF_Police Lines_H11"/>
    <n v="522"/>
    <n v="261"/>
    <s v="0"/>
    <s v="0"/>
    <s v="NOT LIVE - RETAIN BUDGET"/>
    <n v="0.5"/>
    <n v="261"/>
    <n v="14206617.625"/>
    <n v="8168805.1343749994"/>
    <n v="6037812.4906249996"/>
    <n v="-1"/>
    <m/>
    <n v="0.5"/>
    <n v="5132.75"/>
    <n v="14407.455999999995"/>
    <s v="Hybrid"/>
    <n v="0.5"/>
    <s v="NOT LIVE"/>
    <m/>
    <n v="0.5"/>
    <n v="0.5"/>
    <d v="2026-03-01T00:00:00"/>
    <n v="92"/>
    <n v="93"/>
    <n v="55"/>
    <s v="In Progress"/>
    <n v="46174"/>
    <s v="Jun-2026"/>
    <s v="Inside CTD &amp; Police Line work is pending"/>
    <x v="7"/>
    <s v="NOT LIVE - RETAIN BUDGET"/>
    <n v="1"/>
    <m/>
    <m/>
    <m/>
    <m/>
    <s v="INT-23-00444"/>
    <d v="2026-06-01T00:00:00"/>
  </r>
  <r>
    <x v="92"/>
    <d v="2022-12-29T00:00:00"/>
    <s v="Islamabad"/>
    <s v="Islamabad Misc Areas"/>
    <s v="I-10 P5"/>
    <n v="2218"/>
    <n v="1109"/>
    <n v="1109"/>
    <n v="2218"/>
    <s v="LIVE - 100% Completed"/>
    <n v="1"/>
    <n v="1109"/>
    <n v="10046106.76"/>
    <n v="1506916.014"/>
    <n v="8539190.7460000012"/>
    <n v="-0.85"/>
    <m/>
    <n v="0.5"/>
    <n v="0"/>
    <n v="16647.568000000007"/>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10 P4"/>
    <n v="1810"/>
    <n v="905"/>
    <n v="905"/>
    <n v="1810"/>
    <s v="LIVE - 100% Completed"/>
    <n v="1"/>
    <n v="905"/>
    <n v="7318747.5449999999"/>
    <n v="1097812.1317499999"/>
    <n v="6220935.4132500002"/>
    <n v="-1"/>
    <m/>
    <n v="0.5"/>
    <n v="0"/>
    <n v="12106.878000000001"/>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10 P1"/>
    <n v="1220"/>
    <n v="610"/>
    <n v="610"/>
    <n v="1220"/>
    <s v="LIVE - 100% Completed"/>
    <n v="1"/>
    <n v="610"/>
    <n v="6464348.7999999998"/>
    <n v="969652.32"/>
    <n v="5494696.4799999986"/>
    <n v="-0.85"/>
    <m/>
    <n v="0.5"/>
    <n v="0"/>
    <n v="10231.717999999999"/>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9 P1"/>
    <n v="1222"/>
    <n v="611"/>
    <n v="611"/>
    <n v="1222"/>
    <s v="LIVE - 100% Completed"/>
    <n v="1"/>
    <n v="611"/>
    <n v="6106061.0499999998"/>
    <n v="915909.15749999997"/>
    <n v="5190151.892500001"/>
    <n v="-0.5"/>
    <m/>
    <n v="0.5"/>
    <n v="0"/>
    <n v="7569.4360000000006"/>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10 P3"/>
    <n v="1192"/>
    <n v="596"/>
    <n v="596"/>
    <n v="1192"/>
    <s v="LIVE - 100% Completed"/>
    <n v="1"/>
    <n v="596"/>
    <n v="4744210.99"/>
    <n v="711631.64850000001"/>
    <n v="4032579.3415000001"/>
    <n v="-0.85"/>
    <m/>
    <n v="0.5"/>
    <n v="0"/>
    <n v="8492.6939999999995"/>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9 P3"/>
    <n v="752"/>
    <n v="376"/>
    <n v="376"/>
    <n v="752"/>
    <s v="LIVE - 100% Completed"/>
    <n v="1"/>
    <n v="376"/>
    <n v="4231495.95"/>
    <n v="634724.39249999996"/>
    <n v="3596771.5575000001"/>
    <e v="#DIV/0!"/>
    <m/>
    <n v="0.5"/>
    <n v="0"/>
    <n v="2332.3999999999996"/>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9 P4"/>
    <n v="836"/>
    <n v="418"/>
    <n v="418"/>
    <n v="836"/>
    <s v="LIVE - 100% Completed"/>
    <n v="1"/>
    <n v="418"/>
    <n v="4061320.88"/>
    <n v="609198.13199999998"/>
    <n v="3452122.7479999997"/>
    <e v="#DIV/0!"/>
    <m/>
    <n v="0.5"/>
    <n v="0"/>
    <n v="6607.6919999999982"/>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10 P2"/>
    <n v="812"/>
    <n v="406"/>
    <n v="406"/>
    <n v="812"/>
    <s v="LIVE - 100% Completed"/>
    <n v="1"/>
    <n v="406"/>
    <n v="3703399.5950000002"/>
    <n v="555509.93925000005"/>
    <n v="3147889.6557499999"/>
    <n v="-1"/>
    <m/>
    <n v="0.5"/>
    <n v="0"/>
    <n v="6727.2379999999994"/>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9 P2"/>
    <n v="794"/>
    <n v="397"/>
    <n v="397"/>
    <n v="794"/>
    <s v="LIVE - 100% Completed"/>
    <n v="1"/>
    <n v="397"/>
    <n v="3534044.74"/>
    <n v="530106.71100000001"/>
    <n v="3003938.0290000001"/>
    <n v="-1"/>
    <m/>
    <n v="0.5"/>
    <n v="0"/>
    <n v="2526.3980000000001"/>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Hostel City"/>
    <n v="394"/>
    <n v="197"/>
    <n v="197"/>
    <n v="394"/>
    <s v="LIVE - 100% Completed"/>
    <n v="1"/>
    <n v="197"/>
    <n v="3073935"/>
    <n v="461090.25"/>
    <n v="2612844.75"/>
    <n v="-1"/>
    <m/>
    <n v="0.5"/>
    <n v="0"/>
    <n v="4661.5099999999993"/>
    <s v="Arial"/>
    <n v="0.15"/>
    <s v="LIVE"/>
    <s v="Arial"/>
    <n v="1"/>
    <n v="1"/>
    <d v="2026-03-01T00:00:00"/>
    <s v="None"/>
    <s v="Duration Doesn't Exsists"/>
    <s v="No ETA"/>
    <s v="Completed"/>
    <m/>
    <s v="Timeline not applicable"/>
    <m/>
    <x v="2"/>
    <s v="LIVE - 100% Completed"/>
    <m/>
    <m/>
    <m/>
    <m/>
    <m/>
    <s v="INT-23-00444"/>
    <s v="Timeline not applicable"/>
  </r>
  <r>
    <x v="92"/>
    <d v="2022-12-29T00:00:00"/>
    <s v="Islamabad"/>
    <s v="Islamabad Misc Areas"/>
    <s v="I-11 Aerial"/>
    <n v="418"/>
    <n v="209"/>
    <n v="209"/>
    <n v="418"/>
    <s v="LIVE - 100% Completed"/>
    <n v="1"/>
    <n v="209"/>
    <n v="2699070.25"/>
    <n v="404860.53749999998"/>
    <n v="2294209.7124999999"/>
    <n v="-1"/>
    <m/>
    <n v="0.5"/>
    <n v="0"/>
    <n v="4536.2100000000009"/>
    <s v="Arial"/>
    <n v="0.15"/>
    <s v="LIVE"/>
    <s v="Arial"/>
    <n v="1"/>
    <n v="1"/>
    <d v="2026-03-01T00:00:00"/>
    <s v="None"/>
    <s v="Duration Doesn't Exsists"/>
    <s v="No ETA"/>
    <s v="Completed"/>
    <m/>
    <s v="Timeline not applicable"/>
    <m/>
    <x v="2"/>
    <s v="LIVE - 100% Completed"/>
    <m/>
    <m/>
    <m/>
    <m/>
    <m/>
    <s v="INT-23-00444"/>
    <s v="Timeline not applicable"/>
  </r>
  <r>
    <x v="92"/>
    <d v="2022-12-29T00:00:00"/>
    <s v="Feeders/Transportations"/>
    <s v="Islamabad Misc Areas"/>
    <s v="Main CO ODF Rack"/>
    <n v="0"/>
    <n v="0"/>
    <s v="0"/>
    <s v="0"/>
    <s v="FEEDER ETC WORK - RETAIN BUDGET"/>
    <n v="0"/>
    <n v="0"/>
    <n v="2200000"/>
    <n v="1100000"/>
    <n v="1100000"/>
    <e v="#DIV/0!"/>
    <m/>
    <m/>
    <n v="0"/>
    <n v="0"/>
    <m/>
    <n v="0.5"/>
    <m/>
    <m/>
    <n v="0"/>
    <n v="0"/>
    <d v="2026-03-01T00:00:00"/>
    <s v="None"/>
    <s v="Duration Doesn't Exsists"/>
    <s v="No ETA"/>
    <s v="Yet to Start"/>
    <m/>
    <s v="Timeline not applicable"/>
    <m/>
    <x v="0"/>
    <s v="FEEDER ETC WORK - RETAIN BUDGET"/>
    <m/>
    <m/>
    <m/>
    <m/>
    <m/>
    <s v="INT-23-00444"/>
    <s v="Timeline not applicable"/>
  </r>
  <r>
    <x v="92"/>
    <d v="2022-12-29T00:00:00"/>
    <s v="Feeders/Transportations"/>
    <s v="Islamabad Misc Areas"/>
    <s v="Transportation"/>
    <n v="0"/>
    <n v="0"/>
    <s v="0"/>
    <s v="0"/>
    <s v="FEEDER ETC WORK - RETAIN BUDGET"/>
    <n v="0"/>
    <n v="0"/>
    <n v="1895000"/>
    <n v="947500"/>
    <n v="947500"/>
    <e v="#DIV/0!"/>
    <m/>
    <m/>
    <m/>
    <n v="0"/>
    <m/>
    <n v="0.5"/>
    <m/>
    <m/>
    <n v="0"/>
    <n v="0"/>
    <d v="2026-03-01T00:00:00"/>
    <s v="None"/>
    <s v="Duration Doesn't Exsists"/>
    <s v="No ETA"/>
    <s v="Yet to Start"/>
    <m/>
    <s v="Timeline not applicable"/>
    <m/>
    <x v="0"/>
    <s v="FEEDER ETC WORK - RETAIN BUDGET"/>
    <m/>
    <m/>
    <m/>
    <m/>
    <m/>
    <s v="INT-23-00444"/>
    <s v="Timeline not applicable"/>
  </r>
  <r>
    <x v="93"/>
    <d v="2022-12-29T00:00:00"/>
    <s v="Feeders/Transportations"/>
    <s v="Rawalpindi Misc Areas"/>
    <s v="Feeder"/>
    <n v="0"/>
    <n v="0"/>
    <s v="0"/>
    <s v="0"/>
    <s v="FEEDER ETC WORK - RETAIN BUDGET"/>
    <n v="0"/>
    <n v="0"/>
    <n v="15912980"/>
    <n v="7956490"/>
    <n v="7956490"/>
    <e v="#DIV/0!"/>
    <m/>
    <m/>
    <n v="38400"/>
    <n v="0"/>
    <m/>
    <n v="0.5"/>
    <m/>
    <m/>
    <n v="0"/>
    <n v="0"/>
    <d v="2026-03-01T00:00:00"/>
    <s v="None"/>
    <s v="Duration Doesn't Exsists"/>
    <s v="No ETA"/>
    <s v="Yet to Start"/>
    <m/>
    <s v="Timeline not applicable"/>
    <m/>
    <x v="0"/>
    <s v="FEEDER ETC WORK - RETAIN BUDGET"/>
    <m/>
    <m/>
    <m/>
    <m/>
    <m/>
    <s v="INT-23-00445"/>
    <s v="Timeline not applicable"/>
  </r>
  <r>
    <x v="93"/>
    <d v="2022-12-29T00:00:00"/>
    <s v="Rawalpindi"/>
    <s v="Rawalpindi Misc Areas"/>
    <s v="Ayub Park"/>
    <n v="16"/>
    <n v="8"/>
    <n v="8"/>
    <n v="16"/>
    <s v="LIVE - 100% Completed"/>
    <n v="1"/>
    <n v="8"/>
    <n v="10620027.25"/>
    <n v="1593004.0874999999"/>
    <n v="9027023.1624999996"/>
    <e v="#DIV/0!"/>
    <m/>
    <n v="0.5"/>
    <n v="5145"/>
    <n v="917.23799999999983"/>
    <s v="Buried"/>
    <n v="0.15"/>
    <s v="LIVE"/>
    <s v="Buried"/>
    <n v="1"/>
    <n v="1"/>
    <d v="2026-03-01T00:00:00"/>
    <s v="None"/>
    <s v="Duration Doesn't Exsists"/>
    <s v="No ETA"/>
    <s v="Completed"/>
    <m/>
    <s v="Timeline not applicable"/>
    <m/>
    <x v="2"/>
    <s v="LIVE - 100% Completed"/>
    <m/>
    <m/>
    <m/>
    <m/>
    <m/>
    <s v="INT-23-00445"/>
    <s v="Timeline not applicable"/>
  </r>
  <r>
    <x v="93"/>
    <d v="2022-12-29T00:00:00"/>
    <s v="Rawalpindi"/>
    <s v="Rawalpindi Misc Areas"/>
    <s v="Afzal Town Expansion(Aerial)"/>
    <n v="1428"/>
    <n v="714"/>
    <n v="714"/>
    <n v="1428"/>
    <s v="LIVE - 100% Completed"/>
    <n v="1"/>
    <n v="714"/>
    <n v="9210946.3100000005"/>
    <n v="1381641.9465000001"/>
    <n v="7829304.3635000009"/>
    <e v="#DIV/0!"/>
    <m/>
    <n v="0.5"/>
    <n v="0"/>
    <n v="12237.876000000004"/>
    <s v="Arial"/>
    <n v="0.15"/>
    <s v="LIVE"/>
    <s v="Arial"/>
    <n v="1"/>
    <n v="1"/>
    <d v="2026-03-01T00:00:00"/>
    <s v="None"/>
    <s v="Duration Doesn't Exsists"/>
    <s v="No ETA"/>
    <s v="Completed"/>
    <m/>
    <s v="Timeline not applicable"/>
    <m/>
    <x v="2"/>
    <s v="LIVE - 100% Completed"/>
    <m/>
    <m/>
    <m/>
    <m/>
    <m/>
    <s v="INT-23-00445"/>
    <s v="Timeline not applicable"/>
  </r>
  <r>
    <x v="93"/>
    <d v="2022-12-29T00:00:00"/>
    <s v="Feeders/Transportations"/>
    <s v="Rawalpindi Misc Areas"/>
    <s v="Transportation"/>
    <n v="0"/>
    <n v="0"/>
    <s v="0"/>
    <s v="0"/>
    <s v="FEEDER ETC WORK - RETAIN BUDGET"/>
    <n v="0"/>
    <n v="0"/>
    <n v="587000"/>
    <n v="293500"/>
    <n v="293500"/>
    <e v="#DIV/0!"/>
    <m/>
    <m/>
    <n v="1"/>
    <n v="0"/>
    <m/>
    <n v="0.5"/>
    <m/>
    <m/>
    <n v="0"/>
    <n v="0"/>
    <d v="2026-03-01T00:00:00"/>
    <s v="None"/>
    <s v="Duration Doesn't Exsists"/>
    <s v="No ETA"/>
    <s v="Yet to Start"/>
    <m/>
    <s v="Timeline not applicable"/>
    <m/>
    <x v="0"/>
    <s v="FEEDER ETC WORK - RETAIN BUDGET"/>
    <m/>
    <m/>
    <m/>
    <m/>
    <m/>
    <s v="INT-23-00445"/>
    <s v="Timeline not applicable"/>
  </r>
  <r>
    <x v="93"/>
    <d v="2022-12-29T00:00:00"/>
    <s v="Feeders/Transportations"/>
    <s v="Rawalpindi Misc Areas"/>
    <s v="Main CO ODF Rack"/>
    <n v="0"/>
    <n v="0"/>
    <s v="0"/>
    <s v="0"/>
    <s v="FEEDER ETC WORK - RETAIN BUDGET"/>
    <n v="0"/>
    <n v="0"/>
    <n v="535000"/>
    <n v="267500"/>
    <n v="267500"/>
    <e v="#DIV/0!"/>
    <m/>
    <m/>
    <n v="0"/>
    <n v="0"/>
    <m/>
    <n v="0.5"/>
    <m/>
    <m/>
    <n v="0"/>
    <n v="0"/>
    <d v="2026-03-01T00:00:00"/>
    <s v="None"/>
    <s v="Duration Doesn't Exsists"/>
    <s v="No ETA"/>
    <s v="Yet to Start"/>
    <m/>
    <s v="Timeline not applicable"/>
    <m/>
    <x v="0"/>
    <s v="FEEDER ETC WORK - RETAIN BUDGET"/>
    <m/>
    <m/>
    <m/>
    <m/>
    <m/>
    <s v="INT-23-00445"/>
    <s v="Timeline not applicable"/>
  </r>
  <r>
    <x v="94"/>
    <d v="2022-12-29T00:00:00"/>
    <s v="Wahh"/>
    <s v="Wah Cant Misc Ares"/>
    <s v="Block R &amp; S New City Ph2"/>
    <n v="1548"/>
    <n v="774"/>
    <s v="0"/>
    <s v="0"/>
    <s v="REMOVE BUDGET (T)"/>
    <n v="0"/>
    <n v="774"/>
    <n v="37192045.7419248"/>
    <n v="0"/>
    <n v="37192045.741924837"/>
    <e v="#DIV/0!"/>
    <m/>
    <n v="0.5"/>
    <n v="23169.946137513751"/>
    <n v="20692.371941955"/>
    <s v="Buried"/>
    <m/>
    <s v="NOT LIVE"/>
    <m/>
    <n v="0"/>
    <n v="0"/>
    <d v="2026-03-01T00:00:00"/>
    <s v="None"/>
    <s v="Duration Doesn't Exsists"/>
    <s v="No ETA"/>
    <s v="Yet to Start"/>
    <m/>
    <s v="Timeline not applicable"/>
    <s v="remove (after June)"/>
    <x v="3"/>
    <s v="REMOVE BUDGET (T)"/>
    <m/>
    <m/>
    <m/>
    <n v="0"/>
    <m/>
    <s v="INT-23-00446"/>
    <s v="Timeline not applicable"/>
  </r>
  <r>
    <x v="94"/>
    <d v="2022-12-29T00:00:00"/>
    <s v="Wahh"/>
    <s v="Wah Cant Misc Ares"/>
    <s v="Block N &amp; O New City Ph2"/>
    <n v="1008"/>
    <n v="504"/>
    <s v="0"/>
    <s v="0"/>
    <s v="REMOVE BUDGET (T)"/>
    <n v="0"/>
    <n v="504"/>
    <n v="28794080.439697001"/>
    <n v="0"/>
    <n v="28794080.439696964"/>
    <e v="#DIV/0!"/>
    <m/>
    <n v="0.5"/>
    <n v="16996.465725205053"/>
    <n v="13891.688475368202"/>
    <s v="Buried"/>
    <m/>
    <s v="NOT LIVE"/>
    <m/>
    <n v="0"/>
    <n v="0"/>
    <d v="2026-03-01T00:00:00"/>
    <s v="None"/>
    <s v="Duration Doesn't Exsists"/>
    <s v="No ETA"/>
    <s v="Yet to Start"/>
    <m/>
    <s v="Timeline not applicable"/>
    <s v="remove (after June)"/>
    <x v="3"/>
    <s v="REMOVE BUDGET (T)"/>
    <m/>
    <m/>
    <m/>
    <n v="0"/>
    <m/>
    <s v="INT-23-00446"/>
    <s v="Timeline not applicable"/>
  </r>
  <r>
    <x v="94"/>
    <d v="2022-12-29T00:00:00"/>
    <s v="Feeders/Transportations"/>
    <s v="Wah Cant Misc Ares"/>
    <s v="Feeder"/>
    <n v="0"/>
    <n v="0"/>
    <s v="0"/>
    <s v="0"/>
    <s v="FEEDER ETC WORK - RETAIN BUDGET"/>
    <n v="0"/>
    <n v="0"/>
    <n v="21054892.800000001"/>
    <n v="10527446.4"/>
    <n v="10527446.4"/>
    <e v="#DIV/0!"/>
    <m/>
    <m/>
    <n v="19040"/>
    <n v="0"/>
    <m/>
    <n v="0.5"/>
    <m/>
    <m/>
    <n v="0"/>
    <n v="0"/>
    <d v="2026-03-01T00:00:00"/>
    <s v="None"/>
    <s v="Duration Doesn't Exsists"/>
    <s v="No ETA"/>
    <s v="Yet to Start"/>
    <m/>
    <s v="Timeline not applicable"/>
    <m/>
    <x v="0"/>
    <s v="FEEDER ETC WORK - RETAIN BUDGET"/>
    <m/>
    <m/>
    <m/>
    <m/>
    <m/>
    <s v="INT-23-00446"/>
    <s v="Timeline not applicable"/>
  </r>
  <r>
    <x v="94"/>
    <d v="2022-12-29T00:00:00"/>
    <s v="Wahh"/>
    <s v="Wah Cant Misc Ares"/>
    <s v="Block U &amp; V New City Ph2"/>
    <n v="554"/>
    <n v="277"/>
    <s v="0"/>
    <s v="0"/>
    <s v="REMOVE BUDGET (T)"/>
    <n v="0"/>
    <n v="277"/>
    <n v="16449728.5185603"/>
    <n v="0"/>
    <n v="16449728.518560253"/>
    <e v="#DIV/0!"/>
    <m/>
    <n v="0.5"/>
    <n v="9532.7881087500027"/>
    <n v="7969.345000000003"/>
    <s v="Buried"/>
    <m/>
    <s v="NOT LIVE"/>
    <m/>
    <n v="0"/>
    <n v="0"/>
    <d v="2026-03-01T00:00:00"/>
    <s v="None"/>
    <s v="Duration Doesn't Exsists"/>
    <s v="No ETA"/>
    <s v="Yet to Start"/>
    <m/>
    <s v="Timeline not applicable"/>
    <s v="remove (after June)"/>
    <x v="3"/>
    <s v="REMOVE BUDGET (T)"/>
    <m/>
    <m/>
    <m/>
    <n v="0"/>
    <m/>
    <s v="INT-23-00446"/>
    <s v="Timeline not applicable"/>
  </r>
  <r>
    <x v="94"/>
    <d v="2022-12-29T00:00:00"/>
    <s v="Wahh"/>
    <s v="Wah Cant Misc Ares"/>
    <s v="Block P New City Ph2"/>
    <n v="614"/>
    <n v="307"/>
    <s v="0"/>
    <s v="0"/>
    <s v="REMOVE BUDGET (T)"/>
    <n v="0"/>
    <n v="307"/>
    <n v="16449167.109825101"/>
    <n v="0"/>
    <n v="16449167.109825071"/>
    <e v="#DIV/0!"/>
    <m/>
    <n v="0.5"/>
    <n v="9620.6838655499996"/>
    <n v="7285.5159999999978"/>
    <s v="Buried"/>
    <m/>
    <s v="NOT LIVE"/>
    <m/>
    <n v="0"/>
    <n v="0"/>
    <d v="2026-03-01T00:00:00"/>
    <s v="None"/>
    <s v="Duration Doesn't Exsists"/>
    <s v="No ETA"/>
    <s v="Yet to Start"/>
    <m/>
    <s v="Timeline not applicable"/>
    <s v="remove (after June)"/>
    <x v="3"/>
    <s v="REMOVE BUDGET (T)"/>
    <m/>
    <m/>
    <m/>
    <n v="0"/>
    <m/>
    <s v="INT-23-00446"/>
    <s v="Timeline not applicable"/>
  </r>
  <r>
    <x v="94"/>
    <d v="2022-12-29T00:00:00"/>
    <s v="Wahh"/>
    <s v="Wah Cant Misc Ares"/>
    <s v="Block Y &amp; Z New City Ph2"/>
    <n v="554"/>
    <n v="277"/>
    <s v="0"/>
    <s v="0"/>
    <s v="REMOVE BUDGET (T)"/>
    <n v="0"/>
    <n v="277"/>
    <n v="16387309.496293001"/>
    <n v="0"/>
    <n v="16387309.496293046"/>
    <e v="#DIV/0!"/>
    <m/>
    <n v="0.5"/>
    <n v="9495.9829413000043"/>
    <n v="7969.345000000003"/>
    <s v="Buried"/>
    <m/>
    <s v="NOT LIVE"/>
    <m/>
    <n v="0"/>
    <n v="0"/>
    <d v="2026-03-01T00:00:00"/>
    <s v="None"/>
    <s v="Duration Doesn't Exsists"/>
    <s v="No ETA"/>
    <s v="Yet to Start"/>
    <m/>
    <s v="Timeline not applicable"/>
    <s v="remove (after June)"/>
    <x v="3"/>
    <s v="REMOVE BUDGET (T)"/>
    <m/>
    <m/>
    <m/>
    <n v="0"/>
    <m/>
    <s v="INT-23-00446"/>
    <s v="Timeline not applicable"/>
  </r>
  <r>
    <x v="94"/>
    <d v="2022-12-29T00:00:00"/>
    <s v="Wahh"/>
    <s v="Wah Cant Misc Ares"/>
    <s v="Block W &amp; Y New City Ph2"/>
    <n v="570"/>
    <n v="285"/>
    <s v="0"/>
    <s v="0"/>
    <s v="REMOVE BUDGET (T)"/>
    <n v="0"/>
    <n v="285"/>
    <n v="16159860.2171319"/>
    <n v="0"/>
    <n v="16159860.21713192"/>
    <e v="#DIV/0!"/>
    <m/>
    <n v="0.5"/>
    <n v="9345.4868852999989"/>
    <n v="7285.5159999999978"/>
    <s v="Buried"/>
    <m/>
    <s v="NOT LIVE"/>
    <m/>
    <n v="0"/>
    <n v="0"/>
    <d v="2026-03-01T00:00:00"/>
    <s v="None"/>
    <s v="Duration Doesn't Exsists"/>
    <s v="No ETA"/>
    <s v="Yet to Start"/>
    <m/>
    <s v="Timeline not applicable"/>
    <s v="remove (after June)"/>
    <x v="3"/>
    <s v="REMOVE BUDGET (T)"/>
    <m/>
    <m/>
    <m/>
    <n v="0"/>
    <m/>
    <s v="INT-23-00446"/>
    <s v="Timeline not applicable"/>
  </r>
  <r>
    <x v="94"/>
    <d v="2022-12-29T00:00:00"/>
    <s v="Wahh"/>
    <s v="Wah Cant Misc Ares"/>
    <s v="Block Q New City Ph2"/>
    <n v="304"/>
    <n v="152"/>
    <s v="0"/>
    <s v="0"/>
    <s v="REMOVE BUDGET (T)"/>
    <n v="0"/>
    <n v="152"/>
    <n v="12498736.198614201"/>
    <n v="0"/>
    <n v="12498736.198614173"/>
    <e v="#DIV/0!"/>
    <m/>
    <n v="0.5"/>
    <n v="7461.3413534000019"/>
    <n v="7969.345000000003"/>
    <s v="Buried"/>
    <m/>
    <s v="NOT LIVE"/>
    <m/>
    <n v="0"/>
    <n v="0"/>
    <d v="2026-03-01T00:00:00"/>
    <s v="None"/>
    <s v="Duration Doesn't Exsists"/>
    <s v="No ETA"/>
    <s v="Yet to Start"/>
    <m/>
    <s v="Timeline not applicable"/>
    <s v="remove (after June)"/>
    <x v="3"/>
    <s v="REMOVE BUDGET (T)"/>
    <m/>
    <m/>
    <m/>
    <n v="0"/>
    <m/>
    <s v="INT-23-00446"/>
    <s v="Timeline not applicable"/>
  </r>
  <r>
    <x v="94"/>
    <d v="2022-12-29T00:00:00"/>
    <s v="Feeders/Transportations"/>
    <s v="Wah Cant Misc Ares"/>
    <s v="Transportation"/>
    <n v="0"/>
    <n v="0"/>
    <s v="0"/>
    <s v="0"/>
    <s v="FEEDER ETC WORK - RETAIN BUDGET"/>
    <n v="0"/>
    <n v="0"/>
    <n v="1920000"/>
    <n v="960000"/>
    <n v="960000"/>
    <e v="#DIV/0!"/>
    <m/>
    <m/>
    <n v="0"/>
    <n v="0"/>
    <m/>
    <n v="0.5"/>
    <m/>
    <m/>
    <n v="0"/>
    <n v="0"/>
    <d v="2026-03-01T00:00:00"/>
    <s v="None"/>
    <s v="Duration Doesn't Exsists"/>
    <s v="No ETA"/>
    <s v="Yet to Start"/>
    <m/>
    <s v="Timeline not applicable"/>
    <m/>
    <x v="0"/>
    <s v="FEEDER ETC WORK - RETAIN BUDGET"/>
    <m/>
    <m/>
    <m/>
    <m/>
    <m/>
    <s v="INT-23-00446"/>
    <s v="Timeline not applicable"/>
  </r>
  <r>
    <x v="94"/>
    <d v="2022-12-29T00:00:00"/>
    <s v="Feeders/Transportations"/>
    <s v="Wah Cant Misc Ares"/>
    <s v="Main CO ODF Rack"/>
    <n v="0"/>
    <n v="0"/>
    <s v="0"/>
    <s v="0"/>
    <s v="FEEDER ETC WORK - RETAIN BUDGET"/>
    <n v="0"/>
    <n v="0"/>
    <n v="550000"/>
    <n v="275000"/>
    <n v="275000"/>
    <e v="#DIV/0!"/>
    <m/>
    <m/>
    <n v="0"/>
    <n v="0"/>
    <m/>
    <n v="0.5"/>
    <m/>
    <m/>
    <n v="0"/>
    <n v="0"/>
    <d v="2026-03-01T00:00:00"/>
    <s v="None"/>
    <s v="Duration Doesn't Exsists"/>
    <s v="No ETA"/>
    <s v="Yet to Start"/>
    <m/>
    <s v="Timeline not applicable"/>
    <m/>
    <x v="0"/>
    <s v="FEEDER ETC WORK - RETAIN BUDGET"/>
    <m/>
    <m/>
    <m/>
    <m/>
    <m/>
    <s v="INT-23-00446"/>
    <s v="Timeline not applicable"/>
  </r>
  <r>
    <x v="95"/>
    <d v="2022-12-29T00:00:00"/>
    <s v="Feeders/Transportations"/>
    <s v="Peshawar Misc Areas"/>
    <s v="Feeder"/>
    <n v="0"/>
    <n v="0"/>
    <s v="0"/>
    <s v="0"/>
    <s v="FEEDER ETC WORK - RETAIN BUDGET"/>
    <n v="0"/>
    <n v="0"/>
    <n v="44315022.079999998"/>
    <n v="22157511.039999999"/>
    <n v="22157511.039999999"/>
    <n v="-1"/>
    <m/>
    <m/>
    <n v="30700.400000000001"/>
    <n v="0"/>
    <m/>
    <n v="0.5"/>
    <m/>
    <m/>
    <n v="0"/>
    <n v="0"/>
    <d v="2026-03-01T00:00:00"/>
    <s v="None"/>
    <s v="Duration Doesn't Exsists"/>
    <s v="No ETA"/>
    <s v="Yet to Start"/>
    <m/>
    <s v="Timeline not applicable"/>
    <m/>
    <x v="0"/>
    <s v="FEEDER ETC WORK - RETAIN BUDGET"/>
    <m/>
    <m/>
    <m/>
    <m/>
    <m/>
    <s v="INT-23-00447"/>
    <s v="Timeline not applicable"/>
  </r>
  <r>
    <x v="95"/>
    <d v="2022-12-29T00:00:00"/>
    <s v="Peshawar"/>
    <s v="Peshawar Misc Areas"/>
    <s v="Charkhana P01"/>
    <n v="4508"/>
    <n v="2254"/>
    <n v="2254"/>
    <n v="4508"/>
    <s v="LIVE - 100% Completed"/>
    <n v="1"/>
    <n v="2254"/>
    <n v="35531410.393656299"/>
    <n v="5329711.559048445"/>
    <n v="30201698.834607817"/>
    <n v="-1"/>
    <m/>
    <n v="0.5"/>
    <n v="4035.35"/>
    <n v="47919.638229250013"/>
    <s v="Hybrid"/>
    <n v="0.15"/>
    <s v="LIVE"/>
    <s v="Hybrid"/>
    <n v="1"/>
    <n v="1"/>
    <d v="2026-03-01T00:00:00"/>
    <s v="None"/>
    <s v="Duration Doesn't Exsists"/>
    <s v="No ETA"/>
    <s v="Completed"/>
    <m/>
    <s v="Timeline not applicable"/>
    <m/>
    <x v="2"/>
    <s v="LIVE - 100% Completed"/>
    <m/>
    <m/>
    <m/>
    <m/>
    <m/>
    <s v="INT-23-00447"/>
    <s v="Timeline not applicable"/>
  </r>
  <r>
    <x v="95"/>
    <d v="2022-12-29T00:00:00"/>
    <s v="Peshawar"/>
    <s v="Peshawar Misc Areas"/>
    <s v="Charkhana P03"/>
    <n v="2992"/>
    <n v="1496"/>
    <n v="1496"/>
    <n v="2992"/>
    <s v="LIVE - 100% Completed"/>
    <n v="1"/>
    <n v="1496"/>
    <n v="29088930.848125"/>
    <n v="4363339.6272187494"/>
    <n v="24725591.220906246"/>
    <n v="-1"/>
    <m/>
    <n v="0.5"/>
    <n v="3702.9999999999995"/>
    <n v="33364.541624999998"/>
    <s v="Hybrid"/>
    <n v="0.15"/>
    <s v="LIVE"/>
    <s v="Hybrid"/>
    <n v="1"/>
    <n v="1"/>
    <d v="2026-03-01T00:00:00"/>
    <s v="None"/>
    <s v="Duration Doesn't Exsists"/>
    <s v="No ETA"/>
    <s v="Completed"/>
    <m/>
    <s v="Timeline not applicable"/>
    <m/>
    <x v="2"/>
    <s v="LIVE - 100% Completed"/>
    <m/>
    <m/>
    <m/>
    <m/>
    <m/>
    <s v="INT-23-00447"/>
    <s v="Timeline not applicable"/>
  </r>
  <r>
    <x v="95"/>
    <d v="2022-12-29T00:00:00"/>
    <s v="Peshawar"/>
    <s v="Peshawar Misc Areas"/>
    <s v="Charkhana P02"/>
    <n v="2780"/>
    <n v="1390"/>
    <n v="1390"/>
    <n v="2780"/>
    <s v="LIVE - 100% Completed"/>
    <n v="1"/>
    <n v="1390"/>
    <n v="28190592.281750001"/>
    <n v="4228588.8422625"/>
    <n v="23962003.439487502"/>
    <n v="-1"/>
    <m/>
    <n v="0.5"/>
    <n v="3888.1499999999996"/>
    <n v="32991.775493999987"/>
    <s v="Hybrid"/>
    <n v="0.15"/>
    <s v="LIVE"/>
    <s v="Hybrid"/>
    <n v="1"/>
    <n v="1"/>
    <d v="2026-03-01T00:00:00"/>
    <s v="None"/>
    <s v="Duration Doesn't Exsists"/>
    <s v="No ETA"/>
    <s v="Completed"/>
    <m/>
    <s v="Timeline not applicable"/>
    <m/>
    <x v="2"/>
    <s v="LIVE - 100% Completed"/>
    <m/>
    <m/>
    <m/>
    <m/>
    <m/>
    <s v="INT-23-00447"/>
    <s v="Timeline not applicable"/>
  </r>
  <r>
    <x v="95"/>
    <d v="2022-12-29T00:00:00"/>
    <s v="Peshawar"/>
    <s v="Peshawar Misc Areas"/>
    <s v="Ring Road P01"/>
    <n v="2236"/>
    <n v="1118"/>
    <n v="1118"/>
    <n v="2236"/>
    <s v="LIVE - 100% Completed"/>
    <n v="1"/>
    <n v="1118"/>
    <n v="15617686.174404999"/>
    <n v="2342652.92616075"/>
    <n v="13275033.248244248"/>
    <n v="-1"/>
    <m/>
    <n v="0.5"/>
    <n v="3525.8999999999996"/>
    <n v="8270.1548789999997"/>
    <s v="Hybrid"/>
    <n v="0.15"/>
    <s v="LIVE"/>
    <s v="Arial"/>
    <n v="1"/>
    <n v="1"/>
    <d v="2026-03-01T00:00:00"/>
    <s v="None"/>
    <s v="Duration Doesn't Exsists"/>
    <s v="No ETA"/>
    <s v="Completed"/>
    <m/>
    <s v="Timeline not applicable"/>
    <m/>
    <x v="2"/>
    <s v="LIVE - 100% Completed"/>
    <m/>
    <m/>
    <m/>
    <m/>
    <m/>
    <s v="INT-23-00447"/>
    <s v="Timeline not applicable"/>
  </r>
  <r>
    <x v="95"/>
    <d v="2022-12-29T00:00:00"/>
    <s v="Peshawar"/>
    <s v="Peshawar Misc Areas"/>
    <s v="Tajabad P01"/>
    <n v="1262"/>
    <n v="631"/>
    <n v="631"/>
    <n v="1262"/>
    <s v="LIVE - 100% Completed"/>
    <n v="1"/>
    <n v="631"/>
    <n v="15176910.210000001"/>
    <n v="2276536.5315"/>
    <n v="12900373.678499997"/>
    <n v="-1"/>
    <m/>
    <n v="0.5"/>
    <n v="2910.6499999999996"/>
    <n v="17379.308499999996"/>
    <s v="Hybrid"/>
    <n v="0.15"/>
    <s v="LIVE"/>
    <s v="Hybrid"/>
    <n v="1"/>
    <n v="1"/>
    <d v="2026-03-01T00:00:00"/>
    <s v="None"/>
    <s v="Duration Doesn't Exsists"/>
    <s v="No ETA"/>
    <s v="Completed"/>
    <m/>
    <s v="Timeline not applicable"/>
    <m/>
    <x v="2"/>
    <s v="LIVE - 100% Completed"/>
    <m/>
    <m/>
    <m/>
    <m/>
    <m/>
    <s v="INT-23-00447"/>
    <s v="Timeline not applicable"/>
  </r>
  <r>
    <x v="95"/>
    <d v="2022-12-29T00:00:00"/>
    <s v="Peshawar"/>
    <s v="Peshawar Misc Areas"/>
    <s v="OPF Colony"/>
    <n v="788"/>
    <n v="394"/>
    <n v="394"/>
    <n v="788"/>
    <s v="LIVE - 100% Completed"/>
    <n v="1"/>
    <n v="394"/>
    <n v="11470409.991562501"/>
    <n v="1720561.498734375"/>
    <n v="9749848.4928281233"/>
    <n v="-1"/>
    <m/>
    <n v="0.5"/>
    <n v="2784.1499999999996"/>
    <n v="9529.2354925"/>
    <s v="Hybrid"/>
    <n v="0.15"/>
    <s v="LIVE"/>
    <s v="Arial"/>
    <n v="1"/>
    <n v="1"/>
    <d v="2026-03-01T00:00:00"/>
    <s v="None"/>
    <s v="Duration Doesn't Exsists"/>
    <s v="No ETA"/>
    <s v="Completed"/>
    <m/>
    <s v="Timeline not applicable"/>
    <m/>
    <x v="2"/>
    <s v="LIVE - 100% Completed"/>
    <m/>
    <m/>
    <m/>
    <m/>
    <m/>
    <s v="INT-23-00447"/>
    <s v="Timeline not applicable"/>
  </r>
  <r>
    <x v="95"/>
    <d v="2022-12-29T00:00:00"/>
    <s v="Peshawar"/>
    <s v="Peshawar Misc Areas"/>
    <s v="Askari 02"/>
    <n v="364"/>
    <n v="182"/>
    <n v="182"/>
    <n v="364"/>
    <s v="LIVE - 100% Completed"/>
    <n v="1"/>
    <n v="182"/>
    <n v="6767940.4299999997"/>
    <n v="1015191.0644999999"/>
    <n v="5752749.3655000003"/>
    <n v="-1"/>
    <m/>
    <n v="0.5"/>
    <n v="2726.0200000000004"/>
    <n v="2062.75"/>
    <s v="Buried"/>
    <n v="0.15"/>
    <s v="LIVE"/>
    <s v="Buried"/>
    <n v="1"/>
    <n v="1"/>
    <d v="2026-03-01T00:00:00"/>
    <s v="None"/>
    <s v="Duration Doesn't Exsists"/>
    <s v="No ETA"/>
    <s v="Completed"/>
    <m/>
    <s v="Timeline not applicable"/>
    <m/>
    <x v="2"/>
    <s v="LIVE - 100% Completed"/>
    <m/>
    <m/>
    <m/>
    <m/>
    <m/>
    <s v="INT-23-00447"/>
    <s v="Timeline not applicable"/>
  </r>
  <r>
    <x v="95"/>
    <d v="2022-12-29T00:00:00"/>
    <s v="Peshawar"/>
    <s v="Peshawar Misc Areas"/>
    <s v="Tajabad P02"/>
    <n v="500"/>
    <n v="250"/>
    <s v="0"/>
    <s v="0"/>
    <s v="NOT LIVE - RETAIN BUDGET"/>
    <n v="0"/>
    <n v="250"/>
    <n v="6487992.9100000001"/>
    <n v="6487992.9100000001"/>
    <n v="0"/>
    <n v="-1"/>
    <m/>
    <n v="0.5"/>
    <n v="1413.35"/>
    <n v="5902.253999999999"/>
    <s v="Hybrid"/>
    <n v="0"/>
    <s v="NOT LIVE"/>
    <m/>
    <n v="0"/>
    <n v="0"/>
    <d v="2026-03-01T00:00:00"/>
    <n v="122"/>
    <n v="123"/>
    <n v="85"/>
    <s v="Yet to Start"/>
    <s v="4 Months"/>
    <s v="Jul-2026"/>
    <s v="Permission issue /Need to retain"/>
    <x v="6"/>
    <s v="NOT LIVE - RETAIN BUDGET"/>
    <n v="2"/>
    <m/>
    <m/>
    <m/>
    <m/>
    <s v="INT-23-00447"/>
    <d v="2026-07-01T00:00:00"/>
  </r>
  <r>
    <x v="95"/>
    <d v="2022-12-29T00:00:00"/>
    <s v="Peshawar"/>
    <s v="Peshawar Misc Areas"/>
    <s v="Askari 05"/>
    <n v="142"/>
    <n v="71"/>
    <s v="0"/>
    <s v="0"/>
    <s v="NOT LIVE - RETAIN BUDGET"/>
    <n v="0.95"/>
    <n v="71"/>
    <n v="5237497.18"/>
    <n v="1008218.2071500001"/>
    <n v="4229278.9728499996"/>
    <n v="-1"/>
    <m/>
    <n v="0.5"/>
    <n v="2524.9499999999998"/>
    <n v="2071.125"/>
    <s v="Buried"/>
    <n v="0.95"/>
    <s v="NOT LIVE"/>
    <m/>
    <n v="0.95"/>
    <n v="0.95"/>
    <d v="2026-03-01T00:00:00"/>
    <n v="122"/>
    <n v="123"/>
    <n v="85"/>
    <s v="In Progress"/>
    <s v="3 Months"/>
    <s v="Jul-2026"/>
    <s v="Hold By Askari Management"/>
    <x v="7"/>
    <s v="NOT LIVE - RETAIN BUDGET"/>
    <n v="1"/>
    <m/>
    <m/>
    <m/>
    <m/>
    <s v="INT-23-00447"/>
    <d v="2026-07-01T00:00:00"/>
  </r>
  <r>
    <x v="95"/>
    <d v="2022-12-29T00:00:00"/>
    <s v="Peshawar"/>
    <s v="Peshawar Misc Areas"/>
    <s v="Officer &amp; Professor Colony_PU"/>
    <n v="336"/>
    <n v="168"/>
    <n v="168"/>
    <n v="336"/>
    <s v="LIVE - 100% Completed"/>
    <n v="1"/>
    <n v="168"/>
    <n v="4296838.1660937499"/>
    <n v="644525.72491406242"/>
    <n v="3652312.4411796876"/>
    <n v="-1"/>
    <m/>
    <n v="0.5"/>
    <n v="1097.8000000000002"/>
    <n v="3946.8381287500001"/>
    <s v="Hybrid"/>
    <n v="0.15"/>
    <s v="LIVE"/>
    <s v="Arial"/>
    <n v="1"/>
    <n v="1"/>
    <d v="2026-03-01T00:00:00"/>
    <s v="None"/>
    <s v="Duration Doesn't Exsists"/>
    <s v="No ETA"/>
    <s v="Completed"/>
    <m/>
    <s v="Timeline not applicable"/>
    <m/>
    <x v="2"/>
    <s v="LIVE - 100% Completed"/>
    <m/>
    <m/>
    <m/>
    <m/>
    <m/>
    <s v="INT-23-00447"/>
    <s v="Timeline not applicable"/>
  </r>
  <r>
    <x v="95"/>
    <d v="2022-12-29T00:00:00"/>
    <s v="Peshawar"/>
    <s v="Peshawar Misc Areas"/>
    <s v="Askari 01"/>
    <n v="214"/>
    <n v="107"/>
    <n v="107"/>
    <n v="214"/>
    <s v="LIVE - 100% Completed"/>
    <n v="1"/>
    <n v="107"/>
    <n v="3654552.44"/>
    <n v="548182.86599999992"/>
    <n v="3106369.5739999996"/>
    <n v="-1"/>
    <m/>
    <n v="0.5"/>
    <n v="1628.3499999999997"/>
    <n v="1463.3399999999997"/>
    <s v="Buried"/>
    <n v="0.15"/>
    <s v="LIVE"/>
    <s v="Buried"/>
    <n v="1"/>
    <n v="1"/>
    <d v="2026-03-01T00:00:00"/>
    <s v="None"/>
    <s v="Duration Doesn't Exsists"/>
    <s v="No ETA"/>
    <s v="Completed"/>
    <m/>
    <s v="Timeline not applicable"/>
    <m/>
    <x v="2"/>
    <s v="LIVE - 100% Completed"/>
    <m/>
    <m/>
    <m/>
    <m/>
    <m/>
    <s v="INT-23-00447"/>
    <s v="Timeline not applicable"/>
  </r>
  <r>
    <x v="95"/>
    <d v="2022-12-29T00:00:00"/>
    <s v="Peshawar"/>
    <s v="Peshawar Misc Areas"/>
    <s v="Askari 04"/>
    <n v="84"/>
    <n v="42"/>
    <n v="42"/>
    <n v="84"/>
    <s v="LIVE - 100% Completed"/>
    <n v="1"/>
    <n v="42"/>
    <n v="3444816.139"/>
    <n v="516722.42084999999"/>
    <n v="2928093.7181499996"/>
    <n v="-1"/>
    <m/>
    <n v="0.5"/>
    <n v="1643.3899999999999"/>
    <n v="1311.5"/>
    <s v="Buried"/>
    <n v="0.15"/>
    <s v="LIVE"/>
    <s v="Hybrid"/>
    <n v="1"/>
    <n v="1"/>
    <d v="2026-03-01T00:00:00"/>
    <s v="None"/>
    <s v="Duration Doesn't Exsists"/>
    <s v="No ETA"/>
    <s v="Completed"/>
    <m/>
    <s v="Timeline not applicable"/>
    <m/>
    <x v="2"/>
    <s v="LIVE - 100% Completed"/>
    <m/>
    <m/>
    <m/>
    <m/>
    <m/>
    <s v="INT-23-00447"/>
    <s v="Timeline not applicable"/>
  </r>
  <r>
    <x v="95"/>
    <d v="2022-12-29T00:00:00"/>
    <s v="Peshawar"/>
    <s v="Peshawar Misc Areas"/>
    <s v="Askari 03"/>
    <n v="52"/>
    <n v="26"/>
    <n v="26"/>
    <n v="52"/>
    <s v="LIVE - 100% Completed"/>
    <n v="1"/>
    <n v="26"/>
    <n v="2298298.0290000001"/>
    <n v="344744.70435000001"/>
    <n v="1953553.3246500001"/>
    <n v="-1"/>
    <m/>
    <n v="0.5"/>
    <n v="1051.2149999999999"/>
    <n v="830.625"/>
    <s v="Buried"/>
    <n v="0.15"/>
    <s v="LIVE"/>
    <s v="Buried"/>
    <n v="1"/>
    <n v="1"/>
    <d v="2026-03-01T00:00:00"/>
    <s v="None"/>
    <s v="Duration Doesn't Exsists"/>
    <s v="No ETA"/>
    <s v="Completed"/>
    <m/>
    <s v="Timeline not applicable"/>
    <m/>
    <x v="2"/>
    <s v="LIVE - 100% Completed"/>
    <m/>
    <m/>
    <m/>
    <m/>
    <m/>
    <s v="INT-23-00447"/>
    <s v="Timeline not applicable"/>
  </r>
  <r>
    <x v="95"/>
    <d v="2022-12-29T00:00:00"/>
    <s v="Feeders/Transportations"/>
    <s v="Peshawar Misc Areas"/>
    <s v="Transportation"/>
    <n v="0"/>
    <n v="0"/>
    <s v="0"/>
    <s v="0"/>
    <s v="FEEDER ETC WORK - RETAIN BUDGET"/>
    <n v="0"/>
    <n v="0"/>
    <n v="1987500"/>
    <n v="993750"/>
    <n v="993750"/>
    <n v="-1"/>
    <m/>
    <m/>
    <n v="0"/>
    <n v="0"/>
    <m/>
    <n v="0.5"/>
    <m/>
    <m/>
    <n v="0"/>
    <n v="0"/>
    <d v="2026-03-01T00:00:00"/>
    <s v="None"/>
    <s v="Duration Doesn't Exsists"/>
    <s v="No ETA"/>
    <s v="Yet to Start"/>
    <m/>
    <s v="Timeline not applicable"/>
    <m/>
    <x v="0"/>
    <s v="FEEDER ETC WORK - RETAIN BUDGET"/>
    <m/>
    <m/>
    <m/>
    <m/>
    <m/>
    <s v="INT-23-00447"/>
    <s v="Timeline not applicable"/>
  </r>
  <r>
    <x v="95"/>
    <d v="2022-12-29T00:00:00"/>
    <s v="Feeders/Transportations"/>
    <s v="Peshawar Misc Areas"/>
    <s v="Main CO ODF Rack"/>
    <n v="0"/>
    <n v="0"/>
    <s v="0"/>
    <s v="0"/>
    <s v="FEEDER ETC WORK - RETAIN BUDGET"/>
    <n v="0"/>
    <n v="0"/>
    <n v="550000"/>
    <n v="275000"/>
    <n v="275000"/>
    <n v="-1"/>
    <m/>
    <m/>
    <n v="0"/>
    <n v="0"/>
    <m/>
    <n v="0.5"/>
    <m/>
    <m/>
    <n v="0"/>
    <n v="0"/>
    <d v="2026-03-01T00:00:00"/>
    <s v="None"/>
    <s v="Duration Doesn't Exsists"/>
    <s v="No ETA"/>
    <s v="Yet to Start"/>
    <m/>
    <s v="Timeline not applicable"/>
    <m/>
    <x v="0"/>
    <s v="FEEDER ETC WORK - RETAIN BUDGET"/>
    <m/>
    <m/>
    <m/>
    <m/>
    <m/>
    <s v="INT-23-00447"/>
    <s v="Timeline not applicable"/>
  </r>
  <r>
    <x v="96"/>
    <d v="2023-06-01T00:00:00"/>
    <s v="Feeders/Transportations"/>
    <s v="Askari (1-6) Karachi"/>
    <s v="Feeder"/>
    <n v="0"/>
    <n v="0"/>
    <s v="0"/>
    <s v="0"/>
    <s v="FEEDER ETC WORK - RETAIN BUDGET"/>
    <n v="0"/>
    <n v="0"/>
    <n v="63674960"/>
    <n v="31837480"/>
    <n v="31837480"/>
    <n v="-1"/>
    <m/>
    <m/>
    <n v="17085"/>
    <m/>
    <m/>
    <n v="0.5"/>
    <m/>
    <m/>
    <n v="0"/>
    <n v="0"/>
    <d v="2026-03-01T00:00:00"/>
    <s v="None"/>
    <s v="Duration Doesn't Exsists"/>
    <s v="No ETA"/>
    <s v="Yet to Start"/>
    <m/>
    <s v="Timeline not applicable"/>
    <m/>
    <x v="0"/>
    <s v="FEEDER ETC WORK - RETAIN BUDGET"/>
    <m/>
    <m/>
    <m/>
    <m/>
    <m/>
    <s v="INT-23-00764"/>
    <s v="Timeline not applicable"/>
  </r>
  <r>
    <x v="96"/>
    <d v="2023-06-01T00:00:00"/>
    <s v="Karachi"/>
    <s v="Askari (1-6) Karachi"/>
    <s v="Askari-5 P2"/>
    <n v="3460"/>
    <n v="1730"/>
    <n v="1730"/>
    <n v="3460"/>
    <s v="LIVE - 100% Completed"/>
    <n v="1"/>
    <n v="1730"/>
    <n v="54684502.109125003"/>
    <n v="8202675.3163687503"/>
    <n v="46481826.792756245"/>
    <n v="-0.85000000000000009"/>
    <m/>
    <n v="0.5"/>
    <n v="9719.2999999999975"/>
    <m/>
    <s v="Buried"/>
    <n v="0.15"/>
    <s v="LIVE"/>
    <s v="Arial"/>
    <n v="1"/>
    <n v="1"/>
    <d v="2026-03-01T00:00:00"/>
    <s v="None"/>
    <s v="Duration Doesn't Exsists"/>
    <s v="No ETA"/>
    <s v="Completed"/>
    <m/>
    <s v="Timeline not applicable"/>
    <m/>
    <x v="2"/>
    <s v="LIVE - 100% Completed"/>
    <m/>
    <m/>
    <m/>
    <m/>
    <m/>
    <s v="INT-23-00764"/>
    <s v="Timeline not applicable"/>
  </r>
  <r>
    <x v="96"/>
    <d v="2023-06-01T00:00:00"/>
    <s v="Karachi"/>
    <s v="Askari (1-6) Karachi"/>
    <s v="Askari-5J"/>
    <n v="1300"/>
    <n v="650"/>
    <n v="650"/>
    <n v="1300"/>
    <s v="LIVE - 100% Completed"/>
    <n v="1"/>
    <n v="650"/>
    <n v="46489873.988897502"/>
    <n v="6973481.0983346254"/>
    <n v="39516392.89056284"/>
    <n v="-1"/>
    <m/>
    <n v="0.5"/>
    <n v="6002.987228"/>
    <m/>
    <s v="Buried"/>
    <n v="0.15"/>
    <s v="LIVE"/>
    <s v="Arial"/>
    <n v="1"/>
    <n v="1"/>
    <d v="2026-03-01T00:00:00"/>
    <s v="None"/>
    <s v="Duration Doesn't Exsists"/>
    <s v="No ETA"/>
    <s v="Completed"/>
    <m/>
    <s v="Timeline not applicable"/>
    <s v="live on arial"/>
    <x v="2"/>
    <s v="LIVE - 100% Completed"/>
    <m/>
    <m/>
    <m/>
    <m/>
    <m/>
    <s v="INT-23-00764"/>
    <s v="Timeline not applicable"/>
  </r>
  <r>
    <x v="96"/>
    <d v="2023-06-01T00:00:00"/>
    <s v="Karachi"/>
    <s v="Askari (1-6) Karachi"/>
    <s v="Askari-4"/>
    <n v="1612"/>
    <n v="806"/>
    <n v="806"/>
    <n v="1612"/>
    <s v="LIVE - 100% Completed"/>
    <n v="1"/>
    <n v="806"/>
    <n v="44582414.655685097"/>
    <n v="6687362.1983527644"/>
    <n v="37895052.457332298"/>
    <n v="-0.85000000000000009"/>
    <m/>
    <n v="0.5"/>
    <n v="12392.636791500001"/>
    <m/>
    <s v="Buried"/>
    <n v="0.15"/>
    <s v="LIVE"/>
    <s v="Buried"/>
    <n v="1"/>
    <n v="1"/>
    <d v="2026-03-01T00:00:00"/>
    <s v="None"/>
    <s v="Duration Doesn't Exsists"/>
    <s v="No ETA"/>
    <s v="Completed"/>
    <m/>
    <s v="Timeline not applicable"/>
    <m/>
    <x v="2"/>
    <s v="LIVE - 100% Completed"/>
    <m/>
    <m/>
    <m/>
    <m/>
    <m/>
    <s v="INT-23-00764"/>
    <s v="Timeline not applicable"/>
  </r>
  <r>
    <x v="96"/>
    <d v="2023-06-01T00:00:00"/>
    <s v="Karachi"/>
    <s v="Askari (1-6) Karachi"/>
    <s v="Askari-5 P1"/>
    <n v="728"/>
    <n v="364"/>
    <n v="364"/>
    <n v="728"/>
    <s v="LIVE - 100% Completed"/>
    <n v="1"/>
    <n v="364"/>
    <n v="21817638.756499998"/>
    <n v="3272645.8134749997"/>
    <n v="18544992.943025"/>
    <n v="-1"/>
    <m/>
    <n v="0.5"/>
    <n v="8758.84"/>
    <m/>
    <s v="Buried"/>
    <n v="0.15"/>
    <s v="LIVE"/>
    <s v="Arial"/>
    <n v="1"/>
    <n v="1"/>
    <d v="2026-03-01T00:00:00"/>
    <s v="None"/>
    <s v="Duration Doesn't Exsists"/>
    <s v="No ETA"/>
    <s v="Completed"/>
    <m/>
    <s v="Timeline not applicable"/>
    <m/>
    <x v="2"/>
    <s v="LIVE - 100% Completed"/>
    <m/>
    <m/>
    <m/>
    <m/>
    <m/>
    <s v="INT-23-00764"/>
    <s v="Timeline not applicable"/>
  </r>
  <r>
    <x v="96"/>
    <d v="2023-06-01T00:00:00"/>
    <s v="Karachi"/>
    <s v="Askari (1-6) Karachi"/>
    <s v="Askari-5G"/>
    <n v="282"/>
    <n v="141"/>
    <n v="141"/>
    <n v="282"/>
    <s v="LIVE - 100% Completed"/>
    <n v="1"/>
    <n v="141"/>
    <n v="17875349.875185698"/>
    <n v="2681302.4812778546"/>
    <n v="15194047.393907851"/>
    <n v="-1"/>
    <m/>
    <n v="0.5"/>
    <n v="6597.4504467499992"/>
    <m/>
    <s v="Buried"/>
    <n v="0.15"/>
    <s v="LIVE"/>
    <s v="Arial"/>
    <n v="1"/>
    <n v="1"/>
    <d v="2026-03-01T00:00:00"/>
    <s v="None"/>
    <s v="Duration Doesn't Exsists"/>
    <s v="No ETA"/>
    <s v="Completed"/>
    <m/>
    <s v="Timeline not applicable"/>
    <m/>
    <x v="2"/>
    <s v="LIVE - 100% Completed"/>
    <m/>
    <m/>
    <m/>
    <m/>
    <m/>
    <s v="INT-23-00764"/>
    <s v="Timeline not applicable"/>
  </r>
  <r>
    <x v="96"/>
    <d v="2023-06-01T00:00:00"/>
    <s v="Karachi"/>
    <s v="Askari (1-6) Karachi"/>
    <s v="Askari-6 Sec 01"/>
    <n v="566"/>
    <n v="283"/>
    <n v="283"/>
    <n v="566"/>
    <s v="LIVE - 100% Completed"/>
    <n v="1"/>
    <n v="283"/>
    <n v="13191286.112500001"/>
    <n v="1978692.9168750001"/>
    <n v="11212593.195625"/>
    <n v="-0.85"/>
    <m/>
    <n v="0.5"/>
    <n v="9319.27"/>
    <m/>
    <s v="Buried"/>
    <n v="0.15"/>
    <s v="LIVE"/>
    <s v="Buried"/>
    <n v="1"/>
    <n v="1"/>
    <d v="2026-03-01T00:00:00"/>
    <s v="None"/>
    <s v="Duration Doesn't Exsists"/>
    <s v="No ETA"/>
    <s v="Completed"/>
    <m/>
    <s v="Timeline not applicable"/>
    <m/>
    <x v="2"/>
    <s v="LIVE - 100% Completed"/>
    <m/>
    <n v="1"/>
    <m/>
    <m/>
    <m/>
    <s v="INT-23-00764"/>
    <s v="Timeline not applicable"/>
  </r>
  <r>
    <x v="96"/>
    <d v="2023-06-01T00:00:00"/>
    <s v="Karachi"/>
    <s v="Askari (1-6) Karachi"/>
    <s v="Akari-3"/>
    <n v="970"/>
    <n v="485"/>
    <n v="485"/>
    <n v="970"/>
    <s v="LIVE - 100% Completed"/>
    <n v="1"/>
    <n v="485"/>
    <n v="10967769.600472899"/>
    <n v="1645165.4400709348"/>
    <n v="9322604.1604019757"/>
    <n v="-1"/>
    <m/>
    <n v="0.5"/>
    <n v="0"/>
    <m/>
    <s v="Buried"/>
    <n v="0.15"/>
    <s v="LIVE"/>
    <s v="Buried"/>
    <n v="1"/>
    <n v="1"/>
    <d v="2026-03-01T00:00:00"/>
    <s v="None"/>
    <s v="Duration Doesn't Exsists"/>
    <s v="No ETA"/>
    <s v="Completed"/>
    <m/>
    <s v="Timeline not applicable"/>
    <m/>
    <x v="2"/>
    <s v="LIVE - 100% Completed"/>
    <m/>
    <n v="2"/>
    <m/>
    <m/>
    <m/>
    <s v="INT-23-00764"/>
    <s v="Timeline not applicable"/>
  </r>
  <r>
    <x v="96"/>
    <d v="2023-06-01T00:00:00"/>
    <s v="Karachi"/>
    <s v="Askari (1-6) Karachi"/>
    <s v="Askari-5H"/>
    <n v="216"/>
    <n v="108"/>
    <s v="0"/>
    <s v="0"/>
    <s v="NOT LIVE - RETAIN BUDGET"/>
    <n v="0"/>
    <n v="108"/>
    <n v="9022078.4423837792"/>
    <n v="9022078.4423837792"/>
    <n v="0"/>
    <n v="-0.5"/>
    <m/>
    <n v="0.5"/>
    <n v="3329.021604"/>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skari-6 Sec 09"/>
    <n v="1224"/>
    <n v="612"/>
    <s v="0"/>
    <s v="0"/>
    <s v="NOT LIVE - RETAIN BUDGET"/>
    <n v="0"/>
    <n v="612"/>
    <n v="7621697.3073346596"/>
    <n v="7621697.3073346596"/>
    <n v="0"/>
    <n v="-0.5"/>
    <m/>
    <n v="0.5"/>
    <n v="2244.7333187999998"/>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skari-6 Sec 08"/>
    <n v="1224"/>
    <n v="612"/>
    <s v="0"/>
    <s v="0"/>
    <s v="NOT LIVE - RETAIN BUDGET"/>
    <n v="0"/>
    <n v="612"/>
    <n v="7351292.4609746896"/>
    <n v="7351292.4609746896"/>
    <n v="0"/>
    <n v="-1"/>
    <m/>
    <n v="0.5"/>
    <n v="2000.7712630799999"/>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skari-6 Sec 10"/>
    <n v="1224"/>
    <n v="612"/>
    <s v="0"/>
    <s v="0"/>
    <s v="NOT LIVE - RETAIN BUDGET"/>
    <n v="0"/>
    <n v="612"/>
    <n v="6933108.5876391502"/>
    <n v="6933108.5876391502"/>
    <n v="0"/>
    <n v="-1"/>
    <m/>
    <n v="0.5"/>
    <n v="1800.8289526200001"/>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skari-6 Sec 03"/>
    <n v="1040"/>
    <n v="520"/>
    <s v="0"/>
    <s v="0"/>
    <s v="NOT LIVE - RETAIN BUDGET"/>
    <n v="0"/>
    <n v="520"/>
    <n v="6814929.9129546797"/>
    <n v="6814929.9129546797"/>
    <n v="0"/>
    <n v="-0.85000000000000009"/>
    <m/>
    <n v="0.5"/>
    <n v="2117.9993293900002"/>
    <m/>
    <s v="Buried"/>
    <n v="0"/>
    <s v="NOT LIVE"/>
    <m/>
    <n v="0"/>
    <n v="0"/>
    <d v="2026-03-01T00:00:00"/>
    <s v="None"/>
    <s v="Duration Doesn't Exsists"/>
    <s v="No ETA"/>
    <s v="Yet to Start"/>
    <s v="Not Given By BUH"/>
    <s v="Feedback Awaited"/>
    <s v="Need to retain"/>
    <x v="1"/>
    <s v="NOT LIVE - RETAIN BUDGET"/>
    <n v="2"/>
    <n v="1"/>
    <m/>
    <m/>
    <m/>
    <s v="INT-23-00764"/>
    <s v="Feedback Awaited"/>
  </r>
  <r>
    <x v="96"/>
    <d v="2023-06-01T00:00:00"/>
    <s v="Karachi"/>
    <s v="Askari (1-6) Karachi"/>
    <s v="Askari-6 Sec 07"/>
    <n v="1080"/>
    <n v="540"/>
    <s v="0"/>
    <s v="0"/>
    <s v="NOT LIVE - RETAIN BUDGET"/>
    <n v="0"/>
    <n v="540"/>
    <n v="6492834.1077897996"/>
    <n v="6492834.1077897996"/>
    <n v="0"/>
    <n v="0"/>
    <m/>
    <n v="0.5"/>
    <n v="2204.7450592800001"/>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skari-6 Sec 04"/>
    <n v="936"/>
    <n v="468"/>
    <s v="0"/>
    <s v="0"/>
    <s v="NOT LIVE - RETAIN BUDGET"/>
    <n v="0"/>
    <n v="468"/>
    <n v="6348483.7720025601"/>
    <n v="6348483.7720025592"/>
    <n v="0"/>
    <n v="-1"/>
    <m/>
    <n v="0.5"/>
    <n v="2072.1516311400001"/>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skari-6 Sec 06"/>
    <n v="1080"/>
    <n v="540"/>
    <s v="0"/>
    <s v="0"/>
    <s v="NOT LIVE - RETAIN BUDGET"/>
    <n v="0"/>
    <n v="540"/>
    <n v="6309520.0148622598"/>
    <n v="6309520.0148622598"/>
    <n v="0"/>
    <n v="-1"/>
    <m/>
    <n v="0.5"/>
    <n v="2029.5789190800001"/>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skari-6 Sec 11"/>
    <n v="936"/>
    <n v="468"/>
    <s v="0"/>
    <s v="0"/>
    <s v="NOT LIVE - RETAIN BUDGET"/>
    <n v="0"/>
    <n v="468"/>
    <n v="4778406.0854096599"/>
    <n v="4778406.0854096599"/>
    <n v="0"/>
    <n v="-0.85"/>
    <m/>
    <n v="0.5"/>
    <n v="1228.9388298000001"/>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kari-1"/>
    <n v="320"/>
    <n v="160"/>
    <n v="160"/>
    <n v="320"/>
    <s v="LIVE - 100% Completed"/>
    <n v="1"/>
    <n v="160"/>
    <n v="3896358.2746180501"/>
    <n v="584453.74119270744"/>
    <n v="3311904.5334253428"/>
    <n v="-1"/>
    <m/>
    <n v="0.5"/>
    <n v="0"/>
    <m/>
    <s v="Buried"/>
    <n v="0.15"/>
    <s v="LIVE"/>
    <s v="Buried"/>
    <n v="1"/>
    <n v="1"/>
    <d v="2026-03-01T00:00:00"/>
    <s v="None"/>
    <s v="Duration Doesn't Exsists"/>
    <s v="No ETA"/>
    <s v="Completed"/>
    <m/>
    <s v="Timeline not applicable"/>
    <s v="Attachment Model"/>
    <x v="2"/>
    <s v="LIVE - 100% Completed"/>
    <m/>
    <n v="2"/>
    <m/>
    <m/>
    <m/>
    <s v="INT-23-00764"/>
    <s v="Timeline not applicable"/>
  </r>
  <r>
    <x v="96"/>
    <d v="2023-06-01T00:00:00"/>
    <s v="Karachi"/>
    <s v="Askari (1-6) Karachi"/>
    <s v="Askari-6 Sec 02"/>
    <n v="470"/>
    <n v="235"/>
    <s v="0"/>
    <s v="0"/>
    <s v="NOT LIVE - RETAIN BUDGET"/>
    <n v="0"/>
    <n v="235"/>
    <n v="3364308.2471531401"/>
    <n v="3364308.2471531401"/>
    <n v="0"/>
    <n v="-1"/>
    <m/>
    <n v="0.5"/>
    <n v="1078.8613616600001"/>
    <m/>
    <s v="Buried"/>
    <n v="0"/>
    <s v="NOT LIVE"/>
    <m/>
    <n v="0"/>
    <n v="0"/>
    <d v="2026-03-01T00:00:00"/>
    <s v="None"/>
    <s v="Duration Doesn't Exsists"/>
    <s v="No ETA"/>
    <s v="Yet to Start"/>
    <s v="Not Given By BUH"/>
    <s v="Feedback Awaited"/>
    <s v="Need to retain"/>
    <x v="1"/>
    <s v="NOT LIVE - RETAIN BUDGET"/>
    <n v="2"/>
    <m/>
    <m/>
    <m/>
    <m/>
    <s v="INT-23-00764"/>
    <s v="Feedback Awaited"/>
  </r>
  <r>
    <x v="96"/>
    <d v="2023-06-01T00:00:00"/>
    <s v="Karachi"/>
    <s v="Askari (1-6) Karachi"/>
    <s v="Askari-6 Sec 05"/>
    <n v="540"/>
    <n v="270"/>
    <s v="0"/>
    <s v="0"/>
    <s v="NOT LIVE - RETAIN BUDGET"/>
    <n v="0"/>
    <n v="270"/>
    <n v="3256311.3160823998"/>
    <n v="3256311.3160823998"/>
    <n v="0"/>
    <n v="-1"/>
    <m/>
    <n v="0.5"/>
    <n v="1026.8522886000001"/>
    <m/>
    <s v="Buried"/>
    <n v="0"/>
    <s v="NOT LIVE"/>
    <m/>
    <n v="0"/>
    <n v="0"/>
    <d v="2026-03-01T00:00:00"/>
    <s v="None"/>
    <s v="Duration Doesn't Exsists"/>
    <s v="No ETA"/>
    <s v="Yet to Start"/>
    <s v="Not Given By BUH"/>
    <s v="Feedback Awaited"/>
    <s v="Need to retain"/>
    <x v="1"/>
    <s v="NOT LIVE - RETAIN BUDGET"/>
    <n v="2"/>
    <n v="2"/>
    <m/>
    <m/>
    <m/>
    <s v="INT-23-00764"/>
    <s v="Feedback Awaited"/>
  </r>
  <r>
    <x v="96"/>
    <d v="2023-06-01T00:00:00"/>
    <s v="Karachi"/>
    <s v="Askari (1-6) Karachi"/>
    <s v="Akari-2"/>
    <n v="240"/>
    <n v="120"/>
    <n v="120"/>
    <n v="240"/>
    <s v="LIVE - 100% Completed"/>
    <n v="1"/>
    <n v="120"/>
    <n v="3054248.5158989099"/>
    <n v="458137.27738483646"/>
    <n v="2596111.2385140755"/>
    <n v="-0.5"/>
    <m/>
    <n v="0.5"/>
    <n v="0"/>
    <m/>
    <s v="Buried"/>
    <n v="0.15"/>
    <s v="LIVE"/>
    <s v="Buried"/>
    <n v="1"/>
    <n v="1"/>
    <d v="2026-03-01T00:00:00"/>
    <s v="None"/>
    <s v="Duration Doesn't Exsists"/>
    <s v="No ETA"/>
    <s v="Completed"/>
    <m/>
    <s v="Timeline not applicable"/>
    <m/>
    <x v="2"/>
    <s v="LIVE - 100% Completed"/>
    <m/>
    <n v="2"/>
    <m/>
    <m/>
    <m/>
    <s v="INT-23-00764"/>
    <s v="Timeline not applicable"/>
  </r>
  <r>
    <x v="96"/>
    <d v="2023-06-01T00:00:00"/>
    <s v="Feeders/Transportations"/>
    <s v="Askari (1-6) Karachi"/>
    <s v="Transportation"/>
    <n v="0"/>
    <n v="0"/>
    <s v="0"/>
    <s v="0"/>
    <s v="FEEDER ETC WORK - RETAIN BUDGET"/>
    <n v="0"/>
    <n v="0"/>
    <n v="1515000"/>
    <n v="757500"/>
    <n v="757500"/>
    <n v="-1"/>
    <m/>
    <m/>
    <m/>
    <m/>
    <m/>
    <n v="0.5"/>
    <m/>
    <m/>
    <n v="0"/>
    <n v="0"/>
    <d v="2026-03-01T00:00:00"/>
    <s v="None"/>
    <s v="Duration Doesn't Exsists"/>
    <s v="No ETA"/>
    <s v="Yet to Start"/>
    <m/>
    <s v="Timeline not applicable"/>
    <m/>
    <x v="0"/>
    <s v="FEEDER ETC WORK - RETAIN BUDGET"/>
    <m/>
    <m/>
    <m/>
    <m/>
    <m/>
    <s v="INT-23-00764"/>
    <s v="Timeline not applic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242" firstHeaderRow="0" firstDataRow="1" firstDataCol="1"/>
  <pivotFields count="38">
    <pivotField showAll="0"/>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axis="axisRow" showAll="0">
      <items count="98">
        <item x="34"/>
        <item x="24"/>
        <item x="73"/>
        <item x="19"/>
        <item x="95"/>
        <item x="17"/>
        <item x="57"/>
        <item x="37"/>
        <item x="21"/>
        <item x="46"/>
        <item x="88"/>
        <item x="60"/>
        <item x="67"/>
        <item x="3"/>
        <item x="18"/>
        <item x="20"/>
        <item x="66"/>
        <item x="79"/>
        <item x="35"/>
        <item x="0"/>
        <item x="69"/>
        <item x="56"/>
        <item x="8"/>
        <item x="72"/>
        <item x="71"/>
        <item x="59"/>
        <item x="74"/>
        <item x="89"/>
        <item x="33"/>
        <item x="49"/>
        <item x="77"/>
        <item x="84"/>
        <item x="38"/>
        <item x="65"/>
        <item x="1"/>
        <item x="48"/>
        <item x="25"/>
        <item x="40"/>
        <item x="86"/>
        <item x="47"/>
        <item x="55"/>
        <item x="68"/>
        <item x="58"/>
        <item x="13"/>
        <item x="91"/>
        <item x="61"/>
        <item x="2"/>
        <item x="70"/>
        <item x="28"/>
        <item x="50"/>
        <item x="85"/>
        <item x="43"/>
        <item x="4"/>
        <item x="75"/>
        <item x="87"/>
        <item x="41"/>
        <item x="6"/>
        <item x="78"/>
        <item x="83"/>
        <item x="7"/>
        <item x="51"/>
        <item x="27"/>
        <item x="54"/>
        <item x="80"/>
        <item x="53"/>
        <item x="42"/>
        <item x="5"/>
        <item x="9"/>
        <item x="22"/>
        <item x="36"/>
        <item x="10"/>
        <item x="76"/>
        <item x="62"/>
        <item x="94"/>
        <item x="82"/>
        <item x="44"/>
        <item x="30"/>
        <item x="14"/>
        <item x="32"/>
        <item x="11"/>
        <item x="92"/>
        <item x="23"/>
        <item x="12"/>
        <item x="63"/>
        <item x="90"/>
        <item x="31"/>
        <item x="29"/>
        <item x="15"/>
        <item x="81"/>
        <item x="39"/>
        <item x="26"/>
        <item x="16"/>
        <item x="93"/>
        <item x="52"/>
        <item x="64"/>
        <item x="45"/>
        <item m="1" x="96"/>
        <item t="default"/>
      </items>
    </pivotField>
    <pivotField axis="axisRow" showAll="0">
      <items count="1118">
        <item x="712"/>
        <item x="442"/>
        <item x="309"/>
        <item x="310"/>
        <item x="482"/>
        <item x="806"/>
        <item x="119"/>
        <item x="205"/>
        <item x="349"/>
        <item x="499"/>
        <item x="246"/>
        <item x="534"/>
        <item x="604"/>
        <item x="546"/>
        <item x="8"/>
        <item x="10"/>
        <item x="180"/>
        <item x="578"/>
        <item x="582"/>
        <item x="577"/>
        <item x="1075"/>
        <item x="720"/>
        <item x="226"/>
        <item x="128"/>
        <item x="450"/>
        <item x="449"/>
        <item x="1110"/>
        <item x="1113"/>
        <item x="1100"/>
        <item x="239"/>
        <item x="41"/>
        <item x="640"/>
        <item x="687"/>
        <item x="683"/>
        <item x="301"/>
        <item x="242"/>
        <item x="233"/>
        <item x="23"/>
        <item x="16"/>
        <item x="292"/>
        <item x="295"/>
        <item x="293"/>
        <item x="294"/>
        <item x="291"/>
        <item x="298"/>
        <item x="300"/>
        <item x="74"/>
        <item x="37"/>
        <item x="1042"/>
        <item x="314"/>
        <item x="975"/>
        <item x="558"/>
        <item x="592"/>
        <item x="591"/>
        <item x="18"/>
        <item x="433"/>
        <item x="1003"/>
        <item x="207"/>
        <item x="402"/>
        <item x="104"/>
        <item x="797"/>
        <item x="796"/>
        <item x="245"/>
        <item x="63"/>
        <item x="822"/>
        <item x="50"/>
        <item x="43"/>
        <item x="107"/>
        <item x="1019"/>
        <item x="217"/>
        <item x="111"/>
        <item x="802"/>
        <item x="1006"/>
        <item x="1007"/>
        <item x="208"/>
        <item x="203"/>
        <item x="1005"/>
        <item x="803"/>
        <item x="188"/>
        <item x="153"/>
        <item x="195"/>
        <item x="331"/>
        <item x="978"/>
        <item x="251"/>
        <item x="390"/>
        <item x="599"/>
        <item x="59"/>
        <item x="817"/>
        <item x="214"/>
        <item x="158"/>
        <item x="745"/>
        <item x="816"/>
        <item x="1092"/>
        <item x="1088"/>
        <item x="1094"/>
        <item x="1093"/>
        <item x="1090"/>
        <item x="274"/>
        <item x="446"/>
        <item x="267"/>
        <item x="268"/>
        <item x="276"/>
        <item x="269"/>
        <item x="271"/>
        <item x="270"/>
        <item x="277"/>
        <item x="727"/>
        <item x="447"/>
        <item x="273"/>
        <item x="1097"/>
        <item x="1095"/>
        <item x="1098"/>
        <item x="1101"/>
        <item x="1096"/>
        <item x="1099"/>
        <item x="1111"/>
        <item x="1105"/>
        <item x="1107"/>
        <item x="1112"/>
        <item x="1108"/>
        <item x="1106"/>
        <item x="1103"/>
        <item x="1102"/>
        <item x="1104"/>
        <item x="1109"/>
        <item x="672"/>
        <item x="674"/>
        <item x="272"/>
        <item x="305"/>
        <item x="304"/>
        <item x="1018"/>
        <item x="405"/>
        <item x="1052"/>
        <item x="976"/>
        <item x="1048"/>
        <item x="250"/>
        <item x="386"/>
        <item x="1074"/>
        <item x="441"/>
        <item x="55"/>
        <item x="96"/>
        <item x="682"/>
        <item x="247"/>
        <item x="762"/>
        <item x="756"/>
        <item x="749"/>
        <item x="750"/>
        <item x="621"/>
        <item x="612"/>
        <item x="1008"/>
        <item x="826"/>
        <item x="830"/>
        <item x="828"/>
        <item x="829"/>
        <item x="825"/>
        <item x="824"/>
        <item x="827"/>
        <item x="140"/>
        <item x="693"/>
        <item x="694"/>
        <item x="303"/>
        <item x="624"/>
        <item x="804"/>
        <item x="165"/>
        <item x="346"/>
        <item x="634"/>
        <item x="501"/>
        <item x="506"/>
        <item x="686"/>
        <item x="1036"/>
        <item x="431"/>
        <item x="576"/>
        <item x="1057"/>
        <item x="350"/>
        <item x="435"/>
        <item x="1011"/>
        <item x="489"/>
        <item x="721"/>
        <item x="198"/>
        <item x="175"/>
        <item x="1077"/>
        <item x="1079"/>
        <item x="176"/>
        <item x="1082"/>
        <item x="177"/>
        <item x="1076"/>
        <item x="1078"/>
        <item x="1081"/>
        <item x="1080"/>
        <item x="262"/>
        <item x="264"/>
        <item x="263"/>
        <item x="265"/>
        <item x="1013"/>
        <item x="385"/>
        <item x="378"/>
        <item x="996"/>
        <item x="559"/>
        <item x="1029"/>
        <item x="308"/>
        <item x="480"/>
        <item x="581"/>
        <item x="382"/>
        <item x="39"/>
        <item x="432"/>
        <item x="1012"/>
        <item x="430"/>
        <item x="436"/>
        <item x="26"/>
        <item x="572"/>
        <item x="342"/>
        <item x="261"/>
        <item x="259"/>
        <item x="260"/>
        <item x="258"/>
        <item x="257"/>
        <item x="256"/>
        <item x="387"/>
        <item x="998"/>
        <item x="994"/>
        <item x="354"/>
        <item x="296"/>
        <item x="299"/>
        <item x="297"/>
        <item x="1027"/>
        <item x="690"/>
        <item x="1058"/>
        <item x="647"/>
        <item x="136"/>
        <item x="589"/>
        <item x="1083"/>
        <item x="1085"/>
        <item x="1084"/>
        <item x="68"/>
        <item x="747"/>
        <item x="238"/>
        <item x="240"/>
        <item x="283"/>
        <item x="284"/>
        <item x="285"/>
        <item x="302"/>
        <item x="372"/>
        <item x="183"/>
        <item x="619"/>
        <item x="415"/>
        <item x="364"/>
        <item x="545"/>
        <item x="544"/>
        <item x="1054"/>
        <item x="365"/>
        <item x="1014"/>
        <item x="1009"/>
        <item x="1010"/>
        <item x="547"/>
        <item x="768"/>
        <item x="767"/>
        <item x="772"/>
        <item x="459"/>
        <item x="64"/>
        <item x="475"/>
        <item x="211"/>
        <item x="22"/>
        <item x="1062"/>
        <item x="594"/>
        <item x="345"/>
        <item x="148"/>
        <item x="322"/>
        <item x="319"/>
        <item x="406"/>
        <item x="955"/>
        <item x="959"/>
        <item x="44"/>
        <item x="359"/>
        <item x="671"/>
        <item x="1037"/>
        <item x="477"/>
        <item x="479"/>
        <item x="481"/>
        <item x="557"/>
        <item x="864"/>
        <item x="614"/>
        <item x="613"/>
        <item x="863"/>
        <item x="178"/>
        <item x="179"/>
        <item x="255"/>
        <item x="253"/>
        <item x="254"/>
        <item x="149"/>
        <item x="91"/>
        <item x="363"/>
        <item x="584"/>
        <item x="471"/>
        <item x="159"/>
        <item x="726"/>
        <item x="184"/>
        <item x="1001"/>
        <item x="9"/>
        <item x="571"/>
        <item x="275"/>
        <item x="696"/>
        <item x="1060"/>
        <item x="753"/>
        <item x="289"/>
        <item x="1055"/>
        <item x="417"/>
        <item x="142"/>
        <item x="19"/>
        <item x="758"/>
        <item x="764"/>
        <item x="763"/>
        <item x="786"/>
        <item x="785"/>
        <item x="515"/>
        <item x="580"/>
        <item x="689"/>
        <item x="403"/>
        <item x="755"/>
        <item x="752"/>
        <item x="754"/>
        <item x="444"/>
        <item x="241"/>
        <item x="987"/>
        <item x="440"/>
        <item x="388"/>
        <item x="367"/>
        <item x="555"/>
        <item x="552"/>
        <item x="569"/>
        <item x="551"/>
        <item x="561"/>
        <item x="554"/>
        <item x="562"/>
        <item x="553"/>
        <item x="565"/>
        <item x="811"/>
        <item x="993"/>
        <item x="992"/>
        <item x="484"/>
        <item x="474"/>
        <item x="1045"/>
        <item x="984"/>
        <item x="410"/>
        <item x="411"/>
        <item x="409"/>
        <item x="0"/>
        <item x="483"/>
        <item x="127"/>
        <item x="123"/>
        <item x="517"/>
        <item x="742"/>
        <item x="743"/>
        <item x="751"/>
        <item x="991"/>
        <item x="952"/>
        <item x="731"/>
        <item x="733"/>
        <item x="732"/>
        <item x="730"/>
        <item x="344"/>
        <item x="13"/>
        <item x="452"/>
        <item x="456"/>
        <item x="454"/>
        <item x="956"/>
        <item x="639"/>
        <item x="131"/>
        <item x="1049"/>
        <item x="62"/>
        <item x="958"/>
        <item x="966"/>
        <item x="963"/>
        <item x="968"/>
        <item x="464"/>
        <item x="152"/>
        <item x="377"/>
        <item x="782"/>
        <item x="1047"/>
        <item x="341"/>
        <item x="347"/>
        <item x="800"/>
        <item x="204"/>
        <item x="560"/>
        <item x="692"/>
        <item x="977"/>
        <item x="438"/>
        <item x="472"/>
        <item x="470"/>
        <item x="469"/>
        <item x="463"/>
        <item x="462"/>
        <item x="460"/>
        <item x="468"/>
        <item x="337"/>
        <item x="31"/>
        <item x="60"/>
        <item x="1021"/>
        <item x="688"/>
        <item x="3"/>
        <item x="172"/>
        <item x="401"/>
        <item x="667"/>
        <item x="343"/>
        <item x="669"/>
        <item x="627"/>
        <item x="1020"/>
        <item x="1032"/>
        <item x="979"/>
        <item x="986"/>
        <item x="598"/>
        <item x="65"/>
        <item x="798"/>
        <item x="668"/>
        <item x="494"/>
        <item x="1016"/>
        <item x="429"/>
        <item x="1026"/>
        <item x="425"/>
        <item x="725"/>
        <item x="675"/>
        <item x="680"/>
        <item x="722"/>
        <item x="574"/>
        <item x="548"/>
        <item x="244"/>
        <item x="252"/>
        <item x="1040"/>
        <item x="321"/>
        <item x="146"/>
        <item x="154"/>
        <item x="740"/>
        <item x="818"/>
        <item x="199"/>
        <item x="633"/>
        <item x="476"/>
        <item x="216"/>
        <item x="113"/>
        <item x="118"/>
        <item x="112"/>
        <item x="166"/>
        <item x="168"/>
        <item x="115"/>
        <item x="439"/>
        <item x="219"/>
        <item x="799"/>
        <item x="38"/>
        <item x="196"/>
        <item x="249"/>
        <item x="1072"/>
        <item x="765"/>
        <item x="379"/>
        <item x="215"/>
        <item x="34"/>
        <item x="493"/>
        <item x="486"/>
        <item x="504"/>
        <item x="1065"/>
        <item x="1070"/>
        <item x="1067"/>
        <item x="1064"/>
        <item x="1063"/>
        <item x="1073"/>
        <item x="1061"/>
        <item x="1059"/>
        <item x="757"/>
        <item x="761"/>
        <item x="759"/>
        <item x="760"/>
        <item x="1066"/>
        <item x="1071"/>
        <item x="1068"/>
        <item x="1069"/>
        <item x="570"/>
        <item x="106"/>
        <item x="539"/>
        <item x="1041"/>
        <item x="32"/>
        <item x="989"/>
        <item x="237"/>
        <item x="697"/>
        <item x="698"/>
        <item x="700"/>
        <item x="502"/>
        <item x="503"/>
        <item x="500"/>
        <item x="278"/>
        <item x="58"/>
        <item x="437"/>
        <item x="815"/>
        <item x="801"/>
        <item x="809"/>
        <item x="392"/>
        <item x="393"/>
        <item x="398"/>
        <item x="397"/>
        <item x="404"/>
        <item x="229"/>
        <item x="529"/>
        <item x="971"/>
        <item x="374"/>
        <item x="428"/>
        <item x="129"/>
        <item x="746"/>
        <item x="135"/>
        <item x="312"/>
        <item x="313"/>
        <item x="677"/>
        <item x="170"/>
        <item x="543"/>
        <item x="954"/>
        <item x="961"/>
        <item x="224"/>
        <item x="999"/>
        <item x="14"/>
        <item x="714"/>
        <item x="719"/>
        <item x="707"/>
        <item x="716"/>
        <item x="703"/>
        <item x="717"/>
        <item x="711"/>
        <item x="708"/>
        <item x="699"/>
        <item x="1051"/>
        <item x="1050"/>
        <item x="155"/>
        <item x="315"/>
        <item x="361"/>
        <item x="362"/>
        <item x="124"/>
        <item x="1056"/>
        <item x="134"/>
        <item x="323"/>
        <item x="320"/>
        <item x="335"/>
        <item x="333"/>
        <item x="316"/>
        <item x="144"/>
        <item x="443"/>
        <item x="965"/>
        <item x="383"/>
        <item x="46"/>
        <item x="47"/>
        <item x="99"/>
        <item x="348"/>
        <item x="197"/>
        <item x="369"/>
        <item x="389"/>
        <item x="813"/>
        <item x="1035"/>
        <item x="92"/>
        <item x="90"/>
        <item x="620"/>
        <item x="1034"/>
        <item x="7"/>
        <item x="21"/>
        <item x="194"/>
        <item x="659"/>
        <item x="78"/>
        <item x="458"/>
        <item x="498"/>
        <item x="338"/>
        <item x="642"/>
        <item x="407"/>
        <item x="596"/>
        <item x="597"/>
        <item x="663"/>
        <item x="121"/>
        <item x="42"/>
        <item x="133"/>
        <item x="137"/>
        <item x="355"/>
        <item x="125"/>
        <item x="73"/>
        <item x="329"/>
        <item x="1025"/>
        <item x="488"/>
        <item x="646"/>
        <item x="485"/>
        <item x="526"/>
        <item x="427"/>
        <item x="524"/>
        <item x="531"/>
        <item x="533"/>
        <item x="532"/>
        <item x="538"/>
        <item x="537"/>
        <item x="541"/>
        <item x="514"/>
        <item x="513"/>
        <item x="516"/>
        <item x="396"/>
        <item x="413"/>
        <item x="412"/>
        <item x="67"/>
        <item x="57"/>
        <item x="583"/>
        <item x="2"/>
        <item x="5"/>
        <item x="6"/>
        <item x="328"/>
        <item x="266"/>
        <item x="102"/>
        <item x="89"/>
        <item x="105"/>
        <item x="93"/>
        <item x="97"/>
        <item x="318"/>
        <item x="339"/>
        <item x="617"/>
        <item x="622"/>
        <item x="35"/>
        <item x="666"/>
        <item x="528"/>
        <item x="201"/>
        <item x="1002"/>
        <item x="173"/>
        <item x="357"/>
        <item x="117"/>
        <item x="370"/>
        <item x="566"/>
        <item x="492"/>
        <item x="950"/>
        <item x="948"/>
        <item x="953"/>
        <item x="490"/>
        <item x="982"/>
        <item x="426"/>
        <item x="748"/>
        <item x="223"/>
        <item x="145"/>
        <item x="676"/>
        <item x="691"/>
        <item x="130"/>
        <item x="997"/>
        <item x="766"/>
        <item x="222"/>
        <item x="236"/>
        <item x="905"/>
        <item x="11"/>
        <item x="808"/>
        <item x="230"/>
        <item x="187"/>
        <item x="182"/>
        <item x="664"/>
        <item x="665"/>
        <item x="192"/>
        <item x="814"/>
        <item x="1031"/>
        <item x="784"/>
        <item x="220"/>
        <item x="781"/>
        <item x="228"/>
        <item x="424"/>
        <item x="556"/>
        <item x="737"/>
        <item x="734"/>
        <item x="210"/>
        <item x="109"/>
        <item x="139"/>
        <item x="122"/>
        <item x="190"/>
        <item x="985"/>
        <item x="1038"/>
        <item x="340"/>
        <item x="227"/>
        <item x="116"/>
        <item x="509"/>
        <item x="510"/>
        <item x="739"/>
        <item x="108"/>
        <item x="416"/>
        <item x="191"/>
        <item x="306"/>
        <item x="563"/>
        <item x="419"/>
        <item x="744"/>
        <item x="568"/>
        <item x="550"/>
        <item x="448"/>
        <item x="141"/>
        <item x="352"/>
        <item x="101"/>
        <item x="4"/>
        <item x="27"/>
        <item x="1017"/>
        <item x="678"/>
        <item x="351"/>
        <item x="491"/>
        <item x="810"/>
        <item x="399"/>
        <item x="381"/>
        <item x="600"/>
        <item x="193"/>
        <item x="28"/>
        <item x="138"/>
        <item x="325"/>
        <item x="221"/>
        <item x="957"/>
        <item x="960"/>
        <item x="595"/>
        <item x="709"/>
        <item x="702"/>
        <item x="701"/>
        <item x="710"/>
        <item x="718"/>
        <item x="706"/>
        <item x="1091"/>
        <item x="114"/>
        <item x="80"/>
        <item x="741"/>
        <item x="770"/>
        <item x="723"/>
        <item x="86"/>
        <item x="974"/>
        <item x="84"/>
        <item x="980"/>
        <item x="87"/>
        <item x="85"/>
        <item x="82"/>
        <item x="83"/>
        <item x="311"/>
        <item x="511"/>
        <item x="209"/>
        <item x="728"/>
        <item x="729"/>
        <item x="326"/>
        <item x="587"/>
        <item x="585"/>
        <item x="988"/>
        <item x="186"/>
        <item x="69"/>
        <item x="174"/>
        <item x="812"/>
        <item x="465"/>
        <item x="520"/>
        <item x="508"/>
        <item x="512"/>
        <item x="507"/>
        <item x="20"/>
        <item x="185"/>
        <item x="455"/>
        <item x="98"/>
        <item x="371"/>
        <item x="778"/>
        <item x="866"/>
        <item x="870"/>
        <item x="869"/>
        <item x="872"/>
        <item x="873"/>
        <item x="867"/>
        <item x="868"/>
        <item x="871"/>
        <item x="851"/>
        <item x="853"/>
        <item x="850"/>
        <item x="852"/>
        <item x="856"/>
        <item x="855"/>
        <item x="857"/>
        <item x="854"/>
        <item x="859"/>
        <item x="858"/>
        <item x="860"/>
        <item x="862"/>
        <item x="861"/>
        <item x="865"/>
        <item x="738"/>
        <item x="981"/>
        <item x="588"/>
        <item x="610"/>
        <item x="353"/>
        <item x="575"/>
        <item x="611"/>
        <item x="234"/>
        <item x="189"/>
        <item x="655"/>
        <item x="88"/>
        <item x="1022"/>
        <item x="1024"/>
        <item x="969"/>
        <item x="1028"/>
        <item x="641"/>
        <item x="48"/>
        <item x="161"/>
        <item x="330"/>
        <item x="12"/>
        <item x="15"/>
        <item x="132"/>
        <item x="200"/>
        <item x="163"/>
        <item x="376"/>
        <item x="232"/>
        <item x="681"/>
        <item x="779"/>
        <item x="780"/>
        <item x="579"/>
        <item x="542"/>
        <item x="248"/>
        <item x="1039"/>
        <item x="279"/>
        <item x="282"/>
        <item x="290"/>
        <item x="286"/>
        <item x="280"/>
        <item x="287"/>
        <item x="281"/>
        <item x="288"/>
        <item x="394"/>
        <item x="400"/>
        <item x="1015"/>
        <item x="1086"/>
        <item x="332"/>
        <item x="391"/>
        <item x="103"/>
        <item x="368"/>
        <item x="307"/>
        <item x="616"/>
        <item x="327"/>
        <item x="29"/>
        <item x="171"/>
        <item x="1"/>
        <item x="564"/>
        <item x="420"/>
        <item x="1053"/>
        <item x="231"/>
        <item x="679"/>
        <item x="408"/>
        <item x="593"/>
        <item x="206"/>
        <item x="549"/>
        <item x="94"/>
        <item x="823"/>
        <item x="821"/>
        <item x="126"/>
        <item x="478"/>
        <item x="336"/>
        <item x="334"/>
        <item x="110"/>
        <item x="496"/>
        <item x="602"/>
        <item x="95"/>
        <item x="423"/>
        <item x="685"/>
        <item x="66"/>
        <item x="181"/>
        <item x="673"/>
        <item x="654"/>
        <item x="30"/>
        <item x="724"/>
        <item x="615"/>
        <item x="505"/>
        <item x="414"/>
        <item x="212"/>
        <item x="61"/>
        <item x="72"/>
        <item x="71"/>
        <item x="167"/>
        <item x="51"/>
        <item x="573"/>
        <item x="590"/>
        <item x="605"/>
        <item x="606"/>
        <item x="607"/>
        <item x="790"/>
        <item x="794"/>
        <item x="791"/>
        <item x="795"/>
        <item x="793"/>
        <item x="788"/>
        <item x="787"/>
        <item x="792"/>
        <item x="789"/>
        <item x="1046"/>
        <item x="70"/>
        <item x="704"/>
        <item x="705"/>
        <item x="79"/>
        <item x="990"/>
        <item x="630"/>
        <item x="384"/>
        <item x="805"/>
        <item x="120"/>
        <item x="169"/>
        <item x="972"/>
        <item x="54"/>
        <item x="658"/>
        <item x="1023"/>
        <item x="356"/>
        <item x="358"/>
        <item x="422"/>
        <item x="695"/>
        <item x="518"/>
        <item m="1" x="1115"/>
        <item m="1" x="1116"/>
        <item x="970"/>
        <item x="964"/>
        <item x="243"/>
        <item x="783"/>
        <item x="497"/>
        <item x="461"/>
        <item x="453"/>
        <item x="466"/>
        <item x="467"/>
        <item x="473"/>
        <item x="819"/>
        <item x="983"/>
        <item x="495"/>
        <item x="807"/>
        <item x="151"/>
        <item x="150"/>
        <item x="451"/>
        <item x="962"/>
        <item x="967"/>
        <item x="40"/>
        <item x="75"/>
        <item x="49"/>
        <item x="1000"/>
        <item x="609"/>
        <item x="36"/>
        <item x="143"/>
        <item x="324"/>
        <item x="820"/>
        <item x="1087"/>
        <item x="1089"/>
        <item x="157"/>
        <item x="670"/>
        <item x="457"/>
        <item x="100"/>
        <item x="618"/>
        <item x="147"/>
        <item x="225"/>
        <item x="317"/>
        <item x="375"/>
        <item x="366"/>
        <item x="522"/>
        <item x="519"/>
        <item x="527"/>
        <item x="525"/>
        <item x="523"/>
        <item x="521"/>
        <item x="540"/>
        <item x="530"/>
        <item x="535"/>
        <item x="536"/>
        <item x="17"/>
        <item x="33"/>
        <item x="973"/>
        <item x="735"/>
        <item x="736"/>
        <item x="1044"/>
        <item x="632"/>
        <item x="653"/>
        <item x="643"/>
        <item x="635"/>
        <item x="648"/>
        <item x="660"/>
        <item x="626"/>
        <item x="650"/>
        <item x="644"/>
        <item x="56"/>
        <item x="586"/>
        <item x="661"/>
        <item x="77"/>
        <item x="52"/>
        <item x="638"/>
        <item x="636"/>
        <item x="645"/>
        <item x="601"/>
        <item x="629"/>
        <item x="81"/>
        <item x="76"/>
        <item x="160"/>
        <item x="164"/>
        <item x="162"/>
        <item x="156"/>
        <item x="657"/>
        <item x="651"/>
        <item x="662"/>
        <item x="623"/>
        <item x="625"/>
        <item x="631"/>
        <item x="652"/>
        <item x="637"/>
        <item x="649"/>
        <item x="628"/>
        <item x="656"/>
        <item x="202"/>
        <item x="24"/>
        <item x="1043"/>
        <item x="360"/>
        <item x="995"/>
        <item x="951"/>
        <item x="949"/>
        <item x="487"/>
        <item x="418"/>
        <item x="218"/>
        <item x="774"/>
        <item x="777"/>
        <item x="773"/>
        <item x="769"/>
        <item x="775"/>
        <item x="776"/>
        <item x="771"/>
        <item x="603"/>
        <item x="567"/>
        <item x="445"/>
        <item x="1004"/>
        <item x="1033"/>
        <item x="608"/>
        <item x="434"/>
        <item x="684"/>
        <item x="395"/>
        <item x="380"/>
        <item x="373"/>
        <item x="45"/>
        <item x="53"/>
        <item x="1030"/>
        <item x="213"/>
        <item x="25"/>
        <item x="235"/>
        <item x="421"/>
        <item x="831"/>
        <item x="836"/>
        <item x="835"/>
        <item x="837"/>
        <item x="843"/>
        <item x="842"/>
        <item x="838"/>
        <item x="844"/>
        <item x="840"/>
        <item x="834"/>
        <item x="849"/>
        <item x="841"/>
        <item x="839"/>
        <item x="845"/>
        <item x="848"/>
        <item x="833"/>
        <item x="846"/>
        <item x="832"/>
        <item x="847"/>
        <item x="876"/>
        <item x="875"/>
        <item x="877"/>
        <item x="874"/>
        <item x="878"/>
        <item x="879"/>
        <item x="880"/>
        <item x="885"/>
        <item x="881"/>
        <item x="882"/>
        <item x="883"/>
        <item x="886"/>
        <item x="884"/>
        <item x="887"/>
        <item x="889"/>
        <item x="888"/>
        <item x="892"/>
        <item x="893"/>
        <item x="890"/>
        <item x="891"/>
        <item x="894"/>
        <item x="895"/>
        <item x="896"/>
        <item x="918"/>
        <item x="901"/>
        <item x="902"/>
        <item x="907"/>
        <item x="903"/>
        <item x="906"/>
        <item x="914"/>
        <item x="924"/>
        <item x="922"/>
        <item x="912"/>
        <item x="917"/>
        <item x="916"/>
        <item x="899"/>
        <item x="898"/>
        <item x="909"/>
        <item x="910"/>
        <item x="920"/>
        <item x="911"/>
        <item x="919"/>
        <item x="897"/>
        <item x="908"/>
        <item x="904"/>
        <item x="913"/>
        <item x="915"/>
        <item x="923"/>
        <item x="900"/>
        <item x="921"/>
        <item x="935"/>
        <item x="933"/>
        <item x="931"/>
        <item x="934"/>
        <item x="936"/>
        <item x="930"/>
        <item x="929"/>
        <item x="926"/>
        <item x="925"/>
        <item x="932"/>
        <item x="937"/>
        <item x="938"/>
        <item x="928"/>
        <item x="927"/>
        <item x="939"/>
        <item x="944"/>
        <item x="945"/>
        <item x="942"/>
        <item x="941"/>
        <item x="940"/>
        <item x="947"/>
        <item x="943"/>
        <item x="946"/>
        <item m="1" x="1114"/>
        <item x="713"/>
        <item x="715"/>
        <item t="default"/>
      </items>
    </pivotField>
    <pivotField dataField="1" showAll="0"/>
    <pivotField dataField="1" showAll="0" defaultSubtotal="0"/>
    <pivotField showAll="0" defaultSubtotal="0"/>
    <pivotField showAll="0" defaultSubtotal="0"/>
    <pivotField showAll="0"/>
    <pivotField numFmtId="9" showAll="0" defaultSubtotal="0"/>
    <pivotField dataField="1"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2">
    <field x="3"/>
    <field x="4"/>
  </rowFields>
  <rowItems count="1239">
    <i>
      <x/>
    </i>
    <i r="1">
      <x v="401"/>
    </i>
    <i r="1">
      <x v="612"/>
    </i>
    <i r="1">
      <x v="842"/>
    </i>
    <i>
      <x v="1"/>
    </i>
    <i r="1">
      <x v="49"/>
    </i>
    <i r="1">
      <x v="504"/>
    </i>
    <i r="1">
      <x v="505"/>
    </i>
    <i r="1">
      <x v="526"/>
    </i>
    <i r="1">
      <x v="536"/>
    </i>
    <i>
      <x v="2"/>
    </i>
    <i r="1">
      <x v="1041"/>
    </i>
    <i r="1">
      <x v="1042"/>
    </i>
    <i r="1">
      <x v="1043"/>
    </i>
    <i r="1">
      <x v="1044"/>
    </i>
    <i>
      <x v="3"/>
    </i>
    <i r="1">
      <x v="34"/>
    </i>
    <i r="1">
      <x v="39"/>
    </i>
    <i r="1">
      <x v="40"/>
    </i>
    <i r="1">
      <x v="41"/>
    </i>
    <i r="1">
      <x v="42"/>
    </i>
    <i r="1">
      <x v="43"/>
    </i>
    <i r="1">
      <x v="44"/>
    </i>
    <i r="1">
      <x v="45"/>
    </i>
    <i r="1">
      <x v="221"/>
    </i>
    <i r="1">
      <x v="222"/>
    </i>
    <i r="1">
      <x v="223"/>
    </i>
    <i>
      <x v="4"/>
    </i>
    <i r="1">
      <x v="26"/>
    </i>
    <i r="1">
      <x v="27"/>
    </i>
    <i r="1">
      <x v="28"/>
    </i>
    <i r="1">
      <x v="107"/>
    </i>
    <i r="1">
      <x v="109"/>
    </i>
    <i r="1">
      <x v="110"/>
    </i>
    <i r="1">
      <x v="111"/>
    </i>
    <i r="1">
      <x v="112"/>
    </i>
    <i r="1">
      <x v="113"/>
    </i>
    <i r="1">
      <x v="114"/>
    </i>
    <i r="1">
      <x v="115"/>
    </i>
    <i r="1">
      <x v="116"/>
    </i>
    <i r="1">
      <x v="117"/>
    </i>
    <i r="1">
      <x v="118"/>
    </i>
    <i r="1">
      <x v="119"/>
    </i>
    <i r="1">
      <x v="120"/>
    </i>
    <i r="1">
      <x v="121"/>
    </i>
    <i r="1">
      <x v="122"/>
    </i>
    <i r="1">
      <x v="123"/>
    </i>
    <i r="1">
      <x v="124"/>
    </i>
    <i>
      <x v="5"/>
    </i>
    <i r="1">
      <x v="97"/>
    </i>
    <i r="1">
      <x v="99"/>
    </i>
    <i r="1">
      <x v="100"/>
    </i>
    <i r="1">
      <x v="101"/>
    </i>
    <i r="1">
      <x v="102"/>
    </i>
    <i r="1">
      <x v="103"/>
    </i>
    <i r="1">
      <x v="104"/>
    </i>
    <i r="1">
      <x v="105"/>
    </i>
    <i r="1">
      <x v="108"/>
    </i>
    <i r="1">
      <x v="127"/>
    </i>
    <i>
      <x v="6"/>
    </i>
    <i r="1">
      <x v="97"/>
    </i>
    <i r="1">
      <x v="105"/>
    </i>
    <i r="1">
      <x v="106"/>
    </i>
    <i>
      <x v="7"/>
    </i>
    <i r="1">
      <x v="98"/>
    </i>
    <i r="1">
      <x v="107"/>
    </i>
    <i r="1">
      <x v="125"/>
    </i>
    <i r="1">
      <x v="126"/>
    </i>
    <i r="1">
      <x v="679"/>
    </i>
    <i r="1">
      <x v="1006"/>
    </i>
    <i>
      <x v="8"/>
    </i>
    <i r="1">
      <x v="128"/>
    </i>
    <i r="1">
      <x v="129"/>
    </i>
    <i>
      <x v="9"/>
    </i>
    <i r="1">
      <x v="148"/>
    </i>
    <i>
      <x v="10"/>
    </i>
    <i r="1">
      <x v="502"/>
    </i>
    <i>
      <x v="11"/>
    </i>
    <i r="1">
      <x v="90"/>
    </i>
    <i r="1">
      <x v="234"/>
    </i>
    <i r="1">
      <x v="502"/>
    </i>
    <i r="1">
      <x v="628"/>
    </i>
    <i>
      <x v="12"/>
    </i>
    <i r="1">
      <x v="5"/>
    </i>
    <i r="1">
      <x v="64"/>
    </i>
    <i r="1">
      <x v="71"/>
    </i>
    <i r="1">
      <x v="77"/>
    </i>
    <i r="1">
      <x v="87"/>
    </i>
    <i r="1">
      <x v="91"/>
    </i>
    <i r="1">
      <x v="162"/>
    </i>
    <i r="1">
      <x v="335"/>
    </i>
    <i r="1">
      <x v="380"/>
    </i>
    <i r="1">
      <x v="431"/>
    </i>
    <i r="1">
      <x v="444"/>
    </i>
    <i r="1">
      <x v="488"/>
    </i>
    <i r="1">
      <x v="489"/>
    </i>
    <i r="1">
      <x v="490"/>
    </i>
    <i r="1">
      <x v="548"/>
    </i>
    <i r="1">
      <x v="640"/>
    </i>
    <i r="1">
      <x v="647"/>
    </i>
    <i r="1">
      <x v="689"/>
    </i>
    <i r="1">
      <x v="733"/>
    </i>
    <i r="1">
      <x v="832"/>
    </i>
    <i r="1">
      <x v="833"/>
    </i>
    <i r="1">
      <x v="881"/>
    </i>
    <i r="1">
      <x v="905"/>
    </i>
    <i r="1">
      <x v="908"/>
    </i>
    <i r="1">
      <x v="922"/>
    </i>
    <i>
      <x v="13"/>
    </i>
    <i r="1">
      <x v="713"/>
    </i>
    <i r="1">
      <x v="715"/>
    </i>
    <i r="1">
      <x v="717"/>
    </i>
    <i r="1">
      <x v="718"/>
    </i>
    <i r="1">
      <x v="719"/>
    </i>
    <i r="1">
      <x v="720"/>
    </i>
    <i>
      <x v="14"/>
    </i>
    <i r="1">
      <x v="237"/>
    </i>
    <i r="1">
      <x v="238"/>
    </i>
    <i r="1">
      <x v="239"/>
    </i>
    <i r="1">
      <x v="303"/>
    </i>
    <i r="1">
      <x v="800"/>
    </i>
    <i r="1">
      <x v="801"/>
    </i>
    <i r="1">
      <x v="802"/>
    </i>
    <i r="1">
      <x v="803"/>
    </i>
    <i r="1">
      <x v="804"/>
    </i>
    <i r="1">
      <x v="805"/>
    </i>
    <i r="1">
      <x v="806"/>
    </i>
    <i r="1">
      <x v="807"/>
    </i>
    <i>
      <x v="15"/>
    </i>
    <i r="1">
      <x v="160"/>
    </i>
    <i r="1">
      <x v="240"/>
    </i>
    <i>
      <x v="16"/>
    </i>
    <i r="1">
      <x v="60"/>
    </i>
    <i r="1">
      <x v="61"/>
    </i>
    <i r="1">
      <x v="411"/>
    </i>
    <i>
      <x v="17"/>
    </i>
    <i r="1">
      <x v="1061"/>
    </i>
    <i r="1">
      <x v="1062"/>
    </i>
    <i r="1">
      <x v="1063"/>
    </i>
    <i>
      <x v="18"/>
    </i>
    <i r="1">
      <x v="165"/>
    </i>
    <i r="1">
      <x v="170"/>
    </i>
    <i r="1">
      <x v="258"/>
    </i>
    <i r="1">
      <x v="320"/>
    </i>
    <i r="1">
      <x v="360"/>
    </i>
    <i r="1">
      <x v="365"/>
    </i>
    <i r="1">
      <x v="404"/>
    </i>
    <i r="1">
      <x v="410"/>
    </i>
    <i r="1">
      <x v="433"/>
    </i>
    <i r="1">
      <x v="491"/>
    </i>
    <i r="1">
      <x v="639"/>
    </i>
    <i r="1">
      <x v="776"/>
    </i>
    <i r="1">
      <x v="782"/>
    </i>
    <i r="1">
      <x v="808"/>
    </i>
    <i r="1">
      <x v="847"/>
    </i>
    <i r="1">
      <x v="879"/>
    </i>
    <i r="1">
      <x v="951"/>
    </i>
    <i r="1">
      <x v="952"/>
    </i>
    <i r="1">
      <x v="953"/>
    </i>
    <i r="1">
      <x v="954"/>
    </i>
    <i r="1">
      <x v="955"/>
    </i>
    <i r="1">
      <x v="956"/>
    </i>
    <i r="1">
      <x v="957"/>
    </i>
    <i r="1">
      <x v="958"/>
    </i>
    <i r="1">
      <x v="959"/>
    </i>
    <i r="1">
      <x v="961"/>
    </i>
    <i r="1">
      <x v="962"/>
    </i>
    <i r="1">
      <x v="965"/>
    </i>
    <i r="1">
      <x v="966"/>
    </i>
    <i r="1">
      <x v="967"/>
    </i>
    <i r="1">
      <x v="968"/>
    </i>
    <i r="1">
      <x v="969"/>
    </i>
    <i r="1">
      <x v="976"/>
    </i>
    <i r="1">
      <x v="977"/>
    </i>
    <i r="1">
      <x v="978"/>
    </i>
    <i r="1">
      <x v="979"/>
    </i>
    <i r="1">
      <x v="980"/>
    </i>
    <i r="1">
      <x v="981"/>
    </i>
    <i r="1">
      <x v="982"/>
    </i>
    <i r="1">
      <x v="983"/>
    </i>
    <i r="1">
      <x v="984"/>
    </i>
    <i r="1">
      <x v="985"/>
    </i>
    <i r="1">
      <x v="986"/>
    </i>
    <i>
      <x v="19"/>
    </i>
    <i r="1">
      <x v="14"/>
    </i>
    <i r="1">
      <x v="15"/>
    </i>
    <i r="1">
      <x v="37"/>
    </i>
    <i r="1">
      <x v="38"/>
    </i>
    <i r="1">
      <x v="54"/>
    </i>
    <i r="1">
      <x v="208"/>
    </i>
    <i r="1">
      <x v="261"/>
    </i>
    <i r="1">
      <x v="297"/>
    </i>
    <i r="1">
      <x v="307"/>
    </i>
    <i r="1">
      <x v="360"/>
    </i>
    <i r="1">
      <x v="394"/>
    </i>
    <i r="1">
      <x v="398"/>
    </i>
    <i r="1">
      <x v="476"/>
    </i>
    <i r="1">
      <x v="513"/>
    </i>
    <i r="1">
      <x v="554"/>
    </i>
    <i r="1">
      <x v="555"/>
    </i>
    <i r="1">
      <x v="597"/>
    </i>
    <i r="1">
      <x v="598"/>
    </i>
    <i r="1">
      <x v="599"/>
    </i>
    <i r="1">
      <x v="639"/>
    </i>
    <i r="1">
      <x v="683"/>
    </i>
    <i r="1">
      <x v="684"/>
    </i>
    <i r="1">
      <x v="694"/>
    </i>
    <i r="1">
      <x v="739"/>
    </i>
    <i r="1">
      <x v="786"/>
    </i>
    <i r="1">
      <x v="787"/>
    </i>
    <i r="1">
      <x v="819"/>
    </i>
    <i r="1">
      <x v="821"/>
    </i>
    <i r="1">
      <x v="848"/>
    </i>
    <i r="1">
      <x v="988"/>
    </i>
    <i r="1">
      <x v="1019"/>
    </i>
    <i>
      <x v="20"/>
    </i>
    <i r="1">
      <x v="1022"/>
    </i>
    <i>
      <x v="21"/>
    </i>
    <i r="1">
      <x v="294"/>
    </i>
    <i>
      <x v="22"/>
    </i>
    <i r="1">
      <x v="16"/>
    </i>
    <i r="1">
      <x v="179"/>
    </i>
    <i r="1">
      <x v="182"/>
    </i>
    <i r="1">
      <x v="184"/>
    </i>
    <i r="1">
      <x v="283"/>
    </i>
    <i r="1">
      <x v="284"/>
    </i>
    <i>
      <x v="23"/>
    </i>
    <i r="1">
      <x v="279"/>
    </i>
    <i r="1">
      <x v="282"/>
    </i>
    <i r="1">
      <x v="745"/>
    </i>
    <i r="1">
      <x v="746"/>
    </i>
    <i r="1">
      <x v="747"/>
    </i>
    <i r="1">
      <x v="748"/>
    </i>
    <i r="1">
      <x v="749"/>
    </i>
    <i r="1">
      <x v="750"/>
    </i>
    <i r="1">
      <x v="751"/>
    </i>
    <i r="1">
      <x v="752"/>
    </i>
    <i>
      <x v="24"/>
    </i>
    <i r="1">
      <x v="753"/>
    </i>
    <i r="1">
      <x v="754"/>
    </i>
    <i r="1">
      <x v="755"/>
    </i>
    <i r="1">
      <x v="756"/>
    </i>
    <i r="1">
      <x v="757"/>
    </i>
    <i r="1">
      <x v="758"/>
    </i>
    <i r="1">
      <x v="759"/>
    </i>
    <i r="1">
      <x v="760"/>
    </i>
    <i r="1">
      <x v="761"/>
    </i>
    <i r="1">
      <x v="762"/>
    </i>
    <i r="1">
      <x v="763"/>
    </i>
    <i r="1">
      <x v="764"/>
    </i>
    <i r="1">
      <x v="765"/>
    </i>
    <i r="1">
      <x v="766"/>
    </i>
    <i>
      <x v="25"/>
    </i>
    <i r="1">
      <x v="350"/>
    </i>
    <i r="1">
      <x v="351"/>
    </i>
    <i r="1">
      <x v="676"/>
    </i>
    <i r="1">
      <x v="710"/>
    </i>
    <i>
      <x v="26"/>
    </i>
    <i r="1">
      <x v="1045"/>
    </i>
    <i r="1">
      <x v="1046"/>
    </i>
    <i>
      <x v="27"/>
    </i>
    <i r="1">
      <x v="248"/>
    </i>
    <i r="1">
      <x v="304"/>
    </i>
    <i r="1">
      <x v="530"/>
    </i>
    <i>
      <x v="28"/>
    </i>
    <i r="1">
      <x v="31"/>
    </i>
    <i r="1">
      <x v="55"/>
    </i>
    <i r="1">
      <x v="174"/>
    </i>
    <i r="1">
      <x v="204"/>
    </i>
    <i r="1">
      <x v="206"/>
    </i>
    <i r="1">
      <x v="207"/>
    </i>
    <i r="1">
      <x v="244"/>
    </i>
    <i r="1">
      <x v="305"/>
    </i>
    <i r="1">
      <x v="342"/>
    </i>
    <i r="1">
      <x v="343"/>
    </i>
    <i r="1">
      <x v="344"/>
    </i>
    <i r="1">
      <x v="385"/>
    </i>
    <i r="1">
      <x v="415"/>
    </i>
    <i r="1">
      <x v="417"/>
    </i>
    <i r="1">
      <x v="442"/>
    </i>
    <i r="1">
      <x v="487"/>
    </i>
    <i r="1">
      <x v="500"/>
    </i>
    <i r="1">
      <x v="562"/>
    </i>
    <i r="1">
      <x v="580"/>
    </i>
    <i r="1">
      <x v="592"/>
    </i>
    <i r="1">
      <x v="593"/>
    </i>
    <i r="1">
      <x v="595"/>
    </i>
    <i r="1">
      <x v="627"/>
    </i>
    <i r="1">
      <x v="653"/>
    </i>
    <i r="1">
      <x v="671"/>
    </i>
    <i r="1">
      <x v="675"/>
    </i>
    <i r="1">
      <x v="823"/>
    </i>
    <i r="1">
      <x v="844"/>
    </i>
    <i r="1">
      <x v="852"/>
    </i>
    <i r="1">
      <x v="890"/>
    </i>
    <i r="1">
      <x v="995"/>
    </i>
    <i r="1">
      <x v="1010"/>
    </i>
    <i r="1">
      <x v="1021"/>
    </i>
    <i>
      <x v="29"/>
    </i>
    <i r="1">
      <x v="929"/>
    </i>
    <i>
      <x v="30"/>
    </i>
    <i r="1">
      <x v="1055"/>
    </i>
    <i r="1">
      <x v="1056"/>
    </i>
    <i>
      <x v="31"/>
    </i>
    <i r="1">
      <x v="50"/>
    </i>
    <i r="1">
      <x v="82"/>
    </i>
    <i r="1">
      <x v="133"/>
    </i>
    <i r="1">
      <x v="258"/>
    </i>
    <i r="1">
      <x v="269"/>
    </i>
    <i r="1">
      <x v="270"/>
    </i>
    <i r="1">
      <x v="354"/>
    </i>
    <i r="1">
      <x v="364"/>
    </i>
    <i r="1">
      <x v="369"/>
    </i>
    <i r="1">
      <x v="370"/>
    </i>
    <i r="1">
      <x v="371"/>
    </i>
    <i r="1">
      <x v="372"/>
    </i>
    <i r="1">
      <x v="384"/>
    </i>
    <i r="1">
      <x v="407"/>
    </i>
    <i r="1">
      <x v="434"/>
    </i>
    <i r="1">
      <x v="498"/>
    </i>
    <i r="1">
      <x v="509"/>
    </i>
    <i r="1">
      <x v="510"/>
    </i>
    <i r="1">
      <x v="539"/>
    </i>
    <i r="1">
      <x v="622"/>
    </i>
    <i r="1">
      <x v="623"/>
    </i>
    <i r="1">
      <x v="624"/>
    </i>
    <i r="1">
      <x v="698"/>
    </i>
    <i r="1">
      <x v="699"/>
    </i>
    <i r="1">
      <x v="714"/>
    </i>
    <i r="1">
      <x v="716"/>
    </i>
    <i r="1">
      <x v="780"/>
    </i>
    <i r="1">
      <x v="884"/>
    </i>
    <i r="1">
      <x v="895"/>
    </i>
    <i r="1">
      <x v="896"/>
    </i>
    <i r="1">
      <x v="912"/>
    </i>
    <i r="1">
      <x v="913"/>
    </i>
    <i r="1">
      <x v="947"/>
    </i>
    <i r="1">
      <x v="992"/>
    </i>
    <i r="1">
      <x v="993"/>
    </i>
    <i>
      <x v="32"/>
    </i>
    <i r="1">
      <x v="24"/>
    </i>
    <i r="1">
      <x v="25"/>
    </i>
    <i r="1">
      <x v="257"/>
    </i>
    <i r="1">
      <x v="259"/>
    </i>
    <i r="1">
      <x v="292"/>
    </i>
    <i r="1">
      <x v="339"/>
    </i>
    <i r="1">
      <x v="361"/>
    </i>
    <i r="1">
      <x v="362"/>
    </i>
    <i r="1">
      <x v="363"/>
    </i>
    <i r="1">
      <x v="373"/>
    </i>
    <i r="1">
      <x v="386"/>
    </i>
    <i r="1">
      <x v="387"/>
    </i>
    <i r="1">
      <x v="388"/>
    </i>
    <i r="1">
      <x v="389"/>
    </i>
    <i r="1">
      <x v="390"/>
    </i>
    <i r="1">
      <x v="391"/>
    </i>
    <i r="1">
      <x v="392"/>
    </i>
    <i r="1">
      <x v="434"/>
    </i>
    <i r="1">
      <x v="559"/>
    </i>
    <i r="1">
      <x v="734"/>
    </i>
    <i r="1">
      <x v="741"/>
    </i>
    <i r="1">
      <x v="900"/>
    </i>
    <i r="1">
      <x v="901"/>
    </i>
    <i r="1">
      <x v="902"/>
    </i>
    <i r="1">
      <x v="903"/>
    </i>
    <i r="1">
      <x v="904"/>
    </i>
    <i r="1">
      <x v="911"/>
    </i>
    <i r="1">
      <x v="927"/>
    </i>
    <i>
      <x v="33"/>
    </i>
    <i r="1">
      <x v="864"/>
    </i>
    <i r="1">
      <x v="865"/>
    </i>
    <i r="1">
      <x v="866"/>
    </i>
    <i r="1">
      <x v="867"/>
    </i>
    <i r="1">
      <x v="868"/>
    </i>
    <i r="1">
      <x v="869"/>
    </i>
    <i r="1">
      <x v="870"/>
    </i>
    <i r="1">
      <x v="871"/>
    </i>
    <i r="1">
      <x v="872"/>
    </i>
    <i>
      <x v="34"/>
    </i>
    <i r="1">
      <x v="30"/>
    </i>
    <i r="1">
      <x v="47"/>
    </i>
    <i r="1">
      <x v="65"/>
    </i>
    <i r="1">
      <x v="66"/>
    </i>
    <i r="1">
      <x v="86"/>
    </i>
    <i r="1">
      <x v="139"/>
    </i>
    <i r="1">
      <x v="203"/>
    </i>
    <i r="1">
      <x v="271"/>
    </i>
    <i r="1">
      <x v="395"/>
    </i>
    <i r="1">
      <x v="445"/>
    </i>
    <i r="1">
      <x v="452"/>
    </i>
    <i r="1">
      <x v="486"/>
    </i>
    <i r="1">
      <x v="541"/>
    </i>
    <i r="1">
      <x v="542"/>
    </i>
    <i r="1">
      <x v="568"/>
    </i>
    <i r="1">
      <x v="595"/>
    </i>
    <i r="1">
      <x v="611"/>
    </i>
    <i r="1">
      <x v="783"/>
    </i>
    <i r="1">
      <x v="858"/>
    </i>
    <i r="1">
      <x v="885"/>
    </i>
    <i r="1">
      <x v="914"/>
    </i>
    <i r="1">
      <x v="916"/>
    </i>
    <i r="1">
      <x v="919"/>
    </i>
    <i r="1">
      <x v="946"/>
    </i>
    <i r="1">
      <x v="960"/>
    </i>
    <i r="1">
      <x v="964"/>
    </i>
    <i r="1">
      <x v="1015"/>
    </i>
    <i r="1">
      <x v="1016"/>
    </i>
    <i>
      <x v="35"/>
    </i>
    <i r="1">
      <x v="609"/>
    </i>
    <i r="1">
      <x v="817"/>
    </i>
    <i r="1">
      <x v="850"/>
    </i>
    <i>
      <x v="36"/>
    </i>
    <i r="1">
      <x v="266"/>
    </i>
    <i r="1">
      <x v="267"/>
    </i>
    <i r="1">
      <x v="427"/>
    </i>
    <i r="1">
      <x v="532"/>
    </i>
    <i r="1">
      <x v="533"/>
    </i>
    <i r="1">
      <x v="607"/>
    </i>
    <i r="1">
      <x v="639"/>
    </i>
    <i r="1">
      <x v="696"/>
    </i>
    <i r="1">
      <x v="726"/>
    </i>
    <i r="1">
      <x v="818"/>
    </i>
    <i r="1">
      <x v="921"/>
    </i>
    <i r="1">
      <x v="932"/>
    </i>
    <i>
      <x v="37"/>
    </i>
    <i r="1">
      <x v="9"/>
    </i>
    <i r="1">
      <x v="166"/>
    </i>
    <i r="1">
      <x v="167"/>
    </i>
    <i r="1">
      <x v="176"/>
    </i>
    <i r="1">
      <x v="338"/>
    </i>
    <i r="1">
      <x v="413"/>
    </i>
    <i r="1">
      <x v="453"/>
    </i>
    <i r="1">
      <x v="454"/>
    </i>
    <i r="1">
      <x v="455"/>
    </i>
    <i r="1">
      <x v="482"/>
    </i>
    <i r="1">
      <x v="483"/>
    </i>
    <i r="1">
      <x v="484"/>
    </i>
    <i r="1">
      <x v="560"/>
    </i>
    <i r="1">
      <x v="576"/>
    </i>
    <i r="1">
      <x v="577"/>
    </i>
    <i r="1">
      <x v="578"/>
    </i>
    <i r="1">
      <x v="621"/>
    </i>
    <i r="1">
      <x v="625"/>
    </i>
    <i r="1">
      <x v="688"/>
    </i>
    <i r="1">
      <x v="839"/>
    </i>
    <i r="1">
      <x v="851"/>
    </i>
    <i r="1">
      <x v="899"/>
    </i>
    <i r="1">
      <x v="907"/>
    </i>
    <i r="1">
      <x v="994"/>
    </i>
    <i>
      <x v="38"/>
    </i>
    <i r="1">
      <x v="353"/>
    </i>
    <i r="1">
      <x v="477"/>
    </i>
    <i r="1">
      <x v="729"/>
    </i>
    <i r="1">
      <x v="878"/>
    </i>
    <i>
      <x v="39"/>
    </i>
    <i r="1">
      <x v="280"/>
    </i>
    <i r="1">
      <x v="281"/>
    </i>
    <i>
      <x v="40"/>
    </i>
    <i r="1">
      <x v="713"/>
    </i>
    <i r="1">
      <x v="715"/>
    </i>
    <i r="1">
      <x v="717"/>
    </i>
    <i r="1">
      <x v="718"/>
    </i>
    <i r="1">
      <x v="719"/>
    </i>
    <i>
      <x v="41"/>
    </i>
    <i r="1">
      <x v="150"/>
    </i>
    <i r="1">
      <x v="151"/>
    </i>
    <i r="1">
      <x v="152"/>
    </i>
    <i r="1">
      <x v="153"/>
    </i>
    <i r="1">
      <x v="154"/>
    </i>
    <i r="1">
      <x v="155"/>
    </i>
    <i r="1">
      <x v="156"/>
    </i>
    <i>
      <x v="42"/>
    </i>
    <i r="1">
      <x v="355"/>
    </i>
    <i r="1">
      <x v="356"/>
    </i>
    <i r="1">
      <x v="357"/>
    </i>
    <i r="1">
      <x v="358"/>
    </i>
    <i r="1">
      <x v="430"/>
    </i>
    <i r="1">
      <x v="655"/>
    </i>
    <i r="1">
      <x v="656"/>
    </i>
    <i r="1">
      <x v="669"/>
    </i>
    <i r="1">
      <x v="724"/>
    </i>
    <i r="1">
      <x v="725"/>
    </i>
    <i r="1">
      <x v="767"/>
    </i>
    <i r="1">
      <x v="948"/>
    </i>
    <i r="1">
      <x v="949"/>
    </i>
    <i>
      <x v="43"/>
    </i>
    <i r="1">
      <x v="285"/>
    </i>
    <i r="1">
      <x v="286"/>
    </i>
    <i r="1">
      <x v="287"/>
    </i>
    <i>
      <x v="44"/>
    </i>
    <i r="1">
      <x v="262"/>
    </i>
    <i r="1">
      <x v="301"/>
    </i>
    <i r="1">
      <x v="448"/>
    </i>
    <i r="1">
      <x v="456"/>
    </i>
    <i r="1">
      <x v="457"/>
    </i>
    <i r="1">
      <x v="458"/>
    </i>
    <i r="1">
      <x v="459"/>
    </i>
    <i r="1">
      <x v="460"/>
    </i>
    <i r="1">
      <x v="461"/>
    </i>
    <i r="1">
      <x v="462"/>
    </i>
    <i r="1">
      <x v="463"/>
    </i>
    <i r="1">
      <x v="468"/>
    </i>
    <i r="1">
      <x v="469"/>
    </i>
    <i r="1">
      <x v="470"/>
    </i>
    <i r="1">
      <x v="471"/>
    </i>
    <i>
      <x v="45"/>
    </i>
    <i r="1">
      <x v="143"/>
    </i>
    <i r="1">
      <x v="144"/>
    </i>
    <i r="1">
      <x v="145"/>
    </i>
    <i r="1">
      <x v="146"/>
    </i>
    <i r="1">
      <x v="302"/>
    </i>
    <i r="1">
      <x v="308"/>
    </i>
    <i r="1">
      <x v="309"/>
    </i>
    <i r="1">
      <x v="310"/>
    </i>
    <i r="1">
      <x v="317"/>
    </i>
    <i r="1">
      <x v="318"/>
    </i>
    <i r="1">
      <x v="319"/>
    </i>
    <i r="1">
      <x v="352"/>
    </i>
    <i r="1">
      <x v="449"/>
    </i>
    <i r="1">
      <x v="464"/>
    </i>
    <i r="1">
      <x v="465"/>
    </i>
    <i r="1">
      <x v="466"/>
    </i>
    <i r="1">
      <x v="467"/>
    </i>
    <i>
      <x v="46"/>
    </i>
    <i r="1">
      <x v="46"/>
    </i>
    <i r="1">
      <x v="63"/>
    </i>
    <i r="1">
      <x v="233"/>
    </i>
    <i r="1">
      <x v="258"/>
    </i>
    <i r="1">
      <x v="368"/>
    </i>
    <i r="1">
      <x v="410"/>
    </i>
    <i r="1">
      <x v="558"/>
    </i>
    <i r="1">
      <x v="573"/>
    </i>
    <i r="1">
      <x v="594"/>
    </i>
    <i r="1">
      <x v="709"/>
    </i>
    <i r="1">
      <x v="731"/>
    </i>
    <i r="1">
      <x v="844"/>
    </i>
    <i r="1">
      <x v="854"/>
    </i>
    <i r="1">
      <x v="855"/>
    </i>
    <i r="1">
      <x v="856"/>
    </i>
    <i r="1">
      <x v="874"/>
    </i>
    <i r="1">
      <x v="877"/>
    </i>
    <i r="1">
      <x v="915"/>
    </i>
    <i r="1">
      <x v="963"/>
    </i>
    <i r="1">
      <x v="970"/>
    </i>
    <i r="1">
      <x v="971"/>
    </i>
    <i>
      <x v="47"/>
    </i>
    <i r="1">
      <x v="1023"/>
    </i>
    <i r="1">
      <x v="1024"/>
    </i>
    <i r="1">
      <x v="1025"/>
    </i>
    <i r="1">
      <x v="1026"/>
    </i>
    <i r="1">
      <x v="1027"/>
    </i>
    <i r="1">
      <x v="1028"/>
    </i>
    <i r="1">
      <x v="1029"/>
    </i>
    <i r="1">
      <x v="1030"/>
    </i>
    <i r="1">
      <x v="1031"/>
    </i>
    <i r="1">
      <x v="1032"/>
    </i>
    <i r="1">
      <x v="1033"/>
    </i>
    <i r="1">
      <x v="1034"/>
    </i>
    <i r="1">
      <x v="1035"/>
    </i>
    <i r="1">
      <x v="1036"/>
    </i>
    <i r="1">
      <x v="1037"/>
    </i>
    <i r="1">
      <x v="1038"/>
    </i>
    <i r="1">
      <x v="1039"/>
    </i>
    <i r="1">
      <x v="1040"/>
    </i>
    <i>
      <x v="48"/>
    </i>
    <i r="1">
      <x v="527"/>
    </i>
    <i r="1">
      <x v="528"/>
    </i>
    <i>
      <x v="49"/>
    </i>
    <i r="1">
      <x v="147"/>
    </i>
    <i r="1">
      <x v="161"/>
    </i>
    <i r="1">
      <x v="227"/>
    </i>
    <i r="1">
      <x v="243"/>
    </i>
    <i r="1">
      <x v="552"/>
    </i>
    <i r="1">
      <x v="610"/>
    </i>
    <i r="1">
      <x v="886"/>
    </i>
    <i>
      <x v="50"/>
    </i>
    <i r="1">
      <x v="322"/>
    </i>
    <i r="1">
      <x v="341"/>
    </i>
    <i r="1">
      <x v="408"/>
    </i>
    <i r="1">
      <x v="626"/>
    </i>
    <i r="1">
      <x v="638"/>
    </i>
    <i r="1">
      <x v="662"/>
    </i>
    <i r="1">
      <x v="768"/>
    </i>
    <i r="1">
      <x v="906"/>
    </i>
    <i>
      <x v="51"/>
    </i>
    <i r="1">
      <x v="12"/>
    </i>
    <i r="1">
      <x v="17"/>
    </i>
    <i r="1">
      <x v="18"/>
    </i>
    <i r="1">
      <x v="19"/>
    </i>
    <i r="1">
      <x v="52"/>
    </i>
    <i r="1">
      <x v="53"/>
    </i>
    <i r="1">
      <x v="85"/>
    </i>
    <i r="1">
      <x v="201"/>
    </i>
    <i r="1">
      <x v="229"/>
    </i>
    <i r="1">
      <x v="263"/>
    </i>
    <i r="1">
      <x v="291"/>
    </i>
    <i r="1">
      <x v="314"/>
    </i>
    <i r="1">
      <x v="409"/>
    </i>
    <i r="1">
      <x v="557"/>
    </i>
    <i r="1">
      <x v="564"/>
    </i>
    <i r="1">
      <x v="565"/>
    </i>
    <i r="1">
      <x v="566"/>
    </i>
    <i r="1">
      <x v="596"/>
    </i>
    <i r="1">
      <x v="692"/>
    </i>
    <i r="1">
      <x v="700"/>
    </i>
    <i r="1">
      <x v="727"/>
    </i>
    <i r="1">
      <x v="728"/>
    </i>
    <i r="1">
      <x v="769"/>
    </i>
    <i r="1">
      <x v="770"/>
    </i>
    <i r="1">
      <x v="796"/>
    </i>
    <i r="1">
      <x v="828"/>
    </i>
    <i r="1">
      <x v="840"/>
    </i>
    <i r="1">
      <x v="860"/>
    </i>
    <i r="1">
      <x v="861"/>
    </i>
    <i r="1">
      <x v="862"/>
    </i>
    <i r="1">
      <x v="863"/>
    </i>
    <i r="1">
      <x v="918"/>
    </i>
    <i r="1">
      <x v="1004"/>
    </i>
    <i r="1">
      <x v="1009"/>
    </i>
    <i>
      <x v="52"/>
    </i>
    <i r="1">
      <x v="6"/>
    </i>
    <i r="1">
      <x v="59"/>
    </i>
    <i r="1">
      <x v="67"/>
    </i>
    <i r="1">
      <x v="70"/>
    </i>
    <i r="1">
      <x v="140"/>
    </i>
    <i r="1">
      <x v="271"/>
    </i>
    <i r="1">
      <x v="289"/>
    </i>
    <i r="1">
      <x v="395"/>
    </i>
    <i r="1">
      <x v="436"/>
    </i>
    <i r="1">
      <x v="437"/>
    </i>
    <i r="1">
      <x v="438"/>
    </i>
    <i r="1">
      <x v="441"/>
    </i>
    <i r="1">
      <x v="473"/>
    </i>
    <i r="1">
      <x v="543"/>
    </i>
    <i r="1">
      <x v="550"/>
    </i>
    <i r="1">
      <x v="551"/>
    </i>
    <i r="1">
      <x v="595"/>
    </i>
    <i r="1">
      <x v="602"/>
    </i>
    <i r="1">
      <x v="603"/>
    </i>
    <i r="1">
      <x v="604"/>
    </i>
    <i r="1">
      <x v="605"/>
    </i>
    <i r="1">
      <x v="606"/>
    </i>
    <i r="1">
      <x v="618"/>
    </i>
    <i r="1">
      <x v="658"/>
    </i>
    <i r="1">
      <x v="666"/>
    </i>
    <i r="1">
      <x v="670"/>
    </i>
    <i r="1">
      <x v="682"/>
    </i>
    <i r="1">
      <x v="708"/>
    </i>
    <i r="1">
      <x v="742"/>
    </i>
    <i r="1">
      <x v="777"/>
    </i>
    <i r="1">
      <x v="814"/>
    </i>
    <i r="1">
      <x v="831"/>
    </i>
    <i r="1">
      <x v="838"/>
    </i>
    <i r="1">
      <x v="841"/>
    </i>
    <i r="1">
      <x v="928"/>
    </i>
    <i>
      <x v="53"/>
    </i>
    <i r="1">
      <x v="1047"/>
    </i>
    <i r="1">
      <x v="1048"/>
    </i>
    <i r="1">
      <x v="1049"/>
    </i>
    <i r="1">
      <x v="1050"/>
    </i>
    <i r="1">
      <x v="1051"/>
    </i>
    <i r="1">
      <x v="1052"/>
    </i>
    <i r="1">
      <x v="1053"/>
    </i>
    <i>
      <x v="54"/>
    </i>
    <i r="1">
      <x v="56"/>
    </i>
    <i r="1">
      <x v="76"/>
    </i>
    <i r="1">
      <x v="196"/>
    </i>
    <i r="1">
      <x v="218"/>
    </i>
    <i r="1">
      <x v="219"/>
    </i>
    <i r="1">
      <x v="296"/>
    </i>
    <i r="1">
      <x v="336"/>
    </i>
    <i r="1">
      <x v="337"/>
    </i>
    <i r="1">
      <x v="512"/>
    </i>
    <i r="1">
      <x v="615"/>
    </i>
    <i r="1">
      <x v="634"/>
    </i>
    <i r="1">
      <x v="917"/>
    </i>
    <i r="1">
      <x v="991"/>
    </i>
    <i r="1">
      <x v="1007"/>
    </i>
    <i>
      <x v="55"/>
    </i>
    <i r="1">
      <x v="11"/>
    </i>
    <i r="1">
      <x v="313"/>
    </i>
    <i r="1">
      <x v="349"/>
    </i>
    <i r="1">
      <x v="474"/>
    </i>
    <i r="1">
      <x v="497"/>
    </i>
    <i r="1">
      <x v="508"/>
    </i>
    <i r="1">
      <x v="579"/>
    </i>
    <i r="1">
      <x v="581"/>
    </i>
    <i r="1">
      <x v="582"/>
    </i>
    <i r="1">
      <x v="583"/>
    </i>
    <i r="1">
      <x v="584"/>
    </i>
    <i r="1">
      <x v="585"/>
    </i>
    <i r="1">
      <x v="586"/>
    </i>
    <i r="1">
      <x v="587"/>
    </i>
    <i r="1">
      <x v="588"/>
    </i>
    <i r="1">
      <x v="589"/>
    </i>
    <i r="1">
      <x v="590"/>
    </i>
    <i r="1">
      <x v="613"/>
    </i>
    <i r="1">
      <x v="667"/>
    </i>
    <i r="1">
      <x v="668"/>
    </i>
    <i r="1">
      <x v="722"/>
    </i>
    <i r="1">
      <x v="735"/>
    </i>
    <i r="1">
      <x v="736"/>
    </i>
    <i r="1">
      <x v="737"/>
    </i>
    <i r="1">
      <x v="738"/>
    </i>
    <i r="1">
      <x v="797"/>
    </i>
    <i r="1">
      <x v="892"/>
    </i>
    <i r="1">
      <x v="935"/>
    </i>
    <i r="1">
      <x v="936"/>
    </i>
    <i r="1">
      <x v="937"/>
    </i>
    <i r="1">
      <x v="938"/>
    </i>
    <i r="1">
      <x v="939"/>
    </i>
    <i r="1">
      <x v="940"/>
    </i>
    <i r="1">
      <x v="941"/>
    </i>
    <i r="1">
      <x v="942"/>
    </i>
    <i r="1">
      <x v="943"/>
    </i>
    <i r="1">
      <x v="944"/>
    </i>
    <i>
      <x v="56"/>
    </i>
    <i r="1">
      <x v="265"/>
    </i>
    <i r="1">
      <x v="288"/>
    </i>
    <i r="1">
      <x v="306"/>
    </i>
    <i r="1">
      <x v="428"/>
    </i>
    <i r="1">
      <x v="537"/>
    </i>
    <i r="1">
      <x v="630"/>
    </i>
    <i r="1">
      <x v="920"/>
    </i>
    <i r="1">
      <x v="930"/>
    </i>
    <i>
      <x v="57"/>
    </i>
    <i r="1">
      <x v="1057"/>
    </i>
    <i r="1">
      <x v="1058"/>
    </i>
    <i r="1">
      <x v="1059"/>
    </i>
    <i r="1">
      <x v="1060"/>
    </i>
    <i>
      <x v="58"/>
    </i>
    <i r="1">
      <x v="1106"/>
    </i>
    <i r="1">
      <x v="1107"/>
    </i>
    <i r="1">
      <x v="1108"/>
    </i>
    <i r="1">
      <x v="1109"/>
    </i>
    <i r="1">
      <x v="1110"/>
    </i>
    <i r="1">
      <x v="1111"/>
    </i>
    <i r="1">
      <x v="1112"/>
    </i>
    <i r="1">
      <x v="1113"/>
    </i>
    <i>
      <x v="59"/>
    </i>
    <i r="1">
      <x v="79"/>
    </i>
    <i r="1">
      <x v="89"/>
    </i>
    <i r="1">
      <x v="163"/>
    </i>
    <i r="1">
      <x v="293"/>
    </i>
    <i r="1">
      <x v="374"/>
    </i>
    <i r="1">
      <x v="399"/>
    </i>
    <i r="1">
      <x v="429"/>
    </i>
    <i r="1">
      <x v="439"/>
    </i>
    <i r="1">
      <x v="440"/>
    </i>
    <i r="1">
      <x v="507"/>
    </i>
    <i r="1">
      <x v="525"/>
    </i>
    <i r="1">
      <x v="616"/>
    </i>
    <i r="1">
      <x v="732"/>
    </i>
    <i r="1">
      <x v="784"/>
    </i>
    <i r="1">
      <x v="790"/>
    </i>
    <i r="1">
      <x v="820"/>
    </i>
    <i r="1">
      <x v="857"/>
    </i>
    <i r="1">
      <x v="883"/>
    </i>
    <i r="1">
      <x v="909"/>
    </i>
    <i r="1">
      <x v="910"/>
    </i>
    <i r="1">
      <x v="925"/>
    </i>
    <i r="1">
      <x v="972"/>
    </i>
    <i r="1">
      <x v="973"/>
    </i>
    <i r="1">
      <x v="974"/>
    </i>
    <i r="1">
      <x v="975"/>
    </i>
    <i>
      <x v="60"/>
    </i>
    <i r="1">
      <x v="177"/>
    </i>
    <i r="1">
      <x v="399"/>
    </i>
    <i r="1">
      <x v="418"/>
    </i>
    <i r="1">
      <x v="644"/>
    </i>
    <i r="1">
      <x v="645"/>
    </i>
    <i r="1">
      <x v="712"/>
    </i>
    <i>
      <x v="61"/>
    </i>
    <i r="1">
      <x v="8"/>
    </i>
    <i r="1">
      <x v="164"/>
    </i>
    <i r="1">
      <x v="173"/>
    </i>
    <i r="1">
      <x v="210"/>
    </i>
    <i r="1">
      <x v="220"/>
    </i>
    <i r="1">
      <x v="264"/>
    </i>
    <i r="1">
      <x v="272"/>
    </i>
    <i r="1">
      <x v="359"/>
    </i>
    <i r="1">
      <x v="378"/>
    </i>
    <i r="1">
      <x v="379"/>
    </i>
    <i r="1">
      <x v="402"/>
    </i>
    <i r="1">
      <x v="544"/>
    </i>
    <i r="1">
      <x v="571"/>
    </i>
    <i r="1">
      <x v="617"/>
    </i>
    <i r="1">
      <x v="664"/>
    </i>
    <i r="1">
      <x v="681"/>
    </i>
    <i r="1">
      <x v="687"/>
    </i>
    <i r="1">
      <x v="771"/>
    </i>
    <i r="1">
      <x v="888"/>
    </i>
    <i r="1">
      <x v="889"/>
    </i>
    <i r="1">
      <x v="990"/>
    </i>
    <i>
      <x v="62"/>
    </i>
    <i r="1">
      <x/>
    </i>
    <i r="1">
      <x v="21"/>
    </i>
    <i r="1">
      <x v="479"/>
    </i>
    <i r="1">
      <x v="480"/>
    </i>
    <i r="1">
      <x v="481"/>
    </i>
    <i r="1">
      <x v="514"/>
    </i>
    <i r="1">
      <x v="515"/>
    </i>
    <i r="1">
      <x v="516"/>
    </i>
    <i r="1">
      <x v="517"/>
    </i>
    <i r="1">
      <x v="518"/>
    </i>
    <i r="1">
      <x v="519"/>
    </i>
    <i r="1">
      <x v="520"/>
    </i>
    <i r="1">
      <x v="521"/>
    </i>
    <i r="1">
      <x v="522"/>
    </i>
    <i r="1">
      <x v="701"/>
    </i>
    <i r="1">
      <x v="702"/>
    </i>
    <i r="1">
      <x v="703"/>
    </i>
    <i r="1">
      <x v="704"/>
    </i>
    <i r="1">
      <x v="705"/>
    </i>
    <i r="1">
      <x v="706"/>
    </i>
    <i r="1">
      <x v="875"/>
    </i>
    <i r="1">
      <x v="876"/>
    </i>
    <i r="1">
      <x v="1115"/>
    </i>
    <i r="1">
      <x v="1116"/>
    </i>
    <i>
      <x v="63"/>
    </i>
    <i r="1">
      <x v="638"/>
    </i>
    <i r="1">
      <x v="1064"/>
    </i>
    <i r="1">
      <x v="1065"/>
    </i>
    <i r="1">
      <x v="1066"/>
    </i>
    <i r="1">
      <x v="1067"/>
    </i>
    <i r="1">
      <x v="1068"/>
    </i>
    <i r="1">
      <x v="1069"/>
    </i>
    <i r="1">
      <x v="1070"/>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x v="64"/>
    </i>
    <i r="1">
      <x v="48"/>
    </i>
    <i r="1">
      <x v="68"/>
    </i>
    <i r="1">
      <x v="72"/>
    </i>
    <i r="1">
      <x v="73"/>
    </i>
    <i r="1">
      <x v="130"/>
    </i>
    <i r="1">
      <x v="149"/>
    </i>
    <i r="1">
      <x v="169"/>
    </i>
    <i r="1">
      <x v="175"/>
    </i>
    <i r="1">
      <x v="193"/>
    </i>
    <i r="1">
      <x v="198"/>
    </i>
    <i r="1">
      <x v="205"/>
    </i>
    <i r="1">
      <x v="224"/>
    </i>
    <i r="1">
      <x v="250"/>
    </i>
    <i r="1">
      <x v="251"/>
    </i>
    <i r="1">
      <x v="252"/>
    </i>
    <i r="1">
      <x v="273"/>
    </i>
    <i r="1">
      <x v="274"/>
    </i>
    <i r="1">
      <x v="396"/>
    </i>
    <i r="1">
      <x v="405"/>
    </i>
    <i r="1">
      <x v="406"/>
    </i>
    <i r="1">
      <x v="414"/>
    </i>
    <i r="1">
      <x v="416"/>
    </i>
    <i r="1">
      <x v="426"/>
    </i>
    <i r="1">
      <x v="475"/>
    </i>
    <i r="1">
      <x v="549"/>
    </i>
    <i r="1">
      <x v="553"/>
    </i>
    <i r="1">
      <x v="575"/>
    </i>
    <i r="1">
      <x v="648"/>
    </i>
    <i r="1">
      <x v="663"/>
    </i>
    <i r="1">
      <x v="685"/>
    </i>
    <i r="1">
      <x v="778"/>
    </i>
    <i r="1">
      <x v="779"/>
    </i>
    <i r="1">
      <x v="781"/>
    </i>
    <i r="1">
      <x v="799"/>
    </i>
    <i r="1">
      <x v="830"/>
    </i>
    <i r="1">
      <x v="887"/>
    </i>
    <i r="1">
      <x v="950"/>
    </i>
    <i r="1">
      <x v="989"/>
    </i>
    <i r="1">
      <x v="1008"/>
    </i>
    <i r="1">
      <x v="1017"/>
    </i>
    <i>
      <x v="65"/>
    </i>
    <i r="1">
      <x v="13"/>
    </i>
    <i r="1">
      <x v="51"/>
    </i>
    <i r="1">
      <x v="63"/>
    </i>
    <i r="1">
      <x v="171"/>
    </i>
    <i r="1">
      <x v="197"/>
    </i>
    <i r="1">
      <x v="209"/>
    </i>
    <i r="1">
      <x v="246"/>
    </i>
    <i r="1">
      <x v="247"/>
    </i>
    <i r="1">
      <x v="253"/>
    </i>
    <i r="1">
      <x v="278"/>
    </i>
    <i r="1">
      <x v="298"/>
    </i>
    <i r="1">
      <x v="326"/>
    </i>
    <i r="1">
      <x v="327"/>
    </i>
    <i r="1">
      <x v="328"/>
    </i>
    <i r="1">
      <x v="329"/>
    </i>
    <i r="1">
      <x v="330"/>
    </i>
    <i r="1">
      <x v="331"/>
    </i>
    <i r="1">
      <x v="332"/>
    </i>
    <i r="1">
      <x v="333"/>
    </i>
    <i r="1">
      <x v="334"/>
    </i>
    <i r="1">
      <x v="382"/>
    </i>
    <i r="1">
      <x v="422"/>
    </i>
    <i r="1">
      <x v="423"/>
    </i>
    <i r="1">
      <x v="472"/>
    </i>
    <i r="1">
      <x v="620"/>
    </i>
    <i r="1">
      <x v="654"/>
    </i>
    <i r="1">
      <x v="674"/>
    </i>
    <i r="1">
      <x v="677"/>
    </i>
    <i r="1">
      <x v="678"/>
    </i>
    <i r="1">
      <x v="772"/>
    </i>
    <i r="1">
      <x v="822"/>
    </i>
    <i r="1">
      <x v="830"/>
    </i>
    <i r="1">
      <x v="859"/>
    </i>
    <i r="1">
      <x v="1005"/>
    </i>
    <i>
      <x v="66"/>
    </i>
    <i r="1">
      <x v="23"/>
    </i>
    <i r="1">
      <x v="157"/>
    </i>
    <i r="1">
      <x v="228"/>
    </i>
    <i r="1">
      <x v="347"/>
    </i>
    <i r="1">
      <x v="348"/>
    </i>
    <i r="1">
      <x v="366"/>
    </i>
    <i r="1">
      <x v="501"/>
    </i>
    <i r="1">
      <x v="503"/>
    </i>
    <i r="1">
      <x v="529"/>
    </i>
    <i r="1">
      <x v="531"/>
    </i>
    <i r="1">
      <x v="567"/>
    </i>
    <i r="1">
      <x v="569"/>
    </i>
    <i r="1">
      <x v="570"/>
    </i>
    <i r="1">
      <x v="572"/>
    </i>
    <i r="1">
      <x v="633"/>
    </i>
    <i r="1">
      <x v="659"/>
    </i>
    <i r="1">
      <x v="660"/>
    </i>
    <i r="1">
      <x v="680"/>
    </i>
    <i r="1">
      <x v="695"/>
    </i>
    <i r="1">
      <x v="788"/>
    </i>
    <i r="1">
      <x v="834"/>
    </i>
    <i r="1">
      <x v="882"/>
    </i>
    <i>
      <x v="67"/>
    </i>
    <i r="1">
      <x v="7"/>
    </i>
    <i r="1">
      <x v="57"/>
    </i>
    <i r="1">
      <x v="74"/>
    </i>
    <i r="1">
      <x v="75"/>
    </i>
    <i r="1">
      <x v="78"/>
    </i>
    <i r="1">
      <x v="80"/>
    </i>
    <i r="1">
      <x v="178"/>
    </i>
    <i r="1">
      <x v="242"/>
    </i>
    <i r="1">
      <x v="258"/>
    </i>
    <i r="1">
      <x v="295"/>
    </i>
    <i r="1">
      <x v="360"/>
    </i>
    <i r="1">
      <x v="381"/>
    </i>
    <i r="1">
      <x v="432"/>
    </i>
    <i r="1">
      <x v="446"/>
    </i>
    <i r="1">
      <x v="545"/>
    </i>
    <i r="1">
      <x v="556"/>
    </i>
    <i r="1">
      <x v="614"/>
    </i>
    <i r="1">
      <x v="642"/>
    </i>
    <i r="1">
      <x v="643"/>
    </i>
    <i r="1">
      <x v="646"/>
    </i>
    <i r="1">
      <x v="661"/>
    </i>
    <i r="1">
      <x v="672"/>
    </i>
    <i r="1">
      <x v="693"/>
    </i>
    <i r="1">
      <x v="730"/>
    </i>
    <i r="1">
      <x v="740"/>
    </i>
    <i r="1">
      <x v="775"/>
    </i>
    <i r="1">
      <x v="789"/>
    </i>
    <i r="1">
      <x v="829"/>
    </i>
    <i r="1">
      <x v="845"/>
    </i>
    <i r="1">
      <x v="987"/>
    </i>
    <i>
      <x v="68"/>
    </i>
    <i r="1">
      <x v="2"/>
    </i>
    <i r="1">
      <x v="3"/>
    </i>
    <i r="1">
      <x v="199"/>
    </i>
    <i r="1">
      <x v="673"/>
    </i>
    <i r="1">
      <x v="816"/>
    </i>
    <i>
      <x v="69"/>
    </i>
    <i r="1">
      <x v="1"/>
    </i>
    <i r="1">
      <x v="138"/>
    </i>
    <i r="1">
      <x v="159"/>
    </i>
    <i r="1">
      <x v="300"/>
    </i>
    <i r="1">
      <x v="323"/>
    </i>
    <i r="1">
      <x v="538"/>
    </i>
    <i r="1">
      <x v="891"/>
    </i>
    <i>
      <x v="70"/>
    </i>
    <i r="1">
      <x v="723"/>
    </i>
    <i>
      <x v="71"/>
    </i>
    <i r="1">
      <x v="1054"/>
    </i>
    <i>
      <x v="72"/>
    </i>
    <i r="1">
      <x v="254"/>
    </i>
    <i r="1">
      <x v="255"/>
    </i>
    <i r="1">
      <x v="256"/>
    </i>
    <i r="1">
      <x v="635"/>
    </i>
    <i r="1">
      <x v="711"/>
    </i>
    <i r="1">
      <x v="997"/>
    </i>
    <i r="1">
      <x v="998"/>
    </i>
    <i r="1">
      <x v="999"/>
    </i>
    <i r="1">
      <x v="1000"/>
    </i>
    <i r="1">
      <x v="1001"/>
    </i>
    <i r="1">
      <x v="1002"/>
    </i>
    <i r="1">
      <x v="1003"/>
    </i>
    <i>
      <x v="73"/>
    </i>
    <i r="1">
      <x v="92"/>
    </i>
    <i r="1">
      <x v="93"/>
    </i>
    <i r="1">
      <x v="94"/>
    </i>
    <i r="1">
      <x v="95"/>
    </i>
    <i r="1">
      <x v="96"/>
    </i>
    <i r="1">
      <x v="230"/>
    </i>
    <i r="1">
      <x v="231"/>
    </i>
    <i r="1">
      <x v="232"/>
    </i>
    <i r="1">
      <x v="707"/>
    </i>
    <i r="1">
      <x v="711"/>
    </i>
    <i r="1">
      <x v="811"/>
    </i>
    <i r="1">
      <x v="923"/>
    </i>
    <i r="1">
      <x v="924"/>
    </i>
    <i>
      <x v="74"/>
    </i>
    <i r="1">
      <x v="1105"/>
    </i>
    <i>
      <x v="75"/>
    </i>
    <i r="1">
      <x v="773"/>
    </i>
    <i>
      <x v="76"/>
    </i>
    <i r="1">
      <x v="563"/>
    </i>
    <i r="1">
      <x v="827"/>
    </i>
    <i>
      <x v="77"/>
    </i>
    <i r="1">
      <x v="215"/>
    </i>
    <i r="1">
      <x v="216"/>
    </i>
    <i>
      <x v="78"/>
    </i>
    <i r="1">
      <x v="58"/>
    </i>
    <i r="1">
      <x v="131"/>
    </i>
    <i r="1">
      <x v="268"/>
    </i>
    <i r="1">
      <x v="316"/>
    </i>
    <i r="1">
      <x v="400"/>
    </i>
    <i r="1">
      <x v="493"/>
    </i>
    <i r="1">
      <x v="494"/>
    </i>
    <i r="1">
      <x v="495"/>
    </i>
    <i r="1">
      <x v="690"/>
    </i>
    <i r="1">
      <x v="809"/>
    </i>
    <i>
      <x v="79"/>
    </i>
    <i r="1">
      <x v="419"/>
    </i>
    <i r="1">
      <x v="420"/>
    </i>
    <i r="1">
      <x v="421"/>
    </i>
    <i r="1">
      <x v="506"/>
    </i>
    <i r="1">
      <x v="631"/>
    </i>
    <i r="1">
      <x v="846"/>
    </i>
    <i r="1">
      <x v="849"/>
    </i>
    <i>
      <x v="80"/>
    </i>
    <i r="1">
      <x v="20"/>
    </i>
    <i r="1">
      <x v="137"/>
    </i>
    <i>
      <x v="81"/>
    </i>
    <i r="1">
      <x v="208"/>
    </i>
    <i r="1">
      <x v="713"/>
    </i>
    <i r="1">
      <x v="715"/>
    </i>
    <i r="1">
      <x v="717"/>
    </i>
    <i r="1">
      <x v="721"/>
    </i>
    <i>
      <x v="82"/>
    </i>
    <i r="1">
      <x v="10"/>
    </i>
    <i r="1">
      <x v="22"/>
    </i>
    <i r="1">
      <x v="29"/>
    </i>
    <i r="1">
      <x v="35"/>
    </i>
    <i r="1">
      <x v="36"/>
    </i>
    <i r="1">
      <x v="62"/>
    </i>
    <i r="1">
      <x v="69"/>
    </i>
    <i r="1">
      <x v="83"/>
    </i>
    <i r="1">
      <x v="88"/>
    </i>
    <i r="1">
      <x v="135"/>
    </i>
    <i r="1">
      <x v="142"/>
    </i>
    <i r="1">
      <x v="208"/>
    </i>
    <i r="1">
      <x v="235"/>
    </i>
    <i r="1">
      <x v="236"/>
    </i>
    <i r="1">
      <x v="260"/>
    </i>
    <i r="1">
      <x v="321"/>
    </i>
    <i r="1">
      <x v="424"/>
    </i>
    <i r="1">
      <x v="425"/>
    </i>
    <i r="1">
      <x v="435"/>
    </i>
    <i r="1">
      <x v="443"/>
    </i>
    <i r="1">
      <x v="447"/>
    </i>
    <i r="1">
      <x v="451"/>
    </i>
    <i r="1">
      <x v="478"/>
    </i>
    <i r="1">
      <x v="496"/>
    </i>
    <i r="1">
      <x v="511"/>
    </i>
    <i r="1">
      <x v="629"/>
    </i>
    <i r="1">
      <x v="636"/>
    </i>
    <i r="1">
      <x v="637"/>
    </i>
    <i r="1">
      <x v="641"/>
    </i>
    <i r="1">
      <x v="650"/>
    </i>
    <i r="1">
      <x v="652"/>
    </i>
    <i r="1">
      <x v="657"/>
    </i>
    <i r="1">
      <x v="665"/>
    </i>
    <i r="1">
      <x v="697"/>
    </i>
    <i r="1">
      <x v="774"/>
    </i>
    <i r="1">
      <x v="792"/>
    </i>
    <i r="1">
      <x v="798"/>
    </i>
    <i r="1">
      <x v="825"/>
    </i>
    <i r="1">
      <x v="853"/>
    </i>
    <i r="1">
      <x v="897"/>
    </i>
    <i r="1">
      <x v="931"/>
    </i>
    <i r="1">
      <x v="996"/>
    </i>
    <i r="1">
      <x v="1018"/>
    </i>
    <i r="1">
      <x v="1020"/>
    </i>
    <i>
      <x v="83"/>
    </i>
    <i r="1">
      <x v="376"/>
    </i>
    <i r="1">
      <x v="649"/>
    </i>
    <i r="1">
      <x v="651"/>
    </i>
    <i r="1">
      <x v="744"/>
    </i>
    <i r="1">
      <x v="794"/>
    </i>
    <i r="1">
      <x v="795"/>
    </i>
    <i r="1">
      <x v="898"/>
    </i>
    <i>
      <x v="84"/>
    </i>
    <i r="1">
      <x v="172"/>
    </i>
    <i r="1">
      <x v="226"/>
    </i>
    <i>
      <x v="85"/>
    </i>
    <i r="1">
      <x v="32"/>
    </i>
    <i r="1">
      <x v="33"/>
    </i>
    <i r="1">
      <x v="132"/>
    </i>
    <i r="1">
      <x v="134"/>
    </i>
    <i r="1">
      <x v="141"/>
    </i>
    <i r="1">
      <x v="158"/>
    </i>
    <i r="1">
      <x v="168"/>
    </i>
    <i r="1">
      <x v="225"/>
    </i>
    <i r="1">
      <x v="315"/>
    </i>
    <i r="1">
      <x v="340"/>
    </i>
    <i r="1">
      <x v="367"/>
    </i>
    <i r="1">
      <x v="377"/>
    </i>
    <i r="1">
      <x v="383"/>
    </i>
    <i r="1">
      <x v="397"/>
    </i>
    <i r="1">
      <x v="491"/>
    </i>
    <i r="1">
      <x v="492"/>
    </i>
    <i r="1">
      <x v="523"/>
    </i>
    <i r="1">
      <x v="524"/>
    </i>
    <i r="1">
      <x v="591"/>
    </i>
    <i r="1">
      <x v="632"/>
    </i>
    <i r="1">
      <x v="686"/>
    </i>
    <i r="1">
      <x v="793"/>
    </i>
    <i r="1">
      <x v="808"/>
    </i>
    <i r="1">
      <x v="810"/>
    </i>
    <i r="1">
      <x v="824"/>
    </i>
    <i r="1">
      <x v="826"/>
    </i>
    <i r="1">
      <x v="843"/>
    </i>
    <i r="1">
      <x v="873"/>
    </i>
    <i r="1">
      <x v="1011"/>
    </i>
    <i r="1">
      <x v="1012"/>
    </i>
    <i>
      <x v="86"/>
    </i>
    <i r="1">
      <x v="84"/>
    </i>
    <i r="1">
      <x v="136"/>
    </i>
    <i r="1">
      <x v="194"/>
    </i>
    <i r="1">
      <x v="195"/>
    </i>
    <i r="1">
      <x v="202"/>
    </i>
    <i r="1">
      <x v="217"/>
    </i>
    <i r="1">
      <x v="241"/>
    </i>
    <i r="1">
      <x v="242"/>
    </i>
    <i r="1">
      <x v="245"/>
    </i>
    <i r="1">
      <x v="249"/>
    </i>
    <i r="1">
      <x v="290"/>
    </i>
    <i r="1">
      <x v="324"/>
    </i>
    <i r="1">
      <x v="325"/>
    </i>
    <i r="1">
      <x v="375"/>
    </i>
    <i r="1">
      <x v="450"/>
    </i>
    <i r="1">
      <x v="499"/>
    </i>
    <i r="1">
      <x v="540"/>
    </i>
    <i r="1">
      <x v="546"/>
    </i>
    <i r="1">
      <x v="547"/>
    </i>
    <i r="1">
      <x v="619"/>
    </i>
    <i r="1">
      <x v="691"/>
    </i>
    <i r="1">
      <x v="743"/>
    </i>
    <i r="1">
      <x v="791"/>
    </i>
    <i r="1">
      <x v="813"/>
    </i>
    <i r="1">
      <x v="815"/>
    </i>
    <i r="1">
      <x v="880"/>
    </i>
    <i r="1">
      <x v="933"/>
    </i>
    <i r="1">
      <x v="934"/>
    </i>
    <i r="1">
      <x v="1013"/>
    </i>
    <i r="1">
      <x v="1014"/>
    </i>
    <i>
      <x v="87"/>
    </i>
    <i r="1">
      <x v="211"/>
    </i>
    <i r="1">
      <x v="212"/>
    </i>
    <i r="1">
      <x v="213"/>
    </i>
    <i r="1">
      <x v="214"/>
    </i>
    <i>
      <x v="88"/>
    </i>
    <i r="1">
      <x v="166"/>
    </i>
    <i r="1">
      <x v="1091"/>
    </i>
    <i r="1">
      <x v="1092"/>
    </i>
    <i r="1">
      <x v="1093"/>
    </i>
    <i r="1">
      <x v="1094"/>
    </i>
    <i r="1">
      <x v="1095"/>
    </i>
    <i r="1">
      <x v="1096"/>
    </i>
    <i r="1">
      <x v="1097"/>
    </i>
    <i r="1">
      <x v="1098"/>
    </i>
    <i r="1">
      <x v="1099"/>
    </i>
    <i r="1">
      <x v="1100"/>
    </i>
    <i r="1">
      <x v="1101"/>
    </i>
    <i r="1">
      <x v="1102"/>
    </i>
    <i r="1">
      <x v="1103"/>
    </i>
    <i r="1">
      <x v="1104"/>
    </i>
    <i>
      <x v="89"/>
    </i>
    <i r="1">
      <x v="275"/>
    </i>
    <i r="1">
      <x v="276"/>
    </i>
    <i r="1">
      <x v="277"/>
    </i>
    <i r="1">
      <x v="835"/>
    </i>
    <i>
      <x v="90"/>
    </i>
    <i r="1">
      <x v="81"/>
    </i>
    <i r="1">
      <x v="393"/>
    </i>
    <i r="1">
      <x v="534"/>
    </i>
    <i r="1">
      <x v="535"/>
    </i>
    <i r="1">
      <x v="561"/>
    </i>
    <i r="1">
      <x v="574"/>
    </i>
    <i r="1">
      <x v="600"/>
    </i>
    <i r="1">
      <x v="608"/>
    </i>
    <i r="1">
      <x v="785"/>
    </i>
    <i r="1">
      <x v="812"/>
    </i>
    <i r="1">
      <x v="836"/>
    </i>
    <i r="1">
      <x v="837"/>
    </i>
    <i>
      <x v="91"/>
    </i>
    <i r="1">
      <x v="189"/>
    </i>
    <i r="1">
      <x v="190"/>
    </i>
    <i r="1">
      <x v="191"/>
    </i>
    <i r="1">
      <x v="192"/>
    </i>
    <i>
      <x v="92"/>
    </i>
    <i r="1">
      <x v="180"/>
    </i>
    <i r="1">
      <x v="181"/>
    </i>
    <i r="1">
      <x v="183"/>
    </i>
    <i r="1">
      <x v="185"/>
    </i>
    <i r="1">
      <x v="186"/>
    </i>
    <i r="1">
      <x v="187"/>
    </i>
    <i r="1">
      <x v="188"/>
    </i>
    <i>
      <x v="93"/>
    </i>
    <i r="1">
      <x v="403"/>
    </i>
    <i r="1">
      <x v="412"/>
    </i>
    <i r="1">
      <x v="926"/>
    </i>
    <i>
      <x v="94"/>
    </i>
    <i r="1">
      <x v="311"/>
    </i>
    <i r="1">
      <x v="312"/>
    </i>
    <i t="grand">
      <x/>
    </i>
  </rowItems>
  <colFields count="1">
    <field x="-2"/>
  </colFields>
  <colItems count="3">
    <i>
      <x/>
    </i>
    <i i="1">
      <x v="1"/>
    </i>
    <i i="2">
      <x v="2"/>
    </i>
  </colItems>
  <dataFields count="3">
    <dataField name="Sum of Total_x000a_H.P" fld="5" baseField="0" baseItem="0"/>
    <dataField name="Sum of Customers According to % (Market Share)" fld="6" baseField="0" baseItem="0"/>
    <dataField name="Sum of HP Based on completion - Realistic"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38">
    <pivotField showAll="0"/>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showAll="0"/>
    <pivotField dataField="1"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axis="axisRow" showAll="0">
      <items count="8">
        <item x="3"/>
        <item m="1" x="6"/>
        <item x="2"/>
        <item m="1" x="5"/>
        <item x="1"/>
        <item m="1" x="4"/>
        <item h="1" x="0"/>
        <item t="default"/>
      </items>
    </pivotField>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20"/>
  </rowFields>
  <rowItems count="4">
    <i>
      <x/>
    </i>
    <i>
      <x v="2"/>
    </i>
    <i>
      <x v="4"/>
    </i>
    <i t="grand">
      <x/>
    </i>
  </rowItems>
  <colItems count="1">
    <i/>
  </colItems>
  <dataFields count="1">
    <dataField name="Count of Area / Section / Pocket / Society (Original Name)" fld="4" subtotal="count" baseField="0" baseItem="0"/>
  </dataFields>
  <chartFormats count="5">
    <chartFormat chart="0" format="0"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20" count="1" selected="0">
            <x v="0"/>
          </reference>
        </references>
      </pivotArea>
    </chartFormat>
    <chartFormat chart="2" format="15">
      <pivotArea type="data" outline="0" fieldPosition="0">
        <references count="2">
          <reference field="4294967294" count="1" selected="0">
            <x v="0"/>
          </reference>
          <reference field="20" count="1" selected="0">
            <x v="2"/>
          </reference>
        </references>
      </pivotArea>
    </chartFormat>
    <chartFormat chart="2" format="16">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38" firstHeaderRow="0" firstDataRow="1" firstDataCol="1"/>
  <pivotFields count="38">
    <pivotField showAll="0"/>
    <pivotField showAll="0"/>
    <pivotField axis="axisRow" showAll="0">
      <items count="38">
        <item x="18"/>
        <item x="31"/>
        <item x="16"/>
        <item x="26"/>
        <item x="1"/>
        <item x="25"/>
        <item x="0"/>
        <item x="17"/>
        <item x="2"/>
        <item x="19"/>
        <item x="28"/>
        <item x="13"/>
        <item x="3"/>
        <item x="22"/>
        <item x="4"/>
        <item x="5"/>
        <item x="6"/>
        <item x="7"/>
        <item x="8"/>
        <item x="21"/>
        <item x="9"/>
        <item x="10"/>
        <item x="27"/>
        <item x="32"/>
        <item x="14"/>
        <item x="24"/>
        <item x="11"/>
        <item x="12"/>
        <item x="33"/>
        <item x="23"/>
        <item x="15"/>
        <item x="20"/>
        <item x="29"/>
        <item x="30"/>
        <item m="1" x="36"/>
        <item m="1" x="35"/>
        <item x="34"/>
        <item t="default"/>
      </items>
    </pivotField>
    <pivotField showAll="0"/>
    <pivotField showAll="0"/>
    <pivotField dataField="1" showAll="0"/>
    <pivotField dataField="1" showAll="0" defaultSubtotal="0"/>
    <pivotField dataField="1" showAll="0" defaultSubtotal="0"/>
    <pivotField dataField="1" showAll="0" defaultSubtotal="0"/>
    <pivotField showAll="0"/>
    <pivotField numFmtId="9" showAll="0" defaultSubtotal="0"/>
    <pivotField dataField="1"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2"/>
  </rowFields>
  <rowItems count="35">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6"/>
    </i>
    <i t="grand">
      <x/>
    </i>
  </rowItems>
  <colFields count="1">
    <field x="-2"/>
  </colFields>
  <colItems count="5">
    <i>
      <x/>
    </i>
    <i i="1">
      <x v="1"/>
    </i>
    <i i="2">
      <x v="2"/>
    </i>
    <i i="3">
      <x v="3"/>
    </i>
    <i i="4">
      <x v="4"/>
    </i>
  </colItems>
  <dataFields count="5">
    <dataField name="Sum of Total_x000a_H.P" fld="5" baseField="0" baseItem="0"/>
    <dataField name="Sum of Customers According to % (Market Share)" fld="6" baseField="0" baseItem="0"/>
    <dataField name="Sum of HP Based on completion - Realistic" fld="11" baseField="0" baseItem="0"/>
    <dataField name="Sum of Sellable Capacity - E" fld="7" baseField="2" baseItem="0"/>
    <dataField name="Sum of Sellable Capacity - T" fld="8" baseField="2" baseItem="0"/>
  </dataFields>
  <formats count="3">
    <format dxfId="116">
      <pivotArea outline="0" collapsedLevelsAreSubtotals="1" fieldPosition="0"/>
    </format>
    <format dxfId="115">
      <pivotArea outline="0" collapsedLevelsAreSubtotals="1" fieldPosition="0"/>
    </format>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38" firstHeaderRow="0" firstDataRow="1" firstDataCol="1"/>
  <pivotFields count="38">
    <pivotField showAll="0"/>
    <pivotField showAll="0"/>
    <pivotField axis="axisRow" showAll="0">
      <items count="38">
        <item x="18"/>
        <item x="31"/>
        <item x="16"/>
        <item x="26"/>
        <item x="1"/>
        <item x="25"/>
        <item x="0"/>
        <item x="17"/>
        <item x="2"/>
        <item x="19"/>
        <item x="28"/>
        <item x="13"/>
        <item x="3"/>
        <item x="22"/>
        <item x="4"/>
        <item x="5"/>
        <item x="6"/>
        <item x="7"/>
        <item x="8"/>
        <item x="21"/>
        <item x="9"/>
        <item x="10"/>
        <item x="27"/>
        <item x="32"/>
        <item x="14"/>
        <item x="24"/>
        <item x="11"/>
        <item x="12"/>
        <item x="33"/>
        <item x="23"/>
        <item x="15"/>
        <item x="20"/>
        <item x="29"/>
        <item x="30"/>
        <item m="1" x="36"/>
        <item m="1" x="35"/>
        <item x="34"/>
        <item t="default"/>
      </items>
    </pivotField>
    <pivotField showAll="0"/>
    <pivotField showAll="0"/>
    <pivotField showAll="0"/>
    <pivotField showAll="0" defaultSubtotal="0"/>
    <pivotField showAll="0" defaultSubtotal="0"/>
    <pivotField showAll="0" defaultSubtotal="0"/>
    <pivotField showAll="0"/>
    <pivotField numFmtId="9" showAll="0" defaultSubtotal="0"/>
    <pivotField showAll="0" defaultSubtotal="0"/>
    <pivotField dataField="1" showAll="0"/>
    <pivotField dataField="1" showAll="0"/>
    <pivotField dataField="1"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2"/>
  </rowFields>
  <rowItems count="35">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6"/>
    </i>
    <i t="grand">
      <x/>
    </i>
  </rowItems>
  <colFields count="1">
    <field x="-2"/>
  </colFields>
  <colItems count="3">
    <i>
      <x/>
    </i>
    <i i="1">
      <x v="1"/>
    </i>
    <i i="2">
      <x v="2"/>
    </i>
  </colItems>
  <dataFields count="3">
    <dataField name="Sum of Allocated Budget" fld="12" baseField="2" baseItem="0"/>
    <dataField name="Sum of Revised Budget" fld="13" baseField="2" baseItem="0"/>
    <dataField name="Sum of Difference" fld="14" baseField="2" baseItem="0"/>
  </dataFields>
  <formats count="8">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dataOnly="0" labelOnly="1" fieldPosition="0">
        <references count="1">
          <reference field="2" count="1">
            <x v="28"/>
          </reference>
        </references>
      </pivotArea>
    </format>
    <format dxfId="109">
      <pivotArea dataOnly="0" labelOnly="1" fieldPosition="0">
        <references count="1">
          <reference field="2" count="1">
            <x v="28"/>
          </reference>
        </references>
      </pivotArea>
    </format>
    <format dxfId="108">
      <pivotArea collapsedLevelsAreSubtotals="1" fieldPosition="0">
        <references count="1">
          <reference field="2" count="1">
            <x v="28"/>
          </reference>
        </references>
      </pivotArea>
    </format>
    <format dxfId="107">
      <pivotArea collapsedLevelsAreSubtotals="1" fieldPosition="0">
        <references count="1">
          <reference field="2" count="1">
            <x v="28"/>
          </reference>
        </references>
      </pivotArea>
    </format>
    <format dxfId="106">
      <pivotArea collapsedLevelsAreSubtotals="1" fieldPosition="0">
        <references count="1">
          <reference field="2" count="1">
            <x v="2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2" firstHeaderRow="1" firstDataRow="1" firstDataCol="1"/>
  <pivotFields count="38">
    <pivotField dataField="1" showAll="0"/>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showAll="0"/>
    <pivotField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axis="axisRow" showAll="0" sortType="ascending" defaultSubtotal="0">
      <items count="31">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32"/>
  </rowFields>
  <rowItems count="9">
    <i>
      <x v="10"/>
    </i>
    <i>
      <x v="11"/>
    </i>
    <i>
      <x v="12"/>
    </i>
    <i>
      <x v="13"/>
    </i>
    <i>
      <x v="14"/>
    </i>
    <i>
      <x v="15"/>
    </i>
    <i>
      <x v="17"/>
    </i>
    <i>
      <x v="18"/>
    </i>
    <i t="grand">
      <x/>
    </i>
  </rowItems>
  <colItems count="1">
    <i/>
  </colItems>
  <dataFields count="1">
    <dataField name="Count of CEM Number" fld="0" subtotal="count" baseField="0" baseItem="0"/>
  </dataFields>
  <formats count="1">
    <format dxfId="105">
      <pivotArea dataOnly="0" labelOnly="1" fieldPosition="0">
        <references count="1">
          <reference field="32" count="0"/>
        </references>
      </pivotArea>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5"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mments">
  <location ref="G15:H25" firstHeaderRow="1" firstDataRow="1" firstDataCol="1"/>
  <pivotFields count="38">
    <pivotField showAll="0"/>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dataField="1" showAll="0"/>
    <pivotField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axis="axisRow" showAll="0">
      <items count="13">
        <item x="0"/>
        <item m="1" x="11"/>
        <item x="2"/>
        <item x="9"/>
        <item x="4"/>
        <item x="7"/>
        <item x="6"/>
        <item x="1"/>
        <item x="5"/>
        <item x="3"/>
        <item x="8"/>
        <item m="1" x="10"/>
        <item t="default"/>
      </items>
    </pivotField>
    <pivotField showAll="0"/>
    <pivotField showAll="0"/>
  </pivotFields>
  <rowFields count="1">
    <field x="35"/>
  </rowFields>
  <rowItems count="10">
    <i>
      <x v="2"/>
    </i>
    <i>
      <x v="3"/>
    </i>
    <i>
      <x v="4"/>
    </i>
    <i>
      <x v="5"/>
    </i>
    <i>
      <x v="6"/>
    </i>
    <i>
      <x v="7"/>
    </i>
    <i>
      <x v="8"/>
    </i>
    <i>
      <x v="9"/>
    </i>
    <i>
      <x v="10"/>
    </i>
    <i t="grand">
      <x/>
    </i>
  </rowItems>
  <colItems count="1">
    <i/>
  </colItems>
  <dataFields count="1">
    <dataField name="Count of Area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38" firstHeaderRow="1" firstDataRow="1" firstDataCol="1"/>
  <pivotFields count="38">
    <pivotField showAll="0"/>
    <pivotField showAll="0"/>
    <pivotField axis="axisRow" showAll="0">
      <items count="38">
        <item x="18"/>
        <item x="31"/>
        <item x="16"/>
        <item x="26"/>
        <item x="1"/>
        <item x="25"/>
        <item x="0"/>
        <item x="17"/>
        <item x="2"/>
        <item x="19"/>
        <item x="28"/>
        <item x="13"/>
        <item x="3"/>
        <item x="22"/>
        <item x="4"/>
        <item x="5"/>
        <item x="6"/>
        <item x="7"/>
        <item x="8"/>
        <item x="21"/>
        <item x="9"/>
        <item x="10"/>
        <item x="27"/>
        <item x="32"/>
        <item x="14"/>
        <item x="24"/>
        <item x="11"/>
        <item x="12"/>
        <item x="33"/>
        <item x="23"/>
        <item x="15"/>
        <item x="20"/>
        <item x="29"/>
        <item x="30"/>
        <item m="1" x="36"/>
        <item m="1" x="35"/>
        <item x="34"/>
        <item t="default"/>
      </items>
    </pivotField>
    <pivotField dataField="1" showAll="0"/>
    <pivotField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2"/>
  </rowFields>
  <rowItems count="35">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6"/>
    </i>
    <i t="grand">
      <x/>
    </i>
  </rowItems>
  <colItems count="1">
    <i/>
  </colItems>
  <dataFields count="1">
    <dataField name="Count of Fesibility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2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8:F1188" firstHeaderRow="0" firstDataRow="1" firstDataCol="3"/>
  <pivotFields count="38">
    <pivotField compact="0" outline="0" showAll="0" defaultSubtotal="0"/>
    <pivotField compact="0" outline="0" showAll="0" defaultSubtotal="0"/>
    <pivotField compact="0" outline="0" showAll="0" defaultSubtotal="0">
      <items count="37">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s>
    </pivotField>
    <pivotField axis="axisRow" compact="0" outline="0" showAll="0" defaultSubtotal="0">
      <items count="97">
        <item x="34"/>
        <item x="24"/>
        <item x="73"/>
        <item x="19"/>
        <item x="95"/>
        <item x="17"/>
        <item x="57"/>
        <item x="37"/>
        <item x="21"/>
        <item x="46"/>
        <item x="88"/>
        <item x="60"/>
        <item x="67"/>
        <item x="3"/>
        <item x="18"/>
        <item x="20"/>
        <item x="66"/>
        <item x="79"/>
        <item x="35"/>
        <item x="0"/>
        <item x="69"/>
        <item x="56"/>
        <item x="8"/>
        <item x="72"/>
        <item x="71"/>
        <item x="59"/>
        <item x="74"/>
        <item x="89"/>
        <item x="33"/>
        <item x="49"/>
        <item x="77"/>
        <item x="84"/>
        <item x="38"/>
        <item x="65"/>
        <item x="1"/>
        <item x="48"/>
        <item x="25"/>
        <item x="40"/>
        <item x="86"/>
        <item x="47"/>
        <item x="55"/>
        <item x="68"/>
        <item x="58"/>
        <item x="13"/>
        <item x="91"/>
        <item x="61"/>
        <item x="2"/>
        <item x="70"/>
        <item x="28"/>
        <item x="50"/>
        <item x="85"/>
        <item x="43"/>
        <item x="4"/>
        <item x="75"/>
        <item x="87"/>
        <item x="41"/>
        <item x="6"/>
        <item x="78"/>
        <item x="83"/>
        <item x="7"/>
        <item x="51"/>
        <item x="27"/>
        <item x="54"/>
        <item x="80"/>
        <item x="53"/>
        <item x="42"/>
        <item x="5"/>
        <item x="9"/>
        <item x="22"/>
        <item x="36"/>
        <item x="10"/>
        <item x="76"/>
        <item x="62"/>
        <item x="94"/>
        <item x="82"/>
        <item x="44"/>
        <item x="30"/>
        <item x="14"/>
        <item x="32"/>
        <item x="11"/>
        <item x="92"/>
        <item x="23"/>
        <item x="12"/>
        <item x="63"/>
        <item x="90"/>
        <item x="31"/>
        <item x="29"/>
        <item x="15"/>
        <item x="81"/>
        <item x="39"/>
        <item x="26"/>
        <item x="16"/>
        <item x="93"/>
        <item x="52"/>
        <item x="64"/>
        <item x="45"/>
        <item m="1" x="96"/>
      </items>
    </pivotField>
    <pivotField axis="axisRow" compact="0" outline="0" showAll="0" defaultSubtotal="0">
      <items count="1117">
        <item x="712"/>
        <item x="442"/>
        <item x="309"/>
        <item x="310"/>
        <item x="482"/>
        <item x="806"/>
        <item x="119"/>
        <item x="205"/>
        <item x="349"/>
        <item x="499"/>
        <item x="246"/>
        <item x="534"/>
        <item x="604"/>
        <item x="546"/>
        <item x="8"/>
        <item x="10"/>
        <item x="180"/>
        <item x="578"/>
        <item x="582"/>
        <item x="577"/>
        <item x="1075"/>
        <item x="720"/>
        <item x="226"/>
        <item x="128"/>
        <item x="450"/>
        <item x="449"/>
        <item x="1110"/>
        <item x="1113"/>
        <item x="1100"/>
        <item x="239"/>
        <item x="41"/>
        <item x="640"/>
        <item x="687"/>
        <item x="683"/>
        <item x="301"/>
        <item x="242"/>
        <item x="233"/>
        <item x="23"/>
        <item x="16"/>
        <item x="292"/>
        <item x="295"/>
        <item x="293"/>
        <item x="294"/>
        <item x="291"/>
        <item x="298"/>
        <item x="300"/>
        <item x="74"/>
        <item x="37"/>
        <item x="1042"/>
        <item x="314"/>
        <item x="975"/>
        <item x="558"/>
        <item x="592"/>
        <item x="591"/>
        <item x="18"/>
        <item x="433"/>
        <item x="1003"/>
        <item x="207"/>
        <item x="402"/>
        <item x="104"/>
        <item x="797"/>
        <item x="796"/>
        <item x="245"/>
        <item x="63"/>
        <item x="822"/>
        <item x="50"/>
        <item x="43"/>
        <item x="107"/>
        <item x="1019"/>
        <item x="217"/>
        <item x="111"/>
        <item x="802"/>
        <item x="1006"/>
        <item x="1007"/>
        <item x="208"/>
        <item x="203"/>
        <item x="1005"/>
        <item x="803"/>
        <item x="188"/>
        <item x="153"/>
        <item x="195"/>
        <item x="331"/>
        <item x="978"/>
        <item x="251"/>
        <item x="390"/>
        <item x="599"/>
        <item x="59"/>
        <item x="817"/>
        <item x="214"/>
        <item x="158"/>
        <item x="745"/>
        <item x="816"/>
        <item x="1092"/>
        <item x="1088"/>
        <item x="1094"/>
        <item x="1093"/>
        <item x="1090"/>
        <item x="274"/>
        <item x="446"/>
        <item x="267"/>
        <item x="268"/>
        <item x="276"/>
        <item x="269"/>
        <item x="271"/>
        <item x="270"/>
        <item x="277"/>
        <item x="727"/>
        <item x="447"/>
        <item x="273"/>
        <item x="1097"/>
        <item x="1095"/>
        <item x="1098"/>
        <item x="1101"/>
        <item x="1096"/>
        <item x="1099"/>
        <item x="1111"/>
        <item x="1105"/>
        <item x="1107"/>
        <item x="1112"/>
        <item x="1108"/>
        <item x="1106"/>
        <item x="1103"/>
        <item x="1102"/>
        <item x="1104"/>
        <item x="1109"/>
        <item x="672"/>
        <item x="674"/>
        <item x="272"/>
        <item x="305"/>
        <item x="304"/>
        <item x="1018"/>
        <item x="405"/>
        <item x="1052"/>
        <item x="976"/>
        <item x="1048"/>
        <item x="250"/>
        <item x="386"/>
        <item x="1074"/>
        <item x="441"/>
        <item x="55"/>
        <item x="96"/>
        <item x="682"/>
        <item x="247"/>
        <item x="762"/>
        <item x="756"/>
        <item x="749"/>
        <item x="750"/>
        <item x="621"/>
        <item x="612"/>
        <item x="1008"/>
        <item x="826"/>
        <item x="830"/>
        <item x="828"/>
        <item x="829"/>
        <item x="825"/>
        <item x="824"/>
        <item x="827"/>
        <item x="140"/>
        <item x="693"/>
        <item x="694"/>
        <item x="303"/>
        <item x="624"/>
        <item x="804"/>
        <item x="165"/>
        <item x="346"/>
        <item x="634"/>
        <item x="501"/>
        <item x="506"/>
        <item x="686"/>
        <item x="1036"/>
        <item x="431"/>
        <item x="576"/>
        <item x="1057"/>
        <item x="350"/>
        <item x="435"/>
        <item x="1011"/>
        <item x="489"/>
        <item x="721"/>
        <item x="198"/>
        <item x="175"/>
        <item x="1077"/>
        <item x="1079"/>
        <item x="176"/>
        <item x="1082"/>
        <item x="177"/>
        <item x="1076"/>
        <item x="1078"/>
        <item x="1081"/>
        <item x="1080"/>
        <item x="262"/>
        <item x="264"/>
        <item x="263"/>
        <item x="265"/>
        <item x="1013"/>
        <item x="385"/>
        <item x="378"/>
        <item x="996"/>
        <item x="559"/>
        <item x="1029"/>
        <item x="308"/>
        <item x="480"/>
        <item x="581"/>
        <item x="382"/>
        <item x="39"/>
        <item x="432"/>
        <item x="1012"/>
        <item x="430"/>
        <item x="436"/>
        <item x="26"/>
        <item x="572"/>
        <item x="342"/>
        <item x="261"/>
        <item x="259"/>
        <item x="260"/>
        <item x="258"/>
        <item x="257"/>
        <item x="256"/>
        <item x="387"/>
        <item x="998"/>
        <item x="994"/>
        <item x="354"/>
        <item x="296"/>
        <item x="299"/>
        <item x="297"/>
        <item x="1027"/>
        <item x="690"/>
        <item x="1058"/>
        <item x="647"/>
        <item x="136"/>
        <item x="589"/>
        <item x="1083"/>
        <item x="1085"/>
        <item x="1084"/>
        <item x="68"/>
        <item x="747"/>
        <item x="238"/>
        <item x="240"/>
        <item x="283"/>
        <item x="284"/>
        <item x="285"/>
        <item x="302"/>
        <item x="372"/>
        <item x="183"/>
        <item x="619"/>
        <item x="415"/>
        <item x="364"/>
        <item x="545"/>
        <item x="544"/>
        <item x="1054"/>
        <item x="365"/>
        <item x="1014"/>
        <item x="1009"/>
        <item x="1010"/>
        <item x="547"/>
        <item x="768"/>
        <item x="767"/>
        <item x="772"/>
        <item x="459"/>
        <item x="64"/>
        <item x="475"/>
        <item x="211"/>
        <item x="22"/>
        <item x="1062"/>
        <item x="594"/>
        <item x="345"/>
        <item x="148"/>
        <item x="322"/>
        <item x="319"/>
        <item x="406"/>
        <item x="955"/>
        <item x="959"/>
        <item x="44"/>
        <item x="359"/>
        <item x="671"/>
        <item x="1037"/>
        <item x="477"/>
        <item x="479"/>
        <item x="481"/>
        <item x="557"/>
        <item x="864"/>
        <item x="614"/>
        <item x="613"/>
        <item x="863"/>
        <item x="178"/>
        <item x="179"/>
        <item x="255"/>
        <item x="253"/>
        <item x="254"/>
        <item x="149"/>
        <item x="91"/>
        <item x="363"/>
        <item x="584"/>
        <item x="471"/>
        <item x="159"/>
        <item x="726"/>
        <item x="184"/>
        <item x="1001"/>
        <item x="9"/>
        <item x="571"/>
        <item x="275"/>
        <item x="696"/>
        <item x="1060"/>
        <item x="753"/>
        <item x="289"/>
        <item x="1055"/>
        <item x="417"/>
        <item x="142"/>
        <item x="19"/>
        <item x="758"/>
        <item x="764"/>
        <item x="763"/>
        <item x="786"/>
        <item x="785"/>
        <item x="515"/>
        <item x="580"/>
        <item x="689"/>
        <item x="403"/>
        <item x="755"/>
        <item x="752"/>
        <item x="754"/>
        <item x="444"/>
        <item x="241"/>
        <item x="987"/>
        <item x="440"/>
        <item x="388"/>
        <item x="367"/>
        <item x="555"/>
        <item x="552"/>
        <item x="569"/>
        <item x="551"/>
        <item x="561"/>
        <item x="554"/>
        <item x="562"/>
        <item x="553"/>
        <item x="565"/>
        <item x="811"/>
        <item x="993"/>
        <item x="992"/>
        <item x="484"/>
        <item x="474"/>
        <item x="1045"/>
        <item x="984"/>
        <item x="410"/>
        <item x="411"/>
        <item x="409"/>
        <item x="0"/>
        <item x="483"/>
        <item x="127"/>
        <item x="123"/>
        <item x="517"/>
        <item x="742"/>
        <item x="743"/>
        <item x="751"/>
        <item x="991"/>
        <item x="952"/>
        <item x="731"/>
        <item x="733"/>
        <item x="732"/>
        <item x="730"/>
        <item x="344"/>
        <item x="13"/>
        <item x="452"/>
        <item x="456"/>
        <item x="454"/>
        <item x="956"/>
        <item x="639"/>
        <item x="131"/>
        <item x="1049"/>
        <item x="62"/>
        <item x="958"/>
        <item x="966"/>
        <item x="963"/>
        <item x="968"/>
        <item x="464"/>
        <item x="152"/>
        <item x="377"/>
        <item x="782"/>
        <item x="1047"/>
        <item x="341"/>
        <item x="347"/>
        <item x="800"/>
        <item x="204"/>
        <item x="560"/>
        <item x="692"/>
        <item x="977"/>
        <item x="438"/>
        <item x="472"/>
        <item x="470"/>
        <item x="469"/>
        <item x="463"/>
        <item x="462"/>
        <item x="460"/>
        <item x="468"/>
        <item x="337"/>
        <item x="31"/>
        <item x="60"/>
        <item x="1021"/>
        <item x="688"/>
        <item x="3"/>
        <item x="172"/>
        <item x="401"/>
        <item x="667"/>
        <item x="343"/>
        <item x="669"/>
        <item x="627"/>
        <item x="1020"/>
        <item x="1032"/>
        <item x="979"/>
        <item x="986"/>
        <item x="598"/>
        <item x="65"/>
        <item x="798"/>
        <item x="668"/>
        <item x="494"/>
        <item x="1016"/>
        <item x="429"/>
        <item x="1026"/>
        <item x="425"/>
        <item x="725"/>
        <item x="675"/>
        <item x="680"/>
        <item x="722"/>
        <item x="574"/>
        <item x="548"/>
        <item x="244"/>
        <item x="252"/>
        <item x="1040"/>
        <item x="321"/>
        <item x="146"/>
        <item x="154"/>
        <item x="740"/>
        <item x="818"/>
        <item x="199"/>
        <item x="633"/>
        <item x="476"/>
        <item x="216"/>
        <item x="113"/>
        <item x="118"/>
        <item x="112"/>
        <item x="166"/>
        <item x="168"/>
        <item x="115"/>
        <item x="439"/>
        <item x="219"/>
        <item x="799"/>
        <item x="38"/>
        <item x="196"/>
        <item x="249"/>
        <item x="1072"/>
        <item x="765"/>
        <item x="379"/>
        <item x="215"/>
        <item x="34"/>
        <item x="493"/>
        <item x="486"/>
        <item x="504"/>
        <item x="1065"/>
        <item x="1070"/>
        <item x="1067"/>
        <item x="1064"/>
        <item x="1063"/>
        <item x="1073"/>
        <item x="1061"/>
        <item x="1059"/>
        <item x="757"/>
        <item x="761"/>
        <item x="759"/>
        <item x="760"/>
        <item x="1066"/>
        <item x="1071"/>
        <item x="1068"/>
        <item x="1069"/>
        <item x="570"/>
        <item x="106"/>
        <item x="539"/>
        <item x="1041"/>
        <item x="32"/>
        <item x="989"/>
        <item x="237"/>
        <item x="697"/>
        <item x="698"/>
        <item x="700"/>
        <item x="502"/>
        <item x="503"/>
        <item x="500"/>
        <item x="278"/>
        <item x="58"/>
        <item x="437"/>
        <item x="815"/>
        <item x="801"/>
        <item x="809"/>
        <item x="392"/>
        <item x="393"/>
        <item x="398"/>
        <item x="397"/>
        <item x="404"/>
        <item x="229"/>
        <item x="529"/>
        <item x="971"/>
        <item x="374"/>
        <item x="428"/>
        <item x="129"/>
        <item x="746"/>
        <item x="135"/>
        <item x="312"/>
        <item x="313"/>
        <item x="677"/>
        <item x="170"/>
        <item x="543"/>
        <item x="954"/>
        <item x="961"/>
        <item x="224"/>
        <item x="999"/>
        <item x="14"/>
        <item x="714"/>
        <item x="719"/>
        <item x="707"/>
        <item x="716"/>
        <item x="703"/>
        <item x="717"/>
        <item x="711"/>
        <item x="708"/>
        <item x="699"/>
        <item x="1051"/>
        <item x="1050"/>
        <item x="155"/>
        <item x="315"/>
        <item x="361"/>
        <item x="362"/>
        <item x="124"/>
        <item x="1056"/>
        <item x="134"/>
        <item x="323"/>
        <item x="320"/>
        <item x="335"/>
        <item x="333"/>
        <item x="316"/>
        <item x="144"/>
        <item x="443"/>
        <item x="965"/>
        <item x="383"/>
        <item x="46"/>
        <item x="47"/>
        <item x="99"/>
        <item x="348"/>
        <item x="197"/>
        <item x="369"/>
        <item x="389"/>
        <item x="813"/>
        <item x="1035"/>
        <item x="92"/>
        <item x="90"/>
        <item x="620"/>
        <item x="1034"/>
        <item x="7"/>
        <item x="21"/>
        <item x="194"/>
        <item x="659"/>
        <item x="78"/>
        <item x="458"/>
        <item x="498"/>
        <item x="338"/>
        <item x="642"/>
        <item x="407"/>
        <item x="596"/>
        <item x="597"/>
        <item x="663"/>
        <item x="121"/>
        <item x="42"/>
        <item x="133"/>
        <item x="137"/>
        <item x="355"/>
        <item x="125"/>
        <item x="73"/>
        <item x="329"/>
        <item x="1025"/>
        <item x="488"/>
        <item x="646"/>
        <item x="485"/>
        <item x="526"/>
        <item x="427"/>
        <item x="524"/>
        <item x="531"/>
        <item x="533"/>
        <item x="532"/>
        <item x="538"/>
        <item x="537"/>
        <item x="541"/>
        <item x="514"/>
        <item x="513"/>
        <item x="516"/>
        <item x="396"/>
        <item x="413"/>
        <item x="412"/>
        <item x="67"/>
        <item x="57"/>
        <item x="583"/>
        <item x="2"/>
        <item x="5"/>
        <item x="6"/>
        <item x="328"/>
        <item x="266"/>
        <item x="102"/>
        <item x="89"/>
        <item x="105"/>
        <item x="93"/>
        <item x="97"/>
        <item x="318"/>
        <item x="339"/>
        <item x="617"/>
        <item x="622"/>
        <item x="35"/>
        <item x="666"/>
        <item x="528"/>
        <item x="201"/>
        <item x="1002"/>
        <item x="173"/>
        <item x="357"/>
        <item x="117"/>
        <item x="370"/>
        <item x="566"/>
        <item x="492"/>
        <item x="950"/>
        <item x="948"/>
        <item x="953"/>
        <item x="490"/>
        <item x="982"/>
        <item x="426"/>
        <item x="748"/>
        <item x="223"/>
        <item x="145"/>
        <item x="676"/>
        <item x="691"/>
        <item x="130"/>
        <item x="997"/>
        <item x="766"/>
        <item x="222"/>
        <item x="236"/>
        <item x="905"/>
        <item x="11"/>
        <item x="808"/>
        <item x="230"/>
        <item x="187"/>
        <item x="182"/>
        <item x="664"/>
        <item x="665"/>
        <item x="192"/>
        <item x="814"/>
        <item x="1031"/>
        <item x="784"/>
        <item x="220"/>
        <item x="781"/>
        <item x="228"/>
        <item x="424"/>
        <item x="556"/>
        <item x="737"/>
        <item x="734"/>
        <item x="210"/>
        <item x="109"/>
        <item x="139"/>
        <item x="122"/>
        <item x="190"/>
        <item x="985"/>
        <item x="1038"/>
        <item x="340"/>
        <item x="227"/>
        <item x="116"/>
        <item x="509"/>
        <item x="510"/>
        <item x="739"/>
        <item x="108"/>
        <item x="416"/>
        <item x="191"/>
        <item x="306"/>
        <item x="563"/>
        <item x="419"/>
        <item x="744"/>
        <item x="568"/>
        <item x="550"/>
        <item x="448"/>
        <item x="141"/>
        <item x="352"/>
        <item x="101"/>
        <item x="4"/>
        <item x="27"/>
        <item x="1017"/>
        <item x="678"/>
        <item x="351"/>
        <item x="491"/>
        <item x="810"/>
        <item x="399"/>
        <item x="381"/>
        <item x="600"/>
        <item x="193"/>
        <item x="28"/>
        <item x="138"/>
        <item x="325"/>
        <item x="221"/>
        <item x="957"/>
        <item x="960"/>
        <item x="595"/>
        <item x="709"/>
        <item x="702"/>
        <item x="701"/>
        <item x="710"/>
        <item x="718"/>
        <item x="706"/>
        <item x="1091"/>
        <item x="114"/>
        <item x="80"/>
        <item x="741"/>
        <item x="770"/>
        <item x="723"/>
        <item x="86"/>
        <item x="974"/>
        <item x="84"/>
        <item x="980"/>
        <item x="87"/>
        <item x="85"/>
        <item x="82"/>
        <item x="83"/>
        <item x="311"/>
        <item x="511"/>
        <item x="209"/>
        <item x="728"/>
        <item x="729"/>
        <item x="326"/>
        <item x="587"/>
        <item x="585"/>
        <item x="988"/>
        <item x="186"/>
        <item x="69"/>
        <item x="174"/>
        <item x="812"/>
        <item x="465"/>
        <item x="520"/>
        <item x="508"/>
        <item x="512"/>
        <item x="507"/>
        <item x="20"/>
        <item x="185"/>
        <item x="455"/>
        <item x="98"/>
        <item x="371"/>
        <item x="778"/>
        <item x="866"/>
        <item x="870"/>
        <item x="869"/>
        <item x="872"/>
        <item x="873"/>
        <item x="867"/>
        <item x="868"/>
        <item x="871"/>
        <item x="851"/>
        <item x="853"/>
        <item x="850"/>
        <item x="852"/>
        <item x="856"/>
        <item x="855"/>
        <item x="857"/>
        <item x="854"/>
        <item x="859"/>
        <item x="858"/>
        <item x="860"/>
        <item x="862"/>
        <item x="861"/>
        <item x="865"/>
        <item x="738"/>
        <item x="981"/>
        <item x="588"/>
        <item x="610"/>
        <item x="353"/>
        <item x="575"/>
        <item x="611"/>
        <item x="234"/>
        <item x="189"/>
        <item x="655"/>
        <item x="88"/>
        <item x="1022"/>
        <item x="1024"/>
        <item x="969"/>
        <item x="1028"/>
        <item x="641"/>
        <item x="48"/>
        <item x="161"/>
        <item x="330"/>
        <item x="12"/>
        <item x="15"/>
        <item x="132"/>
        <item x="200"/>
        <item x="163"/>
        <item x="376"/>
        <item x="232"/>
        <item x="681"/>
        <item x="779"/>
        <item x="780"/>
        <item x="579"/>
        <item x="542"/>
        <item x="248"/>
        <item x="1039"/>
        <item x="279"/>
        <item x="282"/>
        <item x="290"/>
        <item x="286"/>
        <item x="280"/>
        <item x="287"/>
        <item x="281"/>
        <item x="288"/>
        <item x="394"/>
        <item x="400"/>
        <item x="1015"/>
        <item x="1086"/>
        <item x="332"/>
        <item x="391"/>
        <item x="103"/>
        <item x="368"/>
        <item x="307"/>
        <item x="616"/>
        <item x="327"/>
        <item x="29"/>
        <item x="171"/>
        <item x="1"/>
        <item x="564"/>
        <item x="420"/>
        <item x="1053"/>
        <item x="231"/>
        <item x="679"/>
        <item x="408"/>
        <item x="593"/>
        <item x="206"/>
        <item x="549"/>
        <item x="94"/>
        <item x="823"/>
        <item x="821"/>
        <item x="126"/>
        <item x="478"/>
        <item x="336"/>
        <item x="334"/>
        <item x="110"/>
        <item x="496"/>
        <item x="602"/>
        <item x="95"/>
        <item x="423"/>
        <item x="685"/>
        <item x="66"/>
        <item x="181"/>
        <item x="673"/>
        <item x="654"/>
        <item x="30"/>
        <item x="724"/>
        <item x="615"/>
        <item x="505"/>
        <item x="414"/>
        <item x="212"/>
        <item x="61"/>
        <item x="72"/>
        <item x="71"/>
        <item x="167"/>
        <item x="51"/>
        <item x="573"/>
        <item x="590"/>
        <item x="605"/>
        <item x="606"/>
        <item x="607"/>
        <item x="790"/>
        <item x="794"/>
        <item x="791"/>
        <item x="795"/>
        <item x="793"/>
        <item x="788"/>
        <item x="787"/>
        <item x="792"/>
        <item x="789"/>
        <item x="1046"/>
        <item x="70"/>
        <item x="704"/>
        <item x="705"/>
        <item x="79"/>
        <item x="990"/>
        <item x="630"/>
        <item x="384"/>
        <item x="805"/>
        <item x="120"/>
        <item x="169"/>
        <item x="972"/>
        <item x="54"/>
        <item x="658"/>
        <item x="1023"/>
        <item x="356"/>
        <item x="358"/>
        <item x="422"/>
        <item x="695"/>
        <item x="518"/>
        <item m="1" x="1115"/>
        <item m="1" x="1116"/>
        <item x="970"/>
        <item x="964"/>
        <item x="243"/>
        <item x="783"/>
        <item x="497"/>
        <item x="461"/>
        <item x="453"/>
        <item x="466"/>
        <item x="467"/>
        <item x="473"/>
        <item x="819"/>
        <item x="983"/>
        <item x="495"/>
        <item x="807"/>
        <item x="151"/>
        <item x="150"/>
        <item x="451"/>
        <item x="962"/>
        <item x="967"/>
        <item x="40"/>
        <item x="75"/>
        <item x="49"/>
        <item x="1000"/>
        <item x="609"/>
        <item x="36"/>
        <item x="143"/>
        <item x="324"/>
        <item x="820"/>
        <item x="1087"/>
        <item x="1089"/>
        <item x="157"/>
        <item x="670"/>
        <item x="457"/>
        <item x="100"/>
        <item x="618"/>
        <item x="147"/>
        <item x="225"/>
        <item x="317"/>
        <item x="375"/>
        <item x="366"/>
        <item x="522"/>
        <item x="519"/>
        <item x="527"/>
        <item x="525"/>
        <item x="523"/>
        <item x="521"/>
        <item x="540"/>
        <item x="530"/>
        <item x="535"/>
        <item x="536"/>
        <item x="17"/>
        <item x="33"/>
        <item x="973"/>
        <item x="735"/>
        <item x="736"/>
        <item x="1044"/>
        <item x="632"/>
        <item x="653"/>
        <item x="643"/>
        <item x="635"/>
        <item x="648"/>
        <item x="660"/>
        <item x="626"/>
        <item x="650"/>
        <item x="644"/>
        <item x="56"/>
        <item x="586"/>
        <item x="661"/>
        <item x="77"/>
        <item x="52"/>
        <item x="638"/>
        <item x="636"/>
        <item x="645"/>
        <item x="601"/>
        <item x="629"/>
        <item x="81"/>
        <item x="76"/>
        <item x="160"/>
        <item x="164"/>
        <item x="162"/>
        <item x="156"/>
        <item x="657"/>
        <item x="651"/>
        <item x="662"/>
        <item x="623"/>
        <item x="625"/>
        <item x="631"/>
        <item x="652"/>
        <item x="637"/>
        <item x="649"/>
        <item x="628"/>
        <item x="656"/>
        <item x="202"/>
        <item x="24"/>
        <item x="1043"/>
        <item x="360"/>
        <item x="995"/>
        <item x="951"/>
        <item x="949"/>
        <item x="487"/>
        <item x="418"/>
        <item x="218"/>
        <item x="774"/>
        <item x="777"/>
        <item x="773"/>
        <item x="769"/>
        <item x="775"/>
        <item x="776"/>
        <item x="771"/>
        <item x="603"/>
        <item x="567"/>
        <item x="445"/>
        <item x="1004"/>
        <item x="1033"/>
        <item x="608"/>
        <item x="434"/>
        <item x="684"/>
        <item x="395"/>
        <item x="380"/>
        <item x="373"/>
        <item x="45"/>
        <item x="53"/>
        <item x="1030"/>
        <item x="213"/>
        <item x="25"/>
        <item x="235"/>
        <item x="421"/>
        <item x="831"/>
        <item x="836"/>
        <item x="835"/>
        <item x="837"/>
        <item x="843"/>
        <item x="842"/>
        <item x="838"/>
        <item x="844"/>
        <item x="840"/>
        <item x="834"/>
        <item x="849"/>
        <item x="841"/>
        <item x="839"/>
        <item x="845"/>
        <item x="848"/>
        <item x="833"/>
        <item x="846"/>
        <item x="832"/>
        <item x="847"/>
        <item x="876"/>
        <item x="875"/>
        <item x="877"/>
        <item x="874"/>
        <item x="878"/>
        <item x="879"/>
        <item x="880"/>
        <item x="885"/>
        <item x="881"/>
        <item x="882"/>
        <item x="883"/>
        <item x="886"/>
        <item x="884"/>
        <item x="887"/>
        <item x="889"/>
        <item x="888"/>
        <item x="892"/>
        <item x="893"/>
        <item x="890"/>
        <item x="891"/>
        <item x="894"/>
        <item x="895"/>
        <item x="896"/>
        <item x="918"/>
        <item x="901"/>
        <item x="902"/>
        <item x="907"/>
        <item x="903"/>
        <item x="906"/>
        <item x="914"/>
        <item x="924"/>
        <item x="922"/>
        <item x="912"/>
        <item x="917"/>
        <item x="916"/>
        <item x="899"/>
        <item x="898"/>
        <item x="909"/>
        <item x="910"/>
        <item x="920"/>
        <item x="911"/>
        <item x="919"/>
        <item x="897"/>
        <item x="908"/>
        <item x="904"/>
        <item x="913"/>
        <item x="915"/>
        <item x="923"/>
        <item x="900"/>
        <item x="921"/>
        <item x="935"/>
        <item x="933"/>
        <item x="931"/>
        <item x="934"/>
        <item x="936"/>
        <item x="930"/>
        <item x="929"/>
        <item x="926"/>
        <item x="925"/>
        <item x="932"/>
        <item x="937"/>
        <item x="938"/>
        <item x="928"/>
        <item x="927"/>
        <item x="939"/>
        <item x="944"/>
        <item x="945"/>
        <item x="942"/>
        <item x="941"/>
        <item x="940"/>
        <item x="947"/>
        <item x="943"/>
        <item x="946"/>
        <item m="1" x="1114"/>
        <item x="713"/>
        <item x="715"/>
      </items>
      <extLst>
        <ext xmlns:x14="http://schemas.microsoft.com/office/spreadsheetml/2009/9/main" uri="{2946ED86-A175-432a-8AC1-64E0C546D7DE}">
          <x14:pivotField fillDownLabels="1"/>
        </ext>
      </extLst>
    </pivotField>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numFmtId="9"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h="1" m="1" x="3"/>
        <item x="1"/>
        <item h="1" x="0"/>
      </items>
    </pivotField>
    <pivotField compact="0" outline="0" showAll="0" defaultSubtotal="0"/>
    <pivotField compact="0" outline="0" showAll="0" defaultSubtotal="0"/>
    <pivotField compact="0" outline="0" showAll="0" defaultSubtotal="0"/>
    <pivotField compact="0" numFmtId="17"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pivotField compact="0" outline="0" showAll="0" defaultSubtotal="0">
      <items count="31">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s>
    </pivotField>
    <pivotField compact="0" outline="0" showAll="0" defaultSubtotal="0"/>
    <pivotField axis="axisRow" compact="0" outline="0" showAll="0" defaultSubtotal="0">
      <items count="25">
        <item m="1" x="21"/>
        <item x="0"/>
        <item m="1" x="23"/>
        <item x="2"/>
        <item m="1" x="16"/>
        <item m="1" x="20"/>
        <item m="1" x="19"/>
        <item m="1" x="14"/>
        <item m="1" x="13"/>
        <item x="8"/>
        <item m="1" x="18"/>
        <item m="1" x="17"/>
        <item m="1" x="12"/>
        <item x="7"/>
        <item m="1" x="10"/>
        <item x="6"/>
        <item m="1" x="15"/>
        <item x="4"/>
        <item x="1"/>
        <item m="1" x="22"/>
        <item x="5"/>
        <item x="9"/>
        <item m="1" x="24"/>
        <item x="3"/>
        <item m="1" x="11"/>
      </items>
    </pivotField>
    <pivotField compact="0" outline="0" showAll="0" defaultSubtotal="0">
      <items count="12">
        <item x="0"/>
        <item m="1" x="11"/>
        <item x="2"/>
        <item x="9"/>
        <item x="4"/>
        <item x="7"/>
        <item x="6"/>
        <item x="1"/>
        <item x="5"/>
        <item x="3"/>
        <item x="8"/>
        <item m="1" x="10"/>
      </items>
    </pivotField>
    <pivotField compact="0" outline="0" showAll="0" defaultSubtotal="0"/>
    <pivotField compact="0" outline="0" showAll="0" defaultSubtotal="0"/>
  </pivotFields>
  <rowFields count="3">
    <field x="3"/>
    <field x="4"/>
    <field x="34"/>
  </rowFields>
  <rowItems count="1150">
    <i>
      <x/>
      <x v="401"/>
      <x v="3"/>
    </i>
    <i r="1">
      <x v="612"/>
      <x v="3"/>
    </i>
    <i r="1">
      <x v="842"/>
      <x v="21"/>
    </i>
    <i>
      <x v="1"/>
      <x v="49"/>
      <x v="3"/>
    </i>
    <i r="1">
      <x v="504"/>
      <x v="3"/>
    </i>
    <i r="1">
      <x v="505"/>
      <x v="3"/>
    </i>
    <i r="1">
      <x v="526"/>
      <x v="3"/>
    </i>
    <i r="1">
      <x v="536"/>
      <x v="3"/>
    </i>
    <i>
      <x v="2"/>
      <x v="1041"/>
      <x v="17"/>
    </i>
    <i r="1">
      <x v="1042"/>
      <x v="3"/>
    </i>
    <i r="1">
      <x v="1043"/>
      <x v="18"/>
    </i>
    <i r="1">
      <x v="1044"/>
      <x v="20"/>
    </i>
    <i>
      <x v="3"/>
      <x v="34"/>
      <x v="17"/>
    </i>
    <i r="1">
      <x v="39"/>
      <x v="3"/>
    </i>
    <i r="1">
      <x v="40"/>
      <x v="3"/>
    </i>
    <i r="1">
      <x v="41"/>
      <x v="18"/>
    </i>
    <i r="1">
      <x v="42"/>
      <x v="3"/>
    </i>
    <i r="1">
      <x v="43"/>
      <x v="17"/>
    </i>
    <i r="1">
      <x v="44"/>
      <x v="18"/>
    </i>
    <i r="1">
      <x v="45"/>
      <x v="3"/>
    </i>
    <i r="1">
      <x v="221"/>
      <x v="20"/>
    </i>
    <i r="1">
      <x v="222"/>
      <x v="20"/>
    </i>
    <i r="1">
      <x v="223"/>
      <x v="20"/>
    </i>
    <i>
      <x v="4"/>
      <x v="26"/>
      <x v="3"/>
    </i>
    <i r="1">
      <x v="27"/>
      <x v="3"/>
    </i>
    <i r="1">
      <x v="28"/>
      <x v="3"/>
    </i>
    <i r="1">
      <x v="107"/>
      <x v="3"/>
    </i>
    <i r="1">
      <x v="109"/>
      <x v="3"/>
    </i>
    <i r="1">
      <x v="110"/>
      <x v="3"/>
    </i>
    <i r="1">
      <x v="111"/>
      <x v="3"/>
    </i>
    <i r="1">
      <x v="112"/>
      <x v="18"/>
    </i>
    <i r="1">
      <x v="113"/>
      <x v="3"/>
    </i>
    <i r="1">
      <x v="114"/>
      <x v="3"/>
    </i>
    <i r="1">
      <x v="115"/>
      <x v="18"/>
    </i>
    <i r="1">
      <x v="116"/>
      <x v="18"/>
    </i>
    <i r="1">
      <x v="117"/>
      <x v="18"/>
    </i>
    <i r="1">
      <x v="118"/>
      <x v="18"/>
    </i>
    <i r="1">
      <x v="119"/>
      <x v="18"/>
    </i>
    <i r="1">
      <x v="120"/>
      <x v="18"/>
    </i>
    <i r="1">
      <x v="121"/>
      <x v="18"/>
    </i>
    <i r="1">
      <x v="122"/>
      <x v="18"/>
    </i>
    <i r="1">
      <x v="123"/>
      <x v="18"/>
    </i>
    <i r="1">
      <x v="124"/>
      <x v="18"/>
    </i>
    <i>
      <x v="5"/>
      <x v="97"/>
      <x v="3"/>
    </i>
    <i r="1">
      <x v="99"/>
      <x v="3"/>
    </i>
    <i r="1">
      <x v="100"/>
      <x v="3"/>
    </i>
    <i r="1">
      <x v="101"/>
      <x v="3"/>
    </i>
    <i r="1">
      <x v="102"/>
      <x v="18"/>
    </i>
    <i r="1">
      <x v="103"/>
      <x v="18"/>
    </i>
    <i r="1">
      <x v="104"/>
      <x v="18"/>
    </i>
    <i r="1">
      <x v="105"/>
      <x v="3"/>
    </i>
    <i r="1">
      <x v="108"/>
      <x v="3"/>
    </i>
    <i r="1">
      <x v="127"/>
      <x v="3"/>
    </i>
    <i>
      <x v="6"/>
      <x v="97"/>
      <x v="3"/>
    </i>
    <i r="1">
      <x v="105"/>
      <x v="3"/>
    </i>
    <i r="1">
      <x v="106"/>
      <x v="3"/>
    </i>
    <i>
      <x v="7"/>
      <x v="98"/>
      <x v="3"/>
    </i>
    <i r="1">
      <x v="107"/>
      <x v="3"/>
    </i>
    <i r="1">
      <x v="125"/>
      <x v="21"/>
    </i>
    <i r="1">
      <x v="126"/>
      <x v="21"/>
    </i>
    <i r="1">
      <x v="679"/>
      <x v="3"/>
    </i>
    <i r="1">
      <x v="1006"/>
      <x v="3"/>
    </i>
    <i>
      <x v="8"/>
      <x v="128"/>
      <x v="3"/>
    </i>
    <i r="1">
      <x v="129"/>
      <x v="3"/>
    </i>
    <i>
      <x v="9"/>
      <x v="148"/>
      <x v="3"/>
    </i>
    <i>
      <x v="10"/>
      <x v="502"/>
      <x v="3"/>
    </i>
    <i>
      <x v="11"/>
      <x v="90"/>
      <x v="3"/>
    </i>
    <i r="1">
      <x v="234"/>
      <x v="3"/>
    </i>
    <i r="1">
      <x v="502"/>
      <x v="3"/>
    </i>
    <i r="1">
      <x v="628"/>
      <x v="3"/>
    </i>
    <i>
      <x v="12"/>
      <x v="5"/>
      <x v="17"/>
    </i>
    <i r="1">
      <x v="64"/>
      <x v="3"/>
    </i>
    <i r="1">
      <x v="71"/>
      <x v="3"/>
    </i>
    <i r="1">
      <x v="77"/>
      <x v="3"/>
    </i>
    <i r="1">
      <x v="87"/>
      <x v="17"/>
    </i>
    <i r="1">
      <x v="91"/>
      <x v="3"/>
    </i>
    <i r="1">
      <x v="162"/>
      <x v="17"/>
    </i>
    <i r="1">
      <x v="335"/>
      <x v="17"/>
    </i>
    <i r="1">
      <x v="380"/>
      <x v="17"/>
    </i>
    <i r="1">
      <x v="431"/>
      <x v="3"/>
    </i>
    <i r="1">
      <x v="444"/>
      <x v="17"/>
    </i>
    <i r="1">
      <x v="488"/>
      <x v="17"/>
    </i>
    <i r="1">
      <x v="489"/>
      <x v="17"/>
    </i>
    <i r="1">
      <x v="490"/>
      <x v="17"/>
    </i>
    <i r="1">
      <x v="548"/>
      <x v="3"/>
    </i>
    <i r="1">
      <x v="640"/>
      <x v="17"/>
    </i>
    <i r="1">
      <x v="647"/>
      <x v="17"/>
    </i>
    <i r="1">
      <x v="689"/>
      <x v="3"/>
    </i>
    <i r="1">
      <x v="733"/>
      <x v="15"/>
    </i>
    <i r="1">
      <x v="832"/>
      <x v="15"/>
    </i>
    <i r="1">
      <x v="833"/>
      <x v="15"/>
    </i>
    <i r="1">
      <x v="881"/>
      <x v="15"/>
    </i>
    <i r="1">
      <x v="905"/>
      <x v="15"/>
    </i>
    <i r="1">
      <x v="908"/>
      <x v="3"/>
    </i>
    <i r="1">
      <x v="922"/>
      <x v="15"/>
    </i>
    <i>
      <x v="13"/>
      <x v="713"/>
      <x v="3"/>
    </i>
    <i r="2">
      <x v="18"/>
    </i>
    <i r="1">
      <x v="715"/>
      <x v="3"/>
    </i>
    <i r="2">
      <x v="18"/>
    </i>
    <i r="1">
      <x v="717"/>
      <x v="3"/>
    </i>
    <i r="2">
      <x v="18"/>
    </i>
    <i r="1">
      <x v="718"/>
      <x v="3"/>
    </i>
    <i r="2">
      <x v="18"/>
    </i>
    <i r="1">
      <x v="719"/>
      <x v="3"/>
    </i>
    <i r="2">
      <x v="18"/>
    </i>
    <i r="1">
      <x v="720"/>
      <x v="3"/>
    </i>
    <i r="2">
      <x v="18"/>
    </i>
    <i>
      <x v="14"/>
      <x v="237"/>
      <x v="3"/>
    </i>
    <i r="1">
      <x v="238"/>
      <x v="3"/>
    </i>
    <i r="1">
      <x v="239"/>
      <x v="3"/>
    </i>
    <i r="1">
      <x v="303"/>
      <x v="20"/>
    </i>
    <i r="1">
      <x v="800"/>
      <x v="17"/>
    </i>
    <i r="1">
      <x v="801"/>
      <x v="17"/>
    </i>
    <i r="1">
      <x v="802"/>
      <x v="18"/>
    </i>
    <i r="1">
      <x v="803"/>
      <x v="18"/>
    </i>
    <i r="1">
      <x v="804"/>
      <x v="18"/>
    </i>
    <i r="1">
      <x v="805"/>
      <x v="18"/>
    </i>
    <i r="1">
      <x v="806"/>
      <x v="18"/>
    </i>
    <i r="1">
      <x v="807"/>
      <x v="18"/>
    </i>
    <i>
      <x v="15"/>
      <x v="160"/>
      <x v="18"/>
    </i>
    <i r="1">
      <x v="240"/>
      <x v="3"/>
    </i>
    <i>
      <x v="16"/>
      <x v="60"/>
      <x v="17"/>
    </i>
    <i r="1">
      <x v="61"/>
      <x v="17"/>
    </i>
    <i r="1">
      <x v="411"/>
      <x v="17"/>
    </i>
    <i>
      <x v="17"/>
      <x v="1061"/>
      <x v="17"/>
    </i>
    <i r="1">
      <x v="1062"/>
      <x v="18"/>
    </i>
    <i r="1">
      <x v="1063"/>
      <x v="18"/>
    </i>
    <i>
      <x v="18"/>
      <x v="165"/>
      <x v="3"/>
    </i>
    <i r="1">
      <x v="170"/>
      <x v="21"/>
    </i>
    <i r="1">
      <x v="258"/>
      <x v="18"/>
    </i>
    <i r="1">
      <x v="320"/>
      <x v="21"/>
    </i>
    <i r="1">
      <x v="360"/>
      <x v="18"/>
    </i>
    <i r="1">
      <x v="365"/>
      <x v="18"/>
    </i>
    <i r="1">
      <x v="404"/>
      <x v="18"/>
    </i>
    <i r="1">
      <x v="410"/>
      <x v="18"/>
    </i>
    <i r="1">
      <x v="433"/>
      <x v="18"/>
    </i>
    <i r="1">
      <x v="491"/>
      <x v="21"/>
    </i>
    <i r="1">
      <x v="639"/>
      <x v="18"/>
    </i>
    <i r="1">
      <x v="776"/>
      <x v="18"/>
    </i>
    <i r="1">
      <x v="782"/>
      <x v="18"/>
    </i>
    <i r="1">
      <x v="808"/>
      <x v="21"/>
    </i>
    <i r="1">
      <x v="847"/>
      <x v="18"/>
    </i>
    <i r="1">
      <x v="879"/>
      <x v="18"/>
    </i>
    <i r="1">
      <x v="951"/>
      <x v="23"/>
    </i>
    <i r="1">
      <x v="952"/>
      <x v="18"/>
    </i>
    <i r="1">
      <x v="953"/>
      <x v="18"/>
    </i>
    <i r="1">
      <x v="954"/>
      <x v="18"/>
    </i>
    <i r="1">
      <x v="955"/>
      <x v="3"/>
    </i>
    <i r="1">
      <x v="956"/>
      <x v="18"/>
    </i>
    <i r="1">
      <x v="957"/>
      <x v="20"/>
    </i>
    <i r="1">
      <x v="958"/>
      <x v="20"/>
    </i>
    <i r="1">
      <x v="959"/>
      <x v="20"/>
    </i>
    <i r="1">
      <x v="961"/>
      <x v="21"/>
    </i>
    <i r="1">
      <x v="962"/>
      <x v="20"/>
    </i>
    <i r="1">
      <x v="965"/>
      <x v="18"/>
    </i>
    <i r="1">
      <x v="966"/>
      <x v="18"/>
    </i>
    <i r="1">
      <x v="967"/>
      <x v="18"/>
    </i>
    <i r="1">
      <x v="968"/>
      <x v="21"/>
    </i>
    <i r="1">
      <x v="969"/>
      <x v="18"/>
    </i>
    <i r="1">
      <x v="976"/>
      <x v="18"/>
    </i>
    <i r="1">
      <x v="977"/>
      <x v="18"/>
    </i>
    <i r="1">
      <x v="978"/>
      <x v="18"/>
    </i>
    <i r="1">
      <x v="979"/>
      <x v="21"/>
    </i>
    <i r="1">
      <x v="980"/>
      <x v="21"/>
    </i>
    <i r="1">
      <x v="981"/>
      <x v="21"/>
    </i>
    <i r="1">
      <x v="982"/>
      <x v="20"/>
    </i>
    <i r="1">
      <x v="983"/>
      <x v="21"/>
    </i>
    <i r="1">
      <x v="984"/>
      <x v="18"/>
    </i>
    <i r="1">
      <x v="985"/>
      <x v="18"/>
    </i>
    <i r="1">
      <x v="986"/>
      <x v="18"/>
    </i>
    <i>
      <x v="19"/>
      <x v="14"/>
      <x v="18"/>
    </i>
    <i r="1">
      <x v="15"/>
      <x v="18"/>
    </i>
    <i r="1">
      <x v="37"/>
      <x v="18"/>
    </i>
    <i r="1">
      <x v="38"/>
      <x v="18"/>
    </i>
    <i r="1">
      <x v="54"/>
      <x v="18"/>
    </i>
    <i r="1">
      <x v="208"/>
      <x v="18"/>
    </i>
    <i r="1">
      <x v="261"/>
      <x v="18"/>
    </i>
    <i r="1">
      <x v="297"/>
      <x v="18"/>
    </i>
    <i r="1">
      <x v="307"/>
      <x v="18"/>
    </i>
    <i r="1">
      <x v="360"/>
      <x v="18"/>
    </i>
    <i r="1">
      <x v="394"/>
      <x v="18"/>
    </i>
    <i r="1">
      <x v="398"/>
      <x v="18"/>
    </i>
    <i r="1">
      <x v="476"/>
      <x v="18"/>
    </i>
    <i r="1">
      <x v="513"/>
      <x v="18"/>
    </i>
    <i r="1">
      <x v="554"/>
      <x v="18"/>
    </i>
    <i r="1">
      <x v="555"/>
      <x v="18"/>
    </i>
    <i r="1">
      <x v="597"/>
      <x v="18"/>
    </i>
    <i r="1">
      <x v="598"/>
      <x v="18"/>
    </i>
    <i r="1">
      <x v="599"/>
      <x v="18"/>
    </i>
    <i r="1">
      <x v="639"/>
      <x v="18"/>
    </i>
    <i r="1">
      <x v="683"/>
      <x v="18"/>
    </i>
    <i r="1">
      <x v="684"/>
      <x v="18"/>
    </i>
    <i r="1">
      <x v="694"/>
      <x v="18"/>
    </i>
    <i r="1">
      <x v="739"/>
      <x v="18"/>
    </i>
    <i r="1">
      <x v="786"/>
      <x v="18"/>
    </i>
    <i r="1">
      <x v="787"/>
      <x v="18"/>
    </i>
    <i r="1">
      <x v="819"/>
      <x v="18"/>
    </i>
    <i r="1">
      <x v="821"/>
      <x v="18"/>
    </i>
    <i r="1">
      <x v="848"/>
      <x v="18"/>
    </i>
    <i r="1">
      <x v="988"/>
      <x v="18"/>
    </i>
    <i r="1">
      <x v="1019"/>
      <x v="18"/>
    </i>
    <i>
      <x v="20"/>
      <x v="1022"/>
      <x v="17"/>
    </i>
    <i>
      <x v="21"/>
      <x v="294"/>
      <x v="3"/>
    </i>
    <i>
      <x v="22"/>
      <x v="16"/>
      <x v="18"/>
    </i>
    <i r="1">
      <x v="179"/>
      <x v="18"/>
    </i>
    <i r="1">
      <x v="182"/>
      <x v="18"/>
    </i>
    <i r="1">
      <x v="184"/>
      <x v="18"/>
    </i>
    <i r="1">
      <x v="283"/>
      <x v="18"/>
    </i>
    <i r="1">
      <x v="284"/>
      <x v="18"/>
    </i>
    <i>
      <x v="23"/>
      <x v="279"/>
      <x v="17"/>
    </i>
    <i r="1">
      <x v="282"/>
      <x v="3"/>
    </i>
    <i r="1">
      <x v="745"/>
      <x v="17"/>
    </i>
    <i r="1">
      <x v="746"/>
      <x v="17"/>
    </i>
    <i r="1">
      <x v="747"/>
      <x v="17"/>
    </i>
    <i r="1">
      <x v="748"/>
      <x v="17"/>
    </i>
    <i r="1">
      <x v="749"/>
      <x v="17"/>
    </i>
    <i r="1">
      <x v="750"/>
      <x v="17"/>
    </i>
    <i r="1">
      <x v="751"/>
      <x v="17"/>
    </i>
    <i r="1">
      <x v="752"/>
      <x v="17"/>
    </i>
    <i>
      <x v="24"/>
      <x v="753"/>
      <x v="17"/>
    </i>
    <i r="1">
      <x v="754"/>
      <x v="17"/>
    </i>
    <i r="1">
      <x v="755"/>
      <x v="17"/>
    </i>
    <i r="1">
      <x v="756"/>
      <x v="17"/>
    </i>
    <i r="1">
      <x v="757"/>
      <x v="23"/>
    </i>
    <i r="1">
      <x v="758"/>
      <x v="23"/>
    </i>
    <i r="1">
      <x v="759"/>
      <x v="17"/>
    </i>
    <i r="1">
      <x v="760"/>
      <x v="17"/>
    </i>
    <i r="1">
      <x v="761"/>
      <x v="17"/>
    </i>
    <i r="1">
      <x v="762"/>
      <x v="17"/>
    </i>
    <i r="1">
      <x v="763"/>
      <x v="17"/>
    </i>
    <i r="1">
      <x v="764"/>
      <x v="17"/>
    </i>
    <i r="1">
      <x v="765"/>
      <x v="23"/>
    </i>
    <i r="1">
      <x v="766"/>
      <x v="23"/>
    </i>
    <i>
      <x v="25"/>
      <x v="350"/>
      <x v="3"/>
    </i>
    <i r="1">
      <x v="351"/>
      <x v="3"/>
    </i>
    <i r="1">
      <x v="676"/>
      <x v="3"/>
    </i>
    <i r="1">
      <x v="710"/>
      <x v="3"/>
    </i>
    <i>
      <x v="26"/>
      <x v="1045"/>
      <x v="17"/>
    </i>
    <i r="1">
      <x v="1046"/>
      <x v="17"/>
    </i>
    <i>
      <x v="27"/>
      <x v="248"/>
      <x v="3"/>
    </i>
    <i r="1">
      <x v="304"/>
      <x v="3"/>
    </i>
    <i r="1">
      <x v="530"/>
      <x v="3"/>
    </i>
    <i>
      <x v="28"/>
      <x v="31"/>
      <x v="21"/>
    </i>
    <i r="1">
      <x v="55"/>
      <x v="3"/>
    </i>
    <i r="1">
      <x v="174"/>
      <x v="3"/>
    </i>
    <i r="1">
      <x v="204"/>
      <x v="3"/>
    </i>
    <i r="1">
      <x v="206"/>
      <x v="3"/>
    </i>
    <i r="1">
      <x v="207"/>
      <x v="3"/>
    </i>
    <i r="1">
      <x v="244"/>
      <x v="3"/>
    </i>
    <i r="1">
      <x v="305"/>
      <x v="3"/>
    </i>
    <i r="1">
      <x v="342"/>
      <x v="3"/>
    </i>
    <i r="1">
      <x v="343"/>
      <x v="3"/>
    </i>
    <i r="1">
      <x v="344"/>
      <x v="3"/>
    </i>
    <i r="1">
      <x v="385"/>
      <x v="3"/>
    </i>
    <i r="1">
      <x v="415"/>
      <x v="3"/>
    </i>
    <i r="1">
      <x v="417"/>
      <x v="3"/>
    </i>
    <i r="1">
      <x v="442"/>
      <x v="3"/>
    </i>
    <i r="1">
      <x v="487"/>
      <x v="3"/>
    </i>
    <i r="1">
      <x v="500"/>
      <x v="3"/>
    </i>
    <i r="1">
      <x v="562"/>
      <x v="21"/>
    </i>
    <i r="1">
      <x v="580"/>
      <x v="3"/>
    </i>
    <i r="1">
      <x v="592"/>
      <x v="20"/>
    </i>
    <i r="1">
      <x v="593"/>
      <x v="20"/>
    </i>
    <i r="1">
      <x v="595"/>
      <x v="3"/>
    </i>
    <i r="1">
      <x v="627"/>
      <x v="3"/>
    </i>
    <i r="1">
      <x v="653"/>
      <x v="3"/>
    </i>
    <i r="1">
      <x v="671"/>
      <x v="3"/>
    </i>
    <i r="1">
      <x v="675"/>
      <x v="3"/>
    </i>
    <i r="1">
      <x v="823"/>
      <x v="3"/>
    </i>
    <i r="1">
      <x v="844"/>
      <x v="3"/>
    </i>
    <i r="1">
      <x v="852"/>
      <x v="3"/>
    </i>
    <i r="1">
      <x v="890"/>
      <x v="3"/>
    </i>
    <i r="1">
      <x v="995"/>
      <x v="3"/>
    </i>
    <i r="1">
      <x v="1010"/>
      <x v="3"/>
    </i>
    <i r="1">
      <x v="1021"/>
      <x v="3"/>
    </i>
    <i>
      <x v="29"/>
      <x v="929"/>
      <x v="17"/>
    </i>
    <i>
      <x v="30"/>
      <x v="1055"/>
      <x v="17"/>
    </i>
    <i r="1">
      <x v="1056"/>
      <x v="17"/>
    </i>
    <i>
      <x v="31"/>
      <x v="50"/>
      <x v="3"/>
    </i>
    <i r="1">
      <x v="82"/>
      <x v="3"/>
    </i>
    <i r="1">
      <x v="133"/>
      <x v="3"/>
    </i>
    <i r="1">
      <x v="258"/>
      <x v="3"/>
    </i>
    <i r="1">
      <x v="269"/>
      <x v="3"/>
    </i>
    <i r="1">
      <x v="270"/>
      <x v="3"/>
    </i>
    <i r="1">
      <x v="354"/>
      <x v="3"/>
    </i>
    <i r="1">
      <x v="364"/>
      <x v="17"/>
    </i>
    <i r="1">
      <x v="369"/>
      <x v="3"/>
    </i>
    <i r="1">
      <x v="370"/>
      <x v="3"/>
    </i>
    <i r="1">
      <x v="371"/>
      <x v="3"/>
    </i>
    <i r="1">
      <x v="372"/>
      <x v="3"/>
    </i>
    <i r="1">
      <x v="384"/>
      <x v="3"/>
    </i>
    <i r="1">
      <x v="407"/>
      <x v="3"/>
    </i>
    <i r="1">
      <x v="434"/>
      <x v="3"/>
    </i>
    <i r="1">
      <x v="498"/>
      <x v="3"/>
    </i>
    <i r="1">
      <x v="509"/>
      <x v="3"/>
    </i>
    <i r="1">
      <x v="510"/>
      <x v="17"/>
    </i>
    <i r="1">
      <x v="539"/>
      <x v="13"/>
    </i>
    <i r="1">
      <x v="622"/>
      <x v="3"/>
    </i>
    <i r="1">
      <x v="623"/>
      <x v="3"/>
    </i>
    <i r="1">
      <x v="624"/>
      <x v="3"/>
    </i>
    <i r="1">
      <x v="698"/>
      <x v="17"/>
    </i>
    <i r="1">
      <x v="699"/>
      <x v="17"/>
    </i>
    <i r="1">
      <x v="714"/>
      <x v="3"/>
    </i>
    <i r="1">
      <x v="716"/>
      <x v="3"/>
    </i>
    <i r="1">
      <x v="780"/>
      <x v="3"/>
    </i>
    <i r="1">
      <x v="884"/>
      <x v="3"/>
    </i>
    <i r="1">
      <x v="895"/>
      <x v="3"/>
    </i>
    <i r="1">
      <x v="896"/>
      <x v="3"/>
    </i>
    <i r="1">
      <x v="912"/>
      <x v="3"/>
    </i>
    <i r="1">
      <x v="913"/>
      <x v="3"/>
    </i>
    <i r="1">
      <x v="947"/>
      <x v="3"/>
    </i>
    <i r="1">
      <x v="992"/>
      <x v="3"/>
    </i>
    <i r="1">
      <x v="993"/>
      <x v="3"/>
    </i>
    <i>
      <x v="32"/>
      <x v="24"/>
      <x v="3"/>
    </i>
    <i r="1">
      <x v="25"/>
      <x v="17"/>
    </i>
    <i r="1">
      <x v="257"/>
      <x v="3"/>
    </i>
    <i r="1">
      <x v="259"/>
      <x v="3"/>
    </i>
    <i r="1">
      <x v="292"/>
      <x v="3"/>
    </i>
    <i r="1">
      <x v="339"/>
      <x v="3"/>
    </i>
    <i r="1">
      <x v="361"/>
      <x v="3"/>
    </i>
    <i r="1">
      <x v="362"/>
      <x v="3"/>
    </i>
    <i r="1">
      <x v="363"/>
      <x v="3"/>
    </i>
    <i r="1">
      <x v="373"/>
      <x v="3"/>
    </i>
    <i r="1">
      <x v="386"/>
      <x v="3"/>
    </i>
    <i r="1">
      <x v="387"/>
      <x v="3"/>
    </i>
    <i r="1">
      <x v="388"/>
      <x v="3"/>
    </i>
    <i r="1">
      <x v="389"/>
      <x v="3"/>
    </i>
    <i r="1">
      <x v="390"/>
      <x v="3"/>
    </i>
    <i r="1">
      <x v="391"/>
      <x v="13"/>
    </i>
    <i r="1">
      <x v="392"/>
      <x v="13"/>
    </i>
    <i r="1">
      <x v="434"/>
      <x v="3"/>
    </i>
    <i r="1">
      <x v="559"/>
      <x v="17"/>
    </i>
    <i r="1">
      <x v="734"/>
      <x v="3"/>
    </i>
    <i r="1">
      <x v="741"/>
      <x v="3"/>
    </i>
    <i r="1">
      <x v="900"/>
      <x v="17"/>
    </i>
    <i r="1">
      <x v="901"/>
      <x v="17"/>
    </i>
    <i r="1">
      <x v="902"/>
      <x v="17"/>
    </i>
    <i r="1">
      <x v="903"/>
      <x v="17"/>
    </i>
    <i r="1">
      <x v="904"/>
      <x v="3"/>
    </i>
    <i r="1">
      <x v="911"/>
      <x v="3"/>
    </i>
    <i r="1">
      <x v="927"/>
      <x v="3"/>
    </i>
    <i>
      <x v="33"/>
      <x v="864"/>
      <x v="17"/>
    </i>
    <i r="1">
      <x v="865"/>
      <x v="17"/>
    </i>
    <i r="1">
      <x v="866"/>
      <x v="13"/>
    </i>
    <i r="1">
      <x v="867"/>
      <x v="3"/>
    </i>
    <i r="1">
      <x v="868"/>
      <x v="3"/>
    </i>
    <i r="1">
      <x v="869"/>
      <x v="3"/>
    </i>
    <i r="1">
      <x v="870"/>
      <x v="13"/>
    </i>
    <i r="1">
      <x v="871"/>
      <x v="13"/>
    </i>
    <i r="1">
      <x v="872"/>
      <x v="3"/>
    </i>
    <i>
      <x v="34"/>
      <x v="30"/>
      <x v="18"/>
    </i>
    <i r="1">
      <x v="47"/>
      <x v="18"/>
    </i>
    <i r="1">
      <x v="65"/>
      <x v="18"/>
    </i>
    <i r="1">
      <x v="66"/>
      <x v="18"/>
    </i>
    <i r="1">
      <x v="86"/>
      <x v="18"/>
    </i>
    <i r="1">
      <x v="139"/>
      <x v="18"/>
    </i>
    <i r="1">
      <x v="203"/>
      <x v="18"/>
    </i>
    <i r="1">
      <x v="271"/>
      <x v="18"/>
    </i>
    <i r="1">
      <x v="395"/>
      <x v="18"/>
    </i>
    <i r="1">
      <x v="445"/>
      <x v="18"/>
    </i>
    <i r="1">
      <x v="452"/>
      <x v="18"/>
    </i>
    <i r="1">
      <x v="486"/>
      <x v="18"/>
    </i>
    <i r="1">
      <x v="541"/>
      <x v="18"/>
    </i>
    <i r="1">
      <x v="542"/>
      <x v="18"/>
    </i>
    <i r="1">
      <x v="568"/>
      <x v="18"/>
    </i>
    <i r="1">
      <x v="595"/>
      <x v="18"/>
    </i>
    <i r="1">
      <x v="611"/>
      <x v="18"/>
    </i>
    <i r="1">
      <x v="783"/>
      <x v="18"/>
    </i>
    <i r="1">
      <x v="858"/>
      <x v="18"/>
    </i>
    <i r="1">
      <x v="885"/>
      <x v="18"/>
    </i>
    <i r="1">
      <x v="914"/>
      <x v="18"/>
    </i>
    <i r="1">
      <x v="916"/>
      <x v="18"/>
    </i>
    <i r="1">
      <x v="919"/>
      <x v="18"/>
    </i>
    <i r="1">
      <x v="946"/>
      <x v="18"/>
    </i>
    <i r="1">
      <x v="960"/>
      <x v="18"/>
    </i>
    <i r="1">
      <x v="964"/>
      <x v="18"/>
    </i>
    <i r="1">
      <x v="1015"/>
      <x v="18"/>
    </i>
    <i r="1">
      <x v="1016"/>
      <x v="18"/>
    </i>
    <i>
      <x v="35"/>
      <x v="609"/>
      <x v="3"/>
    </i>
    <i r="1">
      <x v="817"/>
      <x v="3"/>
    </i>
    <i r="1">
      <x v="850"/>
      <x v="18"/>
    </i>
    <i>
      <x v="36"/>
      <x v="266"/>
      <x v="3"/>
    </i>
    <i r="1">
      <x v="267"/>
      <x v="3"/>
    </i>
    <i r="1">
      <x v="427"/>
      <x v="3"/>
    </i>
    <i r="1">
      <x v="532"/>
      <x v="3"/>
    </i>
    <i r="1">
      <x v="533"/>
      <x v="3"/>
    </i>
    <i r="1">
      <x v="607"/>
      <x v="3"/>
    </i>
    <i r="1">
      <x v="639"/>
      <x v="3"/>
    </i>
    <i r="1">
      <x v="696"/>
      <x v="3"/>
    </i>
    <i r="1">
      <x v="726"/>
      <x v="18"/>
    </i>
    <i r="1">
      <x v="818"/>
      <x v="3"/>
    </i>
    <i r="1">
      <x v="921"/>
      <x v="20"/>
    </i>
    <i r="1">
      <x v="932"/>
      <x v="3"/>
    </i>
    <i>
      <x v="37"/>
      <x v="9"/>
      <x v="17"/>
    </i>
    <i r="1">
      <x v="166"/>
      <x v="9"/>
    </i>
    <i r="1">
      <x v="167"/>
      <x v="9"/>
    </i>
    <i r="1">
      <x v="176"/>
      <x v="3"/>
    </i>
    <i r="1">
      <x v="338"/>
      <x v="15"/>
    </i>
    <i r="1">
      <x v="413"/>
      <x v="9"/>
    </i>
    <i r="1">
      <x v="453"/>
      <x v="9"/>
    </i>
    <i r="1">
      <x v="454"/>
      <x v="9"/>
    </i>
    <i r="1">
      <x v="455"/>
      <x v="9"/>
    </i>
    <i r="1">
      <x v="482"/>
      <x v="3"/>
    </i>
    <i r="1">
      <x v="483"/>
      <x v="20"/>
    </i>
    <i r="1">
      <x v="484"/>
      <x v="3"/>
    </i>
    <i r="1">
      <x v="560"/>
      <x v="20"/>
    </i>
    <i r="1">
      <x v="576"/>
      <x v="17"/>
    </i>
    <i r="1">
      <x v="577"/>
      <x v="21"/>
    </i>
    <i r="1">
      <x v="578"/>
      <x v="9"/>
    </i>
    <i r="1">
      <x v="621"/>
      <x v="3"/>
    </i>
    <i r="1">
      <x v="625"/>
      <x v="9"/>
    </i>
    <i r="1">
      <x v="688"/>
      <x v="17"/>
    </i>
    <i r="1">
      <x v="839"/>
      <x v="3"/>
    </i>
    <i r="1">
      <x v="851"/>
      <x v="9"/>
    </i>
    <i r="1">
      <x v="899"/>
      <x v="3"/>
    </i>
    <i r="1">
      <x v="907"/>
      <x v="3"/>
    </i>
    <i r="1">
      <x v="994"/>
      <x v="9"/>
    </i>
    <i>
      <x v="38"/>
      <x v="353"/>
      <x v="18"/>
    </i>
    <i r="1">
      <x v="477"/>
      <x v="3"/>
    </i>
    <i r="1">
      <x v="729"/>
      <x v="3"/>
    </i>
    <i r="1">
      <x v="878"/>
      <x v="3"/>
    </i>
    <i>
      <x v="39"/>
      <x v="280"/>
      <x v="3"/>
    </i>
    <i r="1">
      <x v="281"/>
      <x v="20"/>
    </i>
    <i>
      <x v="40"/>
      <x v="713"/>
      <x v="3"/>
    </i>
    <i r="1">
      <x v="715"/>
      <x v="3"/>
    </i>
    <i r="1">
      <x v="717"/>
      <x v="3"/>
    </i>
    <i r="1">
      <x v="718"/>
      <x v="3"/>
    </i>
    <i r="1">
      <x v="719"/>
      <x v="3"/>
    </i>
    <i>
      <x v="41"/>
      <x v="150"/>
      <x v="18"/>
    </i>
    <i r="1">
      <x v="151"/>
      <x v="18"/>
    </i>
    <i r="1">
      <x v="152"/>
      <x v="18"/>
    </i>
    <i r="1">
      <x v="153"/>
      <x v="17"/>
    </i>
    <i r="1">
      <x v="154"/>
      <x v="18"/>
    </i>
    <i r="1">
      <x v="155"/>
      <x v="18"/>
    </i>
    <i r="1">
      <x v="156"/>
      <x v="18"/>
    </i>
    <i>
      <x v="42"/>
      <x v="355"/>
      <x v="18"/>
    </i>
    <i r="1">
      <x v="356"/>
      <x v="18"/>
    </i>
    <i r="1">
      <x v="357"/>
      <x v="18"/>
    </i>
    <i r="1">
      <x v="358"/>
      <x v="18"/>
    </i>
    <i r="1">
      <x v="430"/>
      <x v="3"/>
    </i>
    <i r="1">
      <x v="655"/>
      <x v="18"/>
    </i>
    <i r="1">
      <x v="656"/>
      <x v="18"/>
    </i>
    <i r="1">
      <x v="669"/>
      <x v="3"/>
    </i>
    <i r="1">
      <x v="724"/>
      <x v="3"/>
    </i>
    <i r="1">
      <x v="725"/>
      <x v="3"/>
    </i>
    <i r="1">
      <x v="767"/>
      <x v="18"/>
    </i>
    <i r="1">
      <x v="948"/>
      <x v="18"/>
    </i>
    <i r="1">
      <x v="949"/>
      <x v="18"/>
    </i>
    <i>
      <x v="43"/>
      <x v="285"/>
      <x v="3"/>
    </i>
    <i r="1">
      <x v="286"/>
      <x v="23"/>
    </i>
    <i r="1">
      <x v="287"/>
      <x v="23"/>
    </i>
    <i>
      <x v="44"/>
      <x v="262"/>
      <x v="13"/>
    </i>
    <i r="1">
      <x v="301"/>
      <x v="3"/>
    </i>
    <i r="1">
      <x v="448"/>
      <x v="3"/>
    </i>
    <i r="1">
      <x v="456"/>
      <x v="3"/>
    </i>
    <i r="1">
      <x v="457"/>
      <x v="3"/>
    </i>
    <i r="1">
      <x v="458"/>
      <x v="3"/>
    </i>
    <i r="1">
      <x v="459"/>
      <x v="3"/>
    </i>
    <i r="1">
      <x v="460"/>
      <x v="3"/>
    </i>
    <i r="1">
      <x v="461"/>
      <x v="3"/>
    </i>
    <i r="1">
      <x v="462"/>
      <x v="3"/>
    </i>
    <i r="1">
      <x v="463"/>
      <x v="3"/>
    </i>
    <i r="1">
      <x v="468"/>
      <x v="3"/>
    </i>
    <i r="1">
      <x v="469"/>
      <x v="3"/>
    </i>
    <i r="1">
      <x v="470"/>
      <x v="3"/>
    </i>
    <i r="1">
      <x v="471"/>
      <x v="3"/>
    </i>
    <i>
      <x v="45"/>
      <x v="143"/>
      <x v="3"/>
    </i>
    <i r="1">
      <x v="144"/>
      <x v="3"/>
    </i>
    <i r="1">
      <x v="145"/>
      <x v="3"/>
    </i>
    <i r="1">
      <x v="146"/>
      <x v="3"/>
    </i>
    <i r="1">
      <x v="302"/>
      <x v="3"/>
    </i>
    <i r="1">
      <x v="308"/>
      <x v="20"/>
    </i>
    <i r="1">
      <x v="309"/>
      <x v="20"/>
    </i>
    <i r="1">
      <x v="310"/>
      <x v="23"/>
    </i>
    <i r="1">
      <x v="317"/>
      <x v="3"/>
    </i>
    <i r="1">
      <x v="318"/>
      <x v="3"/>
    </i>
    <i r="1">
      <x v="319"/>
      <x v="3"/>
    </i>
    <i r="1">
      <x v="352"/>
      <x v="3"/>
    </i>
    <i r="1">
      <x v="449"/>
      <x v="3"/>
    </i>
    <i r="1">
      <x v="464"/>
      <x v="3"/>
    </i>
    <i r="1">
      <x v="465"/>
      <x v="3"/>
    </i>
    <i r="1">
      <x v="466"/>
      <x v="3"/>
    </i>
    <i r="1">
      <x v="467"/>
      <x v="3"/>
    </i>
    <i>
      <x v="46"/>
      <x v="46"/>
      <x v="18"/>
    </i>
    <i r="1">
      <x v="63"/>
      <x v="18"/>
    </i>
    <i r="1">
      <x v="233"/>
      <x v="18"/>
    </i>
    <i r="1">
      <x v="258"/>
      <x v="18"/>
    </i>
    <i r="1">
      <x v="368"/>
      <x v="18"/>
    </i>
    <i r="1">
      <x v="410"/>
      <x v="18"/>
    </i>
    <i r="1">
      <x v="558"/>
      <x v="18"/>
    </i>
    <i r="1">
      <x v="573"/>
      <x v="18"/>
    </i>
    <i r="1">
      <x v="594"/>
      <x v="18"/>
    </i>
    <i r="1">
      <x v="709"/>
      <x v="18"/>
    </i>
    <i r="1">
      <x v="731"/>
      <x v="18"/>
    </i>
    <i r="1">
      <x v="844"/>
      <x v="18"/>
    </i>
    <i r="1">
      <x v="854"/>
      <x v="18"/>
    </i>
    <i r="1">
      <x v="855"/>
      <x v="18"/>
    </i>
    <i r="1">
      <x v="856"/>
      <x v="18"/>
    </i>
    <i r="1">
      <x v="874"/>
      <x v="18"/>
    </i>
    <i r="1">
      <x v="877"/>
      <x v="18"/>
    </i>
    <i r="1">
      <x v="915"/>
      <x v="18"/>
    </i>
    <i r="1">
      <x v="963"/>
      <x v="18"/>
    </i>
    <i r="1">
      <x v="970"/>
      <x v="18"/>
    </i>
    <i r="1">
      <x v="971"/>
      <x v="18"/>
    </i>
    <i>
      <x v="47"/>
      <x v="1023"/>
      <x v="3"/>
    </i>
    <i r="1">
      <x v="1024"/>
      <x v="3"/>
    </i>
    <i r="1">
      <x v="1025"/>
      <x v="3"/>
    </i>
    <i r="1">
      <x v="1026"/>
      <x v="3"/>
    </i>
    <i r="1">
      <x v="1027"/>
      <x v="13"/>
    </i>
    <i r="1">
      <x v="1028"/>
      <x v="20"/>
    </i>
    <i r="1">
      <x v="1029"/>
      <x v="20"/>
    </i>
    <i r="1">
      <x v="1030"/>
      <x v="3"/>
    </i>
    <i r="1">
      <x v="1031"/>
      <x v="3"/>
    </i>
    <i r="1">
      <x v="1032"/>
      <x v="20"/>
    </i>
    <i r="1">
      <x v="1033"/>
      <x v="20"/>
    </i>
    <i r="1">
      <x v="1034"/>
      <x v="20"/>
    </i>
    <i r="1">
      <x v="1035"/>
      <x v="20"/>
    </i>
    <i r="1">
      <x v="1036"/>
      <x v="20"/>
    </i>
    <i r="1">
      <x v="1037"/>
      <x v="20"/>
    </i>
    <i r="1">
      <x v="1038"/>
      <x v="20"/>
    </i>
    <i r="1">
      <x v="1039"/>
      <x v="20"/>
    </i>
    <i r="1">
      <x v="1040"/>
      <x v="13"/>
    </i>
    <i>
      <x v="48"/>
      <x v="527"/>
      <x v="3"/>
    </i>
    <i r="1">
      <x v="528"/>
      <x v="3"/>
    </i>
    <i>
      <x v="49"/>
      <x v="147"/>
      <x v="3"/>
    </i>
    <i r="1">
      <x v="161"/>
      <x v="3"/>
    </i>
    <i r="1">
      <x v="227"/>
      <x v="21"/>
    </i>
    <i r="1">
      <x v="243"/>
      <x v="18"/>
    </i>
    <i r="1">
      <x v="552"/>
      <x v="3"/>
    </i>
    <i r="1">
      <x v="610"/>
      <x v="3"/>
    </i>
    <i r="1">
      <x v="886"/>
      <x v="21"/>
    </i>
    <i>
      <x v="50"/>
      <x v="322"/>
      <x v="3"/>
    </i>
    <i r="1">
      <x v="341"/>
      <x v="3"/>
    </i>
    <i r="1">
      <x v="408"/>
      <x v="3"/>
    </i>
    <i r="1">
      <x v="626"/>
      <x v="3"/>
    </i>
    <i r="1">
      <x v="638"/>
      <x v="3"/>
    </i>
    <i r="1">
      <x v="662"/>
      <x v="3"/>
    </i>
    <i r="1">
      <x v="768"/>
      <x v="18"/>
    </i>
    <i r="1">
      <x v="906"/>
      <x v="3"/>
    </i>
    <i>
      <x v="51"/>
      <x v="12"/>
      <x v="15"/>
    </i>
    <i r="1">
      <x v="17"/>
      <x v="3"/>
    </i>
    <i r="1">
      <x v="18"/>
      <x v="3"/>
    </i>
    <i r="1">
      <x v="19"/>
      <x v="18"/>
    </i>
    <i r="1">
      <x v="52"/>
      <x v="3"/>
    </i>
    <i r="1">
      <x v="53"/>
      <x v="3"/>
    </i>
    <i r="1">
      <x v="85"/>
      <x v="3"/>
    </i>
    <i r="1">
      <x v="201"/>
      <x v="3"/>
    </i>
    <i r="1">
      <x v="229"/>
      <x v="15"/>
    </i>
    <i r="1">
      <x v="263"/>
      <x v="9"/>
    </i>
    <i r="1">
      <x v="291"/>
      <x v="15"/>
    </i>
    <i r="1">
      <x v="314"/>
      <x v="15"/>
    </i>
    <i r="1">
      <x v="409"/>
      <x v="3"/>
    </i>
    <i r="1">
      <x v="557"/>
      <x v="21"/>
    </i>
    <i r="1">
      <x v="564"/>
      <x v="15"/>
    </i>
    <i r="1">
      <x v="565"/>
      <x v="15"/>
    </i>
    <i r="1">
      <x v="566"/>
      <x v="21"/>
    </i>
    <i r="1">
      <x v="596"/>
      <x v="3"/>
    </i>
    <i r="1">
      <x v="692"/>
      <x v="15"/>
    </i>
    <i r="1">
      <x v="700"/>
      <x v="18"/>
    </i>
    <i r="1">
      <x v="727"/>
      <x v="3"/>
    </i>
    <i r="1">
      <x v="728"/>
      <x v="3"/>
    </i>
    <i r="1">
      <x v="769"/>
      <x v="3"/>
    </i>
    <i r="1">
      <x v="770"/>
      <x v="3"/>
    </i>
    <i r="1">
      <x v="796"/>
      <x v="17"/>
    </i>
    <i r="1">
      <x v="828"/>
      <x v="15"/>
    </i>
    <i r="1">
      <x v="840"/>
      <x v="3"/>
    </i>
    <i r="1">
      <x v="860"/>
      <x v="3"/>
    </i>
    <i r="1">
      <x v="861"/>
      <x v="3"/>
    </i>
    <i r="1">
      <x v="862"/>
      <x v="3"/>
    </i>
    <i r="1">
      <x v="863"/>
      <x v="3"/>
    </i>
    <i r="1">
      <x v="918"/>
      <x v="15"/>
    </i>
    <i r="1">
      <x v="1004"/>
      <x v="3"/>
    </i>
    <i r="1">
      <x v="1009"/>
      <x v="3"/>
    </i>
    <i>
      <x v="52"/>
      <x v="6"/>
      <x v="18"/>
    </i>
    <i r="1">
      <x v="59"/>
      <x v="18"/>
    </i>
    <i r="1">
      <x v="67"/>
      <x v="18"/>
    </i>
    <i r="1">
      <x v="70"/>
      <x v="18"/>
    </i>
    <i r="1">
      <x v="140"/>
      <x v="18"/>
    </i>
    <i r="1">
      <x v="271"/>
      <x v="18"/>
    </i>
    <i r="1">
      <x v="289"/>
      <x v="18"/>
    </i>
    <i r="1">
      <x v="395"/>
      <x v="18"/>
    </i>
    <i r="1">
      <x v="436"/>
      <x v="18"/>
    </i>
    <i r="1">
      <x v="437"/>
      <x v="18"/>
    </i>
    <i r="1">
      <x v="438"/>
      <x v="18"/>
    </i>
    <i r="1">
      <x v="441"/>
      <x v="18"/>
    </i>
    <i r="1">
      <x v="473"/>
      <x v="18"/>
    </i>
    <i r="1">
      <x v="543"/>
      <x v="18"/>
    </i>
    <i r="1">
      <x v="550"/>
      <x v="18"/>
    </i>
    <i r="1">
      <x v="551"/>
      <x v="18"/>
    </i>
    <i r="1">
      <x v="595"/>
      <x v="18"/>
    </i>
    <i r="1">
      <x v="602"/>
      <x v="18"/>
    </i>
    <i r="1">
      <x v="603"/>
      <x v="18"/>
    </i>
    <i r="1">
      <x v="604"/>
      <x v="18"/>
    </i>
    <i r="1">
      <x v="605"/>
      <x v="18"/>
    </i>
    <i r="1">
      <x v="606"/>
      <x v="18"/>
    </i>
    <i r="1">
      <x v="618"/>
      <x v="18"/>
    </i>
    <i r="1">
      <x v="658"/>
      <x v="18"/>
    </i>
    <i r="1">
      <x v="666"/>
      <x v="18"/>
    </i>
    <i r="1">
      <x v="670"/>
      <x v="18"/>
    </i>
    <i r="1">
      <x v="682"/>
      <x v="18"/>
    </i>
    <i r="1">
      <x v="708"/>
      <x v="18"/>
    </i>
    <i r="1">
      <x v="742"/>
      <x v="18"/>
    </i>
    <i r="1">
      <x v="777"/>
      <x v="18"/>
    </i>
    <i r="1">
      <x v="814"/>
      <x v="18"/>
    </i>
    <i r="1">
      <x v="831"/>
      <x v="18"/>
    </i>
    <i r="1">
      <x v="838"/>
      <x v="18"/>
    </i>
    <i r="1">
      <x v="841"/>
      <x v="18"/>
    </i>
    <i r="1">
      <x v="928"/>
      <x v="18"/>
    </i>
    <i>
      <x v="53"/>
      <x v="1047"/>
      <x v="17"/>
    </i>
    <i r="1">
      <x v="1048"/>
      <x v="13"/>
    </i>
    <i r="1">
      <x v="1049"/>
      <x v="17"/>
    </i>
    <i r="1">
      <x v="1050"/>
      <x v="17"/>
    </i>
    <i r="1">
      <x v="1051"/>
      <x v="13"/>
    </i>
    <i r="1">
      <x v="1052"/>
      <x v="3"/>
    </i>
    <i r="1">
      <x v="1053"/>
      <x v="17"/>
    </i>
    <i>
      <x v="54"/>
      <x v="56"/>
      <x v="3"/>
    </i>
    <i r="1">
      <x v="76"/>
      <x v="3"/>
    </i>
    <i r="1">
      <x v="196"/>
      <x v="3"/>
    </i>
    <i r="1">
      <x v="218"/>
      <x v="3"/>
    </i>
    <i r="1">
      <x v="219"/>
      <x v="3"/>
    </i>
    <i r="1">
      <x v="296"/>
      <x v="3"/>
    </i>
    <i r="1">
      <x v="336"/>
      <x v="3"/>
    </i>
    <i r="1">
      <x v="337"/>
      <x v="3"/>
    </i>
    <i r="1">
      <x v="512"/>
      <x v="3"/>
    </i>
    <i r="1">
      <x v="615"/>
      <x v="3"/>
    </i>
    <i r="1">
      <x v="634"/>
      <x v="3"/>
    </i>
    <i r="1">
      <x v="917"/>
      <x v="3"/>
    </i>
    <i r="1">
      <x v="991"/>
      <x v="3"/>
    </i>
    <i r="1">
      <x v="1007"/>
      <x v="3"/>
    </i>
    <i>
      <x v="55"/>
      <x v="11"/>
      <x v="17"/>
    </i>
    <i r="1">
      <x v="313"/>
      <x v="3"/>
    </i>
    <i r="1">
      <x v="349"/>
      <x v="17"/>
    </i>
    <i r="1">
      <x v="474"/>
      <x v="13"/>
    </i>
    <i r="1">
      <x v="497"/>
      <x v="9"/>
    </i>
    <i r="1">
      <x v="508"/>
      <x v="3"/>
    </i>
    <i r="1">
      <x v="579"/>
      <x v="15"/>
    </i>
    <i r="1">
      <x v="581"/>
      <x v="3"/>
    </i>
    <i r="1">
      <x v="582"/>
      <x v="3"/>
    </i>
    <i r="1">
      <x v="583"/>
      <x v="3"/>
    </i>
    <i r="1">
      <x v="584"/>
      <x v="3"/>
    </i>
    <i r="1">
      <x v="585"/>
      <x v="3"/>
    </i>
    <i r="1">
      <x v="586"/>
      <x v="3"/>
    </i>
    <i r="1">
      <x v="587"/>
      <x v="3"/>
    </i>
    <i r="1">
      <x v="588"/>
      <x v="3"/>
    </i>
    <i r="1">
      <x v="589"/>
      <x v="3"/>
    </i>
    <i r="1">
      <x v="590"/>
      <x v="3"/>
    </i>
    <i r="1">
      <x v="613"/>
      <x v="3"/>
    </i>
    <i r="1">
      <x v="667"/>
      <x v="3"/>
    </i>
    <i r="1">
      <x v="668"/>
      <x v="3"/>
    </i>
    <i r="1">
      <x v="722"/>
      <x v="3"/>
    </i>
    <i r="1">
      <x v="735"/>
      <x v="20"/>
    </i>
    <i r="1">
      <x v="736"/>
      <x v="20"/>
    </i>
    <i r="1">
      <x v="737"/>
      <x v="20"/>
    </i>
    <i r="1">
      <x v="738"/>
      <x v="20"/>
    </i>
    <i r="1">
      <x v="797"/>
      <x v="18"/>
    </i>
    <i r="1">
      <x v="892"/>
      <x v="3"/>
    </i>
    <i r="1">
      <x v="935"/>
      <x v="3"/>
    </i>
    <i r="1">
      <x v="936"/>
      <x v="3"/>
    </i>
    <i r="1">
      <x v="937"/>
      <x v="3"/>
    </i>
    <i r="1">
      <x v="938"/>
      <x v="3"/>
    </i>
    <i r="1">
      <x v="939"/>
      <x v="3"/>
    </i>
    <i r="1">
      <x v="940"/>
      <x v="3"/>
    </i>
    <i r="1">
      <x v="941"/>
      <x v="3"/>
    </i>
    <i r="1">
      <x v="942"/>
      <x v="3"/>
    </i>
    <i r="1">
      <x v="943"/>
      <x v="3"/>
    </i>
    <i r="1">
      <x v="944"/>
      <x v="3"/>
    </i>
    <i>
      <x v="56"/>
      <x v="265"/>
      <x v="18"/>
    </i>
    <i r="1">
      <x v="288"/>
      <x v="18"/>
    </i>
    <i r="1">
      <x v="306"/>
      <x v="18"/>
    </i>
    <i r="1">
      <x v="428"/>
      <x v="18"/>
    </i>
    <i r="1">
      <x v="537"/>
      <x v="18"/>
    </i>
    <i r="1">
      <x v="630"/>
      <x v="18"/>
    </i>
    <i r="1">
      <x v="920"/>
      <x v="18"/>
    </i>
    <i r="1">
      <x v="930"/>
      <x v="18"/>
    </i>
    <i>
      <x v="57"/>
      <x v="1057"/>
      <x v="17"/>
    </i>
    <i r="1">
      <x v="1058"/>
      <x v="17"/>
    </i>
    <i r="1">
      <x v="1059"/>
      <x v="17"/>
    </i>
    <i r="1">
      <x v="1060"/>
      <x v="17"/>
    </i>
    <i>
      <x v="58"/>
      <x v="1106"/>
      <x v="17"/>
    </i>
    <i r="1">
      <x v="1107"/>
      <x v="17"/>
    </i>
    <i r="1">
      <x v="1108"/>
      <x v="17"/>
    </i>
    <i r="1">
      <x v="1109"/>
      <x v="17"/>
    </i>
    <i r="1">
      <x v="1110"/>
      <x v="13"/>
    </i>
    <i r="1">
      <x v="1111"/>
      <x v="17"/>
    </i>
    <i r="1">
      <x v="1112"/>
      <x v="17"/>
    </i>
    <i r="1">
      <x v="1113"/>
      <x v="13"/>
    </i>
    <i>
      <x v="59"/>
      <x v="79"/>
      <x v="18"/>
    </i>
    <i r="1">
      <x v="89"/>
      <x v="18"/>
    </i>
    <i r="1">
      <x v="163"/>
      <x v="18"/>
    </i>
    <i r="1">
      <x v="293"/>
      <x v="18"/>
    </i>
    <i r="1">
      <x v="374"/>
      <x v="18"/>
    </i>
    <i r="1">
      <x v="399"/>
      <x v="18"/>
    </i>
    <i r="1">
      <x v="429"/>
      <x v="18"/>
    </i>
    <i r="1">
      <x v="439"/>
      <x v="18"/>
    </i>
    <i r="1">
      <x v="440"/>
      <x v="18"/>
    </i>
    <i r="1">
      <x v="507"/>
      <x v="18"/>
    </i>
    <i r="1">
      <x v="525"/>
      <x v="18"/>
    </i>
    <i r="1">
      <x v="616"/>
      <x v="18"/>
    </i>
    <i r="1">
      <x v="732"/>
      <x v="18"/>
    </i>
    <i r="1">
      <x v="784"/>
      <x v="18"/>
    </i>
    <i r="1">
      <x v="790"/>
      <x v="18"/>
    </i>
    <i r="1">
      <x v="820"/>
      <x v="18"/>
    </i>
    <i r="1">
      <x v="857"/>
      <x v="18"/>
    </i>
    <i r="1">
      <x v="883"/>
      <x v="18"/>
    </i>
    <i r="1">
      <x v="909"/>
      <x v="18"/>
    </i>
    <i r="1">
      <x v="910"/>
      <x v="18"/>
    </i>
    <i r="1">
      <x v="925"/>
      <x v="18"/>
    </i>
    <i r="1">
      <x v="972"/>
      <x v="18"/>
    </i>
    <i r="1">
      <x v="973"/>
      <x v="18"/>
    </i>
    <i r="1">
      <x v="974"/>
      <x v="18"/>
    </i>
    <i r="1">
      <x v="975"/>
      <x v="18"/>
    </i>
    <i>
      <x v="60"/>
      <x v="177"/>
      <x v="3"/>
    </i>
    <i r="1">
      <x v="399"/>
      <x v="3"/>
    </i>
    <i r="1">
      <x v="418"/>
      <x v="3"/>
    </i>
    <i r="1">
      <x v="644"/>
      <x v="21"/>
    </i>
    <i r="1">
      <x v="645"/>
      <x v="21"/>
    </i>
    <i r="1">
      <x v="712"/>
      <x v="3"/>
    </i>
    <i>
      <x v="61"/>
      <x v="8"/>
      <x v="3"/>
    </i>
    <i r="1">
      <x v="164"/>
      <x v="3"/>
    </i>
    <i r="1">
      <x v="173"/>
      <x v="3"/>
    </i>
    <i r="1">
      <x v="210"/>
      <x v="3"/>
    </i>
    <i r="1">
      <x v="220"/>
      <x v="3"/>
    </i>
    <i r="1">
      <x v="264"/>
      <x v="3"/>
    </i>
    <i r="1">
      <x v="272"/>
      <x v="3"/>
    </i>
    <i r="1">
      <x v="359"/>
      <x v="3"/>
    </i>
    <i r="1">
      <x v="378"/>
      <x v="3"/>
    </i>
    <i r="1">
      <x v="379"/>
      <x v="3"/>
    </i>
    <i r="1">
      <x v="402"/>
      <x v="3"/>
    </i>
    <i r="1">
      <x v="544"/>
      <x v="3"/>
    </i>
    <i r="1">
      <x v="571"/>
      <x v="20"/>
    </i>
    <i r="1">
      <x v="617"/>
      <x v="3"/>
    </i>
    <i r="1">
      <x v="664"/>
      <x v="3"/>
    </i>
    <i r="1">
      <x v="681"/>
      <x v="3"/>
    </i>
    <i r="1">
      <x v="687"/>
      <x v="3"/>
    </i>
    <i r="1">
      <x v="771"/>
      <x v="3"/>
    </i>
    <i r="1">
      <x v="888"/>
      <x v="3"/>
    </i>
    <i r="1">
      <x v="889"/>
      <x v="20"/>
    </i>
    <i r="1">
      <x v="990"/>
      <x v="15"/>
    </i>
    <i>
      <x v="62"/>
      <x/>
      <x v="18"/>
    </i>
    <i r="1">
      <x v="21"/>
      <x v="3"/>
    </i>
    <i r="1">
      <x v="479"/>
      <x v="3"/>
    </i>
    <i r="1">
      <x v="480"/>
      <x v="3"/>
    </i>
    <i r="1">
      <x v="481"/>
      <x v="3"/>
    </i>
    <i r="1">
      <x v="514"/>
      <x v="3"/>
    </i>
    <i r="1">
      <x v="515"/>
      <x v="3"/>
    </i>
    <i r="1">
      <x v="516"/>
      <x v="3"/>
    </i>
    <i r="1">
      <x v="517"/>
      <x v="3"/>
    </i>
    <i r="1">
      <x v="518"/>
      <x v="3"/>
    </i>
    <i r="1">
      <x v="519"/>
      <x v="3"/>
    </i>
    <i r="1">
      <x v="520"/>
      <x v="3"/>
    </i>
    <i r="1">
      <x v="521"/>
      <x v="3"/>
    </i>
    <i r="1">
      <x v="522"/>
      <x v="3"/>
    </i>
    <i r="1">
      <x v="701"/>
      <x v="3"/>
    </i>
    <i r="1">
      <x v="702"/>
      <x v="3"/>
    </i>
    <i r="1">
      <x v="703"/>
      <x v="3"/>
    </i>
    <i r="1">
      <x v="704"/>
      <x v="3"/>
    </i>
    <i r="1">
      <x v="705"/>
      <x v="3"/>
    </i>
    <i r="1">
      <x v="706"/>
      <x v="3"/>
    </i>
    <i r="1">
      <x v="875"/>
      <x v="18"/>
    </i>
    <i r="1">
      <x v="876"/>
      <x v="17"/>
    </i>
    <i r="1">
      <x v="1115"/>
      <x v="3"/>
    </i>
    <i r="1">
      <x v="1116"/>
      <x v="3"/>
    </i>
    <i>
      <x v="63"/>
      <x v="638"/>
      <x v="18"/>
    </i>
    <i r="1">
      <x v="1064"/>
      <x v="18"/>
    </i>
    <i r="1">
      <x v="1065"/>
      <x v="18"/>
    </i>
    <i r="1">
      <x v="1066"/>
      <x v="18"/>
    </i>
    <i r="1">
      <x v="1067"/>
      <x v="18"/>
    </i>
    <i r="1">
      <x v="1068"/>
      <x v="18"/>
    </i>
    <i r="1">
      <x v="1069"/>
      <x v="18"/>
    </i>
    <i r="1">
      <x v="1070"/>
      <x v="18"/>
    </i>
    <i r="1">
      <x v="1071"/>
      <x v="18"/>
    </i>
    <i r="1">
      <x v="1072"/>
      <x v="18"/>
    </i>
    <i r="1">
      <x v="1073"/>
      <x v="18"/>
    </i>
    <i r="1">
      <x v="1074"/>
      <x v="18"/>
    </i>
    <i r="1">
      <x v="1075"/>
      <x v="18"/>
    </i>
    <i r="1">
      <x v="1076"/>
      <x v="18"/>
    </i>
    <i r="1">
      <x v="1077"/>
      <x v="18"/>
    </i>
    <i r="1">
      <x v="1078"/>
      <x v="18"/>
    </i>
    <i r="1">
      <x v="1079"/>
      <x v="18"/>
    </i>
    <i r="1">
      <x v="1080"/>
      <x v="18"/>
    </i>
    <i r="1">
      <x v="1081"/>
      <x v="18"/>
    </i>
    <i r="1">
      <x v="1082"/>
      <x v="18"/>
    </i>
    <i r="1">
      <x v="1083"/>
      <x v="18"/>
    </i>
    <i r="1">
      <x v="1084"/>
      <x v="18"/>
    </i>
    <i r="1">
      <x v="1085"/>
      <x v="18"/>
    </i>
    <i r="1">
      <x v="1086"/>
      <x v="18"/>
    </i>
    <i r="1">
      <x v="1087"/>
      <x v="18"/>
    </i>
    <i r="1">
      <x v="1088"/>
      <x v="18"/>
    </i>
    <i r="1">
      <x v="1089"/>
      <x v="18"/>
    </i>
    <i r="1">
      <x v="1090"/>
      <x v="18"/>
    </i>
    <i>
      <x v="64"/>
      <x v="48"/>
      <x v="3"/>
    </i>
    <i r="1">
      <x v="68"/>
      <x v="3"/>
    </i>
    <i r="1">
      <x v="72"/>
      <x v="3"/>
    </i>
    <i r="1">
      <x v="73"/>
      <x v="15"/>
    </i>
    <i r="1">
      <x v="130"/>
      <x v="3"/>
    </i>
    <i r="1">
      <x v="149"/>
      <x v="3"/>
    </i>
    <i r="1">
      <x v="169"/>
      <x v="3"/>
    </i>
    <i r="1">
      <x v="175"/>
      <x v="3"/>
    </i>
    <i r="1">
      <x v="193"/>
      <x v="3"/>
    </i>
    <i r="1">
      <x v="198"/>
      <x v="3"/>
    </i>
    <i r="1">
      <x v="205"/>
      <x v="3"/>
    </i>
    <i r="1">
      <x v="224"/>
      <x v="3"/>
    </i>
    <i r="1">
      <x v="250"/>
      <x v="3"/>
    </i>
    <i r="1">
      <x v="251"/>
      <x v="3"/>
    </i>
    <i r="1">
      <x v="252"/>
      <x v="3"/>
    </i>
    <i r="1">
      <x v="273"/>
      <x v="21"/>
    </i>
    <i r="1">
      <x v="274"/>
      <x v="3"/>
    </i>
    <i r="1">
      <x v="396"/>
      <x v="3"/>
    </i>
    <i r="1">
      <x v="405"/>
      <x v="18"/>
    </i>
    <i r="1">
      <x v="406"/>
      <x v="3"/>
    </i>
    <i r="1">
      <x v="414"/>
      <x v="3"/>
    </i>
    <i r="1">
      <x v="416"/>
      <x v="3"/>
    </i>
    <i r="1">
      <x v="426"/>
      <x v="3"/>
    </i>
    <i r="1">
      <x v="475"/>
      <x v="20"/>
    </i>
    <i r="1">
      <x v="549"/>
      <x v="3"/>
    </i>
    <i r="1">
      <x v="553"/>
      <x v="3"/>
    </i>
    <i r="1">
      <x v="575"/>
      <x v="3"/>
    </i>
    <i r="1">
      <x v="648"/>
      <x v="3"/>
    </i>
    <i r="1">
      <x v="663"/>
      <x v="3"/>
    </i>
    <i r="1">
      <x v="685"/>
      <x v="3"/>
    </i>
    <i r="1">
      <x v="778"/>
      <x v="3"/>
    </i>
    <i r="1">
      <x v="779"/>
      <x v="3"/>
    </i>
    <i r="1">
      <x v="781"/>
      <x v="3"/>
    </i>
    <i r="1">
      <x v="799"/>
      <x v="3"/>
    </i>
    <i r="1">
      <x v="830"/>
      <x v="3"/>
    </i>
    <i r="1">
      <x v="887"/>
      <x v="3"/>
    </i>
    <i r="1">
      <x v="950"/>
      <x v="20"/>
    </i>
    <i r="1">
      <x v="989"/>
      <x v="15"/>
    </i>
    <i r="1">
      <x v="1008"/>
      <x v="3"/>
    </i>
    <i r="1">
      <x v="1017"/>
      <x v="3"/>
    </i>
    <i>
      <x v="65"/>
      <x v="13"/>
      <x v="21"/>
    </i>
    <i r="1">
      <x v="51"/>
      <x v="3"/>
    </i>
    <i r="1">
      <x v="63"/>
      <x v="3"/>
    </i>
    <i r="1">
      <x v="171"/>
      <x v="3"/>
    </i>
    <i r="1">
      <x v="197"/>
      <x v="3"/>
    </i>
    <i r="1">
      <x v="209"/>
      <x v="3"/>
    </i>
    <i r="1">
      <x v="246"/>
      <x v="3"/>
    </i>
    <i r="1">
      <x v="247"/>
      <x v="3"/>
    </i>
    <i r="1">
      <x v="253"/>
      <x v="3"/>
    </i>
    <i r="1">
      <x v="278"/>
      <x v="3"/>
    </i>
    <i r="1">
      <x v="298"/>
      <x v="3"/>
    </i>
    <i r="1">
      <x v="326"/>
      <x v="3"/>
    </i>
    <i r="1">
      <x v="327"/>
      <x v="3"/>
    </i>
    <i r="1">
      <x v="328"/>
      <x v="3"/>
    </i>
    <i r="1">
      <x v="329"/>
      <x v="3"/>
    </i>
    <i r="1">
      <x v="330"/>
      <x v="3"/>
    </i>
    <i r="1">
      <x v="331"/>
      <x v="3"/>
    </i>
    <i r="1">
      <x v="332"/>
      <x v="3"/>
    </i>
    <i r="1">
      <x v="333"/>
      <x v="3"/>
    </i>
    <i r="1">
      <x v="334"/>
      <x v="3"/>
    </i>
    <i r="1">
      <x v="382"/>
      <x v="3"/>
    </i>
    <i r="1">
      <x v="422"/>
      <x v="3"/>
    </i>
    <i r="1">
      <x v="423"/>
      <x v="3"/>
    </i>
    <i r="1">
      <x v="472"/>
      <x v="20"/>
    </i>
    <i r="1">
      <x v="620"/>
      <x v="20"/>
    </i>
    <i r="1">
      <x v="654"/>
      <x v="13"/>
    </i>
    <i r="1">
      <x v="674"/>
      <x v="3"/>
    </i>
    <i r="1">
      <x v="677"/>
      <x v="3"/>
    </i>
    <i r="1">
      <x v="678"/>
      <x v="3"/>
    </i>
    <i r="1">
      <x v="772"/>
      <x v="3"/>
    </i>
    <i r="1">
      <x v="822"/>
      <x v="3"/>
    </i>
    <i r="1">
      <x v="830"/>
      <x v="3"/>
    </i>
    <i r="1">
      <x v="859"/>
      <x v="3"/>
    </i>
    <i r="1">
      <x v="1005"/>
      <x v="3"/>
    </i>
    <i>
      <x v="66"/>
      <x v="23"/>
      <x v="18"/>
    </i>
    <i r="1">
      <x v="157"/>
      <x v="18"/>
    </i>
    <i r="1">
      <x v="228"/>
      <x v="18"/>
    </i>
    <i r="1">
      <x v="347"/>
      <x v="18"/>
    </i>
    <i r="1">
      <x v="348"/>
      <x v="18"/>
    </i>
    <i r="1">
      <x v="366"/>
      <x v="18"/>
    </i>
    <i r="1">
      <x v="501"/>
      <x v="18"/>
    </i>
    <i r="1">
      <x v="503"/>
      <x v="18"/>
    </i>
    <i r="1">
      <x v="529"/>
      <x v="18"/>
    </i>
    <i r="1">
      <x v="531"/>
      <x v="18"/>
    </i>
    <i r="1">
      <x v="567"/>
      <x v="18"/>
    </i>
    <i r="1">
      <x v="569"/>
      <x v="18"/>
    </i>
    <i r="1">
      <x v="570"/>
      <x v="18"/>
    </i>
    <i r="1">
      <x v="572"/>
      <x v="18"/>
    </i>
    <i r="1">
      <x v="633"/>
      <x v="18"/>
    </i>
    <i r="1">
      <x v="659"/>
      <x v="18"/>
    </i>
    <i r="1">
      <x v="660"/>
      <x v="18"/>
    </i>
    <i r="1">
      <x v="680"/>
      <x v="18"/>
    </i>
    <i r="1">
      <x v="695"/>
      <x v="18"/>
    </i>
    <i r="1">
      <x v="788"/>
      <x v="18"/>
    </i>
    <i r="1">
      <x v="834"/>
      <x v="18"/>
    </i>
    <i r="1">
      <x v="882"/>
      <x v="18"/>
    </i>
    <i>
      <x v="67"/>
      <x v="7"/>
      <x v="18"/>
    </i>
    <i r="1">
      <x v="57"/>
      <x v="18"/>
    </i>
    <i r="1">
      <x v="74"/>
      <x v="18"/>
    </i>
    <i r="1">
      <x v="75"/>
      <x v="18"/>
    </i>
    <i r="1">
      <x v="78"/>
      <x v="18"/>
    </i>
    <i r="1">
      <x v="80"/>
      <x v="18"/>
    </i>
    <i r="1">
      <x v="178"/>
      <x v="18"/>
    </i>
    <i r="1">
      <x v="242"/>
      <x v="18"/>
    </i>
    <i r="1">
      <x v="258"/>
      <x v="18"/>
    </i>
    <i r="1">
      <x v="295"/>
      <x v="18"/>
    </i>
    <i r="1">
      <x v="360"/>
      <x v="18"/>
    </i>
    <i r="1">
      <x v="381"/>
      <x v="18"/>
    </i>
    <i r="1">
      <x v="432"/>
      <x v="18"/>
    </i>
    <i r="1">
      <x v="446"/>
      <x v="18"/>
    </i>
    <i r="1">
      <x v="545"/>
      <x v="18"/>
    </i>
    <i r="1">
      <x v="556"/>
      <x v="18"/>
    </i>
    <i r="1">
      <x v="614"/>
      <x v="18"/>
    </i>
    <i r="1">
      <x v="642"/>
      <x v="18"/>
    </i>
    <i r="1">
      <x v="643"/>
      <x v="18"/>
    </i>
    <i r="1">
      <x v="646"/>
      <x v="18"/>
    </i>
    <i r="1">
      <x v="661"/>
      <x v="18"/>
    </i>
    <i r="1">
      <x v="672"/>
      <x v="18"/>
    </i>
    <i r="1">
      <x v="693"/>
      <x v="18"/>
    </i>
    <i r="1">
      <x v="730"/>
      <x v="18"/>
    </i>
    <i r="1">
      <x v="740"/>
      <x v="18"/>
    </i>
    <i r="1">
      <x v="775"/>
      <x v="18"/>
    </i>
    <i r="1">
      <x v="789"/>
      <x v="18"/>
    </i>
    <i r="1">
      <x v="829"/>
      <x v="18"/>
    </i>
    <i r="1">
      <x v="845"/>
      <x v="18"/>
    </i>
    <i r="1">
      <x v="987"/>
      <x v="18"/>
    </i>
    <i>
      <x v="68"/>
      <x v="2"/>
      <x v="3"/>
    </i>
    <i r="1">
      <x v="3"/>
      <x v="23"/>
    </i>
    <i r="1">
      <x v="199"/>
      <x v="3"/>
    </i>
    <i r="1">
      <x v="673"/>
      <x v="3"/>
    </i>
    <i r="1">
      <x v="816"/>
      <x v="3"/>
    </i>
    <i>
      <x v="69"/>
      <x v="1"/>
      <x v="3"/>
    </i>
    <i r="1">
      <x v="138"/>
      <x v="3"/>
    </i>
    <i r="1">
      <x v="159"/>
      <x v="3"/>
    </i>
    <i r="1">
      <x v="300"/>
      <x v="3"/>
    </i>
    <i r="1">
      <x v="323"/>
      <x v="3"/>
    </i>
    <i r="1">
      <x v="538"/>
      <x v="3"/>
    </i>
    <i r="1">
      <x v="891"/>
      <x v="3"/>
    </i>
    <i>
      <x v="70"/>
      <x v="723"/>
      <x v="18"/>
    </i>
    <i>
      <x v="71"/>
      <x v="1054"/>
      <x v="17"/>
    </i>
    <i>
      <x v="72"/>
      <x v="254"/>
      <x v="18"/>
    </i>
    <i r="1">
      <x v="255"/>
      <x v="3"/>
    </i>
    <i r="1">
      <x v="256"/>
      <x v="3"/>
    </i>
    <i r="1">
      <x v="635"/>
      <x v="3"/>
    </i>
    <i r="1">
      <x v="711"/>
      <x v="3"/>
    </i>
    <i r="1">
      <x v="997"/>
      <x v="18"/>
    </i>
    <i r="1">
      <x v="998"/>
      <x v="20"/>
    </i>
    <i r="1">
      <x v="999"/>
      <x v="18"/>
    </i>
    <i r="1">
      <x v="1000"/>
      <x v="18"/>
    </i>
    <i r="1">
      <x v="1001"/>
      <x v="18"/>
    </i>
    <i r="1">
      <x v="1002"/>
      <x v="3"/>
    </i>
    <i r="1">
      <x v="1003"/>
      <x v="3"/>
    </i>
    <i>
      <x v="73"/>
      <x v="92"/>
      <x v="3"/>
    </i>
    <i r="1">
      <x v="93"/>
      <x v="3"/>
    </i>
    <i r="1">
      <x v="94"/>
      <x v="3"/>
    </i>
    <i r="1">
      <x v="95"/>
      <x v="3"/>
    </i>
    <i r="1">
      <x v="96"/>
      <x v="13"/>
    </i>
    <i r="1">
      <x v="230"/>
      <x v="3"/>
    </i>
    <i r="1">
      <x v="231"/>
      <x v="3"/>
    </i>
    <i r="1">
      <x v="232"/>
      <x v="3"/>
    </i>
    <i r="1">
      <x v="707"/>
      <x v="3"/>
    </i>
    <i r="1">
      <x v="711"/>
      <x v="3"/>
    </i>
    <i r="1">
      <x v="811"/>
      <x v="3"/>
    </i>
    <i r="1">
      <x v="923"/>
      <x v="3"/>
    </i>
    <i r="1">
      <x v="924"/>
      <x v="15"/>
    </i>
    <i>
      <x v="74"/>
      <x v="1105"/>
      <x v="3"/>
    </i>
    <i>
      <x v="75"/>
      <x v="773"/>
      <x v="3"/>
    </i>
    <i>
      <x v="76"/>
      <x v="563"/>
      <x v="3"/>
    </i>
    <i r="1">
      <x v="827"/>
      <x v="15"/>
    </i>
    <i>
      <x v="77"/>
      <x v="215"/>
      <x v="3"/>
    </i>
    <i r="1">
      <x v="216"/>
      <x v="3"/>
    </i>
    <i>
      <x v="78"/>
      <x v="58"/>
      <x v="3"/>
    </i>
    <i r="1">
      <x v="131"/>
      <x v="9"/>
    </i>
    <i r="1">
      <x v="268"/>
      <x v="23"/>
    </i>
    <i r="1">
      <x v="316"/>
      <x v="3"/>
    </i>
    <i r="1">
      <x v="400"/>
      <x v="3"/>
    </i>
    <i r="1">
      <x v="493"/>
      <x v="3"/>
    </i>
    <i r="1">
      <x v="494"/>
      <x v="3"/>
    </i>
    <i r="1">
      <x v="495"/>
      <x v="23"/>
    </i>
    <i r="1">
      <x v="690"/>
      <x v="3"/>
    </i>
    <i r="1">
      <x v="809"/>
      <x v="23"/>
    </i>
    <i>
      <x v="79"/>
      <x v="419"/>
      <x v="21"/>
    </i>
    <i r="1">
      <x v="420"/>
      <x v="21"/>
    </i>
    <i r="1">
      <x v="421"/>
      <x v="21"/>
    </i>
    <i r="1">
      <x v="506"/>
      <x v="3"/>
    </i>
    <i r="1">
      <x v="631"/>
      <x v="18"/>
    </i>
    <i r="1">
      <x v="846"/>
      <x v="18"/>
    </i>
    <i r="1">
      <x v="849"/>
      <x v="21"/>
    </i>
    <i>
      <x v="80"/>
      <x v="20"/>
      <x v="3"/>
    </i>
    <i r="1">
      <x v="137"/>
      <x v="3"/>
    </i>
    <i>
      <x v="81"/>
      <x v="208"/>
      <x v="15"/>
    </i>
    <i r="1">
      <x v="713"/>
      <x v="15"/>
    </i>
    <i r="1">
      <x v="715"/>
      <x v="15"/>
    </i>
    <i r="1">
      <x v="717"/>
      <x v="15"/>
    </i>
    <i r="1">
      <x v="721"/>
      <x v="15"/>
    </i>
    <i>
      <x v="82"/>
      <x v="10"/>
      <x v="18"/>
    </i>
    <i r="1">
      <x v="22"/>
      <x v="18"/>
    </i>
    <i r="1">
      <x v="29"/>
      <x v="18"/>
    </i>
    <i r="1">
      <x v="35"/>
      <x v="18"/>
    </i>
    <i r="1">
      <x v="36"/>
      <x v="18"/>
    </i>
    <i r="1">
      <x v="62"/>
      <x v="18"/>
    </i>
    <i r="1">
      <x v="69"/>
      <x v="18"/>
    </i>
    <i r="1">
      <x v="83"/>
      <x v="18"/>
    </i>
    <i r="1">
      <x v="88"/>
      <x v="18"/>
    </i>
    <i r="1">
      <x v="135"/>
      <x v="18"/>
    </i>
    <i r="1">
      <x v="142"/>
      <x v="18"/>
    </i>
    <i r="1">
      <x v="208"/>
      <x v="18"/>
    </i>
    <i r="1">
      <x v="235"/>
      <x v="18"/>
    </i>
    <i r="1">
      <x v="236"/>
      <x v="18"/>
    </i>
    <i r="1">
      <x v="260"/>
      <x v="18"/>
    </i>
    <i r="1">
      <x v="321"/>
      <x v="18"/>
    </i>
    <i r="1">
      <x v="424"/>
      <x v="18"/>
    </i>
    <i r="1">
      <x v="425"/>
      <x v="18"/>
    </i>
    <i r="1">
      <x v="435"/>
      <x v="18"/>
    </i>
    <i r="1">
      <x v="443"/>
      <x v="18"/>
    </i>
    <i r="1">
      <x v="447"/>
      <x v="18"/>
    </i>
    <i r="1">
      <x v="451"/>
      <x v="18"/>
    </i>
    <i r="1">
      <x v="478"/>
      <x v="18"/>
    </i>
    <i r="1">
      <x v="496"/>
      <x v="18"/>
    </i>
    <i r="1">
      <x v="511"/>
      <x v="18"/>
    </i>
    <i r="1">
      <x v="629"/>
      <x v="18"/>
    </i>
    <i r="1">
      <x v="636"/>
      <x v="18"/>
    </i>
    <i r="1">
      <x v="637"/>
      <x v="18"/>
    </i>
    <i r="1">
      <x v="641"/>
      <x v="18"/>
    </i>
    <i r="1">
      <x v="650"/>
      <x v="18"/>
    </i>
    <i r="1">
      <x v="652"/>
      <x v="18"/>
    </i>
    <i r="1">
      <x v="657"/>
      <x v="18"/>
    </i>
    <i r="1">
      <x v="665"/>
      <x v="18"/>
    </i>
    <i r="1">
      <x v="697"/>
      <x v="18"/>
    </i>
    <i r="1">
      <x v="774"/>
      <x v="18"/>
    </i>
    <i r="1">
      <x v="792"/>
      <x v="18"/>
    </i>
    <i r="1">
      <x v="798"/>
      <x v="18"/>
    </i>
    <i r="1">
      <x v="825"/>
      <x v="18"/>
    </i>
    <i r="1">
      <x v="853"/>
      <x v="18"/>
    </i>
    <i r="1">
      <x v="897"/>
      <x v="18"/>
    </i>
    <i r="1">
      <x v="931"/>
      <x v="18"/>
    </i>
    <i r="1">
      <x v="996"/>
      <x v="18"/>
    </i>
    <i r="1">
      <x v="1018"/>
      <x v="18"/>
    </i>
    <i r="1">
      <x v="1020"/>
      <x v="18"/>
    </i>
    <i>
      <x v="83"/>
      <x v="376"/>
      <x v="18"/>
    </i>
    <i r="1">
      <x v="649"/>
      <x v="3"/>
    </i>
    <i r="1">
      <x v="651"/>
      <x v="17"/>
    </i>
    <i r="1">
      <x v="744"/>
      <x v="3"/>
    </i>
    <i r="1">
      <x v="794"/>
      <x v="18"/>
    </i>
    <i r="1">
      <x v="795"/>
      <x v="18"/>
    </i>
    <i r="1">
      <x v="898"/>
      <x v="20"/>
    </i>
    <i>
      <x v="84"/>
      <x v="172"/>
      <x v="3"/>
    </i>
    <i r="1">
      <x v="226"/>
      <x v="3"/>
    </i>
    <i>
      <x v="85"/>
      <x v="32"/>
      <x v="21"/>
    </i>
    <i r="1">
      <x v="33"/>
      <x v="21"/>
    </i>
    <i r="1">
      <x v="132"/>
      <x v="3"/>
    </i>
    <i r="1">
      <x v="134"/>
      <x v="3"/>
    </i>
    <i r="1">
      <x v="141"/>
      <x v="3"/>
    </i>
    <i r="1">
      <x v="158"/>
      <x v="17"/>
    </i>
    <i r="1">
      <x v="168"/>
      <x v="3"/>
    </i>
    <i r="1">
      <x v="225"/>
      <x v="3"/>
    </i>
    <i r="1">
      <x v="315"/>
      <x v="17"/>
    </i>
    <i r="1">
      <x v="340"/>
      <x v="3"/>
    </i>
    <i r="1">
      <x v="367"/>
      <x v="3"/>
    </i>
    <i r="1">
      <x v="377"/>
      <x v="3"/>
    </i>
    <i r="1">
      <x v="383"/>
      <x v="21"/>
    </i>
    <i r="1">
      <x v="397"/>
      <x v="20"/>
    </i>
    <i r="1">
      <x v="491"/>
      <x v="3"/>
    </i>
    <i r="1">
      <x v="492"/>
      <x v="3"/>
    </i>
    <i r="1">
      <x v="523"/>
      <x v="3"/>
    </i>
    <i r="1">
      <x v="524"/>
      <x v="3"/>
    </i>
    <i r="1">
      <x v="591"/>
      <x v="3"/>
    </i>
    <i r="1">
      <x v="632"/>
      <x v="21"/>
    </i>
    <i r="1">
      <x v="686"/>
      <x v="17"/>
    </i>
    <i r="1">
      <x v="793"/>
      <x v="17"/>
    </i>
    <i r="1">
      <x v="808"/>
      <x v="3"/>
    </i>
    <i r="1">
      <x v="810"/>
      <x v="21"/>
    </i>
    <i r="1">
      <x v="824"/>
      <x v="3"/>
    </i>
    <i r="1">
      <x v="826"/>
      <x v="17"/>
    </i>
    <i r="1">
      <x v="843"/>
      <x v="17"/>
    </i>
    <i r="1">
      <x v="873"/>
      <x v="3"/>
    </i>
    <i r="1">
      <x v="1011"/>
      <x v="3"/>
    </i>
    <i r="1">
      <x v="1012"/>
      <x v="3"/>
    </i>
    <i>
      <x v="86"/>
      <x v="84"/>
      <x v="18"/>
    </i>
    <i r="1">
      <x v="136"/>
      <x v="3"/>
    </i>
    <i r="1">
      <x v="194"/>
      <x v="18"/>
    </i>
    <i r="1">
      <x v="195"/>
      <x v="3"/>
    </i>
    <i r="1">
      <x v="202"/>
      <x v="18"/>
    </i>
    <i r="1">
      <x v="217"/>
      <x v="3"/>
    </i>
    <i r="1">
      <x v="241"/>
      <x v="3"/>
    </i>
    <i r="1">
      <x v="242"/>
      <x v="3"/>
    </i>
    <i r="1">
      <x v="245"/>
      <x v="3"/>
    </i>
    <i r="1">
      <x v="249"/>
      <x v="3"/>
    </i>
    <i r="1">
      <x v="290"/>
      <x v="3"/>
    </i>
    <i r="1">
      <x v="324"/>
      <x v="3"/>
    </i>
    <i r="1">
      <x v="325"/>
      <x v="18"/>
    </i>
    <i r="1">
      <x v="375"/>
      <x v="18"/>
    </i>
    <i r="1">
      <x v="450"/>
      <x v="18"/>
    </i>
    <i r="1">
      <x v="499"/>
      <x v="3"/>
    </i>
    <i r="1">
      <x v="540"/>
      <x v="18"/>
    </i>
    <i r="1">
      <x v="546"/>
      <x v="3"/>
    </i>
    <i r="1">
      <x v="547"/>
      <x v="3"/>
    </i>
    <i r="1">
      <x v="619"/>
      <x v="3"/>
    </i>
    <i r="1">
      <x v="691"/>
      <x v="3"/>
    </i>
    <i r="1">
      <x v="743"/>
      <x v="3"/>
    </i>
    <i r="1">
      <x v="791"/>
      <x v="3"/>
    </i>
    <i r="1">
      <x v="813"/>
      <x v="3"/>
    </i>
    <i r="1">
      <x v="815"/>
      <x v="3"/>
    </i>
    <i r="1">
      <x v="880"/>
      <x v="3"/>
    </i>
    <i r="1">
      <x v="933"/>
      <x v="17"/>
    </i>
    <i r="1">
      <x v="934"/>
      <x v="17"/>
    </i>
    <i r="1">
      <x v="1013"/>
      <x v="13"/>
    </i>
    <i r="1">
      <x v="1014"/>
      <x v="3"/>
    </i>
    <i>
      <x v="87"/>
      <x v="211"/>
      <x v="3"/>
    </i>
    <i r="1">
      <x v="212"/>
      <x v="3"/>
    </i>
    <i r="1">
      <x v="213"/>
      <x v="3"/>
    </i>
    <i r="1">
      <x v="214"/>
      <x v="3"/>
    </i>
    <i>
      <x v="88"/>
      <x v="166"/>
      <x v="17"/>
    </i>
    <i r="1">
      <x v="1091"/>
      <x v="18"/>
    </i>
    <i r="1">
      <x v="1092"/>
      <x v="18"/>
    </i>
    <i r="1">
      <x v="1093"/>
      <x v="17"/>
    </i>
    <i r="1">
      <x v="1094"/>
      <x v="17"/>
    </i>
    <i r="1">
      <x v="1095"/>
      <x v="17"/>
    </i>
    <i r="1">
      <x v="1096"/>
      <x v="17"/>
    </i>
    <i r="1">
      <x v="1097"/>
      <x v="17"/>
    </i>
    <i r="1">
      <x v="1098"/>
      <x v="17"/>
    </i>
    <i r="1">
      <x v="1099"/>
      <x v="17"/>
    </i>
    <i r="1">
      <x v="1100"/>
      <x v="18"/>
    </i>
    <i r="1">
      <x v="1101"/>
      <x v="17"/>
    </i>
    <i r="1">
      <x v="1102"/>
      <x v="17"/>
    </i>
    <i r="1">
      <x v="1103"/>
      <x v="18"/>
    </i>
    <i r="1">
      <x v="1104"/>
      <x v="18"/>
    </i>
    <i>
      <x v="89"/>
      <x v="275"/>
      <x v="3"/>
    </i>
    <i r="1">
      <x v="276"/>
      <x v="3"/>
    </i>
    <i r="1">
      <x v="277"/>
      <x v="3"/>
    </i>
    <i r="1">
      <x v="835"/>
      <x v="3"/>
    </i>
    <i>
      <x v="90"/>
      <x v="81"/>
      <x v="17"/>
    </i>
    <i r="1">
      <x v="393"/>
      <x v="3"/>
    </i>
    <i r="1">
      <x v="534"/>
      <x v="3"/>
    </i>
    <i r="1">
      <x v="535"/>
      <x v="3"/>
    </i>
    <i r="1">
      <x v="561"/>
      <x v="3"/>
    </i>
    <i r="1">
      <x v="574"/>
      <x v="3"/>
    </i>
    <i r="1">
      <x v="600"/>
      <x v="3"/>
    </i>
    <i r="1">
      <x v="608"/>
      <x v="3"/>
    </i>
    <i r="1">
      <x v="785"/>
      <x v="3"/>
    </i>
    <i r="1">
      <x v="812"/>
      <x v="3"/>
    </i>
    <i r="1">
      <x v="836"/>
      <x v="3"/>
    </i>
    <i r="1">
      <x v="837"/>
      <x v="3"/>
    </i>
    <i>
      <x v="91"/>
      <x v="189"/>
      <x v="3"/>
    </i>
    <i r="1">
      <x v="190"/>
      <x v="3"/>
    </i>
    <i r="1">
      <x v="191"/>
      <x v="3"/>
    </i>
    <i r="1">
      <x v="192"/>
      <x v="3"/>
    </i>
    <i>
      <x v="92"/>
      <x v="180"/>
      <x v="23"/>
    </i>
    <i r="1">
      <x v="181"/>
      <x v="23"/>
    </i>
    <i r="1">
      <x v="183"/>
      <x v="23"/>
    </i>
    <i r="1">
      <x v="185"/>
      <x v="23"/>
    </i>
    <i r="1">
      <x v="186"/>
      <x v="23"/>
    </i>
    <i r="1">
      <x v="187"/>
      <x v="23"/>
    </i>
    <i r="1">
      <x v="188"/>
      <x v="23"/>
    </i>
    <i>
      <x v="93"/>
      <x v="403"/>
      <x v="20"/>
    </i>
    <i r="1">
      <x v="412"/>
      <x v="3"/>
    </i>
    <i r="1">
      <x v="926"/>
      <x v="20"/>
    </i>
    <i>
      <x v="94"/>
      <x v="311"/>
      <x v="3"/>
    </i>
    <i r="1">
      <x v="312"/>
      <x v="13"/>
    </i>
    <i t="grand">
      <x/>
    </i>
  </rowItems>
  <colFields count="1">
    <field x="-2"/>
  </colFields>
  <colItems count="3">
    <i>
      <x/>
    </i>
    <i i="1">
      <x v="1"/>
    </i>
    <i i="2">
      <x v="2"/>
    </i>
  </colItems>
  <dataFields count="3">
    <dataField name="Total HP" fld="5" baseField="0" baseItem="0"/>
    <dataField name="Expected Customers Based on Market Share (%)" fld="6" baseField="0" baseItem="0"/>
    <dataField name="Expected Customers Based on Completion of Work" fld="11" baseField="0" baseItem="0"/>
  </dataFields>
  <formats count="3">
    <format dxfId="55">
      <pivotArea outline="0" collapsedLevelsAreSubtotals="1" fieldPosition="0"/>
    </format>
    <format dxfId="54">
      <pivotArea outline="0" collapsedLevelsAreSubtotals="1" fieldPosition="0"/>
    </format>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EM Number">
  <location ref="A46:A144" firstHeaderRow="1" firstDataRow="1" firstDataCol="1"/>
  <pivotFields count="38">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30"/>
        <item x="31"/>
        <item x="29"/>
        <item x="32"/>
        <item x="35"/>
        <item x="36"/>
        <item x="37"/>
        <item x="38"/>
        <item x="39"/>
        <item x="40"/>
        <item x="41"/>
        <item x="42"/>
        <item x="43"/>
        <item x="44"/>
        <item x="45"/>
        <item x="46"/>
        <item x="47"/>
        <item x="48"/>
        <item x="34"/>
        <item x="33"/>
        <item x="50"/>
        <item x="51"/>
        <item x="53"/>
        <item x="54"/>
        <item x="55"/>
        <item x="49"/>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52"/>
        <item x="89"/>
        <item x="90"/>
        <item x="91"/>
        <item x="92"/>
        <item x="93"/>
        <item x="94"/>
        <item x="95"/>
        <item x="96"/>
        <item t="default"/>
      </items>
    </pivotField>
    <pivotField showAll="0"/>
    <pivotField multipleItemSelectionAllowed="1"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showAll="0"/>
    <pivotField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0"/>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formats count="15">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field="0" type="button" dataOnly="0" labelOnly="1" outline="0" axis="axisRow" fieldPosition="0"/>
    </format>
    <format dxfId="48">
      <pivotArea field="0" type="button" dataOnly="0" labelOnly="1" outline="0" axis="axisRow" fieldPosition="0"/>
    </format>
    <format dxfId="47">
      <pivotArea field="0" type="button" dataOnly="0" labelOnly="1" outline="0" axis="axisRow" fieldPosition="0"/>
    </format>
    <format dxfId="46">
      <pivotArea field="0" type="button" dataOnly="0" labelOnly="1" outline="0" axis="axisRow" fieldPosition="0"/>
    </format>
    <format dxfId="45">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4">
      <pivotArea dataOnly="0" labelOnly="1" fieldPosition="0">
        <references count="1">
          <reference field="0" count="47">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reference>
        </references>
      </pivotArea>
    </format>
    <format dxfId="4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2">
      <pivotArea dataOnly="0" labelOnly="1" fieldPosition="0">
        <references count="1">
          <reference field="0" count="47">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reference>
        </references>
      </pivotArea>
    </format>
    <format dxfId="4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0">
      <pivotArea dataOnly="0" labelOnly="1" fieldPosition="0">
        <references count="1">
          <reference field="0" count="47">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reference>
        </references>
      </pivotArea>
    </format>
    <format dxfId="39">
      <pivotArea dataOnly="0" labelOnly="1" fieldPosition="0">
        <references count="1">
          <reference field="0" count="1">
            <x v="49"/>
          </reference>
        </references>
      </pivotArea>
    </format>
    <format dxfId="38">
      <pivotArea dataOnly="0" labelOnly="1" fieldPosition="0">
        <references count="1">
          <reference field="0" count="1">
            <x v="4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38">
    <pivotField showAll="0"/>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dataField="1" showAll="0"/>
    <pivotField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axis="axisRow" showAll="0">
      <items count="13">
        <item x="0"/>
        <item m="1" x="11"/>
        <item x="2"/>
        <item x="9"/>
        <item x="4"/>
        <item x="7"/>
        <item x="6"/>
        <item x="1"/>
        <item x="5"/>
        <item x="3"/>
        <item x="8"/>
        <item m="1" x="10"/>
        <item t="default"/>
      </items>
    </pivotField>
    <pivotField showAll="0"/>
    <pivotField showAll="0"/>
  </pivotFields>
  <rowFields count="1">
    <field x="35"/>
  </rowFields>
  <rowItems count="10">
    <i>
      <x v="2"/>
    </i>
    <i>
      <x v="3"/>
    </i>
    <i>
      <x v="4"/>
    </i>
    <i>
      <x v="5"/>
    </i>
    <i>
      <x v="6"/>
    </i>
    <i>
      <x v="7"/>
    </i>
    <i>
      <x v="8"/>
    </i>
    <i>
      <x v="9"/>
    </i>
    <i>
      <x v="10"/>
    </i>
    <i t="grand">
      <x/>
    </i>
  </rowItems>
  <colItems count="1">
    <i/>
  </colItems>
  <dataFields count="1">
    <dataField name="Count of Fesibility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722:E1820" firstHeaderRow="0" firstDataRow="1" firstDataCol="1"/>
  <pivotFields count="38">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30"/>
        <item x="31"/>
        <item x="29"/>
        <item x="32"/>
        <item x="35"/>
        <item x="36"/>
        <item x="37"/>
        <item x="38"/>
        <item x="39"/>
        <item x="40"/>
        <item x="41"/>
        <item x="42"/>
        <item x="43"/>
        <item x="44"/>
        <item x="45"/>
        <item x="46"/>
        <item x="47"/>
        <item x="48"/>
        <item x="34"/>
        <item x="33"/>
        <item x="50"/>
        <item x="51"/>
        <item x="53"/>
        <item x="54"/>
        <item x="55"/>
        <item x="49"/>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52"/>
        <item x="89"/>
        <item x="90"/>
        <item x="91"/>
        <item x="92"/>
        <item x="93"/>
        <item x="94"/>
        <item x="95"/>
        <item x="96"/>
        <item t="default"/>
      </items>
    </pivotField>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showAll="0"/>
    <pivotField showAll="0"/>
    <pivotField showAll="0"/>
    <pivotField showAll="0" defaultSubtotal="0"/>
    <pivotField showAll="0" defaultSubtotal="0"/>
    <pivotField showAll="0" defaultSubtotal="0"/>
    <pivotField showAll="0"/>
    <pivotField numFmtId="9" showAll="0" defaultSubtotal="0"/>
    <pivotField showAll="0" defaultSubtotal="0"/>
    <pivotField dataField="1" showAll="0"/>
    <pivotField dataField="1" showAll="0"/>
    <pivotField dataField="1"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0"/>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2"/>
  </colFields>
  <colItems count="3">
    <i>
      <x/>
    </i>
    <i i="1">
      <x v="1"/>
    </i>
    <i i="2">
      <x v="2"/>
    </i>
  </colItems>
  <dataFields count="3">
    <dataField name="Sum of Allocated Budget" fld="12" baseField="2" baseItem="0"/>
    <dataField name="Sum of Revised Budget" fld="13" baseField="2" baseItem="0"/>
    <dataField name="Sum of Difference" fld="14" baseField="2" baseItem="0"/>
  </dataFields>
  <formats count="3">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6"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44:L130" firstHeaderRow="1" firstDataRow="1" firstDataCol="1"/>
  <pivotFields count="8">
    <pivotField axis="axisRow"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showAll="0"/>
    <pivotField showAll="0"/>
    <pivotField showAll="0"/>
    <pivotField dataField="1" showAll="0"/>
    <pivotField showAll="0"/>
    <pivotField showAll="0"/>
    <pivotField showAll="0"/>
  </pivotFields>
  <rowFields count="1">
    <field x="0"/>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Sum of     Actual     " fld="4" baseField="0" baseItem="0" numFmtId="164"/>
  </dataFields>
  <formats count="3">
    <format dxfId="29">
      <pivotArea outline="0" collapsedLevelsAreSubtotals="1" fieldPosition="0"/>
    </format>
    <format dxfId="28">
      <pivotArea outline="0" collapsedLevelsAreSubtotals="1"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5"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E40" firstHeaderRow="0" firstDataRow="1" firstDataCol="1"/>
  <pivotFields count="38">
    <pivotField showAll="0"/>
    <pivotField showAll="0"/>
    <pivotField axis="axisRow" showAll="0">
      <items count="38">
        <item x="18"/>
        <item x="31"/>
        <item x="16"/>
        <item x="26"/>
        <item x="1"/>
        <item x="25"/>
        <item x="0"/>
        <item x="17"/>
        <item x="2"/>
        <item x="19"/>
        <item x="28"/>
        <item x="13"/>
        <item x="3"/>
        <item x="22"/>
        <item x="4"/>
        <item x="5"/>
        <item x="6"/>
        <item x="7"/>
        <item x="8"/>
        <item x="21"/>
        <item x="9"/>
        <item x="10"/>
        <item x="27"/>
        <item x="32"/>
        <item x="14"/>
        <item x="24"/>
        <item x="11"/>
        <item x="12"/>
        <item x="33"/>
        <item x="23"/>
        <item x="15"/>
        <item x="20"/>
        <item x="29"/>
        <item x="30"/>
        <item m="1" x="36"/>
        <item m="1" x="35"/>
        <item x="34"/>
        <item t="default"/>
      </items>
    </pivotField>
    <pivotField showAll="0"/>
    <pivotField showAll="0"/>
    <pivotField showAll="0"/>
    <pivotField showAll="0" defaultSubtotal="0"/>
    <pivotField showAll="0" defaultSubtotal="0"/>
    <pivotField showAll="0" defaultSubtotal="0"/>
    <pivotField showAll="0"/>
    <pivotField numFmtId="9" showAll="0" defaultSubtotal="0"/>
    <pivotField showAll="0" defaultSubtotal="0"/>
    <pivotField dataField="1" showAll="0"/>
    <pivotField dataField="1" showAll="0"/>
    <pivotField dataField="1"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2"/>
  </rowFields>
  <rowItems count="35">
    <i>
      <x/>
    </i>
    <i>
      <x v="1"/>
    </i>
    <i>
      <x v="2"/>
    </i>
    <i>
      <x v="3"/>
    </i>
    <i>
      <x v="4"/>
    </i>
    <i>
      <x v="5"/>
    </i>
    <i>
      <x v="7"/>
    </i>
    <i>
      <x v="8"/>
    </i>
    <i>
      <x v="9"/>
    </i>
    <i>
      <x v="10"/>
    </i>
    <i>
      <x v="11"/>
    </i>
    <i>
      <x v="12"/>
    </i>
    <i>
      <x v="13"/>
    </i>
    <i>
      <x v="14"/>
    </i>
    <i>
      <x v="15"/>
    </i>
    <i>
      <x v="16"/>
    </i>
    <i>
      <x v="17"/>
    </i>
    <i>
      <x v="18"/>
    </i>
    <i>
      <x v="19"/>
    </i>
    <i>
      <x v="20"/>
    </i>
    <i>
      <x v="21"/>
    </i>
    <i>
      <x v="22"/>
    </i>
    <i>
      <x v="23"/>
    </i>
    <i>
      <x v="24"/>
    </i>
    <i>
      <x v="25"/>
    </i>
    <i>
      <x v="26"/>
    </i>
    <i>
      <x v="27"/>
    </i>
    <i>
      <x v="28"/>
    </i>
    <i>
      <x v="29"/>
    </i>
    <i>
      <x v="30"/>
    </i>
    <i>
      <x v="31"/>
    </i>
    <i>
      <x v="32"/>
    </i>
    <i>
      <x v="33"/>
    </i>
    <i>
      <x v="36"/>
    </i>
    <i t="grand">
      <x/>
    </i>
  </rowItems>
  <colFields count="1">
    <field x="-2"/>
  </colFields>
  <colItems count="3">
    <i>
      <x/>
    </i>
    <i i="1">
      <x v="1"/>
    </i>
    <i i="2">
      <x v="2"/>
    </i>
  </colItems>
  <dataFields count="3">
    <dataField name="Sum of Allocated Budget" fld="12" baseField="2" baseItem="0"/>
    <dataField name="Sum of Revised Budget" fld="13" baseField="2" baseItem="0"/>
    <dataField name="Sum of Difference" fld="14" baseField="2" baseItem="0"/>
  </dataFields>
  <formats count="8">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dataOnly="0" labelOnly="1" fieldPosition="0">
        <references count="1">
          <reference field="2" count="1">
            <x v="28"/>
          </reference>
        </references>
      </pivotArea>
    </format>
    <format dxfId="33">
      <pivotArea dataOnly="0" labelOnly="1" fieldPosition="0">
        <references count="1">
          <reference field="2" count="1">
            <x v="28"/>
          </reference>
        </references>
      </pivotArea>
    </format>
    <format dxfId="32">
      <pivotArea collapsedLevelsAreSubtotals="1" fieldPosition="0">
        <references count="1">
          <reference field="2" count="1">
            <x v="28"/>
          </reference>
        </references>
      </pivotArea>
    </format>
    <format dxfId="31">
      <pivotArea collapsedLevelsAreSubtotals="1" fieldPosition="0">
        <references count="1">
          <reference field="2" count="1">
            <x v="28"/>
          </reference>
        </references>
      </pivotArea>
    </format>
    <format dxfId="30">
      <pivotArea collapsedLevelsAreSubtotals="1" fieldPosition="0">
        <references count="1">
          <reference field="2" count="1">
            <x v="2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38">
    <pivotField showAll="0"/>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showAll="0"/>
    <pivotField dataField="1"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axis="axisRow"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22"/>
  </rowFields>
  <rowItems count="3">
    <i>
      <x/>
    </i>
    <i>
      <x v="2"/>
    </i>
    <i t="grand">
      <x/>
    </i>
  </rowItems>
  <colItems count="1">
    <i/>
  </colItems>
  <dataFields count="1">
    <dataField name="Count of Area / Section / Pocket / Society (Original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1"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XEZ3:XFA6" firstHeaderRow="1" firstDataRow="1" firstDataCol="1"/>
  <pivotFields count="38">
    <pivotField showAll="0"/>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showAll="0"/>
    <pivotField dataField="1"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axis="axisRow"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22"/>
  </rowFields>
  <rowItems count="3">
    <i>
      <x/>
    </i>
    <i>
      <x v="2"/>
    </i>
    <i t="grand">
      <x/>
    </i>
  </rowItems>
  <colItems count="1">
    <i/>
  </colItems>
  <dataFields count="1">
    <dataField name="Count of Area / Section / Pocket / Society (Original Name)" fld="4" subtotal="count" showDataAs="percentOfTotal" baseField="0" baseItem="0" numFmtId="10"/>
  </dataFields>
  <chartFormats count="4">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22" count="1" selected="0">
            <x v="0"/>
          </reference>
        </references>
      </pivotArea>
    </chartFormat>
    <chartFormat chart="2" format="21">
      <pivotArea type="data" outline="0" fieldPosition="0">
        <references count="2">
          <reference field="4294967294" count="1" selected="0">
            <x v="0"/>
          </reference>
          <reference field="22" count="1" selected="0">
            <x v="2"/>
          </reference>
        </references>
      </pivotArea>
    </chartFormat>
    <chartFormat chart="2" format="22">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10" firstHeaderRow="1" firstDataRow="1" firstDataCol="1"/>
  <pivotFields count="38">
    <pivotField showAll="0"/>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showAll="0"/>
    <pivotField axis="axisRow" dataField="1" showAll="0">
      <items count="1118">
        <item x="712"/>
        <item x="442"/>
        <item x="309"/>
        <item x="310"/>
        <item x="482"/>
        <item x="806"/>
        <item x="119"/>
        <item x="205"/>
        <item x="349"/>
        <item x="499"/>
        <item x="246"/>
        <item x="534"/>
        <item x="604"/>
        <item x="546"/>
        <item x="8"/>
        <item x="10"/>
        <item x="180"/>
        <item x="578"/>
        <item x="582"/>
        <item x="577"/>
        <item x="1075"/>
        <item x="720"/>
        <item x="226"/>
        <item x="128"/>
        <item x="450"/>
        <item x="449"/>
        <item x="1110"/>
        <item x="1113"/>
        <item x="1100"/>
        <item x="239"/>
        <item x="41"/>
        <item x="640"/>
        <item x="687"/>
        <item x="683"/>
        <item x="301"/>
        <item x="242"/>
        <item x="233"/>
        <item x="23"/>
        <item x="16"/>
        <item x="292"/>
        <item x="295"/>
        <item x="293"/>
        <item x="294"/>
        <item x="291"/>
        <item x="298"/>
        <item x="300"/>
        <item x="74"/>
        <item x="37"/>
        <item x="1042"/>
        <item x="314"/>
        <item x="975"/>
        <item x="558"/>
        <item x="592"/>
        <item x="591"/>
        <item x="18"/>
        <item x="433"/>
        <item x="1003"/>
        <item x="207"/>
        <item x="402"/>
        <item x="104"/>
        <item x="797"/>
        <item x="796"/>
        <item x="245"/>
        <item x="63"/>
        <item x="822"/>
        <item x="50"/>
        <item x="43"/>
        <item x="107"/>
        <item x="1019"/>
        <item x="217"/>
        <item x="111"/>
        <item x="802"/>
        <item x="1006"/>
        <item x="1007"/>
        <item x="208"/>
        <item x="203"/>
        <item x="1005"/>
        <item x="803"/>
        <item x="188"/>
        <item x="153"/>
        <item x="195"/>
        <item x="331"/>
        <item x="978"/>
        <item x="251"/>
        <item x="390"/>
        <item x="599"/>
        <item x="59"/>
        <item x="817"/>
        <item x="214"/>
        <item x="158"/>
        <item x="745"/>
        <item x="816"/>
        <item x="1092"/>
        <item x="1088"/>
        <item x="1094"/>
        <item x="1093"/>
        <item x="1090"/>
        <item x="274"/>
        <item x="446"/>
        <item x="267"/>
        <item x="268"/>
        <item x="276"/>
        <item x="269"/>
        <item x="271"/>
        <item x="270"/>
        <item x="277"/>
        <item x="727"/>
        <item x="447"/>
        <item x="273"/>
        <item x="1097"/>
        <item x="1095"/>
        <item x="1098"/>
        <item x="1101"/>
        <item x="1096"/>
        <item x="1099"/>
        <item x="1111"/>
        <item x="1105"/>
        <item x="1107"/>
        <item x="1112"/>
        <item x="1108"/>
        <item x="1106"/>
        <item x="1103"/>
        <item x="1102"/>
        <item x="1104"/>
        <item x="1109"/>
        <item x="672"/>
        <item x="674"/>
        <item x="272"/>
        <item x="305"/>
        <item x="304"/>
        <item x="1018"/>
        <item x="405"/>
        <item x="1052"/>
        <item x="976"/>
        <item x="1048"/>
        <item x="250"/>
        <item x="386"/>
        <item x="1074"/>
        <item x="441"/>
        <item x="55"/>
        <item x="96"/>
        <item x="682"/>
        <item x="247"/>
        <item x="762"/>
        <item x="756"/>
        <item x="749"/>
        <item x="750"/>
        <item x="621"/>
        <item x="612"/>
        <item x="1008"/>
        <item x="826"/>
        <item x="830"/>
        <item x="828"/>
        <item x="829"/>
        <item x="825"/>
        <item x="824"/>
        <item x="827"/>
        <item x="140"/>
        <item x="693"/>
        <item x="694"/>
        <item x="303"/>
        <item x="624"/>
        <item x="804"/>
        <item x="165"/>
        <item x="346"/>
        <item x="634"/>
        <item x="501"/>
        <item x="506"/>
        <item x="686"/>
        <item x="1036"/>
        <item x="431"/>
        <item x="576"/>
        <item x="1057"/>
        <item x="350"/>
        <item x="435"/>
        <item x="1011"/>
        <item x="489"/>
        <item x="721"/>
        <item x="198"/>
        <item x="175"/>
        <item x="1077"/>
        <item x="1079"/>
        <item x="176"/>
        <item x="1082"/>
        <item x="177"/>
        <item x="1076"/>
        <item x="1078"/>
        <item x="1081"/>
        <item x="1080"/>
        <item x="262"/>
        <item x="264"/>
        <item x="263"/>
        <item x="265"/>
        <item x="1013"/>
        <item x="385"/>
        <item x="378"/>
        <item x="996"/>
        <item x="559"/>
        <item x="1029"/>
        <item x="308"/>
        <item x="480"/>
        <item x="581"/>
        <item x="382"/>
        <item x="39"/>
        <item x="432"/>
        <item x="1012"/>
        <item x="430"/>
        <item x="436"/>
        <item x="26"/>
        <item x="572"/>
        <item x="342"/>
        <item x="261"/>
        <item x="259"/>
        <item x="260"/>
        <item x="258"/>
        <item x="257"/>
        <item x="256"/>
        <item x="387"/>
        <item x="998"/>
        <item x="994"/>
        <item x="354"/>
        <item x="296"/>
        <item x="299"/>
        <item x="297"/>
        <item x="1027"/>
        <item x="690"/>
        <item x="1058"/>
        <item x="647"/>
        <item x="136"/>
        <item x="589"/>
        <item x="1083"/>
        <item x="1085"/>
        <item x="1084"/>
        <item x="68"/>
        <item x="747"/>
        <item x="238"/>
        <item x="240"/>
        <item x="283"/>
        <item x="284"/>
        <item x="285"/>
        <item x="302"/>
        <item x="372"/>
        <item x="183"/>
        <item x="619"/>
        <item x="415"/>
        <item x="364"/>
        <item x="545"/>
        <item x="544"/>
        <item x="1054"/>
        <item x="365"/>
        <item x="1014"/>
        <item x="1009"/>
        <item x="1010"/>
        <item x="547"/>
        <item x="768"/>
        <item x="767"/>
        <item x="772"/>
        <item x="459"/>
        <item x="64"/>
        <item x="475"/>
        <item x="211"/>
        <item x="22"/>
        <item x="1062"/>
        <item x="594"/>
        <item x="345"/>
        <item x="148"/>
        <item x="322"/>
        <item x="319"/>
        <item x="406"/>
        <item x="955"/>
        <item x="959"/>
        <item x="44"/>
        <item x="359"/>
        <item x="671"/>
        <item x="1037"/>
        <item x="477"/>
        <item x="479"/>
        <item x="481"/>
        <item x="557"/>
        <item x="864"/>
        <item x="614"/>
        <item x="613"/>
        <item x="863"/>
        <item x="178"/>
        <item x="179"/>
        <item x="255"/>
        <item x="253"/>
        <item x="254"/>
        <item x="149"/>
        <item x="91"/>
        <item x="363"/>
        <item x="584"/>
        <item x="471"/>
        <item x="159"/>
        <item x="726"/>
        <item x="184"/>
        <item x="1001"/>
        <item x="9"/>
        <item x="571"/>
        <item x="275"/>
        <item x="696"/>
        <item x="1060"/>
        <item x="753"/>
        <item x="289"/>
        <item x="1055"/>
        <item x="417"/>
        <item x="142"/>
        <item x="19"/>
        <item x="758"/>
        <item x="764"/>
        <item x="763"/>
        <item x="786"/>
        <item x="785"/>
        <item x="515"/>
        <item x="580"/>
        <item x="689"/>
        <item x="403"/>
        <item x="755"/>
        <item x="752"/>
        <item x="754"/>
        <item x="444"/>
        <item x="241"/>
        <item x="987"/>
        <item x="440"/>
        <item x="388"/>
        <item x="367"/>
        <item x="555"/>
        <item x="552"/>
        <item x="569"/>
        <item x="551"/>
        <item x="561"/>
        <item x="554"/>
        <item x="562"/>
        <item x="553"/>
        <item x="565"/>
        <item x="811"/>
        <item x="993"/>
        <item x="992"/>
        <item x="484"/>
        <item x="474"/>
        <item x="1045"/>
        <item x="984"/>
        <item x="410"/>
        <item x="411"/>
        <item x="409"/>
        <item x="0"/>
        <item x="483"/>
        <item x="127"/>
        <item x="123"/>
        <item x="517"/>
        <item x="742"/>
        <item x="743"/>
        <item x="751"/>
        <item x="991"/>
        <item x="952"/>
        <item x="731"/>
        <item x="733"/>
        <item x="732"/>
        <item x="730"/>
        <item x="344"/>
        <item x="13"/>
        <item x="452"/>
        <item x="456"/>
        <item x="454"/>
        <item x="956"/>
        <item x="639"/>
        <item x="131"/>
        <item x="1049"/>
        <item x="62"/>
        <item x="958"/>
        <item x="966"/>
        <item x="963"/>
        <item x="968"/>
        <item x="464"/>
        <item x="152"/>
        <item x="377"/>
        <item x="782"/>
        <item x="1047"/>
        <item x="341"/>
        <item x="347"/>
        <item x="800"/>
        <item x="204"/>
        <item x="560"/>
        <item x="692"/>
        <item x="977"/>
        <item x="438"/>
        <item x="472"/>
        <item x="470"/>
        <item x="469"/>
        <item x="463"/>
        <item x="462"/>
        <item x="460"/>
        <item x="468"/>
        <item x="337"/>
        <item x="31"/>
        <item x="60"/>
        <item x="1021"/>
        <item x="688"/>
        <item x="3"/>
        <item x="172"/>
        <item x="401"/>
        <item x="667"/>
        <item x="343"/>
        <item x="669"/>
        <item x="627"/>
        <item x="1020"/>
        <item x="1032"/>
        <item x="979"/>
        <item x="986"/>
        <item x="598"/>
        <item x="65"/>
        <item x="798"/>
        <item x="668"/>
        <item x="494"/>
        <item x="1016"/>
        <item x="429"/>
        <item x="1026"/>
        <item x="425"/>
        <item x="725"/>
        <item x="675"/>
        <item x="680"/>
        <item x="722"/>
        <item x="574"/>
        <item x="548"/>
        <item x="244"/>
        <item x="252"/>
        <item x="1040"/>
        <item x="321"/>
        <item x="146"/>
        <item x="154"/>
        <item x="740"/>
        <item x="818"/>
        <item x="199"/>
        <item x="633"/>
        <item x="476"/>
        <item x="216"/>
        <item x="113"/>
        <item x="118"/>
        <item x="112"/>
        <item x="166"/>
        <item x="168"/>
        <item x="115"/>
        <item x="439"/>
        <item x="219"/>
        <item x="799"/>
        <item x="38"/>
        <item x="196"/>
        <item x="249"/>
        <item x="1072"/>
        <item x="765"/>
        <item x="379"/>
        <item x="215"/>
        <item x="34"/>
        <item x="493"/>
        <item x="486"/>
        <item x="504"/>
        <item x="1065"/>
        <item x="1070"/>
        <item x="1067"/>
        <item x="1064"/>
        <item x="1063"/>
        <item x="1073"/>
        <item x="1061"/>
        <item x="1059"/>
        <item x="757"/>
        <item x="761"/>
        <item x="759"/>
        <item x="760"/>
        <item x="1066"/>
        <item x="1071"/>
        <item x="1068"/>
        <item x="1069"/>
        <item x="570"/>
        <item x="106"/>
        <item x="539"/>
        <item x="1041"/>
        <item x="32"/>
        <item x="989"/>
        <item x="237"/>
        <item x="697"/>
        <item x="698"/>
        <item x="700"/>
        <item x="502"/>
        <item x="503"/>
        <item x="500"/>
        <item x="278"/>
        <item x="58"/>
        <item x="437"/>
        <item x="815"/>
        <item x="801"/>
        <item x="809"/>
        <item x="392"/>
        <item x="393"/>
        <item x="398"/>
        <item x="397"/>
        <item x="404"/>
        <item x="229"/>
        <item x="529"/>
        <item x="971"/>
        <item x="374"/>
        <item x="428"/>
        <item x="129"/>
        <item x="746"/>
        <item x="135"/>
        <item x="312"/>
        <item x="313"/>
        <item x="677"/>
        <item x="170"/>
        <item x="543"/>
        <item x="954"/>
        <item x="961"/>
        <item x="224"/>
        <item x="999"/>
        <item x="14"/>
        <item x="714"/>
        <item x="719"/>
        <item x="707"/>
        <item x="716"/>
        <item x="703"/>
        <item x="717"/>
        <item x="711"/>
        <item x="708"/>
        <item x="699"/>
        <item x="1051"/>
        <item x="1050"/>
        <item x="155"/>
        <item x="315"/>
        <item x="361"/>
        <item x="362"/>
        <item x="124"/>
        <item x="1056"/>
        <item x="134"/>
        <item x="323"/>
        <item x="320"/>
        <item x="335"/>
        <item x="333"/>
        <item x="316"/>
        <item x="144"/>
        <item x="443"/>
        <item x="965"/>
        <item x="383"/>
        <item x="46"/>
        <item x="47"/>
        <item x="99"/>
        <item x="348"/>
        <item x="197"/>
        <item x="369"/>
        <item x="389"/>
        <item x="813"/>
        <item x="1035"/>
        <item x="92"/>
        <item x="90"/>
        <item x="620"/>
        <item x="1034"/>
        <item x="7"/>
        <item x="21"/>
        <item x="194"/>
        <item x="659"/>
        <item x="78"/>
        <item x="458"/>
        <item x="498"/>
        <item x="338"/>
        <item x="642"/>
        <item x="407"/>
        <item x="596"/>
        <item x="597"/>
        <item x="663"/>
        <item x="121"/>
        <item x="42"/>
        <item x="133"/>
        <item x="137"/>
        <item x="355"/>
        <item x="125"/>
        <item x="73"/>
        <item x="329"/>
        <item x="1025"/>
        <item x="488"/>
        <item x="646"/>
        <item x="485"/>
        <item x="526"/>
        <item x="427"/>
        <item x="524"/>
        <item x="531"/>
        <item x="533"/>
        <item x="532"/>
        <item x="538"/>
        <item x="537"/>
        <item x="541"/>
        <item x="514"/>
        <item x="513"/>
        <item x="516"/>
        <item x="396"/>
        <item x="413"/>
        <item x="412"/>
        <item x="67"/>
        <item x="57"/>
        <item x="583"/>
        <item x="2"/>
        <item x="5"/>
        <item x="6"/>
        <item x="328"/>
        <item x="266"/>
        <item x="102"/>
        <item x="89"/>
        <item x="105"/>
        <item x="93"/>
        <item x="97"/>
        <item x="318"/>
        <item x="339"/>
        <item x="617"/>
        <item x="622"/>
        <item x="35"/>
        <item x="666"/>
        <item x="528"/>
        <item x="201"/>
        <item x="1002"/>
        <item x="173"/>
        <item x="357"/>
        <item x="117"/>
        <item x="370"/>
        <item x="566"/>
        <item x="492"/>
        <item x="950"/>
        <item x="948"/>
        <item x="953"/>
        <item x="490"/>
        <item x="982"/>
        <item x="426"/>
        <item x="748"/>
        <item x="223"/>
        <item x="145"/>
        <item x="676"/>
        <item x="691"/>
        <item x="130"/>
        <item x="997"/>
        <item x="766"/>
        <item x="222"/>
        <item x="236"/>
        <item x="905"/>
        <item x="11"/>
        <item x="808"/>
        <item x="230"/>
        <item x="187"/>
        <item x="182"/>
        <item x="664"/>
        <item x="665"/>
        <item x="192"/>
        <item x="814"/>
        <item x="1031"/>
        <item x="784"/>
        <item x="220"/>
        <item x="781"/>
        <item x="228"/>
        <item x="424"/>
        <item x="556"/>
        <item x="737"/>
        <item x="734"/>
        <item x="210"/>
        <item x="109"/>
        <item x="139"/>
        <item x="122"/>
        <item x="190"/>
        <item x="985"/>
        <item x="1038"/>
        <item x="340"/>
        <item x="227"/>
        <item x="116"/>
        <item x="509"/>
        <item x="510"/>
        <item x="739"/>
        <item x="108"/>
        <item x="416"/>
        <item x="191"/>
        <item x="306"/>
        <item x="563"/>
        <item x="419"/>
        <item x="744"/>
        <item x="568"/>
        <item x="550"/>
        <item x="448"/>
        <item x="141"/>
        <item x="352"/>
        <item x="101"/>
        <item x="4"/>
        <item x="27"/>
        <item x="1017"/>
        <item x="678"/>
        <item x="351"/>
        <item x="491"/>
        <item x="810"/>
        <item x="399"/>
        <item x="381"/>
        <item x="600"/>
        <item x="193"/>
        <item x="28"/>
        <item x="138"/>
        <item x="325"/>
        <item x="221"/>
        <item x="957"/>
        <item x="960"/>
        <item x="595"/>
        <item x="709"/>
        <item x="702"/>
        <item x="701"/>
        <item x="710"/>
        <item x="718"/>
        <item x="706"/>
        <item x="1091"/>
        <item x="114"/>
        <item x="80"/>
        <item x="741"/>
        <item x="770"/>
        <item x="723"/>
        <item x="86"/>
        <item x="974"/>
        <item x="84"/>
        <item x="980"/>
        <item x="87"/>
        <item x="85"/>
        <item x="82"/>
        <item x="83"/>
        <item x="311"/>
        <item x="511"/>
        <item x="209"/>
        <item x="728"/>
        <item x="729"/>
        <item x="326"/>
        <item x="587"/>
        <item x="585"/>
        <item x="988"/>
        <item x="186"/>
        <item x="69"/>
        <item x="174"/>
        <item x="812"/>
        <item x="465"/>
        <item x="520"/>
        <item x="508"/>
        <item x="512"/>
        <item x="507"/>
        <item x="20"/>
        <item x="185"/>
        <item x="455"/>
        <item x="98"/>
        <item x="371"/>
        <item x="778"/>
        <item x="866"/>
        <item x="870"/>
        <item x="869"/>
        <item x="872"/>
        <item x="873"/>
        <item x="867"/>
        <item x="868"/>
        <item x="871"/>
        <item x="851"/>
        <item x="853"/>
        <item x="850"/>
        <item x="852"/>
        <item x="856"/>
        <item x="855"/>
        <item x="857"/>
        <item x="854"/>
        <item x="859"/>
        <item x="858"/>
        <item x="860"/>
        <item x="862"/>
        <item x="861"/>
        <item x="865"/>
        <item x="738"/>
        <item x="981"/>
        <item x="588"/>
        <item x="610"/>
        <item x="353"/>
        <item x="575"/>
        <item x="611"/>
        <item x="234"/>
        <item x="189"/>
        <item x="655"/>
        <item x="88"/>
        <item x="1022"/>
        <item x="1024"/>
        <item x="969"/>
        <item x="1028"/>
        <item x="641"/>
        <item x="48"/>
        <item x="161"/>
        <item x="330"/>
        <item x="12"/>
        <item x="15"/>
        <item x="132"/>
        <item x="200"/>
        <item x="163"/>
        <item x="376"/>
        <item x="232"/>
        <item x="681"/>
        <item x="779"/>
        <item x="780"/>
        <item x="579"/>
        <item x="542"/>
        <item x="248"/>
        <item x="1039"/>
        <item x="279"/>
        <item x="282"/>
        <item x="290"/>
        <item x="286"/>
        <item x="280"/>
        <item x="287"/>
        <item x="281"/>
        <item x="288"/>
        <item x="394"/>
        <item x="400"/>
        <item x="1015"/>
        <item x="1086"/>
        <item x="332"/>
        <item x="391"/>
        <item x="103"/>
        <item x="368"/>
        <item x="307"/>
        <item x="616"/>
        <item x="327"/>
        <item x="29"/>
        <item x="171"/>
        <item x="1"/>
        <item x="564"/>
        <item x="420"/>
        <item x="1053"/>
        <item x="231"/>
        <item x="679"/>
        <item x="408"/>
        <item x="593"/>
        <item x="206"/>
        <item x="549"/>
        <item x="94"/>
        <item x="823"/>
        <item x="821"/>
        <item x="126"/>
        <item x="478"/>
        <item x="336"/>
        <item x="334"/>
        <item x="110"/>
        <item x="496"/>
        <item x="602"/>
        <item x="95"/>
        <item x="423"/>
        <item x="685"/>
        <item x="66"/>
        <item x="181"/>
        <item x="673"/>
        <item x="654"/>
        <item x="30"/>
        <item x="724"/>
        <item x="615"/>
        <item x="505"/>
        <item x="414"/>
        <item x="212"/>
        <item x="61"/>
        <item x="72"/>
        <item x="71"/>
        <item x="167"/>
        <item x="51"/>
        <item x="573"/>
        <item x="590"/>
        <item x="605"/>
        <item x="606"/>
        <item x="607"/>
        <item x="790"/>
        <item x="794"/>
        <item x="791"/>
        <item x="795"/>
        <item x="793"/>
        <item x="788"/>
        <item x="787"/>
        <item x="792"/>
        <item x="789"/>
        <item x="1046"/>
        <item x="70"/>
        <item x="704"/>
        <item x="705"/>
        <item x="79"/>
        <item x="990"/>
        <item x="630"/>
        <item x="384"/>
        <item x="805"/>
        <item x="120"/>
        <item x="169"/>
        <item x="972"/>
        <item x="54"/>
        <item x="658"/>
        <item x="1023"/>
        <item x="356"/>
        <item x="358"/>
        <item x="422"/>
        <item x="695"/>
        <item x="518"/>
        <item m="1" x="1115"/>
        <item m="1" x="1116"/>
        <item x="970"/>
        <item x="964"/>
        <item x="243"/>
        <item x="783"/>
        <item x="497"/>
        <item x="461"/>
        <item x="453"/>
        <item x="466"/>
        <item x="467"/>
        <item x="473"/>
        <item x="819"/>
        <item x="983"/>
        <item x="495"/>
        <item x="807"/>
        <item x="151"/>
        <item x="150"/>
        <item x="451"/>
        <item x="962"/>
        <item x="967"/>
        <item x="40"/>
        <item x="75"/>
        <item x="49"/>
        <item x="1000"/>
        <item x="609"/>
        <item x="36"/>
        <item x="143"/>
        <item x="324"/>
        <item x="820"/>
        <item x="1087"/>
        <item x="1089"/>
        <item x="157"/>
        <item x="670"/>
        <item x="457"/>
        <item x="100"/>
        <item x="618"/>
        <item x="147"/>
        <item x="225"/>
        <item x="317"/>
        <item x="375"/>
        <item x="366"/>
        <item x="522"/>
        <item x="519"/>
        <item x="527"/>
        <item x="525"/>
        <item x="523"/>
        <item x="521"/>
        <item x="540"/>
        <item x="530"/>
        <item x="535"/>
        <item x="536"/>
        <item x="17"/>
        <item x="33"/>
        <item x="973"/>
        <item x="735"/>
        <item x="736"/>
        <item x="1044"/>
        <item x="632"/>
        <item x="653"/>
        <item x="643"/>
        <item x="635"/>
        <item x="648"/>
        <item x="660"/>
        <item x="626"/>
        <item x="650"/>
        <item x="644"/>
        <item x="56"/>
        <item x="586"/>
        <item x="661"/>
        <item x="77"/>
        <item x="52"/>
        <item x="638"/>
        <item x="636"/>
        <item x="645"/>
        <item x="601"/>
        <item x="629"/>
        <item x="81"/>
        <item x="76"/>
        <item x="160"/>
        <item x="164"/>
        <item x="162"/>
        <item x="156"/>
        <item x="657"/>
        <item x="651"/>
        <item x="662"/>
        <item x="623"/>
        <item x="625"/>
        <item x="631"/>
        <item x="652"/>
        <item x="637"/>
        <item x="649"/>
        <item x="628"/>
        <item x="656"/>
        <item x="202"/>
        <item x="24"/>
        <item x="1043"/>
        <item x="360"/>
        <item x="995"/>
        <item x="951"/>
        <item x="949"/>
        <item x="487"/>
        <item x="418"/>
        <item x="218"/>
        <item x="774"/>
        <item x="777"/>
        <item x="773"/>
        <item x="769"/>
        <item x="775"/>
        <item x="776"/>
        <item x="771"/>
        <item x="603"/>
        <item x="567"/>
        <item x="445"/>
        <item x="1004"/>
        <item x="1033"/>
        <item x="608"/>
        <item x="434"/>
        <item x="684"/>
        <item x="395"/>
        <item x="380"/>
        <item x="373"/>
        <item x="45"/>
        <item x="53"/>
        <item x="1030"/>
        <item x="213"/>
        <item x="25"/>
        <item x="235"/>
        <item x="421"/>
        <item x="831"/>
        <item x="836"/>
        <item x="835"/>
        <item x="837"/>
        <item x="843"/>
        <item x="842"/>
        <item x="838"/>
        <item x="844"/>
        <item x="840"/>
        <item x="834"/>
        <item x="849"/>
        <item x="841"/>
        <item x="839"/>
        <item x="845"/>
        <item x="848"/>
        <item x="833"/>
        <item x="846"/>
        <item x="832"/>
        <item x="847"/>
        <item x="876"/>
        <item x="875"/>
        <item x="877"/>
        <item x="874"/>
        <item x="878"/>
        <item x="879"/>
        <item x="880"/>
        <item x="885"/>
        <item x="881"/>
        <item x="882"/>
        <item x="883"/>
        <item x="886"/>
        <item x="884"/>
        <item x="887"/>
        <item x="889"/>
        <item x="888"/>
        <item x="892"/>
        <item x="893"/>
        <item x="890"/>
        <item x="891"/>
        <item x="894"/>
        <item x="895"/>
        <item x="896"/>
        <item x="918"/>
        <item x="901"/>
        <item x="902"/>
        <item x="907"/>
        <item x="903"/>
        <item x="906"/>
        <item x="914"/>
        <item x="924"/>
        <item x="922"/>
        <item x="912"/>
        <item x="917"/>
        <item x="916"/>
        <item x="899"/>
        <item x="898"/>
        <item x="909"/>
        <item x="910"/>
        <item x="920"/>
        <item x="911"/>
        <item x="919"/>
        <item x="897"/>
        <item x="908"/>
        <item x="904"/>
        <item x="913"/>
        <item x="915"/>
        <item x="923"/>
        <item x="900"/>
        <item x="921"/>
        <item x="935"/>
        <item x="933"/>
        <item x="931"/>
        <item x="934"/>
        <item x="936"/>
        <item x="930"/>
        <item x="929"/>
        <item x="926"/>
        <item x="925"/>
        <item x="932"/>
        <item x="937"/>
        <item x="938"/>
        <item x="928"/>
        <item x="927"/>
        <item x="939"/>
        <item x="944"/>
        <item x="945"/>
        <item x="942"/>
        <item x="941"/>
        <item x="940"/>
        <item x="947"/>
        <item x="943"/>
        <item x="946"/>
        <item m="1" x="1114"/>
        <item x="713"/>
        <item x="715"/>
        <item t="default"/>
      </items>
    </pivotField>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4"/>
  </rowFields>
  <rowItems count="1107">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5"/>
    </i>
    <i>
      <x v="1116"/>
    </i>
    <i t="grand">
      <x/>
    </i>
  </rowItems>
  <colItems count="1">
    <i/>
  </colItems>
  <dataFields count="1">
    <dataField name="Count of Area / Section / Pocket / Society (Original Nam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1"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B16:AC114" firstHeaderRow="1" firstDataRow="1" firstDataCol="1"/>
  <pivotFields count="38">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30"/>
        <item x="31"/>
        <item x="29"/>
        <item x="32"/>
        <item x="35"/>
        <item x="36"/>
        <item x="37"/>
        <item x="38"/>
        <item x="39"/>
        <item x="40"/>
        <item x="41"/>
        <item x="42"/>
        <item x="43"/>
        <item x="44"/>
        <item x="45"/>
        <item x="46"/>
        <item x="47"/>
        <item x="48"/>
        <item x="34"/>
        <item x="33"/>
        <item x="50"/>
        <item x="51"/>
        <item x="53"/>
        <item x="54"/>
        <item x="55"/>
        <item x="49"/>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52"/>
        <item x="89"/>
        <item x="90"/>
        <item x="91"/>
        <item x="92"/>
        <item x="93"/>
        <item x="94"/>
        <item x="95"/>
        <item x="96"/>
        <item t="default"/>
      </items>
    </pivotField>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showAll="0"/>
    <pivotField showAll="0"/>
    <pivotField showAll="0"/>
    <pivotField showAll="0" defaultSubtotal="0"/>
    <pivotField showAll="0" defaultSubtotal="0"/>
    <pivotField showAll="0" defaultSubtotal="0"/>
    <pivotField showAll="0"/>
    <pivotField numFmtId="9" showAll="0" defaultSubtotal="0"/>
    <pivotField showAll="0" defaultSubtotal="0"/>
    <pivotField dataField="1"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0"/>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dataFields count="1">
    <dataField name="Sum of Allocated Budget" fld="12" baseField="0" baseItem="12" numFmtId="164"/>
  </dataFields>
  <formats count="3">
    <format dxfId="16">
      <pivotArea outline="0" collapsedLevelsAreSubtotals="1" fieldPosition="0"/>
    </format>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0"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1" firstHeaderRow="1" firstDataRow="1" firstDataCol="1"/>
  <pivotFields count="38">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30"/>
        <item x="31"/>
        <item x="29"/>
        <item x="32"/>
        <item x="35"/>
        <item x="36"/>
        <item x="37"/>
        <item x="38"/>
        <item x="39"/>
        <item x="40"/>
        <item x="41"/>
        <item x="42"/>
        <item x="43"/>
        <item x="44"/>
        <item x="45"/>
        <item x="46"/>
        <item x="47"/>
        <item x="48"/>
        <item x="34"/>
        <item x="33"/>
        <item x="50"/>
        <item x="51"/>
        <item x="53"/>
        <item x="54"/>
        <item x="55"/>
        <item x="49"/>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52"/>
        <item x="89"/>
        <item x="90"/>
        <item x="91"/>
        <item x="92"/>
        <item x="93"/>
        <item x="94"/>
        <item x="95"/>
        <item x="96"/>
        <item t="default"/>
      </items>
    </pivotField>
    <pivotField showAll="0"/>
    <pivotField showAll="0">
      <items count="38">
        <item x="18"/>
        <item x="31"/>
        <item x="16"/>
        <item x="26"/>
        <item x="1"/>
        <item x="25"/>
        <item x="0"/>
        <item x="17"/>
        <item x="2"/>
        <item x="19"/>
        <item x="28"/>
        <item x="13"/>
        <item x="3"/>
        <item x="22"/>
        <item m="1" x="36"/>
        <item x="4"/>
        <item x="5"/>
        <item x="6"/>
        <item x="7"/>
        <item x="8"/>
        <item x="21"/>
        <item x="9"/>
        <item x="10"/>
        <item x="27"/>
        <item x="32"/>
        <item x="14"/>
        <item x="24"/>
        <item x="11"/>
        <item x="12"/>
        <item x="33"/>
        <item x="23"/>
        <item x="15"/>
        <item x="34"/>
        <item x="20"/>
        <item x="29"/>
        <item x="30"/>
        <item m="1" x="35"/>
        <item t="default"/>
      </items>
    </pivotField>
    <pivotField dataField="1" showAll="0"/>
    <pivotField showAll="0"/>
    <pivotField showAll="0"/>
    <pivotField showAll="0" defaultSubtotal="0"/>
    <pivotField showAll="0" defaultSubtotal="0"/>
    <pivotField showAll="0" defaultSubtotal="0"/>
    <pivotField showAll="0"/>
    <pivotField numFmtId="9" showAll="0" defaultSubtotal="0"/>
    <pivotField showAll="0" defaultSubtotal="0"/>
    <pivotField showAll="0"/>
    <pivotField showAll="0"/>
    <pivotField showAll="0"/>
    <pivotField showAll="0"/>
    <pivotField showAll="0"/>
    <pivotField showAll="0"/>
    <pivotField showAll="0" defaultSubtotal="0"/>
    <pivotField showAll="0" defaultSubtotal="0"/>
    <pivotField showAll="0"/>
    <pivotField showAll="0" defaultSubtotal="0"/>
    <pivotField showAll="0">
      <items count="5">
        <item x="2"/>
        <item h="1" m="1" x="3"/>
        <item x="1"/>
        <item h="1" x="0"/>
        <item t="default"/>
      </items>
    </pivotField>
    <pivotField showAll="0"/>
    <pivotField showAll="0"/>
    <pivotField showAll="0" defaultSubtotal="0"/>
    <pivotField numFmtId="17" showAll="0" defaultSubtotal="0"/>
    <pivotField showAll="0" defaultSubtotal="0"/>
    <pivotField showAll="0" defaultSubtotal="0"/>
    <pivotField showAll="0" defaultSubtotal="0"/>
    <pivotField showAll="0" defaultSubtotal="0">
      <items count="3">
        <item x="1"/>
        <item x="2"/>
        <item x="0"/>
      </items>
    </pivotField>
    <pivotField showAll="0"/>
    <pivotField showAll="0">
      <items count="32">
        <item m="1" x="27"/>
        <item m="1" x="23"/>
        <item m="1" x="21"/>
        <item m="1" x="15"/>
        <item m="1" x="17"/>
        <item m="1" x="12"/>
        <item m="1" x="28"/>
        <item m="1" x="25"/>
        <item m="1" x="13"/>
        <item m="1" x="24"/>
        <item x="3"/>
        <item x="4"/>
        <item x="2"/>
        <item x="7"/>
        <item x="5"/>
        <item x="6"/>
        <item m="1" x="26"/>
        <item x="1"/>
        <item x="0"/>
        <item m="1" x="20"/>
        <item m="1" x="9"/>
        <item m="1" x="22"/>
        <item m="1" x="14"/>
        <item m="1" x="19"/>
        <item m="1" x="29"/>
        <item m="1" x="18"/>
        <item m="1" x="16"/>
        <item m="1" x="11"/>
        <item m="1" x="10"/>
        <item m="1" x="30"/>
        <item m="1" x="8"/>
        <item t="default"/>
      </items>
    </pivotField>
    <pivotField showAll="0"/>
    <pivotField showAll="0">
      <items count="26">
        <item m="1" x="21"/>
        <item x="0"/>
        <item m="1" x="23"/>
        <item x="2"/>
        <item m="1" x="16"/>
        <item m="1" x="20"/>
        <item m="1" x="19"/>
        <item m="1" x="14"/>
        <item m="1" x="13"/>
        <item x="8"/>
        <item m="1" x="18"/>
        <item m="1" x="17"/>
        <item m="1" x="12"/>
        <item x="7"/>
        <item m="1" x="10"/>
        <item x="6"/>
        <item m="1" x="15"/>
        <item x="4"/>
        <item x="1"/>
        <item m="1" x="22"/>
        <item x="5"/>
        <item x="9"/>
        <item m="1" x="24"/>
        <item x="3"/>
        <item m="1" x="11"/>
        <item t="default"/>
      </items>
    </pivotField>
    <pivotField showAll="0">
      <items count="13">
        <item x="0"/>
        <item m="1" x="11"/>
        <item x="2"/>
        <item x="9"/>
        <item x="4"/>
        <item x="7"/>
        <item x="6"/>
        <item x="1"/>
        <item x="5"/>
        <item x="3"/>
        <item x="8"/>
        <item m="1" x="10"/>
        <item t="default"/>
      </items>
    </pivotField>
    <pivotField showAll="0"/>
    <pivotField showAll="0"/>
  </pivotFields>
  <rowFields count="1">
    <field x="0"/>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dataFields count="1">
    <dataField name="Count of Fesibility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14"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4" firstHeaderRow="1" firstDataRow="1" firstDataCol="1"/>
  <pivotFields count="43">
    <pivotField showAll="0"/>
    <pivotField showAll="0"/>
    <pivotField showAll="0"/>
    <pivotField dataField="1" showAll="0"/>
    <pivotField showAll="0"/>
    <pivotField showAll="0"/>
    <pivotField showAll="0"/>
    <pivotField showAll="0" defaultSubtotal="0"/>
    <pivotField showAll="0" defaultSubtotal="0"/>
    <pivotField showAll="0"/>
    <pivotField numFmtId="9" showAll="0" defaultSubtotal="0"/>
    <pivotField showAll="0"/>
    <pivotField showAll="0"/>
    <pivotField showAll="0"/>
    <pivotField showAll="0"/>
    <pivotField showAll="0"/>
    <pivotField showAll="0"/>
    <pivotField showAll="0"/>
    <pivotField showAll="0" defaultSubtotal="0"/>
    <pivotField showAll="0" defaultSubtotal="0"/>
    <pivotField showAll="0"/>
    <pivotField showAll="0" defaultSubtotal="0"/>
    <pivotField showAll="0"/>
    <pivotField showAll="0"/>
    <pivotField showAll="0"/>
    <pivotField showAll="0" defaultSubtotal="0"/>
    <pivotField numFmtId="17" showAll="0" defaultSubtotal="0"/>
    <pivotField showAll="0" defaultSubtotal="0"/>
    <pivotField showAll="0" defaultSubtotal="0"/>
    <pivotField showAll="0" defaultSubtotal="0"/>
    <pivotField showAll="0" defaultSubtotal="0"/>
    <pivotField showAll="0"/>
    <pivotField showAll="0"/>
    <pivotField showAll="0"/>
    <pivotField axis="axisRow" showAll="0">
      <items count="26">
        <item m="1" x="21"/>
        <item x="0"/>
        <item m="1" x="19"/>
        <item m="1" x="14"/>
        <item m="1" x="13"/>
        <item m="1" x="18"/>
        <item m="1" x="17"/>
        <item m="1" x="12"/>
        <item m="1" x="10"/>
        <item m="1" x="15"/>
        <item x="5"/>
        <item x="9"/>
        <item m="1" x="24"/>
        <item x="2"/>
        <item x="6"/>
        <item x="7"/>
        <item m="1" x="16"/>
        <item m="1" x="20"/>
        <item m="1" x="11"/>
        <item m="1" x="23"/>
        <item m="1" x="22"/>
        <item x="3"/>
        <item x="8"/>
        <item x="4"/>
        <item x="1"/>
        <item t="default"/>
      </items>
    </pivotField>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34"/>
  </rowFields>
  <rowItems count="11">
    <i>
      <x v="1"/>
    </i>
    <i>
      <x v="10"/>
    </i>
    <i>
      <x v="11"/>
    </i>
    <i>
      <x v="13"/>
    </i>
    <i>
      <x v="14"/>
    </i>
    <i>
      <x v="15"/>
    </i>
    <i>
      <x v="21"/>
    </i>
    <i>
      <x v="22"/>
    </i>
    <i>
      <x v="23"/>
    </i>
    <i>
      <x v="24"/>
    </i>
    <i t="grand">
      <x/>
    </i>
  </rowItems>
  <colItems count="1">
    <i/>
  </colItems>
  <dataFields count="1">
    <dataField name="Count of Fesibility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1" firstHeaderRow="1" firstDataRow="1" firstDataCol="1"/>
  <pivotFields count="43">
    <pivotField axis="axisRow" showAll="0" sortType="ascending">
      <items count="98">
        <item x="0"/>
        <item x="1"/>
        <item x="2"/>
        <item x="3"/>
        <item x="4"/>
        <item x="5"/>
        <item x="6"/>
        <item x="7"/>
        <item x="8"/>
        <item x="9"/>
        <item x="10"/>
        <item x="11"/>
        <item x="12"/>
        <item x="13"/>
        <item x="14"/>
        <item x="15"/>
        <item x="16"/>
        <item x="17"/>
        <item x="18"/>
        <item x="19"/>
        <item x="20"/>
        <item x="21"/>
        <item x="22"/>
        <item x="23"/>
        <item x="24"/>
        <item x="25"/>
        <item x="26"/>
        <item x="27"/>
        <item x="28"/>
        <item x="30"/>
        <item x="31"/>
        <item x="29"/>
        <item x="32"/>
        <item x="35"/>
        <item x="36"/>
        <item x="37"/>
        <item x="38"/>
        <item x="39"/>
        <item x="40"/>
        <item x="41"/>
        <item x="42"/>
        <item x="43"/>
        <item x="44"/>
        <item x="45"/>
        <item x="46"/>
        <item x="47"/>
        <item x="48"/>
        <item x="34"/>
        <item x="33"/>
        <item x="50"/>
        <item x="51"/>
        <item x="53"/>
        <item x="54"/>
        <item x="55"/>
        <item x="49"/>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52"/>
        <item x="89"/>
        <item x="90"/>
        <item x="91"/>
        <item x="92"/>
        <item x="93"/>
        <item x="94"/>
        <item x="95"/>
        <item x="96"/>
        <item t="default"/>
      </items>
    </pivotField>
    <pivotField showAll="0"/>
    <pivotField showAll="0"/>
    <pivotField showAll="0"/>
    <pivotField showAll="0"/>
    <pivotField showAll="0"/>
    <pivotField showAll="0"/>
    <pivotField showAll="0" defaultSubtotal="0"/>
    <pivotField showAll="0" defaultSubtotal="0"/>
    <pivotField showAll="0"/>
    <pivotField numFmtId="9" showAll="0"/>
    <pivotField showAll="0"/>
    <pivotField dataField="1" numFmtId="164" showAll="0"/>
    <pivotField numFmtId="164" showAll="0"/>
    <pivotField showAll="0"/>
    <pivotField showAll="0"/>
    <pivotField showAll="0"/>
    <pivotField showAll="0"/>
    <pivotField showAll="0" defaultSubtotal="0"/>
    <pivotField showAll="0" defaultSubtotal="0"/>
    <pivotField showAll="0"/>
    <pivotField showAll="0"/>
    <pivotField showAll="0"/>
    <pivotField showAll="0"/>
    <pivotField showAll="0"/>
    <pivotField showAll="0" defaultSubtotal="0"/>
    <pivotField numFmtId="17"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0"/>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Items count="1">
    <i/>
  </colItems>
  <dataFields count="1">
    <dataField name="Sum of Allocated Budget" fld="12" baseField="0" baseItem="0" numFmtId="164"/>
  </dataFields>
  <formats count="6">
    <format dxfId="13">
      <pivotArea outline="0" collapsedLevelsAreSubtotals="1" fieldPosition="0"/>
    </format>
    <format dxfId="12">
      <pivotArea dataOnly="0" labelOnly="1" outline="0" axis="axisValues" fieldPosition="0"/>
    </format>
    <format dxfId="11">
      <pivotArea dataOnly="0" labelOnly="1" outline="0" axis="axisValues"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_Name" sourceName="City Name">
  <pivotTables>
    <pivotTable tabId="7" name="PivotTable10"/>
    <pivotTable tabId="4" name="PivotTable10"/>
    <pivotTable tabId="10" name="PivotTable15"/>
    <pivotTable tabId="2" name="PivotTable10"/>
    <pivotTable tabId="15" name="PivotTable10"/>
    <pivotTable tabId="5" name="PivotTable10"/>
    <pivotTable tabId="5" name="PivotTable11"/>
    <pivotTable tabId="6" name="PivotTable10"/>
    <pivotTable tabId="19" name="PivotTable10"/>
    <pivotTable tabId="20" name="PivotTable10"/>
    <pivotTable tabId="21" name="PivotTable10"/>
    <pivotTable tabId="11" name="PivotTable2"/>
    <pivotTable tabId="24" name="PivotTable10"/>
    <pivotTable tabId="23" name="PivotTable6"/>
    <pivotTable tabId="2" name="PivotTable11"/>
    <pivotTable tabId="65" name="PivotTable5"/>
    <pivotTable tabId="65" name="PivotTable7"/>
  </pivotTables>
  <data>
    <tabular pivotCacheId="3">
      <items count="37">
        <i x="18" s="1"/>
        <i x="31" s="1"/>
        <i x="16" s="1"/>
        <i x="26" s="1"/>
        <i x="1" s="1"/>
        <i x="25" s="1"/>
        <i x="17" s="1"/>
        <i x="2" s="1"/>
        <i x="19" s="1"/>
        <i x="28" s="1"/>
        <i x="13" s="1"/>
        <i x="3" s="1"/>
        <i x="22" s="1"/>
        <i x="4" s="1"/>
        <i x="5" s="1"/>
        <i x="6" s="1"/>
        <i x="7" s="1"/>
        <i x="8" s="1"/>
        <i x="21" s="1"/>
        <i x="9" s="1"/>
        <i x="10" s="1"/>
        <i x="27" s="1"/>
        <i x="32" s="1"/>
        <i x="14" s="1"/>
        <i x="24" s="1"/>
        <i x="11" s="1"/>
        <i x="12" s="1"/>
        <i x="33" s="1"/>
        <i x="23" s="1"/>
        <i x="15" s="1"/>
        <i x="34" s="1"/>
        <i x="20" s="1"/>
        <i x="29" s="1"/>
        <i x="30" s="1"/>
        <i x="0" s="1" nd="1"/>
        <i x="36" s="1" nd="1"/>
        <i x="3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rrent_Status__Live_Not_Live" sourceName="Current Status (Live/Not Live)">
  <pivotTables>
    <pivotTable tabId="5" name="PivotTable10"/>
    <pivotTable tabId="4" name="PivotTable10"/>
    <pivotTable tabId="19" name="PivotTable10"/>
    <pivotTable tabId="7" name="PivotTable10"/>
    <pivotTable tabId="10" name="PivotTable15"/>
    <pivotTable tabId="2" name="PivotTable10"/>
    <pivotTable tabId="15" name="PivotTable10"/>
    <pivotTable tabId="5" name="PivotTable11"/>
    <pivotTable tabId="6" name="PivotTable10"/>
    <pivotTable tabId="20" name="PivotTable10"/>
    <pivotTable tabId="21" name="PivotTable10"/>
    <pivotTable tabId="11" name="PivotTable2"/>
    <pivotTable tabId="24" name="PivotTable10"/>
    <pivotTable tabId="23" name="PivotTable6"/>
    <pivotTable tabId="2" name="PivotTable11"/>
    <pivotTable tabId="65" name="PivotTable5"/>
    <pivotTable tabId="65" name="PivotTable7"/>
  </pivotTables>
  <data>
    <tabular pivotCacheId="3">
      <items count="4">
        <i x="2" s="1"/>
        <i x="1" s="1"/>
        <i x="0"/>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d_Remarks" sourceName="Std Remarks">
  <pivotTables>
    <pivotTable tabId="6" name="PivotTable10"/>
    <pivotTable tabId="21" name="PivotTable10"/>
    <pivotTable tabId="11" name="PivotTable2"/>
    <pivotTable tabId="4" name="PivotTable10"/>
    <pivotTable tabId="19" name="PivotTable10"/>
    <pivotTable tabId="7" name="PivotTable10"/>
    <pivotTable tabId="10" name="PivotTable15"/>
    <pivotTable tabId="2" name="PivotTable10"/>
    <pivotTable tabId="15" name="PivotTable10"/>
    <pivotTable tabId="5" name="PivotTable10"/>
    <pivotTable tabId="5" name="PivotTable11"/>
    <pivotTable tabId="24" name="PivotTable10"/>
    <pivotTable tabId="20" name="PivotTable10"/>
    <pivotTable tabId="23" name="PivotTable6"/>
    <pivotTable tabId="2" name="PivotTable11"/>
    <pivotTable tabId="65" name="PivotTable5"/>
    <pivotTable tabId="65" name="PivotTable7"/>
  </pivotTables>
  <data>
    <tabular pivotCacheId="3">
      <items count="12">
        <i x="2" s="1"/>
        <i x="9" s="1"/>
        <i x="4" s="1"/>
        <i x="7" s="1"/>
        <i x="6" s="1"/>
        <i x="1" s="1"/>
        <i x="5" s="1"/>
        <i x="3" s="1"/>
        <i x="8" s="1"/>
        <i x="0" s="1" nd="1"/>
        <i x="11" s="1" nd="1"/>
        <i x="1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marks_Grouped" sourceName="Remarks Grouped">
  <pivotTables>
    <pivotTable tabId="6" name="PivotTable10"/>
    <pivotTable tabId="21" name="PivotTable10"/>
    <pivotTable tabId="4" name="PivotTable10"/>
    <pivotTable tabId="19" name="PivotTable10"/>
    <pivotTable tabId="7" name="PivotTable10"/>
    <pivotTable tabId="11" name="PivotTable2"/>
    <pivotTable tabId="10" name="PivotTable15"/>
    <pivotTable tabId="2" name="PivotTable10"/>
    <pivotTable tabId="15" name="PivotTable10"/>
    <pivotTable tabId="5" name="PivotTable10"/>
    <pivotTable tabId="5" name="PivotTable11"/>
    <pivotTable tabId="20" name="PivotTable10"/>
    <pivotTable tabId="24" name="PivotTable10"/>
    <pivotTable tabId="23" name="PivotTable6"/>
    <pivotTable tabId="2" name="PivotTable11"/>
    <pivotTable tabId="65" name="PivotTable5"/>
    <pivotTable tabId="65" name="PivotTable7"/>
  </pivotTables>
  <data>
    <tabular pivotCacheId="3">
      <items count="25">
        <i x="2" s="1"/>
        <i x="8" s="1"/>
        <i x="7" s="1"/>
        <i x="6" s="1"/>
        <i x="4" s="1"/>
        <i x="1" s="1"/>
        <i x="5" s="1"/>
        <i x="9" s="1"/>
        <i x="3" s="1"/>
        <i x="21" s="1" nd="1"/>
        <i x="0" s="1" nd="1"/>
        <i x="23" s="1" nd="1"/>
        <i x="16" s="1" nd="1"/>
        <i x="20" s="1" nd="1"/>
        <i x="19" s="1" nd="1"/>
        <i x="14" s="1" nd="1"/>
        <i x="13" s="1" nd="1"/>
        <i x="18" s="1" nd="1"/>
        <i x="17" s="1" nd="1"/>
        <i x="12" s="1" nd="1"/>
        <i x="10" s="1" nd="1"/>
        <i x="15" s="1" nd="1"/>
        <i x="22" s="1" nd="1"/>
        <i x="24" s="1" nd="1"/>
        <i x="1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10" name="PivotTable15"/>
    <pivotTable tabId="21" name="PivotTable10"/>
    <pivotTable tabId="4" name="PivotTable10"/>
    <pivotTable tabId="19" name="PivotTable10"/>
    <pivotTable tabId="24" name="PivotTable10"/>
    <pivotTable tabId="7" name="PivotTable10"/>
    <pivotTable tabId="11" name="PivotTable2"/>
    <pivotTable tabId="23" name="PivotTable6"/>
    <pivotTable tabId="2" name="PivotTable10"/>
    <pivotTable tabId="2" name="PivotTable11"/>
    <pivotTable tabId="15" name="PivotTable10"/>
    <pivotTable tabId="5" name="PivotTable10"/>
    <pivotTable tabId="5" name="PivotTable11"/>
    <pivotTable tabId="6" name="PivotTable10"/>
    <pivotTable tabId="20" name="PivotTable10"/>
    <pivotTable tabId="65" name="PivotTable5"/>
    <pivotTable tabId="65" name="PivotTable7"/>
  </pivotTables>
  <data>
    <tabular pivotCacheId="3">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imeline___Monthwise" sourceName="Timeline - Monthwise">
  <pivotTables>
    <pivotTable tabId="11" name="PivotTable2"/>
    <pivotTable tabId="21" name="PivotTable10"/>
    <pivotTable tabId="4" name="PivotTable10"/>
    <pivotTable tabId="19" name="PivotTable10"/>
    <pivotTable tabId="24" name="PivotTable10"/>
    <pivotTable tabId="7" name="PivotTable10"/>
    <pivotTable tabId="23" name="PivotTable6"/>
    <pivotTable tabId="10" name="PivotTable15"/>
    <pivotTable tabId="2" name="PivotTable10"/>
    <pivotTable tabId="2" name="PivotTable11"/>
    <pivotTable tabId="15" name="PivotTable10"/>
    <pivotTable tabId="5" name="PivotTable10"/>
    <pivotTable tabId="5" name="PivotTable11"/>
    <pivotTable tabId="6" name="PivotTable10"/>
    <pivotTable tabId="20" name="PivotTable10"/>
    <pivotTable tabId="65" name="PivotTable5"/>
    <pivotTable tabId="65" name="PivotTable7"/>
  </pivotTables>
  <data>
    <tabular pivotCacheId="3" sortOrder="descending">
      <items count="31">
        <i x="0" s="1"/>
        <i x="1" s="1"/>
        <i x="6" s="1"/>
        <i x="5" s="1"/>
        <i x="7" s="1"/>
        <i x="2" s="1"/>
        <i x="4" s="1"/>
        <i x="3" s="1"/>
        <i x="8" s="1" nd="1"/>
        <i x="30" s="1" nd="1"/>
        <i x="10" s="1" nd="1"/>
        <i x="11" s="1" nd="1"/>
        <i x="16" s="1" nd="1"/>
        <i x="18" s="1" nd="1"/>
        <i x="29" s="1" nd="1"/>
        <i x="19" s="1" nd="1"/>
        <i x="14" s="1" nd="1"/>
        <i x="22" s="1" nd="1"/>
        <i x="9" s="1" nd="1"/>
        <i x="20" s="1" nd="1"/>
        <i x="26" s="1" nd="1"/>
        <i x="24" s="1" nd="1"/>
        <i x="13" s="1" nd="1"/>
        <i x="25" s="1" nd="1"/>
        <i x="28" s="1" nd="1"/>
        <i x="12" s="1" nd="1"/>
        <i x="17" s="1" nd="1"/>
        <i x="15" s="1" nd="1"/>
        <i x="21" s="1" nd="1"/>
        <i x="23" s="1" nd="1"/>
        <i x="2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Name" cache="Slicer_City_Name" caption="City Name" columnCount="5" rowHeight="234950"/>
  <slicer name="Live vs Not Live" cache="Slicer_Current_Status__Live_Not_Live" caption="Live vs Not Live" columnCount="2" rowHeight="234950"/>
  <slicer name="Status" cache="Slicer_Status" caption="Status"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ity Name 1" cache="Slicer_City_Name" caption="City Name" columnCount="5" rowHeight="540000"/>
  <slicer name="Std Remarks" cache="Slicer_Std_Remarks" caption="Std Remarks" columnCount="2" rowHeight="234950"/>
  <slicer name="Remarks Grouped" cache="Slicer_Remarks_Grouped" caption="Remarks Grouped" columnCount="3" rowHeight="324000"/>
  <slicer name="Status 1" cache="Slicer_Status" caption="Status" rowHeight="234950"/>
  <slicer name="Timeline - Monthwise" cache="Slicer_Timeline___Monthwise" caption="Timeline - Monthwise" columnCount="2" rowHeight="540000"/>
</slicers>
</file>

<file path=xl/slicers/slicer3.xml><?xml version="1.0" encoding="utf-8"?>
<slicers xmlns="http://schemas.microsoft.com/office/spreadsheetml/2009/9/main" xmlns:mc="http://schemas.openxmlformats.org/markup-compatibility/2006" xmlns:x="http://schemas.openxmlformats.org/spreadsheetml/2006/main" mc:Ignorable="x">
  <slicer name="City Name 2" cache="Slicer_City_Name" caption="City Name" rowHeight="252000"/>
  <slicer name="Live vs Not Live 1" cache="Slicer_Current_Status__Live_Not_Live" caption="Live vs Not Live" rowHeight="468000"/>
  <slicer name="Std Remarks 1" cache="Slicer_Std_Remarks" caption="Std Remarks" columnCount="2" rowHeight="288000"/>
  <slicer name="Remarks Grouped 1" cache="Slicer_Remarks_Grouped" caption="Remarks Grouped" columnCount="3" rowHeight="288000"/>
  <slicer name="Status 2" cache="Slicer_Status" caption="Status" columnCount="3" rowHeight="720000"/>
</slicers>
</file>

<file path=xl/tables/table1.xml><?xml version="1.0" encoding="utf-8"?>
<table xmlns="http://schemas.openxmlformats.org/spreadsheetml/2006/main" id="8" name="Table8" displayName="Table8" ref="A7:AT1380" totalsRowShown="0" headerRowDxfId="104" headerRowBorderDxfId="103" tableBorderDxfId="102" totalsRowBorderDxfId="101">
  <autoFilter ref="A7:AT1380"/>
  <sortState ref="A16:AT1379">
    <sortCondition ref="A7:A1380"/>
  </sortState>
  <tableColumns count="46">
    <tableColumn id="1" name="CEM Number" dataDxfId="100"/>
    <tableColumn id="2" name="CEM Initiation Date" dataDxfId="99"/>
    <tableColumn id="3" name="City Name" dataDxfId="98"/>
    <tableColumn id="4" name="Fesibility Name" dataDxfId="97"/>
    <tableColumn id="5" name="Area / Section / Pocket / Society (Original Name)" dataDxfId="96"/>
    <tableColumn id="6" name="Total_x000a_H.P" dataDxfId="95" dataCellStyle="Comma"/>
    <tableColumn id="7" name="Customers According to % (Market Share)" dataDxfId="94" dataCellStyle="Comma"/>
    <tableColumn id="42" name="New Customers" dataDxfId="93" dataCellStyle="Comma"/>
    <tableColumn id="29" name="Terminated" dataDxfId="92" dataCellStyle="Comma"/>
    <tableColumn id="30" name="Active " dataDxfId="91" dataCellStyle="Comma"/>
    <tableColumn id="40" name="Not Active" dataDxfId="90" dataCellStyle="Comma"/>
    <tableColumn id="41" name="Remarks - Actuals" dataDxfId="89" dataCellStyle="Comma"/>
    <tableColumn id="8" name="Customers based on completion" dataDxfId="88">
      <calculatedColumnFormula>Table8[[#This Row],[Std Remarks]]</calculatedColumnFormula>
    </tableColumn>
    <tableColumn id="9" name="HP%  based on Live % ( Work Progress)" dataDxfId="87"/>
    <tableColumn id="10" name="HP Based on completion - Realistic" dataDxfId="86"/>
    <tableColumn id="11" name="Allocated Budget" dataDxfId="85" dataCellStyle="Comma"/>
    <tableColumn id="12" name="Revised Budget" dataDxfId="84" dataCellStyle="Comma"/>
    <tableColumn id="13" name="Difference" dataDxfId="83" dataCellStyle="Comma"/>
    <tableColumn id="14" name="Costing Efficiency" dataDxfId="82"/>
    <tableColumn id="15" name="Area / Section / Pocket / Society (Revised Name)" dataDxfId="81"/>
    <tableColumn id="16" name="Customers Take up %age (Key Factor)" dataDxfId="80"/>
    <tableColumn id="17" name="Total _x000a_Civil works - Buried" dataDxfId="79" dataCellStyle="Comma"/>
    <tableColumn id="37" name="Total _x000a_Civil works - Arial" dataDxfId="78" dataCellStyle="Comma"/>
    <tableColumn id="18" name="Originally Approved on:_x000a_Arial, Buried, Hybrid" dataDxfId="77"/>
    <tableColumn id="16386" name="Allocation Percentage" dataDxfId="76"/>
    <tableColumn id="19" name="Current Status (Live/Not Live)" dataDxfId="75"/>
    <tableColumn id="20" name="Live on (Arial,Buried, Hybrid)" dataDxfId="74"/>
    <tableColumn id="21" name="% of Completion of Work Done" dataDxfId="73" dataCellStyle="Percent"/>
    <tableColumn id="36" name="Compeltion % not %" dataDxfId="72" dataCellStyle="Comma">
      <calculatedColumnFormula>VALUE(SUBSTITUTE(AB8,"%",""))</calculatedColumnFormula>
    </tableColumn>
    <tableColumn id="34" name="Start Date.." dataDxfId="71"/>
    <tableColumn id="35" name="Start Date OffSet" dataDxfId="70" dataCellStyle="Comma">
      <calculatedColumnFormula>IFERROR(Table8[[#This Row],[Timeline - Monthwise]]-MIN(Table8[Start Date..]),"None")</calculatedColumnFormula>
    </tableColumn>
    <tableColumn id="31" name="Duration" dataDxfId="69">
      <calculatedColumnFormula>IFERROR(Table8[[#This Row],[Timeline - Monthwise]]-Table8[[#This Row],[Start Date..]]+1,"Duration Doesn't Exsists")</calculatedColumnFormula>
    </tableColumn>
    <tableColumn id="32" name="Days Remaining" dataDxfId="68" dataCellStyle="Comma">
      <calculatedColumnFormula>IFERROR(Table8[[#This Row],[Timeline - Monthwise]]-TODAY(),"No ETA")</calculatedColumnFormula>
    </tableColumn>
    <tableColumn id="33" name="Status" dataDxfId="67" dataCellStyle="Comma">
      <calculatedColumnFormula>IF(AB8=100%,"Completed",IF(AB8=0%,"Yet to Start","In Progress"))</calculatedColumnFormula>
    </tableColumn>
    <tableColumn id="22" name="Timeline" dataDxfId="66"/>
    <tableColumn id="23" name="Timeline - Monthwise" dataDxfId="65"/>
    <tableColumn id="24" name="Remarks by ODN" dataDxfId="64"/>
    <tableColumn id="25" name="Remarks Grouped" dataDxfId="63"/>
    <tableColumn id="26" name="Std Remarks" dataDxfId="62"/>
    <tableColumn id="27" name="Additional Remarks (5-6M)" dataDxfId="61"/>
    <tableColumn id="28" name="Additional Remarks (5-6M)2" dataDxfId="60"/>
    <tableColumn id="16387" name="Swapped With -" dataDxfId="59"/>
    <tableColumn id="16388" name="Swapped/Removal Budget" dataDxfId="58"/>
    <tableColumn id="16389" name="HP - Revised"/>
    <tableColumn id="38" name="71 vs 26" dataDxfId="57">
      <calculatedColumnFormula>VLOOKUP(Table8[[#This Row],[CEM Number]],'71 CEMs'!$E$5:$E$76,1,0)</calculatedColumnFormula>
    </tableColumn>
    <tableColumn id="39" name="72 vs 26" dataDxfId="56"/>
  </tableColumns>
  <tableStyleInfo name="TableStyleMedium5" showFirstColumn="0" showLastColumn="0" showRowStripes="1" showColumnStripes="0"/>
</table>
</file>

<file path=xl/tables/table2.xml><?xml version="1.0" encoding="utf-8"?>
<table xmlns="http://schemas.openxmlformats.org/spreadsheetml/2006/main" id="1" name="Table132" displayName="Table132" ref="B44:I1716" totalsRowShown="0" headerRowDxfId="23" dataDxfId="22" dataCellStyle="Comma 2">
  <autoFilter ref="B44:I1716"/>
  <tableColumns count="8">
    <tableColumn id="1" name="CEMz"/>
    <tableColumn id="2" name="Orders"/>
    <tableColumn id="3" name="Details"/>
    <tableColumn id="4" name="    Budget     " dataDxfId="21" dataCellStyle="Comma 2"/>
    <tableColumn id="5" name="    Actual     " dataDxfId="20" dataCellStyle="Comma 2"/>
    <tableColumn id="6" name="  Commitment   " dataDxfId="19" dataCellStyle="Comma 2"/>
    <tableColumn id="7" name="   Assigned    " dataDxfId="18" dataCellStyle="Comma 2"/>
    <tableColumn id="8" name="   Available   " dataDxfId="17" dataCellStyle="Comma 2"/>
  </tableColumns>
  <tableStyleInfo name="TableStyleMedium4" showFirstColumn="0" showLastColumn="0" showRowStripes="1" showColumnStripes="0"/>
</table>
</file>

<file path=xl/tables/table3.xml><?xml version="1.0" encoding="utf-8"?>
<table xmlns="http://schemas.openxmlformats.org/spreadsheetml/2006/main" id="13" name="Table13" displayName="Table13" ref="A3:H1675" totalsRowShown="0" headerRowDxfId="7" dataDxfId="6" dataCellStyle="Comma 2">
  <autoFilter ref="A3:H1675"/>
  <tableColumns count="8">
    <tableColumn id="1" name="CEMz"/>
    <tableColumn id="2" name="Orders"/>
    <tableColumn id="3" name="Details"/>
    <tableColumn id="4" name="    Budget     " dataDxfId="5" dataCellStyle="Comma 2"/>
    <tableColumn id="5" name="    Actual     " dataDxfId="4" dataCellStyle="Comma 2"/>
    <tableColumn id="6" name="  Commitment   " dataDxfId="3" dataCellStyle="Comma 2"/>
    <tableColumn id="7" name="   Assigned    " dataDxfId="2" dataCellStyle="Comma 2"/>
    <tableColumn id="8" name="   Available   " dataDxfId="1" dataCellStyle="Comma 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pivotTable" Target="../pivotTables/pivotTable6.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pivotTable" Target="../pivotTables/pivotTable8.xml"/><Relationship Id="rId4" Type="http://schemas.microsoft.com/office/2007/relationships/slicer" Target="../slicers/slicer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pivotTable" Target="../pivotTables/pivotTable9.xml"/><Relationship Id="rId6" Type="http://schemas.openxmlformats.org/officeDocument/2006/relationships/comments" Target="../comments1.xml"/><Relationship Id="rId5" Type="http://schemas.microsoft.com/office/2007/relationships/slicer" Target="../slicers/slicer3.xml"/><Relationship Id="rId4"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42"/>
  <sheetViews>
    <sheetView workbookViewId="0">
      <selection activeCell="C4" sqref="C4"/>
    </sheetView>
  </sheetViews>
  <sheetFormatPr defaultRowHeight="14.4"/>
  <cols>
    <col min="1" max="1" width="42.44140625" customWidth="1"/>
    <col min="2" max="2" width="15.6640625" customWidth="1"/>
    <col min="3" max="3" width="43.33203125" bestFit="1" customWidth="1"/>
    <col min="4" max="4" width="36.88671875" bestFit="1" customWidth="1"/>
  </cols>
  <sheetData>
    <row r="1" spans="1:4">
      <c r="A1" t="s">
        <v>1416</v>
      </c>
      <c r="B1">
        <f>COUNT(B4:B98)</f>
        <v>95</v>
      </c>
    </row>
    <row r="3" spans="1:4">
      <c r="A3" s="3" t="s">
        <v>1413</v>
      </c>
      <c r="B3" s="194" t="s">
        <v>1429</v>
      </c>
      <c r="C3" s="194" t="s">
        <v>1434</v>
      </c>
      <c r="D3" s="194" t="s">
        <v>1435</v>
      </c>
    </row>
    <row r="4" spans="1:4">
      <c r="A4" s="193" t="s">
        <v>147</v>
      </c>
      <c r="B4" s="5">
        <v>1864</v>
      </c>
      <c r="C4" s="5">
        <v>745.6</v>
      </c>
      <c r="D4" s="5">
        <v>745.6</v>
      </c>
    </row>
    <row r="5" spans="1:4">
      <c r="A5" s="6" t="s">
        <v>653</v>
      </c>
      <c r="B5" s="5">
        <v>450</v>
      </c>
      <c r="C5" s="5">
        <v>180</v>
      </c>
      <c r="D5" s="5">
        <v>180</v>
      </c>
    </row>
    <row r="6" spans="1:4">
      <c r="A6" s="6" t="s">
        <v>654</v>
      </c>
      <c r="B6" s="5">
        <v>714</v>
      </c>
      <c r="C6" s="5">
        <v>285.60000000000002</v>
      </c>
      <c r="D6" s="5">
        <v>285.60000000000002</v>
      </c>
    </row>
    <row r="7" spans="1:4">
      <c r="A7" s="6" t="s">
        <v>655</v>
      </c>
      <c r="B7" s="5">
        <v>700</v>
      </c>
      <c r="C7" s="5">
        <v>280</v>
      </c>
      <c r="D7" s="5">
        <v>280</v>
      </c>
    </row>
    <row r="8" spans="1:4">
      <c r="A8" s="193" t="s">
        <v>148</v>
      </c>
      <c r="B8" s="5">
        <v>1826</v>
      </c>
      <c r="C8" s="5">
        <v>730.39999999999986</v>
      </c>
      <c r="D8" s="5">
        <v>730.39999999999986</v>
      </c>
    </row>
    <row r="9" spans="1:4">
      <c r="A9" s="6" t="s">
        <v>149</v>
      </c>
      <c r="B9" s="5">
        <v>440</v>
      </c>
      <c r="C9" s="5">
        <v>176</v>
      </c>
      <c r="D9" s="5">
        <v>176</v>
      </c>
    </row>
    <row r="10" spans="1:4">
      <c r="A10" s="6" t="s">
        <v>151</v>
      </c>
      <c r="B10" s="5">
        <v>420</v>
      </c>
      <c r="C10" s="5">
        <v>168</v>
      </c>
      <c r="D10" s="5">
        <v>168</v>
      </c>
    </row>
    <row r="11" spans="1:4">
      <c r="A11" s="6" t="s">
        <v>152</v>
      </c>
      <c r="B11" s="5">
        <v>482</v>
      </c>
      <c r="C11" s="5">
        <v>192.8</v>
      </c>
      <c r="D11" s="5">
        <v>192.8</v>
      </c>
    </row>
    <row r="12" spans="1:4">
      <c r="A12" s="6" t="s">
        <v>153</v>
      </c>
      <c r="B12" s="5">
        <v>302</v>
      </c>
      <c r="C12" s="5">
        <v>120.80000000000001</v>
      </c>
      <c r="D12" s="5">
        <v>120.80000000000001</v>
      </c>
    </row>
    <row r="13" spans="1:4">
      <c r="A13" s="6" t="s">
        <v>154</v>
      </c>
      <c r="B13" s="5">
        <v>182</v>
      </c>
      <c r="C13" s="5">
        <v>72.8</v>
      </c>
      <c r="D13" s="5">
        <v>72.8</v>
      </c>
    </row>
    <row r="14" spans="1:4">
      <c r="A14" s="193" t="s">
        <v>929</v>
      </c>
      <c r="B14" s="5">
        <v>5502</v>
      </c>
      <c r="C14" s="5">
        <v>2200.8000000000002</v>
      </c>
      <c r="D14" s="5"/>
    </row>
    <row r="15" spans="1:4">
      <c r="A15" s="6" t="s">
        <v>3207</v>
      </c>
      <c r="B15" s="5">
        <v>1450</v>
      </c>
      <c r="C15" s="5">
        <v>580</v>
      </c>
      <c r="D15" s="5"/>
    </row>
    <row r="16" spans="1:4">
      <c r="A16" s="6" t="s">
        <v>3208</v>
      </c>
      <c r="B16" s="5">
        <v>1404</v>
      </c>
      <c r="C16" s="5">
        <v>561.6</v>
      </c>
      <c r="D16" s="5"/>
    </row>
    <row r="17" spans="1:4">
      <c r="A17" s="6" t="s">
        <v>3209</v>
      </c>
      <c r="B17" s="5">
        <v>1150</v>
      </c>
      <c r="C17" s="5">
        <v>460</v>
      </c>
      <c r="D17" s="5"/>
    </row>
    <row r="18" spans="1:4">
      <c r="A18" s="6" t="s">
        <v>3210</v>
      </c>
      <c r="B18" s="5">
        <v>1498</v>
      </c>
      <c r="C18" s="5">
        <v>599.20000000000005</v>
      </c>
      <c r="D18" s="5"/>
    </row>
    <row r="19" spans="1:4">
      <c r="A19" s="193" t="s">
        <v>105</v>
      </c>
      <c r="B19" s="5">
        <v>17546</v>
      </c>
      <c r="C19" s="5">
        <v>7018.3999999999987</v>
      </c>
      <c r="D19" s="5">
        <v>7018.3999999999987</v>
      </c>
    </row>
    <row r="20" spans="1:4">
      <c r="A20" s="6" t="s">
        <v>106</v>
      </c>
      <c r="B20" s="5">
        <v>424</v>
      </c>
      <c r="C20" s="5">
        <v>169.60000000000002</v>
      </c>
      <c r="D20" s="5">
        <v>169.60000000000002</v>
      </c>
    </row>
    <row r="21" spans="1:4">
      <c r="A21" s="6" t="s">
        <v>108</v>
      </c>
      <c r="B21" s="5">
        <v>2232</v>
      </c>
      <c r="C21" s="5">
        <v>892.80000000000007</v>
      </c>
      <c r="D21" s="5">
        <v>892.80000000000007</v>
      </c>
    </row>
    <row r="22" spans="1:4">
      <c r="A22" s="6" t="s">
        <v>109</v>
      </c>
      <c r="B22" s="5">
        <v>2210</v>
      </c>
      <c r="C22" s="5">
        <v>884</v>
      </c>
      <c r="D22" s="5">
        <v>884</v>
      </c>
    </row>
    <row r="23" spans="1:4">
      <c r="A23" s="6" t="s">
        <v>110</v>
      </c>
      <c r="B23" s="5">
        <v>2106</v>
      </c>
      <c r="C23" s="5">
        <v>842.40000000000009</v>
      </c>
      <c r="D23" s="5">
        <v>842.40000000000009</v>
      </c>
    </row>
    <row r="24" spans="1:4">
      <c r="A24" s="6" t="s">
        <v>111</v>
      </c>
      <c r="B24" s="5">
        <v>2268</v>
      </c>
      <c r="C24" s="5">
        <v>907.2</v>
      </c>
      <c r="D24" s="5">
        <v>907.2</v>
      </c>
    </row>
    <row r="25" spans="1:4">
      <c r="A25" s="6" t="s">
        <v>112</v>
      </c>
      <c r="B25" s="5">
        <v>3086</v>
      </c>
      <c r="C25" s="5">
        <v>1234.4000000000001</v>
      </c>
      <c r="D25" s="5">
        <v>1234.4000000000001</v>
      </c>
    </row>
    <row r="26" spans="1:4">
      <c r="A26" s="6" t="s">
        <v>114</v>
      </c>
      <c r="B26" s="5">
        <v>776</v>
      </c>
      <c r="C26" s="5">
        <v>310.40000000000003</v>
      </c>
      <c r="D26" s="5">
        <v>310.40000000000003</v>
      </c>
    </row>
    <row r="27" spans="1:4">
      <c r="A27" s="6" t="s">
        <v>115</v>
      </c>
      <c r="B27" s="5">
        <v>512</v>
      </c>
      <c r="C27" s="5">
        <v>204.8</v>
      </c>
      <c r="D27" s="5">
        <v>204.8</v>
      </c>
    </row>
    <row r="28" spans="1:4">
      <c r="A28" s="6" t="s">
        <v>116</v>
      </c>
      <c r="B28" s="5">
        <v>1526</v>
      </c>
      <c r="C28" s="5">
        <v>610.4</v>
      </c>
      <c r="D28" s="5">
        <v>610.4</v>
      </c>
    </row>
    <row r="29" spans="1:4">
      <c r="A29" s="6" t="s">
        <v>117</v>
      </c>
      <c r="B29" s="5">
        <v>1200</v>
      </c>
      <c r="C29" s="5">
        <v>480</v>
      </c>
      <c r="D29" s="5">
        <v>480</v>
      </c>
    </row>
    <row r="30" spans="1:4">
      <c r="A30" s="6" t="s">
        <v>118</v>
      </c>
      <c r="B30" s="5">
        <v>1206</v>
      </c>
      <c r="C30" s="5">
        <v>482.40000000000003</v>
      </c>
      <c r="D30" s="5">
        <v>482.40000000000003</v>
      </c>
    </row>
    <row r="31" spans="1:4">
      <c r="A31" s="193" t="s">
        <v>1141</v>
      </c>
      <c r="B31" s="5">
        <v>19448</v>
      </c>
      <c r="C31" s="5">
        <v>9724</v>
      </c>
      <c r="D31" s="5">
        <v>9724</v>
      </c>
    </row>
    <row r="32" spans="1:4">
      <c r="A32" s="6" t="s">
        <v>1142</v>
      </c>
      <c r="B32" s="5">
        <v>320</v>
      </c>
      <c r="C32" s="5">
        <v>160</v>
      </c>
      <c r="D32" s="5">
        <v>160</v>
      </c>
    </row>
    <row r="33" spans="1:4">
      <c r="A33" s="6" t="s">
        <v>1144</v>
      </c>
      <c r="B33" s="5">
        <v>240</v>
      </c>
      <c r="C33" s="5">
        <v>120</v>
      </c>
      <c r="D33" s="5">
        <v>120</v>
      </c>
    </row>
    <row r="34" spans="1:4">
      <c r="A34" s="6" t="s">
        <v>1145</v>
      </c>
      <c r="B34" s="5">
        <v>970</v>
      </c>
      <c r="C34" s="5">
        <v>485</v>
      </c>
      <c r="D34" s="5">
        <v>485</v>
      </c>
    </row>
    <row r="35" spans="1:4">
      <c r="A35" s="6" t="s">
        <v>339</v>
      </c>
      <c r="B35" s="5">
        <v>1612</v>
      </c>
      <c r="C35" s="5">
        <v>806</v>
      </c>
      <c r="D35" s="5">
        <v>806</v>
      </c>
    </row>
    <row r="36" spans="1:4">
      <c r="A36" s="6" t="s">
        <v>1146</v>
      </c>
      <c r="B36" s="5">
        <v>728</v>
      </c>
      <c r="C36" s="5">
        <v>364</v>
      </c>
      <c r="D36" s="5">
        <v>364</v>
      </c>
    </row>
    <row r="37" spans="1:4">
      <c r="A37" s="6" t="s">
        <v>1147</v>
      </c>
      <c r="B37" s="5">
        <v>3460</v>
      </c>
      <c r="C37" s="5">
        <v>1730</v>
      </c>
      <c r="D37" s="5">
        <v>1730</v>
      </c>
    </row>
    <row r="38" spans="1:4">
      <c r="A38" s="6" t="s">
        <v>1148</v>
      </c>
      <c r="B38" s="5">
        <v>282</v>
      </c>
      <c r="C38" s="5">
        <v>141</v>
      </c>
      <c r="D38" s="5">
        <v>141</v>
      </c>
    </row>
    <row r="39" spans="1:4">
      <c r="A39" s="6" t="s">
        <v>1149</v>
      </c>
      <c r="B39" s="5">
        <v>216</v>
      </c>
      <c r="C39" s="5">
        <v>108</v>
      </c>
      <c r="D39" s="5">
        <v>108</v>
      </c>
    </row>
    <row r="40" spans="1:4">
      <c r="A40" s="6" t="s">
        <v>1150</v>
      </c>
      <c r="B40" s="5">
        <v>1300</v>
      </c>
      <c r="C40" s="5">
        <v>650</v>
      </c>
      <c r="D40" s="5">
        <v>650</v>
      </c>
    </row>
    <row r="41" spans="1:4">
      <c r="A41" s="6" t="s">
        <v>1152</v>
      </c>
      <c r="B41" s="5">
        <v>566</v>
      </c>
      <c r="C41" s="5">
        <v>283</v>
      </c>
      <c r="D41" s="5">
        <v>283</v>
      </c>
    </row>
    <row r="42" spans="1:4">
      <c r="A42" s="6" t="s">
        <v>1153</v>
      </c>
      <c r="B42" s="5">
        <v>470</v>
      </c>
      <c r="C42" s="5">
        <v>235</v>
      </c>
      <c r="D42" s="5">
        <v>235</v>
      </c>
    </row>
    <row r="43" spans="1:4">
      <c r="A43" s="6" t="s">
        <v>1154</v>
      </c>
      <c r="B43" s="5">
        <v>1040</v>
      </c>
      <c r="C43" s="5">
        <v>520</v>
      </c>
      <c r="D43" s="5">
        <v>520</v>
      </c>
    </row>
    <row r="44" spans="1:4">
      <c r="A44" s="6" t="s">
        <v>1155</v>
      </c>
      <c r="B44" s="5">
        <v>936</v>
      </c>
      <c r="C44" s="5">
        <v>468</v>
      </c>
      <c r="D44" s="5">
        <v>468</v>
      </c>
    </row>
    <row r="45" spans="1:4">
      <c r="A45" s="6" t="s">
        <v>1156</v>
      </c>
      <c r="B45" s="5">
        <v>540</v>
      </c>
      <c r="C45" s="5">
        <v>270</v>
      </c>
      <c r="D45" s="5">
        <v>270</v>
      </c>
    </row>
    <row r="46" spans="1:4">
      <c r="A46" s="6" t="s">
        <v>1157</v>
      </c>
      <c r="B46" s="5">
        <v>1080</v>
      </c>
      <c r="C46" s="5">
        <v>540</v>
      </c>
      <c r="D46" s="5">
        <v>540</v>
      </c>
    </row>
    <row r="47" spans="1:4">
      <c r="A47" s="6" t="s">
        <v>1158</v>
      </c>
      <c r="B47" s="5">
        <v>1080</v>
      </c>
      <c r="C47" s="5">
        <v>540</v>
      </c>
      <c r="D47" s="5">
        <v>540</v>
      </c>
    </row>
    <row r="48" spans="1:4">
      <c r="A48" s="6" t="s">
        <v>1159</v>
      </c>
      <c r="B48" s="5">
        <v>1224</v>
      </c>
      <c r="C48" s="5">
        <v>612</v>
      </c>
      <c r="D48" s="5">
        <v>612</v>
      </c>
    </row>
    <row r="49" spans="1:4">
      <c r="A49" s="6" t="s">
        <v>1160</v>
      </c>
      <c r="B49" s="5">
        <v>1224</v>
      </c>
      <c r="C49" s="5">
        <v>612</v>
      </c>
      <c r="D49" s="5">
        <v>612</v>
      </c>
    </row>
    <row r="50" spans="1:4">
      <c r="A50" s="6" t="s">
        <v>1161</v>
      </c>
      <c r="B50" s="5">
        <v>1224</v>
      </c>
      <c r="C50" s="5">
        <v>612</v>
      </c>
      <c r="D50" s="5">
        <v>612</v>
      </c>
    </row>
    <row r="51" spans="1:4">
      <c r="A51" s="6" t="s">
        <v>1162</v>
      </c>
      <c r="B51" s="5">
        <v>936</v>
      </c>
      <c r="C51" s="5">
        <v>468</v>
      </c>
      <c r="D51" s="5">
        <v>468</v>
      </c>
    </row>
    <row r="52" spans="1:4">
      <c r="A52" s="193" t="s">
        <v>65</v>
      </c>
      <c r="B52" s="5">
        <v>11408</v>
      </c>
      <c r="C52" s="5">
        <v>4563.2000000000007</v>
      </c>
      <c r="D52" s="5">
        <v>4520</v>
      </c>
    </row>
    <row r="53" spans="1:4">
      <c r="A53" s="6" t="s">
        <v>66</v>
      </c>
      <c r="B53" s="5">
        <v>720</v>
      </c>
      <c r="C53" s="5">
        <v>288</v>
      </c>
      <c r="D53" s="5">
        <v>288</v>
      </c>
    </row>
    <row r="54" spans="1:4">
      <c r="A54" s="6" t="s">
        <v>68</v>
      </c>
      <c r="B54" s="5">
        <v>3018</v>
      </c>
      <c r="C54" s="5">
        <v>1207.2</v>
      </c>
      <c r="D54" s="5">
        <v>1207.2</v>
      </c>
    </row>
    <row r="55" spans="1:4">
      <c r="A55" s="6" t="s">
        <v>71</v>
      </c>
      <c r="B55" s="5">
        <v>1734</v>
      </c>
      <c r="C55" s="5">
        <v>693.6</v>
      </c>
      <c r="D55" s="5">
        <v>693.6</v>
      </c>
    </row>
    <row r="56" spans="1:4">
      <c r="A56" s="6" t="s">
        <v>72</v>
      </c>
      <c r="B56" s="5">
        <v>216</v>
      </c>
      <c r="C56" s="5">
        <v>86.4</v>
      </c>
      <c r="D56" s="5">
        <v>43.2</v>
      </c>
    </row>
    <row r="57" spans="1:4">
      <c r="A57" s="6" t="s">
        <v>75</v>
      </c>
      <c r="B57" s="5">
        <v>972</v>
      </c>
      <c r="C57" s="5">
        <v>388.8</v>
      </c>
      <c r="D57" s="5">
        <v>388.8</v>
      </c>
    </row>
    <row r="58" spans="1:4">
      <c r="A58" s="6" t="s">
        <v>79</v>
      </c>
      <c r="B58" s="5">
        <v>1628</v>
      </c>
      <c r="C58" s="5">
        <v>651.20000000000005</v>
      </c>
      <c r="D58" s="5">
        <v>651.20000000000005</v>
      </c>
    </row>
    <row r="59" spans="1:4">
      <c r="A59" s="6" t="s">
        <v>80</v>
      </c>
      <c r="B59" s="5">
        <v>960</v>
      </c>
      <c r="C59" s="5">
        <v>384</v>
      </c>
      <c r="D59" s="5">
        <v>384</v>
      </c>
    </row>
    <row r="60" spans="1:4">
      <c r="A60" s="6" t="s">
        <v>81</v>
      </c>
      <c r="B60" s="5">
        <v>228</v>
      </c>
      <c r="C60" s="5">
        <v>91.2</v>
      </c>
      <c r="D60" s="5">
        <v>91.2</v>
      </c>
    </row>
    <row r="61" spans="1:4">
      <c r="A61" s="6" t="s">
        <v>82</v>
      </c>
      <c r="B61" s="5">
        <v>1104</v>
      </c>
      <c r="C61" s="5">
        <v>441.6</v>
      </c>
      <c r="D61" s="5">
        <v>441.6</v>
      </c>
    </row>
    <row r="62" spans="1:4">
      <c r="A62" s="6" t="s">
        <v>83</v>
      </c>
      <c r="B62" s="5">
        <v>828</v>
      </c>
      <c r="C62" s="5">
        <v>331.20000000000005</v>
      </c>
      <c r="D62" s="5">
        <v>331.20000000000005</v>
      </c>
    </row>
    <row r="63" spans="1:4">
      <c r="A63" s="193" t="s">
        <v>740</v>
      </c>
      <c r="B63" s="5">
        <v>980</v>
      </c>
      <c r="C63" s="5">
        <v>392</v>
      </c>
      <c r="D63" s="5">
        <v>392</v>
      </c>
    </row>
    <row r="64" spans="1:4">
      <c r="A64" s="6" t="s">
        <v>66</v>
      </c>
      <c r="B64" s="5">
        <v>182</v>
      </c>
      <c r="C64" s="5">
        <v>72.8</v>
      </c>
      <c r="D64" s="5">
        <v>72.8</v>
      </c>
    </row>
    <row r="65" spans="1:4">
      <c r="A65" s="6" t="s">
        <v>81</v>
      </c>
      <c r="B65" s="5">
        <v>292</v>
      </c>
      <c r="C65" s="5">
        <v>116.80000000000001</v>
      </c>
      <c r="D65" s="5">
        <v>116.80000000000001</v>
      </c>
    </row>
    <row r="66" spans="1:4">
      <c r="A66" s="6" t="s">
        <v>741</v>
      </c>
      <c r="B66" s="5">
        <v>506</v>
      </c>
      <c r="C66" s="5">
        <v>202.4</v>
      </c>
      <c r="D66" s="5">
        <v>202.4</v>
      </c>
    </row>
    <row r="67" spans="1:4">
      <c r="A67" s="193" t="s">
        <v>337</v>
      </c>
      <c r="B67" s="5">
        <v>4054</v>
      </c>
      <c r="C67" s="5">
        <v>1621.6000000000001</v>
      </c>
      <c r="D67" s="5">
        <v>1621.6000000000001</v>
      </c>
    </row>
    <row r="68" spans="1:4">
      <c r="A68" s="6" t="s">
        <v>338</v>
      </c>
      <c r="B68" s="5">
        <v>372</v>
      </c>
      <c r="C68" s="5">
        <v>148.80000000000001</v>
      </c>
      <c r="D68" s="5">
        <v>148.80000000000001</v>
      </c>
    </row>
    <row r="69" spans="1:4">
      <c r="A69" s="6" t="s">
        <v>339</v>
      </c>
      <c r="B69" s="5">
        <v>864</v>
      </c>
      <c r="C69" s="5">
        <v>345.6</v>
      </c>
      <c r="D69" s="5">
        <v>345.6</v>
      </c>
    </row>
    <row r="70" spans="1:4">
      <c r="A70" s="6" t="s">
        <v>340</v>
      </c>
      <c r="B70" s="5">
        <v>472</v>
      </c>
      <c r="C70" s="5">
        <v>188.8</v>
      </c>
      <c r="D70" s="5">
        <v>188.8</v>
      </c>
    </row>
    <row r="71" spans="1:4">
      <c r="A71" s="6" t="s">
        <v>342</v>
      </c>
      <c r="B71" s="5">
        <v>964</v>
      </c>
      <c r="C71" s="5">
        <v>385.6</v>
      </c>
      <c r="D71" s="5">
        <v>385.6</v>
      </c>
    </row>
    <row r="72" spans="1:4">
      <c r="A72" s="6" t="s">
        <v>343</v>
      </c>
      <c r="B72" s="5">
        <v>54</v>
      </c>
      <c r="C72" s="5">
        <v>21.6</v>
      </c>
      <c r="D72" s="5">
        <v>21.6</v>
      </c>
    </row>
    <row r="73" spans="1:4">
      <c r="A73" s="6" t="s">
        <v>344</v>
      </c>
      <c r="B73" s="5">
        <v>1328</v>
      </c>
      <c r="C73" s="5">
        <v>531.20000000000005</v>
      </c>
      <c r="D73" s="5">
        <v>531.20000000000005</v>
      </c>
    </row>
    <row r="74" spans="1:4">
      <c r="A74" s="193" t="s">
        <v>126</v>
      </c>
      <c r="B74" s="5">
        <v>772</v>
      </c>
      <c r="C74" s="5">
        <v>463.2</v>
      </c>
      <c r="D74" s="5">
        <v>463.2</v>
      </c>
    </row>
    <row r="75" spans="1:4">
      <c r="A75" s="6" t="s">
        <v>127</v>
      </c>
      <c r="B75" s="5">
        <v>272</v>
      </c>
      <c r="C75" s="5">
        <v>163.19999999999999</v>
      </c>
      <c r="D75" s="5">
        <v>163.19999999999999</v>
      </c>
    </row>
    <row r="76" spans="1:4">
      <c r="A76" s="6" t="s">
        <v>128</v>
      </c>
      <c r="B76" s="5">
        <v>500</v>
      </c>
      <c r="C76" s="5">
        <v>300</v>
      </c>
      <c r="D76" s="5">
        <v>300</v>
      </c>
    </row>
    <row r="77" spans="1:4">
      <c r="A77" s="193" t="s">
        <v>565</v>
      </c>
      <c r="B77" s="5">
        <v>2446</v>
      </c>
      <c r="C77" s="5">
        <v>978.40000000000009</v>
      </c>
      <c r="D77" s="5">
        <v>978.40000000000009</v>
      </c>
    </row>
    <row r="78" spans="1:4">
      <c r="A78" s="6" t="s">
        <v>566</v>
      </c>
      <c r="B78" s="5">
        <v>2446</v>
      </c>
      <c r="C78" s="5">
        <v>978.40000000000009</v>
      </c>
      <c r="D78" s="5">
        <v>978.40000000000009</v>
      </c>
    </row>
    <row r="79" spans="1:4">
      <c r="A79" s="193" t="s">
        <v>762</v>
      </c>
      <c r="B79" s="5">
        <v>486</v>
      </c>
      <c r="C79" s="5">
        <v>243</v>
      </c>
      <c r="D79" s="5">
        <v>243</v>
      </c>
    </row>
    <row r="80" spans="1:4">
      <c r="A80" s="6" t="s">
        <v>766</v>
      </c>
      <c r="B80" s="5">
        <v>486</v>
      </c>
      <c r="C80" s="5">
        <v>243</v>
      </c>
      <c r="D80" s="5">
        <v>243</v>
      </c>
    </row>
    <row r="81" spans="1:4">
      <c r="A81" s="193" t="s">
        <v>763</v>
      </c>
      <c r="B81" s="5">
        <v>3358</v>
      </c>
      <c r="C81" s="5">
        <v>1343.2</v>
      </c>
      <c r="D81" s="5">
        <v>1343.2</v>
      </c>
    </row>
    <row r="82" spans="1:4">
      <c r="A82" s="6" t="s">
        <v>764</v>
      </c>
      <c r="B82" s="5">
        <v>1740</v>
      </c>
      <c r="C82" s="5">
        <v>696</v>
      </c>
      <c r="D82" s="5">
        <v>696</v>
      </c>
    </row>
    <row r="83" spans="1:4">
      <c r="A83" s="6" t="s">
        <v>765</v>
      </c>
      <c r="B83" s="5">
        <v>700</v>
      </c>
      <c r="C83" s="5">
        <v>280</v>
      </c>
      <c r="D83" s="5">
        <v>280</v>
      </c>
    </row>
    <row r="84" spans="1:4">
      <c r="A84" s="6" t="s">
        <v>766</v>
      </c>
      <c r="B84" s="5">
        <v>486</v>
      </c>
      <c r="C84" s="5">
        <v>194.4</v>
      </c>
      <c r="D84" s="5">
        <v>194.4</v>
      </c>
    </row>
    <row r="85" spans="1:4">
      <c r="A85" s="6" t="s">
        <v>767</v>
      </c>
      <c r="B85" s="5">
        <v>432</v>
      </c>
      <c r="C85" s="5">
        <v>172.8</v>
      </c>
      <c r="D85" s="5">
        <v>172.8</v>
      </c>
    </row>
    <row r="86" spans="1:4">
      <c r="A86" s="193" t="s">
        <v>844</v>
      </c>
      <c r="B86" s="5">
        <v>25116</v>
      </c>
      <c r="C86" s="5">
        <v>10046.400000000001</v>
      </c>
      <c r="D86" s="5">
        <v>10046.400000000001</v>
      </c>
    </row>
    <row r="87" spans="1:4">
      <c r="A87" s="6" t="s">
        <v>880</v>
      </c>
      <c r="B87" s="5">
        <v>1730</v>
      </c>
      <c r="C87" s="5">
        <v>692</v>
      </c>
      <c r="D87" s="5">
        <v>692</v>
      </c>
    </row>
    <row r="88" spans="1:4">
      <c r="A88" s="6" t="s">
        <v>870</v>
      </c>
      <c r="B88" s="5">
        <v>278</v>
      </c>
      <c r="C88" s="5">
        <v>111.2</v>
      </c>
      <c r="D88" s="5">
        <v>111.2</v>
      </c>
    </row>
    <row r="89" spans="1:4">
      <c r="A89" s="6" t="s">
        <v>881</v>
      </c>
      <c r="B89" s="5">
        <v>298</v>
      </c>
      <c r="C89" s="5">
        <v>119.2</v>
      </c>
      <c r="D89" s="5">
        <v>119.2</v>
      </c>
    </row>
    <row r="90" spans="1:4">
      <c r="A90" s="6" t="s">
        <v>882</v>
      </c>
      <c r="B90" s="5">
        <v>484</v>
      </c>
      <c r="C90" s="5">
        <v>193.60000000000002</v>
      </c>
      <c r="D90" s="5">
        <v>193.60000000000002</v>
      </c>
    </row>
    <row r="91" spans="1:4">
      <c r="A91" s="6" t="s">
        <v>865</v>
      </c>
      <c r="B91" s="5">
        <v>332</v>
      </c>
      <c r="C91" s="5">
        <v>132.80000000000001</v>
      </c>
      <c r="D91" s="5">
        <v>132.80000000000001</v>
      </c>
    </row>
    <row r="92" spans="1:4">
      <c r="A92" s="6" t="s">
        <v>845</v>
      </c>
      <c r="B92" s="5">
        <v>108</v>
      </c>
      <c r="C92" s="5">
        <v>43.2</v>
      </c>
      <c r="D92" s="5">
        <v>43.2</v>
      </c>
    </row>
    <row r="93" spans="1:4">
      <c r="A93" s="6" t="s">
        <v>854</v>
      </c>
      <c r="B93" s="5">
        <v>2086</v>
      </c>
      <c r="C93" s="5">
        <v>834.40000000000009</v>
      </c>
      <c r="D93" s="5">
        <v>834.40000000000009</v>
      </c>
    </row>
    <row r="94" spans="1:4">
      <c r="A94" s="6" t="s">
        <v>852</v>
      </c>
      <c r="B94" s="5">
        <v>1206</v>
      </c>
      <c r="C94" s="5">
        <v>482.40000000000003</v>
      </c>
      <c r="D94" s="5">
        <v>482.40000000000003</v>
      </c>
    </row>
    <row r="95" spans="1:4">
      <c r="A95" s="6" t="s">
        <v>875</v>
      </c>
      <c r="B95" s="5">
        <v>1886</v>
      </c>
      <c r="C95" s="5">
        <v>754.40000000000009</v>
      </c>
      <c r="D95" s="5">
        <v>754.40000000000009</v>
      </c>
    </row>
    <row r="96" spans="1:4">
      <c r="A96" s="6" t="s">
        <v>862</v>
      </c>
      <c r="B96" s="5">
        <v>518</v>
      </c>
      <c r="C96" s="5">
        <v>207.20000000000002</v>
      </c>
      <c r="D96" s="5">
        <v>207.20000000000002</v>
      </c>
    </row>
    <row r="97" spans="1:4">
      <c r="A97" s="6" t="s">
        <v>873</v>
      </c>
      <c r="B97" s="5">
        <v>3180</v>
      </c>
      <c r="C97" s="5">
        <v>1272</v>
      </c>
      <c r="D97" s="5">
        <v>1272</v>
      </c>
    </row>
    <row r="98" spans="1:4">
      <c r="A98" s="6" t="s">
        <v>876</v>
      </c>
      <c r="B98" s="5">
        <v>1158</v>
      </c>
      <c r="C98" s="5">
        <v>463.20000000000005</v>
      </c>
      <c r="D98" s="5">
        <v>463.20000000000005</v>
      </c>
    </row>
    <row r="99" spans="1:4">
      <c r="A99" s="6" t="s">
        <v>877</v>
      </c>
      <c r="B99" s="5">
        <v>2030</v>
      </c>
      <c r="C99" s="5">
        <v>812</v>
      </c>
      <c r="D99" s="5">
        <v>812</v>
      </c>
    </row>
    <row r="100" spans="1:4">
      <c r="A100" s="6" t="s">
        <v>878</v>
      </c>
      <c r="B100" s="5">
        <v>1498</v>
      </c>
      <c r="C100" s="5">
        <v>599.20000000000005</v>
      </c>
      <c r="D100" s="5">
        <v>599.20000000000005</v>
      </c>
    </row>
    <row r="101" spans="1:4">
      <c r="A101" s="6" t="s">
        <v>872</v>
      </c>
      <c r="B101" s="5">
        <v>708</v>
      </c>
      <c r="C101" s="5">
        <v>283.2</v>
      </c>
      <c r="D101" s="5">
        <v>283.2</v>
      </c>
    </row>
    <row r="102" spans="1:4">
      <c r="A102" s="6" t="s">
        <v>856</v>
      </c>
      <c r="B102" s="5">
        <v>750</v>
      </c>
      <c r="C102" s="5">
        <v>300</v>
      </c>
      <c r="D102" s="5">
        <v>300</v>
      </c>
    </row>
    <row r="103" spans="1:4">
      <c r="A103" s="6" t="s">
        <v>857</v>
      </c>
      <c r="B103" s="5">
        <v>830</v>
      </c>
      <c r="C103" s="5">
        <v>332</v>
      </c>
      <c r="D103" s="5">
        <v>332</v>
      </c>
    </row>
    <row r="104" spans="1:4">
      <c r="A104" s="6" t="s">
        <v>869</v>
      </c>
      <c r="B104" s="5">
        <v>892</v>
      </c>
      <c r="C104" s="5">
        <v>356.8</v>
      </c>
      <c r="D104" s="5">
        <v>356.8</v>
      </c>
    </row>
    <row r="105" spans="1:4">
      <c r="A105" s="6" t="s">
        <v>859</v>
      </c>
      <c r="B105" s="5">
        <v>824</v>
      </c>
      <c r="C105" s="5">
        <v>329.6</v>
      </c>
      <c r="D105" s="5">
        <v>329.6</v>
      </c>
    </row>
    <row r="106" spans="1:4">
      <c r="A106" s="6" t="s">
        <v>847</v>
      </c>
      <c r="B106" s="5">
        <v>204</v>
      </c>
      <c r="C106" s="5">
        <v>81.600000000000009</v>
      </c>
      <c r="D106" s="5">
        <v>81.600000000000009</v>
      </c>
    </row>
    <row r="107" spans="1:4">
      <c r="A107" s="6" t="s">
        <v>864</v>
      </c>
      <c r="B107" s="5">
        <v>308</v>
      </c>
      <c r="C107" s="5">
        <v>123.2</v>
      </c>
      <c r="D107" s="5">
        <v>123.2</v>
      </c>
    </row>
    <row r="108" spans="1:4">
      <c r="A108" s="6" t="s">
        <v>860</v>
      </c>
      <c r="B108" s="5">
        <v>1746</v>
      </c>
      <c r="C108" s="5">
        <v>698.40000000000009</v>
      </c>
      <c r="D108" s="5">
        <v>698.40000000000009</v>
      </c>
    </row>
    <row r="109" spans="1:4">
      <c r="A109" s="6" t="s">
        <v>858</v>
      </c>
      <c r="B109" s="5">
        <v>700</v>
      </c>
      <c r="C109" s="5">
        <v>280</v>
      </c>
      <c r="D109" s="5">
        <v>280</v>
      </c>
    </row>
    <row r="110" spans="1:4">
      <c r="A110" s="6" t="s">
        <v>871</v>
      </c>
      <c r="B110" s="5">
        <v>934</v>
      </c>
      <c r="C110" s="5">
        <v>373.6</v>
      </c>
      <c r="D110" s="5">
        <v>373.6</v>
      </c>
    </row>
    <row r="111" spans="1:4">
      <c r="A111" s="6" t="s">
        <v>863</v>
      </c>
      <c r="B111" s="5">
        <v>428</v>
      </c>
      <c r="C111" s="5">
        <v>171.20000000000002</v>
      </c>
      <c r="D111" s="5">
        <v>171.20000000000002</v>
      </c>
    </row>
    <row r="112" spans="1:4">
      <c r="A112" s="193" t="s">
        <v>1163</v>
      </c>
      <c r="B112" s="5">
        <v>36884</v>
      </c>
      <c r="C112" s="5">
        <v>11065.199999999999</v>
      </c>
      <c r="D112" s="5">
        <v>5532.5999999999995</v>
      </c>
    </row>
    <row r="113" spans="1:4">
      <c r="A113" s="6" t="s">
        <v>142</v>
      </c>
      <c r="B113" s="5">
        <v>4492</v>
      </c>
      <c r="C113" s="5">
        <v>1347.6</v>
      </c>
      <c r="D113" s="5">
        <v>673.8</v>
      </c>
    </row>
    <row r="114" spans="1:4">
      <c r="A114" s="6" t="s">
        <v>143</v>
      </c>
      <c r="B114" s="5">
        <v>3760</v>
      </c>
      <c r="C114" s="5">
        <v>1128</v>
      </c>
      <c r="D114" s="5">
        <v>564</v>
      </c>
    </row>
    <row r="115" spans="1:4">
      <c r="A115" s="6" t="s">
        <v>144</v>
      </c>
      <c r="B115" s="5">
        <v>3548</v>
      </c>
      <c r="C115" s="5">
        <v>1064.3999999999999</v>
      </c>
      <c r="D115" s="5">
        <v>532.19999999999993</v>
      </c>
    </row>
    <row r="116" spans="1:4">
      <c r="A116" s="6" t="s">
        <v>733</v>
      </c>
      <c r="B116" s="5">
        <v>6488</v>
      </c>
      <c r="C116" s="5">
        <v>1946.3999999999999</v>
      </c>
      <c r="D116" s="5">
        <v>973.19999999999993</v>
      </c>
    </row>
    <row r="117" spans="1:4">
      <c r="A117" s="6" t="s">
        <v>734</v>
      </c>
      <c r="B117" s="5">
        <v>12000</v>
      </c>
      <c r="C117" s="5">
        <v>3600</v>
      </c>
      <c r="D117" s="5">
        <v>1800</v>
      </c>
    </row>
    <row r="118" spans="1:4">
      <c r="A118" s="6" t="s">
        <v>1164</v>
      </c>
      <c r="B118" s="5">
        <v>6596</v>
      </c>
      <c r="C118" s="5">
        <v>1978.8</v>
      </c>
      <c r="D118" s="5">
        <v>989.4</v>
      </c>
    </row>
    <row r="119" spans="1:4">
      <c r="A119" s="193" t="s">
        <v>87</v>
      </c>
      <c r="B119" s="5">
        <v>13310</v>
      </c>
      <c r="C119" s="5">
        <v>5324</v>
      </c>
      <c r="D119" s="5">
        <v>5324</v>
      </c>
    </row>
    <row r="120" spans="1:4">
      <c r="A120" s="6" t="s">
        <v>88</v>
      </c>
      <c r="B120" s="5">
        <v>694</v>
      </c>
      <c r="C120" s="5">
        <v>277.60000000000002</v>
      </c>
      <c r="D120" s="5">
        <v>277.60000000000002</v>
      </c>
    </row>
    <row r="121" spans="1:4">
      <c r="A121" s="6" t="s">
        <v>89</v>
      </c>
      <c r="B121" s="5">
        <v>962</v>
      </c>
      <c r="C121" s="5">
        <v>384.8</v>
      </c>
      <c r="D121" s="5">
        <v>384.8</v>
      </c>
    </row>
    <row r="122" spans="1:4">
      <c r="A122" s="6" t="s">
        <v>90</v>
      </c>
      <c r="B122" s="5">
        <v>898</v>
      </c>
      <c r="C122" s="5">
        <v>359.20000000000005</v>
      </c>
      <c r="D122" s="5">
        <v>359.20000000000005</v>
      </c>
    </row>
    <row r="123" spans="1:4">
      <c r="A123" s="6" t="s">
        <v>91</v>
      </c>
      <c r="B123" s="5">
        <v>814</v>
      </c>
      <c r="C123" s="5">
        <v>325.60000000000002</v>
      </c>
      <c r="D123" s="5">
        <v>325.60000000000002</v>
      </c>
    </row>
    <row r="124" spans="1:4">
      <c r="A124" s="6" t="s">
        <v>95</v>
      </c>
      <c r="B124" s="5">
        <v>2366</v>
      </c>
      <c r="C124" s="5">
        <v>946.40000000000009</v>
      </c>
      <c r="D124" s="5">
        <v>946.40000000000009</v>
      </c>
    </row>
    <row r="125" spans="1:4">
      <c r="A125" s="6" t="s">
        <v>97</v>
      </c>
      <c r="B125" s="5">
        <v>1540</v>
      </c>
      <c r="C125" s="5">
        <v>616</v>
      </c>
      <c r="D125" s="5">
        <v>616</v>
      </c>
    </row>
    <row r="126" spans="1:4">
      <c r="A126" s="6" t="s">
        <v>98</v>
      </c>
      <c r="B126" s="5">
        <v>1118</v>
      </c>
      <c r="C126" s="5">
        <v>447.20000000000005</v>
      </c>
      <c r="D126" s="5">
        <v>447.20000000000005</v>
      </c>
    </row>
    <row r="127" spans="1:4">
      <c r="A127" s="6" t="s">
        <v>99</v>
      </c>
      <c r="B127" s="5">
        <v>824</v>
      </c>
      <c r="C127" s="5">
        <v>329.6</v>
      </c>
      <c r="D127" s="5">
        <v>329.6</v>
      </c>
    </row>
    <row r="128" spans="1:4">
      <c r="A128" s="6" t="s">
        <v>100</v>
      </c>
      <c r="B128" s="5">
        <v>1320</v>
      </c>
      <c r="C128" s="5">
        <v>528</v>
      </c>
      <c r="D128" s="5">
        <v>528</v>
      </c>
    </row>
    <row r="129" spans="1:4">
      <c r="A129" s="6" t="s">
        <v>101</v>
      </c>
      <c r="B129" s="5">
        <v>984</v>
      </c>
      <c r="C129" s="5">
        <v>393.6</v>
      </c>
      <c r="D129" s="5">
        <v>393.6</v>
      </c>
    </row>
    <row r="130" spans="1:4">
      <c r="A130" s="6" t="s">
        <v>102</v>
      </c>
      <c r="B130" s="5">
        <v>846</v>
      </c>
      <c r="C130" s="5">
        <v>338.40000000000003</v>
      </c>
      <c r="D130" s="5">
        <v>338.40000000000003</v>
      </c>
    </row>
    <row r="131" spans="1:4">
      <c r="A131" s="6" t="s">
        <v>103</v>
      </c>
      <c r="B131" s="5">
        <v>944</v>
      </c>
      <c r="C131" s="5">
        <v>377.6</v>
      </c>
      <c r="D131" s="5">
        <v>377.6</v>
      </c>
    </row>
    <row r="132" spans="1:4">
      <c r="A132" s="193" t="s">
        <v>121</v>
      </c>
      <c r="B132" s="5">
        <v>3832</v>
      </c>
      <c r="C132" s="5">
        <v>1532.8000000000002</v>
      </c>
      <c r="D132" s="5">
        <v>909.2</v>
      </c>
    </row>
    <row r="133" spans="1:4">
      <c r="A133" s="6" t="s">
        <v>122</v>
      </c>
      <c r="B133" s="5">
        <v>714</v>
      </c>
      <c r="C133" s="5">
        <v>285.60000000000002</v>
      </c>
      <c r="D133" s="5">
        <v>285.60000000000002</v>
      </c>
    </row>
    <row r="134" spans="1:4">
      <c r="A134" s="6" t="s">
        <v>124</v>
      </c>
      <c r="B134" s="5">
        <v>3118</v>
      </c>
      <c r="C134" s="5">
        <v>1247.2</v>
      </c>
      <c r="D134" s="5">
        <v>623.6</v>
      </c>
    </row>
    <row r="135" spans="1:4">
      <c r="A135" s="193" t="s">
        <v>837</v>
      </c>
      <c r="B135" s="5">
        <v>3870</v>
      </c>
      <c r="C135" s="5">
        <v>1548</v>
      </c>
      <c r="D135" s="5">
        <v>1548</v>
      </c>
    </row>
    <row r="136" spans="1:4">
      <c r="A136" s="6" t="s">
        <v>838</v>
      </c>
      <c r="B136" s="5">
        <v>1424</v>
      </c>
      <c r="C136" s="5">
        <v>569.6</v>
      </c>
      <c r="D136" s="5">
        <v>569.6</v>
      </c>
    </row>
    <row r="137" spans="1:4">
      <c r="A137" s="6" t="s">
        <v>840</v>
      </c>
      <c r="B137" s="5">
        <v>1512</v>
      </c>
      <c r="C137" s="5">
        <v>604.80000000000007</v>
      </c>
      <c r="D137" s="5">
        <v>604.80000000000007</v>
      </c>
    </row>
    <row r="138" spans="1:4">
      <c r="A138" s="6" t="s">
        <v>841</v>
      </c>
      <c r="B138" s="5">
        <v>934</v>
      </c>
      <c r="C138" s="5">
        <v>373.6</v>
      </c>
      <c r="D138" s="5">
        <v>373.6</v>
      </c>
    </row>
    <row r="139" spans="1:4">
      <c r="A139" s="193" t="s">
        <v>941</v>
      </c>
      <c r="B139" s="5">
        <v>3058</v>
      </c>
      <c r="C139" s="5">
        <v>1223.2</v>
      </c>
      <c r="D139" s="5"/>
    </row>
    <row r="140" spans="1:4">
      <c r="A140" s="6" t="s">
        <v>3227</v>
      </c>
      <c r="B140" s="5">
        <v>1074</v>
      </c>
      <c r="C140" s="5">
        <v>429.6</v>
      </c>
      <c r="D140" s="5"/>
    </row>
    <row r="141" spans="1:4">
      <c r="A141" s="6" t="s">
        <v>3228</v>
      </c>
      <c r="B141" s="5">
        <v>1322</v>
      </c>
      <c r="C141" s="5">
        <v>528.80000000000007</v>
      </c>
      <c r="D141" s="5"/>
    </row>
    <row r="142" spans="1:4">
      <c r="A142" s="6" t="s">
        <v>3229</v>
      </c>
      <c r="B142" s="5">
        <v>662</v>
      </c>
      <c r="C142" s="5">
        <v>264.8</v>
      </c>
      <c r="D142" s="5"/>
    </row>
    <row r="143" spans="1:4">
      <c r="A143" s="193" t="s">
        <v>591</v>
      </c>
      <c r="B143" s="5">
        <v>21078</v>
      </c>
      <c r="C143" s="5">
        <v>8431.2000000000025</v>
      </c>
      <c r="D143" s="5">
        <v>8431.2000000000025</v>
      </c>
    </row>
    <row r="144" spans="1:4">
      <c r="A144" s="6" t="s">
        <v>592</v>
      </c>
      <c r="B144" s="5">
        <v>592</v>
      </c>
      <c r="C144" s="5">
        <v>236.8</v>
      </c>
      <c r="D144" s="5">
        <v>236.8</v>
      </c>
    </row>
    <row r="145" spans="1:4">
      <c r="A145" s="6" t="s">
        <v>593</v>
      </c>
      <c r="B145" s="5">
        <v>536</v>
      </c>
      <c r="C145" s="5">
        <v>214.4</v>
      </c>
      <c r="D145" s="5">
        <v>214.4</v>
      </c>
    </row>
    <row r="146" spans="1:4">
      <c r="A146" s="6" t="s">
        <v>955</v>
      </c>
      <c r="B146" s="5">
        <v>598</v>
      </c>
      <c r="C146" s="5">
        <v>239.20000000000002</v>
      </c>
      <c r="D146" s="5">
        <v>239.20000000000002</v>
      </c>
    </row>
    <row r="147" spans="1:4">
      <c r="A147" s="6" t="s">
        <v>597</v>
      </c>
      <c r="B147" s="5">
        <v>320</v>
      </c>
      <c r="C147" s="5">
        <v>128</v>
      </c>
      <c r="D147" s="5">
        <v>128</v>
      </c>
    </row>
    <row r="148" spans="1:4">
      <c r="A148" s="6" t="s">
        <v>598</v>
      </c>
      <c r="B148" s="5">
        <v>1288</v>
      </c>
      <c r="C148" s="5">
        <v>515.20000000000005</v>
      </c>
      <c r="D148" s="5">
        <v>515.20000000000005</v>
      </c>
    </row>
    <row r="149" spans="1:4">
      <c r="A149" s="6" t="s">
        <v>599</v>
      </c>
      <c r="B149" s="5">
        <v>456</v>
      </c>
      <c r="C149" s="5">
        <v>182.4</v>
      </c>
      <c r="D149" s="5">
        <v>182.4</v>
      </c>
    </row>
    <row r="150" spans="1:4">
      <c r="A150" s="6" t="s">
        <v>600</v>
      </c>
      <c r="B150" s="5">
        <v>1100</v>
      </c>
      <c r="C150" s="5">
        <v>440</v>
      </c>
      <c r="D150" s="5">
        <v>440</v>
      </c>
    </row>
    <row r="151" spans="1:4">
      <c r="A151" s="6" t="s">
        <v>601</v>
      </c>
      <c r="B151" s="5">
        <v>752</v>
      </c>
      <c r="C151" s="5">
        <v>300.8</v>
      </c>
      <c r="D151" s="5">
        <v>300.8</v>
      </c>
    </row>
    <row r="152" spans="1:4">
      <c r="A152" s="6" t="s">
        <v>602</v>
      </c>
      <c r="B152" s="5">
        <v>778</v>
      </c>
      <c r="C152" s="5">
        <v>311.20000000000005</v>
      </c>
      <c r="D152" s="5">
        <v>311.20000000000005</v>
      </c>
    </row>
    <row r="153" spans="1:4">
      <c r="A153" s="6" t="s">
        <v>259</v>
      </c>
      <c r="B153" s="5">
        <v>1132</v>
      </c>
      <c r="C153" s="5">
        <v>452.8</v>
      </c>
      <c r="D153" s="5">
        <v>452.8</v>
      </c>
    </row>
    <row r="154" spans="1:4">
      <c r="A154" s="6" t="s">
        <v>164</v>
      </c>
      <c r="B154" s="5">
        <v>556</v>
      </c>
      <c r="C154" s="5">
        <v>222.4</v>
      </c>
      <c r="D154" s="5">
        <v>222.4</v>
      </c>
    </row>
    <row r="155" spans="1:4">
      <c r="A155" s="6" t="s">
        <v>603</v>
      </c>
      <c r="B155" s="5">
        <v>196</v>
      </c>
      <c r="C155" s="5">
        <v>78.400000000000006</v>
      </c>
      <c r="D155" s="5">
        <v>78.400000000000006</v>
      </c>
    </row>
    <row r="156" spans="1:4">
      <c r="A156" s="6" t="s">
        <v>604</v>
      </c>
      <c r="B156" s="5">
        <v>460</v>
      </c>
      <c r="C156" s="5">
        <v>184</v>
      </c>
      <c r="D156" s="5">
        <v>184</v>
      </c>
    </row>
    <row r="157" spans="1:4">
      <c r="A157" s="6" t="s">
        <v>262</v>
      </c>
      <c r="B157" s="5">
        <v>652</v>
      </c>
      <c r="C157" s="5">
        <v>260.8</v>
      </c>
      <c r="D157" s="5">
        <v>260.8</v>
      </c>
    </row>
    <row r="158" spans="1:4">
      <c r="A158" s="6" t="s">
        <v>605</v>
      </c>
      <c r="B158" s="5">
        <v>256</v>
      </c>
      <c r="C158" s="5">
        <v>102.4</v>
      </c>
      <c r="D158" s="5">
        <v>102.4</v>
      </c>
    </row>
    <row r="159" spans="1:4">
      <c r="A159" s="6" t="s">
        <v>606</v>
      </c>
      <c r="B159" s="5">
        <v>946</v>
      </c>
      <c r="C159" s="5">
        <v>378.40000000000003</v>
      </c>
      <c r="D159" s="5">
        <v>378.40000000000003</v>
      </c>
    </row>
    <row r="160" spans="1:4">
      <c r="A160" s="6" t="s">
        <v>607</v>
      </c>
      <c r="B160" s="5">
        <v>528</v>
      </c>
      <c r="C160" s="5">
        <v>211.20000000000002</v>
      </c>
      <c r="D160" s="5">
        <v>211.20000000000002</v>
      </c>
    </row>
    <row r="161" spans="1:4">
      <c r="A161" s="6" t="s">
        <v>610</v>
      </c>
      <c r="B161" s="5">
        <v>288</v>
      </c>
      <c r="C161" s="5">
        <v>115.2</v>
      </c>
      <c r="D161" s="5">
        <v>115.2</v>
      </c>
    </row>
    <row r="162" spans="1:4">
      <c r="A162" s="6" t="s">
        <v>611</v>
      </c>
      <c r="B162" s="5">
        <v>508</v>
      </c>
      <c r="C162" s="5">
        <v>203.20000000000002</v>
      </c>
      <c r="D162" s="5">
        <v>203.20000000000002</v>
      </c>
    </row>
    <row r="163" spans="1:4">
      <c r="A163" s="6" t="s">
        <v>612</v>
      </c>
      <c r="B163" s="5">
        <v>664</v>
      </c>
      <c r="C163" s="5">
        <v>265.60000000000002</v>
      </c>
      <c r="D163" s="5">
        <v>265.60000000000002</v>
      </c>
    </row>
    <row r="164" spans="1:4">
      <c r="A164" s="6" t="s">
        <v>614</v>
      </c>
      <c r="B164" s="5">
        <v>362</v>
      </c>
      <c r="C164" s="5">
        <v>144.80000000000001</v>
      </c>
      <c r="D164" s="5">
        <v>144.80000000000001</v>
      </c>
    </row>
    <row r="165" spans="1:4">
      <c r="A165" s="6" t="s">
        <v>616</v>
      </c>
      <c r="B165" s="5">
        <v>124</v>
      </c>
      <c r="C165" s="5">
        <v>49.6</v>
      </c>
      <c r="D165" s="5">
        <v>49.6</v>
      </c>
    </row>
    <row r="166" spans="1:4">
      <c r="A166" s="6" t="s">
        <v>618</v>
      </c>
      <c r="B166" s="5">
        <v>874</v>
      </c>
      <c r="C166" s="5">
        <v>349.6</v>
      </c>
      <c r="D166" s="5">
        <v>349.6</v>
      </c>
    </row>
    <row r="167" spans="1:4">
      <c r="A167" s="6" t="s">
        <v>621</v>
      </c>
      <c r="B167" s="5">
        <v>462</v>
      </c>
      <c r="C167" s="5">
        <v>184.8</v>
      </c>
      <c r="D167" s="5">
        <v>184.8</v>
      </c>
    </row>
    <row r="168" spans="1:4">
      <c r="A168" s="6" t="s">
        <v>622</v>
      </c>
      <c r="B168" s="5">
        <v>464</v>
      </c>
      <c r="C168" s="5">
        <v>185.60000000000002</v>
      </c>
      <c r="D168" s="5">
        <v>185.60000000000002</v>
      </c>
    </row>
    <row r="169" spans="1:4">
      <c r="A169" s="6" t="s">
        <v>623</v>
      </c>
      <c r="B169" s="5">
        <v>424</v>
      </c>
      <c r="C169" s="5">
        <v>169.60000000000002</v>
      </c>
      <c r="D169" s="5">
        <v>169.60000000000002</v>
      </c>
    </row>
    <row r="170" spans="1:4">
      <c r="A170" s="6" t="s">
        <v>625</v>
      </c>
      <c r="B170" s="5">
        <v>128</v>
      </c>
      <c r="C170" s="5">
        <v>51.2</v>
      </c>
      <c r="D170" s="5">
        <v>51.2</v>
      </c>
    </row>
    <row r="171" spans="1:4">
      <c r="A171" s="6" t="s">
        <v>626</v>
      </c>
      <c r="B171" s="5">
        <v>408</v>
      </c>
      <c r="C171" s="5">
        <v>163.20000000000002</v>
      </c>
      <c r="D171" s="5">
        <v>163.20000000000002</v>
      </c>
    </row>
    <row r="172" spans="1:4">
      <c r="A172" s="6" t="s">
        <v>628</v>
      </c>
      <c r="B172" s="5">
        <v>522</v>
      </c>
      <c r="C172" s="5">
        <v>208.8</v>
      </c>
      <c r="D172" s="5">
        <v>208.8</v>
      </c>
    </row>
    <row r="173" spans="1:4">
      <c r="A173" s="6" t="s">
        <v>630</v>
      </c>
      <c r="B173" s="5">
        <v>244</v>
      </c>
      <c r="C173" s="5">
        <v>97.600000000000009</v>
      </c>
      <c r="D173" s="5">
        <v>97.600000000000009</v>
      </c>
    </row>
    <row r="174" spans="1:4">
      <c r="A174" s="6" t="s">
        <v>632</v>
      </c>
      <c r="B174" s="5">
        <v>418</v>
      </c>
      <c r="C174" s="5">
        <v>167.20000000000002</v>
      </c>
      <c r="D174" s="5">
        <v>167.20000000000002</v>
      </c>
    </row>
    <row r="175" spans="1:4">
      <c r="A175" s="6" t="s">
        <v>633</v>
      </c>
      <c r="B175" s="5">
        <v>956</v>
      </c>
      <c r="C175" s="5">
        <v>382.40000000000003</v>
      </c>
      <c r="D175" s="5">
        <v>382.40000000000003</v>
      </c>
    </row>
    <row r="176" spans="1:4">
      <c r="A176" s="6" t="s">
        <v>635</v>
      </c>
      <c r="B176" s="5">
        <v>300</v>
      </c>
      <c r="C176" s="5">
        <v>120</v>
      </c>
      <c r="D176" s="5">
        <v>120</v>
      </c>
    </row>
    <row r="177" spans="1:4">
      <c r="A177" s="6" t="s">
        <v>636</v>
      </c>
      <c r="B177" s="5">
        <v>246</v>
      </c>
      <c r="C177" s="5">
        <v>98.4</v>
      </c>
      <c r="D177" s="5">
        <v>98.4</v>
      </c>
    </row>
    <row r="178" spans="1:4">
      <c r="A178" s="6" t="s">
        <v>638</v>
      </c>
      <c r="B178" s="5">
        <v>102</v>
      </c>
      <c r="C178" s="5">
        <v>40.800000000000004</v>
      </c>
      <c r="D178" s="5">
        <v>40.800000000000004</v>
      </c>
    </row>
    <row r="179" spans="1:4">
      <c r="A179" s="6" t="s">
        <v>640</v>
      </c>
      <c r="B179" s="5">
        <v>208</v>
      </c>
      <c r="C179" s="5">
        <v>83.2</v>
      </c>
      <c r="D179" s="5">
        <v>83.2</v>
      </c>
    </row>
    <row r="180" spans="1:4">
      <c r="A180" s="6" t="s">
        <v>641</v>
      </c>
      <c r="B180" s="5">
        <v>154</v>
      </c>
      <c r="C180" s="5">
        <v>61.6</v>
      </c>
      <c r="D180" s="5">
        <v>61.6</v>
      </c>
    </row>
    <row r="181" spans="1:4">
      <c r="A181" s="6" t="s">
        <v>643</v>
      </c>
      <c r="B181" s="5">
        <v>94</v>
      </c>
      <c r="C181" s="5">
        <v>37.6</v>
      </c>
      <c r="D181" s="5">
        <v>37.6</v>
      </c>
    </row>
    <row r="182" spans="1:4">
      <c r="A182" s="6" t="s">
        <v>644</v>
      </c>
      <c r="B182" s="5">
        <v>338</v>
      </c>
      <c r="C182" s="5">
        <v>135.20000000000002</v>
      </c>
      <c r="D182" s="5">
        <v>135.20000000000002</v>
      </c>
    </row>
    <row r="183" spans="1:4">
      <c r="A183" s="6" t="s">
        <v>646</v>
      </c>
      <c r="B183" s="5">
        <v>66</v>
      </c>
      <c r="C183" s="5">
        <v>26.400000000000002</v>
      </c>
      <c r="D183" s="5">
        <v>26.400000000000002</v>
      </c>
    </row>
    <row r="184" spans="1:4">
      <c r="A184" s="6" t="s">
        <v>647</v>
      </c>
      <c r="B184" s="5">
        <v>372</v>
      </c>
      <c r="C184" s="5">
        <v>148.80000000000001</v>
      </c>
      <c r="D184" s="5">
        <v>148.80000000000001</v>
      </c>
    </row>
    <row r="185" spans="1:4">
      <c r="A185" s="6" t="s">
        <v>649</v>
      </c>
      <c r="B185" s="5">
        <v>876</v>
      </c>
      <c r="C185" s="5">
        <v>350.40000000000003</v>
      </c>
      <c r="D185" s="5">
        <v>350.40000000000003</v>
      </c>
    </row>
    <row r="186" spans="1:4">
      <c r="A186" s="6" t="s">
        <v>650</v>
      </c>
      <c r="B186" s="5">
        <v>330</v>
      </c>
      <c r="C186" s="5">
        <v>132</v>
      </c>
      <c r="D186" s="5">
        <v>132</v>
      </c>
    </row>
    <row r="187" spans="1:4">
      <c r="A187" s="193" t="s">
        <v>1166</v>
      </c>
      <c r="B187" s="5">
        <v>23218</v>
      </c>
      <c r="C187" s="5">
        <v>10448.1</v>
      </c>
      <c r="D187" s="5">
        <v>10448.1</v>
      </c>
    </row>
    <row r="188" spans="1:4">
      <c r="A188" s="6" t="s">
        <v>1167</v>
      </c>
      <c r="B188" s="5">
        <v>554</v>
      </c>
      <c r="C188" s="5">
        <v>249.3</v>
      </c>
      <c r="D188" s="5">
        <v>249.3</v>
      </c>
    </row>
    <row r="189" spans="1:4">
      <c r="A189" s="6" t="s">
        <v>1170</v>
      </c>
      <c r="B189" s="5">
        <v>428</v>
      </c>
      <c r="C189" s="5">
        <v>192.6</v>
      </c>
      <c r="D189" s="5">
        <v>192.6</v>
      </c>
    </row>
    <row r="190" spans="1:4">
      <c r="A190" s="6" t="s">
        <v>1171</v>
      </c>
      <c r="B190" s="5">
        <v>228</v>
      </c>
      <c r="C190" s="5">
        <v>102.60000000000001</v>
      </c>
      <c r="D190" s="5">
        <v>102.60000000000001</v>
      </c>
    </row>
    <row r="191" spans="1:4">
      <c r="A191" s="6" t="s">
        <v>1172</v>
      </c>
      <c r="B191" s="5">
        <v>316</v>
      </c>
      <c r="C191" s="5">
        <v>142.20000000000002</v>
      </c>
      <c r="D191" s="5">
        <v>142.20000000000002</v>
      </c>
    </row>
    <row r="192" spans="1:4">
      <c r="A192" s="6" t="s">
        <v>1173</v>
      </c>
      <c r="B192" s="5">
        <v>310</v>
      </c>
      <c r="C192" s="5">
        <v>139.5</v>
      </c>
      <c r="D192" s="5">
        <v>139.5</v>
      </c>
    </row>
    <row r="193" spans="1:4">
      <c r="A193" s="6" t="s">
        <v>140</v>
      </c>
      <c r="B193" s="5">
        <v>582</v>
      </c>
      <c r="C193" s="5">
        <v>261.90000000000003</v>
      </c>
      <c r="D193" s="5">
        <v>261.90000000000003</v>
      </c>
    </row>
    <row r="194" spans="1:4">
      <c r="A194" s="6" t="s">
        <v>1174</v>
      </c>
      <c r="B194" s="5">
        <v>346</v>
      </c>
      <c r="C194" s="5">
        <v>155.70000000000002</v>
      </c>
      <c r="D194" s="5">
        <v>155.70000000000002</v>
      </c>
    </row>
    <row r="195" spans="1:4">
      <c r="A195" s="6" t="s">
        <v>1175</v>
      </c>
      <c r="B195" s="5">
        <v>532</v>
      </c>
      <c r="C195" s="5">
        <v>239.4</v>
      </c>
      <c r="D195" s="5">
        <v>239.4</v>
      </c>
    </row>
    <row r="196" spans="1:4">
      <c r="A196" s="6" t="s">
        <v>1176</v>
      </c>
      <c r="B196" s="5">
        <v>690</v>
      </c>
      <c r="C196" s="5">
        <v>310.5</v>
      </c>
      <c r="D196" s="5">
        <v>310.5</v>
      </c>
    </row>
    <row r="197" spans="1:4">
      <c r="A197" s="6" t="s">
        <v>598</v>
      </c>
      <c r="B197" s="5">
        <v>488</v>
      </c>
      <c r="C197" s="5">
        <v>219.6</v>
      </c>
      <c r="D197" s="5">
        <v>219.6</v>
      </c>
    </row>
    <row r="198" spans="1:4">
      <c r="A198" s="6" t="s">
        <v>1177</v>
      </c>
      <c r="B198" s="5">
        <v>196</v>
      </c>
      <c r="C198" s="5">
        <v>88.2</v>
      </c>
      <c r="D198" s="5">
        <v>88.2</v>
      </c>
    </row>
    <row r="199" spans="1:4">
      <c r="A199" s="6" t="s">
        <v>1178</v>
      </c>
      <c r="B199" s="5">
        <v>1166</v>
      </c>
      <c r="C199" s="5">
        <v>524.70000000000005</v>
      </c>
      <c r="D199" s="5">
        <v>524.70000000000005</v>
      </c>
    </row>
    <row r="200" spans="1:4">
      <c r="A200" s="6" t="s">
        <v>1179</v>
      </c>
      <c r="B200" s="5">
        <v>148</v>
      </c>
      <c r="C200" s="5">
        <v>66.600000000000009</v>
      </c>
      <c r="D200" s="5">
        <v>66.600000000000009</v>
      </c>
    </row>
    <row r="201" spans="1:4">
      <c r="A201" s="6" t="s">
        <v>1180</v>
      </c>
      <c r="B201" s="5">
        <v>360</v>
      </c>
      <c r="C201" s="5">
        <v>162</v>
      </c>
      <c r="D201" s="5">
        <v>162</v>
      </c>
    </row>
    <row r="202" spans="1:4">
      <c r="A202" s="6" t="s">
        <v>1181</v>
      </c>
      <c r="B202" s="5">
        <v>1110</v>
      </c>
      <c r="C202" s="5">
        <v>499.5</v>
      </c>
      <c r="D202" s="5">
        <v>499.5</v>
      </c>
    </row>
    <row r="203" spans="1:4">
      <c r="A203" s="6" t="s">
        <v>1182</v>
      </c>
      <c r="B203" s="5">
        <v>242</v>
      </c>
      <c r="C203" s="5">
        <v>108.9</v>
      </c>
      <c r="D203" s="5">
        <v>108.9</v>
      </c>
    </row>
    <row r="204" spans="1:4">
      <c r="A204" s="6" t="s">
        <v>1183</v>
      </c>
      <c r="B204" s="5">
        <v>3176</v>
      </c>
      <c r="C204" s="5">
        <v>1429.2</v>
      </c>
      <c r="D204" s="5">
        <v>1429.2</v>
      </c>
    </row>
    <row r="205" spans="1:4">
      <c r="A205" s="6" t="s">
        <v>1184</v>
      </c>
      <c r="B205" s="5">
        <v>3656</v>
      </c>
      <c r="C205" s="5">
        <v>1645.2</v>
      </c>
      <c r="D205" s="5">
        <v>1645.2</v>
      </c>
    </row>
    <row r="206" spans="1:4">
      <c r="A206" s="6" t="s">
        <v>1185</v>
      </c>
      <c r="B206" s="5">
        <v>1776</v>
      </c>
      <c r="C206" s="5">
        <v>799.2</v>
      </c>
      <c r="D206" s="5">
        <v>799.2</v>
      </c>
    </row>
    <row r="207" spans="1:4">
      <c r="A207" s="6" t="s">
        <v>164</v>
      </c>
      <c r="B207" s="5">
        <v>1012</v>
      </c>
      <c r="C207" s="5">
        <v>455.40000000000003</v>
      </c>
      <c r="D207" s="5">
        <v>455.40000000000003</v>
      </c>
    </row>
    <row r="208" spans="1:4">
      <c r="A208" s="6" t="s">
        <v>1186</v>
      </c>
      <c r="B208" s="5">
        <v>930</v>
      </c>
      <c r="C208" s="5">
        <v>418.5</v>
      </c>
      <c r="D208" s="5">
        <v>418.5</v>
      </c>
    </row>
    <row r="209" spans="1:4">
      <c r="A209" s="6" t="s">
        <v>1187</v>
      </c>
      <c r="B209" s="5">
        <v>398</v>
      </c>
      <c r="C209" s="5">
        <v>179.1</v>
      </c>
      <c r="D209" s="5">
        <v>179.1</v>
      </c>
    </row>
    <row r="210" spans="1:4">
      <c r="A210" s="6" t="s">
        <v>1188</v>
      </c>
      <c r="B210" s="5">
        <v>296</v>
      </c>
      <c r="C210" s="5">
        <v>133.20000000000002</v>
      </c>
      <c r="D210" s="5">
        <v>133.20000000000002</v>
      </c>
    </row>
    <row r="211" spans="1:4">
      <c r="A211" s="6" t="s">
        <v>1189</v>
      </c>
      <c r="B211" s="5">
        <v>262</v>
      </c>
      <c r="C211" s="5">
        <v>117.9</v>
      </c>
      <c r="D211" s="5">
        <v>117.9</v>
      </c>
    </row>
    <row r="212" spans="1:4">
      <c r="A212" s="6" t="s">
        <v>1190</v>
      </c>
      <c r="B212" s="5">
        <v>596</v>
      </c>
      <c r="C212" s="5">
        <v>268.2</v>
      </c>
      <c r="D212" s="5">
        <v>268.2</v>
      </c>
    </row>
    <row r="213" spans="1:4">
      <c r="A213" s="6" t="s">
        <v>1191</v>
      </c>
      <c r="B213" s="5">
        <v>570</v>
      </c>
      <c r="C213" s="5">
        <v>256.5</v>
      </c>
      <c r="D213" s="5">
        <v>256.5</v>
      </c>
    </row>
    <row r="214" spans="1:4">
      <c r="A214" s="6" t="s">
        <v>1192</v>
      </c>
      <c r="B214" s="5">
        <v>166</v>
      </c>
      <c r="C214" s="5">
        <v>74.7</v>
      </c>
      <c r="D214" s="5">
        <v>74.7</v>
      </c>
    </row>
    <row r="215" spans="1:4">
      <c r="A215" s="6" t="s">
        <v>1193</v>
      </c>
      <c r="B215" s="5">
        <v>1768</v>
      </c>
      <c r="C215" s="5">
        <v>795.6</v>
      </c>
      <c r="D215" s="5">
        <v>795.6</v>
      </c>
    </row>
    <row r="216" spans="1:4">
      <c r="A216" s="6" t="s">
        <v>1194</v>
      </c>
      <c r="B216" s="5">
        <v>424</v>
      </c>
      <c r="C216" s="5">
        <v>190.8</v>
      </c>
      <c r="D216" s="5">
        <v>190.8</v>
      </c>
    </row>
    <row r="217" spans="1:4">
      <c r="A217" s="6" t="s">
        <v>1195</v>
      </c>
      <c r="B217" s="5">
        <v>230</v>
      </c>
      <c r="C217" s="5">
        <v>103.5</v>
      </c>
      <c r="D217" s="5">
        <v>103.5</v>
      </c>
    </row>
    <row r="218" spans="1:4">
      <c r="A218" s="6" t="s">
        <v>1196</v>
      </c>
      <c r="B218" s="5">
        <v>262</v>
      </c>
      <c r="C218" s="5">
        <v>117.9</v>
      </c>
      <c r="D218" s="5">
        <v>117.9</v>
      </c>
    </row>
    <row r="219" spans="1:4">
      <c r="A219" s="193" t="s">
        <v>894</v>
      </c>
      <c r="B219" s="5">
        <v>528</v>
      </c>
      <c r="C219" s="5">
        <v>264</v>
      </c>
      <c r="D219" s="5"/>
    </row>
    <row r="220" spans="1:4">
      <c r="A220" s="6" t="s">
        <v>3206</v>
      </c>
      <c r="B220" s="5">
        <v>528</v>
      </c>
      <c r="C220" s="5">
        <v>264</v>
      </c>
      <c r="D220" s="5"/>
    </row>
    <row r="221" spans="1:4">
      <c r="A221" s="193" t="s">
        <v>737</v>
      </c>
      <c r="B221" s="5">
        <v>19009</v>
      </c>
      <c r="C221" s="5">
        <v>7603.6</v>
      </c>
      <c r="D221" s="5">
        <v>7603.6</v>
      </c>
    </row>
    <row r="222" spans="1:4">
      <c r="A222" s="6" t="s">
        <v>738</v>
      </c>
      <c r="B222" s="5">
        <v>19009</v>
      </c>
      <c r="C222" s="5">
        <v>7603.6</v>
      </c>
      <c r="D222" s="5">
        <v>7603.6</v>
      </c>
    </row>
    <row r="223" spans="1:4">
      <c r="A223" s="193" t="s">
        <v>1197</v>
      </c>
      <c r="B223" s="5">
        <v>9298</v>
      </c>
      <c r="C223" s="5">
        <v>5578.8</v>
      </c>
      <c r="D223" s="5">
        <v>5578.8</v>
      </c>
    </row>
    <row r="224" spans="1:4">
      <c r="A224" s="6" t="s">
        <v>1198</v>
      </c>
      <c r="B224" s="5">
        <v>0</v>
      </c>
      <c r="C224" s="5">
        <v>0</v>
      </c>
      <c r="D224" s="5">
        <v>0</v>
      </c>
    </row>
    <row r="225" spans="1:4">
      <c r="A225" s="6" t="s">
        <v>1199</v>
      </c>
      <c r="B225" s="5">
        <v>2576</v>
      </c>
      <c r="C225" s="5">
        <v>1545.6</v>
      </c>
      <c r="D225" s="5">
        <v>1545.6</v>
      </c>
    </row>
    <row r="226" spans="1:4">
      <c r="A226" s="6" t="s">
        <v>1200</v>
      </c>
      <c r="B226" s="5">
        <v>2914</v>
      </c>
      <c r="C226" s="5">
        <v>1748.3999999999999</v>
      </c>
      <c r="D226" s="5">
        <v>1748.3999999999999</v>
      </c>
    </row>
    <row r="227" spans="1:4">
      <c r="A227" s="6" t="s">
        <v>1201</v>
      </c>
      <c r="B227" s="5">
        <v>2466</v>
      </c>
      <c r="C227" s="5">
        <v>1479.6</v>
      </c>
      <c r="D227" s="5">
        <v>1479.6</v>
      </c>
    </row>
    <row r="228" spans="1:4">
      <c r="A228" s="6" t="s">
        <v>1202</v>
      </c>
      <c r="B228" s="5">
        <v>724</v>
      </c>
      <c r="C228" s="5">
        <v>434.4</v>
      </c>
      <c r="D228" s="5">
        <v>434.4</v>
      </c>
    </row>
    <row r="229" spans="1:4">
      <c r="A229" s="6" t="s">
        <v>1203</v>
      </c>
      <c r="B229" s="5">
        <v>618</v>
      </c>
      <c r="C229" s="5">
        <v>370.8</v>
      </c>
      <c r="D229" s="5">
        <v>370.8</v>
      </c>
    </row>
    <row r="230" spans="1:4">
      <c r="A230" s="193" t="s">
        <v>898</v>
      </c>
      <c r="B230" s="5">
        <v>5458</v>
      </c>
      <c r="C230" s="5">
        <v>2729</v>
      </c>
      <c r="D230" s="5">
        <v>2729</v>
      </c>
    </row>
    <row r="231" spans="1:4">
      <c r="A231" s="6" t="s">
        <v>899</v>
      </c>
      <c r="B231" s="5">
        <v>1106</v>
      </c>
      <c r="C231" s="5">
        <v>553</v>
      </c>
      <c r="D231" s="5">
        <v>553</v>
      </c>
    </row>
    <row r="232" spans="1:4">
      <c r="A232" s="6" t="s">
        <v>901</v>
      </c>
      <c r="B232" s="5">
        <v>926</v>
      </c>
      <c r="C232" s="5">
        <v>463</v>
      </c>
      <c r="D232" s="5">
        <v>463</v>
      </c>
    </row>
    <row r="233" spans="1:4">
      <c r="A233" s="6" t="s">
        <v>902</v>
      </c>
      <c r="B233" s="5">
        <v>930</v>
      </c>
      <c r="C233" s="5">
        <v>465</v>
      </c>
      <c r="D233" s="5">
        <v>465</v>
      </c>
    </row>
    <row r="234" spans="1:4">
      <c r="A234" s="6" t="s">
        <v>903</v>
      </c>
      <c r="B234" s="5">
        <v>252</v>
      </c>
      <c r="C234" s="5">
        <v>126</v>
      </c>
      <c r="D234" s="5">
        <v>126</v>
      </c>
    </row>
    <row r="235" spans="1:4">
      <c r="A235" s="6" t="s">
        <v>904</v>
      </c>
      <c r="B235" s="5">
        <v>286</v>
      </c>
      <c r="C235" s="5">
        <v>143</v>
      </c>
      <c r="D235" s="5">
        <v>143</v>
      </c>
    </row>
    <row r="236" spans="1:4">
      <c r="A236" s="6" t="s">
        <v>905</v>
      </c>
      <c r="B236" s="5">
        <v>234</v>
      </c>
      <c r="C236" s="5">
        <v>117</v>
      </c>
      <c r="D236" s="5">
        <v>117</v>
      </c>
    </row>
    <row r="237" spans="1:4">
      <c r="A237" s="6" t="s">
        <v>906</v>
      </c>
      <c r="B237" s="5">
        <v>162</v>
      </c>
      <c r="C237" s="5">
        <v>81</v>
      </c>
      <c r="D237" s="5">
        <v>81</v>
      </c>
    </row>
    <row r="238" spans="1:4">
      <c r="A238" s="6" t="s">
        <v>907</v>
      </c>
      <c r="B238" s="5">
        <v>700</v>
      </c>
      <c r="C238" s="5">
        <v>350</v>
      </c>
      <c r="D238" s="5">
        <v>350</v>
      </c>
    </row>
    <row r="239" spans="1:4">
      <c r="A239" s="6" t="s">
        <v>908</v>
      </c>
      <c r="B239" s="5">
        <v>580</v>
      </c>
      <c r="C239" s="5">
        <v>290</v>
      </c>
      <c r="D239" s="5">
        <v>290</v>
      </c>
    </row>
    <row r="240" spans="1:4">
      <c r="A240" s="6" t="s">
        <v>909</v>
      </c>
      <c r="B240" s="5">
        <v>282</v>
      </c>
      <c r="C240" s="5">
        <v>141</v>
      </c>
      <c r="D240" s="5">
        <v>141</v>
      </c>
    </row>
    <row r="241" spans="1:4">
      <c r="A241" s="193" t="s">
        <v>910</v>
      </c>
      <c r="B241" s="5">
        <v>37684</v>
      </c>
      <c r="C241" s="5">
        <v>18842</v>
      </c>
      <c r="D241" s="5">
        <v>18842</v>
      </c>
    </row>
    <row r="242" spans="1:4">
      <c r="A242" s="6" t="s">
        <v>911</v>
      </c>
      <c r="B242" s="5">
        <v>4170</v>
      </c>
      <c r="C242" s="5">
        <v>2085</v>
      </c>
      <c r="D242" s="5">
        <v>2085</v>
      </c>
    </row>
    <row r="243" spans="1:4">
      <c r="A243" s="6" t="s">
        <v>912</v>
      </c>
      <c r="B243" s="5">
        <v>3496</v>
      </c>
      <c r="C243" s="5">
        <v>1748</v>
      </c>
      <c r="D243" s="5">
        <v>1748</v>
      </c>
    </row>
    <row r="244" spans="1:4">
      <c r="A244" s="6" t="s">
        <v>914</v>
      </c>
      <c r="B244" s="5">
        <v>6980</v>
      </c>
      <c r="C244" s="5">
        <v>3490</v>
      </c>
      <c r="D244" s="5">
        <v>3490</v>
      </c>
    </row>
    <row r="245" spans="1:4">
      <c r="A245" s="6" t="s">
        <v>915</v>
      </c>
      <c r="B245" s="5">
        <v>5536</v>
      </c>
      <c r="C245" s="5">
        <v>2768</v>
      </c>
      <c r="D245" s="5">
        <v>2768</v>
      </c>
    </row>
    <row r="246" spans="1:4">
      <c r="A246" s="6" t="s">
        <v>916</v>
      </c>
      <c r="B246" s="5">
        <v>2918</v>
      </c>
      <c r="C246" s="5">
        <v>1459</v>
      </c>
      <c r="D246" s="5">
        <v>1459</v>
      </c>
    </row>
    <row r="247" spans="1:4">
      <c r="A247" s="6" t="s">
        <v>917</v>
      </c>
      <c r="B247" s="5">
        <v>3820</v>
      </c>
      <c r="C247" s="5">
        <v>1910</v>
      </c>
      <c r="D247" s="5">
        <v>1910</v>
      </c>
    </row>
    <row r="248" spans="1:4">
      <c r="A248" s="6" t="s">
        <v>918</v>
      </c>
      <c r="B248" s="5">
        <v>1992</v>
      </c>
      <c r="C248" s="5">
        <v>996</v>
      </c>
      <c r="D248" s="5">
        <v>996</v>
      </c>
    </row>
    <row r="249" spans="1:4">
      <c r="A249" s="6" t="s">
        <v>919</v>
      </c>
      <c r="B249" s="5">
        <v>2412</v>
      </c>
      <c r="C249" s="5">
        <v>1206</v>
      </c>
      <c r="D249" s="5">
        <v>1206</v>
      </c>
    </row>
    <row r="250" spans="1:4">
      <c r="A250" s="6" t="s">
        <v>921</v>
      </c>
      <c r="B250" s="5">
        <v>1386</v>
      </c>
      <c r="C250" s="5">
        <v>693</v>
      </c>
      <c r="D250" s="5">
        <v>693</v>
      </c>
    </row>
    <row r="251" spans="1:4">
      <c r="A251" s="6" t="s">
        <v>923</v>
      </c>
      <c r="B251" s="5">
        <v>1420</v>
      </c>
      <c r="C251" s="5">
        <v>710</v>
      </c>
      <c r="D251" s="5">
        <v>710</v>
      </c>
    </row>
    <row r="252" spans="1:4">
      <c r="A252" s="6" t="s">
        <v>924</v>
      </c>
      <c r="B252" s="5">
        <v>930</v>
      </c>
      <c r="C252" s="5">
        <v>465</v>
      </c>
      <c r="D252" s="5">
        <v>465</v>
      </c>
    </row>
    <row r="253" spans="1:4">
      <c r="A253" s="6" t="s">
        <v>925</v>
      </c>
      <c r="B253" s="5">
        <v>842</v>
      </c>
      <c r="C253" s="5">
        <v>421</v>
      </c>
      <c r="D253" s="5">
        <v>421</v>
      </c>
    </row>
    <row r="254" spans="1:4">
      <c r="A254" s="6" t="s">
        <v>926</v>
      </c>
      <c r="B254" s="5">
        <v>980</v>
      </c>
      <c r="C254" s="5">
        <v>490</v>
      </c>
      <c r="D254" s="5">
        <v>490</v>
      </c>
    </row>
    <row r="255" spans="1:4">
      <c r="A255" s="6" t="s">
        <v>927</v>
      </c>
      <c r="B255" s="5">
        <v>802</v>
      </c>
      <c r="C255" s="5">
        <v>401</v>
      </c>
      <c r="D255" s="5">
        <v>401</v>
      </c>
    </row>
    <row r="256" spans="1:4">
      <c r="A256" s="193" t="s">
        <v>287</v>
      </c>
      <c r="B256" s="5">
        <v>168</v>
      </c>
      <c r="C256" s="5">
        <v>67.2</v>
      </c>
      <c r="D256" s="5">
        <v>67.2</v>
      </c>
    </row>
    <row r="257" spans="1:4">
      <c r="A257" s="6" t="s">
        <v>757</v>
      </c>
      <c r="B257" s="5">
        <v>50</v>
      </c>
      <c r="C257" s="5">
        <v>20</v>
      </c>
      <c r="D257" s="5">
        <v>20</v>
      </c>
    </row>
    <row r="258" spans="1:4">
      <c r="A258" s="6" t="s">
        <v>758</v>
      </c>
      <c r="B258" s="5">
        <v>24</v>
      </c>
      <c r="C258" s="5">
        <v>9.6000000000000014</v>
      </c>
      <c r="D258" s="5">
        <v>9.6000000000000014</v>
      </c>
    </row>
    <row r="259" spans="1:4">
      <c r="A259" s="6" t="s">
        <v>759</v>
      </c>
      <c r="B259" s="5">
        <v>4</v>
      </c>
      <c r="C259" s="5">
        <v>1.6</v>
      </c>
      <c r="D259" s="5">
        <v>1.6</v>
      </c>
    </row>
    <row r="260" spans="1:4">
      <c r="A260" s="6" t="s">
        <v>760</v>
      </c>
      <c r="B260" s="5">
        <v>90</v>
      </c>
      <c r="C260" s="5">
        <v>36</v>
      </c>
      <c r="D260" s="5">
        <v>36</v>
      </c>
    </row>
    <row r="261" spans="1:4">
      <c r="A261" s="193" t="s">
        <v>931</v>
      </c>
      <c r="B261" s="5">
        <v>3312</v>
      </c>
      <c r="C261" s="5">
        <v>1987.1999999999998</v>
      </c>
      <c r="D261" s="5"/>
    </row>
    <row r="262" spans="1:4">
      <c r="A262" s="6" t="s">
        <v>3211</v>
      </c>
      <c r="B262" s="5">
        <v>2926</v>
      </c>
      <c r="C262" s="5">
        <v>1755.6</v>
      </c>
      <c r="D262" s="5"/>
    </row>
    <row r="263" spans="1:4">
      <c r="A263" s="6" t="s">
        <v>3212</v>
      </c>
      <c r="B263" s="5">
        <v>386</v>
      </c>
      <c r="C263" s="5">
        <v>231.6</v>
      </c>
      <c r="D263" s="5"/>
    </row>
    <row r="264" spans="1:4">
      <c r="A264" s="193" t="s">
        <v>1085</v>
      </c>
      <c r="B264" s="5">
        <v>5240</v>
      </c>
      <c r="C264" s="5">
        <v>2620</v>
      </c>
      <c r="D264" s="5">
        <v>2620</v>
      </c>
    </row>
    <row r="265" spans="1:4">
      <c r="A265" s="6" t="s">
        <v>1086</v>
      </c>
      <c r="B265" s="5">
        <v>2620</v>
      </c>
      <c r="C265" s="5">
        <v>1310</v>
      </c>
      <c r="D265" s="5">
        <v>1310</v>
      </c>
    </row>
    <row r="266" spans="1:4">
      <c r="A266" s="6" t="s">
        <v>1087</v>
      </c>
      <c r="B266" s="5">
        <v>1778</v>
      </c>
      <c r="C266" s="5">
        <v>889</v>
      </c>
      <c r="D266" s="5">
        <v>889</v>
      </c>
    </row>
    <row r="267" spans="1:4">
      <c r="A267" s="6" t="s">
        <v>1088</v>
      </c>
      <c r="B267" s="5">
        <v>842</v>
      </c>
      <c r="C267" s="5">
        <v>421</v>
      </c>
      <c r="D267" s="5">
        <v>421</v>
      </c>
    </row>
    <row r="268" spans="1:4">
      <c r="A268" s="193" t="s">
        <v>288</v>
      </c>
      <c r="B268" s="5">
        <v>28822</v>
      </c>
      <c r="C268" s="5">
        <v>11528.800000000003</v>
      </c>
      <c r="D268" s="5">
        <v>11528.800000000003</v>
      </c>
    </row>
    <row r="269" spans="1:4">
      <c r="A269" s="6" t="s">
        <v>289</v>
      </c>
      <c r="B269" s="5">
        <v>190</v>
      </c>
      <c r="C269" s="5">
        <v>76</v>
      </c>
      <c r="D269" s="5">
        <v>76</v>
      </c>
    </row>
    <row r="270" spans="1:4">
      <c r="A270" s="6" t="s">
        <v>293</v>
      </c>
      <c r="B270" s="5">
        <v>228</v>
      </c>
      <c r="C270" s="5">
        <v>91.2</v>
      </c>
      <c r="D270" s="5">
        <v>91.2</v>
      </c>
    </row>
    <row r="271" spans="1:4">
      <c r="A271" s="6" t="s">
        <v>294</v>
      </c>
      <c r="B271" s="5">
        <v>170</v>
      </c>
      <c r="C271" s="5">
        <v>68</v>
      </c>
      <c r="D271" s="5">
        <v>68</v>
      </c>
    </row>
    <row r="272" spans="1:4">
      <c r="A272" s="6" t="s">
        <v>295</v>
      </c>
      <c r="B272" s="5">
        <v>206</v>
      </c>
      <c r="C272" s="5">
        <v>82.4</v>
      </c>
      <c r="D272" s="5">
        <v>82.4</v>
      </c>
    </row>
    <row r="273" spans="1:4">
      <c r="A273" s="6" t="s">
        <v>296</v>
      </c>
      <c r="B273" s="5">
        <v>342</v>
      </c>
      <c r="C273" s="5">
        <v>136.80000000000001</v>
      </c>
      <c r="D273" s="5">
        <v>136.80000000000001</v>
      </c>
    </row>
    <row r="274" spans="1:4">
      <c r="A274" s="6" t="s">
        <v>298</v>
      </c>
      <c r="B274" s="5">
        <v>140</v>
      </c>
      <c r="C274" s="5">
        <v>56</v>
      </c>
      <c r="D274" s="5">
        <v>56</v>
      </c>
    </row>
    <row r="275" spans="1:4">
      <c r="A275" s="6" t="s">
        <v>299</v>
      </c>
      <c r="B275" s="5">
        <v>524</v>
      </c>
      <c r="C275" s="5">
        <v>209.60000000000002</v>
      </c>
      <c r="D275" s="5">
        <v>209.60000000000002</v>
      </c>
    </row>
    <row r="276" spans="1:4">
      <c r="A276" s="6" t="s">
        <v>300</v>
      </c>
      <c r="B276" s="5">
        <v>1088</v>
      </c>
      <c r="C276" s="5">
        <v>435.20000000000005</v>
      </c>
      <c r="D276" s="5">
        <v>435.20000000000005</v>
      </c>
    </row>
    <row r="277" spans="1:4">
      <c r="A277" s="6" t="s">
        <v>302</v>
      </c>
      <c r="B277" s="5">
        <v>3278</v>
      </c>
      <c r="C277" s="5">
        <v>1311.2</v>
      </c>
      <c r="D277" s="5">
        <v>1311.2</v>
      </c>
    </row>
    <row r="278" spans="1:4">
      <c r="A278" s="6" t="s">
        <v>303</v>
      </c>
      <c r="B278" s="5">
        <v>3476</v>
      </c>
      <c r="C278" s="5">
        <v>1390.4</v>
      </c>
      <c r="D278" s="5">
        <v>1390.4</v>
      </c>
    </row>
    <row r="279" spans="1:4">
      <c r="A279" s="6" t="s">
        <v>304</v>
      </c>
      <c r="B279" s="5">
        <v>5098</v>
      </c>
      <c r="C279" s="5">
        <v>2039.2</v>
      </c>
      <c r="D279" s="5">
        <v>2039.2</v>
      </c>
    </row>
    <row r="280" spans="1:4">
      <c r="A280" s="6" t="s">
        <v>305</v>
      </c>
      <c r="B280" s="5">
        <v>60</v>
      </c>
      <c r="C280" s="5">
        <v>24</v>
      </c>
      <c r="D280" s="5">
        <v>24</v>
      </c>
    </row>
    <row r="281" spans="1:4">
      <c r="A281" s="6" t="s">
        <v>307</v>
      </c>
      <c r="B281" s="5">
        <v>346</v>
      </c>
      <c r="C281" s="5">
        <v>138.4</v>
      </c>
      <c r="D281" s="5">
        <v>138.4</v>
      </c>
    </row>
    <row r="282" spans="1:4">
      <c r="A282" s="6" t="s">
        <v>308</v>
      </c>
      <c r="B282" s="5">
        <v>460</v>
      </c>
      <c r="C282" s="5">
        <v>184</v>
      </c>
      <c r="D282" s="5">
        <v>184</v>
      </c>
    </row>
    <row r="283" spans="1:4">
      <c r="A283" s="6" t="s">
        <v>309</v>
      </c>
      <c r="B283" s="5">
        <v>78</v>
      </c>
      <c r="C283" s="5">
        <v>31.200000000000003</v>
      </c>
      <c r="D283" s="5">
        <v>31.200000000000003</v>
      </c>
    </row>
    <row r="284" spans="1:4">
      <c r="A284" s="6" t="s">
        <v>310</v>
      </c>
      <c r="B284" s="5">
        <v>106</v>
      </c>
      <c r="C284" s="5">
        <v>42.400000000000006</v>
      </c>
      <c r="D284" s="5">
        <v>42.400000000000006</v>
      </c>
    </row>
    <row r="285" spans="1:4">
      <c r="A285" s="6" t="s">
        <v>311</v>
      </c>
      <c r="B285" s="5">
        <v>524</v>
      </c>
      <c r="C285" s="5">
        <v>209.60000000000002</v>
      </c>
      <c r="D285" s="5">
        <v>209.60000000000002</v>
      </c>
    </row>
    <row r="286" spans="1:4">
      <c r="A286" s="6" t="s">
        <v>312</v>
      </c>
      <c r="B286" s="5">
        <v>432</v>
      </c>
      <c r="C286" s="5">
        <v>172.8</v>
      </c>
      <c r="D286" s="5">
        <v>172.8</v>
      </c>
    </row>
    <row r="287" spans="1:4">
      <c r="A287" s="6" t="s">
        <v>314</v>
      </c>
      <c r="B287" s="5">
        <v>482</v>
      </c>
      <c r="C287" s="5">
        <v>192.8</v>
      </c>
      <c r="D287" s="5">
        <v>192.8</v>
      </c>
    </row>
    <row r="288" spans="1:4">
      <c r="A288" s="6" t="s">
        <v>315</v>
      </c>
      <c r="B288" s="5">
        <v>322</v>
      </c>
      <c r="C288" s="5">
        <v>128.80000000000001</v>
      </c>
      <c r="D288" s="5">
        <v>128.80000000000001</v>
      </c>
    </row>
    <row r="289" spans="1:4">
      <c r="A289" s="6" t="s">
        <v>316</v>
      </c>
      <c r="B289" s="5">
        <v>298</v>
      </c>
      <c r="C289" s="5">
        <v>119.2</v>
      </c>
      <c r="D289" s="5">
        <v>119.2</v>
      </c>
    </row>
    <row r="290" spans="1:4">
      <c r="A290" s="6" t="s">
        <v>317</v>
      </c>
      <c r="B290" s="5">
        <v>2346</v>
      </c>
      <c r="C290" s="5">
        <v>938.40000000000009</v>
      </c>
      <c r="D290" s="5">
        <v>938.40000000000009</v>
      </c>
    </row>
    <row r="291" spans="1:4">
      <c r="A291" s="6" t="s">
        <v>318</v>
      </c>
      <c r="B291" s="5">
        <v>144</v>
      </c>
      <c r="C291" s="5">
        <v>57.6</v>
      </c>
      <c r="D291" s="5">
        <v>57.6</v>
      </c>
    </row>
    <row r="292" spans="1:4">
      <c r="A292" s="6" t="s">
        <v>319</v>
      </c>
      <c r="B292" s="5">
        <v>334</v>
      </c>
      <c r="C292" s="5">
        <v>133.6</v>
      </c>
      <c r="D292" s="5">
        <v>133.6</v>
      </c>
    </row>
    <row r="293" spans="1:4">
      <c r="A293" s="6" t="s">
        <v>320</v>
      </c>
      <c r="B293" s="5">
        <v>1434</v>
      </c>
      <c r="C293" s="5">
        <v>573.6</v>
      </c>
      <c r="D293" s="5">
        <v>573.6</v>
      </c>
    </row>
    <row r="294" spans="1:4">
      <c r="A294" s="6" t="s">
        <v>321</v>
      </c>
      <c r="B294" s="5">
        <v>350</v>
      </c>
      <c r="C294" s="5">
        <v>140</v>
      </c>
      <c r="D294" s="5">
        <v>140</v>
      </c>
    </row>
    <row r="295" spans="1:4">
      <c r="A295" s="6" t="s">
        <v>322</v>
      </c>
      <c r="B295" s="5">
        <v>298</v>
      </c>
      <c r="C295" s="5">
        <v>119.2</v>
      </c>
      <c r="D295" s="5">
        <v>119.2</v>
      </c>
    </row>
    <row r="296" spans="1:4">
      <c r="A296" s="6" t="s">
        <v>323</v>
      </c>
      <c r="B296" s="5">
        <v>2792</v>
      </c>
      <c r="C296" s="5">
        <v>1116.8</v>
      </c>
      <c r="D296" s="5">
        <v>1116.8</v>
      </c>
    </row>
    <row r="297" spans="1:4">
      <c r="A297" s="6" t="s">
        <v>324</v>
      </c>
      <c r="B297" s="5">
        <v>1610</v>
      </c>
      <c r="C297" s="5">
        <v>644</v>
      </c>
      <c r="D297" s="5">
        <v>644</v>
      </c>
    </row>
    <row r="298" spans="1:4">
      <c r="A298" s="6" t="s">
        <v>325</v>
      </c>
      <c r="B298" s="5">
        <v>414</v>
      </c>
      <c r="C298" s="5">
        <v>165.60000000000002</v>
      </c>
      <c r="D298" s="5">
        <v>165.60000000000002</v>
      </c>
    </row>
    <row r="299" spans="1:4">
      <c r="A299" s="6" t="s">
        <v>326</v>
      </c>
      <c r="B299" s="5">
        <v>710</v>
      </c>
      <c r="C299" s="5">
        <v>284</v>
      </c>
      <c r="D299" s="5">
        <v>284</v>
      </c>
    </row>
    <row r="300" spans="1:4">
      <c r="A300" s="6" t="s">
        <v>327</v>
      </c>
      <c r="B300" s="5">
        <v>148</v>
      </c>
      <c r="C300" s="5">
        <v>59.2</v>
      </c>
      <c r="D300" s="5">
        <v>59.2</v>
      </c>
    </row>
    <row r="301" spans="1:4">
      <c r="A301" s="6" t="s">
        <v>328</v>
      </c>
      <c r="B301" s="5">
        <v>394</v>
      </c>
      <c r="C301" s="5">
        <v>157.60000000000002</v>
      </c>
      <c r="D301" s="5">
        <v>157.60000000000002</v>
      </c>
    </row>
    <row r="302" spans="1:4">
      <c r="A302" s="193" t="s">
        <v>138</v>
      </c>
      <c r="B302" s="5">
        <v>970</v>
      </c>
      <c r="C302" s="5">
        <v>388</v>
      </c>
      <c r="D302" s="5">
        <v>388</v>
      </c>
    </row>
    <row r="303" spans="1:4">
      <c r="A303" s="6" t="s">
        <v>579</v>
      </c>
      <c r="B303" s="5">
        <v>970</v>
      </c>
      <c r="C303" s="5">
        <v>388</v>
      </c>
      <c r="D303" s="5">
        <v>388</v>
      </c>
    </row>
    <row r="304" spans="1:4">
      <c r="A304" s="193" t="s">
        <v>937</v>
      </c>
      <c r="B304" s="5">
        <v>13348</v>
      </c>
      <c r="C304" s="5">
        <v>5339.2000000000007</v>
      </c>
      <c r="D304" s="5"/>
    </row>
    <row r="305" spans="1:4">
      <c r="A305" s="6" t="s">
        <v>3221</v>
      </c>
      <c r="B305" s="5">
        <v>5402</v>
      </c>
      <c r="C305" s="5">
        <v>2160.8000000000002</v>
      </c>
      <c r="D305" s="5"/>
    </row>
    <row r="306" spans="1:4">
      <c r="A306" s="6" t="s">
        <v>3222</v>
      </c>
      <c r="B306" s="5">
        <v>7946</v>
      </c>
      <c r="C306" s="5">
        <v>3178.4</v>
      </c>
      <c r="D306" s="5"/>
    </row>
    <row r="307" spans="1:4">
      <c r="A307" s="193" t="s">
        <v>951</v>
      </c>
      <c r="B307" s="5">
        <v>76772</v>
      </c>
      <c r="C307" s="5">
        <v>30708.800000000003</v>
      </c>
      <c r="D307" s="5">
        <v>30708.800000000003</v>
      </c>
    </row>
    <row r="308" spans="1:4">
      <c r="A308" s="6" t="s">
        <v>952</v>
      </c>
      <c r="B308" s="5">
        <v>492</v>
      </c>
      <c r="C308" s="5">
        <v>196.8</v>
      </c>
      <c r="D308" s="5">
        <v>196.8</v>
      </c>
    </row>
    <row r="309" spans="1:4">
      <c r="A309" s="6" t="s">
        <v>953</v>
      </c>
      <c r="B309" s="5">
        <v>96</v>
      </c>
      <c r="C309" s="5">
        <v>38.400000000000006</v>
      </c>
      <c r="D309" s="5">
        <v>38.400000000000006</v>
      </c>
    </row>
    <row r="310" spans="1:4">
      <c r="A310" s="6" t="s">
        <v>954</v>
      </c>
      <c r="B310" s="5">
        <v>594</v>
      </c>
      <c r="C310" s="5">
        <v>237.60000000000002</v>
      </c>
      <c r="D310" s="5">
        <v>237.60000000000002</v>
      </c>
    </row>
    <row r="311" spans="1:4">
      <c r="A311" s="6" t="s">
        <v>955</v>
      </c>
      <c r="B311" s="5">
        <v>1248</v>
      </c>
      <c r="C311" s="5">
        <v>499.20000000000005</v>
      </c>
      <c r="D311" s="5">
        <v>499.20000000000005</v>
      </c>
    </row>
    <row r="312" spans="1:4">
      <c r="A312" s="6" t="s">
        <v>956</v>
      </c>
      <c r="B312" s="5">
        <v>1230</v>
      </c>
      <c r="C312" s="5">
        <v>492</v>
      </c>
      <c r="D312" s="5">
        <v>492</v>
      </c>
    </row>
    <row r="313" spans="1:4">
      <c r="A313" s="6" t="s">
        <v>957</v>
      </c>
      <c r="B313" s="5">
        <v>722</v>
      </c>
      <c r="C313" s="5">
        <v>288.8</v>
      </c>
      <c r="D313" s="5">
        <v>288.8</v>
      </c>
    </row>
    <row r="314" spans="1:4">
      <c r="A314" s="6" t="s">
        <v>958</v>
      </c>
      <c r="B314" s="5">
        <v>1520</v>
      </c>
      <c r="C314" s="5">
        <v>608</v>
      </c>
      <c r="D314" s="5">
        <v>608</v>
      </c>
    </row>
    <row r="315" spans="1:4">
      <c r="A315" s="6" t="s">
        <v>959</v>
      </c>
      <c r="B315" s="5">
        <v>3480</v>
      </c>
      <c r="C315" s="5">
        <v>1392</v>
      </c>
      <c r="D315" s="5">
        <v>1392</v>
      </c>
    </row>
    <row r="316" spans="1:4">
      <c r="A316" s="6" t="s">
        <v>961</v>
      </c>
      <c r="B316" s="5">
        <v>3824</v>
      </c>
      <c r="C316" s="5">
        <v>1529.6000000000001</v>
      </c>
      <c r="D316" s="5">
        <v>1529.6000000000001</v>
      </c>
    </row>
    <row r="317" spans="1:4">
      <c r="A317" s="6" t="s">
        <v>963</v>
      </c>
      <c r="B317" s="5">
        <v>4278</v>
      </c>
      <c r="C317" s="5">
        <v>1711.2</v>
      </c>
      <c r="D317" s="5">
        <v>1711.2</v>
      </c>
    </row>
    <row r="318" spans="1:4">
      <c r="A318" s="6" t="s">
        <v>964</v>
      </c>
      <c r="B318" s="5">
        <v>3376</v>
      </c>
      <c r="C318" s="5">
        <v>1350.4</v>
      </c>
      <c r="D318" s="5">
        <v>1350.4</v>
      </c>
    </row>
    <row r="319" spans="1:4">
      <c r="A319" s="6" t="s">
        <v>965</v>
      </c>
      <c r="B319" s="5">
        <v>2012</v>
      </c>
      <c r="C319" s="5">
        <v>804.80000000000007</v>
      </c>
      <c r="D319" s="5">
        <v>804.80000000000007</v>
      </c>
    </row>
    <row r="320" spans="1:4">
      <c r="A320" s="6" t="s">
        <v>967</v>
      </c>
      <c r="B320" s="5">
        <v>442</v>
      </c>
      <c r="C320" s="5">
        <v>176.8</v>
      </c>
      <c r="D320" s="5">
        <v>176.8</v>
      </c>
    </row>
    <row r="321" spans="1:4">
      <c r="A321" s="6" t="s">
        <v>968</v>
      </c>
      <c r="B321" s="5">
        <v>388</v>
      </c>
      <c r="C321" s="5">
        <v>155.20000000000002</v>
      </c>
      <c r="D321" s="5">
        <v>155.20000000000002</v>
      </c>
    </row>
    <row r="322" spans="1:4">
      <c r="A322" s="6" t="s">
        <v>367</v>
      </c>
      <c r="B322" s="5">
        <v>4144</v>
      </c>
      <c r="C322" s="5">
        <v>1657.6000000000001</v>
      </c>
      <c r="D322" s="5">
        <v>1657.6000000000001</v>
      </c>
    </row>
    <row r="323" spans="1:4">
      <c r="A323" s="6" t="s">
        <v>969</v>
      </c>
      <c r="B323" s="5">
        <v>1492</v>
      </c>
      <c r="C323" s="5">
        <v>596.80000000000007</v>
      </c>
      <c r="D323" s="5">
        <v>596.80000000000007</v>
      </c>
    </row>
    <row r="324" spans="1:4">
      <c r="A324" s="6" t="s">
        <v>970</v>
      </c>
      <c r="B324" s="5">
        <v>6232</v>
      </c>
      <c r="C324" s="5">
        <v>2492.8000000000002</v>
      </c>
      <c r="D324" s="5">
        <v>2492.8000000000002</v>
      </c>
    </row>
    <row r="325" spans="1:4">
      <c r="A325" s="6" t="s">
        <v>971</v>
      </c>
      <c r="B325" s="5">
        <v>3502</v>
      </c>
      <c r="C325" s="5">
        <v>1400.8000000000002</v>
      </c>
      <c r="D325" s="5">
        <v>1400.8000000000002</v>
      </c>
    </row>
    <row r="326" spans="1:4">
      <c r="A326" s="6" t="s">
        <v>973</v>
      </c>
      <c r="B326" s="5">
        <v>2096</v>
      </c>
      <c r="C326" s="5">
        <v>838.40000000000009</v>
      </c>
      <c r="D326" s="5">
        <v>838.40000000000009</v>
      </c>
    </row>
    <row r="327" spans="1:4">
      <c r="A327" s="6" t="s">
        <v>975</v>
      </c>
      <c r="B327" s="5">
        <v>1678</v>
      </c>
      <c r="C327" s="5">
        <v>671.2</v>
      </c>
      <c r="D327" s="5">
        <v>671.2</v>
      </c>
    </row>
    <row r="328" spans="1:4">
      <c r="A328" s="6" t="s">
        <v>976</v>
      </c>
      <c r="B328" s="5">
        <v>3232</v>
      </c>
      <c r="C328" s="5">
        <v>1292.8000000000002</v>
      </c>
      <c r="D328" s="5">
        <v>1292.8000000000002</v>
      </c>
    </row>
    <row r="329" spans="1:4">
      <c r="A329" s="6" t="s">
        <v>977</v>
      </c>
      <c r="B329" s="5">
        <v>2608</v>
      </c>
      <c r="C329" s="5">
        <v>1043.2</v>
      </c>
      <c r="D329" s="5">
        <v>1043.2</v>
      </c>
    </row>
    <row r="330" spans="1:4">
      <c r="A330" s="6" t="s">
        <v>978</v>
      </c>
      <c r="B330" s="5">
        <v>3950</v>
      </c>
      <c r="C330" s="5">
        <v>1580</v>
      </c>
      <c r="D330" s="5">
        <v>1580</v>
      </c>
    </row>
    <row r="331" spans="1:4">
      <c r="A331" s="6" t="s">
        <v>980</v>
      </c>
      <c r="B331" s="5">
        <v>2714</v>
      </c>
      <c r="C331" s="5">
        <v>1085.6000000000001</v>
      </c>
      <c r="D331" s="5">
        <v>1085.6000000000001</v>
      </c>
    </row>
    <row r="332" spans="1:4">
      <c r="A332" s="6" t="s">
        <v>981</v>
      </c>
      <c r="B332" s="5">
        <v>636</v>
      </c>
      <c r="C332" s="5">
        <v>254.4</v>
      </c>
      <c r="D332" s="5">
        <v>254.4</v>
      </c>
    </row>
    <row r="333" spans="1:4">
      <c r="A333" s="6" t="s">
        <v>982</v>
      </c>
      <c r="B333" s="5">
        <v>440</v>
      </c>
      <c r="C333" s="5">
        <v>176</v>
      </c>
      <c r="D333" s="5">
        <v>176</v>
      </c>
    </row>
    <row r="334" spans="1:4">
      <c r="A334" s="6" t="s">
        <v>983</v>
      </c>
      <c r="B334" s="5">
        <v>1774</v>
      </c>
      <c r="C334" s="5">
        <v>709.6</v>
      </c>
      <c r="D334" s="5">
        <v>709.6</v>
      </c>
    </row>
    <row r="335" spans="1:4">
      <c r="A335" s="6" t="s">
        <v>984</v>
      </c>
      <c r="B335" s="5">
        <v>598</v>
      </c>
      <c r="C335" s="5">
        <v>239.20000000000002</v>
      </c>
      <c r="D335" s="5">
        <v>239.20000000000002</v>
      </c>
    </row>
    <row r="336" spans="1:4">
      <c r="A336" s="6" t="s">
        <v>985</v>
      </c>
      <c r="B336" s="5">
        <v>1586</v>
      </c>
      <c r="C336" s="5">
        <v>634.40000000000009</v>
      </c>
      <c r="D336" s="5">
        <v>634.40000000000009</v>
      </c>
    </row>
    <row r="337" spans="1:4">
      <c r="A337" s="6" t="s">
        <v>986</v>
      </c>
      <c r="B337" s="5">
        <v>3022</v>
      </c>
      <c r="C337" s="5">
        <v>1208.8</v>
      </c>
      <c r="D337" s="5">
        <v>1208.8</v>
      </c>
    </row>
    <row r="338" spans="1:4">
      <c r="A338" s="6" t="s">
        <v>987</v>
      </c>
      <c r="B338" s="5">
        <v>3292</v>
      </c>
      <c r="C338" s="5">
        <v>1316.8000000000002</v>
      </c>
      <c r="D338" s="5">
        <v>1316.8000000000002</v>
      </c>
    </row>
    <row r="339" spans="1:4">
      <c r="A339" s="6" t="s">
        <v>988</v>
      </c>
      <c r="B339" s="5">
        <v>1706</v>
      </c>
      <c r="C339" s="5">
        <v>682.40000000000009</v>
      </c>
      <c r="D339" s="5">
        <v>682.40000000000009</v>
      </c>
    </row>
    <row r="340" spans="1:4">
      <c r="A340" s="6" t="s">
        <v>989</v>
      </c>
      <c r="B340" s="5">
        <v>278</v>
      </c>
      <c r="C340" s="5">
        <v>111.2</v>
      </c>
      <c r="D340" s="5">
        <v>111.2</v>
      </c>
    </row>
    <row r="341" spans="1:4">
      <c r="A341" s="6" t="s">
        <v>990</v>
      </c>
      <c r="B341" s="5">
        <v>4322</v>
      </c>
      <c r="C341" s="5">
        <v>1728.8000000000002</v>
      </c>
      <c r="D341" s="5">
        <v>1728.8000000000002</v>
      </c>
    </row>
    <row r="342" spans="1:4">
      <c r="A342" s="6" t="s">
        <v>991</v>
      </c>
      <c r="B342" s="5">
        <v>3768</v>
      </c>
      <c r="C342" s="5">
        <v>1507.2</v>
      </c>
      <c r="D342" s="5">
        <v>1507.2</v>
      </c>
    </row>
    <row r="343" spans="1:4">
      <c r="A343" s="193" t="s">
        <v>346</v>
      </c>
      <c r="B343" s="5">
        <v>44336</v>
      </c>
      <c r="C343" s="5">
        <v>17734.399999999998</v>
      </c>
      <c r="D343" s="5">
        <v>17734.399999999998</v>
      </c>
    </row>
    <row r="344" spans="1:4">
      <c r="A344" s="6" t="s">
        <v>347</v>
      </c>
      <c r="B344" s="5">
        <v>2202</v>
      </c>
      <c r="C344" s="5">
        <v>880.80000000000007</v>
      </c>
      <c r="D344" s="5">
        <v>880.80000000000007</v>
      </c>
    </row>
    <row r="345" spans="1:4">
      <c r="A345" s="6" t="s">
        <v>348</v>
      </c>
      <c r="B345" s="5">
        <v>3046</v>
      </c>
      <c r="C345" s="5">
        <v>1218.4000000000001</v>
      </c>
      <c r="D345" s="5">
        <v>1218.4000000000001</v>
      </c>
    </row>
    <row r="346" spans="1:4">
      <c r="A346" s="6" t="s">
        <v>350</v>
      </c>
      <c r="B346" s="5">
        <v>1728</v>
      </c>
      <c r="C346" s="5">
        <v>691.2</v>
      </c>
      <c r="D346" s="5">
        <v>691.2</v>
      </c>
    </row>
    <row r="347" spans="1:4">
      <c r="A347" s="6" t="s">
        <v>351</v>
      </c>
      <c r="B347" s="5">
        <v>280</v>
      </c>
      <c r="C347" s="5">
        <v>112</v>
      </c>
      <c r="D347" s="5">
        <v>112</v>
      </c>
    </row>
    <row r="348" spans="1:4">
      <c r="A348" s="6" t="s">
        <v>352</v>
      </c>
      <c r="B348" s="5">
        <v>814</v>
      </c>
      <c r="C348" s="5">
        <v>325.60000000000002</v>
      </c>
      <c r="D348" s="5">
        <v>325.60000000000002</v>
      </c>
    </row>
    <row r="349" spans="1:4">
      <c r="A349" s="6" t="s">
        <v>353</v>
      </c>
      <c r="B349" s="5">
        <v>544</v>
      </c>
      <c r="C349" s="5">
        <v>217.60000000000002</v>
      </c>
      <c r="D349" s="5">
        <v>217.60000000000002</v>
      </c>
    </row>
    <row r="350" spans="1:4">
      <c r="A350" s="6" t="s">
        <v>354</v>
      </c>
      <c r="B350" s="5">
        <v>2208</v>
      </c>
      <c r="C350" s="5">
        <v>883.2</v>
      </c>
      <c r="D350" s="5">
        <v>883.2</v>
      </c>
    </row>
    <row r="351" spans="1:4">
      <c r="A351" s="6" t="s">
        <v>355</v>
      </c>
      <c r="B351" s="5">
        <v>892</v>
      </c>
      <c r="C351" s="5">
        <v>356.8</v>
      </c>
      <c r="D351" s="5">
        <v>356.8</v>
      </c>
    </row>
    <row r="352" spans="1:4">
      <c r="A352" s="6" t="s">
        <v>356</v>
      </c>
      <c r="B352" s="5">
        <v>1132</v>
      </c>
      <c r="C352" s="5">
        <v>452.8</v>
      </c>
      <c r="D352" s="5">
        <v>452.8</v>
      </c>
    </row>
    <row r="353" spans="1:4">
      <c r="A353" s="6" t="s">
        <v>357</v>
      </c>
      <c r="B353" s="5">
        <v>1276</v>
      </c>
      <c r="C353" s="5">
        <v>510.40000000000003</v>
      </c>
      <c r="D353" s="5">
        <v>510.40000000000003</v>
      </c>
    </row>
    <row r="354" spans="1:4">
      <c r="A354" s="6" t="s">
        <v>359</v>
      </c>
      <c r="B354" s="5">
        <v>636</v>
      </c>
      <c r="C354" s="5">
        <v>254.4</v>
      </c>
      <c r="D354" s="5">
        <v>254.4</v>
      </c>
    </row>
    <row r="355" spans="1:4">
      <c r="A355" s="6" t="s">
        <v>360</v>
      </c>
      <c r="B355" s="5">
        <v>1006</v>
      </c>
      <c r="C355" s="5">
        <v>402.40000000000003</v>
      </c>
      <c r="D355" s="5">
        <v>402.40000000000003</v>
      </c>
    </row>
    <row r="356" spans="1:4">
      <c r="A356" s="6" t="s">
        <v>361</v>
      </c>
      <c r="B356" s="5">
        <v>980</v>
      </c>
      <c r="C356" s="5">
        <v>392</v>
      </c>
      <c r="D356" s="5">
        <v>392</v>
      </c>
    </row>
    <row r="357" spans="1:4">
      <c r="A357" s="6" t="s">
        <v>362</v>
      </c>
      <c r="B357" s="5">
        <v>1388</v>
      </c>
      <c r="C357" s="5">
        <v>555.20000000000005</v>
      </c>
      <c r="D357" s="5">
        <v>555.20000000000005</v>
      </c>
    </row>
    <row r="358" spans="1:4">
      <c r="A358" s="6" t="s">
        <v>363</v>
      </c>
      <c r="B358" s="5">
        <v>1400</v>
      </c>
      <c r="C358" s="5">
        <v>560</v>
      </c>
      <c r="D358" s="5">
        <v>560</v>
      </c>
    </row>
    <row r="359" spans="1:4">
      <c r="A359" s="6" t="s">
        <v>364</v>
      </c>
      <c r="B359" s="5">
        <v>1466</v>
      </c>
      <c r="C359" s="5">
        <v>586.4</v>
      </c>
      <c r="D359" s="5">
        <v>586.4</v>
      </c>
    </row>
    <row r="360" spans="1:4">
      <c r="A360" s="6" t="s">
        <v>366</v>
      </c>
      <c r="B360" s="5">
        <v>1084</v>
      </c>
      <c r="C360" s="5">
        <v>433.6</v>
      </c>
      <c r="D360" s="5">
        <v>433.6</v>
      </c>
    </row>
    <row r="361" spans="1:4">
      <c r="A361" s="6" t="s">
        <v>367</v>
      </c>
      <c r="B361" s="5">
        <v>234</v>
      </c>
      <c r="C361" s="5">
        <v>93.600000000000009</v>
      </c>
      <c r="D361" s="5">
        <v>93.600000000000009</v>
      </c>
    </row>
    <row r="362" spans="1:4">
      <c r="A362" s="6" t="s">
        <v>368</v>
      </c>
      <c r="B362" s="5">
        <v>1920</v>
      </c>
      <c r="C362" s="5">
        <v>768</v>
      </c>
      <c r="D362" s="5">
        <v>768</v>
      </c>
    </row>
    <row r="363" spans="1:4">
      <c r="A363" s="6" t="s">
        <v>370</v>
      </c>
      <c r="B363" s="5">
        <v>2006</v>
      </c>
      <c r="C363" s="5">
        <v>802.40000000000009</v>
      </c>
      <c r="D363" s="5">
        <v>802.40000000000009</v>
      </c>
    </row>
    <row r="364" spans="1:4">
      <c r="A364" s="6" t="s">
        <v>371</v>
      </c>
      <c r="B364" s="5">
        <v>3576</v>
      </c>
      <c r="C364" s="5">
        <v>1430.4</v>
      </c>
      <c r="D364" s="5">
        <v>1430.4</v>
      </c>
    </row>
    <row r="365" spans="1:4">
      <c r="A365" s="6" t="s">
        <v>372</v>
      </c>
      <c r="B365" s="5">
        <v>1660</v>
      </c>
      <c r="C365" s="5">
        <v>664</v>
      </c>
      <c r="D365" s="5">
        <v>664</v>
      </c>
    </row>
    <row r="366" spans="1:4">
      <c r="A366" s="6" t="s">
        <v>373</v>
      </c>
      <c r="B366" s="5">
        <v>3386</v>
      </c>
      <c r="C366" s="5">
        <v>1354.4</v>
      </c>
      <c r="D366" s="5">
        <v>1354.4</v>
      </c>
    </row>
    <row r="367" spans="1:4">
      <c r="A367" s="6" t="s">
        <v>374</v>
      </c>
      <c r="B367" s="5">
        <v>986</v>
      </c>
      <c r="C367" s="5">
        <v>394.40000000000003</v>
      </c>
      <c r="D367" s="5">
        <v>394.40000000000003</v>
      </c>
    </row>
    <row r="368" spans="1:4">
      <c r="A368" s="6" t="s">
        <v>375</v>
      </c>
      <c r="B368" s="5">
        <v>750</v>
      </c>
      <c r="C368" s="5">
        <v>300</v>
      </c>
      <c r="D368" s="5">
        <v>300</v>
      </c>
    </row>
    <row r="369" spans="1:4">
      <c r="A369" s="6" t="s">
        <v>376</v>
      </c>
      <c r="B369" s="5">
        <v>424</v>
      </c>
      <c r="C369" s="5">
        <v>169.60000000000002</v>
      </c>
      <c r="D369" s="5">
        <v>169.60000000000002</v>
      </c>
    </row>
    <row r="370" spans="1:4">
      <c r="A370" s="6" t="s">
        <v>377</v>
      </c>
      <c r="B370" s="5">
        <v>5620</v>
      </c>
      <c r="C370" s="5">
        <v>2248</v>
      </c>
      <c r="D370" s="5">
        <v>2248</v>
      </c>
    </row>
    <row r="371" spans="1:4">
      <c r="A371" s="6" t="s">
        <v>378</v>
      </c>
      <c r="B371" s="5">
        <v>1692</v>
      </c>
      <c r="C371" s="5">
        <v>676.80000000000007</v>
      </c>
      <c r="D371" s="5">
        <v>676.80000000000007</v>
      </c>
    </row>
    <row r="372" spans="1:4">
      <c r="A372" s="193" t="s">
        <v>822</v>
      </c>
      <c r="B372" s="5">
        <v>9282</v>
      </c>
      <c r="C372" s="5">
        <v>3712.7999999999997</v>
      </c>
      <c r="D372" s="5">
        <v>3712.7999999999997</v>
      </c>
    </row>
    <row r="373" spans="1:4">
      <c r="A373" s="6" t="s">
        <v>823</v>
      </c>
      <c r="B373" s="5">
        <v>1262</v>
      </c>
      <c r="C373" s="5">
        <v>504.8</v>
      </c>
      <c r="D373" s="5">
        <v>504.8</v>
      </c>
    </row>
    <row r="374" spans="1:4">
      <c r="A374" s="6" t="s">
        <v>825</v>
      </c>
      <c r="B374" s="5">
        <v>204</v>
      </c>
      <c r="C374" s="5">
        <v>81.600000000000009</v>
      </c>
      <c r="D374" s="5">
        <v>81.600000000000009</v>
      </c>
    </row>
    <row r="375" spans="1:4">
      <c r="A375" s="6" t="s">
        <v>827</v>
      </c>
      <c r="B375" s="5">
        <v>1036</v>
      </c>
      <c r="C375" s="5">
        <v>414.40000000000003</v>
      </c>
      <c r="D375" s="5">
        <v>414.40000000000003</v>
      </c>
    </row>
    <row r="376" spans="1:4">
      <c r="A376" s="6" t="s">
        <v>830</v>
      </c>
      <c r="B376" s="5">
        <v>172</v>
      </c>
      <c r="C376" s="5">
        <v>68.8</v>
      </c>
      <c r="D376" s="5">
        <v>68.8</v>
      </c>
    </row>
    <row r="377" spans="1:4">
      <c r="A377" s="6" t="s">
        <v>831</v>
      </c>
      <c r="B377" s="5">
        <v>382</v>
      </c>
      <c r="C377" s="5">
        <v>152.80000000000001</v>
      </c>
      <c r="D377" s="5">
        <v>152.80000000000001</v>
      </c>
    </row>
    <row r="378" spans="1:4">
      <c r="A378" s="6" t="s">
        <v>832</v>
      </c>
      <c r="B378" s="5">
        <v>1912</v>
      </c>
      <c r="C378" s="5">
        <v>764.80000000000007</v>
      </c>
      <c r="D378" s="5">
        <v>764.80000000000007</v>
      </c>
    </row>
    <row r="379" spans="1:4">
      <c r="A379" s="6" t="s">
        <v>833</v>
      </c>
      <c r="B379" s="5">
        <v>2072</v>
      </c>
      <c r="C379" s="5">
        <v>828.80000000000007</v>
      </c>
      <c r="D379" s="5">
        <v>828.80000000000007</v>
      </c>
    </row>
    <row r="380" spans="1:4">
      <c r="A380" s="6" t="s">
        <v>834</v>
      </c>
      <c r="B380" s="5">
        <v>598</v>
      </c>
      <c r="C380" s="5">
        <v>239.20000000000002</v>
      </c>
      <c r="D380" s="5">
        <v>239.20000000000002</v>
      </c>
    </row>
    <row r="381" spans="1:4">
      <c r="A381" s="6" t="s">
        <v>835</v>
      </c>
      <c r="B381" s="5">
        <v>1644</v>
      </c>
      <c r="C381" s="5">
        <v>657.6</v>
      </c>
      <c r="D381" s="5">
        <v>657.6</v>
      </c>
    </row>
    <row r="382" spans="1:4">
      <c r="A382" s="193" t="s">
        <v>1204</v>
      </c>
      <c r="B382" s="5">
        <v>27226</v>
      </c>
      <c r="C382" s="5">
        <v>12251.7</v>
      </c>
      <c r="D382" s="5">
        <v>12251.7</v>
      </c>
    </row>
    <row r="383" spans="1:4">
      <c r="A383" s="6" t="s">
        <v>1205</v>
      </c>
      <c r="B383" s="5">
        <v>1390</v>
      </c>
      <c r="C383" s="5">
        <v>625.5</v>
      </c>
      <c r="D383" s="5">
        <v>625.5</v>
      </c>
    </row>
    <row r="384" spans="1:4">
      <c r="A384" s="6" t="s">
        <v>1206</v>
      </c>
      <c r="B384" s="5">
        <v>1606</v>
      </c>
      <c r="C384" s="5">
        <v>722.7</v>
      </c>
      <c r="D384" s="5">
        <v>722.7</v>
      </c>
    </row>
    <row r="385" spans="1:4">
      <c r="A385" s="6" t="s">
        <v>1207</v>
      </c>
      <c r="B385" s="5">
        <v>666</v>
      </c>
      <c r="C385" s="5">
        <v>299.7</v>
      </c>
      <c r="D385" s="5">
        <v>299.7</v>
      </c>
    </row>
    <row r="386" spans="1:4">
      <c r="A386" s="6" t="s">
        <v>1208</v>
      </c>
      <c r="B386" s="5">
        <v>1622</v>
      </c>
      <c r="C386" s="5">
        <v>729.9</v>
      </c>
      <c r="D386" s="5">
        <v>729.9</v>
      </c>
    </row>
    <row r="387" spans="1:4">
      <c r="A387" s="6" t="s">
        <v>1209</v>
      </c>
      <c r="B387" s="5">
        <v>362</v>
      </c>
      <c r="C387" s="5">
        <v>162.9</v>
      </c>
      <c r="D387" s="5">
        <v>162.9</v>
      </c>
    </row>
    <row r="388" spans="1:4">
      <c r="A388" s="6" t="s">
        <v>1210</v>
      </c>
      <c r="B388" s="5">
        <v>446</v>
      </c>
      <c r="C388" s="5">
        <v>200.70000000000002</v>
      </c>
      <c r="D388" s="5">
        <v>200.70000000000002</v>
      </c>
    </row>
    <row r="389" spans="1:4">
      <c r="A389" s="6" t="s">
        <v>1211</v>
      </c>
      <c r="B389" s="5">
        <v>1310</v>
      </c>
      <c r="C389" s="5">
        <v>589.5</v>
      </c>
      <c r="D389" s="5">
        <v>589.5</v>
      </c>
    </row>
    <row r="390" spans="1:4">
      <c r="A390" s="6" t="s">
        <v>1212</v>
      </c>
      <c r="B390" s="5">
        <v>996</v>
      </c>
      <c r="C390" s="5">
        <v>448.2</v>
      </c>
      <c r="D390" s="5">
        <v>448.2</v>
      </c>
    </row>
    <row r="391" spans="1:4">
      <c r="A391" s="6" t="s">
        <v>1213</v>
      </c>
      <c r="B391" s="5">
        <v>210</v>
      </c>
      <c r="C391" s="5">
        <v>94.5</v>
      </c>
      <c r="D391" s="5">
        <v>94.5</v>
      </c>
    </row>
    <row r="392" spans="1:4">
      <c r="A392" s="6" t="s">
        <v>1214</v>
      </c>
      <c r="B392" s="5">
        <v>2056</v>
      </c>
      <c r="C392" s="5">
        <v>925.2</v>
      </c>
      <c r="D392" s="5">
        <v>925.2</v>
      </c>
    </row>
    <row r="393" spans="1:4">
      <c r="A393" s="6" t="s">
        <v>1215</v>
      </c>
      <c r="B393" s="5">
        <v>2656</v>
      </c>
      <c r="C393" s="5">
        <v>1195.2</v>
      </c>
      <c r="D393" s="5">
        <v>1195.2</v>
      </c>
    </row>
    <row r="394" spans="1:4">
      <c r="A394" s="6" t="s">
        <v>1216</v>
      </c>
      <c r="B394" s="5">
        <v>372</v>
      </c>
      <c r="C394" s="5">
        <v>167.4</v>
      </c>
      <c r="D394" s="5">
        <v>167.4</v>
      </c>
    </row>
    <row r="395" spans="1:4">
      <c r="A395" s="6" t="s">
        <v>1217</v>
      </c>
      <c r="B395" s="5">
        <v>1050</v>
      </c>
      <c r="C395" s="5">
        <v>472.5</v>
      </c>
      <c r="D395" s="5">
        <v>472.5</v>
      </c>
    </row>
    <row r="396" spans="1:4">
      <c r="A396" s="6" t="s">
        <v>1218</v>
      </c>
      <c r="B396" s="5">
        <v>1096</v>
      </c>
      <c r="C396" s="5">
        <v>493.2</v>
      </c>
      <c r="D396" s="5">
        <v>493.2</v>
      </c>
    </row>
    <row r="397" spans="1:4">
      <c r="A397" s="6" t="s">
        <v>1219</v>
      </c>
      <c r="B397" s="5">
        <v>920</v>
      </c>
      <c r="C397" s="5">
        <v>414</v>
      </c>
      <c r="D397" s="5">
        <v>414</v>
      </c>
    </row>
    <row r="398" spans="1:4">
      <c r="A398" s="6" t="s">
        <v>317</v>
      </c>
      <c r="B398" s="5">
        <v>238</v>
      </c>
      <c r="C398" s="5">
        <v>107.10000000000001</v>
      </c>
      <c r="D398" s="5">
        <v>107.10000000000001</v>
      </c>
    </row>
    <row r="399" spans="1:4">
      <c r="A399" s="6" t="s">
        <v>1220</v>
      </c>
      <c r="B399" s="5">
        <v>2248</v>
      </c>
      <c r="C399" s="5">
        <v>1011.6</v>
      </c>
      <c r="D399" s="5">
        <v>1011.6</v>
      </c>
    </row>
    <row r="400" spans="1:4">
      <c r="A400" s="6" t="s">
        <v>1221</v>
      </c>
      <c r="B400" s="5">
        <v>806</v>
      </c>
      <c r="C400" s="5">
        <v>362.7</v>
      </c>
      <c r="D400" s="5">
        <v>362.7</v>
      </c>
    </row>
    <row r="401" spans="1:4">
      <c r="A401" s="6" t="s">
        <v>1222</v>
      </c>
      <c r="B401" s="5">
        <v>512</v>
      </c>
      <c r="C401" s="5">
        <v>230.4</v>
      </c>
      <c r="D401" s="5">
        <v>230.4</v>
      </c>
    </row>
    <row r="402" spans="1:4">
      <c r="A402" s="6" t="s">
        <v>1223</v>
      </c>
      <c r="B402" s="5">
        <v>540</v>
      </c>
      <c r="C402" s="5">
        <v>243</v>
      </c>
      <c r="D402" s="5">
        <v>243</v>
      </c>
    </row>
    <row r="403" spans="1:4">
      <c r="A403" s="6" t="s">
        <v>1224</v>
      </c>
      <c r="B403" s="5">
        <v>2214</v>
      </c>
      <c r="C403" s="5">
        <v>996.30000000000007</v>
      </c>
      <c r="D403" s="5">
        <v>996.30000000000007</v>
      </c>
    </row>
    <row r="404" spans="1:4">
      <c r="A404" s="6" t="s">
        <v>1225</v>
      </c>
      <c r="B404" s="5">
        <v>464</v>
      </c>
      <c r="C404" s="5">
        <v>208.8</v>
      </c>
      <c r="D404" s="5">
        <v>208.8</v>
      </c>
    </row>
    <row r="405" spans="1:4">
      <c r="A405" s="6" t="s">
        <v>1226</v>
      </c>
      <c r="B405" s="5">
        <v>580</v>
      </c>
      <c r="C405" s="5">
        <v>261</v>
      </c>
      <c r="D405" s="5">
        <v>261</v>
      </c>
    </row>
    <row r="406" spans="1:4">
      <c r="A406" s="6" t="s">
        <v>1227</v>
      </c>
      <c r="B406" s="5">
        <v>908</v>
      </c>
      <c r="C406" s="5">
        <v>408.6</v>
      </c>
      <c r="D406" s="5">
        <v>408.6</v>
      </c>
    </row>
    <row r="407" spans="1:4">
      <c r="A407" s="6" t="s">
        <v>1228</v>
      </c>
      <c r="B407" s="5">
        <v>296</v>
      </c>
      <c r="C407" s="5">
        <v>133.20000000000002</v>
      </c>
      <c r="D407" s="5">
        <v>133.20000000000002</v>
      </c>
    </row>
    <row r="408" spans="1:4">
      <c r="A408" s="6" t="s">
        <v>1229</v>
      </c>
      <c r="B408" s="5">
        <v>500</v>
      </c>
      <c r="C408" s="5">
        <v>225</v>
      </c>
      <c r="D408" s="5">
        <v>225</v>
      </c>
    </row>
    <row r="409" spans="1:4">
      <c r="A409" s="6" t="s">
        <v>1230</v>
      </c>
      <c r="B409" s="5">
        <v>426</v>
      </c>
      <c r="C409" s="5">
        <v>191.70000000000002</v>
      </c>
      <c r="D409" s="5">
        <v>191.70000000000002</v>
      </c>
    </row>
    <row r="410" spans="1:4">
      <c r="A410" s="6" t="s">
        <v>1231</v>
      </c>
      <c r="B410" s="5">
        <v>736</v>
      </c>
      <c r="C410" s="5">
        <v>331.2</v>
      </c>
      <c r="D410" s="5">
        <v>331.2</v>
      </c>
    </row>
    <row r="411" spans="1:4">
      <c r="A411" s="193" t="s">
        <v>573</v>
      </c>
      <c r="B411" s="5">
        <v>1744</v>
      </c>
      <c r="C411" s="5">
        <v>697.6</v>
      </c>
      <c r="D411" s="5">
        <v>697.6</v>
      </c>
    </row>
    <row r="412" spans="1:4">
      <c r="A412" s="6" t="s">
        <v>574</v>
      </c>
      <c r="B412" s="5">
        <v>350</v>
      </c>
      <c r="C412" s="5">
        <v>140</v>
      </c>
      <c r="D412" s="5">
        <v>140</v>
      </c>
    </row>
    <row r="413" spans="1:4">
      <c r="A413" s="6" t="s">
        <v>575</v>
      </c>
      <c r="B413" s="5">
        <v>680</v>
      </c>
      <c r="C413" s="5">
        <v>272</v>
      </c>
      <c r="D413" s="5">
        <v>272</v>
      </c>
    </row>
    <row r="414" spans="1:4">
      <c r="A414" s="6" t="s">
        <v>576</v>
      </c>
      <c r="B414" s="5">
        <v>714</v>
      </c>
      <c r="C414" s="5">
        <v>285.60000000000002</v>
      </c>
      <c r="D414" s="5">
        <v>285.60000000000002</v>
      </c>
    </row>
    <row r="415" spans="1:4">
      <c r="A415" s="193" t="s">
        <v>157</v>
      </c>
      <c r="B415" s="5">
        <v>7928</v>
      </c>
      <c r="C415" s="5">
        <v>3171.2</v>
      </c>
      <c r="D415" s="5">
        <v>3171.2</v>
      </c>
    </row>
    <row r="416" spans="1:4">
      <c r="A416" s="6" t="s">
        <v>158</v>
      </c>
      <c r="B416" s="5">
        <v>300</v>
      </c>
      <c r="C416" s="5">
        <v>120</v>
      </c>
      <c r="D416" s="5">
        <v>120</v>
      </c>
    </row>
    <row r="417" spans="1:4">
      <c r="A417" s="6" t="s">
        <v>159</v>
      </c>
      <c r="B417" s="5">
        <v>684</v>
      </c>
      <c r="C417" s="5">
        <v>273.60000000000002</v>
      </c>
      <c r="D417" s="5">
        <v>273.60000000000002</v>
      </c>
    </row>
    <row r="418" spans="1:4">
      <c r="A418" s="6" t="s">
        <v>160</v>
      </c>
      <c r="B418" s="5">
        <v>424</v>
      </c>
      <c r="C418" s="5">
        <v>169.60000000000002</v>
      </c>
      <c r="D418" s="5">
        <v>169.60000000000002</v>
      </c>
    </row>
    <row r="419" spans="1:4">
      <c r="A419" s="6" t="s">
        <v>161</v>
      </c>
      <c r="B419" s="5">
        <v>978</v>
      </c>
      <c r="C419" s="5">
        <v>391.20000000000005</v>
      </c>
      <c r="D419" s="5">
        <v>391.20000000000005</v>
      </c>
    </row>
    <row r="420" spans="1:4">
      <c r="A420" s="6" t="s">
        <v>162</v>
      </c>
      <c r="B420" s="5">
        <v>1168</v>
      </c>
      <c r="C420" s="5">
        <v>467.20000000000005</v>
      </c>
      <c r="D420" s="5">
        <v>467.20000000000005</v>
      </c>
    </row>
    <row r="421" spans="1:4">
      <c r="A421" s="6" t="s">
        <v>163</v>
      </c>
      <c r="B421" s="5">
        <v>782</v>
      </c>
      <c r="C421" s="5">
        <v>312.8</v>
      </c>
      <c r="D421" s="5">
        <v>312.8</v>
      </c>
    </row>
    <row r="422" spans="1:4">
      <c r="A422" s="6" t="s">
        <v>164</v>
      </c>
      <c r="B422" s="5">
        <v>398</v>
      </c>
      <c r="C422" s="5">
        <v>159.20000000000002</v>
      </c>
      <c r="D422" s="5">
        <v>159.20000000000002</v>
      </c>
    </row>
    <row r="423" spans="1:4">
      <c r="A423" s="6" t="s">
        <v>165</v>
      </c>
      <c r="B423" s="5">
        <v>846</v>
      </c>
      <c r="C423" s="5">
        <v>338.40000000000003</v>
      </c>
      <c r="D423" s="5">
        <v>338.40000000000003</v>
      </c>
    </row>
    <row r="424" spans="1:4">
      <c r="A424" s="6" t="s">
        <v>166</v>
      </c>
      <c r="B424" s="5">
        <v>200</v>
      </c>
      <c r="C424" s="5">
        <v>80</v>
      </c>
      <c r="D424" s="5">
        <v>80</v>
      </c>
    </row>
    <row r="425" spans="1:4">
      <c r="A425" s="6" t="s">
        <v>168</v>
      </c>
      <c r="B425" s="5">
        <v>208</v>
      </c>
      <c r="C425" s="5">
        <v>83.2</v>
      </c>
      <c r="D425" s="5">
        <v>83.2</v>
      </c>
    </row>
    <row r="426" spans="1:4">
      <c r="A426" s="6" t="s">
        <v>169</v>
      </c>
      <c r="B426" s="5">
        <v>726</v>
      </c>
      <c r="C426" s="5">
        <v>290.40000000000003</v>
      </c>
      <c r="D426" s="5">
        <v>290.40000000000003</v>
      </c>
    </row>
    <row r="427" spans="1:4">
      <c r="A427" s="6" t="s">
        <v>170</v>
      </c>
      <c r="B427" s="5">
        <v>1214</v>
      </c>
      <c r="C427" s="5">
        <v>485.6</v>
      </c>
      <c r="D427" s="5">
        <v>485.6</v>
      </c>
    </row>
    <row r="428" spans="1:4">
      <c r="A428" s="193" t="s">
        <v>388</v>
      </c>
      <c r="B428" s="5">
        <v>15510</v>
      </c>
      <c r="C428" s="5">
        <v>6204</v>
      </c>
      <c r="D428" s="5">
        <v>5946.3600000000006</v>
      </c>
    </row>
    <row r="429" spans="1:4">
      <c r="A429" s="6" t="s">
        <v>389</v>
      </c>
      <c r="B429" s="5">
        <v>96</v>
      </c>
      <c r="C429" s="5">
        <v>38.400000000000006</v>
      </c>
      <c r="D429" s="5">
        <v>38.400000000000006</v>
      </c>
    </row>
    <row r="430" spans="1:4">
      <c r="A430" s="6" t="s">
        <v>391</v>
      </c>
      <c r="B430" s="5">
        <v>608</v>
      </c>
      <c r="C430" s="5">
        <v>243.20000000000002</v>
      </c>
      <c r="D430" s="5">
        <v>243.20000000000002</v>
      </c>
    </row>
    <row r="431" spans="1:4">
      <c r="A431" s="6" t="s">
        <v>393</v>
      </c>
      <c r="B431" s="5">
        <v>114</v>
      </c>
      <c r="C431" s="5">
        <v>45.6</v>
      </c>
      <c r="D431" s="5">
        <v>45.6</v>
      </c>
    </row>
    <row r="432" spans="1:4">
      <c r="A432" s="6" t="s">
        <v>394</v>
      </c>
      <c r="B432" s="5">
        <v>1042</v>
      </c>
      <c r="C432" s="5">
        <v>416.8</v>
      </c>
      <c r="D432" s="5">
        <v>416.8</v>
      </c>
    </row>
    <row r="433" spans="1:4">
      <c r="A433" s="6" t="s">
        <v>395</v>
      </c>
      <c r="B433" s="5">
        <v>3446</v>
      </c>
      <c r="C433" s="5">
        <v>1378.4</v>
      </c>
      <c r="D433" s="5">
        <v>1378.4</v>
      </c>
    </row>
    <row r="434" spans="1:4">
      <c r="A434" s="6" t="s">
        <v>397</v>
      </c>
      <c r="B434" s="5">
        <v>502</v>
      </c>
      <c r="C434" s="5">
        <v>200.8</v>
      </c>
      <c r="D434" s="5">
        <v>50.2</v>
      </c>
    </row>
    <row r="435" spans="1:4">
      <c r="A435" s="6" t="s">
        <v>400</v>
      </c>
      <c r="B435" s="5">
        <v>190</v>
      </c>
      <c r="C435" s="5">
        <v>76</v>
      </c>
      <c r="D435" s="5">
        <v>76</v>
      </c>
    </row>
    <row r="436" spans="1:4">
      <c r="A436" s="6" t="s">
        <v>402</v>
      </c>
      <c r="B436" s="5">
        <v>368</v>
      </c>
      <c r="C436" s="5">
        <v>147.20000000000002</v>
      </c>
      <c r="D436" s="5">
        <v>147.20000000000002</v>
      </c>
    </row>
    <row r="437" spans="1:4">
      <c r="A437" s="6" t="s">
        <v>403</v>
      </c>
      <c r="B437" s="5">
        <v>56</v>
      </c>
      <c r="C437" s="5">
        <v>22.400000000000002</v>
      </c>
      <c r="D437" s="5">
        <v>22.400000000000002</v>
      </c>
    </row>
    <row r="438" spans="1:4">
      <c r="A438" s="6" t="s">
        <v>404</v>
      </c>
      <c r="B438" s="5">
        <v>174</v>
      </c>
      <c r="C438" s="5">
        <v>69.600000000000009</v>
      </c>
      <c r="D438" s="5">
        <v>69.600000000000009</v>
      </c>
    </row>
    <row r="439" spans="1:4">
      <c r="A439" s="6" t="s">
        <v>405</v>
      </c>
      <c r="B439" s="5">
        <v>90</v>
      </c>
      <c r="C439" s="5">
        <v>36</v>
      </c>
      <c r="D439" s="5">
        <v>36</v>
      </c>
    </row>
    <row r="440" spans="1:4">
      <c r="A440" s="6" t="s">
        <v>406</v>
      </c>
      <c r="B440" s="5">
        <v>216</v>
      </c>
      <c r="C440" s="5">
        <v>86.4</v>
      </c>
      <c r="D440" s="5">
        <v>86.4</v>
      </c>
    </row>
    <row r="441" spans="1:4">
      <c r="A441" s="6" t="s">
        <v>407</v>
      </c>
      <c r="B441" s="5">
        <v>300</v>
      </c>
      <c r="C441" s="5">
        <v>120</v>
      </c>
      <c r="D441" s="5">
        <v>120</v>
      </c>
    </row>
    <row r="442" spans="1:4">
      <c r="A442" s="6" t="s">
        <v>408</v>
      </c>
      <c r="B442" s="5">
        <v>888</v>
      </c>
      <c r="C442" s="5">
        <v>355.20000000000005</v>
      </c>
      <c r="D442" s="5">
        <v>355.20000000000005</v>
      </c>
    </row>
    <row r="443" spans="1:4">
      <c r="A443" s="6" t="s">
        <v>411</v>
      </c>
      <c r="B443" s="5">
        <v>1316</v>
      </c>
      <c r="C443" s="5">
        <v>526.4</v>
      </c>
      <c r="D443" s="5">
        <v>526.4</v>
      </c>
    </row>
    <row r="444" spans="1:4">
      <c r="A444" s="6" t="s">
        <v>413</v>
      </c>
      <c r="B444" s="5">
        <v>1912</v>
      </c>
      <c r="C444" s="5">
        <v>764.80000000000007</v>
      </c>
      <c r="D444" s="5">
        <v>764.80000000000007</v>
      </c>
    </row>
    <row r="445" spans="1:4">
      <c r="A445" s="6" t="s">
        <v>415</v>
      </c>
      <c r="B445" s="5">
        <v>592</v>
      </c>
      <c r="C445" s="5">
        <v>236.8</v>
      </c>
      <c r="D445" s="5">
        <v>236.8</v>
      </c>
    </row>
    <row r="446" spans="1:4">
      <c r="A446" s="6" t="s">
        <v>416</v>
      </c>
      <c r="B446" s="5">
        <v>902</v>
      </c>
      <c r="C446" s="5">
        <v>360.8</v>
      </c>
      <c r="D446" s="5">
        <v>288.64000000000004</v>
      </c>
    </row>
    <row r="447" spans="1:4">
      <c r="A447" s="6" t="s">
        <v>418</v>
      </c>
      <c r="B447" s="5">
        <v>706</v>
      </c>
      <c r="C447" s="5">
        <v>282.40000000000003</v>
      </c>
      <c r="D447" s="5">
        <v>282.40000000000003</v>
      </c>
    </row>
    <row r="448" spans="1:4">
      <c r="A448" s="6" t="s">
        <v>420</v>
      </c>
      <c r="B448" s="5">
        <v>436</v>
      </c>
      <c r="C448" s="5">
        <v>174.4</v>
      </c>
      <c r="D448" s="5">
        <v>139.52000000000001</v>
      </c>
    </row>
    <row r="449" spans="1:4">
      <c r="A449" s="6" t="s">
        <v>423</v>
      </c>
      <c r="B449" s="5">
        <v>242</v>
      </c>
      <c r="C449" s="5">
        <v>96.800000000000011</v>
      </c>
      <c r="D449" s="5">
        <v>96.800000000000011</v>
      </c>
    </row>
    <row r="450" spans="1:4">
      <c r="A450" s="6" t="s">
        <v>425</v>
      </c>
      <c r="B450" s="5">
        <v>270</v>
      </c>
      <c r="C450" s="5">
        <v>108</v>
      </c>
      <c r="D450" s="5">
        <v>108</v>
      </c>
    </row>
    <row r="451" spans="1:4">
      <c r="A451" s="6" t="s">
        <v>426</v>
      </c>
      <c r="B451" s="5">
        <v>370</v>
      </c>
      <c r="C451" s="5">
        <v>148</v>
      </c>
      <c r="D451" s="5">
        <v>148</v>
      </c>
    </row>
    <row r="452" spans="1:4">
      <c r="A452" s="6" t="s">
        <v>428</v>
      </c>
      <c r="B452" s="5">
        <v>674</v>
      </c>
      <c r="C452" s="5">
        <v>269.60000000000002</v>
      </c>
      <c r="D452" s="5">
        <v>269.60000000000002</v>
      </c>
    </row>
    <row r="453" spans="1:4">
      <c r="A453" s="193" t="s">
        <v>1004</v>
      </c>
      <c r="B453" s="5">
        <v>1692</v>
      </c>
      <c r="C453" s="5">
        <v>676.80000000000007</v>
      </c>
      <c r="D453" s="5">
        <v>676.80000000000007</v>
      </c>
    </row>
    <row r="454" spans="1:4">
      <c r="A454" s="6" t="s">
        <v>1005</v>
      </c>
      <c r="B454" s="5">
        <v>46</v>
      </c>
      <c r="C454" s="5">
        <v>18.400000000000002</v>
      </c>
      <c r="D454" s="5">
        <v>18.400000000000002</v>
      </c>
    </row>
    <row r="455" spans="1:4">
      <c r="A455" s="6" t="s">
        <v>1006</v>
      </c>
      <c r="B455" s="5">
        <v>212</v>
      </c>
      <c r="C455" s="5">
        <v>84.800000000000011</v>
      </c>
      <c r="D455" s="5">
        <v>84.800000000000011</v>
      </c>
    </row>
    <row r="456" spans="1:4">
      <c r="A456" s="6" t="s">
        <v>1007</v>
      </c>
      <c r="B456" s="5">
        <v>1248</v>
      </c>
      <c r="C456" s="5">
        <v>499.20000000000005</v>
      </c>
      <c r="D456" s="5">
        <v>499.20000000000005</v>
      </c>
    </row>
    <row r="457" spans="1:4">
      <c r="A457" s="6" t="s">
        <v>1008</v>
      </c>
      <c r="B457" s="5">
        <v>186</v>
      </c>
      <c r="C457" s="5">
        <v>74.400000000000006</v>
      </c>
      <c r="D457" s="5">
        <v>74.400000000000006</v>
      </c>
    </row>
    <row r="458" spans="1:4">
      <c r="A458" s="193" t="s">
        <v>569</v>
      </c>
      <c r="B458" s="5">
        <v>4120</v>
      </c>
      <c r="C458" s="5">
        <v>1648</v>
      </c>
      <c r="D458" s="5">
        <v>1648</v>
      </c>
    </row>
    <row r="459" spans="1:4">
      <c r="A459" s="6" t="s">
        <v>570</v>
      </c>
      <c r="B459" s="5">
        <v>2138</v>
      </c>
      <c r="C459" s="5">
        <v>855.2</v>
      </c>
      <c r="D459" s="5">
        <v>855.2</v>
      </c>
    </row>
    <row r="460" spans="1:4">
      <c r="A460" s="6" t="s">
        <v>571</v>
      </c>
      <c r="B460" s="5">
        <v>1982</v>
      </c>
      <c r="C460" s="5">
        <v>792.80000000000007</v>
      </c>
      <c r="D460" s="5">
        <v>792.80000000000007</v>
      </c>
    </row>
    <row r="461" spans="1:4">
      <c r="A461" s="193" t="s">
        <v>732</v>
      </c>
      <c r="B461" s="5">
        <v>4528</v>
      </c>
      <c r="C461" s="5">
        <v>1811.2000000000003</v>
      </c>
      <c r="D461" s="5">
        <v>1721.9200000000003</v>
      </c>
    </row>
    <row r="462" spans="1:4">
      <c r="A462" s="6" t="s">
        <v>142</v>
      </c>
      <c r="B462" s="5">
        <v>598</v>
      </c>
      <c r="C462" s="5">
        <v>239.20000000000002</v>
      </c>
      <c r="D462" s="5">
        <v>239.20000000000002</v>
      </c>
    </row>
    <row r="463" spans="1:4">
      <c r="A463" s="6" t="s">
        <v>143</v>
      </c>
      <c r="B463" s="5">
        <v>816</v>
      </c>
      <c r="C463" s="5">
        <v>326.40000000000003</v>
      </c>
      <c r="D463" s="5">
        <v>326.40000000000003</v>
      </c>
    </row>
    <row r="464" spans="1:4">
      <c r="A464" s="6" t="s">
        <v>144</v>
      </c>
      <c r="B464" s="5">
        <v>1148</v>
      </c>
      <c r="C464" s="5">
        <v>459.20000000000005</v>
      </c>
      <c r="D464" s="5">
        <v>459.20000000000005</v>
      </c>
    </row>
    <row r="465" spans="1:4">
      <c r="A465" s="6" t="s">
        <v>733</v>
      </c>
      <c r="B465" s="5">
        <v>850</v>
      </c>
      <c r="C465" s="5">
        <v>340</v>
      </c>
      <c r="D465" s="5">
        <v>340</v>
      </c>
    </row>
    <row r="466" spans="1:4">
      <c r="A466" s="6" t="s">
        <v>734</v>
      </c>
      <c r="B466" s="5">
        <v>1116</v>
      </c>
      <c r="C466" s="5">
        <v>446.40000000000003</v>
      </c>
      <c r="D466" s="5">
        <v>357.12000000000006</v>
      </c>
    </row>
    <row r="467" spans="1:4">
      <c r="A467" s="193" t="s">
        <v>885</v>
      </c>
      <c r="B467" s="5">
        <v>13642</v>
      </c>
      <c r="C467" s="5">
        <v>5456.8</v>
      </c>
      <c r="D467" s="5">
        <v>5456.8</v>
      </c>
    </row>
    <row r="468" spans="1:4">
      <c r="A468" s="6" t="s">
        <v>886</v>
      </c>
      <c r="B468" s="5">
        <v>2892</v>
      </c>
      <c r="C468" s="5">
        <v>1156.8</v>
      </c>
      <c r="D468" s="5">
        <v>1156.8</v>
      </c>
    </row>
    <row r="469" spans="1:4">
      <c r="A469" s="6" t="s">
        <v>887</v>
      </c>
      <c r="B469" s="5">
        <v>1092</v>
      </c>
      <c r="C469" s="5">
        <v>436.8</v>
      </c>
      <c r="D469" s="5">
        <v>436.8</v>
      </c>
    </row>
    <row r="470" spans="1:4">
      <c r="A470" s="6" t="s">
        <v>888</v>
      </c>
      <c r="B470" s="5">
        <v>2298</v>
      </c>
      <c r="C470" s="5">
        <v>919.2</v>
      </c>
      <c r="D470" s="5">
        <v>919.2</v>
      </c>
    </row>
    <row r="471" spans="1:4">
      <c r="A471" s="6" t="s">
        <v>889</v>
      </c>
      <c r="B471" s="5">
        <v>994</v>
      </c>
      <c r="C471" s="5">
        <v>397.6</v>
      </c>
      <c r="D471" s="5">
        <v>397.6</v>
      </c>
    </row>
    <row r="472" spans="1:4">
      <c r="A472" s="6" t="s">
        <v>890</v>
      </c>
      <c r="B472" s="5">
        <v>1910</v>
      </c>
      <c r="C472" s="5">
        <v>764</v>
      </c>
      <c r="D472" s="5">
        <v>764</v>
      </c>
    </row>
    <row r="473" spans="1:4">
      <c r="A473" s="6" t="s">
        <v>891</v>
      </c>
      <c r="B473" s="5">
        <v>2144</v>
      </c>
      <c r="C473" s="5">
        <v>857.6</v>
      </c>
      <c r="D473" s="5">
        <v>857.6</v>
      </c>
    </row>
    <row r="474" spans="1:4">
      <c r="A474" s="6" t="s">
        <v>892</v>
      </c>
      <c r="B474" s="5">
        <v>2312</v>
      </c>
      <c r="C474" s="5">
        <v>924.80000000000007</v>
      </c>
      <c r="D474" s="5">
        <v>924.80000000000007</v>
      </c>
    </row>
    <row r="475" spans="1:4">
      <c r="A475" s="193" t="s">
        <v>27</v>
      </c>
      <c r="B475" s="5">
        <v>26612</v>
      </c>
      <c r="C475" s="5">
        <v>10644.800000000001</v>
      </c>
      <c r="D475" s="5">
        <v>10165.76</v>
      </c>
    </row>
    <row r="476" spans="1:4">
      <c r="A476" s="6" t="s">
        <v>743</v>
      </c>
      <c r="B476" s="5">
        <v>1444</v>
      </c>
      <c r="C476" s="5">
        <v>577.6</v>
      </c>
      <c r="D476" s="5">
        <v>577.6</v>
      </c>
    </row>
    <row r="477" spans="1:4">
      <c r="A477" s="6" t="s">
        <v>744</v>
      </c>
      <c r="B477" s="5">
        <v>1944</v>
      </c>
      <c r="C477" s="5">
        <v>777.6</v>
      </c>
      <c r="D477" s="5">
        <v>777.6</v>
      </c>
    </row>
    <row r="478" spans="1:4">
      <c r="A478" s="6" t="s">
        <v>745</v>
      </c>
      <c r="B478" s="5">
        <v>2684</v>
      </c>
      <c r="C478" s="5">
        <v>1073.6000000000001</v>
      </c>
      <c r="D478" s="5">
        <v>1073.6000000000001</v>
      </c>
    </row>
    <row r="479" spans="1:4">
      <c r="A479" s="6" t="s">
        <v>746</v>
      </c>
      <c r="B479" s="5">
        <v>3684</v>
      </c>
      <c r="C479" s="5">
        <v>1473.6000000000001</v>
      </c>
      <c r="D479" s="5">
        <v>1473.6000000000001</v>
      </c>
    </row>
    <row r="480" spans="1:4">
      <c r="A480" s="6" t="s">
        <v>747</v>
      </c>
      <c r="B480" s="5">
        <v>908</v>
      </c>
      <c r="C480" s="5">
        <v>363.20000000000005</v>
      </c>
      <c r="D480" s="5">
        <v>363.20000000000005</v>
      </c>
    </row>
    <row r="481" spans="1:4">
      <c r="A481" s="6" t="s">
        <v>748</v>
      </c>
      <c r="B481" s="5">
        <v>2016</v>
      </c>
      <c r="C481" s="5">
        <v>806.40000000000009</v>
      </c>
      <c r="D481" s="5">
        <v>806.40000000000009</v>
      </c>
    </row>
    <row r="482" spans="1:4">
      <c r="A482" s="6" t="s">
        <v>749</v>
      </c>
      <c r="B482" s="5">
        <v>1100</v>
      </c>
      <c r="C482" s="5">
        <v>440</v>
      </c>
      <c r="D482" s="5">
        <v>440</v>
      </c>
    </row>
    <row r="483" spans="1:4">
      <c r="A483" s="6" t="s">
        <v>750</v>
      </c>
      <c r="B483" s="5">
        <v>2404</v>
      </c>
      <c r="C483" s="5">
        <v>961.6</v>
      </c>
      <c r="D483" s="5">
        <v>961.6</v>
      </c>
    </row>
    <row r="484" spans="1:4">
      <c r="A484" s="6" t="s">
        <v>751</v>
      </c>
      <c r="B484" s="5">
        <v>1550</v>
      </c>
      <c r="C484" s="5">
        <v>620</v>
      </c>
      <c r="D484" s="5">
        <v>372</v>
      </c>
    </row>
    <row r="485" spans="1:4">
      <c r="A485" s="6" t="s">
        <v>752</v>
      </c>
      <c r="B485" s="5">
        <v>1444</v>
      </c>
      <c r="C485" s="5">
        <v>577.6</v>
      </c>
      <c r="D485" s="5">
        <v>346.56</v>
      </c>
    </row>
    <row r="486" spans="1:4">
      <c r="A486" s="6" t="s">
        <v>753</v>
      </c>
      <c r="B486" s="5">
        <v>4674</v>
      </c>
      <c r="C486" s="5">
        <v>1869.6000000000001</v>
      </c>
      <c r="D486" s="5">
        <v>1869.6000000000001</v>
      </c>
    </row>
    <row r="487" spans="1:4">
      <c r="A487" s="6" t="s">
        <v>754</v>
      </c>
      <c r="B487" s="5">
        <v>1232</v>
      </c>
      <c r="C487" s="5">
        <v>492.8</v>
      </c>
      <c r="D487" s="5">
        <v>492.8</v>
      </c>
    </row>
    <row r="488" spans="1:4">
      <c r="A488" s="6" t="s">
        <v>755</v>
      </c>
      <c r="B488" s="5">
        <v>1528</v>
      </c>
      <c r="C488" s="5">
        <v>611.20000000000005</v>
      </c>
      <c r="D488" s="5">
        <v>611.20000000000005</v>
      </c>
    </row>
    <row r="489" spans="1:4">
      <c r="A489" s="193" t="s">
        <v>28</v>
      </c>
      <c r="B489" s="5">
        <v>3300</v>
      </c>
      <c r="C489" s="5">
        <v>1320</v>
      </c>
      <c r="D489" s="5">
        <v>1320</v>
      </c>
    </row>
    <row r="490" spans="1:4">
      <c r="A490" s="6" t="s">
        <v>29</v>
      </c>
      <c r="B490" s="5">
        <v>930</v>
      </c>
      <c r="C490" s="5">
        <v>372</v>
      </c>
      <c r="D490" s="5">
        <v>372</v>
      </c>
    </row>
    <row r="491" spans="1:4">
      <c r="A491" s="6" t="s">
        <v>33</v>
      </c>
      <c r="B491" s="5">
        <v>1258</v>
      </c>
      <c r="C491" s="5">
        <v>503.20000000000005</v>
      </c>
      <c r="D491" s="5">
        <v>503.20000000000005</v>
      </c>
    </row>
    <row r="492" spans="1:4">
      <c r="A492" s="6" t="s">
        <v>37</v>
      </c>
      <c r="B492" s="5">
        <v>1112</v>
      </c>
      <c r="C492" s="5">
        <v>444.8</v>
      </c>
      <c r="D492" s="5">
        <v>444.8</v>
      </c>
    </row>
    <row r="493" spans="1:4">
      <c r="A493" s="193" t="s">
        <v>1094</v>
      </c>
      <c r="B493" s="5">
        <v>14990</v>
      </c>
      <c r="C493" s="5">
        <v>7495</v>
      </c>
      <c r="D493" s="5">
        <v>7495</v>
      </c>
    </row>
    <row r="494" spans="1:4">
      <c r="A494" s="6" t="s">
        <v>1095</v>
      </c>
      <c r="B494" s="5">
        <v>522</v>
      </c>
      <c r="C494" s="5">
        <v>261</v>
      </c>
      <c r="D494" s="5">
        <v>261</v>
      </c>
    </row>
    <row r="495" spans="1:4">
      <c r="A495" s="6" t="s">
        <v>1097</v>
      </c>
      <c r="B495" s="5">
        <v>726</v>
      </c>
      <c r="C495" s="5">
        <v>363</v>
      </c>
      <c r="D495" s="5">
        <v>363</v>
      </c>
    </row>
    <row r="496" spans="1:4">
      <c r="A496" s="6" t="s">
        <v>1098</v>
      </c>
      <c r="B496" s="5">
        <v>394</v>
      </c>
      <c r="C496" s="5">
        <v>197</v>
      </c>
      <c r="D496" s="5">
        <v>197</v>
      </c>
    </row>
    <row r="497" spans="1:4">
      <c r="A497" s="6" t="s">
        <v>1099</v>
      </c>
      <c r="B497" s="5">
        <v>1220</v>
      </c>
      <c r="C497" s="5">
        <v>610</v>
      </c>
      <c r="D497" s="5">
        <v>610</v>
      </c>
    </row>
    <row r="498" spans="1:4">
      <c r="A498" s="6" t="s">
        <v>1100</v>
      </c>
      <c r="B498" s="5">
        <v>812</v>
      </c>
      <c r="C498" s="5">
        <v>406</v>
      </c>
      <c r="D498" s="5">
        <v>406</v>
      </c>
    </row>
    <row r="499" spans="1:4">
      <c r="A499" s="6" t="s">
        <v>1101</v>
      </c>
      <c r="B499" s="5">
        <v>1192</v>
      </c>
      <c r="C499" s="5">
        <v>596</v>
      </c>
      <c r="D499" s="5">
        <v>596</v>
      </c>
    </row>
    <row r="500" spans="1:4">
      <c r="A500" s="6" t="s">
        <v>1102</v>
      </c>
      <c r="B500" s="5">
        <v>1810</v>
      </c>
      <c r="C500" s="5">
        <v>905</v>
      </c>
      <c r="D500" s="5">
        <v>905</v>
      </c>
    </row>
    <row r="501" spans="1:4">
      <c r="A501" s="6" t="s">
        <v>1103</v>
      </c>
      <c r="B501" s="5">
        <v>2218</v>
      </c>
      <c r="C501" s="5">
        <v>1109</v>
      </c>
      <c r="D501" s="5">
        <v>1109</v>
      </c>
    </row>
    <row r="502" spans="1:4">
      <c r="A502" s="6" t="s">
        <v>1104</v>
      </c>
      <c r="B502" s="5">
        <v>418</v>
      </c>
      <c r="C502" s="5">
        <v>209</v>
      </c>
      <c r="D502" s="5">
        <v>209</v>
      </c>
    </row>
    <row r="503" spans="1:4">
      <c r="A503" s="6" t="s">
        <v>1105</v>
      </c>
      <c r="B503" s="5">
        <v>570</v>
      </c>
      <c r="C503" s="5">
        <v>285</v>
      </c>
      <c r="D503" s="5">
        <v>285</v>
      </c>
    </row>
    <row r="504" spans="1:4">
      <c r="A504" s="6" t="s">
        <v>1106</v>
      </c>
      <c r="B504" s="5">
        <v>1504</v>
      </c>
      <c r="C504" s="5">
        <v>752</v>
      </c>
      <c r="D504" s="5">
        <v>752</v>
      </c>
    </row>
    <row r="505" spans="1:4">
      <c r="A505" s="6" t="s">
        <v>1107</v>
      </c>
      <c r="B505" s="5">
        <v>1222</v>
      </c>
      <c r="C505" s="5">
        <v>611</v>
      </c>
      <c r="D505" s="5">
        <v>611</v>
      </c>
    </row>
    <row r="506" spans="1:4">
      <c r="A506" s="6" t="s">
        <v>1108</v>
      </c>
      <c r="B506" s="5">
        <v>794</v>
      </c>
      <c r="C506" s="5">
        <v>397</v>
      </c>
      <c r="D506" s="5">
        <v>397</v>
      </c>
    </row>
    <row r="507" spans="1:4">
      <c r="A507" s="6" t="s">
        <v>1109</v>
      </c>
      <c r="B507" s="5">
        <v>752</v>
      </c>
      <c r="C507" s="5">
        <v>376</v>
      </c>
      <c r="D507" s="5">
        <v>376</v>
      </c>
    </row>
    <row r="508" spans="1:4">
      <c r="A508" s="6" t="s">
        <v>1110</v>
      </c>
      <c r="B508" s="5">
        <v>836</v>
      </c>
      <c r="C508" s="5">
        <v>418</v>
      </c>
      <c r="D508" s="5">
        <v>418</v>
      </c>
    </row>
    <row r="509" spans="1:4">
      <c r="A509" s="193" t="s">
        <v>769</v>
      </c>
      <c r="B509" s="5">
        <v>23944</v>
      </c>
      <c r="C509" s="5">
        <v>9577.6</v>
      </c>
      <c r="D509" s="5">
        <v>9577.6</v>
      </c>
    </row>
    <row r="510" spans="1:4">
      <c r="A510" s="6" t="s">
        <v>770</v>
      </c>
      <c r="B510" s="5">
        <v>588</v>
      </c>
      <c r="C510" s="5">
        <v>235.20000000000002</v>
      </c>
      <c r="D510" s="5">
        <v>235.20000000000002</v>
      </c>
    </row>
    <row r="511" spans="1:4">
      <c r="A511" s="6" t="s">
        <v>771</v>
      </c>
      <c r="B511" s="5">
        <v>1124</v>
      </c>
      <c r="C511" s="5">
        <v>449.6</v>
      </c>
      <c r="D511" s="5">
        <v>449.6</v>
      </c>
    </row>
    <row r="512" spans="1:4">
      <c r="A512" s="6" t="s">
        <v>773</v>
      </c>
      <c r="B512" s="5">
        <v>1978</v>
      </c>
      <c r="C512" s="5">
        <v>791.2</v>
      </c>
      <c r="D512" s="5">
        <v>791.2</v>
      </c>
    </row>
    <row r="513" spans="1:4">
      <c r="A513" s="6" t="s">
        <v>774</v>
      </c>
      <c r="B513" s="5">
        <v>2512</v>
      </c>
      <c r="C513" s="5">
        <v>1004.8000000000001</v>
      </c>
      <c r="D513" s="5">
        <v>1004.8000000000001</v>
      </c>
    </row>
    <row r="514" spans="1:4">
      <c r="A514" s="6" t="s">
        <v>775</v>
      </c>
      <c r="B514" s="5">
        <v>876</v>
      </c>
      <c r="C514" s="5">
        <v>350.40000000000003</v>
      </c>
      <c r="D514" s="5">
        <v>350.40000000000003</v>
      </c>
    </row>
    <row r="515" spans="1:4">
      <c r="A515" s="6" t="s">
        <v>776</v>
      </c>
      <c r="B515" s="5">
        <v>324</v>
      </c>
      <c r="C515" s="5">
        <v>129.6</v>
      </c>
      <c r="D515" s="5">
        <v>129.6</v>
      </c>
    </row>
    <row r="516" spans="1:4">
      <c r="A516" s="6" t="s">
        <v>777</v>
      </c>
      <c r="B516" s="5">
        <v>356</v>
      </c>
      <c r="C516" s="5">
        <v>142.4</v>
      </c>
      <c r="D516" s="5">
        <v>142.4</v>
      </c>
    </row>
    <row r="517" spans="1:4">
      <c r="A517" s="6" t="s">
        <v>778</v>
      </c>
      <c r="B517" s="5">
        <v>462</v>
      </c>
      <c r="C517" s="5">
        <v>184.8</v>
      </c>
      <c r="D517" s="5">
        <v>184.8</v>
      </c>
    </row>
    <row r="518" spans="1:4">
      <c r="A518" s="6" t="s">
        <v>779</v>
      </c>
      <c r="B518" s="5">
        <v>1516</v>
      </c>
      <c r="C518" s="5">
        <v>606.4</v>
      </c>
      <c r="D518" s="5">
        <v>606.4</v>
      </c>
    </row>
    <row r="519" spans="1:4">
      <c r="A519" s="6" t="s">
        <v>780</v>
      </c>
      <c r="B519" s="5">
        <v>2208</v>
      </c>
      <c r="C519" s="5">
        <v>883.2</v>
      </c>
      <c r="D519" s="5">
        <v>883.2</v>
      </c>
    </row>
    <row r="520" spans="1:4">
      <c r="A520" s="6" t="s">
        <v>781</v>
      </c>
      <c r="B520" s="5">
        <v>1434</v>
      </c>
      <c r="C520" s="5">
        <v>573.6</v>
      </c>
      <c r="D520" s="5">
        <v>573.6</v>
      </c>
    </row>
    <row r="521" spans="1:4">
      <c r="A521" s="6" t="s">
        <v>782</v>
      </c>
      <c r="B521" s="5">
        <v>3146</v>
      </c>
      <c r="C521" s="5">
        <v>1258.4000000000001</v>
      </c>
      <c r="D521" s="5">
        <v>1258.4000000000001</v>
      </c>
    </row>
    <row r="522" spans="1:4">
      <c r="A522" s="6" t="s">
        <v>783</v>
      </c>
      <c r="B522" s="5">
        <v>278</v>
      </c>
      <c r="C522" s="5">
        <v>111.2</v>
      </c>
      <c r="D522" s="5">
        <v>111.2</v>
      </c>
    </row>
    <row r="523" spans="1:4">
      <c r="A523" s="6" t="s">
        <v>784</v>
      </c>
      <c r="B523" s="5">
        <v>1978</v>
      </c>
      <c r="C523" s="5">
        <v>791.2</v>
      </c>
      <c r="D523" s="5">
        <v>791.2</v>
      </c>
    </row>
    <row r="524" spans="1:4">
      <c r="A524" s="6" t="s">
        <v>785</v>
      </c>
      <c r="B524" s="5">
        <v>1606</v>
      </c>
      <c r="C524" s="5">
        <v>642.40000000000009</v>
      </c>
      <c r="D524" s="5">
        <v>642.40000000000009</v>
      </c>
    </row>
    <row r="525" spans="1:4">
      <c r="A525" s="6" t="s">
        <v>786</v>
      </c>
      <c r="B525" s="5">
        <v>1710</v>
      </c>
      <c r="C525" s="5">
        <v>684</v>
      </c>
      <c r="D525" s="5">
        <v>684</v>
      </c>
    </row>
    <row r="526" spans="1:4">
      <c r="A526" s="6" t="s">
        <v>787</v>
      </c>
      <c r="B526" s="5">
        <v>1848</v>
      </c>
      <c r="C526" s="5">
        <v>739.2</v>
      </c>
      <c r="D526" s="5">
        <v>739.2</v>
      </c>
    </row>
    <row r="527" spans="1:4">
      <c r="A527" s="193" t="s">
        <v>1232</v>
      </c>
      <c r="B527" s="5">
        <v>17360</v>
      </c>
      <c r="C527" s="5">
        <v>7812</v>
      </c>
      <c r="D527" s="5">
        <v>7812</v>
      </c>
    </row>
    <row r="528" spans="1:4">
      <c r="A528" s="6" t="s">
        <v>1233</v>
      </c>
      <c r="B528" s="5">
        <v>602</v>
      </c>
      <c r="C528" s="5">
        <v>270.90000000000003</v>
      </c>
      <c r="D528" s="5">
        <v>270.90000000000003</v>
      </c>
    </row>
    <row r="529" spans="1:4">
      <c r="A529" s="6" t="s">
        <v>479</v>
      </c>
      <c r="B529" s="5">
        <v>1610</v>
      </c>
      <c r="C529" s="5">
        <v>724.5</v>
      </c>
      <c r="D529" s="5">
        <v>724.5</v>
      </c>
    </row>
    <row r="530" spans="1:4">
      <c r="A530" s="6" t="s">
        <v>1234</v>
      </c>
      <c r="B530" s="5">
        <v>1020</v>
      </c>
      <c r="C530" s="5">
        <v>459</v>
      </c>
      <c r="D530" s="5">
        <v>459</v>
      </c>
    </row>
    <row r="531" spans="1:4">
      <c r="A531" s="6" t="s">
        <v>955</v>
      </c>
      <c r="B531" s="5">
        <v>950</v>
      </c>
      <c r="C531" s="5">
        <v>427.5</v>
      </c>
      <c r="D531" s="5">
        <v>427.5</v>
      </c>
    </row>
    <row r="532" spans="1:4">
      <c r="A532" s="6" t="s">
        <v>1235</v>
      </c>
      <c r="B532" s="5">
        <v>2296</v>
      </c>
      <c r="C532" s="5">
        <v>1033.2</v>
      </c>
      <c r="D532" s="5">
        <v>1033.2</v>
      </c>
    </row>
    <row r="533" spans="1:4">
      <c r="A533" s="6" t="s">
        <v>601</v>
      </c>
      <c r="B533" s="5">
        <v>1372</v>
      </c>
      <c r="C533" s="5">
        <v>617.4</v>
      </c>
      <c r="D533" s="5">
        <v>617.4</v>
      </c>
    </row>
    <row r="534" spans="1:4">
      <c r="A534" s="6" t="s">
        <v>1236</v>
      </c>
      <c r="B534" s="5">
        <v>244</v>
      </c>
      <c r="C534" s="5">
        <v>109.8</v>
      </c>
      <c r="D534" s="5">
        <v>109.8</v>
      </c>
    </row>
    <row r="535" spans="1:4">
      <c r="A535" s="6" t="s">
        <v>1237</v>
      </c>
      <c r="B535" s="5">
        <v>532</v>
      </c>
      <c r="C535" s="5">
        <v>239.4</v>
      </c>
      <c r="D535" s="5">
        <v>239.4</v>
      </c>
    </row>
    <row r="536" spans="1:4">
      <c r="A536" s="6" t="s">
        <v>1238</v>
      </c>
      <c r="B536" s="5">
        <v>814</v>
      </c>
      <c r="C536" s="5">
        <v>366.3</v>
      </c>
      <c r="D536" s="5">
        <v>366.3</v>
      </c>
    </row>
    <row r="537" spans="1:4">
      <c r="A537" s="6" t="s">
        <v>1239</v>
      </c>
      <c r="B537" s="5">
        <v>330</v>
      </c>
      <c r="C537" s="5">
        <v>148.5</v>
      </c>
      <c r="D537" s="5">
        <v>148.5</v>
      </c>
    </row>
    <row r="538" spans="1:4">
      <c r="A538" s="6" t="s">
        <v>1240</v>
      </c>
      <c r="B538" s="5">
        <v>602</v>
      </c>
      <c r="C538" s="5">
        <v>270.90000000000003</v>
      </c>
      <c r="D538" s="5">
        <v>270.90000000000003</v>
      </c>
    </row>
    <row r="539" spans="1:4">
      <c r="A539" s="6" t="s">
        <v>323</v>
      </c>
      <c r="B539" s="5">
        <v>1302</v>
      </c>
      <c r="C539" s="5">
        <v>585.9</v>
      </c>
      <c r="D539" s="5">
        <v>585.9</v>
      </c>
    </row>
    <row r="540" spans="1:4">
      <c r="A540" s="6" t="s">
        <v>1241</v>
      </c>
      <c r="B540" s="5">
        <v>1770</v>
      </c>
      <c r="C540" s="5">
        <v>796.5</v>
      </c>
      <c r="D540" s="5">
        <v>796.5</v>
      </c>
    </row>
    <row r="541" spans="1:4">
      <c r="A541" s="6" t="s">
        <v>1242</v>
      </c>
      <c r="B541" s="5">
        <v>920</v>
      </c>
      <c r="C541" s="5">
        <v>414</v>
      </c>
      <c r="D541" s="5">
        <v>414</v>
      </c>
    </row>
    <row r="542" spans="1:4">
      <c r="A542" s="6" t="s">
        <v>1243</v>
      </c>
      <c r="B542" s="5">
        <v>746</v>
      </c>
      <c r="C542" s="5">
        <v>335.7</v>
      </c>
      <c r="D542" s="5">
        <v>335.7</v>
      </c>
    </row>
    <row r="543" spans="1:4">
      <c r="A543" s="6" t="s">
        <v>1244</v>
      </c>
      <c r="B543" s="5">
        <v>490</v>
      </c>
      <c r="C543" s="5">
        <v>220.5</v>
      </c>
      <c r="D543" s="5">
        <v>220.5</v>
      </c>
    </row>
    <row r="544" spans="1:4">
      <c r="A544" s="6" t="s">
        <v>1245</v>
      </c>
      <c r="B544" s="5">
        <v>270</v>
      </c>
      <c r="C544" s="5">
        <v>121.5</v>
      </c>
      <c r="D544" s="5">
        <v>121.5</v>
      </c>
    </row>
    <row r="545" spans="1:4">
      <c r="A545" s="6" t="s">
        <v>1246</v>
      </c>
      <c r="B545" s="5">
        <v>630</v>
      </c>
      <c r="C545" s="5">
        <v>283.5</v>
      </c>
      <c r="D545" s="5">
        <v>283.5</v>
      </c>
    </row>
    <row r="546" spans="1:4">
      <c r="A546" s="6" t="s">
        <v>1247</v>
      </c>
      <c r="B546" s="5">
        <v>266</v>
      </c>
      <c r="C546" s="5">
        <v>119.7</v>
      </c>
      <c r="D546" s="5">
        <v>119.7</v>
      </c>
    </row>
    <row r="547" spans="1:4">
      <c r="A547" s="6" t="s">
        <v>1248</v>
      </c>
      <c r="B547" s="5">
        <v>270</v>
      </c>
      <c r="C547" s="5">
        <v>121.5</v>
      </c>
      <c r="D547" s="5">
        <v>121.5</v>
      </c>
    </row>
    <row r="548" spans="1:4">
      <c r="A548" s="6" t="s">
        <v>1249</v>
      </c>
      <c r="B548" s="5">
        <v>324</v>
      </c>
      <c r="C548" s="5">
        <v>145.80000000000001</v>
      </c>
      <c r="D548" s="5">
        <v>145.80000000000001</v>
      </c>
    </row>
    <row r="549" spans="1:4">
      <c r="A549" s="193" t="s">
        <v>896</v>
      </c>
      <c r="B549" s="5">
        <v>6664</v>
      </c>
      <c r="C549" s="5">
        <v>2665.6</v>
      </c>
      <c r="D549" s="5"/>
    </row>
    <row r="550" spans="1:4">
      <c r="A550" s="6" t="s">
        <v>3188</v>
      </c>
      <c r="B550" s="5">
        <v>228</v>
      </c>
      <c r="C550" s="5">
        <v>91.2</v>
      </c>
      <c r="D550" s="5"/>
    </row>
    <row r="551" spans="1:4">
      <c r="A551" s="6" t="s">
        <v>3189</v>
      </c>
      <c r="B551" s="5">
        <v>294</v>
      </c>
      <c r="C551" s="5">
        <v>117.60000000000001</v>
      </c>
      <c r="D551" s="5"/>
    </row>
    <row r="552" spans="1:4">
      <c r="A552" s="6" t="s">
        <v>3190</v>
      </c>
      <c r="B552" s="5">
        <v>206</v>
      </c>
      <c r="C552" s="5">
        <v>82.4</v>
      </c>
      <c r="D552" s="5"/>
    </row>
    <row r="553" spans="1:4">
      <c r="A553" s="6" t="s">
        <v>3191</v>
      </c>
      <c r="B553" s="5">
        <v>202</v>
      </c>
      <c r="C553" s="5">
        <v>80.800000000000011</v>
      </c>
      <c r="D553" s="5"/>
    </row>
    <row r="554" spans="1:4">
      <c r="A554" s="6" t="s">
        <v>3192</v>
      </c>
      <c r="B554" s="5">
        <v>126</v>
      </c>
      <c r="C554" s="5">
        <v>50.400000000000006</v>
      </c>
      <c r="D554" s="5"/>
    </row>
    <row r="555" spans="1:4">
      <c r="A555" s="6" t="s">
        <v>3193</v>
      </c>
      <c r="B555" s="5">
        <v>238</v>
      </c>
      <c r="C555" s="5">
        <v>95.2</v>
      </c>
      <c r="D555" s="5"/>
    </row>
    <row r="556" spans="1:4">
      <c r="A556" s="6" t="s">
        <v>3194</v>
      </c>
      <c r="B556" s="5">
        <v>208</v>
      </c>
      <c r="C556" s="5">
        <v>83.2</v>
      </c>
      <c r="D556" s="5"/>
    </row>
    <row r="557" spans="1:4">
      <c r="A557" s="6" t="s">
        <v>3195</v>
      </c>
      <c r="B557" s="5">
        <v>266</v>
      </c>
      <c r="C557" s="5">
        <v>106.4</v>
      </c>
      <c r="D557" s="5"/>
    </row>
    <row r="558" spans="1:4">
      <c r="A558" s="6" t="s">
        <v>3196</v>
      </c>
      <c r="B558" s="5">
        <v>694</v>
      </c>
      <c r="C558" s="5">
        <v>277.60000000000002</v>
      </c>
      <c r="D558" s="5"/>
    </row>
    <row r="559" spans="1:4">
      <c r="A559" s="6" t="s">
        <v>3197</v>
      </c>
      <c r="B559" s="5">
        <v>132</v>
      </c>
      <c r="C559" s="5">
        <v>52.800000000000004</v>
      </c>
      <c r="D559" s="5"/>
    </row>
    <row r="560" spans="1:4">
      <c r="A560" s="6" t="s">
        <v>3198</v>
      </c>
      <c r="B560" s="5">
        <v>214</v>
      </c>
      <c r="C560" s="5">
        <v>85.600000000000009</v>
      </c>
      <c r="D560" s="5"/>
    </row>
    <row r="561" spans="1:4">
      <c r="A561" s="6" t="s">
        <v>3199</v>
      </c>
      <c r="B561" s="5">
        <v>448</v>
      </c>
      <c r="C561" s="5">
        <v>179.20000000000002</v>
      </c>
      <c r="D561" s="5"/>
    </row>
    <row r="562" spans="1:4">
      <c r="A562" s="6" t="s">
        <v>3200</v>
      </c>
      <c r="B562" s="5">
        <v>168</v>
      </c>
      <c r="C562" s="5">
        <v>67.2</v>
      </c>
      <c r="D562" s="5"/>
    </row>
    <row r="563" spans="1:4">
      <c r="A563" s="6" t="s">
        <v>3201</v>
      </c>
      <c r="B563" s="5">
        <v>154</v>
      </c>
      <c r="C563" s="5">
        <v>61.6</v>
      </c>
      <c r="D563" s="5"/>
    </row>
    <row r="564" spans="1:4">
      <c r="A564" s="6" t="s">
        <v>3202</v>
      </c>
      <c r="B564" s="5">
        <v>532</v>
      </c>
      <c r="C564" s="5">
        <v>212.8</v>
      </c>
      <c r="D564" s="5"/>
    </row>
    <row r="565" spans="1:4">
      <c r="A565" s="6" t="s">
        <v>3203</v>
      </c>
      <c r="B565" s="5">
        <v>130</v>
      </c>
      <c r="C565" s="5">
        <v>52</v>
      </c>
      <c r="D565" s="5"/>
    </row>
    <row r="566" spans="1:4">
      <c r="A566" s="6" t="s">
        <v>3204</v>
      </c>
      <c r="B566" s="5">
        <v>1976</v>
      </c>
      <c r="C566" s="5">
        <v>790.40000000000009</v>
      </c>
      <c r="D566" s="5"/>
    </row>
    <row r="567" spans="1:4">
      <c r="A567" s="6" t="s">
        <v>3205</v>
      </c>
      <c r="B567" s="5">
        <v>448</v>
      </c>
      <c r="C567" s="5">
        <v>179.20000000000002</v>
      </c>
      <c r="D567" s="5"/>
    </row>
    <row r="568" spans="1:4">
      <c r="A568" s="193" t="s">
        <v>218</v>
      </c>
      <c r="B568" s="5">
        <v>1102</v>
      </c>
      <c r="C568" s="5">
        <v>440.8</v>
      </c>
      <c r="D568" s="5">
        <v>440.8</v>
      </c>
    </row>
    <row r="569" spans="1:4">
      <c r="A569" s="6" t="s">
        <v>219</v>
      </c>
      <c r="B569" s="5">
        <v>680</v>
      </c>
      <c r="C569" s="5">
        <v>272</v>
      </c>
      <c r="D569" s="5">
        <v>272</v>
      </c>
    </row>
    <row r="570" spans="1:4">
      <c r="A570" s="6" t="s">
        <v>220</v>
      </c>
      <c r="B570" s="5">
        <v>422</v>
      </c>
      <c r="C570" s="5">
        <v>168.8</v>
      </c>
      <c r="D570" s="5">
        <v>168.8</v>
      </c>
    </row>
    <row r="571" spans="1:4">
      <c r="A571" s="193" t="s">
        <v>581</v>
      </c>
      <c r="B571" s="5">
        <v>4800</v>
      </c>
      <c r="C571" s="5">
        <v>1920.0000000000002</v>
      </c>
      <c r="D571" s="5">
        <v>1920.0000000000002</v>
      </c>
    </row>
    <row r="572" spans="1:4">
      <c r="A572" s="6" t="s">
        <v>582</v>
      </c>
      <c r="B572" s="5">
        <v>1252</v>
      </c>
      <c r="C572" s="5">
        <v>500.8</v>
      </c>
      <c r="D572" s="5">
        <v>500.8</v>
      </c>
    </row>
    <row r="573" spans="1:4">
      <c r="A573" s="6" t="s">
        <v>583</v>
      </c>
      <c r="B573" s="5">
        <v>246</v>
      </c>
      <c r="C573" s="5">
        <v>98.4</v>
      </c>
      <c r="D573" s="5">
        <v>98.4</v>
      </c>
    </row>
    <row r="574" spans="1:4">
      <c r="A574" s="6" t="s">
        <v>584</v>
      </c>
      <c r="B574" s="5">
        <v>312</v>
      </c>
      <c r="C574" s="5">
        <v>124.80000000000001</v>
      </c>
      <c r="D574" s="5">
        <v>124.80000000000001</v>
      </c>
    </row>
    <row r="575" spans="1:4">
      <c r="A575" s="6" t="s">
        <v>586</v>
      </c>
      <c r="B575" s="5">
        <v>1426</v>
      </c>
      <c r="C575" s="5">
        <v>570.4</v>
      </c>
      <c r="D575" s="5">
        <v>570.4</v>
      </c>
    </row>
    <row r="576" spans="1:4">
      <c r="A576" s="6" t="s">
        <v>587</v>
      </c>
      <c r="B576" s="5">
        <v>640</v>
      </c>
      <c r="C576" s="5">
        <v>256</v>
      </c>
      <c r="D576" s="5">
        <v>256</v>
      </c>
    </row>
    <row r="577" spans="1:4">
      <c r="A577" s="6" t="s">
        <v>588</v>
      </c>
      <c r="B577" s="5">
        <v>726</v>
      </c>
      <c r="C577" s="5">
        <v>290.40000000000003</v>
      </c>
      <c r="D577" s="5">
        <v>290.40000000000003</v>
      </c>
    </row>
    <row r="578" spans="1:4">
      <c r="A578" s="6" t="s">
        <v>589</v>
      </c>
      <c r="B578" s="5">
        <v>198</v>
      </c>
      <c r="C578" s="5">
        <v>79.2</v>
      </c>
      <c r="D578" s="5">
        <v>79.2</v>
      </c>
    </row>
    <row r="579" spans="1:4">
      <c r="A579" s="193" t="s">
        <v>993</v>
      </c>
      <c r="B579" s="5">
        <v>6372</v>
      </c>
      <c r="C579" s="5">
        <v>3186</v>
      </c>
      <c r="D579" s="5">
        <v>3186</v>
      </c>
    </row>
    <row r="580" spans="1:4">
      <c r="A580" s="6" t="s">
        <v>994</v>
      </c>
      <c r="B580" s="5">
        <v>108</v>
      </c>
      <c r="C580" s="5">
        <v>54</v>
      </c>
      <c r="D580" s="5">
        <v>54</v>
      </c>
    </row>
    <row r="581" spans="1:4">
      <c r="A581" s="6" t="s">
        <v>995</v>
      </c>
      <c r="B581" s="5">
        <v>326</v>
      </c>
      <c r="C581" s="5">
        <v>163</v>
      </c>
      <c r="D581" s="5">
        <v>163</v>
      </c>
    </row>
    <row r="582" spans="1:4">
      <c r="A582" s="6" t="s">
        <v>996</v>
      </c>
      <c r="B582" s="5">
        <v>768</v>
      </c>
      <c r="C582" s="5">
        <v>384</v>
      </c>
      <c r="D582" s="5">
        <v>384</v>
      </c>
    </row>
    <row r="583" spans="1:4">
      <c r="A583" s="6" t="s">
        <v>997</v>
      </c>
      <c r="B583" s="5">
        <v>720</v>
      </c>
      <c r="C583" s="5">
        <v>360</v>
      </c>
      <c r="D583" s="5">
        <v>360</v>
      </c>
    </row>
    <row r="584" spans="1:4">
      <c r="A584" s="6" t="s">
        <v>998</v>
      </c>
      <c r="B584" s="5">
        <v>1302</v>
      </c>
      <c r="C584" s="5">
        <v>651</v>
      </c>
      <c r="D584" s="5">
        <v>651</v>
      </c>
    </row>
    <row r="585" spans="1:4">
      <c r="A585" s="6" t="s">
        <v>1000</v>
      </c>
      <c r="B585" s="5">
        <v>352</v>
      </c>
      <c r="C585" s="5">
        <v>176</v>
      </c>
      <c r="D585" s="5">
        <v>176</v>
      </c>
    </row>
    <row r="586" spans="1:4">
      <c r="A586" s="6" t="s">
        <v>1001</v>
      </c>
      <c r="B586" s="5">
        <v>2248</v>
      </c>
      <c r="C586" s="5">
        <v>1124</v>
      </c>
      <c r="D586" s="5">
        <v>1124</v>
      </c>
    </row>
    <row r="587" spans="1:4">
      <c r="A587" s="6" t="s">
        <v>1002</v>
      </c>
      <c r="B587" s="5">
        <v>548</v>
      </c>
      <c r="C587" s="5">
        <v>274</v>
      </c>
      <c r="D587" s="5">
        <v>274</v>
      </c>
    </row>
    <row r="588" spans="1:4">
      <c r="A588" s="193" t="s">
        <v>515</v>
      </c>
      <c r="B588" s="5">
        <v>29092</v>
      </c>
      <c r="C588" s="5">
        <v>11636.800000000001</v>
      </c>
      <c r="D588" s="5">
        <v>11311.6</v>
      </c>
    </row>
    <row r="589" spans="1:4">
      <c r="A589" s="6" t="s">
        <v>516</v>
      </c>
      <c r="B589" s="5">
        <v>1400</v>
      </c>
      <c r="C589" s="5">
        <v>560</v>
      </c>
      <c r="D589" s="5">
        <v>560</v>
      </c>
    </row>
    <row r="590" spans="1:4">
      <c r="A590" s="6" t="s">
        <v>518</v>
      </c>
      <c r="B590" s="5">
        <v>984</v>
      </c>
      <c r="C590" s="5">
        <v>393.6</v>
      </c>
      <c r="D590" s="5">
        <v>393.6</v>
      </c>
    </row>
    <row r="591" spans="1:4">
      <c r="A591" s="6" t="s">
        <v>519</v>
      </c>
      <c r="B591" s="5">
        <v>478</v>
      </c>
      <c r="C591" s="5">
        <v>191.20000000000002</v>
      </c>
      <c r="D591" s="5">
        <v>191.20000000000002</v>
      </c>
    </row>
    <row r="592" spans="1:4">
      <c r="A592" s="6" t="s">
        <v>520</v>
      </c>
      <c r="B592" s="5">
        <v>1256</v>
      </c>
      <c r="C592" s="5">
        <v>502.40000000000003</v>
      </c>
      <c r="D592" s="5">
        <v>502.40000000000003</v>
      </c>
    </row>
    <row r="593" spans="1:4">
      <c r="A593" s="6" t="s">
        <v>521</v>
      </c>
      <c r="B593" s="5">
        <v>488</v>
      </c>
      <c r="C593" s="5">
        <v>195.20000000000002</v>
      </c>
      <c r="D593" s="5">
        <v>195.20000000000002</v>
      </c>
    </row>
    <row r="594" spans="1:4">
      <c r="A594" s="6" t="s">
        <v>522</v>
      </c>
      <c r="B594" s="5">
        <v>480</v>
      </c>
      <c r="C594" s="5">
        <v>192</v>
      </c>
      <c r="D594" s="5">
        <v>192</v>
      </c>
    </row>
    <row r="595" spans="1:4">
      <c r="A595" s="6" t="s">
        <v>523</v>
      </c>
      <c r="B595" s="5">
        <v>290</v>
      </c>
      <c r="C595" s="5">
        <v>116</v>
      </c>
      <c r="D595" s="5">
        <v>116</v>
      </c>
    </row>
    <row r="596" spans="1:4">
      <c r="A596" s="6" t="s">
        <v>525</v>
      </c>
      <c r="B596" s="5">
        <v>1626</v>
      </c>
      <c r="C596" s="5">
        <v>650.40000000000009</v>
      </c>
      <c r="D596" s="5">
        <v>325.20000000000005</v>
      </c>
    </row>
    <row r="597" spans="1:4">
      <c r="A597" s="6" t="s">
        <v>527</v>
      </c>
      <c r="B597" s="5">
        <v>1390</v>
      </c>
      <c r="C597" s="5">
        <v>556</v>
      </c>
      <c r="D597" s="5">
        <v>556</v>
      </c>
    </row>
    <row r="598" spans="1:4">
      <c r="A598" s="6" t="s">
        <v>528</v>
      </c>
      <c r="B598" s="5">
        <v>258</v>
      </c>
      <c r="C598" s="5">
        <v>103.2</v>
      </c>
      <c r="D598" s="5">
        <v>103.2</v>
      </c>
    </row>
    <row r="599" spans="1:4">
      <c r="A599" s="6" t="s">
        <v>530</v>
      </c>
      <c r="B599" s="5">
        <v>1154</v>
      </c>
      <c r="C599" s="5">
        <v>461.6</v>
      </c>
      <c r="D599" s="5">
        <v>461.6</v>
      </c>
    </row>
    <row r="600" spans="1:4">
      <c r="A600" s="6" t="s">
        <v>531</v>
      </c>
      <c r="B600" s="5">
        <v>2160</v>
      </c>
      <c r="C600" s="5">
        <v>864</v>
      </c>
      <c r="D600" s="5">
        <v>864</v>
      </c>
    </row>
    <row r="601" spans="1:4">
      <c r="A601" s="6" t="s">
        <v>532</v>
      </c>
      <c r="B601" s="5">
        <v>580</v>
      </c>
      <c r="C601" s="5">
        <v>232</v>
      </c>
      <c r="D601" s="5">
        <v>232</v>
      </c>
    </row>
    <row r="602" spans="1:4">
      <c r="A602" s="6" t="s">
        <v>534</v>
      </c>
      <c r="B602" s="5">
        <v>212</v>
      </c>
      <c r="C602" s="5">
        <v>84.800000000000011</v>
      </c>
      <c r="D602" s="5">
        <v>84.800000000000011</v>
      </c>
    </row>
    <row r="603" spans="1:4">
      <c r="A603" s="6" t="s">
        <v>536</v>
      </c>
      <c r="B603" s="5">
        <v>2016</v>
      </c>
      <c r="C603" s="5">
        <v>806.40000000000009</v>
      </c>
      <c r="D603" s="5">
        <v>806.40000000000009</v>
      </c>
    </row>
    <row r="604" spans="1:4">
      <c r="A604" s="6" t="s">
        <v>538</v>
      </c>
      <c r="B604" s="5">
        <v>2016</v>
      </c>
      <c r="C604" s="5">
        <v>806.40000000000009</v>
      </c>
      <c r="D604" s="5">
        <v>806.40000000000009</v>
      </c>
    </row>
    <row r="605" spans="1:4">
      <c r="A605" s="6" t="s">
        <v>540</v>
      </c>
      <c r="B605" s="5">
        <v>346</v>
      </c>
      <c r="C605" s="5">
        <v>138.4</v>
      </c>
      <c r="D605" s="5">
        <v>138.4</v>
      </c>
    </row>
    <row r="606" spans="1:4">
      <c r="A606" s="6" t="s">
        <v>541</v>
      </c>
      <c r="B606" s="5">
        <v>734</v>
      </c>
      <c r="C606" s="5">
        <v>293.60000000000002</v>
      </c>
      <c r="D606" s="5">
        <v>293.60000000000002</v>
      </c>
    </row>
    <row r="607" spans="1:4">
      <c r="A607" s="6" t="s">
        <v>542</v>
      </c>
      <c r="B607" s="5">
        <v>284</v>
      </c>
      <c r="C607" s="5">
        <v>113.60000000000001</v>
      </c>
      <c r="D607" s="5">
        <v>113.60000000000001</v>
      </c>
    </row>
    <row r="608" spans="1:4">
      <c r="A608" s="6" t="s">
        <v>543</v>
      </c>
      <c r="B608" s="5">
        <v>346</v>
      </c>
      <c r="C608" s="5">
        <v>138.4</v>
      </c>
      <c r="D608" s="5">
        <v>138.4</v>
      </c>
    </row>
    <row r="609" spans="1:4">
      <c r="A609" s="6" t="s">
        <v>544</v>
      </c>
      <c r="B609" s="5">
        <v>452</v>
      </c>
      <c r="C609" s="5">
        <v>180.8</v>
      </c>
      <c r="D609" s="5">
        <v>180.8</v>
      </c>
    </row>
    <row r="610" spans="1:4">
      <c r="A610" s="6" t="s">
        <v>545</v>
      </c>
      <c r="B610" s="5">
        <v>448</v>
      </c>
      <c r="C610" s="5">
        <v>179.20000000000002</v>
      </c>
      <c r="D610" s="5">
        <v>179.20000000000002</v>
      </c>
    </row>
    <row r="611" spans="1:4">
      <c r="A611" s="6" t="s">
        <v>546</v>
      </c>
      <c r="B611" s="5">
        <v>728</v>
      </c>
      <c r="C611" s="5">
        <v>291.2</v>
      </c>
      <c r="D611" s="5">
        <v>291.2</v>
      </c>
    </row>
    <row r="612" spans="1:4">
      <c r="A612" s="6" t="s">
        <v>547</v>
      </c>
      <c r="B612" s="5">
        <v>262</v>
      </c>
      <c r="C612" s="5">
        <v>104.80000000000001</v>
      </c>
      <c r="D612" s="5">
        <v>104.80000000000001</v>
      </c>
    </row>
    <row r="613" spans="1:4">
      <c r="A613" s="6" t="s">
        <v>549</v>
      </c>
      <c r="B613" s="5">
        <v>310</v>
      </c>
      <c r="C613" s="5">
        <v>124</v>
      </c>
      <c r="D613" s="5">
        <v>124</v>
      </c>
    </row>
    <row r="614" spans="1:4">
      <c r="A614" s="6" t="s">
        <v>551</v>
      </c>
      <c r="B614" s="5">
        <v>348</v>
      </c>
      <c r="C614" s="5">
        <v>139.20000000000002</v>
      </c>
      <c r="D614" s="5">
        <v>139.20000000000002</v>
      </c>
    </row>
    <row r="615" spans="1:4">
      <c r="A615" s="6" t="s">
        <v>552</v>
      </c>
      <c r="B615" s="5">
        <v>1342</v>
      </c>
      <c r="C615" s="5">
        <v>536.80000000000007</v>
      </c>
      <c r="D615" s="5">
        <v>536.80000000000007</v>
      </c>
    </row>
    <row r="616" spans="1:4">
      <c r="A616" s="6" t="s">
        <v>553</v>
      </c>
      <c r="B616" s="5">
        <v>2356</v>
      </c>
      <c r="C616" s="5">
        <v>942.40000000000009</v>
      </c>
      <c r="D616" s="5">
        <v>942.40000000000009</v>
      </c>
    </row>
    <row r="617" spans="1:4">
      <c r="A617" s="6" t="s">
        <v>554</v>
      </c>
      <c r="B617" s="5">
        <v>1320</v>
      </c>
      <c r="C617" s="5">
        <v>528</v>
      </c>
      <c r="D617" s="5">
        <v>528</v>
      </c>
    </row>
    <row r="618" spans="1:4">
      <c r="A618" s="6" t="s">
        <v>555</v>
      </c>
      <c r="B618" s="5">
        <v>1238</v>
      </c>
      <c r="C618" s="5">
        <v>495.20000000000005</v>
      </c>
      <c r="D618" s="5">
        <v>495.20000000000005</v>
      </c>
    </row>
    <row r="619" spans="1:4">
      <c r="A619" s="6" t="s">
        <v>556</v>
      </c>
      <c r="B619" s="5">
        <v>1104</v>
      </c>
      <c r="C619" s="5">
        <v>441.6</v>
      </c>
      <c r="D619" s="5">
        <v>441.6</v>
      </c>
    </row>
    <row r="620" spans="1:4">
      <c r="A620" s="6" t="s">
        <v>557</v>
      </c>
      <c r="B620" s="5">
        <v>384</v>
      </c>
      <c r="C620" s="5">
        <v>153.60000000000002</v>
      </c>
      <c r="D620" s="5">
        <v>153.60000000000002</v>
      </c>
    </row>
    <row r="621" spans="1:4">
      <c r="A621" s="6" t="s">
        <v>558</v>
      </c>
      <c r="B621" s="5">
        <v>120</v>
      </c>
      <c r="C621" s="5">
        <v>48</v>
      </c>
      <c r="D621" s="5">
        <v>48</v>
      </c>
    </row>
    <row r="622" spans="1:4">
      <c r="A622" s="6" t="s">
        <v>559</v>
      </c>
      <c r="B622" s="5">
        <v>182</v>
      </c>
      <c r="C622" s="5">
        <v>72.8</v>
      </c>
      <c r="D622" s="5">
        <v>72.8</v>
      </c>
    </row>
    <row r="623" spans="1:4">
      <c r="A623" s="193" t="s">
        <v>1250</v>
      </c>
      <c r="B623" s="5">
        <v>38704</v>
      </c>
      <c r="C623" s="5">
        <v>15481.599999999999</v>
      </c>
      <c r="D623" s="5">
        <v>15481.599999999999</v>
      </c>
    </row>
    <row r="624" spans="1:4">
      <c r="A624" s="6" t="s">
        <v>1251</v>
      </c>
      <c r="B624" s="5">
        <v>82</v>
      </c>
      <c r="C624" s="5">
        <v>32.800000000000004</v>
      </c>
      <c r="D624" s="5">
        <v>32.800000000000004</v>
      </c>
    </row>
    <row r="625" spans="1:4">
      <c r="A625" s="6" t="s">
        <v>1252</v>
      </c>
      <c r="B625" s="5">
        <v>712</v>
      </c>
      <c r="C625" s="5">
        <v>284.8</v>
      </c>
      <c r="D625" s="5">
        <v>284.8</v>
      </c>
    </row>
    <row r="626" spans="1:4">
      <c r="A626" s="6" t="s">
        <v>1253</v>
      </c>
      <c r="B626" s="5">
        <v>440</v>
      </c>
      <c r="C626" s="5">
        <v>176</v>
      </c>
      <c r="D626" s="5">
        <v>176</v>
      </c>
    </row>
    <row r="627" spans="1:4">
      <c r="A627" s="6" t="s">
        <v>1254</v>
      </c>
      <c r="B627" s="5">
        <v>460</v>
      </c>
      <c r="C627" s="5">
        <v>184</v>
      </c>
      <c r="D627" s="5">
        <v>184</v>
      </c>
    </row>
    <row r="628" spans="1:4">
      <c r="A628" s="6" t="s">
        <v>1255</v>
      </c>
      <c r="B628" s="5">
        <v>1660</v>
      </c>
      <c r="C628" s="5">
        <v>664</v>
      </c>
      <c r="D628" s="5">
        <v>664</v>
      </c>
    </row>
    <row r="629" spans="1:4">
      <c r="A629" s="6" t="s">
        <v>1212</v>
      </c>
      <c r="B629" s="5">
        <v>632</v>
      </c>
      <c r="C629" s="5">
        <v>252.8</v>
      </c>
      <c r="D629" s="5">
        <v>252.8</v>
      </c>
    </row>
    <row r="630" spans="1:4">
      <c r="A630" s="6" t="s">
        <v>1256</v>
      </c>
      <c r="B630" s="5">
        <v>2180</v>
      </c>
      <c r="C630" s="5">
        <v>872</v>
      </c>
      <c r="D630" s="5">
        <v>872</v>
      </c>
    </row>
    <row r="631" spans="1:4">
      <c r="A631" s="6" t="s">
        <v>1213</v>
      </c>
      <c r="B631" s="5">
        <v>1394</v>
      </c>
      <c r="C631" s="5">
        <v>557.6</v>
      </c>
      <c r="D631" s="5">
        <v>557.6</v>
      </c>
    </row>
    <row r="632" spans="1:4">
      <c r="A632" s="6" t="s">
        <v>1257</v>
      </c>
      <c r="B632" s="5">
        <v>328</v>
      </c>
      <c r="C632" s="5">
        <v>131.20000000000002</v>
      </c>
      <c r="D632" s="5">
        <v>131.20000000000002</v>
      </c>
    </row>
    <row r="633" spans="1:4">
      <c r="A633" s="6" t="s">
        <v>1258</v>
      </c>
      <c r="B633" s="5">
        <v>114</v>
      </c>
      <c r="C633" s="5">
        <v>45.6</v>
      </c>
      <c r="D633" s="5">
        <v>45.6</v>
      </c>
    </row>
    <row r="634" spans="1:4">
      <c r="A634" s="6" t="s">
        <v>1259</v>
      </c>
      <c r="B634" s="5">
        <v>390</v>
      </c>
      <c r="C634" s="5">
        <v>156</v>
      </c>
      <c r="D634" s="5">
        <v>156</v>
      </c>
    </row>
    <row r="635" spans="1:4">
      <c r="A635" s="6" t="s">
        <v>1260</v>
      </c>
      <c r="B635" s="5">
        <v>204</v>
      </c>
      <c r="C635" s="5">
        <v>81.600000000000009</v>
      </c>
      <c r="D635" s="5">
        <v>81.600000000000009</v>
      </c>
    </row>
    <row r="636" spans="1:4">
      <c r="A636" s="6" t="s">
        <v>1261</v>
      </c>
      <c r="B636" s="5">
        <v>388</v>
      </c>
      <c r="C636" s="5">
        <v>155.20000000000002</v>
      </c>
      <c r="D636" s="5">
        <v>155.20000000000002</v>
      </c>
    </row>
    <row r="637" spans="1:4">
      <c r="A637" s="6" t="s">
        <v>1262</v>
      </c>
      <c r="B637" s="5">
        <v>902</v>
      </c>
      <c r="C637" s="5">
        <v>360.8</v>
      </c>
      <c r="D637" s="5">
        <v>360.8</v>
      </c>
    </row>
    <row r="638" spans="1:4">
      <c r="A638" s="6" t="s">
        <v>1263</v>
      </c>
      <c r="B638" s="5">
        <v>1968</v>
      </c>
      <c r="C638" s="5">
        <v>787.2</v>
      </c>
      <c r="D638" s="5">
        <v>787.2</v>
      </c>
    </row>
    <row r="639" spans="1:4">
      <c r="A639" s="6" t="s">
        <v>1264</v>
      </c>
      <c r="B639" s="5">
        <v>2524</v>
      </c>
      <c r="C639" s="5">
        <v>1009.6</v>
      </c>
      <c r="D639" s="5">
        <v>1009.6</v>
      </c>
    </row>
    <row r="640" spans="1:4">
      <c r="A640" s="6" t="s">
        <v>317</v>
      </c>
      <c r="B640" s="5">
        <v>136</v>
      </c>
      <c r="C640" s="5">
        <v>54.400000000000006</v>
      </c>
      <c r="D640" s="5">
        <v>54.400000000000006</v>
      </c>
    </row>
    <row r="641" spans="1:4">
      <c r="A641" s="6" t="s">
        <v>1265</v>
      </c>
      <c r="B641" s="5">
        <v>2010</v>
      </c>
      <c r="C641" s="5">
        <v>804</v>
      </c>
      <c r="D641" s="5">
        <v>804</v>
      </c>
    </row>
    <row r="642" spans="1:4">
      <c r="A642" s="6" t="s">
        <v>1266</v>
      </c>
      <c r="B642" s="5">
        <v>3350</v>
      </c>
      <c r="C642" s="5">
        <v>1340</v>
      </c>
      <c r="D642" s="5">
        <v>1340</v>
      </c>
    </row>
    <row r="643" spans="1:4">
      <c r="A643" s="6" t="s">
        <v>1267</v>
      </c>
      <c r="B643" s="5">
        <v>424</v>
      </c>
      <c r="C643" s="5">
        <v>169.60000000000002</v>
      </c>
      <c r="D643" s="5">
        <v>169.60000000000002</v>
      </c>
    </row>
    <row r="644" spans="1:4">
      <c r="A644" s="6" t="s">
        <v>1268</v>
      </c>
      <c r="B644" s="5">
        <v>1954</v>
      </c>
      <c r="C644" s="5">
        <v>781.6</v>
      </c>
      <c r="D644" s="5">
        <v>781.6</v>
      </c>
    </row>
    <row r="645" spans="1:4">
      <c r="A645" s="6" t="s">
        <v>1269</v>
      </c>
      <c r="B645" s="5">
        <v>1158</v>
      </c>
      <c r="C645" s="5">
        <v>463.20000000000005</v>
      </c>
      <c r="D645" s="5">
        <v>463.20000000000005</v>
      </c>
    </row>
    <row r="646" spans="1:4">
      <c r="A646" s="6" t="s">
        <v>1270</v>
      </c>
      <c r="B646" s="5">
        <v>126</v>
      </c>
      <c r="C646" s="5">
        <v>50.400000000000006</v>
      </c>
      <c r="D646" s="5">
        <v>50.400000000000006</v>
      </c>
    </row>
    <row r="647" spans="1:4">
      <c r="A647" s="6" t="s">
        <v>1271</v>
      </c>
      <c r="B647" s="5">
        <v>682</v>
      </c>
      <c r="C647" s="5">
        <v>272.8</v>
      </c>
      <c r="D647" s="5">
        <v>272.8</v>
      </c>
    </row>
    <row r="648" spans="1:4">
      <c r="A648" s="6" t="s">
        <v>1272</v>
      </c>
      <c r="B648" s="5">
        <v>186</v>
      </c>
      <c r="C648" s="5">
        <v>74.400000000000006</v>
      </c>
      <c r="D648" s="5">
        <v>74.400000000000006</v>
      </c>
    </row>
    <row r="649" spans="1:4">
      <c r="A649" s="6" t="s">
        <v>1273</v>
      </c>
      <c r="B649" s="5">
        <v>354</v>
      </c>
      <c r="C649" s="5">
        <v>141.6</v>
      </c>
      <c r="D649" s="5">
        <v>141.6</v>
      </c>
    </row>
    <row r="650" spans="1:4">
      <c r="A650" s="6" t="s">
        <v>1274</v>
      </c>
      <c r="B650" s="5">
        <v>940</v>
      </c>
      <c r="C650" s="5">
        <v>376</v>
      </c>
      <c r="D650" s="5">
        <v>376</v>
      </c>
    </row>
    <row r="651" spans="1:4">
      <c r="A651" s="6" t="s">
        <v>1275</v>
      </c>
      <c r="B651" s="5">
        <v>204</v>
      </c>
      <c r="C651" s="5">
        <v>81.600000000000009</v>
      </c>
      <c r="D651" s="5">
        <v>81.600000000000009</v>
      </c>
    </row>
    <row r="652" spans="1:4">
      <c r="A652" s="6" t="s">
        <v>1276</v>
      </c>
      <c r="B652" s="5">
        <v>1370</v>
      </c>
      <c r="C652" s="5">
        <v>548</v>
      </c>
      <c r="D652" s="5">
        <v>548</v>
      </c>
    </row>
    <row r="653" spans="1:4">
      <c r="A653" s="6" t="s">
        <v>1277</v>
      </c>
      <c r="B653" s="5">
        <v>4836</v>
      </c>
      <c r="C653" s="5">
        <v>1934.4</v>
      </c>
      <c r="D653" s="5">
        <v>1934.4</v>
      </c>
    </row>
    <row r="654" spans="1:4">
      <c r="A654" s="6" t="s">
        <v>1278</v>
      </c>
      <c r="B654" s="5">
        <v>1406</v>
      </c>
      <c r="C654" s="5">
        <v>562.4</v>
      </c>
      <c r="D654" s="5">
        <v>562.4</v>
      </c>
    </row>
    <row r="655" spans="1:4">
      <c r="A655" s="6" t="s">
        <v>1279</v>
      </c>
      <c r="B655" s="5">
        <v>2064</v>
      </c>
      <c r="C655" s="5">
        <v>825.6</v>
      </c>
      <c r="D655" s="5">
        <v>825.6</v>
      </c>
    </row>
    <row r="656" spans="1:4">
      <c r="A656" s="6" t="s">
        <v>1280</v>
      </c>
      <c r="B656" s="5">
        <v>376</v>
      </c>
      <c r="C656" s="5">
        <v>150.4</v>
      </c>
      <c r="D656" s="5">
        <v>150.4</v>
      </c>
    </row>
    <row r="657" spans="1:4">
      <c r="A657" s="6" t="s">
        <v>1281</v>
      </c>
      <c r="B657" s="5">
        <v>1420</v>
      </c>
      <c r="C657" s="5">
        <v>568</v>
      </c>
      <c r="D657" s="5">
        <v>568</v>
      </c>
    </row>
    <row r="658" spans="1:4">
      <c r="A658" s="6" t="s">
        <v>1282</v>
      </c>
      <c r="B658" s="5">
        <v>1330</v>
      </c>
      <c r="C658" s="5">
        <v>532</v>
      </c>
      <c r="D658" s="5">
        <v>532</v>
      </c>
    </row>
    <row r="659" spans="1:4">
      <c r="A659" s="193" t="s">
        <v>933</v>
      </c>
      <c r="B659" s="5">
        <v>14734</v>
      </c>
      <c r="C659" s="5">
        <v>5893.5999999999995</v>
      </c>
      <c r="D659" s="5"/>
    </row>
    <row r="660" spans="1:4">
      <c r="A660" s="6" t="s">
        <v>3213</v>
      </c>
      <c r="B660" s="5">
        <v>4706</v>
      </c>
      <c r="C660" s="5">
        <v>1882.4</v>
      </c>
      <c r="D660" s="5"/>
    </row>
    <row r="661" spans="1:4">
      <c r="A661" s="6" t="s">
        <v>3214</v>
      </c>
      <c r="B661" s="5">
        <v>938</v>
      </c>
      <c r="C661" s="5">
        <v>375.20000000000005</v>
      </c>
      <c r="D661" s="5"/>
    </row>
    <row r="662" spans="1:4">
      <c r="A662" s="6" t="s">
        <v>3215</v>
      </c>
      <c r="B662" s="5">
        <v>2990</v>
      </c>
      <c r="C662" s="5">
        <v>1196</v>
      </c>
      <c r="D662" s="5"/>
    </row>
    <row r="663" spans="1:4">
      <c r="A663" s="6" t="s">
        <v>3216</v>
      </c>
      <c r="B663" s="5">
        <v>2590</v>
      </c>
      <c r="C663" s="5">
        <v>1036</v>
      </c>
      <c r="D663" s="5"/>
    </row>
    <row r="664" spans="1:4">
      <c r="A664" s="6" t="s">
        <v>3217</v>
      </c>
      <c r="B664" s="5">
        <v>1756</v>
      </c>
      <c r="C664" s="5">
        <v>702.40000000000009</v>
      </c>
      <c r="D664" s="5"/>
    </row>
    <row r="665" spans="1:4">
      <c r="A665" s="6" t="s">
        <v>3218</v>
      </c>
      <c r="B665" s="5">
        <v>776</v>
      </c>
      <c r="C665" s="5">
        <v>310.40000000000003</v>
      </c>
      <c r="D665" s="5"/>
    </row>
    <row r="666" spans="1:4">
      <c r="A666" s="6" t="s">
        <v>3219</v>
      </c>
      <c r="B666" s="5">
        <v>978</v>
      </c>
      <c r="C666" s="5">
        <v>391.20000000000005</v>
      </c>
      <c r="D666" s="5"/>
    </row>
    <row r="667" spans="1:4">
      <c r="A667" s="193" t="s">
        <v>1010</v>
      </c>
      <c r="B667" s="5">
        <v>12550</v>
      </c>
      <c r="C667" s="5">
        <v>6275</v>
      </c>
      <c r="D667" s="5">
        <v>6275</v>
      </c>
    </row>
    <row r="668" spans="1:4">
      <c r="A668" s="6" t="s">
        <v>1011</v>
      </c>
      <c r="B668" s="5">
        <v>264</v>
      </c>
      <c r="C668" s="5">
        <v>132</v>
      </c>
      <c r="D668" s="5">
        <v>132</v>
      </c>
    </row>
    <row r="669" spans="1:4">
      <c r="A669" s="6" t="s">
        <v>1012</v>
      </c>
      <c r="B669" s="5">
        <v>120</v>
      </c>
      <c r="C669" s="5">
        <v>60</v>
      </c>
      <c r="D669" s="5">
        <v>60</v>
      </c>
    </row>
    <row r="670" spans="1:4">
      <c r="A670" s="6" t="s">
        <v>1013</v>
      </c>
      <c r="B670" s="5">
        <v>788</v>
      </c>
      <c r="C670" s="5">
        <v>394</v>
      </c>
      <c r="D670" s="5">
        <v>394</v>
      </c>
    </row>
    <row r="671" spans="1:4">
      <c r="A671" s="6" t="s">
        <v>1014</v>
      </c>
      <c r="B671" s="5">
        <v>1792</v>
      </c>
      <c r="C671" s="5">
        <v>896</v>
      </c>
      <c r="D671" s="5">
        <v>896</v>
      </c>
    </row>
    <row r="672" spans="1:4">
      <c r="A672" s="6" t="s">
        <v>1015</v>
      </c>
      <c r="B672" s="5">
        <v>1792</v>
      </c>
      <c r="C672" s="5">
        <v>896</v>
      </c>
      <c r="D672" s="5">
        <v>896</v>
      </c>
    </row>
    <row r="673" spans="1:4">
      <c r="A673" s="6" t="s">
        <v>1016</v>
      </c>
      <c r="B673" s="5">
        <v>506</v>
      </c>
      <c r="C673" s="5">
        <v>253</v>
      </c>
      <c r="D673" s="5">
        <v>253</v>
      </c>
    </row>
    <row r="674" spans="1:4">
      <c r="A674" s="6" t="s">
        <v>1017</v>
      </c>
      <c r="B674" s="5">
        <v>1470</v>
      </c>
      <c r="C674" s="5">
        <v>735</v>
      </c>
      <c r="D674" s="5">
        <v>735</v>
      </c>
    </row>
    <row r="675" spans="1:4">
      <c r="A675" s="6" t="s">
        <v>1018</v>
      </c>
      <c r="B675" s="5">
        <v>1492</v>
      </c>
      <c r="C675" s="5">
        <v>746</v>
      </c>
      <c r="D675" s="5">
        <v>746</v>
      </c>
    </row>
    <row r="676" spans="1:4">
      <c r="A676" s="6" t="s">
        <v>1019</v>
      </c>
      <c r="B676" s="5">
        <v>466</v>
      </c>
      <c r="C676" s="5">
        <v>233</v>
      </c>
      <c r="D676" s="5">
        <v>233</v>
      </c>
    </row>
    <row r="677" spans="1:4">
      <c r="A677" s="6" t="s">
        <v>1020</v>
      </c>
      <c r="B677" s="5">
        <v>140</v>
      </c>
      <c r="C677" s="5">
        <v>70</v>
      </c>
      <c r="D677" s="5">
        <v>70</v>
      </c>
    </row>
    <row r="678" spans="1:4">
      <c r="A678" s="6" t="s">
        <v>1021</v>
      </c>
      <c r="B678" s="5">
        <v>400</v>
      </c>
      <c r="C678" s="5">
        <v>200</v>
      </c>
      <c r="D678" s="5">
        <v>200</v>
      </c>
    </row>
    <row r="679" spans="1:4">
      <c r="A679" s="6" t="s">
        <v>1022</v>
      </c>
      <c r="B679" s="5">
        <v>494</v>
      </c>
      <c r="C679" s="5">
        <v>247</v>
      </c>
      <c r="D679" s="5">
        <v>247</v>
      </c>
    </row>
    <row r="680" spans="1:4">
      <c r="A680" s="6" t="s">
        <v>1023</v>
      </c>
      <c r="B680" s="5">
        <v>2678</v>
      </c>
      <c r="C680" s="5">
        <v>1339</v>
      </c>
      <c r="D680" s="5">
        <v>1339</v>
      </c>
    </row>
    <row r="681" spans="1:4">
      <c r="A681" s="6" t="s">
        <v>1024</v>
      </c>
      <c r="B681" s="5">
        <v>148</v>
      </c>
      <c r="C681" s="5">
        <v>74</v>
      </c>
      <c r="D681" s="5">
        <v>74</v>
      </c>
    </row>
    <row r="682" spans="1:4">
      <c r="A682" s="193" t="s">
        <v>430</v>
      </c>
      <c r="B682" s="5">
        <v>46192</v>
      </c>
      <c r="C682" s="5">
        <v>18476.8</v>
      </c>
      <c r="D682" s="5">
        <v>18386</v>
      </c>
    </row>
    <row r="683" spans="1:4">
      <c r="A683" s="6" t="s">
        <v>431</v>
      </c>
      <c r="B683" s="5">
        <v>656</v>
      </c>
      <c r="C683" s="5">
        <v>262.40000000000003</v>
      </c>
      <c r="D683" s="5">
        <v>262.40000000000003</v>
      </c>
    </row>
    <row r="684" spans="1:4">
      <c r="A684" s="6" t="s">
        <v>433</v>
      </c>
      <c r="B684" s="5">
        <v>2606</v>
      </c>
      <c r="C684" s="5">
        <v>1042.4000000000001</v>
      </c>
      <c r="D684" s="5">
        <v>1042.4000000000001</v>
      </c>
    </row>
    <row r="685" spans="1:4">
      <c r="A685" s="6" t="s">
        <v>434</v>
      </c>
      <c r="B685" s="5">
        <v>2278</v>
      </c>
      <c r="C685" s="5">
        <v>911.2</v>
      </c>
      <c r="D685" s="5">
        <v>911.2</v>
      </c>
    </row>
    <row r="686" spans="1:4">
      <c r="A686" s="6" t="s">
        <v>436</v>
      </c>
      <c r="B686" s="5">
        <v>616</v>
      </c>
      <c r="C686" s="5">
        <v>246.4</v>
      </c>
      <c r="D686" s="5">
        <v>246.4</v>
      </c>
    </row>
    <row r="687" spans="1:4">
      <c r="A687" s="6" t="s">
        <v>438</v>
      </c>
      <c r="B687" s="5">
        <v>454</v>
      </c>
      <c r="C687" s="5">
        <v>181.60000000000002</v>
      </c>
      <c r="D687" s="5">
        <v>90.800000000000011</v>
      </c>
    </row>
    <row r="688" spans="1:4">
      <c r="A688" s="6" t="s">
        <v>440</v>
      </c>
      <c r="B688" s="5">
        <v>216</v>
      </c>
      <c r="C688" s="5">
        <v>86.4</v>
      </c>
      <c r="D688" s="5">
        <v>86.4</v>
      </c>
    </row>
    <row r="689" spans="1:4">
      <c r="A689" s="6" t="s">
        <v>441</v>
      </c>
      <c r="B689" s="5">
        <v>372</v>
      </c>
      <c r="C689" s="5">
        <v>148.80000000000001</v>
      </c>
      <c r="D689" s="5">
        <v>148.80000000000001</v>
      </c>
    </row>
    <row r="690" spans="1:4">
      <c r="A690" s="6" t="s">
        <v>443</v>
      </c>
      <c r="B690" s="5">
        <v>1818</v>
      </c>
      <c r="C690" s="5">
        <v>727.2</v>
      </c>
      <c r="D690" s="5">
        <v>727.2</v>
      </c>
    </row>
    <row r="691" spans="1:4">
      <c r="A691" s="6" t="s">
        <v>444</v>
      </c>
      <c r="B691" s="5">
        <v>742</v>
      </c>
      <c r="C691" s="5">
        <v>296.8</v>
      </c>
      <c r="D691" s="5">
        <v>296.8</v>
      </c>
    </row>
    <row r="692" spans="1:4">
      <c r="A692" s="6" t="s">
        <v>445</v>
      </c>
      <c r="B692" s="5">
        <v>790</v>
      </c>
      <c r="C692" s="5">
        <v>316</v>
      </c>
      <c r="D692" s="5">
        <v>316</v>
      </c>
    </row>
    <row r="693" spans="1:4">
      <c r="A693" s="6" t="s">
        <v>446</v>
      </c>
      <c r="B693" s="5">
        <v>828</v>
      </c>
      <c r="C693" s="5">
        <v>331.20000000000005</v>
      </c>
      <c r="D693" s="5">
        <v>331.20000000000005</v>
      </c>
    </row>
    <row r="694" spans="1:4">
      <c r="A694" s="6" t="s">
        <v>447</v>
      </c>
      <c r="B694" s="5">
        <v>862</v>
      </c>
      <c r="C694" s="5">
        <v>344.8</v>
      </c>
      <c r="D694" s="5">
        <v>344.8</v>
      </c>
    </row>
    <row r="695" spans="1:4">
      <c r="A695" s="6" t="s">
        <v>448</v>
      </c>
      <c r="B695" s="5">
        <v>1176</v>
      </c>
      <c r="C695" s="5">
        <v>470.40000000000003</v>
      </c>
      <c r="D695" s="5">
        <v>470.40000000000003</v>
      </c>
    </row>
    <row r="696" spans="1:4">
      <c r="A696" s="6" t="s">
        <v>449</v>
      </c>
      <c r="B696" s="5">
        <v>908</v>
      </c>
      <c r="C696" s="5">
        <v>363.20000000000005</v>
      </c>
      <c r="D696" s="5">
        <v>363.20000000000005</v>
      </c>
    </row>
    <row r="697" spans="1:4">
      <c r="A697" s="6" t="s">
        <v>450</v>
      </c>
      <c r="B697" s="5">
        <v>1956</v>
      </c>
      <c r="C697" s="5">
        <v>782.40000000000009</v>
      </c>
      <c r="D697" s="5">
        <v>782.40000000000009</v>
      </c>
    </row>
    <row r="698" spans="1:4">
      <c r="A698" s="6" t="s">
        <v>451</v>
      </c>
      <c r="B698" s="5">
        <v>1970</v>
      </c>
      <c r="C698" s="5">
        <v>788</v>
      </c>
      <c r="D698" s="5">
        <v>788</v>
      </c>
    </row>
    <row r="699" spans="1:4">
      <c r="A699" s="6" t="s">
        <v>452</v>
      </c>
      <c r="B699" s="5">
        <v>2082</v>
      </c>
      <c r="C699" s="5">
        <v>832.80000000000007</v>
      </c>
      <c r="D699" s="5">
        <v>832.80000000000007</v>
      </c>
    </row>
    <row r="700" spans="1:4">
      <c r="A700" s="6" t="s">
        <v>453</v>
      </c>
      <c r="B700" s="5">
        <v>820</v>
      </c>
      <c r="C700" s="5">
        <v>328</v>
      </c>
      <c r="D700" s="5">
        <v>328</v>
      </c>
    </row>
    <row r="701" spans="1:4">
      <c r="A701" s="6" t="s">
        <v>454</v>
      </c>
      <c r="B701" s="5">
        <v>1940</v>
      </c>
      <c r="C701" s="5">
        <v>776</v>
      </c>
      <c r="D701" s="5">
        <v>776</v>
      </c>
    </row>
    <row r="702" spans="1:4">
      <c r="A702" s="6" t="s">
        <v>455</v>
      </c>
      <c r="B702" s="5">
        <v>1560</v>
      </c>
      <c r="C702" s="5">
        <v>624</v>
      </c>
      <c r="D702" s="5">
        <v>624</v>
      </c>
    </row>
    <row r="703" spans="1:4">
      <c r="A703" s="6" t="s">
        <v>456</v>
      </c>
      <c r="B703" s="5">
        <v>1364</v>
      </c>
      <c r="C703" s="5">
        <v>545.6</v>
      </c>
      <c r="D703" s="5">
        <v>545.6</v>
      </c>
    </row>
    <row r="704" spans="1:4">
      <c r="A704" s="6" t="s">
        <v>457</v>
      </c>
      <c r="B704" s="5">
        <v>1266</v>
      </c>
      <c r="C704" s="5">
        <v>506.40000000000003</v>
      </c>
      <c r="D704" s="5">
        <v>506.40000000000003</v>
      </c>
    </row>
    <row r="705" spans="1:4">
      <c r="A705" s="6" t="s">
        <v>458</v>
      </c>
      <c r="B705" s="5">
        <v>2378</v>
      </c>
      <c r="C705" s="5">
        <v>951.2</v>
      </c>
      <c r="D705" s="5">
        <v>951.2</v>
      </c>
    </row>
    <row r="706" spans="1:4">
      <c r="A706" s="6" t="s">
        <v>459</v>
      </c>
      <c r="B706" s="5">
        <v>1510</v>
      </c>
      <c r="C706" s="5">
        <v>604</v>
      </c>
      <c r="D706" s="5">
        <v>604</v>
      </c>
    </row>
    <row r="707" spans="1:4">
      <c r="A707" s="6" t="s">
        <v>460</v>
      </c>
      <c r="B707" s="5">
        <v>3186</v>
      </c>
      <c r="C707" s="5">
        <v>1274.4000000000001</v>
      </c>
      <c r="D707" s="5">
        <v>1274.4000000000001</v>
      </c>
    </row>
    <row r="708" spans="1:4">
      <c r="A708" s="6" t="s">
        <v>461</v>
      </c>
      <c r="B708" s="5">
        <v>538</v>
      </c>
      <c r="C708" s="5">
        <v>215.20000000000002</v>
      </c>
      <c r="D708" s="5">
        <v>215.20000000000002</v>
      </c>
    </row>
    <row r="709" spans="1:4">
      <c r="A709" s="6" t="s">
        <v>462</v>
      </c>
      <c r="B709" s="5">
        <v>1362</v>
      </c>
      <c r="C709" s="5">
        <v>544.80000000000007</v>
      </c>
      <c r="D709" s="5">
        <v>544.80000000000007</v>
      </c>
    </row>
    <row r="710" spans="1:4">
      <c r="A710" s="6" t="s">
        <v>463</v>
      </c>
      <c r="B710" s="5">
        <v>1338</v>
      </c>
      <c r="C710" s="5">
        <v>535.20000000000005</v>
      </c>
      <c r="D710" s="5">
        <v>535.20000000000005</v>
      </c>
    </row>
    <row r="711" spans="1:4">
      <c r="A711" s="6" t="s">
        <v>464</v>
      </c>
      <c r="B711" s="5">
        <v>2004</v>
      </c>
      <c r="C711" s="5">
        <v>801.6</v>
      </c>
      <c r="D711" s="5">
        <v>801.6</v>
      </c>
    </row>
    <row r="712" spans="1:4">
      <c r="A712" s="6" t="s">
        <v>465</v>
      </c>
      <c r="B712" s="5">
        <v>766</v>
      </c>
      <c r="C712" s="5">
        <v>306.40000000000003</v>
      </c>
      <c r="D712" s="5">
        <v>306.40000000000003</v>
      </c>
    </row>
    <row r="713" spans="1:4">
      <c r="A713" s="6" t="s">
        <v>466</v>
      </c>
      <c r="B713" s="5">
        <v>928</v>
      </c>
      <c r="C713" s="5">
        <v>371.20000000000005</v>
      </c>
      <c r="D713" s="5">
        <v>371.20000000000005</v>
      </c>
    </row>
    <row r="714" spans="1:4">
      <c r="A714" s="6" t="s">
        <v>467</v>
      </c>
      <c r="B714" s="5">
        <v>1378</v>
      </c>
      <c r="C714" s="5">
        <v>551.20000000000005</v>
      </c>
      <c r="D714" s="5">
        <v>551.20000000000005</v>
      </c>
    </row>
    <row r="715" spans="1:4">
      <c r="A715" s="6" t="s">
        <v>468</v>
      </c>
      <c r="B715" s="5">
        <v>1354</v>
      </c>
      <c r="C715" s="5">
        <v>541.6</v>
      </c>
      <c r="D715" s="5">
        <v>541.6</v>
      </c>
    </row>
    <row r="716" spans="1:4">
      <c r="A716" s="6" t="s">
        <v>469</v>
      </c>
      <c r="B716" s="5">
        <v>434</v>
      </c>
      <c r="C716" s="5">
        <v>173.60000000000002</v>
      </c>
      <c r="D716" s="5">
        <v>173.60000000000002</v>
      </c>
    </row>
    <row r="717" spans="1:4">
      <c r="A717" s="6" t="s">
        <v>470</v>
      </c>
      <c r="B717" s="5">
        <v>620</v>
      </c>
      <c r="C717" s="5">
        <v>248</v>
      </c>
      <c r="D717" s="5">
        <v>248</v>
      </c>
    </row>
    <row r="718" spans="1:4">
      <c r="A718" s="6" t="s">
        <v>471</v>
      </c>
      <c r="B718" s="5">
        <v>558</v>
      </c>
      <c r="C718" s="5">
        <v>223.20000000000002</v>
      </c>
      <c r="D718" s="5">
        <v>223.20000000000002</v>
      </c>
    </row>
    <row r="719" spans="1:4">
      <c r="A719" s="6" t="s">
        <v>472</v>
      </c>
      <c r="B719" s="5">
        <v>558</v>
      </c>
      <c r="C719" s="5">
        <v>223.20000000000002</v>
      </c>
      <c r="D719" s="5">
        <v>223.20000000000002</v>
      </c>
    </row>
    <row r="720" spans="1:4">
      <c r="A720" s="193" t="s">
        <v>1283</v>
      </c>
      <c r="B720" s="5">
        <v>14988</v>
      </c>
      <c r="C720" s="5">
        <v>6744.6</v>
      </c>
      <c r="D720" s="5">
        <v>6744.6</v>
      </c>
    </row>
    <row r="721" spans="1:4">
      <c r="A721" s="6" t="s">
        <v>1284</v>
      </c>
      <c r="B721" s="5">
        <v>1678</v>
      </c>
      <c r="C721" s="5">
        <v>755.1</v>
      </c>
      <c r="D721" s="5">
        <v>755.1</v>
      </c>
    </row>
    <row r="722" spans="1:4">
      <c r="A722" s="6" t="s">
        <v>1285</v>
      </c>
      <c r="B722" s="5">
        <v>532</v>
      </c>
      <c r="C722" s="5">
        <v>239.4</v>
      </c>
      <c r="D722" s="5">
        <v>239.4</v>
      </c>
    </row>
    <row r="723" spans="1:4">
      <c r="A723" s="6" t="s">
        <v>1286</v>
      </c>
      <c r="B723" s="5">
        <v>2802</v>
      </c>
      <c r="C723" s="5">
        <v>1260.9000000000001</v>
      </c>
      <c r="D723" s="5">
        <v>1260.9000000000001</v>
      </c>
    </row>
    <row r="724" spans="1:4">
      <c r="A724" s="6" t="s">
        <v>1287</v>
      </c>
      <c r="B724" s="5">
        <v>1600</v>
      </c>
      <c r="C724" s="5">
        <v>720</v>
      </c>
      <c r="D724" s="5">
        <v>720</v>
      </c>
    </row>
    <row r="725" spans="1:4">
      <c r="A725" s="6" t="s">
        <v>1288</v>
      </c>
      <c r="B725" s="5">
        <v>1876</v>
      </c>
      <c r="C725" s="5">
        <v>844.2</v>
      </c>
      <c r="D725" s="5">
        <v>844.2</v>
      </c>
    </row>
    <row r="726" spans="1:4">
      <c r="A726" s="6" t="s">
        <v>1289</v>
      </c>
      <c r="B726" s="5">
        <v>1454</v>
      </c>
      <c r="C726" s="5">
        <v>654.30000000000007</v>
      </c>
      <c r="D726" s="5">
        <v>654.30000000000007</v>
      </c>
    </row>
    <row r="727" spans="1:4">
      <c r="A727" s="6" t="s">
        <v>1290</v>
      </c>
      <c r="B727" s="5">
        <v>3950</v>
      </c>
      <c r="C727" s="5">
        <v>1777.5</v>
      </c>
      <c r="D727" s="5">
        <v>1777.5</v>
      </c>
    </row>
    <row r="728" spans="1:4">
      <c r="A728" s="6" t="s">
        <v>1291</v>
      </c>
      <c r="B728" s="5">
        <v>1096</v>
      </c>
      <c r="C728" s="5">
        <v>493.2</v>
      </c>
      <c r="D728" s="5">
        <v>493.2</v>
      </c>
    </row>
    <row r="729" spans="1:4">
      <c r="A729" s="193" t="s">
        <v>939</v>
      </c>
      <c r="B729" s="5">
        <v>7826</v>
      </c>
      <c r="C729" s="5">
        <v>3130.4</v>
      </c>
      <c r="D729" s="5"/>
    </row>
    <row r="730" spans="1:4">
      <c r="A730" s="6" t="s">
        <v>3223</v>
      </c>
      <c r="B730" s="5">
        <v>1190</v>
      </c>
      <c r="C730" s="5">
        <v>476</v>
      </c>
      <c r="D730" s="5"/>
    </row>
    <row r="731" spans="1:4">
      <c r="A731" s="6" t="s">
        <v>3224</v>
      </c>
      <c r="B731" s="5">
        <v>952</v>
      </c>
      <c r="C731" s="5">
        <v>380.8</v>
      </c>
      <c r="D731" s="5"/>
    </row>
    <row r="732" spans="1:4">
      <c r="A732" s="6" t="s">
        <v>3225</v>
      </c>
      <c r="B732" s="5">
        <v>2848</v>
      </c>
      <c r="C732" s="5">
        <v>1139.2</v>
      </c>
      <c r="D732" s="5"/>
    </row>
    <row r="733" spans="1:4">
      <c r="A733" s="6" t="s">
        <v>3226</v>
      </c>
      <c r="B733" s="5">
        <v>2836</v>
      </c>
      <c r="C733" s="5">
        <v>1134.4000000000001</v>
      </c>
      <c r="D733" s="5"/>
    </row>
    <row r="734" spans="1:4">
      <c r="A734" s="193" t="s">
        <v>949</v>
      </c>
      <c r="B734" s="5">
        <v>14370</v>
      </c>
      <c r="C734" s="5">
        <v>5748</v>
      </c>
      <c r="D734" s="5"/>
    </row>
    <row r="735" spans="1:4">
      <c r="A735" s="6" t="s">
        <v>3272</v>
      </c>
      <c r="B735" s="5">
        <v>1948</v>
      </c>
      <c r="C735" s="5">
        <v>779.2</v>
      </c>
      <c r="D735" s="5"/>
    </row>
    <row r="736" spans="1:4">
      <c r="A736" s="6" t="s">
        <v>3273</v>
      </c>
      <c r="B736" s="5">
        <v>828</v>
      </c>
      <c r="C736" s="5">
        <v>331.20000000000005</v>
      </c>
      <c r="D736" s="5"/>
    </row>
    <row r="737" spans="1:4">
      <c r="A737" s="6" t="s">
        <v>3274</v>
      </c>
      <c r="B737" s="5">
        <v>2042</v>
      </c>
      <c r="C737" s="5">
        <v>816.80000000000007</v>
      </c>
      <c r="D737" s="5"/>
    </row>
    <row r="738" spans="1:4">
      <c r="A738" s="6" t="s">
        <v>3275</v>
      </c>
      <c r="B738" s="5">
        <v>2728</v>
      </c>
      <c r="C738" s="5">
        <v>1091.2</v>
      </c>
      <c r="D738" s="5"/>
    </row>
    <row r="739" spans="1:4">
      <c r="A739" s="6" t="s">
        <v>3276</v>
      </c>
      <c r="B739" s="5">
        <v>2654</v>
      </c>
      <c r="C739" s="5">
        <v>1061.6000000000001</v>
      </c>
      <c r="D739" s="5"/>
    </row>
    <row r="740" spans="1:4">
      <c r="A740" s="6" t="s">
        <v>3277</v>
      </c>
      <c r="B740" s="5">
        <v>986</v>
      </c>
      <c r="C740" s="5">
        <v>394.40000000000003</v>
      </c>
      <c r="D740" s="5"/>
    </row>
    <row r="741" spans="1:4">
      <c r="A741" s="6" t="s">
        <v>3278</v>
      </c>
      <c r="B741" s="5">
        <v>1778</v>
      </c>
      <c r="C741" s="5">
        <v>711.2</v>
      </c>
      <c r="D741" s="5"/>
    </row>
    <row r="742" spans="1:4">
      <c r="A742" s="6" t="s">
        <v>3279</v>
      </c>
      <c r="B742" s="5">
        <v>1406</v>
      </c>
      <c r="C742" s="5">
        <v>562.4</v>
      </c>
      <c r="D742" s="5"/>
    </row>
    <row r="743" spans="1:4">
      <c r="A743" s="193" t="s">
        <v>1292</v>
      </c>
      <c r="B743" s="5">
        <v>33480</v>
      </c>
      <c r="C743" s="5">
        <v>15066.000000000002</v>
      </c>
      <c r="D743" s="5">
        <v>15066.000000000002</v>
      </c>
    </row>
    <row r="744" spans="1:4">
      <c r="A744" s="6" t="s">
        <v>1293</v>
      </c>
      <c r="B744" s="5">
        <v>1566</v>
      </c>
      <c r="C744" s="5">
        <v>704.7</v>
      </c>
      <c r="D744" s="5">
        <v>704.7</v>
      </c>
    </row>
    <row r="745" spans="1:4">
      <c r="A745" s="6" t="s">
        <v>1294</v>
      </c>
      <c r="B745" s="5">
        <v>2134</v>
      </c>
      <c r="C745" s="5">
        <v>960.30000000000007</v>
      </c>
      <c r="D745" s="5">
        <v>960.30000000000007</v>
      </c>
    </row>
    <row r="746" spans="1:4">
      <c r="A746" s="6" t="s">
        <v>1295</v>
      </c>
      <c r="B746" s="5">
        <v>750</v>
      </c>
      <c r="C746" s="5">
        <v>337.5</v>
      </c>
      <c r="D746" s="5">
        <v>337.5</v>
      </c>
    </row>
    <row r="747" spans="1:4">
      <c r="A747" s="6" t="s">
        <v>1296</v>
      </c>
      <c r="B747" s="5">
        <v>250</v>
      </c>
      <c r="C747" s="5">
        <v>112.5</v>
      </c>
      <c r="D747" s="5">
        <v>112.5</v>
      </c>
    </row>
    <row r="748" spans="1:4">
      <c r="A748" s="6" t="s">
        <v>1297</v>
      </c>
      <c r="B748" s="5">
        <v>3164</v>
      </c>
      <c r="C748" s="5">
        <v>1423.8</v>
      </c>
      <c r="D748" s="5">
        <v>1423.8</v>
      </c>
    </row>
    <row r="749" spans="1:4">
      <c r="A749" s="6" t="s">
        <v>724</v>
      </c>
      <c r="B749" s="5">
        <v>326</v>
      </c>
      <c r="C749" s="5">
        <v>146.70000000000002</v>
      </c>
      <c r="D749" s="5">
        <v>146.70000000000002</v>
      </c>
    </row>
    <row r="750" spans="1:4">
      <c r="A750" s="6" t="s">
        <v>1298</v>
      </c>
      <c r="B750" s="5">
        <v>3690</v>
      </c>
      <c r="C750" s="5">
        <v>1660.5</v>
      </c>
      <c r="D750" s="5">
        <v>1660.5</v>
      </c>
    </row>
    <row r="751" spans="1:4">
      <c r="A751" s="6" t="s">
        <v>1299</v>
      </c>
      <c r="B751" s="5">
        <v>788</v>
      </c>
      <c r="C751" s="5">
        <v>354.6</v>
      </c>
      <c r="D751" s="5">
        <v>354.6</v>
      </c>
    </row>
    <row r="752" spans="1:4">
      <c r="A752" s="6" t="s">
        <v>1300</v>
      </c>
      <c r="B752" s="5">
        <v>548</v>
      </c>
      <c r="C752" s="5">
        <v>246.6</v>
      </c>
      <c r="D752" s="5">
        <v>246.6</v>
      </c>
    </row>
    <row r="753" spans="1:4">
      <c r="A753" s="6" t="s">
        <v>1301</v>
      </c>
      <c r="B753" s="5">
        <v>224</v>
      </c>
      <c r="C753" s="5">
        <v>100.8</v>
      </c>
      <c r="D753" s="5">
        <v>100.8</v>
      </c>
    </row>
    <row r="754" spans="1:4">
      <c r="A754" s="6" t="s">
        <v>1302</v>
      </c>
      <c r="B754" s="5">
        <v>2708</v>
      </c>
      <c r="C754" s="5">
        <v>1218.6000000000001</v>
      </c>
      <c r="D754" s="5">
        <v>1218.6000000000001</v>
      </c>
    </row>
    <row r="755" spans="1:4">
      <c r="A755" s="6" t="s">
        <v>1303</v>
      </c>
      <c r="B755" s="5">
        <v>412</v>
      </c>
      <c r="C755" s="5">
        <v>185.4</v>
      </c>
      <c r="D755" s="5">
        <v>185.4</v>
      </c>
    </row>
    <row r="756" spans="1:4">
      <c r="A756" s="6" t="s">
        <v>1304</v>
      </c>
      <c r="B756" s="5">
        <v>134</v>
      </c>
      <c r="C756" s="5">
        <v>60.300000000000004</v>
      </c>
      <c r="D756" s="5">
        <v>60.300000000000004</v>
      </c>
    </row>
    <row r="757" spans="1:4">
      <c r="A757" s="6" t="s">
        <v>1305</v>
      </c>
      <c r="B757" s="5">
        <v>1708</v>
      </c>
      <c r="C757" s="5">
        <v>768.6</v>
      </c>
      <c r="D757" s="5">
        <v>768.6</v>
      </c>
    </row>
    <row r="758" spans="1:4">
      <c r="A758" s="6" t="s">
        <v>1306</v>
      </c>
      <c r="B758" s="5">
        <v>382</v>
      </c>
      <c r="C758" s="5">
        <v>171.9</v>
      </c>
      <c r="D758" s="5">
        <v>171.9</v>
      </c>
    </row>
    <row r="759" spans="1:4">
      <c r="A759" s="6" t="s">
        <v>1307</v>
      </c>
      <c r="B759" s="5">
        <v>312</v>
      </c>
      <c r="C759" s="5">
        <v>140.4</v>
      </c>
      <c r="D759" s="5">
        <v>140.4</v>
      </c>
    </row>
    <row r="760" spans="1:4">
      <c r="A760" s="6" t="s">
        <v>1308</v>
      </c>
      <c r="B760" s="5">
        <v>736</v>
      </c>
      <c r="C760" s="5">
        <v>331.2</v>
      </c>
      <c r="D760" s="5">
        <v>331.2</v>
      </c>
    </row>
    <row r="761" spans="1:4">
      <c r="A761" s="6" t="s">
        <v>1309</v>
      </c>
      <c r="B761" s="5">
        <v>562</v>
      </c>
      <c r="C761" s="5">
        <v>252.9</v>
      </c>
      <c r="D761" s="5">
        <v>252.9</v>
      </c>
    </row>
    <row r="762" spans="1:4">
      <c r="A762" s="6" t="s">
        <v>1310</v>
      </c>
      <c r="B762" s="5">
        <v>1542</v>
      </c>
      <c r="C762" s="5">
        <v>693.9</v>
      </c>
      <c r="D762" s="5">
        <v>693.9</v>
      </c>
    </row>
    <row r="763" spans="1:4">
      <c r="A763" s="6" t="s">
        <v>1311</v>
      </c>
      <c r="B763" s="5">
        <v>2672</v>
      </c>
      <c r="C763" s="5">
        <v>1202.4000000000001</v>
      </c>
      <c r="D763" s="5">
        <v>1202.4000000000001</v>
      </c>
    </row>
    <row r="764" spans="1:4">
      <c r="A764" s="6" t="s">
        <v>1312</v>
      </c>
      <c r="B764" s="5">
        <v>2636</v>
      </c>
      <c r="C764" s="5">
        <v>1186.2</v>
      </c>
      <c r="D764" s="5">
        <v>1186.2</v>
      </c>
    </row>
    <row r="765" spans="1:4">
      <c r="A765" s="6" t="s">
        <v>1313</v>
      </c>
      <c r="B765" s="5">
        <v>1338</v>
      </c>
      <c r="C765" s="5">
        <v>602.1</v>
      </c>
      <c r="D765" s="5">
        <v>602.1</v>
      </c>
    </row>
    <row r="766" spans="1:4">
      <c r="A766" s="6" t="s">
        <v>1314</v>
      </c>
      <c r="B766" s="5">
        <v>1152</v>
      </c>
      <c r="C766" s="5">
        <v>518.4</v>
      </c>
      <c r="D766" s="5">
        <v>518.4</v>
      </c>
    </row>
    <row r="767" spans="1:4">
      <c r="A767" s="6" t="s">
        <v>1315</v>
      </c>
      <c r="B767" s="5">
        <v>940</v>
      </c>
      <c r="C767" s="5">
        <v>423</v>
      </c>
      <c r="D767" s="5">
        <v>423</v>
      </c>
    </row>
    <row r="768" spans="1:4">
      <c r="A768" s="6" t="s">
        <v>1316</v>
      </c>
      <c r="B768" s="5">
        <v>2806</v>
      </c>
      <c r="C768" s="5">
        <v>1262.7</v>
      </c>
      <c r="D768" s="5">
        <v>1262.7</v>
      </c>
    </row>
    <row r="769" spans="1:4">
      <c r="A769" s="193" t="s">
        <v>191</v>
      </c>
      <c r="B769" s="5">
        <v>2522</v>
      </c>
      <c r="C769" s="5">
        <v>1008.8</v>
      </c>
      <c r="D769" s="5">
        <v>1008.8</v>
      </c>
    </row>
    <row r="770" spans="1:4">
      <c r="A770" s="6" t="s">
        <v>723</v>
      </c>
      <c r="B770" s="5">
        <v>512</v>
      </c>
      <c r="C770" s="5">
        <v>204.8</v>
      </c>
      <c r="D770" s="5">
        <v>204.8</v>
      </c>
    </row>
    <row r="771" spans="1:4">
      <c r="A771" s="6" t="s">
        <v>724</v>
      </c>
      <c r="B771" s="5">
        <v>552</v>
      </c>
      <c r="C771" s="5">
        <v>220.8</v>
      </c>
      <c r="D771" s="5">
        <v>220.8</v>
      </c>
    </row>
    <row r="772" spans="1:4">
      <c r="A772" s="6" t="s">
        <v>725</v>
      </c>
      <c r="B772" s="5">
        <v>376</v>
      </c>
      <c r="C772" s="5">
        <v>150.4</v>
      </c>
      <c r="D772" s="5">
        <v>150.4</v>
      </c>
    </row>
    <row r="773" spans="1:4">
      <c r="A773" s="6" t="s">
        <v>726</v>
      </c>
      <c r="B773" s="5">
        <v>340</v>
      </c>
      <c r="C773" s="5">
        <v>136</v>
      </c>
      <c r="D773" s="5">
        <v>136</v>
      </c>
    </row>
    <row r="774" spans="1:4">
      <c r="A774" s="6" t="s">
        <v>729</v>
      </c>
      <c r="B774" s="5">
        <v>456</v>
      </c>
      <c r="C774" s="5">
        <v>182.4</v>
      </c>
      <c r="D774" s="5">
        <v>182.4</v>
      </c>
    </row>
    <row r="775" spans="1:4">
      <c r="A775" s="6" t="s">
        <v>730</v>
      </c>
      <c r="B775" s="5">
        <v>286</v>
      </c>
      <c r="C775" s="5">
        <v>114.4</v>
      </c>
      <c r="D775" s="5">
        <v>114.4</v>
      </c>
    </row>
    <row r="776" spans="1:4">
      <c r="A776" s="193" t="s">
        <v>192</v>
      </c>
      <c r="B776" s="5">
        <v>12994</v>
      </c>
      <c r="C776" s="5">
        <v>5197.6000000000004</v>
      </c>
      <c r="D776" s="5">
        <v>5197.6000000000004</v>
      </c>
    </row>
    <row r="777" spans="1:4">
      <c r="A777" s="6" t="s">
        <v>193</v>
      </c>
      <c r="B777" s="5">
        <v>394</v>
      </c>
      <c r="C777" s="5">
        <v>157.60000000000002</v>
      </c>
      <c r="D777" s="5">
        <v>157.60000000000002</v>
      </c>
    </row>
    <row r="778" spans="1:4">
      <c r="A778" s="6" t="s">
        <v>194</v>
      </c>
      <c r="B778" s="5">
        <v>1134</v>
      </c>
      <c r="C778" s="5">
        <v>453.6</v>
      </c>
      <c r="D778" s="5">
        <v>453.6</v>
      </c>
    </row>
    <row r="779" spans="1:4">
      <c r="A779" s="6" t="s">
        <v>195</v>
      </c>
      <c r="B779" s="5">
        <v>654</v>
      </c>
      <c r="C779" s="5">
        <v>261.60000000000002</v>
      </c>
      <c r="D779" s="5">
        <v>261.60000000000002</v>
      </c>
    </row>
    <row r="780" spans="1:4">
      <c r="A780" s="6" t="s">
        <v>196</v>
      </c>
      <c r="B780" s="5">
        <v>314</v>
      </c>
      <c r="C780" s="5">
        <v>125.60000000000001</v>
      </c>
      <c r="D780" s="5">
        <v>125.60000000000001</v>
      </c>
    </row>
    <row r="781" spans="1:4">
      <c r="A781" s="6" t="s">
        <v>197</v>
      </c>
      <c r="B781" s="5">
        <v>288</v>
      </c>
      <c r="C781" s="5">
        <v>115.2</v>
      </c>
      <c r="D781" s="5">
        <v>115.2</v>
      </c>
    </row>
    <row r="782" spans="1:4">
      <c r="A782" s="6" t="s">
        <v>198</v>
      </c>
      <c r="B782" s="5">
        <v>612</v>
      </c>
      <c r="C782" s="5">
        <v>244.8</v>
      </c>
      <c r="D782" s="5">
        <v>244.8</v>
      </c>
    </row>
    <row r="783" spans="1:4">
      <c r="A783" s="6" t="s">
        <v>199</v>
      </c>
      <c r="B783" s="5">
        <v>50</v>
      </c>
      <c r="C783" s="5">
        <v>20</v>
      </c>
      <c r="D783" s="5">
        <v>20</v>
      </c>
    </row>
    <row r="784" spans="1:4">
      <c r="A784" s="6" t="s">
        <v>200</v>
      </c>
      <c r="B784" s="5">
        <v>1262</v>
      </c>
      <c r="C784" s="5">
        <v>504.8</v>
      </c>
      <c r="D784" s="5">
        <v>504.8</v>
      </c>
    </row>
    <row r="785" spans="1:4">
      <c r="A785" s="6" t="s">
        <v>201</v>
      </c>
      <c r="B785" s="5">
        <v>966</v>
      </c>
      <c r="C785" s="5">
        <v>386.40000000000003</v>
      </c>
      <c r="D785" s="5">
        <v>386.40000000000003</v>
      </c>
    </row>
    <row r="786" spans="1:4">
      <c r="A786" s="6" t="s">
        <v>202</v>
      </c>
      <c r="B786" s="5">
        <v>500</v>
      </c>
      <c r="C786" s="5">
        <v>200</v>
      </c>
      <c r="D786" s="5">
        <v>200</v>
      </c>
    </row>
    <row r="787" spans="1:4">
      <c r="A787" s="6" t="s">
        <v>203</v>
      </c>
      <c r="B787" s="5">
        <v>1122</v>
      </c>
      <c r="C787" s="5">
        <v>448.8</v>
      </c>
      <c r="D787" s="5">
        <v>448.8</v>
      </c>
    </row>
    <row r="788" spans="1:4">
      <c r="A788" s="6" t="s">
        <v>204</v>
      </c>
      <c r="B788" s="5">
        <v>444</v>
      </c>
      <c r="C788" s="5">
        <v>177.60000000000002</v>
      </c>
      <c r="D788" s="5">
        <v>177.60000000000002</v>
      </c>
    </row>
    <row r="789" spans="1:4">
      <c r="A789" s="6" t="s">
        <v>205</v>
      </c>
      <c r="B789" s="5">
        <v>458</v>
      </c>
      <c r="C789" s="5">
        <v>183.20000000000002</v>
      </c>
      <c r="D789" s="5">
        <v>183.20000000000002</v>
      </c>
    </row>
    <row r="790" spans="1:4">
      <c r="A790" s="6" t="s">
        <v>206</v>
      </c>
      <c r="B790" s="5">
        <v>120</v>
      </c>
      <c r="C790" s="5">
        <v>48</v>
      </c>
      <c r="D790" s="5">
        <v>48</v>
      </c>
    </row>
    <row r="791" spans="1:4">
      <c r="A791" s="6" t="s">
        <v>207</v>
      </c>
      <c r="B791" s="5">
        <v>2262</v>
      </c>
      <c r="C791" s="5">
        <v>904.80000000000007</v>
      </c>
      <c r="D791" s="5">
        <v>904.80000000000007</v>
      </c>
    </row>
    <row r="792" spans="1:4">
      <c r="A792" s="6" t="s">
        <v>208</v>
      </c>
      <c r="B792" s="5">
        <v>524</v>
      </c>
      <c r="C792" s="5">
        <v>209.60000000000002</v>
      </c>
      <c r="D792" s="5">
        <v>209.60000000000002</v>
      </c>
    </row>
    <row r="793" spans="1:4">
      <c r="A793" s="6" t="s">
        <v>209</v>
      </c>
      <c r="B793" s="5">
        <v>480</v>
      </c>
      <c r="C793" s="5">
        <v>192</v>
      </c>
      <c r="D793" s="5">
        <v>192</v>
      </c>
    </row>
    <row r="794" spans="1:4">
      <c r="A794" s="6" t="s">
        <v>210</v>
      </c>
      <c r="B794" s="5">
        <v>460</v>
      </c>
      <c r="C794" s="5">
        <v>184</v>
      </c>
      <c r="D794" s="5">
        <v>184</v>
      </c>
    </row>
    <row r="795" spans="1:4">
      <c r="A795" s="6" t="s">
        <v>211</v>
      </c>
      <c r="B795" s="5">
        <v>462</v>
      </c>
      <c r="C795" s="5">
        <v>184.8</v>
      </c>
      <c r="D795" s="5">
        <v>184.8</v>
      </c>
    </row>
    <row r="796" spans="1:4">
      <c r="A796" s="6" t="s">
        <v>212</v>
      </c>
      <c r="B796" s="5">
        <v>300</v>
      </c>
      <c r="C796" s="5">
        <v>120</v>
      </c>
      <c r="D796" s="5">
        <v>120</v>
      </c>
    </row>
    <row r="797" spans="1:4">
      <c r="A797" s="6" t="s">
        <v>213</v>
      </c>
      <c r="B797" s="5">
        <v>188</v>
      </c>
      <c r="C797" s="5">
        <v>75.2</v>
      </c>
      <c r="D797" s="5">
        <v>75.2</v>
      </c>
    </row>
    <row r="798" spans="1:4">
      <c r="A798" s="193" t="s">
        <v>699</v>
      </c>
      <c r="B798" s="5">
        <v>15008</v>
      </c>
      <c r="C798" s="5">
        <v>6003.2000000000016</v>
      </c>
      <c r="D798" s="5">
        <v>6003.2000000000016</v>
      </c>
    </row>
    <row r="799" spans="1:4">
      <c r="A799" s="6" t="s">
        <v>700</v>
      </c>
      <c r="B799" s="5">
        <v>62</v>
      </c>
      <c r="C799" s="5">
        <v>24.8</v>
      </c>
      <c r="D799" s="5">
        <v>24.8</v>
      </c>
    </row>
    <row r="800" spans="1:4">
      <c r="A800" s="6" t="s">
        <v>701</v>
      </c>
      <c r="B800" s="5">
        <v>500</v>
      </c>
      <c r="C800" s="5">
        <v>200</v>
      </c>
      <c r="D800" s="5">
        <v>200</v>
      </c>
    </row>
    <row r="801" spans="1:4">
      <c r="A801" s="6" t="s">
        <v>702</v>
      </c>
      <c r="B801" s="5">
        <v>2350</v>
      </c>
      <c r="C801" s="5">
        <v>940</v>
      </c>
      <c r="D801" s="5">
        <v>940</v>
      </c>
    </row>
    <row r="802" spans="1:4">
      <c r="A802" s="6" t="s">
        <v>703</v>
      </c>
      <c r="B802" s="5">
        <v>1080</v>
      </c>
      <c r="C802" s="5">
        <v>432</v>
      </c>
      <c r="D802" s="5">
        <v>432</v>
      </c>
    </row>
    <row r="803" spans="1:4">
      <c r="A803" s="6" t="s">
        <v>704</v>
      </c>
      <c r="B803" s="5">
        <v>946</v>
      </c>
      <c r="C803" s="5">
        <v>378.40000000000003</v>
      </c>
      <c r="D803" s="5">
        <v>378.40000000000003</v>
      </c>
    </row>
    <row r="804" spans="1:4">
      <c r="A804" s="6" t="s">
        <v>705</v>
      </c>
      <c r="B804" s="5">
        <v>104</v>
      </c>
      <c r="C804" s="5">
        <v>41.6</v>
      </c>
      <c r="D804" s="5">
        <v>41.6</v>
      </c>
    </row>
    <row r="805" spans="1:4">
      <c r="A805" s="6" t="s">
        <v>706</v>
      </c>
      <c r="B805" s="5">
        <v>132</v>
      </c>
      <c r="C805" s="5">
        <v>52.800000000000004</v>
      </c>
      <c r="D805" s="5">
        <v>52.800000000000004</v>
      </c>
    </row>
    <row r="806" spans="1:4">
      <c r="A806" s="6" t="s">
        <v>707</v>
      </c>
      <c r="B806" s="5">
        <v>422</v>
      </c>
      <c r="C806" s="5">
        <v>168.8</v>
      </c>
      <c r="D806" s="5">
        <v>168.8</v>
      </c>
    </row>
    <row r="807" spans="1:4">
      <c r="A807" s="6" t="s">
        <v>708</v>
      </c>
      <c r="B807" s="5">
        <v>150</v>
      </c>
      <c r="C807" s="5">
        <v>60</v>
      </c>
      <c r="D807" s="5">
        <v>60</v>
      </c>
    </row>
    <row r="808" spans="1:4">
      <c r="A808" s="6" t="s">
        <v>709</v>
      </c>
      <c r="B808" s="5">
        <v>508</v>
      </c>
      <c r="C808" s="5">
        <v>203.20000000000002</v>
      </c>
      <c r="D808" s="5">
        <v>203.20000000000002</v>
      </c>
    </row>
    <row r="809" spans="1:4">
      <c r="A809" s="6" t="s">
        <v>710</v>
      </c>
      <c r="B809" s="5">
        <v>162</v>
      </c>
      <c r="C809" s="5">
        <v>64.8</v>
      </c>
      <c r="D809" s="5">
        <v>64.8</v>
      </c>
    </row>
    <row r="810" spans="1:4">
      <c r="A810" s="6" t="s">
        <v>711</v>
      </c>
      <c r="B810" s="5">
        <v>180</v>
      </c>
      <c r="C810" s="5">
        <v>72</v>
      </c>
      <c r="D810" s="5">
        <v>72</v>
      </c>
    </row>
    <row r="811" spans="1:4">
      <c r="A811" s="6" t="s">
        <v>712</v>
      </c>
      <c r="B811" s="5">
        <v>462</v>
      </c>
      <c r="C811" s="5">
        <v>184.8</v>
      </c>
      <c r="D811" s="5">
        <v>184.8</v>
      </c>
    </row>
    <row r="812" spans="1:4">
      <c r="A812" s="6" t="s">
        <v>713</v>
      </c>
      <c r="B812" s="5">
        <v>1228</v>
      </c>
      <c r="C812" s="5">
        <v>491.20000000000005</v>
      </c>
      <c r="D812" s="5">
        <v>491.20000000000005</v>
      </c>
    </row>
    <row r="813" spans="1:4">
      <c r="A813" s="6" t="s">
        <v>714</v>
      </c>
      <c r="B813" s="5">
        <v>536</v>
      </c>
      <c r="C813" s="5">
        <v>214.4</v>
      </c>
      <c r="D813" s="5">
        <v>214.4</v>
      </c>
    </row>
    <row r="814" spans="1:4">
      <c r="A814" s="6" t="s">
        <v>715</v>
      </c>
      <c r="B814" s="5">
        <v>1110</v>
      </c>
      <c r="C814" s="5">
        <v>444</v>
      </c>
      <c r="D814" s="5">
        <v>444</v>
      </c>
    </row>
    <row r="815" spans="1:4">
      <c r="A815" s="6" t="s">
        <v>716</v>
      </c>
      <c r="B815" s="5">
        <v>1086</v>
      </c>
      <c r="C815" s="5">
        <v>434.40000000000003</v>
      </c>
      <c r="D815" s="5">
        <v>434.40000000000003</v>
      </c>
    </row>
    <row r="816" spans="1:4">
      <c r="A816" s="6" t="s">
        <v>717</v>
      </c>
      <c r="B816" s="5">
        <v>426</v>
      </c>
      <c r="C816" s="5">
        <v>170.4</v>
      </c>
      <c r="D816" s="5">
        <v>170.4</v>
      </c>
    </row>
    <row r="817" spans="1:4">
      <c r="A817" s="6" t="s">
        <v>718</v>
      </c>
      <c r="B817" s="5">
        <v>114</v>
      </c>
      <c r="C817" s="5">
        <v>45.6</v>
      </c>
      <c r="D817" s="5">
        <v>45.6</v>
      </c>
    </row>
    <row r="818" spans="1:4">
      <c r="A818" s="6" t="s">
        <v>719</v>
      </c>
      <c r="B818" s="5">
        <v>764</v>
      </c>
      <c r="C818" s="5">
        <v>305.60000000000002</v>
      </c>
      <c r="D818" s="5">
        <v>305.60000000000002</v>
      </c>
    </row>
    <row r="819" spans="1:4">
      <c r="A819" s="6" t="s">
        <v>720</v>
      </c>
      <c r="B819" s="5">
        <v>818</v>
      </c>
      <c r="C819" s="5">
        <v>327.20000000000005</v>
      </c>
      <c r="D819" s="5">
        <v>327.20000000000005</v>
      </c>
    </row>
    <row r="820" spans="1:4">
      <c r="A820" s="6" t="s">
        <v>721</v>
      </c>
      <c r="B820" s="5">
        <v>704</v>
      </c>
      <c r="C820" s="5">
        <v>281.60000000000002</v>
      </c>
      <c r="D820" s="5">
        <v>281.60000000000002</v>
      </c>
    </row>
    <row r="821" spans="1:4">
      <c r="A821" s="6" t="s">
        <v>3541</v>
      </c>
      <c r="B821" s="5">
        <v>714</v>
      </c>
      <c r="C821" s="5">
        <v>285.60000000000002</v>
      </c>
      <c r="D821" s="5">
        <v>285.60000000000002</v>
      </c>
    </row>
    <row r="822" spans="1:4">
      <c r="A822" s="6" t="s">
        <v>3542</v>
      </c>
      <c r="B822" s="5">
        <v>450</v>
      </c>
      <c r="C822" s="5">
        <v>180</v>
      </c>
      <c r="D822" s="5">
        <v>180</v>
      </c>
    </row>
    <row r="823" spans="1:4">
      <c r="A823" s="193" t="s">
        <v>943</v>
      </c>
      <c r="B823" s="5">
        <v>29862</v>
      </c>
      <c r="C823" s="5">
        <v>11944.800000000001</v>
      </c>
      <c r="D823" s="5"/>
    </row>
    <row r="824" spans="1:4">
      <c r="A824" s="6" t="s">
        <v>998</v>
      </c>
      <c r="B824" s="5">
        <v>1302</v>
      </c>
      <c r="C824" s="5">
        <v>520.80000000000007</v>
      </c>
      <c r="D824" s="5"/>
    </row>
    <row r="825" spans="1:4">
      <c r="A825" s="6" t="s">
        <v>3230</v>
      </c>
      <c r="B825" s="5">
        <v>658</v>
      </c>
      <c r="C825" s="5">
        <v>263.2</v>
      </c>
      <c r="D825" s="5"/>
    </row>
    <row r="826" spans="1:4">
      <c r="A826" s="6" t="s">
        <v>3231</v>
      </c>
      <c r="B826" s="5">
        <v>1814</v>
      </c>
      <c r="C826" s="5">
        <v>725.6</v>
      </c>
      <c r="D826" s="5"/>
    </row>
    <row r="827" spans="1:4">
      <c r="A827" s="6" t="s">
        <v>3232</v>
      </c>
      <c r="B827" s="5">
        <v>1438</v>
      </c>
      <c r="C827" s="5">
        <v>575.20000000000005</v>
      </c>
      <c r="D827" s="5"/>
    </row>
    <row r="828" spans="1:4">
      <c r="A828" s="6" t="s">
        <v>3233</v>
      </c>
      <c r="B828" s="5">
        <v>810</v>
      </c>
      <c r="C828" s="5">
        <v>324</v>
      </c>
      <c r="D828" s="5"/>
    </row>
    <row r="829" spans="1:4">
      <c r="A829" s="6" t="s">
        <v>3234</v>
      </c>
      <c r="B829" s="5">
        <v>1628</v>
      </c>
      <c r="C829" s="5">
        <v>651.20000000000005</v>
      </c>
      <c r="D829" s="5"/>
    </row>
    <row r="830" spans="1:4">
      <c r="A830" s="6" t="s">
        <v>3235</v>
      </c>
      <c r="B830" s="5">
        <v>1156</v>
      </c>
      <c r="C830" s="5">
        <v>462.40000000000003</v>
      </c>
      <c r="D830" s="5"/>
    </row>
    <row r="831" spans="1:4">
      <c r="A831" s="6" t="s">
        <v>3236</v>
      </c>
      <c r="B831" s="5">
        <v>712</v>
      </c>
      <c r="C831" s="5">
        <v>284.8</v>
      </c>
      <c r="D831" s="5"/>
    </row>
    <row r="832" spans="1:4">
      <c r="A832" s="6" t="s">
        <v>3237</v>
      </c>
      <c r="B832" s="5">
        <v>382</v>
      </c>
      <c r="C832" s="5">
        <v>152.80000000000001</v>
      </c>
      <c r="D832" s="5"/>
    </row>
    <row r="833" spans="1:4">
      <c r="A833" s="6" t="s">
        <v>3238</v>
      </c>
      <c r="B833" s="5">
        <v>558</v>
      </c>
      <c r="C833" s="5">
        <v>223.20000000000002</v>
      </c>
      <c r="D833" s="5"/>
    </row>
    <row r="834" spans="1:4">
      <c r="A834" s="6" t="s">
        <v>3239</v>
      </c>
      <c r="B834" s="5">
        <v>890</v>
      </c>
      <c r="C834" s="5">
        <v>356</v>
      </c>
      <c r="D834" s="5"/>
    </row>
    <row r="835" spans="1:4">
      <c r="A835" s="6" t="s">
        <v>3240</v>
      </c>
      <c r="B835" s="5">
        <v>596</v>
      </c>
      <c r="C835" s="5">
        <v>238.4</v>
      </c>
      <c r="D835" s="5"/>
    </row>
    <row r="836" spans="1:4">
      <c r="A836" s="6" t="s">
        <v>3241</v>
      </c>
      <c r="B836" s="5">
        <v>450</v>
      </c>
      <c r="C836" s="5">
        <v>180</v>
      </c>
      <c r="D836" s="5"/>
    </row>
    <row r="837" spans="1:4">
      <c r="A837" s="6" t="s">
        <v>3242</v>
      </c>
      <c r="B837" s="5">
        <v>1744</v>
      </c>
      <c r="C837" s="5">
        <v>697.6</v>
      </c>
      <c r="D837" s="5"/>
    </row>
    <row r="838" spans="1:4">
      <c r="A838" s="6" t="s">
        <v>3243</v>
      </c>
      <c r="B838" s="5">
        <v>2212</v>
      </c>
      <c r="C838" s="5">
        <v>884.80000000000007</v>
      </c>
      <c r="D838" s="5"/>
    </row>
    <row r="839" spans="1:4">
      <c r="A839" s="6" t="s">
        <v>3244</v>
      </c>
      <c r="B839" s="5">
        <v>1330</v>
      </c>
      <c r="C839" s="5">
        <v>532</v>
      </c>
      <c r="D839" s="5"/>
    </row>
    <row r="840" spans="1:4">
      <c r="A840" s="6" t="s">
        <v>3245</v>
      </c>
      <c r="B840" s="5">
        <v>834</v>
      </c>
      <c r="C840" s="5">
        <v>333.6</v>
      </c>
      <c r="D840" s="5"/>
    </row>
    <row r="841" spans="1:4">
      <c r="A841" s="6" t="s">
        <v>3246</v>
      </c>
      <c r="B841" s="5">
        <v>528</v>
      </c>
      <c r="C841" s="5">
        <v>211.20000000000002</v>
      </c>
      <c r="D841" s="5"/>
    </row>
    <row r="842" spans="1:4">
      <c r="A842" s="6" t="s">
        <v>3247</v>
      </c>
      <c r="B842" s="5">
        <v>792</v>
      </c>
      <c r="C842" s="5">
        <v>316.8</v>
      </c>
      <c r="D842" s="5"/>
    </row>
    <row r="843" spans="1:4">
      <c r="A843" s="6" t="s">
        <v>3248</v>
      </c>
      <c r="B843" s="5">
        <v>488</v>
      </c>
      <c r="C843" s="5">
        <v>195.20000000000002</v>
      </c>
      <c r="D843" s="5"/>
    </row>
    <row r="844" spans="1:4">
      <c r="A844" s="6" t="s">
        <v>3249</v>
      </c>
      <c r="B844" s="5">
        <v>1906</v>
      </c>
      <c r="C844" s="5">
        <v>762.40000000000009</v>
      </c>
      <c r="D844" s="5"/>
    </row>
    <row r="845" spans="1:4">
      <c r="A845" s="6" t="s">
        <v>3250</v>
      </c>
      <c r="B845" s="5">
        <v>1154</v>
      </c>
      <c r="C845" s="5">
        <v>461.6</v>
      </c>
      <c r="D845" s="5"/>
    </row>
    <row r="846" spans="1:4">
      <c r="A846" s="6" t="s">
        <v>3251</v>
      </c>
      <c r="B846" s="5">
        <v>1516</v>
      </c>
      <c r="C846" s="5">
        <v>606.4</v>
      </c>
      <c r="D846" s="5"/>
    </row>
    <row r="847" spans="1:4">
      <c r="A847" s="6" t="s">
        <v>3252</v>
      </c>
      <c r="B847" s="5">
        <v>1020</v>
      </c>
      <c r="C847" s="5">
        <v>408</v>
      </c>
      <c r="D847" s="5"/>
    </row>
    <row r="848" spans="1:4">
      <c r="A848" s="6" t="s">
        <v>3253</v>
      </c>
      <c r="B848" s="5">
        <v>1034</v>
      </c>
      <c r="C848" s="5">
        <v>413.6</v>
      </c>
      <c r="D848" s="5"/>
    </row>
    <row r="849" spans="1:4">
      <c r="A849" s="6" t="s">
        <v>3254</v>
      </c>
      <c r="B849" s="5">
        <v>222</v>
      </c>
      <c r="C849" s="5">
        <v>88.800000000000011</v>
      </c>
      <c r="D849" s="5"/>
    </row>
    <row r="850" spans="1:4">
      <c r="A850" s="6" t="s">
        <v>3255</v>
      </c>
      <c r="B850" s="5">
        <v>2078</v>
      </c>
      <c r="C850" s="5">
        <v>831.2</v>
      </c>
      <c r="D850" s="5"/>
    </row>
    <row r="851" spans="1:4">
      <c r="A851" s="6" t="s">
        <v>3256</v>
      </c>
      <c r="B851" s="5">
        <v>610</v>
      </c>
      <c r="C851" s="5">
        <v>244</v>
      </c>
      <c r="D851" s="5"/>
    </row>
    <row r="852" spans="1:4">
      <c r="A852" s="193" t="s">
        <v>1027</v>
      </c>
      <c r="B852" s="5">
        <v>29738</v>
      </c>
      <c r="C852" s="5">
        <v>14869</v>
      </c>
      <c r="D852" s="5">
        <v>14869</v>
      </c>
    </row>
    <row r="853" spans="1:4">
      <c r="A853" s="6" t="s">
        <v>1028</v>
      </c>
      <c r="B853" s="5">
        <v>140</v>
      </c>
      <c r="C853" s="5">
        <v>70</v>
      </c>
      <c r="D853" s="5">
        <v>70</v>
      </c>
    </row>
    <row r="854" spans="1:4">
      <c r="A854" s="6" t="s">
        <v>1029</v>
      </c>
      <c r="B854" s="5">
        <v>1024</v>
      </c>
      <c r="C854" s="5">
        <v>512</v>
      </c>
      <c r="D854" s="5">
        <v>512</v>
      </c>
    </row>
    <row r="855" spans="1:4">
      <c r="A855" s="6" t="s">
        <v>1030</v>
      </c>
      <c r="B855" s="5">
        <v>1366</v>
      </c>
      <c r="C855" s="5">
        <v>683</v>
      </c>
      <c r="D855" s="5">
        <v>683</v>
      </c>
    </row>
    <row r="856" spans="1:4">
      <c r="A856" s="6" t="s">
        <v>1031</v>
      </c>
      <c r="B856" s="5">
        <v>1420</v>
      </c>
      <c r="C856" s="5">
        <v>710</v>
      </c>
      <c r="D856" s="5">
        <v>710</v>
      </c>
    </row>
    <row r="857" spans="1:4">
      <c r="A857" s="6" t="s">
        <v>1033</v>
      </c>
      <c r="B857" s="5">
        <v>1036</v>
      </c>
      <c r="C857" s="5">
        <v>518</v>
      </c>
      <c r="D857" s="5">
        <v>518</v>
      </c>
    </row>
    <row r="858" spans="1:4">
      <c r="A858" s="6" t="s">
        <v>1034</v>
      </c>
      <c r="B858" s="5">
        <v>1306</v>
      </c>
      <c r="C858" s="5">
        <v>653</v>
      </c>
      <c r="D858" s="5">
        <v>653</v>
      </c>
    </row>
    <row r="859" spans="1:4">
      <c r="A859" s="6" t="s">
        <v>1035</v>
      </c>
      <c r="B859" s="5">
        <v>508</v>
      </c>
      <c r="C859" s="5">
        <v>254</v>
      </c>
      <c r="D859" s="5">
        <v>254</v>
      </c>
    </row>
    <row r="860" spans="1:4">
      <c r="A860" s="6" t="s">
        <v>1036</v>
      </c>
      <c r="B860" s="5">
        <v>1444</v>
      </c>
      <c r="C860" s="5">
        <v>722</v>
      </c>
      <c r="D860" s="5">
        <v>722</v>
      </c>
    </row>
    <row r="861" spans="1:4">
      <c r="A861" s="6" t="s">
        <v>1037</v>
      </c>
      <c r="B861" s="5">
        <v>1514</v>
      </c>
      <c r="C861" s="5">
        <v>757</v>
      </c>
      <c r="D861" s="5">
        <v>757</v>
      </c>
    </row>
    <row r="862" spans="1:4">
      <c r="A862" s="6" t="s">
        <v>1038</v>
      </c>
      <c r="B862" s="5">
        <v>476</v>
      </c>
      <c r="C862" s="5">
        <v>238</v>
      </c>
      <c r="D862" s="5">
        <v>238</v>
      </c>
    </row>
    <row r="863" spans="1:4">
      <c r="A863" s="6" t="s">
        <v>1039</v>
      </c>
      <c r="B863" s="5">
        <v>1048</v>
      </c>
      <c r="C863" s="5">
        <v>524</v>
      </c>
      <c r="D863" s="5">
        <v>524</v>
      </c>
    </row>
    <row r="864" spans="1:4">
      <c r="A864" s="6" t="s">
        <v>1040</v>
      </c>
      <c r="B864" s="5">
        <v>384</v>
      </c>
      <c r="C864" s="5">
        <v>192</v>
      </c>
      <c r="D864" s="5">
        <v>192</v>
      </c>
    </row>
    <row r="865" spans="1:4">
      <c r="A865" s="6" t="s">
        <v>1041</v>
      </c>
      <c r="B865" s="5">
        <v>526</v>
      </c>
      <c r="C865" s="5">
        <v>263</v>
      </c>
      <c r="D865" s="5">
        <v>263</v>
      </c>
    </row>
    <row r="866" spans="1:4">
      <c r="A866" s="6" t="s">
        <v>1042</v>
      </c>
      <c r="B866" s="5">
        <v>1082</v>
      </c>
      <c r="C866" s="5">
        <v>541</v>
      </c>
      <c r="D866" s="5">
        <v>541</v>
      </c>
    </row>
    <row r="867" spans="1:4">
      <c r="A867" s="6" t="s">
        <v>1043</v>
      </c>
      <c r="B867" s="5">
        <v>1274</v>
      </c>
      <c r="C867" s="5">
        <v>637</v>
      </c>
      <c r="D867" s="5">
        <v>637</v>
      </c>
    </row>
    <row r="868" spans="1:4">
      <c r="A868" s="6" t="s">
        <v>1044</v>
      </c>
      <c r="B868" s="5">
        <v>518</v>
      </c>
      <c r="C868" s="5">
        <v>259</v>
      </c>
      <c r="D868" s="5">
        <v>259</v>
      </c>
    </row>
    <row r="869" spans="1:4">
      <c r="A869" s="6" t="s">
        <v>1046</v>
      </c>
      <c r="B869" s="5">
        <v>272</v>
      </c>
      <c r="C869" s="5">
        <v>136</v>
      </c>
      <c r="D869" s="5">
        <v>136</v>
      </c>
    </row>
    <row r="870" spans="1:4">
      <c r="A870" s="6" t="s">
        <v>1047</v>
      </c>
      <c r="B870" s="5">
        <v>1084</v>
      </c>
      <c r="C870" s="5">
        <v>542</v>
      </c>
      <c r="D870" s="5">
        <v>542</v>
      </c>
    </row>
    <row r="871" spans="1:4">
      <c r="A871" s="6" t="s">
        <v>1048</v>
      </c>
      <c r="B871" s="5">
        <v>1012</v>
      </c>
      <c r="C871" s="5">
        <v>506</v>
      </c>
      <c r="D871" s="5">
        <v>506</v>
      </c>
    </row>
    <row r="872" spans="1:4">
      <c r="A872" s="6" t="s">
        <v>1050</v>
      </c>
      <c r="B872" s="5">
        <v>720</v>
      </c>
      <c r="C872" s="5">
        <v>360</v>
      </c>
      <c r="D872" s="5">
        <v>360</v>
      </c>
    </row>
    <row r="873" spans="1:4">
      <c r="A873" s="6" t="s">
        <v>1051</v>
      </c>
      <c r="B873" s="5">
        <v>1328</v>
      </c>
      <c r="C873" s="5">
        <v>664</v>
      </c>
      <c r="D873" s="5">
        <v>664</v>
      </c>
    </row>
    <row r="874" spans="1:4">
      <c r="A874" s="6" t="s">
        <v>1052</v>
      </c>
      <c r="B874" s="5">
        <v>216</v>
      </c>
      <c r="C874" s="5">
        <v>108</v>
      </c>
      <c r="D874" s="5">
        <v>108</v>
      </c>
    </row>
    <row r="875" spans="1:4">
      <c r="A875" s="6" t="s">
        <v>1053</v>
      </c>
      <c r="B875" s="5">
        <v>228</v>
      </c>
      <c r="C875" s="5">
        <v>114</v>
      </c>
      <c r="D875" s="5">
        <v>114</v>
      </c>
    </row>
    <row r="876" spans="1:4">
      <c r="A876" s="6" t="s">
        <v>1054</v>
      </c>
      <c r="B876" s="5">
        <v>148</v>
      </c>
      <c r="C876" s="5">
        <v>74</v>
      </c>
      <c r="D876" s="5">
        <v>74</v>
      </c>
    </row>
    <row r="877" spans="1:4">
      <c r="A877" s="6" t="s">
        <v>1055</v>
      </c>
      <c r="B877" s="5">
        <v>454</v>
      </c>
      <c r="C877" s="5">
        <v>227</v>
      </c>
      <c r="D877" s="5">
        <v>227</v>
      </c>
    </row>
    <row r="878" spans="1:4">
      <c r="A878" s="6" t="s">
        <v>1056</v>
      </c>
      <c r="B878" s="5">
        <v>170</v>
      </c>
      <c r="C878" s="5">
        <v>85</v>
      </c>
      <c r="D878" s="5">
        <v>85</v>
      </c>
    </row>
    <row r="879" spans="1:4">
      <c r="A879" s="6" t="s">
        <v>1058</v>
      </c>
      <c r="B879" s="5">
        <v>816</v>
      </c>
      <c r="C879" s="5">
        <v>408</v>
      </c>
      <c r="D879" s="5">
        <v>408</v>
      </c>
    </row>
    <row r="880" spans="1:4">
      <c r="A880" s="6" t="s">
        <v>1059</v>
      </c>
      <c r="B880" s="5">
        <v>428</v>
      </c>
      <c r="C880" s="5">
        <v>214</v>
      </c>
      <c r="D880" s="5">
        <v>214</v>
      </c>
    </row>
    <row r="881" spans="1:4">
      <c r="A881" s="6" t="s">
        <v>1060</v>
      </c>
      <c r="B881" s="5">
        <v>502</v>
      </c>
      <c r="C881" s="5">
        <v>251</v>
      </c>
      <c r="D881" s="5">
        <v>251</v>
      </c>
    </row>
    <row r="882" spans="1:4">
      <c r="A882" s="6" t="s">
        <v>1061</v>
      </c>
      <c r="B882" s="5">
        <v>990</v>
      </c>
      <c r="C882" s="5">
        <v>495</v>
      </c>
      <c r="D882" s="5">
        <v>495</v>
      </c>
    </row>
    <row r="883" spans="1:4">
      <c r="A883" s="6" t="s">
        <v>1062</v>
      </c>
      <c r="B883" s="5">
        <v>944</v>
      </c>
      <c r="C883" s="5">
        <v>472</v>
      </c>
      <c r="D883" s="5">
        <v>472</v>
      </c>
    </row>
    <row r="884" spans="1:4">
      <c r="A884" s="6" t="s">
        <v>1063</v>
      </c>
      <c r="B884" s="5">
        <v>996</v>
      </c>
      <c r="C884" s="5">
        <v>498</v>
      </c>
      <c r="D884" s="5">
        <v>498</v>
      </c>
    </row>
    <row r="885" spans="1:4">
      <c r="A885" s="6" t="s">
        <v>1064</v>
      </c>
      <c r="B885" s="5">
        <v>452</v>
      </c>
      <c r="C885" s="5">
        <v>226</v>
      </c>
      <c r="D885" s="5">
        <v>226</v>
      </c>
    </row>
    <row r="886" spans="1:4">
      <c r="A886" s="6" t="s">
        <v>1065</v>
      </c>
      <c r="B886" s="5">
        <v>334</v>
      </c>
      <c r="C886" s="5">
        <v>167</v>
      </c>
      <c r="D886" s="5">
        <v>167</v>
      </c>
    </row>
    <row r="887" spans="1:4">
      <c r="A887" s="6" t="s">
        <v>509</v>
      </c>
      <c r="B887" s="5">
        <v>2080</v>
      </c>
      <c r="C887" s="5">
        <v>1040</v>
      </c>
      <c r="D887" s="5">
        <v>1040</v>
      </c>
    </row>
    <row r="888" spans="1:4">
      <c r="A888" s="6" t="s">
        <v>1066</v>
      </c>
      <c r="B888" s="5">
        <v>252</v>
      </c>
      <c r="C888" s="5">
        <v>126</v>
      </c>
      <c r="D888" s="5">
        <v>126</v>
      </c>
    </row>
    <row r="889" spans="1:4">
      <c r="A889" s="6" t="s">
        <v>1067</v>
      </c>
      <c r="B889" s="5">
        <v>84</v>
      </c>
      <c r="C889" s="5">
        <v>42</v>
      </c>
      <c r="D889" s="5">
        <v>42</v>
      </c>
    </row>
    <row r="890" spans="1:4">
      <c r="A890" s="6" t="s">
        <v>1068</v>
      </c>
      <c r="B890" s="5">
        <v>148</v>
      </c>
      <c r="C890" s="5">
        <v>74</v>
      </c>
      <c r="D890" s="5">
        <v>74</v>
      </c>
    </row>
    <row r="891" spans="1:4">
      <c r="A891" s="6" t="s">
        <v>1070</v>
      </c>
      <c r="B891" s="5">
        <v>574</v>
      </c>
      <c r="C891" s="5">
        <v>287</v>
      </c>
      <c r="D891" s="5">
        <v>287</v>
      </c>
    </row>
    <row r="892" spans="1:4">
      <c r="A892" s="6" t="s">
        <v>1071</v>
      </c>
      <c r="B892" s="5">
        <v>440</v>
      </c>
      <c r="C892" s="5">
        <v>220</v>
      </c>
      <c r="D892" s="5">
        <v>220</v>
      </c>
    </row>
    <row r="893" spans="1:4">
      <c r="A893" s="193" t="s">
        <v>475</v>
      </c>
      <c r="B893" s="5">
        <v>30952</v>
      </c>
      <c r="C893" s="5">
        <v>12380.800000000001</v>
      </c>
      <c r="D893" s="5">
        <v>12380.800000000001</v>
      </c>
    </row>
    <row r="894" spans="1:4">
      <c r="A894" s="6" t="s">
        <v>476</v>
      </c>
      <c r="B894" s="5">
        <v>1130</v>
      </c>
      <c r="C894" s="5">
        <v>452</v>
      </c>
      <c r="D894" s="5">
        <v>452</v>
      </c>
    </row>
    <row r="895" spans="1:4">
      <c r="A895" s="6" t="s">
        <v>478</v>
      </c>
      <c r="B895" s="5">
        <v>1470</v>
      </c>
      <c r="C895" s="5">
        <v>588</v>
      </c>
      <c r="D895" s="5">
        <v>588</v>
      </c>
    </row>
    <row r="896" spans="1:4">
      <c r="A896" s="6" t="s">
        <v>479</v>
      </c>
      <c r="B896" s="5">
        <v>1486</v>
      </c>
      <c r="C896" s="5">
        <v>594.4</v>
      </c>
      <c r="D896" s="5">
        <v>594.4</v>
      </c>
    </row>
    <row r="897" spans="1:4">
      <c r="A897" s="6" t="s">
        <v>480</v>
      </c>
      <c r="B897" s="5">
        <v>94</v>
      </c>
      <c r="C897" s="5">
        <v>37.6</v>
      </c>
      <c r="D897" s="5">
        <v>37.6</v>
      </c>
    </row>
    <row r="898" spans="1:4">
      <c r="A898" s="6" t="s">
        <v>481</v>
      </c>
      <c r="B898" s="5">
        <v>464</v>
      </c>
      <c r="C898" s="5">
        <v>185.60000000000002</v>
      </c>
      <c r="D898" s="5">
        <v>185.60000000000002</v>
      </c>
    </row>
    <row r="899" spans="1:4">
      <c r="A899" s="6" t="s">
        <v>482</v>
      </c>
      <c r="B899" s="5">
        <v>564</v>
      </c>
      <c r="C899" s="5">
        <v>225.60000000000002</v>
      </c>
      <c r="D899" s="5">
        <v>225.60000000000002</v>
      </c>
    </row>
    <row r="900" spans="1:4">
      <c r="A900" s="6" t="s">
        <v>483</v>
      </c>
      <c r="B900" s="5">
        <v>2128</v>
      </c>
      <c r="C900" s="5">
        <v>851.2</v>
      </c>
      <c r="D900" s="5">
        <v>851.2</v>
      </c>
    </row>
    <row r="901" spans="1:4">
      <c r="A901" s="6" t="s">
        <v>484</v>
      </c>
      <c r="B901" s="5">
        <v>2024</v>
      </c>
      <c r="C901" s="5">
        <v>809.6</v>
      </c>
      <c r="D901" s="5">
        <v>809.6</v>
      </c>
    </row>
    <row r="902" spans="1:4">
      <c r="A902" s="6" t="s">
        <v>485</v>
      </c>
      <c r="B902" s="5">
        <v>1256</v>
      </c>
      <c r="C902" s="5">
        <v>502.40000000000003</v>
      </c>
      <c r="D902" s="5">
        <v>502.40000000000003</v>
      </c>
    </row>
    <row r="903" spans="1:4">
      <c r="A903" s="6" t="s">
        <v>486</v>
      </c>
      <c r="B903" s="5">
        <v>1598</v>
      </c>
      <c r="C903" s="5">
        <v>639.20000000000005</v>
      </c>
      <c r="D903" s="5">
        <v>639.20000000000005</v>
      </c>
    </row>
    <row r="904" spans="1:4">
      <c r="A904" s="6" t="s">
        <v>487</v>
      </c>
      <c r="B904" s="5">
        <v>118</v>
      </c>
      <c r="C904" s="5">
        <v>47.2</v>
      </c>
      <c r="D904" s="5">
        <v>47.2</v>
      </c>
    </row>
    <row r="905" spans="1:4">
      <c r="A905" s="6" t="s">
        <v>488</v>
      </c>
      <c r="B905" s="5">
        <v>940</v>
      </c>
      <c r="C905" s="5">
        <v>376</v>
      </c>
      <c r="D905" s="5">
        <v>376</v>
      </c>
    </row>
    <row r="906" spans="1:4">
      <c r="A906" s="6" t="s">
        <v>489</v>
      </c>
      <c r="B906" s="5">
        <v>1158</v>
      </c>
      <c r="C906" s="5">
        <v>463.20000000000005</v>
      </c>
      <c r="D906" s="5">
        <v>463.20000000000005</v>
      </c>
    </row>
    <row r="907" spans="1:4">
      <c r="A907" s="6" t="s">
        <v>490</v>
      </c>
      <c r="B907" s="5">
        <v>502</v>
      </c>
      <c r="C907" s="5">
        <v>200.8</v>
      </c>
      <c r="D907" s="5">
        <v>200.8</v>
      </c>
    </row>
    <row r="908" spans="1:4">
      <c r="A908" s="6" t="s">
        <v>491</v>
      </c>
      <c r="B908" s="5">
        <v>1472</v>
      </c>
      <c r="C908" s="5">
        <v>588.80000000000007</v>
      </c>
      <c r="D908" s="5">
        <v>588.80000000000007</v>
      </c>
    </row>
    <row r="909" spans="1:4">
      <c r="A909" s="6" t="s">
        <v>492</v>
      </c>
      <c r="B909" s="5">
        <v>716</v>
      </c>
      <c r="C909" s="5">
        <v>286.40000000000003</v>
      </c>
      <c r="D909" s="5">
        <v>286.40000000000003</v>
      </c>
    </row>
    <row r="910" spans="1:4">
      <c r="A910" s="6" t="s">
        <v>493</v>
      </c>
      <c r="B910" s="5">
        <v>928</v>
      </c>
      <c r="C910" s="5">
        <v>371.20000000000005</v>
      </c>
      <c r="D910" s="5">
        <v>371.20000000000005</v>
      </c>
    </row>
    <row r="911" spans="1:4">
      <c r="A911" s="6" t="s">
        <v>494</v>
      </c>
      <c r="B911" s="5">
        <v>650</v>
      </c>
      <c r="C911" s="5">
        <v>260</v>
      </c>
      <c r="D911" s="5">
        <v>260</v>
      </c>
    </row>
    <row r="912" spans="1:4">
      <c r="A912" s="6" t="s">
        <v>495</v>
      </c>
      <c r="B912" s="5">
        <v>1004</v>
      </c>
      <c r="C912" s="5">
        <v>401.6</v>
      </c>
      <c r="D912" s="5">
        <v>401.6</v>
      </c>
    </row>
    <row r="913" spans="1:4">
      <c r="A913" s="6" t="s">
        <v>496</v>
      </c>
      <c r="B913" s="5">
        <v>572</v>
      </c>
      <c r="C913" s="5">
        <v>228.8</v>
      </c>
      <c r="D913" s="5">
        <v>228.8</v>
      </c>
    </row>
    <row r="914" spans="1:4">
      <c r="A914" s="6" t="s">
        <v>497</v>
      </c>
      <c r="B914" s="5">
        <v>1094</v>
      </c>
      <c r="C914" s="5">
        <v>437.6</v>
      </c>
      <c r="D914" s="5">
        <v>437.6</v>
      </c>
    </row>
    <row r="915" spans="1:4">
      <c r="A915" s="6" t="s">
        <v>498</v>
      </c>
      <c r="B915" s="5">
        <v>108</v>
      </c>
      <c r="C915" s="5">
        <v>43.2</v>
      </c>
      <c r="D915" s="5">
        <v>43.2</v>
      </c>
    </row>
    <row r="916" spans="1:4">
      <c r="A916" s="6" t="s">
        <v>499</v>
      </c>
      <c r="B916" s="5">
        <v>1684</v>
      </c>
      <c r="C916" s="5">
        <v>673.6</v>
      </c>
      <c r="D916" s="5">
        <v>673.6</v>
      </c>
    </row>
    <row r="917" spans="1:4">
      <c r="A917" s="6" t="s">
        <v>500</v>
      </c>
      <c r="B917" s="5">
        <v>174</v>
      </c>
      <c r="C917" s="5">
        <v>69.600000000000009</v>
      </c>
      <c r="D917" s="5">
        <v>69.600000000000009</v>
      </c>
    </row>
    <row r="918" spans="1:4">
      <c r="A918" s="6" t="s">
        <v>501</v>
      </c>
      <c r="B918" s="5">
        <v>1078</v>
      </c>
      <c r="C918" s="5">
        <v>431.20000000000005</v>
      </c>
      <c r="D918" s="5">
        <v>431.20000000000005</v>
      </c>
    </row>
    <row r="919" spans="1:4">
      <c r="A919" s="6" t="s">
        <v>502</v>
      </c>
      <c r="B919" s="5">
        <v>370</v>
      </c>
      <c r="C919" s="5">
        <v>148</v>
      </c>
      <c r="D919" s="5">
        <v>148</v>
      </c>
    </row>
    <row r="920" spans="1:4">
      <c r="A920" s="6" t="s">
        <v>504</v>
      </c>
      <c r="B920" s="5">
        <v>1050</v>
      </c>
      <c r="C920" s="5">
        <v>420</v>
      </c>
      <c r="D920" s="5">
        <v>420</v>
      </c>
    </row>
    <row r="921" spans="1:4">
      <c r="A921" s="6" t="s">
        <v>505</v>
      </c>
      <c r="B921" s="5">
        <v>554</v>
      </c>
      <c r="C921" s="5">
        <v>221.60000000000002</v>
      </c>
      <c r="D921" s="5">
        <v>221.60000000000002</v>
      </c>
    </row>
    <row r="922" spans="1:4">
      <c r="A922" s="6" t="s">
        <v>506</v>
      </c>
      <c r="B922" s="5">
        <v>1196</v>
      </c>
      <c r="C922" s="5">
        <v>478.40000000000003</v>
      </c>
      <c r="D922" s="5">
        <v>478.40000000000003</v>
      </c>
    </row>
    <row r="923" spans="1:4">
      <c r="A923" s="6" t="s">
        <v>507</v>
      </c>
      <c r="B923" s="5">
        <v>68</v>
      </c>
      <c r="C923" s="5">
        <v>27.200000000000003</v>
      </c>
      <c r="D923" s="5">
        <v>27.200000000000003</v>
      </c>
    </row>
    <row r="924" spans="1:4">
      <c r="A924" s="6" t="s">
        <v>508</v>
      </c>
      <c r="B924" s="5">
        <v>614</v>
      </c>
      <c r="C924" s="5">
        <v>245.60000000000002</v>
      </c>
      <c r="D924" s="5">
        <v>245.60000000000002</v>
      </c>
    </row>
    <row r="925" spans="1:4">
      <c r="A925" s="6" t="s">
        <v>509</v>
      </c>
      <c r="B925" s="5">
        <v>2080</v>
      </c>
      <c r="C925" s="5">
        <v>832</v>
      </c>
      <c r="D925" s="5">
        <v>832</v>
      </c>
    </row>
    <row r="926" spans="1:4">
      <c r="A926" s="6" t="s">
        <v>510</v>
      </c>
      <c r="B926" s="5">
        <v>376</v>
      </c>
      <c r="C926" s="5">
        <v>150.4</v>
      </c>
      <c r="D926" s="5">
        <v>150.4</v>
      </c>
    </row>
    <row r="927" spans="1:4">
      <c r="A927" s="6" t="s">
        <v>512</v>
      </c>
      <c r="B927" s="5">
        <v>232</v>
      </c>
      <c r="C927" s="5">
        <v>92.800000000000011</v>
      </c>
      <c r="D927" s="5">
        <v>92.800000000000011</v>
      </c>
    </row>
    <row r="928" spans="1:4">
      <c r="A928" s="193" t="s">
        <v>1317</v>
      </c>
      <c r="B928" s="5">
        <v>210804</v>
      </c>
      <c r="C928" s="5">
        <v>84321.600000000006</v>
      </c>
      <c r="D928" s="5">
        <v>84321.600000000006</v>
      </c>
    </row>
    <row r="929" spans="1:4">
      <c r="A929" s="6" t="s">
        <v>1318</v>
      </c>
      <c r="B929" s="5">
        <v>1998</v>
      </c>
      <c r="C929" s="5">
        <v>799.2</v>
      </c>
      <c r="D929" s="5">
        <v>799.2</v>
      </c>
    </row>
    <row r="930" spans="1:4">
      <c r="A930" s="6" t="s">
        <v>1319</v>
      </c>
      <c r="B930" s="5">
        <v>698</v>
      </c>
      <c r="C930" s="5">
        <v>279.2</v>
      </c>
      <c r="D930" s="5">
        <v>279.2</v>
      </c>
    </row>
    <row r="931" spans="1:4">
      <c r="A931" s="6" t="s">
        <v>1320</v>
      </c>
      <c r="B931" s="5">
        <v>1355</v>
      </c>
      <c r="C931" s="5">
        <v>542</v>
      </c>
      <c r="D931" s="5">
        <v>542</v>
      </c>
    </row>
    <row r="932" spans="1:4">
      <c r="A932" s="6" t="s">
        <v>1321</v>
      </c>
      <c r="B932" s="5">
        <v>1428</v>
      </c>
      <c r="C932" s="5">
        <v>571.20000000000005</v>
      </c>
      <c r="D932" s="5">
        <v>571.20000000000005</v>
      </c>
    </row>
    <row r="933" spans="1:4">
      <c r="A933" s="6" t="s">
        <v>1322</v>
      </c>
      <c r="B933" s="5">
        <v>36000</v>
      </c>
      <c r="C933" s="5">
        <v>14400</v>
      </c>
      <c r="D933" s="5">
        <v>14400</v>
      </c>
    </row>
    <row r="934" spans="1:4">
      <c r="A934" s="6" t="s">
        <v>1323</v>
      </c>
      <c r="B934" s="5">
        <v>1457</v>
      </c>
      <c r="C934" s="5">
        <v>582.80000000000007</v>
      </c>
      <c r="D934" s="5">
        <v>582.80000000000007</v>
      </c>
    </row>
    <row r="935" spans="1:4">
      <c r="A935" s="6" t="s">
        <v>1324</v>
      </c>
      <c r="B935" s="5">
        <v>1478</v>
      </c>
      <c r="C935" s="5">
        <v>591.20000000000005</v>
      </c>
      <c r="D935" s="5">
        <v>591.20000000000005</v>
      </c>
    </row>
    <row r="936" spans="1:4">
      <c r="A936" s="6" t="s">
        <v>1325</v>
      </c>
      <c r="B936" s="5">
        <v>1428</v>
      </c>
      <c r="C936" s="5">
        <v>571.20000000000005</v>
      </c>
      <c r="D936" s="5">
        <v>571.20000000000005</v>
      </c>
    </row>
    <row r="937" spans="1:4">
      <c r="A937" s="6" t="s">
        <v>1326</v>
      </c>
      <c r="B937" s="5">
        <v>11500</v>
      </c>
      <c r="C937" s="5">
        <v>4600</v>
      </c>
      <c r="D937" s="5">
        <v>4600</v>
      </c>
    </row>
    <row r="938" spans="1:4">
      <c r="A938" s="6" t="s">
        <v>1327</v>
      </c>
      <c r="B938" s="5">
        <v>2317</v>
      </c>
      <c r="C938" s="5">
        <v>926.80000000000007</v>
      </c>
      <c r="D938" s="5">
        <v>926.80000000000007</v>
      </c>
    </row>
    <row r="939" spans="1:4">
      <c r="A939" s="6" t="s">
        <v>1328</v>
      </c>
      <c r="B939" s="5">
        <v>14800</v>
      </c>
      <c r="C939" s="5">
        <v>5920</v>
      </c>
      <c r="D939" s="5">
        <v>5920</v>
      </c>
    </row>
    <row r="940" spans="1:4">
      <c r="A940" s="6" t="s">
        <v>1329</v>
      </c>
      <c r="B940" s="5">
        <v>2463</v>
      </c>
      <c r="C940" s="5">
        <v>985.2</v>
      </c>
      <c r="D940" s="5">
        <v>985.2</v>
      </c>
    </row>
    <row r="941" spans="1:4">
      <c r="A941" s="6" t="s">
        <v>1330</v>
      </c>
      <c r="B941" s="5">
        <v>573</v>
      </c>
      <c r="C941" s="5">
        <v>229.20000000000002</v>
      </c>
      <c r="D941" s="5">
        <v>229.20000000000002</v>
      </c>
    </row>
    <row r="942" spans="1:4">
      <c r="A942" s="6" t="s">
        <v>1331</v>
      </c>
      <c r="B942" s="5">
        <v>16400</v>
      </c>
      <c r="C942" s="5">
        <v>6560</v>
      </c>
      <c r="D942" s="5">
        <v>6560</v>
      </c>
    </row>
    <row r="943" spans="1:4">
      <c r="A943" s="6" t="s">
        <v>1332</v>
      </c>
      <c r="B943" s="5">
        <v>1264</v>
      </c>
      <c r="C943" s="5">
        <v>505.6</v>
      </c>
      <c r="D943" s="5">
        <v>505.6</v>
      </c>
    </row>
    <row r="944" spans="1:4">
      <c r="A944" s="6" t="s">
        <v>1333</v>
      </c>
      <c r="B944" s="5">
        <v>460</v>
      </c>
      <c r="C944" s="5">
        <v>184</v>
      </c>
      <c r="D944" s="5">
        <v>184</v>
      </c>
    </row>
    <row r="945" spans="1:4">
      <c r="A945" s="6" t="s">
        <v>1334</v>
      </c>
      <c r="B945" s="5">
        <v>32100</v>
      </c>
      <c r="C945" s="5">
        <v>12840</v>
      </c>
      <c r="D945" s="5">
        <v>12840</v>
      </c>
    </row>
    <row r="946" spans="1:4">
      <c r="A946" s="6" t="s">
        <v>1335</v>
      </c>
      <c r="B946" s="5">
        <v>497</v>
      </c>
      <c r="C946" s="5">
        <v>198.8</v>
      </c>
      <c r="D946" s="5">
        <v>198.8</v>
      </c>
    </row>
    <row r="947" spans="1:4">
      <c r="A947" s="6" t="s">
        <v>1336</v>
      </c>
      <c r="B947" s="5">
        <v>1122</v>
      </c>
      <c r="C947" s="5">
        <v>448.8</v>
      </c>
      <c r="D947" s="5">
        <v>448.8</v>
      </c>
    </row>
    <row r="948" spans="1:4">
      <c r="A948" s="6" t="s">
        <v>1337</v>
      </c>
      <c r="B948" s="5">
        <v>4466</v>
      </c>
      <c r="C948" s="5">
        <v>1786.4</v>
      </c>
      <c r="D948" s="5">
        <v>1786.4</v>
      </c>
    </row>
    <row r="949" spans="1:4">
      <c r="A949" s="6" t="s">
        <v>1338</v>
      </c>
      <c r="B949" s="5">
        <v>13000</v>
      </c>
      <c r="C949" s="5">
        <v>5200</v>
      </c>
      <c r="D949" s="5">
        <v>5200</v>
      </c>
    </row>
    <row r="950" spans="1:4">
      <c r="A950" s="6" t="s">
        <v>1339</v>
      </c>
      <c r="B950" s="5">
        <v>64000</v>
      </c>
      <c r="C950" s="5">
        <v>25600</v>
      </c>
      <c r="D950" s="5">
        <v>25600</v>
      </c>
    </row>
    <row r="951" spans="1:4">
      <c r="A951" s="193" t="s">
        <v>1340</v>
      </c>
      <c r="B951" s="5">
        <v>32432</v>
      </c>
      <c r="C951" s="5">
        <v>12972.800000000003</v>
      </c>
      <c r="D951" s="5">
        <v>12972.800000000003</v>
      </c>
    </row>
    <row r="952" spans="1:4">
      <c r="A952" s="6" t="s">
        <v>1341</v>
      </c>
      <c r="B952" s="5">
        <v>396</v>
      </c>
      <c r="C952" s="5">
        <v>158.4</v>
      </c>
      <c r="D952" s="5">
        <v>158.4</v>
      </c>
    </row>
    <row r="953" spans="1:4">
      <c r="A953" s="6" t="s">
        <v>1342</v>
      </c>
      <c r="B953" s="5">
        <v>230</v>
      </c>
      <c r="C953" s="5">
        <v>92</v>
      </c>
      <c r="D953" s="5">
        <v>92</v>
      </c>
    </row>
    <row r="954" spans="1:4">
      <c r="A954" s="6" t="s">
        <v>1343</v>
      </c>
      <c r="B954" s="5">
        <v>248</v>
      </c>
      <c r="C954" s="5">
        <v>99.2</v>
      </c>
      <c r="D954" s="5">
        <v>99.2</v>
      </c>
    </row>
    <row r="955" spans="1:4">
      <c r="A955" s="6" t="s">
        <v>1344</v>
      </c>
      <c r="B955" s="5">
        <v>370</v>
      </c>
      <c r="C955" s="5">
        <v>148</v>
      </c>
      <c r="D955" s="5">
        <v>148</v>
      </c>
    </row>
    <row r="956" spans="1:4">
      <c r="A956" s="6" t="s">
        <v>1345</v>
      </c>
      <c r="B956" s="5">
        <v>1060</v>
      </c>
      <c r="C956" s="5">
        <v>424</v>
      </c>
      <c r="D956" s="5">
        <v>424</v>
      </c>
    </row>
    <row r="957" spans="1:4">
      <c r="A957" s="6" t="s">
        <v>1346</v>
      </c>
      <c r="B957" s="5">
        <v>962</v>
      </c>
      <c r="C957" s="5">
        <v>384.8</v>
      </c>
      <c r="D957" s="5">
        <v>384.8</v>
      </c>
    </row>
    <row r="958" spans="1:4">
      <c r="A958" s="6" t="s">
        <v>1347</v>
      </c>
      <c r="B958" s="5">
        <v>616</v>
      </c>
      <c r="C958" s="5">
        <v>246.4</v>
      </c>
      <c r="D958" s="5">
        <v>246.4</v>
      </c>
    </row>
    <row r="959" spans="1:4">
      <c r="A959" s="6" t="s">
        <v>230</v>
      </c>
      <c r="B959" s="5">
        <v>2074</v>
      </c>
      <c r="C959" s="5">
        <v>829.6</v>
      </c>
      <c r="D959" s="5">
        <v>829.6</v>
      </c>
    </row>
    <row r="960" spans="1:4">
      <c r="A960" s="6" t="s">
        <v>955</v>
      </c>
      <c r="B960" s="5">
        <v>2220</v>
      </c>
      <c r="C960" s="5">
        <v>888</v>
      </c>
      <c r="D960" s="5">
        <v>888</v>
      </c>
    </row>
    <row r="961" spans="1:4">
      <c r="A961" s="6" t="s">
        <v>1348</v>
      </c>
      <c r="B961" s="5">
        <v>1434</v>
      </c>
      <c r="C961" s="5">
        <v>573.6</v>
      </c>
      <c r="D961" s="5">
        <v>573.6</v>
      </c>
    </row>
    <row r="962" spans="1:4">
      <c r="A962" s="6" t="s">
        <v>598</v>
      </c>
      <c r="B962" s="5">
        <v>582</v>
      </c>
      <c r="C962" s="5">
        <v>232.8</v>
      </c>
      <c r="D962" s="5">
        <v>232.8</v>
      </c>
    </row>
    <row r="963" spans="1:4">
      <c r="A963" s="6" t="s">
        <v>1349</v>
      </c>
      <c r="B963" s="5">
        <v>448</v>
      </c>
      <c r="C963" s="5">
        <v>179.20000000000002</v>
      </c>
      <c r="D963" s="5">
        <v>179.20000000000002</v>
      </c>
    </row>
    <row r="964" spans="1:4">
      <c r="A964" s="6" t="s">
        <v>1350</v>
      </c>
      <c r="B964" s="5">
        <v>248</v>
      </c>
      <c r="C964" s="5">
        <v>99.2</v>
      </c>
      <c r="D964" s="5">
        <v>99.2</v>
      </c>
    </row>
    <row r="965" spans="1:4">
      <c r="A965" s="6" t="s">
        <v>1351</v>
      </c>
      <c r="B965" s="5">
        <v>638</v>
      </c>
      <c r="C965" s="5">
        <v>255.20000000000002</v>
      </c>
      <c r="D965" s="5">
        <v>255.20000000000002</v>
      </c>
    </row>
    <row r="966" spans="1:4">
      <c r="A966" s="6" t="s">
        <v>1352</v>
      </c>
      <c r="B966" s="5">
        <v>888</v>
      </c>
      <c r="C966" s="5">
        <v>355.20000000000005</v>
      </c>
      <c r="D966" s="5">
        <v>355.20000000000005</v>
      </c>
    </row>
    <row r="967" spans="1:4">
      <c r="A967" s="6" t="s">
        <v>1353</v>
      </c>
      <c r="B967" s="5">
        <v>562</v>
      </c>
      <c r="C967" s="5">
        <v>224.8</v>
      </c>
      <c r="D967" s="5">
        <v>224.8</v>
      </c>
    </row>
    <row r="968" spans="1:4">
      <c r="A968" s="6" t="s">
        <v>1354</v>
      </c>
      <c r="B968" s="5">
        <v>524</v>
      </c>
      <c r="C968" s="5">
        <v>209.60000000000002</v>
      </c>
      <c r="D968" s="5">
        <v>209.60000000000002</v>
      </c>
    </row>
    <row r="969" spans="1:4">
      <c r="A969" s="6" t="s">
        <v>1355</v>
      </c>
      <c r="B969" s="5">
        <v>970</v>
      </c>
      <c r="C969" s="5">
        <v>388</v>
      </c>
      <c r="D969" s="5">
        <v>388</v>
      </c>
    </row>
    <row r="970" spans="1:4">
      <c r="A970" s="6" t="s">
        <v>1356</v>
      </c>
      <c r="B970" s="5">
        <v>4458</v>
      </c>
      <c r="C970" s="5">
        <v>1783.2</v>
      </c>
      <c r="D970" s="5">
        <v>1783.2</v>
      </c>
    </row>
    <row r="971" spans="1:4">
      <c r="A971" s="6" t="s">
        <v>1357</v>
      </c>
      <c r="B971" s="5">
        <v>762</v>
      </c>
      <c r="C971" s="5">
        <v>304.8</v>
      </c>
      <c r="D971" s="5">
        <v>304.8</v>
      </c>
    </row>
    <row r="972" spans="1:4">
      <c r="A972" s="6" t="s">
        <v>1358</v>
      </c>
      <c r="B972" s="5">
        <v>1750</v>
      </c>
      <c r="C972" s="5">
        <v>700</v>
      </c>
      <c r="D972" s="5">
        <v>700</v>
      </c>
    </row>
    <row r="973" spans="1:4">
      <c r="A973" s="6" t="s">
        <v>1359</v>
      </c>
      <c r="B973" s="5">
        <v>1356</v>
      </c>
      <c r="C973" s="5">
        <v>542.4</v>
      </c>
      <c r="D973" s="5">
        <v>542.4</v>
      </c>
    </row>
    <row r="974" spans="1:4">
      <c r="A974" s="6" t="s">
        <v>1360</v>
      </c>
      <c r="B974" s="5">
        <v>1008</v>
      </c>
      <c r="C974" s="5">
        <v>403.20000000000005</v>
      </c>
      <c r="D974" s="5">
        <v>403.20000000000005</v>
      </c>
    </row>
    <row r="975" spans="1:4">
      <c r="A975" s="6" t="s">
        <v>1361</v>
      </c>
      <c r="B975" s="5">
        <v>1868</v>
      </c>
      <c r="C975" s="5">
        <v>747.2</v>
      </c>
      <c r="D975" s="5">
        <v>747.2</v>
      </c>
    </row>
    <row r="976" spans="1:4">
      <c r="A976" s="6" t="s">
        <v>1362</v>
      </c>
      <c r="B976" s="5">
        <v>1348</v>
      </c>
      <c r="C976" s="5">
        <v>539.20000000000005</v>
      </c>
      <c r="D976" s="5">
        <v>539.20000000000005</v>
      </c>
    </row>
    <row r="977" spans="1:4">
      <c r="A977" s="6" t="s">
        <v>1363</v>
      </c>
      <c r="B977" s="5">
        <v>908</v>
      </c>
      <c r="C977" s="5">
        <v>363.20000000000005</v>
      </c>
      <c r="D977" s="5">
        <v>363.20000000000005</v>
      </c>
    </row>
    <row r="978" spans="1:4">
      <c r="A978" s="6" t="s">
        <v>1364</v>
      </c>
      <c r="B978" s="5">
        <v>420</v>
      </c>
      <c r="C978" s="5">
        <v>168</v>
      </c>
      <c r="D978" s="5">
        <v>168</v>
      </c>
    </row>
    <row r="979" spans="1:4">
      <c r="A979" s="6" t="s">
        <v>1365</v>
      </c>
      <c r="B979" s="5">
        <v>296</v>
      </c>
      <c r="C979" s="5">
        <v>118.4</v>
      </c>
      <c r="D979" s="5">
        <v>118.4</v>
      </c>
    </row>
    <row r="980" spans="1:4">
      <c r="A980" s="6" t="s">
        <v>1366</v>
      </c>
      <c r="B980" s="5">
        <v>3420</v>
      </c>
      <c r="C980" s="5">
        <v>1368</v>
      </c>
      <c r="D980" s="5">
        <v>1368</v>
      </c>
    </row>
    <row r="981" spans="1:4">
      <c r="A981" s="6" t="s">
        <v>1367</v>
      </c>
      <c r="B981" s="5">
        <v>368</v>
      </c>
      <c r="C981" s="5">
        <v>147.20000000000002</v>
      </c>
      <c r="D981" s="5">
        <v>147.20000000000002</v>
      </c>
    </row>
    <row r="982" spans="1:4">
      <c r="A982" s="193" t="s">
        <v>130</v>
      </c>
      <c r="B982" s="5">
        <v>4904</v>
      </c>
      <c r="C982" s="5">
        <v>2452</v>
      </c>
      <c r="D982" s="5">
        <v>2452</v>
      </c>
    </row>
    <row r="983" spans="1:4">
      <c r="A983" s="6" t="s">
        <v>131</v>
      </c>
      <c r="B983" s="5">
        <v>888</v>
      </c>
      <c r="C983" s="5">
        <v>444</v>
      </c>
      <c r="D983" s="5">
        <v>444</v>
      </c>
    </row>
    <row r="984" spans="1:4">
      <c r="A984" s="6" t="s">
        <v>132</v>
      </c>
      <c r="B984" s="5">
        <v>278</v>
      </c>
      <c r="C984" s="5">
        <v>139</v>
      </c>
      <c r="D984" s="5">
        <v>139</v>
      </c>
    </row>
    <row r="985" spans="1:4">
      <c r="A985" s="6" t="s">
        <v>134</v>
      </c>
      <c r="B985" s="5">
        <v>832</v>
      </c>
      <c r="C985" s="5">
        <v>416</v>
      </c>
      <c r="D985" s="5">
        <v>416</v>
      </c>
    </row>
    <row r="986" spans="1:4">
      <c r="A986" s="6" t="s">
        <v>135</v>
      </c>
      <c r="B986" s="5">
        <v>1726</v>
      </c>
      <c r="C986" s="5">
        <v>863</v>
      </c>
      <c r="D986" s="5">
        <v>863</v>
      </c>
    </row>
    <row r="987" spans="1:4">
      <c r="A987" s="6" t="s">
        <v>136</v>
      </c>
      <c r="B987" s="5">
        <v>1180</v>
      </c>
      <c r="C987" s="5">
        <v>590</v>
      </c>
      <c r="D987" s="5">
        <v>590</v>
      </c>
    </row>
    <row r="988" spans="1:4">
      <c r="A988" s="193" t="s">
        <v>330</v>
      </c>
      <c r="B988" s="5">
        <v>9462</v>
      </c>
      <c r="C988" s="5">
        <v>3784.8</v>
      </c>
      <c r="D988" s="5">
        <v>3784.8</v>
      </c>
    </row>
    <row r="989" spans="1:4">
      <c r="A989" s="6" t="s">
        <v>331</v>
      </c>
      <c r="B989" s="5">
        <v>708</v>
      </c>
      <c r="C989" s="5">
        <v>283.2</v>
      </c>
      <c r="D989" s="5">
        <v>283.2</v>
      </c>
    </row>
    <row r="990" spans="1:4">
      <c r="A990" s="6" t="s">
        <v>332</v>
      </c>
      <c r="B990" s="5">
        <v>1368</v>
      </c>
      <c r="C990" s="5">
        <v>547.20000000000005</v>
      </c>
      <c r="D990" s="5">
        <v>547.20000000000005</v>
      </c>
    </row>
    <row r="991" spans="1:4">
      <c r="A991" s="6" t="s">
        <v>695</v>
      </c>
      <c r="B991" s="5">
        <v>2438</v>
      </c>
      <c r="C991" s="5">
        <v>975.2</v>
      </c>
      <c r="D991" s="5">
        <v>975.2</v>
      </c>
    </row>
    <row r="992" spans="1:4">
      <c r="A992" s="6" t="s">
        <v>696</v>
      </c>
      <c r="B992" s="5">
        <v>738</v>
      </c>
      <c r="C992" s="5">
        <v>295.2</v>
      </c>
      <c r="D992" s="5">
        <v>295.2</v>
      </c>
    </row>
    <row r="993" spans="1:4">
      <c r="A993" s="6" t="s">
        <v>333</v>
      </c>
      <c r="B993" s="5">
        <v>2470</v>
      </c>
      <c r="C993" s="5">
        <v>988</v>
      </c>
      <c r="D993" s="5">
        <v>988</v>
      </c>
    </row>
    <row r="994" spans="1:4">
      <c r="A994" s="6" t="s">
        <v>334</v>
      </c>
      <c r="B994" s="5">
        <v>30</v>
      </c>
      <c r="C994" s="5">
        <v>12</v>
      </c>
      <c r="D994" s="5">
        <v>12</v>
      </c>
    </row>
    <row r="995" spans="1:4">
      <c r="A995" s="6" t="s">
        <v>697</v>
      </c>
      <c r="B995" s="5">
        <v>1710</v>
      </c>
      <c r="C995" s="5">
        <v>684</v>
      </c>
      <c r="D995" s="5">
        <v>684</v>
      </c>
    </row>
    <row r="996" spans="1:4">
      <c r="A996" s="193" t="s">
        <v>1368</v>
      </c>
      <c r="B996" s="5">
        <v>2830</v>
      </c>
      <c r="C996" s="5">
        <v>1132</v>
      </c>
      <c r="D996" s="5">
        <v>1132</v>
      </c>
    </row>
    <row r="997" spans="1:4">
      <c r="A997" s="6" t="s">
        <v>1368</v>
      </c>
      <c r="B997" s="5">
        <v>2830</v>
      </c>
      <c r="C997" s="5">
        <v>1132</v>
      </c>
      <c r="D997" s="5">
        <v>1132</v>
      </c>
    </row>
    <row r="998" spans="1:4">
      <c r="A998" s="193" t="s">
        <v>935</v>
      </c>
      <c r="B998" s="5">
        <v>732</v>
      </c>
      <c r="C998" s="5">
        <v>293</v>
      </c>
      <c r="D998" s="5"/>
    </row>
    <row r="999" spans="1:4">
      <c r="A999" s="6" t="s">
        <v>3220</v>
      </c>
      <c r="B999" s="5">
        <v>732</v>
      </c>
      <c r="C999" s="5">
        <v>293</v>
      </c>
      <c r="D999" s="5"/>
    </row>
    <row r="1000" spans="1:4">
      <c r="A1000" s="193" t="s">
        <v>790</v>
      </c>
      <c r="B1000" s="5">
        <v>9672</v>
      </c>
      <c r="C1000" s="5">
        <v>3868.8</v>
      </c>
      <c r="D1000" s="5">
        <v>3868.8</v>
      </c>
    </row>
    <row r="1001" spans="1:4">
      <c r="A1001" s="6" t="s">
        <v>791</v>
      </c>
      <c r="B1001" s="5">
        <v>1048</v>
      </c>
      <c r="C1001" s="5">
        <v>419.20000000000005</v>
      </c>
      <c r="D1001" s="5">
        <v>419.20000000000005</v>
      </c>
    </row>
    <row r="1002" spans="1:4">
      <c r="A1002" s="6" t="s">
        <v>792</v>
      </c>
      <c r="B1002" s="5">
        <v>976</v>
      </c>
      <c r="C1002" s="5">
        <v>390.40000000000003</v>
      </c>
      <c r="D1002" s="5">
        <v>390.40000000000003</v>
      </c>
    </row>
    <row r="1003" spans="1:4">
      <c r="A1003" s="6" t="s">
        <v>793</v>
      </c>
      <c r="B1003" s="5">
        <v>1060</v>
      </c>
      <c r="C1003" s="5">
        <v>424</v>
      </c>
      <c r="D1003" s="5">
        <v>424</v>
      </c>
    </row>
    <row r="1004" spans="1:4">
      <c r="A1004" s="6" t="s">
        <v>794</v>
      </c>
      <c r="B1004" s="5">
        <v>1584</v>
      </c>
      <c r="C1004" s="5">
        <v>633.6</v>
      </c>
      <c r="D1004" s="5">
        <v>633.6</v>
      </c>
    </row>
    <row r="1005" spans="1:4">
      <c r="A1005" s="6" t="s">
        <v>795</v>
      </c>
      <c r="B1005" s="5">
        <v>788</v>
      </c>
      <c r="C1005" s="5">
        <v>315.20000000000005</v>
      </c>
      <c r="D1005" s="5">
        <v>315.20000000000005</v>
      </c>
    </row>
    <row r="1006" spans="1:4">
      <c r="A1006" s="6" t="s">
        <v>796</v>
      </c>
      <c r="B1006" s="5">
        <v>394</v>
      </c>
      <c r="C1006" s="5">
        <v>157.60000000000002</v>
      </c>
      <c r="D1006" s="5">
        <v>157.60000000000002</v>
      </c>
    </row>
    <row r="1007" spans="1:4">
      <c r="A1007" s="6" t="s">
        <v>797</v>
      </c>
      <c r="B1007" s="5">
        <v>154</v>
      </c>
      <c r="C1007" s="5">
        <v>61.6</v>
      </c>
      <c r="D1007" s="5">
        <v>61.6</v>
      </c>
    </row>
    <row r="1008" spans="1:4">
      <c r="A1008" s="6" t="s">
        <v>799</v>
      </c>
      <c r="B1008" s="5">
        <v>918</v>
      </c>
      <c r="C1008" s="5">
        <v>367.20000000000005</v>
      </c>
      <c r="D1008" s="5">
        <v>367.20000000000005</v>
      </c>
    </row>
    <row r="1009" spans="1:4">
      <c r="A1009" s="6" t="s">
        <v>800</v>
      </c>
      <c r="B1009" s="5">
        <v>1006</v>
      </c>
      <c r="C1009" s="5">
        <v>402.40000000000003</v>
      </c>
      <c r="D1009" s="5">
        <v>402.40000000000003</v>
      </c>
    </row>
    <row r="1010" spans="1:4">
      <c r="A1010" s="6" t="s">
        <v>801</v>
      </c>
      <c r="B1010" s="5">
        <v>616</v>
      </c>
      <c r="C1010" s="5">
        <v>246.4</v>
      </c>
      <c r="D1010" s="5">
        <v>246.4</v>
      </c>
    </row>
    <row r="1011" spans="1:4">
      <c r="A1011" s="6" t="s">
        <v>802</v>
      </c>
      <c r="B1011" s="5">
        <v>350</v>
      </c>
      <c r="C1011" s="5">
        <v>140</v>
      </c>
      <c r="D1011" s="5">
        <v>140</v>
      </c>
    </row>
    <row r="1012" spans="1:4">
      <c r="A1012" s="6" t="s">
        <v>803</v>
      </c>
      <c r="B1012" s="5">
        <v>778</v>
      </c>
      <c r="C1012" s="5">
        <v>311.20000000000005</v>
      </c>
      <c r="D1012" s="5">
        <v>311.20000000000005</v>
      </c>
    </row>
    <row r="1013" spans="1:4">
      <c r="A1013" s="193" t="s">
        <v>1125</v>
      </c>
      <c r="B1013" s="5">
        <v>16258</v>
      </c>
      <c r="C1013" s="5">
        <v>8129</v>
      </c>
      <c r="D1013" s="5">
        <v>8129</v>
      </c>
    </row>
    <row r="1014" spans="1:4">
      <c r="A1014" s="6" t="s">
        <v>1126</v>
      </c>
      <c r="B1014" s="5">
        <v>214</v>
      </c>
      <c r="C1014" s="5">
        <v>107</v>
      </c>
      <c r="D1014" s="5">
        <v>107</v>
      </c>
    </row>
    <row r="1015" spans="1:4">
      <c r="A1015" s="6" t="s">
        <v>1127</v>
      </c>
      <c r="B1015" s="5">
        <v>364</v>
      </c>
      <c r="C1015" s="5">
        <v>182</v>
      </c>
      <c r="D1015" s="5">
        <v>182</v>
      </c>
    </row>
    <row r="1016" spans="1:4">
      <c r="A1016" s="6" t="s">
        <v>1128</v>
      </c>
      <c r="B1016" s="5">
        <v>52</v>
      </c>
      <c r="C1016" s="5">
        <v>26</v>
      </c>
      <c r="D1016" s="5">
        <v>26</v>
      </c>
    </row>
    <row r="1017" spans="1:4">
      <c r="A1017" s="6" t="s">
        <v>1129</v>
      </c>
      <c r="B1017" s="5">
        <v>84</v>
      </c>
      <c r="C1017" s="5">
        <v>42</v>
      </c>
      <c r="D1017" s="5">
        <v>42</v>
      </c>
    </row>
    <row r="1018" spans="1:4">
      <c r="A1018" s="6" t="s">
        <v>1130</v>
      </c>
      <c r="B1018" s="5">
        <v>142</v>
      </c>
      <c r="C1018" s="5">
        <v>71</v>
      </c>
      <c r="D1018" s="5">
        <v>71</v>
      </c>
    </row>
    <row r="1019" spans="1:4">
      <c r="A1019" s="6" t="s">
        <v>1132</v>
      </c>
      <c r="B1019" s="5">
        <v>4508</v>
      </c>
      <c r="C1019" s="5">
        <v>2254</v>
      </c>
      <c r="D1019" s="5">
        <v>2254</v>
      </c>
    </row>
    <row r="1020" spans="1:4">
      <c r="A1020" s="6" t="s">
        <v>1133</v>
      </c>
      <c r="B1020" s="5">
        <v>2780</v>
      </c>
      <c r="C1020" s="5">
        <v>1390</v>
      </c>
      <c r="D1020" s="5">
        <v>1390</v>
      </c>
    </row>
    <row r="1021" spans="1:4">
      <c r="A1021" s="6" t="s">
        <v>1134</v>
      </c>
      <c r="B1021" s="5">
        <v>2992</v>
      </c>
      <c r="C1021" s="5">
        <v>1496</v>
      </c>
      <c r="D1021" s="5">
        <v>1496</v>
      </c>
    </row>
    <row r="1022" spans="1:4">
      <c r="A1022" s="6" t="s">
        <v>1135</v>
      </c>
      <c r="B1022" s="5">
        <v>336</v>
      </c>
      <c r="C1022" s="5">
        <v>168</v>
      </c>
      <c r="D1022" s="5">
        <v>168</v>
      </c>
    </row>
    <row r="1023" spans="1:4">
      <c r="A1023" s="6" t="s">
        <v>795</v>
      </c>
      <c r="B1023" s="5">
        <v>788</v>
      </c>
      <c r="C1023" s="5">
        <v>394</v>
      </c>
      <c r="D1023" s="5">
        <v>394</v>
      </c>
    </row>
    <row r="1024" spans="1:4">
      <c r="A1024" s="6" t="s">
        <v>1136</v>
      </c>
      <c r="B1024" s="5">
        <v>2236</v>
      </c>
      <c r="C1024" s="5">
        <v>1118</v>
      </c>
      <c r="D1024" s="5">
        <v>1118</v>
      </c>
    </row>
    <row r="1025" spans="1:4">
      <c r="A1025" s="6" t="s">
        <v>1137</v>
      </c>
      <c r="B1025" s="5">
        <v>1262</v>
      </c>
      <c r="C1025" s="5">
        <v>631</v>
      </c>
      <c r="D1025" s="5">
        <v>631</v>
      </c>
    </row>
    <row r="1026" spans="1:4">
      <c r="A1026" s="6" t="s">
        <v>1138</v>
      </c>
      <c r="B1026" s="5">
        <v>500</v>
      </c>
      <c r="C1026" s="5">
        <v>250</v>
      </c>
      <c r="D1026" s="5">
        <v>250</v>
      </c>
    </row>
    <row r="1027" spans="1:4">
      <c r="A1027" s="193" t="s">
        <v>947</v>
      </c>
      <c r="B1027" s="5">
        <v>740</v>
      </c>
      <c r="C1027" s="5">
        <v>296</v>
      </c>
      <c r="D1027" s="5"/>
    </row>
    <row r="1028" spans="1:4">
      <c r="A1028" s="6" t="s">
        <v>3271</v>
      </c>
      <c r="B1028" s="5">
        <v>740</v>
      </c>
      <c r="C1028" s="5">
        <v>296</v>
      </c>
      <c r="D1028" s="5"/>
    </row>
    <row r="1029" spans="1:4">
      <c r="A1029" s="193" t="s">
        <v>562</v>
      </c>
      <c r="B1029" s="5">
        <v>0</v>
      </c>
      <c r="C1029" s="5">
        <v>0</v>
      </c>
      <c r="D1029" s="5">
        <v>0</v>
      </c>
    </row>
    <row r="1030" spans="1:4">
      <c r="A1030" s="6" t="s">
        <v>562</v>
      </c>
      <c r="B1030" s="5">
        <v>0</v>
      </c>
      <c r="C1030" s="5">
        <v>0</v>
      </c>
      <c r="D1030" s="5">
        <v>0</v>
      </c>
    </row>
    <row r="1031" spans="1:4">
      <c r="A1031" s="193" t="s">
        <v>44</v>
      </c>
      <c r="B1031" s="5">
        <v>1200</v>
      </c>
      <c r="C1031" s="5">
        <v>480</v>
      </c>
      <c r="D1031" s="5">
        <v>480</v>
      </c>
    </row>
    <row r="1032" spans="1:4">
      <c r="A1032" s="6" t="s">
        <v>281</v>
      </c>
      <c r="B1032" s="5">
        <v>400</v>
      </c>
      <c r="C1032" s="5">
        <v>160</v>
      </c>
      <c r="D1032" s="5">
        <v>160</v>
      </c>
    </row>
    <row r="1033" spans="1:4">
      <c r="A1033" s="6" t="s">
        <v>283</v>
      </c>
      <c r="B1033" s="5">
        <v>800</v>
      </c>
      <c r="C1033" s="5">
        <v>320</v>
      </c>
      <c r="D1033" s="5">
        <v>320</v>
      </c>
    </row>
    <row r="1034" spans="1:4">
      <c r="A1034" s="193" t="s">
        <v>45</v>
      </c>
      <c r="B1034" s="5">
        <v>5825</v>
      </c>
      <c r="C1034" s="5">
        <v>2912.5</v>
      </c>
      <c r="D1034" s="5">
        <v>2912.5</v>
      </c>
    </row>
    <row r="1035" spans="1:4">
      <c r="A1035" s="6" t="s">
        <v>46</v>
      </c>
      <c r="B1035" s="5">
        <v>1108</v>
      </c>
      <c r="C1035" s="5">
        <v>554</v>
      </c>
      <c r="D1035" s="5">
        <v>554</v>
      </c>
    </row>
    <row r="1036" spans="1:4">
      <c r="A1036" s="6" t="s">
        <v>48</v>
      </c>
      <c r="B1036" s="5">
        <v>4717</v>
      </c>
      <c r="C1036" s="5">
        <v>2358.5</v>
      </c>
      <c r="D1036" s="5">
        <v>2358.5</v>
      </c>
    </row>
    <row r="1037" spans="1:4">
      <c r="A1037" s="193" t="s">
        <v>266</v>
      </c>
      <c r="B1037" s="5">
        <v>8486</v>
      </c>
      <c r="C1037" s="5">
        <v>3394.4000000000005</v>
      </c>
      <c r="D1037" s="5">
        <v>3268.6400000000003</v>
      </c>
    </row>
    <row r="1038" spans="1:4">
      <c r="A1038" s="6" t="s">
        <v>267</v>
      </c>
      <c r="B1038" s="5">
        <v>312</v>
      </c>
      <c r="C1038" s="5">
        <v>124.80000000000001</v>
      </c>
      <c r="D1038" s="5">
        <v>124.80000000000001</v>
      </c>
    </row>
    <row r="1039" spans="1:4">
      <c r="A1039" s="6" t="s">
        <v>268</v>
      </c>
      <c r="B1039" s="5">
        <v>786</v>
      </c>
      <c r="C1039" s="5">
        <v>314.40000000000003</v>
      </c>
      <c r="D1039" s="5">
        <v>188.64000000000001</v>
      </c>
    </row>
    <row r="1040" spans="1:4">
      <c r="A1040" s="6" t="s">
        <v>271</v>
      </c>
      <c r="B1040" s="5">
        <v>378</v>
      </c>
      <c r="C1040" s="5">
        <v>151.20000000000002</v>
      </c>
      <c r="D1040" s="5">
        <v>151.20000000000002</v>
      </c>
    </row>
    <row r="1041" spans="1:4">
      <c r="A1041" s="6" t="s">
        <v>273</v>
      </c>
      <c r="B1041" s="5">
        <v>328</v>
      </c>
      <c r="C1041" s="5">
        <v>131.20000000000002</v>
      </c>
      <c r="D1041" s="5">
        <v>131.20000000000002</v>
      </c>
    </row>
    <row r="1042" spans="1:4">
      <c r="A1042" s="6" t="s">
        <v>274</v>
      </c>
      <c r="B1042" s="5">
        <v>576</v>
      </c>
      <c r="C1042" s="5">
        <v>230.4</v>
      </c>
      <c r="D1042" s="5">
        <v>230.4</v>
      </c>
    </row>
    <row r="1043" spans="1:4">
      <c r="A1043" s="6" t="s">
        <v>275</v>
      </c>
      <c r="B1043" s="5">
        <v>712</v>
      </c>
      <c r="C1043" s="5">
        <v>284.8</v>
      </c>
      <c r="D1043" s="5">
        <v>284.8</v>
      </c>
    </row>
    <row r="1044" spans="1:4">
      <c r="A1044" s="6" t="s">
        <v>276</v>
      </c>
      <c r="B1044" s="5">
        <v>1000</v>
      </c>
      <c r="C1044" s="5">
        <v>400</v>
      </c>
      <c r="D1044" s="5">
        <v>400</v>
      </c>
    </row>
    <row r="1045" spans="1:4">
      <c r="A1045" s="6" t="s">
        <v>277</v>
      </c>
      <c r="B1045" s="5">
        <v>268</v>
      </c>
      <c r="C1045" s="5">
        <v>107.2</v>
      </c>
      <c r="D1045" s="5">
        <v>107.2</v>
      </c>
    </row>
    <row r="1046" spans="1:4">
      <c r="A1046" s="6" t="s">
        <v>278</v>
      </c>
      <c r="B1046" s="5">
        <v>2506</v>
      </c>
      <c r="C1046" s="5">
        <v>1002.4000000000001</v>
      </c>
      <c r="D1046" s="5">
        <v>1002.4000000000001</v>
      </c>
    </row>
    <row r="1047" spans="1:4">
      <c r="A1047" s="6" t="s">
        <v>279</v>
      </c>
      <c r="B1047" s="5">
        <v>1620</v>
      </c>
      <c r="C1047" s="5">
        <v>648</v>
      </c>
      <c r="D1047" s="5">
        <v>648</v>
      </c>
    </row>
    <row r="1048" spans="1:4">
      <c r="A1048" s="193" t="s">
        <v>336</v>
      </c>
      <c r="B1048" s="5">
        <v>9032</v>
      </c>
      <c r="C1048" s="5">
        <v>3612.7999999999997</v>
      </c>
      <c r="D1048" s="5">
        <v>3612.7999999999997</v>
      </c>
    </row>
    <row r="1049" spans="1:4">
      <c r="A1049" s="6" t="s">
        <v>665</v>
      </c>
      <c r="B1049" s="5">
        <v>1758</v>
      </c>
      <c r="C1049" s="5">
        <v>703.2</v>
      </c>
      <c r="D1049" s="5">
        <v>703.2</v>
      </c>
    </row>
    <row r="1050" spans="1:4">
      <c r="A1050" s="6" t="s">
        <v>667</v>
      </c>
      <c r="B1050" s="5">
        <v>1470</v>
      </c>
      <c r="C1050" s="5">
        <v>588</v>
      </c>
      <c r="D1050" s="5">
        <v>588</v>
      </c>
    </row>
    <row r="1051" spans="1:4">
      <c r="A1051" s="6" t="s">
        <v>668</v>
      </c>
      <c r="B1051" s="5">
        <v>916</v>
      </c>
      <c r="C1051" s="5">
        <v>366.40000000000003</v>
      </c>
      <c r="D1051" s="5">
        <v>366.40000000000003</v>
      </c>
    </row>
    <row r="1052" spans="1:4">
      <c r="A1052" s="6" t="s">
        <v>669</v>
      </c>
      <c r="B1052" s="5">
        <v>1082</v>
      </c>
      <c r="C1052" s="5">
        <v>432.8</v>
      </c>
      <c r="D1052" s="5">
        <v>432.8</v>
      </c>
    </row>
    <row r="1053" spans="1:4">
      <c r="A1053" s="6" t="s">
        <v>670</v>
      </c>
      <c r="B1053" s="5">
        <v>528</v>
      </c>
      <c r="C1053" s="5">
        <v>211.20000000000002</v>
      </c>
      <c r="D1053" s="5">
        <v>211.20000000000002</v>
      </c>
    </row>
    <row r="1054" spans="1:4">
      <c r="A1054" s="6" t="s">
        <v>672</v>
      </c>
      <c r="B1054" s="5">
        <v>1824</v>
      </c>
      <c r="C1054" s="5">
        <v>729.6</v>
      </c>
      <c r="D1054" s="5">
        <v>729.6</v>
      </c>
    </row>
    <row r="1055" spans="1:4">
      <c r="A1055" s="6" t="s">
        <v>673</v>
      </c>
      <c r="B1055" s="5">
        <v>1454</v>
      </c>
      <c r="C1055" s="5">
        <v>581.6</v>
      </c>
      <c r="D1055" s="5">
        <v>581.6</v>
      </c>
    </row>
    <row r="1056" spans="1:4">
      <c r="A1056" s="193" t="s">
        <v>1112</v>
      </c>
      <c r="B1056" s="5">
        <v>1444</v>
      </c>
      <c r="C1056" s="5">
        <v>722</v>
      </c>
      <c r="D1056" s="5">
        <v>722</v>
      </c>
    </row>
    <row r="1057" spans="1:4">
      <c r="A1057" s="6" t="s">
        <v>1113</v>
      </c>
      <c r="B1057" s="5">
        <v>1428</v>
      </c>
      <c r="C1057" s="5">
        <v>714</v>
      </c>
      <c r="D1057" s="5">
        <v>714</v>
      </c>
    </row>
    <row r="1058" spans="1:4">
      <c r="A1058" s="6" t="s">
        <v>1114</v>
      </c>
      <c r="B1058" s="5">
        <v>16</v>
      </c>
      <c r="C1058" s="5">
        <v>8</v>
      </c>
      <c r="D1058" s="5">
        <v>8</v>
      </c>
    </row>
    <row r="1059" spans="1:4">
      <c r="A1059" s="193" t="s">
        <v>139</v>
      </c>
      <c r="B1059" s="5">
        <v>8768</v>
      </c>
      <c r="C1059" s="5">
        <v>3507.2</v>
      </c>
      <c r="D1059" s="5">
        <v>3507.2</v>
      </c>
    </row>
    <row r="1060" spans="1:4">
      <c r="A1060" s="6" t="s">
        <v>140</v>
      </c>
      <c r="B1060" s="5">
        <v>1950</v>
      </c>
      <c r="C1060" s="5">
        <v>780</v>
      </c>
      <c r="D1060" s="5">
        <v>780</v>
      </c>
    </row>
    <row r="1061" spans="1:4">
      <c r="A1061" s="6" t="s">
        <v>142</v>
      </c>
      <c r="B1061" s="5">
        <v>1030</v>
      </c>
      <c r="C1061" s="5">
        <v>412</v>
      </c>
      <c r="D1061" s="5">
        <v>412</v>
      </c>
    </row>
    <row r="1062" spans="1:4">
      <c r="A1062" s="6" t="s">
        <v>143</v>
      </c>
      <c r="B1062" s="5">
        <v>1566</v>
      </c>
      <c r="C1062" s="5">
        <v>626.40000000000009</v>
      </c>
      <c r="D1062" s="5">
        <v>626.40000000000009</v>
      </c>
    </row>
    <row r="1063" spans="1:4">
      <c r="A1063" s="6" t="s">
        <v>144</v>
      </c>
      <c r="B1063" s="5">
        <v>2314</v>
      </c>
      <c r="C1063" s="5">
        <v>925.6</v>
      </c>
      <c r="D1063" s="5">
        <v>925.6</v>
      </c>
    </row>
    <row r="1064" spans="1:4">
      <c r="A1064" s="6" t="s">
        <v>145</v>
      </c>
      <c r="B1064" s="5">
        <v>1908</v>
      </c>
      <c r="C1064" s="5">
        <v>763.2</v>
      </c>
      <c r="D1064" s="5">
        <v>763.2</v>
      </c>
    </row>
    <row r="1065" spans="1:4">
      <c r="A1065" s="193" t="s">
        <v>1369</v>
      </c>
      <c r="B1065" s="5">
        <v>36784</v>
      </c>
      <c r="C1065" s="5">
        <v>14713.599999999997</v>
      </c>
      <c r="D1065" s="5">
        <v>14713.599999999997</v>
      </c>
    </row>
    <row r="1066" spans="1:4">
      <c r="A1066" s="6" t="s">
        <v>1370</v>
      </c>
      <c r="B1066" s="5">
        <v>474</v>
      </c>
      <c r="C1066" s="5">
        <v>189.60000000000002</v>
      </c>
      <c r="D1066" s="5">
        <v>189.60000000000002</v>
      </c>
    </row>
    <row r="1067" spans="1:4">
      <c r="A1067" s="6" t="s">
        <v>1371</v>
      </c>
      <c r="B1067" s="5">
        <v>1160</v>
      </c>
      <c r="C1067" s="5">
        <v>464</v>
      </c>
      <c r="D1067" s="5">
        <v>464</v>
      </c>
    </row>
    <row r="1068" spans="1:4">
      <c r="A1068" s="6" t="s">
        <v>1372</v>
      </c>
      <c r="B1068" s="5">
        <v>902</v>
      </c>
      <c r="C1068" s="5">
        <v>360.8</v>
      </c>
      <c r="D1068" s="5">
        <v>360.8</v>
      </c>
    </row>
    <row r="1069" spans="1:4">
      <c r="A1069" s="6" t="s">
        <v>1373</v>
      </c>
      <c r="B1069" s="5">
        <v>378</v>
      </c>
      <c r="C1069" s="5">
        <v>151.20000000000002</v>
      </c>
      <c r="D1069" s="5">
        <v>151.20000000000002</v>
      </c>
    </row>
    <row r="1070" spans="1:4">
      <c r="A1070" s="6" t="s">
        <v>1374</v>
      </c>
      <c r="B1070" s="5">
        <v>460</v>
      </c>
      <c r="C1070" s="5">
        <v>184</v>
      </c>
      <c r="D1070" s="5">
        <v>184</v>
      </c>
    </row>
    <row r="1071" spans="1:4">
      <c r="A1071" s="6" t="s">
        <v>1375</v>
      </c>
      <c r="B1071" s="5">
        <v>348</v>
      </c>
      <c r="C1071" s="5">
        <v>139.20000000000002</v>
      </c>
      <c r="D1071" s="5">
        <v>139.20000000000002</v>
      </c>
    </row>
    <row r="1072" spans="1:4">
      <c r="A1072" s="6" t="s">
        <v>1376</v>
      </c>
      <c r="B1072" s="5">
        <v>1924</v>
      </c>
      <c r="C1072" s="5">
        <v>769.6</v>
      </c>
      <c r="D1072" s="5">
        <v>769.6</v>
      </c>
    </row>
    <row r="1073" spans="1:4">
      <c r="A1073" s="6" t="s">
        <v>1377</v>
      </c>
      <c r="B1073" s="5">
        <v>262</v>
      </c>
      <c r="C1073" s="5">
        <v>104.80000000000001</v>
      </c>
      <c r="D1073" s="5">
        <v>104.80000000000001</v>
      </c>
    </row>
    <row r="1074" spans="1:4">
      <c r="A1074" s="6" t="s">
        <v>1378</v>
      </c>
      <c r="B1074" s="5">
        <v>1478</v>
      </c>
      <c r="C1074" s="5">
        <v>591.20000000000005</v>
      </c>
      <c r="D1074" s="5">
        <v>591.20000000000005</v>
      </c>
    </row>
    <row r="1075" spans="1:4">
      <c r="A1075" s="6" t="s">
        <v>1379</v>
      </c>
      <c r="B1075" s="5">
        <v>272</v>
      </c>
      <c r="C1075" s="5">
        <v>108.80000000000001</v>
      </c>
      <c r="D1075" s="5">
        <v>108.80000000000001</v>
      </c>
    </row>
    <row r="1076" spans="1:4">
      <c r="A1076" s="6" t="s">
        <v>1380</v>
      </c>
      <c r="B1076" s="5">
        <v>508</v>
      </c>
      <c r="C1076" s="5">
        <v>203.20000000000002</v>
      </c>
      <c r="D1076" s="5">
        <v>203.20000000000002</v>
      </c>
    </row>
    <row r="1077" spans="1:4">
      <c r="A1077" s="6" t="s">
        <v>140</v>
      </c>
      <c r="B1077" s="5">
        <v>168</v>
      </c>
      <c r="C1077" s="5">
        <v>67.2</v>
      </c>
      <c r="D1077" s="5">
        <v>67.2</v>
      </c>
    </row>
    <row r="1078" spans="1:4">
      <c r="A1078" s="6" t="s">
        <v>1381</v>
      </c>
      <c r="B1078" s="5">
        <v>766</v>
      </c>
      <c r="C1078" s="5">
        <v>306.40000000000003</v>
      </c>
      <c r="D1078" s="5">
        <v>306.40000000000003</v>
      </c>
    </row>
    <row r="1079" spans="1:4">
      <c r="A1079" s="6" t="s">
        <v>1382</v>
      </c>
      <c r="B1079" s="5">
        <v>258</v>
      </c>
      <c r="C1079" s="5">
        <v>103.2</v>
      </c>
      <c r="D1079" s="5">
        <v>103.2</v>
      </c>
    </row>
    <row r="1080" spans="1:4">
      <c r="A1080" s="6" t="s">
        <v>1383</v>
      </c>
      <c r="B1080" s="5">
        <v>1296</v>
      </c>
      <c r="C1080" s="5">
        <v>518.4</v>
      </c>
      <c r="D1080" s="5">
        <v>518.4</v>
      </c>
    </row>
    <row r="1081" spans="1:4">
      <c r="A1081" s="6" t="s">
        <v>1384</v>
      </c>
      <c r="B1081" s="5">
        <v>676</v>
      </c>
      <c r="C1081" s="5">
        <v>270.40000000000003</v>
      </c>
      <c r="D1081" s="5">
        <v>270.40000000000003</v>
      </c>
    </row>
    <row r="1082" spans="1:4">
      <c r="A1082" s="6" t="s">
        <v>1385</v>
      </c>
      <c r="B1082" s="5">
        <v>332</v>
      </c>
      <c r="C1082" s="5">
        <v>132.80000000000001</v>
      </c>
      <c r="D1082" s="5">
        <v>132.80000000000001</v>
      </c>
    </row>
    <row r="1083" spans="1:4">
      <c r="A1083" s="6" t="s">
        <v>1386</v>
      </c>
      <c r="B1083" s="5">
        <v>178</v>
      </c>
      <c r="C1083" s="5">
        <v>71.2</v>
      </c>
      <c r="D1083" s="5">
        <v>71.2</v>
      </c>
    </row>
    <row r="1084" spans="1:4">
      <c r="A1084" s="6" t="s">
        <v>1387</v>
      </c>
      <c r="B1084" s="5">
        <v>1446</v>
      </c>
      <c r="C1084" s="5">
        <v>578.4</v>
      </c>
      <c r="D1084" s="5">
        <v>578.4</v>
      </c>
    </row>
    <row r="1085" spans="1:4">
      <c r="A1085" s="6" t="s">
        <v>1388</v>
      </c>
      <c r="B1085" s="5">
        <v>1116</v>
      </c>
      <c r="C1085" s="5">
        <v>446.40000000000003</v>
      </c>
      <c r="D1085" s="5">
        <v>446.40000000000003</v>
      </c>
    </row>
    <row r="1086" spans="1:4">
      <c r="A1086" s="6" t="s">
        <v>1389</v>
      </c>
      <c r="B1086" s="5">
        <v>278</v>
      </c>
      <c r="C1086" s="5">
        <v>111.2</v>
      </c>
      <c r="D1086" s="5">
        <v>111.2</v>
      </c>
    </row>
    <row r="1087" spans="1:4">
      <c r="A1087" s="6" t="s">
        <v>1390</v>
      </c>
      <c r="B1087" s="5">
        <v>1284</v>
      </c>
      <c r="C1087" s="5">
        <v>513.6</v>
      </c>
      <c r="D1087" s="5">
        <v>513.6</v>
      </c>
    </row>
    <row r="1088" spans="1:4">
      <c r="A1088" s="6" t="s">
        <v>1391</v>
      </c>
      <c r="B1088" s="5">
        <v>2010</v>
      </c>
      <c r="C1088" s="5">
        <v>804</v>
      </c>
      <c r="D1088" s="5">
        <v>804</v>
      </c>
    </row>
    <row r="1089" spans="1:4">
      <c r="A1089" s="6" t="s">
        <v>1392</v>
      </c>
      <c r="B1089" s="5">
        <v>362</v>
      </c>
      <c r="C1089" s="5">
        <v>144.80000000000001</v>
      </c>
      <c r="D1089" s="5">
        <v>144.80000000000001</v>
      </c>
    </row>
    <row r="1090" spans="1:4">
      <c r="A1090" s="6" t="s">
        <v>1393</v>
      </c>
      <c r="B1090" s="5">
        <v>804</v>
      </c>
      <c r="C1090" s="5">
        <v>321.60000000000002</v>
      </c>
      <c r="D1090" s="5">
        <v>321.60000000000002</v>
      </c>
    </row>
    <row r="1091" spans="1:4">
      <c r="A1091" s="6" t="s">
        <v>1394</v>
      </c>
      <c r="B1091" s="5">
        <v>1034</v>
      </c>
      <c r="C1091" s="5">
        <v>413.6</v>
      </c>
      <c r="D1091" s="5">
        <v>413.6</v>
      </c>
    </row>
    <row r="1092" spans="1:4">
      <c r="A1092" s="6" t="s">
        <v>1395</v>
      </c>
      <c r="B1092" s="5">
        <v>644</v>
      </c>
      <c r="C1092" s="5">
        <v>257.60000000000002</v>
      </c>
      <c r="D1092" s="5">
        <v>257.60000000000002</v>
      </c>
    </row>
    <row r="1093" spans="1:4">
      <c r="A1093" s="6" t="s">
        <v>1396</v>
      </c>
      <c r="B1093" s="5">
        <v>746</v>
      </c>
      <c r="C1093" s="5">
        <v>298.40000000000003</v>
      </c>
      <c r="D1093" s="5">
        <v>298.40000000000003</v>
      </c>
    </row>
    <row r="1094" spans="1:4">
      <c r="A1094" s="6" t="s">
        <v>1397</v>
      </c>
      <c r="B1094" s="5">
        <v>652</v>
      </c>
      <c r="C1094" s="5">
        <v>260.8</v>
      </c>
      <c r="D1094" s="5">
        <v>260.8</v>
      </c>
    </row>
    <row r="1095" spans="1:4">
      <c r="A1095" s="6" t="s">
        <v>1398</v>
      </c>
      <c r="B1095" s="5">
        <v>1126</v>
      </c>
      <c r="C1095" s="5">
        <v>450.40000000000003</v>
      </c>
      <c r="D1095" s="5">
        <v>450.40000000000003</v>
      </c>
    </row>
    <row r="1096" spans="1:4">
      <c r="A1096" s="6" t="s">
        <v>1399</v>
      </c>
      <c r="B1096" s="5">
        <v>876</v>
      </c>
      <c r="C1096" s="5">
        <v>350.40000000000003</v>
      </c>
      <c r="D1096" s="5">
        <v>350.40000000000003</v>
      </c>
    </row>
    <row r="1097" spans="1:4">
      <c r="A1097" s="6" t="s">
        <v>1400</v>
      </c>
      <c r="B1097" s="5">
        <v>2052</v>
      </c>
      <c r="C1097" s="5">
        <v>820.80000000000007</v>
      </c>
      <c r="D1097" s="5">
        <v>820.80000000000007</v>
      </c>
    </row>
    <row r="1098" spans="1:4">
      <c r="A1098" s="6" t="s">
        <v>1401</v>
      </c>
      <c r="B1098" s="5">
        <v>1122</v>
      </c>
      <c r="C1098" s="5">
        <v>448.8</v>
      </c>
      <c r="D1098" s="5">
        <v>448.8</v>
      </c>
    </row>
    <row r="1099" spans="1:4">
      <c r="A1099" s="6" t="s">
        <v>1402</v>
      </c>
      <c r="B1099" s="5">
        <v>970</v>
      </c>
      <c r="C1099" s="5">
        <v>388</v>
      </c>
      <c r="D1099" s="5">
        <v>388</v>
      </c>
    </row>
    <row r="1100" spans="1:4">
      <c r="A1100" s="6" t="s">
        <v>1403</v>
      </c>
      <c r="B1100" s="5">
        <v>594</v>
      </c>
      <c r="C1100" s="5">
        <v>237.60000000000002</v>
      </c>
      <c r="D1100" s="5">
        <v>237.60000000000002</v>
      </c>
    </row>
    <row r="1101" spans="1:4">
      <c r="A1101" s="6" t="s">
        <v>1404</v>
      </c>
      <c r="B1101" s="5">
        <v>950</v>
      </c>
      <c r="C1101" s="5">
        <v>380</v>
      </c>
      <c r="D1101" s="5">
        <v>380</v>
      </c>
    </row>
    <row r="1102" spans="1:4">
      <c r="A1102" s="6" t="s">
        <v>1405</v>
      </c>
      <c r="B1102" s="5">
        <v>262</v>
      </c>
      <c r="C1102" s="5">
        <v>104.80000000000001</v>
      </c>
      <c r="D1102" s="5">
        <v>104.80000000000001</v>
      </c>
    </row>
    <row r="1103" spans="1:4">
      <c r="A1103" s="6" t="s">
        <v>1406</v>
      </c>
      <c r="B1103" s="5">
        <v>686</v>
      </c>
      <c r="C1103" s="5">
        <v>274.40000000000003</v>
      </c>
      <c r="D1103" s="5">
        <v>274.40000000000003</v>
      </c>
    </row>
    <row r="1104" spans="1:4">
      <c r="A1104" s="6" t="s">
        <v>1407</v>
      </c>
      <c r="B1104" s="5">
        <v>1360</v>
      </c>
      <c r="C1104" s="5">
        <v>544</v>
      </c>
      <c r="D1104" s="5">
        <v>544</v>
      </c>
    </row>
    <row r="1105" spans="1:4">
      <c r="A1105" s="6" t="s">
        <v>1408</v>
      </c>
      <c r="B1105" s="5">
        <v>304</v>
      </c>
      <c r="C1105" s="5">
        <v>121.60000000000001</v>
      </c>
      <c r="D1105" s="5">
        <v>121.60000000000001</v>
      </c>
    </row>
    <row r="1106" spans="1:4">
      <c r="A1106" s="6" t="s">
        <v>1409</v>
      </c>
      <c r="B1106" s="5">
        <v>1226</v>
      </c>
      <c r="C1106" s="5">
        <v>490.40000000000003</v>
      </c>
      <c r="D1106" s="5">
        <v>490.40000000000003</v>
      </c>
    </row>
    <row r="1107" spans="1:4">
      <c r="A1107" s="6" t="s">
        <v>1410</v>
      </c>
      <c r="B1107" s="5">
        <v>1316</v>
      </c>
      <c r="C1107" s="5">
        <v>526.4</v>
      </c>
      <c r="D1107" s="5">
        <v>526.4</v>
      </c>
    </row>
    <row r="1108" spans="1:4">
      <c r="A1108" s="6" t="s">
        <v>1411</v>
      </c>
      <c r="B1108" s="5">
        <v>1040</v>
      </c>
      <c r="C1108" s="5">
        <v>416</v>
      </c>
      <c r="D1108" s="5">
        <v>416</v>
      </c>
    </row>
    <row r="1109" spans="1:4">
      <c r="A1109" s="6" t="s">
        <v>1412</v>
      </c>
      <c r="B1109" s="5">
        <v>684</v>
      </c>
      <c r="C1109" s="5">
        <v>273.60000000000002</v>
      </c>
      <c r="D1109" s="5">
        <v>273.60000000000002</v>
      </c>
    </row>
    <row r="1110" spans="1:4">
      <c r="A1110" s="193" t="s">
        <v>807</v>
      </c>
      <c r="B1110" s="5">
        <v>5554</v>
      </c>
      <c r="C1110" s="5">
        <v>2221.6000000000004</v>
      </c>
      <c r="D1110" s="5">
        <v>2221.6000000000004</v>
      </c>
    </row>
    <row r="1111" spans="1:4">
      <c r="A1111" s="6" t="s">
        <v>808</v>
      </c>
      <c r="B1111" s="5">
        <v>286</v>
      </c>
      <c r="C1111" s="5">
        <v>114.4</v>
      </c>
      <c r="D1111" s="5">
        <v>114.4</v>
      </c>
    </row>
    <row r="1112" spans="1:4">
      <c r="A1112" s="6" t="s">
        <v>809</v>
      </c>
      <c r="B1112" s="5">
        <v>188</v>
      </c>
      <c r="C1112" s="5">
        <v>75.2</v>
      </c>
      <c r="D1112" s="5">
        <v>75.2</v>
      </c>
    </row>
    <row r="1113" spans="1:4">
      <c r="A1113" s="6" t="s">
        <v>810</v>
      </c>
      <c r="B1113" s="5">
        <v>916</v>
      </c>
      <c r="C1113" s="5">
        <v>366.40000000000003</v>
      </c>
      <c r="D1113" s="5">
        <v>366.40000000000003</v>
      </c>
    </row>
    <row r="1114" spans="1:4">
      <c r="A1114" s="6" t="s">
        <v>812</v>
      </c>
      <c r="B1114" s="5">
        <v>2948</v>
      </c>
      <c r="C1114" s="5">
        <v>1179.2</v>
      </c>
      <c r="D1114" s="5">
        <v>1179.2</v>
      </c>
    </row>
    <row r="1115" spans="1:4">
      <c r="A1115" s="6" t="s">
        <v>813</v>
      </c>
      <c r="B1115" s="5">
        <v>774</v>
      </c>
      <c r="C1115" s="5">
        <v>309.60000000000002</v>
      </c>
      <c r="D1115" s="5">
        <v>309.60000000000002</v>
      </c>
    </row>
    <row r="1116" spans="1:4">
      <c r="A1116" s="6" t="s">
        <v>814</v>
      </c>
      <c r="B1116" s="5">
        <v>286</v>
      </c>
      <c r="C1116" s="5">
        <v>114.4</v>
      </c>
      <c r="D1116" s="5">
        <v>114.4</v>
      </c>
    </row>
    <row r="1117" spans="1:4">
      <c r="A1117" s="6" t="s">
        <v>815</v>
      </c>
      <c r="B1117" s="5">
        <v>156</v>
      </c>
      <c r="C1117" s="5">
        <v>62.400000000000006</v>
      </c>
      <c r="D1117" s="5">
        <v>62.400000000000006</v>
      </c>
    </row>
    <row r="1118" spans="1:4">
      <c r="A1118" s="193" t="s">
        <v>1090</v>
      </c>
      <c r="B1118" s="5">
        <v>2776</v>
      </c>
      <c r="C1118" s="5">
        <v>1388</v>
      </c>
      <c r="D1118" s="5">
        <v>1388</v>
      </c>
    </row>
    <row r="1119" spans="1:4">
      <c r="A1119" s="6" t="s">
        <v>1091</v>
      </c>
      <c r="B1119" s="5">
        <v>1860</v>
      </c>
      <c r="C1119" s="5">
        <v>930</v>
      </c>
      <c r="D1119" s="5">
        <v>930</v>
      </c>
    </row>
    <row r="1120" spans="1:4">
      <c r="A1120" s="6" t="s">
        <v>1092</v>
      </c>
      <c r="B1120" s="5">
        <v>916</v>
      </c>
      <c r="C1120" s="5">
        <v>458</v>
      </c>
      <c r="D1120" s="5">
        <v>458</v>
      </c>
    </row>
    <row r="1121" spans="1:4">
      <c r="A1121" s="193" t="s">
        <v>258</v>
      </c>
      <c r="B1121" s="5">
        <v>24198</v>
      </c>
      <c r="C1121" s="5">
        <v>10089.799999999997</v>
      </c>
      <c r="D1121" s="5">
        <v>10089.799999999997</v>
      </c>
    </row>
    <row r="1122" spans="1:4">
      <c r="A1122" s="6" t="s">
        <v>675</v>
      </c>
      <c r="B1122" s="5">
        <v>480</v>
      </c>
      <c r="C1122" s="5">
        <v>192</v>
      </c>
      <c r="D1122" s="5">
        <v>192</v>
      </c>
    </row>
    <row r="1123" spans="1:4">
      <c r="A1123" s="6" t="s">
        <v>677</v>
      </c>
      <c r="B1123" s="5">
        <v>670</v>
      </c>
      <c r="C1123" s="5">
        <v>268</v>
      </c>
      <c r="D1123" s="5">
        <v>268</v>
      </c>
    </row>
    <row r="1124" spans="1:4">
      <c r="A1124" s="6" t="s">
        <v>1073</v>
      </c>
      <c r="B1124" s="5">
        <v>214</v>
      </c>
      <c r="C1124" s="5">
        <v>107</v>
      </c>
      <c r="D1124" s="5">
        <v>107</v>
      </c>
    </row>
    <row r="1125" spans="1:4">
      <c r="A1125" s="6" t="s">
        <v>1075</v>
      </c>
      <c r="B1125" s="5">
        <v>640</v>
      </c>
      <c r="C1125" s="5">
        <v>320</v>
      </c>
      <c r="D1125" s="5">
        <v>320</v>
      </c>
    </row>
    <row r="1126" spans="1:4">
      <c r="A1126" s="6" t="s">
        <v>678</v>
      </c>
      <c r="B1126" s="5">
        <v>1432</v>
      </c>
      <c r="C1126" s="5">
        <v>572.80000000000007</v>
      </c>
      <c r="D1126" s="5">
        <v>572.80000000000007</v>
      </c>
    </row>
    <row r="1127" spans="1:4">
      <c r="A1127" s="6" t="s">
        <v>679</v>
      </c>
      <c r="B1127" s="5">
        <v>340</v>
      </c>
      <c r="C1127" s="5">
        <v>136</v>
      </c>
      <c r="D1127" s="5">
        <v>136</v>
      </c>
    </row>
    <row r="1128" spans="1:4">
      <c r="A1128" s="6" t="s">
        <v>681</v>
      </c>
      <c r="B1128" s="5">
        <v>1038</v>
      </c>
      <c r="C1128" s="5">
        <v>415.20000000000005</v>
      </c>
      <c r="D1128" s="5">
        <v>415.20000000000005</v>
      </c>
    </row>
    <row r="1129" spans="1:4">
      <c r="A1129" s="6" t="s">
        <v>682</v>
      </c>
      <c r="B1129" s="5">
        <v>832</v>
      </c>
      <c r="C1129" s="5">
        <v>332.8</v>
      </c>
      <c r="D1129" s="5">
        <v>332.8</v>
      </c>
    </row>
    <row r="1130" spans="1:4">
      <c r="A1130" s="6" t="s">
        <v>683</v>
      </c>
      <c r="B1130" s="5">
        <v>350</v>
      </c>
      <c r="C1130" s="5">
        <v>140</v>
      </c>
      <c r="D1130" s="5">
        <v>140</v>
      </c>
    </row>
    <row r="1131" spans="1:4">
      <c r="A1131" s="6" t="s">
        <v>1077</v>
      </c>
      <c r="B1131" s="5">
        <v>784</v>
      </c>
      <c r="C1131" s="5">
        <v>392</v>
      </c>
      <c r="D1131" s="5">
        <v>392</v>
      </c>
    </row>
    <row r="1132" spans="1:4">
      <c r="A1132" s="6" t="s">
        <v>1078</v>
      </c>
      <c r="B1132" s="5">
        <v>386</v>
      </c>
      <c r="C1132" s="5">
        <v>193</v>
      </c>
      <c r="D1132" s="5">
        <v>193</v>
      </c>
    </row>
    <row r="1133" spans="1:4">
      <c r="A1133" s="6" t="s">
        <v>1079</v>
      </c>
      <c r="B1133" s="5">
        <v>688</v>
      </c>
      <c r="C1133" s="5">
        <v>344</v>
      </c>
      <c r="D1133" s="5">
        <v>344</v>
      </c>
    </row>
    <row r="1134" spans="1:4">
      <c r="A1134" s="6" t="s">
        <v>684</v>
      </c>
      <c r="B1134" s="5">
        <v>288</v>
      </c>
      <c r="C1134" s="5">
        <v>115.2</v>
      </c>
      <c r="D1134" s="5">
        <v>115.2</v>
      </c>
    </row>
    <row r="1135" spans="1:4">
      <c r="A1135" s="6" t="s">
        <v>685</v>
      </c>
      <c r="B1135" s="5">
        <v>792</v>
      </c>
      <c r="C1135" s="5">
        <v>316.8</v>
      </c>
      <c r="D1135" s="5">
        <v>316.8</v>
      </c>
    </row>
    <row r="1136" spans="1:4">
      <c r="A1136" s="6" t="s">
        <v>259</v>
      </c>
      <c r="B1136" s="5">
        <v>2800</v>
      </c>
      <c r="C1136" s="5">
        <v>1120</v>
      </c>
      <c r="D1136" s="5">
        <v>1120</v>
      </c>
    </row>
    <row r="1137" spans="1:4">
      <c r="A1137" s="6" t="s">
        <v>260</v>
      </c>
      <c r="B1137" s="5">
        <v>1800</v>
      </c>
      <c r="C1137" s="5">
        <v>720</v>
      </c>
      <c r="D1137" s="5">
        <v>720</v>
      </c>
    </row>
    <row r="1138" spans="1:4">
      <c r="A1138" s="6" t="s">
        <v>1080</v>
      </c>
      <c r="B1138" s="5">
        <v>220</v>
      </c>
      <c r="C1138" s="5">
        <v>110</v>
      </c>
      <c r="D1138" s="5">
        <v>110</v>
      </c>
    </row>
    <row r="1139" spans="1:4">
      <c r="A1139" s="6" t="s">
        <v>1081</v>
      </c>
      <c r="B1139" s="5">
        <v>336</v>
      </c>
      <c r="C1139" s="5">
        <v>168</v>
      </c>
      <c r="D1139" s="5">
        <v>168</v>
      </c>
    </row>
    <row r="1140" spans="1:4">
      <c r="A1140" s="6" t="s">
        <v>261</v>
      </c>
      <c r="B1140" s="5">
        <v>450</v>
      </c>
      <c r="C1140" s="5">
        <v>180</v>
      </c>
      <c r="D1140" s="5">
        <v>180</v>
      </c>
    </row>
    <row r="1141" spans="1:4">
      <c r="A1141" s="6" t="s">
        <v>686</v>
      </c>
      <c r="B1141" s="5">
        <v>766</v>
      </c>
      <c r="C1141" s="5">
        <v>306.40000000000003</v>
      </c>
      <c r="D1141" s="5">
        <v>306.40000000000003</v>
      </c>
    </row>
    <row r="1142" spans="1:4">
      <c r="A1142" s="6" t="s">
        <v>687</v>
      </c>
      <c r="B1142" s="5">
        <v>1128</v>
      </c>
      <c r="C1142" s="5">
        <v>451.20000000000005</v>
      </c>
      <c r="D1142" s="5">
        <v>451.20000000000005</v>
      </c>
    </row>
    <row r="1143" spans="1:4">
      <c r="A1143" s="6" t="s">
        <v>688</v>
      </c>
      <c r="B1143" s="5">
        <v>1116</v>
      </c>
      <c r="C1143" s="5">
        <v>446.40000000000003</v>
      </c>
      <c r="D1143" s="5">
        <v>446.40000000000003</v>
      </c>
    </row>
    <row r="1144" spans="1:4">
      <c r="A1144" s="6" t="s">
        <v>262</v>
      </c>
      <c r="B1144" s="5">
        <v>1800</v>
      </c>
      <c r="C1144" s="5">
        <v>720</v>
      </c>
      <c r="D1144" s="5">
        <v>720</v>
      </c>
    </row>
    <row r="1145" spans="1:4">
      <c r="A1145" s="6" t="s">
        <v>689</v>
      </c>
      <c r="B1145" s="5">
        <v>206</v>
      </c>
      <c r="C1145" s="5">
        <v>82.4</v>
      </c>
      <c r="D1145" s="5">
        <v>82.4</v>
      </c>
    </row>
    <row r="1146" spans="1:4">
      <c r="A1146" s="6" t="s">
        <v>1082</v>
      </c>
      <c r="B1146" s="5">
        <v>252</v>
      </c>
      <c r="C1146" s="5">
        <v>126</v>
      </c>
      <c r="D1146" s="5">
        <v>126</v>
      </c>
    </row>
    <row r="1147" spans="1:4">
      <c r="A1147" s="6" t="s">
        <v>691</v>
      </c>
      <c r="B1147" s="5">
        <v>1662</v>
      </c>
      <c r="C1147" s="5">
        <v>664.80000000000007</v>
      </c>
      <c r="D1147" s="5">
        <v>664.80000000000007</v>
      </c>
    </row>
    <row r="1148" spans="1:4">
      <c r="A1148" s="6" t="s">
        <v>692</v>
      </c>
      <c r="B1148" s="5">
        <v>622</v>
      </c>
      <c r="C1148" s="5">
        <v>248.8</v>
      </c>
      <c r="D1148" s="5">
        <v>248.8</v>
      </c>
    </row>
    <row r="1149" spans="1:4">
      <c r="A1149" s="6" t="s">
        <v>1083</v>
      </c>
      <c r="B1149" s="5">
        <v>586</v>
      </c>
      <c r="C1149" s="5">
        <v>293</v>
      </c>
      <c r="D1149" s="5">
        <v>293</v>
      </c>
    </row>
    <row r="1150" spans="1:4">
      <c r="A1150" s="6" t="s">
        <v>693</v>
      </c>
      <c r="B1150" s="5">
        <v>970</v>
      </c>
      <c r="C1150" s="5">
        <v>388</v>
      </c>
      <c r="D1150" s="5">
        <v>388</v>
      </c>
    </row>
    <row r="1151" spans="1:4">
      <c r="A1151" s="6" t="s">
        <v>263</v>
      </c>
      <c r="B1151" s="5">
        <v>550</v>
      </c>
      <c r="C1151" s="5">
        <v>220</v>
      </c>
      <c r="D1151" s="5">
        <v>220</v>
      </c>
    </row>
    <row r="1152" spans="1:4">
      <c r="A1152" s="193" t="s">
        <v>50</v>
      </c>
      <c r="B1152" s="5">
        <v>21922</v>
      </c>
      <c r="C1152" s="5">
        <v>8768.8000000000029</v>
      </c>
      <c r="D1152" s="5">
        <v>8768.8000000000029</v>
      </c>
    </row>
    <row r="1153" spans="1:4">
      <c r="A1153" s="6" t="s">
        <v>222</v>
      </c>
      <c r="B1153" s="5">
        <v>210</v>
      </c>
      <c r="C1153" s="5">
        <v>84</v>
      </c>
      <c r="D1153" s="5">
        <v>84</v>
      </c>
    </row>
    <row r="1154" spans="1:4">
      <c r="A1154" s="6" t="s">
        <v>224</v>
      </c>
      <c r="B1154" s="5">
        <v>56</v>
      </c>
      <c r="C1154" s="5">
        <v>22.400000000000002</v>
      </c>
      <c r="D1154" s="5">
        <v>22.400000000000002</v>
      </c>
    </row>
    <row r="1155" spans="1:4">
      <c r="A1155" s="6" t="s">
        <v>225</v>
      </c>
      <c r="B1155" s="5">
        <v>528</v>
      </c>
      <c r="C1155" s="5">
        <v>211.20000000000002</v>
      </c>
      <c r="D1155" s="5">
        <v>211.20000000000002</v>
      </c>
    </row>
    <row r="1156" spans="1:4">
      <c r="A1156" s="6" t="s">
        <v>226</v>
      </c>
      <c r="B1156" s="5">
        <v>550</v>
      </c>
      <c r="C1156" s="5">
        <v>220</v>
      </c>
      <c r="D1156" s="5">
        <v>220</v>
      </c>
    </row>
    <row r="1157" spans="1:4">
      <c r="A1157" s="6" t="s">
        <v>227</v>
      </c>
      <c r="B1157" s="5">
        <v>556</v>
      </c>
      <c r="C1157" s="5">
        <v>222.4</v>
      </c>
      <c r="D1157" s="5">
        <v>222.4</v>
      </c>
    </row>
    <row r="1158" spans="1:4">
      <c r="A1158" s="6" t="s">
        <v>228</v>
      </c>
      <c r="B1158" s="5">
        <v>358</v>
      </c>
      <c r="C1158" s="5">
        <v>143.20000000000002</v>
      </c>
      <c r="D1158" s="5">
        <v>143.20000000000002</v>
      </c>
    </row>
    <row r="1159" spans="1:4">
      <c r="A1159" s="6" t="s">
        <v>229</v>
      </c>
      <c r="B1159" s="5">
        <v>868</v>
      </c>
      <c r="C1159" s="5">
        <v>347.20000000000005</v>
      </c>
      <c r="D1159" s="5">
        <v>347.20000000000005</v>
      </c>
    </row>
    <row r="1160" spans="1:4">
      <c r="A1160" s="6" t="s">
        <v>230</v>
      </c>
      <c r="B1160" s="5">
        <v>628</v>
      </c>
      <c r="C1160" s="5">
        <v>251.20000000000002</v>
      </c>
      <c r="D1160" s="5">
        <v>251.20000000000002</v>
      </c>
    </row>
    <row r="1161" spans="1:4">
      <c r="A1161" s="6" t="s">
        <v>231</v>
      </c>
      <c r="B1161" s="5">
        <v>1894</v>
      </c>
      <c r="C1161" s="5">
        <v>757.6</v>
      </c>
      <c r="D1161" s="5">
        <v>757.6</v>
      </c>
    </row>
    <row r="1162" spans="1:4">
      <c r="A1162" s="6" t="s">
        <v>232</v>
      </c>
      <c r="B1162" s="5">
        <v>1426</v>
      </c>
      <c r="C1162" s="5">
        <v>570.4</v>
      </c>
      <c r="D1162" s="5">
        <v>570.4</v>
      </c>
    </row>
    <row r="1163" spans="1:4">
      <c r="A1163" s="6" t="s">
        <v>233</v>
      </c>
      <c r="B1163" s="5">
        <v>2282</v>
      </c>
      <c r="C1163" s="5">
        <v>912.80000000000007</v>
      </c>
      <c r="D1163" s="5">
        <v>912.80000000000007</v>
      </c>
    </row>
    <row r="1164" spans="1:4">
      <c r="A1164" s="6" t="s">
        <v>234</v>
      </c>
      <c r="B1164" s="5">
        <v>232</v>
      </c>
      <c r="C1164" s="5">
        <v>92.800000000000011</v>
      </c>
      <c r="D1164" s="5">
        <v>92.800000000000011</v>
      </c>
    </row>
    <row r="1165" spans="1:4">
      <c r="A1165" s="6" t="s">
        <v>235</v>
      </c>
      <c r="B1165" s="5">
        <v>2120</v>
      </c>
      <c r="C1165" s="5">
        <v>848</v>
      </c>
      <c r="D1165" s="5">
        <v>848</v>
      </c>
    </row>
    <row r="1166" spans="1:4">
      <c r="A1166" s="6" t="s">
        <v>236</v>
      </c>
      <c r="B1166" s="5">
        <v>470</v>
      </c>
      <c r="C1166" s="5">
        <v>188</v>
      </c>
      <c r="D1166" s="5">
        <v>188</v>
      </c>
    </row>
    <row r="1167" spans="1:4">
      <c r="A1167" s="6" t="s">
        <v>237</v>
      </c>
      <c r="B1167" s="5">
        <v>534</v>
      </c>
      <c r="C1167" s="5">
        <v>213.60000000000002</v>
      </c>
      <c r="D1167" s="5">
        <v>213.60000000000002</v>
      </c>
    </row>
    <row r="1168" spans="1:4">
      <c r="A1168" s="6" t="s">
        <v>238</v>
      </c>
      <c r="B1168" s="5">
        <v>620</v>
      </c>
      <c r="C1168" s="5">
        <v>248</v>
      </c>
      <c r="D1168" s="5">
        <v>248</v>
      </c>
    </row>
    <row r="1169" spans="1:4">
      <c r="A1169" s="6" t="s">
        <v>239</v>
      </c>
      <c r="B1169" s="5">
        <v>386</v>
      </c>
      <c r="C1169" s="5">
        <v>154.4</v>
      </c>
      <c r="D1169" s="5">
        <v>154.4</v>
      </c>
    </row>
    <row r="1170" spans="1:4">
      <c r="A1170" s="6" t="s">
        <v>240</v>
      </c>
      <c r="B1170" s="5">
        <v>184</v>
      </c>
      <c r="C1170" s="5">
        <v>73.600000000000009</v>
      </c>
      <c r="D1170" s="5">
        <v>73.600000000000009</v>
      </c>
    </row>
    <row r="1171" spans="1:4">
      <c r="A1171" s="6" t="s">
        <v>241</v>
      </c>
      <c r="B1171" s="5">
        <v>240</v>
      </c>
      <c r="C1171" s="5">
        <v>96</v>
      </c>
      <c r="D1171" s="5">
        <v>96</v>
      </c>
    </row>
    <row r="1172" spans="1:4">
      <c r="A1172" s="6" t="s">
        <v>242</v>
      </c>
      <c r="B1172" s="5">
        <v>604</v>
      </c>
      <c r="C1172" s="5">
        <v>241.60000000000002</v>
      </c>
      <c r="D1172" s="5">
        <v>241.60000000000002</v>
      </c>
    </row>
    <row r="1173" spans="1:4">
      <c r="A1173" s="6" t="s">
        <v>243</v>
      </c>
      <c r="B1173" s="5">
        <v>980</v>
      </c>
      <c r="C1173" s="5">
        <v>392</v>
      </c>
      <c r="D1173" s="5">
        <v>392</v>
      </c>
    </row>
    <row r="1174" spans="1:4">
      <c r="A1174" s="6" t="s">
        <v>244</v>
      </c>
      <c r="B1174" s="5">
        <v>978</v>
      </c>
      <c r="C1174" s="5">
        <v>391.20000000000005</v>
      </c>
      <c r="D1174" s="5">
        <v>391.20000000000005</v>
      </c>
    </row>
    <row r="1175" spans="1:4">
      <c r="A1175" s="6" t="s">
        <v>245</v>
      </c>
      <c r="B1175" s="5">
        <v>632</v>
      </c>
      <c r="C1175" s="5">
        <v>252.8</v>
      </c>
      <c r="D1175" s="5">
        <v>252.8</v>
      </c>
    </row>
    <row r="1176" spans="1:4">
      <c r="A1176" s="6" t="s">
        <v>246</v>
      </c>
      <c r="B1176" s="5">
        <v>170</v>
      </c>
      <c r="C1176" s="5">
        <v>68</v>
      </c>
      <c r="D1176" s="5">
        <v>68</v>
      </c>
    </row>
    <row r="1177" spans="1:4">
      <c r="A1177" s="6" t="s">
        <v>247</v>
      </c>
      <c r="B1177" s="5">
        <v>1092</v>
      </c>
      <c r="C1177" s="5">
        <v>436.8</v>
      </c>
      <c r="D1177" s="5">
        <v>436.8</v>
      </c>
    </row>
    <row r="1178" spans="1:4">
      <c r="A1178" s="6" t="s">
        <v>248</v>
      </c>
      <c r="B1178" s="5">
        <v>440</v>
      </c>
      <c r="C1178" s="5">
        <v>176</v>
      </c>
      <c r="D1178" s="5">
        <v>176</v>
      </c>
    </row>
    <row r="1179" spans="1:4">
      <c r="A1179" s="6" t="s">
        <v>249</v>
      </c>
      <c r="B1179" s="5">
        <v>404</v>
      </c>
      <c r="C1179" s="5">
        <v>161.60000000000002</v>
      </c>
      <c r="D1179" s="5">
        <v>161.60000000000002</v>
      </c>
    </row>
    <row r="1180" spans="1:4">
      <c r="A1180" s="6" t="s">
        <v>251</v>
      </c>
      <c r="B1180" s="5">
        <v>1078</v>
      </c>
      <c r="C1180" s="5">
        <v>431.20000000000005</v>
      </c>
      <c r="D1180" s="5">
        <v>431.20000000000005</v>
      </c>
    </row>
    <row r="1181" spans="1:4">
      <c r="A1181" s="6" t="s">
        <v>253</v>
      </c>
      <c r="B1181" s="5">
        <v>434</v>
      </c>
      <c r="C1181" s="5">
        <v>173.60000000000002</v>
      </c>
      <c r="D1181" s="5">
        <v>173.60000000000002</v>
      </c>
    </row>
    <row r="1182" spans="1:4">
      <c r="A1182" s="6" t="s">
        <v>256</v>
      </c>
      <c r="B1182" s="5">
        <v>968</v>
      </c>
      <c r="C1182" s="5">
        <v>387.20000000000005</v>
      </c>
      <c r="D1182" s="5">
        <v>387.20000000000005</v>
      </c>
    </row>
    <row r="1183" spans="1:4">
      <c r="A1183" s="193" t="s">
        <v>51</v>
      </c>
      <c r="B1183" s="5">
        <v>3576</v>
      </c>
      <c r="C1183" s="5">
        <v>1788</v>
      </c>
      <c r="D1183" s="5">
        <v>1788</v>
      </c>
    </row>
    <row r="1184" spans="1:4">
      <c r="A1184" s="6" t="s">
        <v>52</v>
      </c>
      <c r="B1184" s="5">
        <v>1382</v>
      </c>
      <c r="C1184" s="5">
        <v>691</v>
      </c>
      <c r="D1184" s="5">
        <v>691</v>
      </c>
    </row>
    <row r="1185" spans="1:4">
      <c r="A1185" s="6" t="s">
        <v>53</v>
      </c>
      <c r="B1185" s="5">
        <v>748</v>
      </c>
      <c r="C1185" s="5">
        <v>374</v>
      </c>
      <c r="D1185" s="5">
        <v>374</v>
      </c>
    </row>
    <row r="1186" spans="1:4">
      <c r="A1186" s="6" t="s">
        <v>54</v>
      </c>
      <c r="B1186" s="5">
        <v>884</v>
      </c>
      <c r="C1186" s="5">
        <v>442</v>
      </c>
      <c r="D1186" s="5">
        <v>442</v>
      </c>
    </row>
    <row r="1187" spans="1:4">
      <c r="A1187" s="6" t="s">
        <v>55</v>
      </c>
      <c r="B1187" s="5">
        <v>562</v>
      </c>
      <c r="C1187" s="5">
        <v>281</v>
      </c>
      <c r="D1187" s="5">
        <v>281</v>
      </c>
    </row>
    <row r="1188" spans="1:4">
      <c r="A1188" s="193" t="s">
        <v>945</v>
      </c>
      <c r="B1188" s="5">
        <v>18858</v>
      </c>
      <c r="C1188" s="5">
        <v>7543.2000000000007</v>
      </c>
      <c r="D1188" s="5"/>
    </row>
    <row r="1189" spans="1:4">
      <c r="A1189" s="6" t="s">
        <v>391</v>
      </c>
      <c r="B1189" s="5">
        <v>964</v>
      </c>
      <c r="C1189" s="5">
        <v>385.6</v>
      </c>
      <c r="D1189" s="5"/>
    </row>
    <row r="1190" spans="1:4">
      <c r="A1190" s="6" t="s">
        <v>3257</v>
      </c>
      <c r="B1190" s="5">
        <v>762</v>
      </c>
      <c r="C1190" s="5">
        <v>304.8</v>
      </c>
      <c r="D1190" s="5"/>
    </row>
    <row r="1191" spans="1:4">
      <c r="A1191" s="6" t="s">
        <v>3258</v>
      </c>
      <c r="B1191" s="5">
        <v>670</v>
      </c>
      <c r="C1191" s="5">
        <v>268</v>
      </c>
      <c r="D1191" s="5"/>
    </row>
    <row r="1192" spans="1:4">
      <c r="A1192" s="6" t="s">
        <v>3259</v>
      </c>
      <c r="B1192" s="5">
        <v>2046</v>
      </c>
      <c r="C1192" s="5">
        <v>818.40000000000009</v>
      </c>
      <c r="D1192" s="5"/>
    </row>
    <row r="1193" spans="1:4">
      <c r="A1193" s="6" t="s">
        <v>3260</v>
      </c>
      <c r="B1193" s="5">
        <v>1516</v>
      </c>
      <c r="C1193" s="5">
        <v>606.4</v>
      </c>
      <c r="D1193" s="5"/>
    </row>
    <row r="1194" spans="1:4">
      <c r="A1194" s="6" t="s">
        <v>3261</v>
      </c>
      <c r="B1194" s="5">
        <v>292</v>
      </c>
      <c r="C1194" s="5">
        <v>116.80000000000001</v>
      </c>
      <c r="D1194" s="5"/>
    </row>
    <row r="1195" spans="1:4">
      <c r="A1195" s="6" t="s">
        <v>3262</v>
      </c>
      <c r="B1195" s="5">
        <v>1864</v>
      </c>
      <c r="C1195" s="5">
        <v>745.6</v>
      </c>
      <c r="D1195" s="5"/>
    </row>
    <row r="1196" spans="1:4">
      <c r="A1196" s="6" t="s">
        <v>3263</v>
      </c>
      <c r="B1196" s="5">
        <v>1058</v>
      </c>
      <c r="C1196" s="5">
        <v>423.20000000000005</v>
      </c>
      <c r="D1196" s="5"/>
    </row>
    <row r="1197" spans="1:4">
      <c r="A1197" s="6" t="s">
        <v>3264</v>
      </c>
      <c r="B1197" s="5">
        <v>1472</v>
      </c>
      <c r="C1197" s="5">
        <v>588.80000000000007</v>
      </c>
      <c r="D1197" s="5"/>
    </row>
    <row r="1198" spans="1:4">
      <c r="A1198" s="6" t="s">
        <v>3265</v>
      </c>
      <c r="B1198" s="5">
        <v>2416</v>
      </c>
      <c r="C1198" s="5">
        <v>966.40000000000009</v>
      </c>
      <c r="D1198" s="5"/>
    </row>
    <row r="1199" spans="1:4">
      <c r="A1199" s="6" t="s">
        <v>3266</v>
      </c>
      <c r="B1199" s="5">
        <v>350</v>
      </c>
      <c r="C1199" s="5">
        <v>140</v>
      </c>
      <c r="D1199" s="5"/>
    </row>
    <row r="1200" spans="1:4">
      <c r="A1200" s="6" t="s">
        <v>3267</v>
      </c>
      <c r="B1200" s="5">
        <v>402</v>
      </c>
      <c r="C1200" s="5">
        <v>160.80000000000001</v>
      </c>
      <c r="D1200" s="5"/>
    </row>
    <row r="1201" spans="1:4">
      <c r="A1201" s="6" t="s">
        <v>3268</v>
      </c>
      <c r="B1201" s="5">
        <v>180</v>
      </c>
      <c r="C1201" s="5">
        <v>72</v>
      </c>
      <c r="D1201" s="5"/>
    </row>
    <row r="1202" spans="1:4">
      <c r="A1202" s="6" t="s">
        <v>3269</v>
      </c>
      <c r="B1202" s="5">
        <v>2372</v>
      </c>
      <c r="C1202" s="5">
        <v>948.80000000000007</v>
      </c>
      <c r="D1202" s="5"/>
    </row>
    <row r="1203" spans="1:4">
      <c r="A1203" s="6" t="s">
        <v>3270</v>
      </c>
      <c r="B1203" s="5">
        <v>2494</v>
      </c>
      <c r="C1203" s="5">
        <v>997.6</v>
      </c>
      <c r="D1203" s="5"/>
    </row>
    <row r="1204" spans="1:4">
      <c r="A1204" s="193" t="s">
        <v>172</v>
      </c>
      <c r="B1204" s="5">
        <v>3256</v>
      </c>
      <c r="C1204" s="5">
        <v>1302.4000000000001</v>
      </c>
      <c r="D1204" s="5">
        <v>1302.4000000000001</v>
      </c>
    </row>
    <row r="1205" spans="1:4">
      <c r="A1205" s="6" t="s">
        <v>382</v>
      </c>
      <c r="B1205" s="5">
        <v>1032</v>
      </c>
      <c r="C1205" s="5">
        <v>412.8</v>
      </c>
      <c r="D1205" s="5">
        <v>412.8</v>
      </c>
    </row>
    <row r="1206" spans="1:4">
      <c r="A1206" s="6" t="s">
        <v>383</v>
      </c>
      <c r="B1206" s="5">
        <v>848</v>
      </c>
      <c r="C1206" s="5">
        <v>339.20000000000005</v>
      </c>
      <c r="D1206" s="5">
        <v>339.20000000000005</v>
      </c>
    </row>
    <row r="1207" spans="1:4">
      <c r="A1207" s="6" t="s">
        <v>384</v>
      </c>
      <c r="B1207" s="5">
        <v>512</v>
      </c>
      <c r="C1207" s="5">
        <v>204.8</v>
      </c>
      <c r="D1207" s="5">
        <v>204.8</v>
      </c>
    </row>
    <row r="1208" spans="1:4">
      <c r="A1208" s="6" t="s">
        <v>386</v>
      </c>
      <c r="B1208" s="5">
        <v>864</v>
      </c>
      <c r="C1208" s="5">
        <v>345.6</v>
      </c>
      <c r="D1208" s="5">
        <v>345.6</v>
      </c>
    </row>
    <row r="1209" spans="1:4">
      <c r="A1209" s="193" t="s">
        <v>173</v>
      </c>
      <c r="B1209" s="5">
        <v>17592</v>
      </c>
      <c r="C1209" s="5">
        <v>7036.8000000000011</v>
      </c>
      <c r="D1209" s="5">
        <v>6699.68</v>
      </c>
    </row>
    <row r="1210" spans="1:4">
      <c r="A1210" s="6" t="s">
        <v>174</v>
      </c>
      <c r="B1210" s="5">
        <v>2538</v>
      </c>
      <c r="C1210" s="5">
        <v>1015.2</v>
      </c>
      <c r="D1210" s="5">
        <v>812.16000000000008</v>
      </c>
    </row>
    <row r="1211" spans="1:4">
      <c r="A1211" s="6" t="s">
        <v>176</v>
      </c>
      <c r="B1211" s="5">
        <v>816</v>
      </c>
      <c r="C1211" s="5">
        <v>326.40000000000003</v>
      </c>
      <c r="D1211" s="5">
        <v>261.12000000000006</v>
      </c>
    </row>
    <row r="1212" spans="1:4">
      <c r="A1212" s="6" t="s">
        <v>180</v>
      </c>
      <c r="B1212" s="5">
        <v>758</v>
      </c>
      <c r="C1212" s="5">
        <v>303.2</v>
      </c>
      <c r="D1212" s="5">
        <v>303.2</v>
      </c>
    </row>
    <row r="1213" spans="1:4">
      <c r="A1213" s="6" t="s">
        <v>181</v>
      </c>
      <c r="B1213" s="5">
        <v>1222</v>
      </c>
      <c r="C1213" s="5">
        <v>488.8</v>
      </c>
      <c r="D1213" s="5">
        <v>488.8</v>
      </c>
    </row>
    <row r="1214" spans="1:4">
      <c r="A1214" s="6" t="s">
        <v>182</v>
      </c>
      <c r="B1214" s="5">
        <v>860</v>
      </c>
      <c r="C1214" s="5">
        <v>344</v>
      </c>
      <c r="D1214" s="5">
        <v>275.2</v>
      </c>
    </row>
    <row r="1215" spans="1:4">
      <c r="A1215" s="6" t="s">
        <v>183</v>
      </c>
      <c r="B1215" s="5">
        <v>3236</v>
      </c>
      <c r="C1215" s="5">
        <v>1294.4000000000001</v>
      </c>
      <c r="D1215" s="5">
        <v>1294.4000000000001</v>
      </c>
    </row>
    <row r="1216" spans="1:4">
      <c r="A1216" s="6" t="s">
        <v>184</v>
      </c>
      <c r="B1216" s="5">
        <v>3102</v>
      </c>
      <c r="C1216" s="5">
        <v>1240.8000000000002</v>
      </c>
      <c r="D1216" s="5">
        <v>1240.8000000000002</v>
      </c>
    </row>
    <row r="1217" spans="1:4">
      <c r="A1217" s="6" t="s">
        <v>185</v>
      </c>
      <c r="B1217" s="5">
        <v>522</v>
      </c>
      <c r="C1217" s="5">
        <v>208.8</v>
      </c>
      <c r="D1217" s="5">
        <v>208.8</v>
      </c>
    </row>
    <row r="1218" spans="1:4">
      <c r="A1218" s="6" t="s">
        <v>186</v>
      </c>
      <c r="B1218" s="5">
        <v>1758</v>
      </c>
      <c r="C1218" s="5">
        <v>703.2</v>
      </c>
      <c r="D1218" s="5">
        <v>703.2</v>
      </c>
    </row>
    <row r="1219" spans="1:4">
      <c r="A1219" s="6" t="s">
        <v>187</v>
      </c>
      <c r="B1219" s="5">
        <v>1394</v>
      </c>
      <c r="C1219" s="5">
        <v>557.6</v>
      </c>
      <c r="D1219" s="5">
        <v>557.6</v>
      </c>
    </row>
    <row r="1220" spans="1:4">
      <c r="A1220" s="6" t="s">
        <v>188</v>
      </c>
      <c r="B1220" s="5">
        <v>568</v>
      </c>
      <c r="C1220" s="5">
        <v>227.20000000000002</v>
      </c>
      <c r="D1220" s="5">
        <v>227.20000000000002</v>
      </c>
    </row>
    <row r="1221" spans="1:4">
      <c r="A1221" s="6" t="s">
        <v>189</v>
      </c>
      <c r="B1221" s="5">
        <v>818</v>
      </c>
      <c r="C1221" s="5">
        <v>327.20000000000005</v>
      </c>
      <c r="D1221" s="5">
        <v>327.20000000000005</v>
      </c>
    </row>
    <row r="1222" spans="1:4">
      <c r="A1222" s="193" t="s">
        <v>57</v>
      </c>
      <c r="B1222" s="5">
        <v>7702</v>
      </c>
      <c r="C1222" s="5">
        <v>3851</v>
      </c>
      <c r="D1222" s="5">
        <v>3851</v>
      </c>
    </row>
    <row r="1223" spans="1:4">
      <c r="A1223" s="6" t="s">
        <v>58</v>
      </c>
      <c r="B1223" s="5">
        <v>2270</v>
      </c>
      <c r="C1223" s="5">
        <v>1135</v>
      </c>
      <c r="D1223" s="5">
        <v>1135</v>
      </c>
    </row>
    <row r="1224" spans="1:4">
      <c r="A1224" s="6" t="s">
        <v>59</v>
      </c>
      <c r="B1224" s="5">
        <v>1576</v>
      </c>
      <c r="C1224" s="5">
        <v>788</v>
      </c>
      <c r="D1224" s="5">
        <v>788</v>
      </c>
    </row>
    <row r="1225" spans="1:4">
      <c r="A1225" s="6" t="s">
        <v>60</v>
      </c>
      <c r="B1225" s="5">
        <v>2308</v>
      </c>
      <c r="C1225" s="5">
        <v>1154</v>
      </c>
      <c r="D1225" s="5">
        <v>1154</v>
      </c>
    </row>
    <row r="1226" spans="1:4">
      <c r="A1226" s="6" t="s">
        <v>61</v>
      </c>
      <c r="B1226" s="5">
        <v>1548</v>
      </c>
      <c r="C1226" s="5">
        <v>774</v>
      </c>
      <c r="D1226" s="5">
        <v>774</v>
      </c>
    </row>
    <row r="1227" spans="1:4">
      <c r="A1227" s="193" t="s">
        <v>1116</v>
      </c>
      <c r="B1227" s="5">
        <v>5152</v>
      </c>
      <c r="C1227" s="5">
        <v>2576</v>
      </c>
      <c r="D1227" s="5">
        <v>2576</v>
      </c>
    </row>
    <row r="1228" spans="1:4">
      <c r="A1228" s="6" t="s">
        <v>1117</v>
      </c>
      <c r="B1228" s="5">
        <v>1008</v>
      </c>
      <c r="C1228" s="5">
        <v>504</v>
      </c>
      <c r="D1228" s="5">
        <v>504</v>
      </c>
    </row>
    <row r="1229" spans="1:4">
      <c r="A1229" s="6" t="s">
        <v>1118</v>
      </c>
      <c r="B1229" s="5">
        <v>614</v>
      </c>
      <c r="C1229" s="5">
        <v>307</v>
      </c>
      <c r="D1229" s="5">
        <v>307</v>
      </c>
    </row>
    <row r="1230" spans="1:4">
      <c r="A1230" s="6" t="s">
        <v>1119</v>
      </c>
      <c r="B1230" s="5">
        <v>304</v>
      </c>
      <c r="C1230" s="5">
        <v>152</v>
      </c>
      <c r="D1230" s="5">
        <v>152</v>
      </c>
    </row>
    <row r="1231" spans="1:4">
      <c r="A1231" s="6" t="s">
        <v>1120</v>
      </c>
      <c r="B1231" s="5">
        <v>1548</v>
      </c>
      <c r="C1231" s="5">
        <v>774</v>
      </c>
      <c r="D1231" s="5">
        <v>774</v>
      </c>
    </row>
    <row r="1232" spans="1:4">
      <c r="A1232" s="6" t="s">
        <v>1121</v>
      </c>
      <c r="B1232" s="5">
        <v>554</v>
      </c>
      <c r="C1232" s="5">
        <v>277</v>
      </c>
      <c r="D1232" s="5">
        <v>277</v>
      </c>
    </row>
    <row r="1233" spans="1:4">
      <c r="A1233" s="6" t="s">
        <v>1122</v>
      </c>
      <c r="B1233" s="5">
        <v>570</v>
      </c>
      <c r="C1233" s="5">
        <v>285</v>
      </c>
      <c r="D1233" s="5">
        <v>285</v>
      </c>
    </row>
    <row r="1234" spans="1:4">
      <c r="A1234" s="6" t="s">
        <v>1123</v>
      </c>
      <c r="B1234" s="5">
        <v>554</v>
      </c>
      <c r="C1234" s="5">
        <v>277</v>
      </c>
      <c r="D1234" s="5">
        <v>277</v>
      </c>
    </row>
    <row r="1235" spans="1:4">
      <c r="A1235" s="193" t="s">
        <v>660</v>
      </c>
      <c r="B1235" s="5">
        <v>3196</v>
      </c>
      <c r="C1235" s="5">
        <v>1278.4000000000001</v>
      </c>
      <c r="D1235" s="5">
        <v>1278.4000000000001</v>
      </c>
    </row>
    <row r="1236" spans="1:4">
      <c r="A1236" s="6" t="s">
        <v>661</v>
      </c>
      <c r="B1236" s="5">
        <v>1750</v>
      </c>
      <c r="C1236" s="5">
        <v>700</v>
      </c>
      <c r="D1236" s="5">
        <v>700</v>
      </c>
    </row>
    <row r="1237" spans="1:4">
      <c r="A1237" s="6" t="s">
        <v>662</v>
      </c>
      <c r="B1237" s="5">
        <v>730</v>
      </c>
      <c r="C1237" s="5">
        <v>292</v>
      </c>
      <c r="D1237" s="5">
        <v>292</v>
      </c>
    </row>
    <row r="1238" spans="1:4">
      <c r="A1238" s="6" t="s">
        <v>663</v>
      </c>
      <c r="B1238" s="5">
        <v>716</v>
      </c>
      <c r="C1238" s="5">
        <v>286.40000000000003</v>
      </c>
      <c r="D1238" s="5">
        <v>286.40000000000003</v>
      </c>
    </row>
    <row r="1239" spans="1:4">
      <c r="A1239" s="193" t="s">
        <v>817</v>
      </c>
      <c r="B1239" s="5">
        <v>2156</v>
      </c>
      <c r="C1239" s="5">
        <v>862.40000000000009</v>
      </c>
      <c r="D1239" s="5">
        <v>862.40000000000009</v>
      </c>
    </row>
    <row r="1240" spans="1:4">
      <c r="A1240" s="6" t="s">
        <v>818</v>
      </c>
      <c r="B1240" s="5">
        <v>618</v>
      </c>
      <c r="C1240" s="5">
        <v>247.20000000000002</v>
      </c>
      <c r="D1240" s="5">
        <v>247.20000000000002</v>
      </c>
    </row>
    <row r="1241" spans="1:4">
      <c r="A1241" s="6" t="s">
        <v>819</v>
      </c>
      <c r="B1241" s="5">
        <v>1538</v>
      </c>
      <c r="C1241" s="5">
        <v>615.20000000000005</v>
      </c>
      <c r="D1241" s="5">
        <v>615.20000000000005</v>
      </c>
    </row>
    <row r="1242" spans="1:4">
      <c r="A1242" s="193" t="s">
        <v>1414</v>
      </c>
      <c r="B1242" s="5">
        <v>1444140</v>
      </c>
      <c r="C1242" s="5">
        <v>600881.50000000047</v>
      </c>
      <c r="D1242" s="5">
        <v>544448.26000000047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3" sqref="A3"/>
    </sheetView>
  </sheetViews>
  <sheetFormatPr defaultRowHeight="14.4"/>
  <cols>
    <col min="1" max="1" width="12.5546875" customWidth="1"/>
    <col min="2" max="2" width="50.88671875" bestFit="1" customWidth="1"/>
  </cols>
  <sheetData>
    <row r="1" spans="1:2">
      <c r="A1" t="s">
        <v>1418</v>
      </c>
      <c r="B1">
        <f>COUNTA(B4:B1025)</f>
        <v>4</v>
      </c>
    </row>
    <row r="3" spans="1:2">
      <c r="A3" s="3" t="s">
        <v>1413</v>
      </c>
      <c r="B3" t="s">
        <v>1417</v>
      </c>
    </row>
    <row r="4" spans="1:2">
      <c r="A4" s="193" t="s">
        <v>150</v>
      </c>
      <c r="B4" s="5">
        <v>93</v>
      </c>
    </row>
    <row r="5" spans="1:2">
      <c r="A5" s="193" t="s">
        <v>31</v>
      </c>
      <c r="B5" s="5">
        <v>253</v>
      </c>
    </row>
    <row r="6" spans="1:2">
      <c r="A6" s="193" t="s">
        <v>47</v>
      </c>
      <c r="B6" s="5">
        <v>804</v>
      </c>
    </row>
    <row r="7" spans="1:2">
      <c r="A7" s="193" t="s">
        <v>1414</v>
      </c>
      <c r="B7" s="5">
        <v>1150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1"/>
  <sheetViews>
    <sheetView zoomScale="85" zoomScaleNormal="85" workbookViewId="0">
      <selection activeCell="C1" sqref="C1"/>
    </sheetView>
  </sheetViews>
  <sheetFormatPr defaultRowHeight="14.4"/>
  <cols>
    <col min="1" max="1" width="15.88671875" customWidth="1"/>
    <col min="2" max="2" width="16.44140625" customWidth="1"/>
    <col min="3" max="3" width="46.109375" customWidth="1"/>
    <col min="4" max="4" width="39.44140625" customWidth="1"/>
    <col min="5" max="6" width="25.88671875" customWidth="1"/>
    <col min="8" max="8" width="21.88671875" bestFit="1" customWidth="1"/>
    <col min="9" max="9" width="34" bestFit="1" customWidth="1"/>
    <col min="10" max="10" width="21.44140625" customWidth="1"/>
    <col min="11" max="12" width="20.33203125" customWidth="1"/>
    <col min="13" max="13" width="20.33203125" bestFit="1" customWidth="1"/>
    <col min="14" max="14" width="20.33203125" customWidth="1"/>
    <col min="15" max="15" width="25.33203125" bestFit="1" customWidth="1"/>
    <col min="16" max="16" width="19.5546875" bestFit="1" customWidth="1"/>
    <col min="17" max="17" width="19.44140625" bestFit="1" customWidth="1"/>
    <col min="18" max="18" width="9.88671875" bestFit="1" customWidth="1"/>
    <col min="19" max="19" width="46.109375" bestFit="1" customWidth="1"/>
    <col min="20" max="20" width="21.44140625" bestFit="1" customWidth="1"/>
    <col min="21" max="24" width="20.33203125" bestFit="1" customWidth="1"/>
    <col min="25" max="25" width="25.33203125" bestFit="1" customWidth="1"/>
    <col min="26" max="26" width="19.5546875" bestFit="1" customWidth="1"/>
    <col min="27" max="27" width="19.44140625" bestFit="1" customWidth="1"/>
    <col min="28" max="28" width="9.88671875" bestFit="1" customWidth="1"/>
    <col min="29" max="29" width="39.44140625" bestFit="1" customWidth="1"/>
    <col min="30" max="30" width="21.44140625" bestFit="1" customWidth="1"/>
    <col min="31" max="34" width="20.33203125" bestFit="1" customWidth="1"/>
    <col min="35" max="35" width="25.33203125" bestFit="1" customWidth="1"/>
    <col min="36" max="36" width="19.5546875" bestFit="1" customWidth="1"/>
    <col min="37" max="37" width="19.44140625" bestFit="1" customWidth="1"/>
    <col min="38" max="38" width="9.88671875" bestFit="1" customWidth="1"/>
    <col min="39" max="39" width="21.6640625" bestFit="1" customWidth="1"/>
    <col min="40" max="40" width="51.33203125" bestFit="1" customWidth="1"/>
    <col min="41" max="41" width="44.6640625" bestFit="1" customWidth="1"/>
  </cols>
  <sheetData>
    <row r="1" spans="1:41">
      <c r="A1" t="s">
        <v>1436</v>
      </c>
      <c r="B1" s="24">
        <f>SUBTOTAL(9,B4:B245)/2</f>
        <v>1444140</v>
      </c>
      <c r="C1" s="24">
        <f t="shared" ref="C1:F1" si="0">SUBTOTAL(9,C4:C245)/2</f>
        <v>600881.50000000012</v>
      </c>
      <c r="D1" s="24">
        <f t="shared" si="0"/>
        <v>544448.26</v>
      </c>
      <c r="E1" s="24">
        <f t="shared" si="0"/>
        <v>229830.09999999998</v>
      </c>
      <c r="F1" s="24">
        <f t="shared" si="0"/>
        <v>557486</v>
      </c>
      <c r="H1" s="22"/>
    </row>
    <row r="2" spans="1:41">
      <c r="K2" s="24"/>
      <c r="L2" s="24"/>
      <c r="N2" s="22"/>
    </row>
    <row r="3" spans="1:41">
      <c r="A3" s="3" t="s">
        <v>1413</v>
      </c>
      <c r="B3" s="194" t="s">
        <v>1429</v>
      </c>
      <c r="C3" s="194" t="s">
        <v>1434</v>
      </c>
      <c r="D3" s="194" t="s">
        <v>1435</v>
      </c>
      <c r="E3" s="194" t="s">
        <v>3511</v>
      </c>
      <c r="F3" s="194" t="s">
        <v>3512</v>
      </c>
      <c r="I3" s="115"/>
    </row>
    <row r="4" spans="1:41">
      <c r="A4" s="193" t="s">
        <v>147</v>
      </c>
      <c r="B4" s="22">
        <v>3690</v>
      </c>
      <c r="C4" s="22">
        <v>1476</v>
      </c>
      <c r="D4" s="22">
        <v>1476</v>
      </c>
      <c r="E4" s="22">
        <v>1196</v>
      </c>
      <c r="F4" s="22">
        <v>2990</v>
      </c>
      <c r="I4" s="115"/>
      <c r="S4" s="115"/>
      <c r="AC4" s="115"/>
      <c r="AM4" s="115"/>
      <c r="AN4" s="115"/>
      <c r="AO4" s="115"/>
    </row>
    <row r="5" spans="1:41">
      <c r="A5" s="193" t="s">
        <v>762</v>
      </c>
      <c r="B5" s="22">
        <v>28960</v>
      </c>
      <c r="C5" s="22">
        <v>11632.600000000006</v>
      </c>
      <c r="D5" s="22">
        <v>11632.600000000006</v>
      </c>
      <c r="E5" s="22">
        <v>3274.1999999999994</v>
      </c>
      <c r="F5" s="22">
        <v>8064</v>
      </c>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row>
    <row r="6" spans="1:41">
      <c r="A6" s="193" t="s">
        <v>120</v>
      </c>
      <c r="B6" s="22">
        <v>3832</v>
      </c>
      <c r="C6" s="22">
        <v>1532.8000000000002</v>
      </c>
      <c r="D6" s="22">
        <v>909.2</v>
      </c>
      <c r="E6" s="22">
        <v>623.6</v>
      </c>
      <c r="F6" s="22">
        <v>3118</v>
      </c>
      <c r="H6" s="4"/>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row>
    <row r="7" spans="1:41">
      <c r="A7" s="193" t="s">
        <v>591</v>
      </c>
      <c r="B7" s="22">
        <v>21078</v>
      </c>
      <c r="C7" s="22">
        <v>8431.1999999999989</v>
      </c>
      <c r="D7" s="22">
        <v>8431.1999999999989</v>
      </c>
      <c r="E7" s="22">
        <v>381.6</v>
      </c>
      <c r="F7" s="22">
        <v>954</v>
      </c>
      <c r="H7" s="4"/>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row>
    <row r="8" spans="1:41">
      <c r="A8" s="193" t="s">
        <v>1165</v>
      </c>
      <c r="B8" s="22">
        <v>23218</v>
      </c>
      <c r="C8" s="22">
        <v>10448.100000000002</v>
      </c>
      <c r="D8" s="22">
        <v>10448.100000000002</v>
      </c>
      <c r="E8" s="22">
        <v>0</v>
      </c>
      <c r="F8" s="22">
        <v>0</v>
      </c>
      <c r="H8" s="4"/>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row>
    <row r="9" spans="1:41">
      <c r="A9" s="193" t="s">
        <v>287</v>
      </c>
      <c r="B9" s="22">
        <v>37542</v>
      </c>
      <c r="C9" s="22">
        <v>16203.200000000003</v>
      </c>
      <c r="D9" s="22">
        <v>14216.000000000002</v>
      </c>
      <c r="E9" s="22">
        <v>13719.200000000003</v>
      </c>
      <c r="F9" s="22">
        <v>32988</v>
      </c>
      <c r="H9" s="4"/>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row>
    <row r="10" spans="1:41">
      <c r="A10" s="193" t="s">
        <v>138</v>
      </c>
      <c r="B10" s="22">
        <v>144722</v>
      </c>
      <c r="C10" s="22">
        <v>57941.600000000013</v>
      </c>
      <c r="D10" s="22">
        <v>52338.400000000009</v>
      </c>
      <c r="E10" s="22">
        <v>36427.199999999997</v>
      </c>
      <c r="F10" s="22">
        <v>91068</v>
      </c>
      <c r="H10" s="4"/>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row>
    <row r="11" spans="1:41">
      <c r="A11" s="193" t="s">
        <v>1204</v>
      </c>
      <c r="B11" s="22">
        <v>27226</v>
      </c>
      <c r="C11" s="22">
        <v>12251.700000000004</v>
      </c>
      <c r="D11" s="22">
        <v>12251.700000000004</v>
      </c>
      <c r="E11" s="22">
        <v>0</v>
      </c>
      <c r="F11" s="22">
        <v>0</v>
      </c>
      <c r="H11" s="4"/>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row>
    <row r="12" spans="1:41">
      <c r="A12" s="193" t="s">
        <v>156</v>
      </c>
      <c r="B12" s="22">
        <v>9672</v>
      </c>
      <c r="C12" s="22">
        <v>3868.7999999999997</v>
      </c>
      <c r="D12" s="22">
        <v>3868.7999999999997</v>
      </c>
      <c r="E12" s="22">
        <v>3212.7999999999997</v>
      </c>
      <c r="F12" s="22">
        <v>8032</v>
      </c>
      <c r="H12" s="4"/>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row>
    <row r="13" spans="1:41">
      <c r="A13" s="193" t="s">
        <v>388</v>
      </c>
      <c r="B13" s="22">
        <v>17942</v>
      </c>
      <c r="C13" s="22">
        <v>7176.7999999999984</v>
      </c>
      <c r="D13" s="22">
        <v>6623.1599999999989</v>
      </c>
      <c r="E13" s="22">
        <v>4163.96</v>
      </c>
      <c r="F13" s="22">
        <v>11054</v>
      </c>
      <c r="H13" s="4"/>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row>
    <row r="14" spans="1:41">
      <c r="A14" s="193" t="s">
        <v>27</v>
      </c>
      <c r="B14" s="22">
        <v>103742</v>
      </c>
      <c r="C14" s="22">
        <v>44256.399999999994</v>
      </c>
      <c r="D14" s="22">
        <v>43688.079999999994</v>
      </c>
      <c r="E14" s="22">
        <v>26058.28000000001</v>
      </c>
      <c r="F14" s="22">
        <v>60594</v>
      </c>
      <c r="H14" s="4"/>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row>
    <row r="15" spans="1:41">
      <c r="A15" s="193" t="s">
        <v>1232</v>
      </c>
      <c r="B15" s="22">
        <v>17360</v>
      </c>
      <c r="C15" s="22">
        <v>7811.9999999999991</v>
      </c>
      <c r="D15" s="22">
        <v>7811.9999999999991</v>
      </c>
      <c r="E15" s="22">
        <v>0</v>
      </c>
      <c r="F15" s="22">
        <v>0</v>
      </c>
      <c r="H15" s="4"/>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row>
    <row r="16" spans="1:41">
      <c r="A16" s="193" t="s">
        <v>217</v>
      </c>
      <c r="B16" s="22">
        <v>12566</v>
      </c>
      <c r="C16" s="22">
        <v>5026.3999999999996</v>
      </c>
      <c r="D16" s="22">
        <v>2360.8000000000002</v>
      </c>
      <c r="E16" s="22">
        <v>2342.4</v>
      </c>
      <c r="F16" s="22">
        <v>5856</v>
      </c>
      <c r="H16" s="4"/>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row>
    <row r="17" spans="1:41">
      <c r="A17" s="193" t="s">
        <v>514</v>
      </c>
      <c r="B17" s="22">
        <v>155453</v>
      </c>
      <c r="C17" s="22">
        <v>61074.800000000017</v>
      </c>
      <c r="D17" s="22">
        <v>42049.000000000015</v>
      </c>
      <c r="E17" s="22">
        <v>28422.399999999998</v>
      </c>
      <c r="F17" s="22">
        <v>73079</v>
      </c>
      <c r="H17" s="4"/>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row>
    <row r="18" spans="1:41">
      <c r="A18" s="193" t="s">
        <v>1250</v>
      </c>
      <c r="B18" s="22">
        <v>38704</v>
      </c>
      <c r="C18" s="22">
        <v>15481.599999999999</v>
      </c>
      <c r="D18" s="22">
        <v>15481.599999999999</v>
      </c>
      <c r="E18" s="22">
        <v>0</v>
      </c>
      <c r="F18" s="22">
        <v>0</v>
      </c>
      <c r="H18" s="4"/>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row>
    <row r="19" spans="1:41">
      <c r="A19" s="193" t="s">
        <v>64</v>
      </c>
      <c r="B19" s="22">
        <v>401986</v>
      </c>
      <c r="C19" s="22">
        <v>166363.79999999999</v>
      </c>
      <c r="D19" s="22">
        <v>148963.99999999994</v>
      </c>
      <c r="E19" s="22">
        <v>26932.000000000004</v>
      </c>
      <c r="F19" s="22">
        <v>66672</v>
      </c>
      <c r="H19" s="4"/>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row>
    <row r="20" spans="1:41">
      <c r="A20" s="193" t="s">
        <v>1283</v>
      </c>
      <c r="B20" s="22">
        <v>14988</v>
      </c>
      <c r="C20" s="22">
        <v>6744.6</v>
      </c>
      <c r="D20" s="22">
        <v>6744.6</v>
      </c>
      <c r="E20" s="22">
        <v>0</v>
      </c>
      <c r="F20" s="22">
        <v>0</v>
      </c>
      <c r="H20" s="4"/>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row>
    <row r="21" spans="1:41">
      <c r="A21" s="193" t="s">
        <v>1292</v>
      </c>
      <c r="B21" s="22">
        <v>33480</v>
      </c>
      <c r="C21" s="22">
        <v>15066</v>
      </c>
      <c r="D21" s="22">
        <v>15066</v>
      </c>
      <c r="E21" s="22">
        <v>0</v>
      </c>
      <c r="F21" s="22">
        <v>0</v>
      </c>
      <c r="H21" s="4"/>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row>
    <row r="22" spans="1:41">
      <c r="A22" s="193" t="s">
        <v>191</v>
      </c>
      <c r="B22" s="22">
        <v>15516</v>
      </c>
      <c r="C22" s="22">
        <v>6206.3999999999987</v>
      </c>
      <c r="D22" s="22">
        <v>6206.3999999999987</v>
      </c>
      <c r="E22" s="22">
        <v>5509.5999999999995</v>
      </c>
      <c r="F22" s="22">
        <v>13774</v>
      </c>
      <c r="H22" s="4"/>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row>
    <row r="23" spans="1:41">
      <c r="A23" s="193" t="s">
        <v>474</v>
      </c>
      <c r="B23" s="22">
        <v>70968</v>
      </c>
      <c r="C23" s="22">
        <v>33220.6</v>
      </c>
      <c r="D23" s="22">
        <v>33220.6</v>
      </c>
      <c r="E23" s="22">
        <v>25328.000000000004</v>
      </c>
      <c r="F23" s="22">
        <v>56718</v>
      </c>
      <c r="H23" s="4"/>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row>
    <row r="24" spans="1:41">
      <c r="A24" s="193" t="s">
        <v>1340</v>
      </c>
      <c r="B24" s="22">
        <v>32432</v>
      </c>
      <c r="C24" s="22">
        <v>12972.800000000001</v>
      </c>
      <c r="D24" s="22">
        <v>12972.800000000001</v>
      </c>
      <c r="E24" s="22">
        <v>0</v>
      </c>
      <c r="F24" s="22">
        <v>0</v>
      </c>
      <c r="H24" s="4"/>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row>
    <row r="25" spans="1:41">
      <c r="A25" s="193" t="s">
        <v>330</v>
      </c>
      <c r="B25" s="22">
        <v>9462</v>
      </c>
      <c r="C25" s="22">
        <v>3784.8</v>
      </c>
      <c r="D25" s="22">
        <v>3784.8</v>
      </c>
      <c r="E25" s="22">
        <v>3784.8</v>
      </c>
      <c r="F25" s="22">
        <v>9462</v>
      </c>
      <c r="H25" s="4"/>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row>
    <row r="26" spans="1:41">
      <c r="A26" s="193" t="s">
        <v>789</v>
      </c>
      <c r="B26" s="22">
        <v>25930</v>
      </c>
      <c r="C26" s="22">
        <v>11997.800000000003</v>
      </c>
      <c r="D26" s="22">
        <v>11997.800000000003</v>
      </c>
      <c r="E26" s="22">
        <v>10022.400000000001</v>
      </c>
      <c r="F26" s="22">
        <v>21152</v>
      </c>
      <c r="H26" s="4"/>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row>
    <row r="27" spans="1:41">
      <c r="A27" s="193" t="s">
        <v>44</v>
      </c>
      <c r="B27" s="22">
        <v>7025</v>
      </c>
      <c r="C27" s="22">
        <v>3392.5</v>
      </c>
      <c r="D27" s="22">
        <v>3392.5</v>
      </c>
      <c r="E27" s="22">
        <v>3072.5</v>
      </c>
      <c r="F27" s="22">
        <v>6225</v>
      </c>
      <c r="H27" s="4"/>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row>
    <row r="28" spans="1:41">
      <c r="A28" s="193" t="s">
        <v>265</v>
      </c>
      <c r="B28" s="22">
        <v>8486</v>
      </c>
      <c r="C28" s="22">
        <v>3394.3999999999996</v>
      </c>
      <c r="D28" s="22">
        <v>3268.6399999999994</v>
      </c>
      <c r="E28" s="22">
        <v>2362.2399999999998</v>
      </c>
      <c r="F28" s="22">
        <v>6220</v>
      </c>
      <c r="H28" s="4"/>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row>
    <row r="29" spans="1:41">
      <c r="A29" s="193" t="s">
        <v>336</v>
      </c>
      <c r="B29" s="22">
        <v>17360</v>
      </c>
      <c r="C29" s="22">
        <v>7088.4</v>
      </c>
      <c r="D29" s="22">
        <v>7088.4</v>
      </c>
      <c r="E29" s="22">
        <v>2202</v>
      </c>
      <c r="F29" s="22">
        <v>5144</v>
      </c>
      <c r="H29" s="4"/>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row>
    <row r="30" spans="1:41">
      <c r="A30" s="193" t="s">
        <v>1369</v>
      </c>
      <c r="B30" s="22">
        <v>36784</v>
      </c>
      <c r="C30" s="22">
        <v>14713.599999999999</v>
      </c>
      <c r="D30" s="22">
        <v>14713.599999999999</v>
      </c>
      <c r="E30" s="22">
        <v>0</v>
      </c>
      <c r="F30" s="22">
        <v>0</v>
      </c>
      <c r="H30" s="4"/>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row>
    <row r="31" spans="1:41">
      <c r="A31" s="193" t="s">
        <v>806</v>
      </c>
      <c r="B31" s="22">
        <v>8330</v>
      </c>
      <c r="C31" s="22">
        <v>3609.6</v>
      </c>
      <c r="D31" s="22">
        <v>3609.6</v>
      </c>
      <c r="E31" s="22">
        <v>2642.3999999999996</v>
      </c>
      <c r="F31" s="22">
        <v>5912</v>
      </c>
      <c r="H31" s="4"/>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row>
    <row r="32" spans="1:41">
      <c r="A32" s="193" t="s">
        <v>258</v>
      </c>
      <c r="B32" s="22">
        <v>24198</v>
      </c>
      <c r="C32" s="22">
        <v>10089.799999999999</v>
      </c>
      <c r="D32" s="22">
        <v>10089.799999999999</v>
      </c>
      <c r="E32" s="22">
        <v>6721.8</v>
      </c>
      <c r="F32" s="22">
        <v>15778</v>
      </c>
      <c r="H32" s="4"/>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row>
    <row r="33" spans="1:41">
      <c r="A33" s="193" t="s">
        <v>50</v>
      </c>
      <c r="B33" s="22">
        <v>26270</v>
      </c>
      <c r="C33" s="22">
        <v>11020</v>
      </c>
      <c r="D33" s="22">
        <v>11020</v>
      </c>
      <c r="E33" s="22">
        <v>8332</v>
      </c>
      <c r="F33" s="22">
        <v>19550</v>
      </c>
      <c r="H33" s="4"/>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row>
    <row r="34" spans="1:41">
      <c r="A34" s="193" t="s">
        <v>172</v>
      </c>
      <c r="B34" s="22">
        <v>35856</v>
      </c>
      <c r="C34" s="22">
        <v>14342.4</v>
      </c>
      <c r="D34" s="22">
        <v>14005.28</v>
      </c>
      <c r="E34" s="22">
        <v>12559.519999999999</v>
      </c>
      <c r="F34" s="22">
        <v>31734</v>
      </c>
      <c r="H34" s="4"/>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row>
    <row r="35" spans="1:41">
      <c r="A35" s="193" t="s">
        <v>561</v>
      </c>
      <c r="B35" s="22">
        <v>0</v>
      </c>
      <c r="C35" s="22">
        <v>0</v>
      </c>
      <c r="D35" s="22">
        <v>0</v>
      </c>
      <c r="E35" s="22">
        <v>0</v>
      </c>
      <c r="F35" s="22">
        <v>0</v>
      </c>
      <c r="H35" s="4"/>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row>
    <row r="36" spans="1:41">
      <c r="A36" s="193" t="s">
        <v>659</v>
      </c>
      <c r="B36" s="22">
        <v>10504</v>
      </c>
      <c r="C36" s="22">
        <v>4716.8</v>
      </c>
      <c r="D36" s="22">
        <v>4716.8</v>
      </c>
      <c r="E36" s="22">
        <v>539.20000000000005</v>
      </c>
      <c r="F36" s="22">
        <v>1348</v>
      </c>
      <c r="H36" s="4"/>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row>
    <row r="37" spans="1:41">
      <c r="A37" s="193" t="s">
        <v>945</v>
      </c>
      <c r="B37" s="22">
        <v>18858</v>
      </c>
      <c r="C37" s="22">
        <v>7543.2000000000016</v>
      </c>
      <c r="D37" s="22"/>
      <c r="E37" s="22">
        <v>0</v>
      </c>
      <c r="F37" s="22">
        <v>0</v>
      </c>
      <c r="H37" s="4"/>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row>
    <row r="38" spans="1:41">
      <c r="A38" s="193" t="s">
        <v>1414</v>
      </c>
      <c r="B38" s="22">
        <v>1444140</v>
      </c>
      <c r="C38" s="22">
        <v>600881.50000000012</v>
      </c>
      <c r="D38" s="22">
        <v>544448.26</v>
      </c>
      <c r="E38" s="22">
        <v>229830.09999999998</v>
      </c>
      <c r="F38" s="22">
        <v>557486</v>
      </c>
      <c r="H38" s="4"/>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row>
    <row r="39" spans="1:41">
      <c r="H39" s="4"/>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row>
    <row r="40" spans="1:41">
      <c r="H40" s="4"/>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row>
    <row r="41" spans="1:41">
      <c r="H41" s="4"/>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workbookViewId="0">
      <selection activeCell="B1" sqref="B1"/>
    </sheetView>
  </sheetViews>
  <sheetFormatPr defaultRowHeight="14.4"/>
  <cols>
    <col min="1" max="1" width="15.21875" customWidth="1"/>
    <col min="2" max="2" width="22.109375" customWidth="1"/>
    <col min="3" max="3" width="20.5546875" customWidth="1"/>
    <col min="4" max="4" width="16.21875" customWidth="1"/>
  </cols>
  <sheetData>
    <row r="1" spans="1:4" ht="14.4" customHeight="1">
      <c r="A1" s="259" t="s">
        <v>1418</v>
      </c>
      <c r="B1" s="50">
        <f>SUBTOTAL(9,B4:B201)/2</f>
        <v>18581034211.038082</v>
      </c>
      <c r="C1" s="50">
        <f t="shared" ref="C1:D1" si="0">SUBTOTAL(9,C4:C201)/2</f>
        <v>8480651043.22931</v>
      </c>
      <c r="D1" s="50">
        <f t="shared" si="0"/>
        <v>9519720397.1999474</v>
      </c>
    </row>
    <row r="2" spans="1:4" ht="15" thickBot="1">
      <c r="A2" s="260"/>
      <c r="B2" s="51"/>
      <c r="C2" s="51"/>
      <c r="D2" s="51"/>
    </row>
    <row r="3" spans="1:4">
      <c r="A3" s="3" t="s">
        <v>1413</v>
      </c>
      <c r="B3" s="194" t="s">
        <v>1430</v>
      </c>
      <c r="C3" s="194" t="s">
        <v>1431</v>
      </c>
      <c r="D3" s="194" t="s">
        <v>1446</v>
      </c>
    </row>
    <row r="4" spans="1:4">
      <c r="A4" s="193" t="s">
        <v>147</v>
      </c>
      <c r="B4" s="22">
        <v>46635361.121048532</v>
      </c>
      <c r="C4" s="22">
        <v>4933262.6816035993</v>
      </c>
      <c r="D4" s="22">
        <v>41702098.439444929</v>
      </c>
    </row>
    <row r="5" spans="1:4">
      <c r="A5" s="193" t="s">
        <v>762</v>
      </c>
      <c r="B5" s="22">
        <v>234720343.22772899</v>
      </c>
      <c r="C5" s="22">
        <v>78068026.957744598</v>
      </c>
      <c r="D5" s="22">
        <v>48751767.189707726</v>
      </c>
    </row>
    <row r="6" spans="1:4">
      <c r="A6" s="193" t="s">
        <v>120</v>
      </c>
      <c r="B6" s="22">
        <v>107457482.00975111</v>
      </c>
      <c r="C6" s="22">
        <v>69955211.337236136</v>
      </c>
      <c r="D6" s="22">
        <v>37502270.67251496</v>
      </c>
    </row>
    <row r="7" spans="1:4">
      <c r="A7" s="193" t="s">
        <v>591</v>
      </c>
      <c r="B7" s="22">
        <v>238190943.43922898</v>
      </c>
      <c r="C7" s="22">
        <v>150040448.319778</v>
      </c>
      <c r="D7" s="22">
        <v>88150495.119451016</v>
      </c>
    </row>
    <row r="8" spans="1:4">
      <c r="A8" s="193" t="s">
        <v>1165</v>
      </c>
      <c r="B8" s="22">
        <v>415670312.34884274</v>
      </c>
      <c r="C8" s="22">
        <v>415670312.34884274</v>
      </c>
      <c r="D8" s="22"/>
    </row>
    <row r="9" spans="1:4">
      <c r="A9" s="193" t="s">
        <v>287</v>
      </c>
      <c r="B9" s="22">
        <v>715131057.02724004</v>
      </c>
      <c r="C9" s="22">
        <v>91398554.235784128</v>
      </c>
      <c r="D9" s="22">
        <v>567810727.15345597</v>
      </c>
    </row>
    <row r="10" spans="1:4">
      <c r="A10" s="193" t="s">
        <v>138</v>
      </c>
      <c r="B10" s="22">
        <v>1642979885.1759744</v>
      </c>
      <c r="C10" s="22">
        <v>591739195.39294553</v>
      </c>
      <c r="D10" s="22">
        <v>1015816807.0545727</v>
      </c>
    </row>
    <row r="11" spans="1:4">
      <c r="A11" s="193" t="s">
        <v>1204</v>
      </c>
      <c r="B11" s="22">
        <v>252576804.98850003</v>
      </c>
      <c r="C11" s="22">
        <v>252576804.98850003</v>
      </c>
      <c r="D11" s="22"/>
    </row>
    <row r="12" spans="1:4">
      <c r="A12" s="193" t="s">
        <v>156</v>
      </c>
      <c r="B12" s="22">
        <v>166186302.61039364</v>
      </c>
      <c r="C12" s="22">
        <v>37229959.821006857</v>
      </c>
      <c r="D12" s="22">
        <v>128956342.78938673</v>
      </c>
    </row>
    <row r="13" spans="1:4">
      <c r="A13" s="193" t="s">
        <v>388</v>
      </c>
      <c r="B13" s="22">
        <v>247184920.07969698</v>
      </c>
      <c r="C13" s="22">
        <v>62007415.871495642</v>
      </c>
      <c r="D13" s="22">
        <v>178992492.97721332</v>
      </c>
    </row>
    <row r="14" spans="1:4">
      <c r="A14" s="193" t="s">
        <v>27</v>
      </c>
      <c r="B14" s="22">
        <v>1899278927.2637012</v>
      </c>
      <c r="C14" s="22">
        <v>853745637.83115256</v>
      </c>
      <c r="D14" s="22">
        <v>1040417112.7484015</v>
      </c>
    </row>
    <row r="15" spans="1:4">
      <c r="A15" s="193" t="s">
        <v>1232</v>
      </c>
      <c r="B15" s="22">
        <v>190914712.40870708</v>
      </c>
      <c r="C15" s="22">
        <v>190914712.40870708</v>
      </c>
      <c r="D15" s="22"/>
    </row>
    <row r="16" spans="1:4">
      <c r="A16" s="193" t="s">
        <v>217</v>
      </c>
      <c r="B16" s="22">
        <v>172926785.04815769</v>
      </c>
      <c r="C16" s="22">
        <v>71668192.850837484</v>
      </c>
      <c r="D16" s="22">
        <v>51090933.438593544</v>
      </c>
    </row>
    <row r="17" spans="1:4">
      <c r="A17" s="193" t="s">
        <v>514</v>
      </c>
      <c r="B17" s="22">
        <v>2148258237.7281728</v>
      </c>
      <c r="C17" s="22">
        <v>912013069.89382172</v>
      </c>
      <c r="D17" s="22">
        <v>1144334678.1869545</v>
      </c>
    </row>
    <row r="18" spans="1:4">
      <c r="A18" s="193" t="s">
        <v>1250</v>
      </c>
      <c r="B18" s="22">
        <v>277182368.48005867</v>
      </c>
      <c r="C18" s="22">
        <v>276278195.94005865</v>
      </c>
      <c r="D18" s="22"/>
    </row>
    <row r="19" spans="1:4">
      <c r="A19" s="193" t="s">
        <v>64</v>
      </c>
      <c r="B19" s="22">
        <v>4687149709.8115101</v>
      </c>
      <c r="C19" s="22">
        <v>2183279055.3425794</v>
      </c>
      <c r="D19" s="22">
        <v>2378935957.8479357</v>
      </c>
    </row>
    <row r="20" spans="1:4">
      <c r="A20" s="193" t="s">
        <v>1283</v>
      </c>
      <c r="B20" s="22">
        <v>151789539.3188538</v>
      </c>
      <c r="C20" s="22">
        <v>151789539.3188538</v>
      </c>
      <c r="D20" s="22"/>
    </row>
    <row r="21" spans="1:4">
      <c r="A21" s="193" t="s">
        <v>1292</v>
      </c>
      <c r="B21" s="22">
        <v>303045745.79020876</v>
      </c>
      <c r="C21" s="22">
        <v>303045745.79020876</v>
      </c>
      <c r="D21" s="22"/>
    </row>
    <row r="22" spans="1:4">
      <c r="A22" s="193" t="s">
        <v>191</v>
      </c>
      <c r="B22" s="22">
        <v>198763325.65602797</v>
      </c>
      <c r="C22" s="22">
        <v>27323021.716038592</v>
      </c>
      <c r="D22" s="22">
        <v>171440303.93998939</v>
      </c>
    </row>
    <row r="23" spans="1:4">
      <c r="A23" s="193" t="s">
        <v>474</v>
      </c>
      <c r="B23" s="22">
        <v>1277748684.2306938</v>
      </c>
      <c r="C23" s="22">
        <v>444024103.34540784</v>
      </c>
      <c r="D23" s="22">
        <v>806099668.71161509</v>
      </c>
    </row>
    <row r="24" spans="1:4">
      <c r="A24" s="193" t="s">
        <v>1340</v>
      </c>
      <c r="B24" s="22">
        <v>274744690.96347755</v>
      </c>
      <c r="C24" s="22">
        <v>274744690.96347755</v>
      </c>
      <c r="D24" s="22"/>
    </row>
    <row r="25" spans="1:4">
      <c r="A25" s="193" t="s">
        <v>330</v>
      </c>
      <c r="B25" s="22">
        <v>102458798.3624544</v>
      </c>
      <c r="C25" s="22">
        <v>15368819.754368158</v>
      </c>
      <c r="D25" s="22">
        <v>87089978.608086199</v>
      </c>
    </row>
    <row r="26" spans="1:4">
      <c r="A26" s="193" t="s">
        <v>789</v>
      </c>
      <c r="B26" s="22">
        <v>307075969.79797006</v>
      </c>
      <c r="C26" s="22">
        <v>99622299.743695512</v>
      </c>
      <c r="D26" s="22">
        <v>207453670.05427447</v>
      </c>
    </row>
    <row r="27" spans="1:4">
      <c r="A27" s="193" t="s">
        <v>44</v>
      </c>
      <c r="B27" s="22">
        <v>135338960.16594499</v>
      </c>
      <c r="C27" s="22">
        <v>22356218.399891749</v>
      </c>
      <c r="D27" s="22">
        <v>112982741.76605326</v>
      </c>
    </row>
    <row r="28" spans="1:4">
      <c r="A28" s="193" t="s">
        <v>265</v>
      </c>
      <c r="B28" s="22">
        <v>111071445.70200002</v>
      </c>
      <c r="C28" s="22">
        <v>14964640.486359999</v>
      </c>
      <c r="D28" s="22">
        <v>96106805.215639994</v>
      </c>
    </row>
    <row r="29" spans="1:4">
      <c r="A29" s="193" t="s">
        <v>336</v>
      </c>
      <c r="B29" s="22">
        <v>177277562.874118</v>
      </c>
      <c r="C29" s="22">
        <v>47104579.483750001</v>
      </c>
      <c r="D29" s="22">
        <v>130172983.39036798</v>
      </c>
    </row>
    <row r="30" spans="1:4" ht="15" thickBot="1">
      <c r="A30" s="193" t="s">
        <v>1369</v>
      </c>
      <c r="B30" s="22">
        <v>350433922.1714434</v>
      </c>
      <c r="C30" s="22">
        <v>350433922.1714434</v>
      </c>
      <c r="D30" s="22"/>
    </row>
    <row r="31" spans="1:4" ht="15" thickBot="1">
      <c r="A31" s="52" t="s">
        <v>806</v>
      </c>
      <c r="B31" s="53">
        <v>85781337.130128086</v>
      </c>
      <c r="C31" s="54">
        <v>42199240.20889014</v>
      </c>
      <c r="D31" s="55">
        <v>39901741.970121697</v>
      </c>
    </row>
    <row r="32" spans="1:4">
      <c r="A32" s="193" t="s">
        <v>258</v>
      </c>
      <c r="B32" s="22">
        <v>193303052.31646207</v>
      </c>
      <c r="C32" s="22">
        <v>50749454.451982491</v>
      </c>
      <c r="D32" s="22">
        <v>142553597.86447957</v>
      </c>
    </row>
    <row r="33" spans="1:4">
      <c r="A33" s="193" t="s">
        <v>50</v>
      </c>
      <c r="B33" s="22">
        <v>483284928.45372742</v>
      </c>
      <c r="C33" s="22">
        <v>141873994.0454174</v>
      </c>
      <c r="D33" s="22">
        <v>341410934.40831017</v>
      </c>
    </row>
    <row r="34" spans="1:4">
      <c r="A34" s="193" t="s">
        <v>172</v>
      </c>
      <c r="B34" s="22">
        <v>465926299.36449569</v>
      </c>
      <c r="C34" s="22">
        <v>93712460.224222034</v>
      </c>
      <c r="D34" s="22">
        <v>364292663.16163528</v>
      </c>
    </row>
    <row r="35" spans="1:4">
      <c r="A35" s="193" t="s">
        <v>561</v>
      </c>
      <c r="B35" s="22">
        <v>125214350</v>
      </c>
      <c r="C35" s="22">
        <v>18782152.5</v>
      </c>
      <c r="D35" s="22">
        <v>106432197.5</v>
      </c>
    </row>
    <row r="36" spans="1:4">
      <c r="A36" s="193" t="s">
        <v>659</v>
      </c>
      <c r="B36" s="22">
        <v>210791285.87992296</v>
      </c>
      <c r="C36" s="22">
        <v>19469858.888181489</v>
      </c>
      <c r="D36" s="22">
        <v>191321426.99174133</v>
      </c>
    </row>
    <row r="37" spans="1:4">
      <c r="A37" s="193" t="s">
        <v>945</v>
      </c>
      <c r="B37" s="22">
        <v>184540160.09143645</v>
      </c>
      <c r="C37" s="22">
        <v>121568245.5150283</v>
      </c>
      <c r="D37" s="22"/>
    </row>
    <row r="38" spans="1:4">
      <c r="A38" s="193" t="s">
        <v>1414</v>
      </c>
      <c r="B38" s="22">
        <v>18581034211.038082</v>
      </c>
      <c r="C38" s="22">
        <v>8480651043.22931</v>
      </c>
      <c r="D38" s="22">
        <v>9519720397.1999474</v>
      </c>
    </row>
  </sheetData>
  <mergeCells count="1">
    <mergeCell ref="A1:A2"/>
  </mergeCell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F9" sqref="F4:F9"/>
    </sheetView>
  </sheetViews>
  <sheetFormatPr defaultRowHeight="14.4"/>
  <cols>
    <col min="1" max="1" width="20" customWidth="1"/>
    <col min="2" max="2" width="20.21875" customWidth="1"/>
    <col min="3" max="3" width="6.5546875" customWidth="1"/>
    <col min="4" max="4" width="6.6640625" customWidth="1"/>
    <col min="5" max="5" width="7.44140625" customWidth="1"/>
    <col min="6" max="6" width="20" customWidth="1"/>
    <col min="7" max="7" width="5.33203125" customWidth="1"/>
    <col min="8" max="8" width="6.5546875" customWidth="1"/>
    <col min="9" max="9" width="7.109375" customWidth="1"/>
    <col min="10" max="10" width="6.6640625" customWidth="1"/>
    <col min="11" max="11" width="6.44140625" customWidth="1"/>
    <col min="12" max="12" width="10.77734375" bestFit="1" customWidth="1"/>
  </cols>
  <sheetData>
    <row r="1" spans="1:7">
      <c r="A1" t="s">
        <v>1418</v>
      </c>
      <c r="B1">
        <f>COUNTA(B4:B1025)</f>
        <v>9</v>
      </c>
    </row>
    <row r="3" spans="1:7">
      <c r="A3" s="3" t="s">
        <v>1413</v>
      </c>
      <c r="B3" t="s">
        <v>1437</v>
      </c>
      <c r="F3" t="s">
        <v>3176</v>
      </c>
      <c r="G3" t="s">
        <v>3177</v>
      </c>
    </row>
    <row r="4" spans="1:7">
      <c r="A4" s="36" t="s">
        <v>3571</v>
      </c>
      <c r="B4" s="5">
        <v>61</v>
      </c>
      <c r="F4" s="34">
        <v>46113</v>
      </c>
      <c r="G4" s="238">
        <v>61</v>
      </c>
    </row>
    <row r="5" spans="1:7">
      <c r="A5" s="36" t="s">
        <v>3319</v>
      </c>
      <c r="B5" s="5">
        <v>45</v>
      </c>
      <c r="F5" s="34">
        <v>46204</v>
      </c>
      <c r="G5" s="238">
        <v>33</v>
      </c>
    </row>
    <row r="6" spans="1:7">
      <c r="A6" s="36" t="s">
        <v>3572</v>
      </c>
      <c r="B6" s="5">
        <v>33</v>
      </c>
      <c r="F6" s="34">
        <v>46174</v>
      </c>
      <c r="G6" s="238">
        <v>64</v>
      </c>
    </row>
    <row r="7" spans="1:7">
      <c r="A7" s="36" t="s">
        <v>3573</v>
      </c>
      <c r="B7" s="5">
        <v>64</v>
      </c>
      <c r="F7" s="34">
        <v>46082</v>
      </c>
      <c r="G7" s="238">
        <v>37</v>
      </c>
    </row>
    <row r="8" spans="1:7">
      <c r="A8" s="36" t="s">
        <v>3574</v>
      </c>
      <c r="B8" s="5">
        <v>37</v>
      </c>
      <c r="F8" s="34">
        <v>46143</v>
      </c>
      <c r="G8" s="238">
        <v>26</v>
      </c>
    </row>
    <row r="9" spans="1:7">
      <c r="A9" s="36" t="s">
        <v>3575</v>
      </c>
      <c r="B9" s="5">
        <v>26</v>
      </c>
      <c r="F9" s="34">
        <v>46296</v>
      </c>
      <c r="G9" s="238">
        <v>292</v>
      </c>
    </row>
    <row r="10" spans="1:7">
      <c r="A10" s="36" t="s">
        <v>3576</v>
      </c>
      <c r="B10" s="5">
        <v>292</v>
      </c>
      <c r="F10" s="34"/>
      <c r="G10" s="24"/>
    </row>
    <row r="11" spans="1:7">
      <c r="A11" s="36" t="s">
        <v>3569</v>
      </c>
      <c r="B11" s="5">
        <v>592</v>
      </c>
      <c r="F11" s="34"/>
      <c r="G11" s="24"/>
    </row>
    <row r="12" spans="1:7">
      <c r="A12" s="193" t="s">
        <v>1414</v>
      </c>
      <c r="B12" s="5">
        <v>1150</v>
      </c>
      <c r="F12" s="34"/>
      <c r="G12" s="24"/>
    </row>
    <row r="13" spans="1:7">
      <c r="F13" s="34"/>
      <c r="G13" s="24"/>
    </row>
    <row r="14" spans="1:7">
      <c r="F14" s="34"/>
      <c r="G14" s="24"/>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0"/>
  <sheetViews>
    <sheetView showGridLines="0" workbookViewId="0">
      <selection activeCell="B12" sqref="B12"/>
    </sheetView>
  </sheetViews>
  <sheetFormatPr defaultRowHeight="14.4"/>
  <cols>
    <col min="2" max="2" width="94.33203125" customWidth="1"/>
  </cols>
  <sheetData>
    <row r="1" spans="2:2" s="194" customFormat="1" ht="15" thickBot="1"/>
    <row r="2" spans="2:2">
      <c r="B2" s="261" t="s">
        <v>3669</v>
      </c>
    </row>
    <row r="3" spans="2:2">
      <c r="B3" s="262"/>
    </row>
    <row r="4" spans="2:2" ht="15" thickBot="1">
      <c r="B4" s="263"/>
    </row>
    <row r="6" spans="2:2">
      <c r="B6" s="194" t="s">
        <v>3656</v>
      </c>
    </row>
    <row r="7" spans="2:2">
      <c r="B7" s="194" t="s">
        <v>3657</v>
      </c>
    </row>
    <row r="8" spans="2:2">
      <c r="B8" s="194" t="s">
        <v>3658</v>
      </c>
    </row>
    <row r="9" spans="2:2">
      <c r="B9" s="194" t="s">
        <v>3509</v>
      </c>
    </row>
    <row r="10" spans="2:2">
      <c r="B10" s="194" t="s">
        <v>1438</v>
      </c>
    </row>
    <row r="11" spans="2:2">
      <c r="B11" s="194" t="s">
        <v>3659</v>
      </c>
    </row>
    <row r="12" spans="2:2">
      <c r="B12" s="194" t="s">
        <v>3660</v>
      </c>
    </row>
    <row r="13" spans="2:2">
      <c r="B13" s="194" t="s">
        <v>3661</v>
      </c>
    </row>
    <row r="14" spans="2:2">
      <c r="B14" s="194" t="s">
        <v>3662</v>
      </c>
    </row>
    <row r="15" spans="2:2">
      <c r="B15" s="194" t="s">
        <v>3663</v>
      </c>
    </row>
    <row r="16" spans="2:2">
      <c r="B16" s="194" t="s">
        <v>3664</v>
      </c>
    </row>
    <row r="17" spans="2:2">
      <c r="B17" s="194" t="s">
        <v>3665</v>
      </c>
    </row>
    <row r="18" spans="2:2">
      <c r="B18" s="194" t="s">
        <v>3666</v>
      </c>
    </row>
    <row r="19" spans="2:2">
      <c r="B19" s="194" t="s">
        <v>3667</v>
      </c>
    </row>
    <row r="20" spans="2:2">
      <c r="B20" s="194" t="s">
        <v>3668</v>
      </c>
    </row>
  </sheetData>
  <mergeCells count="1">
    <mergeCell ref="B2:B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382"/>
  <sheetViews>
    <sheetView topLeftCell="Y1371" zoomScale="63" zoomScaleNormal="70" workbookViewId="0">
      <selection activeCell="Q26" sqref="Q26"/>
    </sheetView>
  </sheetViews>
  <sheetFormatPr defaultRowHeight="14.4"/>
  <cols>
    <col min="1" max="1" width="19.21875" style="11" bestFit="1" customWidth="1"/>
    <col min="2" max="2" width="21.33203125" style="167" bestFit="1" customWidth="1"/>
    <col min="3" max="3" width="39.109375" style="11" bestFit="1" customWidth="1"/>
    <col min="4" max="5" width="53.33203125" style="11" bestFit="1" customWidth="1"/>
    <col min="6" max="6" width="37.88671875" style="11" customWidth="1"/>
    <col min="7" max="13" width="32" style="11" customWidth="1"/>
    <col min="14" max="14" width="31.88671875" style="11" customWidth="1"/>
    <col min="15" max="15" width="17.21875" style="11" customWidth="1"/>
    <col min="16" max="16" width="26.21875" style="11" customWidth="1"/>
    <col min="17" max="17" width="23.88671875" style="11" customWidth="1"/>
    <col min="18" max="18" width="17.6640625" style="11" customWidth="1"/>
    <col min="19" max="19" width="43.88671875" style="11" customWidth="1"/>
    <col min="20" max="20" width="34.33203125" style="11" customWidth="1"/>
    <col min="21" max="21" width="25.21875" style="11" customWidth="1"/>
    <col min="22" max="23" width="39.6640625" style="11" customWidth="1"/>
    <col min="24" max="25" width="27.77734375" style="11" customWidth="1"/>
    <col min="26" max="26" width="27" style="11" customWidth="1"/>
    <col min="27" max="27" width="29.109375" style="11" customWidth="1"/>
    <col min="28" max="29" width="17.77734375" style="11" customWidth="1"/>
    <col min="30" max="30" width="18.77734375" style="11" customWidth="1"/>
    <col min="31" max="31" width="26.109375" style="11" customWidth="1"/>
    <col min="32" max="32" width="17.77734375" style="11" customWidth="1"/>
    <col min="33" max="34" width="24.5546875" style="11" customWidth="1"/>
    <col min="35" max="35" width="21" style="11" customWidth="1"/>
    <col min="36" max="36" width="36.77734375" style="11" customWidth="1"/>
    <col min="37" max="37" width="70.21875" style="11" customWidth="1"/>
    <col min="38" max="38" width="32" style="11" customWidth="1"/>
    <col min="39" max="39" width="38.109375" style="11" customWidth="1"/>
    <col min="40" max="40" width="45.6640625" style="11" hidden="1" customWidth="1"/>
    <col min="41" max="41" width="39.21875" style="11" hidden="1" customWidth="1"/>
    <col min="42" max="43" width="39.21875" style="11" customWidth="1"/>
    <col min="44" max="44" width="20.88671875" style="11" bestFit="1" customWidth="1"/>
    <col min="45" max="46" width="8.88671875" style="11" customWidth="1"/>
    <col min="47" max="16384" width="8.88671875" style="11"/>
  </cols>
  <sheetData>
    <row r="1" spans="1:68" ht="18.600000000000001" thickBot="1">
      <c r="A1"/>
      <c r="C1"/>
      <c r="D1"/>
      <c r="E1"/>
      <c r="F1"/>
      <c r="G1"/>
      <c r="H1" s="194"/>
      <c r="I1" s="115"/>
      <c r="J1" s="115"/>
      <c r="K1" s="194"/>
      <c r="L1" s="194"/>
      <c r="M1"/>
      <c r="N1"/>
      <c r="O1"/>
      <c r="P1" s="141" t="s">
        <v>38</v>
      </c>
      <c r="Q1" s="142">
        <v>0.5</v>
      </c>
      <c r="R1" s="143">
        <v>1</v>
      </c>
      <c r="S1"/>
      <c r="T1"/>
      <c r="U1"/>
      <c r="V1"/>
      <c r="W1" s="115"/>
      <c r="X1"/>
      <c r="Y1"/>
      <c r="Z1"/>
      <c r="AA1"/>
      <c r="AB1"/>
      <c r="AC1" s="115"/>
      <c r="AD1" s="115"/>
      <c r="AE1" s="115"/>
      <c r="AF1" s="115"/>
      <c r="AG1" s="115"/>
      <c r="AH1" s="115"/>
      <c r="AI1"/>
      <c r="AJ1"/>
      <c r="AK1"/>
      <c r="AL1"/>
      <c r="AM1"/>
      <c r="AN1"/>
      <c r="AO1"/>
    </row>
    <row r="2" spans="1:68" ht="18.600000000000001" thickBot="1">
      <c r="A2"/>
      <c r="C2"/>
      <c r="D2"/>
      <c r="E2"/>
      <c r="F2"/>
      <c r="G2"/>
      <c r="H2" s="194"/>
      <c r="I2" s="115"/>
      <c r="J2" s="115"/>
      <c r="K2" s="194"/>
      <c r="L2" s="194"/>
      <c r="M2"/>
      <c r="N2"/>
      <c r="O2"/>
      <c r="P2" s="141" t="s">
        <v>3285</v>
      </c>
      <c r="Q2" s="143">
        <v>0.15</v>
      </c>
      <c r="R2"/>
      <c r="S2" s="41">
        <v>7805702.1860813498</v>
      </c>
      <c r="T2" s="8">
        <f>S2*0.15</f>
        <v>1170855.3279122023</v>
      </c>
      <c r="U2"/>
      <c r="V2"/>
      <c r="W2" s="115"/>
      <c r="X2"/>
      <c r="Y2"/>
      <c r="Z2"/>
      <c r="AA2"/>
      <c r="AB2"/>
      <c r="AC2" s="115"/>
      <c r="AD2" s="115"/>
      <c r="AE2" s="115"/>
      <c r="AF2" s="115"/>
      <c r="AG2" s="115"/>
      <c r="AH2" s="115"/>
      <c r="AI2"/>
      <c r="AJ2"/>
      <c r="AK2"/>
      <c r="AL2"/>
      <c r="AM2"/>
      <c r="AN2"/>
      <c r="AO2"/>
      <c r="AQ2"/>
    </row>
    <row r="3" spans="1:68">
      <c r="A3"/>
      <c r="C3"/>
      <c r="D3"/>
      <c r="E3"/>
      <c r="F3"/>
      <c r="G3"/>
      <c r="H3" s="194"/>
      <c r="I3" s="115"/>
      <c r="J3" s="115"/>
      <c r="K3" s="194"/>
      <c r="L3" s="194"/>
      <c r="M3"/>
      <c r="N3"/>
      <c r="O3"/>
      <c r="P3"/>
      <c r="Q3"/>
      <c r="R3"/>
      <c r="S3" s="8"/>
      <c r="T3" s="8">
        <f>S2*0.3*0.85</f>
        <v>1990454.0574507439</v>
      </c>
      <c r="U3"/>
      <c r="V3"/>
      <c r="W3" s="115"/>
      <c r="X3"/>
      <c r="Y3"/>
      <c r="Z3"/>
      <c r="AA3"/>
      <c r="AB3"/>
      <c r="AC3" s="115"/>
      <c r="AD3" s="115"/>
      <c r="AE3" s="115"/>
      <c r="AF3" s="115"/>
      <c r="AG3" s="115"/>
      <c r="AH3" s="115"/>
      <c r="AI3"/>
      <c r="AJ3"/>
      <c r="AK3"/>
      <c r="AL3"/>
      <c r="AM3"/>
      <c r="AN3"/>
      <c r="AO3"/>
    </row>
    <row r="4" spans="1:68" ht="15" thickBot="1">
      <c r="A4"/>
      <c r="C4"/>
      <c r="D4"/>
      <c r="E4"/>
      <c r="F4"/>
      <c r="G4"/>
      <c r="H4" s="194"/>
      <c r="I4" s="115"/>
      <c r="J4" s="115"/>
      <c r="K4" s="194"/>
      <c r="L4" s="194"/>
      <c r="M4"/>
      <c r="N4"/>
      <c r="O4"/>
      <c r="P4"/>
      <c r="Q4"/>
      <c r="R4"/>
      <c r="S4"/>
      <c r="T4"/>
      <c r="U4"/>
      <c r="V4"/>
      <c r="W4" s="115"/>
      <c r="X4"/>
      <c r="Y4"/>
      <c r="Z4"/>
      <c r="AA4"/>
      <c r="AB4"/>
      <c r="AC4" s="115"/>
      <c r="AD4" s="115"/>
      <c r="AE4" s="115"/>
      <c r="AF4" s="115"/>
      <c r="AG4" s="115"/>
      <c r="AH4" s="115"/>
      <c r="AI4"/>
      <c r="AJ4"/>
      <c r="AK4"/>
      <c r="AL4"/>
      <c r="AM4"/>
      <c r="AN4"/>
      <c r="AO4"/>
    </row>
    <row r="5" spans="1:68" ht="18.600000000000001" thickBot="1">
      <c r="A5"/>
      <c r="C5"/>
      <c r="D5"/>
      <c r="E5"/>
      <c r="F5" s="24">
        <f>SUBTOTAL(9,F8:F1380)</f>
        <v>1444140</v>
      </c>
      <c r="G5" s="24">
        <f>SUBTOTAL(9,G8:G1380)</f>
        <v>600881.49999999953</v>
      </c>
      <c r="H5" s="24"/>
      <c r="I5" s="24"/>
      <c r="J5" s="24"/>
      <c r="K5" s="24"/>
      <c r="L5" s="24"/>
      <c r="M5"/>
      <c r="N5"/>
      <c r="O5"/>
      <c r="P5" s="139">
        <f>SUBTOTAL(9,Table8[Allocated Budget])</f>
        <v>22095709754.603477</v>
      </c>
      <c r="Q5" s="139">
        <f>SUBTOTAL(9,Table8[Revised Budget])</f>
        <v>10815617066.937063</v>
      </c>
      <c r="R5"/>
      <c r="S5"/>
      <c r="T5"/>
      <c r="U5"/>
      <c r="V5" s="24">
        <f>SUBTOTAL(9,Table8[Total 
Civil works - Buried])</f>
        <v>7192974.7153321439</v>
      </c>
      <c r="W5" s="24" t="e">
        <f>SUBTOTAL(9,Table8[Total 
Civil works - Arial])</f>
        <v>#REF!</v>
      </c>
      <c r="X5"/>
      <c r="Y5"/>
      <c r="Z5"/>
      <c r="AA5"/>
      <c r="AB5"/>
      <c r="AC5" s="115"/>
      <c r="AD5" s="115"/>
      <c r="AE5" s="115"/>
      <c r="AF5" s="115"/>
      <c r="AG5" s="115"/>
      <c r="AH5" s="115"/>
      <c r="AI5"/>
      <c r="AJ5"/>
      <c r="AK5"/>
      <c r="AL5"/>
      <c r="AM5"/>
      <c r="AN5"/>
      <c r="AO5"/>
      <c r="AQ5" s="139">
        <f>AQ520+AQ528+AQ773+AQ775+AQ780+AQ781+AQ793+AQ810+AQ811+AQ822+AQ1256</f>
        <v>0</v>
      </c>
      <c r="BP5" s="11" t="s">
        <v>3558</v>
      </c>
    </row>
    <row r="6" spans="1:68" ht="18.600000000000001" thickBot="1">
      <c r="A6"/>
      <c r="C6"/>
      <c r="D6"/>
      <c r="E6"/>
      <c r="F6"/>
      <c r="G6"/>
      <c r="H6" s="194"/>
      <c r="I6" s="115"/>
      <c r="J6" s="115"/>
      <c r="K6" s="194"/>
      <c r="L6" s="194"/>
      <c r="M6"/>
      <c r="N6"/>
      <c r="O6"/>
      <c r="P6"/>
      <c r="Q6" s="140">
        <f>Q5/P5</f>
        <v>0.4894894613957223</v>
      </c>
      <c r="R6"/>
      <c r="S6"/>
      <c r="T6"/>
      <c r="U6"/>
      <c r="V6"/>
      <c r="W6" s="115"/>
      <c r="X6"/>
      <c r="Y6"/>
      <c r="Z6"/>
      <c r="AA6"/>
      <c r="AB6"/>
      <c r="AC6" s="115"/>
      <c r="AD6" s="115"/>
      <c r="AE6" s="115"/>
      <c r="AF6" s="115" t="s">
        <v>3533</v>
      </c>
      <c r="AG6" s="115"/>
      <c r="AH6" s="115"/>
      <c r="AI6"/>
      <c r="AJ6"/>
      <c r="AK6"/>
      <c r="AL6"/>
      <c r="AM6"/>
      <c r="AN6"/>
      <c r="AO6"/>
    </row>
    <row r="7" spans="1:68" s="48" customFormat="1" ht="42">
      <c r="A7" s="97" t="s">
        <v>0</v>
      </c>
      <c r="B7" s="97" t="s">
        <v>1</v>
      </c>
      <c r="C7" s="98" t="s">
        <v>2</v>
      </c>
      <c r="D7" s="98" t="s">
        <v>3</v>
      </c>
      <c r="E7" s="98" t="s">
        <v>4</v>
      </c>
      <c r="F7" s="99" t="s">
        <v>5</v>
      </c>
      <c r="G7" s="98" t="s">
        <v>1432</v>
      </c>
      <c r="H7" s="98" t="s">
        <v>3597</v>
      </c>
      <c r="I7" s="98" t="s">
        <v>3578</v>
      </c>
      <c r="J7" s="98" t="s">
        <v>3580</v>
      </c>
      <c r="K7" s="98" t="s">
        <v>3579</v>
      </c>
      <c r="L7" s="98" t="s">
        <v>3581</v>
      </c>
      <c r="M7" s="98" t="s">
        <v>6</v>
      </c>
      <c r="N7" s="98" t="s">
        <v>3317</v>
      </c>
      <c r="O7" s="98" t="s">
        <v>1433</v>
      </c>
      <c r="P7" s="98" t="s">
        <v>8</v>
      </c>
      <c r="Q7" s="98" t="s">
        <v>9</v>
      </c>
      <c r="R7" s="98" t="s">
        <v>10</v>
      </c>
      <c r="S7" s="98" t="s">
        <v>11</v>
      </c>
      <c r="T7" s="98" t="s">
        <v>12</v>
      </c>
      <c r="U7" s="98" t="s">
        <v>13</v>
      </c>
      <c r="V7" s="186" t="s">
        <v>3539</v>
      </c>
      <c r="W7" s="186" t="s">
        <v>3540</v>
      </c>
      <c r="X7" s="98" t="s">
        <v>15</v>
      </c>
      <c r="Y7" s="98" t="s">
        <v>3286</v>
      </c>
      <c r="Z7" s="98" t="s">
        <v>16</v>
      </c>
      <c r="AA7" s="98" t="s">
        <v>17</v>
      </c>
      <c r="AB7" s="100" t="s">
        <v>18</v>
      </c>
      <c r="AC7" s="100" t="s">
        <v>3536</v>
      </c>
      <c r="AD7" s="100" t="s">
        <v>3531</v>
      </c>
      <c r="AE7" s="100" t="s">
        <v>3532</v>
      </c>
      <c r="AF7" s="100" t="s">
        <v>3527</v>
      </c>
      <c r="AG7" s="100" t="s">
        <v>3528</v>
      </c>
      <c r="AH7" s="100" t="s">
        <v>3529</v>
      </c>
      <c r="AI7" s="98" t="s">
        <v>19</v>
      </c>
      <c r="AJ7" s="101" t="s">
        <v>20</v>
      </c>
      <c r="AK7" s="98" t="s">
        <v>21</v>
      </c>
      <c r="AL7" s="111" t="s">
        <v>22</v>
      </c>
      <c r="AM7" s="98" t="s">
        <v>23</v>
      </c>
      <c r="AN7" s="98" t="s">
        <v>24</v>
      </c>
      <c r="AO7" s="102" t="s">
        <v>25</v>
      </c>
      <c r="AP7" s="197" t="s">
        <v>3543</v>
      </c>
      <c r="AQ7" s="197" t="s">
        <v>3544</v>
      </c>
      <c r="AR7" s="103" t="s">
        <v>3557</v>
      </c>
      <c r="AS7" s="201" t="s">
        <v>3506</v>
      </c>
      <c r="AT7" s="98" t="s">
        <v>3570</v>
      </c>
      <c r="AU7" s="103"/>
      <c r="AV7" s="103"/>
      <c r="AW7" s="103"/>
    </row>
    <row r="8" spans="1:68" ht="14.4" customHeight="1">
      <c r="A8" s="26" t="s">
        <v>698</v>
      </c>
      <c r="B8" s="166">
        <v>45549</v>
      </c>
      <c r="C8" s="1" t="s">
        <v>172</v>
      </c>
      <c r="D8" s="1" t="s">
        <v>699</v>
      </c>
      <c r="E8" s="256" t="s">
        <v>700</v>
      </c>
      <c r="F8" s="29">
        <v>62</v>
      </c>
      <c r="G8" s="29">
        <v>24.8</v>
      </c>
      <c r="H8" s="29"/>
      <c r="I8" s="29"/>
      <c r="J8" s="29"/>
      <c r="K8" s="29"/>
      <c r="L8" s="29" t="s">
        <v>3645</v>
      </c>
      <c r="M8" s="1" t="str">
        <f>Table8[[#This Row],[Std Remarks]]</f>
        <v>NOT LIVE - RETAIN BUDGET</v>
      </c>
      <c r="N8" s="28">
        <f>Table8[[#This Row],[% of Completion of Work Done]]</f>
        <v>0</v>
      </c>
      <c r="O8" s="1">
        <f>Table8[[#This Row],[Customers According to % (Market Share)]]</f>
        <v>24.8</v>
      </c>
      <c r="P8" s="29">
        <v>5376147.3012110004</v>
      </c>
      <c r="Q8" s="136">
        <f>(Table8[[#This Row],[Allocated Budget]]*$Q$2)+(Table8[[#This Row],[Allocated Budget]]*(1-Table8[[#This Row],[HP%  based on Live % ( Work Progress)]])*(1-$Q$2))</f>
        <v>5376147.3012109995</v>
      </c>
      <c r="R8" s="136">
        <v>0</v>
      </c>
      <c r="S8" s="1">
        <v>-1</v>
      </c>
      <c r="T8" s="1"/>
      <c r="U8" s="1">
        <v>0.4</v>
      </c>
      <c r="V8" s="29">
        <v>1617.0000000000002</v>
      </c>
      <c r="W8" s="29">
        <v>3172.9450086499996</v>
      </c>
      <c r="X8" s="1" t="s">
        <v>47</v>
      </c>
      <c r="Y8" s="28">
        <f>Table8[[#This Row],[% of Completion of Work Done]]</f>
        <v>0</v>
      </c>
      <c r="Z8" s="1" t="s">
        <v>35</v>
      </c>
      <c r="AA8" s="1"/>
      <c r="AB8" s="28">
        <v>0</v>
      </c>
      <c r="AC8">
        <f t="shared" ref="AC8:AC15" si="0">VALUE(SUBSTITUTE(AB8,"%",""))</f>
        <v>0</v>
      </c>
      <c r="AD8" s="2">
        <v>46082</v>
      </c>
      <c r="AE8" s="175">
        <f>IFERROR(Table8[[#This Row],[Timeline - Monthwise]]-MIN(Table8[Start Date..]),"None")</f>
        <v>92</v>
      </c>
      <c r="AF8" s="1">
        <f>IFERROR(Table8[[#This Row],[Timeline - Monthwise]]-Table8[[#This Row],[Start Date..]]+1,"Duration Doesn't Exsists")</f>
        <v>93</v>
      </c>
      <c r="AG8" s="29">
        <f ca="1">IFERROR(Table8[[#This Row],[Timeline - Monthwise]]-TODAY(),"No ETA")</f>
        <v>45</v>
      </c>
      <c r="AH8" s="29" t="str">
        <f t="shared" ref="AH8:AH15" si="1">IF(AB8=100%,"Completed",IF(AB8=0%,"Yet to Start","In Progress"))</f>
        <v>Yet to Start</v>
      </c>
      <c r="AI8" s="1">
        <v>46174</v>
      </c>
      <c r="AJ8" s="237" t="s">
        <v>3573</v>
      </c>
      <c r="AK8" s="1" t="s">
        <v>78</v>
      </c>
      <c r="AL8" s="1" t="s">
        <v>3325</v>
      </c>
      <c r="AM8" s="1" t="s">
        <v>76</v>
      </c>
      <c r="AN8" s="1">
        <v>2</v>
      </c>
      <c r="AO8" s="27"/>
      <c r="AP8" s="70"/>
      <c r="AQ8" s="70"/>
      <c r="AS8" s="70" t="str">
        <f>VLOOKUP(Table8[[#This Row],[CEM Number]],'71 CEMs'!$E$5:$E$76,1,0)</f>
        <v>I250212</v>
      </c>
      <c r="AT8" s="254">
        <v>46174</v>
      </c>
      <c r="AU8" s="233"/>
    </row>
    <row r="9" spans="1:68" ht="14.4" customHeight="1">
      <c r="A9" s="86" t="s">
        <v>944</v>
      </c>
      <c r="B9" s="166" t="s">
        <v>3530</v>
      </c>
      <c r="C9" s="1" t="s">
        <v>945</v>
      </c>
      <c r="D9" s="1" t="s">
        <v>945</v>
      </c>
      <c r="E9" s="192" t="s">
        <v>3264</v>
      </c>
      <c r="F9" s="29">
        <v>1472</v>
      </c>
      <c r="G9" s="65">
        <v>588.80000000000007</v>
      </c>
      <c r="H9" s="65"/>
      <c r="I9" s="29"/>
      <c r="J9" s="29"/>
      <c r="K9" s="29"/>
      <c r="L9" s="29"/>
      <c r="M9" s="1" t="str">
        <f>Table8[[#This Row],[Std Remarks]]</f>
        <v>NOT LIVE - RETAIN BUDGET</v>
      </c>
      <c r="N9" s="28">
        <f>Table8[[#This Row],[% of Completion of Work Done]]</f>
        <v>0.7</v>
      </c>
      <c r="O9" s="1"/>
      <c r="P9" s="29">
        <v>22129453.052869</v>
      </c>
      <c r="Q9" s="136">
        <f>(Table8[[#This Row],[Allocated Budget]]*$Q$2)+(Table8[[#This Row],[Allocated Budget]]*(1-Table8[[#This Row],[HP%  based on Live % ( Work Progress)]])*(1-$Q$2))</f>
        <v>8962428.486411944</v>
      </c>
      <c r="R9" s="136"/>
      <c r="S9" s="1"/>
      <c r="T9" s="1"/>
      <c r="U9" s="1"/>
      <c r="V9" s="66">
        <v>5111.75</v>
      </c>
      <c r="W9" s="66">
        <v>19417.635707900001</v>
      </c>
      <c r="X9" s="1" t="s">
        <v>47</v>
      </c>
      <c r="Y9" s="28">
        <f>Table8[[#This Row],[% of Completion of Work Done]]</f>
        <v>0.7</v>
      </c>
      <c r="Z9" s="1" t="s">
        <v>35</v>
      </c>
      <c r="AA9" s="1"/>
      <c r="AB9" s="64">
        <v>0.7</v>
      </c>
      <c r="AC9" s="115">
        <f t="shared" si="0"/>
        <v>0.7</v>
      </c>
      <c r="AD9" s="2">
        <v>46082</v>
      </c>
      <c r="AE9" s="175">
        <f>IFERROR(Table8[[#This Row],[Timeline - Monthwise]]-MIN(Table8[Start Date..]),"None")</f>
        <v>31</v>
      </c>
      <c r="AF9" s="1">
        <f>IFERROR(Table8[[#This Row],[Timeline - Monthwise]]-Table8[[#This Row],[Start Date..]]+1,"Duration Doesn't Exsists")</f>
        <v>32</v>
      </c>
      <c r="AG9" s="29">
        <f ca="1">IFERROR(Table8[[#This Row],[Timeline - Monthwise]]-TODAY(),"No ETA")</f>
        <v>-16</v>
      </c>
      <c r="AH9" s="29" t="str">
        <f t="shared" si="1"/>
        <v>In Progress</v>
      </c>
      <c r="AI9" s="28" t="s">
        <v>214</v>
      </c>
      <c r="AJ9" s="237" t="s">
        <v>3571</v>
      </c>
      <c r="AK9" s="28" t="s">
        <v>3304</v>
      </c>
      <c r="AL9" s="1" t="s">
        <v>3323</v>
      </c>
      <c r="AM9" s="1" t="s">
        <v>76</v>
      </c>
      <c r="AN9" s="1"/>
      <c r="AO9" s="27"/>
      <c r="AP9" s="70"/>
      <c r="AQ9" s="1"/>
      <c r="AS9" s="192" t="e">
        <f>VLOOKUP(Table8[[#This Row],[CEM Number]],'71 CEMs'!$E$5:$E$76,1,0)</f>
        <v>#N/A</v>
      </c>
      <c r="AT9" s="235">
        <v>46113</v>
      </c>
      <c r="AU9" s="233"/>
    </row>
    <row r="10" spans="1:68" ht="14.4" customHeight="1">
      <c r="A10" s="86" t="s">
        <v>944</v>
      </c>
      <c r="B10" s="166" t="s">
        <v>3530</v>
      </c>
      <c r="C10" s="1" t="s">
        <v>945</v>
      </c>
      <c r="D10" s="1" t="s">
        <v>945</v>
      </c>
      <c r="E10" s="192" t="s">
        <v>3265</v>
      </c>
      <c r="F10" s="29">
        <v>2416</v>
      </c>
      <c r="G10" s="65">
        <v>966.40000000000009</v>
      </c>
      <c r="H10" s="65"/>
      <c r="I10" s="29"/>
      <c r="J10" s="29"/>
      <c r="K10" s="29"/>
      <c r="L10" s="29"/>
      <c r="M10" s="1" t="str">
        <f>Table8[[#This Row],[Std Remarks]]</f>
        <v>NOT LIVE - RETAIN BUDGET</v>
      </c>
      <c r="N10" s="28">
        <f>Table8[[#This Row],[% of Completion of Work Done]]</f>
        <v>0.7</v>
      </c>
      <c r="O10" s="1"/>
      <c r="P10" s="29">
        <v>26522963.737546999</v>
      </c>
      <c r="Q10" s="136">
        <f>(Table8[[#This Row],[Allocated Budget]]*$Q$2)+(Table8[[#This Row],[Allocated Budget]]*(1-Table8[[#This Row],[HP%  based on Live % ( Work Progress)]])*(1-$Q$2))</f>
        <v>10741800.313706536</v>
      </c>
      <c r="R10" s="136"/>
      <c r="S10" s="1"/>
      <c r="T10" s="1"/>
      <c r="U10" s="1"/>
      <c r="V10" s="66">
        <v>4135.3999999999996</v>
      </c>
      <c r="W10" s="66">
        <v>30832.34647769999</v>
      </c>
      <c r="X10" s="1" t="s">
        <v>47</v>
      </c>
      <c r="Y10" s="28">
        <f>Table8[[#This Row],[% of Completion of Work Done]]</f>
        <v>0.7</v>
      </c>
      <c r="Z10" s="1" t="s">
        <v>35</v>
      </c>
      <c r="AA10" s="1"/>
      <c r="AB10" s="64">
        <v>0.7</v>
      </c>
      <c r="AC10" s="115">
        <f t="shared" si="0"/>
        <v>0.7</v>
      </c>
      <c r="AD10" s="2">
        <v>46082</v>
      </c>
      <c r="AE10" s="175">
        <f>IFERROR(Table8[[#This Row],[Timeline - Monthwise]]-MIN(Table8[Start Date..]),"None")</f>
        <v>31</v>
      </c>
      <c r="AF10" s="1">
        <f>IFERROR(Table8[[#This Row],[Timeline - Monthwise]]-Table8[[#This Row],[Start Date..]]+1,"Duration Doesn't Exsists")</f>
        <v>32</v>
      </c>
      <c r="AG10" s="29">
        <f ca="1">IFERROR(Table8[[#This Row],[Timeline - Monthwise]]-TODAY(),"No ETA")</f>
        <v>-16</v>
      </c>
      <c r="AH10" s="29" t="str">
        <f t="shared" si="1"/>
        <v>In Progress</v>
      </c>
      <c r="AI10" s="28" t="s">
        <v>214</v>
      </c>
      <c r="AJ10" s="237" t="s">
        <v>3571</v>
      </c>
      <c r="AK10" s="28" t="s">
        <v>3304</v>
      </c>
      <c r="AL10" s="1" t="s">
        <v>3323</v>
      </c>
      <c r="AM10" s="1" t="s">
        <v>76</v>
      </c>
      <c r="AN10" s="1"/>
      <c r="AO10" s="27"/>
      <c r="AP10" s="70"/>
      <c r="AQ10" s="1"/>
      <c r="AS10" s="192" t="e">
        <f>VLOOKUP(Table8[[#This Row],[CEM Number]],'71 CEMs'!$E$5:$E$76,1,0)</f>
        <v>#N/A</v>
      </c>
      <c r="AT10" s="235">
        <v>46113</v>
      </c>
      <c r="AU10" s="233"/>
    </row>
    <row r="11" spans="1:68" ht="14.4" customHeight="1">
      <c r="A11" s="26" t="s">
        <v>329</v>
      </c>
      <c r="B11" s="166">
        <v>45427</v>
      </c>
      <c r="C11" s="1" t="s">
        <v>330</v>
      </c>
      <c r="D11" s="1" t="s">
        <v>330</v>
      </c>
      <c r="E11" s="192" t="s">
        <v>331</v>
      </c>
      <c r="F11" s="29">
        <v>708</v>
      </c>
      <c r="G11" s="29">
        <v>283.2</v>
      </c>
      <c r="H11" s="29">
        <v>231</v>
      </c>
      <c r="I11" s="29">
        <v>54</v>
      </c>
      <c r="J11" s="29"/>
      <c r="K11" s="29">
        <v>177</v>
      </c>
      <c r="L11" s="29"/>
      <c r="M11" s="1" t="str">
        <f>Table8[[#This Row],[Std Remarks]]</f>
        <v>LIVE - 100% Completed</v>
      </c>
      <c r="N11" s="28">
        <f>Table8[[#This Row],[% of Completion of Work Done]]</f>
        <v>1</v>
      </c>
      <c r="O11" s="1">
        <f>Table8[[#This Row],[Customers According to % (Market Share)]]</f>
        <v>283.2</v>
      </c>
      <c r="P11" s="29">
        <v>14710666.25</v>
      </c>
      <c r="Q11" s="136">
        <f>Table8[[#This Row],[Allocated Budget]]*Table8[[#This Row],[Allocation Percentage]]</f>
        <v>2206599.9375</v>
      </c>
      <c r="R11" s="136">
        <v>12504066.312499998</v>
      </c>
      <c r="S11" s="1">
        <v>-1</v>
      </c>
      <c r="T11" s="1"/>
      <c r="U11" s="1">
        <v>0.4</v>
      </c>
      <c r="V11" s="29">
        <v>2849.7</v>
      </c>
      <c r="W11" s="29">
        <v>18016.25</v>
      </c>
      <c r="X11" s="1" t="s">
        <v>47</v>
      </c>
      <c r="Y11" s="75">
        <f>$Q$2</f>
        <v>0.15</v>
      </c>
      <c r="Z11" s="1" t="s">
        <v>32</v>
      </c>
      <c r="AA11" s="1" t="s">
        <v>47</v>
      </c>
      <c r="AB11" s="64">
        <v>1</v>
      </c>
      <c r="AC11" s="115">
        <f t="shared" si="0"/>
        <v>1</v>
      </c>
      <c r="AD11" s="2">
        <v>46082</v>
      </c>
      <c r="AE11" s="175" t="str">
        <f>IFERROR(Table8[[#This Row],[Timeline - Monthwise]]-MIN(Table8[Start Date..]),"None")</f>
        <v>None</v>
      </c>
      <c r="AF11" s="1" t="str">
        <f>IFERROR(Table8[[#This Row],[Timeline - Monthwise]]-Table8[[#This Row],[Start Date..]]+1,"Duration Doesn't Exsists")</f>
        <v>Duration Doesn't Exsists</v>
      </c>
      <c r="AG11" s="29" t="str">
        <f ca="1">IFERROR(Table8[[#This Row],[Timeline - Monthwise]]-TODAY(),"No ETA")</f>
        <v>No ETA</v>
      </c>
      <c r="AH11" s="29" t="str">
        <f t="shared" si="1"/>
        <v>Completed</v>
      </c>
      <c r="AI11" s="1"/>
      <c r="AJ11" s="237" t="s">
        <v>3569</v>
      </c>
      <c r="AK11" s="1"/>
      <c r="AL11" s="1" t="s">
        <v>3178</v>
      </c>
      <c r="AM11" s="1" t="s">
        <v>30</v>
      </c>
      <c r="AN11" s="1"/>
      <c r="AO11" s="27"/>
      <c r="AP11" s="70"/>
      <c r="AQ11" s="1"/>
      <c r="AS11" s="192" t="str">
        <f>VLOOKUP(Table8[[#This Row],[CEM Number]],'71 CEMs'!$E$5:$E$76,1,0)</f>
        <v>I240683</v>
      </c>
      <c r="AT11" s="235" t="s">
        <v>3569</v>
      </c>
      <c r="AU11" s="233"/>
    </row>
    <row r="12" spans="1:68" ht="14.4" customHeight="1">
      <c r="A12" s="26" t="s">
        <v>129</v>
      </c>
      <c r="B12" s="166">
        <v>45349</v>
      </c>
      <c r="C12" s="1" t="s">
        <v>27</v>
      </c>
      <c r="D12" s="1" t="s">
        <v>130</v>
      </c>
      <c r="E12" s="192" t="s">
        <v>131</v>
      </c>
      <c r="F12" s="29">
        <v>888</v>
      </c>
      <c r="G12" s="29">
        <v>444</v>
      </c>
      <c r="H12" s="29">
        <v>14</v>
      </c>
      <c r="I12" s="29"/>
      <c r="J12" s="29">
        <v>2</v>
      </c>
      <c r="K12" s="29">
        <v>12</v>
      </c>
      <c r="L12" s="29"/>
      <c r="M12" s="1" t="str">
        <f>Table8[[#This Row],[Std Remarks]]</f>
        <v>LIVE - 100% Completed</v>
      </c>
      <c r="N12" s="28">
        <f>Table8[[#This Row],[% of Completion of Work Done]]</f>
        <v>1</v>
      </c>
      <c r="O12" s="1">
        <f>Table8[[#This Row],[Customers According to % (Market Share)]]</f>
        <v>444</v>
      </c>
      <c r="P12" s="29">
        <v>5022290.1310667498</v>
      </c>
      <c r="Q12" s="136">
        <f>Table8[[#This Row],[Allocated Budget]]*Table8[[#This Row],[Allocation Percentage]]</f>
        <v>753343.51966001245</v>
      </c>
      <c r="R12" s="136">
        <v>4268946.611406737</v>
      </c>
      <c r="S12" s="1">
        <v>0</v>
      </c>
      <c r="T12" s="1"/>
      <c r="U12" s="1">
        <v>0.5</v>
      </c>
      <c r="V12" s="29">
        <v>1743.75</v>
      </c>
      <c r="W12" s="29">
        <v>2788.9896616999999</v>
      </c>
      <c r="X12" s="1" t="s">
        <v>31</v>
      </c>
      <c r="Y12" s="75">
        <f>$Q$2</f>
        <v>0.15</v>
      </c>
      <c r="Z12" s="1" t="s">
        <v>32</v>
      </c>
      <c r="AA12" s="1" t="s">
        <v>31</v>
      </c>
      <c r="AB12" s="64">
        <v>1</v>
      </c>
      <c r="AC12" s="115">
        <f t="shared" si="0"/>
        <v>1</v>
      </c>
      <c r="AD12" s="2">
        <v>46082</v>
      </c>
      <c r="AE12" s="175" t="str">
        <f>IFERROR(Table8[[#This Row],[Timeline - Monthwise]]-MIN(Table8[Start Date..]),"None")</f>
        <v>None</v>
      </c>
      <c r="AF12" s="1" t="str">
        <f>IFERROR(Table8[[#This Row],[Timeline - Monthwise]]-Table8[[#This Row],[Start Date..]]+1,"Duration Doesn't Exsists")</f>
        <v>Duration Doesn't Exsists</v>
      </c>
      <c r="AG12" s="29" t="str">
        <f ca="1">IFERROR(Table8[[#This Row],[Timeline - Monthwise]]-TODAY(),"No ETA")</f>
        <v>No ETA</v>
      </c>
      <c r="AH12" s="29" t="str">
        <f t="shared" si="1"/>
        <v>Completed</v>
      </c>
      <c r="AI12" s="1"/>
      <c r="AJ12" s="237" t="s">
        <v>3569</v>
      </c>
      <c r="AK12" s="1"/>
      <c r="AL12" s="1" t="s">
        <v>3178</v>
      </c>
      <c r="AM12" s="1" t="s">
        <v>30</v>
      </c>
      <c r="AN12" s="1"/>
      <c r="AO12" s="27"/>
      <c r="AP12" s="70"/>
      <c r="AQ12" s="1"/>
      <c r="AS12" s="192" t="str">
        <f>VLOOKUP(Table8[[#This Row],[CEM Number]],'71 CEMs'!$E$5:$E$76,1,0)</f>
        <v>I240518</v>
      </c>
      <c r="AT12" s="235" t="s">
        <v>3569</v>
      </c>
      <c r="AU12" s="233"/>
    </row>
    <row r="13" spans="1:68" ht="14.4" customHeight="1">
      <c r="A13" s="26" t="s">
        <v>129</v>
      </c>
      <c r="B13" s="166">
        <v>45349</v>
      </c>
      <c r="C13" s="1" t="s">
        <v>27</v>
      </c>
      <c r="D13" s="1" t="s">
        <v>130</v>
      </c>
      <c r="E13" s="192" t="s">
        <v>132</v>
      </c>
      <c r="F13" s="29">
        <v>278</v>
      </c>
      <c r="G13" s="29">
        <v>139</v>
      </c>
      <c r="H13" s="29">
        <v>0</v>
      </c>
      <c r="I13" s="29"/>
      <c r="J13" s="29"/>
      <c r="K13" s="29"/>
      <c r="L13" s="29"/>
      <c r="M13" s="1" t="str">
        <f>Table8[[#This Row],[Std Remarks]]</f>
        <v>REMOVE BUDGET (T)</v>
      </c>
      <c r="N13" s="28">
        <f>Table8[[#This Row],[% of Completion of Work Done]]</f>
        <v>0</v>
      </c>
      <c r="O13" s="1">
        <f>Table8[[#This Row],[Customers According to % (Market Share)]]</f>
        <v>139</v>
      </c>
      <c r="P13" s="29">
        <v>4525188.2481185002</v>
      </c>
      <c r="Q13" s="136">
        <v>0</v>
      </c>
      <c r="R13" s="136">
        <v>4525188.2481185002</v>
      </c>
      <c r="S13" s="1">
        <v>-1</v>
      </c>
      <c r="T13" s="1"/>
      <c r="U13" s="1">
        <v>0.5</v>
      </c>
      <c r="V13" s="29">
        <v>1706.25</v>
      </c>
      <c r="W13" s="29">
        <v>6137.5094442999989</v>
      </c>
      <c r="X13" s="1" t="s">
        <v>31</v>
      </c>
      <c r="Y13" s="192"/>
      <c r="Z13" s="1" t="s">
        <v>35</v>
      </c>
      <c r="AA13" s="1"/>
      <c r="AB13" s="28">
        <v>0</v>
      </c>
      <c r="AC13" s="115">
        <f t="shared" si="0"/>
        <v>0</v>
      </c>
      <c r="AD13" s="2">
        <v>46082</v>
      </c>
      <c r="AE13" s="175" t="str">
        <f>IFERROR(Table8[[#This Row],[Timeline - Monthwise]]-MIN(Table8[Start Date..]),"None")</f>
        <v>None</v>
      </c>
      <c r="AF13" s="1" t="str">
        <f>IFERROR(Table8[[#This Row],[Timeline - Monthwise]]-Table8[[#This Row],[Start Date..]]+1,"Duration Doesn't Exsists")</f>
        <v>Duration Doesn't Exsists</v>
      </c>
      <c r="AG13" s="29" t="str">
        <f ca="1">IFERROR(Table8[[#This Row],[Timeline - Monthwise]]-TODAY(),"No ETA")</f>
        <v>No ETA</v>
      </c>
      <c r="AH13" s="29" t="str">
        <f t="shared" si="1"/>
        <v>Yet to Start</v>
      </c>
      <c r="AI13" s="1"/>
      <c r="AJ13" s="237" t="s">
        <v>3569</v>
      </c>
      <c r="AK13" s="1" t="s">
        <v>133</v>
      </c>
      <c r="AL13" s="1" t="s">
        <v>3324</v>
      </c>
      <c r="AM13" s="1" t="s">
        <v>34</v>
      </c>
      <c r="AN13" s="1"/>
      <c r="AO13" s="27"/>
      <c r="AP13" s="70"/>
      <c r="AQ13" s="1">
        <f>Table8[[#This Row],[Allocated Budget]]-Table8[[#This Row],[Allocated Budget]]</f>
        <v>0</v>
      </c>
      <c r="AS13" s="192" t="str">
        <f>VLOOKUP(Table8[[#This Row],[CEM Number]],'71 CEMs'!$E$5:$E$76,1,0)</f>
        <v>I240518</v>
      </c>
      <c r="AT13" s="235" t="s">
        <v>3569</v>
      </c>
      <c r="AU13" s="233"/>
    </row>
    <row r="14" spans="1:68" ht="14.4" customHeight="1">
      <c r="A14" s="26" t="s">
        <v>379</v>
      </c>
      <c r="B14" s="166">
        <v>45428</v>
      </c>
      <c r="C14" s="1" t="s">
        <v>40</v>
      </c>
      <c r="D14" s="1" t="s">
        <v>172</v>
      </c>
      <c r="E14" s="192" t="s">
        <v>380</v>
      </c>
      <c r="F14" s="29">
        <v>0</v>
      </c>
      <c r="G14" s="29">
        <v>0</v>
      </c>
      <c r="H14" s="29"/>
      <c r="I14" s="29"/>
      <c r="J14" s="29"/>
      <c r="K14" s="29"/>
      <c r="L14" s="29"/>
      <c r="M14" s="1" t="str">
        <f>Table8[[#This Row],[Std Remarks]]</f>
        <v>FEEDER ETC WORK - RETAIN BUDGET</v>
      </c>
      <c r="N14" s="28">
        <f>Table8[[#This Row],[% of Completion of Work Done]]</f>
        <v>0</v>
      </c>
      <c r="O14" s="1">
        <f>Table8[[#This Row],[Customers According to % (Market Share)]]</f>
        <v>0</v>
      </c>
      <c r="P14" s="29">
        <v>660000</v>
      </c>
      <c r="Q14" s="136">
        <f>Table8[[#This Row],[Allocated Budget]]*Table8[[#This Row],[Allocation Percentage]]</f>
        <v>330000</v>
      </c>
      <c r="R14" s="136">
        <v>330000</v>
      </c>
      <c r="S14" s="1">
        <v>-1</v>
      </c>
      <c r="T14" s="1"/>
      <c r="U14" s="1"/>
      <c r="V14" s="29">
        <v>0</v>
      </c>
      <c r="W14" s="29">
        <v>0</v>
      </c>
      <c r="X14" s="1"/>
      <c r="Y14" s="75">
        <f>$Q$1</f>
        <v>0.5</v>
      </c>
      <c r="Z14" s="1"/>
      <c r="AA14" s="1"/>
      <c r="AB14" s="28">
        <v>0</v>
      </c>
      <c r="AC14" s="115">
        <f t="shared" si="0"/>
        <v>0</v>
      </c>
      <c r="AD14" s="2">
        <v>46082</v>
      </c>
      <c r="AE14" s="175" t="str">
        <f>IFERROR(Table8[[#This Row],[Timeline - Monthwise]]-MIN(Table8[Start Date..]),"None")</f>
        <v>None</v>
      </c>
      <c r="AF14" s="1" t="str">
        <f>IFERROR(Table8[[#This Row],[Timeline - Monthwise]]-Table8[[#This Row],[Start Date..]]+1,"Duration Doesn't Exsists")</f>
        <v>Duration Doesn't Exsists</v>
      </c>
      <c r="AG14" s="29" t="str">
        <f ca="1">IFERROR(Table8[[#This Row],[Timeline - Monthwise]]-TODAY(),"No ETA")</f>
        <v>No ETA</v>
      </c>
      <c r="AH14" s="29" t="str">
        <f t="shared" si="1"/>
        <v>Yet to Start</v>
      </c>
      <c r="AI14" s="1"/>
      <c r="AJ14" s="237" t="s">
        <v>3569</v>
      </c>
      <c r="AK14" s="1"/>
      <c r="AL14" s="1" t="s">
        <v>41</v>
      </c>
      <c r="AM14" s="1" t="s">
        <v>39</v>
      </c>
      <c r="AN14" s="1"/>
      <c r="AO14" s="27"/>
      <c r="AP14" s="70"/>
      <c r="AQ14" s="1"/>
      <c r="AS14" s="192" t="str">
        <f>VLOOKUP(Table8[[#This Row],[CEM Number]],'71 CEMs'!$E$5:$E$76,1,0)</f>
        <v>I240701</v>
      </c>
      <c r="AT14" s="234" t="s">
        <v>3569</v>
      </c>
      <c r="AU14" s="233"/>
    </row>
    <row r="15" spans="1:68" ht="14.4" customHeight="1">
      <c r="A15" s="26" t="s">
        <v>843</v>
      </c>
      <c r="B15" s="166" t="s">
        <v>3530</v>
      </c>
      <c r="C15" s="1" t="s">
        <v>762</v>
      </c>
      <c r="D15" s="1" t="s">
        <v>844</v>
      </c>
      <c r="E15" s="192" t="s">
        <v>880</v>
      </c>
      <c r="F15" s="29">
        <v>1730</v>
      </c>
      <c r="G15" s="29">
        <v>692</v>
      </c>
      <c r="H15" s="29" t="s">
        <v>3598</v>
      </c>
      <c r="I15" s="29"/>
      <c r="J15" s="29"/>
      <c r="K15" s="29"/>
      <c r="L15" s="29"/>
      <c r="M15" s="1" t="str">
        <f>Table8[[#This Row],[Std Remarks]]</f>
        <v>NOT LIVE - RETAIN BUDGET</v>
      </c>
      <c r="N15" s="28">
        <f>Table8[[#This Row],[% of Completion of Work Done]]</f>
        <v>0.85</v>
      </c>
      <c r="O15" s="1">
        <f>Table8[[#This Row],[Customers According to % (Market Share)]]</f>
        <v>692</v>
      </c>
      <c r="P15" s="29">
        <v>8809572.4567290004</v>
      </c>
      <c r="Q15" s="136">
        <f>(Table8[[#This Row],[Allocated Budget]]*$Q$2)+(Table8[[#This Row],[Allocated Budget]]*(1-Table8[[#This Row],[HP%  based on Live % ( Work Progress)]])*(1-$Q$2))</f>
        <v>2444656.3567422978</v>
      </c>
      <c r="R15" s="136"/>
      <c r="S15" s="1"/>
      <c r="T15" s="1"/>
      <c r="U15" s="1"/>
      <c r="V15" s="29">
        <v>1286.5177490000001</v>
      </c>
      <c r="W15" s="29">
        <v>9419.8009075000009</v>
      </c>
      <c r="X15" s="1" t="s">
        <v>47</v>
      </c>
      <c r="Y15" s="28">
        <f>Table8[[#This Row],[% of Completion of Work Done]]</f>
        <v>0.85</v>
      </c>
      <c r="Z15" s="1" t="s">
        <v>849</v>
      </c>
      <c r="AA15" s="1"/>
      <c r="AB15" s="77">
        <v>0.85</v>
      </c>
      <c r="AC15" s="115">
        <f t="shared" si="0"/>
        <v>0.85</v>
      </c>
      <c r="AD15" s="2">
        <v>46082</v>
      </c>
      <c r="AE15" s="175">
        <f>IFERROR(Table8[[#This Row],[Timeline - Monthwise]]-MIN(Table8[Start Date..]),"None")</f>
        <v>31</v>
      </c>
      <c r="AF15" s="1">
        <f>IFERROR(Table8[[#This Row],[Timeline - Monthwise]]-Table8[[#This Row],[Start Date..]]+1,"Duration Doesn't Exsists")</f>
        <v>32</v>
      </c>
      <c r="AG15" s="29">
        <f ca="1">IFERROR(Table8[[#This Row],[Timeline - Monthwise]]-TODAY(),"No ETA")</f>
        <v>-16</v>
      </c>
      <c r="AH15" s="29" t="str">
        <f t="shared" si="1"/>
        <v>In Progress</v>
      </c>
      <c r="AI15" s="1" t="s">
        <v>867</v>
      </c>
      <c r="AJ15" s="237" t="s">
        <v>3571</v>
      </c>
      <c r="AK15" s="1" t="s">
        <v>432</v>
      </c>
      <c r="AL15" s="1" t="s">
        <v>3323</v>
      </c>
      <c r="AM15" s="1" t="s">
        <v>76</v>
      </c>
      <c r="AN15" s="1"/>
      <c r="AO15" s="27"/>
      <c r="AP15" s="70"/>
      <c r="AQ15" s="192"/>
      <c r="AS15" s="192" t="e">
        <f>VLOOKUP(Table8[[#This Row],[CEM Number]],'71 CEMs'!$E$5:$E$76,1,0)</f>
        <v>#N/A</v>
      </c>
      <c r="AT15" s="235">
        <v>46113</v>
      </c>
      <c r="AU15" s="233"/>
    </row>
    <row r="16" spans="1:68" ht="14.4" customHeight="1">
      <c r="A16" s="26" t="s">
        <v>3647</v>
      </c>
      <c r="B16" s="166" t="s">
        <v>3530</v>
      </c>
      <c r="C16" s="1" t="s">
        <v>1165</v>
      </c>
      <c r="D16" s="1" t="s">
        <v>1166</v>
      </c>
      <c r="E16" s="192" t="s">
        <v>1167</v>
      </c>
      <c r="F16" s="29">
        <v>554</v>
      </c>
      <c r="G16" s="29">
        <v>249.3</v>
      </c>
      <c r="H16" s="29"/>
      <c r="I16" s="29"/>
      <c r="J16" s="29"/>
      <c r="K16" s="29"/>
      <c r="L16" s="29"/>
      <c r="M16" s="1" t="str">
        <f>Table8[[#This Row],[Std Remarks]]</f>
        <v>NOT LIVE - RETAIN BUDGET</v>
      </c>
      <c r="N16" s="28">
        <f>Table8[[#This Row],[% of Completion of Work Done]]</f>
        <v>0</v>
      </c>
      <c r="O16" s="1">
        <f>Table8[[#This Row],[Customers According to % (Market Share)]]</f>
        <v>249.3</v>
      </c>
      <c r="P16" s="29">
        <v>16702835.75</v>
      </c>
      <c r="Q16" s="136">
        <f>(Table8[[#This Row],[Allocated Budget]]*$Q$2)+(Table8[[#This Row],[Allocated Budget]]*(1-Table8[[#This Row],[HP%  based on Live % ( Work Progress)]])*(1-$Q$2))</f>
        <v>16702835.75</v>
      </c>
      <c r="R16" s="136"/>
      <c r="S16" s="1"/>
      <c r="T16" s="1"/>
      <c r="U16" s="1">
        <v>0.45</v>
      </c>
      <c r="V16" s="29">
        <v>8363.7000000000007</v>
      </c>
      <c r="W16" s="29">
        <v>7443</v>
      </c>
      <c r="X16" s="1" t="s">
        <v>47</v>
      </c>
      <c r="Y16" s="28">
        <f>Table8[[#This Row],[% of Completion of Work Done]]</f>
        <v>0</v>
      </c>
      <c r="Z16" s="1" t="s">
        <v>35</v>
      </c>
      <c r="AA16" s="1"/>
      <c r="AB16" s="77">
        <v>0</v>
      </c>
      <c r="AC16" s="115">
        <f t="shared" ref="AC16:AC79" si="2">VALUE(SUBSTITUTE(AB16,"%",""))</f>
        <v>0</v>
      </c>
      <c r="AD16" s="2">
        <v>46082</v>
      </c>
      <c r="AE16" s="175">
        <f>IFERROR(Table8[[#This Row],[Timeline - Monthwise]]-MIN(Table8[Start Date..]),"None")</f>
        <v>214</v>
      </c>
      <c r="AF16" s="1">
        <f>IFERROR(Table8[[#This Row],[Timeline - Monthwise]]-Table8[[#This Row],[Start Date..]]+1,"Duration Doesn't Exsists")</f>
        <v>215</v>
      </c>
      <c r="AG16" s="29">
        <f ca="1">IFERROR(Table8[[#This Row],[Timeline - Monthwise]]-TODAY(),"No ETA")</f>
        <v>167</v>
      </c>
      <c r="AH16" s="29" t="str">
        <f t="shared" ref="AH16:AH79" si="3">IF(AB16=100%,"Completed",IF(AB16=0%,"Yet to Start","In Progress"))</f>
        <v>Yet to Start</v>
      </c>
      <c r="AI16" s="192" t="s">
        <v>1168</v>
      </c>
      <c r="AJ16" s="237" t="s">
        <v>3576</v>
      </c>
      <c r="AK16" s="1" t="s">
        <v>1169</v>
      </c>
      <c r="AL16" s="1" t="s">
        <v>3325</v>
      </c>
      <c r="AM16" s="1" t="s">
        <v>76</v>
      </c>
      <c r="AN16" s="1"/>
      <c r="AO16" s="27"/>
      <c r="AP16" s="70"/>
      <c r="AQ16" s="1"/>
      <c r="AS16" s="192" t="e">
        <f>VLOOKUP(Table8[[#This Row],[CEM Number]],'71 CEMs'!$E$5:$E$76,1,0)</f>
        <v>#N/A</v>
      </c>
      <c r="AT16" s="235">
        <v>46296</v>
      </c>
      <c r="AU16" s="233"/>
    </row>
    <row r="17" spans="1:47" ht="14.4" customHeight="1">
      <c r="A17" s="26" t="s">
        <v>3647</v>
      </c>
      <c r="B17" s="166" t="s">
        <v>3530</v>
      </c>
      <c r="C17" s="1" t="s">
        <v>1165</v>
      </c>
      <c r="D17" s="1" t="s">
        <v>1166</v>
      </c>
      <c r="E17" s="192" t="s">
        <v>1170</v>
      </c>
      <c r="F17" s="29">
        <v>428</v>
      </c>
      <c r="G17" s="29">
        <v>192.6</v>
      </c>
      <c r="H17" s="29"/>
      <c r="I17" s="29"/>
      <c r="J17" s="29"/>
      <c r="K17" s="29"/>
      <c r="L17" s="29"/>
      <c r="M17" s="1" t="str">
        <f>Table8[[#This Row],[Std Remarks]]</f>
        <v>NOT LIVE - RETAIN BUDGET</v>
      </c>
      <c r="N17" s="28">
        <f>Table8[[#This Row],[% of Completion of Work Done]]</f>
        <v>0</v>
      </c>
      <c r="O17" s="1">
        <f>Table8[[#This Row],[Customers According to % (Market Share)]]</f>
        <v>192.6</v>
      </c>
      <c r="P17" s="29">
        <v>14769070.25</v>
      </c>
      <c r="Q17" s="136">
        <f>(Table8[[#This Row],[Allocated Budget]]*$Q$2)+(Table8[[#This Row],[Allocated Budget]]*(1-Table8[[#This Row],[HP%  based on Live % ( Work Progress)]])*(1-$Q$2))</f>
        <v>14769070.25</v>
      </c>
      <c r="R17" s="136"/>
      <c r="S17" s="1"/>
      <c r="T17" s="1"/>
      <c r="U17" s="1">
        <v>0.45</v>
      </c>
      <c r="V17" s="29">
        <v>7360.6500000000005</v>
      </c>
      <c r="W17" s="29">
        <v>6328.5</v>
      </c>
      <c r="X17" s="1" t="s">
        <v>47</v>
      </c>
      <c r="Y17" s="28">
        <f>Table8[[#This Row],[% of Completion of Work Done]]</f>
        <v>0</v>
      </c>
      <c r="Z17" s="1" t="s">
        <v>35</v>
      </c>
      <c r="AA17" s="1"/>
      <c r="AB17" s="77">
        <v>0</v>
      </c>
      <c r="AC17" s="115">
        <f t="shared" si="2"/>
        <v>0</v>
      </c>
      <c r="AD17" s="2">
        <v>46082</v>
      </c>
      <c r="AE17" s="175">
        <f>IFERROR(Table8[[#This Row],[Timeline - Monthwise]]-MIN(Table8[Start Date..]),"None")</f>
        <v>214</v>
      </c>
      <c r="AF17" s="1">
        <f>IFERROR(Table8[[#This Row],[Timeline - Monthwise]]-Table8[[#This Row],[Start Date..]]+1,"Duration Doesn't Exsists")</f>
        <v>215</v>
      </c>
      <c r="AG17" s="29">
        <f ca="1">IFERROR(Table8[[#This Row],[Timeline - Monthwise]]-TODAY(),"No ETA")</f>
        <v>167</v>
      </c>
      <c r="AH17" s="29" t="str">
        <f t="shared" si="3"/>
        <v>Yet to Start</v>
      </c>
      <c r="AI17" s="1" t="s">
        <v>1168</v>
      </c>
      <c r="AJ17" s="237" t="s">
        <v>3576</v>
      </c>
      <c r="AK17" s="1" t="s">
        <v>1169</v>
      </c>
      <c r="AL17" s="1" t="s">
        <v>3325</v>
      </c>
      <c r="AM17" s="1" t="s">
        <v>76</v>
      </c>
      <c r="AN17" s="1"/>
      <c r="AO17" s="27"/>
      <c r="AP17" s="70"/>
      <c r="AQ17" s="1"/>
      <c r="AS17" s="192" t="e">
        <f>VLOOKUP(Table8[[#This Row],[CEM Number]],'71 CEMs'!$E$5:$E$76,1,0)</f>
        <v>#N/A</v>
      </c>
      <c r="AT17" s="235">
        <v>46296</v>
      </c>
      <c r="AU17" s="233"/>
    </row>
    <row r="18" spans="1:47" ht="14.4" customHeight="1">
      <c r="A18" s="26" t="s">
        <v>190</v>
      </c>
      <c r="B18" s="166">
        <v>45350</v>
      </c>
      <c r="C18" s="1" t="s">
        <v>191</v>
      </c>
      <c r="D18" s="1" t="s">
        <v>192</v>
      </c>
      <c r="E18" s="192" t="s">
        <v>193</v>
      </c>
      <c r="F18" s="29">
        <v>394</v>
      </c>
      <c r="G18" s="29">
        <v>157.60000000000002</v>
      </c>
      <c r="H18" s="29">
        <v>394</v>
      </c>
      <c r="I18" s="29">
        <v>13</v>
      </c>
      <c r="J18" s="29">
        <v>12</v>
      </c>
      <c r="K18" s="29">
        <v>1</v>
      </c>
      <c r="L18" s="29">
        <v>0</v>
      </c>
      <c r="M18" s="1"/>
      <c r="N18" s="28">
        <f>Table8[[#This Row],[% of Completion of Work Done]]</f>
        <v>1</v>
      </c>
      <c r="O18" s="1">
        <f>Table8[[#This Row],[Customers According to % (Market Share)]]</f>
        <v>157.60000000000002</v>
      </c>
      <c r="P18" s="29">
        <v>7472398.9395142496</v>
      </c>
      <c r="Q18" s="136">
        <f>Table8[[#This Row],[Allocated Budget]]*Table8[[#This Row],[Allocation Percentage]]</f>
        <v>1120859.8409271373</v>
      </c>
      <c r="R18" s="136">
        <v>6351539.0985871125</v>
      </c>
      <c r="S18" s="1">
        <v>-1</v>
      </c>
      <c r="T18" s="1"/>
      <c r="U18" s="1">
        <v>0.4</v>
      </c>
      <c r="V18" s="29">
        <v>0</v>
      </c>
      <c r="W18" s="29">
        <v>19592.512521449997</v>
      </c>
      <c r="X18" s="1" t="s">
        <v>47</v>
      </c>
      <c r="Y18" s="75">
        <f>$Q$2</f>
        <v>0.15</v>
      </c>
      <c r="Z18" s="1" t="s">
        <v>32</v>
      </c>
      <c r="AA18" s="1" t="s">
        <v>47</v>
      </c>
      <c r="AB18" s="64">
        <v>1</v>
      </c>
      <c r="AC18" s="115">
        <f t="shared" si="2"/>
        <v>1</v>
      </c>
      <c r="AD18" s="2">
        <v>46082</v>
      </c>
      <c r="AE18" s="175" t="str">
        <f>IFERROR(Table8[[#This Row],[Timeline - Monthwise]]-MIN(Table8[Start Date..]),"None")</f>
        <v>None</v>
      </c>
      <c r="AF18" s="1" t="str">
        <f>IFERROR(Table8[[#This Row],[Timeline - Monthwise]]-Table8[[#This Row],[Start Date..]]+1,"Duration Doesn't Exsists")</f>
        <v>Duration Doesn't Exsists</v>
      </c>
      <c r="AG18" s="29" t="str">
        <f ca="1">IFERROR(Table8[[#This Row],[Timeline - Monthwise]]-TODAY(),"No ETA")</f>
        <v>No ETA</v>
      </c>
      <c r="AH18" s="29" t="str">
        <f t="shared" si="3"/>
        <v>Completed</v>
      </c>
      <c r="AI18" s="1"/>
      <c r="AJ18" s="237" t="s">
        <v>3569</v>
      </c>
      <c r="AK18" s="1"/>
      <c r="AL18" s="1" t="s">
        <v>3178</v>
      </c>
      <c r="AM18" s="1" t="s">
        <v>30</v>
      </c>
      <c r="AN18" s="1"/>
      <c r="AO18" s="27"/>
      <c r="AP18" s="70"/>
      <c r="AQ18" s="1"/>
      <c r="AS18" s="192" t="str">
        <f>VLOOKUP(Table8[[#This Row],[CEM Number]],'71 CEMs'!$E$5:$E$76,1,0)</f>
        <v>I240540</v>
      </c>
      <c r="AT18" s="235" t="s">
        <v>3569</v>
      </c>
      <c r="AU18" s="233"/>
    </row>
    <row r="19" spans="1:47" ht="14.4" customHeight="1">
      <c r="A19" s="26" t="s">
        <v>387</v>
      </c>
      <c r="B19" s="166">
        <v>45427</v>
      </c>
      <c r="C19" s="1" t="s">
        <v>388</v>
      </c>
      <c r="D19" s="1" t="s">
        <v>388</v>
      </c>
      <c r="E19" s="192" t="s">
        <v>389</v>
      </c>
      <c r="F19" s="29">
        <v>96</v>
      </c>
      <c r="G19" s="29">
        <v>38.400000000000006</v>
      </c>
      <c r="H19" s="29">
        <v>58</v>
      </c>
      <c r="I19" s="29">
        <v>0</v>
      </c>
      <c r="J19" s="29"/>
      <c r="K19" s="29"/>
      <c r="L19" s="29"/>
      <c r="M19" s="1" t="str">
        <f>Table8[[#This Row],[Std Remarks]]</f>
        <v>NOT LIVE - RETAIN BUDGET</v>
      </c>
      <c r="N19" s="28">
        <f>Table8[[#This Row],[% of Completion of Work Done]]</f>
        <v>1</v>
      </c>
      <c r="O19" s="1">
        <f>Table8[[#This Row],[Customers According to % (Market Share)]]</f>
        <v>38.400000000000006</v>
      </c>
      <c r="P19" s="29">
        <v>3652917.4793127002</v>
      </c>
      <c r="Q19" s="136">
        <f>(Table8[[#This Row],[Allocated Budget]]*$Q$2)+(Table8[[#This Row],[Allocated Budget]]*(1-Table8[[#This Row],[HP%  based on Live % ( Work Progress)]])*(1-$Q$2))</f>
        <v>547937.62189690501</v>
      </c>
      <c r="R19" s="136">
        <v>3104979.8574157949</v>
      </c>
      <c r="S19" s="1">
        <v>-1</v>
      </c>
      <c r="T19" s="1"/>
      <c r="U19" s="1">
        <v>0.4</v>
      </c>
      <c r="V19" s="29">
        <v>1375.8562204099999</v>
      </c>
      <c r="W19" s="29">
        <v>840.29760549999992</v>
      </c>
      <c r="X19" s="1" t="s">
        <v>31</v>
      </c>
      <c r="Y19" s="28">
        <f>Table8[[#This Row],[% of Completion of Work Done]]</f>
        <v>1</v>
      </c>
      <c r="Z19" s="1" t="s">
        <v>35</v>
      </c>
      <c r="AA19" s="1"/>
      <c r="AB19" s="64">
        <v>1</v>
      </c>
      <c r="AC19" s="115">
        <f t="shared" si="2"/>
        <v>1</v>
      </c>
      <c r="AD19" s="2">
        <v>46082</v>
      </c>
      <c r="AE19" s="175">
        <f>IFERROR(Table8[[#This Row],[Timeline - Monthwise]]-MIN(Table8[Start Date..]),"None")</f>
        <v>92</v>
      </c>
      <c r="AF19" s="1">
        <f>IFERROR(Table8[[#This Row],[Timeline - Monthwise]]-Table8[[#This Row],[Start Date..]]+1,"Duration Doesn't Exsists")</f>
        <v>93</v>
      </c>
      <c r="AG19" s="29">
        <f ca="1">IFERROR(Table8[[#This Row],[Timeline - Monthwise]]-TODAY(),"No ETA")</f>
        <v>45</v>
      </c>
      <c r="AH19" s="29" t="str">
        <f t="shared" si="3"/>
        <v>Completed</v>
      </c>
      <c r="AI19" s="1">
        <v>46174</v>
      </c>
      <c r="AJ19" s="237" t="s">
        <v>3573</v>
      </c>
      <c r="AK19" s="1" t="s">
        <v>390</v>
      </c>
      <c r="AL19" s="1" t="s">
        <v>3323</v>
      </c>
      <c r="AM19" s="1" t="s">
        <v>76</v>
      </c>
      <c r="AN19" s="1">
        <v>1</v>
      </c>
      <c r="AO19" s="27"/>
      <c r="AP19" s="70"/>
      <c r="AQ19" s="1"/>
      <c r="AS19" s="192" t="str">
        <f>VLOOKUP(Table8[[#This Row],[CEM Number]],'71 CEMs'!$E$5:$E$76,1,0)</f>
        <v>I240702</v>
      </c>
      <c r="AT19" s="235">
        <v>46174</v>
      </c>
      <c r="AU19" s="233"/>
    </row>
    <row r="20" spans="1:47" ht="14.4" customHeight="1">
      <c r="A20" s="26" t="s">
        <v>3647</v>
      </c>
      <c r="B20" s="166" t="s">
        <v>3530</v>
      </c>
      <c r="C20" s="1" t="s">
        <v>1165</v>
      </c>
      <c r="D20" s="1" t="s">
        <v>1166</v>
      </c>
      <c r="E20" s="192" t="s">
        <v>1171</v>
      </c>
      <c r="F20" s="29">
        <v>228</v>
      </c>
      <c r="G20" s="29">
        <v>102.60000000000001</v>
      </c>
      <c r="H20" s="29"/>
      <c r="I20" s="29"/>
      <c r="J20" s="29"/>
      <c r="K20" s="29"/>
      <c r="L20" s="29"/>
      <c r="M20" s="1" t="str">
        <f>Table8[[#This Row],[Std Remarks]]</f>
        <v>NOT LIVE - RETAIN BUDGET</v>
      </c>
      <c r="N20" s="28">
        <f>Table8[[#This Row],[% of Completion of Work Done]]</f>
        <v>0</v>
      </c>
      <c r="O20" s="1">
        <f>Table8[[#This Row],[Customers According to % (Market Share)]]</f>
        <v>102.60000000000001</v>
      </c>
      <c r="P20" s="29">
        <v>6341933</v>
      </c>
      <c r="Q20" s="136">
        <f>(Table8[[#This Row],[Allocated Budget]]*$Q$2)+(Table8[[#This Row],[Allocated Budget]]*(1-Table8[[#This Row],[HP%  based on Live % ( Work Progress)]])*(1-$Q$2))</f>
        <v>6341933</v>
      </c>
      <c r="R20" s="136"/>
      <c r="S20" s="1"/>
      <c r="T20" s="1"/>
      <c r="U20" s="1">
        <v>0.45</v>
      </c>
      <c r="V20" s="29">
        <v>3085.3500000000004</v>
      </c>
      <c r="W20" s="29">
        <v>2785.5</v>
      </c>
      <c r="X20" s="1" t="s">
        <v>47</v>
      </c>
      <c r="Y20" s="28">
        <f>Table8[[#This Row],[% of Completion of Work Done]]</f>
        <v>0</v>
      </c>
      <c r="Z20" s="1" t="s">
        <v>35</v>
      </c>
      <c r="AA20" s="1"/>
      <c r="AB20" s="77">
        <v>0</v>
      </c>
      <c r="AC20" s="115">
        <f t="shared" si="2"/>
        <v>0</v>
      </c>
      <c r="AD20" s="2">
        <v>46082</v>
      </c>
      <c r="AE20" s="175">
        <f>IFERROR(Table8[[#This Row],[Timeline - Monthwise]]-MIN(Table8[Start Date..]),"None")</f>
        <v>214</v>
      </c>
      <c r="AF20" s="1">
        <f>IFERROR(Table8[[#This Row],[Timeline - Monthwise]]-Table8[[#This Row],[Start Date..]]+1,"Duration Doesn't Exsists")</f>
        <v>215</v>
      </c>
      <c r="AG20" s="29">
        <f ca="1">IFERROR(Table8[[#This Row],[Timeline - Monthwise]]-TODAY(),"No ETA")</f>
        <v>167</v>
      </c>
      <c r="AH20" s="29" t="str">
        <f t="shared" si="3"/>
        <v>Yet to Start</v>
      </c>
      <c r="AI20" s="1" t="s">
        <v>1168</v>
      </c>
      <c r="AJ20" s="237" t="s">
        <v>3576</v>
      </c>
      <c r="AK20" s="1" t="s">
        <v>1169</v>
      </c>
      <c r="AL20" s="1" t="s">
        <v>3325</v>
      </c>
      <c r="AM20" s="1" t="s">
        <v>76</v>
      </c>
      <c r="AN20" s="1"/>
      <c r="AO20" s="27"/>
      <c r="AP20" s="70"/>
      <c r="AQ20" s="1"/>
      <c r="AS20" s="192" t="e">
        <f>VLOOKUP(Table8[[#This Row],[CEM Number]],'71 CEMs'!$E$5:$E$76,1,0)</f>
        <v>#N/A</v>
      </c>
      <c r="AT20" s="235">
        <v>46296</v>
      </c>
      <c r="AU20" s="233"/>
    </row>
    <row r="21" spans="1:47" ht="14.4" customHeight="1">
      <c r="A21" s="26" t="s">
        <v>429</v>
      </c>
      <c r="B21" s="166">
        <v>45427</v>
      </c>
      <c r="C21" s="1" t="s">
        <v>64</v>
      </c>
      <c r="D21" s="1" t="s">
        <v>430</v>
      </c>
      <c r="E21" s="192" t="s">
        <v>431</v>
      </c>
      <c r="F21" s="29">
        <v>656</v>
      </c>
      <c r="G21" s="29">
        <v>262.40000000000003</v>
      </c>
      <c r="H21" s="29"/>
      <c r="I21" s="29"/>
      <c r="J21" s="29"/>
      <c r="K21" s="29"/>
      <c r="L21" s="29"/>
      <c r="M21" s="1" t="str">
        <f>Table8[[#This Row],[Std Remarks]]</f>
        <v>NOT LIVE - RETAIN BUDGET</v>
      </c>
      <c r="N21" s="28">
        <f>Table8[[#This Row],[% of Completion of Work Done]]</f>
        <v>0.8</v>
      </c>
      <c r="O21" s="1">
        <f>Table8[[#This Row],[Customers According to % (Market Share)]]</f>
        <v>262.40000000000003</v>
      </c>
      <c r="P21" s="29">
        <v>7827127.3360000001</v>
      </c>
      <c r="Q21" s="136">
        <f>(Table8[[#This Row],[Allocated Budget]]*$Q$2)+(Table8[[#This Row],[Allocated Budget]]*(1-Table8[[#This Row],[HP%  based on Live % ( Work Progress)]])*(1-$Q$2))</f>
        <v>2504680.7475199997</v>
      </c>
      <c r="R21" s="136">
        <v>5322446.5884800004</v>
      </c>
      <c r="S21" s="1">
        <v>-1</v>
      </c>
      <c r="T21" s="1"/>
      <c r="U21" s="1">
        <v>0.4</v>
      </c>
      <c r="V21" s="29">
        <v>874</v>
      </c>
      <c r="W21" s="29">
        <v>2022.5</v>
      </c>
      <c r="X21" s="1" t="s">
        <v>47</v>
      </c>
      <c r="Y21" s="28">
        <f>Table8[[#This Row],[% of Completion of Work Done]]</f>
        <v>0.8</v>
      </c>
      <c r="Z21" s="1" t="s">
        <v>35</v>
      </c>
      <c r="AA21" s="1"/>
      <c r="AB21" s="77">
        <v>0.8</v>
      </c>
      <c r="AC21" s="115">
        <f t="shared" si="2"/>
        <v>0.8</v>
      </c>
      <c r="AD21" s="2">
        <v>46082</v>
      </c>
      <c r="AE21" s="175">
        <f>IFERROR(Table8[[#This Row],[Timeline - Monthwise]]-MIN(Table8[Start Date..]),"None")</f>
        <v>0</v>
      </c>
      <c r="AF21" s="1">
        <f>IFERROR(Table8[[#This Row],[Timeline - Monthwise]]-Table8[[#This Row],[Start Date..]]+1,"Duration Doesn't Exsists")</f>
        <v>1</v>
      </c>
      <c r="AG21" s="29">
        <f ca="1">IFERROR(Table8[[#This Row],[Timeline - Monthwise]]-TODAY(),"No ETA")</f>
        <v>-47</v>
      </c>
      <c r="AH21" s="29" t="str">
        <f t="shared" si="3"/>
        <v>In Progress</v>
      </c>
      <c r="AI21" s="1">
        <v>46054</v>
      </c>
      <c r="AJ21" s="237" t="s">
        <v>3574</v>
      </c>
      <c r="AK21" s="1" t="s">
        <v>432</v>
      </c>
      <c r="AL21" s="1" t="s">
        <v>3323</v>
      </c>
      <c r="AM21" s="1" t="s">
        <v>76</v>
      </c>
      <c r="AN21" s="1">
        <v>1</v>
      </c>
      <c r="AO21" s="27"/>
      <c r="AP21" s="70"/>
      <c r="AQ21" s="1"/>
      <c r="AS21" s="192" t="str">
        <f>VLOOKUP(Table8[[#This Row],[CEM Number]],'71 CEMs'!$E$5:$E$76,1,0)</f>
        <v>I240703</v>
      </c>
      <c r="AT21" s="235">
        <v>46082</v>
      </c>
      <c r="AU21" s="233"/>
    </row>
    <row r="22" spans="1:47" ht="14.4" customHeight="1">
      <c r="A22" s="26" t="s">
        <v>513</v>
      </c>
      <c r="B22" s="166">
        <v>45427</v>
      </c>
      <c r="C22" s="1" t="s">
        <v>514</v>
      </c>
      <c r="D22" s="1" t="s">
        <v>515</v>
      </c>
      <c r="E22" s="192" t="s">
        <v>516</v>
      </c>
      <c r="F22" s="29">
        <v>1400</v>
      </c>
      <c r="G22" s="29">
        <v>560</v>
      </c>
      <c r="H22" s="29"/>
      <c r="I22" s="29"/>
      <c r="J22" s="29"/>
      <c r="K22" s="29"/>
      <c r="L22" s="29"/>
      <c r="M22" s="1" t="str">
        <f>Table8[[#This Row],[Std Remarks]]</f>
        <v>NOT LIVE - RETAIN BUDGET</v>
      </c>
      <c r="N22" s="28">
        <f>Table8[[#This Row],[% of Completion of Work Done]]</f>
        <v>0</v>
      </c>
      <c r="O22" s="1">
        <f>Table8[[#This Row],[Customers According to % (Market Share)]]</f>
        <v>560</v>
      </c>
      <c r="P22" s="29">
        <v>4430148.0873779496</v>
      </c>
      <c r="Q22" s="136">
        <f>(Table8[[#This Row],[Allocated Budget]]*$Q$2)+(Table8[[#This Row],[Allocated Budget]]*(1-Table8[[#This Row],[HP%  based on Live % ( Work Progress)]])*(1-$Q$2))</f>
        <v>4430148.0873779496</v>
      </c>
      <c r="R22" s="136">
        <v>0</v>
      </c>
      <c r="S22" s="1">
        <v>-0.83299999999999985</v>
      </c>
      <c r="T22" s="1"/>
      <c r="U22" s="1">
        <v>0.4</v>
      </c>
      <c r="V22" s="29">
        <v>415.1442108</v>
      </c>
      <c r="W22" s="29">
        <v>1275.4810110000001</v>
      </c>
      <c r="X22" s="1" t="s">
        <v>47</v>
      </c>
      <c r="Y22" s="28">
        <f>Table8[[#This Row],[% of Completion of Work Done]]</f>
        <v>0</v>
      </c>
      <c r="Z22" s="1" t="s">
        <v>35</v>
      </c>
      <c r="AA22" s="1"/>
      <c r="AB22" s="28">
        <v>0</v>
      </c>
      <c r="AC22" s="115">
        <f t="shared" si="2"/>
        <v>0</v>
      </c>
      <c r="AD22" s="2">
        <v>46082</v>
      </c>
      <c r="AE22" s="175">
        <f>IFERROR(Table8[[#This Row],[Timeline - Monthwise]]-MIN(Table8[Start Date..]),"None")</f>
        <v>31</v>
      </c>
      <c r="AF22" s="1">
        <f>IFERROR(Table8[[#This Row],[Timeline - Monthwise]]-Table8[[#This Row],[Start Date..]]+1,"Duration Doesn't Exsists")</f>
        <v>32</v>
      </c>
      <c r="AG22" s="29">
        <f ca="1">IFERROR(Table8[[#This Row],[Timeline - Monthwise]]-TODAY(),"No ETA")</f>
        <v>-16</v>
      </c>
      <c r="AH22" s="29" t="str">
        <f t="shared" si="3"/>
        <v>Yet to Start</v>
      </c>
      <c r="AI22" s="1">
        <v>46204</v>
      </c>
      <c r="AJ22" s="237" t="s">
        <v>3571</v>
      </c>
      <c r="AK22" s="1" t="s">
        <v>517</v>
      </c>
      <c r="AL22" s="1" t="s">
        <v>3180</v>
      </c>
      <c r="AM22" s="1" t="s">
        <v>76</v>
      </c>
      <c r="AN22" s="1">
        <v>2</v>
      </c>
      <c r="AO22" s="27"/>
      <c r="AP22" s="70"/>
      <c r="AQ22" s="1"/>
      <c r="AS22" s="192" t="str">
        <f>VLOOKUP(Table8[[#This Row],[CEM Number]],'71 CEMs'!$E$5:$E$76,1,0)</f>
        <v>I240705</v>
      </c>
      <c r="AT22" s="235">
        <v>46113</v>
      </c>
      <c r="AU22" s="233"/>
    </row>
    <row r="23" spans="1:47" ht="14.4" customHeight="1">
      <c r="A23" s="26" t="s">
        <v>473</v>
      </c>
      <c r="B23" s="166">
        <v>45427</v>
      </c>
      <c r="C23" s="1" t="s">
        <v>474</v>
      </c>
      <c r="D23" s="1" t="s">
        <v>475</v>
      </c>
      <c r="E23" s="192" t="s">
        <v>476</v>
      </c>
      <c r="F23" s="29">
        <v>1130</v>
      </c>
      <c r="G23" s="29">
        <v>452</v>
      </c>
      <c r="H23" s="29">
        <v>0</v>
      </c>
      <c r="I23" s="29">
        <v>0</v>
      </c>
      <c r="J23" s="29">
        <v>0</v>
      </c>
      <c r="K23" s="29">
        <v>0</v>
      </c>
      <c r="L23" s="29" t="s">
        <v>3612</v>
      </c>
      <c r="M23" s="1" t="str">
        <f>Table8[[#This Row],[Std Remarks]]</f>
        <v>LIVE - 100% Completed</v>
      </c>
      <c r="N23" s="28">
        <f>Table8[[#This Row],[% of Completion of Work Done]]</f>
        <v>1</v>
      </c>
      <c r="O23" s="1">
        <f>Table8[[#This Row],[Customers According to % (Market Share)]]</f>
        <v>452</v>
      </c>
      <c r="P23" s="29">
        <v>36999248.899999999</v>
      </c>
      <c r="Q23" s="136">
        <f>Table8[[#This Row],[Allocated Budget]]*Table8[[#This Row],[Allocation Percentage]]</f>
        <v>5549887.335</v>
      </c>
      <c r="R23" s="136">
        <v>31449361.564999998</v>
      </c>
      <c r="S23" s="1" t="e">
        <v>#DIV/0!</v>
      </c>
      <c r="T23" s="1"/>
      <c r="U23" s="1">
        <v>0.4</v>
      </c>
      <c r="V23" s="29">
        <v>18159.3</v>
      </c>
      <c r="W23" s="29">
        <v>13746</v>
      </c>
      <c r="X23" s="1" t="s">
        <v>31</v>
      </c>
      <c r="Y23" s="75">
        <f>$Q$2</f>
        <v>0.15</v>
      </c>
      <c r="Z23" s="1" t="s">
        <v>32</v>
      </c>
      <c r="AA23" s="1" t="s">
        <v>31</v>
      </c>
      <c r="AB23" s="64">
        <v>1</v>
      </c>
      <c r="AC23" s="115">
        <f t="shared" si="2"/>
        <v>1</v>
      </c>
      <c r="AD23" s="2">
        <v>46082</v>
      </c>
      <c r="AE23" s="175" t="str">
        <f>IFERROR(Table8[[#This Row],[Timeline - Monthwise]]-MIN(Table8[Start Date..]),"None")</f>
        <v>None</v>
      </c>
      <c r="AF23" s="1" t="str">
        <f>IFERROR(Table8[[#This Row],[Timeline - Monthwise]]-Table8[[#This Row],[Start Date..]]+1,"Duration Doesn't Exsists")</f>
        <v>Duration Doesn't Exsists</v>
      </c>
      <c r="AG23" s="29" t="str">
        <f ca="1">IFERROR(Table8[[#This Row],[Timeline - Monthwise]]-TODAY(),"No ETA")</f>
        <v>No ETA</v>
      </c>
      <c r="AH23" s="29" t="str">
        <f t="shared" si="3"/>
        <v>Completed</v>
      </c>
      <c r="AI23" s="1"/>
      <c r="AJ23" s="237" t="s">
        <v>3569</v>
      </c>
      <c r="AK23" s="1" t="s">
        <v>477</v>
      </c>
      <c r="AL23" s="1" t="s">
        <v>292</v>
      </c>
      <c r="AM23" s="1" t="s">
        <v>30</v>
      </c>
      <c r="AN23" s="1"/>
      <c r="AO23" s="27"/>
      <c r="AP23" s="70"/>
      <c r="AQ23" s="1"/>
      <c r="AS23" s="192" t="str">
        <f>VLOOKUP(Table8[[#This Row],[CEM Number]],'71 CEMs'!$E$5:$E$76,1,0)</f>
        <v>I240704</v>
      </c>
      <c r="AT23" s="235" t="s">
        <v>3569</v>
      </c>
      <c r="AU23" s="233"/>
    </row>
    <row r="24" spans="1:47" ht="14.4" customHeight="1">
      <c r="A24" s="26" t="s">
        <v>3647</v>
      </c>
      <c r="B24" s="166" t="s">
        <v>3530</v>
      </c>
      <c r="C24" s="1" t="s">
        <v>1165</v>
      </c>
      <c r="D24" s="1" t="s">
        <v>1166</v>
      </c>
      <c r="E24" s="192" t="s">
        <v>1172</v>
      </c>
      <c r="F24" s="29">
        <v>316</v>
      </c>
      <c r="G24" s="29">
        <v>142.20000000000002</v>
      </c>
      <c r="H24" s="29"/>
      <c r="I24" s="29"/>
      <c r="J24" s="29"/>
      <c r="K24" s="29"/>
      <c r="L24" s="29"/>
      <c r="M24" s="1" t="str">
        <f>Table8[[#This Row],[Std Remarks]]</f>
        <v>NOT LIVE - RETAIN BUDGET</v>
      </c>
      <c r="N24" s="28">
        <f>Table8[[#This Row],[% of Completion of Work Done]]</f>
        <v>0</v>
      </c>
      <c r="O24" s="1">
        <f>Table8[[#This Row],[Customers According to % (Market Share)]]</f>
        <v>142.20000000000002</v>
      </c>
      <c r="P24" s="29">
        <v>10497664.75</v>
      </c>
      <c r="Q24" s="136">
        <f>(Table8[[#This Row],[Allocated Budget]]*$Q$2)+(Table8[[#This Row],[Allocated Budget]]*(1-Table8[[#This Row],[HP%  based on Live % ( Work Progress)]])*(1-$Q$2))</f>
        <v>10497664.75</v>
      </c>
      <c r="R24" s="136"/>
      <c r="S24" s="1"/>
      <c r="T24" s="1"/>
      <c r="U24" s="1">
        <v>0.45</v>
      </c>
      <c r="V24" s="29">
        <v>5045.6000000000004</v>
      </c>
      <c r="W24" s="29">
        <v>4503.7</v>
      </c>
      <c r="X24" s="1" t="s">
        <v>47</v>
      </c>
      <c r="Y24" s="28">
        <f>Table8[[#This Row],[% of Completion of Work Done]]</f>
        <v>0</v>
      </c>
      <c r="Z24" s="1" t="s">
        <v>35</v>
      </c>
      <c r="AA24" s="1"/>
      <c r="AB24" s="77">
        <v>0</v>
      </c>
      <c r="AC24" s="115">
        <f t="shared" si="2"/>
        <v>0</v>
      </c>
      <c r="AD24" s="2">
        <v>46082</v>
      </c>
      <c r="AE24" s="175">
        <f>IFERROR(Table8[[#This Row],[Timeline - Monthwise]]-MIN(Table8[Start Date..]),"None")</f>
        <v>214</v>
      </c>
      <c r="AF24" s="1">
        <f>IFERROR(Table8[[#This Row],[Timeline - Monthwise]]-Table8[[#This Row],[Start Date..]]+1,"Duration Doesn't Exsists")</f>
        <v>215</v>
      </c>
      <c r="AG24" s="29">
        <f ca="1">IFERROR(Table8[[#This Row],[Timeline - Monthwise]]-TODAY(),"No ETA")</f>
        <v>167</v>
      </c>
      <c r="AH24" s="29" t="str">
        <f t="shared" si="3"/>
        <v>Yet to Start</v>
      </c>
      <c r="AI24" s="1" t="s">
        <v>1168</v>
      </c>
      <c r="AJ24" s="237" t="s">
        <v>3576</v>
      </c>
      <c r="AK24" s="1" t="s">
        <v>1169</v>
      </c>
      <c r="AL24" s="1" t="s">
        <v>3325</v>
      </c>
      <c r="AM24" s="1" t="s">
        <v>76</v>
      </c>
      <c r="AN24" s="1"/>
      <c r="AO24" s="27"/>
      <c r="AP24" s="70"/>
      <c r="AQ24" s="1"/>
      <c r="AS24" s="192" t="e">
        <f>VLOOKUP(Table8[[#This Row],[CEM Number]],'71 CEMs'!$E$5:$E$76,1,0)</f>
        <v>#N/A</v>
      </c>
      <c r="AT24" s="235">
        <v>46296</v>
      </c>
      <c r="AU24" s="233"/>
    </row>
    <row r="25" spans="1:47" ht="14.4" customHeight="1">
      <c r="A25" s="26" t="s">
        <v>3647</v>
      </c>
      <c r="B25" s="166" t="s">
        <v>3530</v>
      </c>
      <c r="C25" s="1" t="s">
        <v>1165</v>
      </c>
      <c r="D25" s="1" t="s">
        <v>1166</v>
      </c>
      <c r="E25" s="192" t="s">
        <v>1173</v>
      </c>
      <c r="F25" s="29">
        <v>310</v>
      </c>
      <c r="G25" s="29">
        <v>139.5</v>
      </c>
      <c r="H25" s="29"/>
      <c r="I25" s="29"/>
      <c r="J25" s="29"/>
      <c r="K25" s="29"/>
      <c r="L25" s="29"/>
      <c r="M25" s="1" t="str">
        <f>Table8[[#This Row],[Std Remarks]]</f>
        <v>NOT LIVE - RETAIN BUDGET</v>
      </c>
      <c r="N25" s="28">
        <f>Table8[[#This Row],[% of Completion of Work Done]]</f>
        <v>0</v>
      </c>
      <c r="O25" s="1">
        <f>Table8[[#This Row],[Customers According to % (Market Share)]]</f>
        <v>139.5</v>
      </c>
      <c r="P25" s="29">
        <v>9129729</v>
      </c>
      <c r="Q25" s="136">
        <f>(Table8[[#This Row],[Allocated Budget]]*$Q$2)+(Table8[[#This Row],[Allocated Budget]]*(1-Table8[[#This Row],[HP%  based on Live % ( Work Progress)]])*(1-$Q$2))</f>
        <v>9129729</v>
      </c>
      <c r="R25" s="136"/>
      <c r="S25" s="1"/>
      <c r="T25" s="1"/>
      <c r="U25" s="1">
        <v>0.45</v>
      </c>
      <c r="V25" s="29">
        <v>4880.8999999999996</v>
      </c>
      <c r="W25" s="29">
        <v>4476</v>
      </c>
      <c r="X25" s="1" t="s">
        <v>47</v>
      </c>
      <c r="Y25" s="28">
        <f>Table8[[#This Row],[% of Completion of Work Done]]</f>
        <v>0</v>
      </c>
      <c r="Z25" s="1" t="s">
        <v>35</v>
      </c>
      <c r="AA25" s="1"/>
      <c r="AB25" s="77">
        <v>0</v>
      </c>
      <c r="AC25" s="115">
        <f t="shared" si="2"/>
        <v>0</v>
      </c>
      <c r="AD25" s="2">
        <v>46082</v>
      </c>
      <c r="AE25" s="175">
        <f>IFERROR(Table8[[#This Row],[Timeline - Monthwise]]-MIN(Table8[Start Date..]),"None")</f>
        <v>214</v>
      </c>
      <c r="AF25" s="1">
        <f>IFERROR(Table8[[#This Row],[Timeline - Monthwise]]-Table8[[#This Row],[Start Date..]]+1,"Duration Doesn't Exsists")</f>
        <v>215</v>
      </c>
      <c r="AG25" s="29">
        <f ca="1">IFERROR(Table8[[#This Row],[Timeline - Monthwise]]-TODAY(),"No ETA")</f>
        <v>167</v>
      </c>
      <c r="AH25" s="29" t="str">
        <f t="shared" si="3"/>
        <v>Yet to Start</v>
      </c>
      <c r="AI25" s="1" t="s">
        <v>1168</v>
      </c>
      <c r="AJ25" s="237" t="s">
        <v>3576</v>
      </c>
      <c r="AK25" s="1" t="s">
        <v>1169</v>
      </c>
      <c r="AL25" s="1" t="s">
        <v>3325</v>
      </c>
      <c r="AM25" s="1" t="s">
        <v>76</v>
      </c>
      <c r="AN25" s="1"/>
      <c r="AO25" s="27"/>
      <c r="AP25" s="70"/>
      <c r="AQ25" s="1"/>
      <c r="AS25" s="192" t="e">
        <f>VLOOKUP(Table8[[#This Row],[CEM Number]],'71 CEMs'!$E$5:$E$76,1,0)</f>
        <v>#N/A</v>
      </c>
      <c r="AT25" s="235">
        <v>46296</v>
      </c>
      <c r="AU25" s="233"/>
    </row>
    <row r="26" spans="1:47" ht="14.4" customHeight="1">
      <c r="A26" s="26" t="s">
        <v>3647</v>
      </c>
      <c r="B26" s="166" t="s">
        <v>3530</v>
      </c>
      <c r="C26" s="1" t="s">
        <v>1165</v>
      </c>
      <c r="D26" s="1" t="s">
        <v>1166</v>
      </c>
      <c r="E26" s="192" t="s">
        <v>140</v>
      </c>
      <c r="F26" s="29">
        <v>582</v>
      </c>
      <c r="G26" s="29">
        <v>261.90000000000003</v>
      </c>
      <c r="H26" s="29"/>
      <c r="I26" s="29"/>
      <c r="J26" s="29"/>
      <c r="K26" s="29"/>
      <c r="L26" s="29"/>
      <c r="M26" s="1" t="str">
        <f>Table8[[#This Row],[Std Remarks]]</f>
        <v>NOT LIVE - RETAIN BUDGET</v>
      </c>
      <c r="N26" s="28">
        <f>Table8[[#This Row],[% of Completion of Work Done]]</f>
        <v>0</v>
      </c>
      <c r="O26" s="1">
        <f>Table8[[#This Row],[Customers According to % (Market Share)]]</f>
        <v>261.90000000000003</v>
      </c>
      <c r="P26" s="29">
        <v>5787365.762778</v>
      </c>
      <c r="Q26" s="136">
        <f>(Table8[[#This Row],[Allocated Budget]]*$Q$2)+(Table8[[#This Row],[Allocated Budget]]*(1-Table8[[#This Row],[HP%  based on Live % ( Work Progress)]])*(1-$Q$2))</f>
        <v>5787365.762778</v>
      </c>
      <c r="R26" s="136"/>
      <c r="S26" s="1"/>
      <c r="T26" s="1"/>
      <c r="U26" s="1">
        <v>0.45</v>
      </c>
      <c r="V26" s="29">
        <v>998.4</v>
      </c>
      <c r="W26" s="29">
        <v>4521.0697244999992</v>
      </c>
      <c r="X26" s="1" t="s">
        <v>47</v>
      </c>
      <c r="Y26" s="28">
        <f>Table8[[#This Row],[% of Completion of Work Done]]</f>
        <v>0</v>
      </c>
      <c r="Z26" s="1" t="s">
        <v>35</v>
      </c>
      <c r="AA26" s="1"/>
      <c r="AB26" s="77">
        <v>0</v>
      </c>
      <c r="AC26" s="115">
        <f t="shared" si="2"/>
        <v>0</v>
      </c>
      <c r="AD26" s="2">
        <v>46082</v>
      </c>
      <c r="AE26" s="175">
        <f>IFERROR(Table8[[#This Row],[Timeline - Monthwise]]-MIN(Table8[Start Date..]),"None")</f>
        <v>214</v>
      </c>
      <c r="AF26" s="1">
        <f>IFERROR(Table8[[#This Row],[Timeline - Monthwise]]-Table8[[#This Row],[Start Date..]]+1,"Duration Doesn't Exsists")</f>
        <v>215</v>
      </c>
      <c r="AG26" s="29">
        <f ca="1">IFERROR(Table8[[#This Row],[Timeline - Monthwise]]-TODAY(),"No ETA")</f>
        <v>167</v>
      </c>
      <c r="AH26" s="29" t="str">
        <f t="shared" si="3"/>
        <v>Yet to Start</v>
      </c>
      <c r="AI26" s="1" t="s">
        <v>1168</v>
      </c>
      <c r="AJ26" s="237" t="s">
        <v>3576</v>
      </c>
      <c r="AK26" s="1" t="s">
        <v>1169</v>
      </c>
      <c r="AL26" s="1" t="s">
        <v>3325</v>
      </c>
      <c r="AM26" s="1" t="s">
        <v>76</v>
      </c>
      <c r="AN26" s="1"/>
      <c r="AO26" s="27"/>
      <c r="AP26" s="70"/>
      <c r="AQ26" s="1"/>
      <c r="AS26" s="192" t="e">
        <f>VLOOKUP(Table8[[#This Row],[CEM Number]],'71 CEMs'!$E$5:$E$76,1,0)</f>
        <v>#N/A</v>
      </c>
      <c r="AT26" s="235">
        <v>46296</v>
      </c>
      <c r="AU26" s="233"/>
    </row>
    <row r="27" spans="1:47" ht="14.4" customHeight="1">
      <c r="A27" s="26" t="s">
        <v>513</v>
      </c>
      <c r="B27" s="166">
        <v>45427</v>
      </c>
      <c r="C27" s="1" t="s">
        <v>514</v>
      </c>
      <c r="D27" s="1" t="s">
        <v>515</v>
      </c>
      <c r="E27" s="192" t="s">
        <v>518</v>
      </c>
      <c r="F27" s="29">
        <v>984</v>
      </c>
      <c r="G27" s="29">
        <v>393.6</v>
      </c>
      <c r="H27" s="29"/>
      <c r="I27" s="29"/>
      <c r="J27" s="29"/>
      <c r="K27" s="29"/>
      <c r="L27" s="29"/>
      <c r="M27" s="1" t="str">
        <f>Table8[[#This Row],[Std Remarks]]</f>
        <v>LIVE - 100% Completed</v>
      </c>
      <c r="N27" s="28">
        <f>Table8[[#This Row],[% of Completion of Work Done]]</f>
        <v>1</v>
      </c>
      <c r="O27" s="1">
        <f>Table8[[#This Row],[Customers According to % (Market Share)]]</f>
        <v>393.6</v>
      </c>
      <c r="P27" s="29">
        <v>52832203.428959802</v>
      </c>
      <c r="Q27" s="136">
        <f>Table8[[#This Row],[Allocated Budget]]*Table8[[#This Row],[Allocation Percentage]]</f>
        <v>7924830.5143439695</v>
      </c>
      <c r="R27" s="136">
        <v>44907372.914615795</v>
      </c>
      <c r="S27" s="1">
        <v>-1</v>
      </c>
      <c r="T27" s="1"/>
      <c r="U27" s="1">
        <v>0.4</v>
      </c>
      <c r="V27" s="29">
        <v>25051.585914000007</v>
      </c>
      <c r="W27" s="29">
        <v>17445.469004300005</v>
      </c>
      <c r="X27" s="1" t="s">
        <v>31</v>
      </c>
      <c r="Y27" s="75">
        <f>$Q$2</f>
        <v>0.15</v>
      </c>
      <c r="Z27" s="1" t="s">
        <v>32</v>
      </c>
      <c r="AA27" s="1" t="s">
        <v>31</v>
      </c>
      <c r="AB27" s="64">
        <v>1</v>
      </c>
      <c r="AC27" s="115">
        <f t="shared" si="2"/>
        <v>1</v>
      </c>
      <c r="AD27" s="2">
        <v>46082</v>
      </c>
      <c r="AE27" s="175" t="str">
        <f>IFERROR(Table8[[#This Row],[Timeline - Monthwise]]-MIN(Table8[Start Date..]),"None")</f>
        <v>None</v>
      </c>
      <c r="AF27" s="1" t="str">
        <f>IFERROR(Table8[[#This Row],[Timeline - Monthwise]]-Table8[[#This Row],[Start Date..]]+1,"Duration Doesn't Exsists")</f>
        <v>Duration Doesn't Exsists</v>
      </c>
      <c r="AG27" s="29" t="str">
        <f ca="1">IFERROR(Table8[[#This Row],[Timeline - Monthwise]]-TODAY(),"No ETA")</f>
        <v>No ETA</v>
      </c>
      <c r="AH27" s="29" t="str">
        <f t="shared" si="3"/>
        <v>Completed</v>
      </c>
      <c r="AI27" s="1"/>
      <c r="AJ27" s="237" t="s">
        <v>3569</v>
      </c>
      <c r="AK27" s="1"/>
      <c r="AL27" s="1" t="s">
        <v>3178</v>
      </c>
      <c r="AM27" s="1" t="s">
        <v>30</v>
      </c>
      <c r="AN27" s="1"/>
      <c r="AO27" s="27"/>
      <c r="AP27" s="70"/>
      <c r="AQ27" s="1"/>
      <c r="AS27" s="192" t="str">
        <f>VLOOKUP(Table8[[#This Row],[CEM Number]],'71 CEMs'!$E$5:$E$76,1,0)</f>
        <v>I240705</v>
      </c>
      <c r="AT27" s="235" t="s">
        <v>3569</v>
      </c>
      <c r="AU27" s="233"/>
    </row>
    <row r="28" spans="1:47" ht="14.4" customHeight="1">
      <c r="A28" s="26" t="s">
        <v>513</v>
      </c>
      <c r="B28" s="166">
        <v>45427</v>
      </c>
      <c r="C28" s="1" t="s">
        <v>514</v>
      </c>
      <c r="D28" s="1" t="s">
        <v>515</v>
      </c>
      <c r="E28" s="192" t="s">
        <v>519</v>
      </c>
      <c r="F28" s="29">
        <v>478</v>
      </c>
      <c r="G28" s="29">
        <v>191.20000000000002</v>
      </c>
      <c r="H28" s="29"/>
      <c r="I28" s="29"/>
      <c r="J28" s="29"/>
      <c r="K28" s="29"/>
      <c r="L28" s="29"/>
      <c r="M28" s="1" t="str">
        <f>Table8[[#This Row],[Std Remarks]]</f>
        <v>LIVE - 100% Completed</v>
      </c>
      <c r="N28" s="28">
        <f>Table8[[#This Row],[% of Completion of Work Done]]</f>
        <v>1</v>
      </c>
      <c r="O28" s="1">
        <f>Table8[[#This Row],[Customers According to % (Market Share)]]</f>
        <v>191.20000000000002</v>
      </c>
      <c r="P28" s="29">
        <v>23923705.6889068</v>
      </c>
      <c r="Q28" s="136">
        <f>Table8[[#This Row],[Allocated Budget]]*Table8[[#This Row],[Allocation Percentage]]</f>
        <v>3588555.8533360199</v>
      </c>
      <c r="R28" s="136">
        <v>20335149.835570738</v>
      </c>
      <c r="S28" s="1">
        <v>-0.76500000000000001</v>
      </c>
      <c r="T28" s="1"/>
      <c r="U28" s="1">
        <v>0.4</v>
      </c>
      <c r="V28" s="29">
        <v>11643.156844000001</v>
      </c>
      <c r="W28" s="29">
        <v>9277.2194220000001</v>
      </c>
      <c r="X28" s="1" t="s">
        <v>31</v>
      </c>
      <c r="Y28" s="75">
        <f>$Q$2</f>
        <v>0.15</v>
      </c>
      <c r="Z28" s="1" t="s">
        <v>32</v>
      </c>
      <c r="AA28" s="1" t="s">
        <v>31</v>
      </c>
      <c r="AB28" s="64">
        <v>1</v>
      </c>
      <c r="AC28" s="115">
        <f t="shared" si="2"/>
        <v>1</v>
      </c>
      <c r="AD28" s="2">
        <v>46082</v>
      </c>
      <c r="AE28" s="175" t="str">
        <f>IFERROR(Table8[[#This Row],[Timeline - Monthwise]]-MIN(Table8[Start Date..]),"None")</f>
        <v>None</v>
      </c>
      <c r="AF28" s="1" t="str">
        <f>IFERROR(Table8[[#This Row],[Timeline - Monthwise]]-Table8[[#This Row],[Start Date..]]+1,"Duration Doesn't Exsists")</f>
        <v>Duration Doesn't Exsists</v>
      </c>
      <c r="AG28" s="29" t="str">
        <f ca="1">IFERROR(Table8[[#This Row],[Timeline - Monthwise]]-TODAY(),"No ETA")</f>
        <v>No ETA</v>
      </c>
      <c r="AH28" s="29" t="str">
        <f t="shared" si="3"/>
        <v>Completed</v>
      </c>
      <c r="AI28" s="1"/>
      <c r="AJ28" s="237" t="s">
        <v>3569</v>
      </c>
      <c r="AK28" s="1"/>
      <c r="AL28" s="1" t="s">
        <v>3178</v>
      </c>
      <c r="AM28" s="1" t="s">
        <v>30</v>
      </c>
      <c r="AN28" s="1"/>
      <c r="AO28" s="27"/>
      <c r="AP28" s="70"/>
      <c r="AQ28" s="1"/>
      <c r="AS28" s="192" t="str">
        <f>VLOOKUP(Table8[[#This Row],[CEM Number]],'71 CEMs'!$E$5:$E$76,1,0)</f>
        <v>I240705</v>
      </c>
      <c r="AT28" s="235" t="s">
        <v>3569</v>
      </c>
      <c r="AU28" s="233"/>
    </row>
    <row r="29" spans="1:47" ht="14.4" customHeight="1">
      <c r="A29" s="26" t="s">
        <v>513</v>
      </c>
      <c r="B29" s="166">
        <v>45427</v>
      </c>
      <c r="C29" s="1" t="s">
        <v>514</v>
      </c>
      <c r="D29" s="1" t="s">
        <v>515</v>
      </c>
      <c r="E29" s="192" t="s">
        <v>520</v>
      </c>
      <c r="F29" s="29">
        <v>1256</v>
      </c>
      <c r="G29" s="29">
        <v>502.40000000000003</v>
      </c>
      <c r="H29" s="29"/>
      <c r="I29" s="29"/>
      <c r="J29" s="29"/>
      <c r="K29" s="29"/>
      <c r="L29" s="29"/>
      <c r="M29" s="1" t="str">
        <f>Table8[[#This Row],[Std Remarks]]</f>
        <v>NOT LIVE - RETAIN BUDGET</v>
      </c>
      <c r="N29" s="28">
        <f>Table8[[#This Row],[% of Completion of Work Done]]</f>
        <v>0</v>
      </c>
      <c r="O29" s="1">
        <f>Table8[[#This Row],[Customers According to % (Market Share)]]</f>
        <v>502.40000000000003</v>
      </c>
      <c r="P29" s="29">
        <v>64454759.129032701</v>
      </c>
      <c r="Q29" s="136">
        <f>(Table8[[#This Row],[Allocated Budget]]*$Q$2)+(Table8[[#This Row],[Allocated Budget]]*(1-Table8[[#This Row],[HP%  based on Live % ( Work Progress)]])*(1-$Q$2))</f>
        <v>64454759.129032701</v>
      </c>
      <c r="R29" s="136">
        <v>0</v>
      </c>
      <c r="S29" s="1">
        <v>-1</v>
      </c>
      <c r="T29" s="1"/>
      <c r="U29" s="1">
        <v>0.4</v>
      </c>
      <c r="V29" s="29">
        <v>29179.385902199985</v>
      </c>
      <c r="W29" s="29">
        <v>25756.042721999987</v>
      </c>
      <c r="X29" s="1" t="s">
        <v>31</v>
      </c>
      <c r="Y29" s="28">
        <f>Table8[[#This Row],[% of Completion of Work Done]]</f>
        <v>0</v>
      </c>
      <c r="Z29" s="1" t="s">
        <v>35</v>
      </c>
      <c r="AA29" s="1"/>
      <c r="AB29" s="28">
        <v>0</v>
      </c>
      <c r="AC29" s="115">
        <f t="shared" si="2"/>
        <v>0</v>
      </c>
      <c r="AD29" s="2">
        <v>46082</v>
      </c>
      <c r="AE29" s="175">
        <f>IFERROR(Table8[[#This Row],[Timeline - Monthwise]]-MIN(Table8[Start Date..]),"None")</f>
        <v>92</v>
      </c>
      <c r="AF29" s="1">
        <f>IFERROR(Table8[[#This Row],[Timeline - Monthwise]]-Table8[[#This Row],[Start Date..]]+1,"Duration Doesn't Exsists")</f>
        <v>93</v>
      </c>
      <c r="AG29" s="29">
        <f ca="1">IFERROR(Table8[[#This Row],[Timeline - Monthwise]]-TODAY(),"No ETA")</f>
        <v>45</v>
      </c>
      <c r="AH29" s="29" t="str">
        <f t="shared" si="3"/>
        <v>Yet to Start</v>
      </c>
      <c r="AI29" s="1">
        <v>46174</v>
      </c>
      <c r="AJ29" s="237" t="s">
        <v>3573</v>
      </c>
      <c r="AK29" s="1" t="s">
        <v>78</v>
      </c>
      <c r="AL29" s="1" t="s">
        <v>3325</v>
      </c>
      <c r="AM29" s="1" t="s">
        <v>76</v>
      </c>
      <c r="AN29" s="1">
        <v>1</v>
      </c>
      <c r="AO29" s="27"/>
      <c r="AP29" s="70"/>
      <c r="AQ29" s="1"/>
      <c r="AS29" s="192" t="str">
        <f>VLOOKUP(Table8[[#This Row],[CEM Number]],'71 CEMs'!$E$5:$E$76,1,0)</f>
        <v>I240705</v>
      </c>
      <c r="AT29" s="235">
        <v>46174</v>
      </c>
      <c r="AU29" s="233"/>
    </row>
    <row r="30" spans="1:47" ht="14.4" customHeight="1">
      <c r="A30" s="26" t="s">
        <v>1111</v>
      </c>
      <c r="B30" s="166">
        <v>44924</v>
      </c>
      <c r="C30" s="1" t="s">
        <v>336</v>
      </c>
      <c r="D30" s="1" t="s">
        <v>1112</v>
      </c>
      <c r="E30" s="192" t="s">
        <v>1113</v>
      </c>
      <c r="F30" s="29">
        <v>1428</v>
      </c>
      <c r="G30" s="29">
        <v>714</v>
      </c>
      <c r="H30" s="29">
        <v>245</v>
      </c>
      <c r="I30" s="29">
        <v>49</v>
      </c>
      <c r="J30" s="29">
        <v>53</v>
      </c>
      <c r="K30" s="29">
        <v>143</v>
      </c>
      <c r="L30" s="29"/>
      <c r="M30" s="1" t="str">
        <f>Table8[[#This Row],[Std Remarks]]</f>
        <v>LIVE - 100% Completed</v>
      </c>
      <c r="N30" s="28">
        <f>Table8[[#This Row],[% of Completion of Work Done]]</f>
        <v>1</v>
      </c>
      <c r="O30" s="1">
        <f>Table8[[#This Row],[Customers According to % (Market Share)]]</f>
        <v>714</v>
      </c>
      <c r="P30" s="29">
        <v>9210946.3100000005</v>
      </c>
      <c r="Q30" s="136">
        <f>Table8[[#This Row],[Allocated Budget]]*Table8[[#This Row],[Allocation Percentage]]</f>
        <v>1381641.9465000001</v>
      </c>
      <c r="R30" s="136">
        <v>7829304.3635000009</v>
      </c>
      <c r="S30" s="1" t="e">
        <v>#DIV/0!</v>
      </c>
      <c r="T30" s="1"/>
      <c r="U30" s="1">
        <v>0.5</v>
      </c>
      <c r="V30" s="29">
        <v>0</v>
      </c>
      <c r="W30" s="29">
        <v>12237.876000000004</v>
      </c>
      <c r="X30" s="1" t="s">
        <v>150</v>
      </c>
      <c r="Y30" s="75">
        <f>$Q$2</f>
        <v>0.15</v>
      </c>
      <c r="Z30" s="1" t="s">
        <v>32</v>
      </c>
      <c r="AA30" s="1" t="s">
        <v>150</v>
      </c>
      <c r="AB30" s="64">
        <v>1</v>
      </c>
      <c r="AC30" s="115">
        <f t="shared" si="2"/>
        <v>1</v>
      </c>
      <c r="AD30" s="2">
        <v>46082</v>
      </c>
      <c r="AE30" s="175" t="str">
        <f>IFERROR(Table8[[#This Row],[Timeline - Monthwise]]-MIN(Table8[Start Date..]),"None")</f>
        <v>None</v>
      </c>
      <c r="AF30" s="1" t="str">
        <f>IFERROR(Table8[[#This Row],[Timeline - Monthwise]]-Table8[[#This Row],[Start Date..]]+1,"Duration Doesn't Exsists")</f>
        <v>Duration Doesn't Exsists</v>
      </c>
      <c r="AG30" s="29" t="str">
        <f ca="1">IFERROR(Table8[[#This Row],[Timeline - Monthwise]]-TODAY(),"No ETA")</f>
        <v>No ETA</v>
      </c>
      <c r="AH30" s="29" t="str">
        <f t="shared" si="3"/>
        <v>Completed</v>
      </c>
      <c r="AI30" s="1"/>
      <c r="AJ30" s="237" t="s">
        <v>3569</v>
      </c>
      <c r="AK30" s="1"/>
      <c r="AL30" s="1" t="s">
        <v>3178</v>
      </c>
      <c r="AM30" s="1" t="s">
        <v>30</v>
      </c>
      <c r="AN30" s="1"/>
      <c r="AO30" s="27"/>
      <c r="AP30" s="248"/>
      <c r="AQ30" s="1"/>
      <c r="AS30" s="192" t="str">
        <f>VLOOKUP(Table8[[#This Row],[CEM Number]],'71 CEMs'!$E$5:$E$76,1,0)</f>
        <v>INT-23-00445</v>
      </c>
      <c r="AT30" s="235" t="s">
        <v>3569</v>
      </c>
      <c r="AU30" s="233"/>
    </row>
    <row r="31" spans="1:47" ht="14.4" customHeight="1">
      <c r="A31" s="26" t="s">
        <v>698</v>
      </c>
      <c r="B31" s="166">
        <v>45549</v>
      </c>
      <c r="C31" s="1" t="s">
        <v>172</v>
      </c>
      <c r="D31" s="1" t="s">
        <v>699</v>
      </c>
      <c r="E31" s="192" t="s">
        <v>701</v>
      </c>
      <c r="F31" s="29">
        <v>266</v>
      </c>
      <c r="G31" s="29">
        <v>106.4</v>
      </c>
      <c r="H31" s="29">
        <v>121</v>
      </c>
      <c r="I31" s="29">
        <v>107</v>
      </c>
      <c r="J31" s="29">
        <v>9</v>
      </c>
      <c r="K31" s="29">
        <v>5</v>
      </c>
      <c r="L31" s="29"/>
      <c r="M31" s="1" t="str">
        <f>Table8[[#This Row],[Std Remarks]]</f>
        <v>LIVE - 100% Completed</v>
      </c>
      <c r="N31" s="28">
        <f>Table8[[#This Row],[% of Completion of Work Done]]</f>
        <v>1</v>
      </c>
      <c r="O31" s="1">
        <f>Table8[[#This Row],[Customers According to % (Market Share)]]</f>
        <v>106.4</v>
      </c>
      <c r="P31" s="29">
        <v>2211881.4604044999</v>
      </c>
      <c r="Q31" s="136">
        <f>Table8[[#This Row],[Allocated Budget]]*Table8[[#This Row],[Allocation Percentage]]</f>
        <v>331782.21906067495</v>
      </c>
      <c r="R31" s="136">
        <v>1880099.2413438249</v>
      </c>
      <c r="S31" s="1">
        <v>-1</v>
      </c>
      <c r="T31" s="1"/>
      <c r="U31" s="1">
        <v>0.4</v>
      </c>
      <c r="V31" s="29">
        <v>0</v>
      </c>
      <c r="W31" s="240">
        <v>2931.9471220999994</v>
      </c>
      <c r="X31" s="1" t="s">
        <v>150</v>
      </c>
      <c r="Y31" s="75">
        <f>$Q$2</f>
        <v>0.15</v>
      </c>
      <c r="Z31" s="1" t="s">
        <v>32</v>
      </c>
      <c r="AA31" s="1" t="s">
        <v>150</v>
      </c>
      <c r="AB31" s="64">
        <v>1</v>
      </c>
      <c r="AC31" s="115">
        <f t="shared" si="2"/>
        <v>1</v>
      </c>
      <c r="AD31" s="2">
        <v>46082</v>
      </c>
      <c r="AE31" s="175" t="str">
        <f>IFERROR(Table8[[#This Row],[Timeline - Monthwise]]-MIN(Table8[Start Date..]),"None")</f>
        <v>None</v>
      </c>
      <c r="AF31" s="1" t="str">
        <f>IFERROR(Table8[[#This Row],[Timeline - Monthwise]]-Table8[[#This Row],[Start Date..]]+1,"Duration Doesn't Exsists")</f>
        <v>Duration Doesn't Exsists</v>
      </c>
      <c r="AG31" s="29" t="str">
        <f ca="1">IFERROR(Table8[[#This Row],[Timeline - Monthwise]]-TODAY(),"No ETA")</f>
        <v>No ETA</v>
      </c>
      <c r="AH31" s="29" t="str">
        <f t="shared" si="3"/>
        <v>Completed</v>
      </c>
      <c r="AI31" s="1"/>
      <c r="AJ31" s="237" t="s">
        <v>3569</v>
      </c>
      <c r="AK31" s="1"/>
      <c r="AL31" s="1" t="s">
        <v>3178</v>
      </c>
      <c r="AM31" s="1" t="s">
        <v>30</v>
      </c>
      <c r="AN31" s="1"/>
      <c r="AO31" s="27"/>
      <c r="AP31" s="70"/>
      <c r="AQ31" s="1"/>
      <c r="AS31" s="192" t="str">
        <f>VLOOKUP(Table8[[#This Row],[CEM Number]],'71 CEMs'!$E$5:$E$76,1,0)</f>
        <v>I250212</v>
      </c>
      <c r="AT31" s="235" t="s">
        <v>3569</v>
      </c>
      <c r="AU31" s="233"/>
    </row>
    <row r="32" spans="1:47" ht="14.4" customHeight="1">
      <c r="A32" s="26" t="s">
        <v>698</v>
      </c>
      <c r="B32" s="166">
        <v>45549</v>
      </c>
      <c r="C32" s="1" t="s">
        <v>172</v>
      </c>
      <c r="D32" s="1" t="s">
        <v>699</v>
      </c>
      <c r="E32" s="192" t="s">
        <v>701</v>
      </c>
      <c r="F32" s="29">
        <v>234</v>
      </c>
      <c r="G32" s="29">
        <v>93.600000000000009</v>
      </c>
      <c r="H32" s="29">
        <v>108</v>
      </c>
      <c r="I32" s="29">
        <v>95</v>
      </c>
      <c r="J32" s="29">
        <v>6</v>
      </c>
      <c r="K32" s="29">
        <v>7</v>
      </c>
      <c r="L32" s="29"/>
      <c r="M32" s="1" t="str">
        <f>Table8[[#This Row],[Std Remarks]]</f>
        <v>LIVE - 100% Completed</v>
      </c>
      <c r="N32" s="28">
        <f>Table8[[#This Row],[% of Completion of Work Done]]</f>
        <v>1</v>
      </c>
      <c r="O32" s="1">
        <f>Table8[[#This Row],[Customers According to % (Market Share)]]</f>
        <v>93.600000000000009</v>
      </c>
      <c r="P32" s="29">
        <v>1910813.0392314999</v>
      </c>
      <c r="Q32" s="136">
        <f>Table8[[#This Row],[Allocated Budget]]*Table8[[#This Row],[Allocation Percentage]]</f>
        <v>286621.95588472497</v>
      </c>
      <c r="R32" s="136">
        <v>1624191.0833467748</v>
      </c>
      <c r="S32" s="1">
        <v>-0.85000000000000009</v>
      </c>
      <c r="T32" s="1"/>
      <c r="U32" s="1">
        <v>0.4</v>
      </c>
      <c r="V32" s="29">
        <v>0</v>
      </c>
      <c r="W32" s="29">
        <v>3442.6945290499993</v>
      </c>
      <c r="X32" s="1" t="s">
        <v>150</v>
      </c>
      <c r="Y32" s="75">
        <f>$Q$2</f>
        <v>0.15</v>
      </c>
      <c r="Z32" s="1" t="s">
        <v>32</v>
      </c>
      <c r="AA32" s="1" t="s">
        <v>150</v>
      </c>
      <c r="AB32" s="64">
        <v>1</v>
      </c>
      <c r="AC32" s="115">
        <f t="shared" si="2"/>
        <v>1</v>
      </c>
      <c r="AD32" s="2">
        <v>46082</v>
      </c>
      <c r="AE32" s="175" t="str">
        <f>IFERROR(Table8[[#This Row],[Timeline - Monthwise]]-MIN(Table8[Start Date..]),"None")</f>
        <v>None</v>
      </c>
      <c r="AF32" s="1" t="str">
        <f>IFERROR(Table8[[#This Row],[Timeline - Monthwise]]-Table8[[#This Row],[Start Date..]]+1,"Duration Doesn't Exsists")</f>
        <v>Duration Doesn't Exsists</v>
      </c>
      <c r="AG32" s="29" t="str">
        <f ca="1">IFERROR(Table8[[#This Row],[Timeline - Monthwise]]-TODAY(),"No ETA")</f>
        <v>No ETA</v>
      </c>
      <c r="AH32" s="29" t="str">
        <f t="shared" si="3"/>
        <v>Completed</v>
      </c>
      <c r="AI32" s="1"/>
      <c r="AJ32" s="237" t="s">
        <v>3569</v>
      </c>
      <c r="AK32" s="1"/>
      <c r="AL32" s="1" t="s">
        <v>3178</v>
      </c>
      <c r="AM32" s="1" t="s">
        <v>30</v>
      </c>
      <c r="AN32" s="1"/>
      <c r="AO32" s="27"/>
      <c r="AP32" s="70"/>
      <c r="AQ32" s="1"/>
      <c r="AS32" s="192" t="str">
        <f>VLOOKUP(Table8[[#This Row],[CEM Number]],'71 CEMs'!$E$5:$E$76,1,0)</f>
        <v>I250212</v>
      </c>
      <c r="AT32" s="235" t="s">
        <v>3569</v>
      </c>
      <c r="AU32" s="233"/>
    </row>
    <row r="33" spans="1:47" ht="14.4" customHeight="1">
      <c r="A33" s="26" t="s">
        <v>3647</v>
      </c>
      <c r="B33" s="166" t="s">
        <v>3530</v>
      </c>
      <c r="C33" s="1" t="s">
        <v>1165</v>
      </c>
      <c r="D33" s="1" t="s">
        <v>1166</v>
      </c>
      <c r="E33" s="192" t="s">
        <v>1174</v>
      </c>
      <c r="F33" s="29">
        <v>346</v>
      </c>
      <c r="G33" s="29">
        <v>155.70000000000002</v>
      </c>
      <c r="H33" s="29"/>
      <c r="I33" s="29"/>
      <c r="J33" s="29"/>
      <c r="K33" s="29"/>
      <c r="L33" s="29"/>
      <c r="M33" s="1" t="str">
        <f>Table8[[#This Row],[Std Remarks]]</f>
        <v>NOT LIVE - RETAIN BUDGET</v>
      </c>
      <c r="N33" s="28">
        <f>Table8[[#This Row],[% of Completion of Work Done]]</f>
        <v>0</v>
      </c>
      <c r="O33" s="1">
        <f>Table8[[#This Row],[Customers According to % (Market Share)]]</f>
        <v>155.70000000000002</v>
      </c>
      <c r="P33" s="29">
        <v>6395179.5415059999</v>
      </c>
      <c r="Q33" s="136">
        <f>(Table8[[#This Row],[Allocated Budget]]*$Q$2)+(Table8[[#This Row],[Allocated Budget]]*(1-Table8[[#This Row],[HP%  based on Live % ( Work Progress)]])*(1-$Q$2))</f>
        <v>6395179.5415059989</v>
      </c>
      <c r="R33" s="136"/>
      <c r="S33" s="1"/>
      <c r="T33" s="1"/>
      <c r="U33" s="1">
        <v>0.45</v>
      </c>
      <c r="V33" s="29">
        <v>1705.2</v>
      </c>
      <c r="W33" s="29">
        <v>5519.6019855000013</v>
      </c>
      <c r="X33" s="1" t="s">
        <v>47</v>
      </c>
      <c r="Y33" s="28">
        <f>Table8[[#This Row],[% of Completion of Work Done]]</f>
        <v>0</v>
      </c>
      <c r="Z33" s="1" t="s">
        <v>35</v>
      </c>
      <c r="AA33" s="1"/>
      <c r="AB33" s="77">
        <v>0</v>
      </c>
      <c r="AC33" s="115">
        <f t="shared" si="2"/>
        <v>0</v>
      </c>
      <c r="AD33" s="2">
        <v>46082</v>
      </c>
      <c r="AE33" s="175">
        <f>IFERROR(Table8[[#This Row],[Timeline - Monthwise]]-MIN(Table8[Start Date..]),"None")</f>
        <v>214</v>
      </c>
      <c r="AF33" s="1">
        <f>IFERROR(Table8[[#This Row],[Timeline - Monthwise]]-Table8[[#This Row],[Start Date..]]+1,"Duration Doesn't Exsists")</f>
        <v>215</v>
      </c>
      <c r="AG33" s="29">
        <f ca="1">IFERROR(Table8[[#This Row],[Timeline - Monthwise]]-TODAY(),"No ETA")</f>
        <v>167</v>
      </c>
      <c r="AH33" s="29" t="str">
        <f t="shared" si="3"/>
        <v>Yet to Start</v>
      </c>
      <c r="AI33" s="1" t="s">
        <v>1168</v>
      </c>
      <c r="AJ33" s="237" t="s">
        <v>3576</v>
      </c>
      <c r="AK33" s="1" t="s">
        <v>1169</v>
      </c>
      <c r="AL33" s="1" t="s">
        <v>3325</v>
      </c>
      <c r="AM33" s="1" t="s">
        <v>76</v>
      </c>
      <c r="AN33" s="1"/>
      <c r="AO33" s="27"/>
      <c r="AP33" s="70"/>
      <c r="AQ33" s="1"/>
      <c r="AS33" s="192" t="e">
        <f>VLOOKUP(Table8[[#This Row],[CEM Number]],'71 CEMs'!$E$5:$E$76,1,0)</f>
        <v>#N/A</v>
      </c>
      <c r="AT33" s="235">
        <v>46296</v>
      </c>
      <c r="AU33" s="233"/>
    </row>
    <row r="34" spans="1:47" ht="14.4" customHeight="1">
      <c r="A34" s="26" t="s">
        <v>3647</v>
      </c>
      <c r="B34" s="166" t="s">
        <v>3530</v>
      </c>
      <c r="C34" s="1" t="s">
        <v>1165</v>
      </c>
      <c r="D34" s="1" t="s">
        <v>1166</v>
      </c>
      <c r="E34" s="192" t="s">
        <v>1175</v>
      </c>
      <c r="F34" s="29">
        <v>532</v>
      </c>
      <c r="G34" s="29">
        <v>239.4</v>
      </c>
      <c r="H34" s="29"/>
      <c r="I34" s="29"/>
      <c r="J34" s="29"/>
      <c r="K34" s="29"/>
      <c r="L34" s="29"/>
      <c r="M34" s="1" t="str">
        <f>Table8[[#This Row],[Std Remarks]]</f>
        <v>NOT LIVE - RETAIN BUDGET</v>
      </c>
      <c r="N34" s="28">
        <f>Table8[[#This Row],[% of Completion of Work Done]]</f>
        <v>0</v>
      </c>
      <c r="O34" s="1">
        <f>Table8[[#This Row],[Customers According to % (Market Share)]]</f>
        <v>239.4</v>
      </c>
      <c r="P34" s="29">
        <v>15928200.5</v>
      </c>
      <c r="Q34" s="136">
        <f>(Table8[[#This Row],[Allocated Budget]]*$Q$2)+(Table8[[#This Row],[Allocated Budget]]*(1-Table8[[#This Row],[HP%  based on Live % ( Work Progress)]])*(1-$Q$2))</f>
        <v>15928200.499999998</v>
      </c>
      <c r="R34" s="136"/>
      <c r="S34" s="1"/>
      <c r="T34" s="1"/>
      <c r="U34" s="1">
        <v>0.45</v>
      </c>
      <c r="V34" s="29">
        <v>7953.9000000000005</v>
      </c>
      <c r="W34" s="29">
        <v>7119</v>
      </c>
      <c r="X34" s="1" t="s">
        <v>47</v>
      </c>
      <c r="Y34" s="28">
        <f>Table8[[#This Row],[% of Completion of Work Done]]</f>
        <v>0</v>
      </c>
      <c r="Z34" s="1" t="s">
        <v>35</v>
      </c>
      <c r="AA34" s="1"/>
      <c r="AB34" s="77">
        <v>0</v>
      </c>
      <c r="AC34" s="115">
        <f t="shared" si="2"/>
        <v>0</v>
      </c>
      <c r="AD34" s="2">
        <v>46082</v>
      </c>
      <c r="AE34" s="175">
        <f>IFERROR(Table8[[#This Row],[Timeline - Monthwise]]-MIN(Table8[Start Date..]),"None")</f>
        <v>214</v>
      </c>
      <c r="AF34" s="1">
        <f>IFERROR(Table8[[#This Row],[Timeline - Monthwise]]-Table8[[#This Row],[Start Date..]]+1,"Duration Doesn't Exsists")</f>
        <v>215</v>
      </c>
      <c r="AG34" s="29">
        <f ca="1">IFERROR(Table8[[#This Row],[Timeline - Monthwise]]-TODAY(),"No ETA")</f>
        <v>167</v>
      </c>
      <c r="AH34" s="29" t="str">
        <f t="shared" si="3"/>
        <v>Yet to Start</v>
      </c>
      <c r="AI34" s="192" t="s">
        <v>1168</v>
      </c>
      <c r="AJ34" s="237" t="s">
        <v>3576</v>
      </c>
      <c r="AK34" s="1" t="s">
        <v>1169</v>
      </c>
      <c r="AL34" s="1" t="s">
        <v>3325</v>
      </c>
      <c r="AM34" s="1" t="s">
        <v>76</v>
      </c>
      <c r="AN34" s="1"/>
      <c r="AO34" s="27"/>
      <c r="AP34" s="70"/>
      <c r="AQ34" s="1"/>
      <c r="AS34" s="192" t="e">
        <f>VLOOKUP(Table8[[#This Row],[CEM Number]],'71 CEMs'!$E$5:$E$76,1,0)</f>
        <v>#N/A</v>
      </c>
      <c r="AT34" s="235">
        <v>46296</v>
      </c>
      <c r="AU34" s="233"/>
    </row>
    <row r="35" spans="1:47" ht="14.4" customHeight="1">
      <c r="A35" s="26" t="s">
        <v>345</v>
      </c>
      <c r="B35" s="166">
        <v>45427</v>
      </c>
      <c r="C35" s="1" t="s">
        <v>138</v>
      </c>
      <c r="D35" s="1" t="s">
        <v>346</v>
      </c>
      <c r="E35" s="192" t="s">
        <v>347</v>
      </c>
      <c r="F35" s="29">
        <v>2202</v>
      </c>
      <c r="G35" s="29">
        <v>880.80000000000007</v>
      </c>
      <c r="H35" s="29"/>
      <c r="I35" s="29"/>
      <c r="J35" s="29"/>
      <c r="K35" s="29"/>
      <c r="L35" s="29"/>
      <c r="M35" s="1" t="str">
        <f>Table8[[#This Row],[Std Remarks]]</f>
        <v>LIVE - 100% Completed</v>
      </c>
      <c r="N35" s="28">
        <f>Table8[[#This Row],[% of Completion of Work Done]]</f>
        <v>1</v>
      </c>
      <c r="O35" s="1">
        <f>Table8[[#This Row],[Customers According to % (Market Share)]]</f>
        <v>880.80000000000007</v>
      </c>
      <c r="P35" s="29">
        <v>60544035.8735689</v>
      </c>
      <c r="Q35" s="136">
        <f>Table8[[#This Row],[Allocated Budget]]*Table8[[#This Row],[Allocation Percentage]]</f>
        <v>9081605.3810353354</v>
      </c>
      <c r="R35" s="136">
        <v>51462430.492533594</v>
      </c>
      <c r="S35" s="1">
        <v>-1</v>
      </c>
      <c r="T35" s="1"/>
      <c r="U35" s="1">
        <v>0.4</v>
      </c>
      <c r="V35" s="29">
        <v>33561.64611288959</v>
      </c>
      <c r="W35" s="29">
        <v>26265.255388508882</v>
      </c>
      <c r="X35" s="1" t="s">
        <v>31</v>
      </c>
      <c r="Y35" s="75">
        <f>$Q$2</f>
        <v>0.15</v>
      </c>
      <c r="Z35" s="1" t="s">
        <v>32</v>
      </c>
      <c r="AA35" s="1" t="s">
        <v>31</v>
      </c>
      <c r="AB35" s="64">
        <v>1</v>
      </c>
      <c r="AC35" s="115">
        <f t="shared" si="2"/>
        <v>1</v>
      </c>
      <c r="AD35" s="2">
        <v>46082</v>
      </c>
      <c r="AE35" s="175" t="str">
        <f>IFERROR(Table8[[#This Row],[Timeline - Monthwise]]-MIN(Table8[Start Date..]),"None")</f>
        <v>None</v>
      </c>
      <c r="AF35" s="1" t="str">
        <f>IFERROR(Table8[[#This Row],[Timeline - Monthwise]]-Table8[[#This Row],[Start Date..]]+1,"Duration Doesn't Exsists")</f>
        <v>Duration Doesn't Exsists</v>
      </c>
      <c r="AG35" s="29" t="str">
        <f ca="1">IFERROR(Table8[[#This Row],[Timeline - Monthwise]]-TODAY(),"No ETA")</f>
        <v>No ETA</v>
      </c>
      <c r="AH35" s="29" t="str">
        <f t="shared" si="3"/>
        <v>Completed</v>
      </c>
      <c r="AI35" s="1"/>
      <c r="AJ35" s="237" t="s">
        <v>3569</v>
      </c>
      <c r="AK35" s="1"/>
      <c r="AL35" s="1" t="s">
        <v>3178</v>
      </c>
      <c r="AM35" s="1" t="s">
        <v>30</v>
      </c>
      <c r="AN35" s="1"/>
      <c r="AO35" s="27"/>
      <c r="AP35" s="70"/>
      <c r="AQ35" s="192"/>
      <c r="AS35" s="192" t="str">
        <f>VLOOKUP(Table8[[#This Row],[CEM Number]],'71 CEMs'!$E$5:$E$76,1,0)</f>
        <v>I240700</v>
      </c>
      <c r="AT35" s="235" t="s">
        <v>3569</v>
      </c>
      <c r="AU35" s="233"/>
    </row>
    <row r="36" spans="1:47" ht="14.4" customHeight="1">
      <c r="A36" s="26" t="s">
        <v>345</v>
      </c>
      <c r="B36" s="166">
        <v>45427</v>
      </c>
      <c r="C36" s="1" t="s">
        <v>138</v>
      </c>
      <c r="D36" s="1" t="s">
        <v>346</v>
      </c>
      <c r="E36" s="192" t="s">
        <v>348</v>
      </c>
      <c r="F36" s="29">
        <v>3046</v>
      </c>
      <c r="G36" s="29">
        <v>1218.4000000000001</v>
      </c>
      <c r="H36" s="29"/>
      <c r="I36" s="29"/>
      <c r="J36" s="29"/>
      <c r="K36" s="29"/>
      <c r="L36" s="29"/>
      <c r="M36" s="1" t="str">
        <f>Table8[[#This Row],[Std Remarks]]</f>
        <v>NOT LIVE - RETAIN BUDGET</v>
      </c>
      <c r="N36" s="28">
        <f>Table8[[#This Row],[% of Completion of Work Done]]</f>
        <v>0.75</v>
      </c>
      <c r="O36" s="1">
        <f>Table8[[#This Row],[Customers According to % (Market Share)]]</f>
        <v>1218.4000000000001</v>
      </c>
      <c r="P36" s="29">
        <v>74734284.695405602</v>
      </c>
      <c r="Q36" s="136">
        <f>(Table8[[#This Row],[Allocated Budget]]*$Q$2)+(Table8[[#This Row],[Allocated Budget]]*(1-Table8[[#This Row],[HP%  based on Live % ( Work Progress)]])*(1-$Q$2))</f>
        <v>27091178.20208453</v>
      </c>
      <c r="R36" s="136">
        <v>47643106.493321061</v>
      </c>
      <c r="S36" s="1">
        <v>0</v>
      </c>
      <c r="T36" s="1"/>
      <c r="U36" s="1">
        <v>0.4</v>
      </c>
      <c r="V36" s="29">
        <v>41664.379138958597</v>
      </c>
      <c r="W36" s="29">
        <v>33270.982483294996</v>
      </c>
      <c r="X36" s="1" t="s">
        <v>31</v>
      </c>
      <c r="Y36" s="28">
        <f>Table8[[#This Row],[% of Completion of Work Done]]</f>
        <v>0.75</v>
      </c>
      <c r="Z36" s="1" t="s">
        <v>35</v>
      </c>
      <c r="AA36" s="1"/>
      <c r="AB36" s="77">
        <v>0.75</v>
      </c>
      <c r="AC36" s="115">
        <f t="shared" si="2"/>
        <v>0.75</v>
      </c>
      <c r="AD36" s="2">
        <v>46082</v>
      </c>
      <c r="AE36" s="175">
        <f>IFERROR(Table8[[#This Row],[Timeline - Monthwise]]-MIN(Table8[Start Date..]),"None")</f>
        <v>31</v>
      </c>
      <c r="AF36" s="1">
        <f>IFERROR(Table8[[#This Row],[Timeline - Monthwise]]-Table8[[#This Row],[Start Date..]]+1,"Duration Doesn't Exsists")</f>
        <v>32</v>
      </c>
      <c r="AG36" s="29">
        <f ca="1">IFERROR(Table8[[#This Row],[Timeline - Monthwise]]-TODAY(),"No ETA")</f>
        <v>-16</v>
      </c>
      <c r="AH36" s="29" t="str">
        <f t="shared" si="3"/>
        <v>In Progress</v>
      </c>
      <c r="AI36" s="1">
        <v>46113</v>
      </c>
      <c r="AJ36" s="237" t="s">
        <v>3571</v>
      </c>
      <c r="AK36" s="1" t="s">
        <v>349</v>
      </c>
      <c r="AL36" s="1" t="s">
        <v>3323</v>
      </c>
      <c r="AM36" s="1" t="s">
        <v>76</v>
      </c>
      <c r="AN36" s="1">
        <v>1</v>
      </c>
      <c r="AO36" s="27"/>
      <c r="AP36" s="70"/>
      <c r="AQ36" s="1"/>
      <c r="AS36" s="192" t="str">
        <f>VLOOKUP(Table8[[#This Row],[CEM Number]],'71 CEMs'!$E$5:$E$76,1,0)</f>
        <v>I240700</v>
      </c>
      <c r="AT36" s="235">
        <v>46113</v>
      </c>
      <c r="AU36" s="233"/>
    </row>
    <row r="37" spans="1:47" ht="14.4" customHeight="1">
      <c r="A37" s="26" t="s">
        <v>429</v>
      </c>
      <c r="B37" s="166">
        <v>45427</v>
      </c>
      <c r="C37" s="1" t="s">
        <v>64</v>
      </c>
      <c r="D37" s="1" t="s">
        <v>430</v>
      </c>
      <c r="E37" s="192" t="s">
        <v>433</v>
      </c>
      <c r="F37" s="29">
        <v>2606</v>
      </c>
      <c r="G37" s="29">
        <v>1042.4000000000001</v>
      </c>
      <c r="H37" s="29"/>
      <c r="I37" s="29"/>
      <c r="J37" s="29"/>
      <c r="K37" s="29"/>
      <c r="L37" s="29"/>
      <c r="M37" s="1" t="str">
        <f>Table8[[#This Row],[Std Remarks]]</f>
        <v>LIVE - 100% Completed</v>
      </c>
      <c r="N37" s="28">
        <f>Table8[[#This Row],[% of Completion of Work Done]]</f>
        <v>1</v>
      </c>
      <c r="O37" s="1">
        <f>Table8[[#This Row],[Customers According to % (Market Share)]]</f>
        <v>1042.4000000000001</v>
      </c>
      <c r="P37" s="29">
        <v>35268957.389739104</v>
      </c>
      <c r="Q37" s="136">
        <f>Table8[[#This Row],[Allocated Budget]]*Table8[[#This Row],[Allocation Percentage]]</f>
        <v>5290343.608460865</v>
      </c>
      <c r="R37" s="136">
        <v>29978613.781278264</v>
      </c>
      <c r="S37" s="1">
        <v>-1</v>
      </c>
      <c r="T37" s="1"/>
      <c r="U37" s="1">
        <v>0.4</v>
      </c>
      <c r="V37" s="29">
        <v>9645</v>
      </c>
      <c r="W37" s="29">
        <v>5208.75</v>
      </c>
      <c r="X37" s="1" t="s">
        <v>31</v>
      </c>
      <c r="Y37" s="75">
        <f>$Q$2</f>
        <v>0.15</v>
      </c>
      <c r="Z37" s="1" t="s">
        <v>32</v>
      </c>
      <c r="AA37" s="1" t="s">
        <v>31</v>
      </c>
      <c r="AB37" s="64">
        <v>1</v>
      </c>
      <c r="AC37" s="115">
        <f t="shared" si="2"/>
        <v>1</v>
      </c>
      <c r="AD37" s="2">
        <v>46082</v>
      </c>
      <c r="AE37" s="175" t="str">
        <f>IFERROR(Table8[[#This Row],[Timeline - Monthwise]]-MIN(Table8[Start Date..]),"None")</f>
        <v>None</v>
      </c>
      <c r="AF37" s="1" t="str">
        <f>IFERROR(Table8[[#This Row],[Timeline - Monthwise]]-Table8[[#This Row],[Start Date..]]+1,"Duration Doesn't Exsists")</f>
        <v>Duration Doesn't Exsists</v>
      </c>
      <c r="AG37" s="29" t="str">
        <f ca="1">IFERROR(Table8[[#This Row],[Timeline - Monthwise]]-TODAY(),"No ETA")</f>
        <v>No ETA</v>
      </c>
      <c r="AH37" s="29" t="str">
        <f t="shared" si="3"/>
        <v>Completed</v>
      </c>
      <c r="AI37" s="1"/>
      <c r="AJ37" s="237" t="s">
        <v>3569</v>
      </c>
      <c r="AK37" s="1"/>
      <c r="AL37" s="1" t="s">
        <v>3178</v>
      </c>
      <c r="AM37" s="1" t="s">
        <v>30</v>
      </c>
      <c r="AN37" s="1"/>
      <c r="AO37" s="27"/>
      <c r="AP37" s="70"/>
      <c r="AQ37" s="1"/>
      <c r="AS37" s="192" t="str">
        <f>VLOOKUP(Table8[[#This Row],[CEM Number]],'71 CEMs'!$E$5:$E$76,1,0)</f>
        <v>I240703</v>
      </c>
      <c r="AT37" s="235" t="s">
        <v>3569</v>
      </c>
      <c r="AU37" s="233"/>
    </row>
    <row r="38" spans="1:47" ht="14.4" customHeight="1">
      <c r="A38" s="26" t="s">
        <v>429</v>
      </c>
      <c r="B38" s="166">
        <v>45427</v>
      </c>
      <c r="C38" s="1" t="s">
        <v>40</v>
      </c>
      <c r="D38" s="1" t="s">
        <v>430</v>
      </c>
      <c r="E38" s="192" t="s">
        <v>38</v>
      </c>
      <c r="F38" s="29">
        <v>0</v>
      </c>
      <c r="G38" s="29">
        <v>0</v>
      </c>
      <c r="H38" s="29"/>
      <c r="I38" s="29"/>
      <c r="J38" s="29"/>
      <c r="K38" s="29"/>
      <c r="L38" s="29"/>
      <c r="M38" s="1" t="str">
        <f>Table8[[#This Row],[Std Remarks]]</f>
        <v>FEEDER ETC WORK - RETAIN BUDGET</v>
      </c>
      <c r="N38" s="28">
        <f>Table8[[#This Row],[% of Completion of Work Done]]</f>
        <v>0</v>
      </c>
      <c r="O38" s="1">
        <f>Table8[[#This Row],[Customers According to % (Market Share)]]</f>
        <v>0</v>
      </c>
      <c r="P38" s="29">
        <v>82640788</v>
      </c>
      <c r="Q38" s="136">
        <f>Table8[[#This Row],[Allocated Budget]]*Table8[[#This Row],[Allocation Percentage]]</f>
        <v>41320394</v>
      </c>
      <c r="R38" s="136">
        <v>41320394</v>
      </c>
      <c r="S38" s="1">
        <v>-1</v>
      </c>
      <c r="T38" s="1"/>
      <c r="U38" s="1"/>
      <c r="V38" s="29">
        <v>26448</v>
      </c>
      <c r="W38" s="29">
        <v>0</v>
      </c>
      <c r="X38" s="1"/>
      <c r="Y38" s="75">
        <f>$Q$1</f>
        <v>0.5</v>
      </c>
      <c r="Z38" s="1"/>
      <c r="AA38" s="1"/>
      <c r="AB38" s="28">
        <v>0</v>
      </c>
      <c r="AC38" s="115">
        <f t="shared" si="2"/>
        <v>0</v>
      </c>
      <c r="AD38" s="2">
        <v>46082</v>
      </c>
      <c r="AE38" s="175" t="str">
        <f>IFERROR(Table8[[#This Row],[Timeline - Monthwise]]-MIN(Table8[Start Date..]),"None")</f>
        <v>None</v>
      </c>
      <c r="AF38" s="1" t="str">
        <f>IFERROR(Table8[[#This Row],[Timeline - Monthwise]]-Table8[[#This Row],[Start Date..]]+1,"Duration Doesn't Exsists")</f>
        <v>Duration Doesn't Exsists</v>
      </c>
      <c r="AG38" s="29" t="str">
        <f ca="1">IFERROR(Table8[[#This Row],[Timeline - Monthwise]]-TODAY(),"No ETA")</f>
        <v>No ETA</v>
      </c>
      <c r="AH38" s="29" t="str">
        <f t="shared" si="3"/>
        <v>Yet to Start</v>
      </c>
      <c r="AI38" s="1"/>
      <c r="AJ38" s="237" t="s">
        <v>3569</v>
      </c>
      <c r="AK38" s="1"/>
      <c r="AL38" s="1" t="s">
        <v>41</v>
      </c>
      <c r="AM38" s="1" t="s">
        <v>39</v>
      </c>
      <c r="AN38" s="1"/>
      <c r="AO38" s="27"/>
      <c r="AP38" s="70"/>
      <c r="AQ38" s="1"/>
      <c r="AS38" s="192" t="str">
        <f>VLOOKUP(Table8[[#This Row],[CEM Number]],'71 CEMs'!$E$5:$E$76,1,0)</f>
        <v>I240703</v>
      </c>
      <c r="AT38" s="234" t="s">
        <v>3569</v>
      </c>
      <c r="AU38" s="233"/>
    </row>
    <row r="39" spans="1:47" ht="14.4" customHeight="1">
      <c r="A39" s="26" t="s">
        <v>429</v>
      </c>
      <c r="B39" s="166">
        <v>45427</v>
      </c>
      <c r="C39" s="1" t="s">
        <v>64</v>
      </c>
      <c r="D39" s="1" t="s">
        <v>430</v>
      </c>
      <c r="E39" s="192" t="s">
        <v>434</v>
      </c>
      <c r="F39" s="29">
        <v>2278</v>
      </c>
      <c r="G39" s="29">
        <v>911.2</v>
      </c>
      <c r="H39" s="29"/>
      <c r="I39" s="29"/>
      <c r="J39" s="29"/>
      <c r="K39" s="29"/>
      <c r="L39" s="29"/>
      <c r="M39" s="1" t="str">
        <f>Table8[[#This Row],[Std Remarks]]</f>
        <v>NOT LIVE - RETAIN BUDGET</v>
      </c>
      <c r="N39" s="28">
        <f>Table8[[#This Row],[% of Completion of Work Done]]</f>
        <v>0.1</v>
      </c>
      <c r="O39" s="1">
        <f>Table8[[#This Row],[Customers According to % (Market Share)]]</f>
        <v>911.2</v>
      </c>
      <c r="P39" s="29">
        <v>29293628.758000001</v>
      </c>
      <c r="Q39" s="136">
        <f>(Table8[[#This Row],[Allocated Budget]]*$Q$2)+(Table8[[#This Row],[Allocated Budget]]*(1-Table8[[#This Row],[HP%  based on Live % ( Work Progress)]])*(1-$Q$2))</f>
        <v>26803670.31357</v>
      </c>
      <c r="R39" s="136">
        <v>2489958.4444300011</v>
      </c>
      <c r="S39" s="1">
        <v>-1</v>
      </c>
      <c r="T39" s="1"/>
      <c r="U39" s="1">
        <v>0.4</v>
      </c>
      <c r="V39" s="29">
        <v>4462</v>
      </c>
      <c r="W39" s="29">
        <v>11277</v>
      </c>
      <c r="X39" s="1" t="s">
        <v>47</v>
      </c>
      <c r="Y39" s="28">
        <f>Table8[[#This Row],[% of Completion of Work Done]]</f>
        <v>0.1</v>
      </c>
      <c r="Z39" s="1" t="s">
        <v>35</v>
      </c>
      <c r="AA39" s="1"/>
      <c r="AB39" s="77">
        <v>0.1</v>
      </c>
      <c r="AC39" s="115">
        <f t="shared" si="2"/>
        <v>0.1</v>
      </c>
      <c r="AD39" s="2">
        <v>46082</v>
      </c>
      <c r="AE39" s="175">
        <f>IFERROR(Table8[[#This Row],[Timeline - Monthwise]]-MIN(Table8[Start Date..]),"None")</f>
        <v>31</v>
      </c>
      <c r="AF39" s="1">
        <f>IFERROR(Table8[[#This Row],[Timeline - Monthwise]]-Table8[[#This Row],[Start Date..]]+1,"Duration Doesn't Exsists")</f>
        <v>32</v>
      </c>
      <c r="AG39" s="29">
        <f ca="1">IFERROR(Table8[[#This Row],[Timeline - Monthwise]]-TODAY(),"No ETA")</f>
        <v>-16</v>
      </c>
      <c r="AH39" s="29" t="str">
        <f t="shared" si="3"/>
        <v>In Progress</v>
      </c>
      <c r="AI39" s="1">
        <v>46113</v>
      </c>
      <c r="AJ39" s="237" t="s">
        <v>3571</v>
      </c>
      <c r="AK39" s="1" t="s">
        <v>435</v>
      </c>
      <c r="AL39" s="1" t="s">
        <v>3323</v>
      </c>
      <c r="AM39" s="1" t="s">
        <v>76</v>
      </c>
      <c r="AN39" s="1">
        <v>2</v>
      </c>
      <c r="AO39" s="27"/>
      <c r="AP39" s="70"/>
      <c r="AQ39" s="1"/>
      <c r="AS39" s="192" t="str">
        <f>VLOOKUP(Table8[[#This Row],[CEM Number]],'71 CEMs'!$E$5:$E$76,1,0)</f>
        <v>I240703</v>
      </c>
      <c r="AT39" s="235">
        <v>46113</v>
      </c>
      <c r="AU39" s="233"/>
    </row>
    <row r="40" spans="1:47" ht="14.4" customHeight="1">
      <c r="A40" s="26" t="s">
        <v>3647</v>
      </c>
      <c r="B40" s="166" t="s">
        <v>3530</v>
      </c>
      <c r="C40" s="1" t="s">
        <v>1165</v>
      </c>
      <c r="D40" s="1" t="s">
        <v>1166</v>
      </c>
      <c r="E40" s="192" t="s">
        <v>1176</v>
      </c>
      <c r="F40" s="29">
        <v>690</v>
      </c>
      <c r="G40" s="29">
        <v>310.5</v>
      </c>
      <c r="H40" s="29"/>
      <c r="I40" s="29"/>
      <c r="J40" s="29"/>
      <c r="K40" s="29"/>
      <c r="L40" s="29"/>
      <c r="M40" s="1" t="str">
        <f>Table8[[#This Row],[Std Remarks]]</f>
        <v>NOT LIVE - RETAIN BUDGET</v>
      </c>
      <c r="N40" s="28">
        <f>Table8[[#This Row],[% of Completion of Work Done]]</f>
        <v>0</v>
      </c>
      <c r="O40" s="1">
        <f>Table8[[#This Row],[Customers According to % (Market Share)]]</f>
        <v>310.5</v>
      </c>
      <c r="P40" s="29">
        <v>8524660.3935439996</v>
      </c>
      <c r="Q40" s="136">
        <f>(Table8[[#This Row],[Allocated Budget]]*$Q$2)+(Table8[[#This Row],[Allocated Budget]]*(1-Table8[[#This Row],[HP%  based on Live % ( Work Progress)]])*(1-$Q$2))</f>
        <v>8524660.3935439996</v>
      </c>
      <c r="R40" s="136"/>
      <c r="S40" s="1"/>
      <c r="T40" s="1"/>
      <c r="U40" s="1">
        <v>0.45</v>
      </c>
      <c r="V40" s="29">
        <v>2365.5499999999997</v>
      </c>
      <c r="W40" s="29">
        <v>8636.0911289999985</v>
      </c>
      <c r="X40" s="1" t="s">
        <v>47</v>
      </c>
      <c r="Y40" s="28">
        <f>Table8[[#This Row],[% of Completion of Work Done]]</f>
        <v>0</v>
      </c>
      <c r="Z40" s="1" t="s">
        <v>35</v>
      </c>
      <c r="AA40" s="1"/>
      <c r="AB40" s="77">
        <v>0</v>
      </c>
      <c r="AC40" s="115">
        <f t="shared" si="2"/>
        <v>0</v>
      </c>
      <c r="AD40" s="2">
        <v>46082</v>
      </c>
      <c r="AE40" s="175">
        <f>IFERROR(Table8[[#This Row],[Timeline - Monthwise]]-MIN(Table8[Start Date..]),"None")</f>
        <v>214</v>
      </c>
      <c r="AF40" s="1">
        <f>IFERROR(Table8[[#This Row],[Timeline - Monthwise]]-Table8[[#This Row],[Start Date..]]+1,"Duration Doesn't Exsists")</f>
        <v>215</v>
      </c>
      <c r="AG40" s="29">
        <f ca="1">IFERROR(Table8[[#This Row],[Timeline - Monthwise]]-TODAY(),"No ETA")</f>
        <v>167</v>
      </c>
      <c r="AH40" s="29" t="str">
        <f t="shared" si="3"/>
        <v>Yet to Start</v>
      </c>
      <c r="AI40" s="1" t="s">
        <v>1168</v>
      </c>
      <c r="AJ40" s="237" t="s">
        <v>3576</v>
      </c>
      <c r="AK40" s="1" t="s">
        <v>1169</v>
      </c>
      <c r="AL40" s="1" t="s">
        <v>3325</v>
      </c>
      <c r="AM40" s="1" t="s">
        <v>76</v>
      </c>
      <c r="AN40" s="1"/>
      <c r="AO40" s="27"/>
      <c r="AP40" s="70"/>
      <c r="AQ40" s="1"/>
      <c r="AS40" s="192" t="e">
        <f>VLOOKUP(Table8[[#This Row],[CEM Number]],'71 CEMs'!$E$5:$E$76,1,0)</f>
        <v>#N/A</v>
      </c>
      <c r="AT40" s="235">
        <v>46296</v>
      </c>
      <c r="AU40" s="233"/>
    </row>
    <row r="41" spans="1:47" ht="14.4" customHeight="1">
      <c r="A41" s="26" t="s">
        <v>3647</v>
      </c>
      <c r="B41" s="166" t="s">
        <v>3530</v>
      </c>
      <c r="C41" s="1" t="s">
        <v>40</v>
      </c>
      <c r="D41" s="1" t="s">
        <v>1166</v>
      </c>
      <c r="E41" s="192" t="s">
        <v>38</v>
      </c>
      <c r="F41" s="29">
        <v>0</v>
      </c>
      <c r="G41" s="29">
        <v>0</v>
      </c>
      <c r="H41" s="29"/>
      <c r="I41" s="29"/>
      <c r="J41" s="29"/>
      <c r="K41" s="29"/>
      <c r="L41" s="29"/>
      <c r="M41" s="1" t="str">
        <f>Table8[[#This Row],[Std Remarks]]</f>
        <v>FEEDER ETC WORK - RETAIN BUDGET</v>
      </c>
      <c r="N41" s="28">
        <f>Table8[[#This Row],[% of Completion of Work Done]]</f>
        <v>0</v>
      </c>
      <c r="O41" s="1">
        <f>Table8[[#This Row],[Customers According to % (Market Share)]]</f>
        <v>0</v>
      </c>
      <c r="P41" s="29">
        <v>93527861.200000003</v>
      </c>
      <c r="Q41" s="136">
        <f>Table8[[#This Row],[Allocated Budget]]*Table8[[#This Row],[Allocation Percentage]]</f>
        <v>93527861.200000003</v>
      </c>
      <c r="R41" s="136"/>
      <c r="S41" s="1"/>
      <c r="T41" s="1"/>
      <c r="U41" s="1"/>
      <c r="V41" s="29">
        <v>30856.100000000002</v>
      </c>
      <c r="W41" s="29">
        <v>0</v>
      </c>
      <c r="X41" s="1"/>
      <c r="Y41" s="75">
        <f>$R$1</f>
        <v>1</v>
      </c>
      <c r="Z41" s="1"/>
      <c r="AA41" s="1"/>
      <c r="AB41" s="28">
        <v>0</v>
      </c>
      <c r="AC41" s="115">
        <f t="shared" si="2"/>
        <v>0</v>
      </c>
      <c r="AD41" s="2">
        <v>46082</v>
      </c>
      <c r="AE41" s="175" t="str">
        <f>IFERROR(Table8[[#This Row],[Timeline - Monthwise]]-MIN(Table8[Start Date..]),"None")</f>
        <v>None</v>
      </c>
      <c r="AF41" s="1" t="str">
        <f>IFERROR(Table8[[#This Row],[Timeline - Monthwise]]-Table8[[#This Row],[Start Date..]]+1,"Duration Doesn't Exsists")</f>
        <v>Duration Doesn't Exsists</v>
      </c>
      <c r="AG41" s="29" t="str">
        <f ca="1">IFERROR(Table8[[#This Row],[Timeline - Monthwise]]-TODAY(),"No ETA")</f>
        <v>No ETA</v>
      </c>
      <c r="AH41" s="29" t="str">
        <f t="shared" si="3"/>
        <v>Yet to Start</v>
      </c>
      <c r="AI41" s="1"/>
      <c r="AJ41" s="237" t="s">
        <v>3569</v>
      </c>
      <c r="AK41" s="1"/>
      <c r="AL41" s="1" t="s">
        <v>41</v>
      </c>
      <c r="AM41" s="1" t="s">
        <v>39</v>
      </c>
      <c r="AN41" s="1"/>
      <c r="AO41" s="27"/>
      <c r="AP41" s="1"/>
      <c r="AQ41" s="1"/>
      <c r="AS41" s="192" t="e">
        <f>VLOOKUP(Table8[[#This Row],[CEM Number]],'71 CEMs'!$E$5:$E$76,1,0)</f>
        <v>#N/A</v>
      </c>
      <c r="AT41" s="234" t="s">
        <v>3569</v>
      </c>
      <c r="AU41" s="233"/>
    </row>
    <row r="42" spans="1:47" ht="14.4" customHeight="1">
      <c r="A42" s="26" t="s">
        <v>286</v>
      </c>
      <c r="B42" s="166">
        <v>45428</v>
      </c>
      <c r="C42" s="1" t="s">
        <v>287</v>
      </c>
      <c r="D42" s="1" t="s">
        <v>288</v>
      </c>
      <c r="E42" s="192" t="s">
        <v>289</v>
      </c>
      <c r="F42" s="29">
        <v>190</v>
      </c>
      <c r="G42" s="29">
        <v>76</v>
      </c>
      <c r="H42" s="29"/>
      <c r="I42" s="29">
        <v>0</v>
      </c>
      <c r="J42" s="29">
        <v>0</v>
      </c>
      <c r="K42" s="29">
        <v>0</v>
      </c>
      <c r="L42" s="29" t="s">
        <v>3587</v>
      </c>
      <c r="M42" s="1" t="str">
        <f>Table8[[#This Row],[Std Remarks]]</f>
        <v>SWAPPED</v>
      </c>
      <c r="N42" s="28">
        <f>Table8[[#This Row],[% of Completion of Work Done]]</f>
        <v>0</v>
      </c>
      <c r="O42" s="1">
        <f>Table8[[#This Row],[Customers According to % (Market Share)]]</f>
        <v>76</v>
      </c>
      <c r="P42" s="29">
        <v>3623949.2470125002</v>
      </c>
      <c r="Q42" s="136">
        <v>0</v>
      </c>
      <c r="R42" s="136">
        <v>3623949.2470124993</v>
      </c>
      <c r="S42" s="1">
        <v>-1</v>
      </c>
      <c r="T42" s="1"/>
      <c r="U42" s="1">
        <v>0.4</v>
      </c>
      <c r="V42" s="29">
        <v>809.59999999999991</v>
      </c>
      <c r="W42" s="29">
        <v>1873.2537724999997</v>
      </c>
      <c r="X42" s="1" t="s">
        <v>150</v>
      </c>
      <c r="Y42" s="192"/>
      <c r="Z42" s="1" t="s">
        <v>35</v>
      </c>
      <c r="AA42" s="1"/>
      <c r="AB42" s="28">
        <v>0</v>
      </c>
      <c r="AC42" s="115">
        <f t="shared" si="2"/>
        <v>0</v>
      </c>
      <c r="AD42" s="2">
        <v>46082</v>
      </c>
      <c r="AE42" s="175" t="str">
        <f>IFERROR(Table8[[#This Row],[Timeline - Monthwise]]-MIN(Table8[Start Date..]),"None")</f>
        <v>None</v>
      </c>
      <c r="AF42" s="1" t="str">
        <f>IFERROR(Table8[[#This Row],[Timeline - Monthwise]]-Table8[[#This Row],[Start Date..]]+1,"Duration Doesn't Exsists")</f>
        <v>Duration Doesn't Exsists</v>
      </c>
      <c r="AG42" s="29" t="str">
        <f ca="1">IFERROR(Table8[[#This Row],[Timeline - Monthwise]]-TODAY(),"No ETA")</f>
        <v>No ETA</v>
      </c>
      <c r="AH42" s="29" t="str">
        <f t="shared" si="3"/>
        <v>Yet to Start</v>
      </c>
      <c r="AI42" s="1"/>
      <c r="AJ42" s="237" t="s">
        <v>3569</v>
      </c>
      <c r="AK42" s="1" t="s">
        <v>291</v>
      </c>
      <c r="AL42" s="1" t="s">
        <v>292</v>
      </c>
      <c r="AM42" s="1" t="s">
        <v>290</v>
      </c>
      <c r="AN42" s="1"/>
      <c r="AO42" s="27"/>
      <c r="AP42" s="192" t="s">
        <v>3545</v>
      </c>
      <c r="AQ42" s="249">
        <v>4637080.9375</v>
      </c>
      <c r="AR42" s="11">
        <v>254</v>
      </c>
      <c r="AS42" s="192" t="str">
        <f>VLOOKUP(Table8[[#This Row],[CEM Number]],'71 CEMs'!$E$5:$E$76,1,0)</f>
        <v>I240682</v>
      </c>
      <c r="AT42" s="235" t="s">
        <v>3569</v>
      </c>
      <c r="AU42" s="233"/>
    </row>
    <row r="43" spans="1:47" ht="14.4" customHeight="1">
      <c r="A43" s="26" t="s">
        <v>674</v>
      </c>
      <c r="B43" s="166">
        <v>45549</v>
      </c>
      <c r="C43" s="1" t="s">
        <v>258</v>
      </c>
      <c r="D43" s="1" t="s">
        <v>258</v>
      </c>
      <c r="E43" s="192" t="s">
        <v>675</v>
      </c>
      <c r="F43" s="29">
        <v>480</v>
      </c>
      <c r="G43" s="29">
        <v>192</v>
      </c>
      <c r="H43" s="29"/>
      <c r="I43" s="29"/>
      <c r="J43" s="29" t="s">
        <v>3579</v>
      </c>
      <c r="K43" s="29"/>
      <c r="L43" s="29" t="s">
        <v>849</v>
      </c>
      <c r="M43" s="1" t="str">
        <f>Table8[[#This Row],[Std Remarks]]</f>
        <v>NOT LIVE - RETAIN BUDGET</v>
      </c>
      <c r="N43" s="28">
        <f>Table8[[#This Row],[% of Completion of Work Done]]</f>
        <v>0.7</v>
      </c>
      <c r="O43" s="1">
        <f>Table8[[#This Row],[Customers According to % (Market Share)]]</f>
        <v>192</v>
      </c>
      <c r="P43" s="29">
        <v>7111635.2000000002</v>
      </c>
      <c r="Q43" s="136">
        <f>(Table8[[#This Row],[Allocated Budget]]*$Q$2)+(Table8[[#This Row],[Allocated Budget]]*(1-Table8[[#This Row],[HP%  based on Live % ( Work Progress)]])*(1-$Q$2))</f>
        <v>2880212.2560000005</v>
      </c>
      <c r="R43" s="136">
        <v>4231422.9440000001</v>
      </c>
      <c r="S43" s="1">
        <v>-1</v>
      </c>
      <c r="T43" s="1"/>
      <c r="U43" s="1">
        <v>0.4</v>
      </c>
      <c r="V43" s="29">
        <v>1465.1</v>
      </c>
      <c r="W43" s="29">
        <v>6090</v>
      </c>
      <c r="X43" s="1" t="s">
        <v>47</v>
      </c>
      <c r="Y43" s="28">
        <f>Table8[[#This Row],[% of Completion of Work Done]]</f>
        <v>0.7</v>
      </c>
      <c r="Z43" s="1" t="s">
        <v>35</v>
      </c>
      <c r="AA43" s="1"/>
      <c r="AB43" s="77">
        <v>0.7</v>
      </c>
      <c r="AC43" s="115">
        <f t="shared" si="2"/>
        <v>0.7</v>
      </c>
      <c r="AD43" s="2">
        <v>46082</v>
      </c>
      <c r="AE43" s="175">
        <f>IFERROR(Table8[[#This Row],[Timeline - Monthwise]]-MIN(Table8[Start Date..]),"None")</f>
        <v>61</v>
      </c>
      <c r="AF43" s="1">
        <f>IFERROR(Table8[[#This Row],[Timeline - Monthwise]]-Table8[[#This Row],[Start Date..]]+1,"Duration Doesn't Exsists")</f>
        <v>62</v>
      </c>
      <c r="AG43" s="29">
        <f ca="1">IFERROR(Table8[[#This Row],[Timeline - Monthwise]]-TODAY(),"No ETA")</f>
        <v>14</v>
      </c>
      <c r="AH43" s="29" t="str">
        <f t="shared" si="3"/>
        <v>In Progress</v>
      </c>
      <c r="AI43" s="1" t="s">
        <v>577</v>
      </c>
      <c r="AJ43" s="237" t="s">
        <v>3575</v>
      </c>
      <c r="AK43" s="1" t="s">
        <v>676</v>
      </c>
      <c r="AL43" s="1" t="s">
        <v>292</v>
      </c>
      <c r="AM43" s="1" t="s">
        <v>76</v>
      </c>
      <c r="AN43" s="1">
        <v>1</v>
      </c>
      <c r="AO43" s="27"/>
      <c r="AP43" s="192"/>
      <c r="AQ43" s="1"/>
      <c r="AS43" s="192" t="str">
        <f>VLOOKUP(Table8[[#This Row],[CEM Number]],'71 CEMs'!$E$5:$E$76,1,0)</f>
        <v>I250210</v>
      </c>
      <c r="AT43" s="235">
        <v>46143</v>
      </c>
      <c r="AU43" s="233"/>
    </row>
    <row r="44" spans="1:47" ht="14.4" customHeight="1">
      <c r="A44" s="26" t="s">
        <v>674</v>
      </c>
      <c r="B44" s="166">
        <v>45549</v>
      </c>
      <c r="C44" s="1" t="s">
        <v>258</v>
      </c>
      <c r="D44" s="1" t="s">
        <v>258</v>
      </c>
      <c r="E44" s="192" t="s">
        <v>677</v>
      </c>
      <c r="F44" s="29">
        <v>670</v>
      </c>
      <c r="G44" s="29">
        <v>268</v>
      </c>
      <c r="H44" s="29"/>
      <c r="I44" s="29"/>
      <c r="J44" s="29" t="s">
        <v>3579</v>
      </c>
      <c r="K44" s="29"/>
      <c r="L44" s="29" t="s">
        <v>849</v>
      </c>
      <c r="M44" s="1" t="str">
        <f>Table8[[#This Row],[Std Remarks]]</f>
        <v>NOT LIVE - RETAIN BUDGET</v>
      </c>
      <c r="N44" s="28">
        <f>Table8[[#This Row],[% of Completion of Work Done]]</f>
        <v>0.7</v>
      </c>
      <c r="O44" s="1">
        <f>Table8[[#This Row],[Customers According to % (Market Share)]]</f>
        <v>268</v>
      </c>
      <c r="P44" s="29">
        <v>8501572.75</v>
      </c>
      <c r="Q44" s="136">
        <f>(Table8[[#This Row],[Allocated Budget]]*$Q$2)+(Table8[[#This Row],[Allocated Budget]]*(1-Table8[[#This Row],[HP%  based on Live % ( Work Progress)]])*(1-$Q$2))</f>
        <v>3443136.9637500001</v>
      </c>
      <c r="R44" s="136">
        <v>5058435.7862499999</v>
      </c>
      <c r="S44" s="1">
        <v>-0.76500000000000001</v>
      </c>
      <c r="T44" s="1"/>
      <c r="U44" s="1">
        <v>0.4</v>
      </c>
      <c r="V44" s="29">
        <v>1472</v>
      </c>
      <c r="W44" s="29">
        <v>8346.25</v>
      </c>
      <c r="X44" s="1" t="s">
        <v>47</v>
      </c>
      <c r="Y44" s="28">
        <f>Table8[[#This Row],[% of Completion of Work Done]]</f>
        <v>0.7</v>
      </c>
      <c r="Z44" s="1" t="s">
        <v>35</v>
      </c>
      <c r="AA44" s="1"/>
      <c r="AB44" s="77">
        <v>0.7</v>
      </c>
      <c r="AC44" s="115">
        <f t="shared" si="2"/>
        <v>0.7</v>
      </c>
      <c r="AD44" s="2">
        <v>46082</v>
      </c>
      <c r="AE44" s="175">
        <f>IFERROR(Table8[[#This Row],[Timeline - Monthwise]]-MIN(Table8[Start Date..]),"None")</f>
        <v>61</v>
      </c>
      <c r="AF44" s="1">
        <f>IFERROR(Table8[[#This Row],[Timeline - Monthwise]]-Table8[[#This Row],[Start Date..]]+1,"Duration Doesn't Exsists")</f>
        <v>62</v>
      </c>
      <c r="AG44" s="29">
        <f ca="1">IFERROR(Table8[[#This Row],[Timeline - Monthwise]]-TODAY(),"No ETA")</f>
        <v>14</v>
      </c>
      <c r="AH44" s="29" t="str">
        <f t="shared" si="3"/>
        <v>In Progress</v>
      </c>
      <c r="AI44" s="1" t="s">
        <v>577</v>
      </c>
      <c r="AJ44" s="237" t="s">
        <v>3575</v>
      </c>
      <c r="AK44" s="1" t="s">
        <v>676</v>
      </c>
      <c r="AL44" s="1" t="s">
        <v>292</v>
      </c>
      <c r="AM44" s="1" t="s">
        <v>76</v>
      </c>
      <c r="AN44" s="1">
        <v>1</v>
      </c>
      <c r="AO44" s="27"/>
      <c r="AP44" s="192"/>
      <c r="AQ44" s="1"/>
      <c r="AS44" s="192" t="str">
        <f>VLOOKUP(Table8[[#This Row],[CEM Number]],'71 CEMs'!$E$5:$E$76,1,0)</f>
        <v>I250210</v>
      </c>
      <c r="AT44" s="235">
        <v>46143</v>
      </c>
      <c r="AU44" s="233"/>
    </row>
    <row r="45" spans="1:47" ht="14.4" customHeight="1">
      <c r="A45" s="86" t="s">
        <v>948</v>
      </c>
      <c r="B45" s="166" t="s">
        <v>3530</v>
      </c>
      <c r="C45" s="1" t="s">
        <v>64</v>
      </c>
      <c r="D45" s="1" t="s">
        <v>949</v>
      </c>
      <c r="E45" s="192" t="s">
        <v>3279</v>
      </c>
      <c r="F45" s="29">
        <v>1406</v>
      </c>
      <c r="G45" s="65">
        <v>562.4</v>
      </c>
      <c r="H45" s="65"/>
      <c r="I45" s="29"/>
      <c r="J45" s="29"/>
      <c r="K45" s="29"/>
      <c r="L45" s="29"/>
      <c r="M45" s="1" t="str">
        <f>Table8[[#This Row],[Std Remarks]]</f>
        <v>NOT LIVE - RETAIN BUDGET</v>
      </c>
      <c r="N45" s="28">
        <f>Table8[[#This Row],[% of Completion of Work Done]]</f>
        <v>0</v>
      </c>
      <c r="O45" s="1"/>
      <c r="P45" s="29">
        <v>23973146.368000001</v>
      </c>
      <c r="Q45" s="136">
        <f>(Table8[[#This Row],[Allocated Budget]]*$Q$2)+(Table8[[#This Row],[Allocated Budget]]*(1-Table8[[#This Row],[HP%  based on Live % ( Work Progress)]])*(1-$Q$2))</f>
        <v>23973146.368000001</v>
      </c>
      <c r="R45" s="136"/>
      <c r="S45" s="1"/>
      <c r="T45" s="1"/>
      <c r="U45" s="1"/>
      <c r="V45" s="29">
        <v>10945.7</v>
      </c>
      <c r="W45" s="29">
        <v>10112.5</v>
      </c>
      <c r="X45" s="1" t="s">
        <v>31</v>
      </c>
      <c r="Y45" s="28">
        <f>Table8[[#This Row],[% of Completion of Work Done]]</f>
        <v>0</v>
      </c>
      <c r="Z45" s="47" t="s">
        <v>849</v>
      </c>
      <c r="AA45" s="1"/>
      <c r="AB45" s="64">
        <v>0</v>
      </c>
      <c r="AC45" s="115">
        <f t="shared" si="2"/>
        <v>0</v>
      </c>
      <c r="AD45" s="2">
        <v>46082</v>
      </c>
      <c r="AE45" s="175">
        <f>IFERROR(Table8[[#This Row],[Timeline - Monthwise]]-MIN(Table8[Start Date..]),"None")</f>
        <v>122</v>
      </c>
      <c r="AF45" s="1">
        <f>IFERROR(Table8[[#This Row],[Timeline - Monthwise]]-Table8[[#This Row],[Start Date..]]+1,"Duration Doesn't Exsists")</f>
        <v>123</v>
      </c>
      <c r="AG45" s="29">
        <f ca="1">IFERROR(Table8[[#This Row],[Timeline - Monthwise]]-TODAY(),"No ETA")</f>
        <v>75</v>
      </c>
      <c r="AH45" s="29" t="str">
        <f t="shared" si="3"/>
        <v>Yet to Start</v>
      </c>
      <c r="AI45" s="28" t="s">
        <v>3306</v>
      </c>
      <c r="AJ45" s="237" t="s">
        <v>3572</v>
      </c>
      <c r="AK45" s="1" t="s">
        <v>3310</v>
      </c>
      <c r="AL45" s="1" t="s">
        <v>3179</v>
      </c>
      <c r="AM45" s="1" t="s">
        <v>76</v>
      </c>
      <c r="AN45" s="1"/>
      <c r="AO45" s="27"/>
      <c r="AP45" s="192"/>
      <c r="AQ45" s="1"/>
      <c r="AS45" s="192" t="e">
        <f>VLOOKUP(Table8[[#This Row],[CEM Number]],'71 CEMs'!$E$5:$E$76,1,0)</f>
        <v>#N/A</v>
      </c>
      <c r="AT45" s="235">
        <v>46204</v>
      </c>
      <c r="AU45" s="233"/>
    </row>
    <row r="46" spans="1:47" ht="14.4" customHeight="1">
      <c r="A46" s="86" t="s">
        <v>928</v>
      </c>
      <c r="B46" s="166" t="s">
        <v>3530</v>
      </c>
      <c r="C46" s="1" t="s">
        <v>64</v>
      </c>
      <c r="D46" s="28" t="s">
        <v>929</v>
      </c>
      <c r="E46" s="192" t="s">
        <v>3207</v>
      </c>
      <c r="F46" s="29">
        <v>1450</v>
      </c>
      <c r="G46" s="65">
        <v>580</v>
      </c>
      <c r="H46" s="65"/>
      <c r="I46" s="29"/>
      <c r="J46" s="29"/>
      <c r="K46" s="29"/>
      <c r="L46" s="29"/>
      <c r="M46" s="1" t="str">
        <f>Table8[[#This Row],[Std Remarks]]</f>
        <v>NOT LIVE - RETAIN BUDGET</v>
      </c>
      <c r="N46" s="28">
        <f>Table8[[#This Row],[% of Completion of Work Done]]</f>
        <v>0</v>
      </c>
      <c r="O46" s="1"/>
      <c r="P46" s="29">
        <v>26639854.627341699</v>
      </c>
      <c r="Q46" s="136">
        <f>(Table8[[#This Row],[Allocated Budget]]*$Q$2)+(Table8[[#This Row],[Allocated Budget]]*(1-Table8[[#This Row],[HP%  based on Live % ( Work Progress)]])*(1-$Q$2))</f>
        <v>26639854.627341699</v>
      </c>
      <c r="R46" s="136"/>
      <c r="S46" s="1"/>
      <c r="T46" s="1"/>
      <c r="U46" s="1"/>
      <c r="V46" s="66">
        <v>14837.407993739995</v>
      </c>
      <c r="W46" s="66">
        <v>13184.986394999996</v>
      </c>
      <c r="X46" s="1" t="s">
        <v>31</v>
      </c>
      <c r="Y46" s="28">
        <f>Table8[[#This Row],[% of Completion of Work Done]]</f>
        <v>0</v>
      </c>
      <c r="Z46" s="47" t="s">
        <v>849</v>
      </c>
      <c r="AA46" s="1"/>
      <c r="AB46" s="64">
        <v>0</v>
      </c>
      <c r="AC46" s="115">
        <f t="shared" si="2"/>
        <v>0</v>
      </c>
      <c r="AD46" s="2">
        <v>46082</v>
      </c>
      <c r="AE46" s="175">
        <f>IFERROR(Table8[[#This Row],[Timeline - Monthwise]]-MIN(Table8[Start Date..]),"None")</f>
        <v>92</v>
      </c>
      <c r="AF46" s="1">
        <f>IFERROR(Table8[[#This Row],[Timeline - Monthwise]]-Table8[[#This Row],[Start Date..]]+1,"Duration Doesn't Exsists")</f>
        <v>93</v>
      </c>
      <c r="AG46" s="29">
        <f ca="1">IFERROR(Table8[[#This Row],[Timeline - Monthwise]]-TODAY(),"No ETA")</f>
        <v>45</v>
      </c>
      <c r="AH46" s="29" t="str">
        <f t="shared" si="3"/>
        <v>Yet to Start</v>
      </c>
      <c r="AI46" s="28" t="s">
        <v>850</v>
      </c>
      <c r="AJ46" s="237" t="s">
        <v>3573</v>
      </c>
      <c r="AK46" s="85" t="s">
        <v>3288</v>
      </c>
      <c r="AL46" s="1" t="s">
        <v>3323</v>
      </c>
      <c r="AM46" s="1" t="s">
        <v>76</v>
      </c>
      <c r="AN46" s="1"/>
      <c r="AO46" s="27"/>
      <c r="AP46" s="192"/>
      <c r="AQ46" s="1"/>
      <c r="AS46" s="192" t="e">
        <f>VLOOKUP(Table8[[#This Row],[CEM Number]],'71 CEMs'!$E$5:$E$76,1,0)</f>
        <v>#N/A</v>
      </c>
      <c r="AT46" s="235">
        <v>46174</v>
      </c>
      <c r="AU46" s="233"/>
    </row>
    <row r="47" spans="1:47" ht="14.4" customHeight="1">
      <c r="A47" s="86" t="s">
        <v>928</v>
      </c>
      <c r="B47" s="166" t="s">
        <v>3530</v>
      </c>
      <c r="C47" s="1" t="s">
        <v>64</v>
      </c>
      <c r="D47" s="28" t="s">
        <v>929</v>
      </c>
      <c r="E47" s="192" t="s">
        <v>3208</v>
      </c>
      <c r="F47" s="29">
        <v>1404</v>
      </c>
      <c r="G47" s="65">
        <v>561.6</v>
      </c>
      <c r="H47" s="65"/>
      <c r="I47" s="29"/>
      <c r="J47" s="29"/>
      <c r="K47" s="29"/>
      <c r="L47" s="29"/>
      <c r="M47" s="1" t="str">
        <f>Table8[[#This Row],[Std Remarks]]</f>
        <v>LIVE - 100% Completed</v>
      </c>
      <c r="N47" s="28">
        <f>Table8[[#This Row],[% of Completion of Work Done]]</f>
        <v>1</v>
      </c>
      <c r="O47" s="1"/>
      <c r="P47" s="29">
        <v>29240431.6706235</v>
      </c>
      <c r="Q47" s="136">
        <f>Table8[[#This Row],[Allocated Budget]]*Table8[[#This Row],[Allocation Percentage]]</f>
        <v>4386064.7505935244</v>
      </c>
      <c r="R47" s="136"/>
      <c r="S47" s="1"/>
      <c r="T47" s="1"/>
      <c r="U47" s="1"/>
      <c r="V47" s="66">
        <v>14059.425594880055</v>
      </c>
      <c r="W47" s="66">
        <v>11125.549455341998</v>
      </c>
      <c r="X47" s="1" t="s">
        <v>31</v>
      </c>
      <c r="Y47" s="75">
        <f>$Q$2</f>
        <v>0.15</v>
      </c>
      <c r="Z47" s="64" t="s">
        <v>3287</v>
      </c>
      <c r="AA47" s="1" t="s">
        <v>846</v>
      </c>
      <c r="AB47" s="64">
        <v>1</v>
      </c>
      <c r="AC47" s="115">
        <f t="shared" si="2"/>
        <v>1</v>
      </c>
      <c r="AD47" s="2">
        <v>46082</v>
      </c>
      <c r="AE47" s="175" t="str">
        <f>IFERROR(Table8[[#This Row],[Timeline - Monthwise]]-MIN(Table8[Start Date..]),"None")</f>
        <v>None</v>
      </c>
      <c r="AF47" s="1" t="str">
        <f>IFERROR(Table8[[#This Row],[Timeline - Monthwise]]-Table8[[#This Row],[Start Date..]]+1,"Duration Doesn't Exsists")</f>
        <v>Duration Doesn't Exsists</v>
      </c>
      <c r="AG47" s="29" t="str">
        <f ca="1">IFERROR(Table8[[#This Row],[Timeline - Monthwise]]-TODAY(),"No ETA")</f>
        <v>No ETA</v>
      </c>
      <c r="AH47" s="29" t="str">
        <f t="shared" si="3"/>
        <v>Completed</v>
      </c>
      <c r="AI47" s="1"/>
      <c r="AJ47" s="237" t="s">
        <v>3569</v>
      </c>
      <c r="AK47" s="1"/>
      <c r="AL47" s="1" t="s">
        <v>3178</v>
      </c>
      <c r="AM47" s="1" t="s">
        <v>30</v>
      </c>
      <c r="AN47" s="1"/>
      <c r="AO47" s="27"/>
      <c r="AP47" s="192"/>
      <c r="AQ47" s="1"/>
      <c r="AS47" s="192" t="e">
        <f>VLOOKUP(Table8[[#This Row],[CEM Number]],'71 CEMs'!$E$5:$E$76,1,0)</f>
        <v>#N/A</v>
      </c>
      <c r="AT47" s="235" t="s">
        <v>3569</v>
      </c>
      <c r="AU47" s="233"/>
    </row>
    <row r="48" spans="1:47" ht="14.4" customHeight="1">
      <c r="A48" s="26" t="s">
        <v>104</v>
      </c>
      <c r="B48" s="166">
        <v>45310</v>
      </c>
      <c r="C48" s="1" t="s">
        <v>64</v>
      </c>
      <c r="D48" s="1" t="s">
        <v>105</v>
      </c>
      <c r="E48" s="192" t="s">
        <v>106</v>
      </c>
      <c r="F48" s="29">
        <v>424</v>
      </c>
      <c r="G48" s="29">
        <v>169.60000000000002</v>
      </c>
      <c r="H48" s="29"/>
      <c r="I48" s="29"/>
      <c r="J48" s="29"/>
      <c r="K48" s="29"/>
      <c r="L48" s="29"/>
      <c r="M48" s="1" t="str">
        <f>Table8[[#This Row],[Std Remarks]]</f>
        <v>NOT LIVE - RETAIN BUDGET</v>
      </c>
      <c r="N48" s="28">
        <f>Table8[[#This Row],[% of Completion of Work Done]]</f>
        <v>0.4</v>
      </c>
      <c r="O48" s="1">
        <f>Table8[[#This Row],[Customers According to % (Market Share)]]</f>
        <v>169.60000000000002</v>
      </c>
      <c r="P48" s="29">
        <v>6253881.2668333296</v>
      </c>
      <c r="Q48" s="136">
        <f>(Table8[[#This Row],[Allocated Budget]]*$Q$2)+(Table8[[#This Row],[Allocated Budget]]*(1-Table8[[#This Row],[HP%  based on Live % ( Work Progress)]])*(1-$Q$2))</f>
        <v>4127561.6361099975</v>
      </c>
      <c r="R48" s="136">
        <v>2126319.630723333</v>
      </c>
      <c r="S48" s="1">
        <v>-1</v>
      </c>
      <c r="T48" s="1"/>
      <c r="U48" s="1">
        <v>0.4</v>
      </c>
      <c r="V48" s="29">
        <v>1585.85</v>
      </c>
      <c r="W48" s="29">
        <v>5599.5</v>
      </c>
      <c r="X48" s="1" t="s">
        <v>47</v>
      </c>
      <c r="Y48" s="28">
        <f>Table8[[#This Row],[% of Completion of Work Done]]</f>
        <v>0.4</v>
      </c>
      <c r="Z48" s="1" t="s">
        <v>35</v>
      </c>
      <c r="AA48" s="1"/>
      <c r="AB48" s="77">
        <v>0.4</v>
      </c>
      <c r="AC48" s="115">
        <f t="shared" si="2"/>
        <v>0.4</v>
      </c>
      <c r="AD48" s="2">
        <v>46082</v>
      </c>
      <c r="AE48" s="175">
        <f>IFERROR(Table8[[#This Row],[Timeline - Monthwise]]-MIN(Table8[Start Date..]),"None")</f>
        <v>31</v>
      </c>
      <c r="AF48" s="1">
        <f>IFERROR(Table8[[#This Row],[Timeline - Monthwise]]-Table8[[#This Row],[Start Date..]]+1,"Duration Doesn't Exsists")</f>
        <v>32</v>
      </c>
      <c r="AG48" s="29">
        <f ca="1">IFERROR(Table8[[#This Row],[Timeline - Monthwise]]-TODAY(),"No ETA")</f>
        <v>-16</v>
      </c>
      <c r="AH48" s="29" t="str">
        <f t="shared" si="3"/>
        <v>In Progress</v>
      </c>
      <c r="AI48" s="1">
        <v>46113</v>
      </c>
      <c r="AJ48" s="237" t="s">
        <v>3571</v>
      </c>
      <c r="AK48" s="1" t="s">
        <v>107</v>
      </c>
      <c r="AL48" s="1" t="s">
        <v>3323</v>
      </c>
      <c r="AM48" s="1" t="s">
        <v>76</v>
      </c>
      <c r="AN48" s="1">
        <v>1</v>
      </c>
      <c r="AO48" s="27">
        <v>1</v>
      </c>
      <c r="AP48" s="192"/>
      <c r="AQ48" s="1"/>
      <c r="AS48" s="192" t="str">
        <f>VLOOKUP(Table8[[#This Row],[CEM Number]],'71 CEMs'!$E$5:$E$76,1,0)</f>
        <v>I240440</v>
      </c>
      <c r="AT48" s="235">
        <v>46113</v>
      </c>
      <c r="AU48" s="233"/>
    </row>
    <row r="49" spans="1:47" ht="14.4" customHeight="1">
      <c r="A49" s="26" t="s">
        <v>3647</v>
      </c>
      <c r="B49" s="166" t="s">
        <v>3530</v>
      </c>
      <c r="C49" s="1" t="s">
        <v>1165</v>
      </c>
      <c r="D49" s="1" t="s">
        <v>1166</v>
      </c>
      <c r="E49" s="192" t="s">
        <v>598</v>
      </c>
      <c r="F49" s="29">
        <v>488</v>
      </c>
      <c r="G49" s="29">
        <v>219.6</v>
      </c>
      <c r="H49" s="29"/>
      <c r="I49" s="29"/>
      <c r="J49" s="29"/>
      <c r="K49" s="29"/>
      <c r="L49" s="29"/>
      <c r="M49" s="1" t="str">
        <f>Table8[[#This Row],[Std Remarks]]</f>
        <v>NOT LIVE - RETAIN BUDGET</v>
      </c>
      <c r="N49" s="28">
        <f>Table8[[#This Row],[% of Completion of Work Done]]</f>
        <v>0</v>
      </c>
      <c r="O49" s="1">
        <f>Table8[[#This Row],[Customers According to % (Market Share)]]</f>
        <v>219.6</v>
      </c>
      <c r="P49" s="29">
        <v>12126847.348924</v>
      </c>
      <c r="Q49" s="136">
        <f>(Table8[[#This Row],[Allocated Budget]]*$Q$2)+(Table8[[#This Row],[Allocated Budget]]*(1-Table8[[#This Row],[HP%  based on Live % ( Work Progress)]])*(1-$Q$2))</f>
        <v>12126847.348924</v>
      </c>
      <c r="R49" s="136"/>
      <c r="S49" s="1"/>
      <c r="T49" s="1"/>
      <c r="U49" s="1">
        <v>0.45</v>
      </c>
      <c r="V49" s="29">
        <v>6265.9846276500011</v>
      </c>
      <c r="W49" s="29">
        <v>4904.8718085</v>
      </c>
      <c r="X49" s="1" t="s">
        <v>47</v>
      </c>
      <c r="Y49" s="28">
        <f>Table8[[#This Row],[% of Completion of Work Done]]</f>
        <v>0</v>
      </c>
      <c r="Z49" s="1" t="s">
        <v>35</v>
      </c>
      <c r="AA49" s="1"/>
      <c r="AB49" s="77">
        <v>0</v>
      </c>
      <c r="AC49" s="115">
        <f t="shared" si="2"/>
        <v>0</v>
      </c>
      <c r="AD49" s="2">
        <v>46082</v>
      </c>
      <c r="AE49" s="175">
        <f>IFERROR(Table8[[#This Row],[Timeline - Monthwise]]-MIN(Table8[Start Date..]),"None")</f>
        <v>214</v>
      </c>
      <c r="AF49" s="1">
        <f>IFERROR(Table8[[#This Row],[Timeline - Monthwise]]-Table8[[#This Row],[Start Date..]]+1,"Duration Doesn't Exsists")</f>
        <v>215</v>
      </c>
      <c r="AG49" s="29">
        <f ca="1">IFERROR(Table8[[#This Row],[Timeline - Monthwise]]-TODAY(),"No ETA")</f>
        <v>167</v>
      </c>
      <c r="AH49" s="29" t="str">
        <f t="shared" si="3"/>
        <v>Yet to Start</v>
      </c>
      <c r="AI49" s="1" t="s">
        <v>1168</v>
      </c>
      <c r="AJ49" s="237" t="s">
        <v>3576</v>
      </c>
      <c r="AK49" s="1" t="s">
        <v>1169</v>
      </c>
      <c r="AL49" s="1" t="s">
        <v>3325</v>
      </c>
      <c r="AM49" s="1" t="s">
        <v>76</v>
      </c>
      <c r="AN49" s="1"/>
      <c r="AO49" s="27"/>
      <c r="AP49" s="192"/>
      <c r="AQ49" s="192"/>
      <c r="AS49" s="192" t="e">
        <f>VLOOKUP(Table8[[#This Row],[CEM Number]],'71 CEMs'!$E$5:$E$76,1,0)</f>
        <v>#N/A</v>
      </c>
      <c r="AT49" s="235">
        <v>46296</v>
      </c>
      <c r="AU49" s="233"/>
    </row>
    <row r="50" spans="1:47" ht="14.4" customHeight="1">
      <c r="A50" s="26" t="s">
        <v>3647</v>
      </c>
      <c r="B50" s="166" t="s">
        <v>3530</v>
      </c>
      <c r="C50" s="1" t="s">
        <v>1165</v>
      </c>
      <c r="D50" s="1" t="s">
        <v>1166</v>
      </c>
      <c r="E50" s="192" t="s">
        <v>1177</v>
      </c>
      <c r="F50" s="29">
        <v>196</v>
      </c>
      <c r="G50" s="29">
        <v>88.2</v>
      </c>
      <c r="H50" s="29"/>
      <c r="I50" s="29"/>
      <c r="J50" s="29"/>
      <c r="K50" s="29"/>
      <c r="L50" s="29"/>
      <c r="M50" s="1" t="str">
        <f>Table8[[#This Row],[Std Remarks]]</f>
        <v>NOT LIVE - RETAIN BUDGET</v>
      </c>
      <c r="N50" s="28">
        <f>Table8[[#This Row],[% of Completion of Work Done]]</f>
        <v>0</v>
      </c>
      <c r="O50" s="1">
        <f>Table8[[#This Row],[Customers According to % (Market Share)]]</f>
        <v>88.2</v>
      </c>
      <c r="P50" s="29">
        <v>3336731.8637140002</v>
      </c>
      <c r="Q50" s="136">
        <f>(Table8[[#This Row],[Allocated Budget]]*$Q$2)+(Table8[[#This Row],[Allocated Budget]]*(1-Table8[[#This Row],[HP%  based on Live % ( Work Progress)]])*(1-$Q$2))</f>
        <v>3336731.8637140002</v>
      </c>
      <c r="R50" s="136"/>
      <c r="S50" s="1"/>
      <c r="T50" s="1"/>
      <c r="U50" s="1">
        <v>0.45</v>
      </c>
      <c r="V50" s="29">
        <v>804.3599999999999</v>
      </c>
      <c r="W50" s="29">
        <v>2478.3943185000003</v>
      </c>
      <c r="X50" s="1" t="s">
        <v>47</v>
      </c>
      <c r="Y50" s="28">
        <f>Table8[[#This Row],[% of Completion of Work Done]]</f>
        <v>0</v>
      </c>
      <c r="Z50" s="1" t="s">
        <v>35</v>
      </c>
      <c r="AA50" s="1"/>
      <c r="AB50" s="77">
        <v>0</v>
      </c>
      <c r="AC50" s="115">
        <f t="shared" si="2"/>
        <v>0</v>
      </c>
      <c r="AD50" s="2">
        <v>46082</v>
      </c>
      <c r="AE50" s="175">
        <f>IFERROR(Table8[[#This Row],[Timeline - Monthwise]]-MIN(Table8[Start Date..]),"None")</f>
        <v>214</v>
      </c>
      <c r="AF50" s="1">
        <f>IFERROR(Table8[[#This Row],[Timeline - Monthwise]]-Table8[[#This Row],[Start Date..]]+1,"Duration Doesn't Exsists")</f>
        <v>215</v>
      </c>
      <c r="AG50" s="29">
        <f ca="1">IFERROR(Table8[[#This Row],[Timeline - Monthwise]]-TODAY(),"No ETA")</f>
        <v>167</v>
      </c>
      <c r="AH50" s="29" t="str">
        <f t="shared" si="3"/>
        <v>Yet to Start</v>
      </c>
      <c r="AI50" s="1" t="s">
        <v>1168</v>
      </c>
      <c r="AJ50" s="237" t="s">
        <v>3576</v>
      </c>
      <c r="AK50" s="1" t="s">
        <v>1169</v>
      </c>
      <c r="AL50" s="1" t="s">
        <v>3325</v>
      </c>
      <c r="AM50" s="1" t="s">
        <v>76</v>
      </c>
      <c r="AN50" s="1"/>
      <c r="AO50" s="27"/>
      <c r="AP50" s="192"/>
      <c r="AQ50" s="1"/>
      <c r="AS50" s="192" t="e">
        <f>VLOOKUP(Table8[[#This Row],[CEM Number]],'71 CEMs'!$E$5:$E$76,1,0)</f>
        <v>#N/A</v>
      </c>
      <c r="AT50" s="235">
        <v>46296</v>
      </c>
      <c r="AU50" s="233"/>
    </row>
    <row r="51" spans="1:47" ht="14.4" customHeight="1">
      <c r="A51" s="26" t="s">
        <v>3647</v>
      </c>
      <c r="B51" s="166" t="s">
        <v>3530</v>
      </c>
      <c r="C51" s="1" t="s">
        <v>1165</v>
      </c>
      <c r="D51" s="1" t="s">
        <v>1166</v>
      </c>
      <c r="E51" s="192" t="s">
        <v>1178</v>
      </c>
      <c r="F51" s="29">
        <v>1166</v>
      </c>
      <c r="G51" s="29">
        <v>524.70000000000005</v>
      </c>
      <c r="H51" s="29"/>
      <c r="I51" s="29"/>
      <c r="J51" s="29"/>
      <c r="K51" s="29"/>
      <c r="L51" s="29"/>
      <c r="M51" s="1" t="str">
        <f>Table8[[#This Row],[Std Remarks]]</f>
        <v>NOT LIVE - RETAIN BUDGET</v>
      </c>
      <c r="N51" s="28">
        <f>Table8[[#This Row],[% of Completion of Work Done]]</f>
        <v>0</v>
      </c>
      <c r="O51" s="1">
        <f>Table8[[#This Row],[Customers According to % (Market Share)]]</f>
        <v>524.70000000000005</v>
      </c>
      <c r="P51" s="29">
        <v>31413471.476969998</v>
      </c>
      <c r="Q51" s="136">
        <f>(Table8[[#This Row],[Allocated Budget]]*$Q$2)+(Table8[[#This Row],[Allocated Budget]]*(1-Table8[[#This Row],[HP%  based on Live % ( Work Progress)]])*(1-$Q$2))</f>
        <v>31413471.476969998</v>
      </c>
      <c r="R51" s="136"/>
      <c r="S51" s="1"/>
      <c r="T51" s="1"/>
      <c r="U51" s="1">
        <v>0.45</v>
      </c>
      <c r="V51" s="29">
        <v>15330.538657499997</v>
      </c>
      <c r="W51" s="29">
        <v>14229.648842699997</v>
      </c>
      <c r="X51" s="1" t="s">
        <v>47</v>
      </c>
      <c r="Y51" s="28">
        <f>Table8[[#This Row],[% of Completion of Work Done]]</f>
        <v>0</v>
      </c>
      <c r="Z51" s="1" t="s">
        <v>35</v>
      </c>
      <c r="AA51" s="1"/>
      <c r="AB51" s="77">
        <v>0</v>
      </c>
      <c r="AC51" s="115">
        <f t="shared" si="2"/>
        <v>0</v>
      </c>
      <c r="AD51" s="2">
        <v>46082</v>
      </c>
      <c r="AE51" s="175">
        <f>IFERROR(Table8[[#This Row],[Timeline - Monthwise]]-MIN(Table8[Start Date..]),"None")</f>
        <v>214</v>
      </c>
      <c r="AF51" s="1">
        <f>IFERROR(Table8[[#This Row],[Timeline - Monthwise]]-Table8[[#This Row],[Start Date..]]+1,"Duration Doesn't Exsists")</f>
        <v>215</v>
      </c>
      <c r="AG51" s="29">
        <f ca="1">IFERROR(Table8[[#This Row],[Timeline - Monthwise]]-TODAY(),"No ETA")</f>
        <v>167</v>
      </c>
      <c r="AH51" s="29" t="str">
        <f t="shared" si="3"/>
        <v>Yet to Start</v>
      </c>
      <c r="AI51" s="1" t="s">
        <v>1168</v>
      </c>
      <c r="AJ51" s="237" t="s">
        <v>3576</v>
      </c>
      <c r="AK51" s="1" t="s">
        <v>1169</v>
      </c>
      <c r="AL51" s="1" t="s">
        <v>3325</v>
      </c>
      <c r="AM51" s="1" t="s">
        <v>76</v>
      </c>
      <c r="AN51" s="1"/>
      <c r="AO51" s="27"/>
      <c r="AP51" s="192"/>
      <c r="AQ51" s="192"/>
      <c r="AS51" s="192" t="e">
        <f>VLOOKUP(Table8[[#This Row],[CEM Number]],'71 CEMs'!$E$5:$E$76,1,0)</f>
        <v>#N/A</v>
      </c>
      <c r="AT51" s="235">
        <v>46296</v>
      </c>
      <c r="AU51" s="233"/>
    </row>
    <row r="52" spans="1:47" ht="14.4" customHeight="1">
      <c r="A52" s="26" t="s">
        <v>3647</v>
      </c>
      <c r="B52" s="166" t="s">
        <v>3530</v>
      </c>
      <c r="C52" s="1" t="s">
        <v>1165</v>
      </c>
      <c r="D52" s="1" t="s">
        <v>1166</v>
      </c>
      <c r="E52" s="192" t="s">
        <v>1179</v>
      </c>
      <c r="F52" s="29">
        <v>148</v>
      </c>
      <c r="G52" s="29">
        <v>66.600000000000009</v>
      </c>
      <c r="H52" s="29"/>
      <c r="I52" s="29"/>
      <c r="J52" s="29"/>
      <c r="K52" s="29"/>
      <c r="L52" s="29"/>
      <c r="M52" s="1" t="str">
        <f>Table8[[#This Row],[Std Remarks]]</f>
        <v>NOT LIVE - RETAIN BUDGET</v>
      </c>
      <c r="N52" s="28">
        <f>Table8[[#This Row],[% of Completion of Work Done]]</f>
        <v>0</v>
      </c>
      <c r="O52" s="1">
        <f>Table8[[#This Row],[Customers According to % (Market Share)]]</f>
        <v>66.600000000000009</v>
      </c>
      <c r="P52" s="29">
        <v>2754114.61521202</v>
      </c>
      <c r="Q52" s="136">
        <f>(Table8[[#This Row],[Allocated Budget]]*$Q$2)+(Table8[[#This Row],[Allocated Budget]]*(1-Table8[[#This Row],[HP%  based on Live % ( Work Progress)]])*(1-$Q$2))</f>
        <v>2754114.61521202</v>
      </c>
      <c r="R52" s="136"/>
      <c r="S52" s="1"/>
      <c r="T52" s="1"/>
      <c r="U52" s="1">
        <v>0.45</v>
      </c>
      <c r="V52" s="29">
        <v>578.36616571692002</v>
      </c>
      <c r="W52" s="29">
        <v>2335.5</v>
      </c>
      <c r="X52" s="1" t="s">
        <v>47</v>
      </c>
      <c r="Y52" s="28">
        <f>Table8[[#This Row],[% of Completion of Work Done]]</f>
        <v>0</v>
      </c>
      <c r="Z52" s="1" t="s">
        <v>35</v>
      </c>
      <c r="AA52" s="1"/>
      <c r="AB52" s="77">
        <v>0</v>
      </c>
      <c r="AC52" s="115">
        <f t="shared" si="2"/>
        <v>0</v>
      </c>
      <c r="AD52" s="2">
        <v>46082</v>
      </c>
      <c r="AE52" s="175">
        <f>IFERROR(Table8[[#This Row],[Timeline - Monthwise]]-MIN(Table8[Start Date..]),"None")</f>
        <v>214</v>
      </c>
      <c r="AF52" s="1">
        <f>IFERROR(Table8[[#This Row],[Timeline - Monthwise]]-Table8[[#This Row],[Start Date..]]+1,"Duration Doesn't Exsists")</f>
        <v>215</v>
      </c>
      <c r="AG52" s="29">
        <f ca="1">IFERROR(Table8[[#This Row],[Timeline - Monthwise]]-TODAY(),"No ETA")</f>
        <v>167</v>
      </c>
      <c r="AH52" s="29" t="str">
        <f t="shared" si="3"/>
        <v>Yet to Start</v>
      </c>
      <c r="AI52" s="1" t="s">
        <v>1168</v>
      </c>
      <c r="AJ52" s="237" t="s">
        <v>3576</v>
      </c>
      <c r="AK52" s="1" t="s">
        <v>1169</v>
      </c>
      <c r="AL52" s="1" t="s">
        <v>3325</v>
      </c>
      <c r="AM52" s="1" t="s">
        <v>76</v>
      </c>
      <c r="AN52" s="1"/>
      <c r="AO52" s="27"/>
      <c r="AP52" s="192"/>
      <c r="AQ52" s="1"/>
      <c r="AS52" s="192" t="e">
        <f>VLOOKUP(Table8[[#This Row],[CEM Number]],'71 CEMs'!$E$5:$E$76,1,0)</f>
        <v>#N/A</v>
      </c>
      <c r="AT52" s="235">
        <v>46296</v>
      </c>
      <c r="AU52" s="233"/>
    </row>
    <row r="53" spans="1:47" ht="14.4" customHeight="1">
      <c r="A53" s="26" t="s">
        <v>104</v>
      </c>
      <c r="B53" s="166">
        <v>45310</v>
      </c>
      <c r="C53" s="1" t="s">
        <v>64</v>
      </c>
      <c r="D53" s="1" t="s">
        <v>105</v>
      </c>
      <c r="E53" s="192" t="s">
        <v>108</v>
      </c>
      <c r="F53" s="29">
        <v>2232</v>
      </c>
      <c r="G53" s="29">
        <v>892.80000000000007</v>
      </c>
      <c r="H53" s="29"/>
      <c r="I53" s="29"/>
      <c r="J53" s="29"/>
      <c r="K53" s="29"/>
      <c r="L53" s="29"/>
      <c r="M53" s="1" t="str">
        <f>Table8[[#This Row],[Std Remarks]]</f>
        <v>LIVE - 100% Completed</v>
      </c>
      <c r="N53" s="28">
        <f>Table8[[#This Row],[% of Completion of Work Done]]</f>
        <v>1</v>
      </c>
      <c r="O53" s="1">
        <f>Table8[[#This Row],[Customers According to % (Market Share)]]</f>
        <v>892.80000000000007</v>
      </c>
      <c r="P53" s="29">
        <v>49814022.874247201</v>
      </c>
      <c r="Q53" s="136">
        <f>Table8[[#This Row],[Allocated Budget]]*Table8[[#This Row],[Allocation Percentage]]</f>
        <v>7472103.4311370803</v>
      </c>
      <c r="R53" s="136">
        <v>42341919.443110108</v>
      </c>
      <c r="S53" s="1">
        <v>-0.85000000000000009</v>
      </c>
      <c r="T53" s="1"/>
      <c r="U53" s="1">
        <v>0.4</v>
      </c>
      <c r="V53" s="29">
        <v>27165.946751249994</v>
      </c>
      <c r="W53" s="29">
        <v>25218.667265999989</v>
      </c>
      <c r="X53" s="1" t="s">
        <v>31</v>
      </c>
      <c r="Y53" s="75">
        <f>$Q$2</f>
        <v>0.15</v>
      </c>
      <c r="Z53" s="1" t="s">
        <v>32</v>
      </c>
      <c r="AA53" s="1" t="s">
        <v>31</v>
      </c>
      <c r="AB53" s="64">
        <v>1</v>
      </c>
      <c r="AC53" s="115">
        <f t="shared" si="2"/>
        <v>1</v>
      </c>
      <c r="AD53" s="2">
        <v>46082</v>
      </c>
      <c r="AE53" s="175" t="str">
        <f>IFERROR(Table8[[#This Row],[Timeline - Monthwise]]-MIN(Table8[Start Date..]),"None")</f>
        <v>None</v>
      </c>
      <c r="AF53" s="1" t="str">
        <f>IFERROR(Table8[[#This Row],[Timeline - Monthwise]]-Table8[[#This Row],[Start Date..]]+1,"Duration Doesn't Exsists")</f>
        <v>Duration Doesn't Exsists</v>
      </c>
      <c r="AG53" s="29" t="str">
        <f ca="1">IFERROR(Table8[[#This Row],[Timeline - Monthwise]]-TODAY(),"No ETA")</f>
        <v>No ETA</v>
      </c>
      <c r="AH53" s="29" t="str">
        <f t="shared" si="3"/>
        <v>Completed</v>
      </c>
      <c r="AI53" s="1"/>
      <c r="AJ53" s="237" t="s">
        <v>3569</v>
      </c>
      <c r="AK53" s="1"/>
      <c r="AL53" s="1" t="s">
        <v>3178</v>
      </c>
      <c r="AM53" s="1" t="s">
        <v>30</v>
      </c>
      <c r="AN53" s="1"/>
      <c r="AO53" s="27">
        <v>1</v>
      </c>
      <c r="AP53" s="192"/>
      <c r="AQ53" s="1"/>
      <c r="AS53" s="192" t="str">
        <f>VLOOKUP(Table8[[#This Row],[CEM Number]],'71 CEMs'!$E$5:$E$76,1,0)</f>
        <v>I240440</v>
      </c>
      <c r="AT53" s="235" t="s">
        <v>3569</v>
      </c>
      <c r="AU53" s="233"/>
    </row>
    <row r="54" spans="1:47" ht="14.4" customHeight="1">
      <c r="A54" s="26" t="s">
        <v>104</v>
      </c>
      <c r="B54" s="166">
        <v>45310</v>
      </c>
      <c r="C54" s="1" t="s">
        <v>64</v>
      </c>
      <c r="D54" s="1" t="s">
        <v>105</v>
      </c>
      <c r="E54" s="192" t="s">
        <v>109</v>
      </c>
      <c r="F54" s="29">
        <v>2210</v>
      </c>
      <c r="G54" s="29">
        <v>884</v>
      </c>
      <c r="H54" s="29"/>
      <c r="I54" s="29"/>
      <c r="J54" s="29"/>
      <c r="K54" s="29"/>
      <c r="L54" s="29"/>
      <c r="M54" s="1" t="str">
        <f>Table8[[#This Row],[Std Remarks]]</f>
        <v>LIVE - 100% Completed</v>
      </c>
      <c r="N54" s="28">
        <f>Table8[[#This Row],[% of Completion of Work Done]]</f>
        <v>1</v>
      </c>
      <c r="O54" s="1">
        <f>Table8[[#This Row],[Customers According to % (Market Share)]]</f>
        <v>884</v>
      </c>
      <c r="P54" s="29">
        <v>38711034.931862198</v>
      </c>
      <c r="Q54" s="136">
        <f>Table8[[#This Row],[Allocated Budget]]*Table8[[#This Row],[Allocation Percentage]]</f>
        <v>5806655.2397793299</v>
      </c>
      <c r="R54" s="136">
        <v>32904379.692082863</v>
      </c>
      <c r="S54" s="1">
        <v>-1</v>
      </c>
      <c r="T54" s="1"/>
      <c r="U54" s="1">
        <v>0.4</v>
      </c>
      <c r="V54" s="29">
        <v>20894.583999949999</v>
      </c>
      <c r="W54" s="29">
        <v>19995.721835999997</v>
      </c>
      <c r="X54" s="1" t="s">
        <v>31</v>
      </c>
      <c r="Y54" s="75">
        <f>$Q$2</f>
        <v>0.15</v>
      </c>
      <c r="Z54" s="1" t="s">
        <v>32</v>
      </c>
      <c r="AA54" s="1" t="s">
        <v>31</v>
      </c>
      <c r="AB54" s="64">
        <v>1</v>
      </c>
      <c r="AC54" s="115">
        <f t="shared" si="2"/>
        <v>1</v>
      </c>
      <c r="AD54" s="2">
        <v>46082</v>
      </c>
      <c r="AE54" s="175" t="str">
        <f>IFERROR(Table8[[#This Row],[Timeline - Monthwise]]-MIN(Table8[Start Date..]),"None")</f>
        <v>None</v>
      </c>
      <c r="AF54" s="1" t="str">
        <f>IFERROR(Table8[[#This Row],[Timeline - Monthwise]]-Table8[[#This Row],[Start Date..]]+1,"Duration Doesn't Exsists")</f>
        <v>Duration Doesn't Exsists</v>
      </c>
      <c r="AG54" s="29" t="str">
        <f ca="1">IFERROR(Table8[[#This Row],[Timeline - Monthwise]]-TODAY(),"No ETA")</f>
        <v>No ETA</v>
      </c>
      <c r="AH54" s="29" t="str">
        <f t="shared" si="3"/>
        <v>Completed</v>
      </c>
      <c r="AI54" s="1"/>
      <c r="AJ54" s="237" t="s">
        <v>3569</v>
      </c>
      <c r="AK54" s="1"/>
      <c r="AL54" s="1" t="s">
        <v>3178</v>
      </c>
      <c r="AM54" s="1" t="s">
        <v>30</v>
      </c>
      <c r="AN54" s="1"/>
      <c r="AO54" s="27">
        <v>1</v>
      </c>
      <c r="AP54" s="192"/>
      <c r="AQ54" s="1"/>
      <c r="AS54" s="192" t="str">
        <f>VLOOKUP(Table8[[#This Row],[CEM Number]],'71 CEMs'!$E$5:$E$76,1,0)</f>
        <v>I240440</v>
      </c>
      <c r="AT54" s="235" t="s">
        <v>3569</v>
      </c>
      <c r="AU54" s="233"/>
    </row>
    <row r="55" spans="1:47" ht="14.4" customHeight="1">
      <c r="A55" s="26" t="s">
        <v>104</v>
      </c>
      <c r="B55" s="166">
        <v>45310</v>
      </c>
      <c r="C55" s="1" t="s">
        <v>64</v>
      </c>
      <c r="D55" s="1" t="s">
        <v>105</v>
      </c>
      <c r="E55" s="192" t="s">
        <v>110</v>
      </c>
      <c r="F55" s="29">
        <v>2106</v>
      </c>
      <c r="G55" s="29">
        <v>842.40000000000009</v>
      </c>
      <c r="H55" s="29"/>
      <c r="I55" s="29"/>
      <c r="J55" s="29"/>
      <c r="K55" s="29"/>
      <c r="L55" s="29"/>
      <c r="M55" s="1" t="str">
        <f>Table8[[#This Row],[Std Remarks]]</f>
        <v>NOT LIVE - RETAIN BUDGET</v>
      </c>
      <c r="N55" s="28">
        <f>Table8[[#This Row],[% of Completion of Work Done]]</f>
        <v>0</v>
      </c>
      <c r="O55" s="1">
        <f>Table8[[#This Row],[Customers According to % (Market Share)]]</f>
        <v>842.40000000000009</v>
      </c>
      <c r="P55" s="29">
        <v>39895632.590826303</v>
      </c>
      <c r="Q55" s="136">
        <f>(Table8[[#This Row],[Allocated Budget]]*$Q$2)+(Table8[[#This Row],[Allocated Budget]]*(1-Table8[[#This Row],[HP%  based on Live % ( Work Progress)]])*(1-$Q$2))</f>
        <v>39895632.590826303</v>
      </c>
      <c r="R55" s="136">
        <v>0</v>
      </c>
      <c r="S55" s="1">
        <v>-0.85000000000000009</v>
      </c>
      <c r="T55" s="1"/>
      <c r="U55" s="1">
        <v>0.4</v>
      </c>
      <c r="V55" s="29">
        <v>22634.977276199999</v>
      </c>
      <c r="W55" s="29">
        <v>21018.675486</v>
      </c>
      <c r="X55" s="1" t="s">
        <v>31</v>
      </c>
      <c r="Y55" s="28">
        <f>Table8[[#This Row],[% of Completion of Work Done]]</f>
        <v>0</v>
      </c>
      <c r="Z55" s="1" t="s">
        <v>35</v>
      </c>
      <c r="AA55" s="1"/>
      <c r="AB55" s="28">
        <v>0</v>
      </c>
      <c r="AC55" s="115">
        <f t="shared" si="2"/>
        <v>0</v>
      </c>
      <c r="AD55" s="2">
        <v>46082</v>
      </c>
      <c r="AE55" s="175" t="str">
        <f>IFERROR(Table8[[#This Row],[Timeline - Monthwise]]-MIN(Table8[Start Date..]),"None")</f>
        <v>None</v>
      </c>
      <c r="AF55" s="1" t="str">
        <f>IFERROR(Table8[[#This Row],[Timeline - Monthwise]]-Table8[[#This Row],[Start Date..]]+1,"Duration Doesn't Exsists")</f>
        <v>Duration Doesn't Exsists</v>
      </c>
      <c r="AG55" s="29" t="str">
        <f ca="1">IFERROR(Table8[[#This Row],[Timeline - Monthwise]]-TODAY(),"No ETA")</f>
        <v>No ETA</v>
      </c>
      <c r="AH55" s="29" t="str">
        <f t="shared" si="3"/>
        <v>Yet to Start</v>
      </c>
      <c r="AI55" s="1" t="s">
        <v>77</v>
      </c>
      <c r="AJ55" s="237" t="s">
        <v>3319</v>
      </c>
      <c r="AK55" s="1" t="s">
        <v>78</v>
      </c>
      <c r="AL55" s="1" t="s">
        <v>3325</v>
      </c>
      <c r="AM55" s="1" t="s">
        <v>76</v>
      </c>
      <c r="AN55" s="1">
        <v>2</v>
      </c>
      <c r="AO55" s="27">
        <v>1</v>
      </c>
      <c r="AP55" s="192"/>
      <c r="AQ55" s="1"/>
      <c r="AS55" s="192" t="str">
        <f>VLOOKUP(Table8[[#This Row],[CEM Number]],'71 CEMs'!$E$5:$E$76,1,0)</f>
        <v>I240440</v>
      </c>
      <c r="AT55" s="235" t="s">
        <v>3319</v>
      </c>
      <c r="AU55" s="233"/>
    </row>
    <row r="56" spans="1:47" ht="14.4" customHeight="1">
      <c r="A56" s="26" t="s">
        <v>104</v>
      </c>
      <c r="B56" s="166">
        <v>45310</v>
      </c>
      <c r="C56" s="1" t="s">
        <v>64</v>
      </c>
      <c r="D56" s="1" t="s">
        <v>105</v>
      </c>
      <c r="E56" s="192" t="s">
        <v>111</v>
      </c>
      <c r="F56" s="29">
        <v>2268</v>
      </c>
      <c r="G56" s="29">
        <v>907.2</v>
      </c>
      <c r="H56" s="29"/>
      <c r="I56" s="29"/>
      <c r="J56" s="29"/>
      <c r="K56" s="29"/>
      <c r="L56" s="29"/>
      <c r="M56" s="1" t="str">
        <f>Table8[[#This Row],[Std Remarks]]</f>
        <v>LIVE - 100% Completed</v>
      </c>
      <c r="N56" s="28">
        <f>Table8[[#This Row],[% of Completion of Work Done]]</f>
        <v>1</v>
      </c>
      <c r="O56" s="1">
        <f>Table8[[#This Row],[Customers According to % (Market Share)]]</f>
        <v>907.2</v>
      </c>
      <c r="P56" s="29">
        <v>39719478.4951832</v>
      </c>
      <c r="Q56" s="136">
        <f>Table8[[#This Row],[Allocated Budget]]*Table8[[#This Row],[Allocation Percentage]]</f>
        <v>5957921.7742774794</v>
      </c>
      <c r="R56" s="136">
        <v>33761556.720905736</v>
      </c>
      <c r="S56" s="1">
        <v>-1</v>
      </c>
      <c r="T56" s="1"/>
      <c r="U56" s="1">
        <v>0.4</v>
      </c>
      <c r="V56" s="29">
        <v>20815.722293115497</v>
      </c>
      <c r="W56" s="29">
        <v>21072.582994920598</v>
      </c>
      <c r="X56" s="1" t="s">
        <v>31</v>
      </c>
      <c r="Y56" s="75">
        <f>$Q$2</f>
        <v>0.15</v>
      </c>
      <c r="Z56" s="1" t="s">
        <v>32</v>
      </c>
      <c r="AA56" s="1" t="s">
        <v>31</v>
      </c>
      <c r="AB56" s="64">
        <v>1</v>
      </c>
      <c r="AC56" s="115">
        <f t="shared" si="2"/>
        <v>1</v>
      </c>
      <c r="AD56" s="2">
        <v>46082</v>
      </c>
      <c r="AE56" s="175" t="str">
        <f>IFERROR(Table8[[#This Row],[Timeline - Monthwise]]-MIN(Table8[Start Date..]),"None")</f>
        <v>None</v>
      </c>
      <c r="AF56" s="1" t="str">
        <f>IFERROR(Table8[[#This Row],[Timeline - Monthwise]]-Table8[[#This Row],[Start Date..]]+1,"Duration Doesn't Exsists")</f>
        <v>Duration Doesn't Exsists</v>
      </c>
      <c r="AG56" s="29" t="str">
        <f ca="1">IFERROR(Table8[[#This Row],[Timeline - Monthwise]]-TODAY(),"No ETA")</f>
        <v>No ETA</v>
      </c>
      <c r="AH56" s="29" t="str">
        <f t="shared" si="3"/>
        <v>Completed</v>
      </c>
      <c r="AI56" s="1"/>
      <c r="AJ56" s="237" t="s">
        <v>3569</v>
      </c>
      <c r="AK56" s="1"/>
      <c r="AL56" s="1" t="s">
        <v>3178</v>
      </c>
      <c r="AM56" s="1" t="s">
        <v>30</v>
      </c>
      <c r="AN56" s="1"/>
      <c r="AO56" s="27"/>
      <c r="AP56" s="192"/>
      <c r="AQ56" s="192"/>
      <c r="AS56" s="192" t="str">
        <f>VLOOKUP(Table8[[#This Row],[CEM Number]],'71 CEMs'!$E$5:$E$76,1,0)</f>
        <v>I240440</v>
      </c>
      <c r="AT56" s="235" t="s">
        <v>3569</v>
      </c>
      <c r="AU56" s="233"/>
    </row>
    <row r="57" spans="1:47" ht="14.4" customHeight="1">
      <c r="A57" s="26" t="s">
        <v>104</v>
      </c>
      <c r="B57" s="166">
        <v>45310</v>
      </c>
      <c r="C57" s="1" t="s">
        <v>64</v>
      </c>
      <c r="D57" s="1" t="s">
        <v>105</v>
      </c>
      <c r="E57" s="192" t="s">
        <v>112</v>
      </c>
      <c r="F57" s="29">
        <v>3086</v>
      </c>
      <c r="G57" s="29">
        <v>1234.4000000000001</v>
      </c>
      <c r="H57" s="29"/>
      <c r="I57" s="29"/>
      <c r="J57" s="29"/>
      <c r="K57" s="29"/>
      <c r="L57" s="29"/>
      <c r="M57" s="1" t="str">
        <f>Table8[[#This Row],[Std Remarks]]</f>
        <v>NOT LIVE - RETAIN BUDGET</v>
      </c>
      <c r="N57" s="28">
        <f>Table8[[#This Row],[% of Completion of Work Done]]</f>
        <v>0.25</v>
      </c>
      <c r="O57" s="1">
        <f>Table8[[#This Row],[Customers According to % (Market Share)]]</f>
        <v>1234.4000000000001</v>
      </c>
      <c r="P57" s="29">
        <v>65205216.987042703</v>
      </c>
      <c r="Q57" s="136">
        <f>(Table8[[#This Row],[Allocated Budget]]*$Q$2)+(Table8[[#This Row],[Allocated Budget]]*(1-Table8[[#This Row],[HP%  based on Live % ( Work Progress)]])*(1-$Q$2))</f>
        <v>51349108.377296135</v>
      </c>
      <c r="R57" s="136">
        <v>13856108.609746575</v>
      </c>
      <c r="S57" s="1">
        <v>-0.85000000000000009</v>
      </c>
      <c r="T57" s="1"/>
      <c r="U57" s="1">
        <v>0.4</v>
      </c>
      <c r="V57" s="29">
        <v>33751.263014286313</v>
      </c>
      <c r="W57" s="29">
        <v>28797.228172509313</v>
      </c>
      <c r="X57" s="1" t="s">
        <v>31</v>
      </c>
      <c r="Y57" s="28">
        <f>Table8[[#This Row],[% of Completion of Work Done]]</f>
        <v>0.25</v>
      </c>
      <c r="Z57" s="1" t="s">
        <v>35</v>
      </c>
      <c r="AA57" s="1"/>
      <c r="AB57" s="77">
        <v>0.25</v>
      </c>
      <c r="AC57" s="115">
        <f t="shared" si="2"/>
        <v>0.25</v>
      </c>
      <c r="AD57" s="2">
        <v>46082</v>
      </c>
      <c r="AE57" s="175">
        <f>IFERROR(Table8[[#This Row],[Timeline - Monthwise]]-MIN(Table8[Start Date..]),"None")</f>
        <v>31</v>
      </c>
      <c r="AF57" s="1">
        <f>IFERROR(Table8[[#This Row],[Timeline - Monthwise]]-Table8[[#This Row],[Start Date..]]+1,"Duration Doesn't Exsists")</f>
        <v>32</v>
      </c>
      <c r="AG57" s="29">
        <f ca="1">IFERROR(Table8[[#This Row],[Timeline - Monthwise]]-TODAY(),"No ETA")</f>
        <v>-16</v>
      </c>
      <c r="AH57" s="29" t="str">
        <f t="shared" si="3"/>
        <v>In Progress</v>
      </c>
      <c r="AI57" s="1">
        <v>46113</v>
      </c>
      <c r="AJ57" s="237" t="s">
        <v>3571</v>
      </c>
      <c r="AK57" s="1" t="s">
        <v>113</v>
      </c>
      <c r="AL57" s="1" t="s">
        <v>3323</v>
      </c>
      <c r="AM57" s="1" t="s">
        <v>76</v>
      </c>
      <c r="AN57" s="1">
        <v>1</v>
      </c>
      <c r="AO57" s="27"/>
      <c r="AP57" s="192"/>
      <c r="AQ57" s="192"/>
      <c r="AS57" s="192" t="str">
        <f>VLOOKUP(Table8[[#This Row],[CEM Number]],'71 CEMs'!$E$5:$E$76,1,0)</f>
        <v>I240440</v>
      </c>
      <c r="AT57" s="235">
        <v>46113</v>
      </c>
      <c r="AU57" s="233"/>
    </row>
    <row r="58" spans="1:47" ht="14.4" customHeight="1">
      <c r="A58" s="26" t="s">
        <v>104</v>
      </c>
      <c r="B58" s="166">
        <v>45310</v>
      </c>
      <c r="C58" s="1" t="s">
        <v>64</v>
      </c>
      <c r="D58" s="1" t="s">
        <v>105</v>
      </c>
      <c r="E58" s="192" t="s">
        <v>114</v>
      </c>
      <c r="F58" s="29">
        <v>776</v>
      </c>
      <c r="G58" s="29">
        <v>310.40000000000003</v>
      </c>
      <c r="H58" s="29"/>
      <c r="I58" s="29"/>
      <c r="J58" s="29"/>
      <c r="K58" s="29"/>
      <c r="L58" s="29"/>
      <c r="M58" s="1" t="str">
        <f>Table8[[#This Row],[Std Remarks]]</f>
        <v>NOT LIVE - RETAIN BUDGET</v>
      </c>
      <c r="N58" s="28">
        <f>Table8[[#This Row],[% of Completion of Work Done]]</f>
        <v>0</v>
      </c>
      <c r="O58" s="1">
        <f>Table8[[#This Row],[Customers According to % (Market Share)]]</f>
        <v>310.40000000000003</v>
      </c>
      <c r="P58" s="29">
        <v>18028082.9882458</v>
      </c>
      <c r="Q58" s="136">
        <f>(Table8[[#This Row],[Allocated Budget]]*$Q$2)+(Table8[[#This Row],[Allocated Budget]]*(1-Table8[[#This Row],[HP%  based on Live % ( Work Progress)]])*(1-$Q$2))</f>
        <v>18028082.9882458</v>
      </c>
      <c r="R58" s="136">
        <v>0</v>
      </c>
      <c r="S58" s="1">
        <v>-1</v>
      </c>
      <c r="T58" s="1"/>
      <c r="U58" s="1">
        <v>0.4</v>
      </c>
      <c r="V58" s="29">
        <v>9468.5702087698483</v>
      </c>
      <c r="W58" s="29">
        <v>7634.628187262847</v>
      </c>
      <c r="X58" s="1" t="s">
        <v>31</v>
      </c>
      <c r="Y58" s="28">
        <f>Table8[[#This Row],[% of Completion of Work Done]]</f>
        <v>0</v>
      </c>
      <c r="Z58" s="1" t="s">
        <v>35</v>
      </c>
      <c r="AA58" s="1"/>
      <c r="AB58" s="28">
        <v>0</v>
      </c>
      <c r="AC58" s="115">
        <f t="shared" si="2"/>
        <v>0</v>
      </c>
      <c r="AD58" s="2">
        <v>46082</v>
      </c>
      <c r="AE58" s="175" t="str">
        <f>IFERROR(Table8[[#This Row],[Timeline - Monthwise]]-MIN(Table8[Start Date..]),"None")</f>
        <v>None</v>
      </c>
      <c r="AF58" s="1" t="str">
        <f>IFERROR(Table8[[#This Row],[Timeline - Monthwise]]-Table8[[#This Row],[Start Date..]]+1,"Duration Doesn't Exsists")</f>
        <v>Duration Doesn't Exsists</v>
      </c>
      <c r="AG58" s="29" t="str">
        <f ca="1">IFERROR(Table8[[#This Row],[Timeline - Monthwise]]-TODAY(),"No ETA")</f>
        <v>No ETA</v>
      </c>
      <c r="AH58" s="29" t="str">
        <f t="shared" si="3"/>
        <v>Yet to Start</v>
      </c>
      <c r="AI58" s="1" t="s">
        <v>77</v>
      </c>
      <c r="AJ58" s="237" t="s">
        <v>3319</v>
      </c>
      <c r="AK58" s="1" t="s">
        <v>78</v>
      </c>
      <c r="AL58" s="1" t="s">
        <v>3325</v>
      </c>
      <c r="AM58" s="1" t="s">
        <v>76</v>
      </c>
      <c r="AN58" s="1">
        <v>2</v>
      </c>
      <c r="AO58" s="27"/>
      <c r="AP58" s="192"/>
      <c r="AQ58" s="1"/>
      <c r="AS58" s="192" t="str">
        <f>VLOOKUP(Table8[[#This Row],[CEM Number]],'71 CEMs'!$E$5:$E$76,1,0)</f>
        <v>I240440</v>
      </c>
      <c r="AT58" s="235" t="s">
        <v>3319</v>
      </c>
      <c r="AU58" s="233"/>
    </row>
    <row r="59" spans="1:47" ht="14.4" customHeight="1">
      <c r="A59" s="26" t="s">
        <v>104</v>
      </c>
      <c r="B59" s="166">
        <v>45310</v>
      </c>
      <c r="C59" s="1" t="s">
        <v>64</v>
      </c>
      <c r="D59" s="1" t="s">
        <v>105</v>
      </c>
      <c r="E59" s="192" t="s">
        <v>115</v>
      </c>
      <c r="F59" s="29">
        <v>512</v>
      </c>
      <c r="G59" s="29">
        <v>204.8</v>
      </c>
      <c r="H59" s="29"/>
      <c r="I59" s="29"/>
      <c r="J59" s="29"/>
      <c r="K59" s="29"/>
      <c r="L59" s="29"/>
      <c r="M59" s="1" t="str">
        <f>Table8[[#This Row],[Std Remarks]]</f>
        <v>LIVE - 100% Completed</v>
      </c>
      <c r="N59" s="28">
        <f>Table8[[#This Row],[% of Completion of Work Done]]</f>
        <v>1</v>
      </c>
      <c r="O59" s="1">
        <f>Table8[[#This Row],[Customers According to % (Market Share)]]</f>
        <v>204.8</v>
      </c>
      <c r="P59" s="29">
        <v>10728206.488</v>
      </c>
      <c r="Q59" s="136">
        <f>Table8[[#This Row],[Allocated Budget]]*Table8[[#This Row],[Allocation Percentage]]</f>
        <v>1609230.9731999999</v>
      </c>
      <c r="R59" s="136">
        <v>9118975.5148000009</v>
      </c>
      <c r="S59" s="1">
        <v>-0.85</v>
      </c>
      <c r="T59" s="1"/>
      <c r="U59" s="1">
        <v>0.4</v>
      </c>
      <c r="V59" s="29">
        <v>4849.5</v>
      </c>
      <c r="W59" s="29">
        <v>3910.5</v>
      </c>
      <c r="X59" s="1" t="s">
        <v>31</v>
      </c>
      <c r="Y59" s="75">
        <f>$Q$2</f>
        <v>0.15</v>
      </c>
      <c r="Z59" s="1" t="s">
        <v>32</v>
      </c>
      <c r="AA59" s="1" t="s">
        <v>31</v>
      </c>
      <c r="AB59" s="64">
        <v>1</v>
      </c>
      <c r="AC59" s="115">
        <f t="shared" si="2"/>
        <v>1</v>
      </c>
      <c r="AD59" s="2">
        <v>46082</v>
      </c>
      <c r="AE59" s="175" t="str">
        <f>IFERROR(Table8[[#This Row],[Timeline - Monthwise]]-MIN(Table8[Start Date..]),"None")</f>
        <v>None</v>
      </c>
      <c r="AF59" s="1" t="str">
        <f>IFERROR(Table8[[#This Row],[Timeline - Monthwise]]-Table8[[#This Row],[Start Date..]]+1,"Duration Doesn't Exsists")</f>
        <v>Duration Doesn't Exsists</v>
      </c>
      <c r="AG59" s="29" t="str">
        <f ca="1">IFERROR(Table8[[#This Row],[Timeline - Monthwise]]-TODAY(),"No ETA")</f>
        <v>No ETA</v>
      </c>
      <c r="AH59" s="29" t="str">
        <f t="shared" si="3"/>
        <v>Completed</v>
      </c>
      <c r="AI59" s="1"/>
      <c r="AJ59" s="237" t="s">
        <v>3569</v>
      </c>
      <c r="AK59" s="1"/>
      <c r="AL59" s="1" t="s">
        <v>3178</v>
      </c>
      <c r="AM59" s="1" t="s">
        <v>30</v>
      </c>
      <c r="AN59" s="1"/>
      <c r="AO59" s="27"/>
      <c r="AP59" s="192"/>
      <c r="AQ59" s="192"/>
      <c r="AS59" s="192" t="str">
        <f>VLOOKUP(Table8[[#This Row],[CEM Number]],'71 CEMs'!$E$5:$E$76,1,0)</f>
        <v>I240440</v>
      </c>
      <c r="AT59" s="235" t="s">
        <v>3569</v>
      </c>
      <c r="AU59" s="233"/>
    </row>
    <row r="60" spans="1:47" ht="14.4" customHeight="1">
      <c r="A60" s="26" t="s">
        <v>3647</v>
      </c>
      <c r="B60" s="166" t="s">
        <v>3530</v>
      </c>
      <c r="C60" s="1" t="s">
        <v>1165</v>
      </c>
      <c r="D60" s="1" t="s">
        <v>1166</v>
      </c>
      <c r="E60" s="192" t="s">
        <v>1180</v>
      </c>
      <c r="F60" s="29">
        <v>360</v>
      </c>
      <c r="G60" s="29">
        <v>162</v>
      </c>
      <c r="H60" s="29"/>
      <c r="I60" s="29"/>
      <c r="J60" s="29"/>
      <c r="K60" s="29"/>
      <c r="L60" s="29"/>
      <c r="M60" s="1" t="str">
        <f>Table8[[#This Row],[Std Remarks]]</f>
        <v>NOT LIVE - RETAIN BUDGET</v>
      </c>
      <c r="N60" s="28">
        <f>Table8[[#This Row],[% of Completion of Work Done]]</f>
        <v>0</v>
      </c>
      <c r="O60" s="1">
        <f>Table8[[#This Row],[Customers According to % (Market Share)]]</f>
        <v>162</v>
      </c>
      <c r="P60" s="29">
        <v>11056413.3622621</v>
      </c>
      <c r="Q60" s="136">
        <f>(Table8[[#This Row],[Allocated Budget]]*$Q$2)+(Table8[[#This Row],[Allocated Budget]]*(1-Table8[[#This Row],[HP%  based on Live % ( Work Progress)]])*(1-$Q$2))</f>
        <v>11056413.3622621</v>
      </c>
      <c r="R60" s="136"/>
      <c r="S60" s="1"/>
      <c r="T60" s="1"/>
      <c r="U60" s="1">
        <v>0.45</v>
      </c>
      <c r="V60" s="29">
        <v>5275.5827249064005</v>
      </c>
      <c r="W60" s="29">
        <v>4704</v>
      </c>
      <c r="X60" s="1" t="s">
        <v>47</v>
      </c>
      <c r="Y60" s="28">
        <f>Table8[[#This Row],[% of Completion of Work Done]]</f>
        <v>0</v>
      </c>
      <c r="Z60" s="1" t="s">
        <v>35</v>
      </c>
      <c r="AA60" s="1"/>
      <c r="AB60" s="77">
        <v>0</v>
      </c>
      <c r="AC60" s="115">
        <f t="shared" si="2"/>
        <v>0</v>
      </c>
      <c r="AD60" s="2">
        <v>46082</v>
      </c>
      <c r="AE60" s="175">
        <f>IFERROR(Table8[[#This Row],[Timeline - Monthwise]]-MIN(Table8[Start Date..]),"None")</f>
        <v>214</v>
      </c>
      <c r="AF60" s="1">
        <f>IFERROR(Table8[[#This Row],[Timeline - Monthwise]]-Table8[[#This Row],[Start Date..]]+1,"Duration Doesn't Exsists")</f>
        <v>215</v>
      </c>
      <c r="AG60" s="29">
        <f ca="1">IFERROR(Table8[[#This Row],[Timeline - Monthwise]]-TODAY(),"No ETA")</f>
        <v>167</v>
      </c>
      <c r="AH60" s="29" t="str">
        <f t="shared" si="3"/>
        <v>Yet to Start</v>
      </c>
      <c r="AI60" s="1" t="s">
        <v>1168</v>
      </c>
      <c r="AJ60" s="237" t="s">
        <v>3576</v>
      </c>
      <c r="AK60" s="1" t="s">
        <v>1169</v>
      </c>
      <c r="AL60" s="1" t="s">
        <v>3325</v>
      </c>
      <c r="AM60" s="1" t="s">
        <v>76</v>
      </c>
      <c r="AN60" s="1"/>
      <c r="AO60" s="27"/>
      <c r="AP60" s="192"/>
      <c r="AQ60" s="1"/>
      <c r="AS60" s="192" t="e">
        <f>VLOOKUP(Table8[[#This Row],[CEM Number]],'71 CEMs'!$E$5:$E$76,1,0)</f>
        <v>#N/A</v>
      </c>
      <c r="AT60" s="235">
        <v>46296</v>
      </c>
      <c r="AU60" s="233"/>
    </row>
    <row r="61" spans="1:47" ht="14.4" customHeight="1">
      <c r="A61" s="26" t="s">
        <v>3647</v>
      </c>
      <c r="B61" s="166" t="s">
        <v>3530</v>
      </c>
      <c r="C61" s="1" t="s">
        <v>1165</v>
      </c>
      <c r="D61" s="1" t="s">
        <v>1166</v>
      </c>
      <c r="E61" s="192" t="s">
        <v>1181</v>
      </c>
      <c r="F61" s="29">
        <v>1110</v>
      </c>
      <c r="G61" s="29">
        <v>499.5</v>
      </c>
      <c r="H61" s="29"/>
      <c r="I61" s="29"/>
      <c r="J61" s="29"/>
      <c r="K61" s="29"/>
      <c r="L61" s="29"/>
      <c r="M61" s="1" t="str">
        <f>Table8[[#This Row],[Std Remarks]]</f>
        <v>NOT LIVE - RETAIN BUDGET</v>
      </c>
      <c r="N61" s="28">
        <f>Table8[[#This Row],[% of Completion of Work Done]]</f>
        <v>0</v>
      </c>
      <c r="O61" s="1">
        <f>Table8[[#This Row],[Customers According to % (Market Share)]]</f>
        <v>499.5</v>
      </c>
      <c r="P61" s="29">
        <v>17604297.466352001</v>
      </c>
      <c r="Q61" s="136">
        <f>(Table8[[#This Row],[Allocated Budget]]*$Q$2)+(Table8[[#This Row],[Allocated Budget]]*(1-Table8[[#This Row],[HP%  based on Live % ( Work Progress)]])*(1-$Q$2))</f>
        <v>17604297.466352001</v>
      </c>
      <c r="R61" s="136"/>
      <c r="S61" s="1"/>
      <c r="T61" s="1"/>
      <c r="U61" s="1">
        <v>0.45</v>
      </c>
      <c r="V61" s="29">
        <v>3995.2781487999996</v>
      </c>
      <c r="W61" s="29">
        <v>15367.226985200003</v>
      </c>
      <c r="X61" s="1" t="s">
        <v>47</v>
      </c>
      <c r="Y61" s="28">
        <f>Table8[[#This Row],[% of Completion of Work Done]]</f>
        <v>0</v>
      </c>
      <c r="Z61" s="1" t="s">
        <v>35</v>
      </c>
      <c r="AA61" s="1"/>
      <c r="AB61" s="77">
        <v>0</v>
      </c>
      <c r="AC61" s="115">
        <f t="shared" si="2"/>
        <v>0</v>
      </c>
      <c r="AD61" s="2">
        <v>46082</v>
      </c>
      <c r="AE61" s="175">
        <f>IFERROR(Table8[[#This Row],[Timeline - Monthwise]]-MIN(Table8[Start Date..]),"None")</f>
        <v>214</v>
      </c>
      <c r="AF61" s="1">
        <f>IFERROR(Table8[[#This Row],[Timeline - Monthwise]]-Table8[[#This Row],[Start Date..]]+1,"Duration Doesn't Exsists")</f>
        <v>215</v>
      </c>
      <c r="AG61" s="29">
        <f ca="1">IFERROR(Table8[[#This Row],[Timeline - Monthwise]]-TODAY(),"No ETA")</f>
        <v>167</v>
      </c>
      <c r="AH61" s="29" t="str">
        <f t="shared" si="3"/>
        <v>Yet to Start</v>
      </c>
      <c r="AI61" s="1" t="s">
        <v>1168</v>
      </c>
      <c r="AJ61" s="237" t="s">
        <v>3576</v>
      </c>
      <c r="AK61" s="1" t="s">
        <v>1169</v>
      </c>
      <c r="AL61" s="1" t="s">
        <v>3325</v>
      </c>
      <c r="AM61" s="1" t="s">
        <v>76</v>
      </c>
      <c r="AN61" s="1"/>
      <c r="AO61" s="27"/>
      <c r="AP61" s="192"/>
      <c r="AQ61" s="192"/>
      <c r="AS61" s="192" t="e">
        <f>VLOOKUP(Table8[[#This Row],[CEM Number]],'71 CEMs'!$E$5:$E$76,1,0)</f>
        <v>#N/A</v>
      </c>
      <c r="AT61" s="235">
        <v>46296</v>
      </c>
      <c r="AU61" s="233"/>
    </row>
    <row r="62" spans="1:47" ht="14.4" customHeight="1">
      <c r="A62" s="26" t="s">
        <v>1026</v>
      </c>
      <c r="B62" s="166">
        <v>44924</v>
      </c>
      <c r="C62" s="1" t="s">
        <v>474</v>
      </c>
      <c r="D62" s="1" t="s">
        <v>1027</v>
      </c>
      <c r="E62" s="192" t="s">
        <v>1028</v>
      </c>
      <c r="F62" s="29">
        <v>140</v>
      </c>
      <c r="G62" s="29">
        <v>70</v>
      </c>
      <c r="H62" s="29"/>
      <c r="I62" s="29"/>
      <c r="J62" s="29"/>
      <c r="K62" s="29"/>
      <c r="L62" s="29" t="s">
        <v>3613</v>
      </c>
      <c r="M62" s="1" t="str">
        <f>Table8[[#This Row],[Std Remarks]]</f>
        <v>LIVE - 100% Completed</v>
      </c>
      <c r="N62" s="28">
        <f>Table8[[#This Row],[% of Completion of Work Done]]</f>
        <v>1</v>
      </c>
      <c r="O62" s="1">
        <f>Table8[[#This Row],[Customers According to % (Market Share)]]</f>
        <v>70</v>
      </c>
      <c r="P62" s="29">
        <v>2080552.75</v>
      </c>
      <c r="Q62" s="136">
        <f>Table8[[#This Row],[Allocated Budget]]*Table8[[#This Row],[Allocation Percentage]]</f>
        <v>312082.91249999998</v>
      </c>
      <c r="R62" s="136">
        <v>1768469.8374999999</v>
      </c>
      <c r="S62" s="1">
        <v>0</v>
      </c>
      <c r="T62" s="1"/>
      <c r="U62" s="1">
        <v>0.5</v>
      </c>
      <c r="V62" s="29">
        <v>408.24999999999994</v>
      </c>
      <c r="W62" s="29">
        <v>2460.65</v>
      </c>
      <c r="X62" s="1" t="s">
        <v>47</v>
      </c>
      <c r="Y62" s="75">
        <f>$Q$2</f>
        <v>0.15</v>
      </c>
      <c r="Z62" s="1" t="s">
        <v>32</v>
      </c>
      <c r="AA62" s="1" t="s">
        <v>47</v>
      </c>
      <c r="AB62" s="64">
        <v>1</v>
      </c>
      <c r="AC62" s="115">
        <f t="shared" si="2"/>
        <v>1</v>
      </c>
      <c r="AD62" s="2">
        <v>46082</v>
      </c>
      <c r="AE62" s="175" t="str">
        <f>IFERROR(Table8[[#This Row],[Timeline - Monthwise]]-MIN(Table8[Start Date..]),"None")</f>
        <v>None</v>
      </c>
      <c r="AF62" s="1" t="str">
        <f>IFERROR(Table8[[#This Row],[Timeline - Monthwise]]-Table8[[#This Row],[Start Date..]]+1,"Duration Doesn't Exsists")</f>
        <v>Duration Doesn't Exsists</v>
      </c>
      <c r="AG62" s="29" t="str">
        <f ca="1">IFERROR(Table8[[#This Row],[Timeline - Monthwise]]-TODAY(),"No ETA")</f>
        <v>No ETA</v>
      </c>
      <c r="AH62" s="29" t="str">
        <f t="shared" si="3"/>
        <v>Completed</v>
      </c>
      <c r="AI62" s="1"/>
      <c r="AJ62" s="237" t="s">
        <v>3569</v>
      </c>
      <c r="AK62" s="1"/>
      <c r="AL62" s="1" t="s">
        <v>3178</v>
      </c>
      <c r="AM62" s="1" t="s">
        <v>30</v>
      </c>
      <c r="AN62" s="1"/>
      <c r="AO62" s="27"/>
      <c r="AP62" s="192"/>
      <c r="AQ62" s="1"/>
      <c r="AS62" s="192" t="str">
        <f>VLOOKUP(Table8[[#This Row],[CEM Number]],'71 CEMs'!$E$5:$E$76,1,0)</f>
        <v>INT-23-00439</v>
      </c>
      <c r="AT62" s="235" t="s">
        <v>3569</v>
      </c>
      <c r="AU62" s="233"/>
    </row>
    <row r="63" spans="1:47" ht="14.4" customHeight="1">
      <c r="A63" s="26" t="s">
        <v>146</v>
      </c>
      <c r="B63" s="166">
        <v>45351</v>
      </c>
      <c r="C63" s="1" t="s">
        <v>147</v>
      </c>
      <c r="D63" s="1" t="s">
        <v>148</v>
      </c>
      <c r="E63" s="192" t="s">
        <v>149</v>
      </c>
      <c r="F63" s="29">
        <v>440</v>
      </c>
      <c r="G63" s="29">
        <v>176</v>
      </c>
      <c r="H63" s="29">
        <v>15</v>
      </c>
      <c r="I63" s="29">
        <v>0</v>
      </c>
      <c r="J63" s="29"/>
      <c r="K63" s="29"/>
      <c r="L63" s="29"/>
      <c r="M63" s="1" t="str">
        <f>Table8[[#This Row],[Std Remarks]]</f>
        <v>LIVE - 100% Completed</v>
      </c>
      <c r="N63" s="28">
        <f>Table8[[#This Row],[% of Completion of Work Done]]</f>
        <v>1</v>
      </c>
      <c r="O63" s="1">
        <f>Table8[[#This Row],[Customers According to % (Market Share)]]</f>
        <v>176</v>
      </c>
      <c r="P63" s="29">
        <v>3932662.04993875</v>
      </c>
      <c r="Q63" s="136">
        <f>Table8[[#This Row],[Allocated Budget]]*Table8[[#This Row],[Allocation Percentage]]</f>
        <v>589899.3074908125</v>
      </c>
      <c r="R63" s="136">
        <v>3342762.7424479374</v>
      </c>
      <c r="S63" s="1">
        <v>-0.85</v>
      </c>
      <c r="T63" s="1"/>
      <c r="U63" s="1">
        <v>0.4</v>
      </c>
      <c r="V63" s="29">
        <v>0</v>
      </c>
      <c r="W63" s="29">
        <v>6073.9018129999995</v>
      </c>
      <c r="X63" s="1" t="s">
        <v>150</v>
      </c>
      <c r="Y63" s="75">
        <f>$Q$2</f>
        <v>0.15</v>
      </c>
      <c r="Z63" s="1" t="s">
        <v>32</v>
      </c>
      <c r="AA63" s="1" t="s">
        <v>150</v>
      </c>
      <c r="AB63" s="64">
        <v>1</v>
      </c>
      <c r="AC63" s="115">
        <f t="shared" si="2"/>
        <v>1</v>
      </c>
      <c r="AD63" s="2">
        <v>46082</v>
      </c>
      <c r="AE63" s="175" t="str">
        <f>IFERROR(Table8[[#This Row],[Timeline - Monthwise]]-MIN(Table8[Start Date..]),"None")</f>
        <v>None</v>
      </c>
      <c r="AF63" s="1" t="str">
        <f>IFERROR(Table8[[#This Row],[Timeline - Monthwise]]-Table8[[#This Row],[Start Date..]]+1,"Duration Doesn't Exsists")</f>
        <v>Duration Doesn't Exsists</v>
      </c>
      <c r="AG63" s="29" t="str">
        <f ca="1">IFERROR(Table8[[#This Row],[Timeline - Monthwise]]-TODAY(),"No ETA")</f>
        <v>No ETA</v>
      </c>
      <c r="AH63" s="29" t="str">
        <f t="shared" si="3"/>
        <v>Completed</v>
      </c>
      <c r="AI63" s="1"/>
      <c r="AJ63" s="237" t="s">
        <v>3569</v>
      </c>
      <c r="AK63" s="1"/>
      <c r="AL63" s="1" t="s">
        <v>3178</v>
      </c>
      <c r="AM63" s="1" t="s">
        <v>30</v>
      </c>
      <c r="AN63" s="1"/>
      <c r="AO63" s="27"/>
      <c r="AP63" s="192"/>
      <c r="AQ63" s="192"/>
      <c r="AS63" s="192" t="str">
        <f>VLOOKUP(Table8[[#This Row],[CEM Number]],'71 CEMs'!$E$5:$E$76,1,0)</f>
        <v>I240537</v>
      </c>
      <c r="AT63" s="235" t="s">
        <v>3569</v>
      </c>
      <c r="AU63" s="233"/>
    </row>
    <row r="64" spans="1:47" ht="14.4" customHeight="1">
      <c r="A64" s="26" t="s">
        <v>950</v>
      </c>
      <c r="B64" s="166">
        <v>44195</v>
      </c>
      <c r="C64" s="1" t="s">
        <v>138</v>
      </c>
      <c r="D64" s="1" t="s">
        <v>951</v>
      </c>
      <c r="E64" s="192" t="s">
        <v>952</v>
      </c>
      <c r="F64" s="29">
        <v>492</v>
      </c>
      <c r="G64" s="29">
        <v>196.8</v>
      </c>
      <c r="H64" s="29"/>
      <c r="I64" s="29"/>
      <c r="J64" s="29"/>
      <c r="K64" s="29"/>
      <c r="L64" s="29"/>
      <c r="M64" s="1" t="str">
        <f>Table8[[#This Row],[Std Remarks]]</f>
        <v>LIVE - 100% Completed</v>
      </c>
      <c r="N64" s="28">
        <f>Table8[[#This Row],[% of Completion of Work Done]]</f>
        <v>1</v>
      </c>
      <c r="O64" s="1">
        <f>Table8[[#This Row],[Customers According to % (Market Share)]]</f>
        <v>196.8</v>
      </c>
      <c r="P64" s="29">
        <v>6719191.7721250001</v>
      </c>
      <c r="Q64" s="136">
        <f>Table8[[#This Row],[Allocated Budget]]*Table8[[#This Row],[Allocation Percentage]]</f>
        <v>1007878.76581875</v>
      </c>
      <c r="R64" s="136">
        <v>5711313.0063062496</v>
      </c>
      <c r="S64" s="1">
        <v>-0.5</v>
      </c>
      <c r="T64" s="1"/>
      <c r="U64" s="1">
        <v>0.4</v>
      </c>
      <c r="V64" s="29">
        <v>2142.8000000000002</v>
      </c>
      <c r="W64" s="29">
        <v>3517.25252125</v>
      </c>
      <c r="X64" s="1" t="s">
        <v>31</v>
      </c>
      <c r="Y64" s="75">
        <f>$Q$2</f>
        <v>0.15</v>
      </c>
      <c r="Z64" s="1" t="s">
        <v>32</v>
      </c>
      <c r="AA64" s="1" t="s">
        <v>31</v>
      </c>
      <c r="AB64" s="64">
        <v>1</v>
      </c>
      <c r="AC64" s="115">
        <f t="shared" si="2"/>
        <v>1</v>
      </c>
      <c r="AD64" s="2">
        <v>46082</v>
      </c>
      <c r="AE64" s="175" t="str">
        <f>IFERROR(Table8[[#This Row],[Timeline - Monthwise]]-MIN(Table8[Start Date..]),"None")</f>
        <v>None</v>
      </c>
      <c r="AF64" s="1" t="str">
        <f>IFERROR(Table8[[#This Row],[Timeline - Monthwise]]-Table8[[#This Row],[Start Date..]]+1,"Duration Doesn't Exsists")</f>
        <v>Duration Doesn't Exsists</v>
      </c>
      <c r="AG64" s="29" t="str">
        <f ca="1">IFERROR(Table8[[#This Row],[Timeline - Monthwise]]-TODAY(),"No ETA")</f>
        <v>No ETA</v>
      </c>
      <c r="AH64" s="29" t="str">
        <f t="shared" si="3"/>
        <v>Completed</v>
      </c>
      <c r="AI64" s="1"/>
      <c r="AJ64" s="237" t="s">
        <v>3569</v>
      </c>
      <c r="AK64" s="1"/>
      <c r="AL64" s="1" t="s">
        <v>3178</v>
      </c>
      <c r="AM64" s="1" t="s">
        <v>30</v>
      </c>
      <c r="AN64" s="1"/>
      <c r="AO64" s="27"/>
      <c r="AP64" s="192"/>
      <c r="AQ64" s="1"/>
      <c r="AS64" s="192" t="str">
        <f>VLOOKUP(Table8[[#This Row],[CEM Number]],'71 CEMs'!$E$5:$E$76,1,0)</f>
        <v>INT-21-00315</v>
      </c>
      <c r="AT64" s="235" t="s">
        <v>3569</v>
      </c>
      <c r="AU64" s="233"/>
    </row>
    <row r="65" spans="1:47" ht="14.4" customHeight="1">
      <c r="A65" s="26" t="s">
        <v>473</v>
      </c>
      <c r="B65" s="166">
        <v>45427</v>
      </c>
      <c r="C65" s="1" t="s">
        <v>474</v>
      </c>
      <c r="D65" s="1" t="s">
        <v>475</v>
      </c>
      <c r="E65" s="192" t="s">
        <v>478</v>
      </c>
      <c r="F65" s="29">
        <v>1470</v>
      </c>
      <c r="G65" s="29">
        <v>588</v>
      </c>
      <c r="H65" s="29">
        <v>41</v>
      </c>
      <c r="I65" s="29">
        <v>2</v>
      </c>
      <c r="J65" s="29">
        <v>8</v>
      </c>
      <c r="K65" s="29">
        <v>31</v>
      </c>
      <c r="L65" s="29"/>
      <c r="M65" s="1" t="str">
        <f>Table8[[#This Row],[Std Remarks]]</f>
        <v>LIVE - 100% Completed</v>
      </c>
      <c r="N65" s="28">
        <f>Table8[[#This Row],[% of Completion of Work Done]]</f>
        <v>1</v>
      </c>
      <c r="O65" s="1">
        <f>Table8[[#This Row],[Customers According to % (Market Share)]]</f>
        <v>588</v>
      </c>
      <c r="P65" s="29">
        <v>13947728.698766001</v>
      </c>
      <c r="Q65" s="136">
        <f>Table8[[#This Row],[Allocated Budget]]*Table8[[#This Row],[Allocation Percentage]]</f>
        <v>2092159.3048149</v>
      </c>
      <c r="R65" s="136">
        <v>11855569.393951101</v>
      </c>
      <c r="S65" s="1">
        <v>-1</v>
      </c>
      <c r="T65" s="1"/>
      <c r="U65" s="1">
        <v>0.4</v>
      </c>
      <c r="V65" s="29">
        <v>2288.5</v>
      </c>
      <c r="W65" s="29">
        <v>12414.893770799996</v>
      </c>
      <c r="X65" s="1" t="s">
        <v>47</v>
      </c>
      <c r="Y65" s="75">
        <f>$Q$2</f>
        <v>0.15</v>
      </c>
      <c r="Z65" s="1" t="s">
        <v>32</v>
      </c>
      <c r="AA65" s="1" t="s">
        <v>47</v>
      </c>
      <c r="AB65" s="64">
        <v>1</v>
      </c>
      <c r="AC65" s="115">
        <f t="shared" si="2"/>
        <v>1</v>
      </c>
      <c r="AD65" s="2">
        <v>46082</v>
      </c>
      <c r="AE65" s="175" t="str">
        <f>IFERROR(Table8[[#This Row],[Timeline - Monthwise]]-MIN(Table8[Start Date..]),"None")</f>
        <v>None</v>
      </c>
      <c r="AF65" s="1" t="str">
        <f>IFERROR(Table8[[#This Row],[Timeline - Monthwise]]-Table8[[#This Row],[Start Date..]]+1,"Duration Doesn't Exsists")</f>
        <v>Duration Doesn't Exsists</v>
      </c>
      <c r="AG65" s="29" t="str">
        <f ca="1">IFERROR(Table8[[#This Row],[Timeline - Monthwise]]-TODAY(),"No ETA")</f>
        <v>No ETA</v>
      </c>
      <c r="AH65" s="29" t="str">
        <f t="shared" si="3"/>
        <v>Completed</v>
      </c>
      <c r="AI65" s="1"/>
      <c r="AJ65" s="237" t="s">
        <v>3569</v>
      </c>
      <c r="AK65" s="1"/>
      <c r="AL65" s="1" t="s">
        <v>3178</v>
      </c>
      <c r="AM65" s="1" t="s">
        <v>30</v>
      </c>
      <c r="AN65" s="1"/>
      <c r="AO65" s="27"/>
      <c r="AP65" s="192"/>
      <c r="AQ65" s="1"/>
      <c r="AS65" s="192" t="str">
        <f>VLOOKUP(Table8[[#This Row],[CEM Number]],'71 CEMs'!$E$5:$E$76,1,0)</f>
        <v>I240704</v>
      </c>
      <c r="AT65" s="235" t="s">
        <v>3569</v>
      </c>
      <c r="AU65" s="233"/>
    </row>
    <row r="66" spans="1:47" ht="14.4" customHeight="1">
      <c r="A66" s="86" t="s">
        <v>928</v>
      </c>
      <c r="B66" s="166" t="s">
        <v>3530</v>
      </c>
      <c r="C66" s="1" t="s">
        <v>64</v>
      </c>
      <c r="D66" s="28" t="s">
        <v>929</v>
      </c>
      <c r="E66" s="192" t="s">
        <v>3209</v>
      </c>
      <c r="F66" s="29">
        <v>1150</v>
      </c>
      <c r="G66" s="65">
        <v>460</v>
      </c>
      <c r="H66" s="65"/>
      <c r="I66" s="29"/>
      <c r="J66" s="29"/>
      <c r="K66" s="29"/>
      <c r="L66" s="29"/>
      <c r="M66" s="1" t="str">
        <f>Table8[[#This Row],[Std Remarks]]</f>
        <v>NOT LIVE - RETAIN BUDGET</v>
      </c>
      <c r="N66" s="28">
        <f>Table8[[#This Row],[% of Completion of Work Done]]</f>
        <v>0</v>
      </c>
      <c r="O66" s="1"/>
      <c r="P66" s="29">
        <v>22652075.706235301</v>
      </c>
      <c r="Q66" s="136">
        <f>(Table8[[#This Row],[Allocated Budget]]*$Q$2)+(Table8[[#This Row],[Allocated Budget]]*(1-Table8[[#This Row],[HP%  based on Live % ( Work Progress)]])*(1-$Q$2))</f>
        <v>22652075.706235301</v>
      </c>
      <c r="R66" s="136"/>
      <c r="S66" s="1"/>
      <c r="T66" s="1"/>
      <c r="U66" s="1"/>
      <c r="V66" s="66">
        <v>11108.949999999999</v>
      </c>
      <c r="W66" s="66">
        <v>9658.75</v>
      </c>
      <c r="X66" s="1" t="s">
        <v>31</v>
      </c>
      <c r="Y66" s="28">
        <f>Table8[[#This Row],[% of Completion of Work Done]]</f>
        <v>0</v>
      </c>
      <c r="Z66" s="82" t="s">
        <v>849</v>
      </c>
      <c r="AA66" s="1"/>
      <c r="AB66" s="64">
        <v>0</v>
      </c>
      <c r="AC66" s="115">
        <f t="shared" si="2"/>
        <v>0</v>
      </c>
      <c r="AD66" s="2">
        <v>46082</v>
      </c>
      <c r="AE66" s="175">
        <f>IFERROR(Table8[[#This Row],[Timeline - Monthwise]]-MIN(Table8[Start Date..]),"None")</f>
        <v>214</v>
      </c>
      <c r="AF66" s="1">
        <f>IFERROR(Table8[[#This Row],[Timeline - Monthwise]]-Table8[[#This Row],[Start Date..]]+1,"Duration Doesn't Exsists")</f>
        <v>215</v>
      </c>
      <c r="AG66" s="29">
        <f ca="1">IFERROR(Table8[[#This Row],[Timeline - Monthwise]]-TODAY(),"No ETA")</f>
        <v>167</v>
      </c>
      <c r="AH66" s="29" t="str">
        <f t="shared" si="3"/>
        <v>Yet to Start</v>
      </c>
      <c r="AI66" s="1" t="s">
        <v>1168</v>
      </c>
      <c r="AJ66" s="237" t="s">
        <v>3576</v>
      </c>
      <c r="AK66" s="1" t="s">
        <v>3311</v>
      </c>
      <c r="AL66" s="1" t="s">
        <v>3325</v>
      </c>
      <c r="AM66" s="1" t="s">
        <v>76</v>
      </c>
      <c r="AN66" s="1"/>
      <c r="AO66" s="27"/>
      <c r="AP66" s="192"/>
      <c r="AQ66" s="192"/>
      <c r="AS66" s="192" t="e">
        <f>VLOOKUP(Table8[[#This Row],[CEM Number]],'71 CEMs'!$E$5:$E$76,1,0)</f>
        <v>#N/A</v>
      </c>
      <c r="AT66" s="235">
        <v>46296</v>
      </c>
      <c r="AU66" s="233"/>
    </row>
    <row r="67" spans="1:47" ht="14.4" customHeight="1">
      <c r="A67" s="26" t="s">
        <v>513</v>
      </c>
      <c r="B67" s="166">
        <v>45427</v>
      </c>
      <c r="C67" s="1" t="s">
        <v>514</v>
      </c>
      <c r="D67" s="1" t="s">
        <v>515</v>
      </c>
      <c r="E67" s="192" t="s">
        <v>521</v>
      </c>
      <c r="F67" s="29">
        <v>488</v>
      </c>
      <c r="G67" s="29">
        <v>195.20000000000002</v>
      </c>
      <c r="H67" s="29"/>
      <c r="I67" s="29"/>
      <c r="J67" s="29"/>
      <c r="K67" s="29"/>
      <c r="L67" s="29"/>
      <c r="M67" s="1" t="str">
        <f>Table8[[#This Row],[Std Remarks]]</f>
        <v>LIVE - 100% Completed</v>
      </c>
      <c r="N67" s="28">
        <f>Table8[[#This Row],[% of Completion of Work Done]]</f>
        <v>1</v>
      </c>
      <c r="O67" s="1">
        <f>Table8[[#This Row],[Customers According to % (Market Share)]]</f>
        <v>195.20000000000002</v>
      </c>
      <c r="P67" s="29">
        <v>7250852.7931805998</v>
      </c>
      <c r="Q67" s="136">
        <f>Table8[[#This Row],[Allocated Budget]]*Table8[[#This Row],[Allocation Percentage]]</f>
        <v>1087627.9189770899</v>
      </c>
      <c r="R67" s="136">
        <v>6163224.8742035106</v>
      </c>
      <c r="S67" s="1">
        <v>-0.76500000000000001</v>
      </c>
      <c r="T67" s="1"/>
      <c r="U67" s="1">
        <v>0.4</v>
      </c>
      <c r="V67" s="29">
        <v>1076.1328481</v>
      </c>
      <c r="W67" s="29">
        <v>3028.9249965000004</v>
      </c>
      <c r="X67" s="1" t="s">
        <v>47</v>
      </c>
      <c r="Y67" s="75">
        <f>$Q$2</f>
        <v>0.15</v>
      </c>
      <c r="Z67" s="1" t="s">
        <v>32</v>
      </c>
      <c r="AA67" s="1" t="s">
        <v>47</v>
      </c>
      <c r="AB67" s="64">
        <v>1</v>
      </c>
      <c r="AC67" s="115">
        <f t="shared" si="2"/>
        <v>1</v>
      </c>
      <c r="AD67" s="2">
        <v>46082</v>
      </c>
      <c r="AE67" s="175" t="str">
        <f>IFERROR(Table8[[#This Row],[Timeline - Monthwise]]-MIN(Table8[Start Date..]),"None")</f>
        <v>None</v>
      </c>
      <c r="AF67" s="1" t="str">
        <f>IFERROR(Table8[[#This Row],[Timeline - Monthwise]]-Table8[[#This Row],[Start Date..]]+1,"Duration Doesn't Exsists")</f>
        <v>Duration Doesn't Exsists</v>
      </c>
      <c r="AG67" s="29" t="str">
        <f ca="1">IFERROR(Table8[[#This Row],[Timeline - Monthwise]]-TODAY(),"No ETA")</f>
        <v>No ETA</v>
      </c>
      <c r="AH67" s="29" t="str">
        <f t="shared" si="3"/>
        <v>Completed</v>
      </c>
      <c r="AI67" s="1"/>
      <c r="AJ67" s="237" t="s">
        <v>3569</v>
      </c>
      <c r="AK67" s="1"/>
      <c r="AL67" s="1" t="s">
        <v>3178</v>
      </c>
      <c r="AM67" s="1" t="s">
        <v>30</v>
      </c>
      <c r="AN67" s="1"/>
      <c r="AO67" s="27"/>
      <c r="AP67" s="192"/>
      <c r="AQ67" s="1"/>
      <c r="AS67" s="192" t="str">
        <f>VLOOKUP(Table8[[#This Row],[CEM Number]],'71 CEMs'!$E$5:$E$76,1,0)</f>
        <v>I240705</v>
      </c>
      <c r="AT67" s="235" t="s">
        <v>3569</v>
      </c>
      <c r="AU67" s="233"/>
    </row>
    <row r="68" spans="1:47" ht="14.4" customHeight="1">
      <c r="A68" s="26" t="s">
        <v>513</v>
      </c>
      <c r="B68" s="166">
        <v>45427</v>
      </c>
      <c r="C68" s="1" t="s">
        <v>514</v>
      </c>
      <c r="D68" s="1" t="s">
        <v>515</v>
      </c>
      <c r="E68" s="192" t="s">
        <v>522</v>
      </c>
      <c r="F68" s="29">
        <v>480</v>
      </c>
      <c r="G68" s="29">
        <v>192</v>
      </c>
      <c r="H68" s="29"/>
      <c r="I68" s="29"/>
      <c r="J68" s="29"/>
      <c r="K68" s="29"/>
      <c r="L68" s="29"/>
      <c r="M68" s="1" t="str">
        <f>Table8[[#This Row],[Std Remarks]]</f>
        <v>LIVE - 100% Completed</v>
      </c>
      <c r="N68" s="28">
        <f>Table8[[#This Row],[% of Completion of Work Done]]</f>
        <v>1</v>
      </c>
      <c r="O68" s="1">
        <f>Table8[[#This Row],[Customers According to % (Market Share)]]</f>
        <v>192</v>
      </c>
      <c r="P68" s="29">
        <v>8776314.0793024506</v>
      </c>
      <c r="Q68" s="136">
        <f>Table8[[#This Row],[Allocated Budget]]*Table8[[#This Row],[Allocation Percentage]]</f>
        <v>1316447.1118953675</v>
      </c>
      <c r="R68" s="136">
        <v>7459866.9674070831</v>
      </c>
      <c r="S68" s="1">
        <v>-1</v>
      </c>
      <c r="T68" s="1"/>
      <c r="U68" s="1">
        <v>0.4</v>
      </c>
      <c r="V68" s="29">
        <v>1365.2114404499998</v>
      </c>
      <c r="W68" s="29">
        <v>3028.9249965000004</v>
      </c>
      <c r="X68" s="1" t="s">
        <v>47</v>
      </c>
      <c r="Y68" s="75">
        <f>$Q$2</f>
        <v>0.15</v>
      </c>
      <c r="Z68" s="1" t="s">
        <v>32</v>
      </c>
      <c r="AA68" s="1" t="s">
        <v>47</v>
      </c>
      <c r="AB68" s="64">
        <v>1</v>
      </c>
      <c r="AC68" s="115">
        <f t="shared" si="2"/>
        <v>1</v>
      </c>
      <c r="AD68" s="2">
        <v>46082</v>
      </c>
      <c r="AE68" s="175" t="str">
        <f>IFERROR(Table8[[#This Row],[Timeline - Monthwise]]-MIN(Table8[Start Date..]),"None")</f>
        <v>None</v>
      </c>
      <c r="AF68" s="1" t="str">
        <f>IFERROR(Table8[[#This Row],[Timeline - Monthwise]]-Table8[[#This Row],[Start Date..]]+1,"Duration Doesn't Exsists")</f>
        <v>Duration Doesn't Exsists</v>
      </c>
      <c r="AG68" s="29" t="str">
        <f ca="1">IFERROR(Table8[[#This Row],[Timeline - Monthwise]]-TODAY(),"No ETA")</f>
        <v>No ETA</v>
      </c>
      <c r="AH68" s="29" t="str">
        <f t="shared" si="3"/>
        <v>Completed</v>
      </c>
      <c r="AI68" s="1"/>
      <c r="AJ68" s="237" t="s">
        <v>3569</v>
      </c>
      <c r="AK68" s="1"/>
      <c r="AL68" s="1" t="s">
        <v>3178</v>
      </c>
      <c r="AM68" s="1" t="s">
        <v>30</v>
      </c>
      <c r="AN68" s="1"/>
      <c r="AO68" s="27"/>
      <c r="AP68" s="192"/>
      <c r="AQ68" s="1"/>
      <c r="AS68" s="192" t="str">
        <f>VLOOKUP(Table8[[#This Row],[CEM Number]],'71 CEMs'!$E$5:$E$76,1,0)</f>
        <v>I240705</v>
      </c>
      <c r="AT68" s="235" t="s">
        <v>3569</v>
      </c>
      <c r="AU68" s="233"/>
    </row>
    <row r="69" spans="1:47" ht="14.4" customHeight="1">
      <c r="A69" s="26" t="s">
        <v>3647</v>
      </c>
      <c r="B69" s="166" t="s">
        <v>3530</v>
      </c>
      <c r="C69" s="1" t="s">
        <v>1165</v>
      </c>
      <c r="D69" s="1" t="s">
        <v>1166</v>
      </c>
      <c r="E69" s="192" t="s">
        <v>1182</v>
      </c>
      <c r="F69" s="29">
        <v>242</v>
      </c>
      <c r="G69" s="29">
        <v>108.9</v>
      </c>
      <c r="H69" s="29"/>
      <c r="I69" s="29"/>
      <c r="J69" s="29"/>
      <c r="K69" s="29"/>
      <c r="L69" s="29"/>
      <c r="M69" s="1" t="str">
        <f>Table8[[#This Row],[Std Remarks]]</f>
        <v>NOT LIVE - RETAIN BUDGET</v>
      </c>
      <c r="N69" s="28">
        <f>Table8[[#This Row],[% of Completion of Work Done]]</f>
        <v>0</v>
      </c>
      <c r="O69" s="1">
        <f>Table8[[#This Row],[Customers According to % (Market Share)]]</f>
        <v>108.9</v>
      </c>
      <c r="P69" s="29">
        <v>6512643.4616536098</v>
      </c>
      <c r="Q69" s="136">
        <f>(Table8[[#This Row],[Allocated Budget]]*$Q$2)+(Table8[[#This Row],[Allocated Budget]]*(1-Table8[[#This Row],[HP%  based on Live % ( Work Progress)]])*(1-$Q$2))</f>
        <v>6512643.4616536098</v>
      </c>
      <c r="R69" s="136"/>
      <c r="S69" s="1"/>
      <c r="T69" s="1"/>
      <c r="U69" s="1">
        <v>0.45</v>
      </c>
      <c r="V69" s="29">
        <v>3217.08342361932</v>
      </c>
      <c r="W69" s="29">
        <v>3051</v>
      </c>
      <c r="X69" s="1" t="s">
        <v>47</v>
      </c>
      <c r="Y69" s="28">
        <f>Table8[[#This Row],[% of Completion of Work Done]]</f>
        <v>0</v>
      </c>
      <c r="Z69" s="1" t="s">
        <v>35</v>
      </c>
      <c r="AA69" s="1"/>
      <c r="AB69" s="77">
        <v>0</v>
      </c>
      <c r="AC69" s="115">
        <f t="shared" si="2"/>
        <v>0</v>
      </c>
      <c r="AD69" s="2">
        <v>46082</v>
      </c>
      <c r="AE69" s="175">
        <f>IFERROR(Table8[[#This Row],[Timeline - Monthwise]]-MIN(Table8[Start Date..]),"None")</f>
        <v>214</v>
      </c>
      <c r="AF69" s="1">
        <f>IFERROR(Table8[[#This Row],[Timeline - Monthwise]]-Table8[[#This Row],[Start Date..]]+1,"Duration Doesn't Exsists")</f>
        <v>215</v>
      </c>
      <c r="AG69" s="29">
        <f ca="1">IFERROR(Table8[[#This Row],[Timeline - Monthwise]]-TODAY(),"No ETA")</f>
        <v>167</v>
      </c>
      <c r="AH69" s="29" t="str">
        <f t="shared" si="3"/>
        <v>Yet to Start</v>
      </c>
      <c r="AI69" s="1" t="s">
        <v>1168</v>
      </c>
      <c r="AJ69" s="237" t="s">
        <v>3576</v>
      </c>
      <c r="AK69" s="1" t="s">
        <v>1169</v>
      </c>
      <c r="AL69" s="1" t="s">
        <v>3325</v>
      </c>
      <c r="AM69" s="1" t="s">
        <v>76</v>
      </c>
      <c r="AN69" s="1"/>
      <c r="AO69" s="27"/>
      <c r="AP69" s="192"/>
      <c r="AQ69" s="192"/>
      <c r="AS69" s="192" t="e">
        <f>VLOOKUP(Table8[[#This Row],[CEM Number]],'71 CEMs'!$E$5:$E$76,1,0)</f>
        <v>#N/A</v>
      </c>
      <c r="AT69" s="235">
        <v>46296</v>
      </c>
      <c r="AU69" s="233"/>
    </row>
    <row r="70" spans="1:47" ht="14.4" customHeight="1">
      <c r="A70" s="86" t="s">
        <v>932</v>
      </c>
      <c r="B70" s="166" t="s">
        <v>3530</v>
      </c>
      <c r="C70" s="1" t="s">
        <v>64</v>
      </c>
      <c r="D70" s="28" t="s">
        <v>933</v>
      </c>
      <c r="E70" s="192" t="s">
        <v>3219</v>
      </c>
      <c r="F70" s="29">
        <v>978</v>
      </c>
      <c r="G70" s="65">
        <v>391.20000000000005</v>
      </c>
      <c r="H70" s="65"/>
      <c r="I70" s="29"/>
      <c r="J70" s="29"/>
      <c r="K70" s="29"/>
      <c r="L70" s="29"/>
      <c r="M70" s="1" t="str">
        <f>Table8[[#This Row],[Std Remarks]]</f>
        <v>NOT LIVE - RETAIN BUDGET</v>
      </c>
      <c r="N70" s="28">
        <f>Table8[[#This Row],[% of Completion of Work Done]]</f>
        <v>0.9</v>
      </c>
      <c r="O70" s="1"/>
      <c r="P70" s="29">
        <v>21170251.617704399</v>
      </c>
      <c r="Q70" s="136">
        <f>(Table8[[#This Row],[Allocated Budget]]*$Q$2)+(Table8[[#This Row],[Allocated Budget]]*(1-Table8[[#This Row],[HP%  based on Live % ( Work Progress)]])*(1-$Q$2))</f>
        <v>4975009.1301605329</v>
      </c>
      <c r="R70" s="136"/>
      <c r="S70" s="1"/>
      <c r="T70" s="1"/>
      <c r="U70" s="1"/>
      <c r="V70" s="66">
        <v>10028</v>
      </c>
      <c r="W70" s="66">
        <v>7602.6683398596251</v>
      </c>
      <c r="X70" s="1" t="s">
        <v>31</v>
      </c>
      <c r="Y70" s="28">
        <f>Table8[[#This Row],[% of Completion of Work Done]]</f>
        <v>0.9</v>
      </c>
      <c r="Z70" s="47" t="s">
        <v>849</v>
      </c>
      <c r="AA70" s="1"/>
      <c r="AB70" s="64">
        <v>0.9</v>
      </c>
      <c r="AC70" s="115">
        <f t="shared" si="2"/>
        <v>0.9</v>
      </c>
      <c r="AD70" s="2">
        <v>46082</v>
      </c>
      <c r="AE70" s="175">
        <f>IFERROR(Table8[[#This Row],[Timeline - Monthwise]]-MIN(Table8[Start Date..]),"None")</f>
        <v>61</v>
      </c>
      <c r="AF70" s="1">
        <f>IFERROR(Table8[[#This Row],[Timeline - Monthwise]]-Table8[[#This Row],[Start Date..]]+1,"Duration Doesn't Exsists")</f>
        <v>62</v>
      </c>
      <c r="AG70" s="29">
        <f ca="1">IFERROR(Table8[[#This Row],[Timeline - Monthwise]]-TODAY(),"No ETA")</f>
        <v>14</v>
      </c>
      <c r="AH70" s="29" t="str">
        <f t="shared" si="3"/>
        <v>In Progress</v>
      </c>
      <c r="AI70" s="28" t="s">
        <v>3307</v>
      </c>
      <c r="AJ70" s="237" t="s">
        <v>3575</v>
      </c>
      <c r="AK70" s="85" t="s">
        <v>107</v>
      </c>
      <c r="AL70" s="1" t="s">
        <v>3323</v>
      </c>
      <c r="AM70" s="1" t="s">
        <v>76</v>
      </c>
      <c r="AN70" s="1"/>
      <c r="AO70" s="27"/>
      <c r="AP70" s="192"/>
      <c r="AQ70" s="1"/>
      <c r="AS70" s="192" t="e">
        <f>VLOOKUP(Table8[[#This Row],[CEM Number]],'71 CEMs'!$E$5:$E$76,1,0)</f>
        <v>#N/A</v>
      </c>
      <c r="AT70" s="236">
        <v>46143</v>
      </c>
      <c r="AU70" s="233"/>
    </row>
    <row r="71" spans="1:47" ht="14.4" customHeight="1">
      <c r="A71" s="26" t="s">
        <v>286</v>
      </c>
      <c r="B71" s="166">
        <v>45428</v>
      </c>
      <c r="C71" s="1" t="s">
        <v>287</v>
      </c>
      <c r="D71" s="1" t="s">
        <v>288</v>
      </c>
      <c r="E71" s="192" t="s">
        <v>293</v>
      </c>
      <c r="F71" s="29">
        <v>228</v>
      </c>
      <c r="G71" s="29">
        <v>91.2</v>
      </c>
      <c r="H71" s="29"/>
      <c r="I71" s="29">
        <v>6</v>
      </c>
      <c r="J71" s="29">
        <v>14</v>
      </c>
      <c r="K71" s="29">
        <v>41</v>
      </c>
      <c r="L71" s="29" t="s">
        <v>3599</v>
      </c>
      <c r="M71" s="1" t="str">
        <f>Table8[[#This Row],[Std Remarks]]</f>
        <v>LIVE - 100% Completed</v>
      </c>
      <c r="N71" s="28">
        <f>Table8[[#This Row],[% of Completion of Work Done]]</f>
        <v>1</v>
      </c>
      <c r="O71" s="1">
        <f>Table8[[#This Row],[Customers According to % (Market Share)]]</f>
        <v>91.2</v>
      </c>
      <c r="P71" s="29">
        <v>3471646.7</v>
      </c>
      <c r="Q71" s="136">
        <f>Table8[[#This Row],[Allocated Budget]]*Table8[[#This Row],[Allocation Percentage]]</f>
        <v>520747.005</v>
      </c>
      <c r="R71" s="136">
        <v>2950899.6949999998</v>
      </c>
      <c r="S71" s="1">
        <v>0</v>
      </c>
      <c r="T71" s="1"/>
      <c r="U71" s="1">
        <v>0.4</v>
      </c>
      <c r="V71" s="29">
        <v>671.59999999999991</v>
      </c>
      <c r="W71" s="29">
        <v>2087.4499999999998</v>
      </c>
      <c r="X71" s="1" t="s">
        <v>47</v>
      </c>
      <c r="Y71" s="75">
        <f>$Q$2</f>
        <v>0.15</v>
      </c>
      <c r="Z71" s="1" t="s">
        <v>32</v>
      </c>
      <c r="AA71" s="1" t="s">
        <v>150</v>
      </c>
      <c r="AB71" s="64">
        <v>1</v>
      </c>
      <c r="AC71" s="115">
        <f t="shared" si="2"/>
        <v>1</v>
      </c>
      <c r="AD71" s="2">
        <v>46082</v>
      </c>
      <c r="AE71" s="175" t="str">
        <f>IFERROR(Table8[[#This Row],[Timeline - Monthwise]]-MIN(Table8[Start Date..]),"None")</f>
        <v>None</v>
      </c>
      <c r="AF71" s="1" t="str">
        <f>IFERROR(Table8[[#This Row],[Timeline - Monthwise]]-Table8[[#This Row],[Start Date..]]+1,"Duration Doesn't Exsists")</f>
        <v>Duration Doesn't Exsists</v>
      </c>
      <c r="AG71" s="29" t="str">
        <f ca="1">IFERROR(Table8[[#This Row],[Timeline - Monthwise]]-TODAY(),"No ETA")</f>
        <v>No ETA</v>
      </c>
      <c r="AH71" s="29" t="str">
        <f t="shared" si="3"/>
        <v>Completed</v>
      </c>
      <c r="AI71" s="1"/>
      <c r="AJ71" s="237" t="s">
        <v>3569</v>
      </c>
      <c r="AK71" s="1"/>
      <c r="AL71" s="1" t="s">
        <v>3178</v>
      </c>
      <c r="AM71" s="1" t="s">
        <v>30</v>
      </c>
      <c r="AN71" s="1"/>
      <c r="AO71" s="27"/>
      <c r="AP71" s="1"/>
      <c r="AQ71" s="1"/>
      <c r="AS71" s="192" t="str">
        <f>VLOOKUP(Table8[[#This Row],[CEM Number]],'71 CEMs'!$E$5:$E$76,1,0)</f>
        <v>I240682</v>
      </c>
      <c r="AT71" s="235" t="s">
        <v>3569</v>
      </c>
      <c r="AU71" s="233"/>
    </row>
    <row r="72" spans="1:47" ht="14.4" customHeight="1">
      <c r="A72" s="86" t="s">
        <v>942</v>
      </c>
      <c r="B72" s="166" t="s">
        <v>3530</v>
      </c>
      <c r="C72" s="1" t="s">
        <v>514</v>
      </c>
      <c r="D72" s="28" t="s">
        <v>943</v>
      </c>
      <c r="E72" s="192" t="s">
        <v>3252</v>
      </c>
      <c r="F72" s="29">
        <v>1020</v>
      </c>
      <c r="G72" s="65">
        <v>408</v>
      </c>
      <c r="H72" s="65"/>
      <c r="I72" s="29"/>
      <c r="J72" s="29"/>
      <c r="K72" s="29"/>
      <c r="L72" s="29"/>
      <c r="M72" s="1" t="str">
        <f>Table8[[#This Row],[Std Remarks]]</f>
        <v>NOT LIVE - RETAIN BUDGET</v>
      </c>
      <c r="N72" s="28">
        <f>Table8[[#This Row],[% of Completion of Work Done]]</f>
        <v>0</v>
      </c>
      <c r="O72" s="1"/>
      <c r="P72" s="29">
        <v>7583418.9193297504</v>
      </c>
      <c r="Q72" s="136">
        <f>(Table8[[#This Row],[Allocated Budget]]*$Q$2)+(Table8[[#This Row],[Allocated Budget]]*(1-Table8[[#This Row],[HP%  based on Live % ( Work Progress)]])*(1-$Q$2))</f>
        <v>7583418.9193297504</v>
      </c>
      <c r="R72" s="136"/>
      <c r="S72" s="1"/>
      <c r="T72" s="1"/>
      <c r="U72" s="1"/>
      <c r="V72" s="29">
        <v>1115.2909735000001</v>
      </c>
      <c r="W72" s="29">
        <v>9719.1381399999991</v>
      </c>
      <c r="X72" s="1" t="s">
        <v>47</v>
      </c>
      <c r="Y72" s="28">
        <f>Table8[[#This Row],[% of Completion of Work Done]]</f>
        <v>0</v>
      </c>
      <c r="Z72" s="1" t="s">
        <v>35</v>
      </c>
      <c r="AA72" s="1"/>
      <c r="AB72" s="64">
        <v>0</v>
      </c>
      <c r="AC72" s="115">
        <f t="shared" si="2"/>
        <v>0</v>
      </c>
      <c r="AD72" s="2">
        <v>46082</v>
      </c>
      <c r="AE72" s="175">
        <f>IFERROR(Table8[[#This Row],[Timeline - Monthwise]]-MIN(Table8[Start Date..]),"None")</f>
        <v>214</v>
      </c>
      <c r="AF72" s="1">
        <f>IFERROR(Table8[[#This Row],[Timeline - Monthwise]]-Table8[[#This Row],[Start Date..]]+1,"Duration Doesn't Exsists")</f>
        <v>215</v>
      </c>
      <c r="AG72" s="29">
        <f ca="1">IFERROR(Table8[[#This Row],[Timeline - Monthwise]]-TODAY(),"No ETA")</f>
        <v>167</v>
      </c>
      <c r="AH72" s="29" t="str">
        <f t="shared" si="3"/>
        <v>Yet to Start</v>
      </c>
      <c r="AI72" s="1" t="s">
        <v>421</v>
      </c>
      <c r="AJ72" s="237" t="s">
        <v>3576</v>
      </c>
      <c r="AK72" s="28" t="s">
        <v>3291</v>
      </c>
      <c r="AL72" s="1" t="s">
        <v>3325</v>
      </c>
      <c r="AM72" s="1" t="s">
        <v>76</v>
      </c>
      <c r="AN72" s="1"/>
      <c r="AO72" s="27"/>
      <c r="AP72" s="192"/>
      <c r="AQ72" s="1"/>
      <c r="AS72" s="192" t="e">
        <f>VLOOKUP(Table8[[#This Row],[CEM Number]],'71 CEMs'!$E$5:$E$76,1,0)</f>
        <v>#N/A</v>
      </c>
      <c r="AT72" s="235">
        <v>46296</v>
      </c>
      <c r="AU72" s="233"/>
    </row>
    <row r="73" spans="1:47" ht="14.4" customHeight="1">
      <c r="A73" s="86" t="s">
        <v>942</v>
      </c>
      <c r="B73" s="166" t="s">
        <v>3530</v>
      </c>
      <c r="C73" s="1" t="s">
        <v>514</v>
      </c>
      <c r="D73" s="28" t="s">
        <v>943</v>
      </c>
      <c r="E73" s="192" t="s">
        <v>3244</v>
      </c>
      <c r="F73" s="29">
        <v>1330</v>
      </c>
      <c r="G73" s="65">
        <v>532</v>
      </c>
      <c r="H73" s="65"/>
      <c r="I73" s="29"/>
      <c r="J73" s="29"/>
      <c r="K73" s="29"/>
      <c r="L73" s="29"/>
      <c r="M73" s="1" t="str">
        <f>Table8[[#This Row],[Std Remarks]]</f>
        <v>NOT LIVE - RETAIN BUDGET</v>
      </c>
      <c r="N73" s="28">
        <f>Table8[[#This Row],[% of Completion of Work Done]]</f>
        <v>0</v>
      </c>
      <c r="O73" s="1"/>
      <c r="P73" s="29">
        <v>9706625.8912790008</v>
      </c>
      <c r="Q73" s="136">
        <f>(Table8[[#This Row],[Allocated Budget]]*$Q$2)+(Table8[[#This Row],[Allocated Budget]]*(1-Table8[[#This Row],[HP%  based on Live % ( Work Progress)]])*(1-$Q$2))</f>
        <v>9706625.8912790008</v>
      </c>
      <c r="R73" s="136"/>
      <c r="S73" s="1"/>
      <c r="T73" s="1"/>
      <c r="U73" s="1"/>
      <c r="V73" s="29">
        <v>1495.1200000000001</v>
      </c>
      <c r="W73" s="29">
        <v>7634.7687212499995</v>
      </c>
      <c r="X73" s="1" t="s">
        <v>47</v>
      </c>
      <c r="Y73" s="28">
        <f>Table8[[#This Row],[% of Completion of Work Done]]</f>
        <v>0</v>
      </c>
      <c r="Z73" s="1" t="s">
        <v>35</v>
      </c>
      <c r="AA73" s="1"/>
      <c r="AB73" s="64">
        <v>0</v>
      </c>
      <c r="AC73" s="115">
        <f t="shared" si="2"/>
        <v>0</v>
      </c>
      <c r="AD73" s="2">
        <v>46082</v>
      </c>
      <c r="AE73" s="175">
        <f>IFERROR(Table8[[#This Row],[Timeline - Monthwise]]-MIN(Table8[Start Date..]),"None")</f>
        <v>214</v>
      </c>
      <c r="AF73" s="1">
        <f>IFERROR(Table8[[#This Row],[Timeline - Monthwise]]-Table8[[#This Row],[Start Date..]]+1,"Duration Doesn't Exsists")</f>
        <v>215</v>
      </c>
      <c r="AG73" s="29">
        <f ca="1">IFERROR(Table8[[#This Row],[Timeline - Monthwise]]-TODAY(),"No ETA")</f>
        <v>167</v>
      </c>
      <c r="AH73" s="29" t="str">
        <f t="shared" si="3"/>
        <v>Yet to Start</v>
      </c>
      <c r="AI73" s="1" t="s">
        <v>421</v>
      </c>
      <c r="AJ73" s="237" t="s">
        <v>3576</v>
      </c>
      <c r="AK73" s="28" t="s">
        <v>3291</v>
      </c>
      <c r="AL73" s="1" t="s">
        <v>3325</v>
      </c>
      <c r="AM73" s="1" t="s">
        <v>76</v>
      </c>
      <c r="AN73" s="1"/>
      <c r="AO73" s="27"/>
      <c r="AP73" s="192"/>
      <c r="AQ73" s="192"/>
      <c r="AS73" s="192" t="e">
        <f>VLOOKUP(Table8[[#This Row],[CEM Number]],'71 CEMs'!$E$5:$E$76,1,0)</f>
        <v>#N/A</v>
      </c>
      <c r="AT73" s="235">
        <v>46296</v>
      </c>
      <c r="AU73" s="233"/>
    </row>
    <row r="74" spans="1:47" ht="14.4" customHeight="1">
      <c r="A74" s="26" t="s">
        <v>1009</v>
      </c>
      <c r="B74" s="166">
        <v>44924</v>
      </c>
      <c r="C74" s="1" t="s">
        <v>64</v>
      </c>
      <c r="D74" s="1" t="s">
        <v>1010</v>
      </c>
      <c r="E74" s="192" t="s">
        <v>1011</v>
      </c>
      <c r="F74" s="29">
        <v>264</v>
      </c>
      <c r="G74" s="29">
        <v>132</v>
      </c>
      <c r="H74" s="29"/>
      <c r="I74" s="29"/>
      <c r="J74" s="29"/>
      <c r="K74" s="29"/>
      <c r="L74" s="29"/>
      <c r="M74" s="1" t="str">
        <f>Table8[[#This Row],[Std Remarks]]</f>
        <v>LIVE - 100% Completed</v>
      </c>
      <c r="N74" s="28">
        <f>Table8[[#This Row],[% of Completion of Work Done]]</f>
        <v>1</v>
      </c>
      <c r="O74" s="1">
        <f>Table8[[#This Row],[Customers According to % (Market Share)]]</f>
        <v>132</v>
      </c>
      <c r="P74" s="29">
        <v>2532898.0575565998</v>
      </c>
      <c r="Q74" s="136">
        <f>Table8[[#This Row],[Allocated Budget]]*Table8[[#This Row],[Allocation Percentage]]</f>
        <v>379934.70863348996</v>
      </c>
      <c r="R74" s="136">
        <v>2152963.3489231099</v>
      </c>
      <c r="S74" s="1">
        <v>0</v>
      </c>
      <c r="T74" s="1"/>
      <c r="U74" s="1">
        <v>0.5</v>
      </c>
      <c r="V74" s="29">
        <v>487.85240429999999</v>
      </c>
      <c r="W74" s="29">
        <v>1459.4008154499998</v>
      </c>
      <c r="X74" s="1" t="s">
        <v>47</v>
      </c>
      <c r="Y74" s="75">
        <f>$Q$2</f>
        <v>0.15</v>
      </c>
      <c r="Z74" s="1" t="s">
        <v>32</v>
      </c>
      <c r="AA74" s="1" t="s">
        <v>47</v>
      </c>
      <c r="AB74" s="64">
        <v>1</v>
      </c>
      <c r="AC74" s="115">
        <f t="shared" si="2"/>
        <v>1</v>
      </c>
      <c r="AD74" s="2">
        <v>46082</v>
      </c>
      <c r="AE74" s="175" t="str">
        <f>IFERROR(Table8[[#This Row],[Timeline - Monthwise]]-MIN(Table8[Start Date..]),"None")</f>
        <v>None</v>
      </c>
      <c r="AF74" s="1" t="str">
        <f>IFERROR(Table8[[#This Row],[Timeline - Monthwise]]-Table8[[#This Row],[Start Date..]]+1,"Duration Doesn't Exsists")</f>
        <v>Duration Doesn't Exsists</v>
      </c>
      <c r="AG74" s="29" t="str">
        <f ca="1">IFERROR(Table8[[#This Row],[Timeline - Monthwise]]-TODAY(),"No ETA")</f>
        <v>No ETA</v>
      </c>
      <c r="AH74" s="29" t="str">
        <f t="shared" si="3"/>
        <v>Completed</v>
      </c>
      <c r="AI74" s="1"/>
      <c r="AJ74" s="237" t="s">
        <v>3569</v>
      </c>
      <c r="AK74" s="1"/>
      <c r="AL74" s="1" t="s">
        <v>3178</v>
      </c>
      <c r="AM74" s="1" t="s">
        <v>30</v>
      </c>
      <c r="AN74" s="1"/>
      <c r="AO74" s="27"/>
      <c r="AP74" s="192"/>
      <c r="AQ74" s="192"/>
      <c r="AS74" s="192" t="str">
        <f>VLOOKUP(Table8[[#This Row],[CEM Number]],'71 CEMs'!$E$5:$E$76,1,0)</f>
        <v>INT-23-00437</v>
      </c>
      <c r="AT74" s="235" t="s">
        <v>3569</v>
      </c>
      <c r="AU74" s="233"/>
    </row>
    <row r="75" spans="1:47" ht="14.4" customHeight="1">
      <c r="A75" s="26" t="s">
        <v>3647</v>
      </c>
      <c r="B75" s="166" t="s">
        <v>3530</v>
      </c>
      <c r="C75" s="1" t="s">
        <v>1165</v>
      </c>
      <c r="D75" s="1" t="s">
        <v>1166</v>
      </c>
      <c r="E75" s="192" t="s">
        <v>1183</v>
      </c>
      <c r="F75" s="29">
        <v>3176</v>
      </c>
      <c r="G75" s="29">
        <v>1429.2</v>
      </c>
      <c r="H75" s="29"/>
      <c r="I75" s="29"/>
      <c r="J75" s="29"/>
      <c r="K75" s="29"/>
      <c r="L75" s="29"/>
      <c r="M75" s="1" t="str">
        <f>Table8[[#This Row],[Std Remarks]]</f>
        <v>NOT LIVE - RETAIN BUDGET</v>
      </c>
      <c r="N75" s="28">
        <f>Table8[[#This Row],[% of Completion of Work Done]]</f>
        <v>0</v>
      </c>
      <c r="O75" s="1">
        <f>Table8[[#This Row],[Customers According to % (Market Share)]]</f>
        <v>1429.2</v>
      </c>
      <c r="P75" s="29">
        <v>34606678.233970001</v>
      </c>
      <c r="Q75" s="136">
        <f>(Table8[[#This Row],[Allocated Budget]]*$Q$2)+(Table8[[#This Row],[Allocated Budget]]*(1-Table8[[#This Row],[HP%  based on Live % ( Work Progress)]])*(1-$Q$2))</f>
        <v>34606678.233970001</v>
      </c>
      <c r="R75" s="136"/>
      <c r="S75" s="1"/>
      <c r="T75" s="1"/>
      <c r="U75" s="1">
        <v>0.45</v>
      </c>
      <c r="V75" s="29">
        <v>7104</v>
      </c>
      <c r="W75" s="29">
        <v>31407.009839700011</v>
      </c>
      <c r="X75" s="1" t="s">
        <v>47</v>
      </c>
      <c r="Y75" s="28">
        <f>Table8[[#This Row],[% of Completion of Work Done]]</f>
        <v>0</v>
      </c>
      <c r="Z75" s="1" t="s">
        <v>35</v>
      </c>
      <c r="AA75" s="1"/>
      <c r="AB75" s="77">
        <v>0</v>
      </c>
      <c r="AC75" s="115">
        <f t="shared" si="2"/>
        <v>0</v>
      </c>
      <c r="AD75" s="2">
        <v>46082</v>
      </c>
      <c r="AE75" s="175">
        <f>IFERROR(Table8[[#This Row],[Timeline - Monthwise]]-MIN(Table8[Start Date..]),"None")</f>
        <v>214</v>
      </c>
      <c r="AF75" s="1">
        <f>IFERROR(Table8[[#This Row],[Timeline - Monthwise]]-Table8[[#This Row],[Start Date..]]+1,"Duration Doesn't Exsists")</f>
        <v>215</v>
      </c>
      <c r="AG75" s="29">
        <f ca="1">IFERROR(Table8[[#This Row],[Timeline - Monthwise]]-TODAY(),"No ETA")</f>
        <v>167</v>
      </c>
      <c r="AH75" s="29" t="str">
        <f t="shared" si="3"/>
        <v>Yet to Start</v>
      </c>
      <c r="AI75" s="1" t="s">
        <v>1168</v>
      </c>
      <c r="AJ75" s="237" t="s">
        <v>3576</v>
      </c>
      <c r="AK75" s="1" t="s">
        <v>1169</v>
      </c>
      <c r="AL75" s="1" t="s">
        <v>3325</v>
      </c>
      <c r="AM75" s="1" t="s">
        <v>76</v>
      </c>
      <c r="AN75" s="1"/>
      <c r="AO75" s="27"/>
      <c r="AP75" s="192"/>
      <c r="AQ75" s="1"/>
      <c r="AS75" s="192" t="e">
        <f>VLOOKUP(Table8[[#This Row],[CEM Number]],'71 CEMs'!$E$5:$E$76,1,0)</f>
        <v>#N/A</v>
      </c>
      <c r="AT75" s="235">
        <v>46296</v>
      </c>
      <c r="AU75" s="233"/>
    </row>
    <row r="76" spans="1:47" ht="14.4" customHeight="1">
      <c r="A76" s="26" t="s">
        <v>264</v>
      </c>
      <c r="B76" s="166">
        <v>45428</v>
      </c>
      <c r="C76" s="1" t="s">
        <v>265</v>
      </c>
      <c r="D76" s="1" t="s">
        <v>266</v>
      </c>
      <c r="E76" s="192" t="s">
        <v>267</v>
      </c>
      <c r="F76" s="29">
        <v>312</v>
      </c>
      <c r="G76" s="29">
        <v>124.80000000000001</v>
      </c>
      <c r="H76" s="29">
        <v>23</v>
      </c>
      <c r="I76" s="29">
        <v>6</v>
      </c>
      <c r="J76" s="29"/>
      <c r="K76" s="29"/>
      <c r="L76" s="29"/>
      <c r="M76" s="1" t="str">
        <f>Table8[[#This Row],[Std Remarks]]</f>
        <v>LIVE - 100% Completed</v>
      </c>
      <c r="N76" s="28">
        <f>Table8[[#This Row],[% of Completion of Work Done]]</f>
        <v>1</v>
      </c>
      <c r="O76" s="1">
        <f>Table8[[#This Row],[Customers According to % (Market Share)]]</f>
        <v>124.80000000000001</v>
      </c>
      <c r="P76" s="29">
        <v>6278514.4960000003</v>
      </c>
      <c r="Q76" s="136">
        <f>Table8[[#This Row],[Allocated Budget]]*Table8[[#This Row],[Allocation Percentage]]</f>
        <v>941777.17440000002</v>
      </c>
      <c r="R76" s="136">
        <v>5336737.3215999994</v>
      </c>
      <c r="S76" s="1">
        <v>-1</v>
      </c>
      <c r="T76" s="1"/>
      <c r="U76" s="1">
        <v>0.4</v>
      </c>
      <c r="V76" s="29">
        <v>1569.7499999999998</v>
      </c>
      <c r="W76" s="29">
        <v>3452.5</v>
      </c>
      <c r="X76" s="1" t="s">
        <v>47</v>
      </c>
      <c r="Y76" s="75">
        <f>$Q$2</f>
        <v>0.15</v>
      </c>
      <c r="Z76" s="1" t="s">
        <v>32</v>
      </c>
      <c r="AA76" s="1" t="s">
        <v>47</v>
      </c>
      <c r="AB76" s="64">
        <v>1</v>
      </c>
      <c r="AC76" s="115">
        <f t="shared" si="2"/>
        <v>1</v>
      </c>
      <c r="AD76" s="2">
        <v>46082</v>
      </c>
      <c r="AE76" s="175" t="str">
        <f>IFERROR(Table8[[#This Row],[Timeline - Monthwise]]-MIN(Table8[Start Date..]),"None")</f>
        <v>None</v>
      </c>
      <c r="AF76" s="1" t="str">
        <f>IFERROR(Table8[[#This Row],[Timeline - Monthwise]]-Table8[[#This Row],[Start Date..]]+1,"Duration Doesn't Exsists")</f>
        <v>Duration Doesn't Exsists</v>
      </c>
      <c r="AG76" s="29" t="str">
        <f ca="1">IFERROR(Table8[[#This Row],[Timeline - Monthwise]]-TODAY(),"No ETA")</f>
        <v>No ETA</v>
      </c>
      <c r="AH76" s="29" t="str">
        <f t="shared" si="3"/>
        <v>Completed</v>
      </c>
      <c r="AI76" s="1"/>
      <c r="AJ76" s="237" t="s">
        <v>3569</v>
      </c>
      <c r="AK76" s="1"/>
      <c r="AL76" s="1" t="s">
        <v>3178</v>
      </c>
      <c r="AM76" s="1" t="s">
        <v>30</v>
      </c>
      <c r="AN76" s="1"/>
      <c r="AO76" s="27"/>
      <c r="AP76" s="192"/>
      <c r="AQ76" s="1"/>
      <c r="AS76" s="192" t="str">
        <f>VLOOKUP(Table8[[#This Row],[CEM Number]],'71 CEMs'!$E$5:$E$76,1,0)</f>
        <v>I240680</v>
      </c>
      <c r="AT76" s="235" t="s">
        <v>3569</v>
      </c>
      <c r="AU76" s="233"/>
    </row>
    <row r="77" spans="1:47" ht="14.4" customHeight="1">
      <c r="A77" s="26" t="s">
        <v>3647</v>
      </c>
      <c r="B77" s="166" t="s">
        <v>3530</v>
      </c>
      <c r="C77" s="1" t="s">
        <v>1165</v>
      </c>
      <c r="D77" s="1" t="s">
        <v>1166</v>
      </c>
      <c r="E77" s="192" t="s">
        <v>1184</v>
      </c>
      <c r="F77" s="29">
        <v>3656</v>
      </c>
      <c r="G77" s="29">
        <v>1645.2</v>
      </c>
      <c r="H77" s="29"/>
      <c r="I77" s="29"/>
      <c r="J77" s="29"/>
      <c r="K77" s="29"/>
      <c r="L77" s="29"/>
      <c r="M77" s="1" t="str">
        <f>Table8[[#This Row],[Std Remarks]]</f>
        <v>NOT LIVE - RETAIN BUDGET</v>
      </c>
      <c r="N77" s="28">
        <f>Table8[[#This Row],[% of Completion of Work Done]]</f>
        <v>0</v>
      </c>
      <c r="O77" s="1">
        <f>Table8[[#This Row],[Customers According to % (Market Share)]]</f>
        <v>1645.2</v>
      </c>
      <c r="P77" s="29">
        <v>23123139.14054</v>
      </c>
      <c r="Q77" s="136">
        <f>(Table8[[#This Row],[Allocated Budget]]*$Q$2)+(Table8[[#This Row],[Allocated Budget]]*(1-Table8[[#This Row],[HP%  based on Live % ( Work Progress)]])*(1-$Q$2))</f>
        <v>23123139.140539996</v>
      </c>
      <c r="R77" s="136"/>
      <c r="S77" s="1"/>
      <c r="T77" s="1"/>
      <c r="U77" s="1">
        <v>0.45</v>
      </c>
      <c r="V77" s="29">
        <v>2232</v>
      </c>
      <c r="W77" s="29">
        <v>34874.218905400019</v>
      </c>
      <c r="X77" s="1" t="s">
        <v>47</v>
      </c>
      <c r="Y77" s="28">
        <f>Table8[[#This Row],[% of Completion of Work Done]]</f>
        <v>0</v>
      </c>
      <c r="Z77" s="192" t="s">
        <v>35</v>
      </c>
      <c r="AA77" s="1"/>
      <c r="AB77" s="77">
        <v>0</v>
      </c>
      <c r="AC77" s="115">
        <f t="shared" si="2"/>
        <v>0</v>
      </c>
      <c r="AD77" s="2">
        <v>46082</v>
      </c>
      <c r="AE77" s="175">
        <f>IFERROR(Table8[[#This Row],[Timeline - Monthwise]]-MIN(Table8[Start Date..]),"None")</f>
        <v>214</v>
      </c>
      <c r="AF77" s="1">
        <f>IFERROR(Table8[[#This Row],[Timeline - Monthwise]]-Table8[[#This Row],[Start Date..]]+1,"Duration Doesn't Exsists")</f>
        <v>215</v>
      </c>
      <c r="AG77" s="29">
        <f ca="1">IFERROR(Table8[[#This Row],[Timeline - Monthwise]]-TODAY(),"No ETA")</f>
        <v>167</v>
      </c>
      <c r="AH77" s="29" t="str">
        <f t="shared" si="3"/>
        <v>Yet to Start</v>
      </c>
      <c r="AI77" s="192" t="s">
        <v>1168</v>
      </c>
      <c r="AJ77" s="237" t="s">
        <v>3576</v>
      </c>
      <c r="AK77" s="1" t="s">
        <v>1169</v>
      </c>
      <c r="AL77" s="1" t="s">
        <v>3325</v>
      </c>
      <c r="AM77" s="1" t="s">
        <v>76</v>
      </c>
      <c r="AN77" s="1"/>
      <c r="AO77" s="27"/>
      <c r="AP77" s="192"/>
      <c r="AQ77" s="1"/>
      <c r="AS77" s="192" t="e">
        <f>VLOOKUP(Table8[[#This Row],[CEM Number]],'71 CEMs'!$E$5:$E$76,1,0)</f>
        <v>#N/A</v>
      </c>
      <c r="AT77" s="235">
        <v>46296</v>
      </c>
      <c r="AU77" s="233"/>
    </row>
    <row r="78" spans="1:47" ht="14.4" customHeight="1">
      <c r="A78" s="26" t="s">
        <v>836</v>
      </c>
      <c r="B78" s="166">
        <v>45742</v>
      </c>
      <c r="C78" s="1" t="s">
        <v>64</v>
      </c>
      <c r="D78" s="1" t="s">
        <v>837</v>
      </c>
      <c r="E78" s="192" t="s">
        <v>838</v>
      </c>
      <c r="F78" s="29">
        <v>1424</v>
      </c>
      <c r="G78" s="29">
        <f>0.4*F78</f>
        <v>569.6</v>
      </c>
      <c r="H78" s="29"/>
      <c r="I78" s="29"/>
      <c r="J78" s="29"/>
      <c r="K78" s="29"/>
      <c r="L78" s="29"/>
      <c r="M78" s="1" t="str">
        <f>Table8[[#This Row],[Std Remarks]]</f>
        <v>NOT LIVE - RETAIN BUDGET</v>
      </c>
      <c r="N78" s="28">
        <f>Table8[[#This Row],[% of Completion of Work Done]]</f>
        <v>0.9</v>
      </c>
      <c r="O78" s="1">
        <f>Table8[[#This Row],[Customers According to % (Market Share)]]</f>
        <v>569.6</v>
      </c>
      <c r="P78" s="29">
        <v>9547055.0217250008</v>
      </c>
      <c r="Q78" s="136">
        <f>(Table8[[#This Row],[Allocated Budget]]*$Q$2)+(Table8[[#This Row],[Allocated Budget]]*(1-Table8[[#This Row],[HP%  based on Live % ( Work Progress)]])*(1-$Q$2))</f>
        <v>2243557.9301053751</v>
      </c>
      <c r="R78" s="136">
        <v>7303497.0916196257</v>
      </c>
      <c r="S78" s="1">
        <v>-1</v>
      </c>
      <c r="T78" s="1"/>
      <c r="U78" s="1"/>
      <c r="V78" s="29">
        <v>2700.41</v>
      </c>
      <c r="W78" s="29">
        <v>11590.970196440492</v>
      </c>
      <c r="X78" s="1" t="s">
        <v>47</v>
      </c>
      <c r="Y78" s="28">
        <f>Table8[[#This Row],[% of Completion of Work Done]]</f>
        <v>0.9</v>
      </c>
      <c r="Z78" s="1" t="s">
        <v>35</v>
      </c>
      <c r="AA78" s="1"/>
      <c r="AB78" s="77">
        <v>0.9</v>
      </c>
      <c r="AC78" s="115">
        <f t="shared" si="2"/>
        <v>0.9</v>
      </c>
      <c r="AD78" s="2">
        <v>46082</v>
      </c>
      <c r="AE78" s="175">
        <f>IFERROR(Table8[[#This Row],[Timeline - Monthwise]]-MIN(Table8[Start Date..]),"None")</f>
        <v>0</v>
      </c>
      <c r="AF78" s="1">
        <f>IFERROR(Table8[[#This Row],[Timeline - Monthwise]]-Table8[[#This Row],[Start Date..]]+1,"Duration Doesn't Exsists")</f>
        <v>1</v>
      </c>
      <c r="AG78" s="29">
        <f ca="1">IFERROR(Table8[[#This Row],[Timeline - Monthwise]]-TODAY(),"No ETA")</f>
        <v>-47</v>
      </c>
      <c r="AH78" s="29" t="str">
        <f t="shared" si="3"/>
        <v>In Progress</v>
      </c>
      <c r="AI78" s="1">
        <v>46054</v>
      </c>
      <c r="AJ78" s="237" t="s">
        <v>3574</v>
      </c>
      <c r="AK78" s="1" t="s">
        <v>839</v>
      </c>
      <c r="AL78" s="1" t="s">
        <v>3323</v>
      </c>
      <c r="AM78" s="1" t="s">
        <v>76</v>
      </c>
      <c r="AN78" s="1">
        <v>1</v>
      </c>
      <c r="AO78" s="27"/>
      <c r="AP78" s="192"/>
      <c r="AQ78" s="192"/>
      <c r="AS78" s="192" t="str">
        <f>VLOOKUP(Table8[[#This Row],[CEM Number]],'71 CEMs'!$E$5:$E$76,1,0)</f>
        <v>I250681</v>
      </c>
      <c r="AT78" s="235">
        <v>46082</v>
      </c>
      <c r="AU78" s="233"/>
    </row>
    <row r="79" spans="1:47" ht="14.4" customHeight="1">
      <c r="A79" s="26" t="s">
        <v>836</v>
      </c>
      <c r="B79" s="166">
        <v>45742</v>
      </c>
      <c r="C79" s="1" t="s">
        <v>64</v>
      </c>
      <c r="D79" s="1" t="s">
        <v>837</v>
      </c>
      <c r="E79" s="192" t="s">
        <v>840</v>
      </c>
      <c r="F79" s="29">
        <v>1512</v>
      </c>
      <c r="G79" s="29">
        <f>F79*0.4</f>
        <v>604.80000000000007</v>
      </c>
      <c r="H79" s="29"/>
      <c r="I79" s="29"/>
      <c r="J79" s="29"/>
      <c r="K79" s="29"/>
      <c r="L79" s="29"/>
      <c r="M79" s="1" t="str">
        <f>Table8[[#This Row],[Std Remarks]]</f>
        <v>NOT LIVE - RETAIN BUDGET</v>
      </c>
      <c r="N79" s="28">
        <f>Table8[[#This Row],[% of Completion of Work Done]]</f>
        <v>0.7</v>
      </c>
      <c r="O79" s="1">
        <f>Table8[[#This Row],[Customers According to % (Market Share)]]</f>
        <v>604.80000000000007</v>
      </c>
      <c r="P79" s="29">
        <v>9890121.2877292596</v>
      </c>
      <c r="Q79" s="136">
        <f>(Table8[[#This Row],[Allocated Budget]]*$Q$2)+(Table8[[#This Row],[Allocated Budget]]*(1-Table8[[#This Row],[HP%  based on Live % ( Work Progress)]])*(1-$Q$2))</f>
        <v>4005499.1215303503</v>
      </c>
      <c r="R79" s="136">
        <v>5884622.1661989093</v>
      </c>
      <c r="S79" s="1">
        <v>-0.85</v>
      </c>
      <c r="T79" s="1"/>
      <c r="U79" s="1"/>
      <c r="V79" s="29">
        <v>3207</v>
      </c>
      <c r="W79" s="29">
        <v>11713.081797292587</v>
      </c>
      <c r="X79" s="1" t="s">
        <v>47</v>
      </c>
      <c r="Y79" s="28">
        <f>Table8[[#This Row],[% of Completion of Work Done]]</f>
        <v>0.7</v>
      </c>
      <c r="Z79" s="1" t="s">
        <v>35</v>
      </c>
      <c r="AA79" s="1"/>
      <c r="AB79" s="77">
        <v>0.7</v>
      </c>
      <c r="AC79" s="115">
        <f t="shared" si="2"/>
        <v>0.7</v>
      </c>
      <c r="AD79" s="2">
        <v>46082</v>
      </c>
      <c r="AE79" s="175">
        <f>IFERROR(Table8[[#This Row],[Timeline - Monthwise]]-MIN(Table8[Start Date..]),"None")</f>
        <v>0</v>
      </c>
      <c r="AF79" s="1">
        <f>IFERROR(Table8[[#This Row],[Timeline - Monthwise]]-Table8[[#This Row],[Start Date..]]+1,"Duration Doesn't Exsists")</f>
        <v>1</v>
      </c>
      <c r="AG79" s="29">
        <f ca="1">IFERROR(Table8[[#This Row],[Timeline - Monthwise]]-TODAY(),"No ETA")</f>
        <v>-47</v>
      </c>
      <c r="AH79" s="29" t="str">
        <f t="shared" si="3"/>
        <v>In Progress</v>
      </c>
      <c r="AI79" s="1">
        <v>46082</v>
      </c>
      <c r="AJ79" s="237" t="s">
        <v>3574</v>
      </c>
      <c r="AK79" s="1" t="s">
        <v>175</v>
      </c>
      <c r="AL79" s="1" t="s">
        <v>3323</v>
      </c>
      <c r="AM79" s="1" t="s">
        <v>76</v>
      </c>
      <c r="AN79" s="1">
        <v>1</v>
      </c>
      <c r="AO79" s="27">
        <v>1</v>
      </c>
      <c r="AP79" s="192"/>
      <c r="AQ79" s="1"/>
      <c r="AS79" s="192" t="str">
        <f>VLOOKUP(Table8[[#This Row],[CEM Number]],'71 CEMs'!$E$5:$E$76,1,0)</f>
        <v>I250681</v>
      </c>
      <c r="AT79" s="235">
        <v>46082</v>
      </c>
      <c r="AU79" s="233"/>
    </row>
    <row r="80" spans="1:47" ht="14.4" customHeight="1">
      <c r="A80" s="26" t="s">
        <v>3647</v>
      </c>
      <c r="B80" s="166" t="s">
        <v>3530</v>
      </c>
      <c r="C80" s="1" t="s">
        <v>1165</v>
      </c>
      <c r="D80" s="1" t="s">
        <v>1166</v>
      </c>
      <c r="E80" s="192" t="s">
        <v>1185</v>
      </c>
      <c r="F80" s="29">
        <v>1776</v>
      </c>
      <c r="G80" s="29">
        <v>799.2</v>
      </c>
      <c r="H80" s="29"/>
      <c r="I80" s="29"/>
      <c r="J80" s="29"/>
      <c r="K80" s="29"/>
      <c r="L80" s="29"/>
      <c r="M80" s="1" t="str">
        <f>Table8[[#This Row],[Std Remarks]]</f>
        <v>NOT LIVE - RETAIN BUDGET</v>
      </c>
      <c r="N80" s="28">
        <f>Table8[[#This Row],[% of Completion of Work Done]]</f>
        <v>0</v>
      </c>
      <c r="O80" s="1">
        <f>Table8[[#This Row],[Customers According to % (Market Share)]]</f>
        <v>799.2</v>
      </c>
      <c r="P80" s="29">
        <v>21710706.224470001</v>
      </c>
      <c r="Q80" s="136">
        <f>(Table8[[#This Row],[Allocated Budget]]*$Q$2)+(Table8[[#This Row],[Allocated Budget]]*(1-Table8[[#This Row],[HP%  based on Live % ( Work Progress)]])*(1-$Q$2))</f>
        <v>21710706.224469997</v>
      </c>
      <c r="R80" s="136"/>
      <c r="S80" s="1"/>
      <c r="T80" s="1"/>
      <c r="U80" s="1">
        <v>0.45</v>
      </c>
      <c r="V80" s="29">
        <v>4438</v>
      </c>
      <c r="W80" s="29">
        <v>21449.524744699993</v>
      </c>
      <c r="X80" s="1" t="s">
        <v>47</v>
      </c>
      <c r="Y80" s="28">
        <f>Table8[[#This Row],[% of Completion of Work Done]]</f>
        <v>0</v>
      </c>
      <c r="Z80" s="1" t="s">
        <v>35</v>
      </c>
      <c r="AA80" s="1"/>
      <c r="AB80" s="77">
        <v>0</v>
      </c>
      <c r="AC80" s="115">
        <f t="shared" ref="AC80:AC143" si="4">VALUE(SUBSTITUTE(AB80,"%",""))</f>
        <v>0</v>
      </c>
      <c r="AD80" s="2">
        <v>46082</v>
      </c>
      <c r="AE80" s="175">
        <f>IFERROR(Table8[[#This Row],[Timeline - Monthwise]]-MIN(Table8[Start Date..]),"None")</f>
        <v>214</v>
      </c>
      <c r="AF80" s="1">
        <f>IFERROR(Table8[[#This Row],[Timeline - Monthwise]]-Table8[[#This Row],[Start Date..]]+1,"Duration Doesn't Exsists")</f>
        <v>215</v>
      </c>
      <c r="AG80" s="29">
        <f ca="1">IFERROR(Table8[[#This Row],[Timeline - Monthwise]]-TODAY(),"No ETA")</f>
        <v>167</v>
      </c>
      <c r="AH80" s="29" t="str">
        <f t="shared" ref="AH80:AH143" si="5">IF(AB80=100%,"Completed",IF(AB80=0%,"Yet to Start","In Progress"))</f>
        <v>Yet to Start</v>
      </c>
      <c r="AI80" s="1" t="s">
        <v>1168</v>
      </c>
      <c r="AJ80" s="237" t="s">
        <v>3576</v>
      </c>
      <c r="AK80" s="1" t="s">
        <v>1169</v>
      </c>
      <c r="AL80" s="1" t="s">
        <v>3325</v>
      </c>
      <c r="AM80" s="1" t="s">
        <v>76</v>
      </c>
      <c r="AN80" s="1"/>
      <c r="AO80" s="27"/>
      <c r="AP80" s="192"/>
      <c r="AQ80" s="1"/>
      <c r="AS80" s="192" t="e">
        <f>VLOOKUP(Table8[[#This Row],[CEM Number]],'71 CEMs'!$E$5:$E$76,1,0)</f>
        <v>#N/A</v>
      </c>
      <c r="AT80" s="235">
        <v>46296</v>
      </c>
      <c r="AU80" s="233"/>
    </row>
    <row r="81" spans="1:47" ht="14.4" customHeight="1">
      <c r="A81" s="26" t="s">
        <v>3647</v>
      </c>
      <c r="B81" s="166" t="s">
        <v>3530</v>
      </c>
      <c r="C81" s="1" t="s">
        <v>1165</v>
      </c>
      <c r="D81" s="1" t="s">
        <v>1166</v>
      </c>
      <c r="E81" s="192" t="s">
        <v>164</v>
      </c>
      <c r="F81" s="29">
        <v>1012</v>
      </c>
      <c r="G81" s="29">
        <v>455.40000000000003</v>
      </c>
      <c r="H81" s="29"/>
      <c r="I81" s="29"/>
      <c r="J81" s="29"/>
      <c r="K81" s="29"/>
      <c r="L81" s="29"/>
      <c r="M81" s="1" t="str">
        <f>Table8[[#This Row],[Std Remarks]]</f>
        <v>NOT LIVE - RETAIN BUDGET</v>
      </c>
      <c r="N81" s="28">
        <f>Table8[[#This Row],[% of Completion of Work Done]]</f>
        <v>0</v>
      </c>
      <c r="O81" s="1">
        <f>Table8[[#This Row],[Customers According to % (Market Share)]]</f>
        <v>455.40000000000003</v>
      </c>
      <c r="P81" s="29">
        <v>13749012.185799301</v>
      </c>
      <c r="Q81" s="136">
        <f>(Table8[[#This Row],[Allocated Budget]]*$Q$2)+(Table8[[#This Row],[Allocated Budget]]*(1-Table8[[#This Row],[HP%  based on Live % ( Work Progress)]])*(1-$Q$2))</f>
        <v>13749012.185799301</v>
      </c>
      <c r="R81" s="136"/>
      <c r="S81" s="1"/>
      <c r="T81" s="1"/>
      <c r="U81" s="1">
        <v>0.45</v>
      </c>
      <c r="V81" s="29">
        <v>3082.2646759500003</v>
      </c>
      <c r="W81" s="29">
        <v>12538.130529399999</v>
      </c>
      <c r="X81" s="1" t="s">
        <v>47</v>
      </c>
      <c r="Y81" s="28">
        <f>Table8[[#This Row],[% of Completion of Work Done]]</f>
        <v>0</v>
      </c>
      <c r="Z81" s="1" t="s">
        <v>35</v>
      </c>
      <c r="AA81" s="1"/>
      <c r="AB81" s="77">
        <v>0</v>
      </c>
      <c r="AC81" s="115">
        <f t="shared" si="4"/>
        <v>0</v>
      </c>
      <c r="AD81" s="2">
        <v>46082</v>
      </c>
      <c r="AE81" s="175">
        <f>IFERROR(Table8[[#This Row],[Timeline - Monthwise]]-MIN(Table8[Start Date..]),"None")</f>
        <v>214</v>
      </c>
      <c r="AF81" s="1">
        <f>IFERROR(Table8[[#This Row],[Timeline - Monthwise]]-Table8[[#This Row],[Start Date..]]+1,"Duration Doesn't Exsists")</f>
        <v>215</v>
      </c>
      <c r="AG81" s="29">
        <f ca="1">IFERROR(Table8[[#This Row],[Timeline - Monthwise]]-TODAY(),"No ETA")</f>
        <v>167</v>
      </c>
      <c r="AH81" s="29" t="str">
        <f t="shared" si="5"/>
        <v>Yet to Start</v>
      </c>
      <c r="AI81" s="1" t="s">
        <v>1168</v>
      </c>
      <c r="AJ81" s="237" t="s">
        <v>3576</v>
      </c>
      <c r="AK81" s="1" t="s">
        <v>1169</v>
      </c>
      <c r="AL81" s="1" t="s">
        <v>3325</v>
      </c>
      <c r="AM81" s="1" t="s">
        <v>76</v>
      </c>
      <c r="AN81" s="1"/>
      <c r="AO81" s="27"/>
      <c r="AP81" s="192"/>
      <c r="AQ81" s="1"/>
      <c r="AS81" s="192" t="e">
        <f>VLOOKUP(Table8[[#This Row],[CEM Number]],'71 CEMs'!$E$5:$E$76,1,0)</f>
        <v>#N/A</v>
      </c>
      <c r="AT81" s="235">
        <v>46296</v>
      </c>
      <c r="AU81" s="233"/>
    </row>
    <row r="82" spans="1:47" ht="14.4" customHeight="1">
      <c r="A82" s="26" t="s">
        <v>473</v>
      </c>
      <c r="B82" s="166">
        <v>45427</v>
      </c>
      <c r="C82" s="1" t="s">
        <v>474</v>
      </c>
      <c r="D82" s="1" t="s">
        <v>475</v>
      </c>
      <c r="E82" s="192" t="s">
        <v>479</v>
      </c>
      <c r="F82" s="29">
        <v>1486</v>
      </c>
      <c r="G82" s="29">
        <v>594.4</v>
      </c>
      <c r="H82" s="29">
        <v>144</v>
      </c>
      <c r="I82" s="29">
        <v>15</v>
      </c>
      <c r="J82" s="29">
        <v>25</v>
      </c>
      <c r="K82" s="29">
        <v>104</v>
      </c>
      <c r="L82" s="29"/>
      <c r="M82" s="1" t="str">
        <f>Table8[[#This Row],[Std Remarks]]</f>
        <v>LIVE - 100% Completed</v>
      </c>
      <c r="N82" s="28">
        <f>Table8[[#This Row],[% of Completion of Work Done]]</f>
        <v>1</v>
      </c>
      <c r="O82" s="1">
        <f>Table8[[#This Row],[Customers According to % (Market Share)]]</f>
        <v>594.4</v>
      </c>
      <c r="P82" s="29">
        <v>15226492.861</v>
      </c>
      <c r="Q82" s="136">
        <f>Table8[[#This Row],[Allocated Budget]]*Table8[[#This Row],[Allocation Percentage]]</f>
        <v>2283973.9291499997</v>
      </c>
      <c r="R82" s="136">
        <v>12942518.931850001</v>
      </c>
      <c r="S82" s="1">
        <v>-1</v>
      </c>
      <c r="T82" s="1"/>
      <c r="U82" s="1">
        <v>0.4</v>
      </c>
      <c r="V82" s="29">
        <v>1975.0500000000002</v>
      </c>
      <c r="W82" s="29">
        <v>10888.05</v>
      </c>
      <c r="X82" s="1" t="s">
        <v>47</v>
      </c>
      <c r="Y82" s="75">
        <f>$Q$2</f>
        <v>0.15</v>
      </c>
      <c r="Z82" s="1" t="s">
        <v>32</v>
      </c>
      <c r="AA82" s="1" t="s">
        <v>47</v>
      </c>
      <c r="AB82" s="64">
        <v>1</v>
      </c>
      <c r="AC82" s="115">
        <f t="shared" si="4"/>
        <v>1</v>
      </c>
      <c r="AD82" s="2">
        <v>46082</v>
      </c>
      <c r="AE82" s="175" t="str">
        <f>IFERROR(Table8[[#This Row],[Timeline - Monthwise]]-MIN(Table8[Start Date..]),"None")</f>
        <v>None</v>
      </c>
      <c r="AF82" s="1" t="str">
        <f>IFERROR(Table8[[#This Row],[Timeline - Monthwise]]-Table8[[#This Row],[Start Date..]]+1,"Duration Doesn't Exsists")</f>
        <v>Duration Doesn't Exsists</v>
      </c>
      <c r="AG82" s="29" t="str">
        <f ca="1">IFERROR(Table8[[#This Row],[Timeline - Monthwise]]-TODAY(),"No ETA")</f>
        <v>No ETA</v>
      </c>
      <c r="AH82" s="29" t="str">
        <f t="shared" si="5"/>
        <v>Completed</v>
      </c>
      <c r="AI82" s="1"/>
      <c r="AJ82" s="237" t="s">
        <v>3569</v>
      </c>
      <c r="AK82" s="1"/>
      <c r="AL82" s="1" t="s">
        <v>3178</v>
      </c>
      <c r="AM82" s="1" t="s">
        <v>30</v>
      </c>
      <c r="AN82" s="1"/>
      <c r="AO82" s="27"/>
      <c r="AP82" s="192"/>
      <c r="AQ82" s="192"/>
      <c r="AS82" s="192" t="str">
        <f>VLOOKUP(Table8[[#This Row],[CEM Number]],'71 CEMs'!$E$5:$E$76,1,0)</f>
        <v>I240704</v>
      </c>
      <c r="AT82" s="235" t="s">
        <v>3569</v>
      </c>
      <c r="AU82" s="233"/>
    </row>
    <row r="83" spans="1:47" ht="14.4" customHeight="1">
      <c r="A83" s="26" t="s">
        <v>843</v>
      </c>
      <c r="B83" s="166" t="s">
        <v>3530</v>
      </c>
      <c r="C83" s="1" t="s">
        <v>762</v>
      </c>
      <c r="D83" s="1" t="s">
        <v>844</v>
      </c>
      <c r="E83" s="192" t="s">
        <v>870</v>
      </c>
      <c r="F83" s="29">
        <v>278</v>
      </c>
      <c r="G83" s="29">
        <v>111.2</v>
      </c>
      <c r="H83" s="29"/>
      <c r="I83" s="29"/>
      <c r="J83" s="29"/>
      <c r="K83" s="29">
        <v>20</v>
      </c>
      <c r="L83" s="29"/>
      <c r="M83" s="1" t="str">
        <f>Table8[[#This Row],[Std Remarks]]</f>
        <v>LIVE - 100% Completed</v>
      </c>
      <c r="N83" s="28">
        <f>Table8[[#This Row],[% of Completion of Work Done]]</f>
        <v>1</v>
      </c>
      <c r="O83" s="1">
        <f>Table8[[#This Row],[Customers According to % (Market Share)]]</f>
        <v>111.2</v>
      </c>
      <c r="P83" s="29">
        <v>2159567.6403000001</v>
      </c>
      <c r="Q83" s="136">
        <f>Table8[[#This Row],[Allocated Budget]]*Table8[[#This Row],[Allocation Percentage]]</f>
        <v>323935.146045</v>
      </c>
      <c r="R83" s="136"/>
      <c r="S83" s="1"/>
      <c r="T83" s="1"/>
      <c r="U83" s="1"/>
      <c r="V83" s="29">
        <v>286.34999999999997</v>
      </c>
      <c r="W83" s="29">
        <v>2148.6131449999998</v>
      </c>
      <c r="X83" s="1" t="s">
        <v>150</v>
      </c>
      <c r="Y83" s="75">
        <f>$Q$2</f>
        <v>0.15</v>
      </c>
      <c r="Z83" s="1" t="s">
        <v>32</v>
      </c>
      <c r="AA83" s="1" t="s">
        <v>866</v>
      </c>
      <c r="AB83" s="64">
        <v>1</v>
      </c>
      <c r="AC83" s="115">
        <f t="shared" si="4"/>
        <v>1</v>
      </c>
      <c r="AD83" s="2">
        <v>46082</v>
      </c>
      <c r="AE83" s="175" t="str">
        <f>IFERROR(Table8[[#This Row],[Timeline - Monthwise]]-MIN(Table8[Start Date..]),"None")</f>
        <v>None</v>
      </c>
      <c r="AF83" s="1" t="str">
        <f>IFERROR(Table8[[#This Row],[Timeline - Monthwise]]-Table8[[#This Row],[Start Date..]]+1,"Duration Doesn't Exsists")</f>
        <v>Duration Doesn't Exsists</v>
      </c>
      <c r="AG83" s="29" t="str">
        <f ca="1">IFERROR(Table8[[#This Row],[Timeline - Monthwise]]-TODAY(),"No ETA")</f>
        <v>No ETA</v>
      </c>
      <c r="AH83" s="29" t="str">
        <f t="shared" si="5"/>
        <v>Completed</v>
      </c>
      <c r="AI83" s="1"/>
      <c r="AJ83" s="237" t="s">
        <v>3569</v>
      </c>
      <c r="AK83" s="1"/>
      <c r="AL83" s="1" t="s">
        <v>3178</v>
      </c>
      <c r="AM83" s="1" t="s">
        <v>30</v>
      </c>
      <c r="AN83" s="1"/>
      <c r="AO83" s="27"/>
      <c r="AP83" s="192"/>
      <c r="AQ83" s="192"/>
      <c r="AS83" s="192" t="e">
        <f>VLOOKUP(Table8[[#This Row],[CEM Number]],'71 CEMs'!$E$5:$E$76,1,0)</f>
        <v>#N/A</v>
      </c>
      <c r="AT83" s="235" t="s">
        <v>3569</v>
      </c>
      <c r="AU83" s="233"/>
    </row>
    <row r="84" spans="1:47" ht="14.4" customHeight="1">
      <c r="A84" s="26" t="s">
        <v>3647</v>
      </c>
      <c r="B84" s="166" t="s">
        <v>3530</v>
      </c>
      <c r="C84" s="1" t="s">
        <v>1165</v>
      </c>
      <c r="D84" s="1" t="s">
        <v>1166</v>
      </c>
      <c r="E84" s="192" t="s">
        <v>1186</v>
      </c>
      <c r="F84" s="29">
        <v>930</v>
      </c>
      <c r="G84" s="29">
        <v>418.5</v>
      </c>
      <c r="H84" s="29"/>
      <c r="I84" s="29"/>
      <c r="J84" s="29"/>
      <c r="K84" s="29"/>
      <c r="L84" s="29"/>
      <c r="M84" s="1" t="str">
        <f>Table8[[#This Row],[Std Remarks]]</f>
        <v>NOT LIVE - RETAIN BUDGET</v>
      </c>
      <c r="N84" s="28">
        <f>Table8[[#This Row],[% of Completion of Work Done]]</f>
        <v>0</v>
      </c>
      <c r="O84" s="1">
        <f>Table8[[#This Row],[Customers According to % (Market Share)]]</f>
        <v>418.5</v>
      </c>
      <c r="P84" s="29">
        <v>27241910.080267001</v>
      </c>
      <c r="Q84" s="136">
        <f>(Table8[[#This Row],[Allocated Budget]]*$Q$2)+(Table8[[#This Row],[Allocated Budget]]*(1-Table8[[#This Row],[HP%  based on Live % ( Work Progress)]])*(1-$Q$2))</f>
        <v>27241910.080266997</v>
      </c>
      <c r="R84" s="136"/>
      <c r="S84" s="1"/>
      <c r="T84" s="1"/>
      <c r="U84" s="1">
        <v>0.45</v>
      </c>
      <c r="V84" s="29">
        <v>14073.205885949999</v>
      </c>
      <c r="W84" s="29">
        <v>11862.510025649999</v>
      </c>
      <c r="X84" s="1" t="s">
        <v>47</v>
      </c>
      <c r="Y84" s="28">
        <f>Table8[[#This Row],[% of Completion of Work Done]]</f>
        <v>0</v>
      </c>
      <c r="Z84" s="1" t="s">
        <v>35</v>
      </c>
      <c r="AA84" s="1"/>
      <c r="AB84" s="77">
        <v>0</v>
      </c>
      <c r="AC84" s="115">
        <f t="shared" si="4"/>
        <v>0</v>
      </c>
      <c r="AD84" s="2">
        <v>46082</v>
      </c>
      <c r="AE84" s="175">
        <f>IFERROR(Table8[[#This Row],[Timeline - Monthwise]]-MIN(Table8[Start Date..]),"None")</f>
        <v>214</v>
      </c>
      <c r="AF84" s="1">
        <f>IFERROR(Table8[[#This Row],[Timeline - Monthwise]]-Table8[[#This Row],[Start Date..]]+1,"Duration Doesn't Exsists")</f>
        <v>215</v>
      </c>
      <c r="AG84" s="29">
        <f ca="1">IFERROR(Table8[[#This Row],[Timeline - Monthwise]]-TODAY(),"No ETA")</f>
        <v>167</v>
      </c>
      <c r="AH84" s="29" t="str">
        <f t="shared" si="5"/>
        <v>Yet to Start</v>
      </c>
      <c r="AI84" s="1" t="s">
        <v>1168</v>
      </c>
      <c r="AJ84" s="237" t="s">
        <v>3576</v>
      </c>
      <c r="AK84" s="1" t="s">
        <v>1169</v>
      </c>
      <c r="AL84" s="1" t="s">
        <v>3325</v>
      </c>
      <c r="AM84" s="1" t="s">
        <v>76</v>
      </c>
      <c r="AN84" s="1"/>
      <c r="AO84" s="27"/>
      <c r="AP84" s="192"/>
      <c r="AQ84" s="192"/>
      <c r="AS84" s="192" t="e">
        <f>VLOOKUP(Table8[[#This Row],[CEM Number]],'71 CEMs'!$E$5:$E$76,1,0)</f>
        <v>#N/A</v>
      </c>
      <c r="AT84" s="235">
        <v>46296</v>
      </c>
      <c r="AU84" s="233"/>
    </row>
    <row r="85" spans="1:47" ht="14.4" customHeight="1">
      <c r="A85" s="26" t="s">
        <v>3647</v>
      </c>
      <c r="B85" s="166" t="s">
        <v>3530</v>
      </c>
      <c r="C85" s="1" t="s">
        <v>1165</v>
      </c>
      <c r="D85" s="1" t="s">
        <v>1166</v>
      </c>
      <c r="E85" s="192" t="s">
        <v>1187</v>
      </c>
      <c r="F85" s="29">
        <v>398</v>
      </c>
      <c r="G85" s="29">
        <v>179.1</v>
      </c>
      <c r="H85" s="29"/>
      <c r="I85" s="29"/>
      <c r="J85" s="29"/>
      <c r="K85" s="29"/>
      <c r="L85" s="29"/>
      <c r="M85" s="1" t="str">
        <f>Table8[[#This Row],[Std Remarks]]</f>
        <v>NOT LIVE - RETAIN BUDGET</v>
      </c>
      <c r="N85" s="28">
        <f>Table8[[#This Row],[% of Completion of Work Done]]</f>
        <v>0</v>
      </c>
      <c r="O85" s="1">
        <f>Table8[[#This Row],[Customers According to % (Market Share)]]</f>
        <v>179.1</v>
      </c>
      <c r="P85" s="29">
        <v>4776860.6914999997</v>
      </c>
      <c r="Q85" s="136">
        <f>(Table8[[#This Row],[Allocated Budget]]*$Q$2)+(Table8[[#This Row],[Allocated Budget]]*(1-Table8[[#This Row],[HP%  based on Live % ( Work Progress)]])*(1-$Q$2))</f>
        <v>4776860.6914999997</v>
      </c>
      <c r="R85" s="136"/>
      <c r="S85" s="1"/>
      <c r="T85" s="1"/>
      <c r="U85" s="1">
        <v>0.45</v>
      </c>
      <c r="V85" s="29">
        <v>894.35500000000002</v>
      </c>
      <c r="W85" s="29">
        <v>5500.127414999999</v>
      </c>
      <c r="X85" s="1" t="s">
        <v>47</v>
      </c>
      <c r="Y85" s="28">
        <f>Table8[[#This Row],[% of Completion of Work Done]]</f>
        <v>0</v>
      </c>
      <c r="Z85" s="1" t="s">
        <v>35</v>
      </c>
      <c r="AA85" s="1"/>
      <c r="AB85" s="77">
        <v>0</v>
      </c>
      <c r="AC85" s="115">
        <f t="shared" si="4"/>
        <v>0</v>
      </c>
      <c r="AD85" s="2">
        <v>46082</v>
      </c>
      <c r="AE85" s="175">
        <f>IFERROR(Table8[[#This Row],[Timeline - Monthwise]]-MIN(Table8[Start Date..]),"None")</f>
        <v>214</v>
      </c>
      <c r="AF85" s="1">
        <f>IFERROR(Table8[[#This Row],[Timeline - Monthwise]]-Table8[[#This Row],[Start Date..]]+1,"Duration Doesn't Exsists")</f>
        <v>215</v>
      </c>
      <c r="AG85" s="29">
        <f ca="1">IFERROR(Table8[[#This Row],[Timeline - Monthwise]]-TODAY(),"No ETA")</f>
        <v>167</v>
      </c>
      <c r="AH85" s="29" t="str">
        <f t="shared" si="5"/>
        <v>Yet to Start</v>
      </c>
      <c r="AI85" s="1" t="s">
        <v>1168</v>
      </c>
      <c r="AJ85" s="237" t="s">
        <v>3576</v>
      </c>
      <c r="AK85" s="1" t="s">
        <v>1169</v>
      </c>
      <c r="AL85" s="1" t="s">
        <v>3325</v>
      </c>
      <c r="AM85" s="1" t="s">
        <v>76</v>
      </c>
      <c r="AN85" s="1"/>
      <c r="AO85" s="27"/>
      <c r="AP85" s="192"/>
      <c r="AQ85" s="192"/>
      <c r="AS85" s="192" t="e">
        <f>VLOOKUP(Table8[[#This Row],[CEM Number]],'71 CEMs'!$E$5:$E$76,1,0)</f>
        <v>#N/A</v>
      </c>
      <c r="AT85" s="235">
        <v>46296</v>
      </c>
      <c r="AU85" s="233"/>
    </row>
    <row r="86" spans="1:47" ht="14.4" customHeight="1">
      <c r="A86" s="26" t="s">
        <v>3647</v>
      </c>
      <c r="B86" s="166" t="s">
        <v>3530</v>
      </c>
      <c r="C86" s="1" t="s">
        <v>1165</v>
      </c>
      <c r="D86" s="1" t="s">
        <v>1166</v>
      </c>
      <c r="E86" s="192" t="s">
        <v>1188</v>
      </c>
      <c r="F86" s="29">
        <v>296</v>
      </c>
      <c r="G86" s="29">
        <v>133.20000000000002</v>
      </c>
      <c r="H86" s="29"/>
      <c r="I86" s="29"/>
      <c r="J86" s="29"/>
      <c r="K86" s="29"/>
      <c r="L86" s="29"/>
      <c r="M86" s="1" t="str">
        <f>Table8[[#This Row],[Std Remarks]]</f>
        <v>NOT LIVE - RETAIN BUDGET</v>
      </c>
      <c r="N86" s="28">
        <f>Table8[[#This Row],[% of Completion of Work Done]]</f>
        <v>0</v>
      </c>
      <c r="O86" s="1">
        <f>Table8[[#This Row],[Customers According to % (Market Share)]]</f>
        <v>133.20000000000002</v>
      </c>
      <c r="P86" s="29">
        <v>4506777.1602739999</v>
      </c>
      <c r="Q86" s="136">
        <f>(Table8[[#This Row],[Allocated Budget]]*$Q$2)+(Table8[[#This Row],[Allocated Budget]]*(1-Table8[[#This Row],[HP%  based on Live % ( Work Progress)]])*(1-$Q$2))</f>
        <v>4506777.1602739999</v>
      </c>
      <c r="R86" s="136"/>
      <c r="S86" s="1"/>
      <c r="T86" s="1"/>
      <c r="U86" s="1">
        <v>0.45</v>
      </c>
      <c r="V86" s="29">
        <v>1160.3999999999999</v>
      </c>
      <c r="W86" s="29">
        <v>4682.6666295000005</v>
      </c>
      <c r="X86" s="1" t="s">
        <v>47</v>
      </c>
      <c r="Y86" s="28">
        <f>Table8[[#This Row],[% of Completion of Work Done]]</f>
        <v>0</v>
      </c>
      <c r="Z86" s="1" t="s">
        <v>35</v>
      </c>
      <c r="AA86" s="1"/>
      <c r="AB86" s="77">
        <v>0</v>
      </c>
      <c r="AC86" s="115">
        <f t="shared" si="4"/>
        <v>0</v>
      </c>
      <c r="AD86" s="2">
        <v>46082</v>
      </c>
      <c r="AE86" s="175">
        <f>IFERROR(Table8[[#This Row],[Timeline - Monthwise]]-MIN(Table8[Start Date..]),"None")</f>
        <v>214</v>
      </c>
      <c r="AF86" s="1">
        <f>IFERROR(Table8[[#This Row],[Timeline - Monthwise]]-Table8[[#This Row],[Start Date..]]+1,"Duration Doesn't Exsists")</f>
        <v>215</v>
      </c>
      <c r="AG86" s="29">
        <f ca="1">IFERROR(Table8[[#This Row],[Timeline - Monthwise]]-TODAY(),"No ETA")</f>
        <v>167</v>
      </c>
      <c r="AH86" s="29" t="str">
        <f t="shared" si="5"/>
        <v>Yet to Start</v>
      </c>
      <c r="AI86" s="192" t="s">
        <v>1168</v>
      </c>
      <c r="AJ86" s="237" t="s">
        <v>3576</v>
      </c>
      <c r="AK86" s="1" t="s">
        <v>1169</v>
      </c>
      <c r="AL86" s="1" t="s">
        <v>3325</v>
      </c>
      <c r="AM86" s="1" t="s">
        <v>76</v>
      </c>
      <c r="AN86" s="1"/>
      <c r="AO86" s="27"/>
      <c r="AP86" s="192"/>
      <c r="AQ86" s="1"/>
      <c r="AS86" s="192" t="e">
        <f>VLOOKUP(Table8[[#This Row],[CEM Number]],'71 CEMs'!$E$5:$E$76,1,0)</f>
        <v>#N/A</v>
      </c>
      <c r="AT86" s="235">
        <v>46296</v>
      </c>
      <c r="AU86" s="233"/>
    </row>
    <row r="87" spans="1:47" ht="14.4" customHeight="1">
      <c r="A87" s="26" t="s">
        <v>1026</v>
      </c>
      <c r="B87" s="166">
        <v>44924</v>
      </c>
      <c r="C87" s="1" t="s">
        <v>474</v>
      </c>
      <c r="D87" s="1" t="s">
        <v>1027</v>
      </c>
      <c r="E87" s="192" t="s">
        <v>1029</v>
      </c>
      <c r="F87" s="29">
        <v>1024</v>
      </c>
      <c r="G87" s="29">
        <v>512</v>
      </c>
      <c r="H87" s="29">
        <v>55</v>
      </c>
      <c r="I87" s="29">
        <v>3</v>
      </c>
      <c r="J87" s="29">
        <v>3</v>
      </c>
      <c r="K87" s="29">
        <v>49</v>
      </c>
      <c r="L87" s="29"/>
      <c r="M87" s="1" t="str">
        <f>Table8[[#This Row],[Std Remarks]]</f>
        <v>LIVE - 100% Completed</v>
      </c>
      <c r="N87" s="28">
        <f>Table8[[#This Row],[% of Completion of Work Done]]</f>
        <v>1</v>
      </c>
      <c r="O87" s="1">
        <f>Table8[[#This Row],[Customers According to % (Market Share)]]</f>
        <v>512</v>
      </c>
      <c r="P87" s="29">
        <v>10704521.7380125</v>
      </c>
      <c r="Q87" s="136">
        <f>Table8[[#This Row],[Allocated Budget]]*Table8[[#This Row],[Allocation Percentage]]</f>
        <v>1605678.260701875</v>
      </c>
      <c r="R87" s="136">
        <v>9098843.477310624</v>
      </c>
      <c r="S87" s="1">
        <v>-1</v>
      </c>
      <c r="T87" s="1"/>
      <c r="U87" s="1">
        <v>0.5</v>
      </c>
      <c r="V87" s="29">
        <v>2779.5499999999997</v>
      </c>
      <c r="W87" s="29">
        <v>8165.3299840999971</v>
      </c>
      <c r="X87" s="1" t="s">
        <v>47</v>
      </c>
      <c r="Y87" s="75">
        <f>$Q$2</f>
        <v>0.15</v>
      </c>
      <c r="Z87" s="1" t="s">
        <v>32</v>
      </c>
      <c r="AA87" s="1" t="s">
        <v>47</v>
      </c>
      <c r="AB87" s="64">
        <v>1</v>
      </c>
      <c r="AC87" s="115">
        <f t="shared" si="4"/>
        <v>1</v>
      </c>
      <c r="AD87" s="2">
        <v>46082</v>
      </c>
      <c r="AE87" s="175" t="str">
        <f>IFERROR(Table8[[#This Row],[Timeline - Monthwise]]-MIN(Table8[Start Date..]),"None")</f>
        <v>None</v>
      </c>
      <c r="AF87" s="1" t="str">
        <f>IFERROR(Table8[[#This Row],[Timeline - Monthwise]]-Table8[[#This Row],[Start Date..]]+1,"Duration Doesn't Exsists")</f>
        <v>Duration Doesn't Exsists</v>
      </c>
      <c r="AG87" s="29" t="str">
        <f ca="1">IFERROR(Table8[[#This Row],[Timeline - Monthwise]]-TODAY(),"No ETA")</f>
        <v>No ETA</v>
      </c>
      <c r="AH87" s="29" t="str">
        <f t="shared" si="5"/>
        <v>Completed</v>
      </c>
      <c r="AI87" s="1"/>
      <c r="AJ87" s="237" t="s">
        <v>3569</v>
      </c>
      <c r="AK87" s="1"/>
      <c r="AL87" s="1" t="s">
        <v>3178</v>
      </c>
      <c r="AM87" s="1" t="s">
        <v>30</v>
      </c>
      <c r="AN87" s="1"/>
      <c r="AO87" s="27"/>
      <c r="AP87" s="192"/>
      <c r="AQ87" s="192"/>
      <c r="AS87" s="192" t="str">
        <f>VLOOKUP(Table8[[#This Row],[CEM Number]],'71 CEMs'!$E$5:$E$76,1,0)</f>
        <v>INT-23-00439</v>
      </c>
      <c r="AT87" s="235" t="s">
        <v>3569</v>
      </c>
      <c r="AU87" s="233"/>
    </row>
    <row r="88" spans="1:47" ht="14.4" customHeight="1">
      <c r="A88" s="26" t="s">
        <v>3647</v>
      </c>
      <c r="B88" s="166" t="s">
        <v>3530</v>
      </c>
      <c r="C88" s="1" t="s">
        <v>1165</v>
      </c>
      <c r="D88" s="1" t="s">
        <v>1166</v>
      </c>
      <c r="E88" s="192" t="s">
        <v>1189</v>
      </c>
      <c r="F88" s="29">
        <v>262</v>
      </c>
      <c r="G88" s="29">
        <v>117.9</v>
      </c>
      <c r="H88" s="29"/>
      <c r="I88" s="29"/>
      <c r="J88" s="29"/>
      <c r="K88" s="29"/>
      <c r="L88" s="29"/>
      <c r="M88" s="1" t="str">
        <f>Table8[[#This Row],[Std Remarks]]</f>
        <v>NOT LIVE - RETAIN BUDGET</v>
      </c>
      <c r="N88" s="28">
        <f>Table8[[#This Row],[% of Completion of Work Done]]</f>
        <v>0</v>
      </c>
      <c r="O88" s="1">
        <f>Table8[[#This Row],[Customers According to % (Market Share)]]</f>
        <v>117.9</v>
      </c>
      <c r="P88" s="29">
        <v>7649956.574368</v>
      </c>
      <c r="Q88" s="136">
        <f>(Table8[[#This Row],[Allocated Budget]]*$Q$2)+(Table8[[#This Row],[Allocated Budget]]*(1-Table8[[#This Row],[HP%  based on Live % ( Work Progress)]])*(1-$Q$2))</f>
        <v>7649956.574368</v>
      </c>
      <c r="R88" s="136"/>
      <c r="S88" s="1"/>
      <c r="T88" s="1"/>
      <c r="U88" s="1">
        <v>0.45</v>
      </c>
      <c r="V88" s="29">
        <v>3704.7405247999986</v>
      </c>
      <c r="W88" s="29">
        <v>3480.9256559999985</v>
      </c>
      <c r="X88" s="1" t="s">
        <v>47</v>
      </c>
      <c r="Y88" s="28">
        <f>Table8[[#This Row],[% of Completion of Work Done]]</f>
        <v>0</v>
      </c>
      <c r="Z88" s="1" t="s">
        <v>35</v>
      </c>
      <c r="AA88" s="1"/>
      <c r="AB88" s="77">
        <v>0</v>
      </c>
      <c r="AC88" s="115">
        <f t="shared" si="4"/>
        <v>0</v>
      </c>
      <c r="AD88" s="2">
        <v>46082</v>
      </c>
      <c r="AE88" s="175">
        <f>IFERROR(Table8[[#This Row],[Timeline - Monthwise]]-MIN(Table8[Start Date..]),"None")</f>
        <v>214</v>
      </c>
      <c r="AF88" s="1">
        <f>IFERROR(Table8[[#This Row],[Timeline - Monthwise]]-Table8[[#This Row],[Start Date..]]+1,"Duration Doesn't Exsists")</f>
        <v>215</v>
      </c>
      <c r="AG88" s="29">
        <f ca="1">IFERROR(Table8[[#This Row],[Timeline - Monthwise]]-TODAY(),"No ETA")</f>
        <v>167</v>
      </c>
      <c r="AH88" s="29" t="str">
        <f t="shared" si="5"/>
        <v>Yet to Start</v>
      </c>
      <c r="AI88" s="1" t="s">
        <v>1168</v>
      </c>
      <c r="AJ88" s="237" t="s">
        <v>3576</v>
      </c>
      <c r="AK88" s="1" t="s">
        <v>1169</v>
      </c>
      <c r="AL88" s="1" t="s">
        <v>3325</v>
      </c>
      <c r="AM88" s="1" t="s">
        <v>76</v>
      </c>
      <c r="AN88" s="1"/>
      <c r="AO88" s="27"/>
      <c r="AP88" s="192"/>
      <c r="AQ88" s="1"/>
      <c r="AS88" s="192" t="e">
        <f>VLOOKUP(Table8[[#This Row],[CEM Number]],'71 CEMs'!$E$5:$E$76,1,0)</f>
        <v>#N/A</v>
      </c>
      <c r="AT88" s="235">
        <v>46296</v>
      </c>
      <c r="AU88" s="233"/>
    </row>
    <row r="89" spans="1:47" ht="14.4" customHeight="1">
      <c r="A89" s="26" t="s">
        <v>3647</v>
      </c>
      <c r="B89" s="166" t="s">
        <v>3530</v>
      </c>
      <c r="C89" s="1" t="s">
        <v>1165</v>
      </c>
      <c r="D89" s="1" t="s">
        <v>1166</v>
      </c>
      <c r="E89" s="192" t="s">
        <v>1190</v>
      </c>
      <c r="F89" s="29">
        <v>596</v>
      </c>
      <c r="G89" s="29">
        <v>268.2</v>
      </c>
      <c r="H89" s="29"/>
      <c r="I89" s="29"/>
      <c r="J89" s="29"/>
      <c r="K89" s="29"/>
      <c r="L89" s="29"/>
      <c r="M89" s="1" t="str">
        <f>Table8[[#This Row],[Std Remarks]]</f>
        <v>NOT LIVE - RETAIN BUDGET</v>
      </c>
      <c r="N89" s="28">
        <f>Table8[[#This Row],[% of Completion of Work Done]]</f>
        <v>0</v>
      </c>
      <c r="O89" s="1">
        <f>Table8[[#This Row],[Customers According to % (Market Share)]]</f>
        <v>268.2</v>
      </c>
      <c r="P89" s="29">
        <v>12742348.2107</v>
      </c>
      <c r="Q89" s="136">
        <f>(Table8[[#This Row],[Allocated Budget]]*$Q$2)+(Table8[[#This Row],[Allocated Budget]]*(1-Table8[[#This Row],[HP%  based on Live % ( Work Progress)]])*(1-$Q$2))</f>
        <v>12742348.210699998</v>
      </c>
      <c r="R89" s="136"/>
      <c r="S89" s="1"/>
      <c r="T89" s="1"/>
      <c r="U89" s="1">
        <v>0.45</v>
      </c>
      <c r="V89" s="29">
        <v>3247.6</v>
      </c>
      <c r="W89" s="29">
        <v>10985.017107000001</v>
      </c>
      <c r="X89" s="1" t="s">
        <v>47</v>
      </c>
      <c r="Y89" s="28">
        <f>Table8[[#This Row],[% of Completion of Work Done]]</f>
        <v>0</v>
      </c>
      <c r="Z89" s="1" t="s">
        <v>35</v>
      </c>
      <c r="AA89" s="1"/>
      <c r="AB89" s="77">
        <v>0</v>
      </c>
      <c r="AC89" s="115">
        <f t="shared" si="4"/>
        <v>0</v>
      </c>
      <c r="AD89" s="2">
        <v>46082</v>
      </c>
      <c r="AE89" s="175">
        <f>IFERROR(Table8[[#This Row],[Timeline - Monthwise]]-MIN(Table8[Start Date..]),"None")</f>
        <v>214</v>
      </c>
      <c r="AF89" s="1">
        <f>IFERROR(Table8[[#This Row],[Timeline - Monthwise]]-Table8[[#This Row],[Start Date..]]+1,"Duration Doesn't Exsists")</f>
        <v>215</v>
      </c>
      <c r="AG89" s="29">
        <f ca="1">IFERROR(Table8[[#This Row],[Timeline - Monthwise]]-TODAY(),"No ETA")</f>
        <v>167</v>
      </c>
      <c r="AH89" s="29" t="str">
        <f t="shared" si="5"/>
        <v>Yet to Start</v>
      </c>
      <c r="AI89" s="192" t="s">
        <v>1168</v>
      </c>
      <c r="AJ89" s="237" t="s">
        <v>3576</v>
      </c>
      <c r="AK89" s="1" t="s">
        <v>1169</v>
      </c>
      <c r="AL89" s="1" t="s">
        <v>3325</v>
      </c>
      <c r="AM89" s="1" t="s">
        <v>76</v>
      </c>
      <c r="AN89" s="1"/>
      <c r="AO89" s="27"/>
      <c r="AP89" s="192"/>
      <c r="AQ89" s="192"/>
      <c r="AS89" s="192" t="e">
        <f>VLOOKUP(Table8[[#This Row],[CEM Number]],'71 CEMs'!$E$5:$E$76,1,0)</f>
        <v>#N/A</v>
      </c>
      <c r="AT89" s="235">
        <v>46296</v>
      </c>
      <c r="AU89" s="233"/>
    </row>
    <row r="90" spans="1:47" ht="14.4" customHeight="1">
      <c r="A90" s="26" t="s">
        <v>843</v>
      </c>
      <c r="B90" s="166" t="s">
        <v>3530</v>
      </c>
      <c r="C90" s="1" t="s">
        <v>762</v>
      </c>
      <c r="D90" s="1" t="s">
        <v>844</v>
      </c>
      <c r="E90" s="192" t="s">
        <v>881</v>
      </c>
      <c r="F90" s="29">
        <v>298</v>
      </c>
      <c r="G90" s="29">
        <v>119.2</v>
      </c>
      <c r="H90" s="29"/>
      <c r="I90" s="29"/>
      <c r="J90" s="29"/>
      <c r="K90" s="29">
        <v>37</v>
      </c>
      <c r="L90" s="29"/>
      <c r="M90" s="1" t="str">
        <f>Table8[[#This Row],[Std Remarks]]</f>
        <v>LIVE - 100% Completed</v>
      </c>
      <c r="N90" s="28">
        <f>Table8[[#This Row],[% of Completion of Work Done]]</f>
        <v>1</v>
      </c>
      <c r="O90" s="1">
        <f>Table8[[#This Row],[Customers According to % (Market Share)]]</f>
        <v>119.2</v>
      </c>
      <c r="P90" s="29">
        <v>10573838.235424399</v>
      </c>
      <c r="Q90" s="136">
        <f>Table8[[#This Row],[Allocated Budget]]*Table8[[#This Row],[Allocation Percentage]]</f>
        <v>1586075.7353136598</v>
      </c>
      <c r="R90" s="136"/>
      <c r="S90" s="1"/>
      <c r="T90" s="1"/>
      <c r="U90" s="1"/>
      <c r="V90" s="29">
        <v>5217.4146104999991</v>
      </c>
      <c r="W90" s="29">
        <v>4654.9211924999991</v>
      </c>
      <c r="X90" s="1" t="s">
        <v>31</v>
      </c>
      <c r="Y90" s="75">
        <f>$Q$2</f>
        <v>0.15</v>
      </c>
      <c r="Z90" s="1" t="s">
        <v>32</v>
      </c>
      <c r="AA90" s="1" t="s">
        <v>31</v>
      </c>
      <c r="AB90" s="64">
        <v>1</v>
      </c>
      <c r="AC90" s="115">
        <f t="shared" si="4"/>
        <v>1</v>
      </c>
      <c r="AD90" s="2">
        <v>46082</v>
      </c>
      <c r="AE90" s="175" t="str">
        <f>IFERROR(Table8[[#This Row],[Timeline - Monthwise]]-MIN(Table8[Start Date..]),"None")</f>
        <v>None</v>
      </c>
      <c r="AF90" s="1" t="str">
        <f>IFERROR(Table8[[#This Row],[Timeline - Monthwise]]-Table8[[#This Row],[Start Date..]]+1,"Duration Doesn't Exsists")</f>
        <v>Duration Doesn't Exsists</v>
      </c>
      <c r="AG90" s="29" t="str">
        <f ca="1">IFERROR(Table8[[#This Row],[Timeline - Monthwise]]-TODAY(),"No ETA")</f>
        <v>No ETA</v>
      </c>
      <c r="AH90" s="29" t="str">
        <f t="shared" si="5"/>
        <v>Completed</v>
      </c>
      <c r="AI90" s="1"/>
      <c r="AJ90" s="237" t="s">
        <v>3569</v>
      </c>
      <c r="AK90" s="1"/>
      <c r="AL90" s="1" t="s">
        <v>3178</v>
      </c>
      <c r="AM90" s="1" t="s">
        <v>30</v>
      </c>
      <c r="AN90" s="1"/>
      <c r="AO90" s="27"/>
      <c r="AP90" s="192"/>
      <c r="AQ90" s="1"/>
      <c r="AS90" s="192" t="e">
        <f>VLOOKUP(Table8[[#This Row],[CEM Number]],'71 CEMs'!$E$5:$E$76,1,0)</f>
        <v>#N/A</v>
      </c>
      <c r="AT90" s="235" t="s">
        <v>3569</v>
      </c>
      <c r="AU90" s="233"/>
    </row>
    <row r="91" spans="1:47" ht="14.4" customHeight="1">
      <c r="A91" s="26" t="s">
        <v>1026</v>
      </c>
      <c r="B91" s="166">
        <v>44924</v>
      </c>
      <c r="C91" s="1" t="s">
        <v>474</v>
      </c>
      <c r="D91" s="1" t="s">
        <v>1027</v>
      </c>
      <c r="E91" s="192" t="s">
        <v>1030</v>
      </c>
      <c r="F91" s="29">
        <v>1366</v>
      </c>
      <c r="G91" s="29">
        <v>683</v>
      </c>
      <c r="H91" s="29">
        <v>200</v>
      </c>
      <c r="I91" s="29">
        <v>23</v>
      </c>
      <c r="J91" s="29">
        <v>33</v>
      </c>
      <c r="K91" s="29">
        <v>144</v>
      </c>
      <c r="L91" s="29"/>
      <c r="M91" s="1" t="str">
        <f>Table8[[#This Row],[Std Remarks]]</f>
        <v>LIVE - 100% Completed</v>
      </c>
      <c r="N91" s="28">
        <f>Table8[[#This Row],[% of Completion of Work Done]]</f>
        <v>1</v>
      </c>
      <c r="O91" s="1">
        <f>Table8[[#This Row],[Customers According to % (Market Share)]]</f>
        <v>683</v>
      </c>
      <c r="P91" s="29">
        <v>36186976.945687003</v>
      </c>
      <c r="Q91" s="136">
        <f>Table8[[#This Row],[Allocated Budget]]*Table8[[#This Row],[Allocation Percentage]]</f>
        <v>5428046.5418530507</v>
      </c>
      <c r="R91" s="136">
        <v>30758930.40383397</v>
      </c>
      <c r="S91" s="1">
        <v>-0.85000000000000009</v>
      </c>
      <c r="T91" s="1"/>
      <c r="U91" s="1">
        <v>0.5</v>
      </c>
      <c r="V91" s="29">
        <v>19648.442671800003</v>
      </c>
      <c r="W91" s="29">
        <v>17427.971758600001</v>
      </c>
      <c r="X91" s="1" t="s">
        <v>47</v>
      </c>
      <c r="Y91" s="75">
        <f>$Q$2</f>
        <v>0.15</v>
      </c>
      <c r="Z91" s="1" t="s">
        <v>32</v>
      </c>
      <c r="AA91" s="1" t="s">
        <v>47</v>
      </c>
      <c r="AB91" s="64">
        <v>1</v>
      </c>
      <c r="AC91" s="115">
        <f t="shared" si="4"/>
        <v>1</v>
      </c>
      <c r="AD91" s="2">
        <v>46082</v>
      </c>
      <c r="AE91" s="175" t="str">
        <f>IFERROR(Table8[[#This Row],[Timeline - Monthwise]]-MIN(Table8[Start Date..]),"None")</f>
        <v>None</v>
      </c>
      <c r="AF91" s="1" t="str">
        <f>IFERROR(Table8[[#This Row],[Timeline - Monthwise]]-Table8[[#This Row],[Start Date..]]+1,"Duration Doesn't Exsists")</f>
        <v>Duration Doesn't Exsists</v>
      </c>
      <c r="AG91" s="29" t="str">
        <f ca="1">IFERROR(Table8[[#This Row],[Timeline - Monthwise]]-TODAY(),"No ETA")</f>
        <v>No ETA</v>
      </c>
      <c r="AH91" s="29" t="str">
        <f t="shared" si="5"/>
        <v>Completed</v>
      </c>
      <c r="AI91" s="1"/>
      <c r="AJ91" s="237" t="s">
        <v>3569</v>
      </c>
      <c r="AK91" s="1"/>
      <c r="AL91" s="1" t="s">
        <v>3178</v>
      </c>
      <c r="AM91" s="1" t="s">
        <v>30</v>
      </c>
      <c r="AN91" s="1"/>
      <c r="AO91" s="27"/>
      <c r="AP91" s="192"/>
      <c r="AQ91" s="1"/>
      <c r="AS91" s="192" t="str">
        <f>VLOOKUP(Table8[[#This Row],[CEM Number]],'71 CEMs'!$E$5:$E$76,1,0)</f>
        <v>INT-23-00439</v>
      </c>
      <c r="AT91" s="235" t="s">
        <v>3569</v>
      </c>
      <c r="AU91" s="233"/>
    </row>
    <row r="92" spans="1:47" ht="14.4" customHeight="1">
      <c r="A92" s="26" t="s">
        <v>1026</v>
      </c>
      <c r="B92" s="166">
        <v>44924</v>
      </c>
      <c r="C92" s="1" t="s">
        <v>474</v>
      </c>
      <c r="D92" s="1" t="s">
        <v>1027</v>
      </c>
      <c r="E92" s="192" t="s">
        <v>1031</v>
      </c>
      <c r="F92" s="29">
        <v>1420</v>
      </c>
      <c r="G92" s="29">
        <v>710</v>
      </c>
      <c r="H92" s="29">
        <v>0</v>
      </c>
      <c r="I92" s="29">
        <v>0</v>
      </c>
      <c r="J92" s="29">
        <v>0</v>
      </c>
      <c r="K92" s="29">
        <v>0</v>
      </c>
      <c r="L92" s="29" t="s">
        <v>3613</v>
      </c>
      <c r="M92" s="1" t="str">
        <f>Table8[[#This Row],[Std Remarks]]</f>
        <v>NOT LIVE - RETAIN BUDGET</v>
      </c>
      <c r="N92" s="28">
        <f>Table8[[#This Row],[% of Completion of Work Done]]</f>
        <v>1</v>
      </c>
      <c r="O92" s="1">
        <f>Table8[[#This Row],[Customers According to % (Market Share)]]</f>
        <v>710</v>
      </c>
      <c r="P92" s="29">
        <v>30642179.0184187</v>
      </c>
      <c r="Q92" s="136">
        <f>(Table8[[#This Row],[Allocated Budget]]*$Q$2)+(Table8[[#This Row],[Allocated Budget]]*(1-Table8[[#This Row],[HP%  based on Live % ( Work Progress)]])*(1-$Q$2))</f>
        <v>4596326.8527628044</v>
      </c>
      <c r="R92" s="136">
        <v>26045852.165655874</v>
      </c>
      <c r="S92" s="1">
        <v>-1</v>
      </c>
      <c r="T92" s="1"/>
      <c r="U92" s="1">
        <v>0.5</v>
      </c>
      <c r="V92" s="29">
        <v>15771.570451649995</v>
      </c>
      <c r="W92" s="29">
        <v>13938.334929549994</v>
      </c>
      <c r="X92" s="1" t="s">
        <v>47</v>
      </c>
      <c r="Y92" s="28">
        <f>Table8[[#This Row],[% of Completion of Work Done]]</f>
        <v>1</v>
      </c>
      <c r="Z92" s="1" t="s">
        <v>35</v>
      </c>
      <c r="AA92" s="1"/>
      <c r="AB92" s="64">
        <v>1</v>
      </c>
      <c r="AC92" s="115">
        <f t="shared" si="4"/>
        <v>1</v>
      </c>
      <c r="AD92" s="2">
        <v>46082</v>
      </c>
      <c r="AE92" s="175">
        <f>IFERROR(Table8[[#This Row],[Timeline - Monthwise]]-MIN(Table8[Start Date..]),"None")</f>
        <v>0</v>
      </c>
      <c r="AF92" s="1">
        <f>IFERROR(Table8[[#This Row],[Timeline - Monthwise]]-Table8[[#This Row],[Start Date..]]+1,"Duration Doesn't Exsists")</f>
        <v>1</v>
      </c>
      <c r="AG92" s="29">
        <f ca="1">IFERROR(Table8[[#This Row],[Timeline - Monthwise]]-TODAY(),"No ETA")</f>
        <v>-47</v>
      </c>
      <c r="AH92" s="29" t="str">
        <f t="shared" si="5"/>
        <v>Completed</v>
      </c>
      <c r="AI92" s="1">
        <v>46082</v>
      </c>
      <c r="AJ92" s="237" t="s">
        <v>3574</v>
      </c>
      <c r="AK92" s="1" t="s">
        <v>1032</v>
      </c>
      <c r="AL92" s="1" t="s">
        <v>3180</v>
      </c>
      <c r="AM92" s="1" t="s">
        <v>76</v>
      </c>
      <c r="AN92" s="1">
        <v>1</v>
      </c>
      <c r="AO92" s="27"/>
      <c r="AP92" s="192"/>
      <c r="AQ92" s="1"/>
      <c r="AS92" s="192" t="str">
        <f>VLOOKUP(Table8[[#This Row],[CEM Number]],'71 CEMs'!$E$5:$E$76,1,0)</f>
        <v>INT-23-00439</v>
      </c>
      <c r="AT92" s="235">
        <v>46082</v>
      </c>
      <c r="AU92" s="233"/>
    </row>
    <row r="93" spans="1:47" ht="14.4" customHeight="1">
      <c r="A93" s="26" t="s">
        <v>3647</v>
      </c>
      <c r="B93" s="166" t="s">
        <v>3530</v>
      </c>
      <c r="C93" s="1" t="s">
        <v>1165</v>
      </c>
      <c r="D93" s="1" t="s">
        <v>1166</v>
      </c>
      <c r="E93" s="192" t="s">
        <v>1191</v>
      </c>
      <c r="F93" s="29">
        <v>570</v>
      </c>
      <c r="G93" s="29">
        <v>256.5</v>
      </c>
      <c r="H93" s="29"/>
      <c r="I93" s="29"/>
      <c r="J93" s="29"/>
      <c r="K93" s="29"/>
      <c r="L93" s="29"/>
      <c r="M93" s="1" t="str">
        <f>Table8[[#This Row],[Std Remarks]]</f>
        <v>NOT LIVE - RETAIN BUDGET</v>
      </c>
      <c r="N93" s="28">
        <f>Table8[[#This Row],[% of Completion of Work Done]]</f>
        <v>0</v>
      </c>
      <c r="O93" s="1">
        <f>Table8[[#This Row],[Customers According to % (Market Share)]]</f>
        <v>256.5</v>
      </c>
      <c r="P93" s="29">
        <v>10735975.720699999</v>
      </c>
      <c r="Q93" s="136">
        <f>(Table8[[#This Row],[Allocated Budget]]*$Q$2)+(Table8[[#This Row],[Allocated Budget]]*(1-Table8[[#This Row],[HP%  based on Live % ( Work Progress)]])*(1-$Q$2))</f>
        <v>10735975.720699999</v>
      </c>
      <c r="R93" s="136"/>
      <c r="S93" s="1"/>
      <c r="T93" s="1"/>
      <c r="U93" s="1">
        <v>0.45</v>
      </c>
      <c r="V93" s="29">
        <v>2379.35</v>
      </c>
      <c r="W93" s="29">
        <v>13118.554707000001</v>
      </c>
      <c r="X93" s="1" t="s">
        <v>47</v>
      </c>
      <c r="Y93" s="28">
        <f>Table8[[#This Row],[% of Completion of Work Done]]</f>
        <v>0</v>
      </c>
      <c r="Z93" s="1" t="s">
        <v>35</v>
      </c>
      <c r="AA93" s="1"/>
      <c r="AB93" s="77">
        <v>0</v>
      </c>
      <c r="AC93" s="115">
        <f t="shared" si="4"/>
        <v>0</v>
      </c>
      <c r="AD93" s="2">
        <v>46082</v>
      </c>
      <c r="AE93" s="175">
        <f>IFERROR(Table8[[#This Row],[Timeline - Monthwise]]-MIN(Table8[Start Date..]),"None")</f>
        <v>214</v>
      </c>
      <c r="AF93" s="1">
        <f>IFERROR(Table8[[#This Row],[Timeline - Monthwise]]-Table8[[#This Row],[Start Date..]]+1,"Duration Doesn't Exsists")</f>
        <v>215</v>
      </c>
      <c r="AG93" s="29">
        <f ca="1">IFERROR(Table8[[#This Row],[Timeline - Monthwise]]-TODAY(),"No ETA")</f>
        <v>167</v>
      </c>
      <c r="AH93" s="29" t="str">
        <f t="shared" si="5"/>
        <v>Yet to Start</v>
      </c>
      <c r="AI93" s="1" t="s">
        <v>1168</v>
      </c>
      <c r="AJ93" s="237" t="s">
        <v>3576</v>
      </c>
      <c r="AK93" s="1" t="s">
        <v>1169</v>
      </c>
      <c r="AL93" s="1" t="s">
        <v>3325</v>
      </c>
      <c r="AM93" s="1" t="s">
        <v>76</v>
      </c>
      <c r="AN93" s="1"/>
      <c r="AO93" s="27"/>
      <c r="AP93" s="192"/>
      <c r="AQ93" s="1"/>
      <c r="AS93" s="192" t="e">
        <f>VLOOKUP(Table8[[#This Row],[CEM Number]],'71 CEMs'!$E$5:$E$76,1,0)</f>
        <v>#N/A</v>
      </c>
      <c r="AT93" s="235">
        <v>46296</v>
      </c>
      <c r="AU93" s="233"/>
    </row>
    <row r="94" spans="1:47" ht="14.4" customHeight="1">
      <c r="A94" s="26" t="s">
        <v>3647</v>
      </c>
      <c r="B94" s="166" t="s">
        <v>3530</v>
      </c>
      <c r="C94" s="1" t="s">
        <v>1165</v>
      </c>
      <c r="D94" s="1" t="s">
        <v>1166</v>
      </c>
      <c r="E94" s="192" t="s">
        <v>1192</v>
      </c>
      <c r="F94" s="29">
        <v>166</v>
      </c>
      <c r="G94" s="29">
        <v>74.7</v>
      </c>
      <c r="H94" s="29"/>
      <c r="I94" s="29"/>
      <c r="J94" s="29"/>
      <c r="K94" s="29"/>
      <c r="L94" s="29"/>
      <c r="M94" s="1" t="str">
        <f>Table8[[#This Row],[Std Remarks]]</f>
        <v>NOT LIVE - RETAIN BUDGET</v>
      </c>
      <c r="N94" s="28">
        <f>Table8[[#This Row],[% of Completion of Work Done]]</f>
        <v>0</v>
      </c>
      <c r="O94" s="1">
        <f>Table8[[#This Row],[Customers According to % (Market Share)]]</f>
        <v>74.7</v>
      </c>
      <c r="P94" s="29">
        <v>4378505.6710938802</v>
      </c>
      <c r="Q94" s="136">
        <f>(Table8[[#This Row],[Allocated Budget]]*$Q$2)+(Table8[[#This Row],[Allocated Budget]]*(1-Table8[[#This Row],[HP%  based on Live % ( Work Progress)]])*(1-$Q$2))</f>
        <v>4378505.6710938802</v>
      </c>
      <c r="R94" s="136"/>
      <c r="S94" s="1"/>
      <c r="T94" s="1"/>
      <c r="U94" s="1">
        <v>0.45</v>
      </c>
      <c r="V94" s="29">
        <v>2043.48117882316</v>
      </c>
      <c r="W94" s="29">
        <v>1900.95</v>
      </c>
      <c r="X94" s="1" t="s">
        <v>47</v>
      </c>
      <c r="Y94" s="28">
        <f>Table8[[#This Row],[% of Completion of Work Done]]</f>
        <v>0</v>
      </c>
      <c r="Z94" s="1" t="s">
        <v>35</v>
      </c>
      <c r="AA94" s="1"/>
      <c r="AB94" s="77">
        <v>0</v>
      </c>
      <c r="AC94" s="115">
        <f t="shared" si="4"/>
        <v>0</v>
      </c>
      <c r="AD94" s="2">
        <v>46082</v>
      </c>
      <c r="AE94" s="175">
        <f>IFERROR(Table8[[#This Row],[Timeline - Monthwise]]-MIN(Table8[Start Date..]),"None")</f>
        <v>214</v>
      </c>
      <c r="AF94" s="1">
        <f>IFERROR(Table8[[#This Row],[Timeline - Monthwise]]-Table8[[#This Row],[Start Date..]]+1,"Duration Doesn't Exsists")</f>
        <v>215</v>
      </c>
      <c r="AG94" s="29">
        <f ca="1">IFERROR(Table8[[#This Row],[Timeline - Monthwise]]-TODAY(),"No ETA")</f>
        <v>167</v>
      </c>
      <c r="AH94" s="29" t="str">
        <f t="shared" si="5"/>
        <v>Yet to Start</v>
      </c>
      <c r="AI94" s="1" t="s">
        <v>1168</v>
      </c>
      <c r="AJ94" s="237" t="s">
        <v>3576</v>
      </c>
      <c r="AK94" s="1" t="s">
        <v>1169</v>
      </c>
      <c r="AL94" s="1" t="s">
        <v>3325</v>
      </c>
      <c r="AM94" s="1" t="s">
        <v>76</v>
      </c>
      <c r="AN94" s="1"/>
      <c r="AO94" s="27"/>
      <c r="AP94" s="192"/>
      <c r="AQ94" s="1"/>
      <c r="AS94" s="192" t="e">
        <f>VLOOKUP(Table8[[#This Row],[CEM Number]],'71 CEMs'!$E$5:$E$76,1,0)</f>
        <v>#N/A</v>
      </c>
      <c r="AT94" s="235">
        <v>46296</v>
      </c>
      <c r="AU94" s="233"/>
    </row>
    <row r="95" spans="1:47" ht="14.4" customHeight="1">
      <c r="A95" s="26" t="s">
        <v>1009</v>
      </c>
      <c r="B95" s="166">
        <v>44924</v>
      </c>
      <c r="C95" s="1" t="s">
        <v>64</v>
      </c>
      <c r="D95" s="1" t="s">
        <v>1010</v>
      </c>
      <c r="E95" s="192" t="s">
        <v>1012</v>
      </c>
      <c r="F95" s="29">
        <v>120</v>
      </c>
      <c r="G95" s="29">
        <v>60</v>
      </c>
      <c r="H95" s="29"/>
      <c r="I95" s="29"/>
      <c r="J95" s="29"/>
      <c r="K95" s="29"/>
      <c r="L95" s="29"/>
      <c r="M95" s="1" t="str">
        <f>Table8[[#This Row],[Std Remarks]]</f>
        <v>LIVE - 100% Completed</v>
      </c>
      <c r="N95" s="28">
        <f>Table8[[#This Row],[% of Completion of Work Done]]</f>
        <v>1</v>
      </c>
      <c r="O95" s="1">
        <f>Table8[[#This Row],[Customers According to % (Market Share)]]</f>
        <v>60</v>
      </c>
      <c r="P95" s="29">
        <v>1163619.7957013501</v>
      </c>
      <c r="Q95" s="136">
        <f>Table8[[#This Row],[Allocated Budget]]*Table8[[#This Row],[Allocation Percentage]]</f>
        <v>174542.96935520251</v>
      </c>
      <c r="R95" s="136">
        <v>989076.82634614734</v>
      </c>
      <c r="S95" s="1">
        <v>-1</v>
      </c>
      <c r="T95" s="1"/>
      <c r="U95" s="1">
        <v>0.5</v>
      </c>
      <c r="V95" s="29">
        <v>169.7536758</v>
      </c>
      <c r="W95" s="29">
        <v>790.6628019499999</v>
      </c>
      <c r="X95" s="1" t="s">
        <v>47</v>
      </c>
      <c r="Y95" s="75">
        <f>$Q$2</f>
        <v>0.15</v>
      </c>
      <c r="Z95" s="1" t="s">
        <v>32</v>
      </c>
      <c r="AA95" s="1" t="s">
        <v>47</v>
      </c>
      <c r="AB95" s="64">
        <v>1</v>
      </c>
      <c r="AC95" s="115">
        <f t="shared" si="4"/>
        <v>1</v>
      </c>
      <c r="AD95" s="2">
        <v>46082</v>
      </c>
      <c r="AE95" s="175" t="str">
        <f>IFERROR(Table8[[#This Row],[Timeline - Monthwise]]-MIN(Table8[Start Date..]),"None")</f>
        <v>None</v>
      </c>
      <c r="AF95" s="1" t="str">
        <f>IFERROR(Table8[[#This Row],[Timeline - Monthwise]]-Table8[[#This Row],[Start Date..]]+1,"Duration Doesn't Exsists")</f>
        <v>Duration Doesn't Exsists</v>
      </c>
      <c r="AG95" s="29" t="str">
        <f ca="1">IFERROR(Table8[[#This Row],[Timeline - Monthwise]]-TODAY(),"No ETA")</f>
        <v>No ETA</v>
      </c>
      <c r="AH95" s="29" t="str">
        <f t="shared" si="5"/>
        <v>Completed</v>
      </c>
      <c r="AI95" s="1"/>
      <c r="AJ95" s="237" t="s">
        <v>3569</v>
      </c>
      <c r="AK95" s="1"/>
      <c r="AL95" s="1" t="s">
        <v>3178</v>
      </c>
      <c r="AM95" s="1" t="s">
        <v>30</v>
      </c>
      <c r="AN95" s="1"/>
      <c r="AO95" s="27"/>
      <c r="AP95" s="192"/>
      <c r="AQ95" s="1"/>
      <c r="AS95" s="192" t="str">
        <f>VLOOKUP(Table8[[#This Row],[CEM Number]],'71 CEMs'!$E$5:$E$76,1,0)</f>
        <v>INT-23-00437</v>
      </c>
      <c r="AT95" s="235" t="s">
        <v>3569</v>
      </c>
      <c r="AU95" s="233"/>
    </row>
    <row r="96" spans="1:47" ht="14.4" customHeight="1">
      <c r="A96" s="26" t="s">
        <v>843</v>
      </c>
      <c r="B96" s="166" t="s">
        <v>3530</v>
      </c>
      <c r="C96" s="1" t="s">
        <v>762</v>
      </c>
      <c r="D96" s="1" t="s">
        <v>844</v>
      </c>
      <c r="E96" s="192" t="s">
        <v>882</v>
      </c>
      <c r="F96" s="29">
        <v>484</v>
      </c>
      <c r="G96" s="29">
        <v>193.60000000000002</v>
      </c>
      <c r="H96" s="29" t="s">
        <v>3598</v>
      </c>
      <c r="I96" s="29"/>
      <c r="J96" s="29"/>
      <c r="K96" s="29"/>
      <c r="L96" s="29"/>
      <c r="M96" s="1" t="str">
        <f>Table8[[#This Row],[Std Remarks]]</f>
        <v>LIVE - 100% Completed</v>
      </c>
      <c r="N96" s="28">
        <f>Table8[[#This Row],[% of Completion of Work Done]]</f>
        <v>1</v>
      </c>
      <c r="O96" s="1">
        <f>Table8[[#This Row],[Customers According to % (Market Share)]]</f>
        <v>193.60000000000002</v>
      </c>
      <c r="P96" s="29">
        <v>9615395.3960877992</v>
      </c>
      <c r="Q96" s="136">
        <f>Table8[[#This Row],[Allocated Budget]]*Table8[[#This Row],[Allocation Percentage]]</f>
        <v>1442309.3094131697</v>
      </c>
      <c r="R96" s="136"/>
      <c r="S96" s="1"/>
      <c r="T96" s="1"/>
      <c r="U96" s="1"/>
      <c r="V96" s="29">
        <v>1552.6323465999999</v>
      </c>
      <c r="W96" s="29">
        <v>6093.6140062500008</v>
      </c>
      <c r="X96" s="1" t="s">
        <v>31</v>
      </c>
      <c r="Y96" s="75">
        <f>$Q$2</f>
        <v>0.15</v>
      </c>
      <c r="Z96" s="1" t="s">
        <v>32</v>
      </c>
      <c r="AA96" s="1" t="s">
        <v>31</v>
      </c>
      <c r="AB96" s="64">
        <v>1</v>
      </c>
      <c r="AC96" s="115">
        <f t="shared" si="4"/>
        <v>1</v>
      </c>
      <c r="AD96" s="2">
        <v>46082</v>
      </c>
      <c r="AE96" s="175" t="str">
        <f>IFERROR(Table8[[#This Row],[Timeline - Monthwise]]-MIN(Table8[Start Date..]),"None")</f>
        <v>None</v>
      </c>
      <c r="AF96" s="1" t="str">
        <f>IFERROR(Table8[[#This Row],[Timeline - Monthwise]]-Table8[[#This Row],[Start Date..]]+1,"Duration Doesn't Exsists")</f>
        <v>Duration Doesn't Exsists</v>
      </c>
      <c r="AG96" s="29" t="str">
        <f ca="1">IFERROR(Table8[[#This Row],[Timeline - Monthwise]]-TODAY(),"No ETA")</f>
        <v>No ETA</v>
      </c>
      <c r="AH96" s="29" t="str">
        <f t="shared" si="5"/>
        <v>Completed</v>
      </c>
      <c r="AI96" s="1"/>
      <c r="AJ96" s="237" t="s">
        <v>3569</v>
      </c>
      <c r="AK96" s="1" t="s">
        <v>883</v>
      </c>
      <c r="AL96" s="1" t="s">
        <v>3178</v>
      </c>
      <c r="AM96" s="1" t="s">
        <v>30</v>
      </c>
      <c r="AN96" s="1"/>
      <c r="AO96" s="27"/>
      <c r="AP96" s="192"/>
      <c r="AQ96" s="1"/>
      <c r="AS96" s="192" t="e">
        <f>VLOOKUP(Table8[[#This Row],[CEM Number]],'71 CEMs'!$E$5:$E$76,1,0)</f>
        <v>#N/A</v>
      </c>
      <c r="AT96" s="235" t="s">
        <v>3569</v>
      </c>
      <c r="AU96" s="233"/>
    </row>
    <row r="97" spans="1:47" ht="14.4" customHeight="1">
      <c r="A97" s="26" t="s">
        <v>3647</v>
      </c>
      <c r="B97" s="166" t="s">
        <v>3530</v>
      </c>
      <c r="C97" s="1" t="s">
        <v>1165</v>
      </c>
      <c r="D97" s="1" t="s">
        <v>1166</v>
      </c>
      <c r="E97" s="192" t="s">
        <v>1193</v>
      </c>
      <c r="F97" s="29">
        <v>1768</v>
      </c>
      <c r="G97" s="29">
        <v>795.6</v>
      </c>
      <c r="H97" s="29"/>
      <c r="I97" s="29"/>
      <c r="J97" s="29"/>
      <c r="K97" s="29"/>
      <c r="L97" s="29"/>
      <c r="M97" s="1" t="str">
        <f>Table8[[#This Row],[Std Remarks]]</f>
        <v>NOT LIVE - RETAIN BUDGET</v>
      </c>
      <c r="N97" s="28">
        <f>Table8[[#This Row],[% of Completion of Work Done]]</f>
        <v>0</v>
      </c>
      <c r="O97" s="1">
        <f>Table8[[#This Row],[Customers According to % (Market Share)]]</f>
        <v>795.6</v>
      </c>
      <c r="P97" s="29">
        <v>55303643.613323703</v>
      </c>
      <c r="Q97" s="136">
        <f>(Table8[[#This Row],[Allocated Budget]]*$Q$2)+(Table8[[#This Row],[Allocated Budget]]*(1-Table8[[#This Row],[HP%  based on Live % ( Work Progress)]])*(1-$Q$2))</f>
        <v>55303643.613323703</v>
      </c>
      <c r="R97" s="136"/>
      <c r="S97" s="1"/>
      <c r="T97" s="1"/>
      <c r="U97" s="1">
        <v>0.45</v>
      </c>
      <c r="V97" s="29">
        <v>28101.015288750001</v>
      </c>
      <c r="W97" s="29">
        <v>23997.5</v>
      </c>
      <c r="X97" s="1" t="s">
        <v>47</v>
      </c>
      <c r="Y97" s="28">
        <f>Table8[[#This Row],[% of Completion of Work Done]]</f>
        <v>0</v>
      </c>
      <c r="Z97" s="1" t="s">
        <v>35</v>
      </c>
      <c r="AA97" s="1"/>
      <c r="AB97" s="77">
        <v>0</v>
      </c>
      <c r="AC97" s="115">
        <f t="shared" si="4"/>
        <v>0</v>
      </c>
      <c r="AD97" s="2">
        <v>46082</v>
      </c>
      <c r="AE97" s="175">
        <f>IFERROR(Table8[[#This Row],[Timeline - Monthwise]]-MIN(Table8[Start Date..]),"None")</f>
        <v>214</v>
      </c>
      <c r="AF97" s="1">
        <f>IFERROR(Table8[[#This Row],[Timeline - Monthwise]]-Table8[[#This Row],[Start Date..]]+1,"Duration Doesn't Exsists")</f>
        <v>215</v>
      </c>
      <c r="AG97" s="29">
        <f ca="1">IFERROR(Table8[[#This Row],[Timeline - Monthwise]]-TODAY(),"No ETA")</f>
        <v>167</v>
      </c>
      <c r="AH97" s="29" t="str">
        <f t="shared" si="5"/>
        <v>Yet to Start</v>
      </c>
      <c r="AI97" s="1" t="s">
        <v>1168</v>
      </c>
      <c r="AJ97" s="237" t="s">
        <v>3576</v>
      </c>
      <c r="AK97" s="1" t="s">
        <v>1169</v>
      </c>
      <c r="AL97" s="1" t="s">
        <v>3325</v>
      </c>
      <c r="AM97" s="1" t="s">
        <v>76</v>
      </c>
      <c r="AN97" s="1"/>
      <c r="AO97" s="27"/>
      <c r="AP97" s="192"/>
      <c r="AQ97" s="1"/>
      <c r="AS97" s="192" t="e">
        <f>VLOOKUP(Table8[[#This Row],[CEM Number]],'71 CEMs'!$E$5:$E$76,1,0)</f>
        <v>#N/A</v>
      </c>
      <c r="AT97" s="235">
        <v>46296</v>
      </c>
      <c r="AU97" s="233"/>
    </row>
    <row r="98" spans="1:47" ht="14.4" customHeight="1">
      <c r="A98" s="26" t="s">
        <v>3647</v>
      </c>
      <c r="B98" s="166" t="s">
        <v>3530</v>
      </c>
      <c r="C98" s="1" t="s">
        <v>1165</v>
      </c>
      <c r="D98" s="1" t="s">
        <v>1166</v>
      </c>
      <c r="E98" s="192" t="s">
        <v>1194</v>
      </c>
      <c r="F98" s="29">
        <v>424</v>
      </c>
      <c r="G98" s="29">
        <v>190.8</v>
      </c>
      <c r="H98" s="29"/>
      <c r="I98" s="29"/>
      <c r="J98" s="29"/>
      <c r="K98" s="29"/>
      <c r="L98" s="29"/>
      <c r="M98" s="1" t="str">
        <f>Table8[[#This Row],[Std Remarks]]</f>
        <v>NOT LIVE - RETAIN BUDGET</v>
      </c>
      <c r="N98" s="28">
        <f>Table8[[#This Row],[% of Completion of Work Done]]</f>
        <v>0</v>
      </c>
      <c r="O98" s="1">
        <f>Table8[[#This Row],[Customers According to % (Market Share)]]</f>
        <v>190.8</v>
      </c>
      <c r="P98" s="29">
        <v>4178279.6924319998</v>
      </c>
      <c r="Q98" s="136">
        <f>(Table8[[#This Row],[Allocated Budget]]*$Q$2)+(Table8[[#This Row],[Allocated Budget]]*(1-Table8[[#This Row],[HP%  based on Live % ( Work Progress)]])*(1-$Q$2))</f>
        <v>4178279.6924319994</v>
      </c>
      <c r="R98" s="136"/>
      <c r="S98" s="1"/>
      <c r="T98" s="1"/>
      <c r="U98" s="1">
        <v>0.45</v>
      </c>
      <c r="V98" s="29">
        <v>831.6</v>
      </c>
      <c r="W98" s="29">
        <v>4651.9725840000001</v>
      </c>
      <c r="X98" s="1" t="s">
        <v>47</v>
      </c>
      <c r="Y98" s="28">
        <f>Table8[[#This Row],[% of Completion of Work Done]]</f>
        <v>0</v>
      </c>
      <c r="Z98" s="1" t="s">
        <v>35</v>
      </c>
      <c r="AA98" s="1"/>
      <c r="AB98" s="77">
        <v>0</v>
      </c>
      <c r="AC98" s="115">
        <f t="shared" si="4"/>
        <v>0</v>
      </c>
      <c r="AD98" s="2">
        <v>46082</v>
      </c>
      <c r="AE98" s="175">
        <f>IFERROR(Table8[[#This Row],[Timeline - Monthwise]]-MIN(Table8[Start Date..]),"None")</f>
        <v>214</v>
      </c>
      <c r="AF98" s="1">
        <f>IFERROR(Table8[[#This Row],[Timeline - Monthwise]]-Table8[[#This Row],[Start Date..]]+1,"Duration Doesn't Exsists")</f>
        <v>215</v>
      </c>
      <c r="AG98" s="29">
        <f ca="1">IFERROR(Table8[[#This Row],[Timeline - Monthwise]]-TODAY(),"No ETA")</f>
        <v>167</v>
      </c>
      <c r="AH98" s="29" t="str">
        <f t="shared" si="5"/>
        <v>Yet to Start</v>
      </c>
      <c r="AI98" s="1" t="s">
        <v>1168</v>
      </c>
      <c r="AJ98" s="237" t="s">
        <v>3576</v>
      </c>
      <c r="AK98" s="1" t="s">
        <v>1169</v>
      </c>
      <c r="AL98" s="1" t="s">
        <v>3325</v>
      </c>
      <c r="AM98" s="1" t="s">
        <v>76</v>
      </c>
      <c r="AN98" s="1"/>
      <c r="AO98" s="27"/>
      <c r="AP98" s="192"/>
      <c r="AQ98" s="1"/>
      <c r="AS98" s="192" t="e">
        <f>VLOOKUP(Table8[[#This Row],[CEM Number]],'71 CEMs'!$E$5:$E$76,1,0)</f>
        <v>#N/A</v>
      </c>
      <c r="AT98" s="235">
        <v>46296</v>
      </c>
      <c r="AU98" s="233"/>
    </row>
    <row r="99" spans="1:47" ht="14.4" customHeight="1">
      <c r="A99" s="26" t="s">
        <v>3647</v>
      </c>
      <c r="B99" s="166" t="s">
        <v>3530</v>
      </c>
      <c r="C99" s="1" t="s">
        <v>40</v>
      </c>
      <c r="D99" s="1" t="s">
        <v>1166</v>
      </c>
      <c r="E99" s="192" t="s">
        <v>42</v>
      </c>
      <c r="F99" s="29">
        <v>0</v>
      </c>
      <c r="G99" s="29">
        <v>0</v>
      </c>
      <c r="H99" s="29"/>
      <c r="I99" s="29"/>
      <c r="J99" s="29"/>
      <c r="K99" s="29"/>
      <c r="L99" s="29"/>
      <c r="M99" s="1" t="str">
        <f>Table8[[#This Row],[Std Remarks]]</f>
        <v>FEEDER ETC WORK - RETAIN BUDGET</v>
      </c>
      <c r="N99" s="28">
        <f>Table8[[#This Row],[% of Completion of Work Done]]</f>
        <v>0</v>
      </c>
      <c r="O99" s="1">
        <f>Table8[[#This Row],[Customers According to % (Market Share)]]</f>
        <v>0</v>
      </c>
      <c r="P99" s="29">
        <v>9800000</v>
      </c>
      <c r="Q99" s="136">
        <f>Table8[[#This Row],[Allocated Budget]]*Table8[[#This Row],[Allocation Percentage]]</f>
        <v>9800000</v>
      </c>
      <c r="R99" s="136"/>
      <c r="S99" s="1"/>
      <c r="T99" s="1"/>
      <c r="U99" s="1"/>
      <c r="V99" s="29">
        <v>0</v>
      </c>
      <c r="W99" s="29">
        <v>0</v>
      </c>
      <c r="X99" s="1"/>
      <c r="Y99" s="75">
        <f>$R$1</f>
        <v>1</v>
      </c>
      <c r="Z99" s="1"/>
      <c r="AA99" s="1"/>
      <c r="AB99" s="28">
        <v>0</v>
      </c>
      <c r="AC99" s="115">
        <f t="shared" si="4"/>
        <v>0</v>
      </c>
      <c r="AD99" s="2">
        <v>46082</v>
      </c>
      <c r="AE99" s="175" t="str">
        <f>IFERROR(Table8[[#This Row],[Timeline - Monthwise]]-MIN(Table8[Start Date..]),"None")</f>
        <v>None</v>
      </c>
      <c r="AF99" s="1" t="str">
        <f>IFERROR(Table8[[#This Row],[Timeline - Monthwise]]-Table8[[#This Row],[Start Date..]]+1,"Duration Doesn't Exsists")</f>
        <v>Duration Doesn't Exsists</v>
      </c>
      <c r="AG99" s="29" t="str">
        <f ca="1">IFERROR(Table8[[#This Row],[Timeline - Monthwise]]-TODAY(),"No ETA")</f>
        <v>No ETA</v>
      </c>
      <c r="AH99" s="29" t="str">
        <f t="shared" si="5"/>
        <v>Yet to Start</v>
      </c>
      <c r="AI99" s="1"/>
      <c r="AJ99" s="237" t="s">
        <v>3569</v>
      </c>
      <c r="AK99" s="1"/>
      <c r="AL99" s="1" t="s">
        <v>41</v>
      </c>
      <c r="AM99" s="1" t="s">
        <v>39</v>
      </c>
      <c r="AN99" s="1"/>
      <c r="AO99" s="27"/>
      <c r="AP99" s="192"/>
      <c r="AQ99" s="1"/>
      <c r="AS99" s="192" t="e">
        <f>VLOOKUP(Table8[[#This Row],[CEM Number]],'71 CEMs'!$E$5:$E$76,1,0)</f>
        <v>#N/A</v>
      </c>
      <c r="AT99" s="234" t="s">
        <v>3569</v>
      </c>
      <c r="AU99" s="233"/>
    </row>
    <row r="100" spans="1:47" ht="14.4" customHeight="1">
      <c r="A100" s="26" t="s">
        <v>171</v>
      </c>
      <c r="B100" s="166">
        <v>45350</v>
      </c>
      <c r="C100" s="1" t="s">
        <v>172</v>
      </c>
      <c r="D100" s="1" t="s">
        <v>173</v>
      </c>
      <c r="E100" s="192" t="s">
        <v>174</v>
      </c>
      <c r="F100" s="29">
        <v>2538</v>
      </c>
      <c r="G100" s="29">
        <v>1015.2</v>
      </c>
      <c r="H100" s="29"/>
      <c r="I100" s="29"/>
      <c r="J100" s="29"/>
      <c r="K100" s="29"/>
      <c r="L100" s="29" t="s">
        <v>3646</v>
      </c>
      <c r="M100" s="1" t="str">
        <f>Table8[[#This Row],[Std Remarks]]</f>
        <v>NOT LIVE - RETAIN BUDGET</v>
      </c>
      <c r="N100" s="28">
        <f>Table8[[#This Row],[% of Completion of Work Done]]</f>
        <v>0.8</v>
      </c>
      <c r="O100" s="1">
        <f>N100*G100</f>
        <v>812.16000000000008</v>
      </c>
      <c r="P100" s="29">
        <v>24196911.605381899</v>
      </c>
      <c r="Q100" s="136">
        <f>(Table8[[#This Row],[Allocated Budget]]*$Q$2)+(Table8[[#This Row],[Allocated Budget]]*(1-Table8[[#This Row],[HP%  based on Live % ( Work Progress)]])*(1-$Q$2))</f>
        <v>7743011.7137222067</v>
      </c>
      <c r="R100" s="136">
        <v>16453899.891659698</v>
      </c>
      <c r="S100" s="1">
        <v>-0.85</v>
      </c>
      <c r="T100" s="1"/>
      <c r="U100" s="1">
        <v>0.4</v>
      </c>
      <c r="V100" s="29">
        <v>1710.9265013941379</v>
      </c>
      <c r="W100" s="29">
        <v>28333.389800749035</v>
      </c>
      <c r="X100" s="1" t="s">
        <v>47</v>
      </c>
      <c r="Y100" s="28">
        <f>Table8[[#This Row],[% of Completion of Work Done]]</f>
        <v>0.8</v>
      </c>
      <c r="Z100" s="1" t="s">
        <v>35</v>
      </c>
      <c r="AA100" s="1"/>
      <c r="AB100" s="77">
        <v>0.8</v>
      </c>
      <c r="AC100" s="115">
        <f t="shared" si="4"/>
        <v>0.8</v>
      </c>
      <c r="AD100" s="2">
        <v>46082</v>
      </c>
      <c r="AE100" s="175">
        <f>IFERROR(Table8[[#This Row],[Timeline - Monthwise]]-MIN(Table8[Start Date..]),"None")</f>
        <v>122</v>
      </c>
      <c r="AF100" s="1">
        <f>IFERROR(Table8[[#This Row],[Timeline - Monthwise]]-Table8[[#This Row],[Start Date..]]+1,"Duration Doesn't Exsists")</f>
        <v>123</v>
      </c>
      <c r="AG100" s="29">
        <f ca="1">IFERROR(Table8[[#This Row],[Timeline - Monthwise]]-TODAY(),"No ETA")</f>
        <v>75</v>
      </c>
      <c r="AH100" s="29" t="str">
        <f t="shared" si="5"/>
        <v>In Progress</v>
      </c>
      <c r="AI100" s="1" t="s">
        <v>123</v>
      </c>
      <c r="AJ100" s="237" t="s">
        <v>3572</v>
      </c>
      <c r="AK100" s="1" t="s">
        <v>175</v>
      </c>
      <c r="AL100" s="1" t="s">
        <v>3323</v>
      </c>
      <c r="AM100" s="1" t="s">
        <v>76</v>
      </c>
      <c r="AN100" s="1">
        <v>1</v>
      </c>
      <c r="AO100" s="27"/>
      <c r="AP100" s="192"/>
      <c r="AQ100" s="1"/>
      <c r="AS100" s="192" t="str">
        <f>VLOOKUP(Table8[[#This Row],[CEM Number]],'71 CEMs'!$E$5:$E$76,1,0)</f>
        <v>I240539</v>
      </c>
      <c r="AT100" s="235">
        <v>46204</v>
      </c>
      <c r="AU100" s="233"/>
    </row>
    <row r="101" spans="1:47" ht="14.4" customHeight="1">
      <c r="A101" s="26" t="s">
        <v>950</v>
      </c>
      <c r="B101" s="166">
        <v>44195</v>
      </c>
      <c r="C101" s="1" t="s">
        <v>138</v>
      </c>
      <c r="D101" s="1" t="s">
        <v>951</v>
      </c>
      <c r="E101" s="192" t="s">
        <v>953</v>
      </c>
      <c r="F101" s="29">
        <v>96</v>
      </c>
      <c r="G101" s="29">
        <v>38.400000000000006</v>
      </c>
      <c r="H101" s="29"/>
      <c r="I101" s="29"/>
      <c r="J101" s="29"/>
      <c r="K101" s="29"/>
      <c r="L101" s="29"/>
      <c r="M101" s="1" t="str">
        <f>Table8[[#This Row],[Std Remarks]]</f>
        <v>LIVE - 100% Completed</v>
      </c>
      <c r="N101" s="28">
        <f>Table8[[#This Row],[% of Completion of Work Done]]</f>
        <v>1</v>
      </c>
      <c r="O101" s="1">
        <f>Table8[[#This Row],[Customers According to % (Market Share)]]</f>
        <v>38.400000000000006</v>
      </c>
      <c r="P101" s="29">
        <v>4862657.4787285896</v>
      </c>
      <c r="Q101" s="136">
        <f>Table8[[#This Row],[Allocated Budget]]*Table8[[#This Row],[Allocation Percentage]]</f>
        <v>729398.62180928839</v>
      </c>
      <c r="R101" s="136">
        <v>4133258.8569192989</v>
      </c>
      <c r="S101" s="1">
        <v>-1</v>
      </c>
      <c r="T101" s="1"/>
      <c r="U101" s="1">
        <v>0.4</v>
      </c>
      <c r="V101" s="29">
        <v>0</v>
      </c>
      <c r="W101" s="29">
        <v>988.92132366666692</v>
      </c>
      <c r="X101" s="1" t="s">
        <v>31</v>
      </c>
      <c r="Y101" s="75">
        <f>$Q$2</f>
        <v>0.15</v>
      </c>
      <c r="Z101" s="1" t="s">
        <v>32</v>
      </c>
      <c r="AA101" s="1" t="s">
        <v>31</v>
      </c>
      <c r="AB101" s="64">
        <v>1</v>
      </c>
      <c r="AC101" s="115">
        <f t="shared" si="4"/>
        <v>1</v>
      </c>
      <c r="AD101" s="2">
        <v>46082</v>
      </c>
      <c r="AE101" s="175" t="str">
        <f>IFERROR(Table8[[#This Row],[Timeline - Monthwise]]-MIN(Table8[Start Date..]),"None")</f>
        <v>None</v>
      </c>
      <c r="AF101" s="1" t="str">
        <f>IFERROR(Table8[[#This Row],[Timeline - Monthwise]]-Table8[[#This Row],[Start Date..]]+1,"Duration Doesn't Exsists")</f>
        <v>Duration Doesn't Exsists</v>
      </c>
      <c r="AG101" s="29" t="str">
        <f ca="1">IFERROR(Table8[[#This Row],[Timeline - Monthwise]]-TODAY(),"No ETA")</f>
        <v>No ETA</v>
      </c>
      <c r="AH101" s="29" t="str">
        <f t="shared" si="5"/>
        <v>Completed</v>
      </c>
      <c r="AI101" s="1"/>
      <c r="AJ101" s="237" t="s">
        <v>3569</v>
      </c>
      <c r="AK101" s="1"/>
      <c r="AL101" s="1" t="s">
        <v>3178</v>
      </c>
      <c r="AM101" s="1" t="s">
        <v>30</v>
      </c>
      <c r="AN101" s="1"/>
      <c r="AO101" s="27"/>
      <c r="AP101" s="192"/>
      <c r="AQ101" s="1"/>
      <c r="AS101" s="192" t="str">
        <f>VLOOKUP(Table8[[#This Row],[CEM Number]],'71 CEMs'!$E$5:$E$76,1,0)</f>
        <v>INT-21-00315</v>
      </c>
      <c r="AT101" s="235" t="s">
        <v>3569</v>
      </c>
      <c r="AU101" s="233"/>
    </row>
    <row r="102" spans="1:47" ht="14.4" customHeight="1">
      <c r="A102" s="26" t="s">
        <v>3647</v>
      </c>
      <c r="B102" s="166" t="s">
        <v>3530</v>
      </c>
      <c r="C102" s="1" t="s">
        <v>1165</v>
      </c>
      <c r="D102" s="1" t="s">
        <v>1166</v>
      </c>
      <c r="E102" s="192" t="s">
        <v>1195</v>
      </c>
      <c r="F102" s="29">
        <v>230</v>
      </c>
      <c r="G102" s="29">
        <v>103.5</v>
      </c>
      <c r="H102" s="29"/>
      <c r="I102" s="29"/>
      <c r="J102" s="29"/>
      <c r="K102" s="29"/>
      <c r="L102" s="29"/>
      <c r="M102" s="1" t="str">
        <f>Table8[[#This Row],[Std Remarks]]</f>
        <v>NOT LIVE - RETAIN BUDGET</v>
      </c>
      <c r="N102" s="28">
        <f>Table8[[#This Row],[% of Completion of Work Done]]</f>
        <v>0</v>
      </c>
      <c r="O102" s="1">
        <f>Table8[[#This Row],[Customers According to % (Market Share)]]</f>
        <v>103.5</v>
      </c>
      <c r="P102" s="29">
        <v>6047770.336104</v>
      </c>
      <c r="Q102" s="136">
        <f>(Table8[[#This Row],[Allocated Budget]]*$Q$2)+(Table8[[#This Row],[Allocated Budget]]*(1-Table8[[#This Row],[HP%  based on Live % ( Work Progress)]])*(1-$Q$2))</f>
        <v>6047770.336104</v>
      </c>
      <c r="R102" s="136"/>
      <c r="S102" s="1"/>
      <c r="T102" s="1"/>
      <c r="U102" s="1">
        <v>0.45</v>
      </c>
      <c r="V102" s="29">
        <v>2892.5515319000001</v>
      </c>
      <c r="W102" s="29">
        <v>2350.8905910000003</v>
      </c>
      <c r="X102" s="1" t="s">
        <v>47</v>
      </c>
      <c r="Y102" s="28">
        <f>Table8[[#This Row],[% of Completion of Work Done]]</f>
        <v>0</v>
      </c>
      <c r="Z102" s="1" t="s">
        <v>35</v>
      </c>
      <c r="AA102" s="1"/>
      <c r="AB102" s="77">
        <v>0</v>
      </c>
      <c r="AC102" s="115">
        <f t="shared" si="4"/>
        <v>0</v>
      </c>
      <c r="AD102" s="2">
        <v>46082</v>
      </c>
      <c r="AE102" s="175">
        <f>IFERROR(Table8[[#This Row],[Timeline - Monthwise]]-MIN(Table8[Start Date..]),"None")</f>
        <v>214</v>
      </c>
      <c r="AF102" s="1">
        <f>IFERROR(Table8[[#This Row],[Timeline - Monthwise]]-Table8[[#This Row],[Start Date..]]+1,"Duration Doesn't Exsists")</f>
        <v>215</v>
      </c>
      <c r="AG102" s="29">
        <f ca="1">IFERROR(Table8[[#This Row],[Timeline - Monthwise]]-TODAY(),"No ETA")</f>
        <v>167</v>
      </c>
      <c r="AH102" s="29" t="str">
        <f t="shared" si="5"/>
        <v>Yet to Start</v>
      </c>
      <c r="AI102" s="1" t="s">
        <v>1168</v>
      </c>
      <c r="AJ102" s="237" t="s">
        <v>3576</v>
      </c>
      <c r="AK102" s="1" t="s">
        <v>1169</v>
      </c>
      <c r="AL102" s="1" t="s">
        <v>3325</v>
      </c>
      <c r="AM102" s="1" t="s">
        <v>76</v>
      </c>
      <c r="AN102" s="1"/>
      <c r="AO102" s="27"/>
      <c r="AP102" s="192"/>
      <c r="AQ102" s="1"/>
      <c r="AS102" s="192" t="e">
        <f>VLOOKUP(Table8[[#This Row],[CEM Number]],'71 CEMs'!$E$5:$E$76,1,0)</f>
        <v>#N/A</v>
      </c>
      <c r="AT102" s="235">
        <v>46296</v>
      </c>
      <c r="AU102" s="233"/>
    </row>
    <row r="103" spans="1:47" ht="14.4" customHeight="1">
      <c r="A103" s="26" t="s">
        <v>221</v>
      </c>
      <c r="B103" s="166">
        <v>45428</v>
      </c>
      <c r="C103" s="1" t="s">
        <v>50</v>
      </c>
      <c r="D103" s="1" t="s">
        <v>50</v>
      </c>
      <c r="E103" s="192" t="s">
        <v>222</v>
      </c>
      <c r="F103" s="29">
        <v>210</v>
      </c>
      <c r="G103" s="29">
        <v>84</v>
      </c>
      <c r="H103" s="29"/>
      <c r="I103" s="29">
        <v>0</v>
      </c>
      <c r="J103" s="29">
        <v>0</v>
      </c>
      <c r="K103" s="29">
        <v>0</v>
      </c>
      <c r="L103" s="29" t="s">
        <v>3640</v>
      </c>
      <c r="M103" s="1" t="str">
        <f>Table8[[#This Row],[Std Remarks]]</f>
        <v>NOT LIVE - RETAIN BUDGET</v>
      </c>
      <c r="N103" s="28">
        <f>Table8[[#This Row],[% of Completion of Work Done]]</f>
        <v>0</v>
      </c>
      <c r="O103" s="1">
        <f>Table8[[#This Row],[Customers According to % (Market Share)]]</f>
        <v>84</v>
      </c>
      <c r="P103" s="29">
        <v>1419695.8245029</v>
      </c>
      <c r="Q103" s="136">
        <f>(Table8[[#This Row],[Allocated Budget]]*$Q$2)+(Table8[[#This Row],[Allocated Budget]]*(1-Table8[[#This Row],[HP%  based on Live % ( Work Progress)]])*(1-$Q$2))</f>
        <v>1419695.8245029</v>
      </c>
      <c r="R103" s="136">
        <v>0</v>
      </c>
      <c r="S103" s="1">
        <v>-0.85</v>
      </c>
      <c r="T103" s="1"/>
      <c r="U103" s="1">
        <v>0.4</v>
      </c>
      <c r="V103" s="29">
        <v>0</v>
      </c>
      <c r="W103" s="29">
        <v>1540.9022379510495</v>
      </c>
      <c r="X103" s="1" t="s">
        <v>150</v>
      </c>
      <c r="Y103" s="28">
        <f>Table8[[#This Row],[% of Completion of Work Done]]</f>
        <v>0</v>
      </c>
      <c r="Z103" s="1" t="s">
        <v>35</v>
      </c>
      <c r="AA103" s="1"/>
      <c r="AB103" s="28">
        <v>0</v>
      </c>
      <c r="AC103" s="115">
        <f t="shared" si="4"/>
        <v>0</v>
      </c>
      <c r="AD103" s="2">
        <v>46082</v>
      </c>
      <c r="AE103" s="175" t="str">
        <f>IFERROR(Table8[[#This Row],[Timeline - Monthwise]]-MIN(Table8[Start Date..]),"None")</f>
        <v>None</v>
      </c>
      <c r="AF103" s="1" t="str">
        <f>IFERROR(Table8[[#This Row],[Timeline - Monthwise]]-Table8[[#This Row],[Start Date..]]+1,"Duration Doesn't Exsists")</f>
        <v>Duration Doesn't Exsists</v>
      </c>
      <c r="AG103" s="29" t="str">
        <f ca="1">IFERROR(Table8[[#This Row],[Timeline - Monthwise]]-TODAY(),"No ETA")</f>
        <v>No ETA</v>
      </c>
      <c r="AH103" s="29" t="str">
        <f t="shared" si="5"/>
        <v>Yet to Start</v>
      </c>
      <c r="AI103" s="1" t="s">
        <v>77</v>
      </c>
      <c r="AJ103" s="237" t="s">
        <v>3319</v>
      </c>
      <c r="AK103" s="1" t="s">
        <v>223</v>
      </c>
      <c r="AL103" s="1" t="s">
        <v>3325</v>
      </c>
      <c r="AM103" s="1" t="s">
        <v>76</v>
      </c>
      <c r="AN103" s="1">
        <v>2</v>
      </c>
      <c r="AO103" s="27"/>
      <c r="AP103" s="192"/>
      <c r="AQ103" s="1"/>
      <c r="AS103" s="192" t="str">
        <f>VLOOKUP(Table8[[#This Row],[CEM Number]],'71 CEMs'!$E$5:$E$76,1,0)</f>
        <v>I240678</v>
      </c>
      <c r="AT103" s="235" t="s">
        <v>3319</v>
      </c>
      <c r="AU103" s="233"/>
    </row>
    <row r="104" spans="1:47" ht="14.4" customHeight="1">
      <c r="A104" s="26" t="s">
        <v>513</v>
      </c>
      <c r="B104" s="166">
        <v>45427</v>
      </c>
      <c r="C104" s="1" t="s">
        <v>514</v>
      </c>
      <c r="D104" s="1" t="s">
        <v>515</v>
      </c>
      <c r="E104" s="192" t="s">
        <v>523</v>
      </c>
      <c r="F104" s="29">
        <v>290</v>
      </c>
      <c r="G104" s="29">
        <v>116</v>
      </c>
      <c r="H104" s="29"/>
      <c r="I104" s="29"/>
      <c r="J104" s="29"/>
      <c r="K104" s="29"/>
      <c r="L104" s="29"/>
      <c r="M104" s="1" t="str">
        <f>Table8[[#This Row],[Std Remarks]]</f>
        <v>LIVE - 100% Completed</v>
      </c>
      <c r="N104" s="28">
        <f>Table8[[#This Row],[% of Completion of Work Done]]</f>
        <v>1</v>
      </c>
      <c r="O104" s="1">
        <f>Table8[[#This Row],[Customers According to % (Market Share)]]</f>
        <v>116</v>
      </c>
      <c r="P104" s="29">
        <v>5312050.9032835597</v>
      </c>
      <c r="Q104" s="136">
        <f>Table8[[#This Row],[Allocated Budget]]*Table8[[#This Row],[Allocation Percentage]]</f>
        <v>796807.63549253391</v>
      </c>
      <c r="R104" s="136">
        <v>4515243.2677910291</v>
      </c>
      <c r="S104" s="1">
        <v>-0.76500000000000001</v>
      </c>
      <c r="T104" s="1"/>
      <c r="U104" s="1">
        <v>0.4</v>
      </c>
      <c r="V104" s="29">
        <v>1201.176740985009</v>
      </c>
      <c r="W104" s="29">
        <v>2458.986737331164</v>
      </c>
      <c r="X104" s="1" t="s">
        <v>47</v>
      </c>
      <c r="Y104" s="75">
        <f>$Q$2</f>
        <v>0.15</v>
      </c>
      <c r="Z104" s="1" t="s">
        <v>32</v>
      </c>
      <c r="AA104" s="1" t="s">
        <v>47</v>
      </c>
      <c r="AB104" s="64">
        <v>1</v>
      </c>
      <c r="AC104" s="115">
        <f t="shared" si="4"/>
        <v>1</v>
      </c>
      <c r="AD104" s="2">
        <v>46082</v>
      </c>
      <c r="AE104" s="175" t="str">
        <f>IFERROR(Table8[[#This Row],[Timeline - Monthwise]]-MIN(Table8[Start Date..]),"None")</f>
        <v>None</v>
      </c>
      <c r="AF104" s="1" t="str">
        <f>IFERROR(Table8[[#This Row],[Timeline - Monthwise]]-Table8[[#This Row],[Start Date..]]+1,"Duration Doesn't Exsists")</f>
        <v>Duration Doesn't Exsists</v>
      </c>
      <c r="AG104" s="29" t="str">
        <f ca="1">IFERROR(Table8[[#This Row],[Timeline - Monthwise]]-TODAY(),"No ETA")</f>
        <v>No ETA</v>
      </c>
      <c r="AH104" s="29" t="str">
        <f t="shared" si="5"/>
        <v>Completed</v>
      </c>
      <c r="AI104" s="1"/>
      <c r="AJ104" s="237" t="s">
        <v>3569</v>
      </c>
      <c r="AK104" s="1" t="s">
        <v>524</v>
      </c>
      <c r="AL104" s="1" t="s">
        <v>3178</v>
      </c>
      <c r="AM104" s="1" t="s">
        <v>30</v>
      </c>
      <c r="AN104" s="1"/>
      <c r="AO104" s="27"/>
      <c r="AP104" s="192"/>
      <c r="AQ104" s="1"/>
      <c r="AS104" s="192" t="str">
        <f>VLOOKUP(Table8[[#This Row],[CEM Number]],'71 CEMs'!$E$5:$E$76,1,0)</f>
        <v>I240705</v>
      </c>
      <c r="AT104" s="235" t="s">
        <v>3569</v>
      </c>
      <c r="AU104" s="233"/>
    </row>
    <row r="105" spans="1:47" ht="14.4" customHeight="1">
      <c r="A105" s="26" t="s">
        <v>3647</v>
      </c>
      <c r="B105" s="166" t="s">
        <v>3530</v>
      </c>
      <c r="C105" s="1" t="s">
        <v>1165</v>
      </c>
      <c r="D105" s="1" t="s">
        <v>1166</v>
      </c>
      <c r="E105" s="192" t="s">
        <v>1196</v>
      </c>
      <c r="F105" s="29">
        <v>262</v>
      </c>
      <c r="G105" s="29">
        <v>117.9</v>
      </c>
      <c r="H105" s="29"/>
      <c r="I105" s="29"/>
      <c r="J105" s="29"/>
      <c r="K105" s="29"/>
      <c r="L105" s="29"/>
      <c r="M105" s="1" t="str">
        <f>Table8[[#This Row],[Std Remarks]]</f>
        <v>NOT LIVE - RETAIN BUDGET</v>
      </c>
      <c r="N105" s="28">
        <f>Table8[[#This Row],[% of Completion of Work Done]]</f>
        <v>0</v>
      </c>
      <c r="O105" s="1">
        <f>Table8[[#This Row],[Customers According to % (Market Share)]]</f>
        <v>117.9</v>
      </c>
      <c r="P105" s="29">
        <v>6037590.2703851601</v>
      </c>
      <c r="Q105" s="136">
        <f>(Table8[[#This Row],[Allocated Budget]]*$Q$2)+(Table8[[#This Row],[Allocated Budget]]*(1-Table8[[#This Row],[HP%  based on Live % ( Work Progress)]])*(1-$Q$2))</f>
        <v>6037590.2703851601</v>
      </c>
      <c r="R105" s="136"/>
      <c r="S105" s="1"/>
      <c r="T105" s="1"/>
      <c r="U105" s="1">
        <v>0.45</v>
      </c>
      <c r="V105" s="29">
        <v>1251.967705332215</v>
      </c>
      <c r="W105" s="29">
        <v>3555.4</v>
      </c>
      <c r="X105" s="1" t="s">
        <v>47</v>
      </c>
      <c r="Y105" s="28">
        <f>Table8[[#This Row],[% of Completion of Work Done]]</f>
        <v>0</v>
      </c>
      <c r="Z105" s="1" t="s">
        <v>35</v>
      </c>
      <c r="AA105" s="1"/>
      <c r="AB105" s="77">
        <v>0</v>
      </c>
      <c r="AC105" s="115">
        <f t="shared" si="4"/>
        <v>0</v>
      </c>
      <c r="AD105" s="2">
        <v>46082</v>
      </c>
      <c r="AE105" s="175">
        <f>IFERROR(Table8[[#This Row],[Timeline - Monthwise]]-MIN(Table8[Start Date..]),"None")</f>
        <v>214</v>
      </c>
      <c r="AF105" s="1">
        <f>IFERROR(Table8[[#This Row],[Timeline - Monthwise]]-Table8[[#This Row],[Start Date..]]+1,"Duration Doesn't Exsists")</f>
        <v>215</v>
      </c>
      <c r="AG105" s="29">
        <f ca="1">IFERROR(Table8[[#This Row],[Timeline - Monthwise]]-TODAY(),"No ETA")</f>
        <v>167</v>
      </c>
      <c r="AH105" s="29" t="str">
        <f t="shared" si="5"/>
        <v>Yet to Start</v>
      </c>
      <c r="AI105" s="1" t="s">
        <v>1168</v>
      </c>
      <c r="AJ105" s="237" t="s">
        <v>3576</v>
      </c>
      <c r="AK105" s="1" t="s">
        <v>1169</v>
      </c>
      <c r="AL105" s="1" t="s">
        <v>3325</v>
      </c>
      <c r="AM105" s="1" t="s">
        <v>76</v>
      </c>
      <c r="AN105" s="1"/>
      <c r="AO105" s="27"/>
      <c r="AP105" s="192"/>
      <c r="AQ105" s="1"/>
      <c r="AS105" s="192" t="e">
        <f>VLOOKUP(Table8[[#This Row],[CEM Number]],'71 CEMs'!$E$5:$E$76,1,0)</f>
        <v>#N/A</v>
      </c>
      <c r="AT105" s="235">
        <v>46296</v>
      </c>
      <c r="AU105" s="233"/>
    </row>
    <row r="106" spans="1:47" ht="14.4" customHeight="1">
      <c r="A106" s="26" t="s">
        <v>843</v>
      </c>
      <c r="B106" s="166" t="s">
        <v>3530</v>
      </c>
      <c r="C106" s="1" t="s">
        <v>762</v>
      </c>
      <c r="D106" s="1" t="s">
        <v>844</v>
      </c>
      <c r="E106" s="192" t="s">
        <v>865</v>
      </c>
      <c r="F106" s="29">
        <v>332</v>
      </c>
      <c r="G106" s="29">
        <v>132.80000000000001</v>
      </c>
      <c r="H106" s="29" t="s">
        <v>3598</v>
      </c>
      <c r="I106" s="29"/>
      <c r="J106" s="29"/>
      <c r="K106" s="29"/>
      <c r="L106" s="29"/>
      <c r="M106" s="1" t="str">
        <f>Table8[[#This Row],[Std Remarks]]</f>
        <v>NOT LIVE - RETAIN BUDGET</v>
      </c>
      <c r="N106" s="28">
        <f>Table8[[#This Row],[% of Completion of Work Done]]</f>
        <v>0.85</v>
      </c>
      <c r="O106" s="1">
        <f>Table8[[#This Row],[Customers According to % (Market Share)]]</f>
        <v>132.80000000000001</v>
      </c>
      <c r="P106" s="29">
        <v>5059405.5968070002</v>
      </c>
      <c r="Q106" s="136">
        <f>(Table8[[#This Row],[Allocated Budget]]*$Q$2)+(Table8[[#This Row],[Allocated Budget]]*(1-Table8[[#This Row],[HP%  based on Live % ( Work Progress)]])*(1-$Q$2))</f>
        <v>1403985.0531139425</v>
      </c>
      <c r="R106" s="136"/>
      <c r="S106" s="1"/>
      <c r="T106" s="1"/>
      <c r="U106" s="1"/>
      <c r="V106" s="29">
        <v>1168.5790275000002</v>
      </c>
      <c r="W106" s="29">
        <v>5137.5</v>
      </c>
      <c r="X106" s="1" t="s">
        <v>150</v>
      </c>
      <c r="Y106" s="28">
        <f>Table8[[#This Row],[% of Completion of Work Done]]</f>
        <v>0.85</v>
      </c>
      <c r="Z106" s="1" t="s">
        <v>849</v>
      </c>
      <c r="AA106" s="1"/>
      <c r="AB106" s="77">
        <v>0.85</v>
      </c>
      <c r="AC106" s="115">
        <f t="shared" si="4"/>
        <v>0.85</v>
      </c>
      <c r="AD106" s="2">
        <v>46082</v>
      </c>
      <c r="AE106" s="175">
        <f>IFERROR(Table8[[#This Row],[Timeline - Monthwise]]-MIN(Table8[Start Date..]),"None")</f>
        <v>31</v>
      </c>
      <c r="AF106" s="1">
        <f>IFERROR(Table8[[#This Row],[Timeline - Monthwise]]-Table8[[#This Row],[Start Date..]]+1,"Duration Doesn't Exsists")</f>
        <v>32</v>
      </c>
      <c r="AG106" s="29">
        <f ca="1">IFERROR(Table8[[#This Row],[Timeline - Monthwise]]-TODAY(),"No ETA")</f>
        <v>-16</v>
      </c>
      <c r="AH106" s="29" t="str">
        <f t="shared" si="5"/>
        <v>In Progress</v>
      </c>
      <c r="AI106" s="1" t="s">
        <v>867</v>
      </c>
      <c r="AJ106" s="237" t="s">
        <v>3571</v>
      </c>
      <c r="AK106" s="1" t="s">
        <v>868</v>
      </c>
      <c r="AL106" s="1" t="s">
        <v>3323</v>
      </c>
      <c r="AM106" s="1" t="s">
        <v>76</v>
      </c>
      <c r="AN106" s="1"/>
      <c r="AO106" s="27"/>
      <c r="AP106" s="192"/>
      <c r="AQ106" s="1"/>
      <c r="AS106" s="192" t="e">
        <f>VLOOKUP(Table8[[#This Row],[CEM Number]],'71 CEMs'!$E$5:$E$76,1,0)</f>
        <v>#N/A</v>
      </c>
      <c r="AT106" s="235">
        <v>46113</v>
      </c>
      <c r="AU106" s="233"/>
    </row>
    <row r="107" spans="1:47" ht="14.4" customHeight="1">
      <c r="A107" s="86" t="s">
        <v>942</v>
      </c>
      <c r="B107" s="166" t="s">
        <v>3530</v>
      </c>
      <c r="C107" s="1" t="s">
        <v>514</v>
      </c>
      <c r="D107" s="28" t="s">
        <v>943</v>
      </c>
      <c r="E107" s="192" t="s">
        <v>3238</v>
      </c>
      <c r="F107" s="29">
        <v>558</v>
      </c>
      <c r="G107" s="65">
        <v>223.20000000000002</v>
      </c>
      <c r="H107" s="65"/>
      <c r="I107" s="29"/>
      <c r="J107" s="29"/>
      <c r="K107" s="29"/>
      <c r="L107" s="29"/>
      <c r="M107" s="1" t="str">
        <f>Table8[[#This Row],[Std Remarks]]</f>
        <v>NOT LIVE - RETAIN BUDGET</v>
      </c>
      <c r="N107" s="28">
        <f>Table8[[#This Row],[% of Completion of Work Done]]</f>
        <v>0</v>
      </c>
      <c r="O107" s="1"/>
      <c r="P107" s="29">
        <v>5089046.7399845002</v>
      </c>
      <c r="Q107" s="136">
        <f>(Table8[[#This Row],[Allocated Budget]]*$Q$2)+(Table8[[#This Row],[Allocated Budget]]*(1-Table8[[#This Row],[HP%  based on Live % ( Work Progress)]])*(1-$Q$2))</f>
        <v>5089046.7399845002</v>
      </c>
      <c r="R107" s="136"/>
      <c r="S107" s="1"/>
      <c r="T107" s="1"/>
      <c r="U107" s="1"/>
      <c r="V107" s="29">
        <v>865.7</v>
      </c>
      <c r="W107" s="29">
        <v>4069.8289512499996</v>
      </c>
      <c r="X107" s="1" t="s">
        <v>47</v>
      </c>
      <c r="Y107" s="28">
        <f>Table8[[#This Row],[% of Completion of Work Done]]</f>
        <v>0</v>
      </c>
      <c r="Z107" s="1" t="s">
        <v>35</v>
      </c>
      <c r="AA107" s="1"/>
      <c r="AB107" s="64">
        <v>0</v>
      </c>
      <c r="AC107" s="115">
        <f t="shared" si="4"/>
        <v>0</v>
      </c>
      <c r="AD107" s="2">
        <v>46082</v>
      </c>
      <c r="AE107" s="175">
        <f>IFERROR(Table8[[#This Row],[Timeline - Monthwise]]-MIN(Table8[Start Date..]),"None")</f>
        <v>214</v>
      </c>
      <c r="AF107" s="1">
        <f>IFERROR(Table8[[#This Row],[Timeline - Monthwise]]-Table8[[#This Row],[Start Date..]]+1,"Duration Doesn't Exsists")</f>
        <v>215</v>
      </c>
      <c r="AG107" s="29">
        <f ca="1">IFERROR(Table8[[#This Row],[Timeline - Monthwise]]-TODAY(),"No ETA")</f>
        <v>167</v>
      </c>
      <c r="AH107" s="29" t="str">
        <f t="shared" si="5"/>
        <v>Yet to Start</v>
      </c>
      <c r="AI107" s="1" t="s">
        <v>421</v>
      </c>
      <c r="AJ107" s="237" t="s">
        <v>3576</v>
      </c>
      <c r="AK107" s="28" t="s">
        <v>3291</v>
      </c>
      <c r="AL107" s="1" t="s">
        <v>3325</v>
      </c>
      <c r="AM107" s="1" t="s">
        <v>76</v>
      </c>
      <c r="AN107" s="1"/>
      <c r="AO107" s="27"/>
      <c r="AP107" s="1"/>
      <c r="AQ107" s="1"/>
      <c r="AR107" s="96"/>
      <c r="AS107" s="192" t="e">
        <f>VLOOKUP(Table8[[#This Row],[CEM Number]],'71 CEMs'!$E$5:$E$76,1,0)</f>
        <v>#N/A</v>
      </c>
      <c r="AT107" s="235">
        <v>46296</v>
      </c>
      <c r="AU107" s="233"/>
    </row>
    <row r="108" spans="1:47" ht="14.4" customHeight="1">
      <c r="A108" s="26" t="s">
        <v>3648</v>
      </c>
      <c r="B108" s="166" t="s">
        <v>3530</v>
      </c>
      <c r="C108" s="1" t="s">
        <v>1204</v>
      </c>
      <c r="D108" s="1" t="s">
        <v>1204</v>
      </c>
      <c r="E108" s="192" t="s">
        <v>1205</v>
      </c>
      <c r="F108" s="29">
        <v>1390</v>
      </c>
      <c r="G108" s="29">
        <v>625.5</v>
      </c>
      <c r="H108" s="29"/>
      <c r="I108" s="29"/>
      <c r="J108" s="29"/>
      <c r="K108" s="29"/>
      <c r="L108" s="29"/>
      <c r="M108" s="1" t="str">
        <f>Table8[[#This Row],[Std Remarks]]</f>
        <v>NOT LIVE - RETAIN BUDGET</v>
      </c>
      <c r="N108" s="28">
        <f>Table8[[#This Row],[% of Completion of Work Done]]</f>
        <v>0</v>
      </c>
      <c r="O108" s="1">
        <f>Table8[[#This Row],[Customers According to % (Market Share)]]</f>
        <v>625.5</v>
      </c>
      <c r="P108" s="29">
        <v>11011025.1555</v>
      </c>
      <c r="Q108" s="136">
        <f>(Table8[[#This Row],[Allocated Budget]]*$Q$2)+(Table8[[#This Row],[Allocated Budget]]*(1-Table8[[#This Row],[HP%  based on Live % ( Work Progress)]])*(1-$Q$2))</f>
        <v>11011025.1555</v>
      </c>
      <c r="R108" s="136"/>
      <c r="S108" s="1"/>
      <c r="T108" s="1"/>
      <c r="U108" s="1">
        <v>0.45</v>
      </c>
      <c r="V108" s="29">
        <v>1722.6000000000001</v>
      </c>
      <c r="W108" s="29">
        <v>12543.75</v>
      </c>
      <c r="X108" s="1" t="s">
        <v>47</v>
      </c>
      <c r="Y108" s="28">
        <f>Table8[[#This Row],[% of Completion of Work Done]]</f>
        <v>0</v>
      </c>
      <c r="Z108" s="1" t="s">
        <v>35</v>
      </c>
      <c r="AA108" s="1"/>
      <c r="AB108" s="77">
        <v>0</v>
      </c>
      <c r="AC108" s="115">
        <f t="shared" si="4"/>
        <v>0</v>
      </c>
      <c r="AD108" s="2">
        <v>46082</v>
      </c>
      <c r="AE108" s="175">
        <f>IFERROR(Table8[[#This Row],[Timeline - Monthwise]]-MIN(Table8[Start Date..]),"None")</f>
        <v>214</v>
      </c>
      <c r="AF108" s="1">
        <f>IFERROR(Table8[[#This Row],[Timeline - Monthwise]]-Table8[[#This Row],[Start Date..]]+1,"Duration Doesn't Exsists")</f>
        <v>215</v>
      </c>
      <c r="AG108" s="29">
        <f ca="1">IFERROR(Table8[[#This Row],[Timeline - Monthwise]]-TODAY(),"No ETA")</f>
        <v>167</v>
      </c>
      <c r="AH108" s="29" t="str">
        <f t="shared" si="5"/>
        <v>Yet to Start</v>
      </c>
      <c r="AI108" s="192" t="s">
        <v>1168</v>
      </c>
      <c r="AJ108" s="237" t="s">
        <v>3576</v>
      </c>
      <c r="AK108" s="1" t="s">
        <v>1169</v>
      </c>
      <c r="AL108" s="1" t="s">
        <v>3325</v>
      </c>
      <c r="AM108" s="1" t="s">
        <v>76</v>
      </c>
      <c r="AN108" s="1"/>
      <c r="AO108" s="27"/>
      <c r="AP108" s="192"/>
      <c r="AQ108" s="1"/>
      <c r="AS108" s="192" t="e">
        <f>VLOOKUP(Table8[[#This Row],[CEM Number]],'71 CEMs'!$E$5:$E$76,1,0)</f>
        <v>#N/A</v>
      </c>
      <c r="AT108" s="235">
        <v>46296</v>
      </c>
      <c r="AU108" s="233"/>
    </row>
    <row r="109" spans="1:47" ht="14.4" customHeight="1">
      <c r="A109" s="26" t="s">
        <v>3648</v>
      </c>
      <c r="B109" s="166" t="s">
        <v>3530</v>
      </c>
      <c r="C109" s="1" t="s">
        <v>1204</v>
      </c>
      <c r="D109" s="1" t="s">
        <v>1204</v>
      </c>
      <c r="E109" s="192" t="s">
        <v>1206</v>
      </c>
      <c r="F109" s="29">
        <v>1606</v>
      </c>
      <c r="G109" s="29">
        <v>722.7</v>
      </c>
      <c r="H109" s="29"/>
      <c r="I109" s="29"/>
      <c r="J109" s="29"/>
      <c r="K109" s="29"/>
      <c r="L109" s="29"/>
      <c r="M109" s="1" t="str">
        <f>Table8[[#This Row],[Std Remarks]]</f>
        <v>NOT LIVE - RETAIN BUDGET</v>
      </c>
      <c r="N109" s="28">
        <f>Table8[[#This Row],[% of Completion of Work Done]]</f>
        <v>0</v>
      </c>
      <c r="O109" s="1">
        <f>Table8[[#This Row],[Customers According to % (Market Share)]]</f>
        <v>722.7</v>
      </c>
      <c r="P109" s="29">
        <v>13235679.776000001</v>
      </c>
      <c r="Q109" s="136">
        <f>(Table8[[#This Row],[Allocated Budget]]*$Q$2)+(Table8[[#This Row],[Allocated Budget]]*(1-Table8[[#This Row],[HP%  based on Live % ( Work Progress)]])*(1-$Q$2))</f>
        <v>13235679.775999999</v>
      </c>
      <c r="R109" s="136"/>
      <c r="S109" s="1"/>
      <c r="T109" s="1"/>
      <c r="U109" s="1">
        <v>0.45</v>
      </c>
      <c r="V109" s="29">
        <v>2091.85</v>
      </c>
      <c r="W109" s="29">
        <v>11495</v>
      </c>
      <c r="X109" s="1" t="s">
        <v>47</v>
      </c>
      <c r="Y109" s="28">
        <f>Table8[[#This Row],[% of Completion of Work Done]]</f>
        <v>0</v>
      </c>
      <c r="Z109" s="1" t="s">
        <v>35</v>
      </c>
      <c r="AA109" s="1"/>
      <c r="AB109" s="77">
        <v>0</v>
      </c>
      <c r="AC109" s="115">
        <f t="shared" si="4"/>
        <v>0</v>
      </c>
      <c r="AD109" s="2">
        <v>46082</v>
      </c>
      <c r="AE109" s="175">
        <f>IFERROR(Table8[[#This Row],[Timeline - Monthwise]]-MIN(Table8[Start Date..]),"None")</f>
        <v>214</v>
      </c>
      <c r="AF109" s="1">
        <f>IFERROR(Table8[[#This Row],[Timeline - Monthwise]]-Table8[[#This Row],[Start Date..]]+1,"Duration Doesn't Exsists")</f>
        <v>215</v>
      </c>
      <c r="AG109" s="29">
        <f ca="1">IFERROR(Table8[[#This Row],[Timeline - Monthwise]]-TODAY(),"No ETA")</f>
        <v>167</v>
      </c>
      <c r="AH109" s="29" t="str">
        <f t="shared" si="5"/>
        <v>Yet to Start</v>
      </c>
      <c r="AI109" s="192" t="s">
        <v>1168</v>
      </c>
      <c r="AJ109" s="237" t="s">
        <v>3576</v>
      </c>
      <c r="AK109" s="1" t="s">
        <v>1169</v>
      </c>
      <c r="AL109" s="1" t="s">
        <v>3325</v>
      </c>
      <c r="AM109" s="1" t="s">
        <v>76</v>
      </c>
      <c r="AN109" s="1"/>
      <c r="AO109" s="27"/>
      <c r="AP109" s="192"/>
      <c r="AQ109" s="1"/>
      <c r="AS109" s="192" t="e">
        <f>VLOOKUP(Table8[[#This Row],[CEM Number]],'71 CEMs'!$E$5:$E$76,1,0)</f>
        <v>#N/A</v>
      </c>
      <c r="AT109" s="235">
        <v>46296</v>
      </c>
      <c r="AU109" s="233"/>
    </row>
    <row r="110" spans="1:47" ht="14.4" customHeight="1">
      <c r="A110" s="26" t="s">
        <v>761</v>
      </c>
      <c r="B110" s="166">
        <v>45621</v>
      </c>
      <c r="C110" s="1" t="s">
        <v>762</v>
      </c>
      <c r="D110" s="1" t="s">
        <v>763</v>
      </c>
      <c r="E110" s="192" t="s">
        <v>764</v>
      </c>
      <c r="F110" s="29">
        <v>1740</v>
      </c>
      <c r="G110" s="29">
        <v>696</v>
      </c>
      <c r="H110" s="29"/>
      <c r="I110" s="29">
        <v>28</v>
      </c>
      <c r="J110" s="29">
        <v>29</v>
      </c>
      <c r="K110" s="29">
        <v>100</v>
      </c>
      <c r="L110" s="29"/>
      <c r="M110" s="1" t="str">
        <f>Table8[[#This Row],[Std Remarks]]</f>
        <v>LIVE - 100% Completed</v>
      </c>
      <c r="N110" s="28">
        <f>Table8[[#This Row],[% of Completion of Work Done]]</f>
        <v>1</v>
      </c>
      <c r="O110" s="1">
        <f>Table8[[#This Row],[Customers According to % (Market Share)]]</f>
        <v>696</v>
      </c>
      <c r="P110" s="29">
        <v>17285837.436000001</v>
      </c>
      <c r="Q110" s="136">
        <f>Table8[[#This Row],[Allocated Budget]]*Table8[[#This Row],[Allocation Percentage]]</f>
        <v>2592875.6154</v>
      </c>
      <c r="R110" s="136">
        <v>14692961.820599999</v>
      </c>
      <c r="S110" s="1">
        <v>-1</v>
      </c>
      <c r="T110" s="1"/>
      <c r="U110" s="1">
        <v>0.4</v>
      </c>
      <c r="V110" s="29">
        <v>2976.2</v>
      </c>
      <c r="W110" s="29">
        <v>11942.5</v>
      </c>
      <c r="X110" s="1" t="s">
        <v>47</v>
      </c>
      <c r="Y110" s="75">
        <f t="shared" ref="Y110:Y115" si="6">$Q$2</f>
        <v>0.15</v>
      </c>
      <c r="Z110" s="1" t="s">
        <v>32</v>
      </c>
      <c r="AA110" s="1" t="s">
        <v>47</v>
      </c>
      <c r="AB110" s="64">
        <v>1</v>
      </c>
      <c r="AC110" s="115">
        <f t="shared" si="4"/>
        <v>1</v>
      </c>
      <c r="AD110" s="2">
        <v>46082</v>
      </c>
      <c r="AE110" s="175" t="str">
        <f>IFERROR(Table8[[#This Row],[Timeline - Monthwise]]-MIN(Table8[Start Date..]),"None")</f>
        <v>None</v>
      </c>
      <c r="AF110" s="1" t="str">
        <f>IFERROR(Table8[[#This Row],[Timeline - Monthwise]]-Table8[[#This Row],[Start Date..]]+1,"Duration Doesn't Exsists")</f>
        <v>Duration Doesn't Exsists</v>
      </c>
      <c r="AG110" s="29" t="str">
        <f ca="1">IFERROR(Table8[[#This Row],[Timeline - Monthwise]]-TODAY(),"No ETA")</f>
        <v>No ETA</v>
      </c>
      <c r="AH110" s="29" t="str">
        <f t="shared" si="5"/>
        <v>Completed</v>
      </c>
      <c r="AI110" s="192"/>
      <c r="AJ110" s="237" t="s">
        <v>3569</v>
      </c>
      <c r="AK110" s="1"/>
      <c r="AL110" s="1" t="s">
        <v>3178</v>
      </c>
      <c r="AM110" s="1" t="s">
        <v>30</v>
      </c>
      <c r="AN110" s="1"/>
      <c r="AO110" s="27"/>
      <c r="AP110" s="192"/>
      <c r="AQ110" s="1"/>
      <c r="AS110" s="192" t="str">
        <f>VLOOKUP(Table8[[#This Row],[CEM Number]],'71 CEMs'!$E$5:$E$76,1,0)</f>
        <v>I250375</v>
      </c>
      <c r="AT110" s="235" t="s">
        <v>3569</v>
      </c>
      <c r="AU110" s="233"/>
    </row>
    <row r="111" spans="1:47" ht="14.4" customHeight="1">
      <c r="A111" s="26" t="s">
        <v>843</v>
      </c>
      <c r="B111" s="166" t="s">
        <v>3530</v>
      </c>
      <c r="C111" s="1" t="s">
        <v>762</v>
      </c>
      <c r="D111" s="1" t="s">
        <v>844</v>
      </c>
      <c r="E111" s="192" t="s">
        <v>845</v>
      </c>
      <c r="F111" s="29">
        <v>108</v>
      </c>
      <c r="G111" s="29">
        <v>43.2</v>
      </c>
      <c r="H111" s="29"/>
      <c r="I111" s="29">
        <v>2</v>
      </c>
      <c r="J111" s="29">
        <v>7</v>
      </c>
      <c r="K111" s="29">
        <v>61</v>
      </c>
      <c r="L111" s="29"/>
      <c r="M111" s="1" t="str">
        <f>Table8[[#This Row],[Std Remarks]]</f>
        <v>LIVE - 100% Completed</v>
      </c>
      <c r="N111" s="28">
        <f>Table8[[#This Row],[% of Completion of Work Done]]</f>
        <v>1</v>
      </c>
      <c r="O111" s="1">
        <f>Table8[[#This Row],[Customers According to % (Market Share)]]</f>
        <v>43.2</v>
      </c>
      <c r="P111" s="29">
        <v>5063460.1388888899</v>
      </c>
      <c r="Q111" s="136">
        <f>Table8[[#This Row],[Allocated Budget]]*Table8[[#This Row],[Allocation Percentage]]</f>
        <v>759519.02083333349</v>
      </c>
      <c r="R111" s="136"/>
      <c r="S111" s="1"/>
      <c r="T111" s="1"/>
      <c r="U111" s="1"/>
      <c r="V111" s="29">
        <v>2318.3999999999996</v>
      </c>
      <c r="W111" s="29">
        <v>2176.25</v>
      </c>
      <c r="X111" s="1" t="s">
        <v>31</v>
      </c>
      <c r="Y111" s="75">
        <f t="shared" si="6"/>
        <v>0.15</v>
      </c>
      <c r="Z111" s="1" t="s">
        <v>32</v>
      </c>
      <c r="AA111" s="1" t="s">
        <v>846</v>
      </c>
      <c r="AB111" s="64">
        <v>1</v>
      </c>
      <c r="AC111" s="115">
        <f t="shared" si="4"/>
        <v>1</v>
      </c>
      <c r="AD111" s="2">
        <v>46082</v>
      </c>
      <c r="AE111" s="175" t="str">
        <f>IFERROR(Table8[[#This Row],[Timeline - Monthwise]]-MIN(Table8[Start Date..]),"None")</f>
        <v>None</v>
      </c>
      <c r="AF111" s="1" t="str">
        <f>IFERROR(Table8[[#This Row],[Timeline - Monthwise]]-Table8[[#This Row],[Start Date..]]+1,"Duration Doesn't Exsists")</f>
        <v>Duration Doesn't Exsists</v>
      </c>
      <c r="AG111" s="29" t="str">
        <f ca="1">IFERROR(Table8[[#This Row],[Timeline - Monthwise]]-TODAY(),"No ETA")</f>
        <v>No ETA</v>
      </c>
      <c r="AH111" s="29" t="str">
        <f t="shared" si="5"/>
        <v>Completed</v>
      </c>
      <c r="AI111" s="192"/>
      <c r="AJ111" s="237" t="s">
        <v>3569</v>
      </c>
      <c r="AK111" s="1"/>
      <c r="AL111" s="1" t="s">
        <v>3178</v>
      </c>
      <c r="AM111" s="1" t="s">
        <v>30</v>
      </c>
      <c r="AN111" s="1"/>
      <c r="AO111" s="27"/>
      <c r="AP111" s="192"/>
      <c r="AQ111" s="1"/>
      <c r="AS111" s="192" t="e">
        <f>VLOOKUP(Table8[[#This Row],[CEM Number]],'71 CEMs'!$E$5:$E$76,1,0)</f>
        <v>#N/A</v>
      </c>
      <c r="AT111" s="235" t="s">
        <v>3569</v>
      </c>
      <c r="AU111" s="233"/>
    </row>
    <row r="112" spans="1:47" ht="14.4" customHeight="1">
      <c r="A112" s="26" t="s">
        <v>1124</v>
      </c>
      <c r="B112" s="166">
        <v>44924</v>
      </c>
      <c r="C112" s="1" t="s">
        <v>789</v>
      </c>
      <c r="D112" s="1" t="s">
        <v>1125</v>
      </c>
      <c r="E112" s="192" t="s">
        <v>1126</v>
      </c>
      <c r="F112" s="29">
        <v>214</v>
      </c>
      <c r="G112" s="29">
        <v>107</v>
      </c>
      <c r="H112" s="29">
        <v>54</v>
      </c>
      <c r="I112" s="29">
        <v>36</v>
      </c>
      <c r="J112" s="29">
        <v>7</v>
      </c>
      <c r="K112" s="29">
        <v>11</v>
      </c>
      <c r="L112" s="29"/>
      <c r="M112" s="1" t="str">
        <f>Table8[[#This Row],[Std Remarks]]</f>
        <v>LIVE - 100% Completed</v>
      </c>
      <c r="N112" s="28">
        <f>Table8[[#This Row],[% of Completion of Work Done]]</f>
        <v>1</v>
      </c>
      <c r="O112" s="1">
        <f>Table8[[#This Row],[Customers According to % (Market Share)]]</f>
        <v>107</v>
      </c>
      <c r="P112" s="29">
        <v>3654552.44</v>
      </c>
      <c r="Q112" s="136">
        <f>Table8[[#This Row],[Allocated Budget]]*Table8[[#This Row],[Allocation Percentage]]</f>
        <v>548182.86599999992</v>
      </c>
      <c r="R112" s="136">
        <v>3106369.5739999996</v>
      </c>
      <c r="S112" s="1">
        <v>-1</v>
      </c>
      <c r="T112" s="1"/>
      <c r="U112" s="1">
        <v>0.5</v>
      </c>
      <c r="V112" s="29">
        <v>1628.3499999999997</v>
      </c>
      <c r="W112" s="29">
        <v>1463.3399999999997</v>
      </c>
      <c r="X112" s="1" t="s">
        <v>31</v>
      </c>
      <c r="Y112" s="75">
        <f t="shared" si="6"/>
        <v>0.15</v>
      </c>
      <c r="Z112" s="1" t="s">
        <v>32</v>
      </c>
      <c r="AA112" s="1" t="s">
        <v>31</v>
      </c>
      <c r="AB112" s="64">
        <v>1</v>
      </c>
      <c r="AC112" s="115">
        <f t="shared" si="4"/>
        <v>1</v>
      </c>
      <c r="AD112" s="2">
        <v>46082</v>
      </c>
      <c r="AE112" s="175" t="str">
        <f>IFERROR(Table8[[#This Row],[Timeline - Monthwise]]-MIN(Table8[Start Date..]),"None")</f>
        <v>None</v>
      </c>
      <c r="AF112" s="1" t="str">
        <f>IFERROR(Table8[[#This Row],[Timeline - Monthwise]]-Table8[[#This Row],[Start Date..]]+1,"Duration Doesn't Exsists")</f>
        <v>Duration Doesn't Exsists</v>
      </c>
      <c r="AG112" s="29" t="str">
        <f ca="1">IFERROR(Table8[[#This Row],[Timeline - Monthwise]]-TODAY(),"No ETA")</f>
        <v>No ETA</v>
      </c>
      <c r="AH112" s="29" t="str">
        <f t="shared" si="5"/>
        <v>Completed</v>
      </c>
      <c r="AI112" s="192"/>
      <c r="AJ112" s="237" t="s">
        <v>3569</v>
      </c>
      <c r="AK112" s="1"/>
      <c r="AL112" s="1" t="s">
        <v>3178</v>
      </c>
      <c r="AM112" s="1" t="s">
        <v>30</v>
      </c>
      <c r="AN112" s="1"/>
      <c r="AO112" s="27"/>
      <c r="AP112" s="192"/>
      <c r="AQ112" s="1"/>
      <c r="AS112" s="192" t="str">
        <f>VLOOKUP(Table8[[#This Row],[CEM Number]],'71 CEMs'!$E$5:$E$76,1,0)</f>
        <v>INT-23-00447</v>
      </c>
      <c r="AT112" s="235" t="s">
        <v>3569</v>
      </c>
      <c r="AU112" s="233"/>
    </row>
    <row r="113" spans="1:47" ht="14.4" customHeight="1">
      <c r="A113" s="26" t="s">
        <v>1124</v>
      </c>
      <c r="B113" s="166">
        <v>44924</v>
      </c>
      <c r="C113" s="1" t="s">
        <v>789</v>
      </c>
      <c r="D113" s="1" t="s">
        <v>1125</v>
      </c>
      <c r="E113" s="192" t="s">
        <v>1127</v>
      </c>
      <c r="F113" s="29">
        <v>364</v>
      </c>
      <c r="G113" s="29">
        <v>182</v>
      </c>
      <c r="H113" s="29">
        <v>148</v>
      </c>
      <c r="I113" s="29">
        <v>111</v>
      </c>
      <c r="J113" s="29">
        <v>13</v>
      </c>
      <c r="K113" s="29">
        <v>24</v>
      </c>
      <c r="L113" s="29"/>
      <c r="M113" s="1" t="str">
        <f>Table8[[#This Row],[Std Remarks]]</f>
        <v>LIVE - 100% Completed</v>
      </c>
      <c r="N113" s="28">
        <f>Table8[[#This Row],[% of Completion of Work Done]]</f>
        <v>1</v>
      </c>
      <c r="O113" s="1">
        <f>Table8[[#This Row],[Customers According to % (Market Share)]]</f>
        <v>182</v>
      </c>
      <c r="P113" s="29">
        <v>6767940.4299999997</v>
      </c>
      <c r="Q113" s="136">
        <f>Table8[[#This Row],[Allocated Budget]]*Table8[[#This Row],[Allocation Percentage]]</f>
        <v>1015191.0644999999</v>
      </c>
      <c r="R113" s="136">
        <v>5752749.3655000003</v>
      </c>
      <c r="S113" s="1">
        <v>-1</v>
      </c>
      <c r="T113" s="1"/>
      <c r="U113" s="1">
        <v>0.5</v>
      </c>
      <c r="V113" s="29">
        <v>2726.0200000000004</v>
      </c>
      <c r="W113" s="29">
        <v>2062.75</v>
      </c>
      <c r="X113" s="1" t="s">
        <v>31</v>
      </c>
      <c r="Y113" s="75">
        <f t="shared" si="6"/>
        <v>0.15</v>
      </c>
      <c r="Z113" s="1" t="s">
        <v>32</v>
      </c>
      <c r="AA113" s="1" t="s">
        <v>31</v>
      </c>
      <c r="AB113" s="64">
        <v>1</v>
      </c>
      <c r="AC113" s="115">
        <f t="shared" si="4"/>
        <v>1</v>
      </c>
      <c r="AD113" s="2">
        <v>46082</v>
      </c>
      <c r="AE113" s="175" t="str">
        <f>IFERROR(Table8[[#This Row],[Timeline - Monthwise]]-MIN(Table8[Start Date..]),"None")</f>
        <v>None</v>
      </c>
      <c r="AF113" s="1" t="str">
        <f>IFERROR(Table8[[#This Row],[Timeline - Monthwise]]-Table8[[#This Row],[Start Date..]]+1,"Duration Doesn't Exsists")</f>
        <v>Duration Doesn't Exsists</v>
      </c>
      <c r="AG113" s="29" t="str">
        <f ca="1">IFERROR(Table8[[#This Row],[Timeline - Monthwise]]-TODAY(),"No ETA")</f>
        <v>No ETA</v>
      </c>
      <c r="AH113" s="29" t="str">
        <f t="shared" si="5"/>
        <v>Completed</v>
      </c>
      <c r="AI113" s="192"/>
      <c r="AJ113" s="237" t="s">
        <v>3569</v>
      </c>
      <c r="AK113" s="1"/>
      <c r="AL113" s="1" t="s">
        <v>3178</v>
      </c>
      <c r="AM113" s="1" t="s">
        <v>30</v>
      </c>
      <c r="AN113" s="1"/>
      <c r="AO113" s="27"/>
      <c r="AP113" s="192"/>
      <c r="AQ113" s="1"/>
      <c r="AS113" s="192" t="str">
        <f>VLOOKUP(Table8[[#This Row],[CEM Number]],'71 CEMs'!$E$5:$E$76,1,0)</f>
        <v>INT-23-00447</v>
      </c>
      <c r="AT113" s="235" t="s">
        <v>3569</v>
      </c>
      <c r="AU113" s="233"/>
    </row>
    <row r="114" spans="1:47" ht="14.4" customHeight="1">
      <c r="A114" s="26" t="s">
        <v>1124</v>
      </c>
      <c r="B114" s="166">
        <v>44924</v>
      </c>
      <c r="C114" s="1" t="s">
        <v>789</v>
      </c>
      <c r="D114" s="1" t="s">
        <v>1125</v>
      </c>
      <c r="E114" s="192" t="s">
        <v>1128</v>
      </c>
      <c r="F114" s="29">
        <v>52</v>
      </c>
      <c r="G114" s="29">
        <v>26</v>
      </c>
      <c r="H114" s="29">
        <v>40</v>
      </c>
      <c r="I114" s="29">
        <v>27</v>
      </c>
      <c r="J114" s="29">
        <v>3</v>
      </c>
      <c r="K114" s="29">
        <v>10</v>
      </c>
      <c r="L114" s="29"/>
      <c r="M114" s="1" t="str">
        <f>Table8[[#This Row],[Std Remarks]]</f>
        <v>LIVE - 100% Completed</v>
      </c>
      <c r="N114" s="28">
        <f>Table8[[#This Row],[% of Completion of Work Done]]</f>
        <v>1</v>
      </c>
      <c r="O114" s="1">
        <f>Table8[[#This Row],[Customers According to % (Market Share)]]</f>
        <v>26</v>
      </c>
      <c r="P114" s="29">
        <v>2298298.0290000001</v>
      </c>
      <c r="Q114" s="136">
        <f>Table8[[#This Row],[Allocated Budget]]*Table8[[#This Row],[Allocation Percentage]]</f>
        <v>344744.70435000001</v>
      </c>
      <c r="R114" s="136">
        <v>1953553.3246500001</v>
      </c>
      <c r="S114" s="1">
        <v>-1</v>
      </c>
      <c r="T114" s="1"/>
      <c r="U114" s="1">
        <v>0.5</v>
      </c>
      <c r="V114" s="29">
        <v>1051.2149999999999</v>
      </c>
      <c r="W114" s="29">
        <v>830.625</v>
      </c>
      <c r="X114" s="1" t="s">
        <v>31</v>
      </c>
      <c r="Y114" s="75">
        <f t="shared" si="6"/>
        <v>0.15</v>
      </c>
      <c r="Z114" s="1" t="s">
        <v>32</v>
      </c>
      <c r="AA114" s="1" t="s">
        <v>31</v>
      </c>
      <c r="AB114" s="64">
        <v>1</v>
      </c>
      <c r="AC114" s="115">
        <f t="shared" si="4"/>
        <v>1</v>
      </c>
      <c r="AD114" s="2">
        <v>46082</v>
      </c>
      <c r="AE114" s="175" t="str">
        <f>IFERROR(Table8[[#This Row],[Timeline - Monthwise]]-MIN(Table8[Start Date..]),"None")</f>
        <v>None</v>
      </c>
      <c r="AF114" s="1" t="str">
        <f>IFERROR(Table8[[#This Row],[Timeline - Monthwise]]-Table8[[#This Row],[Start Date..]]+1,"Duration Doesn't Exsists")</f>
        <v>Duration Doesn't Exsists</v>
      </c>
      <c r="AG114" s="29" t="str">
        <f ca="1">IFERROR(Table8[[#This Row],[Timeline - Monthwise]]-TODAY(),"No ETA")</f>
        <v>No ETA</v>
      </c>
      <c r="AH114" s="29" t="str">
        <f t="shared" si="5"/>
        <v>Completed</v>
      </c>
      <c r="AI114" s="192"/>
      <c r="AJ114" s="237" t="s">
        <v>3569</v>
      </c>
      <c r="AK114" s="1"/>
      <c r="AL114" s="1" t="s">
        <v>3178</v>
      </c>
      <c r="AM114" s="1" t="s">
        <v>30</v>
      </c>
      <c r="AN114" s="1"/>
      <c r="AO114" s="27"/>
      <c r="AP114" s="192"/>
      <c r="AQ114" s="1"/>
      <c r="AS114" s="192" t="str">
        <f>VLOOKUP(Table8[[#This Row],[CEM Number]],'71 CEMs'!$E$5:$E$76,1,0)</f>
        <v>INT-23-00447</v>
      </c>
      <c r="AT114" s="235" t="s">
        <v>3569</v>
      </c>
      <c r="AU114" s="233"/>
    </row>
    <row r="115" spans="1:47" ht="14.4" customHeight="1">
      <c r="A115" s="26" t="s">
        <v>1124</v>
      </c>
      <c r="B115" s="166">
        <v>44924</v>
      </c>
      <c r="C115" s="1" t="s">
        <v>789</v>
      </c>
      <c r="D115" s="1" t="s">
        <v>1125</v>
      </c>
      <c r="E115" s="192" t="s">
        <v>1129</v>
      </c>
      <c r="F115" s="29">
        <v>84</v>
      </c>
      <c r="G115" s="29">
        <v>42</v>
      </c>
      <c r="H115" s="29">
        <v>71</v>
      </c>
      <c r="I115" s="29">
        <v>45</v>
      </c>
      <c r="J115" s="29">
        <v>14</v>
      </c>
      <c r="K115" s="29">
        <v>12</v>
      </c>
      <c r="L115" s="29"/>
      <c r="M115" s="1" t="str">
        <f>Table8[[#This Row],[Std Remarks]]</f>
        <v>LIVE - 100% Completed</v>
      </c>
      <c r="N115" s="28">
        <f>Table8[[#This Row],[% of Completion of Work Done]]</f>
        <v>1</v>
      </c>
      <c r="O115" s="1">
        <f>Table8[[#This Row],[Customers According to % (Market Share)]]</f>
        <v>42</v>
      </c>
      <c r="P115" s="29">
        <v>3444816.139</v>
      </c>
      <c r="Q115" s="136">
        <f>Table8[[#This Row],[Allocated Budget]]*Table8[[#This Row],[Allocation Percentage]]</f>
        <v>516722.42084999999</v>
      </c>
      <c r="R115" s="136">
        <v>2928093.7181499996</v>
      </c>
      <c r="S115" s="1">
        <v>-1</v>
      </c>
      <c r="T115" s="1"/>
      <c r="U115" s="1">
        <v>0.5</v>
      </c>
      <c r="V115" s="29">
        <v>1643.3899999999999</v>
      </c>
      <c r="W115" s="29">
        <v>1311.5</v>
      </c>
      <c r="X115" s="1" t="s">
        <v>31</v>
      </c>
      <c r="Y115" s="75">
        <f t="shared" si="6"/>
        <v>0.15</v>
      </c>
      <c r="Z115" s="1" t="s">
        <v>32</v>
      </c>
      <c r="AA115" s="1" t="s">
        <v>47</v>
      </c>
      <c r="AB115" s="64">
        <v>1</v>
      </c>
      <c r="AC115" s="115">
        <f t="shared" si="4"/>
        <v>1</v>
      </c>
      <c r="AD115" s="2">
        <v>46082</v>
      </c>
      <c r="AE115" s="175" t="str">
        <f>IFERROR(Table8[[#This Row],[Timeline - Monthwise]]-MIN(Table8[Start Date..]),"None")</f>
        <v>None</v>
      </c>
      <c r="AF115" s="1" t="str">
        <f>IFERROR(Table8[[#This Row],[Timeline - Monthwise]]-Table8[[#This Row],[Start Date..]]+1,"Duration Doesn't Exsists")</f>
        <v>Duration Doesn't Exsists</v>
      </c>
      <c r="AG115" s="29" t="str">
        <f ca="1">IFERROR(Table8[[#This Row],[Timeline - Monthwise]]-TODAY(),"No ETA")</f>
        <v>No ETA</v>
      </c>
      <c r="AH115" s="29" t="str">
        <f t="shared" si="5"/>
        <v>Completed</v>
      </c>
      <c r="AI115" s="192"/>
      <c r="AJ115" s="237" t="s">
        <v>3569</v>
      </c>
      <c r="AK115" s="1"/>
      <c r="AL115" s="1" t="s">
        <v>3178</v>
      </c>
      <c r="AM115" s="1" t="s">
        <v>30</v>
      </c>
      <c r="AN115" s="1"/>
      <c r="AO115" s="27"/>
      <c r="AP115" s="192"/>
      <c r="AQ115" s="1"/>
      <c r="AS115" s="192" t="str">
        <f>VLOOKUP(Table8[[#This Row],[CEM Number]],'71 CEMs'!$E$5:$E$76,1,0)</f>
        <v>INT-23-00447</v>
      </c>
      <c r="AT115" s="235" t="s">
        <v>3569</v>
      </c>
      <c r="AU115" s="233"/>
    </row>
    <row r="116" spans="1:47" ht="14.4" customHeight="1">
      <c r="A116" s="26" t="s">
        <v>1124</v>
      </c>
      <c r="B116" s="166">
        <v>44924</v>
      </c>
      <c r="C116" s="1" t="s">
        <v>789</v>
      </c>
      <c r="D116" s="1" t="s">
        <v>1125</v>
      </c>
      <c r="E116" s="192" t="s">
        <v>1130</v>
      </c>
      <c r="F116" s="29">
        <v>142</v>
      </c>
      <c r="G116" s="29">
        <v>71</v>
      </c>
      <c r="H116" s="29">
        <v>121</v>
      </c>
      <c r="I116" s="29">
        <v>96</v>
      </c>
      <c r="J116" s="29">
        <v>6</v>
      </c>
      <c r="K116" s="29">
        <v>19</v>
      </c>
      <c r="L116" s="29"/>
      <c r="M116" s="1" t="str">
        <f>Table8[[#This Row],[Std Remarks]]</f>
        <v>NOT LIVE - RETAIN BUDGET</v>
      </c>
      <c r="N116" s="28">
        <f>Table8[[#This Row],[% of Completion of Work Done]]</f>
        <v>0.95</v>
      </c>
      <c r="O116" s="1">
        <f>Table8[[#This Row],[Customers According to % (Market Share)]]</f>
        <v>71</v>
      </c>
      <c r="P116" s="29">
        <v>5237497.18</v>
      </c>
      <c r="Q116" s="136">
        <f>(Table8[[#This Row],[Allocated Budget]]*$Q$2)+(Table8[[#This Row],[Allocated Budget]]*(1-Table8[[#This Row],[HP%  based on Live % ( Work Progress)]])*(1-$Q$2))</f>
        <v>1008218.2071500001</v>
      </c>
      <c r="R116" s="136">
        <v>4229278.9728499996</v>
      </c>
      <c r="S116" s="1">
        <v>-1</v>
      </c>
      <c r="T116" s="1"/>
      <c r="U116" s="1">
        <v>0.5</v>
      </c>
      <c r="V116" s="29">
        <v>2524.9499999999998</v>
      </c>
      <c r="W116" s="29">
        <v>2071.125</v>
      </c>
      <c r="X116" s="1" t="s">
        <v>31</v>
      </c>
      <c r="Y116" s="28">
        <f>Table8[[#This Row],[% of Completion of Work Done]]</f>
        <v>0.95</v>
      </c>
      <c r="Z116" s="1" t="s">
        <v>35</v>
      </c>
      <c r="AA116" s="1"/>
      <c r="AB116" s="77">
        <v>0.95</v>
      </c>
      <c r="AC116" s="115">
        <f t="shared" si="4"/>
        <v>0.95</v>
      </c>
      <c r="AD116" s="2">
        <v>46082</v>
      </c>
      <c r="AE116" s="175">
        <f>IFERROR(Table8[[#This Row],[Timeline - Monthwise]]-MIN(Table8[Start Date..]),"None")</f>
        <v>122</v>
      </c>
      <c r="AF116" s="1">
        <f>IFERROR(Table8[[#This Row],[Timeline - Monthwise]]-Table8[[#This Row],[Start Date..]]+1,"Duration Doesn't Exsists")</f>
        <v>123</v>
      </c>
      <c r="AG116" s="29">
        <f ca="1">IFERROR(Table8[[#This Row],[Timeline - Monthwise]]-TODAY(),"No ETA")</f>
        <v>75</v>
      </c>
      <c r="AH116" s="29" t="str">
        <f t="shared" si="5"/>
        <v>In Progress</v>
      </c>
      <c r="AI116" s="1" t="s">
        <v>123</v>
      </c>
      <c r="AJ116" s="237" t="s">
        <v>3572</v>
      </c>
      <c r="AK116" s="1" t="s">
        <v>1131</v>
      </c>
      <c r="AL116" s="1" t="s">
        <v>3179</v>
      </c>
      <c r="AM116" s="1" t="s">
        <v>76</v>
      </c>
      <c r="AN116" s="1">
        <v>1</v>
      </c>
      <c r="AO116" s="27"/>
      <c r="AP116" s="192"/>
      <c r="AQ116" s="1"/>
      <c r="AS116" s="192" t="str">
        <f>VLOOKUP(Table8[[#This Row],[CEM Number]],'71 CEMs'!$E$5:$E$76,1,0)</f>
        <v>INT-23-00447</v>
      </c>
      <c r="AT116" s="235">
        <v>46204</v>
      </c>
      <c r="AU116" s="233"/>
    </row>
    <row r="117" spans="1:47" ht="14.4" customHeight="1">
      <c r="A117" s="26" t="s">
        <v>63</v>
      </c>
      <c r="B117" s="166">
        <v>45309</v>
      </c>
      <c r="C117" s="1" t="s">
        <v>64</v>
      </c>
      <c r="D117" s="1" t="s">
        <v>65</v>
      </c>
      <c r="E117" s="192" t="s">
        <v>66</v>
      </c>
      <c r="F117" s="29">
        <v>720</v>
      </c>
      <c r="G117" s="29">
        <v>288</v>
      </c>
      <c r="H117" s="29"/>
      <c r="I117" s="29"/>
      <c r="J117" s="29"/>
      <c r="K117" s="29"/>
      <c r="L117" s="29"/>
      <c r="M117" s="1" t="str">
        <f>Table8[[#This Row],[Std Remarks]]</f>
        <v>LIVE - 100% Completed</v>
      </c>
      <c r="N117" s="28">
        <f>Table8[[#This Row],[% of Completion of Work Done]]</f>
        <v>1</v>
      </c>
      <c r="O117" s="1">
        <f>Table8[[#This Row],[Customers According to % (Market Share)]]</f>
        <v>288</v>
      </c>
      <c r="P117" s="29">
        <v>7568487.9035</v>
      </c>
      <c r="Q117" s="136">
        <f>Table8[[#This Row],[Allocated Budget]]*Table8[[#This Row],[Allocation Percentage]]</f>
        <v>1135273.1855249999</v>
      </c>
      <c r="R117" s="136">
        <v>6433214.7179749999</v>
      </c>
      <c r="S117" s="1">
        <v>-1</v>
      </c>
      <c r="T117" s="1"/>
      <c r="U117" s="1">
        <v>0.4</v>
      </c>
      <c r="V117" s="29">
        <v>1852.5</v>
      </c>
      <c r="W117" s="29">
        <v>6008</v>
      </c>
      <c r="X117" s="1" t="s">
        <v>31</v>
      </c>
      <c r="Y117" s="75">
        <f>$Q$2</f>
        <v>0.15</v>
      </c>
      <c r="Z117" s="1" t="s">
        <v>32</v>
      </c>
      <c r="AA117" s="1" t="s">
        <v>31</v>
      </c>
      <c r="AB117" s="64">
        <v>1</v>
      </c>
      <c r="AC117" s="115">
        <f t="shared" si="4"/>
        <v>1</v>
      </c>
      <c r="AD117" s="2">
        <v>46082</v>
      </c>
      <c r="AE117" s="175" t="str">
        <f>IFERROR(Table8[[#This Row],[Timeline - Monthwise]]-MIN(Table8[Start Date..]),"None")</f>
        <v>None</v>
      </c>
      <c r="AF117" s="1" t="str">
        <f>IFERROR(Table8[[#This Row],[Timeline - Monthwise]]-Table8[[#This Row],[Start Date..]]+1,"Duration Doesn't Exsists")</f>
        <v>Duration Doesn't Exsists</v>
      </c>
      <c r="AG117" s="29" t="str">
        <f ca="1">IFERROR(Table8[[#This Row],[Timeline - Monthwise]]-TODAY(),"No ETA")</f>
        <v>No ETA</v>
      </c>
      <c r="AH117" s="29" t="str">
        <f t="shared" si="5"/>
        <v>Completed</v>
      </c>
      <c r="AI117" s="192"/>
      <c r="AJ117" s="237" t="s">
        <v>3569</v>
      </c>
      <c r="AK117" s="1" t="s">
        <v>67</v>
      </c>
      <c r="AL117" s="1" t="s">
        <v>3178</v>
      </c>
      <c r="AM117" s="1" t="s">
        <v>30</v>
      </c>
      <c r="AN117" s="1"/>
      <c r="AO117" s="27"/>
      <c r="AP117" s="192"/>
      <c r="AQ117" s="1"/>
      <c r="AS117" s="192" t="str">
        <f>VLOOKUP(Table8[[#This Row],[CEM Number]],'71 CEMs'!$E$5:$E$76,1,0)</f>
        <v>I240437</v>
      </c>
      <c r="AT117" s="235" t="s">
        <v>3569</v>
      </c>
      <c r="AU117" s="233"/>
    </row>
    <row r="118" spans="1:47" ht="14.4" customHeight="1">
      <c r="A118" s="26" t="s">
        <v>739</v>
      </c>
      <c r="B118" s="166">
        <v>45601</v>
      </c>
      <c r="C118" s="1" t="s">
        <v>474</v>
      </c>
      <c r="D118" s="1" t="s">
        <v>740</v>
      </c>
      <c r="E118" s="192" t="s">
        <v>66</v>
      </c>
      <c r="F118" s="29">
        <v>182</v>
      </c>
      <c r="G118" s="29">
        <v>72.8</v>
      </c>
      <c r="H118" s="29">
        <v>19</v>
      </c>
      <c r="I118" s="29">
        <v>0</v>
      </c>
      <c r="J118" s="29">
        <v>1</v>
      </c>
      <c r="K118" s="29">
        <v>18</v>
      </c>
      <c r="L118" s="29"/>
      <c r="M118" s="1" t="str">
        <f>Table8[[#This Row],[Std Remarks]]</f>
        <v>LIVE - 100% Completed</v>
      </c>
      <c r="N118" s="28">
        <f>Table8[[#This Row],[% of Completion of Work Done]]</f>
        <v>1</v>
      </c>
      <c r="O118" s="1">
        <f>Table8[[#This Row],[Customers According to % (Market Share)]]</f>
        <v>72.8</v>
      </c>
      <c r="P118" s="29">
        <v>2509791.8500720002</v>
      </c>
      <c r="Q118" s="136">
        <f>Table8[[#This Row],[Allocated Budget]]*Table8[[#This Row],[Allocation Percentage]]</f>
        <v>376468.77751079999</v>
      </c>
      <c r="R118" s="136">
        <v>2133323.0725611998</v>
      </c>
      <c r="S118" s="1">
        <v>-1</v>
      </c>
      <c r="T118" s="1"/>
      <c r="U118" s="1">
        <v>0.4</v>
      </c>
      <c r="V118" s="29">
        <v>471.5</v>
      </c>
      <c r="W118" s="29">
        <v>2036.0007148000002</v>
      </c>
      <c r="X118" s="1" t="s">
        <v>47</v>
      </c>
      <c r="Y118" s="75">
        <f>$Q$2</f>
        <v>0.15</v>
      </c>
      <c r="Z118" s="1" t="s">
        <v>32</v>
      </c>
      <c r="AA118" s="1" t="s">
        <v>31</v>
      </c>
      <c r="AB118" s="64">
        <v>1</v>
      </c>
      <c r="AC118" s="115">
        <f t="shared" si="4"/>
        <v>1</v>
      </c>
      <c r="AD118" s="2">
        <v>46082</v>
      </c>
      <c r="AE118" s="175" t="str">
        <f>IFERROR(Table8[[#This Row],[Timeline - Monthwise]]-MIN(Table8[Start Date..]),"None")</f>
        <v>None</v>
      </c>
      <c r="AF118" s="1" t="str">
        <f>IFERROR(Table8[[#This Row],[Timeline - Monthwise]]-Table8[[#This Row],[Start Date..]]+1,"Duration Doesn't Exsists")</f>
        <v>Duration Doesn't Exsists</v>
      </c>
      <c r="AG118" s="29" t="str">
        <f ca="1">IFERROR(Table8[[#This Row],[Timeline - Monthwise]]-TODAY(),"No ETA")</f>
        <v>No ETA</v>
      </c>
      <c r="AH118" s="29" t="str">
        <f t="shared" si="5"/>
        <v>Completed</v>
      </c>
      <c r="AI118" s="192"/>
      <c r="AJ118" s="237" t="s">
        <v>3569</v>
      </c>
      <c r="AK118" s="1"/>
      <c r="AL118" s="1" t="s">
        <v>3178</v>
      </c>
      <c r="AM118" s="1" t="s">
        <v>30</v>
      </c>
      <c r="AN118" s="1"/>
      <c r="AO118" s="27"/>
      <c r="AP118" s="192"/>
      <c r="AQ118" s="1"/>
      <c r="AS118" s="192" t="str">
        <f>VLOOKUP(Table8[[#This Row],[CEM Number]],'71 CEMs'!$E$5:$E$76,1,0)</f>
        <v>I250326</v>
      </c>
      <c r="AT118" s="235" t="s">
        <v>3569</v>
      </c>
      <c r="AU118" s="233"/>
    </row>
    <row r="119" spans="1:47" ht="14.4" customHeight="1">
      <c r="A119" s="26" t="s">
        <v>335</v>
      </c>
      <c r="B119" s="166">
        <v>45428</v>
      </c>
      <c r="C119" s="1" t="s">
        <v>336</v>
      </c>
      <c r="D119" s="1" t="s">
        <v>337</v>
      </c>
      <c r="E119" s="192" t="s">
        <v>338</v>
      </c>
      <c r="F119" s="29">
        <v>372</v>
      </c>
      <c r="G119" s="29">
        <v>148.80000000000001</v>
      </c>
      <c r="H119" s="29">
        <v>128</v>
      </c>
      <c r="I119" s="29">
        <v>5</v>
      </c>
      <c r="J119" s="29">
        <v>8</v>
      </c>
      <c r="K119" s="29">
        <v>115</v>
      </c>
      <c r="L119" s="29"/>
      <c r="M119" s="1" t="str">
        <f>Table8[[#This Row],[Std Remarks]]</f>
        <v>LIVE - 100% Completed</v>
      </c>
      <c r="N119" s="28">
        <f>Table8[[#This Row],[% of Completion of Work Done]]</f>
        <v>1</v>
      </c>
      <c r="O119" s="1">
        <f>Table8[[#This Row],[Customers According to % (Market Share)]]</f>
        <v>148.80000000000001</v>
      </c>
      <c r="P119" s="29">
        <v>12016518.425000001</v>
      </c>
      <c r="Q119" s="136">
        <f>Table8[[#This Row],[Allocated Budget]]*Table8[[#This Row],[Allocation Percentage]]</f>
        <v>1802477.7637500002</v>
      </c>
      <c r="R119" s="136">
        <v>10214040.661250001</v>
      </c>
      <c r="S119" s="1">
        <v>-1</v>
      </c>
      <c r="T119" s="1"/>
      <c r="U119" s="1">
        <v>0.4</v>
      </c>
      <c r="V119" s="29">
        <v>4950.7875000000004</v>
      </c>
      <c r="W119" s="29">
        <v>3830.7499999999995</v>
      </c>
      <c r="X119" s="1" t="s">
        <v>31</v>
      </c>
      <c r="Y119" s="75">
        <f>$Q$2</f>
        <v>0.15</v>
      </c>
      <c r="Z119" s="1" t="s">
        <v>32</v>
      </c>
      <c r="AA119" s="1" t="s">
        <v>31</v>
      </c>
      <c r="AB119" s="64">
        <v>1</v>
      </c>
      <c r="AC119" s="115">
        <f t="shared" si="4"/>
        <v>1</v>
      </c>
      <c r="AD119" s="2">
        <v>46082</v>
      </c>
      <c r="AE119" s="175" t="str">
        <f>IFERROR(Table8[[#This Row],[Timeline - Monthwise]]-MIN(Table8[Start Date..]),"None")</f>
        <v>None</v>
      </c>
      <c r="AF119" s="1" t="str">
        <f>IFERROR(Table8[[#This Row],[Timeline - Monthwise]]-Table8[[#This Row],[Start Date..]]+1,"Duration Doesn't Exsists")</f>
        <v>Duration Doesn't Exsists</v>
      </c>
      <c r="AG119" s="29" t="str">
        <f ca="1">IFERROR(Table8[[#This Row],[Timeline - Monthwise]]-TODAY(),"No ETA")</f>
        <v>No ETA</v>
      </c>
      <c r="AH119" s="29" t="str">
        <f t="shared" si="5"/>
        <v>Completed</v>
      </c>
      <c r="AI119" s="192"/>
      <c r="AJ119" s="237" t="s">
        <v>3569</v>
      </c>
      <c r="AK119" s="1"/>
      <c r="AL119" s="1" t="s">
        <v>3178</v>
      </c>
      <c r="AM119" s="1" t="s">
        <v>30</v>
      </c>
      <c r="AN119" s="1"/>
      <c r="AO119" s="27">
        <v>1</v>
      </c>
      <c r="AP119" s="192"/>
      <c r="AQ119" s="1"/>
      <c r="AS119" s="192" t="str">
        <f>VLOOKUP(Table8[[#This Row],[CEM Number]],'71 CEMs'!$E$5:$E$76,1,0)</f>
        <v>I240684</v>
      </c>
      <c r="AT119" s="235" t="s">
        <v>3569</v>
      </c>
      <c r="AU119" s="233"/>
    </row>
    <row r="120" spans="1:47" ht="14.4" customHeight="1">
      <c r="A120" s="26" t="s">
        <v>63</v>
      </c>
      <c r="B120" s="166">
        <v>45309</v>
      </c>
      <c r="C120" s="1" t="s">
        <v>64</v>
      </c>
      <c r="D120" s="1" t="s">
        <v>65</v>
      </c>
      <c r="E120" s="192" t="s">
        <v>68</v>
      </c>
      <c r="F120" s="29">
        <v>3018</v>
      </c>
      <c r="G120" s="29">
        <v>1207.2</v>
      </c>
      <c r="H120" s="29"/>
      <c r="I120" s="29"/>
      <c r="J120" s="29"/>
      <c r="K120" s="29"/>
      <c r="L120" s="29"/>
      <c r="M120" s="1" t="str">
        <f>Table8[[#This Row],[Std Remarks]]</f>
        <v>LIVE - 50% Completed</v>
      </c>
      <c r="N120" s="28">
        <v>0.5</v>
      </c>
      <c r="O120" s="1">
        <f>Table8[[#This Row],[Customers According to % (Market Share)]]</f>
        <v>1207.2</v>
      </c>
      <c r="P120" s="29">
        <v>50000662.365668401</v>
      </c>
      <c r="Q120" s="136">
        <f>(Table8[[#This Row],[Allocated Budget]]*$Q$2)+(Table8[[#This Row],[Allocated Budget]]*(1-Table8[[#This Row],[HP%  based on Live % ( Work Progress)]])*(1-$Q$2))</f>
        <v>28750380.860259328</v>
      </c>
      <c r="R120" s="136">
        <v>42500563.010818101</v>
      </c>
      <c r="S120" s="1">
        <v>-1</v>
      </c>
      <c r="T120" s="1"/>
      <c r="U120" s="1">
        <v>0.4</v>
      </c>
      <c r="V120" s="29">
        <v>15177.038803500001</v>
      </c>
      <c r="W120" s="29">
        <v>37535.182948099988</v>
      </c>
      <c r="X120" s="1" t="s">
        <v>47</v>
      </c>
      <c r="Y120" s="75"/>
      <c r="Z120" s="1" t="s">
        <v>32</v>
      </c>
      <c r="AA120" s="1" t="s">
        <v>47</v>
      </c>
      <c r="AB120" s="77">
        <v>0.5</v>
      </c>
      <c r="AC120" s="115">
        <f t="shared" si="4"/>
        <v>0.5</v>
      </c>
      <c r="AD120" s="2">
        <v>46082</v>
      </c>
      <c r="AE120" s="175">
        <f>IFERROR(Table8[[#This Row],[Timeline - Monthwise]]-MIN(Table8[Start Date..]),"None")</f>
        <v>31</v>
      </c>
      <c r="AF120" s="1">
        <f>IFERROR(Table8[[#This Row],[Timeline - Monthwise]]-Table8[[#This Row],[Start Date..]]+1,"Duration Doesn't Exsists")</f>
        <v>32</v>
      </c>
      <c r="AG120" s="29">
        <f ca="1">IFERROR(Table8[[#This Row],[Timeline - Monthwise]]-TODAY(),"No ETA")</f>
        <v>-16</v>
      </c>
      <c r="AH120" s="29" t="str">
        <f t="shared" si="5"/>
        <v>In Progress</v>
      </c>
      <c r="AI120" s="192" t="s">
        <v>69</v>
      </c>
      <c r="AJ120" s="237" t="s">
        <v>3571</v>
      </c>
      <c r="AK120" s="1" t="s">
        <v>70</v>
      </c>
      <c r="AL120" s="1" t="s">
        <v>3178</v>
      </c>
      <c r="AM120" s="1" t="s">
        <v>73</v>
      </c>
      <c r="AN120" s="1"/>
      <c r="AO120" s="27"/>
      <c r="AP120" s="192"/>
      <c r="AQ120" s="1"/>
      <c r="AS120" s="192" t="str">
        <f>VLOOKUP(Table8[[#This Row],[CEM Number]],'71 CEMs'!$E$5:$E$76,1,0)</f>
        <v>I240437</v>
      </c>
      <c r="AT120" s="235">
        <v>46113</v>
      </c>
      <c r="AU120" s="233"/>
    </row>
    <row r="121" spans="1:47" ht="14.4" customHeight="1">
      <c r="A121" s="26" t="s">
        <v>63</v>
      </c>
      <c r="B121" s="166">
        <v>45309</v>
      </c>
      <c r="C121" s="1" t="s">
        <v>64</v>
      </c>
      <c r="D121" s="1" t="s">
        <v>65</v>
      </c>
      <c r="E121" s="192" t="s">
        <v>71</v>
      </c>
      <c r="F121" s="29">
        <v>1734</v>
      </c>
      <c r="G121" s="29">
        <v>693.6</v>
      </c>
      <c r="H121" s="29"/>
      <c r="I121" s="29"/>
      <c r="J121" s="29"/>
      <c r="K121" s="29"/>
      <c r="L121" s="29"/>
      <c r="M121" s="1" t="str">
        <f>Table8[[#This Row],[Std Remarks]]</f>
        <v>LIVE - 50% Completed</v>
      </c>
      <c r="N121" s="28">
        <v>0.5</v>
      </c>
      <c r="O121" s="1">
        <f>Table8[[#This Row],[Customers According to % (Market Share)]]</f>
        <v>693.6</v>
      </c>
      <c r="P121" s="29">
        <v>42127753.605209798</v>
      </c>
      <c r="Q121" s="136">
        <f>(Table8[[#This Row],[Allocated Budget]]*$Q$2)+(Table8[[#This Row],[Allocated Budget]]*(1-Table8[[#This Row],[HP%  based on Live % ( Work Progress)]])*(1-$Q$2))</f>
        <v>24223458.322995633</v>
      </c>
      <c r="R121" s="136">
        <v>35808590.564428367</v>
      </c>
      <c r="S121" s="1">
        <v>-0.34</v>
      </c>
      <c r="T121" s="1"/>
      <c r="U121" s="1">
        <v>0.4</v>
      </c>
      <c r="V121" s="29">
        <v>21772.725491000001</v>
      </c>
      <c r="W121" s="29">
        <v>10226.0543094</v>
      </c>
      <c r="X121" s="1" t="s">
        <v>47</v>
      </c>
      <c r="Y121" s="75"/>
      <c r="Z121" s="1" t="s">
        <v>32</v>
      </c>
      <c r="AA121" s="1" t="s">
        <v>47</v>
      </c>
      <c r="AB121" s="77">
        <v>0.5</v>
      </c>
      <c r="AC121" s="115">
        <f t="shared" si="4"/>
        <v>0.5</v>
      </c>
      <c r="AD121" s="2">
        <v>46082</v>
      </c>
      <c r="AE121" s="175">
        <f>IFERROR(Table8[[#This Row],[Timeline - Monthwise]]-MIN(Table8[Start Date..]),"None")</f>
        <v>31</v>
      </c>
      <c r="AF121" s="1">
        <f>IFERROR(Table8[[#This Row],[Timeline - Monthwise]]-Table8[[#This Row],[Start Date..]]+1,"Duration Doesn't Exsists")</f>
        <v>32</v>
      </c>
      <c r="AG121" s="29">
        <f ca="1">IFERROR(Table8[[#This Row],[Timeline - Monthwise]]-TODAY(),"No ETA")</f>
        <v>-16</v>
      </c>
      <c r="AH121" s="29" t="str">
        <f t="shared" si="5"/>
        <v>In Progress</v>
      </c>
      <c r="AI121" s="192" t="s">
        <v>69</v>
      </c>
      <c r="AJ121" s="237" t="s">
        <v>3571</v>
      </c>
      <c r="AK121" s="1" t="s">
        <v>70</v>
      </c>
      <c r="AL121" s="1" t="s">
        <v>3178</v>
      </c>
      <c r="AM121" s="1" t="s">
        <v>73</v>
      </c>
      <c r="AN121" s="1"/>
      <c r="AO121" s="27"/>
      <c r="AP121" s="192"/>
      <c r="AQ121" s="192"/>
      <c r="AS121" s="192" t="str">
        <f>VLOOKUP(Table8[[#This Row],[CEM Number]],'71 CEMs'!$E$5:$E$76,1,0)</f>
        <v>I240437</v>
      </c>
      <c r="AT121" s="235">
        <v>46113</v>
      </c>
      <c r="AU121" s="233"/>
    </row>
    <row r="122" spans="1:47" ht="14.4" customHeight="1">
      <c r="A122" s="26" t="s">
        <v>63</v>
      </c>
      <c r="B122" s="166">
        <v>45309</v>
      </c>
      <c r="C122" s="1" t="s">
        <v>64</v>
      </c>
      <c r="D122" s="1" t="s">
        <v>65</v>
      </c>
      <c r="E122" s="192" t="s">
        <v>72</v>
      </c>
      <c r="F122" s="29">
        <v>216</v>
      </c>
      <c r="G122" s="29">
        <v>86.4</v>
      </c>
      <c r="H122" s="29"/>
      <c r="I122" s="29"/>
      <c r="J122" s="29"/>
      <c r="K122" s="29"/>
      <c r="L122" s="29"/>
      <c r="M122" s="1" t="str">
        <f>Table8[[#This Row],[Std Remarks]]</f>
        <v>LIVE - 50% Completed</v>
      </c>
      <c r="N122" s="28">
        <f>Table8[[#This Row],[% of Completion of Work Done]]</f>
        <v>0.5</v>
      </c>
      <c r="O122" s="1">
        <f>N122*G122</f>
        <v>43.2</v>
      </c>
      <c r="P122" s="29">
        <v>2902263.4491989599</v>
      </c>
      <c r="Q122" s="136">
        <f>(Table8[[#This Row],[Allocated Budget]]*$Q$2)+(Table8[[#This Row],[Allocated Budget]]*(1-Table8[[#This Row],[HP%  based on Live % ( Work Progress)]])*(1-$Q$2))</f>
        <v>1668801.483289402</v>
      </c>
      <c r="R122" s="136">
        <v>1233461.965909559</v>
      </c>
      <c r="S122" s="1">
        <v>-1</v>
      </c>
      <c r="T122" s="1"/>
      <c r="U122" s="1">
        <v>0.4</v>
      </c>
      <c r="V122" s="29">
        <v>413.90193449999998</v>
      </c>
      <c r="W122" s="29">
        <v>344.91827875000001</v>
      </c>
      <c r="X122" s="1" t="s">
        <v>31</v>
      </c>
      <c r="Y122" s="75"/>
      <c r="Z122" s="1" t="s">
        <v>32</v>
      </c>
      <c r="AA122" s="1" t="s">
        <v>31</v>
      </c>
      <c r="AB122" s="77">
        <v>0.5</v>
      </c>
      <c r="AC122" s="115">
        <f t="shared" si="4"/>
        <v>0.5</v>
      </c>
      <c r="AD122" s="2">
        <v>46082</v>
      </c>
      <c r="AE122" s="175">
        <f>IFERROR(Table8[[#This Row],[Timeline - Monthwise]]-MIN(Table8[Start Date..]),"None")</f>
        <v>31</v>
      </c>
      <c r="AF122" s="1">
        <f>IFERROR(Table8[[#This Row],[Timeline - Monthwise]]-Table8[[#This Row],[Start Date..]]+1,"Duration Doesn't Exsists")</f>
        <v>32</v>
      </c>
      <c r="AG122" s="29">
        <f ca="1">IFERROR(Table8[[#This Row],[Timeline - Monthwise]]-TODAY(),"No ETA")</f>
        <v>-16</v>
      </c>
      <c r="AH122" s="29" t="str">
        <f t="shared" si="5"/>
        <v>In Progress</v>
      </c>
      <c r="AI122" s="192" t="s">
        <v>69</v>
      </c>
      <c r="AJ122" s="237" t="s">
        <v>3571</v>
      </c>
      <c r="AK122" s="1" t="s">
        <v>74</v>
      </c>
      <c r="AL122" s="1" t="s">
        <v>3178</v>
      </c>
      <c r="AM122" s="1" t="s">
        <v>73</v>
      </c>
      <c r="AN122" s="1">
        <v>1</v>
      </c>
      <c r="AO122" s="27"/>
      <c r="AP122" s="192"/>
      <c r="AQ122" s="192"/>
      <c r="AS122" s="192" t="str">
        <f>VLOOKUP(Table8[[#This Row],[CEM Number]],'71 CEMs'!$E$5:$E$76,1,0)</f>
        <v>I240437</v>
      </c>
      <c r="AT122" s="235">
        <v>46113</v>
      </c>
      <c r="AU122" s="233"/>
    </row>
    <row r="123" spans="1:47" ht="14.4" customHeight="1">
      <c r="A123" s="26" t="s">
        <v>63</v>
      </c>
      <c r="B123" s="166">
        <v>45309</v>
      </c>
      <c r="C123" s="1" t="s">
        <v>64</v>
      </c>
      <c r="D123" s="1" t="s">
        <v>65</v>
      </c>
      <c r="E123" s="192" t="s">
        <v>75</v>
      </c>
      <c r="F123" s="29">
        <v>972</v>
      </c>
      <c r="G123" s="29">
        <v>388.8</v>
      </c>
      <c r="H123" s="29"/>
      <c r="I123" s="29"/>
      <c r="J123" s="29"/>
      <c r="K123" s="29"/>
      <c r="L123" s="29"/>
      <c r="M123" s="1" t="str">
        <f>Table8[[#This Row],[Std Remarks]]</f>
        <v>NOT LIVE - RETAIN BUDGET</v>
      </c>
      <c r="N123" s="28">
        <f>Table8[[#This Row],[% of Completion of Work Done]]</f>
        <v>0</v>
      </c>
      <c r="O123" s="1">
        <f>Table8[[#This Row],[Customers According to % (Market Share)]]</f>
        <v>388.8</v>
      </c>
      <c r="P123" s="29">
        <v>39086034.665946499</v>
      </c>
      <c r="Q123" s="136">
        <f>(Table8[[#This Row],[Allocated Budget]]*$Q$2)+(Table8[[#This Row],[Allocated Budget]]*(1-Table8[[#This Row],[HP%  based on Live % ( Work Progress)]])*(1-$Q$2))</f>
        <v>39086034.665946499</v>
      </c>
      <c r="R123" s="136">
        <v>0</v>
      </c>
      <c r="S123" s="1">
        <v>-0.85</v>
      </c>
      <c r="T123" s="1"/>
      <c r="U123" s="1">
        <v>0.4</v>
      </c>
      <c r="V123" s="29">
        <v>18501.833692499997</v>
      </c>
      <c r="W123" s="29">
        <v>17167.413599000003</v>
      </c>
      <c r="X123" s="1" t="s">
        <v>31</v>
      </c>
      <c r="Y123" s="28">
        <f>Table8[[#This Row],[% of Completion of Work Done]]</f>
        <v>0</v>
      </c>
      <c r="Z123" s="1" t="s">
        <v>35</v>
      </c>
      <c r="AA123" s="1"/>
      <c r="AB123" s="28">
        <v>0</v>
      </c>
      <c r="AC123" s="115">
        <f t="shared" si="4"/>
        <v>0</v>
      </c>
      <c r="AD123" s="2">
        <v>46082</v>
      </c>
      <c r="AE123" s="175" t="str">
        <f>IFERROR(Table8[[#This Row],[Timeline - Monthwise]]-MIN(Table8[Start Date..]),"None")</f>
        <v>None</v>
      </c>
      <c r="AF123" s="1" t="str">
        <f>IFERROR(Table8[[#This Row],[Timeline - Monthwise]]-Table8[[#This Row],[Start Date..]]+1,"Duration Doesn't Exsists")</f>
        <v>Duration Doesn't Exsists</v>
      </c>
      <c r="AG123" s="29" t="str">
        <f ca="1">IFERROR(Table8[[#This Row],[Timeline - Monthwise]]-TODAY(),"No ETA")</f>
        <v>No ETA</v>
      </c>
      <c r="AH123" s="29" t="str">
        <f t="shared" si="5"/>
        <v>Yet to Start</v>
      </c>
      <c r="AI123" s="192" t="s">
        <v>77</v>
      </c>
      <c r="AJ123" s="237" t="s">
        <v>3319</v>
      </c>
      <c r="AK123" s="1" t="s">
        <v>78</v>
      </c>
      <c r="AL123" s="1" t="s">
        <v>3325</v>
      </c>
      <c r="AM123" s="1" t="s">
        <v>76</v>
      </c>
      <c r="AN123" s="1">
        <v>2</v>
      </c>
      <c r="AO123" s="27"/>
      <c r="AP123" s="192"/>
      <c r="AQ123" s="1"/>
      <c r="AS123" s="192" t="str">
        <f>VLOOKUP(Table8[[#This Row],[CEM Number]],'71 CEMs'!$E$5:$E$76,1,0)</f>
        <v>I240437</v>
      </c>
      <c r="AT123" s="235" t="s">
        <v>3319</v>
      </c>
      <c r="AU123" s="233"/>
    </row>
    <row r="124" spans="1:47" ht="14.4" customHeight="1">
      <c r="A124" s="26" t="s">
        <v>63</v>
      </c>
      <c r="B124" s="166">
        <v>45309</v>
      </c>
      <c r="C124" s="1" t="s">
        <v>64</v>
      </c>
      <c r="D124" s="1" t="s">
        <v>65</v>
      </c>
      <c r="E124" s="192" t="s">
        <v>79</v>
      </c>
      <c r="F124" s="29">
        <v>1628</v>
      </c>
      <c r="G124" s="29">
        <v>651.20000000000005</v>
      </c>
      <c r="H124" s="29"/>
      <c r="I124" s="29"/>
      <c r="J124" s="29"/>
      <c r="K124" s="29"/>
      <c r="L124" s="29"/>
      <c r="M124" s="1" t="str">
        <f>Table8[[#This Row],[Std Remarks]]</f>
        <v>NOT LIVE - RETAIN BUDGET</v>
      </c>
      <c r="N124" s="28">
        <f>Table8[[#This Row],[% of Completion of Work Done]]</f>
        <v>0</v>
      </c>
      <c r="O124" s="1">
        <f>Table8[[#This Row],[Customers According to % (Market Share)]]</f>
        <v>651.20000000000005</v>
      </c>
      <c r="P124" s="29">
        <v>25162162.4573665</v>
      </c>
      <c r="Q124" s="136">
        <f>(Table8[[#This Row],[Allocated Budget]]*$Q$2)+(Table8[[#This Row],[Allocated Budget]]*(1-Table8[[#This Row],[HP%  based on Live % ( Work Progress)]])*(1-$Q$2))</f>
        <v>25162162.457366496</v>
      </c>
      <c r="R124" s="136">
        <v>0</v>
      </c>
      <c r="S124" s="1">
        <v>-1</v>
      </c>
      <c r="T124" s="1"/>
      <c r="U124" s="1">
        <v>0.4</v>
      </c>
      <c r="V124" s="29">
        <v>9673.8395925999976</v>
      </c>
      <c r="W124" s="29">
        <v>9881.3528632999969</v>
      </c>
      <c r="X124" s="1" t="s">
        <v>31</v>
      </c>
      <c r="Y124" s="28">
        <f>Table8[[#This Row],[% of Completion of Work Done]]</f>
        <v>0</v>
      </c>
      <c r="Z124" s="1" t="s">
        <v>35</v>
      </c>
      <c r="AA124" s="1"/>
      <c r="AB124" s="28">
        <v>0</v>
      </c>
      <c r="AC124" s="115">
        <f t="shared" si="4"/>
        <v>0</v>
      </c>
      <c r="AD124" s="2">
        <v>46082</v>
      </c>
      <c r="AE124" s="175" t="str">
        <f>IFERROR(Table8[[#This Row],[Timeline - Monthwise]]-MIN(Table8[Start Date..]),"None")</f>
        <v>None</v>
      </c>
      <c r="AF124" s="1" t="str">
        <f>IFERROR(Table8[[#This Row],[Timeline - Monthwise]]-Table8[[#This Row],[Start Date..]]+1,"Duration Doesn't Exsists")</f>
        <v>Duration Doesn't Exsists</v>
      </c>
      <c r="AG124" s="29" t="str">
        <f ca="1">IFERROR(Table8[[#This Row],[Timeline - Monthwise]]-TODAY(),"No ETA")</f>
        <v>No ETA</v>
      </c>
      <c r="AH124" s="29" t="str">
        <f t="shared" si="5"/>
        <v>Yet to Start</v>
      </c>
      <c r="AI124" s="192" t="s">
        <v>77</v>
      </c>
      <c r="AJ124" s="237" t="s">
        <v>3319</v>
      </c>
      <c r="AK124" s="1" t="s">
        <v>78</v>
      </c>
      <c r="AL124" s="1" t="s">
        <v>3325</v>
      </c>
      <c r="AM124" s="1" t="s">
        <v>76</v>
      </c>
      <c r="AN124" s="1">
        <v>2</v>
      </c>
      <c r="AO124" s="27">
        <v>1</v>
      </c>
      <c r="AP124" s="192"/>
      <c r="AQ124" s="1"/>
      <c r="AS124" s="192" t="str">
        <f>VLOOKUP(Table8[[#This Row],[CEM Number]],'71 CEMs'!$E$5:$E$76,1,0)</f>
        <v>I240437</v>
      </c>
      <c r="AT124" s="235" t="s">
        <v>3319</v>
      </c>
      <c r="AU124" s="233"/>
    </row>
    <row r="125" spans="1:47" ht="14.4" customHeight="1">
      <c r="A125" s="26" t="s">
        <v>63</v>
      </c>
      <c r="B125" s="166">
        <v>45309</v>
      </c>
      <c r="C125" s="1" t="s">
        <v>64</v>
      </c>
      <c r="D125" s="1" t="s">
        <v>65</v>
      </c>
      <c r="E125" s="192" t="s">
        <v>80</v>
      </c>
      <c r="F125" s="29">
        <v>960</v>
      </c>
      <c r="G125" s="29">
        <v>384</v>
      </c>
      <c r="H125" s="29"/>
      <c r="I125" s="29"/>
      <c r="J125" s="29"/>
      <c r="K125" s="29"/>
      <c r="L125" s="29"/>
      <c r="M125" s="1" t="str">
        <f>Table8[[#This Row],[Std Remarks]]</f>
        <v>NOT LIVE - RETAIN BUDGET</v>
      </c>
      <c r="N125" s="28">
        <f>Table8[[#This Row],[% of Completion of Work Done]]</f>
        <v>0</v>
      </c>
      <c r="O125" s="1">
        <f>Table8[[#This Row],[Customers According to % (Market Share)]]</f>
        <v>384</v>
      </c>
      <c r="P125" s="29">
        <v>34570243.529329002</v>
      </c>
      <c r="Q125" s="136">
        <f>(Table8[[#This Row],[Allocated Budget]]*$Q$2)+(Table8[[#This Row],[Allocated Budget]]*(1-Table8[[#This Row],[HP%  based on Live % ( Work Progress)]])*(1-$Q$2))</f>
        <v>34570243.529329002</v>
      </c>
      <c r="R125" s="136">
        <v>0</v>
      </c>
      <c r="S125" s="1">
        <v>-0.85000000000000009</v>
      </c>
      <c r="T125" s="1"/>
      <c r="U125" s="1">
        <v>0.4</v>
      </c>
      <c r="V125" s="29">
        <v>15736.324520000002</v>
      </c>
      <c r="W125" s="29">
        <v>17396.834245950005</v>
      </c>
      <c r="X125" s="1" t="s">
        <v>31</v>
      </c>
      <c r="Y125" s="28">
        <f>Table8[[#This Row],[% of Completion of Work Done]]</f>
        <v>0</v>
      </c>
      <c r="Z125" s="1" t="s">
        <v>35</v>
      </c>
      <c r="AA125" s="1"/>
      <c r="AB125" s="28">
        <v>0</v>
      </c>
      <c r="AC125" s="115">
        <f t="shared" si="4"/>
        <v>0</v>
      </c>
      <c r="AD125" s="2">
        <v>46082</v>
      </c>
      <c r="AE125" s="175" t="str">
        <f>IFERROR(Table8[[#This Row],[Timeline - Monthwise]]-MIN(Table8[Start Date..]),"None")</f>
        <v>None</v>
      </c>
      <c r="AF125" s="1" t="str">
        <f>IFERROR(Table8[[#This Row],[Timeline - Monthwise]]-Table8[[#This Row],[Start Date..]]+1,"Duration Doesn't Exsists")</f>
        <v>Duration Doesn't Exsists</v>
      </c>
      <c r="AG125" s="29" t="str">
        <f ca="1">IFERROR(Table8[[#This Row],[Timeline - Monthwise]]-TODAY(),"No ETA")</f>
        <v>No ETA</v>
      </c>
      <c r="AH125" s="29" t="str">
        <f t="shared" si="5"/>
        <v>Yet to Start</v>
      </c>
      <c r="AI125" s="192" t="s">
        <v>77</v>
      </c>
      <c r="AJ125" s="237" t="s">
        <v>3319</v>
      </c>
      <c r="AK125" s="1" t="s">
        <v>78</v>
      </c>
      <c r="AL125" s="1" t="s">
        <v>3325</v>
      </c>
      <c r="AM125" s="1" t="s">
        <v>76</v>
      </c>
      <c r="AN125" s="1">
        <v>2</v>
      </c>
      <c r="AO125" s="27"/>
      <c r="AP125" s="192"/>
      <c r="AQ125" s="1"/>
      <c r="AS125" s="192" t="str">
        <f>VLOOKUP(Table8[[#This Row],[CEM Number]],'71 CEMs'!$E$5:$E$76,1,0)</f>
        <v>I240437</v>
      </c>
      <c r="AT125" s="235" t="s">
        <v>3319</v>
      </c>
      <c r="AU125" s="233"/>
    </row>
    <row r="126" spans="1:47" ht="14.4" customHeight="1">
      <c r="A126" s="26" t="s">
        <v>63</v>
      </c>
      <c r="B126" s="166">
        <v>45309</v>
      </c>
      <c r="C126" s="1" t="s">
        <v>64</v>
      </c>
      <c r="D126" s="1" t="s">
        <v>65</v>
      </c>
      <c r="E126" s="192" t="s">
        <v>81</v>
      </c>
      <c r="F126" s="29">
        <v>228</v>
      </c>
      <c r="G126" s="29">
        <v>91.2</v>
      </c>
      <c r="H126" s="29"/>
      <c r="I126" s="29"/>
      <c r="J126" s="29"/>
      <c r="K126" s="29"/>
      <c r="L126" s="29"/>
      <c r="M126" s="1" t="str">
        <f>Table8[[#This Row],[Std Remarks]]</f>
        <v>LIVE - 100% Completed</v>
      </c>
      <c r="N126" s="28">
        <f>Table8[[#This Row],[% of Completion of Work Done]]</f>
        <v>1</v>
      </c>
      <c r="O126" s="1">
        <f>Table8[[#This Row],[Customers According to % (Market Share)]]</f>
        <v>91.2</v>
      </c>
      <c r="P126" s="29">
        <v>2749976.3420000002</v>
      </c>
      <c r="Q126" s="136">
        <f>Table8[[#This Row],[Allocated Budget]]*Table8[[#This Row],[Allocation Percentage]]</f>
        <v>412496.45130000002</v>
      </c>
      <c r="R126" s="136">
        <v>2337479.8907000003</v>
      </c>
      <c r="S126" s="1">
        <v>-1</v>
      </c>
      <c r="T126" s="1"/>
      <c r="U126" s="1">
        <v>0.4</v>
      </c>
      <c r="V126" s="29">
        <v>636</v>
      </c>
      <c r="W126" s="29">
        <v>2468.8000000000002</v>
      </c>
      <c r="X126" s="1" t="s">
        <v>31</v>
      </c>
      <c r="Y126" s="75">
        <f>$Q$2</f>
        <v>0.15</v>
      </c>
      <c r="Z126" s="192" t="s">
        <v>32</v>
      </c>
      <c r="AA126" s="1" t="s">
        <v>31</v>
      </c>
      <c r="AB126" s="64">
        <v>1</v>
      </c>
      <c r="AC126" s="115">
        <f t="shared" si="4"/>
        <v>1</v>
      </c>
      <c r="AD126" s="2">
        <v>46082</v>
      </c>
      <c r="AE126" s="175" t="str">
        <f>IFERROR(Table8[[#This Row],[Timeline - Monthwise]]-MIN(Table8[Start Date..]),"None")</f>
        <v>None</v>
      </c>
      <c r="AF126" s="1" t="str">
        <f>IFERROR(Table8[[#This Row],[Timeline - Monthwise]]-Table8[[#This Row],[Start Date..]]+1,"Duration Doesn't Exsists")</f>
        <v>Duration Doesn't Exsists</v>
      </c>
      <c r="AG126" s="29" t="str">
        <f ca="1">IFERROR(Table8[[#This Row],[Timeline - Monthwise]]-TODAY(),"No ETA")</f>
        <v>No ETA</v>
      </c>
      <c r="AH126" s="29" t="str">
        <f t="shared" si="5"/>
        <v>Completed</v>
      </c>
      <c r="AI126" s="192"/>
      <c r="AJ126" s="237" t="s">
        <v>3569</v>
      </c>
      <c r="AK126" s="1" t="s">
        <v>67</v>
      </c>
      <c r="AL126" s="1" t="s">
        <v>3178</v>
      </c>
      <c r="AM126" s="1" t="s">
        <v>30</v>
      </c>
      <c r="AN126" s="1"/>
      <c r="AO126" s="27"/>
      <c r="AP126" s="192"/>
      <c r="AQ126" s="1"/>
      <c r="AS126" s="192" t="str">
        <f>VLOOKUP(Table8[[#This Row],[CEM Number]],'71 CEMs'!$E$5:$E$76,1,0)</f>
        <v>I240437</v>
      </c>
      <c r="AT126" s="235" t="s">
        <v>3569</v>
      </c>
      <c r="AU126" s="233"/>
    </row>
    <row r="127" spans="1:47" ht="14.4" customHeight="1">
      <c r="A127" s="26" t="s">
        <v>739</v>
      </c>
      <c r="B127" s="166">
        <v>45601</v>
      </c>
      <c r="C127" s="1" t="s">
        <v>474</v>
      </c>
      <c r="D127" s="1" t="s">
        <v>740</v>
      </c>
      <c r="E127" s="192" t="s">
        <v>81</v>
      </c>
      <c r="F127" s="29">
        <v>292</v>
      </c>
      <c r="G127" s="29">
        <v>116.80000000000001</v>
      </c>
      <c r="H127" s="29">
        <v>42</v>
      </c>
      <c r="I127" s="29">
        <v>3</v>
      </c>
      <c r="J127" s="29">
        <v>3</v>
      </c>
      <c r="K127" s="29">
        <v>36</v>
      </c>
      <c r="L127" s="29"/>
      <c r="M127" s="1" t="str">
        <f>Table8[[#This Row],[Std Remarks]]</f>
        <v>LIVE - 100% Completed</v>
      </c>
      <c r="N127" s="28">
        <f>Table8[[#This Row],[% of Completion of Work Done]]</f>
        <v>1</v>
      </c>
      <c r="O127" s="1">
        <f>Table8[[#This Row],[Customers According to % (Market Share)]]</f>
        <v>116.80000000000001</v>
      </c>
      <c r="P127" s="29">
        <v>4009278.4591438002</v>
      </c>
      <c r="Q127" s="136">
        <f>Table8[[#This Row],[Allocated Budget]]*Table8[[#This Row],[Allocation Percentage]]</f>
        <v>601391.76887157001</v>
      </c>
      <c r="R127" s="136">
        <v>3407886.6902722297</v>
      </c>
      <c r="S127" s="1">
        <v>-0.85000000000000009</v>
      </c>
      <c r="T127" s="1"/>
      <c r="U127" s="1">
        <v>0.4</v>
      </c>
      <c r="V127" s="29">
        <v>820.99055565000003</v>
      </c>
      <c r="W127" s="29">
        <v>3597.7452635000004</v>
      </c>
      <c r="X127" s="1" t="s">
        <v>47</v>
      </c>
      <c r="Y127" s="75">
        <f>$Q$2</f>
        <v>0.15</v>
      </c>
      <c r="Z127" s="1" t="s">
        <v>32</v>
      </c>
      <c r="AA127" s="1" t="s">
        <v>31</v>
      </c>
      <c r="AB127" s="64">
        <v>1</v>
      </c>
      <c r="AC127" s="115">
        <f t="shared" si="4"/>
        <v>1</v>
      </c>
      <c r="AD127" s="2">
        <v>46082</v>
      </c>
      <c r="AE127" s="175" t="str">
        <f>IFERROR(Table8[[#This Row],[Timeline - Monthwise]]-MIN(Table8[Start Date..]),"None")</f>
        <v>None</v>
      </c>
      <c r="AF127" s="1" t="str">
        <f>IFERROR(Table8[[#This Row],[Timeline - Monthwise]]-Table8[[#This Row],[Start Date..]]+1,"Duration Doesn't Exsists")</f>
        <v>Duration Doesn't Exsists</v>
      </c>
      <c r="AG127" s="29" t="str">
        <f ca="1">IFERROR(Table8[[#This Row],[Timeline - Monthwise]]-TODAY(),"No ETA")</f>
        <v>No ETA</v>
      </c>
      <c r="AH127" s="29" t="str">
        <f t="shared" si="5"/>
        <v>Completed</v>
      </c>
      <c r="AI127" s="192"/>
      <c r="AJ127" s="237" t="s">
        <v>3569</v>
      </c>
      <c r="AK127" s="1"/>
      <c r="AL127" s="1" t="s">
        <v>3178</v>
      </c>
      <c r="AM127" s="1" t="s">
        <v>30</v>
      </c>
      <c r="AN127" s="1"/>
      <c r="AO127" s="27"/>
      <c r="AP127" s="192"/>
      <c r="AQ127" s="1"/>
      <c r="AS127" s="192" t="str">
        <f>VLOOKUP(Table8[[#This Row],[CEM Number]],'71 CEMs'!$E$5:$E$76,1,0)</f>
        <v>I250326</v>
      </c>
      <c r="AT127" s="235" t="s">
        <v>3569</v>
      </c>
      <c r="AU127" s="233"/>
    </row>
    <row r="128" spans="1:47" ht="14.4" customHeight="1">
      <c r="A128" s="26" t="s">
        <v>739</v>
      </c>
      <c r="B128" s="166">
        <v>45601</v>
      </c>
      <c r="C128" s="1" t="s">
        <v>474</v>
      </c>
      <c r="D128" s="1" t="s">
        <v>740</v>
      </c>
      <c r="E128" s="192" t="s">
        <v>741</v>
      </c>
      <c r="F128" s="29">
        <v>506</v>
      </c>
      <c r="G128" s="29">
        <v>202.4</v>
      </c>
      <c r="H128" s="29">
        <v>64</v>
      </c>
      <c r="I128" s="29">
        <v>6</v>
      </c>
      <c r="J128" s="29">
        <v>10</v>
      </c>
      <c r="K128" s="29">
        <v>48</v>
      </c>
      <c r="L128" s="29"/>
      <c r="M128" s="1" t="str">
        <f>Table8[[#This Row],[Std Remarks]]</f>
        <v>LIVE - 100% Completed</v>
      </c>
      <c r="N128" s="28">
        <f>Table8[[#This Row],[% of Completion of Work Done]]</f>
        <v>1</v>
      </c>
      <c r="O128" s="1">
        <f>Table8[[#This Row],[Customers According to % (Market Share)]]</f>
        <v>202.4</v>
      </c>
      <c r="P128" s="29">
        <v>16555149.995999999</v>
      </c>
      <c r="Q128" s="136">
        <f>Table8[[#This Row],[Allocated Budget]]*Table8[[#This Row],[Allocation Percentage]]</f>
        <v>2483272.4993999996</v>
      </c>
      <c r="R128" s="136">
        <v>14071877.496599998</v>
      </c>
      <c r="S128" s="1">
        <v>-1</v>
      </c>
      <c r="T128" s="1"/>
      <c r="U128" s="1">
        <v>0.4</v>
      </c>
      <c r="V128" s="29">
        <v>6503.9699999999993</v>
      </c>
      <c r="W128" s="29">
        <v>5500.3499999999995</v>
      </c>
      <c r="X128" s="1" t="s">
        <v>31</v>
      </c>
      <c r="Y128" s="75">
        <f>$Q$2</f>
        <v>0.15</v>
      </c>
      <c r="Z128" s="1" t="s">
        <v>32</v>
      </c>
      <c r="AA128" s="1" t="s">
        <v>31</v>
      </c>
      <c r="AB128" s="64">
        <v>1</v>
      </c>
      <c r="AC128" s="115">
        <f t="shared" si="4"/>
        <v>1</v>
      </c>
      <c r="AD128" s="2">
        <v>46082</v>
      </c>
      <c r="AE128" s="175" t="str">
        <f>IFERROR(Table8[[#This Row],[Timeline - Monthwise]]-MIN(Table8[Start Date..]),"None")</f>
        <v>None</v>
      </c>
      <c r="AF128" s="1" t="str">
        <f>IFERROR(Table8[[#This Row],[Timeline - Monthwise]]-Table8[[#This Row],[Start Date..]]+1,"Duration Doesn't Exsists")</f>
        <v>Duration Doesn't Exsists</v>
      </c>
      <c r="AG128" s="29" t="str">
        <f ca="1">IFERROR(Table8[[#This Row],[Timeline - Monthwise]]-TODAY(),"No ETA")</f>
        <v>No ETA</v>
      </c>
      <c r="AH128" s="29" t="str">
        <f t="shared" si="5"/>
        <v>Completed</v>
      </c>
      <c r="AI128" s="192"/>
      <c r="AJ128" s="237" t="s">
        <v>3569</v>
      </c>
      <c r="AK128" s="1"/>
      <c r="AL128" s="1" t="s">
        <v>3178</v>
      </c>
      <c r="AM128" s="1" t="s">
        <v>30</v>
      </c>
      <c r="AN128" s="1"/>
      <c r="AO128" s="27"/>
      <c r="AP128" s="192"/>
      <c r="AQ128" s="1"/>
      <c r="AS128" s="192" t="str">
        <f>VLOOKUP(Table8[[#This Row],[CEM Number]],'71 CEMs'!$E$5:$E$76,1,0)</f>
        <v>I250326</v>
      </c>
      <c r="AT128" s="235" t="s">
        <v>3569</v>
      </c>
      <c r="AU128" s="233"/>
    </row>
    <row r="129" spans="1:47" ht="14.4" customHeight="1">
      <c r="A129" s="26" t="s">
        <v>429</v>
      </c>
      <c r="B129" s="166">
        <v>45427</v>
      </c>
      <c r="C129" s="1" t="s">
        <v>64</v>
      </c>
      <c r="D129" s="1" t="s">
        <v>430</v>
      </c>
      <c r="E129" s="192" t="s">
        <v>436</v>
      </c>
      <c r="F129" s="29">
        <v>616</v>
      </c>
      <c r="G129" s="29">
        <v>246.4</v>
      </c>
      <c r="H129" s="29"/>
      <c r="I129" s="29"/>
      <c r="J129" s="29"/>
      <c r="K129" s="29"/>
      <c r="L129" s="29"/>
      <c r="M129" s="1" t="str">
        <f>Table8[[#This Row],[Std Remarks]]</f>
        <v>NOT LIVE - RETAIN BUDGET</v>
      </c>
      <c r="N129" s="28">
        <f>Table8[[#This Row],[% of Completion of Work Done]]</f>
        <v>1</v>
      </c>
      <c r="O129" s="1">
        <f>Table8[[#This Row],[Customers According to % (Market Share)]]</f>
        <v>246.4</v>
      </c>
      <c r="P129" s="29">
        <v>6653569.2460000003</v>
      </c>
      <c r="Q129" s="136">
        <f>(Table8[[#This Row],[Allocated Budget]]*$Q$2)+(Table8[[#This Row],[Allocated Budget]]*(1-Table8[[#This Row],[HP%  based on Live % ( Work Progress)]])*(1-$Q$2))</f>
        <v>998035.38690000004</v>
      </c>
      <c r="R129" s="136">
        <v>5655533.8590999991</v>
      </c>
      <c r="S129" s="1">
        <v>0</v>
      </c>
      <c r="T129" s="1"/>
      <c r="U129" s="1">
        <v>0.4</v>
      </c>
      <c r="V129" s="29">
        <v>1343.1999999999998</v>
      </c>
      <c r="W129" s="29">
        <v>5092.5</v>
      </c>
      <c r="X129" s="1" t="s">
        <v>47</v>
      </c>
      <c r="Y129" s="28">
        <f>Table8[[#This Row],[% of Completion of Work Done]]</f>
        <v>1</v>
      </c>
      <c r="Z129" s="1" t="s">
        <v>35</v>
      </c>
      <c r="AA129" s="1"/>
      <c r="AB129" s="64">
        <v>1</v>
      </c>
      <c r="AC129" s="115">
        <f t="shared" si="4"/>
        <v>1</v>
      </c>
      <c r="AD129" s="2">
        <v>46082</v>
      </c>
      <c r="AE129" s="175">
        <f>IFERROR(Table8[[#This Row],[Timeline - Monthwise]]-MIN(Table8[Start Date..]),"None")</f>
        <v>0</v>
      </c>
      <c r="AF129" s="1">
        <f>IFERROR(Table8[[#This Row],[Timeline - Monthwise]]-Table8[[#This Row],[Start Date..]]+1,"Duration Doesn't Exsists")</f>
        <v>1</v>
      </c>
      <c r="AG129" s="29">
        <f ca="1">IFERROR(Table8[[#This Row],[Timeline - Monthwise]]-TODAY(),"No ETA")</f>
        <v>-47</v>
      </c>
      <c r="AH129" s="29" t="str">
        <f t="shared" si="5"/>
        <v>Completed</v>
      </c>
      <c r="AI129" s="192">
        <v>46054</v>
      </c>
      <c r="AJ129" s="237" t="s">
        <v>3574</v>
      </c>
      <c r="AK129" s="1" t="s">
        <v>437</v>
      </c>
      <c r="AL129" s="1" t="s">
        <v>3179</v>
      </c>
      <c r="AM129" s="1" t="s">
        <v>76</v>
      </c>
      <c r="AN129" s="1">
        <v>1</v>
      </c>
      <c r="AO129" s="27"/>
      <c r="AP129" s="192"/>
      <c r="AQ129" s="1"/>
      <c r="AS129" s="192" t="str">
        <f>VLOOKUP(Table8[[#This Row],[CEM Number]],'71 CEMs'!$E$5:$E$76,1,0)</f>
        <v>I240703</v>
      </c>
      <c r="AT129" s="235">
        <v>46082</v>
      </c>
      <c r="AU129" s="233"/>
    </row>
    <row r="130" spans="1:47" ht="14.4" customHeight="1">
      <c r="A130" s="26" t="s">
        <v>335</v>
      </c>
      <c r="B130" s="166">
        <v>45428</v>
      </c>
      <c r="C130" s="1" t="s">
        <v>336</v>
      </c>
      <c r="D130" s="1" t="s">
        <v>337</v>
      </c>
      <c r="E130" s="192" t="s">
        <v>339</v>
      </c>
      <c r="F130" s="29">
        <v>864</v>
      </c>
      <c r="G130" s="29">
        <v>345.6</v>
      </c>
      <c r="H130" s="29">
        <v>25</v>
      </c>
      <c r="I130" s="29">
        <v>1</v>
      </c>
      <c r="J130" s="29">
        <v>1</v>
      </c>
      <c r="K130" s="29">
        <v>23</v>
      </c>
      <c r="L130" s="29"/>
      <c r="M130" s="1" t="str">
        <f>Table8[[#This Row],[Std Remarks]]</f>
        <v>LIVE - 100% Completed</v>
      </c>
      <c r="N130" s="28">
        <f>Table8[[#This Row],[% of Completion of Work Done]]</f>
        <v>1</v>
      </c>
      <c r="O130" s="1">
        <f>Table8[[#This Row],[Customers According to % (Market Share)]]</f>
        <v>345.6</v>
      </c>
      <c r="P130" s="29">
        <v>10931590.176999999</v>
      </c>
      <c r="Q130" s="136">
        <f>Table8[[#This Row],[Allocated Budget]]*Table8[[#This Row],[Allocation Percentage]]</f>
        <v>1639738.5265499998</v>
      </c>
      <c r="R130" s="136">
        <v>9291851.6504500005</v>
      </c>
      <c r="S130" s="1">
        <v>-1</v>
      </c>
      <c r="T130" s="1"/>
      <c r="U130" s="1">
        <v>0.4</v>
      </c>
      <c r="V130" s="29">
        <v>2962.3994999999995</v>
      </c>
      <c r="W130" s="29">
        <v>1678.6979999999994</v>
      </c>
      <c r="X130" s="1" t="s">
        <v>31</v>
      </c>
      <c r="Y130" s="75">
        <f>$Q$2</f>
        <v>0.15</v>
      </c>
      <c r="Z130" s="1" t="s">
        <v>32</v>
      </c>
      <c r="AA130" s="1" t="s">
        <v>31</v>
      </c>
      <c r="AB130" s="64">
        <v>1</v>
      </c>
      <c r="AC130" s="115">
        <f t="shared" si="4"/>
        <v>1</v>
      </c>
      <c r="AD130" s="2">
        <v>46082</v>
      </c>
      <c r="AE130" s="175" t="str">
        <f>IFERROR(Table8[[#This Row],[Timeline - Monthwise]]-MIN(Table8[Start Date..]),"None")</f>
        <v>None</v>
      </c>
      <c r="AF130" s="1" t="str">
        <f>IFERROR(Table8[[#This Row],[Timeline - Monthwise]]-Table8[[#This Row],[Start Date..]]+1,"Duration Doesn't Exsists")</f>
        <v>Duration Doesn't Exsists</v>
      </c>
      <c r="AG130" s="29" t="str">
        <f ca="1">IFERROR(Table8[[#This Row],[Timeline - Monthwise]]-TODAY(),"No ETA")</f>
        <v>No ETA</v>
      </c>
      <c r="AH130" s="29" t="str">
        <f t="shared" si="5"/>
        <v>Completed</v>
      </c>
      <c r="AI130" s="192"/>
      <c r="AJ130" s="237" t="s">
        <v>3569</v>
      </c>
      <c r="AK130" s="1"/>
      <c r="AL130" s="1" t="s">
        <v>3178</v>
      </c>
      <c r="AM130" s="1" t="s">
        <v>30</v>
      </c>
      <c r="AN130" s="1"/>
      <c r="AO130" s="27"/>
      <c r="AP130" s="192"/>
      <c r="AQ130" s="1"/>
      <c r="AS130" s="192" t="str">
        <f>VLOOKUP(Table8[[#This Row],[CEM Number]],'71 CEMs'!$E$5:$E$76,1,0)</f>
        <v>I240684</v>
      </c>
      <c r="AT130" s="235" t="s">
        <v>3569</v>
      </c>
      <c r="AU130" s="233"/>
    </row>
    <row r="131" spans="1:47" ht="14.4" customHeight="1">
      <c r="A131" s="26" t="s">
        <v>63</v>
      </c>
      <c r="B131" s="166">
        <v>45309</v>
      </c>
      <c r="C131" s="1" t="s">
        <v>64</v>
      </c>
      <c r="D131" s="1" t="s">
        <v>65</v>
      </c>
      <c r="E131" s="192" t="s">
        <v>82</v>
      </c>
      <c r="F131" s="29">
        <v>1104</v>
      </c>
      <c r="G131" s="29">
        <v>441.6</v>
      </c>
      <c r="H131" s="29"/>
      <c r="I131" s="29"/>
      <c r="J131" s="29"/>
      <c r="K131" s="29"/>
      <c r="L131" s="29"/>
      <c r="M131" s="1" t="str">
        <f>Table8[[#This Row],[Std Remarks]]</f>
        <v>LIVE - 100% Completed</v>
      </c>
      <c r="N131" s="28">
        <f>Table8[[#This Row],[% of Completion of Work Done]]</f>
        <v>1</v>
      </c>
      <c r="O131" s="1">
        <f>Table8[[#This Row],[Customers According to % (Market Share)]]</f>
        <v>441.6</v>
      </c>
      <c r="P131" s="29">
        <v>15047904.388499999</v>
      </c>
      <c r="Q131" s="136">
        <f>Table8[[#This Row],[Allocated Budget]]*Table8[[#This Row],[Allocation Percentage]]</f>
        <v>2257185.6582749998</v>
      </c>
      <c r="R131" s="136">
        <v>12790718.730225001</v>
      </c>
      <c r="S131" s="1">
        <v>0</v>
      </c>
      <c r="T131" s="1"/>
      <c r="U131" s="1">
        <v>0.4</v>
      </c>
      <c r="V131" s="29">
        <v>4204.8</v>
      </c>
      <c r="W131" s="29">
        <v>11907.2</v>
      </c>
      <c r="X131" s="1" t="s">
        <v>31</v>
      </c>
      <c r="Y131" s="75">
        <f>$Q$2</f>
        <v>0.15</v>
      </c>
      <c r="Z131" s="1" t="s">
        <v>32</v>
      </c>
      <c r="AA131" s="1" t="s">
        <v>31</v>
      </c>
      <c r="AB131" s="64">
        <v>1</v>
      </c>
      <c r="AC131" s="115">
        <f t="shared" si="4"/>
        <v>1</v>
      </c>
      <c r="AD131" s="2">
        <v>46082</v>
      </c>
      <c r="AE131" s="175" t="str">
        <f>IFERROR(Table8[[#This Row],[Timeline - Monthwise]]-MIN(Table8[Start Date..]),"None")</f>
        <v>None</v>
      </c>
      <c r="AF131" s="1" t="str">
        <f>IFERROR(Table8[[#This Row],[Timeline - Monthwise]]-Table8[[#This Row],[Start Date..]]+1,"Duration Doesn't Exsists")</f>
        <v>Duration Doesn't Exsists</v>
      </c>
      <c r="AG131" s="29" t="str">
        <f ca="1">IFERROR(Table8[[#This Row],[Timeline - Monthwise]]-TODAY(),"No ETA")</f>
        <v>No ETA</v>
      </c>
      <c r="AH131" s="29" t="str">
        <f t="shared" si="5"/>
        <v>Completed</v>
      </c>
      <c r="AI131" s="192"/>
      <c r="AJ131" s="237" t="s">
        <v>3569</v>
      </c>
      <c r="AK131" s="1" t="s">
        <v>67</v>
      </c>
      <c r="AL131" s="1" t="s">
        <v>3178</v>
      </c>
      <c r="AM131" s="1" t="s">
        <v>30</v>
      </c>
      <c r="AN131" s="1"/>
      <c r="AO131" s="27"/>
      <c r="AP131" s="192"/>
      <c r="AQ131" s="1"/>
      <c r="AS131" s="192" t="str">
        <f>VLOOKUP(Table8[[#This Row],[CEM Number]],'71 CEMs'!$E$5:$E$76,1,0)</f>
        <v>I240437</v>
      </c>
      <c r="AT131" s="235" t="s">
        <v>3569</v>
      </c>
      <c r="AU131" s="233"/>
    </row>
    <row r="132" spans="1:47" ht="14.4" customHeight="1">
      <c r="A132" s="26" t="s">
        <v>429</v>
      </c>
      <c r="B132" s="166">
        <v>45427</v>
      </c>
      <c r="C132" s="1" t="s">
        <v>64</v>
      </c>
      <c r="D132" s="1" t="s">
        <v>430</v>
      </c>
      <c r="E132" s="192" t="s">
        <v>438</v>
      </c>
      <c r="F132" s="29">
        <v>454</v>
      </c>
      <c r="G132" s="29">
        <v>181.60000000000002</v>
      </c>
      <c r="H132" s="29"/>
      <c r="I132" s="29"/>
      <c r="J132" s="29"/>
      <c r="K132" s="29"/>
      <c r="L132" s="29"/>
      <c r="M132" s="1" t="str">
        <f>Table8[[#This Row],[Std Remarks]]</f>
        <v>LIVE - 50% Completed</v>
      </c>
      <c r="N132" s="28">
        <f>Table8[[#This Row],[% of Completion of Work Done]]</f>
        <v>0.5</v>
      </c>
      <c r="O132" s="1">
        <f>N132*G132</f>
        <v>90.800000000000011</v>
      </c>
      <c r="P132" s="29">
        <v>9167838.2420000006</v>
      </c>
      <c r="Q132" s="136">
        <f>(Table8[[#This Row],[Allocated Budget]]*$Q$2)+(Table8[[#This Row],[Allocated Budget]]*(1-Table8[[#This Row],[HP%  based on Live % ( Work Progress)]])*(1-$Q$2))</f>
        <v>5271506.9891500007</v>
      </c>
      <c r="R132" s="136">
        <v>3896331.2528499998</v>
      </c>
      <c r="S132" s="1">
        <v>-1</v>
      </c>
      <c r="T132" s="1"/>
      <c r="U132" s="1">
        <v>0.4</v>
      </c>
      <c r="V132" s="29">
        <v>2933.6499999999996</v>
      </c>
      <c r="W132" s="29">
        <v>6827.7999999999993</v>
      </c>
      <c r="X132" s="1" t="s">
        <v>47</v>
      </c>
      <c r="Y132" s="192"/>
      <c r="Z132" s="1" t="s">
        <v>32</v>
      </c>
      <c r="AA132" s="1" t="s">
        <v>47</v>
      </c>
      <c r="AB132" s="77">
        <v>0.5</v>
      </c>
      <c r="AC132" s="115">
        <f t="shared" si="4"/>
        <v>0.5</v>
      </c>
      <c r="AD132" s="2">
        <v>46082</v>
      </c>
      <c r="AE132" s="175">
        <f>IFERROR(Table8[[#This Row],[Timeline - Monthwise]]-MIN(Table8[Start Date..]),"None")</f>
        <v>122</v>
      </c>
      <c r="AF132" s="1">
        <f>IFERROR(Table8[[#This Row],[Timeline - Monthwise]]-Table8[[#This Row],[Start Date..]]+1,"Duration Doesn't Exsists")</f>
        <v>123</v>
      </c>
      <c r="AG132" s="29">
        <f ca="1">IFERROR(Table8[[#This Row],[Timeline - Monthwise]]-TODAY(),"No ETA")</f>
        <v>75</v>
      </c>
      <c r="AH132" s="29" t="str">
        <f t="shared" si="5"/>
        <v>In Progress</v>
      </c>
      <c r="AI132" s="192" t="s">
        <v>123</v>
      </c>
      <c r="AJ132" s="237" t="s">
        <v>3572</v>
      </c>
      <c r="AK132" s="1" t="s">
        <v>439</v>
      </c>
      <c r="AL132" s="1" t="s">
        <v>3322</v>
      </c>
      <c r="AM132" s="1" t="s">
        <v>73</v>
      </c>
      <c r="AN132" s="1">
        <v>1</v>
      </c>
      <c r="AO132" s="27"/>
      <c r="AP132" s="192"/>
      <c r="AQ132" s="1"/>
      <c r="AS132" s="192" t="str">
        <f>VLOOKUP(Table8[[#This Row],[CEM Number]],'71 CEMs'!$E$5:$E$76,1,0)</f>
        <v>I240703</v>
      </c>
      <c r="AT132" s="235">
        <v>46204</v>
      </c>
      <c r="AU132" s="233"/>
    </row>
    <row r="133" spans="1:47" ht="14.4" customHeight="1">
      <c r="A133" s="26" t="s">
        <v>429</v>
      </c>
      <c r="B133" s="166">
        <v>45427</v>
      </c>
      <c r="C133" s="1" t="s">
        <v>64</v>
      </c>
      <c r="D133" s="1" t="s">
        <v>430</v>
      </c>
      <c r="E133" s="192" t="s">
        <v>440</v>
      </c>
      <c r="F133" s="29">
        <v>216</v>
      </c>
      <c r="G133" s="29">
        <v>86.4</v>
      </c>
      <c r="H133" s="29"/>
      <c r="I133" s="29"/>
      <c r="J133" s="29"/>
      <c r="K133" s="29"/>
      <c r="L133" s="29"/>
      <c r="M133" s="1" t="str">
        <f>Table8[[#This Row],[Std Remarks]]</f>
        <v>LIVE - 100% Completed</v>
      </c>
      <c r="N133" s="28">
        <f>Table8[[#This Row],[% of Completion of Work Done]]</f>
        <v>1</v>
      </c>
      <c r="O133" s="1">
        <f>Table8[[#This Row],[Customers According to % (Market Share)]]</f>
        <v>86.4</v>
      </c>
      <c r="P133" s="29">
        <v>1623340</v>
      </c>
      <c r="Q133" s="136">
        <f>Table8[[#This Row],[Allocated Budget]]*Table8[[#This Row],[Allocation Percentage]]</f>
        <v>243501</v>
      </c>
      <c r="R133" s="136">
        <v>1379839</v>
      </c>
      <c r="S133" s="1">
        <v>0</v>
      </c>
      <c r="T133" s="1"/>
      <c r="U133" s="1">
        <v>0.4</v>
      </c>
      <c r="V133" s="29">
        <v>0</v>
      </c>
      <c r="W133" s="29">
        <v>1828.5</v>
      </c>
      <c r="X133" s="1" t="s">
        <v>150</v>
      </c>
      <c r="Y133" s="75">
        <f>$Q$2</f>
        <v>0.15</v>
      </c>
      <c r="Z133" s="1" t="s">
        <v>32</v>
      </c>
      <c r="AA133" s="1" t="s">
        <v>150</v>
      </c>
      <c r="AB133" s="64">
        <v>1</v>
      </c>
      <c r="AC133" s="115">
        <f t="shared" si="4"/>
        <v>1</v>
      </c>
      <c r="AD133" s="2">
        <v>46082</v>
      </c>
      <c r="AE133" s="175" t="str">
        <f>IFERROR(Table8[[#This Row],[Timeline - Monthwise]]-MIN(Table8[Start Date..]),"None")</f>
        <v>None</v>
      </c>
      <c r="AF133" s="1" t="str">
        <f>IFERROR(Table8[[#This Row],[Timeline - Monthwise]]-Table8[[#This Row],[Start Date..]]+1,"Duration Doesn't Exsists")</f>
        <v>Duration Doesn't Exsists</v>
      </c>
      <c r="AG133" s="29" t="str">
        <f ca="1">IFERROR(Table8[[#This Row],[Timeline - Monthwise]]-TODAY(),"No ETA")</f>
        <v>No ETA</v>
      </c>
      <c r="AH133" s="29" t="str">
        <f t="shared" si="5"/>
        <v>Completed</v>
      </c>
      <c r="AI133" s="192"/>
      <c r="AJ133" s="237" t="s">
        <v>3569</v>
      </c>
      <c r="AK133" s="1"/>
      <c r="AL133" s="1" t="s">
        <v>3178</v>
      </c>
      <c r="AM133" s="1" t="s">
        <v>30</v>
      </c>
      <c r="AN133" s="1"/>
      <c r="AO133" s="27"/>
      <c r="AP133" s="192"/>
      <c r="AQ133" s="1"/>
      <c r="AS133" s="192" t="str">
        <f>VLOOKUP(Table8[[#This Row],[CEM Number]],'71 CEMs'!$E$5:$E$76,1,0)</f>
        <v>I240703</v>
      </c>
      <c r="AT133" s="235" t="s">
        <v>3569</v>
      </c>
      <c r="AU133" s="233"/>
    </row>
    <row r="134" spans="1:47" ht="14.4" customHeight="1">
      <c r="A134" s="26" t="s">
        <v>429</v>
      </c>
      <c r="B134" s="166">
        <v>45427</v>
      </c>
      <c r="C134" s="1" t="s">
        <v>64</v>
      </c>
      <c r="D134" s="1" t="s">
        <v>430</v>
      </c>
      <c r="E134" s="192" t="s">
        <v>441</v>
      </c>
      <c r="F134" s="29">
        <v>372</v>
      </c>
      <c r="G134" s="29">
        <v>148.80000000000001</v>
      </c>
      <c r="H134" s="29"/>
      <c r="I134" s="29"/>
      <c r="J134" s="29"/>
      <c r="K134" s="29"/>
      <c r="L134" s="29"/>
      <c r="M134" s="1" t="str">
        <f>Table8[[#This Row],[Std Remarks]]</f>
        <v>NOT LIVE - RETAIN BUDGET</v>
      </c>
      <c r="N134" s="28">
        <f>Table8[[#This Row],[% of Completion of Work Done]]</f>
        <v>0</v>
      </c>
      <c r="O134" s="1">
        <f>Table8[[#This Row],[Customers According to % (Market Share)]]</f>
        <v>148.80000000000001</v>
      </c>
      <c r="P134" s="29">
        <v>11970860</v>
      </c>
      <c r="Q134" s="136">
        <f>(Table8[[#This Row],[Allocated Budget]]*$Q$2)+(Table8[[#This Row],[Allocated Budget]]*(1-Table8[[#This Row],[HP%  based on Live % ( Work Progress)]])*(1-$Q$2))</f>
        <v>11970860</v>
      </c>
      <c r="R134" s="136">
        <v>0</v>
      </c>
      <c r="S134" s="1">
        <v>-1</v>
      </c>
      <c r="T134" s="1"/>
      <c r="U134" s="1">
        <v>0.4</v>
      </c>
      <c r="V134" s="29">
        <v>4255</v>
      </c>
      <c r="W134" s="29">
        <v>7060.2</v>
      </c>
      <c r="X134" s="1" t="s">
        <v>47</v>
      </c>
      <c r="Y134" s="28">
        <f>Table8[[#This Row],[% of Completion of Work Done]]</f>
        <v>0</v>
      </c>
      <c r="Z134" s="1" t="s">
        <v>35</v>
      </c>
      <c r="AA134" s="1"/>
      <c r="AB134" s="28">
        <v>0</v>
      </c>
      <c r="AC134" s="115">
        <f t="shared" si="4"/>
        <v>0</v>
      </c>
      <c r="AD134" s="2">
        <v>46082</v>
      </c>
      <c r="AE134" s="175">
        <f>IFERROR(Table8[[#This Row],[Timeline - Monthwise]]-MIN(Table8[Start Date..]),"None")</f>
        <v>31</v>
      </c>
      <c r="AF134" s="1">
        <f>IFERROR(Table8[[#This Row],[Timeline - Monthwise]]-Table8[[#This Row],[Start Date..]]+1,"Duration Doesn't Exsists")</f>
        <v>32</v>
      </c>
      <c r="AG134" s="29">
        <f ca="1">IFERROR(Table8[[#This Row],[Timeline - Monthwise]]-TODAY(),"No ETA")</f>
        <v>-16</v>
      </c>
      <c r="AH134" s="29" t="str">
        <f t="shared" si="5"/>
        <v>Yet to Start</v>
      </c>
      <c r="AI134" s="192">
        <v>46113</v>
      </c>
      <c r="AJ134" s="237" t="s">
        <v>3571</v>
      </c>
      <c r="AK134" s="1" t="s">
        <v>442</v>
      </c>
      <c r="AL134" s="1" t="s">
        <v>3180</v>
      </c>
      <c r="AM134" s="1" t="s">
        <v>76</v>
      </c>
      <c r="AN134" s="1">
        <v>2</v>
      </c>
      <c r="AO134" s="27"/>
      <c r="AP134" s="192"/>
      <c r="AQ134" s="1"/>
      <c r="AS134" s="192" t="str">
        <f>VLOOKUP(Table8[[#This Row],[CEM Number]],'71 CEMs'!$E$5:$E$76,1,0)</f>
        <v>I240703</v>
      </c>
      <c r="AT134" s="235">
        <v>46113</v>
      </c>
      <c r="AU134" s="233"/>
    </row>
    <row r="135" spans="1:47" ht="14.4" customHeight="1">
      <c r="A135" s="26" t="s">
        <v>429</v>
      </c>
      <c r="B135" s="166">
        <v>45427</v>
      </c>
      <c r="C135" s="1" t="s">
        <v>64</v>
      </c>
      <c r="D135" s="1" t="s">
        <v>430</v>
      </c>
      <c r="E135" s="192" t="s">
        <v>443</v>
      </c>
      <c r="F135" s="29">
        <v>1818</v>
      </c>
      <c r="G135" s="29">
        <v>727.2</v>
      </c>
      <c r="H135" s="29"/>
      <c r="I135" s="29"/>
      <c r="J135" s="29"/>
      <c r="K135" s="29"/>
      <c r="L135" s="29"/>
      <c r="M135" s="1" t="str">
        <f>Table8[[#This Row],[Std Remarks]]</f>
        <v>LIVE - 100% Completed</v>
      </c>
      <c r="N135" s="28">
        <f>Table8[[#This Row],[% of Completion of Work Done]]</f>
        <v>1</v>
      </c>
      <c r="O135" s="1">
        <f>Table8[[#This Row],[Customers According to % (Market Share)]]</f>
        <v>727.2</v>
      </c>
      <c r="P135" s="29">
        <v>14027862.1192299</v>
      </c>
      <c r="Q135" s="136">
        <f>Table8[[#This Row],[Allocated Budget]]*Table8[[#This Row],[Allocation Percentage]]</f>
        <v>2104179.3178844848</v>
      </c>
      <c r="R135" s="136">
        <v>11923682.801345404</v>
      </c>
      <c r="S135" s="1" t="e">
        <v>#DIV/0!</v>
      </c>
      <c r="T135" s="1"/>
      <c r="U135" s="1">
        <v>0.4</v>
      </c>
      <c r="V135" s="29">
        <v>2763.5621607310559</v>
      </c>
      <c r="W135" s="29">
        <v>17394.812175499996</v>
      </c>
      <c r="X135" s="1" t="s">
        <v>31</v>
      </c>
      <c r="Y135" s="75">
        <f>$Q$2</f>
        <v>0.15</v>
      </c>
      <c r="Z135" s="1" t="s">
        <v>32</v>
      </c>
      <c r="AA135" s="1" t="s">
        <v>31</v>
      </c>
      <c r="AB135" s="64">
        <v>1</v>
      </c>
      <c r="AC135" s="115">
        <f t="shared" si="4"/>
        <v>1</v>
      </c>
      <c r="AD135" s="2">
        <v>46082</v>
      </c>
      <c r="AE135" s="175" t="str">
        <f>IFERROR(Table8[[#This Row],[Timeline - Monthwise]]-MIN(Table8[Start Date..]),"None")</f>
        <v>None</v>
      </c>
      <c r="AF135" s="1" t="str">
        <f>IFERROR(Table8[[#This Row],[Timeline - Monthwise]]-Table8[[#This Row],[Start Date..]]+1,"Duration Doesn't Exsists")</f>
        <v>Duration Doesn't Exsists</v>
      </c>
      <c r="AG135" s="29" t="str">
        <f ca="1">IFERROR(Table8[[#This Row],[Timeline - Monthwise]]-TODAY(),"No ETA")</f>
        <v>No ETA</v>
      </c>
      <c r="AH135" s="29" t="str">
        <f t="shared" si="5"/>
        <v>Completed</v>
      </c>
      <c r="AI135" s="192"/>
      <c r="AJ135" s="237" t="s">
        <v>3569</v>
      </c>
      <c r="AK135" s="1"/>
      <c r="AL135" s="1" t="s">
        <v>3178</v>
      </c>
      <c r="AM135" s="1" t="s">
        <v>30</v>
      </c>
      <c r="AN135" s="1"/>
      <c r="AO135" s="27"/>
      <c r="AP135" s="192"/>
      <c r="AQ135" s="1"/>
      <c r="AS135" s="192" t="str">
        <f>VLOOKUP(Table8[[#This Row],[CEM Number]],'71 CEMs'!$E$5:$E$76,1,0)</f>
        <v>I240703</v>
      </c>
      <c r="AT135" s="235" t="s">
        <v>3569</v>
      </c>
      <c r="AU135" s="233"/>
    </row>
    <row r="136" spans="1:47" ht="14.4" customHeight="1">
      <c r="A136" s="26" t="s">
        <v>429</v>
      </c>
      <c r="B136" s="166">
        <v>45427</v>
      </c>
      <c r="C136" s="1" t="s">
        <v>64</v>
      </c>
      <c r="D136" s="1" t="s">
        <v>430</v>
      </c>
      <c r="E136" s="192" t="s">
        <v>444</v>
      </c>
      <c r="F136" s="29">
        <v>742</v>
      </c>
      <c r="G136" s="29">
        <v>296.8</v>
      </c>
      <c r="H136" s="29"/>
      <c r="I136" s="29"/>
      <c r="J136" s="29"/>
      <c r="K136" s="29"/>
      <c r="L136" s="29"/>
      <c r="M136" s="1" t="str">
        <f>Table8[[#This Row],[Std Remarks]]</f>
        <v>LIVE - 100% Completed</v>
      </c>
      <c r="N136" s="28">
        <f>Table8[[#This Row],[% of Completion of Work Done]]</f>
        <v>1</v>
      </c>
      <c r="O136" s="1">
        <f>Table8[[#This Row],[Customers According to % (Market Share)]]</f>
        <v>296.8</v>
      </c>
      <c r="P136" s="29">
        <v>8682513.7439777907</v>
      </c>
      <c r="Q136" s="136">
        <f>Table8[[#This Row],[Allocated Budget]]*Table8[[#This Row],[Allocation Percentage]]</f>
        <v>1302377.0615966686</v>
      </c>
      <c r="R136" s="136">
        <v>7380136.6823811177</v>
      </c>
      <c r="S136" s="1" t="e">
        <v>#DIV/0!</v>
      </c>
      <c r="T136" s="1"/>
      <c r="U136" s="1">
        <v>0.4</v>
      </c>
      <c r="V136" s="29">
        <v>1619.3706084236899</v>
      </c>
      <c r="W136" s="29">
        <v>14828.516625499995</v>
      </c>
      <c r="X136" s="1" t="s">
        <v>31</v>
      </c>
      <c r="Y136" s="75">
        <f>$Q$2</f>
        <v>0.15</v>
      </c>
      <c r="Z136" s="1" t="s">
        <v>32</v>
      </c>
      <c r="AA136" s="1" t="s">
        <v>31</v>
      </c>
      <c r="AB136" s="64">
        <v>1</v>
      </c>
      <c r="AC136" s="115">
        <f t="shared" si="4"/>
        <v>1</v>
      </c>
      <c r="AD136" s="2">
        <v>46082</v>
      </c>
      <c r="AE136" s="175" t="str">
        <f>IFERROR(Table8[[#This Row],[Timeline - Monthwise]]-MIN(Table8[Start Date..]),"None")</f>
        <v>None</v>
      </c>
      <c r="AF136" s="1" t="str">
        <f>IFERROR(Table8[[#This Row],[Timeline - Monthwise]]-Table8[[#This Row],[Start Date..]]+1,"Duration Doesn't Exsists")</f>
        <v>Duration Doesn't Exsists</v>
      </c>
      <c r="AG136" s="29" t="str">
        <f ca="1">IFERROR(Table8[[#This Row],[Timeline - Monthwise]]-TODAY(),"No ETA")</f>
        <v>No ETA</v>
      </c>
      <c r="AH136" s="29" t="str">
        <f t="shared" si="5"/>
        <v>Completed</v>
      </c>
      <c r="AI136" s="192"/>
      <c r="AJ136" s="237" t="s">
        <v>3569</v>
      </c>
      <c r="AK136" s="1"/>
      <c r="AL136" s="1" t="s">
        <v>3178</v>
      </c>
      <c r="AM136" s="1" t="s">
        <v>30</v>
      </c>
      <c r="AN136" s="1"/>
      <c r="AO136" s="27"/>
      <c r="AP136" s="192"/>
      <c r="AQ136" s="1"/>
      <c r="AS136" s="192" t="str">
        <f>VLOOKUP(Table8[[#This Row],[CEM Number]],'71 CEMs'!$E$5:$E$76,1,0)</f>
        <v>I240703</v>
      </c>
      <c r="AT136" s="235" t="s">
        <v>3569</v>
      </c>
      <c r="AU136" s="233"/>
    </row>
    <row r="137" spans="1:47" ht="14.4" customHeight="1">
      <c r="A137" s="26" t="s">
        <v>429</v>
      </c>
      <c r="B137" s="166">
        <v>45427</v>
      </c>
      <c r="C137" s="1" t="s">
        <v>64</v>
      </c>
      <c r="D137" s="1" t="s">
        <v>430</v>
      </c>
      <c r="E137" s="192" t="s">
        <v>445</v>
      </c>
      <c r="F137" s="29">
        <v>790</v>
      </c>
      <c r="G137" s="29">
        <v>316</v>
      </c>
      <c r="H137" s="29"/>
      <c r="I137" s="29"/>
      <c r="J137" s="29"/>
      <c r="K137" s="29"/>
      <c r="L137" s="29"/>
      <c r="M137" s="1" t="str">
        <f>Table8[[#This Row],[Std Remarks]]</f>
        <v>LIVE - 100% Completed</v>
      </c>
      <c r="N137" s="28">
        <f>Table8[[#This Row],[% of Completion of Work Done]]</f>
        <v>1</v>
      </c>
      <c r="O137" s="1">
        <f>Table8[[#This Row],[Customers According to % (Market Share)]]</f>
        <v>316</v>
      </c>
      <c r="P137" s="29">
        <v>8152193.0137592303</v>
      </c>
      <c r="Q137" s="136">
        <f>Table8[[#This Row],[Allocated Budget]]*Table8[[#This Row],[Allocation Percentage]]</f>
        <v>1222828.9520638846</v>
      </c>
      <c r="R137" s="136">
        <v>6929364.0616953485</v>
      </c>
      <c r="S137" s="1" t="e">
        <v>#DIV/0!</v>
      </c>
      <c r="T137" s="1"/>
      <c r="U137" s="1">
        <v>0.4</v>
      </c>
      <c r="V137" s="29">
        <v>2283.502974948341</v>
      </c>
      <c r="W137" s="29">
        <v>10459.362509003869</v>
      </c>
      <c r="X137" s="1" t="s">
        <v>31</v>
      </c>
      <c r="Y137" s="75">
        <f>$Q$2</f>
        <v>0.15</v>
      </c>
      <c r="Z137" s="1" t="s">
        <v>32</v>
      </c>
      <c r="AA137" s="1" t="s">
        <v>31</v>
      </c>
      <c r="AB137" s="64">
        <v>1</v>
      </c>
      <c r="AC137" s="115">
        <f t="shared" si="4"/>
        <v>1</v>
      </c>
      <c r="AD137" s="2">
        <v>46082</v>
      </c>
      <c r="AE137" s="175" t="str">
        <f>IFERROR(Table8[[#This Row],[Timeline - Monthwise]]-MIN(Table8[Start Date..]),"None")</f>
        <v>None</v>
      </c>
      <c r="AF137" s="1" t="str">
        <f>IFERROR(Table8[[#This Row],[Timeline - Monthwise]]-Table8[[#This Row],[Start Date..]]+1,"Duration Doesn't Exsists")</f>
        <v>Duration Doesn't Exsists</v>
      </c>
      <c r="AG137" s="29" t="str">
        <f ca="1">IFERROR(Table8[[#This Row],[Timeline - Monthwise]]-TODAY(),"No ETA")</f>
        <v>No ETA</v>
      </c>
      <c r="AH137" s="29" t="str">
        <f t="shared" si="5"/>
        <v>Completed</v>
      </c>
      <c r="AI137" s="192"/>
      <c r="AJ137" s="237" t="s">
        <v>3569</v>
      </c>
      <c r="AK137" s="1"/>
      <c r="AL137" s="1" t="s">
        <v>3178</v>
      </c>
      <c r="AM137" s="1" t="s">
        <v>30</v>
      </c>
      <c r="AN137" s="1"/>
      <c r="AO137" s="27"/>
      <c r="AP137" s="192"/>
      <c r="AQ137" s="1"/>
      <c r="AS137" s="192" t="str">
        <f>VLOOKUP(Table8[[#This Row],[CEM Number]],'71 CEMs'!$E$5:$E$76,1,0)</f>
        <v>I240703</v>
      </c>
      <c r="AT137" s="235" t="s">
        <v>3569</v>
      </c>
      <c r="AU137" s="233"/>
    </row>
    <row r="138" spans="1:47" ht="14.4" customHeight="1">
      <c r="A138" s="26" t="s">
        <v>429</v>
      </c>
      <c r="B138" s="166">
        <v>45427</v>
      </c>
      <c r="C138" s="1" t="s">
        <v>64</v>
      </c>
      <c r="D138" s="1" t="s">
        <v>430</v>
      </c>
      <c r="E138" s="192" t="s">
        <v>446</v>
      </c>
      <c r="F138" s="29">
        <v>828</v>
      </c>
      <c r="G138" s="29">
        <v>331.20000000000005</v>
      </c>
      <c r="H138" s="29"/>
      <c r="I138" s="29"/>
      <c r="J138" s="29"/>
      <c r="K138" s="29"/>
      <c r="L138" s="29"/>
      <c r="M138" s="1" t="str">
        <f>Table8[[#This Row],[Std Remarks]]</f>
        <v>LIVE - 100% Completed</v>
      </c>
      <c r="N138" s="28">
        <f>Table8[[#This Row],[% of Completion of Work Done]]</f>
        <v>1</v>
      </c>
      <c r="O138" s="1">
        <f>Table8[[#This Row],[Customers According to % (Market Share)]]</f>
        <v>331.20000000000005</v>
      </c>
      <c r="P138" s="29">
        <v>8439464.4158319607</v>
      </c>
      <c r="Q138" s="136">
        <f>Table8[[#This Row],[Allocated Budget]]*Table8[[#This Row],[Allocation Percentage]]</f>
        <v>1265919.662374794</v>
      </c>
      <c r="R138" s="136">
        <v>7173544.7534571663</v>
      </c>
      <c r="S138" s="1" t="e">
        <v>#DIV/0!</v>
      </c>
      <c r="T138" s="1"/>
      <c r="U138" s="1">
        <v>0.4</v>
      </c>
      <c r="V138" s="29">
        <v>2911.3769820712978</v>
      </c>
      <c r="W138" s="29">
        <v>9970.4097134999975</v>
      </c>
      <c r="X138" s="1" t="s">
        <v>31</v>
      </c>
      <c r="Y138" s="75">
        <f>$Q$2</f>
        <v>0.15</v>
      </c>
      <c r="Z138" s="1" t="s">
        <v>32</v>
      </c>
      <c r="AA138" s="1" t="s">
        <v>31</v>
      </c>
      <c r="AB138" s="64">
        <v>1</v>
      </c>
      <c r="AC138" s="115">
        <f t="shared" si="4"/>
        <v>1</v>
      </c>
      <c r="AD138" s="2">
        <v>46082</v>
      </c>
      <c r="AE138" s="175" t="str">
        <f>IFERROR(Table8[[#This Row],[Timeline - Monthwise]]-MIN(Table8[Start Date..]),"None")</f>
        <v>None</v>
      </c>
      <c r="AF138" s="1" t="str">
        <f>IFERROR(Table8[[#This Row],[Timeline - Monthwise]]-Table8[[#This Row],[Start Date..]]+1,"Duration Doesn't Exsists")</f>
        <v>Duration Doesn't Exsists</v>
      </c>
      <c r="AG138" s="29" t="str">
        <f ca="1">IFERROR(Table8[[#This Row],[Timeline - Monthwise]]-TODAY(),"No ETA")</f>
        <v>No ETA</v>
      </c>
      <c r="AH138" s="29" t="str">
        <f t="shared" si="5"/>
        <v>Completed</v>
      </c>
      <c r="AI138" s="192"/>
      <c r="AJ138" s="237" t="s">
        <v>3569</v>
      </c>
      <c r="AK138" s="1"/>
      <c r="AL138" s="1" t="s">
        <v>3178</v>
      </c>
      <c r="AM138" s="1" t="s">
        <v>30</v>
      </c>
      <c r="AN138" s="1"/>
      <c r="AO138" s="27"/>
      <c r="AP138" s="192"/>
      <c r="AQ138" s="1"/>
      <c r="AS138" s="192" t="str">
        <f>VLOOKUP(Table8[[#This Row],[CEM Number]],'71 CEMs'!$E$5:$E$76,1,0)</f>
        <v>I240703</v>
      </c>
      <c r="AT138" s="235" t="s">
        <v>3569</v>
      </c>
      <c r="AU138" s="233"/>
    </row>
    <row r="139" spans="1:47" ht="14.4" customHeight="1">
      <c r="A139" s="26" t="s">
        <v>3648</v>
      </c>
      <c r="B139" s="166" t="s">
        <v>3530</v>
      </c>
      <c r="C139" s="1" t="s">
        <v>1204</v>
      </c>
      <c r="D139" s="1" t="s">
        <v>1204</v>
      </c>
      <c r="E139" s="192" t="s">
        <v>1207</v>
      </c>
      <c r="F139" s="29">
        <v>666</v>
      </c>
      <c r="G139" s="29">
        <v>299.7</v>
      </c>
      <c r="H139" s="29"/>
      <c r="I139" s="29"/>
      <c r="J139" s="29"/>
      <c r="K139" s="29"/>
      <c r="L139" s="29"/>
      <c r="M139" s="1" t="str">
        <f>Table8[[#This Row],[Std Remarks]]</f>
        <v>NOT LIVE - RETAIN BUDGET</v>
      </c>
      <c r="N139" s="28">
        <f>Table8[[#This Row],[% of Completion of Work Done]]</f>
        <v>0</v>
      </c>
      <c r="O139" s="1">
        <f>Table8[[#This Row],[Customers According to % (Market Share)]]</f>
        <v>299.7</v>
      </c>
      <c r="P139" s="29">
        <v>6120322.5880000005</v>
      </c>
      <c r="Q139" s="136">
        <f>(Table8[[#This Row],[Allocated Budget]]*$Q$2)+(Table8[[#This Row],[Allocated Budget]]*(1-Table8[[#This Row],[HP%  based on Live % ( Work Progress)]])*(1-$Q$2))</f>
        <v>6120322.5880000005</v>
      </c>
      <c r="R139" s="136"/>
      <c r="S139" s="1"/>
      <c r="T139" s="1"/>
      <c r="U139" s="1">
        <v>0.45</v>
      </c>
      <c r="V139" s="29">
        <v>1062.5999999999999</v>
      </c>
      <c r="W139" s="29">
        <v>6433.75</v>
      </c>
      <c r="X139" s="1" t="s">
        <v>47</v>
      </c>
      <c r="Y139" s="28">
        <f>Table8[[#This Row],[% of Completion of Work Done]]</f>
        <v>0</v>
      </c>
      <c r="Z139" s="1" t="s">
        <v>35</v>
      </c>
      <c r="AA139" s="1"/>
      <c r="AB139" s="77">
        <v>0</v>
      </c>
      <c r="AC139" s="115">
        <f t="shared" si="4"/>
        <v>0</v>
      </c>
      <c r="AD139" s="2">
        <v>46082</v>
      </c>
      <c r="AE139" s="175">
        <f>IFERROR(Table8[[#This Row],[Timeline - Monthwise]]-MIN(Table8[Start Date..]),"None")</f>
        <v>214</v>
      </c>
      <c r="AF139" s="1">
        <f>IFERROR(Table8[[#This Row],[Timeline - Monthwise]]-Table8[[#This Row],[Start Date..]]+1,"Duration Doesn't Exsists")</f>
        <v>215</v>
      </c>
      <c r="AG139" s="29">
        <f ca="1">IFERROR(Table8[[#This Row],[Timeline - Monthwise]]-TODAY(),"No ETA")</f>
        <v>167</v>
      </c>
      <c r="AH139" s="29" t="str">
        <f t="shared" si="5"/>
        <v>Yet to Start</v>
      </c>
      <c r="AI139" s="192" t="s">
        <v>1168</v>
      </c>
      <c r="AJ139" s="237" t="s">
        <v>3576</v>
      </c>
      <c r="AK139" s="1" t="s">
        <v>1169</v>
      </c>
      <c r="AL139" s="1" t="s">
        <v>3325</v>
      </c>
      <c r="AM139" s="1" t="s">
        <v>76</v>
      </c>
      <c r="AN139" s="1"/>
      <c r="AO139" s="27"/>
      <c r="AP139" s="192"/>
      <c r="AQ139" s="192"/>
      <c r="AS139" s="192" t="e">
        <f>VLOOKUP(Table8[[#This Row],[CEM Number]],'71 CEMs'!$E$5:$E$76,1,0)</f>
        <v>#N/A</v>
      </c>
      <c r="AT139" s="235">
        <v>46296</v>
      </c>
      <c r="AU139" s="233"/>
    </row>
    <row r="140" spans="1:47" ht="14.4" customHeight="1">
      <c r="A140" s="26" t="s">
        <v>3648</v>
      </c>
      <c r="B140" s="166" t="s">
        <v>3530</v>
      </c>
      <c r="C140" s="1" t="s">
        <v>1204</v>
      </c>
      <c r="D140" s="1" t="s">
        <v>1204</v>
      </c>
      <c r="E140" s="192" t="s">
        <v>1208</v>
      </c>
      <c r="F140" s="29">
        <v>1622</v>
      </c>
      <c r="G140" s="29">
        <v>729.9</v>
      </c>
      <c r="H140" s="29"/>
      <c r="I140" s="29"/>
      <c r="J140" s="29"/>
      <c r="K140" s="29"/>
      <c r="L140" s="29"/>
      <c r="M140" s="1" t="str">
        <f>Table8[[#This Row],[Std Remarks]]</f>
        <v>NOT LIVE - RETAIN BUDGET</v>
      </c>
      <c r="N140" s="28">
        <f>Table8[[#This Row],[% of Completion of Work Done]]</f>
        <v>0</v>
      </c>
      <c r="O140" s="1">
        <f>Table8[[#This Row],[Customers According to % (Market Share)]]</f>
        <v>729.9</v>
      </c>
      <c r="P140" s="29">
        <v>9219199.5759999994</v>
      </c>
      <c r="Q140" s="136">
        <f>(Table8[[#This Row],[Allocated Budget]]*$Q$2)+(Table8[[#This Row],[Allocated Budget]]*(1-Table8[[#This Row],[HP%  based on Live % ( Work Progress)]])*(1-$Q$2))</f>
        <v>9219199.5759999994</v>
      </c>
      <c r="R140" s="136"/>
      <c r="S140" s="1"/>
      <c r="T140" s="1"/>
      <c r="U140" s="1">
        <v>0.45</v>
      </c>
      <c r="V140" s="29">
        <v>1041.8999999999999</v>
      </c>
      <c r="W140" s="29">
        <v>10708.75</v>
      </c>
      <c r="X140" s="1" t="s">
        <v>47</v>
      </c>
      <c r="Y140" s="28">
        <f>Table8[[#This Row],[% of Completion of Work Done]]</f>
        <v>0</v>
      </c>
      <c r="Z140" s="1" t="s">
        <v>35</v>
      </c>
      <c r="AA140" s="1"/>
      <c r="AB140" s="77">
        <v>0</v>
      </c>
      <c r="AC140" s="115">
        <f t="shared" si="4"/>
        <v>0</v>
      </c>
      <c r="AD140" s="2">
        <v>46082</v>
      </c>
      <c r="AE140" s="175">
        <f>IFERROR(Table8[[#This Row],[Timeline - Monthwise]]-MIN(Table8[Start Date..]),"None")</f>
        <v>214</v>
      </c>
      <c r="AF140" s="1">
        <f>IFERROR(Table8[[#This Row],[Timeline - Monthwise]]-Table8[[#This Row],[Start Date..]]+1,"Duration Doesn't Exsists")</f>
        <v>215</v>
      </c>
      <c r="AG140" s="29">
        <f ca="1">IFERROR(Table8[[#This Row],[Timeline - Monthwise]]-TODAY(),"No ETA")</f>
        <v>167</v>
      </c>
      <c r="AH140" s="29" t="str">
        <f t="shared" si="5"/>
        <v>Yet to Start</v>
      </c>
      <c r="AI140" s="192" t="s">
        <v>1168</v>
      </c>
      <c r="AJ140" s="237" t="s">
        <v>3576</v>
      </c>
      <c r="AK140" s="1" t="s">
        <v>1169</v>
      </c>
      <c r="AL140" s="1" t="s">
        <v>3325</v>
      </c>
      <c r="AM140" s="1" t="s">
        <v>76</v>
      </c>
      <c r="AN140" s="1"/>
      <c r="AO140" s="27"/>
      <c r="AP140" s="192"/>
      <c r="AQ140" s="1"/>
      <c r="AS140" s="192" t="e">
        <f>VLOOKUP(Table8[[#This Row],[CEM Number]],'71 CEMs'!$E$5:$E$76,1,0)</f>
        <v>#N/A</v>
      </c>
      <c r="AT140" s="235">
        <v>46296</v>
      </c>
      <c r="AU140" s="233"/>
    </row>
    <row r="141" spans="1:47" ht="14.4" customHeight="1">
      <c r="A141" s="26" t="s">
        <v>3648</v>
      </c>
      <c r="B141" s="166" t="s">
        <v>3530</v>
      </c>
      <c r="C141" s="1" t="s">
        <v>1204</v>
      </c>
      <c r="D141" s="1" t="s">
        <v>1204</v>
      </c>
      <c r="E141" s="192" t="s">
        <v>1209</v>
      </c>
      <c r="F141" s="29">
        <v>362</v>
      </c>
      <c r="G141" s="29">
        <v>162.9</v>
      </c>
      <c r="H141" s="29"/>
      <c r="I141" s="29"/>
      <c r="J141" s="29"/>
      <c r="K141" s="29"/>
      <c r="L141" s="29"/>
      <c r="M141" s="1" t="str">
        <f>Table8[[#This Row],[Std Remarks]]</f>
        <v>NOT LIVE - RETAIN BUDGET</v>
      </c>
      <c r="N141" s="28">
        <f>Table8[[#This Row],[% of Completion of Work Done]]</f>
        <v>0</v>
      </c>
      <c r="O141" s="1">
        <f>Table8[[#This Row],[Customers According to % (Market Share)]]</f>
        <v>162.9</v>
      </c>
      <c r="P141" s="29">
        <v>2857555.4</v>
      </c>
      <c r="Q141" s="136">
        <f>(Table8[[#This Row],[Allocated Budget]]*$Q$2)+(Table8[[#This Row],[Allocated Budget]]*(1-Table8[[#This Row],[HP%  based on Live % ( Work Progress)]])*(1-$Q$2))</f>
        <v>2857555.4</v>
      </c>
      <c r="R141" s="136"/>
      <c r="S141" s="1"/>
      <c r="T141" s="1"/>
      <c r="U141" s="1">
        <v>0.45</v>
      </c>
      <c r="V141" s="29">
        <v>420.9</v>
      </c>
      <c r="W141" s="29">
        <v>2287.5</v>
      </c>
      <c r="X141" s="1" t="s">
        <v>47</v>
      </c>
      <c r="Y141" s="28">
        <f>Table8[[#This Row],[% of Completion of Work Done]]</f>
        <v>0</v>
      </c>
      <c r="Z141" s="1" t="s">
        <v>35</v>
      </c>
      <c r="AA141" s="1"/>
      <c r="AB141" s="77">
        <v>0</v>
      </c>
      <c r="AC141" s="115">
        <f t="shared" si="4"/>
        <v>0</v>
      </c>
      <c r="AD141" s="2">
        <v>46082</v>
      </c>
      <c r="AE141" s="175">
        <f>IFERROR(Table8[[#This Row],[Timeline - Monthwise]]-MIN(Table8[Start Date..]),"None")</f>
        <v>214</v>
      </c>
      <c r="AF141" s="1">
        <f>IFERROR(Table8[[#This Row],[Timeline - Monthwise]]-Table8[[#This Row],[Start Date..]]+1,"Duration Doesn't Exsists")</f>
        <v>215</v>
      </c>
      <c r="AG141" s="29">
        <f ca="1">IFERROR(Table8[[#This Row],[Timeline - Monthwise]]-TODAY(),"No ETA")</f>
        <v>167</v>
      </c>
      <c r="AH141" s="29" t="str">
        <f t="shared" si="5"/>
        <v>Yet to Start</v>
      </c>
      <c r="AI141" s="192" t="s">
        <v>1168</v>
      </c>
      <c r="AJ141" s="237" t="s">
        <v>3576</v>
      </c>
      <c r="AK141" s="1" t="s">
        <v>1169</v>
      </c>
      <c r="AL141" s="1" t="s">
        <v>3325</v>
      </c>
      <c r="AM141" s="1" t="s">
        <v>76</v>
      </c>
      <c r="AN141" s="1"/>
      <c r="AO141" s="27"/>
      <c r="AP141" s="192"/>
      <c r="AQ141" s="192"/>
      <c r="AS141" s="192" t="e">
        <f>VLOOKUP(Table8[[#This Row],[CEM Number]],'71 CEMs'!$E$5:$E$76,1,0)</f>
        <v>#N/A</v>
      </c>
      <c r="AT141" s="235">
        <v>46296</v>
      </c>
      <c r="AU141" s="233"/>
    </row>
    <row r="142" spans="1:47" ht="14.4" customHeight="1">
      <c r="A142" s="26" t="s">
        <v>429</v>
      </c>
      <c r="B142" s="166">
        <v>45427</v>
      </c>
      <c r="C142" s="1" t="s">
        <v>64</v>
      </c>
      <c r="D142" s="1" t="s">
        <v>430</v>
      </c>
      <c r="E142" s="192" t="s">
        <v>450</v>
      </c>
      <c r="F142" s="29">
        <v>1956</v>
      </c>
      <c r="G142" s="29">
        <v>782.40000000000009</v>
      </c>
      <c r="H142" s="29"/>
      <c r="I142" s="29"/>
      <c r="J142" s="29"/>
      <c r="K142" s="29"/>
      <c r="L142" s="29"/>
      <c r="M142" s="1" t="str">
        <f>Table8[[#This Row],[Std Remarks]]</f>
        <v>LIVE - 100% Completed</v>
      </c>
      <c r="N142" s="28">
        <f>Table8[[#This Row],[% of Completion of Work Done]]</f>
        <v>1</v>
      </c>
      <c r="O142" s="1">
        <f>Table8[[#This Row],[Customers According to % (Market Share)]]</f>
        <v>782.40000000000009</v>
      </c>
      <c r="P142" s="29">
        <v>36425243</v>
      </c>
      <c r="Q142" s="136">
        <f>Table8[[#This Row],[Allocated Budget]]*Table8[[#This Row],[Allocation Percentage]]</f>
        <v>5463786.4500000002</v>
      </c>
      <c r="R142" s="136">
        <v>30961456.550000001</v>
      </c>
      <c r="S142" s="1" t="e">
        <v>#DIV/0!</v>
      </c>
      <c r="T142" s="1"/>
      <c r="U142" s="1">
        <v>0.4</v>
      </c>
      <c r="V142" s="29">
        <v>8787.15</v>
      </c>
      <c r="W142" s="29">
        <v>37420.5</v>
      </c>
      <c r="X142" s="1" t="s">
        <v>47</v>
      </c>
      <c r="Y142" s="75">
        <f t="shared" ref="Y142:Y147" si="7">$Q$2</f>
        <v>0.15</v>
      </c>
      <c r="Z142" s="1" t="s">
        <v>32</v>
      </c>
      <c r="AA142" s="1" t="s">
        <v>47</v>
      </c>
      <c r="AB142" s="64">
        <v>1</v>
      </c>
      <c r="AC142" s="115">
        <f t="shared" si="4"/>
        <v>1</v>
      </c>
      <c r="AD142" s="2">
        <v>46082</v>
      </c>
      <c r="AE142" s="175" t="str">
        <f>IFERROR(Table8[[#This Row],[Timeline - Monthwise]]-MIN(Table8[Start Date..]),"None")</f>
        <v>None</v>
      </c>
      <c r="AF142" s="1" t="str">
        <f>IFERROR(Table8[[#This Row],[Timeline - Monthwise]]-Table8[[#This Row],[Start Date..]]+1,"Duration Doesn't Exsists")</f>
        <v>Duration Doesn't Exsists</v>
      </c>
      <c r="AG142" s="29" t="str">
        <f ca="1">IFERROR(Table8[[#This Row],[Timeline - Monthwise]]-TODAY(),"No ETA")</f>
        <v>No ETA</v>
      </c>
      <c r="AH142" s="29" t="str">
        <f t="shared" si="5"/>
        <v>Completed</v>
      </c>
      <c r="AI142" s="192"/>
      <c r="AJ142" s="237" t="s">
        <v>3569</v>
      </c>
      <c r="AK142" s="1"/>
      <c r="AL142" s="1" t="s">
        <v>3178</v>
      </c>
      <c r="AM142" s="1" t="s">
        <v>30</v>
      </c>
      <c r="AN142" s="1"/>
      <c r="AO142" s="27"/>
      <c r="AP142" s="192"/>
      <c r="AQ142" s="1"/>
      <c r="AS142" s="192" t="str">
        <f>VLOOKUP(Table8[[#This Row],[CEM Number]],'71 CEMs'!$E$5:$E$76,1,0)</f>
        <v>I240703</v>
      </c>
      <c r="AT142" s="235" t="s">
        <v>3569</v>
      </c>
      <c r="AU142" s="233"/>
    </row>
    <row r="143" spans="1:47" ht="14.4" customHeight="1">
      <c r="A143" s="26" t="s">
        <v>429</v>
      </c>
      <c r="B143" s="166">
        <v>45427</v>
      </c>
      <c r="C143" s="1" t="s">
        <v>64</v>
      </c>
      <c r="D143" s="1" t="s">
        <v>430</v>
      </c>
      <c r="E143" s="192" t="s">
        <v>451</v>
      </c>
      <c r="F143" s="29">
        <v>1970</v>
      </c>
      <c r="G143" s="29">
        <v>788</v>
      </c>
      <c r="H143" s="29"/>
      <c r="I143" s="29"/>
      <c r="J143" s="29"/>
      <c r="K143" s="29"/>
      <c r="L143" s="29"/>
      <c r="M143" s="1" t="str">
        <f>Table8[[#This Row],[Std Remarks]]</f>
        <v>LIVE - 100% Completed</v>
      </c>
      <c r="N143" s="28">
        <f>Table8[[#This Row],[% of Completion of Work Done]]</f>
        <v>1</v>
      </c>
      <c r="O143" s="1">
        <f>Table8[[#This Row],[Customers According to % (Market Share)]]</f>
        <v>788</v>
      </c>
      <c r="P143" s="29">
        <v>37082122.701333299</v>
      </c>
      <c r="Q143" s="136">
        <f>Table8[[#This Row],[Allocated Budget]]*Table8[[#This Row],[Allocation Percentage]]</f>
        <v>5562318.4051999943</v>
      </c>
      <c r="R143" s="136">
        <v>31519804.296133332</v>
      </c>
      <c r="S143" s="1" t="e">
        <v>#DIV/0!</v>
      </c>
      <c r="T143" s="1"/>
      <c r="U143" s="1">
        <v>0.4</v>
      </c>
      <c r="V143" s="29">
        <v>8845.7999999999993</v>
      </c>
      <c r="W143" s="29">
        <v>38742</v>
      </c>
      <c r="X143" s="1" t="s">
        <v>47</v>
      </c>
      <c r="Y143" s="75">
        <f t="shared" si="7"/>
        <v>0.15</v>
      </c>
      <c r="Z143" s="192" t="s">
        <v>32</v>
      </c>
      <c r="AA143" s="1" t="s">
        <v>47</v>
      </c>
      <c r="AB143" s="64">
        <v>1</v>
      </c>
      <c r="AC143" s="115">
        <f t="shared" si="4"/>
        <v>1</v>
      </c>
      <c r="AD143" s="2">
        <v>46082</v>
      </c>
      <c r="AE143" s="175" t="str">
        <f>IFERROR(Table8[[#This Row],[Timeline - Monthwise]]-MIN(Table8[Start Date..]),"None")</f>
        <v>None</v>
      </c>
      <c r="AF143" s="1" t="str">
        <f>IFERROR(Table8[[#This Row],[Timeline - Monthwise]]-Table8[[#This Row],[Start Date..]]+1,"Duration Doesn't Exsists")</f>
        <v>Duration Doesn't Exsists</v>
      </c>
      <c r="AG143" s="29" t="str">
        <f ca="1">IFERROR(Table8[[#This Row],[Timeline - Monthwise]]-TODAY(),"No ETA")</f>
        <v>No ETA</v>
      </c>
      <c r="AH143" s="29" t="str">
        <f t="shared" si="5"/>
        <v>Completed</v>
      </c>
      <c r="AI143" s="192"/>
      <c r="AJ143" s="237" t="s">
        <v>3569</v>
      </c>
      <c r="AK143" s="1"/>
      <c r="AL143" s="1" t="s">
        <v>3178</v>
      </c>
      <c r="AM143" s="1" t="s">
        <v>30</v>
      </c>
      <c r="AN143" s="1"/>
      <c r="AO143" s="27"/>
      <c r="AP143" s="192"/>
      <c r="AQ143" s="1"/>
      <c r="AS143" s="192" t="str">
        <f>VLOOKUP(Table8[[#This Row],[CEM Number]],'71 CEMs'!$E$5:$E$76,1,0)</f>
        <v>I240703</v>
      </c>
      <c r="AT143" s="235" t="s">
        <v>3569</v>
      </c>
      <c r="AU143" s="233"/>
    </row>
    <row r="144" spans="1:47" ht="14.4" customHeight="1">
      <c r="A144" s="26" t="s">
        <v>429</v>
      </c>
      <c r="B144" s="166">
        <v>45427</v>
      </c>
      <c r="C144" s="1" t="s">
        <v>64</v>
      </c>
      <c r="D144" s="1" t="s">
        <v>430</v>
      </c>
      <c r="E144" s="192" t="s">
        <v>452</v>
      </c>
      <c r="F144" s="29">
        <v>2082</v>
      </c>
      <c r="G144" s="29">
        <v>832.80000000000007</v>
      </c>
      <c r="H144" s="29"/>
      <c r="I144" s="29"/>
      <c r="J144" s="29"/>
      <c r="K144" s="29"/>
      <c r="L144" s="29"/>
      <c r="M144" s="1" t="str">
        <f>Table8[[#This Row],[Std Remarks]]</f>
        <v>LIVE - 100% Completed</v>
      </c>
      <c r="N144" s="28">
        <f>Table8[[#This Row],[% of Completion of Work Done]]</f>
        <v>1</v>
      </c>
      <c r="O144" s="1">
        <f>Table8[[#This Row],[Customers According to % (Market Share)]]</f>
        <v>832.80000000000007</v>
      </c>
      <c r="P144" s="29">
        <v>33797398.829333298</v>
      </c>
      <c r="Q144" s="136">
        <f>Table8[[#This Row],[Allocated Budget]]*Table8[[#This Row],[Allocation Percentage]]</f>
        <v>5069609.8243999947</v>
      </c>
      <c r="R144" s="136">
        <v>28727789.004933335</v>
      </c>
      <c r="S144" s="1" t="e">
        <v>#DIV/0!</v>
      </c>
      <c r="T144" s="1"/>
      <c r="U144" s="1">
        <v>0.4</v>
      </c>
      <c r="V144" s="49">
        <v>7589.9999999999991</v>
      </c>
      <c r="W144" s="49">
        <v>38374.5</v>
      </c>
      <c r="X144" s="1" t="s">
        <v>47</v>
      </c>
      <c r="Y144" s="75">
        <f t="shared" si="7"/>
        <v>0.15</v>
      </c>
      <c r="Z144" s="1" t="s">
        <v>32</v>
      </c>
      <c r="AA144" s="1" t="s">
        <v>47</v>
      </c>
      <c r="AB144" s="64">
        <v>1</v>
      </c>
      <c r="AC144" s="115">
        <f t="shared" ref="AC144:AC207" si="8">VALUE(SUBSTITUTE(AB144,"%",""))</f>
        <v>1</v>
      </c>
      <c r="AD144" s="2">
        <v>46082</v>
      </c>
      <c r="AE144" s="175" t="str">
        <f>IFERROR(Table8[[#This Row],[Timeline - Monthwise]]-MIN(Table8[Start Date..]),"None")</f>
        <v>None</v>
      </c>
      <c r="AF144" s="1" t="str">
        <f>IFERROR(Table8[[#This Row],[Timeline - Monthwise]]-Table8[[#This Row],[Start Date..]]+1,"Duration Doesn't Exsists")</f>
        <v>Duration Doesn't Exsists</v>
      </c>
      <c r="AG144" s="29" t="str">
        <f ca="1">IFERROR(Table8[[#This Row],[Timeline - Monthwise]]-TODAY(),"No ETA")</f>
        <v>No ETA</v>
      </c>
      <c r="AH144" s="29" t="str">
        <f t="shared" ref="AH144:AH207" si="9">IF(AB144=100%,"Completed",IF(AB144=0%,"Yet to Start","In Progress"))</f>
        <v>Completed</v>
      </c>
      <c r="AI144" s="192"/>
      <c r="AJ144" s="237" t="s">
        <v>3569</v>
      </c>
      <c r="AK144" s="1"/>
      <c r="AL144" s="1" t="s">
        <v>3178</v>
      </c>
      <c r="AM144" s="1" t="s">
        <v>30</v>
      </c>
      <c r="AN144" s="1"/>
      <c r="AO144" s="27"/>
      <c r="AP144" s="1"/>
      <c r="AQ144" s="192"/>
      <c r="AS144" s="192" t="str">
        <f>VLOOKUP(Table8[[#This Row],[CEM Number]],'71 CEMs'!$E$5:$E$76,1,0)</f>
        <v>I240703</v>
      </c>
      <c r="AT144" s="235" t="s">
        <v>3569</v>
      </c>
      <c r="AU144" s="233"/>
    </row>
    <row r="145" spans="1:47" ht="14.4" customHeight="1">
      <c r="A145" s="26" t="s">
        <v>429</v>
      </c>
      <c r="B145" s="166">
        <v>45427</v>
      </c>
      <c r="C145" s="1" t="s">
        <v>64</v>
      </c>
      <c r="D145" s="1" t="s">
        <v>430</v>
      </c>
      <c r="E145" s="192" t="s">
        <v>453</v>
      </c>
      <c r="F145" s="29">
        <v>820</v>
      </c>
      <c r="G145" s="29">
        <v>328</v>
      </c>
      <c r="H145" s="29"/>
      <c r="I145" s="29"/>
      <c r="J145" s="29"/>
      <c r="K145" s="29"/>
      <c r="L145" s="29"/>
      <c r="M145" s="1" t="str">
        <f>Table8[[#This Row],[Std Remarks]]</f>
        <v>LIVE - 100% Completed</v>
      </c>
      <c r="N145" s="28">
        <f>Table8[[#This Row],[% of Completion of Work Done]]</f>
        <v>1</v>
      </c>
      <c r="O145" s="1">
        <f>Table8[[#This Row],[Customers According to % (Market Share)]]</f>
        <v>328</v>
      </c>
      <c r="P145" s="29">
        <v>9290951.8279999997</v>
      </c>
      <c r="Q145" s="136">
        <f>Table8[[#This Row],[Allocated Budget]]*Table8[[#This Row],[Allocation Percentage]]</f>
        <v>1393642.7741999999</v>
      </c>
      <c r="R145" s="136">
        <v>7897309.0537999999</v>
      </c>
      <c r="S145" s="1" t="e">
        <v>#DIV/0!</v>
      </c>
      <c r="T145" s="1"/>
      <c r="U145" s="1">
        <v>0.4</v>
      </c>
      <c r="V145" s="49">
        <v>2201.1</v>
      </c>
      <c r="W145" s="49">
        <v>2440</v>
      </c>
      <c r="X145" s="1" t="s">
        <v>47</v>
      </c>
      <c r="Y145" s="75">
        <f t="shared" si="7"/>
        <v>0.15</v>
      </c>
      <c r="Z145" s="1" t="s">
        <v>32</v>
      </c>
      <c r="AA145" s="1" t="s">
        <v>47</v>
      </c>
      <c r="AB145" s="64">
        <v>1</v>
      </c>
      <c r="AC145" s="115">
        <f t="shared" si="8"/>
        <v>1</v>
      </c>
      <c r="AD145" s="2">
        <v>46082</v>
      </c>
      <c r="AE145" s="175" t="str">
        <f>IFERROR(Table8[[#This Row],[Timeline - Monthwise]]-MIN(Table8[Start Date..]),"None")</f>
        <v>None</v>
      </c>
      <c r="AF145" s="1" t="str">
        <f>IFERROR(Table8[[#This Row],[Timeline - Monthwise]]-Table8[[#This Row],[Start Date..]]+1,"Duration Doesn't Exsists")</f>
        <v>Duration Doesn't Exsists</v>
      </c>
      <c r="AG145" s="29" t="str">
        <f ca="1">IFERROR(Table8[[#This Row],[Timeline - Monthwise]]-TODAY(),"No ETA")</f>
        <v>No ETA</v>
      </c>
      <c r="AH145" s="29" t="str">
        <f t="shared" si="9"/>
        <v>Completed</v>
      </c>
      <c r="AI145" s="192"/>
      <c r="AJ145" s="237" t="s">
        <v>3569</v>
      </c>
      <c r="AK145" s="1"/>
      <c r="AL145" s="1" t="s">
        <v>3178</v>
      </c>
      <c r="AM145" s="1" t="s">
        <v>30</v>
      </c>
      <c r="AN145" s="1"/>
      <c r="AO145" s="27"/>
      <c r="AP145" s="192"/>
      <c r="AQ145" s="1"/>
      <c r="AS145" s="192" t="str">
        <f>VLOOKUP(Table8[[#This Row],[CEM Number]],'71 CEMs'!$E$5:$E$76,1,0)</f>
        <v>I240703</v>
      </c>
      <c r="AT145" s="235" t="s">
        <v>3569</v>
      </c>
      <c r="AU145" s="233"/>
    </row>
    <row r="146" spans="1:47" ht="14.4" customHeight="1">
      <c r="A146" s="26" t="s">
        <v>429</v>
      </c>
      <c r="B146" s="166">
        <v>45427</v>
      </c>
      <c r="C146" s="1" t="s">
        <v>64</v>
      </c>
      <c r="D146" s="1" t="s">
        <v>430</v>
      </c>
      <c r="E146" s="192" t="s">
        <v>454</v>
      </c>
      <c r="F146" s="29">
        <v>1940</v>
      </c>
      <c r="G146" s="29">
        <v>776</v>
      </c>
      <c r="H146" s="29"/>
      <c r="I146" s="29"/>
      <c r="J146" s="29"/>
      <c r="K146" s="29"/>
      <c r="L146" s="29"/>
      <c r="M146" s="1" t="str">
        <f>Table8[[#This Row],[Std Remarks]]</f>
        <v>LIVE - 100% Completed</v>
      </c>
      <c r="N146" s="28">
        <f>Table8[[#This Row],[% of Completion of Work Done]]</f>
        <v>1</v>
      </c>
      <c r="O146" s="1">
        <f>Table8[[#This Row],[Customers According to % (Market Share)]]</f>
        <v>776</v>
      </c>
      <c r="P146" s="29">
        <v>59050962.712499999</v>
      </c>
      <c r="Q146" s="136">
        <f>Table8[[#This Row],[Allocated Budget]]*Table8[[#This Row],[Allocation Percentage]]</f>
        <v>8857644.4068749994</v>
      </c>
      <c r="R146" s="136">
        <v>50193318.305624999</v>
      </c>
      <c r="S146" s="1" t="e">
        <v>#DIV/0!</v>
      </c>
      <c r="T146" s="1"/>
      <c r="U146" s="1">
        <v>0.4</v>
      </c>
      <c r="V146" s="49">
        <v>28904.1</v>
      </c>
      <c r="W146" s="49">
        <v>22196.25</v>
      </c>
      <c r="X146" s="1" t="s">
        <v>31</v>
      </c>
      <c r="Y146" s="75">
        <f t="shared" si="7"/>
        <v>0.15</v>
      </c>
      <c r="Z146" s="1" t="s">
        <v>32</v>
      </c>
      <c r="AA146" s="1" t="s">
        <v>31</v>
      </c>
      <c r="AB146" s="64">
        <v>1</v>
      </c>
      <c r="AC146" s="115">
        <f t="shared" si="8"/>
        <v>1</v>
      </c>
      <c r="AD146" s="2">
        <v>46082</v>
      </c>
      <c r="AE146" s="175" t="str">
        <f>IFERROR(Table8[[#This Row],[Timeline - Monthwise]]-MIN(Table8[Start Date..]),"None")</f>
        <v>None</v>
      </c>
      <c r="AF146" s="1" t="str">
        <f>IFERROR(Table8[[#This Row],[Timeline - Monthwise]]-Table8[[#This Row],[Start Date..]]+1,"Duration Doesn't Exsists")</f>
        <v>Duration Doesn't Exsists</v>
      </c>
      <c r="AG146" s="29" t="str">
        <f ca="1">IFERROR(Table8[[#This Row],[Timeline - Monthwise]]-TODAY(),"No ETA")</f>
        <v>No ETA</v>
      </c>
      <c r="AH146" s="29" t="str">
        <f t="shared" si="9"/>
        <v>Completed</v>
      </c>
      <c r="AI146" s="192"/>
      <c r="AJ146" s="237" t="s">
        <v>3569</v>
      </c>
      <c r="AK146" s="1"/>
      <c r="AL146" s="1" t="s">
        <v>3178</v>
      </c>
      <c r="AM146" s="1" t="s">
        <v>30</v>
      </c>
      <c r="AN146" s="1"/>
      <c r="AO146" s="27"/>
      <c r="AP146" s="192"/>
      <c r="AQ146" s="1"/>
      <c r="AS146" s="192" t="str">
        <f>VLOOKUP(Table8[[#This Row],[CEM Number]],'71 CEMs'!$E$5:$E$76,1,0)</f>
        <v>I240703</v>
      </c>
      <c r="AT146" s="235" t="s">
        <v>3569</v>
      </c>
      <c r="AU146" s="233"/>
    </row>
    <row r="147" spans="1:47" ht="14.4" customHeight="1">
      <c r="A147" s="26" t="s">
        <v>429</v>
      </c>
      <c r="B147" s="166">
        <v>45427</v>
      </c>
      <c r="C147" s="1" t="s">
        <v>64</v>
      </c>
      <c r="D147" s="1" t="s">
        <v>430</v>
      </c>
      <c r="E147" s="192" t="s">
        <v>455</v>
      </c>
      <c r="F147" s="29">
        <v>1560</v>
      </c>
      <c r="G147" s="29">
        <v>624</v>
      </c>
      <c r="H147" s="29"/>
      <c r="I147" s="29"/>
      <c r="J147" s="29"/>
      <c r="K147" s="29"/>
      <c r="L147" s="29"/>
      <c r="M147" s="1" t="str">
        <f>Table8[[#This Row],[Std Remarks]]</f>
        <v>LIVE - 100% Completed</v>
      </c>
      <c r="N147" s="28">
        <f>Table8[[#This Row],[% of Completion of Work Done]]</f>
        <v>1</v>
      </c>
      <c r="O147" s="1">
        <f>Table8[[#This Row],[Customers According to % (Market Share)]]</f>
        <v>624</v>
      </c>
      <c r="P147" s="29">
        <v>45136121.432870403</v>
      </c>
      <c r="Q147" s="136">
        <f>Table8[[#This Row],[Allocated Budget]]*Table8[[#This Row],[Allocation Percentage]]</f>
        <v>6770418.2149305604</v>
      </c>
      <c r="R147" s="136">
        <v>38365703.217939816</v>
      </c>
      <c r="S147" s="1" t="e">
        <v>#DIV/0!</v>
      </c>
      <c r="T147" s="1"/>
      <c r="U147" s="1">
        <v>0.4</v>
      </c>
      <c r="V147" s="49">
        <v>21901.75</v>
      </c>
      <c r="W147" s="49">
        <v>17875</v>
      </c>
      <c r="X147" s="1" t="s">
        <v>31</v>
      </c>
      <c r="Y147" s="75">
        <f t="shared" si="7"/>
        <v>0.15</v>
      </c>
      <c r="Z147" s="1" t="s">
        <v>32</v>
      </c>
      <c r="AA147" s="1" t="s">
        <v>31</v>
      </c>
      <c r="AB147" s="64">
        <v>1</v>
      </c>
      <c r="AC147" s="115">
        <f t="shared" si="8"/>
        <v>1</v>
      </c>
      <c r="AD147" s="2">
        <v>46082</v>
      </c>
      <c r="AE147" s="175" t="str">
        <f>IFERROR(Table8[[#This Row],[Timeline - Monthwise]]-MIN(Table8[Start Date..]),"None")</f>
        <v>None</v>
      </c>
      <c r="AF147" s="1" t="str">
        <f>IFERROR(Table8[[#This Row],[Timeline - Monthwise]]-Table8[[#This Row],[Start Date..]]+1,"Duration Doesn't Exsists")</f>
        <v>Duration Doesn't Exsists</v>
      </c>
      <c r="AG147" s="29" t="str">
        <f ca="1">IFERROR(Table8[[#This Row],[Timeline - Monthwise]]-TODAY(),"No ETA")</f>
        <v>No ETA</v>
      </c>
      <c r="AH147" s="29" t="str">
        <f t="shared" si="9"/>
        <v>Completed</v>
      </c>
      <c r="AI147" s="192"/>
      <c r="AJ147" s="237" t="s">
        <v>3569</v>
      </c>
      <c r="AK147" s="1"/>
      <c r="AL147" s="1" t="s">
        <v>3178</v>
      </c>
      <c r="AM147" s="1" t="s">
        <v>30</v>
      </c>
      <c r="AN147" s="1"/>
      <c r="AO147" s="27"/>
      <c r="AP147" s="192"/>
      <c r="AQ147" s="1"/>
      <c r="AS147" s="192" t="str">
        <f>VLOOKUP(Table8[[#This Row],[CEM Number]],'71 CEMs'!$E$5:$E$76,1,0)</f>
        <v>I240703</v>
      </c>
      <c r="AT147" s="235" t="s">
        <v>3569</v>
      </c>
      <c r="AU147" s="233"/>
    </row>
    <row r="148" spans="1:47" ht="14.4" customHeight="1">
      <c r="A148" s="26" t="s">
        <v>335</v>
      </c>
      <c r="B148" s="166">
        <v>45428</v>
      </c>
      <c r="C148" s="1" t="s">
        <v>336</v>
      </c>
      <c r="D148" s="1" t="s">
        <v>337</v>
      </c>
      <c r="E148" s="192" t="s">
        <v>340</v>
      </c>
      <c r="F148" s="29">
        <v>472</v>
      </c>
      <c r="G148" s="29">
        <v>188.8</v>
      </c>
      <c r="H148" s="29">
        <v>0</v>
      </c>
      <c r="I148" s="29"/>
      <c r="J148" s="29"/>
      <c r="K148" s="29"/>
      <c r="L148" s="29"/>
      <c r="M148" s="1" t="str">
        <f>Table8[[#This Row],[Std Remarks]]</f>
        <v>SWAPPED</v>
      </c>
      <c r="N148" s="28">
        <f>Table8[[#This Row],[% of Completion of Work Done]]</f>
        <v>0</v>
      </c>
      <c r="O148" s="1">
        <f>Table8[[#This Row],[Customers According to % (Market Share)]]</f>
        <v>188.8</v>
      </c>
      <c r="P148" s="29">
        <v>6238771.2690000003</v>
      </c>
      <c r="Q148" s="136">
        <v>0</v>
      </c>
      <c r="R148" s="136">
        <v>6238771.2690000003</v>
      </c>
      <c r="S148" s="1">
        <v>-1</v>
      </c>
      <c r="T148" s="1"/>
      <c r="U148" s="1">
        <v>0.4</v>
      </c>
      <c r="V148" s="49">
        <v>1938.3435000000002</v>
      </c>
      <c r="W148" s="49">
        <v>1150.5340000000001</v>
      </c>
      <c r="X148" s="1" t="s">
        <v>31</v>
      </c>
      <c r="Y148" s="192"/>
      <c r="Z148" s="1" t="s">
        <v>35</v>
      </c>
      <c r="AA148" s="1"/>
      <c r="AB148" s="28">
        <v>0</v>
      </c>
      <c r="AC148" s="115">
        <f t="shared" si="8"/>
        <v>0</v>
      </c>
      <c r="AD148" s="2">
        <v>46082</v>
      </c>
      <c r="AE148" s="175" t="str">
        <f>IFERROR(Table8[[#This Row],[Timeline - Monthwise]]-MIN(Table8[Start Date..]),"None")</f>
        <v>None</v>
      </c>
      <c r="AF148" s="1" t="str">
        <f>IFERROR(Table8[[#This Row],[Timeline - Monthwise]]-Table8[[#This Row],[Start Date..]]+1,"Duration Doesn't Exsists")</f>
        <v>Duration Doesn't Exsists</v>
      </c>
      <c r="AG148" s="29" t="str">
        <f ca="1">IFERROR(Table8[[#This Row],[Timeline - Monthwise]]-TODAY(),"No ETA")</f>
        <v>No ETA</v>
      </c>
      <c r="AH148" s="29" t="str">
        <f t="shared" si="9"/>
        <v>Yet to Start</v>
      </c>
      <c r="AI148" s="192"/>
      <c r="AJ148" s="237" t="s">
        <v>3569</v>
      </c>
      <c r="AK148" s="1" t="s">
        <v>341</v>
      </c>
      <c r="AL148" s="1" t="s">
        <v>292</v>
      </c>
      <c r="AM148" s="1" t="s">
        <v>290</v>
      </c>
      <c r="AN148" s="1"/>
      <c r="AO148" s="27"/>
      <c r="AP148" s="192" t="s">
        <v>3546</v>
      </c>
      <c r="AQ148" s="249">
        <v>6355978.3000000007</v>
      </c>
      <c r="AR148" s="11">
        <v>160</v>
      </c>
      <c r="AS148" s="192" t="str">
        <f>VLOOKUP(Table8[[#This Row],[CEM Number]],'71 CEMs'!$E$5:$E$76,1,0)</f>
        <v>I240684</v>
      </c>
      <c r="AT148" s="235" t="s">
        <v>3569</v>
      </c>
      <c r="AU148" s="233"/>
    </row>
    <row r="149" spans="1:47" ht="14.4" customHeight="1">
      <c r="A149" s="26" t="s">
        <v>335</v>
      </c>
      <c r="B149" s="166">
        <v>45428</v>
      </c>
      <c r="C149" s="1" t="s">
        <v>336</v>
      </c>
      <c r="D149" s="1" t="s">
        <v>337</v>
      </c>
      <c r="E149" s="192" t="s">
        <v>342</v>
      </c>
      <c r="F149" s="29">
        <v>964</v>
      </c>
      <c r="G149" s="29">
        <v>385.6</v>
      </c>
      <c r="H149" s="29">
        <v>0</v>
      </c>
      <c r="I149" s="29"/>
      <c r="J149" s="29"/>
      <c r="K149" s="29"/>
      <c r="L149" s="29"/>
      <c r="M149" s="1" t="str">
        <f>Table8[[#This Row],[Std Remarks]]</f>
        <v>SWAPPED</v>
      </c>
      <c r="N149" s="28">
        <f>Table8[[#This Row],[% of Completion of Work Done]]</f>
        <v>0</v>
      </c>
      <c r="O149" s="1">
        <f>Table8[[#This Row],[Customers According to % (Market Share)]]</f>
        <v>385.6</v>
      </c>
      <c r="P149" s="29">
        <v>14207822.697000001</v>
      </c>
      <c r="Q149" s="136">
        <v>0</v>
      </c>
      <c r="R149" s="136">
        <v>14207822.697000001</v>
      </c>
      <c r="S149" s="1">
        <v>-0.5</v>
      </c>
      <c r="T149" s="1"/>
      <c r="U149" s="1">
        <v>0.4</v>
      </c>
      <c r="V149" s="49">
        <v>4421.6684999999998</v>
      </c>
      <c r="W149" s="49">
        <v>3298.8339999999998</v>
      </c>
      <c r="X149" s="1" t="s">
        <v>31</v>
      </c>
      <c r="Y149" s="192"/>
      <c r="Z149" s="1" t="s">
        <v>35</v>
      </c>
      <c r="AA149" s="1"/>
      <c r="AB149" s="28">
        <v>0</v>
      </c>
      <c r="AC149" s="115">
        <f t="shared" si="8"/>
        <v>0</v>
      </c>
      <c r="AD149" s="2">
        <v>46082</v>
      </c>
      <c r="AE149" s="175" t="str">
        <f>IFERROR(Table8[[#This Row],[Timeline - Monthwise]]-MIN(Table8[Start Date..]),"None")</f>
        <v>None</v>
      </c>
      <c r="AF149" s="1" t="str">
        <f>IFERROR(Table8[[#This Row],[Timeline - Monthwise]]-Table8[[#This Row],[Start Date..]]+1,"Duration Doesn't Exsists")</f>
        <v>Duration Doesn't Exsists</v>
      </c>
      <c r="AG149" s="29" t="str">
        <f ca="1">IFERROR(Table8[[#This Row],[Timeline - Monthwise]]-TODAY(),"No ETA")</f>
        <v>No ETA</v>
      </c>
      <c r="AH149" s="29" t="str">
        <f t="shared" si="9"/>
        <v>Yet to Start</v>
      </c>
      <c r="AI149" s="192"/>
      <c r="AJ149" s="237" t="s">
        <v>3569</v>
      </c>
      <c r="AK149" s="1" t="s">
        <v>341</v>
      </c>
      <c r="AL149" s="1" t="s">
        <v>292</v>
      </c>
      <c r="AM149" s="1" t="s">
        <v>290</v>
      </c>
      <c r="AN149" s="1"/>
      <c r="AO149" s="27"/>
      <c r="AP149" s="192" t="s">
        <v>3546</v>
      </c>
      <c r="AQ149" s="249">
        <v>6355978.3000000007</v>
      </c>
      <c r="AR149" s="11">
        <v>160</v>
      </c>
      <c r="AS149" s="192" t="str">
        <f>VLOOKUP(Table8[[#This Row],[CEM Number]],'71 CEMs'!$E$5:$E$76,1,0)</f>
        <v>I240684</v>
      </c>
      <c r="AT149" s="235" t="s">
        <v>3569</v>
      </c>
      <c r="AU149" s="233"/>
    </row>
    <row r="150" spans="1:47" ht="14.4" customHeight="1">
      <c r="A150" s="26" t="s">
        <v>63</v>
      </c>
      <c r="B150" s="166">
        <v>45309</v>
      </c>
      <c r="C150" s="1" t="s">
        <v>64</v>
      </c>
      <c r="D150" s="1" t="s">
        <v>65</v>
      </c>
      <c r="E150" s="192" t="s">
        <v>83</v>
      </c>
      <c r="F150" s="29">
        <v>828</v>
      </c>
      <c r="G150" s="29">
        <v>331.20000000000005</v>
      </c>
      <c r="H150" s="29"/>
      <c r="I150" s="29"/>
      <c r="J150" s="29"/>
      <c r="K150" s="29"/>
      <c r="L150" s="29"/>
      <c r="M150" s="1" t="str">
        <f>Table8[[#This Row],[Std Remarks]]</f>
        <v>LIVE - 100% Completed</v>
      </c>
      <c r="N150" s="28">
        <f>Table8[[#This Row],[% of Completion of Work Done]]</f>
        <v>1</v>
      </c>
      <c r="O150" s="1">
        <f>Table8[[#This Row],[Customers According to % (Market Share)]]</f>
        <v>331.20000000000005</v>
      </c>
      <c r="P150" s="29">
        <v>16227439.495999999</v>
      </c>
      <c r="Q150" s="136">
        <f>Table8[[#This Row],[Allocated Budget]]*Table8[[#This Row],[Allocation Percentage]]</f>
        <v>2434115.9243999999</v>
      </c>
      <c r="R150" s="136">
        <v>13793323.571599999</v>
      </c>
      <c r="S150" s="1">
        <v>-1</v>
      </c>
      <c r="T150" s="1"/>
      <c r="U150" s="1">
        <v>0.4</v>
      </c>
      <c r="V150" s="49">
        <v>3012.9999999999995</v>
      </c>
      <c r="W150" s="49">
        <v>14874</v>
      </c>
      <c r="X150" s="1" t="s">
        <v>47</v>
      </c>
      <c r="Y150" s="75">
        <f>$Q$2</f>
        <v>0.15</v>
      </c>
      <c r="Z150" s="1" t="s">
        <v>32</v>
      </c>
      <c r="AA150" s="1" t="s">
        <v>47</v>
      </c>
      <c r="AB150" s="64">
        <v>1</v>
      </c>
      <c r="AC150" s="115">
        <f t="shared" si="8"/>
        <v>1</v>
      </c>
      <c r="AD150" s="2">
        <v>46082</v>
      </c>
      <c r="AE150" s="175" t="str">
        <f>IFERROR(Table8[[#This Row],[Timeline - Monthwise]]-MIN(Table8[Start Date..]),"None")</f>
        <v>None</v>
      </c>
      <c r="AF150" s="1" t="str">
        <f>IFERROR(Table8[[#This Row],[Timeline - Monthwise]]-Table8[[#This Row],[Start Date..]]+1,"Duration Doesn't Exsists")</f>
        <v>Duration Doesn't Exsists</v>
      </c>
      <c r="AG150" s="29" t="str">
        <f ca="1">IFERROR(Table8[[#This Row],[Timeline - Monthwise]]-TODAY(),"No ETA")</f>
        <v>No ETA</v>
      </c>
      <c r="AH150" s="29" t="str">
        <f t="shared" si="9"/>
        <v>Completed</v>
      </c>
      <c r="AI150" s="192"/>
      <c r="AJ150" s="237" t="s">
        <v>3569</v>
      </c>
      <c r="AK150" s="1"/>
      <c r="AL150" s="1" t="s">
        <v>3178</v>
      </c>
      <c r="AM150" s="1" t="s">
        <v>30</v>
      </c>
      <c r="AN150" s="1"/>
      <c r="AO150" s="27"/>
      <c r="AP150" s="192"/>
      <c r="AQ150" s="1"/>
      <c r="AS150" s="192" t="str">
        <f>VLOOKUP(Table8[[#This Row],[CEM Number]],'71 CEMs'!$E$5:$E$76,1,0)</f>
        <v>I240437</v>
      </c>
      <c r="AT150" s="235" t="s">
        <v>3569</v>
      </c>
      <c r="AU150" s="233"/>
    </row>
    <row r="151" spans="1:47" ht="14.4" customHeight="1">
      <c r="A151" s="26" t="s">
        <v>125</v>
      </c>
      <c r="B151" s="166">
        <v>45315</v>
      </c>
      <c r="C151" s="1" t="s">
        <v>50</v>
      </c>
      <c r="D151" s="1" t="s">
        <v>126</v>
      </c>
      <c r="E151" s="192" t="s">
        <v>127</v>
      </c>
      <c r="F151" s="29">
        <v>272</v>
      </c>
      <c r="G151" s="29">
        <v>163.19999999999999</v>
      </c>
      <c r="H151" s="29"/>
      <c r="I151" s="29">
        <v>2</v>
      </c>
      <c r="J151" s="29">
        <v>6</v>
      </c>
      <c r="K151" s="29">
        <v>27</v>
      </c>
      <c r="L151" s="29"/>
      <c r="M151" s="1" t="str">
        <f>Table8[[#This Row],[Std Remarks]]</f>
        <v>LIVE - 100% Completed</v>
      </c>
      <c r="N151" s="28">
        <f>Table8[[#This Row],[% of Completion of Work Done]]</f>
        <v>1</v>
      </c>
      <c r="O151" s="1">
        <f>Table8[[#This Row],[Customers According to % (Market Share)]]</f>
        <v>163.19999999999999</v>
      </c>
      <c r="P151" s="29">
        <v>4206494.470125</v>
      </c>
      <c r="Q151" s="136">
        <f>Table8[[#This Row],[Allocated Budget]]*Table8[[#This Row],[Allocation Percentage]]</f>
        <v>630974.17051874998</v>
      </c>
      <c r="R151" s="136">
        <v>3575520.2996062501</v>
      </c>
      <c r="S151" s="1">
        <v>0</v>
      </c>
      <c r="T151" s="1"/>
      <c r="U151" s="1">
        <v>0.6</v>
      </c>
      <c r="V151" s="29">
        <v>1001.7809999999999</v>
      </c>
      <c r="W151" s="29">
        <v>2587.0521250000002</v>
      </c>
      <c r="X151" s="1" t="s">
        <v>47</v>
      </c>
      <c r="Y151" s="75">
        <f>$Q$2</f>
        <v>0.15</v>
      </c>
      <c r="Z151" s="1" t="s">
        <v>32</v>
      </c>
      <c r="AA151" s="1" t="s">
        <v>47</v>
      </c>
      <c r="AB151" s="64">
        <v>1</v>
      </c>
      <c r="AC151" s="115">
        <f t="shared" si="8"/>
        <v>1</v>
      </c>
      <c r="AD151" s="2">
        <v>46082</v>
      </c>
      <c r="AE151" s="175" t="str">
        <f>IFERROR(Table8[[#This Row],[Timeline - Monthwise]]-MIN(Table8[Start Date..]),"None")</f>
        <v>None</v>
      </c>
      <c r="AF151" s="1" t="str">
        <f>IFERROR(Table8[[#This Row],[Timeline - Monthwise]]-Table8[[#This Row],[Start Date..]]+1,"Duration Doesn't Exsists")</f>
        <v>Duration Doesn't Exsists</v>
      </c>
      <c r="AG151" s="29" t="str">
        <f ca="1">IFERROR(Table8[[#This Row],[Timeline - Monthwise]]-TODAY(),"No ETA")</f>
        <v>No ETA</v>
      </c>
      <c r="AH151" s="29" t="str">
        <f t="shared" si="9"/>
        <v>Completed</v>
      </c>
      <c r="AI151" s="192"/>
      <c r="AJ151" s="237" t="s">
        <v>3569</v>
      </c>
      <c r="AK151" s="1"/>
      <c r="AL151" s="1" t="s">
        <v>3178</v>
      </c>
      <c r="AM151" s="1" t="s">
        <v>30</v>
      </c>
      <c r="AN151" s="1"/>
      <c r="AO151" s="27"/>
      <c r="AP151" s="192"/>
      <c r="AQ151" s="1"/>
      <c r="AS151" s="192" t="str">
        <f>VLOOKUP(Table8[[#This Row],[CEM Number]],'71 CEMs'!$E$5:$E$76,1,0)</f>
        <v>I240459</v>
      </c>
      <c r="AT151" s="235" t="s">
        <v>3569</v>
      </c>
      <c r="AU151" s="233"/>
    </row>
    <row r="152" spans="1:47" ht="14.4" customHeight="1">
      <c r="A152" s="26" t="s">
        <v>125</v>
      </c>
      <c r="B152" s="166">
        <v>45315</v>
      </c>
      <c r="C152" s="1" t="s">
        <v>50</v>
      </c>
      <c r="D152" s="1" t="s">
        <v>126</v>
      </c>
      <c r="E152" s="192" t="s">
        <v>128</v>
      </c>
      <c r="F152" s="29">
        <v>500</v>
      </c>
      <c r="G152" s="29">
        <v>300</v>
      </c>
      <c r="H152" s="29"/>
      <c r="I152" s="29">
        <v>11</v>
      </c>
      <c r="J152" s="29">
        <v>3</v>
      </c>
      <c r="K152" s="29">
        <v>86</v>
      </c>
      <c r="L152" s="29"/>
      <c r="M152" s="1" t="str">
        <f>Table8[[#This Row],[Std Remarks]]</f>
        <v>LIVE - 100% Completed</v>
      </c>
      <c r="N152" s="28">
        <f>Table8[[#This Row],[% of Completion of Work Done]]</f>
        <v>1</v>
      </c>
      <c r="O152" s="1">
        <f>Table8[[#This Row],[Customers According to % (Market Share)]]</f>
        <v>300</v>
      </c>
      <c r="P152" s="29">
        <v>7292510.5390349999</v>
      </c>
      <c r="Q152" s="136">
        <f>Table8[[#This Row],[Allocated Budget]]*Table8[[#This Row],[Allocation Percentage]]</f>
        <v>1093876.5808552499</v>
      </c>
      <c r="R152" s="136">
        <v>6198633.9581797495</v>
      </c>
      <c r="S152" s="1">
        <v>-1</v>
      </c>
      <c r="T152" s="1"/>
      <c r="U152" s="1">
        <v>0.6</v>
      </c>
      <c r="V152" s="49">
        <v>1736.3693600000001</v>
      </c>
      <c r="W152" s="49">
        <v>4869.6678750000001</v>
      </c>
      <c r="X152" s="1" t="s">
        <v>47</v>
      </c>
      <c r="Y152" s="75">
        <f>$Q$2</f>
        <v>0.15</v>
      </c>
      <c r="Z152" s="1" t="s">
        <v>32</v>
      </c>
      <c r="AA152" s="1" t="s">
        <v>47</v>
      </c>
      <c r="AB152" s="64">
        <v>1</v>
      </c>
      <c r="AC152" s="115">
        <f t="shared" si="8"/>
        <v>1</v>
      </c>
      <c r="AD152" s="2">
        <v>46082</v>
      </c>
      <c r="AE152" s="175" t="str">
        <f>IFERROR(Table8[[#This Row],[Timeline - Monthwise]]-MIN(Table8[Start Date..]),"None")</f>
        <v>None</v>
      </c>
      <c r="AF152" s="1" t="str">
        <f>IFERROR(Table8[[#This Row],[Timeline - Monthwise]]-Table8[[#This Row],[Start Date..]]+1,"Duration Doesn't Exsists")</f>
        <v>Duration Doesn't Exsists</v>
      </c>
      <c r="AG152" s="29" t="str">
        <f ca="1">IFERROR(Table8[[#This Row],[Timeline - Monthwise]]-TODAY(),"No ETA")</f>
        <v>No ETA</v>
      </c>
      <c r="AH152" s="29" t="str">
        <f t="shared" si="9"/>
        <v>Completed</v>
      </c>
      <c r="AI152" s="192"/>
      <c r="AJ152" s="237" t="s">
        <v>3569</v>
      </c>
      <c r="AK152" s="1"/>
      <c r="AL152" s="1" t="s">
        <v>3178</v>
      </c>
      <c r="AM152" s="1" t="s">
        <v>30</v>
      </c>
      <c r="AN152" s="1"/>
      <c r="AO152" s="27"/>
      <c r="AP152" s="192"/>
      <c r="AQ152" s="192"/>
      <c r="AS152" s="192" t="str">
        <f>VLOOKUP(Table8[[#This Row],[CEM Number]],'71 CEMs'!$E$5:$E$76,1,0)</f>
        <v>I240459</v>
      </c>
      <c r="AT152" s="235" t="s">
        <v>3569</v>
      </c>
      <c r="AU152" s="233"/>
    </row>
    <row r="153" spans="1:47" ht="14.4" customHeight="1">
      <c r="A153" s="26" t="s">
        <v>1026</v>
      </c>
      <c r="B153" s="166">
        <v>44924</v>
      </c>
      <c r="C153" s="1" t="s">
        <v>474</v>
      </c>
      <c r="D153" s="1" t="s">
        <v>1027</v>
      </c>
      <c r="E153" s="192" t="s">
        <v>1033</v>
      </c>
      <c r="F153" s="29">
        <v>1036</v>
      </c>
      <c r="G153" s="29">
        <v>518</v>
      </c>
      <c r="H153" s="29">
        <v>176</v>
      </c>
      <c r="I153" s="29">
        <v>24</v>
      </c>
      <c r="J153" s="29">
        <v>26</v>
      </c>
      <c r="K153" s="29">
        <v>126</v>
      </c>
      <c r="L153" s="29"/>
      <c r="M153" s="1" t="str">
        <f>Table8[[#This Row],[Std Remarks]]</f>
        <v>LIVE - 100% Completed</v>
      </c>
      <c r="N153" s="28">
        <f>Table8[[#This Row],[% of Completion of Work Done]]</f>
        <v>1</v>
      </c>
      <c r="O153" s="1">
        <f>Table8[[#This Row],[Customers According to % (Market Share)]]</f>
        <v>518</v>
      </c>
      <c r="P153" s="29">
        <v>11005899.183231199</v>
      </c>
      <c r="Q153" s="136">
        <f>Table8[[#This Row],[Allocated Budget]]*Table8[[#This Row],[Allocation Percentage]]</f>
        <v>1650884.8774846799</v>
      </c>
      <c r="R153" s="136">
        <v>9355014.3057465628</v>
      </c>
      <c r="S153" s="1">
        <v>-1</v>
      </c>
      <c r="T153" s="1"/>
      <c r="U153" s="1">
        <v>0.5</v>
      </c>
      <c r="V153" s="49">
        <v>4101.8</v>
      </c>
      <c r="W153" s="49">
        <v>8720.3523058500032</v>
      </c>
      <c r="X153" s="1" t="s">
        <v>47</v>
      </c>
      <c r="Y153" s="75">
        <f>$Q$2</f>
        <v>0.15</v>
      </c>
      <c r="Z153" s="1" t="s">
        <v>32</v>
      </c>
      <c r="AA153" s="1" t="s">
        <v>150</v>
      </c>
      <c r="AB153" s="64">
        <v>1</v>
      </c>
      <c r="AC153" s="115">
        <f t="shared" si="8"/>
        <v>1</v>
      </c>
      <c r="AD153" s="2">
        <v>46082</v>
      </c>
      <c r="AE153" s="175" t="str">
        <f>IFERROR(Table8[[#This Row],[Timeline - Monthwise]]-MIN(Table8[Start Date..]),"None")</f>
        <v>None</v>
      </c>
      <c r="AF153" s="1" t="str">
        <f>IFERROR(Table8[[#This Row],[Timeline - Monthwise]]-Table8[[#This Row],[Start Date..]]+1,"Duration Doesn't Exsists")</f>
        <v>Duration Doesn't Exsists</v>
      </c>
      <c r="AG153" s="29" t="str">
        <f ca="1">IFERROR(Table8[[#This Row],[Timeline - Monthwise]]-TODAY(),"No ETA")</f>
        <v>No ETA</v>
      </c>
      <c r="AH153" s="29" t="str">
        <f t="shared" si="9"/>
        <v>Completed</v>
      </c>
      <c r="AI153" s="192"/>
      <c r="AJ153" s="237" t="s">
        <v>3569</v>
      </c>
      <c r="AK153" s="1"/>
      <c r="AL153" s="1" t="s">
        <v>3178</v>
      </c>
      <c r="AM153" s="1" t="s">
        <v>30</v>
      </c>
      <c r="AN153" s="1"/>
      <c r="AO153" s="27"/>
      <c r="AP153" s="192"/>
      <c r="AQ153" s="1"/>
      <c r="AS153" s="192" t="str">
        <f>VLOOKUP(Table8[[#This Row],[CEM Number]],'71 CEMs'!$E$5:$E$76,1,0)</f>
        <v>INT-23-00439</v>
      </c>
      <c r="AT153" s="235" t="s">
        <v>3569</v>
      </c>
      <c r="AU153" s="233"/>
    </row>
    <row r="154" spans="1:47" ht="14.4" customHeight="1">
      <c r="A154" s="26" t="s">
        <v>264</v>
      </c>
      <c r="B154" s="166">
        <v>45428</v>
      </c>
      <c r="C154" s="1" t="s">
        <v>265</v>
      </c>
      <c r="D154" s="1" t="s">
        <v>266</v>
      </c>
      <c r="E154" s="192" t="s">
        <v>268</v>
      </c>
      <c r="F154" s="29">
        <v>786</v>
      </c>
      <c r="G154" s="29">
        <v>314.40000000000003</v>
      </c>
      <c r="H154" s="29">
        <v>28</v>
      </c>
      <c r="I154" s="29">
        <v>2</v>
      </c>
      <c r="J154" s="29"/>
      <c r="K154" s="29"/>
      <c r="L154" s="29"/>
      <c r="M154" s="1" t="str">
        <f>Table8[[#This Row],[Std Remarks]]</f>
        <v>LIVE - 60% Completed</v>
      </c>
      <c r="N154" s="28">
        <f>Table8[[#This Row],[% of Completion of Work Done]]</f>
        <v>0.6</v>
      </c>
      <c r="O154" s="1">
        <f>N154*G154</f>
        <v>188.64000000000001</v>
      </c>
      <c r="P154" s="29">
        <v>3844489.1140000001</v>
      </c>
      <c r="Q154" s="136">
        <f>(Table8[[#This Row],[Allocated Budget]]*$Q$2)+(Table8[[#This Row],[Allocated Budget]]*(1-Table8[[#This Row],[HP%  based on Live % ( Work Progress)]])*(1-$Q$2))</f>
        <v>1883799.6658600001</v>
      </c>
      <c r="R154" s="136">
        <v>1960689.44814</v>
      </c>
      <c r="S154" s="1">
        <v>-1</v>
      </c>
      <c r="T154" s="1"/>
      <c r="U154" s="1">
        <v>0.4</v>
      </c>
      <c r="V154" s="29">
        <v>0</v>
      </c>
      <c r="W154" s="29">
        <v>5116.25</v>
      </c>
      <c r="X154" s="1" t="s">
        <v>47</v>
      </c>
      <c r="Y154" s="192"/>
      <c r="Z154" s="1" t="s">
        <v>32</v>
      </c>
      <c r="AA154" s="1" t="s">
        <v>47</v>
      </c>
      <c r="AB154" s="28">
        <v>0.6</v>
      </c>
      <c r="AC154" s="115">
        <f t="shared" si="8"/>
        <v>0.6</v>
      </c>
      <c r="AD154" s="2">
        <v>46082</v>
      </c>
      <c r="AE154" s="175">
        <f>IFERROR(Table8[[#This Row],[Timeline - Monthwise]]-MIN(Table8[Start Date..]),"None")</f>
        <v>92</v>
      </c>
      <c r="AF154" s="1">
        <f>IFERROR(Table8[[#This Row],[Timeline - Monthwise]]-Table8[[#This Row],[Start Date..]]+1,"Duration Doesn't Exsists")</f>
        <v>93</v>
      </c>
      <c r="AG154" s="29">
        <f ca="1">IFERROR(Table8[[#This Row],[Timeline - Monthwise]]-TODAY(),"No ETA")</f>
        <v>45</v>
      </c>
      <c r="AH154" s="29" t="str">
        <f t="shared" si="9"/>
        <v>In Progress</v>
      </c>
      <c r="AI154" s="1">
        <v>46174</v>
      </c>
      <c r="AJ154" s="237" t="s">
        <v>3573</v>
      </c>
      <c r="AK154" s="1" t="s">
        <v>270</v>
      </c>
      <c r="AL154" s="1" t="s">
        <v>3322</v>
      </c>
      <c r="AM154" s="1" t="s">
        <v>269</v>
      </c>
      <c r="AN154" s="1">
        <v>1</v>
      </c>
      <c r="AO154" s="27"/>
      <c r="AP154" s="192"/>
      <c r="AQ154" s="1"/>
      <c r="AS154" s="192" t="str">
        <f>VLOOKUP(Table8[[#This Row],[CEM Number]],'71 CEMs'!$E$5:$E$76,1,0)</f>
        <v>I240680</v>
      </c>
      <c r="AT154" s="235">
        <v>46174</v>
      </c>
      <c r="AU154" s="233"/>
    </row>
    <row r="155" spans="1:47" ht="14.4" customHeight="1">
      <c r="A155" s="26" t="s">
        <v>1072</v>
      </c>
      <c r="B155" s="166">
        <v>44924</v>
      </c>
      <c r="C155" s="1" t="s">
        <v>258</v>
      </c>
      <c r="D155" s="1" t="s">
        <v>258</v>
      </c>
      <c r="E155" s="192" t="s">
        <v>1073</v>
      </c>
      <c r="F155" s="29">
        <v>214</v>
      </c>
      <c r="G155" s="29">
        <v>107</v>
      </c>
      <c r="H155" s="29">
        <v>203</v>
      </c>
      <c r="I155" s="29">
        <v>13</v>
      </c>
      <c r="J155" s="29">
        <v>20</v>
      </c>
      <c r="K155" s="29">
        <v>170</v>
      </c>
      <c r="L155" s="29" t="s">
        <v>3287</v>
      </c>
      <c r="M155" s="1" t="str">
        <f>Table8[[#This Row],[Std Remarks]]</f>
        <v>LIVE - 100% Completed</v>
      </c>
      <c r="N155" s="28">
        <f>Table8[[#This Row],[% of Completion of Work Done]]</f>
        <v>1</v>
      </c>
      <c r="O155" s="1">
        <f>Table8[[#This Row],[Customers According to % (Market Share)]]</f>
        <v>107</v>
      </c>
      <c r="P155" s="29">
        <v>2068997.3149999999</v>
      </c>
      <c r="Q155" s="136">
        <f>Table8[[#This Row],[Allocated Budget]]*Table8[[#This Row],[Allocation Percentage]]</f>
        <v>310349.59724999999</v>
      </c>
      <c r="R155" s="136">
        <v>1758647.7177499998</v>
      </c>
      <c r="S155" s="1">
        <v>-1</v>
      </c>
      <c r="T155" s="1"/>
      <c r="U155" s="1">
        <v>0.5</v>
      </c>
      <c r="V155" s="29">
        <v>453.09999999999997</v>
      </c>
      <c r="W155" s="29">
        <v>2566.1999999999998</v>
      </c>
      <c r="X155" s="1" t="s">
        <v>150</v>
      </c>
      <c r="Y155" s="75">
        <f>$Q$2</f>
        <v>0.15</v>
      </c>
      <c r="Z155" s="1" t="s">
        <v>32</v>
      </c>
      <c r="AA155" s="1" t="s">
        <v>150</v>
      </c>
      <c r="AB155" s="64">
        <v>1</v>
      </c>
      <c r="AC155" s="115">
        <f t="shared" si="8"/>
        <v>1</v>
      </c>
      <c r="AD155" s="2">
        <v>46082</v>
      </c>
      <c r="AE155" s="175" t="str">
        <f>IFERROR(Table8[[#This Row],[Timeline - Monthwise]]-MIN(Table8[Start Date..]),"None")</f>
        <v>None</v>
      </c>
      <c r="AF155" s="1" t="str">
        <f>IFERROR(Table8[[#This Row],[Timeline - Monthwise]]-Table8[[#This Row],[Start Date..]]+1,"Duration Doesn't Exsists")</f>
        <v>Duration Doesn't Exsists</v>
      </c>
      <c r="AG155" s="29" t="str">
        <f ca="1">IFERROR(Table8[[#This Row],[Timeline - Monthwise]]-TODAY(),"No ETA")</f>
        <v>No ETA</v>
      </c>
      <c r="AH155" s="29" t="str">
        <f t="shared" si="9"/>
        <v>Completed</v>
      </c>
      <c r="AI155" s="192"/>
      <c r="AJ155" s="237" t="s">
        <v>3569</v>
      </c>
      <c r="AK155" s="192" t="s">
        <v>1074</v>
      </c>
      <c r="AL155" s="1" t="s">
        <v>3178</v>
      </c>
      <c r="AM155" s="1" t="s">
        <v>30</v>
      </c>
      <c r="AN155" s="1"/>
      <c r="AO155" s="27"/>
      <c r="AP155" s="192"/>
      <c r="AQ155" s="1"/>
      <c r="AS155" s="192" t="str">
        <f>VLOOKUP(Table8[[#This Row],[CEM Number]],'71 CEMs'!$E$5:$E$76,1,0)</f>
        <v>INT-23-00440</v>
      </c>
      <c r="AT155" s="235" t="s">
        <v>3569</v>
      </c>
      <c r="AU155" s="233"/>
    </row>
    <row r="156" spans="1:47" ht="14.4" customHeight="1">
      <c r="A156" s="26" t="s">
        <v>950</v>
      </c>
      <c r="B156" s="166">
        <v>44195</v>
      </c>
      <c r="C156" s="1" t="s">
        <v>138</v>
      </c>
      <c r="D156" s="1" t="s">
        <v>951</v>
      </c>
      <c r="E156" s="192" t="s">
        <v>954</v>
      </c>
      <c r="F156" s="29">
        <v>594</v>
      </c>
      <c r="G156" s="29">
        <v>237.60000000000002</v>
      </c>
      <c r="H156" s="29"/>
      <c r="I156" s="29"/>
      <c r="J156" s="29"/>
      <c r="K156" s="29"/>
      <c r="L156" s="29"/>
      <c r="M156" s="1" t="str">
        <f>Table8[[#This Row],[Std Remarks]]</f>
        <v>LIVE - 100% Completed</v>
      </c>
      <c r="N156" s="28">
        <f>Table8[[#This Row],[% of Completion of Work Done]]</f>
        <v>1</v>
      </c>
      <c r="O156" s="1">
        <f>Table8[[#This Row],[Customers According to % (Market Share)]]</f>
        <v>237.60000000000002</v>
      </c>
      <c r="P156" s="29">
        <v>6125077.7097491901</v>
      </c>
      <c r="Q156" s="136">
        <f>Table8[[#This Row],[Allocated Budget]]*Table8[[#This Row],[Allocation Percentage]]</f>
        <v>918761.65646237845</v>
      </c>
      <c r="R156" s="136">
        <v>5206316.0532868132</v>
      </c>
      <c r="S156" s="1">
        <v>-0.85000000000000009</v>
      </c>
      <c r="T156" s="1"/>
      <c r="U156" s="1">
        <v>0.4</v>
      </c>
      <c r="V156" s="49">
        <v>1936.1726890479647</v>
      </c>
      <c r="W156" s="49">
        <v>5066.0685471755005</v>
      </c>
      <c r="X156" s="1" t="s">
        <v>47</v>
      </c>
      <c r="Y156" s="75">
        <f>$Q$2</f>
        <v>0.15</v>
      </c>
      <c r="Z156" s="1" t="s">
        <v>32</v>
      </c>
      <c r="AA156" s="1" t="s">
        <v>47</v>
      </c>
      <c r="AB156" s="64">
        <v>1</v>
      </c>
      <c r="AC156" s="115">
        <f t="shared" si="8"/>
        <v>1</v>
      </c>
      <c r="AD156" s="2">
        <v>46082</v>
      </c>
      <c r="AE156" s="175" t="str">
        <f>IFERROR(Table8[[#This Row],[Timeline - Monthwise]]-MIN(Table8[Start Date..]),"None")</f>
        <v>None</v>
      </c>
      <c r="AF156" s="1" t="str">
        <f>IFERROR(Table8[[#This Row],[Timeline - Monthwise]]-Table8[[#This Row],[Start Date..]]+1,"Duration Doesn't Exsists")</f>
        <v>Duration Doesn't Exsists</v>
      </c>
      <c r="AG156" s="29" t="str">
        <f ca="1">IFERROR(Table8[[#This Row],[Timeline - Monthwise]]-TODAY(),"No ETA")</f>
        <v>No ETA</v>
      </c>
      <c r="AH156" s="29" t="str">
        <f t="shared" si="9"/>
        <v>Completed</v>
      </c>
      <c r="AI156" s="192"/>
      <c r="AJ156" s="237" t="s">
        <v>3569</v>
      </c>
      <c r="AK156" s="192"/>
      <c r="AL156" s="1" t="s">
        <v>3178</v>
      </c>
      <c r="AM156" s="1" t="s">
        <v>30</v>
      </c>
      <c r="AN156" s="1"/>
      <c r="AO156" s="27"/>
      <c r="AP156" s="192"/>
      <c r="AQ156" s="1"/>
      <c r="AS156" s="192" t="str">
        <f>VLOOKUP(Table8[[#This Row],[CEM Number]],'71 CEMs'!$E$5:$E$76,1,0)</f>
        <v>INT-21-00315</v>
      </c>
      <c r="AT156" s="235" t="s">
        <v>3569</v>
      </c>
      <c r="AU156" s="233"/>
    </row>
    <row r="157" spans="1:47" ht="14.4" customHeight="1">
      <c r="A157" s="26" t="s">
        <v>1072</v>
      </c>
      <c r="B157" s="166">
        <v>44924</v>
      </c>
      <c r="C157" s="1" t="s">
        <v>258</v>
      </c>
      <c r="D157" s="1" t="s">
        <v>258</v>
      </c>
      <c r="E157" s="192" t="s">
        <v>1075</v>
      </c>
      <c r="F157" s="29">
        <v>640</v>
      </c>
      <c r="G157" s="29">
        <v>320</v>
      </c>
      <c r="H157" s="29">
        <v>112</v>
      </c>
      <c r="I157" s="29">
        <v>18</v>
      </c>
      <c r="J157" s="29"/>
      <c r="K157" s="29">
        <v>94</v>
      </c>
      <c r="L157" s="29" t="s">
        <v>3287</v>
      </c>
      <c r="M157" s="1" t="str">
        <f>Table8[[#This Row],[Std Remarks]]</f>
        <v>LIVE - 100% Completed</v>
      </c>
      <c r="N157" s="28">
        <f>Table8[[#This Row],[% of Completion of Work Done]]</f>
        <v>1</v>
      </c>
      <c r="O157" s="1">
        <f>Table8[[#This Row],[Customers According to % (Market Share)]]</f>
        <v>320</v>
      </c>
      <c r="P157" s="29">
        <v>5106533.0774999997</v>
      </c>
      <c r="Q157" s="136">
        <f>Table8[[#This Row],[Allocated Budget]]*Table8[[#This Row],[Allocation Percentage]]</f>
        <v>765979.96162499988</v>
      </c>
      <c r="R157" s="136">
        <v>4340553.1158750001</v>
      </c>
      <c r="S157" s="1">
        <v>-0.5</v>
      </c>
      <c r="T157" s="1"/>
      <c r="U157" s="1">
        <v>0.5</v>
      </c>
      <c r="V157" s="49">
        <v>711.84999999999991</v>
      </c>
      <c r="W157" s="49">
        <v>8313.1999999999989</v>
      </c>
      <c r="X157" s="1" t="s">
        <v>150</v>
      </c>
      <c r="Y157" s="75">
        <f>$Q$2</f>
        <v>0.15</v>
      </c>
      <c r="Z157" s="1" t="s">
        <v>32</v>
      </c>
      <c r="AA157" s="1" t="s">
        <v>47</v>
      </c>
      <c r="AB157" s="64">
        <v>1</v>
      </c>
      <c r="AC157" s="115">
        <f t="shared" si="8"/>
        <v>1</v>
      </c>
      <c r="AD157" s="2">
        <v>46082</v>
      </c>
      <c r="AE157" s="175" t="str">
        <f>IFERROR(Table8[[#This Row],[Timeline - Monthwise]]-MIN(Table8[Start Date..]),"None")</f>
        <v>None</v>
      </c>
      <c r="AF157" s="1" t="str">
        <f>IFERROR(Table8[[#This Row],[Timeline - Monthwise]]-Table8[[#This Row],[Start Date..]]+1,"Duration Doesn't Exsists")</f>
        <v>Duration Doesn't Exsists</v>
      </c>
      <c r="AG157" s="29" t="str">
        <f ca="1">IFERROR(Table8[[#This Row],[Timeline - Monthwise]]-TODAY(),"No ETA")</f>
        <v>No ETA</v>
      </c>
      <c r="AH157" s="29" t="str">
        <f t="shared" si="9"/>
        <v>Completed</v>
      </c>
      <c r="AI157" s="192"/>
      <c r="AJ157" s="237" t="s">
        <v>3569</v>
      </c>
      <c r="AK157" s="1" t="s">
        <v>1076</v>
      </c>
      <c r="AL157" s="1" t="s">
        <v>3178</v>
      </c>
      <c r="AM157" s="1" t="s">
        <v>30</v>
      </c>
      <c r="AN157" s="1"/>
      <c r="AO157" s="27"/>
      <c r="AP157" s="192"/>
      <c r="AQ157" s="1"/>
      <c r="AS157" s="192" t="str">
        <f>VLOOKUP(Table8[[#This Row],[CEM Number]],'71 CEMs'!$E$5:$E$76,1,0)</f>
        <v>INT-23-00440</v>
      </c>
      <c r="AT157" s="235" t="s">
        <v>3569</v>
      </c>
      <c r="AU157" s="233"/>
    </row>
    <row r="158" spans="1:47" ht="14.4" customHeight="1">
      <c r="A158" s="26" t="s">
        <v>3648</v>
      </c>
      <c r="B158" s="166" t="s">
        <v>3530</v>
      </c>
      <c r="C158" s="1" t="s">
        <v>1204</v>
      </c>
      <c r="D158" s="1" t="s">
        <v>1204</v>
      </c>
      <c r="E158" s="192" t="s">
        <v>1210</v>
      </c>
      <c r="F158" s="29">
        <v>446</v>
      </c>
      <c r="G158" s="29">
        <v>200.70000000000002</v>
      </c>
      <c r="H158" s="29"/>
      <c r="I158" s="29"/>
      <c r="J158" s="29"/>
      <c r="K158" s="29"/>
      <c r="L158" s="29"/>
      <c r="M158" s="1" t="str">
        <f>Table8[[#This Row],[Std Remarks]]</f>
        <v>NOT LIVE - RETAIN BUDGET</v>
      </c>
      <c r="N158" s="28">
        <f>Table8[[#This Row],[% of Completion of Work Done]]</f>
        <v>0</v>
      </c>
      <c r="O158" s="1">
        <f>Table8[[#This Row],[Customers According to % (Market Share)]]</f>
        <v>200.70000000000002</v>
      </c>
      <c r="P158" s="29">
        <v>4086687.8</v>
      </c>
      <c r="Q158" s="136">
        <f>(Table8[[#This Row],[Allocated Budget]]*$Q$2)+(Table8[[#This Row],[Allocated Budget]]*(1-Table8[[#This Row],[HP%  based on Live % ( Work Progress)]])*(1-$Q$2))</f>
        <v>4086687.8</v>
      </c>
      <c r="R158" s="136"/>
      <c r="S158" s="1"/>
      <c r="T158" s="1"/>
      <c r="U158" s="1">
        <v>0.45</v>
      </c>
      <c r="V158" s="29">
        <v>611.79999999999995</v>
      </c>
      <c r="W158" s="29">
        <v>3868.75</v>
      </c>
      <c r="X158" s="1" t="s">
        <v>47</v>
      </c>
      <c r="Y158" s="28">
        <f>Table8[[#This Row],[% of Completion of Work Done]]</f>
        <v>0</v>
      </c>
      <c r="Z158" s="1" t="s">
        <v>35</v>
      </c>
      <c r="AA158" s="1"/>
      <c r="AB158" s="77">
        <v>0</v>
      </c>
      <c r="AC158" s="115">
        <f t="shared" si="8"/>
        <v>0</v>
      </c>
      <c r="AD158" s="2">
        <v>46082</v>
      </c>
      <c r="AE158" s="175">
        <f>IFERROR(Table8[[#This Row],[Timeline - Monthwise]]-MIN(Table8[Start Date..]),"None")</f>
        <v>214</v>
      </c>
      <c r="AF158" s="1">
        <f>IFERROR(Table8[[#This Row],[Timeline - Monthwise]]-Table8[[#This Row],[Start Date..]]+1,"Duration Doesn't Exsists")</f>
        <v>215</v>
      </c>
      <c r="AG158" s="29">
        <f ca="1">IFERROR(Table8[[#This Row],[Timeline - Monthwise]]-TODAY(),"No ETA")</f>
        <v>167</v>
      </c>
      <c r="AH158" s="29" t="str">
        <f t="shared" si="9"/>
        <v>Yet to Start</v>
      </c>
      <c r="AI158" s="192" t="s">
        <v>1168</v>
      </c>
      <c r="AJ158" s="237" t="s">
        <v>3576</v>
      </c>
      <c r="AK158" s="1" t="s">
        <v>1169</v>
      </c>
      <c r="AL158" s="1" t="s">
        <v>3325</v>
      </c>
      <c r="AM158" s="1" t="s">
        <v>76</v>
      </c>
      <c r="AN158" s="1"/>
      <c r="AO158" s="27"/>
      <c r="AP158" s="192"/>
      <c r="AQ158" s="1"/>
      <c r="AS158" s="192" t="e">
        <f>VLOOKUP(Table8[[#This Row],[CEM Number]],'71 CEMs'!$E$5:$E$76,1,0)</f>
        <v>#N/A</v>
      </c>
      <c r="AT158" s="235">
        <v>46296</v>
      </c>
      <c r="AU158" s="233"/>
    </row>
    <row r="159" spans="1:47" ht="14.4" customHeight="1">
      <c r="A159" s="26" t="s">
        <v>221</v>
      </c>
      <c r="B159" s="166">
        <v>45428</v>
      </c>
      <c r="C159" s="1" t="s">
        <v>50</v>
      </c>
      <c r="D159" s="1" t="s">
        <v>50</v>
      </c>
      <c r="E159" s="192" t="s">
        <v>224</v>
      </c>
      <c r="F159" s="29">
        <v>56</v>
      </c>
      <c r="G159" s="29">
        <v>22.400000000000002</v>
      </c>
      <c r="H159" s="29"/>
      <c r="I159" s="29">
        <v>1</v>
      </c>
      <c r="J159" s="29">
        <v>2</v>
      </c>
      <c r="K159" s="29">
        <v>14</v>
      </c>
      <c r="L159" s="29"/>
      <c r="M159" s="1" t="str">
        <f>Table8[[#This Row],[Std Remarks]]</f>
        <v>LIVE - 100% Completed</v>
      </c>
      <c r="N159" s="28">
        <f>Table8[[#This Row],[% of Completion of Work Done]]</f>
        <v>1</v>
      </c>
      <c r="O159" s="1">
        <f>Table8[[#This Row],[Customers According to % (Market Share)]]</f>
        <v>22.400000000000002</v>
      </c>
      <c r="P159" s="29">
        <v>2136679.75</v>
      </c>
      <c r="Q159" s="136">
        <f>Table8[[#This Row],[Allocated Budget]]*Table8[[#This Row],[Allocation Percentage]]</f>
        <v>320501.96249999997</v>
      </c>
      <c r="R159" s="136">
        <v>1816177.7875000001</v>
      </c>
      <c r="S159" s="1">
        <v>-0.85</v>
      </c>
      <c r="T159" s="1"/>
      <c r="U159" s="1">
        <v>0.4</v>
      </c>
      <c r="V159" s="29">
        <v>596.80000000000007</v>
      </c>
      <c r="W159" s="29">
        <v>1600.8</v>
      </c>
      <c r="X159" s="1" t="s">
        <v>47</v>
      </c>
      <c r="Y159" s="75">
        <f>$Q$2</f>
        <v>0.15</v>
      </c>
      <c r="Z159" s="1" t="s">
        <v>32</v>
      </c>
      <c r="AA159" s="1" t="s">
        <v>47</v>
      </c>
      <c r="AB159" s="64">
        <v>1</v>
      </c>
      <c r="AC159" s="115">
        <f t="shared" si="8"/>
        <v>1</v>
      </c>
      <c r="AD159" s="2">
        <v>46082</v>
      </c>
      <c r="AE159" s="175" t="str">
        <f>IFERROR(Table8[[#This Row],[Timeline - Monthwise]]-MIN(Table8[Start Date..]),"None")</f>
        <v>None</v>
      </c>
      <c r="AF159" s="1" t="str">
        <f>IFERROR(Table8[[#This Row],[Timeline - Monthwise]]-Table8[[#This Row],[Start Date..]]+1,"Duration Doesn't Exsists")</f>
        <v>Duration Doesn't Exsists</v>
      </c>
      <c r="AG159" s="29" t="str">
        <f ca="1">IFERROR(Table8[[#This Row],[Timeline - Monthwise]]-TODAY(),"No ETA")</f>
        <v>No ETA</v>
      </c>
      <c r="AH159" s="29" t="str">
        <f t="shared" si="9"/>
        <v>Completed</v>
      </c>
      <c r="AI159" s="192"/>
      <c r="AJ159" s="237" t="s">
        <v>3569</v>
      </c>
      <c r="AK159" s="1"/>
      <c r="AL159" s="1" t="s">
        <v>3178</v>
      </c>
      <c r="AM159" s="1" t="s">
        <v>30</v>
      </c>
      <c r="AN159" s="1"/>
      <c r="AO159" s="27"/>
      <c r="AP159" s="192"/>
      <c r="AQ159" s="1"/>
      <c r="AS159" s="192" t="str">
        <f>VLOOKUP(Table8[[#This Row],[CEM Number]],'71 CEMs'!$E$5:$E$76,1,0)</f>
        <v>I240678</v>
      </c>
      <c r="AT159" s="235" t="s">
        <v>3569</v>
      </c>
      <c r="AU159" s="233"/>
    </row>
    <row r="160" spans="1:47" ht="14.4" customHeight="1">
      <c r="A160" s="26" t="s">
        <v>1111</v>
      </c>
      <c r="B160" s="166">
        <v>44924</v>
      </c>
      <c r="C160" s="1" t="s">
        <v>336</v>
      </c>
      <c r="D160" s="1" t="s">
        <v>1112</v>
      </c>
      <c r="E160" s="192" t="s">
        <v>1114</v>
      </c>
      <c r="F160" s="29">
        <v>16</v>
      </c>
      <c r="G160" s="29">
        <v>8</v>
      </c>
      <c r="H160" s="29">
        <v>1</v>
      </c>
      <c r="I160" s="29"/>
      <c r="J160" s="29">
        <v>1</v>
      </c>
      <c r="K160" s="29"/>
      <c r="L160" s="29"/>
      <c r="M160" s="1" t="str">
        <f>Table8[[#This Row],[Std Remarks]]</f>
        <v>LIVE - 100% Completed</v>
      </c>
      <c r="N160" s="28">
        <f>Table8[[#This Row],[% of Completion of Work Done]]</f>
        <v>1</v>
      </c>
      <c r="O160" s="1">
        <f>Table8[[#This Row],[Customers According to % (Market Share)]]</f>
        <v>8</v>
      </c>
      <c r="P160" s="29">
        <v>10620027.25</v>
      </c>
      <c r="Q160" s="136">
        <f>Table8[[#This Row],[Allocated Budget]]*Table8[[#This Row],[Allocation Percentage]]</f>
        <v>1593004.0874999999</v>
      </c>
      <c r="R160" s="136">
        <v>9027023.1624999996</v>
      </c>
      <c r="S160" s="1" t="e">
        <v>#DIV/0!</v>
      </c>
      <c r="T160" s="1"/>
      <c r="U160" s="1">
        <v>0.5</v>
      </c>
      <c r="V160" s="29">
        <v>5145</v>
      </c>
      <c r="W160" s="29">
        <v>917.23799999999983</v>
      </c>
      <c r="X160" s="1" t="s">
        <v>31</v>
      </c>
      <c r="Y160" s="75">
        <f>$Q$2</f>
        <v>0.15</v>
      </c>
      <c r="Z160" s="1" t="s">
        <v>32</v>
      </c>
      <c r="AA160" s="1" t="s">
        <v>31</v>
      </c>
      <c r="AB160" s="64">
        <v>1</v>
      </c>
      <c r="AC160" s="115">
        <f t="shared" si="8"/>
        <v>1</v>
      </c>
      <c r="AD160" s="2">
        <v>46082</v>
      </c>
      <c r="AE160" s="175" t="str">
        <f>IFERROR(Table8[[#This Row],[Timeline - Monthwise]]-MIN(Table8[Start Date..]),"None")</f>
        <v>None</v>
      </c>
      <c r="AF160" s="1" t="str">
        <f>IFERROR(Table8[[#This Row],[Timeline - Monthwise]]-Table8[[#This Row],[Start Date..]]+1,"Duration Doesn't Exsists")</f>
        <v>Duration Doesn't Exsists</v>
      </c>
      <c r="AG160" s="29" t="str">
        <f ca="1">IFERROR(Table8[[#This Row],[Timeline - Monthwise]]-TODAY(),"No ETA")</f>
        <v>No ETA</v>
      </c>
      <c r="AH160" s="29" t="str">
        <f t="shared" si="9"/>
        <v>Completed</v>
      </c>
      <c r="AI160" s="192"/>
      <c r="AJ160" s="237" t="s">
        <v>3569</v>
      </c>
      <c r="AK160" s="1"/>
      <c r="AL160" s="1" t="s">
        <v>3178</v>
      </c>
      <c r="AM160" s="1" t="s">
        <v>30</v>
      </c>
      <c r="AN160" s="1"/>
      <c r="AO160" s="27"/>
      <c r="AP160" s="62"/>
      <c r="AQ160" s="1"/>
      <c r="AS160" s="192" t="str">
        <f>VLOOKUP(Table8[[#This Row],[CEM Number]],'71 CEMs'!$E$5:$E$76,1,0)</f>
        <v>INT-23-00445</v>
      </c>
      <c r="AT160" s="235" t="s">
        <v>3569</v>
      </c>
      <c r="AU160" s="233"/>
    </row>
    <row r="161" spans="1:47" ht="14.4" customHeight="1">
      <c r="A161" s="26" t="s">
        <v>329</v>
      </c>
      <c r="B161" s="166">
        <v>45427</v>
      </c>
      <c r="C161" s="1" t="s">
        <v>330</v>
      </c>
      <c r="D161" s="1" t="s">
        <v>330</v>
      </c>
      <c r="E161" s="192" t="s">
        <v>332</v>
      </c>
      <c r="F161" s="29">
        <v>1368</v>
      </c>
      <c r="G161" s="29">
        <v>547.20000000000005</v>
      </c>
      <c r="H161" s="29">
        <v>863</v>
      </c>
      <c r="I161" s="29">
        <v>228</v>
      </c>
      <c r="J161" s="29"/>
      <c r="K161" s="29">
        <v>635</v>
      </c>
      <c r="L161" s="29"/>
      <c r="M161" s="1" t="str">
        <f>Table8[[#This Row],[Std Remarks]]</f>
        <v>LIVE - 100% Completed</v>
      </c>
      <c r="N161" s="28">
        <f>Table8[[#This Row],[% of Completion of Work Done]]</f>
        <v>1</v>
      </c>
      <c r="O161" s="1">
        <f>Table8[[#This Row],[Customers According to % (Market Share)]]</f>
        <v>547.20000000000005</v>
      </c>
      <c r="P161" s="29">
        <v>20188867.028954402</v>
      </c>
      <c r="Q161" s="136">
        <f>Table8[[#This Row],[Allocated Budget]]*Table8[[#This Row],[Allocation Percentage]]</f>
        <v>3028330.0543431602</v>
      </c>
      <c r="R161" s="136">
        <v>17160536.974611204</v>
      </c>
      <c r="S161" s="1">
        <v>-1</v>
      </c>
      <c r="T161" s="1"/>
      <c r="U161" s="1">
        <v>0.4</v>
      </c>
      <c r="V161" s="49">
        <v>3457.2592808765548</v>
      </c>
      <c r="W161" s="49">
        <v>22803.557365666573</v>
      </c>
      <c r="X161" s="1" t="s">
        <v>47</v>
      </c>
      <c r="Y161" s="75">
        <f>$Q$2</f>
        <v>0.15</v>
      </c>
      <c r="Z161" s="1" t="s">
        <v>32</v>
      </c>
      <c r="AA161" s="1" t="s">
        <v>47</v>
      </c>
      <c r="AB161" s="64">
        <v>1</v>
      </c>
      <c r="AC161" s="115">
        <f t="shared" si="8"/>
        <v>1</v>
      </c>
      <c r="AD161" s="2">
        <v>46082</v>
      </c>
      <c r="AE161" s="175" t="str">
        <f>IFERROR(Table8[[#This Row],[Timeline - Monthwise]]-MIN(Table8[Start Date..]),"None")</f>
        <v>None</v>
      </c>
      <c r="AF161" s="1" t="str">
        <f>IFERROR(Table8[[#This Row],[Timeline - Monthwise]]-Table8[[#This Row],[Start Date..]]+1,"Duration Doesn't Exsists")</f>
        <v>Duration Doesn't Exsists</v>
      </c>
      <c r="AG161" s="29" t="str">
        <f ca="1">IFERROR(Table8[[#This Row],[Timeline - Monthwise]]-TODAY(),"No ETA")</f>
        <v>No ETA</v>
      </c>
      <c r="AH161" s="29" t="str">
        <f t="shared" si="9"/>
        <v>Completed</v>
      </c>
      <c r="AI161" s="192"/>
      <c r="AJ161" s="237" t="s">
        <v>3569</v>
      </c>
      <c r="AK161" s="1"/>
      <c r="AL161" s="1" t="s">
        <v>3178</v>
      </c>
      <c r="AM161" s="1" t="s">
        <v>30</v>
      </c>
      <c r="AN161" s="1"/>
      <c r="AO161" s="27"/>
      <c r="AP161" s="192"/>
      <c r="AQ161" s="1"/>
      <c r="AS161" s="192" t="str">
        <f>VLOOKUP(Table8[[#This Row],[CEM Number]],'71 CEMs'!$E$5:$E$76,1,0)</f>
        <v>I240683</v>
      </c>
      <c r="AT161" s="235" t="s">
        <v>3569</v>
      </c>
      <c r="AU161" s="233"/>
    </row>
    <row r="162" spans="1:47" ht="14.4" customHeight="1">
      <c r="A162" s="26" t="s">
        <v>3648</v>
      </c>
      <c r="B162" s="166" t="s">
        <v>3530</v>
      </c>
      <c r="C162" s="1" t="s">
        <v>1204</v>
      </c>
      <c r="D162" s="1" t="s">
        <v>1204</v>
      </c>
      <c r="E162" s="192" t="s">
        <v>1211</v>
      </c>
      <c r="F162" s="29">
        <v>1310</v>
      </c>
      <c r="G162" s="29">
        <v>589.5</v>
      </c>
      <c r="H162" s="29"/>
      <c r="I162" s="29"/>
      <c r="J162" s="29"/>
      <c r="K162" s="29"/>
      <c r="L162" s="29"/>
      <c r="M162" s="1" t="str">
        <f>Table8[[#This Row],[Std Remarks]]</f>
        <v>NOT LIVE - RETAIN BUDGET</v>
      </c>
      <c r="N162" s="28">
        <f>Table8[[#This Row],[% of Completion of Work Done]]</f>
        <v>0</v>
      </c>
      <c r="O162" s="1">
        <f>Table8[[#This Row],[Customers According to % (Market Share)]]</f>
        <v>589.5</v>
      </c>
      <c r="P162" s="29">
        <v>12101210.618000001</v>
      </c>
      <c r="Q162" s="136">
        <f>(Table8[[#This Row],[Allocated Budget]]*$Q$2)+(Table8[[#This Row],[Allocated Budget]]*(1-Table8[[#This Row],[HP%  based on Live % ( Work Progress)]])*(1-$Q$2))</f>
        <v>12101210.618000001</v>
      </c>
      <c r="R162" s="136"/>
      <c r="S162" s="1"/>
      <c r="T162" s="1"/>
      <c r="U162" s="1">
        <v>0.45</v>
      </c>
      <c r="V162" s="29">
        <v>1672.1</v>
      </c>
      <c r="W162" s="29">
        <v>15158.75</v>
      </c>
      <c r="X162" s="1" t="s">
        <v>47</v>
      </c>
      <c r="Y162" s="28">
        <f>Table8[[#This Row],[% of Completion of Work Done]]</f>
        <v>0</v>
      </c>
      <c r="Z162" s="1" t="s">
        <v>35</v>
      </c>
      <c r="AA162" s="1"/>
      <c r="AB162" s="77">
        <v>0</v>
      </c>
      <c r="AC162" s="115">
        <f t="shared" si="8"/>
        <v>0</v>
      </c>
      <c r="AD162" s="2">
        <v>46082</v>
      </c>
      <c r="AE162" s="175">
        <f>IFERROR(Table8[[#This Row],[Timeline - Monthwise]]-MIN(Table8[Start Date..]),"None")</f>
        <v>214</v>
      </c>
      <c r="AF162" s="1">
        <f>IFERROR(Table8[[#This Row],[Timeline - Monthwise]]-Table8[[#This Row],[Start Date..]]+1,"Duration Doesn't Exsists")</f>
        <v>215</v>
      </c>
      <c r="AG162" s="29">
        <f ca="1">IFERROR(Table8[[#This Row],[Timeline - Monthwise]]-TODAY(),"No ETA")</f>
        <v>167</v>
      </c>
      <c r="AH162" s="29" t="str">
        <f t="shared" si="9"/>
        <v>Yet to Start</v>
      </c>
      <c r="AI162" s="192" t="s">
        <v>1168</v>
      </c>
      <c r="AJ162" s="237" t="s">
        <v>3576</v>
      </c>
      <c r="AK162" s="1" t="s">
        <v>1169</v>
      </c>
      <c r="AL162" s="1" t="s">
        <v>3325</v>
      </c>
      <c r="AM162" s="1" t="s">
        <v>76</v>
      </c>
      <c r="AN162" s="1"/>
      <c r="AO162" s="27"/>
      <c r="AP162" s="192"/>
      <c r="AQ162" s="1"/>
      <c r="AS162" s="192" t="e">
        <f>VLOOKUP(Table8[[#This Row],[CEM Number]],'71 CEMs'!$E$5:$E$76,1,0)</f>
        <v>#N/A</v>
      </c>
      <c r="AT162" s="235">
        <v>46296</v>
      </c>
      <c r="AU162" s="233"/>
    </row>
    <row r="163" spans="1:47" ht="14.4" customHeight="1">
      <c r="A163" s="26" t="s">
        <v>3648</v>
      </c>
      <c r="B163" s="166" t="s">
        <v>3530</v>
      </c>
      <c r="C163" s="192" t="s">
        <v>1204</v>
      </c>
      <c r="D163" s="192" t="s">
        <v>1204</v>
      </c>
      <c r="E163" s="192" t="s">
        <v>1212</v>
      </c>
      <c r="F163" s="29">
        <v>996</v>
      </c>
      <c r="G163" s="29">
        <v>448.2</v>
      </c>
      <c r="H163" s="29"/>
      <c r="I163" s="29"/>
      <c r="J163" s="29"/>
      <c r="K163" s="29"/>
      <c r="L163" s="29"/>
      <c r="M163" s="192" t="str">
        <f>Table8[[#This Row],[Std Remarks]]</f>
        <v>NOT LIVE - RETAIN BUDGET</v>
      </c>
      <c r="N163" s="28">
        <f>Table8[[#This Row],[% of Completion of Work Done]]</f>
        <v>0</v>
      </c>
      <c r="O163" s="192">
        <f>Table8[[#This Row],[Customers According to % (Market Share)]]</f>
        <v>448.2</v>
      </c>
      <c r="P163" s="29">
        <v>9005479.9859999996</v>
      </c>
      <c r="Q163" s="136">
        <f>(Table8[[#This Row],[Allocated Budget]]*$Q$2)+(Table8[[#This Row],[Allocated Budget]]*(1-Table8[[#This Row],[HP%  based on Live % ( Work Progress)]])*(1-$Q$2))</f>
        <v>9005479.9859999996</v>
      </c>
      <c r="R163" s="136"/>
      <c r="S163" s="192"/>
      <c r="T163" s="192"/>
      <c r="U163" s="192">
        <v>0.45</v>
      </c>
      <c r="V163" s="29">
        <v>1695.1</v>
      </c>
      <c r="W163" s="29">
        <v>9502.5</v>
      </c>
      <c r="X163" s="192" t="s">
        <v>47</v>
      </c>
      <c r="Y163" s="28">
        <f>Table8[[#This Row],[% of Completion of Work Done]]</f>
        <v>0</v>
      </c>
      <c r="Z163" s="192" t="s">
        <v>35</v>
      </c>
      <c r="AA163" s="192"/>
      <c r="AB163" s="77">
        <v>0</v>
      </c>
      <c r="AC163" s="115">
        <f t="shared" si="8"/>
        <v>0</v>
      </c>
      <c r="AD163" s="2">
        <v>46082</v>
      </c>
      <c r="AE163" s="175">
        <f>IFERROR(Table8[[#This Row],[Timeline - Monthwise]]-MIN(Table8[Start Date..]),"None")</f>
        <v>214</v>
      </c>
      <c r="AF163" s="1">
        <f>IFERROR(Table8[[#This Row],[Timeline - Monthwise]]-Table8[[#This Row],[Start Date..]]+1,"Duration Doesn't Exsists")</f>
        <v>215</v>
      </c>
      <c r="AG163" s="29">
        <f ca="1">IFERROR(Table8[[#This Row],[Timeline - Monthwise]]-TODAY(),"No ETA")</f>
        <v>167</v>
      </c>
      <c r="AH163" s="29" t="str">
        <f t="shared" si="9"/>
        <v>Yet to Start</v>
      </c>
      <c r="AI163" s="192" t="s">
        <v>1168</v>
      </c>
      <c r="AJ163" s="237" t="s">
        <v>3576</v>
      </c>
      <c r="AK163" s="192" t="s">
        <v>1169</v>
      </c>
      <c r="AL163" s="192" t="s">
        <v>3325</v>
      </c>
      <c r="AM163" s="192" t="s">
        <v>76</v>
      </c>
      <c r="AN163" s="192"/>
      <c r="AO163" s="27"/>
      <c r="AP163" s="192"/>
      <c r="AQ163" s="192"/>
      <c r="AS163" s="192" t="e">
        <f>VLOOKUP(Table8[[#This Row],[CEM Number]],'71 CEMs'!$E$5:$E$76,1,0)</f>
        <v>#N/A</v>
      </c>
      <c r="AT163" s="235">
        <v>46296</v>
      </c>
      <c r="AU163" s="233"/>
    </row>
    <row r="164" spans="1:47" ht="14.4" customHeight="1">
      <c r="A164" s="26" t="s">
        <v>674</v>
      </c>
      <c r="B164" s="166">
        <v>45549</v>
      </c>
      <c r="C164" s="1" t="s">
        <v>258</v>
      </c>
      <c r="D164" s="1" t="s">
        <v>258</v>
      </c>
      <c r="E164" s="192" t="s">
        <v>678</v>
      </c>
      <c r="F164" s="29">
        <v>1432</v>
      </c>
      <c r="G164" s="29">
        <v>572.80000000000007</v>
      </c>
      <c r="H164" s="29">
        <v>46</v>
      </c>
      <c r="I164" s="29"/>
      <c r="J164" s="29"/>
      <c r="K164" s="29">
        <v>46</v>
      </c>
      <c r="L164" s="29" t="s">
        <v>3287</v>
      </c>
      <c r="M164" s="1" t="str">
        <f>Table8[[#This Row],[Std Remarks]]</f>
        <v>LIVE - 100% Completed</v>
      </c>
      <c r="N164" s="28">
        <f>Table8[[#This Row],[% of Completion of Work Done]]</f>
        <v>1</v>
      </c>
      <c r="O164" s="1">
        <f>Table8[[#This Row],[Customers According to % (Market Share)]]</f>
        <v>572.80000000000007</v>
      </c>
      <c r="P164" s="29">
        <v>9902784.1803169195</v>
      </c>
      <c r="Q164" s="136">
        <f>Table8[[#This Row],[Allocated Budget]]*Table8[[#This Row],[Allocation Percentage]]</f>
        <v>1485417.6270475378</v>
      </c>
      <c r="R164" s="136">
        <v>8417366.5532693807</v>
      </c>
      <c r="S164" s="1">
        <v>-1</v>
      </c>
      <c r="T164" s="1"/>
      <c r="U164" s="1">
        <v>0.4</v>
      </c>
      <c r="V164" s="49">
        <v>1778.9489146000003</v>
      </c>
      <c r="W164" s="49">
        <v>8959.2065737499997</v>
      </c>
      <c r="X164" s="1" t="s">
        <v>47</v>
      </c>
      <c r="Y164" s="75">
        <f>$Q$2</f>
        <v>0.15</v>
      </c>
      <c r="Z164" s="1" t="s">
        <v>32</v>
      </c>
      <c r="AA164" s="1" t="s">
        <v>47</v>
      </c>
      <c r="AB164" s="64">
        <v>1</v>
      </c>
      <c r="AC164" s="115">
        <f t="shared" si="8"/>
        <v>1</v>
      </c>
      <c r="AD164" s="2">
        <v>46082</v>
      </c>
      <c r="AE164" s="175" t="str">
        <f>IFERROR(Table8[[#This Row],[Timeline - Monthwise]]-MIN(Table8[Start Date..]),"None")</f>
        <v>None</v>
      </c>
      <c r="AF164" s="1" t="str">
        <f>IFERROR(Table8[[#This Row],[Timeline - Monthwise]]-Table8[[#This Row],[Start Date..]]+1,"Duration Doesn't Exsists")</f>
        <v>Duration Doesn't Exsists</v>
      </c>
      <c r="AG164" s="29" t="str">
        <f ca="1">IFERROR(Table8[[#This Row],[Timeline - Monthwise]]-TODAY(),"No ETA")</f>
        <v>No ETA</v>
      </c>
      <c r="AH164" s="29" t="str">
        <f t="shared" si="9"/>
        <v>Completed</v>
      </c>
      <c r="AI164" s="192"/>
      <c r="AJ164" s="237" t="s">
        <v>3569</v>
      </c>
      <c r="AK164" s="1"/>
      <c r="AL164" s="1" t="s">
        <v>3178</v>
      </c>
      <c r="AM164" s="1" t="s">
        <v>30</v>
      </c>
      <c r="AN164" s="1"/>
      <c r="AO164" s="27"/>
      <c r="AP164" s="192"/>
      <c r="AQ164" s="1"/>
      <c r="AS164" s="192" t="str">
        <f>VLOOKUP(Table8[[#This Row],[CEM Number]],'71 CEMs'!$E$5:$E$76,1,0)</f>
        <v>I250210</v>
      </c>
      <c r="AT164" s="235" t="s">
        <v>3569</v>
      </c>
      <c r="AU164" s="233"/>
    </row>
    <row r="165" spans="1:47" ht="14.4" customHeight="1">
      <c r="A165" s="26" t="s">
        <v>3648</v>
      </c>
      <c r="B165" s="166" t="s">
        <v>3530</v>
      </c>
      <c r="C165" s="1" t="s">
        <v>40</v>
      </c>
      <c r="D165" s="1" t="s">
        <v>1204</v>
      </c>
      <c r="E165" s="192" t="s">
        <v>38</v>
      </c>
      <c r="F165" s="29">
        <v>0</v>
      </c>
      <c r="G165" s="29">
        <v>0</v>
      </c>
      <c r="H165" s="29"/>
      <c r="I165" s="29"/>
      <c r="J165" s="29"/>
      <c r="K165" s="29"/>
      <c r="L165" s="29"/>
      <c r="M165" s="1" t="str">
        <f>Table8[[#This Row],[Std Remarks]]</f>
        <v>FEEDER ETC WORK - RETAIN BUDGET</v>
      </c>
      <c r="N165" s="28">
        <f>Table8[[#This Row],[% of Completion of Work Done]]</f>
        <v>0</v>
      </c>
      <c r="O165" s="1">
        <f>Table8[[#This Row],[Customers According to % (Market Share)]]</f>
        <v>0</v>
      </c>
      <c r="P165" s="29">
        <v>62013688</v>
      </c>
      <c r="Q165" s="136">
        <f>Table8[[#This Row],[Allocated Budget]]*Table8[[#This Row],[Allocation Percentage]]</f>
        <v>62013688</v>
      </c>
      <c r="R165" s="136"/>
      <c r="S165" s="1"/>
      <c r="T165" s="1"/>
      <c r="U165" s="1"/>
      <c r="V165" s="29">
        <v>20312.399999999998</v>
      </c>
      <c r="W165" s="29">
        <v>0</v>
      </c>
      <c r="X165" s="1"/>
      <c r="Y165" s="75">
        <f>$R$1</f>
        <v>1</v>
      </c>
      <c r="Z165" s="1"/>
      <c r="AA165" s="1"/>
      <c r="AB165" s="28">
        <v>0</v>
      </c>
      <c r="AC165" s="115">
        <f t="shared" si="8"/>
        <v>0</v>
      </c>
      <c r="AD165" s="2">
        <v>46082</v>
      </c>
      <c r="AE165" s="175" t="str">
        <f>IFERROR(Table8[[#This Row],[Timeline - Monthwise]]-MIN(Table8[Start Date..]),"None")</f>
        <v>None</v>
      </c>
      <c r="AF165" s="1" t="str">
        <f>IFERROR(Table8[[#This Row],[Timeline - Monthwise]]-Table8[[#This Row],[Start Date..]]+1,"Duration Doesn't Exsists")</f>
        <v>Duration Doesn't Exsists</v>
      </c>
      <c r="AG165" s="29" t="str">
        <f ca="1">IFERROR(Table8[[#This Row],[Timeline - Monthwise]]-TODAY(),"No ETA")</f>
        <v>No ETA</v>
      </c>
      <c r="AH165" s="29" t="str">
        <f t="shared" si="9"/>
        <v>Yet to Start</v>
      </c>
      <c r="AI165" s="192"/>
      <c r="AJ165" s="237" t="s">
        <v>3569</v>
      </c>
      <c r="AK165" s="1"/>
      <c r="AL165" s="1" t="s">
        <v>41</v>
      </c>
      <c r="AM165" s="1" t="s">
        <v>39</v>
      </c>
      <c r="AN165" s="1"/>
      <c r="AO165" s="27"/>
      <c r="AP165" s="192"/>
      <c r="AQ165" s="1"/>
      <c r="AS165" s="192" t="e">
        <f>VLOOKUP(Table8[[#This Row],[CEM Number]],'71 CEMs'!$E$5:$E$76,1,0)</f>
        <v>#N/A</v>
      </c>
      <c r="AT165" s="234" t="s">
        <v>3569</v>
      </c>
      <c r="AU165" s="233"/>
    </row>
    <row r="166" spans="1:47" ht="14.4" customHeight="1">
      <c r="A166" s="26" t="s">
        <v>768</v>
      </c>
      <c r="B166" s="166">
        <v>45621</v>
      </c>
      <c r="C166" s="1" t="s">
        <v>27</v>
      </c>
      <c r="D166" s="1" t="s">
        <v>769</v>
      </c>
      <c r="E166" s="192" t="s">
        <v>770</v>
      </c>
      <c r="F166" s="29">
        <v>588</v>
      </c>
      <c r="G166" s="29">
        <v>235.20000000000002</v>
      </c>
      <c r="H166" s="29">
        <v>378</v>
      </c>
      <c r="I166" s="29">
        <v>54</v>
      </c>
      <c r="J166" s="29">
        <v>44</v>
      </c>
      <c r="K166" s="29">
        <v>280</v>
      </c>
      <c r="L166" s="29"/>
      <c r="M166" s="1" t="str">
        <f>Table8[[#This Row],[Std Remarks]]</f>
        <v>LIVE - 100% Completed</v>
      </c>
      <c r="N166" s="28">
        <f>Table8[[#This Row],[% of Completion of Work Done]]</f>
        <v>1</v>
      </c>
      <c r="O166" s="1">
        <f>Table8[[#This Row],[Customers According to % (Market Share)]]</f>
        <v>235.20000000000002</v>
      </c>
      <c r="P166" s="29">
        <v>13737914.574999999</v>
      </c>
      <c r="Q166" s="136">
        <f>Table8[[#This Row],[Allocated Budget]]*Table8[[#This Row],[Allocation Percentage]]</f>
        <v>2060687.1862499998</v>
      </c>
      <c r="R166" s="136">
        <v>11677227.38875</v>
      </c>
      <c r="S166" s="1">
        <v>-1</v>
      </c>
      <c r="T166" s="1"/>
      <c r="U166" s="1">
        <v>0.4</v>
      </c>
      <c r="V166" s="49">
        <v>6949.2774999999992</v>
      </c>
      <c r="W166" s="49">
        <v>5603.7099999999991</v>
      </c>
      <c r="X166" s="1" t="s">
        <v>31</v>
      </c>
      <c r="Y166" s="75">
        <f t="shared" ref="Y166:Y171" si="10">$Q$2</f>
        <v>0.15</v>
      </c>
      <c r="Z166" s="1" t="s">
        <v>32</v>
      </c>
      <c r="AA166" s="1" t="s">
        <v>31</v>
      </c>
      <c r="AB166" s="64">
        <v>1</v>
      </c>
      <c r="AC166" s="115">
        <f t="shared" si="8"/>
        <v>1</v>
      </c>
      <c r="AD166" s="2">
        <v>46082</v>
      </c>
      <c r="AE166" s="175" t="str">
        <f>IFERROR(Table8[[#This Row],[Timeline - Monthwise]]-MIN(Table8[Start Date..]),"None")</f>
        <v>None</v>
      </c>
      <c r="AF166" s="1" t="str">
        <f>IFERROR(Table8[[#This Row],[Timeline - Monthwise]]-Table8[[#This Row],[Start Date..]]+1,"Duration Doesn't Exsists")</f>
        <v>Duration Doesn't Exsists</v>
      </c>
      <c r="AG166" s="29" t="str">
        <f ca="1">IFERROR(Table8[[#This Row],[Timeline - Monthwise]]-TODAY(),"No ETA")</f>
        <v>No ETA</v>
      </c>
      <c r="AH166" s="29" t="str">
        <f t="shared" si="9"/>
        <v>Completed</v>
      </c>
      <c r="AI166" s="192"/>
      <c r="AJ166" s="237" t="s">
        <v>3569</v>
      </c>
      <c r="AK166" s="1"/>
      <c r="AL166" s="1" t="s">
        <v>3178</v>
      </c>
      <c r="AM166" s="1" t="s">
        <v>30</v>
      </c>
      <c r="AN166" s="1"/>
      <c r="AO166" s="27"/>
      <c r="AP166" s="192"/>
      <c r="AQ166" s="1"/>
      <c r="AS166" s="192" t="str">
        <f>VLOOKUP(Table8[[#This Row],[CEM Number]],'71 CEMs'!$E$5:$E$76,1,0)</f>
        <v>I250376</v>
      </c>
      <c r="AT166" s="235" t="s">
        <v>3569</v>
      </c>
      <c r="AU166" s="233"/>
    </row>
    <row r="167" spans="1:47" ht="14.4" customHeight="1">
      <c r="A167" s="26" t="s">
        <v>768</v>
      </c>
      <c r="B167" s="166">
        <v>45621</v>
      </c>
      <c r="C167" s="1" t="s">
        <v>27</v>
      </c>
      <c r="D167" s="1" t="s">
        <v>769</v>
      </c>
      <c r="E167" s="192" t="s">
        <v>771</v>
      </c>
      <c r="F167" s="29">
        <v>1124</v>
      </c>
      <c r="G167" s="29">
        <v>449.6</v>
      </c>
      <c r="H167" s="29">
        <v>0</v>
      </c>
      <c r="I167" s="29"/>
      <c r="J167" s="29"/>
      <c r="K167" s="29"/>
      <c r="L167" s="29"/>
      <c r="M167" s="1" t="str">
        <f>Table8[[#This Row],[Std Remarks]]</f>
        <v>LIVE - 100% Completed</v>
      </c>
      <c r="N167" s="28">
        <f>Table8[[#This Row],[% of Completion of Work Done]]</f>
        <v>1</v>
      </c>
      <c r="O167" s="1">
        <f>N167*G167</f>
        <v>449.6</v>
      </c>
      <c r="P167" s="29">
        <v>23877998.01636</v>
      </c>
      <c r="Q167" s="136">
        <f>Table8[[#This Row],[Allocated Budget]]*Table8[[#This Row],[Allocation Percentage]]</f>
        <v>3581699.7024539998</v>
      </c>
      <c r="R167" s="136">
        <v>19281483.398210701</v>
      </c>
      <c r="S167" s="1">
        <v>-0.85</v>
      </c>
      <c r="T167" s="1"/>
      <c r="U167" s="1">
        <v>0.4</v>
      </c>
      <c r="V167" s="29">
        <v>12386.051223300001</v>
      </c>
      <c r="W167" s="29">
        <v>8828.5659474999993</v>
      </c>
      <c r="X167" s="1" t="s">
        <v>31</v>
      </c>
      <c r="Y167" s="75">
        <f t="shared" si="10"/>
        <v>0.15</v>
      </c>
      <c r="Z167" s="1" t="s">
        <v>32</v>
      </c>
      <c r="AA167" s="1" t="s">
        <v>31</v>
      </c>
      <c r="AB167" s="28">
        <v>1</v>
      </c>
      <c r="AC167" s="115">
        <f t="shared" si="8"/>
        <v>1</v>
      </c>
      <c r="AD167" s="2">
        <v>46082</v>
      </c>
      <c r="AE167" s="175" t="str">
        <f>IFERROR(Table8[[#This Row],[Timeline - Monthwise]]-MIN(Table8[Start Date..]),"None")</f>
        <v>None</v>
      </c>
      <c r="AF167" s="1" t="str">
        <f>IFERROR(Table8[[#This Row],[Timeline - Monthwise]]-Table8[[#This Row],[Start Date..]]+1,"Duration Doesn't Exsists")</f>
        <v>Duration Doesn't Exsists</v>
      </c>
      <c r="AG167" s="29" t="str">
        <f ca="1">IFERROR(Table8[[#This Row],[Timeline - Monthwise]]-TODAY(),"No ETA")</f>
        <v>No ETA</v>
      </c>
      <c r="AH167" s="29" t="str">
        <f t="shared" si="9"/>
        <v>Completed</v>
      </c>
      <c r="AI167" s="1"/>
      <c r="AJ167" s="237" t="s">
        <v>3569</v>
      </c>
      <c r="AK167" s="1"/>
      <c r="AL167" s="1" t="s">
        <v>3178</v>
      </c>
      <c r="AM167" s="1" t="s">
        <v>30</v>
      </c>
      <c r="AN167" s="1">
        <v>1</v>
      </c>
      <c r="AO167" s="27" t="s">
        <v>179</v>
      </c>
      <c r="AP167" s="192"/>
      <c r="AQ167" s="1"/>
      <c r="AS167" s="192" t="str">
        <f>VLOOKUP(Table8[[#This Row],[CEM Number]],'71 CEMs'!$E$5:$E$76,1,0)</f>
        <v>I250376</v>
      </c>
      <c r="AT167" s="235" t="s">
        <v>3569</v>
      </c>
      <c r="AU167" s="233"/>
    </row>
    <row r="168" spans="1:47" ht="14.4" customHeight="1">
      <c r="A168" s="26" t="s">
        <v>768</v>
      </c>
      <c r="B168" s="166">
        <v>45621</v>
      </c>
      <c r="C168" s="1" t="s">
        <v>27</v>
      </c>
      <c r="D168" s="1" t="s">
        <v>769</v>
      </c>
      <c r="E168" s="192" t="s">
        <v>773</v>
      </c>
      <c r="F168" s="29">
        <v>1978</v>
      </c>
      <c r="G168" s="29">
        <v>791.2</v>
      </c>
      <c r="H168" s="29">
        <v>832</v>
      </c>
      <c r="I168" s="29">
        <v>92</v>
      </c>
      <c r="J168" s="29">
        <v>108</v>
      </c>
      <c r="K168" s="29">
        <v>632</v>
      </c>
      <c r="L168" s="29"/>
      <c r="M168" s="1" t="str">
        <f>Table8[[#This Row],[Std Remarks]]</f>
        <v>LIVE - 100% Completed</v>
      </c>
      <c r="N168" s="28">
        <f>Table8[[#This Row],[% of Completion of Work Done]]</f>
        <v>1</v>
      </c>
      <c r="O168" s="1">
        <f>N168*G168</f>
        <v>791.2</v>
      </c>
      <c r="P168" s="29">
        <v>50643660.582207501</v>
      </c>
      <c r="Q168" s="136">
        <f>Table8[[#This Row],[Allocated Budget]]*Table8[[#This Row],[Allocation Percentage]]</f>
        <v>7596549.0873311246</v>
      </c>
      <c r="R168" s="136">
        <v>40894755.920132555</v>
      </c>
      <c r="S168" s="1">
        <v>-1</v>
      </c>
      <c r="T168" s="1"/>
      <c r="U168" s="1">
        <v>0.4</v>
      </c>
      <c r="V168" s="29">
        <v>23860.885588100002</v>
      </c>
      <c r="W168" s="29">
        <v>27114.64271375</v>
      </c>
      <c r="X168" s="1" t="s">
        <v>31</v>
      </c>
      <c r="Y168" s="75">
        <f t="shared" si="10"/>
        <v>0.15</v>
      </c>
      <c r="Z168" s="1" t="s">
        <v>32</v>
      </c>
      <c r="AA168" s="1" t="s">
        <v>31</v>
      </c>
      <c r="AB168" s="28">
        <v>1</v>
      </c>
      <c r="AC168" s="115">
        <f t="shared" si="8"/>
        <v>1</v>
      </c>
      <c r="AD168" s="2">
        <v>46082</v>
      </c>
      <c r="AE168" s="175" t="str">
        <f>IFERROR(Table8[[#This Row],[Timeline - Monthwise]]-MIN(Table8[Start Date..]),"None")</f>
        <v>None</v>
      </c>
      <c r="AF168" s="1" t="str">
        <f>IFERROR(Table8[[#This Row],[Timeline - Monthwise]]-Table8[[#This Row],[Start Date..]]+1,"Duration Doesn't Exsists")</f>
        <v>Duration Doesn't Exsists</v>
      </c>
      <c r="AG168" s="29" t="str">
        <f ca="1">IFERROR(Table8[[#This Row],[Timeline - Monthwise]]-TODAY(),"No ETA")</f>
        <v>No ETA</v>
      </c>
      <c r="AH168" s="29" t="str">
        <f t="shared" si="9"/>
        <v>Completed</v>
      </c>
      <c r="AI168" s="1"/>
      <c r="AJ168" s="237" t="s">
        <v>3569</v>
      </c>
      <c r="AK168" s="1"/>
      <c r="AL168" s="1" t="s">
        <v>3178</v>
      </c>
      <c r="AM168" s="1" t="s">
        <v>30</v>
      </c>
      <c r="AN168" s="1">
        <v>1</v>
      </c>
      <c r="AO168" s="27" t="s">
        <v>179</v>
      </c>
      <c r="AP168" s="1"/>
      <c r="AQ168" s="1"/>
      <c r="AS168" s="192" t="str">
        <f>VLOOKUP(Table8[[#This Row],[CEM Number]],'71 CEMs'!$E$5:$E$76,1,0)</f>
        <v>I250376</v>
      </c>
      <c r="AT168" s="235" t="s">
        <v>3569</v>
      </c>
      <c r="AU168" s="233"/>
    </row>
    <row r="169" spans="1:47" ht="14.4" customHeight="1">
      <c r="A169" s="26" t="s">
        <v>768</v>
      </c>
      <c r="B169" s="166">
        <v>45621</v>
      </c>
      <c r="C169" s="1" t="s">
        <v>27</v>
      </c>
      <c r="D169" s="1" t="s">
        <v>769</v>
      </c>
      <c r="E169" s="192" t="s">
        <v>774</v>
      </c>
      <c r="F169" s="29">
        <v>2512</v>
      </c>
      <c r="G169" s="29">
        <v>1004.8000000000001</v>
      </c>
      <c r="H169" s="29">
        <v>0</v>
      </c>
      <c r="I169" s="29"/>
      <c r="J169" s="29"/>
      <c r="K169" s="29"/>
      <c r="L169" s="29"/>
      <c r="M169" s="1" t="str">
        <f>Table8[[#This Row],[Std Remarks]]</f>
        <v>LIVE - 100% Completed</v>
      </c>
      <c r="N169" s="28">
        <f>Table8[[#This Row],[% of Completion of Work Done]]</f>
        <v>1</v>
      </c>
      <c r="O169" s="1">
        <f>N169*G169</f>
        <v>1004.8000000000001</v>
      </c>
      <c r="P169" s="29">
        <v>45858969.263714999</v>
      </c>
      <c r="Q169" s="136">
        <f>Table8[[#This Row],[Allocated Budget]]*Table8[[#This Row],[Allocation Percentage]]</f>
        <v>6878845.3895572498</v>
      </c>
      <c r="R169" s="136">
        <v>37031117.680449858</v>
      </c>
      <c r="S169" s="1">
        <v>-0.85</v>
      </c>
      <c r="T169" s="1"/>
      <c r="U169" s="1">
        <v>0.4</v>
      </c>
      <c r="V169" s="29">
        <v>21030.992380200001</v>
      </c>
      <c r="W169" s="29">
        <v>23898.854977499999</v>
      </c>
      <c r="X169" s="1" t="s">
        <v>31</v>
      </c>
      <c r="Y169" s="75">
        <f t="shared" si="10"/>
        <v>0.15</v>
      </c>
      <c r="Z169" s="1" t="s">
        <v>32</v>
      </c>
      <c r="AA169" s="1" t="s">
        <v>31</v>
      </c>
      <c r="AB169" s="28">
        <v>1</v>
      </c>
      <c r="AC169" s="115">
        <f t="shared" si="8"/>
        <v>1</v>
      </c>
      <c r="AD169" s="2">
        <v>46082</v>
      </c>
      <c r="AE169" s="175" t="str">
        <f>IFERROR(Table8[[#This Row],[Timeline - Monthwise]]-MIN(Table8[Start Date..]),"None")</f>
        <v>None</v>
      </c>
      <c r="AF169" s="1" t="str">
        <f>IFERROR(Table8[[#This Row],[Timeline - Monthwise]]-Table8[[#This Row],[Start Date..]]+1,"Duration Doesn't Exsists")</f>
        <v>Duration Doesn't Exsists</v>
      </c>
      <c r="AG169" s="29" t="str">
        <f ca="1">IFERROR(Table8[[#This Row],[Timeline - Monthwise]]-TODAY(),"No ETA")</f>
        <v>No ETA</v>
      </c>
      <c r="AH169" s="29" t="str">
        <f t="shared" si="9"/>
        <v>Completed</v>
      </c>
      <c r="AI169" s="1"/>
      <c r="AJ169" s="237" t="s">
        <v>3569</v>
      </c>
      <c r="AK169" s="1"/>
      <c r="AL169" s="1" t="s">
        <v>3178</v>
      </c>
      <c r="AM169" s="1" t="s">
        <v>30</v>
      </c>
      <c r="AN169" s="1">
        <v>1</v>
      </c>
      <c r="AO169" s="27" t="s">
        <v>179</v>
      </c>
      <c r="AP169" s="192"/>
      <c r="AQ169" s="1"/>
      <c r="AS169" s="192" t="str">
        <f>VLOOKUP(Table8[[#This Row],[CEM Number]],'71 CEMs'!$E$5:$E$76,1,0)</f>
        <v>I250376</v>
      </c>
      <c r="AT169" s="235" t="s">
        <v>3569</v>
      </c>
      <c r="AU169" s="233"/>
    </row>
    <row r="170" spans="1:47" ht="14.4" customHeight="1">
      <c r="A170" s="87" t="s">
        <v>895</v>
      </c>
      <c r="B170" s="166" t="s">
        <v>3530</v>
      </c>
      <c r="C170" s="28" t="s">
        <v>217</v>
      </c>
      <c r="D170" s="28" t="s">
        <v>896</v>
      </c>
      <c r="E170" s="192" t="s">
        <v>3188</v>
      </c>
      <c r="F170" s="29">
        <v>228</v>
      </c>
      <c r="G170" s="65">
        <v>91.2</v>
      </c>
      <c r="H170" s="65"/>
      <c r="I170" s="29"/>
      <c r="J170" s="29" t="s">
        <v>3607</v>
      </c>
      <c r="K170" s="29"/>
      <c r="L170" s="29"/>
      <c r="M170" s="1" t="str">
        <f>Table8[[#This Row],[Std Remarks]]</f>
        <v>LIVE - 100% Completed</v>
      </c>
      <c r="N170" s="28">
        <f>Table8[[#This Row],[% of Completion of Work Done]]</f>
        <v>1</v>
      </c>
      <c r="O170" s="1"/>
      <c r="P170" s="29">
        <v>3869211.6666666698</v>
      </c>
      <c r="Q170" s="136">
        <f>Table8[[#This Row],[Allocated Budget]]*Table8[[#This Row],[Allocation Percentage]]</f>
        <v>580381.75000000047</v>
      </c>
      <c r="R170" s="136"/>
      <c r="S170" s="1"/>
      <c r="T170" s="1"/>
      <c r="U170" s="1">
        <v>0.4</v>
      </c>
      <c r="V170" s="66">
        <v>1184.5</v>
      </c>
      <c r="W170" s="66">
        <v>3472.75</v>
      </c>
      <c r="X170" s="1" t="str">
        <f>Table8[[#This Row],[Live on (Arial,Buried, Hybrid)]]</f>
        <v>Hybrid</v>
      </c>
      <c r="Y170" s="75">
        <f t="shared" si="10"/>
        <v>0.15</v>
      </c>
      <c r="Z170" s="1" t="s">
        <v>32</v>
      </c>
      <c r="AA170" s="1" t="s">
        <v>47</v>
      </c>
      <c r="AB170" s="64">
        <v>1</v>
      </c>
      <c r="AC170" s="115">
        <f t="shared" si="8"/>
        <v>1</v>
      </c>
      <c r="AD170" s="2">
        <v>46082</v>
      </c>
      <c r="AE170" s="175" t="str">
        <f>IFERROR(Table8[[#This Row],[Timeline - Monthwise]]-MIN(Table8[Start Date..]),"None")</f>
        <v>None</v>
      </c>
      <c r="AF170" s="1" t="str">
        <f>IFERROR(Table8[[#This Row],[Timeline - Monthwise]]-Table8[[#This Row],[Start Date..]]+1,"Duration Doesn't Exsists")</f>
        <v>Duration Doesn't Exsists</v>
      </c>
      <c r="AG170" s="29" t="str">
        <f ca="1">IFERROR(Table8[[#This Row],[Timeline - Monthwise]]-TODAY(),"No ETA")</f>
        <v>No ETA</v>
      </c>
      <c r="AH170" s="29" t="str">
        <f t="shared" si="9"/>
        <v>Completed</v>
      </c>
      <c r="AI170" s="1"/>
      <c r="AJ170" s="237" t="s">
        <v>3569</v>
      </c>
      <c r="AK170" s="88" t="s">
        <v>3292</v>
      </c>
      <c r="AL170" s="1" t="s">
        <v>3178</v>
      </c>
      <c r="AM170" s="1" t="s">
        <v>30</v>
      </c>
      <c r="AN170" s="1"/>
      <c r="AO170" s="27"/>
      <c r="AP170" s="192"/>
      <c r="AQ170" s="1"/>
      <c r="AS170" s="192" t="e">
        <f>VLOOKUP(Table8[[#This Row],[CEM Number]],'71 CEMs'!$E$5:$E$76,1,0)</f>
        <v>#N/A</v>
      </c>
      <c r="AT170" s="235" t="s">
        <v>3569</v>
      </c>
      <c r="AU170" s="233"/>
    </row>
    <row r="171" spans="1:47" ht="14.4" customHeight="1">
      <c r="A171" s="26" t="s">
        <v>580</v>
      </c>
      <c r="B171" s="166">
        <v>45547</v>
      </c>
      <c r="C171" s="1" t="s">
        <v>217</v>
      </c>
      <c r="D171" s="1" t="s">
        <v>581</v>
      </c>
      <c r="E171" s="192" t="s">
        <v>582</v>
      </c>
      <c r="F171" s="29">
        <v>1252</v>
      </c>
      <c r="G171" s="29">
        <v>500.8</v>
      </c>
      <c r="H171" s="29">
        <v>410</v>
      </c>
      <c r="I171" s="29">
        <v>33</v>
      </c>
      <c r="J171" s="29"/>
      <c r="K171" s="29"/>
      <c r="L171" s="29"/>
      <c r="M171" s="1" t="str">
        <f>Table8[[#This Row],[Std Remarks]]</f>
        <v>LIVE - 100% Completed</v>
      </c>
      <c r="N171" s="28">
        <f>Table8[[#This Row],[% of Completion of Work Done]]</f>
        <v>1</v>
      </c>
      <c r="O171" s="1">
        <f>Table8[[#This Row],[Customers According to % (Market Share)]]</f>
        <v>500.8</v>
      </c>
      <c r="P171" s="29">
        <v>8919579.102</v>
      </c>
      <c r="Q171" s="136">
        <f>Table8[[#This Row],[Allocated Budget]]*Table8[[#This Row],[Allocation Percentage]]</f>
        <v>1337936.8652999999</v>
      </c>
      <c r="R171" s="136">
        <v>7581642.2367000002</v>
      </c>
      <c r="S171" s="1">
        <v>-1</v>
      </c>
      <c r="T171" s="1"/>
      <c r="U171" s="1">
        <v>0.4</v>
      </c>
      <c r="V171" s="29">
        <v>1509.9499999999998</v>
      </c>
      <c r="W171" s="29">
        <v>7205.05</v>
      </c>
      <c r="X171" s="1" t="s">
        <v>47</v>
      </c>
      <c r="Y171" s="75">
        <f t="shared" si="10"/>
        <v>0.15</v>
      </c>
      <c r="Z171" s="1" t="s">
        <v>32</v>
      </c>
      <c r="AA171" s="1" t="s">
        <v>47</v>
      </c>
      <c r="AB171" s="64">
        <v>1</v>
      </c>
      <c r="AC171" s="115">
        <f t="shared" si="8"/>
        <v>1</v>
      </c>
      <c r="AD171" s="2">
        <v>46082</v>
      </c>
      <c r="AE171" s="175" t="str">
        <f>IFERROR(Table8[[#This Row],[Timeline - Monthwise]]-MIN(Table8[Start Date..]),"None")</f>
        <v>None</v>
      </c>
      <c r="AF171" s="1" t="str">
        <f>IFERROR(Table8[[#This Row],[Timeline - Monthwise]]-Table8[[#This Row],[Start Date..]]+1,"Duration Doesn't Exsists")</f>
        <v>Duration Doesn't Exsists</v>
      </c>
      <c r="AG171" s="29" t="str">
        <f ca="1">IFERROR(Table8[[#This Row],[Timeline - Monthwise]]-TODAY(),"No ETA")</f>
        <v>No ETA</v>
      </c>
      <c r="AH171" s="29" t="str">
        <f t="shared" si="9"/>
        <v>Completed</v>
      </c>
      <c r="AI171" s="1"/>
      <c r="AJ171" s="237" t="s">
        <v>3569</v>
      </c>
      <c r="AK171" s="1"/>
      <c r="AL171" s="1" t="s">
        <v>3178</v>
      </c>
      <c r="AM171" s="1" t="s">
        <v>30</v>
      </c>
      <c r="AN171" s="1"/>
      <c r="AO171" s="27"/>
      <c r="AP171" s="192"/>
      <c r="AQ171" s="1"/>
      <c r="AS171" s="192" t="str">
        <f>VLOOKUP(Table8[[#This Row],[CEM Number]],'71 CEMs'!$E$5:$E$76,1,0)</f>
        <v>I250205</v>
      </c>
      <c r="AT171" s="235" t="s">
        <v>3569</v>
      </c>
      <c r="AU171" s="233"/>
    </row>
    <row r="172" spans="1:47" ht="14.4" customHeight="1">
      <c r="A172" s="86" t="s">
        <v>942</v>
      </c>
      <c r="B172" s="166" t="s">
        <v>3530</v>
      </c>
      <c r="C172" s="1" t="s">
        <v>514</v>
      </c>
      <c r="D172" s="28" t="s">
        <v>943</v>
      </c>
      <c r="E172" s="192" t="s">
        <v>3247</v>
      </c>
      <c r="F172" s="29">
        <v>792</v>
      </c>
      <c r="G172" s="65">
        <v>316.8</v>
      </c>
      <c r="H172" s="65"/>
      <c r="I172" s="29"/>
      <c r="J172" s="29"/>
      <c r="K172" s="29"/>
      <c r="L172" s="29"/>
      <c r="M172" s="1" t="str">
        <f>Table8[[#This Row],[Std Remarks]]</f>
        <v>NOT LIVE - RETAIN BUDGET</v>
      </c>
      <c r="N172" s="28">
        <f>Table8[[#This Row],[% of Completion of Work Done]]</f>
        <v>0</v>
      </c>
      <c r="O172" s="1"/>
      <c r="P172" s="29">
        <v>7735109.7626205003</v>
      </c>
      <c r="Q172" s="136">
        <f>(Table8[[#This Row],[Allocated Budget]]*$Q$2)+(Table8[[#This Row],[Allocated Budget]]*(1-Table8[[#This Row],[HP%  based on Live % ( Work Progress)]])*(1-$Q$2))</f>
        <v>7735109.7626204994</v>
      </c>
      <c r="R172" s="136"/>
      <c r="S172" s="1"/>
      <c r="T172" s="1"/>
      <c r="U172" s="1"/>
      <c r="V172" s="29">
        <v>1471.8000000000002</v>
      </c>
      <c r="W172" s="29">
        <v>5638.5316612499992</v>
      </c>
      <c r="X172" s="1" t="s">
        <v>47</v>
      </c>
      <c r="Y172" s="28">
        <f>Table8[[#This Row],[% of Completion of Work Done]]</f>
        <v>0</v>
      </c>
      <c r="Z172" s="1" t="s">
        <v>35</v>
      </c>
      <c r="AA172" s="1"/>
      <c r="AB172" s="64">
        <v>0</v>
      </c>
      <c r="AC172" s="115">
        <f t="shared" si="8"/>
        <v>0</v>
      </c>
      <c r="AD172" s="2">
        <v>46082</v>
      </c>
      <c r="AE172" s="175">
        <f>IFERROR(Table8[[#This Row],[Timeline - Monthwise]]-MIN(Table8[Start Date..]),"None")</f>
        <v>214</v>
      </c>
      <c r="AF172" s="1">
        <f>IFERROR(Table8[[#This Row],[Timeline - Monthwise]]-Table8[[#This Row],[Start Date..]]+1,"Duration Doesn't Exsists")</f>
        <v>215</v>
      </c>
      <c r="AG172" s="29">
        <f ca="1">IFERROR(Table8[[#This Row],[Timeline - Monthwise]]-TODAY(),"No ETA")</f>
        <v>167</v>
      </c>
      <c r="AH172" s="29" t="str">
        <f t="shared" si="9"/>
        <v>Yet to Start</v>
      </c>
      <c r="AI172" s="1" t="s">
        <v>421</v>
      </c>
      <c r="AJ172" s="237" t="s">
        <v>3576</v>
      </c>
      <c r="AK172" s="28" t="s">
        <v>3291</v>
      </c>
      <c r="AL172" s="1" t="s">
        <v>3325</v>
      </c>
      <c r="AM172" s="1" t="s">
        <v>76</v>
      </c>
      <c r="AN172" s="1"/>
      <c r="AO172" s="27"/>
      <c r="AP172" s="192"/>
      <c r="AQ172" s="1"/>
      <c r="AS172" s="192" t="e">
        <f>VLOOKUP(Table8[[#This Row],[CEM Number]],'71 CEMs'!$E$5:$E$76,1,0)</f>
        <v>#N/A</v>
      </c>
      <c r="AT172" s="235">
        <v>46296</v>
      </c>
      <c r="AU172" s="233"/>
    </row>
    <row r="173" spans="1:47" ht="14.4" customHeight="1">
      <c r="A173" s="26" t="s">
        <v>564</v>
      </c>
      <c r="B173" s="166">
        <v>45512</v>
      </c>
      <c r="C173" s="1" t="s">
        <v>514</v>
      </c>
      <c r="D173" s="1" t="s">
        <v>565</v>
      </c>
      <c r="E173" s="192" t="s">
        <v>566</v>
      </c>
      <c r="F173" s="29">
        <v>2446</v>
      </c>
      <c r="G173" s="29">
        <v>978.40000000000009</v>
      </c>
      <c r="H173" s="29"/>
      <c r="I173" s="29"/>
      <c r="J173" s="29"/>
      <c r="K173" s="29"/>
      <c r="L173" s="29"/>
      <c r="M173" s="1" t="str">
        <f>Table8[[#This Row],[Std Remarks]]</f>
        <v>LIVE - 100% Completed</v>
      </c>
      <c r="N173" s="28">
        <f>Table8[[#This Row],[% of Completion of Work Done]]</f>
        <v>1</v>
      </c>
      <c r="O173" s="1">
        <f>Table8[[#This Row],[Customers According to % (Market Share)]]</f>
        <v>978.40000000000009</v>
      </c>
      <c r="P173" s="29">
        <v>36812251.623340704</v>
      </c>
      <c r="Q173" s="136">
        <f>Table8[[#This Row],[Allocated Budget]]*Table8[[#This Row],[Allocation Percentage]]</f>
        <v>5521837.7435011053</v>
      </c>
      <c r="R173" s="136">
        <v>31290413.879839621</v>
      </c>
      <c r="S173" s="1">
        <v>-1</v>
      </c>
      <c r="T173" s="1"/>
      <c r="U173" s="1">
        <v>0.4</v>
      </c>
      <c r="V173" s="29">
        <v>16479</v>
      </c>
      <c r="W173" s="242">
        <v>8869.7134596199976</v>
      </c>
      <c r="X173" s="1" t="s">
        <v>31</v>
      </c>
      <c r="Y173" s="75">
        <f>$Q$2</f>
        <v>0.15</v>
      </c>
      <c r="Z173" s="1" t="s">
        <v>32</v>
      </c>
      <c r="AA173" s="1" t="s">
        <v>31</v>
      </c>
      <c r="AB173" s="64">
        <v>1</v>
      </c>
      <c r="AC173" s="115">
        <f t="shared" si="8"/>
        <v>1</v>
      </c>
      <c r="AD173" s="2">
        <v>46082</v>
      </c>
      <c r="AE173" s="175" t="str">
        <f>IFERROR(Table8[[#This Row],[Timeline - Monthwise]]-MIN(Table8[Start Date..]),"None")</f>
        <v>None</v>
      </c>
      <c r="AF173" s="1" t="str">
        <f>IFERROR(Table8[[#This Row],[Timeline - Monthwise]]-Table8[[#This Row],[Start Date..]]+1,"Duration Doesn't Exsists")</f>
        <v>Duration Doesn't Exsists</v>
      </c>
      <c r="AG173" s="29" t="str">
        <f ca="1">IFERROR(Table8[[#This Row],[Timeline - Monthwise]]-TODAY(),"No ETA")</f>
        <v>No ETA</v>
      </c>
      <c r="AH173" s="29" t="str">
        <f t="shared" si="9"/>
        <v>Completed</v>
      </c>
      <c r="AI173" s="1"/>
      <c r="AJ173" s="237" t="s">
        <v>3569</v>
      </c>
      <c r="AK173" s="1" t="s">
        <v>567</v>
      </c>
      <c r="AL173" s="1" t="s">
        <v>3178</v>
      </c>
      <c r="AM173" s="1" t="s">
        <v>30</v>
      </c>
      <c r="AN173" s="1"/>
      <c r="AO173" s="27"/>
      <c r="AP173" s="192"/>
      <c r="AQ173" s="1"/>
      <c r="AS173" s="192" t="str">
        <f>VLOOKUP(Table8[[#This Row],[CEM Number]],'71 CEMs'!$E$5:$E$76,1,0)</f>
        <v>I250114</v>
      </c>
      <c r="AT173" s="235" t="s">
        <v>3569</v>
      </c>
      <c r="AU173" s="233"/>
    </row>
    <row r="174" spans="1:47" ht="14.4" customHeight="1">
      <c r="A174" s="26" t="s">
        <v>1026</v>
      </c>
      <c r="B174" s="166">
        <v>44924</v>
      </c>
      <c r="C174" s="1" t="s">
        <v>474</v>
      </c>
      <c r="D174" s="1" t="s">
        <v>1027</v>
      </c>
      <c r="E174" s="192" t="s">
        <v>1034</v>
      </c>
      <c r="F174" s="29">
        <v>1306</v>
      </c>
      <c r="G174" s="29">
        <v>653</v>
      </c>
      <c r="H174" s="29">
        <v>848</v>
      </c>
      <c r="I174" s="29">
        <v>152</v>
      </c>
      <c r="J174" s="29">
        <v>136</v>
      </c>
      <c r="K174" s="29">
        <v>560</v>
      </c>
      <c r="L174" s="29"/>
      <c r="M174" s="1" t="str">
        <f>Table8[[#This Row],[Std Remarks]]</f>
        <v>LIVE - 100% Completed</v>
      </c>
      <c r="N174" s="28">
        <f>Table8[[#This Row],[% of Completion of Work Done]]</f>
        <v>1</v>
      </c>
      <c r="O174" s="1">
        <f>Table8[[#This Row],[Customers According to % (Market Share)]]</f>
        <v>653</v>
      </c>
      <c r="P174" s="29">
        <v>24999125.951308198</v>
      </c>
      <c r="Q174" s="136">
        <f>Table8[[#This Row],[Allocated Budget]]*Table8[[#This Row],[Allocation Percentage]]</f>
        <v>3749868.8926962297</v>
      </c>
      <c r="R174" s="136">
        <v>21249257.058611944</v>
      </c>
      <c r="S174" s="1">
        <v>-1</v>
      </c>
      <c r="T174" s="1"/>
      <c r="U174" s="1">
        <v>0.5</v>
      </c>
      <c r="V174" s="29">
        <v>6784.4893188599999</v>
      </c>
      <c r="W174" s="29">
        <v>32574.751866750015</v>
      </c>
      <c r="X174" s="1" t="s">
        <v>47</v>
      </c>
      <c r="Y174" s="75">
        <f>$Q$2</f>
        <v>0.15</v>
      </c>
      <c r="Z174" s="1" t="s">
        <v>32</v>
      </c>
      <c r="AA174" s="1" t="s">
        <v>47</v>
      </c>
      <c r="AB174" s="64">
        <v>1</v>
      </c>
      <c r="AC174" s="115">
        <f t="shared" si="8"/>
        <v>1</v>
      </c>
      <c r="AD174" s="2">
        <v>46082</v>
      </c>
      <c r="AE174" s="175" t="str">
        <f>IFERROR(Table8[[#This Row],[Timeline - Monthwise]]-MIN(Table8[Start Date..]),"None")</f>
        <v>None</v>
      </c>
      <c r="AF174" s="1" t="str">
        <f>IFERROR(Table8[[#This Row],[Timeline - Monthwise]]-Table8[[#This Row],[Start Date..]]+1,"Duration Doesn't Exsists")</f>
        <v>Duration Doesn't Exsists</v>
      </c>
      <c r="AG174" s="29" t="str">
        <f ca="1">IFERROR(Table8[[#This Row],[Timeline - Monthwise]]-TODAY(),"No ETA")</f>
        <v>No ETA</v>
      </c>
      <c r="AH174" s="29" t="str">
        <f t="shared" si="9"/>
        <v>Completed</v>
      </c>
      <c r="AI174" s="1"/>
      <c r="AJ174" s="237" t="s">
        <v>3569</v>
      </c>
      <c r="AK174" s="1"/>
      <c r="AL174" s="1" t="s">
        <v>3178</v>
      </c>
      <c r="AM174" s="1" t="s">
        <v>30</v>
      </c>
      <c r="AN174" s="1"/>
      <c r="AO174" s="27"/>
      <c r="AP174" s="192"/>
      <c r="AQ174" s="1"/>
      <c r="AS174" s="192" t="str">
        <f>VLOOKUP(Table8[[#This Row],[CEM Number]],'71 CEMs'!$E$5:$E$76,1,0)</f>
        <v>INT-23-00439</v>
      </c>
      <c r="AT174" s="235" t="s">
        <v>3569</v>
      </c>
      <c r="AU174" s="233"/>
    </row>
    <row r="175" spans="1:47" ht="14.4" customHeight="1">
      <c r="A175" s="26" t="s">
        <v>884</v>
      </c>
      <c r="B175" s="166">
        <v>45763</v>
      </c>
      <c r="C175" s="1" t="s">
        <v>27</v>
      </c>
      <c r="D175" s="1" t="s">
        <v>885</v>
      </c>
      <c r="E175" s="192" t="s">
        <v>886</v>
      </c>
      <c r="F175" s="29">
        <v>2892</v>
      </c>
      <c r="G175" s="29">
        <v>1156.8</v>
      </c>
      <c r="H175" s="29">
        <v>0</v>
      </c>
      <c r="I175" s="29"/>
      <c r="J175" s="29"/>
      <c r="K175" s="29"/>
      <c r="L175" s="29"/>
      <c r="M175" s="1" t="str">
        <f>Table8[[#This Row],[Std Remarks]]</f>
        <v>NOT LIVE - RETAIN BUDGET</v>
      </c>
      <c r="N175" s="28">
        <f>Table8[[#This Row],[% of Completion of Work Done]]</f>
        <v>0</v>
      </c>
      <c r="O175" s="1">
        <f>Table8[[#This Row],[Customers According to % (Market Share)]]</f>
        <v>1156.8</v>
      </c>
      <c r="P175" s="29">
        <v>63349646.994259298</v>
      </c>
      <c r="Q175" s="136">
        <f>(Table8[[#This Row],[Allocated Budget]]*$Q$2)+(Table8[[#This Row],[Allocated Budget]]*(1-Table8[[#This Row],[HP%  based on Live % ( Work Progress)]])*(1-$Q$2))</f>
        <v>63349646.994259298</v>
      </c>
      <c r="R175" s="136">
        <v>0</v>
      </c>
      <c r="S175" s="1">
        <v>-0.85</v>
      </c>
      <c r="T175" s="1"/>
      <c r="U175" s="1">
        <v>0.4</v>
      </c>
      <c r="V175" s="29">
        <v>27476.588000000003</v>
      </c>
      <c r="W175" s="188">
        <v>22003.980000000003</v>
      </c>
      <c r="X175" s="1" t="s">
        <v>31</v>
      </c>
      <c r="Y175" s="28">
        <f>Table8[[#This Row],[% of Completion of Work Done]]</f>
        <v>0</v>
      </c>
      <c r="Z175" s="1" t="s">
        <v>35</v>
      </c>
      <c r="AA175" s="1"/>
      <c r="AB175" s="28">
        <v>0</v>
      </c>
      <c r="AC175" s="115">
        <f t="shared" si="8"/>
        <v>0</v>
      </c>
      <c r="AD175" s="2">
        <v>46082</v>
      </c>
      <c r="AE175" s="175">
        <f>IFERROR(Table8[[#This Row],[Timeline - Monthwise]]-MIN(Table8[Start Date..]),"None")</f>
        <v>214</v>
      </c>
      <c r="AF175" s="1">
        <f>IFERROR(Table8[[#This Row],[Timeline - Monthwise]]-Table8[[#This Row],[Start Date..]]+1,"Duration Doesn't Exsists")</f>
        <v>215</v>
      </c>
      <c r="AG175" s="29">
        <f ca="1">IFERROR(Table8[[#This Row],[Timeline - Monthwise]]-TODAY(),"No ETA")</f>
        <v>167</v>
      </c>
      <c r="AH175" s="29" t="str">
        <f t="shared" si="9"/>
        <v>Yet to Start</v>
      </c>
      <c r="AI175" s="1" t="s">
        <v>421</v>
      </c>
      <c r="AJ175" s="237" t="s">
        <v>3576</v>
      </c>
      <c r="AK175" s="1" t="s">
        <v>78</v>
      </c>
      <c r="AL175" s="1" t="s">
        <v>3325</v>
      </c>
      <c r="AM175" s="1" t="s">
        <v>76</v>
      </c>
      <c r="AN175" s="1">
        <v>2</v>
      </c>
      <c r="AO175" s="27"/>
      <c r="AP175" s="192"/>
      <c r="AQ175" s="1"/>
      <c r="AS175" s="192" t="str">
        <f>VLOOKUP(Table8[[#This Row],[CEM Number]],'71 CEMs'!$E$5:$E$76,1,0)</f>
        <v>I250737</v>
      </c>
      <c r="AT175" s="235">
        <v>46296</v>
      </c>
      <c r="AU175" s="233"/>
    </row>
    <row r="176" spans="1:47" ht="14.4" customHeight="1">
      <c r="A176" s="26" t="s">
        <v>884</v>
      </c>
      <c r="B176" s="166">
        <v>45763</v>
      </c>
      <c r="C176" s="1" t="s">
        <v>27</v>
      </c>
      <c r="D176" s="1" t="s">
        <v>885</v>
      </c>
      <c r="E176" s="192" t="s">
        <v>887</v>
      </c>
      <c r="F176" s="29">
        <v>1092</v>
      </c>
      <c r="G176" s="29">
        <v>436.8</v>
      </c>
      <c r="H176" s="29">
        <v>0</v>
      </c>
      <c r="I176" s="29"/>
      <c r="J176" s="29"/>
      <c r="K176" s="29"/>
      <c r="L176" s="29"/>
      <c r="M176" s="1" t="str">
        <f>Table8[[#This Row],[Std Remarks]]</f>
        <v>NOT LIVE - RETAIN BUDGET</v>
      </c>
      <c r="N176" s="28">
        <f>Table8[[#This Row],[% of Completion of Work Done]]</f>
        <v>0</v>
      </c>
      <c r="O176" s="1">
        <f>Table8[[#This Row],[Customers According to % (Market Share)]]</f>
        <v>436.8</v>
      </c>
      <c r="P176" s="29">
        <v>29163266.981111102</v>
      </c>
      <c r="Q176" s="136">
        <f>(Table8[[#This Row],[Allocated Budget]]*$Q$2)+(Table8[[#This Row],[Allocated Budget]]*(1-Table8[[#This Row],[HP%  based on Live % ( Work Progress)]])*(1-$Q$2))</f>
        <v>29163266.981111102</v>
      </c>
      <c r="R176" s="136">
        <v>0</v>
      </c>
      <c r="S176" s="1">
        <v>-1</v>
      </c>
      <c r="T176" s="1"/>
      <c r="U176" s="1">
        <v>0.4</v>
      </c>
      <c r="V176" s="29">
        <v>13283.121500000001</v>
      </c>
      <c r="W176" s="188">
        <v>10448.505000000001</v>
      </c>
      <c r="X176" s="1" t="s">
        <v>31</v>
      </c>
      <c r="Y176" s="28">
        <f>Table8[[#This Row],[% of Completion of Work Done]]</f>
        <v>0</v>
      </c>
      <c r="Z176" s="1" t="s">
        <v>35</v>
      </c>
      <c r="AA176" s="1"/>
      <c r="AB176" s="28">
        <v>0</v>
      </c>
      <c r="AC176" s="115">
        <f t="shared" si="8"/>
        <v>0</v>
      </c>
      <c r="AD176" s="2">
        <v>46082</v>
      </c>
      <c r="AE176" s="175">
        <f>IFERROR(Table8[[#This Row],[Timeline - Monthwise]]-MIN(Table8[Start Date..]),"None")</f>
        <v>214</v>
      </c>
      <c r="AF176" s="1">
        <f>IFERROR(Table8[[#This Row],[Timeline - Monthwise]]-Table8[[#This Row],[Start Date..]]+1,"Duration Doesn't Exsists")</f>
        <v>215</v>
      </c>
      <c r="AG176" s="29">
        <f ca="1">IFERROR(Table8[[#This Row],[Timeline - Monthwise]]-TODAY(),"No ETA")</f>
        <v>167</v>
      </c>
      <c r="AH176" s="29" t="str">
        <f t="shared" si="9"/>
        <v>Yet to Start</v>
      </c>
      <c r="AI176" s="1" t="s">
        <v>421</v>
      </c>
      <c r="AJ176" s="237" t="s">
        <v>3576</v>
      </c>
      <c r="AK176" s="1" t="s">
        <v>78</v>
      </c>
      <c r="AL176" s="1" t="s">
        <v>3325</v>
      </c>
      <c r="AM176" s="1" t="s">
        <v>76</v>
      </c>
      <c r="AN176" s="1">
        <v>2</v>
      </c>
      <c r="AO176" s="27"/>
      <c r="AP176" s="192"/>
      <c r="AQ176" s="1"/>
      <c r="AS176" s="192" t="str">
        <f>VLOOKUP(Table8[[#This Row],[CEM Number]],'71 CEMs'!$E$5:$E$76,1,0)</f>
        <v>I250737</v>
      </c>
      <c r="AT176" s="235">
        <v>46296</v>
      </c>
      <c r="AU176" s="233"/>
    </row>
    <row r="177" spans="1:47" ht="14.4" customHeight="1">
      <c r="A177" s="26" t="s">
        <v>884</v>
      </c>
      <c r="B177" s="166">
        <v>45763</v>
      </c>
      <c r="C177" s="1" t="s">
        <v>27</v>
      </c>
      <c r="D177" s="1" t="s">
        <v>885</v>
      </c>
      <c r="E177" s="192" t="s">
        <v>888</v>
      </c>
      <c r="F177" s="29">
        <v>2298</v>
      </c>
      <c r="G177" s="29">
        <v>919.2</v>
      </c>
      <c r="H177" s="29">
        <v>0</v>
      </c>
      <c r="I177" s="29"/>
      <c r="J177" s="29"/>
      <c r="K177" s="29"/>
      <c r="L177" s="29"/>
      <c r="M177" s="1" t="str">
        <f>Table8[[#This Row],[Std Remarks]]</f>
        <v>NOT LIVE - RETAIN BUDGET</v>
      </c>
      <c r="N177" s="28">
        <f>Table8[[#This Row],[% of Completion of Work Done]]</f>
        <v>0</v>
      </c>
      <c r="O177" s="1">
        <f>Table8[[#This Row],[Customers According to % (Market Share)]]</f>
        <v>919.2</v>
      </c>
      <c r="P177" s="29">
        <v>39121877.991887897</v>
      </c>
      <c r="Q177" s="136">
        <f>(Table8[[#This Row],[Allocated Budget]]*$Q$2)+(Table8[[#This Row],[Allocated Budget]]*(1-Table8[[#This Row],[HP%  based on Live % ( Work Progress)]])*(1-$Q$2))</f>
        <v>39121877.991887897</v>
      </c>
      <c r="R177" s="136">
        <v>0</v>
      </c>
      <c r="S177" s="1">
        <v>-0.85</v>
      </c>
      <c r="T177" s="1"/>
      <c r="U177" s="1">
        <v>0.4</v>
      </c>
      <c r="V177" s="29">
        <v>16916.023201999997</v>
      </c>
      <c r="W177" s="188">
        <v>13954.469999999996</v>
      </c>
      <c r="X177" s="1" t="s">
        <v>31</v>
      </c>
      <c r="Y177" s="28">
        <f>Table8[[#This Row],[% of Completion of Work Done]]</f>
        <v>0</v>
      </c>
      <c r="Z177" s="1" t="s">
        <v>35</v>
      </c>
      <c r="AA177" s="1"/>
      <c r="AB177" s="28">
        <v>0</v>
      </c>
      <c r="AC177" s="115">
        <f t="shared" si="8"/>
        <v>0</v>
      </c>
      <c r="AD177" s="2">
        <v>46082</v>
      </c>
      <c r="AE177" s="175">
        <f>IFERROR(Table8[[#This Row],[Timeline - Monthwise]]-MIN(Table8[Start Date..]),"None")</f>
        <v>214</v>
      </c>
      <c r="AF177" s="1">
        <f>IFERROR(Table8[[#This Row],[Timeline - Monthwise]]-Table8[[#This Row],[Start Date..]]+1,"Duration Doesn't Exsists")</f>
        <v>215</v>
      </c>
      <c r="AG177" s="29">
        <f ca="1">IFERROR(Table8[[#This Row],[Timeline - Monthwise]]-TODAY(),"No ETA")</f>
        <v>167</v>
      </c>
      <c r="AH177" s="29" t="str">
        <f t="shared" si="9"/>
        <v>Yet to Start</v>
      </c>
      <c r="AI177" s="1" t="s">
        <v>421</v>
      </c>
      <c r="AJ177" s="237" t="s">
        <v>3576</v>
      </c>
      <c r="AK177" s="1" t="s">
        <v>78</v>
      </c>
      <c r="AL177" s="1" t="s">
        <v>3325</v>
      </c>
      <c r="AM177" s="1" t="s">
        <v>76</v>
      </c>
      <c r="AN177" s="1">
        <v>2</v>
      </c>
      <c r="AO177" s="27"/>
      <c r="AP177" s="192"/>
      <c r="AQ177" s="1"/>
      <c r="AS177" s="192" t="str">
        <f>VLOOKUP(Table8[[#This Row],[CEM Number]],'71 CEMs'!$E$5:$E$76,1,0)</f>
        <v>I250737</v>
      </c>
      <c r="AT177" s="235">
        <v>46296</v>
      </c>
      <c r="AU177" s="233"/>
    </row>
    <row r="178" spans="1:47" ht="14.4" customHeight="1">
      <c r="A178" s="26" t="s">
        <v>884</v>
      </c>
      <c r="B178" s="166">
        <v>45763</v>
      </c>
      <c r="C178" s="1" t="s">
        <v>27</v>
      </c>
      <c r="D178" s="1" t="s">
        <v>885</v>
      </c>
      <c r="E178" s="192" t="s">
        <v>889</v>
      </c>
      <c r="F178" s="29">
        <v>994</v>
      </c>
      <c r="G178" s="29">
        <v>397.6</v>
      </c>
      <c r="H178" s="29">
        <v>0</v>
      </c>
      <c r="I178" s="29"/>
      <c r="J178" s="29"/>
      <c r="K178" s="29"/>
      <c r="L178" s="29"/>
      <c r="M178" s="1" t="str">
        <f>Table8[[#This Row],[Std Remarks]]</f>
        <v>NOT LIVE - RETAIN BUDGET</v>
      </c>
      <c r="N178" s="28">
        <f>Table8[[#This Row],[% of Completion of Work Done]]</f>
        <v>0.8</v>
      </c>
      <c r="O178" s="1">
        <f>Table8[[#This Row],[Customers According to % (Market Share)]]</f>
        <v>397.6</v>
      </c>
      <c r="P178" s="29">
        <v>36877033.0425926</v>
      </c>
      <c r="Q178" s="136">
        <f>(Table8[[#This Row],[Allocated Budget]]*$Q$2)+(Table8[[#This Row],[Allocated Budget]]*(1-Table8[[#This Row],[HP%  based on Live % ( Work Progress)]])*(1-$Q$2))</f>
        <v>11800650.573629631</v>
      </c>
      <c r="R178" s="136">
        <v>25076382.46896296</v>
      </c>
      <c r="S178" s="1">
        <v>-1</v>
      </c>
      <c r="T178" s="1"/>
      <c r="U178" s="1">
        <v>0.4</v>
      </c>
      <c r="V178" s="29">
        <v>18057.983499999995</v>
      </c>
      <c r="W178" s="247">
        <v>14755.424999999996</v>
      </c>
      <c r="X178" s="1" t="s">
        <v>31</v>
      </c>
      <c r="Y178" s="28">
        <f>Table8[[#This Row],[% of Completion of Work Done]]</f>
        <v>0.8</v>
      </c>
      <c r="Z178" s="1" t="s">
        <v>35</v>
      </c>
      <c r="AA178" s="1"/>
      <c r="AB178" s="77">
        <v>0.8</v>
      </c>
      <c r="AC178" s="115">
        <f t="shared" si="8"/>
        <v>0.8</v>
      </c>
      <c r="AD178" s="2">
        <v>46082</v>
      </c>
      <c r="AE178" s="175">
        <f>IFERROR(Table8[[#This Row],[Timeline - Monthwise]]-MIN(Table8[Start Date..]),"None")</f>
        <v>122</v>
      </c>
      <c r="AF178" s="1">
        <f>IFERROR(Table8[[#This Row],[Timeline - Monthwise]]-Table8[[#This Row],[Start Date..]]+1,"Duration Doesn't Exsists")</f>
        <v>123</v>
      </c>
      <c r="AG178" s="29">
        <f ca="1">IFERROR(Table8[[#This Row],[Timeline - Monthwise]]-TODAY(),"No ETA")</f>
        <v>75</v>
      </c>
      <c r="AH178" s="29" t="str">
        <f t="shared" si="9"/>
        <v>In Progress</v>
      </c>
      <c r="AI178" s="1" t="s">
        <v>123</v>
      </c>
      <c r="AJ178" s="237" t="s">
        <v>3572</v>
      </c>
      <c r="AK178" s="1" t="s">
        <v>175</v>
      </c>
      <c r="AL178" s="1" t="s">
        <v>3323</v>
      </c>
      <c r="AM178" s="1" t="s">
        <v>76</v>
      </c>
      <c r="AN178" s="1">
        <v>1</v>
      </c>
      <c r="AO178" s="27"/>
      <c r="AP178" s="1"/>
      <c r="AQ178" s="1"/>
      <c r="AS178" s="192" t="str">
        <f>VLOOKUP(Table8[[#This Row],[CEM Number]],'71 CEMs'!$E$5:$E$76,1,0)</f>
        <v>I250737</v>
      </c>
      <c r="AT178" s="235">
        <v>46204</v>
      </c>
      <c r="AU178" s="233"/>
    </row>
    <row r="179" spans="1:47" ht="14.4" customHeight="1">
      <c r="A179" s="26" t="s">
        <v>884</v>
      </c>
      <c r="B179" s="166">
        <v>45763</v>
      </c>
      <c r="C179" s="1" t="s">
        <v>27</v>
      </c>
      <c r="D179" s="1" t="s">
        <v>885</v>
      </c>
      <c r="E179" s="192" t="s">
        <v>890</v>
      </c>
      <c r="F179" s="29">
        <v>1910</v>
      </c>
      <c r="G179" s="29">
        <v>764</v>
      </c>
      <c r="H179" s="29">
        <v>0</v>
      </c>
      <c r="I179" s="29"/>
      <c r="J179" s="29"/>
      <c r="K179" s="29"/>
      <c r="L179" s="29"/>
      <c r="M179" s="1" t="str">
        <f>Table8[[#This Row],[Std Remarks]]</f>
        <v>NOT LIVE - RETAIN BUDGET</v>
      </c>
      <c r="N179" s="28">
        <f>Table8[[#This Row],[% of Completion of Work Done]]</f>
        <v>0</v>
      </c>
      <c r="O179" s="1">
        <f>Table8[[#This Row],[Customers According to % (Market Share)]]</f>
        <v>764</v>
      </c>
      <c r="P179" s="29">
        <v>66366860.457962997</v>
      </c>
      <c r="Q179" s="136">
        <f>(Table8[[#This Row],[Allocated Budget]]*$Q$2)+(Table8[[#This Row],[Allocated Budget]]*(1-Table8[[#This Row],[HP%  based on Live % ( Work Progress)]])*(1-$Q$2))</f>
        <v>66366860.457962997</v>
      </c>
      <c r="R179" s="136">
        <v>0</v>
      </c>
      <c r="S179" s="1">
        <v>-0.5</v>
      </c>
      <c r="T179" s="1"/>
      <c r="U179" s="1">
        <v>0.4</v>
      </c>
      <c r="V179" s="29">
        <v>27978.973999999998</v>
      </c>
      <c r="W179" s="188">
        <v>22868.22</v>
      </c>
      <c r="X179" s="1" t="s">
        <v>31</v>
      </c>
      <c r="Y179" s="28">
        <f>Table8[[#This Row],[% of Completion of Work Done]]</f>
        <v>0</v>
      </c>
      <c r="Z179" s="1" t="s">
        <v>35</v>
      </c>
      <c r="AA179" s="1"/>
      <c r="AB179" s="28">
        <v>0</v>
      </c>
      <c r="AC179" s="115">
        <f t="shared" si="8"/>
        <v>0</v>
      </c>
      <c r="AD179" s="2">
        <v>46082</v>
      </c>
      <c r="AE179" s="175">
        <f>IFERROR(Table8[[#This Row],[Timeline - Monthwise]]-MIN(Table8[Start Date..]),"None")</f>
        <v>214</v>
      </c>
      <c r="AF179" s="1">
        <f>IFERROR(Table8[[#This Row],[Timeline - Monthwise]]-Table8[[#This Row],[Start Date..]]+1,"Duration Doesn't Exsists")</f>
        <v>215</v>
      </c>
      <c r="AG179" s="29">
        <f ca="1">IFERROR(Table8[[#This Row],[Timeline - Monthwise]]-TODAY(),"No ETA")</f>
        <v>167</v>
      </c>
      <c r="AH179" s="29" t="str">
        <f t="shared" si="9"/>
        <v>Yet to Start</v>
      </c>
      <c r="AI179" s="1" t="s">
        <v>421</v>
      </c>
      <c r="AJ179" s="237" t="s">
        <v>3576</v>
      </c>
      <c r="AK179" s="1" t="s">
        <v>78</v>
      </c>
      <c r="AL179" s="1" t="s">
        <v>3325</v>
      </c>
      <c r="AM179" s="1" t="s">
        <v>76</v>
      </c>
      <c r="AN179" s="1">
        <v>2</v>
      </c>
      <c r="AO179" s="27"/>
      <c r="AP179" s="192"/>
      <c r="AQ179" s="1"/>
      <c r="AS179" s="192" t="str">
        <f>VLOOKUP(Table8[[#This Row],[CEM Number]],'71 CEMs'!$E$5:$E$76,1,0)</f>
        <v>I250737</v>
      </c>
      <c r="AT179" s="235">
        <v>46296</v>
      </c>
      <c r="AU179" s="233"/>
    </row>
    <row r="180" spans="1:47" ht="14.4" customHeight="1">
      <c r="A180" s="26" t="s">
        <v>884</v>
      </c>
      <c r="B180" s="166">
        <v>45763</v>
      </c>
      <c r="C180" s="1" t="s">
        <v>27</v>
      </c>
      <c r="D180" s="1" t="s">
        <v>885</v>
      </c>
      <c r="E180" s="192" t="s">
        <v>891</v>
      </c>
      <c r="F180" s="29">
        <v>2144</v>
      </c>
      <c r="G180" s="29">
        <v>857.6</v>
      </c>
      <c r="H180" s="29">
        <v>0</v>
      </c>
      <c r="I180" s="29"/>
      <c r="J180" s="29"/>
      <c r="K180" s="29"/>
      <c r="L180" s="29"/>
      <c r="M180" s="1" t="str">
        <f>Table8[[#This Row],[Std Remarks]]</f>
        <v>NOT LIVE - RETAIN BUDGET</v>
      </c>
      <c r="N180" s="28">
        <f>Table8[[#This Row],[% of Completion of Work Done]]</f>
        <v>0</v>
      </c>
      <c r="O180" s="1">
        <f>Table8[[#This Row],[Customers According to % (Market Share)]]</f>
        <v>857.6</v>
      </c>
      <c r="P180" s="29">
        <v>67629564.430000007</v>
      </c>
      <c r="Q180" s="136">
        <f>(Table8[[#This Row],[Allocated Budget]]*$Q$2)+(Table8[[#This Row],[Allocated Budget]]*(1-Table8[[#This Row],[HP%  based on Live % ( Work Progress)]])*(1-$Q$2))</f>
        <v>67629564.430000007</v>
      </c>
      <c r="R180" s="136">
        <v>0</v>
      </c>
      <c r="S180" s="1">
        <v>-1</v>
      </c>
      <c r="T180" s="1"/>
      <c r="U180" s="1">
        <v>0.4</v>
      </c>
      <c r="V180" s="29">
        <v>30998.522499999999</v>
      </c>
      <c r="W180" s="188">
        <v>24492.375</v>
      </c>
      <c r="X180" s="1" t="s">
        <v>31</v>
      </c>
      <c r="Y180" s="28">
        <f>Table8[[#This Row],[% of Completion of Work Done]]</f>
        <v>0</v>
      </c>
      <c r="Z180" s="1" t="s">
        <v>35</v>
      </c>
      <c r="AA180" s="1"/>
      <c r="AB180" s="28">
        <v>0</v>
      </c>
      <c r="AC180" s="115">
        <f t="shared" si="8"/>
        <v>0</v>
      </c>
      <c r="AD180" s="2">
        <v>46082</v>
      </c>
      <c r="AE180" s="175">
        <f>IFERROR(Table8[[#This Row],[Timeline - Monthwise]]-MIN(Table8[Start Date..]),"None")</f>
        <v>214</v>
      </c>
      <c r="AF180" s="1">
        <f>IFERROR(Table8[[#This Row],[Timeline - Monthwise]]-Table8[[#This Row],[Start Date..]]+1,"Duration Doesn't Exsists")</f>
        <v>215</v>
      </c>
      <c r="AG180" s="29">
        <f ca="1">IFERROR(Table8[[#This Row],[Timeline - Monthwise]]-TODAY(),"No ETA")</f>
        <v>167</v>
      </c>
      <c r="AH180" s="29" t="str">
        <f t="shared" si="9"/>
        <v>Yet to Start</v>
      </c>
      <c r="AI180" s="1" t="s">
        <v>421</v>
      </c>
      <c r="AJ180" s="237" t="s">
        <v>3576</v>
      </c>
      <c r="AK180" s="1" t="s">
        <v>78</v>
      </c>
      <c r="AL180" s="1" t="s">
        <v>3325</v>
      </c>
      <c r="AM180" s="1" t="s">
        <v>76</v>
      </c>
      <c r="AN180" s="1">
        <v>2</v>
      </c>
      <c r="AO180" s="27"/>
      <c r="AP180" s="192"/>
      <c r="AQ180" s="1"/>
      <c r="AS180" s="192" t="str">
        <f>VLOOKUP(Table8[[#This Row],[CEM Number]],'71 CEMs'!$E$5:$E$76,1,0)</f>
        <v>I250737</v>
      </c>
      <c r="AT180" s="235">
        <v>46296</v>
      </c>
      <c r="AU180" s="233"/>
    </row>
    <row r="181" spans="1:47" ht="14.4" customHeight="1">
      <c r="A181" s="26" t="s">
        <v>884</v>
      </c>
      <c r="B181" s="166">
        <v>45763</v>
      </c>
      <c r="C181" s="1" t="s">
        <v>27</v>
      </c>
      <c r="D181" s="1" t="s">
        <v>885</v>
      </c>
      <c r="E181" s="192" t="s">
        <v>892</v>
      </c>
      <c r="F181" s="29">
        <v>2312</v>
      </c>
      <c r="G181" s="29">
        <v>924.80000000000007</v>
      </c>
      <c r="H181" s="29">
        <v>0</v>
      </c>
      <c r="I181" s="29"/>
      <c r="J181" s="29"/>
      <c r="K181" s="29"/>
      <c r="L181" s="29"/>
      <c r="M181" s="1" t="str">
        <f>Table8[[#This Row],[Std Remarks]]</f>
        <v>NOT LIVE - RETAIN BUDGET</v>
      </c>
      <c r="N181" s="28">
        <f>Table8[[#This Row],[% of Completion of Work Done]]</f>
        <v>0</v>
      </c>
      <c r="O181" s="1">
        <f>Table8[[#This Row],[Customers According to % (Market Share)]]</f>
        <v>924.80000000000007</v>
      </c>
      <c r="P181" s="29">
        <v>54789680.353011802</v>
      </c>
      <c r="Q181" s="136">
        <f>(Table8[[#This Row],[Allocated Budget]]*$Q$2)+(Table8[[#This Row],[Allocated Budget]]*(1-Table8[[#This Row],[HP%  based on Live % ( Work Progress)]])*(1-$Q$2))</f>
        <v>54789680.353011802</v>
      </c>
      <c r="R181" s="136">
        <v>0</v>
      </c>
      <c r="S181" s="1">
        <v>-0.85</v>
      </c>
      <c r="T181" s="1"/>
      <c r="U181" s="1">
        <v>0.4</v>
      </c>
      <c r="V181" s="29">
        <v>25904.857187400001</v>
      </c>
      <c r="W181" s="188">
        <v>23125.68</v>
      </c>
      <c r="X181" s="1" t="s">
        <v>31</v>
      </c>
      <c r="Y181" s="28">
        <f>Table8[[#This Row],[% of Completion of Work Done]]</f>
        <v>0</v>
      </c>
      <c r="Z181" s="1" t="s">
        <v>35</v>
      </c>
      <c r="AA181" s="1"/>
      <c r="AB181" s="28">
        <v>0</v>
      </c>
      <c r="AC181" s="115">
        <f t="shared" si="8"/>
        <v>0</v>
      </c>
      <c r="AD181" s="2">
        <v>46082</v>
      </c>
      <c r="AE181" s="175">
        <f>IFERROR(Table8[[#This Row],[Timeline - Monthwise]]-MIN(Table8[Start Date..]),"None")</f>
        <v>214</v>
      </c>
      <c r="AF181" s="1">
        <f>IFERROR(Table8[[#This Row],[Timeline - Monthwise]]-Table8[[#This Row],[Start Date..]]+1,"Duration Doesn't Exsists")</f>
        <v>215</v>
      </c>
      <c r="AG181" s="29">
        <f ca="1">IFERROR(Table8[[#This Row],[Timeline - Monthwise]]-TODAY(),"No ETA")</f>
        <v>167</v>
      </c>
      <c r="AH181" s="29" t="str">
        <f t="shared" si="9"/>
        <v>Yet to Start</v>
      </c>
      <c r="AI181" s="1" t="s">
        <v>421</v>
      </c>
      <c r="AJ181" s="237" t="s">
        <v>3576</v>
      </c>
      <c r="AK181" s="1" t="s">
        <v>78</v>
      </c>
      <c r="AL181" s="1" t="s">
        <v>3325</v>
      </c>
      <c r="AM181" s="1" t="s">
        <v>76</v>
      </c>
      <c r="AN181" s="1">
        <v>2</v>
      </c>
      <c r="AO181" s="27"/>
      <c r="AP181" s="192"/>
      <c r="AQ181" s="192"/>
      <c r="AS181" s="192" t="str">
        <f>VLOOKUP(Table8[[#This Row],[CEM Number]],'71 CEMs'!$E$5:$E$76,1,0)</f>
        <v>I250737</v>
      </c>
      <c r="AT181" s="235">
        <v>46296</v>
      </c>
      <c r="AU181" s="233"/>
    </row>
    <row r="182" spans="1:47" ht="14.4" customHeight="1">
      <c r="A182" s="26" t="s">
        <v>3648</v>
      </c>
      <c r="B182" s="166" t="s">
        <v>3530</v>
      </c>
      <c r="C182" s="1" t="s">
        <v>1204</v>
      </c>
      <c r="D182" s="1" t="s">
        <v>1204</v>
      </c>
      <c r="E182" s="192" t="s">
        <v>1213</v>
      </c>
      <c r="F182" s="29">
        <v>210</v>
      </c>
      <c r="G182" s="29">
        <v>94.5</v>
      </c>
      <c r="H182" s="29"/>
      <c r="I182" s="29"/>
      <c r="J182" s="29"/>
      <c r="K182" s="29"/>
      <c r="L182" s="29"/>
      <c r="M182" s="1" t="str">
        <f>Table8[[#This Row],[Std Remarks]]</f>
        <v>NOT LIVE - RETAIN BUDGET</v>
      </c>
      <c r="N182" s="28">
        <f>Table8[[#This Row],[% of Completion of Work Done]]</f>
        <v>0</v>
      </c>
      <c r="O182" s="1">
        <f>Table8[[#This Row],[Customers According to % (Market Share)]]</f>
        <v>94.5</v>
      </c>
      <c r="P182" s="29">
        <v>2050093.375</v>
      </c>
      <c r="Q182" s="136">
        <f>(Table8[[#This Row],[Allocated Budget]]*$Q$2)+(Table8[[#This Row],[Allocated Budget]]*(1-Table8[[#This Row],[HP%  based on Live % ( Work Progress)]])*(1-$Q$2))</f>
        <v>2050093.375</v>
      </c>
      <c r="R182" s="136"/>
      <c r="S182" s="1"/>
      <c r="T182" s="1"/>
      <c r="U182" s="1">
        <v>0.45</v>
      </c>
      <c r="V182" s="29">
        <v>243.00000000000003</v>
      </c>
      <c r="W182" s="29">
        <v>1904.8500000000001</v>
      </c>
      <c r="X182" s="1" t="s">
        <v>47</v>
      </c>
      <c r="Y182" s="28">
        <f>Table8[[#This Row],[% of Completion of Work Done]]</f>
        <v>0</v>
      </c>
      <c r="Z182" s="1" t="s">
        <v>35</v>
      </c>
      <c r="AA182" s="1"/>
      <c r="AB182" s="77">
        <v>0</v>
      </c>
      <c r="AC182" s="115">
        <f t="shared" si="8"/>
        <v>0</v>
      </c>
      <c r="AD182" s="2">
        <v>46082</v>
      </c>
      <c r="AE182" s="175">
        <f>IFERROR(Table8[[#This Row],[Timeline - Monthwise]]-MIN(Table8[Start Date..]),"None")</f>
        <v>214</v>
      </c>
      <c r="AF182" s="1">
        <f>IFERROR(Table8[[#This Row],[Timeline - Monthwise]]-Table8[[#This Row],[Start Date..]]+1,"Duration Doesn't Exsists")</f>
        <v>215</v>
      </c>
      <c r="AG182" s="29">
        <f ca="1">IFERROR(Table8[[#This Row],[Timeline - Monthwise]]-TODAY(),"No ETA")</f>
        <v>167</v>
      </c>
      <c r="AH182" s="29" t="str">
        <f t="shared" si="9"/>
        <v>Yet to Start</v>
      </c>
      <c r="AI182" s="192" t="s">
        <v>1168</v>
      </c>
      <c r="AJ182" s="237" t="s">
        <v>3576</v>
      </c>
      <c r="AK182" s="1" t="s">
        <v>1169</v>
      </c>
      <c r="AL182" s="1" t="s">
        <v>3325</v>
      </c>
      <c r="AM182" s="1" t="s">
        <v>76</v>
      </c>
      <c r="AN182" s="1"/>
      <c r="AO182" s="27"/>
      <c r="AP182" s="192"/>
      <c r="AQ182" s="192"/>
      <c r="AS182" s="192" t="e">
        <f>VLOOKUP(Table8[[#This Row],[CEM Number]],'71 CEMs'!$E$5:$E$76,1,0)</f>
        <v>#N/A</v>
      </c>
      <c r="AT182" s="235">
        <v>46296</v>
      </c>
      <c r="AU182" s="233"/>
    </row>
    <row r="183" spans="1:47" ht="14.4" customHeight="1">
      <c r="A183" s="26" t="s">
        <v>674</v>
      </c>
      <c r="B183" s="166">
        <v>45549</v>
      </c>
      <c r="C183" s="1" t="s">
        <v>258</v>
      </c>
      <c r="D183" s="1" t="s">
        <v>258</v>
      </c>
      <c r="E183" s="192" t="s">
        <v>679</v>
      </c>
      <c r="F183" s="29">
        <v>340</v>
      </c>
      <c r="G183" s="29">
        <v>136</v>
      </c>
      <c r="H183" s="29"/>
      <c r="I183" s="29"/>
      <c r="J183" s="29"/>
      <c r="K183" s="29"/>
      <c r="L183" s="29" t="s">
        <v>849</v>
      </c>
      <c r="M183" s="1" t="str">
        <f>Table8[[#This Row],[Std Remarks]]</f>
        <v>NOT LIVE - RETAIN BUDGET</v>
      </c>
      <c r="N183" s="28">
        <f>Table8[[#This Row],[% of Completion of Work Done]]</f>
        <v>0.7</v>
      </c>
      <c r="O183" s="1">
        <f>Table8[[#This Row],[Customers According to % (Market Share)]]</f>
        <v>136</v>
      </c>
      <c r="P183" s="29">
        <v>2704965.4044939498</v>
      </c>
      <c r="Q183" s="136">
        <f>(Table8[[#This Row],[Allocated Budget]]*$Q$2)+(Table8[[#This Row],[Allocated Budget]]*(1-Table8[[#This Row],[HP%  based on Live % ( Work Progress)]])*(1-$Q$2))</f>
        <v>1095510.9888200497</v>
      </c>
      <c r="R183" s="136">
        <v>1609454.4156739004</v>
      </c>
      <c r="S183" s="1">
        <v>-0.84999999999999987</v>
      </c>
      <c r="T183" s="1"/>
      <c r="U183" s="1">
        <v>0.4</v>
      </c>
      <c r="V183" s="29">
        <v>416.33560859999994</v>
      </c>
      <c r="W183" s="29">
        <v>2092.39917375</v>
      </c>
      <c r="X183" s="1" t="s">
        <v>31</v>
      </c>
      <c r="Y183" s="28">
        <f>Table8[[#This Row],[% of Completion of Work Done]]</f>
        <v>0.7</v>
      </c>
      <c r="Z183" s="1" t="s">
        <v>35</v>
      </c>
      <c r="AA183" s="1"/>
      <c r="AB183" s="77">
        <v>0.7</v>
      </c>
      <c r="AC183" s="115">
        <f t="shared" si="8"/>
        <v>0.7</v>
      </c>
      <c r="AD183" s="2">
        <v>46082</v>
      </c>
      <c r="AE183" s="175">
        <f>IFERROR(Table8[[#This Row],[Timeline - Monthwise]]-MIN(Table8[Start Date..]),"None")</f>
        <v>31</v>
      </c>
      <c r="AF183" s="1">
        <f>IFERROR(Table8[[#This Row],[Timeline - Monthwise]]-Table8[[#This Row],[Start Date..]]+1,"Duration Doesn't Exsists")</f>
        <v>32</v>
      </c>
      <c r="AG183" s="29">
        <f ca="1">IFERROR(Table8[[#This Row],[Timeline - Monthwise]]-TODAY(),"No ETA")</f>
        <v>-16</v>
      </c>
      <c r="AH183" s="29" t="str">
        <f t="shared" si="9"/>
        <v>In Progress</v>
      </c>
      <c r="AI183" s="1" t="s">
        <v>214</v>
      </c>
      <c r="AJ183" s="237" t="s">
        <v>3571</v>
      </c>
      <c r="AK183" s="1" t="s">
        <v>680</v>
      </c>
      <c r="AL183" s="1" t="s">
        <v>3323</v>
      </c>
      <c r="AM183" s="1" t="s">
        <v>76</v>
      </c>
      <c r="AN183" s="1">
        <v>1</v>
      </c>
      <c r="AO183" s="27"/>
      <c r="AP183" s="192"/>
      <c r="AQ183" s="1"/>
      <c r="AS183" s="192" t="str">
        <f>VLOOKUP(Table8[[#This Row],[CEM Number]],'71 CEMs'!$E$5:$E$76,1,0)</f>
        <v>I250210</v>
      </c>
      <c r="AT183" s="235">
        <v>46113</v>
      </c>
      <c r="AU183" s="233"/>
    </row>
    <row r="184" spans="1:47" ht="14.4" customHeight="1">
      <c r="A184" s="26" t="s">
        <v>694</v>
      </c>
      <c r="B184" s="166">
        <v>45549</v>
      </c>
      <c r="C184" s="1" t="s">
        <v>330</v>
      </c>
      <c r="D184" s="1" t="s">
        <v>330</v>
      </c>
      <c r="E184" s="192" t="s">
        <v>695</v>
      </c>
      <c r="F184" s="29">
        <v>2438</v>
      </c>
      <c r="G184" s="29">
        <v>975.2</v>
      </c>
      <c r="H184" s="29">
        <v>185</v>
      </c>
      <c r="I184" s="29">
        <v>18</v>
      </c>
      <c r="J184" s="29"/>
      <c r="K184" s="29">
        <v>167</v>
      </c>
      <c r="L184" s="29"/>
      <c r="M184" s="1" t="str">
        <f>Table8[[#This Row],[Std Remarks]]</f>
        <v>LIVE - 100% Completed</v>
      </c>
      <c r="N184" s="28">
        <f>Table8[[#This Row],[% of Completion of Work Done]]</f>
        <v>1</v>
      </c>
      <c r="O184" s="1">
        <f>Table8[[#This Row],[Customers According to % (Market Share)]]</f>
        <v>975.2</v>
      </c>
      <c r="P184" s="29">
        <v>21950451.449999999</v>
      </c>
      <c r="Q184" s="136">
        <f>Table8[[#This Row],[Allocated Budget]]*Table8[[#This Row],[Allocation Percentage]]</f>
        <v>3292567.7174999998</v>
      </c>
      <c r="R184" s="136">
        <v>18657883.732499998</v>
      </c>
      <c r="S184" s="1">
        <v>-0.68</v>
      </c>
      <c r="T184" s="1"/>
      <c r="U184" s="1">
        <v>0.4</v>
      </c>
      <c r="V184" s="29">
        <v>3810.4</v>
      </c>
      <c r="W184" s="29">
        <v>23587.149999999998</v>
      </c>
      <c r="X184" s="1" t="s">
        <v>47</v>
      </c>
      <c r="Y184" s="75">
        <f>$Q$2</f>
        <v>0.15</v>
      </c>
      <c r="Z184" s="1" t="s">
        <v>32</v>
      </c>
      <c r="AA184" s="1" t="s">
        <v>47</v>
      </c>
      <c r="AB184" s="64">
        <v>1</v>
      </c>
      <c r="AC184" s="115">
        <f t="shared" si="8"/>
        <v>1</v>
      </c>
      <c r="AD184" s="2">
        <v>46082</v>
      </c>
      <c r="AE184" s="175" t="str">
        <f>IFERROR(Table8[[#This Row],[Timeline - Monthwise]]-MIN(Table8[Start Date..]),"None")</f>
        <v>None</v>
      </c>
      <c r="AF184" s="1" t="str">
        <f>IFERROR(Table8[[#This Row],[Timeline - Monthwise]]-Table8[[#This Row],[Start Date..]]+1,"Duration Doesn't Exsists")</f>
        <v>Duration Doesn't Exsists</v>
      </c>
      <c r="AG184" s="29" t="str">
        <f ca="1">IFERROR(Table8[[#This Row],[Timeline - Monthwise]]-TODAY(),"No ETA")</f>
        <v>No ETA</v>
      </c>
      <c r="AH184" s="29" t="str">
        <f t="shared" si="9"/>
        <v>Completed</v>
      </c>
      <c r="AI184" s="1"/>
      <c r="AJ184" s="237" t="s">
        <v>3569</v>
      </c>
      <c r="AK184" s="1"/>
      <c r="AL184" s="1" t="s">
        <v>3178</v>
      </c>
      <c r="AM184" s="1" t="s">
        <v>30</v>
      </c>
      <c r="AN184" s="1"/>
      <c r="AO184" s="27"/>
      <c r="AP184" s="192"/>
      <c r="AQ184" s="1"/>
      <c r="AS184" s="192" t="str">
        <f>VLOOKUP(Table8[[#This Row],[CEM Number]],'71 CEMs'!$E$5:$E$76,1,0)</f>
        <v>I250211</v>
      </c>
      <c r="AT184" s="235" t="s">
        <v>3569</v>
      </c>
      <c r="AU184" s="233"/>
    </row>
    <row r="185" spans="1:47" ht="14.4" customHeight="1">
      <c r="A185" s="26" t="s">
        <v>119</v>
      </c>
      <c r="B185" s="166">
        <v>45310</v>
      </c>
      <c r="C185" s="1" t="s">
        <v>120</v>
      </c>
      <c r="D185" s="1" t="s">
        <v>121</v>
      </c>
      <c r="E185" s="192" t="s">
        <v>122</v>
      </c>
      <c r="F185" s="29">
        <v>714</v>
      </c>
      <c r="G185" s="29">
        <v>285.60000000000002</v>
      </c>
      <c r="H185" s="29">
        <v>233</v>
      </c>
      <c r="I185" s="29">
        <v>225</v>
      </c>
      <c r="J185" s="29">
        <v>2</v>
      </c>
      <c r="K185" s="29">
        <v>7</v>
      </c>
      <c r="L185" s="29"/>
      <c r="M185" s="1" t="str">
        <f>Table8[[#This Row],[Std Remarks]]</f>
        <v>NOT LIVE - RETAIN BUDGET</v>
      </c>
      <c r="N185" s="28">
        <f>Table8[[#This Row],[% of Completion of Work Done]]</f>
        <v>0</v>
      </c>
      <c r="O185" s="1">
        <f>Table8[[#This Row],[Customers According to % (Market Share)]]</f>
        <v>285.60000000000002</v>
      </c>
      <c r="P185" s="29">
        <v>19216845.133245301</v>
      </c>
      <c r="Q185" s="136">
        <f>(Table8[[#This Row],[Allocated Budget]]*$Q$2)+(Table8[[#This Row],[Allocated Budget]]*(1-Table8[[#This Row],[HP%  based on Live % ( Work Progress)]])*(1-$Q$2))</f>
        <v>19216845.133245301</v>
      </c>
      <c r="R185" s="136">
        <v>0</v>
      </c>
      <c r="S185" s="1">
        <v>-1</v>
      </c>
      <c r="T185" s="1"/>
      <c r="U185" s="1">
        <v>0.4</v>
      </c>
      <c r="V185" s="29">
        <v>4785.5637205499997</v>
      </c>
      <c r="W185" s="29">
        <v>24559.258276500004</v>
      </c>
      <c r="X185" s="1" t="s">
        <v>47</v>
      </c>
      <c r="Y185" s="28">
        <f>Table8[[#This Row],[% of Completion of Work Done]]</f>
        <v>0</v>
      </c>
      <c r="Z185" s="1" t="s">
        <v>35</v>
      </c>
      <c r="AA185" s="1"/>
      <c r="AB185" s="28">
        <v>0</v>
      </c>
      <c r="AC185" s="115">
        <f t="shared" si="8"/>
        <v>0</v>
      </c>
      <c r="AD185" s="2">
        <v>46082</v>
      </c>
      <c r="AE185" s="175">
        <f>IFERROR(Table8[[#This Row],[Timeline - Monthwise]]-MIN(Table8[Start Date..]),"None")</f>
        <v>122</v>
      </c>
      <c r="AF185" s="1">
        <f>IFERROR(Table8[[#This Row],[Timeline - Monthwise]]-Table8[[#This Row],[Start Date..]]+1,"Duration Doesn't Exsists")</f>
        <v>123</v>
      </c>
      <c r="AG185" s="29">
        <f ca="1">IFERROR(Table8[[#This Row],[Timeline - Monthwise]]-TODAY(),"No ETA")</f>
        <v>75</v>
      </c>
      <c r="AH185" s="29" t="str">
        <f t="shared" si="9"/>
        <v>Yet to Start</v>
      </c>
      <c r="AI185" s="1" t="s">
        <v>123</v>
      </c>
      <c r="AJ185" s="237" t="s">
        <v>3572</v>
      </c>
      <c r="AK185" s="1" t="s">
        <v>78</v>
      </c>
      <c r="AL185" s="1" t="s">
        <v>3325</v>
      </c>
      <c r="AM185" s="1" t="s">
        <v>76</v>
      </c>
      <c r="AN185" s="1">
        <v>1</v>
      </c>
      <c r="AO185" s="27"/>
      <c r="AP185" s="192"/>
      <c r="AQ185" s="1"/>
      <c r="AS185" s="192" t="str">
        <f>VLOOKUP(Table8[[#This Row],[CEM Number]],'71 CEMs'!$E$5:$E$76,1,0)</f>
        <v>I240442</v>
      </c>
      <c r="AT185" s="235">
        <v>46204</v>
      </c>
      <c r="AU185" s="233"/>
    </row>
    <row r="186" spans="1:47" ht="14.4" customHeight="1">
      <c r="A186" s="26" t="s">
        <v>580</v>
      </c>
      <c r="B186" s="166">
        <v>45547</v>
      </c>
      <c r="C186" s="1" t="s">
        <v>217</v>
      </c>
      <c r="D186" s="1" t="s">
        <v>581</v>
      </c>
      <c r="E186" s="192" t="s">
        <v>583</v>
      </c>
      <c r="F186" s="29">
        <v>246</v>
      </c>
      <c r="G186" s="29">
        <v>98.4</v>
      </c>
      <c r="H186" s="29">
        <v>36</v>
      </c>
      <c r="I186" s="29">
        <v>1</v>
      </c>
      <c r="J186" s="29"/>
      <c r="K186" s="29"/>
      <c r="L186" s="29"/>
      <c r="M186" s="1" t="str">
        <f>Table8[[#This Row],[Std Remarks]]</f>
        <v>LIVE - 100% Completed</v>
      </c>
      <c r="N186" s="28">
        <f>Table8[[#This Row],[% of Completion of Work Done]]</f>
        <v>1</v>
      </c>
      <c r="O186" s="1">
        <f>Table8[[#This Row],[Customers According to % (Market Share)]]</f>
        <v>98.4</v>
      </c>
      <c r="P186" s="29">
        <v>2525046</v>
      </c>
      <c r="Q186" s="136">
        <f>Table8[[#This Row],[Allocated Budget]]*Table8[[#This Row],[Allocation Percentage]]</f>
        <v>378756.89999999997</v>
      </c>
      <c r="R186" s="136">
        <v>2146289.1</v>
      </c>
      <c r="S186" s="1">
        <v>-0.85</v>
      </c>
      <c r="T186" s="1"/>
      <c r="U186" s="1">
        <v>0.4</v>
      </c>
      <c r="V186" s="29">
        <v>0</v>
      </c>
      <c r="W186" s="29">
        <v>7784.9500000000007</v>
      </c>
      <c r="X186" s="1" t="s">
        <v>150</v>
      </c>
      <c r="Y186" s="75">
        <f>$Q$2</f>
        <v>0.15</v>
      </c>
      <c r="Z186" s="1" t="s">
        <v>32</v>
      </c>
      <c r="AA186" s="1" t="s">
        <v>150</v>
      </c>
      <c r="AB186" s="64">
        <v>1</v>
      </c>
      <c r="AC186" s="115">
        <f t="shared" si="8"/>
        <v>1</v>
      </c>
      <c r="AD186" s="2">
        <v>46082</v>
      </c>
      <c r="AE186" s="175" t="str">
        <f>IFERROR(Table8[[#This Row],[Timeline - Monthwise]]-MIN(Table8[Start Date..]),"None")</f>
        <v>None</v>
      </c>
      <c r="AF186" s="1" t="str">
        <f>IFERROR(Table8[[#This Row],[Timeline - Monthwise]]-Table8[[#This Row],[Start Date..]]+1,"Duration Doesn't Exsists")</f>
        <v>Duration Doesn't Exsists</v>
      </c>
      <c r="AG186" s="29" t="str">
        <f ca="1">IFERROR(Table8[[#This Row],[Timeline - Monthwise]]-TODAY(),"No ETA")</f>
        <v>No ETA</v>
      </c>
      <c r="AH186" s="29" t="str">
        <f t="shared" si="9"/>
        <v>Completed</v>
      </c>
      <c r="AI186" s="1"/>
      <c r="AJ186" s="237" t="s">
        <v>3569</v>
      </c>
      <c r="AK186" s="1"/>
      <c r="AL186" s="1" t="s">
        <v>3178</v>
      </c>
      <c r="AM186" s="1" t="s">
        <v>30</v>
      </c>
      <c r="AN186" s="1"/>
      <c r="AO186" s="27"/>
      <c r="AP186" s="192"/>
      <c r="AQ186" s="1"/>
      <c r="AS186" s="192" t="str">
        <f>VLOOKUP(Table8[[#This Row],[CEM Number]],'71 CEMs'!$E$5:$E$76,1,0)</f>
        <v>I250205</v>
      </c>
      <c r="AT186" s="235" t="s">
        <v>3569</v>
      </c>
      <c r="AU186" s="233"/>
    </row>
    <row r="187" spans="1:47" ht="14.4" customHeight="1">
      <c r="A187" s="26" t="s">
        <v>843</v>
      </c>
      <c r="B187" s="166" t="s">
        <v>3530</v>
      </c>
      <c r="C187" s="1" t="s">
        <v>762</v>
      </c>
      <c r="D187" s="1" t="s">
        <v>844</v>
      </c>
      <c r="E187" s="192" t="s">
        <v>854</v>
      </c>
      <c r="F187" s="29">
        <v>2086</v>
      </c>
      <c r="G187" s="29">
        <v>834.40000000000009</v>
      </c>
      <c r="H187" s="29" t="s">
        <v>3598</v>
      </c>
      <c r="I187" s="29"/>
      <c r="J187" s="29"/>
      <c r="K187" s="29"/>
      <c r="L187" s="29"/>
      <c r="M187" s="1" t="str">
        <f>Table8[[#This Row],[Std Remarks]]</f>
        <v>NOT LIVE - RETAIN BUDGET</v>
      </c>
      <c r="N187" s="28">
        <f>Table8[[#This Row],[% of Completion of Work Done]]</f>
        <v>0</v>
      </c>
      <c r="O187" s="1">
        <f>Table8[[#This Row],[Customers According to % (Market Share)]]</f>
        <v>834.40000000000009</v>
      </c>
      <c r="P187" s="29">
        <v>9218380.3806810901</v>
      </c>
      <c r="Q187" s="136">
        <f>(Table8[[#This Row],[Allocated Budget]]*$Q$2)+(Table8[[#This Row],[Allocated Budget]]*(1-Table8[[#This Row],[HP%  based on Live % ( Work Progress)]])*(1-$Q$2))</f>
        <v>9218380.3806810901</v>
      </c>
      <c r="R187" s="136"/>
      <c r="S187" s="1"/>
      <c r="T187" s="1"/>
      <c r="U187" s="1"/>
      <c r="V187" s="29">
        <v>960.20047599999998</v>
      </c>
      <c r="W187" s="29">
        <v>12009.646725114912</v>
      </c>
      <c r="X187" s="1" t="s">
        <v>47</v>
      </c>
      <c r="Y187" s="28">
        <f>Table8[[#This Row],[% of Completion of Work Done]]</f>
        <v>0</v>
      </c>
      <c r="Z187" s="1" t="s">
        <v>849</v>
      </c>
      <c r="AA187" s="1"/>
      <c r="AB187" s="28">
        <v>0</v>
      </c>
      <c r="AC187" s="115">
        <f t="shared" si="8"/>
        <v>0</v>
      </c>
      <c r="AD187" s="2">
        <v>46082</v>
      </c>
      <c r="AE187" s="175">
        <f>IFERROR(Table8[[#This Row],[Timeline - Monthwise]]-MIN(Table8[Start Date..]),"None")</f>
        <v>92</v>
      </c>
      <c r="AF187" s="1">
        <f>IFERROR(Table8[[#This Row],[Timeline - Monthwise]]-Table8[[#This Row],[Start Date..]]+1,"Duration Doesn't Exsists")</f>
        <v>93</v>
      </c>
      <c r="AG187" s="29">
        <f ca="1">IFERROR(Table8[[#This Row],[Timeline - Monthwise]]-TODAY(),"No ETA")</f>
        <v>45</v>
      </c>
      <c r="AH187" s="29" t="str">
        <f t="shared" si="9"/>
        <v>Yet to Start</v>
      </c>
      <c r="AI187" s="1" t="s">
        <v>850</v>
      </c>
      <c r="AJ187" s="237" t="s">
        <v>3573</v>
      </c>
      <c r="AK187" s="1" t="s">
        <v>855</v>
      </c>
      <c r="AL187" s="1" t="s">
        <v>3323</v>
      </c>
      <c r="AM187" s="1" t="s">
        <v>76</v>
      </c>
      <c r="AN187" s="1"/>
      <c r="AO187" s="27"/>
      <c r="AP187" s="192"/>
      <c r="AQ187" s="1"/>
      <c r="AS187" s="192" t="e">
        <f>VLOOKUP(Table8[[#This Row],[CEM Number]],'71 CEMs'!$E$5:$E$76,1,0)</f>
        <v>#N/A</v>
      </c>
      <c r="AT187" s="235">
        <v>46174</v>
      </c>
      <c r="AU187" s="233"/>
    </row>
    <row r="188" spans="1:47" ht="14.4" customHeight="1">
      <c r="A188" s="26" t="s">
        <v>3648</v>
      </c>
      <c r="B188" s="166" t="s">
        <v>3530</v>
      </c>
      <c r="C188" s="1" t="s">
        <v>1204</v>
      </c>
      <c r="D188" s="1" t="s">
        <v>1204</v>
      </c>
      <c r="E188" s="192" t="s">
        <v>1214</v>
      </c>
      <c r="F188" s="29">
        <v>2056</v>
      </c>
      <c r="G188" s="29">
        <v>925.2</v>
      </c>
      <c r="H188" s="29"/>
      <c r="I188" s="29"/>
      <c r="J188" s="29"/>
      <c r="K188" s="29"/>
      <c r="L188" s="29"/>
      <c r="M188" s="1" t="str">
        <f>Table8[[#This Row],[Std Remarks]]</f>
        <v>NOT LIVE - RETAIN BUDGET</v>
      </c>
      <c r="N188" s="28">
        <f>Table8[[#This Row],[% of Completion of Work Done]]</f>
        <v>0</v>
      </c>
      <c r="O188" s="1">
        <f>Table8[[#This Row],[Customers According to % (Market Share)]]</f>
        <v>925.2</v>
      </c>
      <c r="P188" s="29">
        <v>13007997.672</v>
      </c>
      <c r="Q188" s="136">
        <f>(Table8[[#This Row],[Allocated Budget]]*$Q$2)+(Table8[[#This Row],[Allocated Budget]]*(1-Table8[[#This Row],[HP%  based on Live % ( Work Progress)]])*(1-$Q$2))</f>
        <v>13007997.671999998</v>
      </c>
      <c r="R188" s="136"/>
      <c r="S188" s="1"/>
      <c r="T188" s="1"/>
      <c r="U188" s="1">
        <v>0.45</v>
      </c>
      <c r="V188" s="29">
        <v>2387.3999999999996</v>
      </c>
      <c r="W188" s="29">
        <v>13010</v>
      </c>
      <c r="X188" s="1" t="s">
        <v>47</v>
      </c>
      <c r="Y188" s="28">
        <f>Table8[[#This Row],[% of Completion of Work Done]]</f>
        <v>0</v>
      </c>
      <c r="Z188" s="1" t="s">
        <v>35</v>
      </c>
      <c r="AA188" s="1"/>
      <c r="AB188" s="77">
        <v>0</v>
      </c>
      <c r="AC188" s="115">
        <f t="shared" si="8"/>
        <v>0</v>
      </c>
      <c r="AD188" s="2">
        <v>46082</v>
      </c>
      <c r="AE188" s="175">
        <f>IFERROR(Table8[[#This Row],[Timeline - Monthwise]]-MIN(Table8[Start Date..]),"None")</f>
        <v>214</v>
      </c>
      <c r="AF188" s="1">
        <f>IFERROR(Table8[[#This Row],[Timeline - Monthwise]]-Table8[[#This Row],[Start Date..]]+1,"Duration Doesn't Exsists")</f>
        <v>215</v>
      </c>
      <c r="AG188" s="29">
        <f ca="1">IFERROR(Table8[[#This Row],[Timeline - Monthwise]]-TODAY(),"No ETA")</f>
        <v>167</v>
      </c>
      <c r="AH188" s="29" t="str">
        <f t="shared" si="9"/>
        <v>Yet to Start</v>
      </c>
      <c r="AI188" s="1" t="s">
        <v>1168</v>
      </c>
      <c r="AJ188" s="237" t="s">
        <v>3576</v>
      </c>
      <c r="AK188" s="1" t="s">
        <v>1169</v>
      </c>
      <c r="AL188" s="1" t="s">
        <v>3325</v>
      </c>
      <c r="AM188" s="1" t="s">
        <v>76</v>
      </c>
      <c r="AN188" s="1"/>
      <c r="AO188" s="27"/>
      <c r="AP188" s="192"/>
      <c r="AQ188" s="1"/>
      <c r="AS188" s="192" t="e">
        <f>VLOOKUP(Table8[[#This Row],[CEM Number]],'71 CEMs'!$E$5:$E$76,1,0)</f>
        <v>#N/A</v>
      </c>
      <c r="AT188" s="235">
        <v>46296</v>
      </c>
      <c r="AU188" s="233"/>
    </row>
    <row r="189" spans="1:47" ht="14.4" customHeight="1">
      <c r="A189" s="26" t="s">
        <v>190</v>
      </c>
      <c r="B189" s="166">
        <v>45350</v>
      </c>
      <c r="C189" s="1" t="s">
        <v>191</v>
      </c>
      <c r="D189" s="1" t="s">
        <v>192</v>
      </c>
      <c r="E189" s="192" t="s">
        <v>194</v>
      </c>
      <c r="F189" s="29">
        <v>1134</v>
      </c>
      <c r="G189" s="29">
        <v>453.6</v>
      </c>
      <c r="H189" s="29">
        <v>1134</v>
      </c>
      <c r="I189" s="29">
        <v>130</v>
      </c>
      <c r="J189" s="29">
        <v>109</v>
      </c>
      <c r="K189" s="29">
        <v>14</v>
      </c>
      <c r="L189" s="29">
        <v>7</v>
      </c>
      <c r="M189" s="1"/>
      <c r="N189" s="28">
        <f>Table8[[#This Row],[% of Completion of Work Done]]</f>
        <v>1</v>
      </c>
      <c r="O189" s="1">
        <f>Table8[[#This Row],[Customers According to % (Market Share)]]</f>
        <v>453.6</v>
      </c>
      <c r="P189" s="29">
        <v>8863381.6013333295</v>
      </c>
      <c r="Q189" s="136">
        <f>Table8[[#This Row],[Allocated Budget]]*Table8[[#This Row],[Allocation Percentage]]</f>
        <v>1329507.2401999994</v>
      </c>
      <c r="R189" s="136">
        <v>7533874.3611333314</v>
      </c>
      <c r="S189" s="1">
        <v>-0.5</v>
      </c>
      <c r="T189" s="1"/>
      <c r="U189" s="1">
        <v>0.4</v>
      </c>
      <c r="V189" s="29">
        <v>749.33333333333337</v>
      </c>
      <c r="W189" s="29">
        <v>12524.392299999996</v>
      </c>
      <c r="X189" s="1" t="s">
        <v>150</v>
      </c>
      <c r="Y189" s="75">
        <f>$Q$2</f>
        <v>0.15</v>
      </c>
      <c r="Z189" s="1" t="s">
        <v>32</v>
      </c>
      <c r="AA189" s="1" t="s">
        <v>47</v>
      </c>
      <c r="AB189" s="64">
        <v>1</v>
      </c>
      <c r="AC189" s="115">
        <f t="shared" si="8"/>
        <v>1</v>
      </c>
      <c r="AD189" s="2">
        <v>46082</v>
      </c>
      <c r="AE189" s="175" t="str">
        <f>IFERROR(Table8[[#This Row],[Timeline - Monthwise]]-MIN(Table8[Start Date..]),"None")</f>
        <v>None</v>
      </c>
      <c r="AF189" s="1" t="str">
        <f>IFERROR(Table8[[#This Row],[Timeline - Monthwise]]-Table8[[#This Row],[Start Date..]]+1,"Duration Doesn't Exsists")</f>
        <v>Duration Doesn't Exsists</v>
      </c>
      <c r="AG189" s="29" t="str">
        <f ca="1">IFERROR(Table8[[#This Row],[Timeline - Monthwise]]-TODAY(),"No ETA")</f>
        <v>No ETA</v>
      </c>
      <c r="AH189" s="29" t="str">
        <f t="shared" si="9"/>
        <v>Completed</v>
      </c>
      <c r="AI189" s="1"/>
      <c r="AJ189" s="237" t="s">
        <v>3569</v>
      </c>
      <c r="AK189" s="1"/>
      <c r="AL189" s="1" t="s">
        <v>3178</v>
      </c>
      <c r="AM189" s="1" t="s">
        <v>30</v>
      </c>
      <c r="AN189" s="1"/>
      <c r="AO189" s="27"/>
      <c r="AP189" s="192"/>
      <c r="AQ189" s="1"/>
      <c r="AS189" s="192" t="str">
        <f>VLOOKUP(Table8[[#This Row],[CEM Number]],'71 CEMs'!$E$5:$E$76,1,0)</f>
        <v>I240540</v>
      </c>
      <c r="AT189" s="235" t="s">
        <v>3569</v>
      </c>
      <c r="AU189" s="233"/>
    </row>
    <row r="190" spans="1:47" ht="14.4" customHeight="1">
      <c r="A190" s="26" t="s">
        <v>590</v>
      </c>
      <c r="B190" s="166">
        <v>45547</v>
      </c>
      <c r="C190" s="1" t="s">
        <v>591</v>
      </c>
      <c r="D190" s="1" t="s">
        <v>591</v>
      </c>
      <c r="E190" s="192" t="s">
        <v>592</v>
      </c>
      <c r="F190" s="29">
        <v>592</v>
      </c>
      <c r="G190" s="29">
        <v>236.8</v>
      </c>
      <c r="H190" s="29"/>
      <c r="I190" s="29"/>
      <c r="J190" s="29"/>
      <c r="K190" s="29"/>
      <c r="L190" s="29" t="s">
        <v>3583</v>
      </c>
      <c r="M190" s="1" t="str">
        <f>Table8[[#This Row],[Std Remarks]]</f>
        <v>LIVE - 100% Completed</v>
      </c>
      <c r="N190" s="28">
        <f>Table8[[#This Row],[% of Completion of Work Done]]</f>
        <v>1</v>
      </c>
      <c r="O190" s="1">
        <f>Table8[[#This Row],[Customers According to % (Market Share)]]</f>
        <v>236.8</v>
      </c>
      <c r="P190" s="29">
        <v>7571571.9902106896</v>
      </c>
      <c r="Q190" s="136">
        <f>Table8[[#This Row],[Allocated Budget]]*Table8[[#This Row],[Allocation Percentage]]</f>
        <v>1135735.7985316033</v>
      </c>
      <c r="R190" s="136">
        <v>6435836.1916790893</v>
      </c>
      <c r="S190" s="1">
        <v>-1</v>
      </c>
      <c r="T190" s="1"/>
      <c r="U190" s="1">
        <v>0.4</v>
      </c>
      <c r="V190" s="29">
        <v>1448.1518071821999</v>
      </c>
      <c r="W190" s="29">
        <v>6968.4368425431021</v>
      </c>
      <c r="X190" s="1" t="s">
        <v>47</v>
      </c>
      <c r="Y190" s="75">
        <f>$Q$2</f>
        <v>0.15</v>
      </c>
      <c r="Z190" s="1" t="s">
        <v>32</v>
      </c>
      <c r="AA190" s="1" t="s">
        <v>150</v>
      </c>
      <c r="AB190" s="64">
        <v>1</v>
      </c>
      <c r="AC190" s="115">
        <f t="shared" si="8"/>
        <v>1</v>
      </c>
      <c r="AD190" s="2">
        <v>46082</v>
      </c>
      <c r="AE190" s="175" t="str">
        <f>IFERROR(Table8[[#This Row],[Timeline - Monthwise]]-MIN(Table8[Start Date..]),"None")</f>
        <v>None</v>
      </c>
      <c r="AF190" s="1" t="str">
        <f>IFERROR(Table8[[#This Row],[Timeline - Monthwise]]-Table8[[#This Row],[Start Date..]]+1,"Duration Doesn't Exsists")</f>
        <v>Duration Doesn't Exsists</v>
      </c>
      <c r="AG190" s="29" t="str">
        <f ca="1">IFERROR(Table8[[#This Row],[Timeline - Monthwise]]-TODAY(),"No ETA")</f>
        <v>No ETA</v>
      </c>
      <c r="AH190" s="29" t="str">
        <f t="shared" si="9"/>
        <v>Completed</v>
      </c>
      <c r="AI190" s="1"/>
      <c r="AJ190" s="237" t="s">
        <v>3569</v>
      </c>
      <c r="AK190" s="1"/>
      <c r="AL190" s="1" t="s">
        <v>3178</v>
      </c>
      <c r="AM190" s="1" t="s">
        <v>30</v>
      </c>
      <c r="AN190" s="1"/>
      <c r="AO190" s="27"/>
      <c r="AP190" s="192"/>
      <c r="AQ190" s="1"/>
      <c r="AS190" s="192" t="str">
        <f>VLOOKUP(Table8[[#This Row],[CEM Number]],'71 CEMs'!$E$5:$E$76,1,0)</f>
        <v>I250206</v>
      </c>
      <c r="AT190" s="235" t="s">
        <v>3569</v>
      </c>
      <c r="AU190" s="233"/>
    </row>
    <row r="191" spans="1:47" ht="14.4" customHeight="1">
      <c r="A191" s="26" t="s">
        <v>387</v>
      </c>
      <c r="B191" s="166">
        <v>45427</v>
      </c>
      <c r="C191" s="1" t="s">
        <v>388</v>
      </c>
      <c r="D191" s="1" t="s">
        <v>388</v>
      </c>
      <c r="E191" s="192" t="s">
        <v>391</v>
      </c>
      <c r="F191" s="29">
        <v>608</v>
      </c>
      <c r="G191" s="29">
        <v>243.20000000000002</v>
      </c>
      <c r="H191" s="29">
        <v>475</v>
      </c>
      <c r="I191" s="29">
        <v>440</v>
      </c>
      <c r="J191" s="29">
        <v>17</v>
      </c>
      <c r="K191" s="29">
        <v>1</v>
      </c>
      <c r="L191" s="29">
        <v>0</v>
      </c>
      <c r="M191" s="1" t="str">
        <f>Table8[[#This Row],[Std Remarks]]</f>
        <v>LIVE - 100% Completed</v>
      </c>
      <c r="N191" s="28">
        <f>Table8[[#This Row],[% of Completion of Work Done]]</f>
        <v>1</v>
      </c>
      <c r="O191" s="1">
        <f>Table8[[#This Row],[Customers According to % (Market Share)]]</f>
        <v>243.20000000000002</v>
      </c>
      <c r="P191" s="29">
        <v>2945464.037401</v>
      </c>
      <c r="Q191" s="136">
        <f>Table8[[#This Row],[Allocated Budget]]*Table8[[#This Row],[Allocation Percentage]]</f>
        <v>441819.60561014997</v>
      </c>
      <c r="R191" s="136">
        <v>2503644.4317908501</v>
      </c>
      <c r="S191" s="1">
        <v>-1</v>
      </c>
      <c r="T191" s="1"/>
      <c r="U191" s="1">
        <v>0.4</v>
      </c>
      <c r="V191" s="29">
        <v>0</v>
      </c>
      <c r="W191" s="240">
        <v>4444.3008210500002</v>
      </c>
      <c r="X191" s="1" t="s">
        <v>47</v>
      </c>
      <c r="Y191" s="75">
        <f>$Q$2</f>
        <v>0.15</v>
      </c>
      <c r="Z191" s="1" t="s">
        <v>32</v>
      </c>
      <c r="AA191" s="1" t="s">
        <v>150</v>
      </c>
      <c r="AB191" s="64">
        <v>1</v>
      </c>
      <c r="AC191" s="115">
        <f t="shared" si="8"/>
        <v>1</v>
      </c>
      <c r="AD191" s="2">
        <v>46082</v>
      </c>
      <c r="AE191" s="175" t="str">
        <f>IFERROR(Table8[[#This Row],[Timeline - Monthwise]]-MIN(Table8[Start Date..]),"None")</f>
        <v>None</v>
      </c>
      <c r="AF191" s="1" t="str">
        <f>IFERROR(Table8[[#This Row],[Timeline - Monthwise]]-Table8[[#This Row],[Start Date..]]+1,"Duration Doesn't Exsists")</f>
        <v>Duration Doesn't Exsists</v>
      </c>
      <c r="AG191" s="29" t="str">
        <f ca="1">IFERROR(Table8[[#This Row],[Timeline - Monthwise]]-TODAY(),"No ETA")</f>
        <v>No ETA</v>
      </c>
      <c r="AH191" s="29" t="str">
        <f t="shared" si="9"/>
        <v>Completed</v>
      </c>
      <c r="AI191" s="1"/>
      <c r="AJ191" s="237" t="s">
        <v>3569</v>
      </c>
      <c r="AK191" s="1" t="s">
        <v>392</v>
      </c>
      <c r="AL191" s="1" t="s">
        <v>3322</v>
      </c>
      <c r="AM191" s="1" t="s">
        <v>30</v>
      </c>
      <c r="AN191" s="1"/>
      <c r="AO191" s="27"/>
      <c r="AP191" s="192"/>
      <c r="AQ191" s="1"/>
      <c r="AS191" s="192" t="str">
        <f>VLOOKUP(Table8[[#This Row],[CEM Number]],'71 CEMs'!$E$5:$E$76,1,0)</f>
        <v>I240702</v>
      </c>
      <c r="AT191" s="235" t="s">
        <v>3569</v>
      </c>
      <c r="AU191" s="233"/>
    </row>
    <row r="192" spans="1:47" ht="14.4" customHeight="1">
      <c r="A192" s="86" t="s">
        <v>944</v>
      </c>
      <c r="B192" s="166" t="s">
        <v>3530</v>
      </c>
      <c r="C192" s="1" t="s">
        <v>945</v>
      </c>
      <c r="D192" s="1" t="s">
        <v>945</v>
      </c>
      <c r="E192" s="192" t="s">
        <v>391</v>
      </c>
      <c r="F192" s="29">
        <v>964</v>
      </c>
      <c r="G192" s="65">
        <v>385.6</v>
      </c>
      <c r="H192" s="65"/>
      <c r="I192" s="29"/>
      <c r="J192" s="29"/>
      <c r="K192" s="29"/>
      <c r="L192" s="29"/>
      <c r="M192" s="1" t="str">
        <f>Table8[[#This Row],[Std Remarks]]</f>
        <v>NOT LIVE - RETAIN BUDGET</v>
      </c>
      <c r="N192" s="28">
        <f>Table8[[#This Row],[% of Completion of Work Done]]</f>
        <v>0.8</v>
      </c>
      <c r="O192" s="1"/>
      <c r="P192" s="29">
        <v>10509049.207245</v>
      </c>
      <c r="Q192" s="136">
        <f>(Table8[[#This Row],[Allocated Budget]]*$Q$2)+(Table8[[#This Row],[Allocated Budget]]*(1-Table8[[#This Row],[HP%  based on Live % ( Work Progress)]])*(1-$Q$2))</f>
        <v>3362895.7463183994</v>
      </c>
      <c r="R192" s="136"/>
      <c r="S192" s="1"/>
      <c r="T192" s="1"/>
      <c r="U192" s="1"/>
      <c r="V192" s="66">
        <v>1430</v>
      </c>
      <c r="W192" s="66">
        <v>16113.856429499998</v>
      </c>
      <c r="X192" s="1" t="s">
        <v>47</v>
      </c>
      <c r="Y192" s="28">
        <f>Table8[[#This Row],[% of Completion of Work Done]]</f>
        <v>0.8</v>
      </c>
      <c r="Z192" s="1" t="s">
        <v>35</v>
      </c>
      <c r="AA192" s="1"/>
      <c r="AB192" s="77">
        <v>0.8</v>
      </c>
      <c r="AC192" s="115">
        <f t="shared" si="8"/>
        <v>0.8</v>
      </c>
      <c r="AD192" s="2">
        <v>46082</v>
      </c>
      <c r="AE192" s="175">
        <f>IFERROR(Table8[[#This Row],[Timeline - Monthwise]]-MIN(Table8[Start Date..]),"None")</f>
        <v>31</v>
      </c>
      <c r="AF192" s="1">
        <f>IFERROR(Table8[[#This Row],[Timeline - Monthwise]]-Table8[[#This Row],[Start Date..]]+1,"Duration Doesn't Exsists")</f>
        <v>32</v>
      </c>
      <c r="AG192" s="29">
        <f ca="1">IFERROR(Table8[[#This Row],[Timeline - Monthwise]]-TODAY(),"No ETA")</f>
        <v>-16</v>
      </c>
      <c r="AH192" s="29" t="str">
        <f t="shared" si="9"/>
        <v>In Progress</v>
      </c>
      <c r="AI192" s="28" t="s">
        <v>214</v>
      </c>
      <c r="AJ192" s="237" t="s">
        <v>3571</v>
      </c>
      <c r="AK192" s="28" t="s">
        <v>550</v>
      </c>
      <c r="AL192" s="1" t="s">
        <v>3323</v>
      </c>
      <c r="AM192" s="1" t="s">
        <v>76</v>
      </c>
      <c r="AN192" s="1"/>
      <c r="AO192" s="27"/>
      <c r="AP192" s="192"/>
      <c r="AQ192" s="1"/>
      <c r="AS192" s="192" t="e">
        <f>VLOOKUP(Table8[[#This Row],[CEM Number]],'71 CEMs'!$E$5:$E$76,1,0)</f>
        <v>#N/A</v>
      </c>
      <c r="AT192" s="235">
        <v>46113</v>
      </c>
      <c r="AU192" s="233"/>
    </row>
    <row r="193" spans="1:47" ht="14.4" customHeight="1">
      <c r="A193" s="26" t="s">
        <v>387</v>
      </c>
      <c r="B193" s="166">
        <v>45427</v>
      </c>
      <c r="C193" s="1" t="s">
        <v>388</v>
      </c>
      <c r="D193" s="1" t="s">
        <v>388</v>
      </c>
      <c r="E193" s="192" t="s">
        <v>393</v>
      </c>
      <c r="F193" s="29">
        <v>114</v>
      </c>
      <c r="G193" s="29">
        <v>45.6</v>
      </c>
      <c r="H193" s="29">
        <v>113</v>
      </c>
      <c r="I193" s="29">
        <v>105</v>
      </c>
      <c r="J193" s="29">
        <v>5</v>
      </c>
      <c r="K193" s="29">
        <v>1</v>
      </c>
      <c r="L193" s="29">
        <v>0</v>
      </c>
      <c r="M193" s="1" t="str">
        <f>Table8[[#This Row],[Std Remarks]]</f>
        <v>LIVE - 100% Completed</v>
      </c>
      <c r="N193" s="28">
        <f>Table8[[#This Row],[% of Completion of Work Done]]</f>
        <v>1</v>
      </c>
      <c r="O193" s="1">
        <f>Table8[[#This Row],[Customers According to % (Market Share)]]</f>
        <v>45.6</v>
      </c>
      <c r="P193" s="29">
        <v>1016258.992227</v>
      </c>
      <c r="Q193" s="136">
        <f>Table8[[#This Row],[Allocated Budget]]*Table8[[#This Row],[Allocation Percentage]]</f>
        <v>152438.84883404998</v>
      </c>
      <c r="R193" s="136">
        <v>863820.14339295006</v>
      </c>
      <c r="S193" s="1">
        <v>-1</v>
      </c>
      <c r="T193" s="1"/>
      <c r="U193" s="1">
        <v>0.4</v>
      </c>
      <c r="V193" s="29">
        <v>0</v>
      </c>
      <c r="W193" s="29">
        <v>1412.8622404</v>
      </c>
      <c r="X193" s="1" t="s">
        <v>47</v>
      </c>
      <c r="Y193" s="75">
        <f>$Q$2</f>
        <v>0.15</v>
      </c>
      <c r="Z193" s="1" t="s">
        <v>32</v>
      </c>
      <c r="AA193" s="1" t="s">
        <v>150</v>
      </c>
      <c r="AB193" s="64">
        <v>1</v>
      </c>
      <c r="AC193" s="115">
        <f t="shared" si="8"/>
        <v>1</v>
      </c>
      <c r="AD193" s="2">
        <v>46082</v>
      </c>
      <c r="AE193" s="175" t="str">
        <f>IFERROR(Table8[[#This Row],[Timeline - Monthwise]]-MIN(Table8[Start Date..]),"None")</f>
        <v>None</v>
      </c>
      <c r="AF193" s="1" t="str">
        <f>IFERROR(Table8[[#This Row],[Timeline - Monthwise]]-Table8[[#This Row],[Start Date..]]+1,"Duration Doesn't Exsists")</f>
        <v>Duration Doesn't Exsists</v>
      </c>
      <c r="AG193" s="29" t="str">
        <f ca="1">IFERROR(Table8[[#This Row],[Timeline - Monthwise]]-TODAY(),"No ETA")</f>
        <v>No ETA</v>
      </c>
      <c r="AH193" s="29" t="str">
        <f t="shared" si="9"/>
        <v>Completed</v>
      </c>
      <c r="AI193" s="1"/>
      <c r="AJ193" s="237" t="s">
        <v>3569</v>
      </c>
      <c r="AK193" s="1" t="s">
        <v>392</v>
      </c>
      <c r="AL193" s="1" t="s">
        <v>3322</v>
      </c>
      <c r="AM193" s="1" t="s">
        <v>30</v>
      </c>
      <c r="AN193" s="1"/>
      <c r="AO193" s="27"/>
      <c r="AP193" s="192"/>
      <c r="AQ193" s="1"/>
      <c r="AS193" s="192" t="str">
        <f>VLOOKUP(Table8[[#This Row],[CEM Number]],'71 CEMs'!$E$5:$E$76,1,0)</f>
        <v>I240702</v>
      </c>
      <c r="AT193" s="235" t="s">
        <v>3569</v>
      </c>
      <c r="AU193" s="233"/>
    </row>
    <row r="194" spans="1:47" ht="14.4" customHeight="1">
      <c r="A194" s="26" t="s">
        <v>674</v>
      </c>
      <c r="B194" s="166">
        <v>45549</v>
      </c>
      <c r="C194" s="1" t="s">
        <v>258</v>
      </c>
      <c r="D194" s="1" t="s">
        <v>258</v>
      </c>
      <c r="E194" s="192" t="s">
        <v>681</v>
      </c>
      <c r="F194" s="29">
        <v>1038</v>
      </c>
      <c r="G194" s="29">
        <v>415.20000000000005</v>
      </c>
      <c r="H194" s="29">
        <v>53</v>
      </c>
      <c r="I194" s="29"/>
      <c r="J194" s="29"/>
      <c r="K194" s="29">
        <v>53</v>
      </c>
      <c r="L194" s="29" t="s">
        <v>3287</v>
      </c>
      <c r="M194" s="1" t="str">
        <f>Table8[[#This Row],[Std Remarks]]</f>
        <v>LIVE - 100% Completed</v>
      </c>
      <c r="N194" s="28">
        <f>Table8[[#This Row],[% of Completion of Work Done]]</f>
        <v>1</v>
      </c>
      <c r="O194" s="1">
        <f>Table8[[#This Row],[Customers According to % (Market Share)]]</f>
        <v>415.20000000000005</v>
      </c>
      <c r="P194" s="29">
        <v>7733889.0634741699</v>
      </c>
      <c r="Q194" s="136">
        <f>Table8[[#This Row],[Allocated Budget]]*Table8[[#This Row],[Allocation Percentage]]</f>
        <v>1160083.3595211254</v>
      </c>
      <c r="R194" s="136">
        <v>6573805.7039530408</v>
      </c>
      <c r="S194" s="1">
        <v>-1</v>
      </c>
      <c r="T194" s="1"/>
      <c r="U194" s="1">
        <v>0.4</v>
      </c>
      <c r="V194" s="29">
        <v>977.03908300000001</v>
      </c>
      <c r="W194" s="29">
        <v>7095.4977387499985</v>
      </c>
      <c r="X194" s="1" t="s">
        <v>47</v>
      </c>
      <c r="Y194" s="75">
        <f>$Q$2</f>
        <v>0.15</v>
      </c>
      <c r="Z194" s="1" t="s">
        <v>32</v>
      </c>
      <c r="AA194" s="1" t="s">
        <v>47</v>
      </c>
      <c r="AB194" s="64">
        <v>1</v>
      </c>
      <c r="AC194" s="115">
        <f t="shared" si="8"/>
        <v>1</v>
      </c>
      <c r="AD194" s="2">
        <v>46082</v>
      </c>
      <c r="AE194" s="175" t="str">
        <f>IFERROR(Table8[[#This Row],[Timeline - Monthwise]]-MIN(Table8[Start Date..]),"None")</f>
        <v>None</v>
      </c>
      <c r="AF194" s="1" t="str">
        <f>IFERROR(Table8[[#This Row],[Timeline - Monthwise]]-Table8[[#This Row],[Start Date..]]+1,"Duration Doesn't Exsists")</f>
        <v>Duration Doesn't Exsists</v>
      </c>
      <c r="AG194" s="29" t="str">
        <f ca="1">IFERROR(Table8[[#This Row],[Timeline - Monthwise]]-TODAY(),"No ETA")</f>
        <v>No ETA</v>
      </c>
      <c r="AH194" s="29" t="str">
        <f t="shared" si="9"/>
        <v>Completed</v>
      </c>
      <c r="AI194" s="1"/>
      <c r="AJ194" s="237" t="s">
        <v>3569</v>
      </c>
      <c r="AK194" s="1"/>
      <c r="AL194" s="1" t="s">
        <v>3178</v>
      </c>
      <c r="AM194" s="1" t="s">
        <v>30</v>
      </c>
      <c r="AN194" s="1"/>
      <c r="AO194" s="27"/>
      <c r="AP194" s="192"/>
      <c r="AQ194" s="1"/>
      <c r="AS194" s="192" t="str">
        <f>VLOOKUP(Table8[[#This Row],[CEM Number]],'71 CEMs'!$E$5:$E$76,1,0)</f>
        <v>I250210</v>
      </c>
      <c r="AT194" s="235" t="s">
        <v>3569</v>
      </c>
      <c r="AU194" s="233"/>
    </row>
    <row r="195" spans="1:47" ht="14.4" customHeight="1">
      <c r="A195" s="26" t="s">
        <v>1026</v>
      </c>
      <c r="B195" s="166">
        <v>44924</v>
      </c>
      <c r="C195" s="1" t="s">
        <v>474</v>
      </c>
      <c r="D195" s="1" t="s">
        <v>1027</v>
      </c>
      <c r="E195" s="192" t="s">
        <v>1035</v>
      </c>
      <c r="F195" s="29">
        <v>508</v>
      </c>
      <c r="G195" s="29">
        <v>254</v>
      </c>
      <c r="H195" s="29">
        <v>88</v>
      </c>
      <c r="I195" s="29">
        <v>11</v>
      </c>
      <c r="J195" s="29">
        <v>10</v>
      </c>
      <c r="K195" s="29">
        <v>67</v>
      </c>
      <c r="L195" s="29"/>
      <c r="M195" s="1" t="str">
        <f>Table8[[#This Row],[Std Remarks]]</f>
        <v>LIVE - 100% Completed</v>
      </c>
      <c r="N195" s="28">
        <f>Table8[[#This Row],[% of Completion of Work Done]]</f>
        <v>1</v>
      </c>
      <c r="O195" s="1">
        <f>Table8[[#This Row],[Customers According to % (Market Share)]]</f>
        <v>254</v>
      </c>
      <c r="P195" s="29">
        <v>5197129.05</v>
      </c>
      <c r="Q195" s="136">
        <f>Table8[[#This Row],[Allocated Budget]]*Table8[[#This Row],[Allocation Percentage]]</f>
        <v>779569.35749999993</v>
      </c>
      <c r="R195" s="136">
        <v>4417559.6924999999</v>
      </c>
      <c r="S195" s="1">
        <v>-1</v>
      </c>
      <c r="T195" s="1"/>
      <c r="U195" s="1">
        <v>0.5</v>
      </c>
      <c r="V195" s="29">
        <v>1248.8999999999999</v>
      </c>
      <c r="W195" s="29">
        <v>3729.4</v>
      </c>
      <c r="X195" s="1" t="s">
        <v>47</v>
      </c>
      <c r="Y195" s="75">
        <f>$Q$2</f>
        <v>0.15</v>
      </c>
      <c r="Z195" s="1" t="s">
        <v>32</v>
      </c>
      <c r="AA195" s="1" t="s">
        <v>47</v>
      </c>
      <c r="AB195" s="64">
        <v>1</v>
      </c>
      <c r="AC195" s="115">
        <f t="shared" si="8"/>
        <v>1</v>
      </c>
      <c r="AD195" s="2">
        <v>46082</v>
      </c>
      <c r="AE195" s="175" t="str">
        <f>IFERROR(Table8[[#This Row],[Timeline - Monthwise]]-MIN(Table8[Start Date..]),"None")</f>
        <v>None</v>
      </c>
      <c r="AF195" s="1" t="str">
        <f>IFERROR(Table8[[#This Row],[Timeline - Monthwise]]-Table8[[#This Row],[Start Date..]]+1,"Duration Doesn't Exsists")</f>
        <v>Duration Doesn't Exsists</v>
      </c>
      <c r="AG195" s="29" t="str">
        <f ca="1">IFERROR(Table8[[#This Row],[Timeline - Monthwise]]-TODAY(),"No ETA")</f>
        <v>No ETA</v>
      </c>
      <c r="AH195" s="29" t="str">
        <f t="shared" si="9"/>
        <v>Completed</v>
      </c>
      <c r="AI195" s="1"/>
      <c r="AJ195" s="237" t="s">
        <v>3569</v>
      </c>
      <c r="AK195" s="1"/>
      <c r="AL195" s="1" t="s">
        <v>3178</v>
      </c>
      <c r="AM195" s="1" t="s">
        <v>30</v>
      </c>
      <c r="AN195" s="1"/>
      <c r="AO195" s="27"/>
      <c r="AP195" s="192"/>
      <c r="AQ195" s="1"/>
      <c r="AS195" s="192" t="str">
        <f>VLOOKUP(Table8[[#This Row],[CEM Number]],'71 CEMs'!$E$5:$E$76,1,0)</f>
        <v>INT-23-00439</v>
      </c>
      <c r="AT195" s="235" t="s">
        <v>3569</v>
      </c>
      <c r="AU195" s="233"/>
    </row>
    <row r="196" spans="1:47" ht="14.4" customHeight="1">
      <c r="A196" s="26" t="s">
        <v>590</v>
      </c>
      <c r="B196" s="166">
        <v>45547</v>
      </c>
      <c r="C196" s="1" t="s">
        <v>591</v>
      </c>
      <c r="D196" s="1" t="s">
        <v>591</v>
      </c>
      <c r="E196" s="192" t="s">
        <v>593</v>
      </c>
      <c r="F196" s="29">
        <v>536</v>
      </c>
      <c r="G196" s="29">
        <v>214.4</v>
      </c>
      <c r="H196" s="29"/>
      <c r="I196" s="29"/>
      <c r="J196" s="29"/>
      <c r="K196" s="29"/>
      <c r="L196" s="29" t="s">
        <v>3583</v>
      </c>
      <c r="M196" s="1" t="str">
        <f>Table8[[#This Row],[Std Remarks]]</f>
        <v>SWAPPED</v>
      </c>
      <c r="N196" s="28">
        <f>Table8[[#This Row],[% of Completion of Work Done]]</f>
        <v>0</v>
      </c>
      <c r="O196" s="1">
        <f>Table8[[#This Row],[Customers According to % (Market Share)]]</f>
        <v>214.4</v>
      </c>
      <c r="P196" s="29">
        <v>5635736.0275838803</v>
      </c>
      <c r="Q196" s="136">
        <v>0</v>
      </c>
      <c r="R196" s="136">
        <v>5635736.0275838822</v>
      </c>
      <c r="S196" s="1">
        <v>-0.5</v>
      </c>
      <c r="T196" s="1"/>
      <c r="U196" s="1">
        <v>0.4</v>
      </c>
      <c r="V196" s="29">
        <v>992.4626510237299</v>
      </c>
      <c r="W196" s="29">
        <v>4986.8027140615668</v>
      </c>
      <c r="X196" s="1" t="s">
        <v>47</v>
      </c>
      <c r="Y196" s="192"/>
      <c r="Z196" s="1" t="s">
        <v>35</v>
      </c>
      <c r="AA196" s="1"/>
      <c r="AB196" s="28">
        <v>0</v>
      </c>
      <c r="AC196" s="115">
        <f t="shared" si="8"/>
        <v>0</v>
      </c>
      <c r="AD196" s="2">
        <v>46082</v>
      </c>
      <c r="AE196" s="175" t="str">
        <f>IFERROR(Table8[[#This Row],[Timeline - Monthwise]]-MIN(Table8[Start Date..]),"None")</f>
        <v>None</v>
      </c>
      <c r="AF196" s="1" t="str">
        <f>IFERROR(Table8[[#This Row],[Timeline - Monthwise]]-Table8[[#This Row],[Start Date..]]+1,"Duration Doesn't Exsists")</f>
        <v>Duration Doesn't Exsists</v>
      </c>
      <c r="AG196" s="29" t="str">
        <f ca="1">IFERROR(Table8[[#This Row],[Timeline - Monthwise]]-TODAY(),"No ETA")</f>
        <v>No ETA</v>
      </c>
      <c r="AH196" s="29" t="str">
        <f t="shared" si="9"/>
        <v>Yet to Start</v>
      </c>
      <c r="AI196" s="1"/>
      <c r="AJ196" s="237" t="s">
        <v>3569</v>
      </c>
      <c r="AK196" s="1" t="s">
        <v>594</v>
      </c>
      <c r="AL196" s="1" t="s">
        <v>292</v>
      </c>
      <c r="AM196" s="1" t="s">
        <v>290</v>
      </c>
      <c r="AN196" s="1"/>
      <c r="AO196" s="27"/>
      <c r="AP196" s="192" t="s">
        <v>3547</v>
      </c>
      <c r="AQ196" s="251">
        <v>22604832.260869566</v>
      </c>
      <c r="AR196" s="11">
        <v>542</v>
      </c>
      <c r="AS196" s="192" t="str">
        <f>VLOOKUP(Table8[[#This Row],[CEM Number]],'71 CEMs'!$E$5:$E$76,1,0)</f>
        <v>I250206</v>
      </c>
      <c r="AT196" s="235" t="s">
        <v>3569</v>
      </c>
      <c r="AU196" s="233"/>
    </row>
    <row r="197" spans="1:47" ht="14.4" customHeight="1">
      <c r="A197" s="26" t="s">
        <v>473</v>
      </c>
      <c r="B197" s="166">
        <v>45427</v>
      </c>
      <c r="C197" s="1" t="s">
        <v>474</v>
      </c>
      <c r="D197" s="1" t="s">
        <v>475</v>
      </c>
      <c r="E197" s="192" t="s">
        <v>480</v>
      </c>
      <c r="F197" s="29">
        <v>94</v>
      </c>
      <c r="G197" s="29">
        <v>37.6</v>
      </c>
      <c r="H197" s="29">
        <v>67</v>
      </c>
      <c r="I197" s="29">
        <v>10</v>
      </c>
      <c r="J197" s="29">
        <v>11</v>
      </c>
      <c r="K197" s="29">
        <v>46</v>
      </c>
      <c r="L197" s="29"/>
      <c r="M197" s="1" t="str">
        <f>Table8[[#This Row],[Std Remarks]]</f>
        <v>LIVE - 100% Completed</v>
      </c>
      <c r="N197" s="28">
        <f>Table8[[#This Row],[% of Completion of Work Done]]</f>
        <v>1</v>
      </c>
      <c r="O197" s="1">
        <f>Table8[[#This Row],[Customers According to % (Market Share)]]</f>
        <v>37.6</v>
      </c>
      <c r="P197" s="29">
        <v>2844066.7288824501</v>
      </c>
      <c r="Q197" s="136">
        <f>Table8[[#This Row],[Allocated Budget]]*Table8[[#This Row],[Allocation Percentage]]</f>
        <v>426610.00933236751</v>
      </c>
      <c r="R197" s="136">
        <v>2417456.7195500825</v>
      </c>
      <c r="S197" s="1">
        <v>-1</v>
      </c>
      <c r="T197" s="1"/>
      <c r="U197" s="1">
        <v>0.4</v>
      </c>
      <c r="V197" s="29">
        <v>484.15</v>
      </c>
      <c r="W197" s="29">
        <v>1372.3640289500001</v>
      </c>
      <c r="X197" s="1" t="s">
        <v>150</v>
      </c>
      <c r="Y197" s="75">
        <f>$Q$2</f>
        <v>0.15</v>
      </c>
      <c r="Z197" s="1" t="s">
        <v>32</v>
      </c>
      <c r="AA197" s="1" t="s">
        <v>150</v>
      </c>
      <c r="AB197" s="64">
        <v>1</v>
      </c>
      <c r="AC197" s="115">
        <f t="shared" si="8"/>
        <v>1</v>
      </c>
      <c r="AD197" s="2">
        <v>46082</v>
      </c>
      <c r="AE197" s="175" t="str">
        <f>IFERROR(Table8[[#This Row],[Timeline - Monthwise]]-MIN(Table8[Start Date..]),"None")</f>
        <v>None</v>
      </c>
      <c r="AF197" s="1" t="str">
        <f>IFERROR(Table8[[#This Row],[Timeline - Monthwise]]-Table8[[#This Row],[Start Date..]]+1,"Duration Doesn't Exsists")</f>
        <v>Duration Doesn't Exsists</v>
      </c>
      <c r="AG197" s="29" t="str">
        <f ca="1">IFERROR(Table8[[#This Row],[Timeline - Monthwise]]-TODAY(),"No ETA")</f>
        <v>No ETA</v>
      </c>
      <c r="AH197" s="29" t="str">
        <f t="shared" si="9"/>
        <v>Completed</v>
      </c>
      <c r="AI197" s="1"/>
      <c r="AJ197" s="237" t="s">
        <v>3569</v>
      </c>
      <c r="AK197" s="1"/>
      <c r="AL197" s="1" t="s">
        <v>3178</v>
      </c>
      <c r="AM197" s="1" t="s">
        <v>30</v>
      </c>
      <c r="AN197" s="1"/>
      <c r="AO197" s="27"/>
      <c r="AP197" s="192"/>
      <c r="AQ197" s="1"/>
      <c r="AS197" s="192" t="str">
        <f>VLOOKUP(Table8[[#This Row],[CEM Number]],'71 CEMs'!$E$5:$E$76,1,0)</f>
        <v>I240704</v>
      </c>
      <c r="AT197" s="235" t="s">
        <v>3569</v>
      </c>
      <c r="AU197" s="233"/>
    </row>
    <row r="198" spans="1:47" ht="14.4" customHeight="1">
      <c r="A198" s="26" t="s">
        <v>1089</v>
      </c>
      <c r="B198" s="166">
        <v>44924</v>
      </c>
      <c r="C198" s="1" t="s">
        <v>806</v>
      </c>
      <c r="D198" s="1" t="s">
        <v>1090</v>
      </c>
      <c r="E198" s="192" t="s">
        <v>1091</v>
      </c>
      <c r="F198" s="29">
        <v>1860</v>
      </c>
      <c r="G198" s="29">
        <v>930</v>
      </c>
      <c r="H198" s="29">
        <v>245</v>
      </c>
      <c r="I198" s="29">
        <v>77</v>
      </c>
      <c r="J198" s="29">
        <v>50</v>
      </c>
      <c r="K198" s="29"/>
      <c r="L198" s="29"/>
      <c r="M198" s="1" t="str">
        <f>Table8[[#This Row],[Std Remarks]]</f>
        <v>LIVE - 100% Completed</v>
      </c>
      <c r="N198" s="28">
        <f>Table8[[#This Row],[% of Completion of Work Done]]</f>
        <v>1</v>
      </c>
      <c r="O198" s="1">
        <f>Table8[[#This Row],[Customers According to % (Market Share)]]</f>
        <v>930</v>
      </c>
      <c r="P198" s="29">
        <v>12286385.279999999</v>
      </c>
      <c r="Q198" s="136">
        <f>Table8[[#This Row],[Allocated Budget]]*Table8[[#This Row],[Allocation Percentage]]</f>
        <v>1842957.7919999999</v>
      </c>
      <c r="R198" s="136">
        <v>10443427.488</v>
      </c>
      <c r="S198" s="1">
        <v>-0.85</v>
      </c>
      <c r="T198" s="1"/>
      <c r="U198" s="1">
        <v>0.5</v>
      </c>
      <c r="V198" s="29">
        <v>1582.3999999999999</v>
      </c>
      <c r="W198" s="29">
        <v>14056.3</v>
      </c>
      <c r="X198" s="1" t="s">
        <v>47</v>
      </c>
      <c r="Y198" s="75">
        <f>$Q$2</f>
        <v>0.15</v>
      </c>
      <c r="Z198" s="1" t="s">
        <v>32</v>
      </c>
      <c r="AA198" s="1" t="s">
        <v>47</v>
      </c>
      <c r="AB198" s="64">
        <v>1</v>
      </c>
      <c r="AC198" s="115">
        <f t="shared" si="8"/>
        <v>1</v>
      </c>
      <c r="AD198" s="2">
        <v>46082</v>
      </c>
      <c r="AE198" s="175" t="str">
        <f>IFERROR(Table8[[#This Row],[Timeline - Monthwise]]-MIN(Table8[Start Date..]),"None")</f>
        <v>None</v>
      </c>
      <c r="AF198" s="1" t="str">
        <f>IFERROR(Table8[[#This Row],[Timeline - Monthwise]]-Table8[[#This Row],[Start Date..]]+1,"Duration Doesn't Exsists")</f>
        <v>Duration Doesn't Exsists</v>
      </c>
      <c r="AG198" s="29" t="str">
        <f ca="1">IFERROR(Table8[[#This Row],[Timeline - Monthwise]]-TODAY(),"No ETA")</f>
        <v>No ETA</v>
      </c>
      <c r="AH198" s="29" t="str">
        <f t="shared" si="9"/>
        <v>Completed</v>
      </c>
      <c r="AI198" s="1"/>
      <c r="AJ198" s="237" t="s">
        <v>3569</v>
      </c>
      <c r="AK198" s="1"/>
      <c r="AL198" s="1" t="s">
        <v>3178</v>
      </c>
      <c r="AM198" s="1" t="s">
        <v>30</v>
      </c>
      <c r="AN198" s="1"/>
      <c r="AO198" s="27"/>
      <c r="AP198" s="192"/>
      <c r="AQ198" s="1"/>
      <c r="AS198" s="192" t="str">
        <f>VLOOKUP(Table8[[#This Row],[CEM Number]],'71 CEMs'!$E$5:$E$76,1,0)</f>
        <v>INT-23-00442</v>
      </c>
      <c r="AT198" s="235" t="s">
        <v>3569</v>
      </c>
      <c r="AU198" s="233"/>
    </row>
    <row r="199" spans="1:47" ht="14.4" customHeight="1">
      <c r="A199" s="26" t="s">
        <v>190</v>
      </c>
      <c r="B199" s="166">
        <v>45350</v>
      </c>
      <c r="C199" s="1" t="s">
        <v>191</v>
      </c>
      <c r="D199" s="1" t="s">
        <v>192</v>
      </c>
      <c r="E199" s="192" t="s">
        <v>195</v>
      </c>
      <c r="F199" s="29">
        <v>654</v>
      </c>
      <c r="G199" s="29">
        <v>261.60000000000002</v>
      </c>
      <c r="H199" s="29">
        <v>654</v>
      </c>
      <c r="I199" s="29">
        <v>91</v>
      </c>
      <c r="J199" s="29">
        <v>76</v>
      </c>
      <c r="K199" s="29">
        <v>11</v>
      </c>
      <c r="L199" s="29">
        <v>4</v>
      </c>
      <c r="M199" s="1"/>
      <c r="N199" s="28">
        <f>Table8[[#This Row],[% of Completion of Work Done]]</f>
        <v>1</v>
      </c>
      <c r="O199" s="1">
        <f>Table8[[#This Row],[Customers According to % (Market Share)]]</f>
        <v>261.60000000000002</v>
      </c>
      <c r="P199" s="29">
        <v>7057021.5905333301</v>
      </c>
      <c r="Q199" s="136">
        <f>Table8[[#This Row],[Allocated Budget]]*Table8[[#This Row],[Allocation Percentage]]</f>
        <v>1058553.2385799994</v>
      </c>
      <c r="R199" s="136">
        <v>5998468.3519533351</v>
      </c>
      <c r="S199" s="1">
        <v>-1</v>
      </c>
      <c r="T199" s="1"/>
      <c r="U199" s="1">
        <v>0.4</v>
      </c>
      <c r="V199" s="29">
        <v>591.33333333333337</v>
      </c>
      <c r="W199" s="29">
        <v>6996.1797325000025</v>
      </c>
      <c r="X199" s="1" t="s">
        <v>150</v>
      </c>
      <c r="Y199" s="75">
        <f>$Q$2</f>
        <v>0.15</v>
      </c>
      <c r="Z199" s="1" t="s">
        <v>32</v>
      </c>
      <c r="AA199" s="1" t="s">
        <v>47</v>
      </c>
      <c r="AB199" s="64">
        <v>1</v>
      </c>
      <c r="AC199" s="115">
        <f t="shared" si="8"/>
        <v>1</v>
      </c>
      <c r="AD199" s="2">
        <v>46082</v>
      </c>
      <c r="AE199" s="175" t="str">
        <f>IFERROR(Table8[[#This Row],[Timeline - Monthwise]]-MIN(Table8[Start Date..]),"None")</f>
        <v>None</v>
      </c>
      <c r="AF199" s="1" t="str">
        <f>IFERROR(Table8[[#This Row],[Timeline - Monthwise]]-Table8[[#This Row],[Start Date..]]+1,"Duration Doesn't Exsists")</f>
        <v>Duration Doesn't Exsists</v>
      </c>
      <c r="AG199" s="29" t="str">
        <f ca="1">IFERROR(Table8[[#This Row],[Timeline - Monthwise]]-TODAY(),"No ETA")</f>
        <v>No ETA</v>
      </c>
      <c r="AH199" s="29" t="str">
        <f t="shared" si="9"/>
        <v>Completed</v>
      </c>
      <c r="AI199" s="1"/>
      <c r="AJ199" s="237" t="s">
        <v>3569</v>
      </c>
      <c r="AK199" s="1"/>
      <c r="AL199" s="1" t="s">
        <v>3178</v>
      </c>
      <c r="AM199" s="1" t="s">
        <v>30</v>
      </c>
      <c r="AN199" s="1"/>
      <c r="AO199" s="27"/>
      <c r="AP199" s="192"/>
      <c r="AQ199" s="1"/>
      <c r="AS199" s="192" t="str">
        <f>VLOOKUP(Table8[[#This Row],[CEM Number]],'71 CEMs'!$E$5:$E$76,1,0)</f>
        <v>I240540</v>
      </c>
      <c r="AT199" s="235" t="s">
        <v>3569</v>
      </c>
      <c r="AU199" s="233"/>
    </row>
    <row r="200" spans="1:47" ht="14.4" customHeight="1">
      <c r="A200" s="26" t="s">
        <v>286</v>
      </c>
      <c r="B200" s="166">
        <v>45428</v>
      </c>
      <c r="C200" s="1" t="s">
        <v>287</v>
      </c>
      <c r="D200" s="1" t="s">
        <v>288</v>
      </c>
      <c r="E200" s="192" t="s">
        <v>294</v>
      </c>
      <c r="F200" s="29">
        <v>170</v>
      </c>
      <c r="G200" s="29">
        <v>68</v>
      </c>
      <c r="H200" s="29"/>
      <c r="I200" s="29">
        <v>2</v>
      </c>
      <c r="J200" s="29">
        <v>2</v>
      </c>
      <c r="K200" s="29">
        <v>10</v>
      </c>
      <c r="L200" s="29" t="s">
        <v>3600</v>
      </c>
      <c r="M200" s="1" t="str">
        <f>Table8[[#This Row],[Std Remarks]]</f>
        <v>LIVE - 100% Completed</v>
      </c>
      <c r="N200" s="28">
        <f>Table8[[#This Row],[% of Completion of Work Done]]</f>
        <v>1</v>
      </c>
      <c r="O200" s="1">
        <f>Table8[[#This Row],[Customers According to % (Market Share)]]</f>
        <v>68</v>
      </c>
      <c r="P200" s="29">
        <v>2142858.4549468802</v>
      </c>
      <c r="Q200" s="136">
        <f>Table8[[#This Row],[Allocated Budget]]*Table8[[#This Row],[Allocation Percentage]]</f>
        <v>321428.76824203203</v>
      </c>
      <c r="R200" s="136">
        <v>1821429.6867048517</v>
      </c>
      <c r="S200" s="1">
        <v>-1</v>
      </c>
      <c r="T200" s="1"/>
      <c r="U200" s="1">
        <v>0.4</v>
      </c>
      <c r="V200" s="29">
        <v>406.16849999999994</v>
      </c>
      <c r="W200" s="29">
        <v>1359.1951582543752</v>
      </c>
      <c r="X200" s="1" t="s">
        <v>47</v>
      </c>
      <c r="Y200" s="75">
        <f>$Q$2</f>
        <v>0.15</v>
      </c>
      <c r="Z200" s="1" t="s">
        <v>32</v>
      </c>
      <c r="AA200" s="1" t="s">
        <v>47</v>
      </c>
      <c r="AB200" s="64">
        <v>1</v>
      </c>
      <c r="AC200" s="115">
        <f t="shared" si="8"/>
        <v>1</v>
      </c>
      <c r="AD200" s="2">
        <v>46082</v>
      </c>
      <c r="AE200" s="175" t="str">
        <f>IFERROR(Table8[[#This Row],[Timeline - Monthwise]]-MIN(Table8[Start Date..]),"None")</f>
        <v>None</v>
      </c>
      <c r="AF200" s="1" t="str">
        <f>IFERROR(Table8[[#This Row],[Timeline - Monthwise]]-Table8[[#This Row],[Start Date..]]+1,"Duration Doesn't Exsists")</f>
        <v>Duration Doesn't Exsists</v>
      </c>
      <c r="AG200" s="29" t="str">
        <f ca="1">IFERROR(Table8[[#This Row],[Timeline - Monthwise]]-TODAY(),"No ETA")</f>
        <v>No ETA</v>
      </c>
      <c r="AH200" s="29" t="str">
        <f t="shared" si="9"/>
        <v>Completed</v>
      </c>
      <c r="AI200" s="1"/>
      <c r="AJ200" s="237" t="s">
        <v>3569</v>
      </c>
      <c r="AK200" s="1"/>
      <c r="AL200" s="1" t="s">
        <v>3178</v>
      </c>
      <c r="AM200" s="1" t="s">
        <v>30</v>
      </c>
      <c r="AN200" s="1"/>
      <c r="AO200" s="27"/>
      <c r="AP200" s="192"/>
      <c r="AQ200" s="1"/>
      <c r="AS200" s="192" t="str">
        <f>VLOOKUP(Table8[[#This Row],[CEM Number]],'71 CEMs'!$E$5:$E$76,1,0)</f>
        <v>I240682</v>
      </c>
      <c r="AT200" s="235" t="s">
        <v>3569</v>
      </c>
      <c r="AU200" s="233"/>
    </row>
    <row r="201" spans="1:47" ht="14.4" customHeight="1">
      <c r="A201" s="26" t="s">
        <v>1026</v>
      </c>
      <c r="B201" s="166">
        <v>44924</v>
      </c>
      <c r="C201" s="1" t="s">
        <v>474</v>
      </c>
      <c r="D201" s="1" t="s">
        <v>1027</v>
      </c>
      <c r="E201" s="192" t="s">
        <v>1036</v>
      </c>
      <c r="F201" s="29">
        <v>1444</v>
      </c>
      <c r="G201" s="29">
        <v>722</v>
      </c>
      <c r="H201" s="29">
        <v>343</v>
      </c>
      <c r="I201" s="29">
        <v>33</v>
      </c>
      <c r="J201" s="29">
        <v>26</v>
      </c>
      <c r="K201" s="29">
        <v>284</v>
      </c>
      <c r="L201" s="29"/>
      <c r="M201" s="1" t="str">
        <f>Table8[[#This Row],[Std Remarks]]</f>
        <v>LIVE - 100% Completed</v>
      </c>
      <c r="N201" s="28">
        <f>Table8[[#This Row],[% of Completion of Work Done]]</f>
        <v>1</v>
      </c>
      <c r="O201" s="1">
        <f>Table8[[#This Row],[Customers According to % (Market Share)]]</f>
        <v>722</v>
      </c>
      <c r="P201" s="29">
        <v>15526564.503037499</v>
      </c>
      <c r="Q201" s="136">
        <f>Table8[[#This Row],[Allocated Budget]]*Table8[[#This Row],[Allocation Percentage]]</f>
        <v>2328984.6754556247</v>
      </c>
      <c r="R201" s="136">
        <v>13197579.827581873</v>
      </c>
      <c r="S201" s="1">
        <v>-1</v>
      </c>
      <c r="T201" s="1"/>
      <c r="U201" s="1">
        <v>0.5</v>
      </c>
      <c r="V201" s="29">
        <v>6066.45</v>
      </c>
      <c r="W201" s="29">
        <v>12421.793784299996</v>
      </c>
      <c r="X201" s="1" t="s">
        <v>47</v>
      </c>
      <c r="Y201" s="75">
        <f>$Q$2</f>
        <v>0.15</v>
      </c>
      <c r="Z201" s="1" t="s">
        <v>32</v>
      </c>
      <c r="AA201" s="1" t="s">
        <v>47</v>
      </c>
      <c r="AB201" s="64">
        <v>1</v>
      </c>
      <c r="AC201" s="115">
        <f t="shared" si="8"/>
        <v>1</v>
      </c>
      <c r="AD201" s="2">
        <v>46082</v>
      </c>
      <c r="AE201" s="175" t="str">
        <f>IFERROR(Table8[[#This Row],[Timeline - Monthwise]]-MIN(Table8[Start Date..]),"None")</f>
        <v>None</v>
      </c>
      <c r="AF201" s="1" t="str">
        <f>IFERROR(Table8[[#This Row],[Timeline - Monthwise]]-Table8[[#This Row],[Start Date..]]+1,"Duration Doesn't Exsists")</f>
        <v>Duration Doesn't Exsists</v>
      </c>
      <c r="AG201" s="29" t="str">
        <f ca="1">IFERROR(Table8[[#This Row],[Timeline - Monthwise]]-TODAY(),"No ETA")</f>
        <v>No ETA</v>
      </c>
      <c r="AH201" s="29" t="str">
        <f t="shared" si="9"/>
        <v>Completed</v>
      </c>
      <c r="AI201" s="1"/>
      <c r="AJ201" s="237" t="s">
        <v>3569</v>
      </c>
      <c r="AK201" s="1"/>
      <c r="AL201" s="1" t="s">
        <v>3178</v>
      </c>
      <c r="AM201" s="1" t="s">
        <v>30</v>
      </c>
      <c r="AN201" s="1"/>
      <c r="AO201" s="27"/>
      <c r="AP201" s="192"/>
      <c r="AQ201" s="1"/>
      <c r="AS201" s="192" t="str">
        <f>VLOOKUP(Table8[[#This Row],[CEM Number]],'71 CEMs'!$E$5:$E$76,1,0)</f>
        <v>INT-23-00439</v>
      </c>
      <c r="AT201" s="235" t="s">
        <v>3569</v>
      </c>
      <c r="AU201" s="233"/>
    </row>
    <row r="202" spans="1:47" ht="14.4" customHeight="1">
      <c r="A202" s="86" t="s">
        <v>942</v>
      </c>
      <c r="B202" s="166" t="s">
        <v>3530</v>
      </c>
      <c r="C202" s="1" t="s">
        <v>514</v>
      </c>
      <c r="D202" s="28" t="s">
        <v>943</v>
      </c>
      <c r="E202" s="192" t="s">
        <v>3243</v>
      </c>
      <c r="F202" s="29">
        <v>2212</v>
      </c>
      <c r="G202" s="65">
        <v>884.80000000000007</v>
      </c>
      <c r="H202" s="65"/>
      <c r="I202" s="29"/>
      <c r="J202" s="29"/>
      <c r="K202" s="29"/>
      <c r="L202" s="29"/>
      <c r="M202" s="1" t="str">
        <f>Table8[[#This Row],[Std Remarks]]</f>
        <v>NOT LIVE - RETAIN BUDGET</v>
      </c>
      <c r="N202" s="28">
        <f>Table8[[#This Row],[% of Completion of Work Done]]</f>
        <v>0</v>
      </c>
      <c r="O202" s="1"/>
      <c r="P202" s="29">
        <v>19560927.929641001</v>
      </c>
      <c r="Q202" s="136">
        <f>(Table8[[#This Row],[Allocated Budget]]*$Q$2)+(Table8[[#This Row],[Allocated Budget]]*(1-Table8[[#This Row],[HP%  based on Live % ( Work Progress)]])*(1-$Q$2))</f>
        <v>19560927.929641001</v>
      </c>
      <c r="R202" s="136"/>
      <c r="S202" s="1"/>
      <c r="T202" s="1"/>
      <c r="U202" s="1"/>
      <c r="V202" s="29">
        <v>3424.1900000000005</v>
      </c>
      <c r="W202" s="29">
        <v>14348.071791249997</v>
      </c>
      <c r="X202" s="1" t="s">
        <v>47</v>
      </c>
      <c r="Y202" s="28">
        <f>Table8[[#This Row],[% of Completion of Work Done]]</f>
        <v>0</v>
      </c>
      <c r="Z202" s="1" t="s">
        <v>35</v>
      </c>
      <c r="AA202" s="1"/>
      <c r="AB202" s="64">
        <v>0</v>
      </c>
      <c r="AC202" s="115">
        <f t="shared" si="8"/>
        <v>0</v>
      </c>
      <c r="AD202" s="2">
        <v>46082</v>
      </c>
      <c r="AE202" s="175">
        <f>IFERROR(Table8[[#This Row],[Timeline - Monthwise]]-MIN(Table8[Start Date..]),"None")</f>
        <v>214</v>
      </c>
      <c r="AF202" s="1">
        <f>IFERROR(Table8[[#This Row],[Timeline - Monthwise]]-Table8[[#This Row],[Start Date..]]+1,"Duration Doesn't Exsists")</f>
        <v>215</v>
      </c>
      <c r="AG202" s="29">
        <f ca="1">IFERROR(Table8[[#This Row],[Timeline - Monthwise]]-TODAY(),"No ETA")</f>
        <v>167</v>
      </c>
      <c r="AH202" s="29" t="str">
        <f t="shared" si="9"/>
        <v>Yet to Start</v>
      </c>
      <c r="AI202" s="1" t="s">
        <v>421</v>
      </c>
      <c r="AJ202" s="237" t="s">
        <v>3576</v>
      </c>
      <c r="AK202" s="28" t="s">
        <v>3291</v>
      </c>
      <c r="AL202" s="1" t="s">
        <v>3325</v>
      </c>
      <c r="AM202" s="1" t="s">
        <v>76</v>
      </c>
      <c r="AN202" s="1"/>
      <c r="AO202" s="27"/>
      <c r="AP202" s="192"/>
      <c r="AQ202" s="1"/>
      <c r="AS202" s="192" t="e">
        <f>VLOOKUP(Table8[[#This Row],[CEM Number]],'71 CEMs'!$E$5:$E$76,1,0)</f>
        <v>#N/A</v>
      </c>
      <c r="AT202" s="235">
        <v>46296</v>
      </c>
      <c r="AU202" s="233"/>
    </row>
    <row r="203" spans="1:47" ht="14.4" customHeight="1">
      <c r="A203" s="26" t="s">
        <v>387</v>
      </c>
      <c r="B203" s="166">
        <v>45427</v>
      </c>
      <c r="C203" s="1" t="s">
        <v>388</v>
      </c>
      <c r="D203" s="1" t="s">
        <v>388</v>
      </c>
      <c r="E203" s="192" t="s">
        <v>394</v>
      </c>
      <c r="F203" s="29">
        <v>1042</v>
      </c>
      <c r="G203" s="29">
        <v>416.8</v>
      </c>
      <c r="H203" s="29">
        <v>2000</v>
      </c>
      <c r="I203" s="29">
        <v>1000</v>
      </c>
      <c r="J203" s="29">
        <v>60</v>
      </c>
      <c r="K203" s="29">
        <v>2</v>
      </c>
      <c r="L203" s="29">
        <v>9</v>
      </c>
      <c r="M203" s="1" t="str">
        <f>Table8[[#This Row],[Std Remarks]]</f>
        <v>LIVE - 100% Completed</v>
      </c>
      <c r="N203" s="28">
        <f>Table8[[#This Row],[% of Completion of Work Done]]</f>
        <v>1</v>
      </c>
      <c r="O203" s="1">
        <f>Table8[[#This Row],[Customers According to % (Market Share)]]</f>
        <v>416.8</v>
      </c>
      <c r="P203" s="29">
        <v>11146535.183448</v>
      </c>
      <c r="Q203" s="136">
        <f>Table8[[#This Row],[Allocated Budget]]*Table8[[#This Row],[Allocation Percentage]]</f>
        <v>1671980.2775172</v>
      </c>
      <c r="R203" s="136">
        <v>9474554.9059307985</v>
      </c>
      <c r="S203" s="1">
        <v>0</v>
      </c>
      <c r="T203" s="1"/>
      <c r="U203" s="1">
        <v>0.4</v>
      </c>
      <c r="V203" s="29">
        <v>1601.49</v>
      </c>
      <c r="W203" s="29">
        <v>8984.222782400002</v>
      </c>
      <c r="X203" s="1" t="s">
        <v>47</v>
      </c>
      <c r="Y203" s="75">
        <f>$Q$2</f>
        <v>0.15</v>
      </c>
      <c r="Z203" s="1" t="s">
        <v>32</v>
      </c>
      <c r="AA203" s="1" t="s">
        <v>47</v>
      </c>
      <c r="AB203" s="64">
        <v>1</v>
      </c>
      <c r="AC203" s="115">
        <f t="shared" si="8"/>
        <v>1</v>
      </c>
      <c r="AD203" s="2">
        <v>46082</v>
      </c>
      <c r="AE203" s="175" t="str">
        <f>IFERROR(Table8[[#This Row],[Timeline - Monthwise]]-MIN(Table8[Start Date..]),"None")</f>
        <v>None</v>
      </c>
      <c r="AF203" s="1" t="str">
        <f>IFERROR(Table8[[#This Row],[Timeline - Monthwise]]-Table8[[#This Row],[Start Date..]]+1,"Duration Doesn't Exsists")</f>
        <v>Duration Doesn't Exsists</v>
      </c>
      <c r="AG203" s="29" t="str">
        <f ca="1">IFERROR(Table8[[#This Row],[Timeline - Monthwise]]-TODAY(),"No ETA")</f>
        <v>No ETA</v>
      </c>
      <c r="AH203" s="29" t="str">
        <f t="shared" si="9"/>
        <v>Completed</v>
      </c>
      <c r="AI203" s="1"/>
      <c r="AJ203" s="237" t="s">
        <v>3569</v>
      </c>
      <c r="AK203" s="1"/>
      <c r="AL203" s="1" t="s">
        <v>3178</v>
      </c>
      <c r="AM203" s="1" t="s">
        <v>30</v>
      </c>
      <c r="AN203" s="1"/>
      <c r="AO203" s="27"/>
      <c r="AP203" s="192"/>
      <c r="AQ203" s="1"/>
      <c r="AS203" s="192" t="str">
        <f>VLOOKUP(Table8[[#This Row],[CEM Number]],'71 CEMs'!$E$5:$E$76,1,0)</f>
        <v>I240702</v>
      </c>
      <c r="AT203" s="235" t="s">
        <v>3569</v>
      </c>
      <c r="AU203" s="233"/>
    </row>
    <row r="204" spans="1:47" ht="14.4" customHeight="1">
      <c r="A204" s="26" t="s">
        <v>722</v>
      </c>
      <c r="B204" s="166">
        <v>45549</v>
      </c>
      <c r="C204" s="1" t="s">
        <v>191</v>
      </c>
      <c r="D204" s="1" t="s">
        <v>191</v>
      </c>
      <c r="E204" s="192" t="s">
        <v>723</v>
      </c>
      <c r="F204" s="29">
        <v>512</v>
      </c>
      <c r="G204" s="29">
        <v>204.8</v>
      </c>
      <c r="H204" s="29">
        <v>512</v>
      </c>
      <c r="I204" s="29">
        <v>45</v>
      </c>
      <c r="J204" s="29">
        <v>44</v>
      </c>
      <c r="K204" s="29">
        <v>1</v>
      </c>
      <c r="L204" s="29">
        <v>0</v>
      </c>
      <c r="M204" s="1"/>
      <c r="N204" s="28">
        <f>Table8[[#This Row],[% of Completion of Work Done]]</f>
        <v>1</v>
      </c>
      <c r="O204" s="1">
        <f>Table8[[#This Row],[Customers According to % (Market Share)]]</f>
        <v>204.8</v>
      </c>
      <c r="P204" s="29">
        <v>11678766.977635199</v>
      </c>
      <c r="Q204" s="136">
        <f>Table8[[#This Row],[Allocated Budget]]*Table8[[#This Row],[Allocation Percentage]]</f>
        <v>1751815.0466452797</v>
      </c>
      <c r="R204" s="136">
        <v>9926951.9309899621</v>
      </c>
      <c r="S204" s="1">
        <v>-1</v>
      </c>
      <c r="T204" s="1"/>
      <c r="U204" s="1">
        <v>0.4</v>
      </c>
      <c r="V204" s="29">
        <v>3118.8401465000002</v>
      </c>
      <c r="W204" s="29">
        <v>7097.3849999999984</v>
      </c>
      <c r="X204" s="1" t="s">
        <v>47</v>
      </c>
      <c r="Y204" s="75">
        <f>$Q$2</f>
        <v>0.15</v>
      </c>
      <c r="Z204" s="1" t="s">
        <v>32</v>
      </c>
      <c r="AA204" s="1" t="s">
        <v>150</v>
      </c>
      <c r="AB204" s="64">
        <v>1</v>
      </c>
      <c r="AC204" s="115">
        <f t="shared" si="8"/>
        <v>1</v>
      </c>
      <c r="AD204" s="2">
        <v>46082</v>
      </c>
      <c r="AE204" s="175" t="str">
        <f>IFERROR(Table8[[#This Row],[Timeline - Monthwise]]-MIN(Table8[Start Date..]),"None")</f>
        <v>None</v>
      </c>
      <c r="AF204" s="1" t="str">
        <f>IFERROR(Table8[[#This Row],[Timeline - Monthwise]]-Table8[[#This Row],[Start Date..]]+1,"Duration Doesn't Exsists")</f>
        <v>Duration Doesn't Exsists</v>
      </c>
      <c r="AG204" s="29" t="str">
        <f ca="1">IFERROR(Table8[[#This Row],[Timeline - Monthwise]]-TODAY(),"No ETA")</f>
        <v>No ETA</v>
      </c>
      <c r="AH204" s="29" t="str">
        <f t="shared" si="9"/>
        <v>Completed</v>
      </c>
      <c r="AI204" s="1"/>
      <c r="AJ204" s="237" t="s">
        <v>3569</v>
      </c>
      <c r="AK204" s="1"/>
      <c r="AL204" s="1" t="s">
        <v>3178</v>
      </c>
      <c r="AM204" s="1" t="s">
        <v>30</v>
      </c>
      <c r="AN204" s="1"/>
      <c r="AO204" s="27"/>
      <c r="AP204" s="192"/>
      <c r="AQ204" s="1"/>
      <c r="AS204" s="192" t="str">
        <f>VLOOKUP(Table8[[#This Row],[CEM Number]],'71 CEMs'!$E$5:$E$76,1,0)</f>
        <v>I250213</v>
      </c>
      <c r="AT204" s="235" t="s">
        <v>3569</v>
      </c>
      <c r="AU204" s="233"/>
    </row>
    <row r="205" spans="1:47" ht="14.4" customHeight="1">
      <c r="A205" s="26" t="s">
        <v>3648</v>
      </c>
      <c r="B205" s="166" t="s">
        <v>3530</v>
      </c>
      <c r="C205" s="1" t="s">
        <v>1204</v>
      </c>
      <c r="D205" s="1" t="s">
        <v>1204</v>
      </c>
      <c r="E205" s="192" t="s">
        <v>1215</v>
      </c>
      <c r="F205" s="29">
        <v>2656</v>
      </c>
      <c r="G205" s="29">
        <v>1195.2</v>
      </c>
      <c r="H205" s="29"/>
      <c r="I205" s="29"/>
      <c r="J205" s="29"/>
      <c r="K205" s="29"/>
      <c r="L205" s="29"/>
      <c r="M205" s="1" t="str">
        <f>Table8[[#This Row],[Std Remarks]]</f>
        <v>NOT LIVE - RETAIN BUDGET</v>
      </c>
      <c r="N205" s="28">
        <f>Table8[[#This Row],[% of Completion of Work Done]]</f>
        <v>0</v>
      </c>
      <c r="O205" s="1">
        <f>Table8[[#This Row],[Customers According to % (Market Share)]]</f>
        <v>1195.2</v>
      </c>
      <c r="P205" s="29">
        <v>19840408.232000001</v>
      </c>
      <c r="Q205" s="136">
        <f>(Table8[[#This Row],[Allocated Budget]]*$Q$2)+(Table8[[#This Row],[Allocated Budget]]*(1-Table8[[#This Row],[HP%  based on Live % ( Work Progress)]])*(1-$Q$2))</f>
        <v>19840408.232000001</v>
      </c>
      <c r="R205" s="136"/>
      <c r="S205" s="1"/>
      <c r="T205" s="1"/>
      <c r="U205" s="1">
        <v>0.45</v>
      </c>
      <c r="V205" s="29">
        <v>3666.2</v>
      </c>
      <c r="W205" s="29">
        <v>18775</v>
      </c>
      <c r="X205" s="1" t="s">
        <v>47</v>
      </c>
      <c r="Y205" s="28">
        <f>Table8[[#This Row],[% of Completion of Work Done]]</f>
        <v>0</v>
      </c>
      <c r="Z205" s="1" t="s">
        <v>35</v>
      </c>
      <c r="AA205" s="1"/>
      <c r="AB205" s="77">
        <v>0</v>
      </c>
      <c r="AC205" s="115">
        <f t="shared" si="8"/>
        <v>0</v>
      </c>
      <c r="AD205" s="2">
        <v>46082</v>
      </c>
      <c r="AE205" s="175">
        <f>IFERROR(Table8[[#This Row],[Timeline - Monthwise]]-MIN(Table8[Start Date..]),"None")</f>
        <v>214</v>
      </c>
      <c r="AF205" s="1">
        <f>IFERROR(Table8[[#This Row],[Timeline - Monthwise]]-Table8[[#This Row],[Start Date..]]+1,"Duration Doesn't Exsists")</f>
        <v>215</v>
      </c>
      <c r="AG205" s="29">
        <f ca="1">IFERROR(Table8[[#This Row],[Timeline - Monthwise]]-TODAY(),"No ETA")</f>
        <v>167</v>
      </c>
      <c r="AH205" s="29" t="str">
        <f t="shared" si="9"/>
        <v>Yet to Start</v>
      </c>
      <c r="AI205" s="1" t="s">
        <v>1168</v>
      </c>
      <c r="AJ205" s="237" t="s">
        <v>3576</v>
      </c>
      <c r="AK205" s="1" t="s">
        <v>1169</v>
      </c>
      <c r="AL205" s="1" t="s">
        <v>3325</v>
      </c>
      <c r="AM205" s="1" t="s">
        <v>76</v>
      </c>
      <c r="AN205" s="1"/>
      <c r="AO205" s="27"/>
      <c r="AP205" s="1"/>
      <c r="AQ205" s="1"/>
      <c r="AS205" s="192" t="e">
        <f>VLOOKUP(Table8[[#This Row],[CEM Number]],'71 CEMs'!$E$5:$E$76,1,0)</f>
        <v>#N/A</v>
      </c>
      <c r="AT205" s="235">
        <v>46296</v>
      </c>
      <c r="AU205" s="233"/>
    </row>
    <row r="206" spans="1:47" ht="14.4" customHeight="1">
      <c r="A206" s="26" t="s">
        <v>3648</v>
      </c>
      <c r="B206" s="166" t="s">
        <v>3530</v>
      </c>
      <c r="C206" s="1" t="s">
        <v>1204</v>
      </c>
      <c r="D206" s="1" t="s">
        <v>1204</v>
      </c>
      <c r="E206" s="192" t="s">
        <v>1216</v>
      </c>
      <c r="F206" s="29">
        <v>372</v>
      </c>
      <c r="G206" s="29">
        <v>167.4</v>
      </c>
      <c r="H206" s="29"/>
      <c r="I206" s="29"/>
      <c r="J206" s="29"/>
      <c r="K206" s="29"/>
      <c r="L206" s="29"/>
      <c r="M206" s="1" t="str">
        <f>Table8[[#This Row],[Std Remarks]]</f>
        <v>NOT LIVE - RETAIN BUDGET</v>
      </c>
      <c r="N206" s="28">
        <f>Table8[[#This Row],[% of Completion of Work Done]]</f>
        <v>0</v>
      </c>
      <c r="O206" s="1">
        <f>Table8[[#This Row],[Customers According to % (Market Share)]]</f>
        <v>167.4</v>
      </c>
      <c r="P206" s="29">
        <v>3189798.92</v>
      </c>
      <c r="Q206" s="136">
        <f>(Table8[[#This Row],[Allocated Budget]]*$Q$2)+(Table8[[#This Row],[Allocated Budget]]*(1-Table8[[#This Row],[HP%  based on Live % ( Work Progress)]])*(1-$Q$2))</f>
        <v>3189798.92</v>
      </c>
      <c r="R206" s="136"/>
      <c r="S206" s="1"/>
      <c r="T206" s="1"/>
      <c r="U206" s="1">
        <v>0.45</v>
      </c>
      <c r="V206" s="29">
        <v>491.04999999999995</v>
      </c>
      <c r="W206" s="29">
        <v>3507.5</v>
      </c>
      <c r="X206" s="1" t="s">
        <v>47</v>
      </c>
      <c r="Y206" s="28">
        <f>Table8[[#This Row],[% of Completion of Work Done]]</f>
        <v>0</v>
      </c>
      <c r="Z206" s="1" t="s">
        <v>35</v>
      </c>
      <c r="AA206" s="1"/>
      <c r="AB206" s="77">
        <v>0</v>
      </c>
      <c r="AC206" s="115">
        <f t="shared" si="8"/>
        <v>0</v>
      </c>
      <c r="AD206" s="2">
        <v>46082</v>
      </c>
      <c r="AE206" s="175">
        <f>IFERROR(Table8[[#This Row],[Timeline - Monthwise]]-MIN(Table8[Start Date..]),"None")</f>
        <v>214</v>
      </c>
      <c r="AF206" s="1">
        <f>IFERROR(Table8[[#This Row],[Timeline - Monthwise]]-Table8[[#This Row],[Start Date..]]+1,"Duration Doesn't Exsists")</f>
        <v>215</v>
      </c>
      <c r="AG206" s="29">
        <f ca="1">IFERROR(Table8[[#This Row],[Timeline - Monthwise]]-TODAY(),"No ETA")</f>
        <v>167</v>
      </c>
      <c r="AH206" s="29" t="str">
        <f t="shared" si="9"/>
        <v>Yet to Start</v>
      </c>
      <c r="AI206" s="1" t="s">
        <v>1168</v>
      </c>
      <c r="AJ206" s="237" t="s">
        <v>3576</v>
      </c>
      <c r="AK206" s="1" t="s">
        <v>1169</v>
      </c>
      <c r="AL206" s="1" t="s">
        <v>3325</v>
      </c>
      <c r="AM206" s="1" t="s">
        <v>76</v>
      </c>
      <c r="AN206" s="1"/>
      <c r="AO206" s="27"/>
      <c r="AP206" s="192"/>
      <c r="AQ206" s="1"/>
      <c r="AS206" s="192" t="e">
        <f>VLOOKUP(Table8[[#This Row],[CEM Number]],'71 CEMs'!$E$5:$E$76,1,0)</f>
        <v>#N/A</v>
      </c>
      <c r="AT206" s="235">
        <v>46296</v>
      </c>
      <c r="AU206" s="233"/>
    </row>
    <row r="207" spans="1:47" ht="14.4" customHeight="1">
      <c r="A207" s="26" t="s">
        <v>1115</v>
      </c>
      <c r="B207" s="166">
        <v>44924</v>
      </c>
      <c r="C207" s="1" t="s">
        <v>659</v>
      </c>
      <c r="D207" s="1" t="s">
        <v>1116</v>
      </c>
      <c r="E207" s="192" t="s">
        <v>1117</v>
      </c>
      <c r="F207" s="29">
        <v>1008</v>
      </c>
      <c r="G207" s="29">
        <v>504</v>
      </c>
      <c r="H207" s="29">
        <v>0</v>
      </c>
      <c r="I207" s="29"/>
      <c r="J207" s="29"/>
      <c r="K207" s="29"/>
      <c r="L207" s="29"/>
      <c r="M207" s="1" t="str">
        <f>Table8[[#This Row],[Std Remarks]]</f>
        <v>REMOVE BUDGET (T)</v>
      </c>
      <c r="N207" s="28">
        <f>Table8[[#This Row],[% of Completion of Work Done]]</f>
        <v>0</v>
      </c>
      <c r="O207" s="1">
        <f>Table8[[#This Row],[Customers According to % (Market Share)]]</f>
        <v>504</v>
      </c>
      <c r="P207" s="29">
        <v>28794080.439697001</v>
      </c>
      <c r="Q207" s="136">
        <v>0</v>
      </c>
      <c r="R207" s="136">
        <v>28794080.439696964</v>
      </c>
      <c r="S207" s="1" t="e">
        <v>#DIV/0!</v>
      </c>
      <c r="T207" s="1"/>
      <c r="U207" s="1">
        <v>0.5</v>
      </c>
      <c r="V207" s="29">
        <v>16996.465725205053</v>
      </c>
      <c r="W207" s="29">
        <v>13891.688475368202</v>
      </c>
      <c r="X207" s="1" t="s">
        <v>31</v>
      </c>
      <c r="Y207" s="192"/>
      <c r="Z207" s="1" t="s">
        <v>35</v>
      </c>
      <c r="AA207" s="1"/>
      <c r="AB207" s="28">
        <v>0</v>
      </c>
      <c r="AC207" s="115">
        <f t="shared" si="8"/>
        <v>0</v>
      </c>
      <c r="AD207" s="2">
        <v>46082</v>
      </c>
      <c r="AE207" s="175" t="str">
        <f>IFERROR(Table8[[#This Row],[Timeline - Monthwise]]-MIN(Table8[Start Date..]),"None")</f>
        <v>None</v>
      </c>
      <c r="AF207" s="1" t="str">
        <f>IFERROR(Table8[[#This Row],[Timeline - Monthwise]]-Table8[[#This Row],[Start Date..]]+1,"Duration Doesn't Exsists")</f>
        <v>Duration Doesn't Exsists</v>
      </c>
      <c r="AG207" s="29" t="str">
        <f ca="1">IFERROR(Table8[[#This Row],[Timeline - Monthwise]]-TODAY(),"No ETA")</f>
        <v>No ETA</v>
      </c>
      <c r="AH207" s="29" t="str">
        <f t="shared" si="9"/>
        <v>Yet to Start</v>
      </c>
      <c r="AI207" s="1"/>
      <c r="AJ207" s="237" t="s">
        <v>3569</v>
      </c>
      <c r="AK207" s="1" t="s">
        <v>133</v>
      </c>
      <c r="AL207" s="1" t="s">
        <v>3324</v>
      </c>
      <c r="AM207" s="1" t="s">
        <v>34</v>
      </c>
      <c r="AN207" s="1"/>
      <c r="AO207" s="27"/>
      <c r="AP207" s="192"/>
      <c r="AQ207" s="1">
        <f>Table8[[#This Row],[Allocated Budget]]-Table8[[#This Row],[Allocated Budget]]</f>
        <v>0</v>
      </c>
      <c r="AS207" s="192" t="str">
        <f>VLOOKUP(Table8[[#This Row],[CEM Number]],'71 CEMs'!$E$5:$E$76,1,0)</f>
        <v>INT-23-00446</v>
      </c>
      <c r="AT207" s="235" t="s">
        <v>3569</v>
      </c>
      <c r="AU207" s="233"/>
    </row>
    <row r="208" spans="1:47" ht="14.4" customHeight="1">
      <c r="A208" s="26" t="s">
        <v>1115</v>
      </c>
      <c r="B208" s="166">
        <v>44924</v>
      </c>
      <c r="C208" s="1" t="s">
        <v>659</v>
      </c>
      <c r="D208" s="1" t="s">
        <v>1116</v>
      </c>
      <c r="E208" s="192" t="s">
        <v>1118</v>
      </c>
      <c r="F208" s="29">
        <v>614</v>
      </c>
      <c r="G208" s="29">
        <v>307</v>
      </c>
      <c r="H208" s="29">
        <v>0</v>
      </c>
      <c r="I208" s="29"/>
      <c r="J208" s="29"/>
      <c r="K208" s="29"/>
      <c r="L208" s="29"/>
      <c r="M208" s="1" t="str">
        <f>Table8[[#This Row],[Std Remarks]]</f>
        <v>REMOVE BUDGET (T)</v>
      </c>
      <c r="N208" s="28">
        <f>Table8[[#This Row],[% of Completion of Work Done]]</f>
        <v>0</v>
      </c>
      <c r="O208" s="1">
        <f>Table8[[#This Row],[Customers According to % (Market Share)]]</f>
        <v>307</v>
      </c>
      <c r="P208" s="29">
        <v>16449167.109825101</v>
      </c>
      <c r="Q208" s="136">
        <v>0</v>
      </c>
      <c r="R208" s="136">
        <v>16449167.109825071</v>
      </c>
      <c r="S208" s="1" t="e">
        <v>#DIV/0!</v>
      </c>
      <c r="T208" s="1"/>
      <c r="U208" s="1">
        <v>0.5</v>
      </c>
      <c r="V208" s="29">
        <v>9620.6838655499996</v>
      </c>
      <c r="W208" s="29">
        <v>7285.5159999999978</v>
      </c>
      <c r="X208" s="1" t="s">
        <v>31</v>
      </c>
      <c r="Y208" s="192"/>
      <c r="Z208" s="1" t="s">
        <v>35</v>
      </c>
      <c r="AA208" s="1"/>
      <c r="AB208" s="28">
        <v>0</v>
      </c>
      <c r="AC208" s="115">
        <f t="shared" ref="AC208:AC271" si="11">VALUE(SUBSTITUTE(AB208,"%",""))</f>
        <v>0</v>
      </c>
      <c r="AD208" s="2">
        <v>46082</v>
      </c>
      <c r="AE208" s="175" t="str">
        <f>IFERROR(Table8[[#This Row],[Timeline - Monthwise]]-MIN(Table8[Start Date..]),"None")</f>
        <v>None</v>
      </c>
      <c r="AF208" s="1" t="str">
        <f>IFERROR(Table8[[#This Row],[Timeline - Monthwise]]-Table8[[#This Row],[Start Date..]]+1,"Duration Doesn't Exsists")</f>
        <v>Duration Doesn't Exsists</v>
      </c>
      <c r="AG208" s="29" t="str">
        <f ca="1">IFERROR(Table8[[#This Row],[Timeline - Monthwise]]-TODAY(),"No ETA")</f>
        <v>No ETA</v>
      </c>
      <c r="AH208" s="29" t="str">
        <f t="shared" ref="AH208:AH271" si="12">IF(AB208=100%,"Completed",IF(AB208=0%,"Yet to Start","In Progress"))</f>
        <v>Yet to Start</v>
      </c>
      <c r="AI208" s="1"/>
      <c r="AJ208" s="237" t="s">
        <v>3569</v>
      </c>
      <c r="AK208" s="1" t="s">
        <v>133</v>
      </c>
      <c r="AL208" s="1" t="s">
        <v>3324</v>
      </c>
      <c r="AM208" s="1" t="s">
        <v>34</v>
      </c>
      <c r="AN208" s="1"/>
      <c r="AO208" s="27"/>
      <c r="AP208" s="192"/>
      <c r="AQ208" s="1">
        <f>Table8[[#This Row],[Allocated Budget]]-Table8[[#This Row],[Allocated Budget]]</f>
        <v>0</v>
      </c>
      <c r="AS208" s="192" t="str">
        <f>VLOOKUP(Table8[[#This Row],[CEM Number]],'71 CEMs'!$E$5:$E$76,1,0)</f>
        <v>INT-23-00446</v>
      </c>
      <c r="AT208" s="235" t="s">
        <v>3569</v>
      </c>
      <c r="AU208" s="233"/>
    </row>
    <row r="209" spans="1:47" ht="14.4" customHeight="1">
      <c r="A209" s="26" t="s">
        <v>3648</v>
      </c>
      <c r="B209" s="166" t="s">
        <v>3530</v>
      </c>
      <c r="C209" s="1" t="s">
        <v>1204</v>
      </c>
      <c r="D209" s="1" t="s">
        <v>1204</v>
      </c>
      <c r="E209" s="192" t="s">
        <v>1217</v>
      </c>
      <c r="F209" s="29">
        <v>1050</v>
      </c>
      <c r="G209" s="29">
        <v>472.5</v>
      </c>
      <c r="H209" s="29"/>
      <c r="I209" s="29"/>
      <c r="J209" s="29"/>
      <c r="K209" s="29"/>
      <c r="L209" s="29"/>
      <c r="M209" s="1" t="str">
        <f>Table8[[#This Row],[Std Remarks]]</f>
        <v>NOT LIVE - RETAIN BUDGET</v>
      </c>
      <c r="N209" s="28">
        <f>Table8[[#This Row],[% of Completion of Work Done]]</f>
        <v>0</v>
      </c>
      <c r="O209" s="1">
        <f>Table8[[#This Row],[Customers According to % (Market Share)]]</f>
        <v>472.5</v>
      </c>
      <c r="P209" s="29">
        <v>8117194.9440000001</v>
      </c>
      <c r="Q209" s="136">
        <f>(Table8[[#This Row],[Allocated Budget]]*$Q$2)+(Table8[[#This Row],[Allocated Budget]]*(1-Table8[[#This Row],[HP%  based on Live % ( Work Progress)]])*(1-$Q$2))</f>
        <v>8117194.9440000001</v>
      </c>
      <c r="R209" s="136"/>
      <c r="S209" s="1"/>
      <c r="T209" s="1"/>
      <c r="U209" s="1">
        <v>0.45</v>
      </c>
      <c r="V209" s="29">
        <v>1438.6499999999999</v>
      </c>
      <c r="W209" s="29">
        <v>8011.25</v>
      </c>
      <c r="X209" s="1" t="s">
        <v>47</v>
      </c>
      <c r="Y209" s="28">
        <f>Table8[[#This Row],[% of Completion of Work Done]]</f>
        <v>0</v>
      </c>
      <c r="Z209" s="1" t="s">
        <v>35</v>
      </c>
      <c r="AA209" s="1"/>
      <c r="AB209" s="77">
        <v>0</v>
      </c>
      <c r="AC209" s="115">
        <f t="shared" si="11"/>
        <v>0</v>
      </c>
      <c r="AD209" s="2">
        <v>46082</v>
      </c>
      <c r="AE209" s="175">
        <f>IFERROR(Table8[[#This Row],[Timeline - Monthwise]]-MIN(Table8[Start Date..]),"None")</f>
        <v>214</v>
      </c>
      <c r="AF209" s="1">
        <f>IFERROR(Table8[[#This Row],[Timeline - Monthwise]]-Table8[[#This Row],[Start Date..]]+1,"Duration Doesn't Exsists")</f>
        <v>215</v>
      </c>
      <c r="AG209" s="29">
        <f ca="1">IFERROR(Table8[[#This Row],[Timeline - Monthwise]]-TODAY(),"No ETA")</f>
        <v>167</v>
      </c>
      <c r="AH209" s="29" t="str">
        <f t="shared" si="12"/>
        <v>Yet to Start</v>
      </c>
      <c r="AI209" s="1" t="s">
        <v>1168</v>
      </c>
      <c r="AJ209" s="237" t="s">
        <v>3576</v>
      </c>
      <c r="AK209" s="1" t="s">
        <v>1169</v>
      </c>
      <c r="AL209" s="1" t="s">
        <v>3325</v>
      </c>
      <c r="AM209" s="1" t="s">
        <v>76</v>
      </c>
      <c r="AN209" s="1"/>
      <c r="AO209" s="27"/>
      <c r="AP209" s="192"/>
      <c r="AQ209" s="1"/>
      <c r="AS209" s="192" t="e">
        <f>VLOOKUP(Table8[[#This Row],[CEM Number]],'71 CEMs'!$E$5:$E$76,1,0)</f>
        <v>#N/A</v>
      </c>
      <c r="AT209" s="235">
        <v>46296</v>
      </c>
      <c r="AU209" s="233"/>
    </row>
    <row r="210" spans="1:47" ht="14.4" customHeight="1">
      <c r="A210" s="26" t="s">
        <v>1115</v>
      </c>
      <c r="B210" s="166">
        <v>44924</v>
      </c>
      <c r="C210" s="1" t="s">
        <v>659</v>
      </c>
      <c r="D210" s="1" t="s">
        <v>1116</v>
      </c>
      <c r="E210" s="192" t="s">
        <v>1119</v>
      </c>
      <c r="F210" s="29">
        <v>304</v>
      </c>
      <c r="G210" s="29">
        <v>152</v>
      </c>
      <c r="H210" s="29">
        <v>0</v>
      </c>
      <c r="I210" s="29"/>
      <c r="J210" s="29"/>
      <c r="K210" s="29"/>
      <c r="L210" s="29"/>
      <c r="M210" s="1" t="str">
        <f>Table8[[#This Row],[Std Remarks]]</f>
        <v>REMOVE BUDGET (T)</v>
      </c>
      <c r="N210" s="28">
        <f>Table8[[#This Row],[% of Completion of Work Done]]</f>
        <v>0</v>
      </c>
      <c r="O210" s="1">
        <f>Table8[[#This Row],[Customers According to % (Market Share)]]</f>
        <v>152</v>
      </c>
      <c r="P210" s="29">
        <v>12498736.198614201</v>
      </c>
      <c r="Q210" s="136">
        <v>0</v>
      </c>
      <c r="R210" s="136">
        <v>12498736.198614173</v>
      </c>
      <c r="S210" s="1" t="e">
        <v>#DIV/0!</v>
      </c>
      <c r="T210" s="1"/>
      <c r="U210" s="1">
        <v>0.5</v>
      </c>
      <c r="V210" s="29">
        <v>7461.3413534000019</v>
      </c>
      <c r="W210" s="29">
        <v>7969.345000000003</v>
      </c>
      <c r="X210" s="1" t="s">
        <v>31</v>
      </c>
      <c r="Y210" s="192"/>
      <c r="Z210" s="1" t="s">
        <v>35</v>
      </c>
      <c r="AA210" s="1"/>
      <c r="AB210" s="28">
        <v>0</v>
      </c>
      <c r="AC210" s="115">
        <f t="shared" si="11"/>
        <v>0</v>
      </c>
      <c r="AD210" s="2">
        <v>46082</v>
      </c>
      <c r="AE210" s="175" t="str">
        <f>IFERROR(Table8[[#This Row],[Timeline - Monthwise]]-MIN(Table8[Start Date..]),"None")</f>
        <v>None</v>
      </c>
      <c r="AF210" s="1" t="str">
        <f>IFERROR(Table8[[#This Row],[Timeline - Monthwise]]-Table8[[#This Row],[Start Date..]]+1,"Duration Doesn't Exsists")</f>
        <v>Duration Doesn't Exsists</v>
      </c>
      <c r="AG210" s="29" t="str">
        <f ca="1">IFERROR(Table8[[#This Row],[Timeline - Monthwise]]-TODAY(),"No ETA")</f>
        <v>No ETA</v>
      </c>
      <c r="AH210" s="29" t="str">
        <f t="shared" si="12"/>
        <v>Yet to Start</v>
      </c>
      <c r="AI210" s="1"/>
      <c r="AJ210" s="237" t="s">
        <v>3569</v>
      </c>
      <c r="AK210" s="1" t="s">
        <v>133</v>
      </c>
      <c r="AL210" s="1" t="s">
        <v>3324</v>
      </c>
      <c r="AM210" s="1" t="s">
        <v>34</v>
      </c>
      <c r="AN210" s="1"/>
      <c r="AO210" s="27"/>
      <c r="AP210" s="192"/>
      <c r="AQ210" s="1">
        <f>Table8[[#This Row],[Allocated Budget]]-Table8[[#This Row],[Allocated Budget]]</f>
        <v>0</v>
      </c>
      <c r="AS210" s="192" t="str">
        <f>VLOOKUP(Table8[[#This Row],[CEM Number]],'71 CEMs'!$E$5:$E$76,1,0)</f>
        <v>INT-23-00446</v>
      </c>
      <c r="AT210" s="235" t="s">
        <v>3569</v>
      </c>
      <c r="AU210" s="233"/>
    </row>
    <row r="211" spans="1:47" ht="14.4" customHeight="1">
      <c r="A211" s="26" t="s">
        <v>3648</v>
      </c>
      <c r="B211" s="166" t="s">
        <v>3530</v>
      </c>
      <c r="C211" s="1" t="s">
        <v>1204</v>
      </c>
      <c r="D211" s="1" t="s">
        <v>1204</v>
      </c>
      <c r="E211" s="192" t="s">
        <v>1218</v>
      </c>
      <c r="F211" s="29">
        <v>1096</v>
      </c>
      <c r="G211" s="29">
        <v>493.2</v>
      </c>
      <c r="H211" s="29"/>
      <c r="I211" s="29"/>
      <c r="J211" s="29"/>
      <c r="K211" s="29"/>
      <c r="L211" s="29"/>
      <c r="M211" s="1" t="str">
        <f>Table8[[#This Row],[Std Remarks]]</f>
        <v>NOT LIVE - RETAIN BUDGET</v>
      </c>
      <c r="N211" s="28">
        <f>Table8[[#This Row],[% of Completion of Work Done]]</f>
        <v>0</v>
      </c>
      <c r="O211" s="1">
        <f>Table8[[#This Row],[Customers According to % (Market Share)]]</f>
        <v>493.2</v>
      </c>
      <c r="P211" s="29">
        <v>8044576.3080000002</v>
      </c>
      <c r="Q211" s="136">
        <f>(Table8[[#This Row],[Allocated Budget]]*$Q$2)+(Table8[[#This Row],[Allocated Budget]]*(1-Table8[[#This Row],[HP%  based on Live % ( Work Progress)]])*(1-$Q$2))</f>
        <v>8044576.3080000002</v>
      </c>
      <c r="R211" s="136"/>
      <c r="S211" s="1"/>
      <c r="T211" s="1"/>
      <c r="U211" s="1">
        <v>0.45</v>
      </c>
      <c r="V211" s="29">
        <v>1438.6499999999999</v>
      </c>
      <c r="W211" s="29">
        <v>7940</v>
      </c>
      <c r="X211" s="1" t="s">
        <v>47</v>
      </c>
      <c r="Y211" s="28">
        <f>Table8[[#This Row],[% of Completion of Work Done]]</f>
        <v>0</v>
      </c>
      <c r="Z211" s="1" t="s">
        <v>35</v>
      </c>
      <c r="AA211" s="1"/>
      <c r="AB211" s="77">
        <v>0</v>
      </c>
      <c r="AC211" s="115">
        <f t="shared" si="11"/>
        <v>0</v>
      </c>
      <c r="AD211" s="2">
        <v>46082</v>
      </c>
      <c r="AE211" s="175">
        <f>IFERROR(Table8[[#This Row],[Timeline - Monthwise]]-MIN(Table8[Start Date..]),"None")</f>
        <v>214</v>
      </c>
      <c r="AF211" s="1">
        <f>IFERROR(Table8[[#This Row],[Timeline - Monthwise]]-Table8[[#This Row],[Start Date..]]+1,"Duration Doesn't Exsists")</f>
        <v>215</v>
      </c>
      <c r="AG211" s="29">
        <f ca="1">IFERROR(Table8[[#This Row],[Timeline - Monthwise]]-TODAY(),"No ETA")</f>
        <v>167</v>
      </c>
      <c r="AH211" s="29" t="str">
        <f t="shared" si="12"/>
        <v>Yet to Start</v>
      </c>
      <c r="AI211" s="1" t="s">
        <v>1168</v>
      </c>
      <c r="AJ211" s="237" t="s">
        <v>3576</v>
      </c>
      <c r="AK211" s="1" t="s">
        <v>1169</v>
      </c>
      <c r="AL211" s="1" t="s">
        <v>3325</v>
      </c>
      <c r="AM211" s="1" t="s">
        <v>76</v>
      </c>
      <c r="AN211" s="1"/>
      <c r="AO211" s="27"/>
      <c r="AP211" s="192"/>
      <c r="AQ211" s="1"/>
      <c r="AS211" s="192" t="e">
        <f>VLOOKUP(Table8[[#This Row],[CEM Number]],'71 CEMs'!$E$5:$E$76,1,0)</f>
        <v>#N/A</v>
      </c>
      <c r="AT211" s="235">
        <v>46296</v>
      </c>
      <c r="AU211" s="233"/>
    </row>
    <row r="212" spans="1:47" ht="14.4" customHeight="1">
      <c r="A212" s="26" t="s">
        <v>1115</v>
      </c>
      <c r="B212" s="166">
        <v>44924</v>
      </c>
      <c r="C212" s="1" t="s">
        <v>659</v>
      </c>
      <c r="D212" s="1" t="s">
        <v>1116</v>
      </c>
      <c r="E212" s="192" t="s">
        <v>1120</v>
      </c>
      <c r="F212" s="29">
        <v>1548</v>
      </c>
      <c r="G212" s="29">
        <v>774</v>
      </c>
      <c r="H212" s="29">
        <v>0</v>
      </c>
      <c r="I212" s="29"/>
      <c r="J212" s="29"/>
      <c r="K212" s="29"/>
      <c r="L212" s="29"/>
      <c r="M212" s="1" t="str">
        <f>Table8[[#This Row],[Std Remarks]]</f>
        <v>REMOVE BUDGET (T)</v>
      </c>
      <c r="N212" s="28">
        <f>Table8[[#This Row],[% of Completion of Work Done]]</f>
        <v>0</v>
      </c>
      <c r="O212" s="1">
        <f>Table8[[#This Row],[Customers According to % (Market Share)]]</f>
        <v>774</v>
      </c>
      <c r="P212" s="29">
        <v>37192045.7419248</v>
      </c>
      <c r="Q212" s="136">
        <v>0</v>
      </c>
      <c r="R212" s="136">
        <v>37192045.741924837</v>
      </c>
      <c r="S212" s="1" t="e">
        <v>#DIV/0!</v>
      </c>
      <c r="T212" s="1"/>
      <c r="U212" s="1">
        <v>0.5</v>
      </c>
      <c r="V212" s="29">
        <v>23169.946137513751</v>
      </c>
      <c r="W212" s="29">
        <v>20692.371941955</v>
      </c>
      <c r="X212" s="1" t="s">
        <v>31</v>
      </c>
      <c r="Y212" s="192"/>
      <c r="Z212" s="1" t="s">
        <v>35</v>
      </c>
      <c r="AA212" s="1"/>
      <c r="AB212" s="28">
        <v>0</v>
      </c>
      <c r="AC212" s="115">
        <f t="shared" si="11"/>
        <v>0</v>
      </c>
      <c r="AD212" s="2">
        <v>46082</v>
      </c>
      <c r="AE212" s="175" t="str">
        <f>IFERROR(Table8[[#This Row],[Timeline - Monthwise]]-MIN(Table8[Start Date..]),"None")</f>
        <v>None</v>
      </c>
      <c r="AF212" s="1" t="str">
        <f>IFERROR(Table8[[#This Row],[Timeline - Monthwise]]-Table8[[#This Row],[Start Date..]]+1,"Duration Doesn't Exsists")</f>
        <v>Duration Doesn't Exsists</v>
      </c>
      <c r="AG212" s="29" t="str">
        <f ca="1">IFERROR(Table8[[#This Row],[Timeline - Monthwise]]-TODAY(),"No ETA")</f>
        <v>No ETA</v>
      </c>
      <c r="AH212" s="29" t="str">
        <f t="shared" si="12"/>
        <v>Yet to Start</v>
      </c>
      <c r="AI212" s="1"/>
      <c r="AJ212" s="237" t="s">
        <v>3569</v>
      </c>
      <c r="AK212" s="1" t="s">
        <v>133</v>
      </c>
      <c r="AL212" s="1" t="s">
        <v>3324</v>
      </c>
      <c r="AM212" s="1" t="s">
        <v>34</v>
      </c>
      <c r="AN212" s="1"/>
      <c r="AO212" s="27"/>
      <c r="AP212" s="192"/>
      <c r="AQ212" s="1">
        <f>Table8[[#This Row],[Allocated Budget]]-Table8[[#This Row],[Allocated Budget]]</f>
        <v>0</v>
      </c>
      <c r="AS212" s="192" t="str">
        <f>VLOOKUP(Table8[[#This Row],[CEM Number]],'71 CEMs'!$E$5:$E$76,1,0)</f>
        <v>INT-23-00446</v>
      </c>
      <c r="AT212" s="235" t="s">
        <v>3569</v>
      </c>
      <c r="AU212" s="233"/>
    </row>
    <row r="213" spans="1:47" ht="14.4" customHeight="1">
      <c r="A213" s="26" t="s">
        <v>1115</v>
      </c>
      <c r="B213" s="166">
        <v>44924</v>
      </c>
      <c r="C213" s="1" t="s">
        <v>659</v>
      </c>
      <c r="D213" s="1" t="s">
        <v>1116</v>
      </c>
      <c r="E213" s="192" t="s">
        <v>1121</v>
      </c>
      <c r="F213" s="29">
        <v>554</v>
      </c>
      <c r="G213" s="29">
        <v>277</v>
      </c>
      <c r="H213" s="29">
        <v>0</v>
      </c>
      <c r="I213" s="29"/>
      <c r="J213" s="29"/>
      <c r="K213" s="29"/>
      <c r="L213" s="29"/>
      <c r="M213" s="1" t="str">
        <f>Table8[[#This Row],[Std Remarks]]</f>
        <v>REMOVE BUDGET (T)</v>
      </c>
      <c r="N213" s="28">
        <f>Table8[[#This Row],[% of Completion of Work Done]]</f>
        <v>0</v>
      </c>
      <c r="O213" s="1">
        <f>Table8[[#This Row],[Customers According to % (Market Share)]]</f>
        <v>277</v>
      </c>
      <c r="P213" s="29">
        <v>16449728.5185603</v>
      </c>
      <c r="Q213" s="136">
        <v>0</v>
      </c>
      <c r="R213" s="136">
        <v>16449728.518560253</v>
      </c>
      <c r="S213" s="1" t="e">
        <v>#DIV/0!</v>
      </c>
      <c r="T213" s="1"/>
      <c r="U213" s="1">
        <v>0.5</v>
      </c>
      <c r="V213" s="29">
        <v>9532.7881087500027</v>
      </c>
      <c r="W213" s="29">
        <v>7969.345000000003</v>
      </c>
      <c r="X213" s="1" t="s">
        <v>31</v>
      </c>
      <c r="Y213" s="192"/>
      <c r="Z213" s="1" t="s">
        <v>35</v>
      </c>
      <c r="AA213" s="1"/>
      <c r="AB213" s="28">
        <v>0</v>
      </c>
      <c r="AC213" s="115">
        <f t="shared" si="11"/>
        <v>0</v>
      </c>
      <c r="AD213" s="2">
        <v>46082</v>
      </c>
      <c r="AE213" s="175" t="str">
        <f>IFERROR(Table8[[#This Row],[Timeline - Monthwise]]-MIN(Table8[Start Date..]),"None")</f>
        <v>None</v>
      </c>
      <c r="AF213" s="1" t="str">
        <f>IFERROR(Table8[[#This Row],[Timeline - Monthwise]]-Table8[[#This Row],[Start Date..]]+1,"Duration Doesn't Exsists")</f>
        <v>Duration Doesn't Exsists</v>
      </c>
      <c r="AG213" s="29" t="str">
        <f ca="1">IFERROR(Table8[[#This Row],[Timeline - Monthwise]]-TODAY(),"No ETA")</f>
        <v>No ETA</v>
      </c>
      <c r="AH213" s="29" t="str">
        <f t="shared" si="12"/>
        <v>Yet to Start</v>
      </c>
      <c r="AI213" s="1"/>
      <c r="AJ213" s="237" t="s">
        <v>3569</v>
      </c>
      <c r="AK213" s="1" t="s">
        <v>133</v>
      </c>
      <c r="AL213" s="1" t="s">
        <v>3324</v>
      </c>
      <c r="AM213" s="1" t="s">
        <v>34</v>
      </c>
      <c r="AN213" s="1"/>
      <c r="AO213" s="27"/>
      <c r="AP213" s="1"/>
      <c r="AQ213" s="1">
        <f>Table8[[#This Row],[Allocated Budget]]-Table8[[#This Row],[Allocated Budget]]</f>
        <v>0</v>
      </c>
      <c r="AS213" s="192" t="str">
        <f>VLOOKUP(Table8[[#This Row],[CEM Number]],'71 CEMs'!$E$5:$E$76,1,0)</f>
        <v>INT-23-00446</v>
      </c>
      <c r="AT213" s="235" t="s">
        <v>3569</v>
      </c>
      <c r="AU213" s="233"/>
    </row>
    <row r="214" spans="1:47" ht="14.4" customHeight="1">
      <c r="A214" s="26" t="s">
        <v>1115</v>
      </c>
      <c r="B214" s="166">
        <v>44924</v>
      </c>
      <c r="C214" s="1" t="s">
        <v>659</v>
      </c>
      <c r="D214" s="1" t="s">
        <v>1116</v>
      </c>
      <c r="E214" s="192" t="s">
        <v>1122</v>
      </c>
      <c r="F214" s="29">
        <v>570</v>
      </c>
      <c r="G214" s="29">
        <v>285</v>
      </c>
      <c r="H214" s="29">
        <v>0</v>
      </c>
      <c r="I214" s="29"/>
      <c r="J214" s="29"/>
      <c r="K214" s="29"/>
      <c r="L214" s="29"/>
      <c r="M214" s="1" t="str">
        <f>Table8[[#This Row],[Std Remarks]]</f>
        <v>REMOVE BUDGET (T)</v>
      </c>
      <c r="N214" s="28">
        <f>Table8[[#This Row],[% of Completion of Work Done]]</f>
        <v>0</v>
      </c>
      <c r="O214" s="1">
        <f>Table8[[#This Row],[Customers According to % (Market Share)]]</f>
        <v>285</v>
      </c>
      <c r="P214" s="29">
        <v>16159860.2171319</v>
      </c>
      <c r="Q214" s="136">
        <v>0</v>
      </c>
      <c r="R214" s="136">
        <v>16159860.21713192</v>
      </c>
      <c r="S214" s="1" t="e">
        <v>#DIV/0!</v>
      </c>
      <c r="T214" s="1"/>
      <c r="U214" s="1">
        <v>0.5</v>
      </c>
      <c r="V214" s="29">
        <v>9345.4868852999989</v>
      </c>
      <c r="W214" s="29">
        <v>7285.5159999999978</v>
      </c>
      <c r="X214" s="1" t="s">
        <v>31</v>
      </c>
      <c r="Y214" s="192"/>
      <c r="Z214" s="1" t="s">
        <v>35</v>
      </c>
      <c r="AA214" s="1"/>
      <c r="AB214" s="28">
        <v>0</v>
      </c>
      <c r="AC214" s="115">
        <f t="shared" si="11"/>
        <v>0</v>
      </c>
      <c r="AD214" s="2">
        <v>46082</v>
      </c>
      <c r="AE214" s="175" t="str">
        <f>IFERROR(Table8[[#This Row],[Timeline - Monthwise]]-MIN(Table8[Start Date..]),"None")</f>
        <v>None</v>
      </c>
      <c r="AF214" s="1" t="str">
        <f>IFERROR(Table8[[#This Row],[Timeline - Monthwise]]-Table8[[#This Row],[Start Date..]]+1,"Duration Doesn't Exsists")</f>
        <v>Duration Doesn't Exsists</v>
      </c>
      <c r="AG214" s="29" t="str">
        <f ca="1">IFERROR(Table8[[#This Row],[Timeline - Monthwise]]-TODAY(),"No ETA")</f>
        <v>No ETA</v>
      </c>
      <c r="AH214" s="29" t="str">
        <f t="shared" si="12"/>
        <v>Yet to Start</v>
      </c>
      <c r="AI214" s="1"/>
      <c r="AJ214" s="237" t="s">
        <v>3569</v>
      </c>
      <c r="AK214" s="1" t="s">
        <v>133</v>
      </c>
      <c r="AL214" s="1" t="s">
        <v>3324</v>
      </c>
      <c r="AM214" s="1" t="s">
        <v>34</v>
      </c>
      <c r="AN214" s="1"/>
      <c r="AO214" s="27"/>
      <c r="AP214" s="192"/>
      <c r="AQ214" s="1">
        <f>Table8[[#This Row],[Allocated Budget]]-Table8[[#This Row],[Allocated Budget]]</f>
        <v>0</v>
      </c>
      <c r="AS214" s="192" t="str">
        <f>VLOOKUP(Table8[[#This Row],[CEM Number]],'71 CEMs'!$E$5:$E$76,1,0)</f>
        <v>INT-23-00446</v>
      </c>
      <c r="AT214" s="235" t="s">
        <v>3569</v>
      </c>
      <c r="AU214" s="233"/>
    </row>
    <row r="215" spans="1:47" ht="14.4" customHeight="1">
      <c r="A215" s="26" t="s">
        <v>1115</v>
      </c>
      <c r="B215" s="166">
        <v>44924</v>
      </c>
      <c r="C215" s="1" t="s">
        <v>659</v>
      </c>
      <c r="D215" s="1" t="s">
        <v>1116</v>
      </c>
      <c r="E215" s="192" t="s">
        <v>1123</v>
      </c>
      <c r="F215" s="29">
        <v>554</v>
      </c>
      <c r="G215" s="29">
        <v>277</v>
      </c>
      <c r="H215" s="29">
        <v>0</v>
      </c>
      <c r="I215" s="29"/>
      <c r="J215" s="29"/>
      <c r="K215" s="29"/>
      <c r="L215" s="29"/>
      <c r="M215" s="1" t="str">
        <f>Table8[[#This Row],[Std Remarks]]</f>
        <v>REMOVE BUDGET (T)</v>
      </c>
      <c r="N215" s="28">
        <f>Table8[[#This Row],[% of Completion of Work Done]]</f>
        <v>0</v>
      </c>
      <c r="O215" s="1">
        <f>Table8[[#This Row],[Customers According to % (Market Share)]]</f>
        <v>277</v>
      </c>
      <c r="P215" s="29">
        <v>16387309.496293001</v>
      </c>
      <c r="Q215" s="136">
        <v>0</v>
      </c>
      <c r="R215" s="136">
        <v>16387309.496293046</v>
      </c>
      <c r="S215" s="1" t="e">
        <v>#DIV/0!</v>
      </c>
      <c r="T215" s="1"/>
      <c r="U215" s="1">
        <v>0.5</v>
      </c>
      <c r="V215" s="29">
        <v>9495.9829413000043</v>
      </c>
      <c r="W215" s="29">
        <v>7969.345000000003</v>
      </c>
      <c r="X215" s="1" t="s">
        <v>31</v>
      </c>
      <c r="Y215" s="192"/>
      <c r="Z215" s="1" t="s">
        <v>35</v>
      </c>
      <c r="AA215" s="1"/>
      <c r="AB215" s="28">
        <v>0</v>
      </c>
      <c r="AC215" s="115">
        <f t="shared" si="11"/>
        <v>0</v>
      </c>
      <c r="AD215" s="2">
        <v>46082</v>
      </c>
      <c r="AE215" s="175" t="str">
        <f>IFERROR(Table8[[#This Row],[Timeline - Monthwise]]-MIN(Table8[Start Date..]),"None")</f>
        <v>None</v>
      </c>
      <c r="AF215" s="1" t="str">
        <f>IFERROR(Table8[[#This Row],[Timeline - Monthwise]]-Table8[[#This Row],[Start Date..]]+1,"Duration Doesn't Exsists")</f>
        <v>Duration Doesn't Exsists</v>
      </c>
      <c r="AG215" s="29" t="str">
        <f ca="1">IFERROR(Table8[[#This Row],[Timeline - Monthwise]]-TODAY(),"No ETA")</f>
        <v>No ETA</v>
      </c>
      <c r="AH215" s="29" t="str">
        <f t="shared" si="12"/>
        <v>Yet to Start</v>
      </c>
      <c r="AI215" s="1"/>
      <c r="AJ215" s="237" t="s">
        <v>3569</v>
      </c>
      <c r="AK215" s="1" t="s">
        <v>133</v>
      </c>
      <c r="AL215" s="1" t="s">
        <v>3324</v>
      </c>
      <c r="AM215" s="1" t="s">
        <v>34</v>
      </c>
      <c r="AN215" s="1"/>
      <c r="AO215" s="27"/>
      <c r="AP215" s="192"/>
      <c r="AQ215" s="1">
        <f>Table8[[#This Row],[Allocated Budget]]-Table8[[#This Row],[Allocated Budget]]</f>
        <v>0</v>
      </c>
      <c r="AS215" s="192" t="str">
        <f>VLOOKUP(Table8[[#This Row],[CEM Number]],'71 CEMs'!$E$5:$E$76,1,0)</f>
        <v>INT-23-00446</v>
      </c>
      <c r="AT215" s="235" t="s">
        <v>3569</v>
      </c>
      <c r="AU215" s="233"/>
    </row>
    <row r="216" spans="1:47" ht="14.4" customHeight="1">
      <c r="A216" s="26" t="s">
        <v>56</v>
      </c>
      <c r="B216" s="166">
        <v>45309</v>
      </c>
      <c r="C216" s="1" t="s">
        <v>27</v>
      </c>
      <c r="D216" s="1" t="s">
        <v>57</v>
      </c>
      <c r="E216" s="192" t="s">
        <v>58</v>
      </c>
      <c r="F216" s="29">
        <v>2270</v>
      </c>
      <c r="G216" s="29">
        <v>1135</v>
      </c>
      <c r="H216" s="29">
        <v>294</v>
      </c>
      <c r="I216" s="29">
        <v>21</v>
      </c>
      <c r="J216" s="29">
        <v>27</v>
      </c>
      <c r="K216" s="29">
        <v>246</v>
      </c>
      <c r="L216" s="29"/>
      <c r="M216" s="1" t="str">
        <f>Table8[[#This Row],[Std Remarks]]</f>
        <v>LIVE - 100% Completed</v>
      </c>
      <c r="N216" s="28">
        <f>Table8[[#This Row],[% of Completion of Work Done]]</f>
        <v>1</v>
      </c>
      <c r="O216" s="1">
        <f>Table8[[#This Row],[Customers According to % (Market Share)]]</f>
        <v>1135</v>
      </c>
      <c r="P216" s="29">
        <v>60990062.090554997</v>
      </c>
      <c r="Q216" s="136">
        <f>Table8[[#This Row],[Allocated Budget]]*Table8[[#This Row],[Allocation Percentage]]</f>
        <v>9148509.3135832492</v>
      </c>
      <c r="R216" s="136">
        <v>51841552.77697175</v>
      </c>
      <c r="S216" s="1">
        <v>-1</v>
      </c>
      <c r="T216" s="1"/>
      <c r="U216" s="1">
        <v>0.5</v>
      </c>
      <c r="V216" s="29">
        <v>32492.763218249995</v>
      </c>
      <c r="W216" s="29">
        <v>30129.502892999993</v>
      </c>
      <c r="X216" s="1" t="s">
        <v>31</v>
      </c>
      <c r="Y216" s="75">
        <f>$Q$2</f>
        <v>0.15</v>
      </c>
      <c r="Z216" s="1" t="s">
        <v>32</v>
      </c>
      <c r="AA216" s="1" t="s">
        <v>31</v>
      </c>
      <c r="AB216" s="64">
        <v>1</v>
      </c>
      <c r="AC216" s="115">
        <f t="shared" si="11"/>
        <v>1</v>
      </c>
      <c r="AD216" s="2">
        <v>46082</v>
      </c>
      <c r="AE216" s="175" t="str">
        <f>IFERROR(Table8[[#This Row],[Timeline - Monthwise]]-MIN(Table8[Start Date..]),"None")</f>
        <v>None</v>
      </c>
      <c r="AF216" s="1" t="str">
        <f>IFERROR(Table8[[#This Row],[Timeline - Monthwise]]-Table8[[#This Row],[Start Date..]]+1,"Duration Doesn't Exsists")</f>
        <v>Duration Doesn't Exsists</v>
      </c>
      <c r="AG216" s="29" t="str">
        <f ca="1">IFERROR(Table8[[#This Row],[Timeline - Monthwise]]-TODAY(),"No ETA")</f>
        <v>No ETA</v>
      </c>
      <c r="AH216" s="29" t="str">
        <f t="shared" si="12"/>
        <v>Completed</v>
      </c>
      <c r="AI216" s="1"/>
      <c r="AJ216" s="237" t="s">
        <v>3569</v>
      </c>
      <c r="AK216" s="1"/>
      <c r="AL216" s="1" t="s">
        <v>3178</v>
      </c>
      <c r="AM216" s="1" t="s">
        <v>30</v>
      </c>
      <c r="AN216" s="1"/>
      <c r="AO216" s="27"/>
      <c r="AP216" s="192"/>
      <c r="AQ216" s="1"/>
      <c r="AS216" s="192" t="str">
        <f>VLOOKUP(Table8[[#This Row],[CEM Number]],'71 CEMs'!$E$5:$E$76,1,0)</f>
        <v>I240435</v>
      </c>
      <c r="AT216" s="235" t="s">
        <v>3569</v>
      </c>
      <c r="AU216" s="233"/>
    </row>
    <row r="217" spans="1:47" ht="14.4" customHeight="1">
      <c r="A217" s="26" t="s">
        <v>56</v>
      </c>
      <c r="B217" s="166">
        <v>45309</v>
      </c>
      <c r="C217" s="1" t="s">
        <v>27</v>
      </c>
      <c r="D217" s="1" t="s">
        <v>57</v>
      </c>
      <c r="E217" s="192" t="s">
        <v>59</v>
      </c>
      <c r="F217" s="29">
        <v>1576</v>
      </c>
      <c r="G217" s="29">
        <v>788</v>
      </c>
      <c r="H217" s="29">
        <v>297</v>
      </c>
      <c r="I217" s="29">
        <v>16</v>
      </c>
      <c r="J217" s="29">
        <v>94</v>
      </c>
      <c r="K217" s="29">
        <v>187</v>
      </c>
      <c r="L217" s="29"/>
      <c r="M217" s="1" t="str">
        <f>Table8[[#This Row],[Std Remarks]]</f>
        <v>LIVE - 100% Completed</v>
      </c>
      <c r="N217" s="28">
        <f>Table8[[#This Row],[% of Completion of Work Done]]</f>
        <v>1</v>
      </c>
      <c r="O217" s="1">
        <f>Table8[[#This Row],[Customers According to % (Market Share)]]</f>
        <v>788</v>
      </c>
      <c r="P217" s="29">
        <v>54012524.106899999</v>
      </c>
      <c r="Q217" s="136">
        <f>Table8[[#This Row],[Allocated Budget]]*Table8[[#This Row],[Allocation Percentage]]</f>
        <v>8101878.6160349995</v>
      </c>
      <c r="R217" s="136">
        <v>45910645.490865007</v>
      </c>
      <c r="S217" s="1">
        <v>-0.5</v>
      </c>
      <c r="T217" s="1"/>
      <c r="U217" s="1">
        <v>0.5</v>
      </c>
      <c r="V217" s="29">
        <v>29684.691000000003</v>
      </c>
      <c r="W217" s="29">
        <v>26861.8</v>
      </c>
      <c r="X217" s="1" t="s">
        <v>31</v>
      </c>
      <c r="Y217" s="75">
        <f>$Q$2</f>
        <v>0.15</v>
      </c>
      <c r="Z217" s="1" t="s">
        <v>32</v>
      </c>
      <c r="AA217" s="1" t="s">
        <v>31</v>
      </c>
      <c r="AB217" s="64">
        <v>1</v>
      </c>
      <c r="AC217" s="115">
        <f t="shared" si="11"/>
        <v>1</v>
      </c>
      <c r="AD217" s="2">
        <v>46082</v>
      </c>
      <c r="AE217" s="175" t="str">
        <f>IFERROR(Table8[[#This Row],[Timeline - Monthwise]]-MIN(Table8[Start Date..]),"None")</f>
        <v>None</v>
      </c>
      <c r="AF217" s="1" t="str">
        <f>IFERROR(Table8[[#This Row],[Timeline - Monthwise]]-Table8[[#This Row],[Start Date..]]+1,"Duration Doesn't Exsists")</f>
        <v>Duration Doesn't Exsists</v>
      </c>
      <c r="AG217" s="29" t="str">
        <f ca="1">IFERROR(Table8[[#This Row],[Timeline - Monthwise]]-TODAY(),"No ETA")</f>
        <v>No ETA</v>
      </c>
      <c r="AH217" s="29" t="str">
        <f t="shared" si="12"/>
        <v>Completed</v>
      </c>
      <c r="AI217" s="1"/>
      <c r="AJ217" s="237" t="s">
        <v>3569</v>
      </c>
      <c r="AK217" s="1"/>
      <c r="AL217" s="1" t="s">
        <v>3178</v>
      </c>
      <c r="AM217" s="1" t="s">
        <v>30</v>
      </c>
      <c r="AN217" s="1"/>
      <c r="AO217" s="27"/>
      <c r="AP217" s="192"/>
      <c r="AQ217" s="1"/>
      <c r="AS217" s="192" t="str">
        <f>VLOOKUP(Table8[[#This Row],[CEM Number]],'71 CEMs'!$E$5:$E$76,1,0)</f>
        <v>I240435</v>
      </c>
      <c r="AT217" s="235" t="s">
        <v>3569</v>
      </c>
      <c r="AU217" s="233"/>
    </row>
    <row r="218" spans="1:47" ht="14.4" customHeight="1">
      <c r="A218" s="26" t="s">
        <v>56</v>
      </c>
      <c r="B218" s="166">
        <v>45309</v>
      </c>
      <c r="C218" s="1" t="s">
        <v>27</v>
      </c>
      <c r="D218" s="1" t="s">
        <v>57</v>
      </c>
      <c r="E218" s="192" t="s">
        <v>60</v>
      </c>
      <c r="F218" s="29">
        <v>2308</v>
      </c>
      <c r="G218" s="29">
        <v>1154</v>
      </c>
      <c r="H218" s="29">
        <v>248</v>
      </c>
      <c r="I218" s="29">
        <v>18</v>
      </c>
      <c r="J218" s="29">
        <v>44</v>
      </c>
      <c r="K218" s="29">
        <v>186</v>
      </c>
      <c r="L218" s="29"/>
      <c r="M218" s="1" t="str">
        <f>Table8[[#This Row],[Std Remarks]]</f>
        <v>LIVE - 100% Completed</v>
      </c>
      <c r="N218" s="28">
        <f>Table8[[#This Row],[% of Completion of Work Done]]</f>
        <v>1</v>
      </c>
      <c r="O218" s="1">
        <f>Table8[[#This Row],[Customers According to % (Market Share)]]</f>
        <v>1154</v>
      </c>
      <c r="P218" s="29">
        <v>59900388.915852003</v>
      </c>
      <c r="Q218" s="136">
        <f>Table8[[#This Row],[Allocated Budget]]*Table8[[#This Row],[Allocation Percentage]]</f>
        <v>8985058.3373777997</v>
      </c>
      <c r="R218" s="136">
        <v>50915330.578474194</v>
      </c>
      <c r="S218" s="1">
        <v>-1</v>
      </c>
      <c r="T218" s="1"/>
      <c r="U218" s="1">
        <v>0.5</v>
      </c>
      <c r="V218" s="29">
        <v>31688.00612279999</v>
      </c>
      <c r="W218" s="29">
        <v>28568.899979199989</v>
      </c>
      <c r="X218" s="1" t="s">
        <v>31</v>
      </c>
      <c r="Y218" s="75">
        <f>$Q$2</f>
        <v>0.15</v>
      </c>
      <c r="Z218" s="1" t="s">
        <v>32</v>
      </c>
      <c r="AA218" s="1" t="s">
        <v>31</v>
      </c>
      <c r="AB218" s="64">
        <v>1</v>
      </c>
      <c r="AC218" s="115">
        <f t="shared" si="11"/>
        <v>1</v>
      </c>
      <c r="AD218" s="2">
        <v>46082</v>
      </c>
      <c r="AE218" s="175" t="str">
        <f>IFERROR(Table8[[#This Row],[Timeline - Monthwise]]-MIN(Table8[Start Date..]),"None")</f>
        <v>None</v>
      </c>
      <c r="AF218" s="1" t="str">
        <f>IFERROR(Table8[[#This Row],[Timeline - Monthwise]]-Table8[[#This Row],[Start Date..]]+1,"Duration Doesn't Exsists")</f>
        <v>Duration Doesn't Exsists</v>
      </c>
      <c r="AG218" s="29" t="str">
        <f ca="1">IFERROR(Table8[[#This Row],[Timeline - Monthwise]]-TODAY(),"No ETA")</f>
        <v>No ETA</v>
      </c>
      <c r="AH218" s="29" t="str">
        <f t="shared" si="12"/>
        <v>Completed</v>
      </c>
      <c r="AI218" s="1"/>
      <c r="AJ218" s="237" t="s">
        <v>3569</v>
      </c>
      <c r="AK218" s="1"/>
      <c r="AL218" s="1" t="s">
        <v>3178</v>
      </c>
      <c r="AM218" s="1" t="s">
        <v>30</v>
      </c>
      <c r="AN218" s="1"/>
      <c r="AO218" s="27"/>
      <c r="AP218" s="192"/>
      <c r="AQ218" s="1"/>
      <c r="AS218" s="192" t="str">
        <f>VLOOKUP(Table8[[#This Row],[CEM Number]],'71 CEMs'!$E$5:$E$76,1,0)</f>
        <v>I240435</v>
      </c>
      <c r="AT218" s="235" t="s">
        <v>3569</v>
      </c>
      <c r="AU218" s="233"/>
    </row>
    <row r="219" spans="1:47" ht="14.4" customHeight="1">
      <c r="A219" s="26" t="s">
        <v>56</v>
      </c>
      <c r="B219" s="166">
        <v>45309</v>
      </c>
      <c r="C219" s="1" t="s">
        <v>27</v>
      </c>
      <c r="D219" s="1" t="s">
        <v>57</v>
      </c>
      <c r="E219" s="192" t="s">
        <v>61</v>
      </c>
      <c r="F219" s="29">
        <v>1548</v>
      </c>
      <c r="G219" s="29">
        <v>774</v>
      </c>
      <c r="H219" s="29">
        <v>339</v>
      </c>
      <c r="I219" s="29">
        <v>27</v>
      </c>
      <c r="J219" s="29">
        <v>40</v>
      </c>
      <c r="K219" s="29">
        <v>272</v>
      </c>
      <c r="L219" s="29"/>
      <c r="M219" s="1" t="str">
        <f>Table8[[#This Row],[Std Remarks]]</f>
        <v>LIVE - 100% Completed</v>
      </c>
      <c r="N219" s="28">
        <f>Table8[[#This Row],[% of Completion of Work Done]]</f>
        <v>1</v>
      </c>
      <c r="O219" s="1">
        <f>Table8[[#This Row],[Customers According to % (Market Share)]]</f>
        <v>774</v>
      </c>
      <c r="P219" s="29">
        <v>41952267.931557901</v>
      </c>
      <c r="Q219" s="136">
        <f>Table8[[#This Row],[Allocated Budget]]*Table8[[#This Row],[Allocation Percentage]]</f>
        <v>6292840.189733685</v>
      </c>
      <c r="R219" s="136">
        <v>35659427.741824232</v>
      </c>
      <c r="S219" s="1">
        <v>-1</v>
      </c>
      <c r="T219" s="1"/>
      <c r="U219" s="1">
        <v>0.5</v>
      </c>
      <c r="V219" s="29">
        <v>22414.546658313753</v>
      </c>
      <c r="W219" s="29">
        <v>20692.371941955</v>
      </c>
      <c r="X219" s="1" t="s">
        <v>31</v>
      </c>
      <c r="Y219" s="75">
        <f>$Q$2</f>
        <v>0.15</v>
      </c>
      <c r="Z219" s="1" t="s">
        <v>32</v>
      </c>
      <c r="AA219" s="1" t="s">
        <v>31</v>
      </c>
      <c r="AB219" s="64">
        <v>1</v>
      </c>
      <c r="AC219" s="115">
        <f t="shared" si="11"/>
        <v>1</v>
      </c>
      <c r="AD219" s="2">
        <v>46082</v>
      </c>
      <c r="AE219" s="175" t="str">
        <f>IFERROR(Table8[[#This Row],[Timeline - Monthwise]]-MIN(Table8[Start Date..]),"None")</f>
        <v>None</v>
      </c>
      <c r="AF219" s="1" t="str">
        <f>IFERROR(Table8[[#This Row],[Timeline - Monthwise]]-Table8[[#This Row],[Start Date..]]+1,"Duration Doesn't Exsists")</f>
        <v>Duration Doesn't Exsists</v>
      </c>
      <c r="AG219" s="29" t="str">
        <f ca="1">IFERROR(Table8[[#This Row],[Timeline - Monthwise]]-TODAY(),"No ETA")</f>
        <v>No ETA</v>
      </c>
      <c r="AH219" s="29" t="str">
        <f t="shared" si="12"/>
        <v>Completed</v>
      </c>
      <c r="AI219" s="1"/>
      <c r="AJ219" s="237" t="s">
        <v>3569</v>
      </c>
      <c r="AK219" s="1"/>
      <c r="AL219" s="1" t="s">
        <v>3178</v>
      </c>
      <c r="AM219" s="1" t="s">
        <v>30</v>
      </c>
      <c r="AN219" s="1"/>
      <c r="AO219" s="27"/>
      <c r="AP219" s="192"/>
      <c r="AQ219" s="1"/>
      <c r="AS219" s="192" t="str">
        <f>VLOOKUP(Table8[[#This Row],[CEM Number]],'71 CEMs'!$E$5:$E$76,1,0)</f>
        <v>I240435</v>
      </c>
      <c r="AT219" s="235" t="s">
        <v>3569</v>
      </c>
      <c r="AU219" s="233"/>
    </row>
    <row r="220" spans="1:47" ht="14.4" customHeight="1">
      <c r="A220" s="26" t="s">
        <v>1026</v>
      </c>
      <c r="B220" s="166">
        <v>44924</v>
      </c>
      <c r="C220" s="1" t="s">
        <v>474</v>
      </c>
      <c r="D220" s="1" t="s">
        <v>1027</v>
      </c>
      <c r="E220" s="192" t="s">
        <v>1037</v>
      </c>
      <c r="F220" s="29">
        <v>1514</v>
      </c>
      <c r="G220" s="29">
        <v>757</v>
      </c>
      <c r="H220" s="29">
        <v>791</v>
      </c>
      <c r="I220" s="29">
        <v>125</v>
      </c>
      <c r="J220" s="29">
        <v>119</v>
      </c>
      <c r="K220" s="29">
        <v>547</v>
      </c>
      <c r="L220" s="29"/>
      <c r="M220" s="1" t="str">
        <f>Table8[[#This Row],[Std Remarks]]</f>
        <v>LIVE - 100% Completed</v>
      </c>
      <c r="N220" s="28">
        <f>Table8[[#This Row],[% of Completion of Work Done]]</f>
        <v>1</v>
      </c>
      <c r="O220" s="1">
        <f>Table8[[#This Row],[Customers According to % (Market Share)]]</f>
        <v>757</v>
      </c>
      <c r="P220" s="29">
        <v>13860044.68</v>
      </c>
      <c r="Q220" s="136">
        <f>Table8[[#This Row],[Allocated Budget]]*Table8[[#This Row],[Allocation Percentage]]</f>
        <v>2079006.7019999998</v>
      </c>
      <c r="R220" s="136">
        <v>11781037.978</v>
      </c>
      <c r="S220" s="1">
        <v>-0.5</v>
      </c>
      <c r="T220" s="1"/>
      <c r="U220" s="1">
        <v>0.5</v>
      </c>
      <c r="V220" s="29">
        <v>2602.6000000000004</v>
      </c>
      <c r="W220" s="29">
        <v>13328.4</v>
      </c>
      <c r="X220" s="1" t="s">
        <v>47</v>
      </c>
      <c r="Y220" s="75">
        <f>$Q$2</f>
        <v>0.15</v>
      </c>
      <c r="Z220" s="1" t="s">
        <v>32</v>
      </c>
      <c r="AA220" s="1" t="s">
        <v>47</v>
      </c>
      <c r="AB220" s="64">
        <v>1</v>
      </c>
      <c r="AC220" s="115">
        <f t="shared" si="11"/>
        <v>1</v>
      </c>
      <c r="AD220" s="2">
        <v>46082</v>
      </c>
      <c r="AE220" s="175" t="str">
        <f>IFERROR(Table8[[#This Row],[Timeline - Monthwise]]-MIN(Table8[Start Date..]),"None")</f>
        <v>None</v>
      </c>
      <c r="AF220" s="1" t="str">
        <f>IFERROR(Table8[[#This Row],[Timeline - Monthwise]]-Table8[[#This Row],[Start Date..]]+1,"Duration Doesn't Exsists")</f>
        <v>Duration Doesn't Exsists</v>
      </c>
      <c r="AG220" s="29" t="str">
        <f ca="1">IFERROR(Table8[[#This Row],[Timeline - Monthwise]]-TODAY(),"No ETA")</f>
        <v>No ETA</v>
      </c>
      <c r="AH220" s="29" t="str">
        <f t="shared" si="12"/>
        <v>Completed</v>
      </c>
      <c r="AI220" s="1"/>
      <c r="AJ220" s="237" t="s">
        <v>3569</v>
      </c>
      <c r="AK220" s="1"/>
      <c r="AL220" s="1" t="s">
        <v>3178</v>
      </c>
      <c r="AM220" s="1" t="s">
        <v>30</v>
      </c>
      <c r="AN220" s="1"/>
      <c r="AO220" s="27"/>
      <c r="AP220" s="192"/>
      <c r="AQ220" s="1"/>
      <c r="AS220" s="192" t="str">
        <f>VLOOKUP(Table8[[#This Row],[CEM Number]],'71 CEMs'!$E$5:$E$76,1,0)</f>
        <v>INT-23-00439</v>
      </c>
      <c r="AT220" s="235" t="s">
        <v>3569</v>
      </c>
      <c r="AU220" s="233"/>
    </row>
    <row r="221" spans="1:47" ht="14.4" customHeight="1">
      <c r="A221" s="26" t="s">
        <v>221</v>
      </c>
      <c r="B221" s="166">
        <v>45428</v>
      </c>
      <c r="C221" s="1" t="s">
        <v>50</v>
      </c>
      <c r="D221" s="1" t="s">
        <v>50</v>
      </c>
      <c r="E221" s="192" t="s">
        <v>225</v>
      </c>
      <c r="F221" s="29">
        <v>528</v>
      </c>
      <c r="G221" s="29">
        <v>211.20000000000002</v>
      </c>
      <c r="H221" s="29"/>
      <c r="I221" s="29">
        <v>0</v>
      </c>
      <c r="J221" s="29">
        <v>0</v>
      </c>
      <c r="K221" s="29">
        <v>0</v>
      </c>
      <c r="L221" s="29" t="s">
        <v>3640</v>
      </c>
      <c r="M221" s="1" t="str">
        <f>Table8[[#This Row],[Std Remarks]]</f>
        <v>NOT LIVE - RETAIN BUDGET</v>
      </c>
      <c r="N221" s="28">
        <f>Table8[[#This Row],[% of Completion of Work Done]]</f>
        <v>0</v>
      </c>
      <c r="O221" s="1">
        <f>Table8[[#This Row],[Customers According to % (Market Share)]]</f>
        <v>211.20000000000002</v>
      </c>
      <c r="P221" s="29">
        <v>2826961.8911379101</v>
      </c>
      <c r="Q221" s="136">
        <f>(Table8[[#This Row],[Allocated Budget]]*$Q$2)+(Table8[[#This Row],[Allocated Budget]]*(1-Table8[[#This Row],[HP%  based on Live % ( Work Progress)]])*(1-$Q$2))</f>
        <v>2826961.8911379101</v>
      </c>
      <c r="R221" s="136">
        <v>0</v>
      </c>
      <c r="S221" s="1">
        <v>-0.5</v>
      </c>
      <c r="T221" s="1"/>
      <c r="U221" s="1">
        <v>0.4</v>
      </c>
      <c r="V221" s="29">
        <v>0</v>
      </c>
      <c r="W221" s="240">
        <v>3652.5098975028318</v>
      </c>
      <c r="X221" s="1" t="s">
        <v>150</v>
      </c>
      <c r="Y221" s="28">
        <f>Table8[[#This Row],[% of Completion of Work Done]]</f>
        <v>0</v>
      </c>
      <c r="Z221" s="1" t="s">
        <v>35</v>
      </c>
      <c r="AA221" s="1"/>
      <c r="AB221" s="28">
        <v>0</v>
      </c>
      <c r="AC221" s="115">
        <f t="shared" si="11"/>
        <v>0</v>
      </c>
      <c r="AD221" s="2">
        <v>46082</v>
      </c>
      <c r="AE221" s="175" t="str">
        <f>IFERROR(Table8[[#This Row],[Timeline - Monthwise]]-MIN(Table8[Start Date..]),"None")</f>
        <v>None</v>
      </c>
      <c r="AF221" s="1" t="str">
        <f>IFERROR(Table8[[#This Row],[Timeline - Monthwise]]-Table8[[#This Row],[Start Date..]]+1,"Duration Doesn't Exsists")</f>
        <v>Duration Doesn't Exsists</v>
      </c>
      <c r="AG221" s="29" t="str">
        <f ca="1">IFERROR(Table8[[#This Row],[Timeline - Monthwise]]-TODAY(),"No ETA")</f>
        <v>No ETA</v>
      </c>
      <c r="AH221" s="29" t="str">
        <f t="shared" si="12"/>
        <v>Yet to Start</v>
      </c>
      <c r="AI221" s="1" t="s">
        <v>77</v>
      </c>
      <c r="AJ221" s="237" t="s">
        <v>3319</v>
      </c>
      <c r="AK221" s="1" t="s">
        <v>223</v>
      </c>
      <c r="AL221" s="1" t="s">
        <v>3325</v>
      </c>
      <c r="AM221" s="1" t="s">
        <v>76</v>
      </c>
      <c r="AN221" s="1">
        <v>2</v>
      </c>
      <c r="AO221" s="27"/>
      <c r="AP221" s="192"/>
      <c r="AQ221" s="1"/>
      <c r="AS221" s="192" t="str">
        <f>VLOOKUP(Table8[[#This Row],[CEM Number]],'71 CEMs'!$E$5:$E$76,1,0)</f>
        <v>I240678</v>
      </c>
      <c r="AT221" s="235" t="s">
        <v>3319</v>
      </c>
      <c r="AU221" s="233"/>
    </row>
    <row r="222" spans="1:47" ht="14.4" customHeight="1">
      <c r="A222" s="26" t="s">
        <v>221</v>
      </c>
      <c r="B222" s="166">
        <v>45428</v>
      </c>
      <c r="C222" s="1" t="s">
        <v>50</v>
      </c>
      <c r="D222" s="1" t="s">
        <v>50</v>
      </c>
      <c r="E222" s="192" t="s">
        <v>226</v>
      </c>
      <c r="F222" s="29">
        <v>550</v>
      </c>
      <c r="G222" s="29">
        <v>220</v>
      </c>
      <c r="H222" s="29"/>
      <c r="I222" s="29">
        <v>90</v>
      </c>
      <c r="J222" s="29">
        <v>23</v>
      </c>
      <c r="K222" s="29">
        <v>306</v>
      </c>
      <c r="L222" s="29"/>
      <c r="M222" s="1" t="str">
        <f>Table8[[#This Row],[Std Remarks]]</f>
        <v>LIVE - 100% Completed</v>
      </c>
      <c r="N222" s="28">
        <f>Table8[[#This Row],[% of Completion of Work Done]]</f>
        <v>1</v>
      </c>
      <c r="O222" s="1">
        <f>Table8[[#This Row],[Customers According to % (Market Share)]]</f>
        <v>220</v>
      </c>
      <c r="P222" s="29">
        <v>6807438.9579999996</v>
      </c>
      <c r="Q222" s="136">
        <f>Table8[[#This Row],[Allocated Budget]]*Table8[[#This Row],[Allocation Percentage]]</f>
        <v>1021115.8436999999</v>
      </c>
      <c r="R222" s="136">
        <v>5786323.1143000005</v>
      </c>
      <c r="S222" s="1">
        <v>-1</v>
      </c>
      <c r="T222" s="1"/>
      <c r="U222" s="1">
        <v>0.4</v>
      </c>
      <c r="V222" s="29">
        <v>1017.5000000000001</v>
      </c>
      <c r="W222" s="29">
        <v>4003.75</v>
      </c>
      <c r="X222" s="1" t="s">
        <v>47</v>
      </c>
      <c r="Y222" s="75">
        <f>$Q$2</f>
        <v>0.15</v>
      </c>
      <c r="Z222" s="1" t="s">
        <v>32</v>
      </c>
      <c r="AA222" s="1" t="s">
        <v>47</v>
      </c>
      <c r="AB222" s="64">
        <v>1</v>
      </c>
      <c r="AC222" s="115">
        <f t="shared" si="11"/>
        <v>1</v>
      </c>
      <c r="AD222" s="2">
        <v>46082</v>
      </c>
      <c r="AE222" s="175" t="str">
        <f>IFERROR(Table8[[#This Row],[Timeline - Monthwise]]-MIN(Table8[Start Date..]),"None")</f>
        <v>None</v>
      </c>
      <c r="AF222" s="1" t="str">
        <f>IFERROR(Table8[[#This Row],[Timeline - Monthwise]]-Table8[[#This Row],[Start Date..]]+1,"Duration Doesn't Exsists")</f>
        <v>Duration Doesn't Exsists</v>
      </c>
      <c r="AG222" s="29" t="str">
        <f ca="1">IFERROR(Table8[[#This Row],[Timeline - Monthwise]]-TODAY(),"No ETA")</f>
        <v>No ETA</v>
      </c>
      <c r="AH222" s="29" t="str">
        <f t="shared" si="12"/>
        <v>Completed</v>
      </c>
      <c r="AI222" s="1"/>
      <c r="AJ222" s="237" t="s">
        <v>3569</v>
      </c>
      <c r="AK222" s="1"/>
      <c r="AL222" s="1" t="s">
        <v>3178</v>
      </c>
      <c r="AM222" s="1" t="s">
        <v>30</v>
      </c>
      <c r="AN222" s="1"/>
      <c r="AO222" s="27"/>
      <c r="AP222" s="192"/>
      <c r="AQ222" s="1"/>
      <c r="AS222" s="192" t="str">
        <f>VLOOKUP(Table8[[#This Row],[CEM Number]],'71 CEMs'!$E$5:$E$76,1,0)</f>
        <v>I240678</v>
      </c>
      <c r="AT222" s="235" t="s">
        <v>3569</v>
      </c>
      <c r="AU222" s="233"/>
    </row>
    <row r="223" spans="1:47" ht="14.4" customHeight="1">
      <c r="A223" s="26" t="s">
        <v>1009</v>
      </c>
      <c r="B223" s="166">
        <v>44924</v>
      </c>
      <c r="C223" s="1" t="s">
        <v>64</v>
      </c>
      <c r="D223" s="1" t="s">
        <v>1010</v>
      </c>
      <c r="E223" s="192" t="s">
        <v>1013</v>
      </c>
      <c r="F223" s="29">
        <v>788</v>
      </c>
      <c r="G223" s="29">
        <v>394</v>
      </c>
      <c r="H223" s="29"/>
      <c r="I223" s="29"/>
      <c r="J223" s="29"/>
      <c r="K223" s="29"/>
      <c r="L223" s="29"/>
      <c r="M223" s="1" t="str">
        <f>Table8[[#This Row],[Std Remarks]]</f>
        <v>LIVE - 100% Completed</v>
      </c>
      <c r="N223" s="28">
        <f>Table8[[#This Row],[% of Completion of Work Done]]</f>
        <v>1</v>
      </c>
      <c r="O223" s="1">
        <f>Table8[[#This Row],[Customers According to % (Market Share)]]</f>
        <v>394</v>
      </c>
      <c r="P223" s="29">
        <v>10556905.2607903</v>
      </c>
      <c r="Q223" s="136">
        <f>Table8[[#This Row],[Allocated Budget]]*Table8[[#This Row],[Allocation Percentage]]</f>
        <v>1583535.7891185449</v>
      </c>
      <c r="R223" s="136">
        <v>8973369.4716717545</v>
      </c>
      <c r="S223" s="1">
        <v>0</v>
      </c>
      <c r="T223" s="1"/>
      <c r="U223" s="1">
        <v>0.5</v>
      </c>
      <c r="V223" s="29">
        <v>2616.2794411499995</v>
      </c>
      <c r="W223" s="29">
        <v>8000.1037513999981</v>
      </c>
      <c r="X223" s="1" t="s">
        <v>47</v>
      </c>
      <c r="Y223" s="75">
        <f>$Q$2</f>
        <v>0.15</v>
      </c>
      <c r="Z223" s="1" t="s">
        <v>32</v>
      </c>
      <c r="AA223" s="1" t="s">
        <v>47</v>
      </c>
      <c r="AB223" s="64">
        <v>1</v>
      </c>
      <c r="AC223" s="115">
        <f t="shared" si="11"/>
        <v>1</v>
      </c>
      <c r="AD223" s="2">
        <v>46082</v>
      </c>
      <c r="AE223" s="175" t="str">
        <f>IFERROR(Table8[[#This Row],[Timeline - Monthwise]]-MIN(Table8[Start Date..]),"None")</f>
        <v>None</v>
      </c>
      <c r="AF223" s="1" t="str">
        <f>IFERROR(Table8[[#This Row],[Timeline - Monthwise]]-Table8[[#This Row],[Start Date..]]+1,"Duration Doesn't Exsists")</f>
        <v>Duration Doesn't Exsists</v>
      </c>
      <c r="AG223" s="29" t="str">
        <f ca="1">IFERROR(Table8[[#This Row],[Timeline - Monthwise]]-TODAY(),"No ETA")</f>
        <v>No ETA</v>
      </c>
      <c r="AH223" s="29" t="str">
        <f t="shared" si="12"/>
        <v>Completed</v>
      </c>
      <c r="AI223" s="1"/>
      <c r="AJ223" s="237" t="s">
        <v>3569</v>
      </c>
      <c r="AK223" s="1"/>
      <c r="AL223" s="1" t="s">
        <v>3178</v>
      </c>
      <c r="AM223" s="1" t="s">
        <v>30</v>
      </c>
      <c r="AN223" s="1"/>
      <c r="AO223" s="27"/>
      <c r="AP223" s="192"/>
      <c r="AQ223" s="1"/>
      <c r="AS223" s="192" t="str">
        <f>VLOOKUP(Table8[[#This Row],[CEM Number]],'71 CEMs'!$E$5:$E$76,1,0)</f>
        <v>INT-23-00437</v>
      </c>
      <c r="AT223" s="235" t="s">
        <v>3569</v>
      </c>
      <c r="AU223" s="233"/>
    </row>
    <row r="224" spans="1:47" ht="14.4" customHeight="1">
      <c r="A224" s="26" t="s">
        <v>473</v>
      </c>
      <c r="B224" s="166">
        <v>45427</v>
      </c>
      <c r="C224" s="1" t="s">
        <v>474</v>
      </c>
      <c r="D224" s="1" t="s">
        <v>475</v>
      </c>
      <c r="E224" s="192" t="s">
        <v>481</v>
      </c>
      <c r="F224" s="29">
        <v>464</v>
      </c>
      <c r="G224" s="29">
        <v>185.60000000000002</v>
      </c>
      <c r="H224" s="29"/>
      <c r="I224" s="29"/>
      <c r="J224" s="29"/>
      <c r="K224" s="29"/>
      <c r="L224" s="29" t="s">
        <v>3614</v>
      </c>
      <c r="M224" s="1" t="str">
        <f>Table8[[#This Row],[Std Remarks]]</f>
        <v>LIVE - 100% Completed</v>
      </c>
      <c r="N224" s="28">
        <f>Table8[[#This Row],[% of Completion of Work Done]]</f>
        <v>1</v>
      </c>
      <c r="O224" s="1">
        <f>Table8[[#This Row],[Customers According to % (Market Share)]]</f>
        <v>185.60000000000002</v>
      </c>
      <c r="P224" s="29">
        <v>13726018.701331001</v>
      </c>
      <c r="Q224" s="136">
        <f>Table8[[#This Row],[Allocated Budget]]*Table8[[#This Row],[Allocation Percentage]]</f>
        <v>2058902.8051996501</v>
      </c>
      <c r="R224" s="136">
        <v>11667115.89613135</v>
      </c>
      <c r="S224" s="1">
        <v>-0.85</v>
      </c>
      <c r="T224" s="1"/>
      <c r="U224" s="1">
        <v>0.4</v>
      </c>
      <c r="V224" s="29">
        <v>5905.2070409499993</v>
      </c>
      <c r="W224" s="29">
        <v>6127.3306168500003</v>
      </c>
      <c r="X224" s="1" t="s">
        <v>31</v>
      </c>
      <c r="Y224" s="75">
        <f>$Q$2</f>
        <v>0.15</v>
      </c>
      <c r="Z224" s="1" t="s">
        <v>32</v>
      </c>
      <c r="AA224" s="1" t="s">
        <v>31</v>
      </c>
      <c r="AB224" s="64">
        <v>1</v>
      </c>
      <c r="AC224" s="115">
        <f t="shared" si="11"/>
        <v>1</v>
      </c>
      <c r="AD224" s="2">
        <v>46082</v>
      </c>
      <c r="AE224" s="175" t="str">
        <f>IFERROR(Table8[[#This Row],[Timeline - Monthwise]]-MIN(Table8[Start Date..]),"None")</f>
        <v>None</v>
      </c>
      <c r="AF224" s="1" t="str">
        <f>IFERROR(Table8[[#This Row],[Timeline - Monthwise]]-Table8[[#This Row],[Start Date..]]+1,"Duration Doesn't Exsists")</f>
        <v>Duration Doesn't Exsists</v>
      </c>
      <c r="AG224" s="29" t="str">
        <f ca="1">IFERROR(Table8[[#This Row],[Timeline - Monthwise]]-TODAY(),"No ETA")</f>
        <v>No ETA</v>
      </c>
      <c r="AH224" s="29" t="str">
        <f t="shared" si="12"/>
        <v>Completed</v>
      </c>
      <c r="AI224" s="1"/>
      <c r="AJ224" s="237" t="s">
        <v>3569</v>
      </c>
      <c r="AK224" s="1"/>
      <c r="AL224" s="1" t="s">
        <v>3178</v>
      </c>
      <c r="AM224" s="1" t="s">
        <v>30</v>
      </c>
      <c r="AN224" s="1"/>
      <c r="AO224" s="27"/>
      <c r="AP224" s="192"/>
      <c r="AQ224" s="1"/>
      <c r="AS224" s="192" t="str">
        <f>VLOOKUP(Table8[[#This Row],[CEM Number]],'71 CEMs'!$E$5:$E$76,1,0)</f>
        <v>I240704</v>
      </c>
      <c r="AT224" s="235" t="s">
        <v>3569</v>
      </c>
      <c r="AU224" s="233"/>
    </row>
    <row r="225" spans="1:47" ht="14.4" customHeight="1">
      <c r="A225" s="26" t="s">
        <v>1026</v>
      </c>
      <c r="B225" s="166">
        <v>44924</v>
      </c>
      <c r="C225" s="1" t="s">
        <v>474</v>
      </c>
      <c r="D225" s="1" t="s">
        <v>1027</v>
      </c>
      <c r="E225" s="192" t="s">
        <v>1038</v>
      </c>
      <c r="F225" s="29">
        <v>476</v>
      </c>
      <c r="G225" s="29">
        <v>238</v>
      </c>
      <c r="H225" s="29">
        <v>134</v>
      </c>
      <c r="I225" s="29">
        <v>16</v>
      </c>
      <c r="J225" s="29">
        <v>31</v>
      </c>
      <c r="K225" s="29">
        <v>87</v>
      </c>
      <c r="L225" s="29"/>
      <c r="M225" s="1" t="str">
        <f>Table8[[#This Row],[Std Remarks]]</f>
        <v>LIVE - 100% Completed</v>
      </c>
      <c r="N225" s="28">
        <f>Table8[[#This Row],[% of Completion of Work Done]]</f>
        <v>1</v>
      </c>
      <c r="O225" s="1">
        <f>Table8[[#This Row],[Customers According to % (Market Share)]]</f>
        <v>238</v>
      </c>
      <c r="P225" s="29">
        <v>6889778.3735952303</v>
      </c>
      <c r="Q225" s="136">
        <f>Table8[[#This Row],[Allocated Budget]]*Table8[[#This Row],[Allocation Percentage]]</f>
        <v>1033466.7560392845</v>
      </c>
      <c r="R225" s="136">
        <v>5856311.6175559415</v>
      </c>
      <c r="S225" s="1">
        <v>-1</v>
      </c>
      <c r="T225" s="1"/>
      <c r="U225" s="1">
        <v>0.5</v>
      </c>
      <c r="V225" s="29">
        <v>1283.3999999999999</v>
      </c>
      <c r="W225" s="29">
        <v>4783.5427717499997</v>
      </c>
      <c r="X225" s="1" t="s">
        <v>47</v>
      </c>
      <c r="Y225" s="75">
        <f>$Q$2</f>
        <v>0.15</v>
      </c>
      <c r="Z225" s="1" t="s">
        <v>32</v>
      </c>
      <c r="AA225" s="1" t="s">
        <v>47</v>
      </c>
      <c r="AB225" s="64">
        <v>1</v>
      </c>
      <c r="AC225" s="115">
        <f t="shared" si="11"/>
        <v>1</v>
      </c>
      <c r="AD225" s="2">
        <v>46082</v>
      </c>
      <c r="AE225" s="175" t="str">
        <f>IFERROR(Table8[[#This Row],[Timeline - Monthwise]]-MIN(Table8[Start Date..]),"None")</f>
        <v>None</v>
      </c>
      <c r="AF225" s="1" t="str">
        <f>IFERROR(Table8[[#This Row],[Timeline - Monthwise]]-Table8[[#This Row],[Start Date..]]+1,"Duration Doesn't Exsists")</f>
        <v>Duration Doesn't Exsists</v>
      </c>
      <c r="AG225" s="29" t="str">
        <f ca="1">IFERROR(Table8[[#This Row],[Timeline - Monthwise]]-TODAY(),"No ETA")</f>
        <v>No ETA</v>
      </c>
      <c r="AH225" s="29" t="str">
        <f t="shared" si="12"/>
        <v>Completed</v>
      </c>
      <c r="AI225" s="1"/>
      <c r="AJ225" s="237" t="s">
        <v>3569</v>
      </c>
      <c r="AK225" s="1"/>
      <c r="AL225" s="1" t="s">
        <v>3178</v>
      </c>
      <c r="AM225" s="1" t="s">
        <v>30</v>
      </c>
      <c r="AN225" s="1"/>
      <c r="AO225" s="27"/>
      <c r="AP225" s="192"/>
      <c r="AQ225" s="1"/>
      <c r="AS225" s="192" t="str">
        <f>VLOOKUP(Table8[[#This Row],[CEM Number]],'71 CEMs'!$E$5:$E$76,1,0)</f>
        <v>INT-23-00439</v>
      </c>
      <c r="AT225" s="235" t="s">
        <v>3569</v>
      </c>
      <c r="AU225" s="233"/>
    </row>
    <row r="226" spans="1:47" ht="14.4" customHeight="1">
      <c r="A226" s="26" t="s">
        <v>129</v>
      </c>
      <c r="B226" s="166">
        <v>45349</v>
      </c>
      <c r="C226" s="1" t="s">
        <v>27</v>
      </c>
      <c r="D226" s="1" t="s">
        <v>130</v>
      </c>
      <c r="E226" s="192" t="s">
        <v>134</v>
      </c>
      <c r="F226" s="29">
        <v>832</v>
      </c>
      <c r="G226" s="29">
        <v>416</v>
      </c>
      <c r="H226" s="29">
        <v>115</v>
      </c>
      <c r="I226" s="29">
        <v>5</v>
      </c>
      <c r="J226" s="29">
        <v>16</v>
      </c>
      <c r="K226" s="29">
        <v>94</v>
      </c>
      <c r="L226" s="29"/>
      <c r="M226" s="1" t="str">
        <f>Table8[[#This Row],[Std Remarks]]</f>
        <v>LIVE - 100% Completed</v>
      </c>
      <c r="N226" s="28">
        <f>Table8[[#This Row],[% of Completion of Work Done]]</f>
        <v>1</v>
      </c>
      <c r="O226" s="1">
        <f>Table8[[#This Row],[Customers According to % (Market Share)]]</f>
        <v>416</v>
      </c>
      <c r="P226" s="29">
        <v>8691545.1300000008</v>
      </c>
      <c r="Q226" s="136">
        <f>Table8[[#This Row],[Allocated Budget]]*Table8[[#This Row],[Allocation Percentage]]</f>
        <v>1303731.7695000002</v>
      </c>
      <c r="R226" s="136">
        <v>7387813.3604999995</v>
      </c>
      <c r="S226" s="1">
        <v>0</v>
      </c>
      <c r="T226" s="1"/>
      <c r="U226" s="1">
        <v>0.5</v>
      </c>
      <c r="V226" s="29">
        <v>2074</v>
      </c>
      <c r="W226" s="29">
        <v>12585.173999999999</v>
      </c>
      <c r="X226" s="1" t="s">
        <v>47</v>
      </c>
      <c r="Y226" s="75">
        <f>$Q$2</f>
        <v>0.15</v>
      </c>
      <c r="Z226" s="1" t="s">
        <v>32</v>
      </c>
      <c r="AA226" s="1" t="s">
        <v>47</v>
      </c>
      <c r="AB226" s="64">
        <v>1</v>
      </c>
      <c r="AC226" s="115">
        <f t="shared" si="11"/>
        <v>1</v>
      </c>
      <c r="AD226" s="2">
        <v>46082</v>
      </c>
      <c r="AE226" s="175" t="str">
        <f>IFERROR(Table8[[#This Row],[Timeline - Monthwise]]-MIN(Table8[Start Date..]),"None")</f>
        <v>None</v>
      </c>
      <c r="AF226" s="1" t="str">
        <f>IFERROR(Table8[[#This Row],[Timeline - Monthwise]]-Table8[[#This Row],[Start Date..]]+1,"Duration Doesn't Exsists")</f>
        <v>Duration Doesn't Exsists</v>
      </c>
      <c r="AG226" s="29" t="str">
        <f ca="1">IFERROR(Table8[[#This Row],[Timeline - Monthwise]]-TODAY(),"No ETA")</f>
        <v>No ETA</v>
      </c>
      <c r="AH226" s="29" t="str">
        <f t="shared" si="12"/>
        <v>Completed</v>
      </c>
      <c r="AI226" s="1"/>
      <c r="AJ226" s="237" t="s">
        <v>3569</v>
      </c>
      <c r="AK226" s="1"/>
      <c r="AL226" s="1" t="s">
        <v>3178</v>
      </c>
      <c r="AM226" s="1" t="s">
        <v>30</v>
      </c>
      <c r="AN226" s="1"/>
      <c r="AO226" s="27"/>
      <c r="AP226" s="192"/>
      <c r="AQ226" s="192"/>
      <c r="AS226" s="192" t="str">
        <f>VLOOKUP(Table8[[#This Row],[CEM Number]],'71 CEMs'!$E$5:$E$76,1,0)</f>
        <v>I240518</v>
      </c>
      <c r="AT226" s="235" t="s">
        <v>3569</v>
      </c>
      <c r="AU226" s="233"/>
    </row>
    <row r="227" spans="1:47" ht="14.4" customHeight="1">
      <c r="A227" s="26" t="s">
        <v>379</v>
      </c>
      <c r="B227" s="166">
        <v>45428</v>
      </c>
      <c r="C227" s="1" t="s">
        <v>40</v>
      </c>
      <c r="D227" s="1" t="s">
        <v>172</v>
      </c>
      <c r="E227" s="192" t="s">
        <v>381</v>
      </c>
      <c r="F227" s="29">
        <v>0</v>
      </c>
      <c r="G227" s="29">
        <v>0</v>
      </c>
      <c r="H227" s="29"/>
      <c r="I227" s="29"/>
      <c r="J227" s="29"/>
      <c r="K227" s="29"/>
      <c r="L227" s="29"/>
      <c r="M227" s="1" t="str">
        <f>Table8[[#This Row],[Std Remarks]]</f>
        <v>FEEDER ETC WORK - RETAIN BUDGET</v>
      </c>
      <c r="N227" s="28">
        <f>Table8[[#This Row],[% of Completion of Work Done]]</f>
        <v>0</v>
      </c>
      <c r="O227" s="1">
        <f>Table8[[#This Row],[Customers According to % (Market Share)]]</f>
        <v>0</v>
      </c>
      <c r="P227" s="29">
        <v>2610550</v>
      </c>
      <c r="Q227" s="136">
        <f>Table8[[#This Row],[Allocated Budget]]*Table8[[#This Row],[Allocation Percentage]]</f>
        <v>1305275</v>
      </c>
      <c r="R227" s="136">
        <v>1305275</v>
      </c>
      <c r="S227" s="1">
        <v>-1</v>
      </c>
      <c r="T227" s="1"/>
      <c r="U227" s="1"/>
      <c r="V227" s="29">
        <v>0</v>
      </c>
      <c r="W227" s="29">
        <v>0</v>
      </c>
      <c r="X227" s="1"/>
      <c r="Y227" s="75">
        <f>$Q$1</f>
        <v>0.5</v>
      </c>
      <c r="Z227" s="1"/>
      <c r="AA227" s="1"/>
      <c r="AB227" s="28">
        <v>0</v>
      </c>
      <c r="AC227" s="115">
        <f t="shared" si="11"/>
        <v>0</v>
      </c>
      <c r="AD227" s="2">
        <v>46082</v>
      </c>
      <c r="AE227" s="175" t="str">
        <f>IFERROR(Table8[[#This Row],[Timeline - Monthwise]]-MIN(Table8[Start Date..]),"None")</f>
        <v>None</v>
      </c>
      <c r="AF227" s="1" t="str">
        <f>IFERROR(Table8[[#This Row],[Timeline - Monthwise]]-Table8[[#This Row],[Start Date..]]+1,"Duration Doesn't Exsists")</f>
        <v>Duration Doesn't Exsists</v>
      </c>
      <c r="AG227" s="29" t="str">
        <f ca="1">IFERROR(Table8[[#This Row],[Timeline - Monthwise]]-TODAY(),"No ETA")</f>
        <v>No ETA</v>
      </c>
      <c r="AH227" s="29" t="str">
        <f t="shared" si="12"/>
        <v>Yet to Start</v>
      </c>
      <c r="AI227" s="1"/>
      <c r="AJ227" s="237" t="s">
        <v>3569</v>
      </c>
      <c r="AK227" s="1"/>
      <c r="AL227" s="1" t="s">
        <v>41</v>
      </c>
      <c r="AM227" s="1" t="s">
        <v>39</v>
      </c>
      <c r="AN227" s="1"/>
      <c r="AO227" s="27"/>
      <c r="AP227" s="192"/>
      <c r="AQ227" s="1"/>
      <c r="AS227" s="192" t="str">
        <f>VLOOKUP(Table8[[#This Row],[CEM Number]],'71 CEMs'!$E$5:$E$76,1,0)</f>
        <v>I240701</v>
      </c>
      <c r="AT227" s="234" t="s">
        <v>3569</v>
      </c>
      <c r="AU227" s="233"/>
    </row>
    <row r="228" spans="1:47" ht="14.4" customHeight="1">
      <c r="A228" s="26" t="s">
        <v>513</v>
      </c>
      <c r="B228" s="166">
        <v>45427</v>
      </c>
      <c r="C228" s="1" t="s">
        <v>514</v>
      </c>
      <c r="D228" s="1" t="s">
        <v>515</v>
      </c>
      <c r="E228" s="192" t="s">
        <v>525</v>
      </c>
      <c r="F228" s="29">
        <v>1626</v>
      </c>
      <c r="G228" s="29">
        <v>650.40000000000009</v>
      </c>
      <c r="H228" s="29"/>
      <c r="I228" s="29"/>
      <c r="J228" s="29"/>
      <c r="K228" s="29"/>
      <c r="L228" s="29"/>
      <c r="M228" s="1" t="str">
        <f>Table8[[#This Row],[Std Remarks]]</f>
        <v>LIVE - 50% Completed</v>
      </c>
      <c r="N228" s="28">
        <f>Table8[[#This Row],[% of Completion of Work Done]]</f>
        <v>0.5</v>
      </c>
      <c r="O228" s="1">
        <f>N228*G228</f>
        <v>325.20000000000005</v>
      </c>
      <c r="P228" s="29">
        <v>24132567.1136855</v>
      </c>
      <c r="Q228" s="136">
        <f>(Table8[[#This Row],[Allocated Budget]]*$Q$2)+(Table8[[#This Row],[Allocated Budget]]*(1-Table8[[#This Row],[HP%  based on Live % ( Work Progress)]])*(1-$Q$2))</f>
        <v>13876226.090369161</v>
      </c>
      <c r="R228" s="136">
        <v>10256341.023316337</v>
      </c>
      <c r="S228" s="1">
        <v>-1</v>
      </c>
      <c r="T228" s="1"/>
      <c r="U228" s="1">
        <v>0.4</v>
      </c>
      <c r="V228" s="29">
        <v>9223.8191358000004</v>
      </c>
      <c r="W228" s="29">
        <v>5888.3007712500003</v>
      </c>
      <c r="X228" s="1" t="s">
        <v>47</v>
      </c>
      <c r="Y228" s="192"/>
      <c r="Z228" s="1" t="s">
        <v>32</v>
      </c>
      <c r="AA228" s="1" t="s">
        <v>47</v>
      </c>
      <c r="AB228" s="77">
        <v>0.5</v>
      </c>
      <c r="AC228" s="115">
        <f t="shared" si="11"/>
        <v>0.5</v>
      </c>
      <c r="AD228" s="2">
        <v>46082</v>
      </c>
      <c r="AE228" s="175">
        <f>IFERROR(Table8[[#This Row],[Timeline - Monthwise]]-MIN(Table8[Start Date..]),"None")</f>
        <v>214</v>
      </c>
      <c r="AF228" s="1">
        <f>IFERROR(Table8[[#This Row],[Timeline - Monthwise]]-Table8[[#This Row],[Start Date..]]+1,"Duration Doesn't Exsists")</f>
        <v>215</v>
      </c>
      <c r="AG228" s="29">
        <f ca="1">IFERROR(Table8[[#This Row],[Timeline - Monthwise]]-TODAY(),"No ETA")</f>
        <v>167</v>
      </c>
      <c r="AH228" s="29" t="str">
        <f t="shared" si="12"/>
        <v>In Progress</v>
      </c>
      <c r="AI228" s="1" t="s">
        <v>421</v>
      </c>
      <c r="AJ228" s="237" t="s">
        <v>3576</v>
      </c>
      <c r="AK228" s="1" t="s">
        <v>526</v>
      </c>
      <c r="AL228" s="1" t="s">
        <v>3178</v>
      </c>
      <c r="AM228" s="1" t="s">
        <v>73</v>
      </c>
      <c r="AN228" s="1">
        <v>1</v>
      </c>
      <c r="AO228" s="27"/>
      <c r="AP228" s="192"/>
      <c r="AQ228" s="1"/>
      <c r="AS228" s="192" t="str">
        <f>VLOOKUP(Table8[[#This Row],[CEM Number]],'71 CEMs'!$E$5:$E$76,1,0)</f>
        <v>I240705</v>
      </c>
      <c r="AT228" s="235">
        <v>46296</v>
      </c>
      <c r="AU228" s="233"/>
    </row>
    <row r="229" spans="1:47" ht="14.4" customHeight="1">
      <c r="A229" s="26" t="s">
        <v>221</v>
      </c>
      <c r="B229" s="166">
        <v>45428</v>
      </c>
      <c r="C229" s="1" t="s">
        <v>50</v>
      </c>
      <c r="D229" s="1" t="s">
        <v>50</v>
      </c>
      <c r="E229" s="192" t="s">
        <v>227</v>
      </c>
      <c r="F229" s="29">
        <v>556</v>
      </c>
      <c r="G229" s="29">
        <v>222.4</v>
      </c>
      <c r="H229" s="29"/>
      <c r="I229" s="29">
        <v>0</v>
      </c>
      <c r="J229" s="29">
        <v>0</v>
      </c>
      <c r="K229" s="29">
        <v>0</v>
      </c>
      <c r="L229" s="29" t="s">
        <v>3640</v>
      </c>
      <c r="M229" s="1" t="str">
        <f>Table8[[#This Row],[Std Remarks]]</f>
        <v>NOT LIVE - RETAIN BUDGET</v>
      </c>
      <c r="N229" s="28">
        <f>Table8[[#This Row],[% of Completion of Work Done]]</f>
        <v>0</v>
      </c>
      <c r="O229" s="1">
        <f>Table8[[#This Row],[Customers According to % (Market Share)]]</f>
        <v>222.4</v>
      </c>
      <c r="P229" s="29">
        <v>3779405.0162815698</v>
      </c>
      <c r="Q229" s="136">
        <f>(Table8[[#This Row],[Allocated Budget]]*$Q$2)+(Table8[[#This Row],[Allocated Budget]]*(1-Table8[[#This Row],[HP%  based on Live % ( Work Progress)]])*(1-$Q$2))</f>
        <v>3779405.0162815698</v>
      </c>
      <c r="R229" s="136">
        <v>0</v>
      </c>
      <c r="S229" s="1">
        <v>-1</v>
      </c>
      <c r="T229" s="1"/>
      <c r="U229" s="1">
        <v>0.4</v>
      </c>
      <c r="V229" s="29">
        <v>0</v>
      </c>
      <c r="W229" s="29">
        <v>5370.0081876665135</v>
      </c>
      <c r="X229" s="1" t="s">
        <v>150</v>
      </c>
      <c r="Y229" s="28">
        <f>Table8[[#This Row],[% of Completion of Work Done]]</f>
        <v>0</v>
      </c>
      <c r="Z229" s="1" t="s">
        <v>35</v>
      </c>
      <c r="AA229" s="1"/>
      <c r="AB229" s="28">
        <v>0</v>
      </c>
      <c r="AC229" s="115">
        <f t="shared" si="11"/>
        <v>0</v>
      </c>
      <c r="AD229" s="2">
        <v>46082</v>
      </c>
      <c r="AE229" s="175" t="str">
        <f>IFERROR(Table8[[#This Row],[Timeline - Monthwise]]-MIN(Table8[Start Date..]),"None")</f>
        <v>None</v>
      </c>
      <c r="AF229" s="1" t="str">
        <f>IFERROR(Table8[[#This Row],[Timeline - Monthwise]]-Table8[[#This Row],[Start Date..]]+1,"Duration Doesn't Exsists")</f>
        <v>Duration Doesn't Exsists</v>
      </c>
      <c r="AG229" s="29" t="str">
        <f ca="1">IFERROR(Table8[[#This Row],[Timeline - Monthwise]]-TODAY(),"No ETA")</f>
        <v>No ETA</v>
      </c>
      <c r="AH229" s="29" t="str">
        <f t="shared" si="12"/>
        <v>Yet to Start</v>
      </c>
      <c r="AI229" s="1" t="s">
        <v>77</v>
      </c>
      <c r="AJ229" s="237" t="s">
        <v>3319</v>
      </c>
      <c r="AK229" s="1" t="s">
        <v>223</v>
      </c>
      <c r="AL229" s="1" t="s">
        <v>3325</v>
      </c>
      <c r="AM229" s="1" t="s">
        <v>76</v>
      </c>
      <c r="AN229" s="1">
        <v>2</v>
      </c>
      <c r="AO229" s="27"/>
      <c r="AP229" s="192"/>
      <c r="AQ229" s="1"/>
      <c r="AS229" s="192" t="str">
        <f>VLOOKUP(Table8[[#This Row],[CEM Number]],'71 CEMs'!$E$5:$E$76,1,0)</f>
        <v>I240678</v>
      </c>
      <c r="AT229" s="235" t="s">
        <v>3319</v>
      </c>
      <c r="AU229" s="233"/>
    </row>
    <row r="230" spans="1:47" ht="14.4" customHeight="1">
      <c r="A230" s="26" t="s">
        <v>3648</v>
      </c>
      <c r="B230" s="166" t="s">
        <v>3530</v>
      </c>
      <c r="C230" s="1" t="s">
        <v>1204</v>
      </c>
      <c r="D230" s="1" t="s">
        <v>1204</v>
      </c>
      <c r="E230" s="192" t="s">
        <v>1219</v>
      </c>
      <c r="F230" s="29">
        <v>920</v>
      </c>
      <c r="G230" s="29">
        <v>414</v>
      </c>
      <c r="H230" s="29"/>
      <c r="I230" s="29"/>
      <c r="J230" s="29"/>
      <c r="K230" s="29"/>
      <c r="L230" s="29"/>
      <c r="M230" s="1" t="str">
        <f>Table8[[#This Row],[Std Remarks]]</f>
        <v>NOT LIVE - RETAIN BUDGET</v>
      </c>
      <c r="N230" s="28">
        <f>Table8[[#This Row],[% of Completion of Work Done]]</f>
        <v>0</v>
      </c>
      <c r="O230" s="1">
        <f>Table8[[#This Row],[Customers According to % (Market Share)]]</f>
        <v>414</v>
      </c>
      <c r="P230" s="29">
        <v>10423168.046</v>
      </c>
      <c r="Q230" s="136">
        <f>(Table8[[#This Row],[Allocated Budget]]*$Q$2)+(Table8[[#This Row],[Allocated Budget]]*(1-Table8[[#This Row],[HP%  based on Live % ( Work Progress)]])*(1-$Q$2))</f>
        <v>10423168.046</v>
      </c>
      <c r="R230" s="136"/>
      <c r="S230" s="1"/>
      <c r="T230" s="1"/>
      <c r="U230" s="1">
        <v>0.45</v>
      </c>
      <c r="V230" s="29">
        <v>2091.85</v>
      </c>
      <c r="W230" s="29">
        <v>8088.75</v>
      </c>
      <c r="X230" s="1" t="s">
        <v>47</v>
      </c>
      <c r="Y230" s="28">
        <f>Table8[[#This Row],[% of Completion of Work Done]]</f>
        <v>0</v>
      </c>
      <c r="Z230" s="1" t="s">
        <v>35</v>
      </c>
      <c r="AA230" s="1"/>
      <c r="AB230" s="77">
        <v>0</v>
      </c>
      <c r="AC230" s="115">
        <f t="shared" si="11"/>
        <v>0</v>
      </c>
      <c r="AD230" s="2">
        <v>46082</v>
      </c>
      <c r="AE230" s="175">
        <f>IFERROR(Table8[[#This Row],[Timeline - Monthwise]]-MIN(Table8[Start Date..]),"None")</f>
        <v>214</v>
      </c>
      <c r="AF230" s="1">
        <f>IFERROR(Table8[[#This Row],[Timeline - Monthwise]]-Table8[[#This Row],[Start Date..]]+1,"Duration Doesn't Exsists")</f>
        <v>215</v>
      </c>
      <c r="AG230" s="29">
        <f ca="1">IFERROR(Table8[[#This Row],[Timeline - Monthwise]]-TODAY(),"No ETA")</f>
        <v>167</v>
      </c>
      <c r="AH230" s="29" t="str">
        <f t="shared" si="12"/>
        <v>Yet to Start</v>
      </c>
      <c r="AI230" s="1" t="s">
        <v>1168</v>
      </c>
      <c r="AJ230" s="237" t="s">
        <v>3576</v>
      </c>
      <c r="AK230" s="1" t="s">
        <v>1169</v>
      </c>
      <c r="AL230" s="1" t="s">
        <v>3325</v>
      </c>
      <c r="AM230" s="1" t="s">
        <v>76</v>
      </c>
      <c r="AN230" s="1"/>
      <c r="AO230" s="27"/>
      <c r="AP230" s="192"/>
      <c r="AQ230" s="1"/>
      <c r="AS230" s="192" t="e">
        <f>VLOOKUP(Table8[[#This Row],[CEM Number]],'71 CEMs'!$E$5:$E$76,1,0)</f>
        <v>#N/A</v>
      </c>
      <c r="AT230" s="235">
        <v>46296</v>
      </c>
      <c r="AU230" s="233"/>
    </row>
    <row r="231" spans="1:47" ht="14.4" customHeight="1">
      <c r="A231" s="26" t="s">
        <v>286</v>
      </c>
      <c r="B231" s="166">
        <v>45428</v>
      </c>
      <c r="C231" s="1" t="s">
        <v>287</v>
      </c>
      <c r="D231" s="1" t="s">
        <v>288</v>
      </c>
      <c r="E231" s="192" t="s">
        <v>295</v>
      </c>
      <c r="F231" s="29">
        <v>206</v>
      </c>
      <c r="G231" s="29">
        <v>82.4</v>
      </c>
      <c r="H231" s="29"/>
      <c r="I231" s="29">
        <v>1</v>
      </c>
      <c r="J231" s="29">
        <v>0</v>
      </c>
      <c r="K231" s="29">
        <v>3</v>
      </c>
      <c r="L231" s="29" t="s">
        <v>3588</v>
      </c>
      <c r="M231" s="1" t="str">
        <f>Table8[[#This Row],[Std Remarks]]</f>
        <v>LIVE - 100% Completed</v>
      </c>
      <c r="N231" s="28">
        <f>Table8[[#This Row],[% of Completion of Work Done]]</f>
        <v>1</v>
      </c>
      <c r="O231" s="1">
        <f>Table8[[#This Row],[Customers According to % (Market Share)]]</f>
        <v>82.4</v>
      </c>
      <c r="P231" s="29">
        <v>3532696.25</v>
      </c>
      <c r="Q231" s="136">
        <f>Table8[[#This Row],[Allocated Budget]]*Table8[[#This Row],[Allocation Percentage]]</f>
        <v>529904.4375</v>
      </c>
      <c r="R231" s="136">
        <v>3002791.8125</v>
      </c>
      <c r="S231" s="1">
        <v>0</v>
      </c>
      <c r="T231" s="1"/>
      <c r="U231" s="1">
        <v>0.4</v>
      </c>
      <c r="V231" s="29">
        <v>770.49999999999989</v>
      </c>
      <c r="W231" s="29">
        <v>2781.25</v>
      </c>
      <c r="X231" s="1" t="s">
        <v>47</v>
      </c>
      <c r="Y231" s="75">
        <f>$Q$2</f>
        <v>0.15</v>
      </c>
      <c r="Z231" s="1" t="s">
        <v>32</v>
      </c>
      <c r="AA231" s="1" t="s">
        <v>47</v>
      </c>
      <c r="AB231" s="64">
        <v>1</v>
      </c>
      <c r="AC231" s="115">
        <f t="shared" si="11"/>
        <v>1</v>
      </c>
      <c r="AD231" s="2">
        <v>46082</v>
      </c>
      <c r="AE231" s="175" t="str">
        <f>IFERROR(Table8[[#This Row],[Timeline - Monthwise]]-MIN(Table8[Start Date..]),"None")</f>
        <v>None</v>
      </c>
      <c r="AF231" s="1" t="str">
        <f>IFERROR(Table8[[#This Row],[Timeline - Monthwise]]-Table8[[#This Row],[Start Date..]]+1,"Duration Doesn't Exsists")</f>
        <v>Duration Doesn't Exsists</v>
      </c>
      <c r="AG231" s="29" t="str">
        <f ca="1">IFERROR(Table8[[#This Row],[Timeline - Monthwise]]-TODAY(),"No ETA")</f>
        <v>No ETA</v>
      </c>
      <c r="AH231" s="29" t="str">
        <f t="shared" si="12"/>
        <v>Completed</v>
      </c>
      <c r="AI231" s="1"/>
      <c r="AJ231" s="237" t="s">
        <v>3569</v>
      </c>
      <c r="AK231" s="1"/>
      <c r="AL231" s="1" t="s">
        <v>3178</v>
      </c>
      <c r="AM231" s="1" t="s">
        <v>30</v>
      </c>
      <c r="AN231" s="1"/>
      <c r="AO231" s="27"/>
      <c r="AP231" s="192"/>
      <c r="AQ231" s="1"/>
      <c r="AS231" s="192" t="str">
        <f>VLOOKUP(Table8[[#This Row],[CEM Number]],'71 CEMs'!$E$5:$E$76,1,0)</f>
        <v>I240682</v>
      </c>
      <c r="AT231" s="235" t="s">
        <v>3569</v>
      </c>
      <c r="AU231" s="233"/>
    </row>
    <row r="232" spans="1:47" ht="14.4" customHeight="1">
      <c r="A232" s="26" t="s">
        <v>1026</v>
      </c>
      <c r="B232" s="166">
        <v>44924</v>
      </c>
      <c r="C232" s="1" t="s">
        <v>474</v>
      </c>
      <c r="D232" s="1" t="s">
        <v>1027</v>
      </c>
      <c r="E232" s="192" t="s">
        <v>1039</v>
      </c>
      <c r="F232" s="29">
        <v>1048</v>
      </c>
      <c r="G232" s="29">
        <v>524</v>
      </c>
      <c r="H232" s="29">
        <v>259</v>
      </c>
      <c r="I232" s="29">
        <v>31</v>
      </c>
      <c r="J232" s="29">
        <v>35</v>
      </c>
      <c r="K232" s="29">
        <v>193</v>
      </c>
      <c r="L232" s="29"/>
      <c r="M232" s="1" t="str">
        <f>Table8[[#This Row],[Std Remarks]]</f>
        <v>LIVE - 100% Completed</v>
      </c>
      <c r="N232" s="28">
        <f>Table8[[#This Row],[% of Completion of Work Done]]</f>
        <v>1</v>
      </c>
      <c r="O232" s="1">
        <f>Table8[[#This Row],[Customers According to % (Market Share)]]</f>
        <v>524</v>
      </c>
      <c r="P232" s="29">
        <v>14637051.797527799</v>
      </c>
      <c r="Q232" s="136">
        <f>Table8[[#This Row],[Allocated Budget]]*Table8[[#This Row],[Allocation Percentage]]</f>
        <v>2195557.7696291697</v>
      </c>
      <c r="R232" s="136">
        <v>12441494.027898671</v>
      </c>
      <c r="S232" s="1">
        <v>-0.5</v>
      </c>
      <c r="T232" s="1"/>
      <c r="U232" s="1">
        <v>0.5</v>
      </c>
      <c r="V232" s="29">
        <v>2572.8000000000002</v>
      </c>
      <c r="W232" s="29">
        <v>9713.0699383500032</v>
      </c>
      <c r="X232" s="1" t="s">
        <v>47</v>
      </c>
      <c r="Y232" s="75">
        <f>$Q$2</f>
        <v>0.15</v>
      </c>
      <c r="Z232" s="1" t="s">
        <v>32</v>
      </c>
      <c r="AA232" s="1" t="s">
        <v>47</v>
      </c>
      <c r="AB232" s="64">
        <v>1</v>
      </c>
      <c r="AC232" s="115">
        <f t="shared" si="11"/>
        <v>1</v>
      </c>
      <c r="AD232" s="2">
        <v>46082</v>
      </c>
      <c r="AE232" s="175" t="str">
        <f>IFERROR(Table8[[#This Row],[Timeline - Monthwise]]-MIN(Table8[Start Date..]),"None")</f>
        <v>None</v>
      </c>
      <c r="AF232" s="1" t="str">
        <f>IFERROR(Table8[[#This Row],[Timeline - Monthwise]]-Table8[[#This Row],[Start Date..]]+1,"Duration Doesn't Exsists")</f>
        <v>Duration Doesn't Exsists</v>
      </c>
      <c r="AG232" s="29" t="str">
        <f ca="1">IFERROR(Table8[[#This Row],[Timeline - Monthwise]]-TODAY(),"No ETA")</f>
        <v>No ETA</v>
      </c>
      <c r="AH232" s="29" t="str">
        <f t="shared" si="12"/>
        <v>Completed</v>
      </c>
      <c r="AI232" s="1"/>
      <c r="AJ232" s="237" t="s">
        <v>3569</v>
      </c>
      <c r="AK232" s="1"/>
      <c r="AL232" s="1" t="s">
        <v>3178</v>
      </c>
      <c r="AM232" s="1" t="s">
        <v>30</v>
      </c>
      <c r="AN232" s="1"/>
      <c r="AO232" s="27"/>
      <c r="AP232" s="192"/>
      <c r="AQ232" s="1"/>
      <c r="AS232" s="192" t="str">
        <f>VLOOKUP(Table8[[#This Row],[CEM Number]],'71 CEMs'!$E$5:$E$76,1,0)</f>
        <v>INT-23-00439</v>
      </c>
      <c r="AT232" s="235" t="s">
        <v>3569</v>
      </c>
      <c r="AU232" s="233"/>
    </row>
    <row r="233" spans="1:47" ht="14.4" customHeight="1">
      <c r="A233" s="26" t="s">
        <v>286</v>
      </c>
      <c r="B233" s="166">
        <v>45428</v>
      </c>
      <c r="C233" s="1" t="s">
        <v>287</v>
      </c>
      <c r="D233" s="1" t="s">
        <v>288</v>
      </c>
      <c r="E233" s="192" t="s">
        <v>296</v>
      </c>
      <c r="F233" s="29">
        <v>342</v>
      </c>
      <c r="G233" s="29">
        <v>136.80000000000001</v>
      </c>
      <c r="H233" s="29"/>
      <c r="I233" s="29">
        <v>0</v>
      </c>
      <c r="J233" s="29">
        <v>0</v>
      </c>
      <c r="K233" s="29">
        <v>0</v>
      </c>
      <c r="L233" s="29" t="s">
        <v>3587</v>
      </c>
      <c r="M233" s="1" t="str">
        <f>Table8[[#This Row],[Std Remarks]]</f>
        <v>LIVE - 100% Completed</v>
      </c>
      <c r="N233" s="28">
        <f>Table8[[#This Row],[% of Completion of Work Done]]</f>
        <v>1</v>
      </c>
      <c r="O233" s="1">
        <f>Table8[[#This Row],[Customers According to % (Market Share)]]</f>
        <v>136.80000000000001</v>
      </c>
      <c r="P233" s="29">
        <v>3817833.3369994601</v>
      </c>
      <c r="Q233" s="136">
        <f>Table8[[#This Row],[Allocated Budget]]*Table8[[#This Row],[Allocation Percentage]]</f>
        <v>572675.00054991897</v>
      </c>
      <c r="R233" s="136">
        <v>3245158.3364495384</v>
      </c>
      <c r="S233" s="1">
        <v>-1</v>
      </c>
      <c r="T233" s="1" t="s">
        <v>297</v>
      </c>
      <c r="U233" s="1">
        <v>0.4</v>
      </c>
      <c r="V233" s="29">
        <v>621</v>
      </c>
      <c r="W233" s="29">
        <v>3438.5350827548741</v>
      </c>
      <c r="X233" s="1" t="s">
        <v>47</v>
      </c>
      <c r="Y233" s="75">
        <f>$Q$2</f>
        <v>0.15</v>
      </c>
      <c r="Z233" s="1" t="s">
        <v>32</v>
      </c>
      <c r="AA233" s="1" t="s">
        <v>150</v>
      </c>
      <c r="AB233" s="64">
        <v>1</v>
      </c>
      <c r="AC233" s="115">
        <f t="shared" si="11"/>
        <v>1</v>
      </c>
      <c r="AD233" s="2">
        <v>46082</v>
      </c>
      <c r="AE233" s="175" t="str">
        <f>IFERROR(Table8[[#This Row],[Timeline - Monthwise]]-MIN(Table8[Start Date..]),"None")</f>
        <v>None</v>
      </c>
      <c r="AF233" s="1" t="str">
        <f>IFERROR(Table8[[#This Row],[Timeline - Monthwise]]-Table8[[#This Row],[Start Date..]]+1,"Duration Doesn't Exsists")</f>
        <v>Duration Doesn't Exsists</v>
      </c>
      <c r="AG233" s="29" t="str">
        <f ca="1">IFERROR(Table8[[#This Row],[Timeline - Monthwise]]-TODAY(),"No ETA")</f>
        <v>No ETA</v>
      </c>
      <c r="AH233" s="29" t="str">
        <f t="shared" si="12"/>
        <v>Completed</v>
      </c>
      <c r="AI233" s="1"/>
      <c r="AJ233" s="237" t="s">
        <v>3569</v>
      </c>
      <c r="AK233" s="1"/>
      <c r="AL233" s="1" t="s">
        <v>3178</v>
      </c>
      <c r="AM233" s="1" t="s">
        <v>30</v>
      </c>
      <c r="AN233" s="1"/>
      <c r="AO233" s="27"/>
      <c r="AP233" s="192"/>
      <c r="AQ233" s="1"/>
      <c r="AS233" s="192" t="str">
        <f>VLOOKUP(Table8[[#This Row],[CEM Number]],'71 CEMs'!$E$5:$E$76,1,0)</f>
        <v>I240682</v>
      </c>
      <c r="AT233" s="235" t="s">
        <v>3569</v>
      </c>
      <c r="AU233" s="233"/>
    </row>
    <row r="234" spans="1:47" ht="14.4" customHeight="1">
      <c r="A234" s="26" t="s">
        <v>286</v>
      </c>
      <c r="B234" s="166">
        <v>45428</v>
      </c>
      <c r="C234" s="1" t="s">
        <v>287</v>
      </c>
      <c r="D234" s="1" t="s">
        <v>288</v>
      </c>
      <c r="E234" s="192" t="s">
        <v>298</v>
      </c>
      <c r="F234" s="29">
        <v>140</v>
      </c>
      <c r="G234" s="29">
        <v>56</v>
      </c>
      <c r="H234" s="29"/>
      <c r="I234" s="29">
        <v>9</v>
      </c>
      <c r="J234" s="29">
        <v>12</v>
      </c>
      <c r="K234" s="29">
        <v>59</v>
      </c>
      <c r="L234" s="29" t="s">
        <v>3588</v>
      </c>
      <c r="M234" s="1" t="str">
        <f>Table8[[#This Row],[Std Remarks]]</f>
        <v>LIVE - 100% Completed</v>
      </c>
      <c r="N234" s="28">
        <f>Table8[[#This Row],[% of Completion of Work Done]]</f>
        <v>1</v>
      </c>
      <c r="O234" s="1">
        <f>Table8[[#This Row],[Customers According to % (Market Share)]]</f>
        <v>56</v>
      </c>
      <c r="P234" s="29">
        <v>1611020</v>
      </c>
      <c r="Q234" s="136">
        <f>Table8[[#This Row],[Allocated Budget]]*Table8[[#This Row],[Allocation Percentage]]</f>
        <v>241653</v>
      </c>
      <c r="R234" s="136">
        <v>1369367</v>
      </c>
      <c r="S234" s="1">
        <v>0</v>
      </c>
      <c r="T234" s="1"/>
      <c r="U234" s="1">
        <v>0.4</v>
      </c>
      <c r="V234" s="29">
        <v>0</v>
      </c>
      <c r="W234" s="29">
        <v>3991.5</v>
      </c>
      <c r="X234" s="1" t="s">
        <v>150</v>
      </c>
      <c r="Y234" s="75">
        <f>$Q$2</f>
        <v>0.15</v>
      </c>
      <c r="Z234" s="1" t="s">
        <v>32</v>
      </c>
      <c r="AA234" s="1" t="s">
        <v>150</v>
      </c>
      <c r="AB234" s="64">
        <v>1</v>
      </c>
      <c r="AC234" s="115">
        <f t="shared" si="11"/>
        <v>1</v>
      </c>
      <c r="AD234" s="2">
        <v>46082</v>
      </c>
      <c r="AE234" s="175" t="str">
        <f>IFERROR(Table8[[#This Row],[Timeline - Monthwise]]-MIN(Table8[Start Date..]),"None")</f>
        <v>None</v>
      </c>
      <c r="AF234" s="1" t="str">
        <f>IFERROR(Table8[[#This Row],[Timeline - Monthwise]]-Table8[[#This Row],[Start Date..]]+1,"Duration Doesn't Exsists")</f>
        <v>Duration Doesn't Exsists</v>
      </c>
      <c r="AG234" s="29" t="str">
        <f ca="1">IFERROR(Table8[[#This Row],[Timeline - Monthwise]]-TODAY(),"No ETA")</f>
        <v>No ETA</v>
      </c>
      <c r="AH234" s="29" t="str">
        <f t="shared" si="12"/>
        <v>Completed</v>
      </c>
      <c r="AI234" s="1"/>
      <c r="AJ234" s="237" t="s">
        <v>3569</v>
      </c>
      <c r="AK234" s="1"/>
      <c r="AL234" s="1" t="s">
        <v>3178</v>
      </c>
      <c r="AM234" s="1" t="s">
        <v>30</v>
      </c>
      <c r="AN234" s="1"/>
      <c r="AO234" s="27"/>
      <c r="AP234" s="192"/>
      <c r="AQ234" s="1"/>
      <c r="AS234" s="192" t="str">
        <f>VLOOKUP(Table8[[#This Row],[CEM Number]],'71 CEMs'!$E$5:$E$76,1,0)</f>
        <v>I240682</v>
      </c>
      <c r="AT234" s="235" t="s">
        <v>3569</v>
      </c>
      <c r="AU234" s="233"/>
    </row>
    <row r="235" spans="1:47" ht="14.4" customHeight="1">
      <c r="A235" s="26" t="s">
        <v>3648</v>
      </c>
      <c r="B235" s="166" t="s">
        <v>3530</v>
      </c>
      <c r="C235" s="1" t="s">
        <v>1204</v>
      </c>
      <c r="D235" s="1" t="s">
        <v>1204</v>
      </c>
      <c r="E235" s="192" t="s">
        <v>317</v>
      </c>
      <c r="F235" s="29">
        <v>238</v>
      </c>
      <c r="G235" s="29">
        <v>107.10000000000001</v>
      </c>
      <c r="H235" s="29"/>
      <c r="I235" s="29"/>
      <c r="J235" s="29"/>
      <c r="K235" s="29"/>
      <c r="L235" s="29"/>
      <c r="M235" s="1" t="str">
        <f>Table8[[#This Row],[Std Remarks]]</f>
        <v>NOT LIVE - RETAIN BUDGET</v>
      </c>
      <c r="N235" s="28">
        <f>Table8[[#This Row],[% of Completion of Work Done]]</f>
        <v>0</v>
      </c>
      <c r="O235" s="1">
        <f>Table8[[#This Row],[Customers According to % (Market Share)]]</f>
        <v>107.10000000000001</v>
      </c>
      <c r="P235" s="29">
        <v>3375209.5920000002</v>
      </c>
      <c r="Q235" s="136">
        <f>(Table8[[#This Row],[Allocated Budget]]*$Q$2)+(Table8[[#This Row],[Allocated Budget]]*(1-Table8[[#This Row],[HP%  based on Live % ( Work Progress)]])*(1-$Q$2))</f>
        <v>3375209.5920000002</v>
      </c>
      <c r="R235" s="136"/>
      <c r="S235" s="1"/>
      <c r="T235" s="1"/>
      <c r="U235" s="1">
        <v>0.45</v>
      </c>
      <c r="V235" s="29">
        <v>734.84999999999991</v>
      </c>
      <c r="W235" s="29">
        <v>1926.25</v>
      </c>
      <c r="X235" s="1" t="s">
        <v>47</v>
      </c>
      <c r="Y235" s="28">
        <f>Table8[[#This Row],[% of Completion of Work Done]]</f>
        <v>0</v>
      </c>
      <c r="Z235" s="1" t="s">
        <v>35</v>
      </c>
      <c r="AA235" s="1"/>
      <c r="AB235" s="77">
        <v>0</v>
      </c>
      <c r="AC235" s="115">
        <f t="shared" si="11"/>
        <v>0</v>
      </c>
      <c r="AD235" s="2">
        <v>46082</v>
      </c>
      <c r="AE235" s="175">
        <f>IFERROR(Table8[[#This Row],[Timeline - Monthwise]]-MIN(Table8[Start Date..]),"None")</f>
        <v>214</v>
      </c>
      <c r="AF235" s="1">
        <f>IFERROR(Table8[[#This Row],[Timeline - Monthwise]]-Table8[[#This Row],[Start Date..]]+1,"Duration Doesn't Exsists")</f>
        <v>215</v>
      </c>
      <c r="AG235" s="29">
        <f ca="1">IFERROR(Table8[[#This Row],[Timeline - Monthwise]]-TODAY(),"No ETA")</f>
        <v>167</v>
      </c>
      <c r="AH235" s="29" t="str">
        <f t="shared" si="12"/>
        <v>Yet to Start</v>
      </c>
      <c r="AI235" s="1" t="s">
        <v>1168</v>
      </c>
      <c r="AJ235" s="237" t="s">
        <v>3576</v>
      </c>
      <c r="AK235" s="1" t="s">
        <v>1169</v>
      </c>
      <c r="AL235" s="1" t="s">
        <v>3325</v>
      </c>
      <c r="AM235" s="1" t="s">
        <v>76</v>
      </c>
      <c r="AN235" s="1"/>
      <c r="AO235" s="27"/>
      <c r="AP235" s="192"/>
      <c r="AQ235" s="1"/>
      <c r="AS235" s="192" t="e">
        <f>VLOOKUP(Table8[[#This Row],[CEM Number]],'71 CEMs'!$E$5:$E$76,1,0)</f>
        <v>#N/A</v>
      </c>
      <c r="AT235" s="235">
        <v>46296</v>
      </c>
      <c r="AU235" s="233"/>
    </row>
    <row r="236" spans="1:47" ht="14.4" customHeight="1">
      <c r="A236" s="26" t="s">
        <v>137</v>
      </c>
      <c r="B236" s="166">
        <v>45349</v>
      </c>
      <c r="C236" s="192" t="s">
        <v>138</v>
      </c>
      <c r="D236" s="192" t="s">
        <v>139</v>
      </c>
      <c r="E236" s="192" t="s">
        <v>140</v>
      </c>
      <c r="F236" s="29">
        <v>1950</v>
      </c>
      <c r="G236" s="29">
        <v>780</v>
      </c>
      <c r="H236" s="29"/>
      <c r="I236" s="29"/>
      <c r="J236" s="29"/>
      <c r="K236" s="29"/>
      <c r="L236" s="29"/>
      <c r="M236" s="1" t="str">
        <f>Table8[[#This Row],[Std Remarks]]</f>
        <v>NOT LIVE - RETAIN BUDGET</v>
      </c>
      <c r="N236" s="28">
        <f>Table8[[#This Row],[% of Completion of Work Done]]</f>
        <v>0</v>
      </c>
      <c r="O236" s="192">
        <f>Table8[[#This Row],[Customers According to % (Market Share)]]</f>
        <v>780</v>
      </c>
      <c r="P236" s="29">
        <v>63778454.561076999</v>
      </c>
      <c r="Q236" s="136">
        <f>(Table8[[#This Row],[Allocated Budget]]*$Q$2)+(Table8[[#This Row],[Allocated Budget]]*(1-Table8[[#This Row],[HP%  based on Live % ( Work Progress)]])*(1-$Q$2))</f>
        <v>63778454.561076999</v>
      </c>
      <c r="R236" s="136">
        <v>0</v>
      </c>
      <c r="S236" s="192">
        <v>-1</v>
      </c>
      <c r="T236" s="192"/>
      <c r="U236" s="192">
        <v>0.4</v>
      </c>
      <c r="V236" s="29">
        <v>31968.54984765</v>
      </c>
      <c r="W236" s="29">
        <v>26764.032724349996</v>
      </c>
      <c r="X236" s="192" t="s">
        <v>31</v>
      </c>
      <c r="Y236" s="28">
        <f>Table8[[#This Row],[% of Completion of Work Done]]</f>
        <v>0</v>
      </c>
      <c r="Z236" s="192" t="s">
        <v>35</v>
      </c>
      <c r="AA236" s="192"/>
      <c r="AB236" s="28">
        <v>0</v>
      </c>
      <c r="AC236" s="115">
        <f t="shared" si="11"/>
        <v>0</v>
      </c>
      <c r="AD236" s="2">
        <v>46082</v>
      </c>
      <c r="AE236" s="175" t="str">
        <f>IFERROR(Table8[[#This Row],[Timeline - Monthwise]]-MIN(Table8[Start Date..]),"None")</f>
        <v>None</v>
      </c>
      <c r="AF236" s="1" t="str">
        <f>IFERROR(Table8[[#This Row],[Timeline - Monthwise]]-Table8[[#This Row],[Start Date..]]+1,"Duration Doesn't Exsists")</f>
        <v>Duration Doesn't Exsists</v>
      </c>
      <c r="AG236" s="29" t="str">
        <f ca="1">IFERROR(Table8[[#This Row],[Timeline - Monthwise]]-TODAY(),"No ETA")</f>
        <v>No ETA</v>
      </c>
      <c r="AH236" s="29" t="str">
        <f t="shared" si="12"/>
        <v>Yet to Start</v>
      </c>
      <c r="AI236" s="192" t="s">
        <v>77</v>
      </c>
      <c r="AJ236" s="237" t="s">
        <v>3319</v>
      </c>
      <c r="AK236" s="192" t="s">
        <v>141</v>
      </c>
      <c r="AL236" s="192" t="s">
        <v>3180</v>
      </c>
      <c r="AM236" s="192" t="s">
        <v>76</v>
      </c>
      <c r="AN236" s="192">
        <v>2</v>
      </c>
      <c r="AO236" s="27"/>
      <c r="AP236" s="192"/>
      <c r="AQ236" s="1"/>
      <c r="AS236" s="192" t="str">
        <f>VLOOKUP(Table8[[#This Row],[CEM Number]],'71 CEMs'!$E$5:$E$76,1,0)</f>
        <v>I240519</v>
      </c>
      <c r="AT236" s="235" t="s">
        <v>3319</v>
      </c>
      <c r="AU236" s="233"/>
    </row>
    <row r="237" spans="1:47" ht="14.4" customHeight="1">
      <c r="A237" s="26" t="s">
        <v>3648</v>
      </c>
      <c r="B237" s="166" t="s">
        <v>3530</v>
      </c>
      <c r="C237" s="1" t="s">
        <v>1204</v>
      </c>
      <c r="D237" s="1" t="s">
        <v>1204</v>
      </c>
      <c r="E237" s="192" t="s">
        <v>1220</v>
      </c>
      <c r="F237" s="29">
        <v>2248</v>
      </c>
      <c r="G237" s="29">
        <v>1011.6</v>
      </c>
      <c r="H237" s="29"/>
      <c r="I237" s="29"/>
      <c r="J237" s="29"/>
      <c r="K237" s="29"/>
      <c r="L237" s="29"/>
      <c r="M237" s="1" t="str">
        <f>Table8[[#This Row],[Std Remarks]]</f>
        <v>NOT LIVE - RETAIN BUDGET</v>
      </c>
      <c r="N237" s="28">
        <f>Table8[[#This Row],[% of Completion of Work Done]]</f>
        <v>0</v>
      </c>
      <c r="O237" s="1">
        <f>Table8[[#This Row],[Customers According to % (Market Share)]]</f>
        <v>1011.6</v>
      </c>
      <c r="P237" s="29">
        <v>17987941.879999999</v>
      </c>
      <c r="Q237" s="136">
        <f>(Table8[[#This Row],[Allocated Budget]]*$Q$2)+(Table8[[#This Row],[Allocated Budget]]*(1-Table8[[#This Row],[HP%  based on Live % ( Work Progress)]])*(1-$Q$2))</f>
        <v>17987941.879999999</v>
      </c>
      <c r="R237" s="136"/>
      <c r="S237" s="1"/>
      <c r="T237" s="1"/>
      <c r="U237" s="1">
        <v>0.45</v>
      </c>
      <c r="V237" s="29">
        <v>3050.95</v>
      </c>
      <c r="W237" s="29">
        <v>17191.25</v>
      </c>
      <c r="X237" s="1" t="s">
        <v>47</v>
      </c>
      <c r="Y237" s="28">
        <f>Table8[[#This Row],[% of Completion of Work Done]]</f>
        <v>0</v>
      </c>
      <c r="Z237" s="1" t="s">
        <v>35</v>
      </c>
      <c r="AA237" s="1"/>
      <c r="AB237" s="77">
        <v>0</v>
      </c>
      <c r="AC237" s="115">
        <f t="shared" si="11"/>
        <v>0</v>
      </c>
      <c r="AD237" s="2">
        <v>46082</v>
      </c>
      <c r="AE237" s="175">
        <f>IFERROR(Table8[[#This Row],[Timeline - Monthwise]]-MIN(Table8[Start Date..]),"None")</f>
        <v>214</v>
      </c>
      <c r="AF237" s="1">
        <f>IFERROR(Table8[[#This Row],[Timeline - Monthwise]]-Table8[[#This Row],[Start Date..]]+1,"Duration Doesn't Exsists")</f>
        <v>215</v>
      </c>
      <c r="AG237" s="29">
        <f ca="1">IFERROR(Table8[[#This Row],[Timeline - Monthwise]]-TODAY(),"No ETA")</f>
        <v>167</v>
      </c>
      <c r="AH237" s="29" t="str">
        <f t="shared" si="12"/>
        <v>Yet to Start</v>
      </c>
      <c r="AI237" s="1" t="s">
        <v>1168</v>
      </c>
      <c r="AJ237" s="237" t="s">
        <v>3576</v>
      </c>
      <c r="AK237" s="1" t="s">
        <v>1169</v>
      </c>
      <c r="AL237" s="1" t="s">
        <v>3325</v>
      </c>
      <c r="AM237" s="1" t="s">
        <v>76</v>
      </c>
      <c r="AN237" s="1"/>
      <c r="AO237" s="27"/>
      <c r="AP237" s="192"/>
      <c r="AQ237" s="1"/>
      <c r="AS237" s="192" t="e">
        <f>VLOOKUP(Table8[[#This Row],[CEM Number]],'71 CEMs'!$E$5:$E$76,1,0)</f>
        <v>#N/A</v>
      </c>
      <c r="AT237" s="235">
        <v>46296</v>
      </c>
      <c r="AU237" s="233"/>
    </row>
    <row r="238" spans="1:47" ht="14.4" customHeight="1">
      <c r="A238" s="26" t="s">
        <v>473</v>
      </c>
      <c r="B238" s="166">
        <v>45427</v>
      </c>
      <c r="C238" s="1" t="s">
        <v>474</v>
      </c>
      <c r="D238" s="1" t="s">
        <v>475</v>
      </c>
      <c r="E238" s="192" t="s">
        <v>482</v>
      </c>
      <c r="F238" s="29">
        <v>564</v>
      </c>
      <c r="G238" s="29">
        <v>225.60000000000002</v>
      </c>
      <c r="H238" s="29" t="s">
        <v>3606</v>
      </c>
      <c r="I238" s="29" t="s">
        <v>3606</v>
      </c>
      <c r="J238" s="29" t="s">
        <v>3606</v>
      </c>
      <c r="K238" s="29" t="s">
        <v>3606</v>
      </c>
      <c r="L238" s="29"/>
      <c r="M238" s="1" t="str">
        <f>Table8[[#This Row],[Std Remarks]]</f>
        <v>LIVE - 100% Completed</v>
      </c>
      <c r="N238" s="28">
        <f>Table8[[#This Row],[% of Completion of Work Done]]</f>
        <v>1</v>
      </c>
      <c r="O238" s="1">
        <f>Table8[[#This Row],[Customers According to % (Market Share)]]</f>
        <v>225.60000000000002</v>
      </c>
      <c r="P238" s="29">
        <v>6117188.75</v>
      </c>
      <c r="Q238" s="136">
        <f>Table8[[#This Row],[Allocated Budget]]*Table8[[#This Row],[Allocation Percentage]]</f>
        <v>917578.3125</v>
      </c>
      <c r="R238" s="136">
        <v>5199610.4375</v>
      </c>
      <c r="S238" s="1">
        <v>-1</v>
      </c>
      <c r="T238" s="1"/>
      <c r="U238" s="1">
        <v>0.4</v>
      </c>
      <c r="V238" s="29">
        <v>971.74999999999989</v>
      </c>
      <c r="W238" s="29">
        <v>5784</v>
      </c>
      <c r="X238" s="1" t="s">
        <v>47</v>
      </c>
      <c r="Y238" s="75">
        <f t="shared" ref="Y238:Y249" si="13">$Q$2</f>
        <v>0.15</v>
      </c>
      <c r="Z238" s="1" t="s">
        <v>32</v>
      </c>
      <c r="AA238" s="1" t="s">
        <v>47</v>
      </c>
      <c r="AB238" s="64">
        <v>1</v>
      </c>
      <c r="AC238" s="115">
        <f t="shared" si="11"/>
        <v>1</v>
      </c>
      <c r="AD238" s="2">
        <v>46082</v>
      </c>
      <c r="AE238" s="175" t="str">
        <f>IFERROR(Table8[[#This Row],[Timeline - Monthwise]]-MIN(Table8[Start Date..]),"None")</f>
        <v>None</v>
      </c>
      <c r="AF238" s="1" t="str">
        <f>IFERROR(Table8[[#This Row],[Timeline - Monthwise]]-Table8[[#This Row],[Start Date..]]+1,"Duration Doesn't Exsists")</f>
        <v>Duration Doesn't Exsists</v>
      </c>
      <c r="AG238" s="29" t="str">
        <f ca="1">IFERROR(Table8[[#This Row],[Timeline - Monthwise]]-TODAY(),"No ETA")</f>
        <v>No ETA</v>
      </c>
      <c r="AH238" s="29" t="str">
        <f t="shared" si="12"/>
        <v>Completed</v>
      </c>
      <c r="AI238" s="1"/>
      <c r="AJ238" s="237" t="s">
        <v>3569</v>
      </c>
      <c r="AK238" s="1"/>
      <c r="AL238" s="1" t="s">
        <v>3178</v>
      </c>
      <c r="AM238" s="1" t="s">
        <v>30</v>
      </c>
      <c r="AN238" s="1"/>
      <c r="AO238" s="27"/>
      <c r="AP238" s="192"/>
      <c r="AQ238" s="1"/>
      <c r="AS238" s="192" t="str">
        <f>VLOOKUP(Table8[[#This Row],[CEM Number]],'71 CEMs'!$E$5:$E$76,1,0)</f>
        <v>I240704</v>
      </c>
      <c r="AT238" s="235" t="s">
        <v>3569</v>
      </c>
      <c r="AU238" s="233"/>
    </row>
    <row r="239" spans="1:47" ht="14.4" customHeight="1">
      <c r="A239" s="26" t="s">
        <v>190</v>
      </c>
      <c r="B239" s="166">
        <v>45350</v>
      </c>
      <c r="C239" s="1" t="s">
        <v>191</v>
      </c>
      <c r="D239" s="1" t="s">
        <v>192</v>
      </c>
      <c r="E239" s="192" t="s">
        <v>196</v>
      </c>
      <c r="F239" s="29">
        <v>314</v>
      </c>
      <c r="G239" s="29">
        <v>125.60000000000001</v>
      </c>
      <c r="H239" s="29">
        <v>314</v>
      </c>
      <c r="I239" s="29">
        <v>263</v>
      </c>
      <c r="J239" s="29">
        <v>210</v>
      </c>
      <c r="K239" s="29">
        <v>37</v>
      </c>
      <c r="L239" s="29">
        <v>16</v>
      </c>
      <c r="M239" s="1"/>
      <c r="N239" s="28">
        <f>Table8[[#This Row],[% of Completion of Work Done]]</f>
        <v>1</v>
      </c>
      <c r="O239" s="1">
        <f>Table8[[#This Row],[Customers According to % (Market Share)]]</f>
        <v>125.60000000000001</v>
      </c>
      <c r="P239" s="29">
        <v>15812329.1932</v>
      </c>
      <c r="Q239" s="136">
        <f>Table8[[#This Row],[Allocated Budget]]*Table8[[#This Row],[Allocation Percentage]]</f>
        <v>2371849.37898</v>
      </c>
      <c r="R239" s="136">
        <v>13440479.81422</v>
      </c>
      <c r="S239" s="1">
        <v>-0.85</v>
      </c>
      <c r="T239" s="1"/>
      <c r="U239" s="1">
        <v>0.4</v>
      </c>
      <c r="V239" s="29">
        <v>3882.3999999999996</v>
      </c>
      <c r="W239" s="29">
        <v>11532.438082500003</v>
      </c>
      <c r="X239" s="1" t="s">
        <v>47</v>
      </c>
      <c r="Y239" s="75">
        <f t="shared" si="13"/>
        <v>0.15</v>
      </c>
      <c r="Z239" s="1" t="s">
        <v>32</v>
      </c>
      <c r="AA239" s="1" t="s">
        <v>47</v>
      </c>
      <c r="AB239" s="64">
        <v>1</v>
      </c>
      <c r="AC239" s="115">
        <f t="shared" si="11"/>
        <v>1</v>
      </c>
      <c r="AD239" s="2">
        <v>46082</v>
      </c>
      <c r="AE239" s="175" t="str">
        <f>IFERROR(Table8[[#This Row],[Timeline - Monthwise]]-MIN(Table8[Start Date..]),"None")</f>
        <v>None</v>
      </c>
      <c r="AF239" s="1" t="str">
        <f>IFERROR(Table8[[#This Row],[Timeline - Monthwise]]-Table8[[#This Row],[Start Date..]]+1,"Duration Doesn't Exsists")</f>
        <v>Duration Doesn't Exsists</v>
      </c>
      <c r="AG239" s="29" t="str">
        <f ca="1">IFERROR(Table8[[#This Row],[Timeline - Monthwise]]-TODAY(),"No ETA")</f>
        <v>No ETA</v>
      </c>
      <c r="AH239" s="29" t="str">
        <f t="shared" si="12"/>
        <v>Completed</v>
      </c>
      <c r="AI239" s="1"/>
      <c r="AJ239" s="237" t="s">
        <v>3569</v>
      </c>
      <c r="AK239" s="1"/>
      <c r="AL239" s="1" t="s">
        <v>3178</v>
      </c>
      <c r="AM239" s="1" t="s">
        <v>30</v>
      </c>
      <c r="AN239" s="1"/>
      <c r="AO239" s="27"/>
      <c r="AP239" s="192"/>
      <c r="AQ239" s="1"/>
      <c r="AS239" s="192" t="str">
        <f>VLOOKUP(Table8[[#This Row],[CEM Number]],'71 CEMs'!$E$5:$E$76,1,0)</f>
        <v>I240540</v>
      </c>
      <c r="AT239" s="235" t="s">
        <v>3569</v>
      </c>
      <c r="AU239" s="233"/>
    </row>
    <row r="240" spans="1:47" ht="14.4" customHeight="1">
      <c r="A240" s="26" t="s">
        <v>49</v>
      </c>
      <c r="B240" s="166">
        <v>45196</v>
      </c>
      <c r="C240" s="1" t="s">
        <v>50</v>
      </c>
      <c r="D240" s="1" t="s">
        <v>51</v>
      </c>
      <c r="E240" s="192" t="s">
        <v>52</v>
      </c>
      <c r="F240" s="29">
        <v>1382</v>
      </c>
      <c r="G240" s="29">
        <v>691</v>
      </c>
      <c r="H240" s="29"/>
      <c r="I240" s="29">
        <v>169</v>
      </c>
      <c r="J240" s="29">
        <v>52</v>
      </c>
      <c r="K240" s="29">
        <v>1059</v>
      </c>
      <c r="L240" s="29"/>
      <c r="M240" s="1" t="str">
        <f>Table8[[#This Row],[Std Remarks]]</f>
        <v>LIVE - 100% Completed</v>
      </c>
      <c r="N240" s="28">
        <f>Table8[[#This Row],[% of Completion of Work Done]]</f>
        <v>1</v>
      </c>
      <c r="O240" s="1">
        <f>Table8[[#This Row],[Customers According to % (Market Share)]]</f>
        <v>691</v>
      </c>
      <c r="P240" s="29">
        <v>13840028.963565901</v>
      </c>
      <c r="Q240" s="136">
        <f>Table8[[#This Row],[Allocated Budget]]*Table8[[#This Row],[Allocation Percentage]]</f>
        <v>2076004.3445348851</v>
      </c>
      <c r="R240" s="136">
        <v>11764024.619031036</v>
      </c>
      <c r="S240" s="1">
        <v>-1</v>
      </c>
      <c r="T240" s="1"/>
      <c r="U240" s="1">
        <v>0.5</v>
      </c>
      <c r="V240" s="29">
        <v>4784.814809233334</v>
      </c>
      <c r="W240" s="29">
        <v>0</v>
      </c>
      <c r="X240" s="1" t="s">
        <v>31</v>
      </c>
      <c r="Y240" s="75">
        <f t="shared" si="13"/>
        <v>0.15</v>
      </c>
      <c r="Z240" s="1" t="s">
        <v>32</v>
      </c>
      <c r="AA240" s="1" t="s">
        <v>31</v>
      </c>
      <c r="AB240" s="64">
        <v>1</v>
      </c>
      <c r="AC240" s="115">
        <f t="shared" si="11"/>
        <v>1</v>
      </c>
      <c r="AD240" s="2">
        <v>46082</v>
      </c>
      <c r="AE240" s="175" t="str">
        <f>IFERROR(Table8[[#This Row],[Timeline - Monthwise]]-MIN(Table8[Start Date..]),"None")</f>
        <v>None</v>
      </c>
      <c r="AF240" s="1" t="str">
        <f>IFERROR(Table8[[#This Row],[Timeline - Monthwise]]-Table8[[#This Row],[Start Date..]]+1,"Duration Doesn't Exsists")</f>
        <v>Duration Doesn't Exsists</v>
      </c>
      <c r="AG240" s="29" t="str">
        <f ca="1">IFERROR(Table8[[#This Row],[Timeline - Monthwise]]-TODAY(),"No ETA")</f>
        <v>No ETA</v>
      </c>
      <c r="AH240" s="29" t="str">
        <f t="shared" si="12"/>
        <v>Completed</v>
      </c>
      <c r="AI240" s="1"/>
      <c r="AJ240" s="237" t="s">
        <v>3569</v>
      </c>
      <c r="AK240" s="1"/>
      <c r="AL240" s="1" t="s">
        <v>3178</v>
      </c>
      <c r="AM240" s="1" t="s">
        <v>30</v>
      </c>
      <c r="AN240" s="1"/>
      <c r="AO240" s="27"/>
      <c r="AP240" s="192"/>
      <c r="AQ240" s="1"/>
      <c r="AS240" s="192" t="str">
        <f>VLOOKUP(Table8[[#This Row],[CEM Number]],'71 CEMs'!$E$5:$E$76,1,0)</f>
        <v>I240190</v>
      </c>
      <c r="AT240" s="235" t="s">
        <v>3569</v>
      </c>
      <c r="AU240" s="233"/>
    </row>
    <row r="241" spans="1:47" ht="14.4" customHeight="1">
      <c r="A241" s="26" t="s">
        <v>49</v>
      </c>
      <c r="B241" s="166">
        <v>45196</v>
      </c>
      <c r="C241" s="1" t="s">
        <v>50</v>
      </c>
      <c r="D241" s="1" t="s">
        <v>51</v>
      </c>
      <c r="E241" s="192" t="s">
        <v>53</v>
      </c>
      <c r="F241" s="29">
        <v>748</v>
      </c>
      <c r="G241" s="29">
        <v>374</v>
      </c>
      <c r="H241" s="29"/>
      <c r="I241" s="29">
        <v>72</v>
      </c>
      <c r="J241" s="29">
        <v>28</v>
      </c>
      <c r="K241" s="29">
        <v>576</v>
      </c>
      <c r="L241" s="29"/>
      <c r="M241" s="1" t="str">
        <f>Table8[[#This Row],[Std Remarks]]</f>
        <v>LIVE - 100% Completed</v>
      </c>
      <c r="N241" s="28">
        <f>Table8[[#This Row],[% of Completion of Work Done]]</f>
        <v>1</v>
      </c>
      <c r="O241" s="1">
        <f>Table8[[#This Row],[Customers According to % (Market Share)]]</f>
        <v>374</v>
      </c>
      <c r="P241" s="29">
        <v>36030554.2105873</v>
      </c>
      <c r="Q241" s="136">
        <f>Table8[[#This Row],[Allocated Budget]]*Table8[[#This Row],[Allocation Percentage]]</f>
        <v>5404583.1315880949</v>
      </c>
      <c r="R241" s="136">
        <v>30625971.078999165</v>
      </c>
      <c r="S241" s="1">
        <v>-0.85</v>
      </c>
      <c r="T241" s="1"/>
      <c r="U241" s="1">
        <v>0.5</v>
      </c>
      <c r="V241" s="29">
        <v>16522.560009800003</v>
      </c>
      <c r="W241" s="29">
        <v>0</v>
      </c>
      <c r="X241" s="1" t="s">
        <v>31</v>
      </c>
      <c r="Y241" s="75">
        <f t="shared" si="13"/>
        <v>0.15</v>
      </c>
      <c r="Z241" s="1" t="s">
        <v>32</v>
      </c>
      <c r="AA241" s="1" t="s">
        <v>31</v>
      </c>
      <c r="AB241" s="64">
        <v>1</v>
      </c>
      <c r="AC241" s="115">
        <f t="shared" si="11"/>
        <v>1</v>
      </c>
      <c r="AD241" s="2">
        <v>46082</v>
      </c>
      <c r="AE241" s="175" t="str">
        <f>IFERROR(Table8[[#This Row],[Timeline - Monthwise]]-MIN(Table8[Start Date..]),"None")</f>
        <v>None</v>
      </c>
      <c r="AF241" s="1" t="str">
        <f>IFERROR(Table8[[#This Row],[Timeline - Monthwise]]-Table8[[#This Row],[Start Date..]]+1,"Duration Doesn't Exsists")</f>
        <v>Duration Doesn't Exsists</v>
      </c>
      <c r="AG241" s="29" t="str">
        <f ca="1">IFERROR(Table8[[#This Row],[Timeline - Monthwise]]-TODAY(),"No ETA")</f>
        <v>No ETA</v>
      </c>
      <c r="AH241" s="29" t="str">
        <f t="shared" si="12"/>
        <v>Completed</v>
      </c>
      <c r="AI241" s="1"/>
      <c r="AJ241" s="237" t="s">
        <v>3569</v>
      </c>
      <c r="AK241" s="1"/>
      <c r="AL241" s="1" t="s">
        <v>3178</v>
      </c>
      <c r="AM241" s="1" t="s">
        <v>30</v>
      </c>
      <c r="AN241" s="1"/>
      <c r="AO241" s="27"/>
      <c r="AP241" s="192"/>
      <c r="AQ241" s="1"/>
      <c r="AS241" s="192" t="str">
        <f>VLOOKUP(Table8[[#This Row],[CEM Number]],'71 CEMs'!$E$5:$E$76,1,0)</f>
        <v>I240190</v>
      </c>
      <c r="AT241" s="235" t="s">
        <v>3569</v>
      </c>
      <c r="AU241" s="233"/>
    </row>
    <row r="242" spans="1:47" ht="14.4" customHeight="1">
      <c r="A242" s="26" t="s">
        <v>49</v>
      </c>
      <c r="B242" s="166">
        <v>45196</v>
      </c>
      <c r="C242" s="1" t="s">
        <v>50</v>
      </c>
      <c r="D242" s="1" t="s">
        <v>51</v>
      </c>
      <c r="E242" s="192" t="s">
        <v>54</v>
      </c>
      <c r="F242" s="29">
        <v>884</v>
      </c>
      <c r="G242" s="29">
        <v>442</v>
      </c>
      <c r="H242" s="29"/>
      <c r="I242" s="29">
        <v>102</v>
      </c>
      <c r="J242" s="29">
        <v>34</v>
      </c>
      <c r="K242" s="29">
        <v>672</v>
      </c>
      <c r="L242" s="29"/>
      <c r="M242" s="1" t="str">
        <f>Table8[[#This Row],[Std Remarks]]</f>
        <v>LIVE - 100% Completed</v>
      </c>
      <c r="N242" s="28">
        <f>Table8[[#This Row],[% of Completion of Work Done]]</f>
        <v>1</v>
      </c>
      <c r="O242" s="1">
        <f>Table8[[#This Row],[Customers According to % (Market Share)]]</f>
        <v>442</v>
      </c>
      <c r="P242" s="29">
        <v>26416626.732409999</v>
      </c>
      <c r="Q242" s="136">
        <f>Table8[[#This Row],[Allocated Budget]]*Table8[[#This Row],[Allocation Percentage]]</f>
        <v>3962494.0098614995</v>
      </c>
      <c r="R242" s="136">
        <v>22454132.722548496</v>
      </c>
      <c r="S242" s="1">
        <v>-1</v>
      </c>
      <c r="T242" s="1"/>
      <c r="U242" s="1">
        <v>0.5</v>
      </c>
      <c r="V242" s="29">
        <v>11008.496914666664</v>
      </c>
      <c r="W242" s="29">
        <v>0</v>
      </c>
      <c r="X242" s="1" t="s">
        <v>31</v>
      </c>
      <c r="Y242" s="75">
        <f t="shared" si="13"/>
        <v>0.15</v>
      </c>
      <c r="Z242" s="1" t="s">
        <v>32</v>
      </c>
      <c r="AA242" s="1" t="s">
        <v>31</v>
      </c>
      <c r="AB242" s="64">
        <v>1</v>
      </c>
      <c r="AC242" s="115">
        <f t="shared" si="11"/>
        <v>1</v>
      </c>
      <c r="AD242" s="2">
        <v>46082</v>
      </c>
      <c r="AE242" s="175" t="str">
        <f>IFERROR(Table8[[#This Row],[Timeline - Monthwise]]-MIN(Table8[Start Date..]),"None")</f>
        <v>None</v>
      </c>
      <c r="AF242" s="1" t="str">
        <f>IFERROR(Table8[[#This Row],[Timeline - Monthwise]]-Table8[[#This Row],[Start Date..]]+1,"Duration Doesn't Exsists")</f>
        <v>Duration Doesn't Exsists</v>
      </c>
      <c r="AG242" s="29" t="str">
        <f ca="1">IFERROR(Table8[[#This Row],[Timeline - Monthwise]]-TODAY(),"No ETA")</f>
        <v>No ETA</v>
      </c>
      <c r="AH242" s="29" t="str">
        <f t="shared" si="12"/>
        <v>Completed</v>
      </c>
      <c r="AI242" s="1"/>
      <c r="AJ242" s="237" t="s">
        <v>3569</v>
      </c>
      <c r="AK242" s="1"/>
      <c r="AL242" s="1" t="s">
        <v>3178</v>
      </c>
      <c r="AM242" s="1" t="s">
        <v>30</v>
      </c>
      <c r="AN242" s="1"/>
      <c r="AO242" s="27"/>
      <c r="AP242" s="192"/>
      <c r="AQ242" s="1"/>
      <c r="AS242" s="192" t="str">
        <f>VLOOKUP(Table8[[#This Row],[CEM Number]],'71 CEMs'!$E$5:$E$76,1,0)</f>
        <v>I240190</v>
      </c>
      <c r="AT242" s="235" t="s">
        <v>3569</v>
      </c>
      <c r="AU242" s="233"/>
    </row>
    <row r="243" spans="1:47" ht="14.4" customHeight="1">
      <c r="A243" s="26" t="s">
        <v>49</v>
      </c>
      <c r="B243" s="166">
        <v>45196</v>
      </c>
      <c r="C243" s="1" t="s">
        <v>50</v>
      </c>
      <c r="D243" s="192" t="s">
        <v>51</v>
      </c>
      <c r="E243" s="192" t="s">
        <v>55</v>
      </c>
      <c r="F243" s="29">
        <v>562</v>
      </c>
      <c r="G243" s="29">
        <v>281</v>
      </c>
      <c r="H243" s="29"/>
      <c r="I243" s="29">
        <v>86</v>
      </c>
      <c r="J243" s="29">
        <v>23</v>
      </c>
      <c r="K243" s="29">
        <v>445</v>
      </c>
      <c r="L243" s="29"/>
      <c r="M243" s="1" t="str">
        <f>Table8[[#This Row],[Std Remarks]]</f>
        <v>LIVE - 100% Completed</v>
      </c>
      <c r="N243" s="28">
        <f>Table8[[#This Row],[% of Completion of Work Done]]</f>
        <v>1</v>
      </c>
      <c r="O243" s="1">
        <f>Table8[[#This Row],[Customers According to % (Market Share)]]</f>
        <v>281</v>
      </c>
      <c r="P243" s="29">
        <v>39763165.733756199</v>
      </c>
      <c r="Q243" s="136">
        <f>Table8[[#This Row],[Allocated Budget]]*Table8[[#This Row],[Allocation Percentage]]</f>
        <v>5964474.8600634299</v>
      </c>
      <c r="R243" s="136">
        <v>33798690.873692803</v>
      </c>
      <c r="S243" s="1">
        <v>-0.85000000000000009</v>
      </c>
      <c r="T243" s="1"/>
      <c r="U243" s="1">
        <v>0.5</v>
      </c>
      <c r="V243" s="29">
        <v>18195.25498833333</v>
      </c>
      <c r="W243" s="29">
        <v>0</v>
      </c>
      <c r="X243" s="1" t="s">
        <v>31</v>
      </c>
      <c r="Y243" s="75">
        <f t="shared" si="13"/>
        <v>0.15</v>
      </c>
      <c r="Z243" s="1" t="s">
        <v>32</v>
      </c>
      <c r="AA243" s="1" t="s">
        <v>31</v>
      </c>
      <c r="AB243" s="64">
        <v>1</v>
      </c>
      <c r="AC243" s="115">
        <f t="shared" si="11"/>
        <v>1</v>
      </c>
      <c r="AD243" s="2">
        <v>46082</v>
      </c>
      <c r="AE243" s="175" t="str">
        <f>IFERROR(Table8[[#This Row],[Timeline - Monthwise]]-MIN(Table8[Start Date..]),"None")</f>
        <v>None</v>
      </c>
      <c r="AF243" s="1" t="str">
        <f>IFERROR(Table8[[#This Row],[Timeline - Monthwise]]-Table8[[#This Row],[Start Date..]]+1,"Duration Doesn't Exsists")</f>
        <v>Duration Doesn't Exsists</v>
      </c>
      <c r="AG243" s="29" t="str">
        <f ca="1">IFERROR(Table8[[#This Row],[Timeline - Monthwise]]-TODAY(),"No ETA")</f>
        <v>No ETA</v>
      </c>
      <c r="AH243" s="29" t="str">
        <f t="shared" si="12"/>
        <v>Completed</v>
      </c>
      <c r="AI243" s="1"/>
      <c r="AJ243" s="237" t="s">
        <v>3569</v>
      </c>
      <c r="AK243" s="1"/>
      <c r="AL243" s="1" t="s">
        <v>3178</v>
      </c>
      <c r="AM243" s="1" t="s">
        <v>30</v>
      </c>
      <c r="AN243" s="1"/>
      <c r="AO243" s="27"/>
      <c r="AP243" s="192"/>
      <c r="AQ243" s="1"/>
      <c r="AS243" s="192" t="str">
        <f>VLOOKUP(Table8[[#This Row],[CEM Number]],'71 CEMs'!$E$5:$E$76,1,0)</f>
        <v>I240190</v>
      </c>
      <c r="AT243" s="235" t="s">
        <v>3569</v>
      </c>
      <c r="AU243" s="233"/>
    </row>
    <row r="244" spans="1:47" ht="14.4" customHeight="1">
      <c r="A244" s="26" t="s">
        <v>43</v>
      </c>
      <c r="B244" s="166">
        <v>45196</v>
      </c>
      <c r="C244" s="1" t="s">
        <v>44</v>
      </c>
      <c r="D244" s="1" t="s">
        <v>45</v>
      </c>
      <c r="E244" s="192" t="s">
        <v>46</v>
      </c>
      <c r="F244" s="29">
        <v>1108</v>
      </c>
      <c r="G244" s="29">
        <v>554</v>
      </c>
      <c r="H244" s="29">
        <v>570</v>
      </c>
      <c r="I244" s="29">
        <v>24</v>
      </c>
      <c r="J244" s="29">
        <v>26</v>
      </c>
      <c r="K244" s="29">
        <v>520</v>
      </c>
      <c r="L244" s="29"/>
      <c r="M244" s="1" t="str">
        <f>Table8[[#This Row],[Std Remarks]]</f>
        <v>LIVE - 100% Completed</v>
      </c>
      <c r="N244" s="28">
        <f>Table8[[#This Row],[% of Completion of Work Done]]</f>
        <v>1</v>
      </c>
      <c r="O244" s="1">
        <f>Table8[[#This Row],[Customers According to % (Market Share)]]</f>
        <v>554</v>
      </c>
      <c r="P244" s="29">
        <v>31883343.141193699</v>
      </c>
      <c r="Q244" s="136">
        <f>Table8[[#This Row],[Allocated Budget]]*Table8[[#This Row],[Allocation Percentage]]</f>
        <v>4782501.4711790551</v>
      </c>
      <c r="R244" s="136">
        <v>27100841.670014687</v>
      </c>
      <c r="S244" s="1">
        <v>-1</v>
      </c>
      <c r="T244" s="1"/>
      <c r="U244" s="1">
        <v>0.5</v>
      </c>
      <c r="V244" s="29">
        <v>10028</v>
      </c>
      <c r="W244" s="29">
        <v>6538.3509637499983</v>
      </c>
      <c r="X244" s="1" t="s">
        <v>47</v>
      </c>
      <c r="Y244" s="75">
        <f t="shared" si="13"/>
        <v>0.15</v>
      </c>
      <c r="Z244" s="1" t="s">
        <v>32</v>
      </c>
      <c r="AA244" s="1" t="s">
        <v>47</v>
      </c>
      <c r="AB244" s="64">
        <v>1</v>
      </c>
      <c r="AC244" s="115">
        <f t="shared" si="11"/>
        <v>1</v>
      </c>
      <c r="AD244" s="2">
        <v>46082</v>
      </c>
      <c r="AE244" s="175" t="str">
        <f>IFERROR(Table8[[#This Row],[Timeline - Monthwise]]-MIN(Table8[Start Date..]),"None")</f>
        <v>None</v>
      </c>
      <c r="AF244" s="1" t="str">
        <f>IFERROR(Table8[[#This Row],[Timeline - Monthwise]]-Table8[[#This Row],[Start Date..]]+1,"Duration Doesn't Exsists")</f>
        <v>Duration Doesn't Exsists</v>
      </c>
      <c r="AG244" s="29" t="str">
        <f ca="1">IFERROR(Table8[[#This Row],[Timeline - Monthwise]]-TODAY(),"No ETA")</f>
        <v>No ETA</v>
      </c>
      <c r="AH244" s="29" t="str">
        <f t="shared" si="12"/>
        <v>Completed</v>
      </c>
      <c r="AI244" s="1"/>
      <c r="AJ244" s="237" t="s">
        <v>3569</v>
      </c>
      <c r="AK244" s="1"/>
      <c r="AL244" s="1" t="s">
        <v>3178</v>
      </c>
      <c r="AM244" s="1" t="s">
        <v>30</v>
      </c>
      <c r="AN244" s="1"/>
      <c r="AO244" s="27"/>
      <c r="AP244" s="192"/>
      <c r="AQ244" s="1"/>
      <c r="AS244" s="192" t="str">
        <f>VLOOKUP(Table8[[#This Row],[CEM Number]],'71 CEMs'!$E$5:$E$76,1,0)</f>
        <v>I240189</v>
      </c>
      <c r="AT244" s="235" t="s">
        <v>3569</v>
      </c>
      <c r="AU244" s="233"/>
    </row>
    <row r="245" spans="1:47" ht="14.4" customHeight="1">
      <c r="A245" s="26" t="s">
        <v>43</v>
      </c>
      <c r="B245" s="166">
        <v>45196</v>
      </c>
      <c r="C245" s="1" t="s">
        <v>44</v>
      </c>
      <c r="D245" s="1" t="s">
        <v>45</v>
      </c>
      <c r="E245" s="192" t="s">
        <v>48</v>
      </c>
      <c r="F245" s="29">
        <v>4717</v>
      </c>
      <c r="G245" s="29">
        <v>2358.5</v>
      </c>
      <c r="H245" s="29">
        <v>805</v>
      </c>
      <c r="I245" s="29">
        <v>25</v>
      </c>
      <c r="J245" s="29">
        <v>18</v>
      </c>
      <c r="K245" s="29">
        <v>764</v>
      </c>
      <c r="L245" s="29"/>
      <c r="M245" s="1" t="str">
        <f>Table8[[#This Row],[Std Remarks]]</f>
        <v>LIVE - 100% Completed</v>
      </c>
      <c r="N245" s="28">
        <f>Table8[[#This Row],[% of Completion of Work Done]]</f>
        <v>1</v>
      </c>
      <c r="O245" s="1">
        <f>Table8[[#This Row],[Customers According to % (Market Share)]]</f>
        <v>2358.5</v>
      </c>
      <c r="P245" s="29">
        <v>90886442.024751306</v>
      </c>
      <c r="Q245" s="136">
        <f>Table8[[#This Row],[Allocated Budget]]*Table8[[#This Row],[Allocation Percentage]]</f>
        <v>13632966.303712696</v>
      </c>
      <c r="R245" s="136">
        <v>77253475.72103858</v>
      </c>
      <c r="S245" s="1">
        <v>-0.5</v>
      </c>
      <c r="T245" s="1"/>
      <c r="U245" s="1">
        <v>0.5</v>
      </c>
      <c r="V245" s="29">
        <v>24615.728095200004</v>
      </c>
      <c r="W245" s="29">
        <v>32429.036322500004</v>
      </c>
      <c r="X245" s="1" t="s">
        <v>31</v>
      </c>
      <c r="Y245" s="75">
        <f t="shared" si="13"/>
        <v>0.15</v>
      </c>
      <c r="Z245" s="1" t="s">
        <v>32</v>
      </c>
      <c r="AA245" s="1" t="s">
        <v>31</v>
      </c>
      <c r="AB245" s="64">
        <v>1</v>
      </c>
      <c r="AC245" s="115">
        <f t="shared" si="11"/>
        <v>1</v>
      </c>
      <c r="AD245" s="2">
        <v>46082</v>
      </c>
      <c r="AE245" s="175" t="str">
        <f>IFERROR(Table8[[#This Row],[Timeline - Monthwise]]-MIN(Table8[Start Date..]),"None")</f>
        <v>None</v>
      </c>
      <c r="AF245" s="1" t="str">
        <f>IFERROR(Table8[[#This Row],[Timeline - Monthwise]]-Table8[[#This Row],[Start Date..]]+1,"Duration Doesn't Exsists")</f>
        <v>Duration Doesn't Exsists</v>
      </c>
      <c r="AG245" s="29" t="str">
        <f ca="1">IFERROR(Table8[[#This Row],[Timeline - Monthwise]]-TODAY(),"No ETA")</f>
        <v>No ETA</v>
      </c>
      <c r="AH245" s="29" t="str">
        <f t="shared" si="12"/>
        <v>Completed</v>
      </c>
      <c r="AI245" s="1"/>
      <c r="AJ245" s="237" t="s">
        <v>3569</v>
      </c>
      <c r="AK245" s="1"/>
      <c r="AL245" s="1" t="s">
        <v>3178</v>
      </c>
      <c r="AM245" s="1" t="s">
        <v>30</v>
      </c>
      <c r="AN245" s="1"/>
      <c r="AO245" s="27"/>
      <c r="AP245" s="1"/>
      <c r="AQ245" s="1"/>
      <c r="AS245" s="192" t="str">
        <f>VLOOKUP(Table8[[#This Row],[CEM Number]],'71 CEMs'!$E$5:$E$76,1,0)</f>
        <v>I240189</v>
      </c>
      <c r="AT245" s="235" t="s">
        <v>3569</v>
      </c>
      <c r="AU245" s="233"/>
    </row>
    <row r="246" spans="1:47" ht="14.4" customHeight="1">
      <c r="A246" s="26" t="s">
        <v>221</v>
      </c>
      <c r="B246" s="166">
        <v>45428</v>
      </c>
      <c r="C246" s="1" t="s">
        <v>50</v>
      </c>
      <c r="D246" s="1" t="s">
        <v>50</v>
      </c>
      <c r="E246" s="192" t="s">
        <v>228</v>
      </c>
      <c r="F246" s="29">
        <v>358</v>
      </c>
      <c r="G246" s="29">
        <v>143.20000000000002</v>
      </c>
      <c r="H246" s="29"/>
      <c r="I246" s="29">
        <v>27</v>
      </c>
      <c r="J246" s="29">
        <v>19</v>
      </c>
      <c r="K246" s="29">
        <v>166</v>
      </c>
      <c r="L246" s="29" t="s">
        <v>3641</v>
      </c>
      <c r="M246" s="1" t="str">
        <f>Table8[[#This Row],[Std Remarks]]</f>
        <v>LIVE - 100% Completed</v>
      </c>
      <c r="N246" s="28">
        <f>Table8[[#This Row],[% of Completion of Work Done]]</f>
        <v>1</v>
      </c>
      <c r="O246" s="1">
        <f>Table8[[#This Row],[Customers According to % (Market Share)]]</f>
        <v>143.20000000000002</v>
      </c>
      <c r="P246" s="29">
        <v>2125684.99663821</v>
      </c>
      <c r="Q246" s="136">
        <f>Table8[[#This Row],[Allocated Budget]]*Table8[[#This Row],[Allocation Percentage]]</f>
        <v>318852.74949573149</v>
      </c>
      <c r="R246" s="136">
        <v>1806832.2471424777</v>
      </c>
      <c r="S246" s="1">
        <v>-1</v>
      </c>
      <c r="T246" s="1"/>
      <c r="U246" s="1">
        <v>0.4</v>
      </c>
      <c r="V246" s="29">
        <v>0</v>
      </c>
      <c r="W246" s="29">
        <v>3724.1618298655599</v>
      </c>
      <c r="X246" s="1" t="s">
        <v>47</v>
      </c>
      <c r="Y246" s="75">
        <f t="shared" si="13"/>
        <v>0.15</v>
      </c>
      <c r="Z246" s="1" t="s">
        <v>32</v>
      </c>
      <c r="AA246" s="1" t="s">
        <v>47</v>
      </c>
      <c r="AB246" s="64">
        <v>1</v>
      </c>
      <c r="AC246" s="115">
        <f t="shared" si="11"/>
        <v>1</v>
      </c>
      <c r="AD246" s="2">
        <v>46082</v>
      </c>
      <c r="AE246" s="175" t="str">
        <f>IFERROR(Table8[[#This Row],[Timeline - Monthwise]]-MIN(Table8[Start Date..]),"None")</f>
        <v>None</v>
      </c>
      <c r="AF246" s="1" t="str">
        <f>IFERROR(Table8[[#This Row],[Timeline - Monthwise]]-Table8[[#This Row],[Start Date..]]+1,"Duration Doesn't Exsists")</f>
        <v>Duration Doesn't Exsists</v>
      </c>
      <c r="AG246" s="29" t="str">
        <f ca="1">IFERROR(Table8[[#This Row],[Timeline - Monthwise]]-TODAY(),"No ETA")</f>
        <v>No ETA</v>
      </c>
      <c r="AH246" s="29" t="str">
        <f t="shared" si="12"/>
        <v>Completed</v>
      </c>
      <c r="AI246" s="1"/>
      <c r="AJ246" s="237" t="s">
        <v>3569</v>
      </c>
      <c r="AK246" s="1"/>
      <c r="AL246" s="1" t="s">
        <v>3178</v>
      </c>
      <c r="AM246" s="1" t="s">
        <v>30</v>
      </c>
      <c r="AN246" s="1"/>
      <c r="AO246" s="27"/>
      <c r="AP246" s="192"/>
      <c r="AQ246" s="1"/>
      <c r="AS246" s="192" t="str">
        <f>VLOOKUP(Table8[[#This Row],[CEM Number]],'71 CEMs'!$E$5:$E$76,1,0)</f>
        <v>I240678</v>
      </c>
      <c r="AT246" s="235" t="s">
        <v>3569</v>
      </c>
      <c r="AU246" s="233"/>
    </row>
    <row r="247" spans="1:47" ht="14.4" customHeight="1">
      <c r="A247" s="26" t="s">
        <v>1009</v>
      </c>
      <c r="B247" s="166">
        <v>44924</v>
      </c>
      <c r="C247" s="1" t="s">
        <v>64</v>
      </c>
      <c r="D247" s="1" t="s">
        <v>1010</v>
      </c>
      <c r="E247" s="192" t="s">
        <v>1014</v>
      </c>
      <c r="F247" s="29">
        <v>1792</v>
      </c>
      <c r="G247" s="29">
        <v>896</v>
      </c>
      <c r="H247" s="29"/>
      <c r="I247" s="29"/>
      <c r="J247" s="29"/>
      <c r="K247" s="29"/>
      <c r="L247" s="29"/>
      <c r="M247" s="1" t="str">
        <f>Table8[[#This Row],[Std Remarks]]</f>
        <v>LIVE - 100% Completed</v>
      </c>
      <c r="N247" s="28">
        <f>Table8[[#This Row],[% of Completion of Work Done]]</f>
        <v>1</v>
      </c>
      <c r="O247" s="1">
        <f>Table8[[#This Row],[Customers According to % (Market Share)]]</f>
        <v>896</v>
      </c>
      <c r="P247" s="29">
        <v>8882245.8522187509</v>
      </c>
      <c r="Q247" s="136">
        <f>Table8[[#This Row],[Allocated Budget]]*Table8[[#This Row],[Allocation Percentage]]</f>
        <v>1332336.8778328125</v>
      </c>
      <c r="R247" s="136">
        <v>7549908.9743859377</v>
      </c>
      <c r="S247" s="1">
        <v>-1</v>
      </c>
      <c r="T247" s="1"/>
      <c r="U247" s="1">
        <v>0.5</v>
      </c>
      <c r="V247" s="29">
        <v>0</v>
      </c>
      <c r="W247" s="29">
        <v>16083.359537749999</v>
      </c>
      <c r="X247" s="1" t="s">
        <v>150</v>
      </c>
      <c r="Y247" s="75">
        <f t="shared" si="13"/>
        <v>0.15</v>
      </c>
      <c r="Z247" s="1" t="s">
        <v>32</v>
      </c>
      <c r="AA247" s="1" t="s">
        <v>150</v>
      </c>
      <c r="AB247" s="64">
        <v>1</v>
      </c>
      <c r="AC247" s="115">
        <f t="shared" si="11"/>
        <v>1</v>
      </c>
      <c r="AD247" s="2">
        <v>46082</v>
      </c>
      <c r="AE247" s="175" t="str">
        <f>IFERROR(Table8[[#This Row],[Timeline - Monthwise]]-MIN(Table8[Start Date..]),"None")</f>
        <v>None</v>
      </c>
      <c r="AF247" s="1" t="str">
        <f>IFERROR(Table8[[#This Row],[Timeline - Monthwise]]-Table8[[#This Row],[Start Date..]]+1,"Duration Doesn't Exsists")</f>
        <v>Duration Doesn't Exsists</v>
      </c>
      <c r="AG247" s="29" t="str">
        <f ca="1">IFERROR(Table8[[#This Row],[Timeline - Monthwise]]-TODAY(),"No ETA")</f>
        <v>No ETA</v>
      </c>
      <c r="AH247" s="29" t="str">
        <f t="shared" si="12"/>
        <v>Completed</v>
      </c>
      <c r="AI247" s="1"/>
      <c r="AJ247" s="237" t="s">
        <v>3569</v>
      </c>
      <c r="AK247" s="1"/>
      <c r="AL247" s="1" t="s">
        <v>3178</v>
      </c>
      <c r="AM247" s="1" t="s">
        <v>30</v>
      </c>
      <c r="AN247" s="1"/>
      <c r="AO247" s="27"/>
      <c r="AP247" s="192"/>
      <c r="AQ247" s="1"/>
      <c r="AS247" s="192" t="str">
        <f>VLOOKUP(Table8[[#This Row],[CEM Number]],'71 CEMs'!$E$5:$E$76,1,0)</f>
        <v>INT-23-00437</v>
      </c>
      <c r="AT247" s="235" t="s">
        <v>3569</v>
      </c>
      <c r="AU247" s="233"/>
    </row>
    <row r="248" spans="1:47" ht="14.4" customHeight="1">
      <c r="A248" s="26" t="s">
        <v>1009</v>
      </c>
      <c r="B248" s="166">
        <v>44924</v>
      </c>
      <c r="C248" s="1" t="s">
        <v>64</v>
      </c>
      <c r="D248" s="1" t="s">
        <v>1010</v>
      </c>
      <c r="E248" s="192" t="s">
        <v>1015</v>
      </c>
      <c r="F248" s="29">
        <v>1792</v>
      </c>
      <c r="G248" s="29">
        <v>896</v>
      </c>
      <c r="H248" s="29"/>
      <c r="I248" s="29"/>
      <c r="J248" s="29"/>
      <c r="K248" s="29"/>
      <c r="L248" s="29"/>
      <c r="M248" s="1" t="str">
        <f>Table8[[#This Row],[Std Remarks]]</f>
        <v>LIVE - 100% Completed</v>
      </c>
      <c r="N248" s="28">
        <f>Table8[[#This Row],[% of Completion of Work Done]]</f>
        <v>1</v>
      </c>
      <c r="O248" s="1">
        <f>Table8[[#This Row],[Customers According to % (Market Share)]]</f>
        <v>896</v>
      </c>
      <c r="P248" s="29">
        <v>19687880.102218699</v>
      </c>
      <c r="Q248" s="136">
        <f>Table8[[#This Row],[Allocated Budget]]*Table8[[#This Row],[Allocation Percentage]]</f>
        <v>2953182.0153328045</v>
      </c>
      <c r="R248" s="136">
        <v>16734698.086885935</v>
      </c>
      <c r="S248" s="1">
        <v>0</v>
      </c>
      <c r="T248" s="1"/>
      <c r="U248" s="1">
        <v>0.5</v>
      </c>
      <c r="V248" s="29">
        <v>3539.25</v>
      </c>
      <c r="W248" s="29">
        <v>16083.359537749999</v>
      </c>
      <c r="X248" s="1" t="s">
        <v>47</v>
      </c>
      <c r="Y248" s="75">
        <f t="shared" si="13"/>
        <v>0.15</v>
      </c>
      <c r="Z248" s="1" t="s">
        <v>32</v>
      </c>
      <c r="AA248" s="1" t="s">
        <v>47</v>
      </c>
      <c r="AB248" s="64">
        <v>1</v>
      </c>
      <c r="AC248" s="115">
        <f t="shared" si="11"/>
        <v>1</v>
      </c>
      <c r="AD248" s="2">
        <v>46082</v>
      </c>
      <c r="AE248" s="175" t="str">
        <f>IFERROR(Table8[[#This Row],[Timeline - Monthwise]]-MIN(Table8[Start Date..]),"None")</f>
        <v>None</v>
      </c>
      <c r="AF248" s="1" t="str">
        <f>IFERROR(Table8[[#This Row],[Timeline - Monthwise]]-Table8[[#This Row],[Start Date..]]+1,"Duration Doesn't Exsists")</f>
        <v>Duration Doesn't Exsists</v>
      </c>
      <c r="AG248" s="29" t="str">
        <f ca="1">IFERROR(Table8[[#This Row],[Timeline - Monthwise]]-TODAY(),"No ETA")</f>
        <v>No ETA</v>
      </c>
      <c r="AH248" s="29" t="str">
        <f t="shared" si="12"/>
        <v>Completed</v>
      </c>
      <c r="AI248" s="1"/>
      <c r="AJ248" s="237" t="s">
        <v>3569</v>
      </c>
      <c r="AK248" s="1"/>
      <c r="AL248" s="1" t="s">
        <v>3178</v>
      </c>
      <c r="AM248" s="1" t="s">
        <v>30</v>
      </c>
      <c r="AN248" s="1"/>
      <c r="AO248" s="27"/>
      <c r="AP248" s="1"/>
      <c r="AQ248" s="1"/>
      <c r="AS248" s="192" t="str">
        <f>VLOOKUP(Table8[[#This Row],[CEM Number]],'71 CEMs'!$E$5:$E$76,1,0)</f>
        <v>INT-23-00437</v>
      </c>
      <c r="AT248" s="235" t="s">
        <v>3569</v>
      </c>
      <c r="AU248" s="233"/>
    </row>
    <row r="249" spans="1:47" ht="14.4" customHeight="1">
      <c r="A249" s="26" t="s">
        <v>190</v>
      </c>
      <c r="B249" s="166">
        <v>45350</v>
      </c>
      <c r="C249" s="1" t="s">
        <v>191</v>
      </c>
      <c r="D249" s="1" t="s">
        <v>192</v>
      </c>
      <c r="E249" s="192" t="s">
        <v>197</v>
      </c>
      <c r="F249" s="29">
        <v>288</v>
      </c>
      <c r="G249" s="29">
        <v>115.2</v>
      </c>
      <c r="H249" s="29">
        <v>288</v>
      </c>
      <c r="I249" s="29">
        <v>61</v>
      </c>
      <c r="J249" s="29">
        <v>56</v>
      </c>
      <c r="K249" s="29">
        <v>4</v>
      </c>
      <c r="L249" s="29">
        <v>1</v>
      </c>
      <c r="M249" s="1"/>
      <c r="N249" s="28">
        <f>Table8[[#This Row],[% of Completion of Work Done]]</f>
        <v>1</v>
      </c>
      <c r="O249" s="1">
        <f>Table8[[#This Row],[Customers According to % (Market Share)]]</f>
        <v>115.2</v>
      </c>
      <c r="P249" s="29">
        <v>5039998.79450667</v>
      </c>
      <c r="Q249" s="136">
        <f>Table8[[#This Row],[Allocated Budget]]*Table8[[#This Row],[Allocation Percentage]]</f>
        <v>755999.81917600043</v>
      </c>
      <c r="R249" s="136">
        <v>4283998.9753306676</v>
      </c>
      <c r="S249" s="1">
        <v>-1</v>
      </c>
      <c r="T249" s="1"/>
      <c r="U249" s="1">
        <v>0.4</v>
      </c>
      <c r="V249" s="29">
        <v>786.66666666666663</v>
      </c>
      <c r="W249" s="29">
        <v>6113.7632990000002</v>
      </c>
      <c r="X249" s="1" t="s">
        <v>47</v>
      </c>
      <c r="Y249" s="75">
        <f t="shared" si="13"/>
        <v>0.15</v>
      </c>
      <c r="Z249" s="1" t="s">
        <v>32</v>
      </c>
      <c r="AA249" s="1" t="s">
        <v>47</v>
      </c>
      <c r="AB249" s="64">
        <v>1</v>
      </c>
      <c r="AC249" s="115">
        <f t="shared" si="11"/>
        <v>1</v>
      </c>
      <c r="AD249" s="2">
        <v>46082</v>
      </c>
      <c r="AE249" s="175" t="str">
        <f>IFERROR(Table8[[#This Row],[Timeline - Monthwise]]-MIN(Table8[Start Date..]),"None")</f>
        <v>None</v>
      </c>
      <c r="AF249" s="1" t="str">
        <f>IFERROR(Table8[[#This Row],[Timeline - Monthwise]]-Table8[[#This Row],[Start Date..]]+1,"Duration Doesn't Exsists")</f>
        <v>Duration Doesn't Exsists</v>
      </c>
      <c r="AG249" s="29" t="str">
        <f ca="1">IFERROR(Table8[[#This Row],[Timeline - Monthwise]]-TODAY(),"No ETA")</f>
        <v>No ETA</v>
      </c>
      <c r="AH249" s="29" t="str">
        <f t="shared" si="12"/>
        <v>Completed</v>
      </c>
      <c r="AI249" s="1"/>
      <c r="AJ249" s="237" t="s">
        <v>3569</v>
      </c>
      <c r="AK249" s="1"/>
      <c r="AL249" s="1" t="s">
        <v>3178</v>
      </c>
      <c r="AM249" s="1" t="s">
        <v>30</v>
      </c>
      <c r="AN249" s="1"/>
      <c r="AO249" s="27"/>
      <c r="AP249" s="1"/>
      <c r="AQ249" s="1"/>
      <c r="AS249" s="192" t="str">
        <f>VLOOKUP(Table8[[#This Row],[CEM Number]],'71 CEMs'!$E$5:$E$76,1,0)</f>
        <v>I240540</v>
      </c>
      <c r="AT249" s="235" t="s">
        <v>3569</v>
      </c>
      <c r="AU249" s="233"/>
    </row>
    <row r="250" spans="1:47" ht="14.4" customHeight="1">
      <c r="A250" s="26" t="s">
        <v>104</v>
      </c>
      <c r="B250" s="166">
        <v>45310</v>
      </c>
      <c r="C250" s="1" t="s">
        <v>64</v>
      </c>
      <c r="D250" s="1" t="s">
        <v>105</v>
      </c>
      <c r="E250" s="192" t="s">
        <v>116</v>
      </c>
      <c r="F250" s="29">
        <v>1526</v>
      </c>
      <c r="G250" s="29">
        <v>610.4</v>
      </c>
      <c r="H250" s="29"/>
      <c r="I250" s="29"/>
      <c r="J250" s="29"/>
      <c r="K250" s="29"/>
      <c r="L250" s="29"/>
      <c r="M250" s="1" t="str">
        <f>Table8[[#This Row],[Std Remarks]]</f>
        <v>REMOVE BUDGET (P)</v>
      </c>
      <c r="N250" s="28">
        <f>Table8[[#This Row],[% of Completion of Work Done]]</f>
        <v>0</v>
      </c>
      <c r="O250" s="1">
        <f>Table8[[#This Row],[Customers According to % (Market Share)]]</f>
        <v>610.4</v>
      </c>
      <c r="P250" s="29">
        <v>23697315.416666701</v>
      </c>
      <c r="Q250" s="136">
        <v>0</v>
      </c>
      <c r="R250" s="136">
        <v>23697315.416666664</v>
      </c>
      <c r="S250" s="1">
        <v>-1</v>
      </c>
      <c r="T250" s="1"/>
      <c r="U250" s="1">
        <v>0.4</v>
      </c>
      <c r="V250" s="29">
        <v>7337.4000000000005</v>
      </c>
      <c r="W250" s="29">
        <v>20817</v>
      </c>
      <c r="X250" s="1" t="s">
        <v>31</v>
      </c>
      <c r="Y250" s="192"/>
      <c r="Z250" s="1" t="s">
        <v>35</v>
      </c>
      <c r="AA250" s="1"/>
      <c r="AB250" s="28">
        <v>0</v>
      </c>
      <c r="AC250" s="115">
        <f t="shared" si="11"/>
        <v>0</v>
      </c>
      <c r="AD250" s="2">
        <v>46082</v>
      </c>
      <c r="AE250" s="175" t="str">
        <f>IFERROR(Table8[[#This Row],[Timeline - Monthwise]]-MIN(Table8[Start Date..]),"None")</f>
        <v>None</v>
      </c>
      <c r="AF250" s="1" t="str">
        <f>IFERROR(Table8[[#This Row],[Timeline - Monthwise]]-Table8[[#This Row],[Start Date..]]+1,"Duration Doesn't Exsists")</f>
        <v>Duration Doesn't Exsists</v>
      </c>
      <c r="AG250" s="29" t="str">
        <f ca="1">IFERROR(Table8[[#This Row],[Timeline - Monthwise]]-TODAY(),"No ETA")</f>
        <v>No ETA</v>
      </c>
      <c r="AH250" s="29" t="str">
        <f t="shared" si="12"/>
        <v>Yet to Start</v>
      </c>
      <c r="AI250" s="1"/>
      <c r="AJ250" s="237" t="s">
        <v>3569</v>
      </c>
      <c r="AK250" s="1" t="s">
        <v>93</v>
      </c>
      <c r="AL250" s="1" t="s">
        <v>94</v>
      </c>
      <c r="AM250" s="1" t="s">
        <v>92</v>
      </c>
      <c r="AN250" s="1"/>
      <c r="AO250" s="27"/>
      <c r="AP250" s="192"/>
      <c r="AQ250" s="1">
        <f>Table8[[#This Row],[Allocated Budget]]-Table8[[#This Row],[Allocated Budget]]</f>
        <v>0</v>
      </c>
      <c r="AS250" s="192" t="str">
        <f>VLOOKUP(Table8[[#This Row],[CEM Number]],'71 CEMs'!$E$5:$E$76,1,0)</f>
        <v>I240440</v>
      </c>
      <c r="AT250" s="235" t="s">
        <v>3569</v>
      </c>
      <c r="AU250" s="233"/>
    </row>
    <row r="251" spans="1:47" ht="14.4" customHeight="1">
      <c r="A251" s="26" t="s">
        <v>104</v>
      </c>
      <c r="B251" s="166">
        <v>45310</v>
      </c>
      <c r="C251" s="1" t="s">
        <v>64</v>
      </c>
      <c r="D251" s="1" t="s">
        <v>105</v>
      </c>
      <c r="E251" s="192" t="s">
        <v>117</v>
      </c>
      <c r="F251" s="29">
        <v>1200</v>
      </c>
      <c r="G251" s="29">
        <v>480</v>
      </c>
      <c r="H251" s="29"/>
      <c r="I251" s="29"/>
      <c r="J251" s="29"/>
      <c r="K251" s="29"/>
      <c r="L251" s="29"/>
      <c r="M251" s="1" t="str">
        <f>Table8[[#This Row],[Std Remarks]]</f>
        <v>REMOVE BUDGET (P)</v>
      </c>
      <c r="N251" s="28">
        <f>Table8[[#This Row],[% of Completion of Work Done]]</f>
        <v>0</v>
      </c>
      <c r="O251" s="1">
        <f>Table8[[#This Row],[Customers According to % (Market Share)]]</f>
        <v>480</v>
      </c>
      <c r="P251" s="29">
        <v>16799037.534666698</v>
      </c>
      <c r="Q251" s="136">
        <v>0</v>
      </c>
      <c r="R251" s="136">
        <v>16799037.534666665</v>
      </c>
      <c r="S251" s="1">
        <v>-0.85000000000000009</v>
      </c>
      <c r="T251" s="1"/>
      <c r="U251" s="1">
        <v>0.4</v>
      </c>
      <c r="V251" s="29">
        <v>5178.6000000000004</v>
      </c>
      <c r="W251" s="29">
        <v>15960</v>
      </c>
      <c r="X251" s="1" t="s">
        <v>31</v>
      </c>
      <c r="Y251" s="192"/>
      <c r="Z251" s="1" t="s">
        <v>35</v>
      </c>
      <c r="AA251" s="1"/>
      <c r="AB251" s="28">
        <v>0</v>
      </c>
      <c r="AC251" s="115">
        <f t="shared" si="11"/>
        <v>0</v>
      </c>
      <c r="AD251" s="2">
        <v>46082</v>
      </c>
      <c r="AE251" s="175" t="str">
        <f>IFERROR(Table8[[#This Row],[Timeline - Monthwise]]-MIN(Table8[Start Date..]),"None")</f>
        <v>None</v>
      </c>
      <c r="AF251" s="1" t="str">
        <f>IFERROR(Table8[[#This Row],[Timeline - Monthwise]]-Table8[[#This Row],[Start Date..]]+1,"Duration Doesn't Exsists")</f>
        <v>Duration Doesn't Exsists</v>
      </c>
      <c r="AG251" s="29" t="str">
        <f ca="1">IFERROR(Table8[[#This Row],[Timeline - Monthwise]]-TODAY(),"No ETA")</f>
        <v>No ETA</v>
      </c>
      <c r="AH251" s="29" t="str">
        <f t="shared" si="12"/>
        <v>Yet to Start</v>
      </c>
      <c r="AI251" s="1"/>
      <c r="AJ251" s="237" t="s">
        <v>3569</v>
      </c>
      <c r="AK251" s="1" t="s">
        <v>93</v>
      </c>
      <c r="AL251" s="1" t="s">
        <v>94</v>
      </c>
      <c r="AM251" s="1" t="s">
        <v>92</v>
      </c>
      <c r="AN251" s="1"/>
      <c r="AO251" s="27"/>
      <c r="AP251" s="192"/>
      <c r="AQ251" s="1">
        <f>Table8[[#This Row],[Allocated Budget]]-Table8[[#This Row],[Allocated Budget]]</f>
        <v>0</v>
      </c>
      <c r="AS251" s="192" t="str">
        <f>VLOOKUP(Table8[[#This Row],[CEM Number]],'71 CEMs'!$E$5:$E$76,1,0)</f>
        <v>I240440</v>
      </c>
      <c r="AT251" s="235" t="s">
        <v>3569</v>
      </c>
      <c r="AU251" s="233"/>
    </row>
    <row r="252" spans="1:47" ht="14.4" customHeight="1">
      <c r="A252" s="26" t="s">
        <v>104</v>
      </c>
      <c r="B252" s="166">
        <v>45310</v>
      </c>
      <c r="C252" s="1" t="s">
        <v>64</v>
      </c>
      <c r="D252" s="1" t="s">
        <v>105</v>
      </c>
      <c r="E252" s="192" t="s">
        <v>118</v>
      </c>
      <c r="F252" s="29">
        <v>1206</v>
      </c>
      <c r="G252" s="29">
        <v>482.40000000000003</v>
      </c>
      <c r="H252" s="29"/>
      <c r="I252" s="29"/>
      <c r="J252" s="29"/>
      <c r="K252" s="29"/>
      <c r="L252" s="29"/>
      <c r="M252" s="1" t="str">
        <f>Table8[[#This Row],[Std Remarks]]</f>
        <v>REMOVE BUDGET (P)</v>
      </c>
      <c r="N252" s="28">
        <f>Table8[[#This Row],[% of Completion of Work Done]]</f>
        <v>0</v>
      </c>
      <c r="O252" s="1">
        <f>Table8[[#This Row],[Customers According to % (Market Share)]]</f>
        <v>482.40000000000003</v>
      </c>
      <c r="P252" s="29">
        <v>20897023.958333299</v>
      </c>
      <c r="Q252" s="136">
        <v>0</v>
      </c>
      <c r="R252" s="136">
        <v>20897023.958333336</v>
      </c>
      <c r="S252" s="1">
        <v>-1</v>
      </c>
      <c r="T252" s="1"/>
      <c r="U252" s="1">
        <v>0.4</v>
      </c>
      <c r="V252" s="29">
        <v>7545.3</v>
      </c>
      <c r="W252" s="29">
        <v>19717.5</v>
      </c>
      <c r="X252" s="1" t="s">
        <v>31</v>
      </c>
      <c r="Y252" s="192"/>
      <c r="Z252" s="1" t="s">
        <v>35</v>
      </c>
      <c r="AA252" s="1"/>
      <c r="AB252" s="28">
        <v>0</v>
      </c>
      <c r="AC252" s="115">
        <f t="shared" si="11"/>
        <v>0</v>
      </c>
      <c r="AD252" s="2">
        <v>46082</v>
      </c>
      <c r="AE252" s="175" t="str">
        <f>IFERROR(Table8[[#This Row],[Timeline - Monthwise]]-MIN(Table8[Start Date..]),"None")</f>
        <v>None</v>
      </c>
      <c r="AF252" s="1" t="str">
        <f>IFERROR(Table8[[#This Row],[Timeline - Monthwise]]-Table8[[#This Row],[Start Date..]]+1,"Duration Doesn't Exsists")</f>
        <v>Duration Doesn't Exsists</v>
      </c>
      <c r="AG252" s="29" t="str">
        <f ca="1">IFERROR(Table8[[#This Row],[Timeline - Monthwise]]-TODAY(),"No ETA")</f>
        <v>No ETA</v>
      </c>
      <c r="AH252" s="29" t="str">
        <f t="shared" si="12"/>
        <v>Yet to Start</v>
      </c>
      <c r="AI252" s="1"/>
      <c r="AJ252" s="237" t="s">
        <v>3569</v>
      </c>
      <c r="AK252" s="1" t="s">
        <v>93</v>
      </c>
      <c r="AL252" s="1" t="s">
        <v>94</v>
      </c>
      <c r="AM252" s="1" t="s">
        <v>92</v>
      </c>
      <c r="AN252" s="1"/>
      <c r="AO252" s="27">
        <v>1</v>
      </c>
      <c r="AP252" s="192"/>
      <c r="AQ252" s="1">
        <f>Table8[[#This Row],[Allocated Budget]]-Table8[[#This Row],[Allocated Budget]]</f>
        <v>0</v>
      </c>
      <c r="AS252" s="192" t="str">
        <f>VLOOKUP(Table8[[#This Row],[CEM Number]],'71 CEMs'!$E$5:$E$76,1,0)</f>
        <v>I240440</v>
      </c>
      <c r="AT252" s="235" t="s">
        <v>3569</v>
      </c>
      <c r="AU252" s="233"/>
    </row>
    <row r="253" spans="1:47" ht="14.4" customHeight="1">
      <c r="A253" s="26" t="s">
        <v>1026</v>
      </c>
      <c r="B253" s="166">
        <v>44924</v>
      </c>
      <c r="C253" s="1" t="s">
        <v>474</v>
      </c>
      <c r="D253" s="1" t="s">
        <v>1027</v>
      </c>
      <c r="E253" s="192" t="s">
        <v>1040</v>
      </c>
      <c r="F253" s="29">
        <v>384</v>
      </c>
      <c r="G253" s="29">
        <v>192</v>
      </c>
      <c r="H253" s="29">
        <v>66</v>
      </c>
      <c r="I253" s="29">
        <v>5</v>
      </c>
      <c r="J253" s="29">
        <v>10</v>
      </c>
      <c r="K253" s="29">
        <v>51</v>
      </c>
      <c r="L253" s="29"/>
      <c r="M253" s="1" t="str">
        <f>Table8[[#This Row],[Std Remarks]]</f>
        <v>LIVE - 100% Completed</v>
      </c>
      <c r="N253" s="28">
        <f>Table8[[#This Row],[% of Completion of Work Done]]</f>
        <v>1</v>
      </c>
      <c r="O253" s="1">
        <f>Table8[[#This Row],[Customers According to % (Market Share)]]</f>
        <v>192</v>
      </c>
      <c r="P253" s="29">
        <v>7121761.0499999998</v>
      </c>
      <c r="Q253" s="136">
        <f>Table8[[#This Row],[Allocated Budget]]*Table8[[#This Row],[Allocation Percentage]]</f>
        <v>1068264.1575</v>
      </c>
      <c r="R253" s="136">
        <v>6053496.8925000001</v>
      </c>
      <c r="S253" s="1">
        <v>-1</v>
      </c>
      <c r="T253" s="1"/>
      <c r="U253" s="1">
        <v>0.5</v>
      </c>
      <c r="V253" s="29">
        <v>2319</v>
      </c>
      <c r="W253" s="29">
        <v>4128.1499999999996</v>
      </c>
      <c r="X253" s="1" t="s">
        <v>47</v>
      </c>
      <c r="Y253" s="75">
        <f>$Q$2</f>
        <v>0.15</v>
      </c>
      <c r="Z253" s="1" t="s">
        <v>32</v>
      </c>
      <c r="AA253" s="1" t="s">
        <v>47</v>
      </c>
      <c r="AB253" s="64">
        <v>1</v>
      </c>
      <c r="AC253" s="115">
        <f t="shared" si="11"/>
        <v>1</v>
      </c>
      <c r="AD253" s="2">
        <v>46082</v>
      </c>
      <c r="AE253" s="175" t="str">
        <f>IFERROR(Table8[[#This Row],[Timeline - Monthwise]]-MIN(Table8[Start Date..]),"None")</f>
        <v>None</v>
      </c>
      <c r="AF253" s="1" t="str">
        <f>IFERROR(Table8[[#This Row],[Timeline - Monthwise]]-Table8[[#This Row],[Start Date..]]+1,"Duration Doesn't Exsists")</f>
        <v>Duration Doesn't Exsists</v>
      </c>
      <c r="AG253" s="29" t="str">
        <f ca="1">IFERROR(Table8[[#This Row],[Timeline - Monthwise]]-TODAY(),"No ETA")</f>
        <v>No ETA</v>
      </c>
      <c r="AH253" s="29" t="str">
        <f t="shared" si="12"/>
        <v>Completed</v>
      </c>
      <c r="AI253" s="1"/>
      <c r="AJ253" s="237" t="s">
        <v>3569</v>
      </c>
      <c r="AK253" s="1"/>
      <c r="AL253" s="1" t="s">
        <v>3178</v>
      </c>
      <c r="AM253" s="1" t="s">
        <v>30</v>
      </c>
      <c r="AN253" s="1"/>
      <c r="AO253" s="27"/>
      <c r="AP253" s="192"/>
      <c r="AQ253" s="1"/>
      <c r="AS253" s="192" t="str">
        <f>VLOOKUP(Table8[[#This Row],[CEM Number]],'71 CEMs'!$E$5:$E$76,1,0)</f>
        <v>INT-23-00439</v>
      </c>
      <c r="AT253" s="235" t="s">
        <v>3569</v>
      </c>
      <c r="AU253" s="233"/>
    </row>
    <row r="254" spans="1:47" ht="14.4" customHeight="1">
      <c r="A254" s="26" t="s">
        <v>674</v>
      </c>
      <c r="B254" s="166">
        <v>45549</v>
      </c>
      <c r="C254" s="1" t="s">
        <v>258</v>
      </c>
      <c r="D254" s="1" t="s">
        <v>258</v>
      </c>
      <c r="E254" s="192" t="s">
        <v>682</v>
      </c>
      <c r="F254" s="29">
        <v>832</v>
      </c>
      <c r="G254" s="29">
        <v>332.8</v>
      </c>
      <c r="H254" s="29">
        <v>13</v>
      </c>
      <c r="I254" s="29"/>
      <c r="J254" s="29">
        <v>1</v>
      </c>
      <c r="K254" s="29">
        <v>12</v>
      </c>
      <c r="L254" s="29" t="s">
        <v>3287</v>
      </c>
      <c r="M254" s="1" t="str">
        <f>Table8[[#This Row],[Std Remarks]]</f>
        <v>LIVE - 100% Completed</v>
      </c>
      <c r="N254" s="28">
        <f>Table8[[#This Row],[% of Completion of Work Done]]</f>
        <v>1</v>
      </c>
      <c r="O254" s="1">
        <f>Table8[[#This Row],[Customers According to % (Market Share)]]</f>
        <v>332.8</v>
      </c>
      <c r="P254" s="29">
        <v>5852374.0686437497</v>
      </c>
      <c r="Q254" s="136">
        <f>Table8[[#This Row],[Allocated Budget]]*Table8[[#This Row],[Allocation Percentage]]</f>
        <v>877856.11029656243</v>
      </c>
      <c r="R254" s="136">
        <v>4974517.9583471883</v>
      </c>
      <c r="S254" s="1">
        <v>-0.85</v>
      </c>
      <c r="T254" s="1"/>
      <c r="U254" s="1">
        <v>0.4</v>
      </c>
      <c r="V254" s="29">
        <v>925.74999999999989</v>
      </c>
      <c r="W254" s="29">
        <v>5300.7057837500006</v>
      </c>
      <c r="X254" s="1" t="s">
        <v>31</v>
      </c>
      <c r="Y254" s="75">
        <f>$Q$2</f>
        <v>0.15</v>
      </c>
      <c r="Z254" s="1" t="s">
        <v>32</v>
      </c>
      <c r="AA254" s="1" t="s">
        <v>47</v>
      </c>
      <c r="AB254" s="64">
        <v>1</v>
      </c>
      <c r="AC254" s="115">
        <f t="shared" si="11"/>
        <v>1</v>
      </c>
      <c r="AD254" s="2">
        <v>46082</v>
      </c>
      <c r="AE254" s="175" t="str">
        <f>IFERROR(Table8[[#This Row],[Timeline - Monthwise]]-MIN(Table8[Start Date..]),"None")</f>
        <v>None</v>
      </c>
      <c r="AF254" s="1" t="str">
        <f>IFERROR(Table8[[#This Row],[Timeline - Monthwise]]-Table8[[#This Row],[Start Date..]]+1,"Duration Doesn't Exsists")</f>
        <v>Duration Doesn't Exsists</v>
      </c>
      <c r="AG254" s="29" t="str">
        <f ca="1">IFERROR(Table8[[#This Row],[Timeline - Monthwise]]-TODAY(),"No ETA")</f>
        <v>No ETA</v>
      </c>
      <c r="AH254" s="29" t="str">
        <f t="shared" si="12"/>
        <v>Completed</v>
      </c>
      <c r="AI254" s="1"/>
      <c r="AJ254" s="237" t="s">
        <v>3569</v>
      </c>
      <c r="AK254" s="1"/>
      <c r="AL254" s="1" t="s">
        <v>3178</v>
      </c>
      <c r="AM254" s="1" t="s">
        <v>30</v>
      </c>
      <c r="AN254" s="1"/>
      <c r="AO254" s="27"/>
      <c r="AP254" s="192"/>
      <c r="AQ254" s="1"/>
      <c r="AS254" s="192" t="str">
        <f>VLOOKUP(Table8[[#This Row],[CEM Number]],'71 CEMs'!$E$5:$E$76,1,0)</f>
        <v>I250210</v>
      </c>
      <c r="AT254" s="235" t="s">
        <v>3569</v>
      </c>
      <c r="AU254" s="233"/>
    </row>
    <row r="255" spans="1:47" ht="14.4" customHeight="1">
      <c r="A255" s="26" t="s">
        <v>1089</v>
      </c>
      <c r="B255" s="166">
        <v>44924</v>
      </c>
      <c r="C255" s="1" t="s">
        <v>806</v>
      </c>
      <c r="D255" s="1" t="s">
        <v>1090</v>
      </c>
      <c r="E255" s="192" t="s">
        <v>1092</v>
      </c>
      <c r="F255" s="29">
        <v>916</v>
      </c>
      <c r="G255" s="29">
        <v>458</v>
      </c>
      <c r="H255" s="29">
        <v>173</v>
      </c>
      <c r="I255" s="29">
        <v>50</v>
      </c>
      <c r="J255" s="29">
        <v>22</v>
      </c>
      <c r="K255" s="29"/>
      <c r="L255" s="29"/>
      <c r="M255" s="1" t="str">
        <f>Table8[[#This Row],[Std Remarks]]</f>
        <v>LIVE - 100% Completed</v>
      </c>
      <c r="N255" s="28">
        <f>Table8[[#This Row],[% of Completion of Work Done]]</f>
        <v>1</v>
      </c>
      <c r="O255" s="1">
        <f>Table8[[#This Row],[Customers According to % (Market Share)]]</f>
        <v>458</v>
      </c>
      <c r="P255" s="29">
        <v>7372192.3082119003</v>
      </c>
      <c r="Q255" s="136">
        <f>Table8[[#This Row],[Allocated Budget]]*Table8[[#This Row],[Allocation Percentage]]</f>
        <v>1105828.8462317849</v>
      </c>
      <c r="R255" s="136">
        <v>6266363.4619801147</v>
      </c>
      <c r="S255" s="1">
        <v>-1</v>
      </c>
      <c r="T255" s="1"/>
      <c r="U255" s="1">
        <v>0.5</v>
      </c>
      <c r="V255" s="29">
        <v>1821.92254445</v>
      </c>
      <c r="W255" s="29">
        <v>8714.5521173500001</v>
      </c>
      <c r="X255" s="1" t="s">
        <v>47</v>
      </c>
      <c r="Y255" s="75">
        <f>$Q$2</f>
        <v>0.15</v>
      </c>
      <c r="Z255" s="1" t="s">
        <v>32</v>
      </c>
      <c r="AA255" s="1" t="s">
        <v>47</v>
      </c>
      <c r="AB255" s="64">
        <v>1</v>
      </c>
      <c r="AC255" s="115">
        <f t="shared" si="11"/>
        <v>1</v>
      </c>
      <c r="AD255" s="2">
        <v>46082</v>
      </c>
      <c r="AE255" s="175" t="str">
        <f>IFERROR(Table8[[#This Row],[Timeline - Monthwise]]-MIN(Table8[Start Date..]),"None")</f>
        <v>None</v>
      </c>
      <c r="AF255" s="1" t="str">
        <f>IFERROR(Table8[[#This Row],[Timeline - Monthwise]]-Table8[[#This Row],[Start Date..]]+1,"Duration Doesn't Exsists")</f>
        <v>Duration Doesn't Exsists</v>
      </c>
      <c r="AG255" s="29" t="str">
        <f ca="1">IFERROR(Table8[[#This Row],[Timeline - Monthwise]]-TODAY(),"No ETA")</f>
        <v>No ETA</v>
      </c>
      <c r="AH255" s="29" t="str">
        <f t="shared" si="12"/>
        <v>Completed</v>
      </c>
      <c r="AI255" s="1"/>
      <c r="AJ255" s="237" t="s">
        <v>3569</v>
      </c>
      <c r="AK255" s="1"/>
      <c r="AL255" s="1" t="s">
        <v>3178</v>
      </c>
      <c r="AM255" s="1" t="s">
        <v>30</v>
      </c>
      <c r="AN255" s="1"/>
      <c r="AO255" s="27"/>
      <c r="AP255" s="192"/>
      <c r="AQ255" s="1"/>
      <c r="AS255" s="192" t="str">
        <f>VLOOKUP(Table8[[#This Row],[CEM Number]],'71 CEMs'!$E$5:$E$76,1,0)</f>
        <v>INT-23-00442</v>
      </c>
      <c r="AT255" s="235" t="s">
        <v>3569</v>
      </c>
      <c r="AU255" s="233"/>
    </row>
    <row r="256" spans="1:47" ht="14.4" customHeight="1">
      <c r="A256" s="87" t="s">
        <v>895</v>
      </c>
      <c r="B256" s="166" t="s">
        <v>3530</v>
      </c>
      <c r="C256" s="28" t="s">
        <v>217</v>
      </c>
      <c r="D256" s="28" t="s">
        <v>896</v>
      </c>
      <c r="E256" s="192" t="s">
        <v>3204</v>
      </c>
      <c r="F256" s="29">
        <v>1976</v>
      </c>
      <c r="G256" s="65">
        <v>790.40000000000009</v>
      </c>
      <c r="H256" s="65"/>
      <c r="I256" s="29"/>
      <c r="J256" s="29" t="s">
        <v>3607</v>
      </c>
      <c r="K256" s="29"/>
      <c r="L256" s="29"/>
      <c r="M256" s="1" t="str">
        <f>Table8[[#This Row],[Std Remarks]]</f>
        <v>REMOVE BUDGET (P)</v>
      </c>
      <c r="N256" s="28">
        <f>Table8[[#This Row],[% of Completion of Work Done]]</f>
        <v>0</v>
      </c>
      <c r="O256" s="1"/>
      <c r="P256" s="29">
        <v>8306728.6406729203</v>
      </c>
      <c r="Q256" s="136">
        <v>0</v>
      </c>
      <c r="R256" s="136"/>
      <c r="S256" s="1"/>
      <c r="T256" s="1"/>
      <c r="U256" s="1"/>
      <c r="V256" s="66">
        <v>0</v>
      </c>
      <c r="W256" s="66">
        <v>21461.77747375</v>
      </c>
      <c r="X256" s="1" t="s">
        <v>150</v>
      </c>
      <c r="Y256" s="75">
        <f>$R$1</f>
        <v>1</v>
      </c>
      <c r="Z256" s="1" t="s">
        <v>35</v>
      </c>
      <c r="AA256" s="1"/>
      <c r="AB256" s="28">
        <v>0</v>
      </c>
      <c r="AC256" s="115">
        <f t="shared" si="11"/>
        <v>0</v>
      </c>
      <c r="AD256" s="2">
        <v>46082</v>
      </c>
      <c r="AE256" s="175" t="str">
        <f>IFERROR(Table8[[#This Row],[Timeline - Monthwise]]-MIN(Table8[Start Date..]),"None")</f>
        <v>None</v>
      </c>
      <c r="AF256" s="1" t="str">
        <f>IFERROR(Table8[[#This Row],[Timeline - Monthwise]]-Table8[[#This Row],[Start Date..]]+1,"Duration Doesn't Exsists")</f>
        <v>Duration Doesn't Exsists</v>
      </c>
      <c r="AG256" s="29" t="str">
        <f ca="1">IFERROR(Table8[[#This Row],[Timeline - Monthwise]]-TODAY(),"No ETA")</f>
        <v>No ETA</v>
      </c>
      <c r="AH256" s="29" t="str">
        <f t="shared" si="12"/>
        <v>Yet to Start</v>
      </c>
      <c r="AI256" s="1"/>
      <c r="AJ256" s="237" t="s">
        <v>3569</v>
      </c>
      <c r="AK256" s="28" t="s">
        <v>3296</v>
      </c>
      <c r="AL256" s="1" t="s">
        <v>94</v>
      </c>
      <c r="AM256" s="1" t="s">
        <v>92</v>
      </c>
      <c r="AN256" s="1"/>
      <c r="AO256" s="27"/>
      <c r="AP256" s="192"/>
      <c r="AQ256" s="1">
        <f>Table8[[#This Row],[Allocated Budget]]-Table8[[#This Row],[Allocated Budget]]</f>
        <v>0</v>
      </c>
      <c r="AS256" s="192" t="e">
        <f>VLOOKUP(Table8[[#This Row],[CEM Number]],'71 CEMs'!$E$5:$E$76,1,0)</f>
        <v>#N/A</v>
      </c>
      <c r="AT256" s="235" t="s">
        <v>3569</v>
      </c>
      <c r="AU256" s="233"/>
    </row>
    <row r="257" spans="1:47" ht="14.4" customHeight="1">
      <c r="A257" s="87" t="s">
        <v>895</v>
      </c>
      <c r="B257" s="166" t="s">
        <v>3530</v>
      </c>
      <c r="C257" s="28" t="s">
        <v>217</v>
      </c>
      <c r="D257" s="28" t="s">
        <v>896</v>
      </c>
      <c r="E257" s="192" t="s">
        <v>3201</v>
      </c>
      <c r="F257" s="29">
        <v>154</v>
      </c>
      <c r="G257" s="65">
        <v>61.6</v>
      </c>
      <c r="H257" s="65"/>
      <c r="I257" s="29"/>
      <c r="J257" s="29" t="s">
        <v>3607</v>
      </c>
      <c r="K257" s="29"/>
      <c r="L257" s="29"/>
      <c r="M257" s="1" t="str">
        <f>Table8[[#This Row],[Std Remarks]]</f>
        <v>REMOVE BUDGET (P)</v>
      </c>
      <c r="N257" s="28">
        <f>Table8[[#This Row],[% of Completion of Work Done]]</f>
        <v>0</v>
      </c>
      <c r="O257" s="1"/>
      <c r="P257" s="29">
        <v>1603424.19704142</v>
      </c>
      <c r="Q257" s="136">
        <v>0</v>
      </c>
      <c r="R257" s="136"/>
      <c r="S257" s="1"/>
      <c r="T257" s="1"/>
      <c r="U257" s="1">
        <v>0.4</v>
      </c>
      <c r="V257" s="66">
        <v>328.9</v>
      </c>
      <c r="W257" s="66">
        <v>2199.4608460499999</v>
      </c>
      <c r="X257" s="1" t="s">
        <v>47</v>
      </c>
      <c r="Y257" s="75">
        <f>$R$1</f>
        <v>1</v>
      </c>
      <c r="Z257" s="1" t="s">
        <v>35</v>
      </c>
      <c r="AA257" s="1"/>
      <c r="AB257" s="28">
        <v>0</v>
      </c>
      <c r="AC257" s="115">
        <f t="shared" si="11"/>
        <v>0</v>
      </c>
      <c r="AD257" s="2">
        <v>46082</v>
      </c>
      <c r="AE257" s="175" t="str">
        <f>IFERROR(Table8[[#This Row],[Timeline - Monthwise]]-MIN(Table8[Start Date..]),"None")</f>
        <v>None</v>
      </c>
      <c r="AF257" s="1" t="str">
        <f>IFERROR(Table8[[#This Row],[Timeline - Monthwise]]-Table8[[#This Row],[Start Date..]]+1,"Duration Doesn't Exsists")</f>
        <v>Duration Doesn't Exsists</v>
      </c>
      <c r="AG257" s="29" t="str">
        <f ca="1">IFERROR(Table8[[#This Row],[Timeline - Monthwise]]-TODAY(),"No ETA")</f>
        <v>No ETA</v>
      </c>
      <c r="AH257" s="29" t="str">
        <f t="shared" si="12"/>
        <v>Yet to Start</v>
      </c>
      <c r="AI257" s="1"/>
      <c r="AJ257" s="237" t="s">
        <v>3569</v>
      </c>
      <c r="AK257" s="28" t="s">
        <v>3295</v>
      </c>
      <c r="AL257" s="1" t="s">
        <v>94</v>
      </c>
      <c r="AM257" s="1" t="s">
        <v>92</v>
      </c>
      <c r="AN257" s="1"/>
      <c r="AO257" s="27"/>
      <c r="AP257" s="192"/>
      <c r="AQ257" s="1">
        <f>Table8[[#This Row],[Allocated Budget]]-Table8[[#This Row],[Allocated Budget]]</f>
        <v>0</v>
      </c>
      <c r="AS257" s="192" t="e">
        <f>VLOOKUP(Table8[[#This Row],[CEM Number]],'71 CEMs'!$E$5:$E$76,1,0)</f>
        <v>#N/A</v>
      </c>
      <c r="AT257" s="235" t="s">
        <v>3569</v>
      </c>
      <c r="AU257" s="233"/>
    </row>
    <row r="258" spans="1:47" ht="14.4" customHeight="1">
      <c r="A258" s="87" t="s">
        <v>895</v>
      </c>
      <c r="B258" s="166" t="s">
        <v>3530</v>
      </c>
      <c r="C258" s="28" t="s">
        <v>217</v>
      </c>
      <c r="D258" s="28" t="s">
        <v>896</v>
      </c>
      <c r="E258" s="192" t="s">
        <v>3200</v>
      </c>
      <c r="F258" s="29">
        <v>168</v>
      </c>
      <c r="G258" s="65">
        <v>67.2</v>
      </c>
      <c r="H258" s="65"/>
      <c r="I258" s="29"/>
      <c r="J258" s="29" t="s">
        <v>3607</v>
      </c>
      <c r="K258" s="29"/>
      <c r="L258" s="29"/>
      <c r="M258" s="1" t="str">
        <f>Table8[[#This Row],[Std Remarks]]</f>
        <v>REMOVE BUDGET (P)</v>
      </c>
      <c r="N258" s="28">
        <f>Table8[[#This Row],[% of Completion of Work Done]]</f>
        <v>0</v>
      </c>
      <c r="O258" s="1"/>
      <c r="P258" s="29">
        <v>1785086.52012817</v>
      </c>
      <c r="Q258" s="136">
        <v>0</v>
      </c>
      <c r="R258" s="136"/>
      <c r="S258" s="1"/>
      <c r="T258" s="1"/>
      <c r="U258" s="1">
        <v>0.4</v>
      </c>
      <c r="V258" s="66">
        <v>418.59999999999997</v>
      </c>
      <c r="W258" s="66">
        <v>1833.4721416999996</v>
      </c>
      <c r="X258" s="1" t="s">
        <v>47</v>
      </c>
      <c r="Y258" s="75">
        <f>$R$1</f>
        <v>1</v>
      </c>
      <c r="Z258" s="1" t="s">
        <v>35</v>
      </c>
      <c r="AA258" s="1"/>
      <c r="AB258" s="28">
        <v>0</v>
      </c>
      <c r="AC258" s="115">
        <f t="shared" si="11"/>
        <v>0</v>
      </c>
      <c r="AD258" s="2">
        <v>46082</v>
      </c>
      <c r="AE258" s="175" t="str">
        <f>IFERROR(Table8[[#This Row],[Timeline - Monthwise]]-MIN(Table8[Start Date..]),"None")</f>
        <v>None</v>
      </c>
      <c r="AF258" s="1" t="str">
        <f>IFERROR(Table8[[#This Row],[Timeline - Monthwise]]-Table8[[#This Row],[Start Date..]]+1,"Duration Doesn't Exsists")</f>
        <v>Duration Doesn't Exsists</v>
      </c>
      <c r="AG258" s="29" t="str">
        <f ca="1">IFERROR(Table8[[#This Row],[Timeline - Monthwise]]-TODAY(),"No ETA")</f>
        <v>No ETA</v>
      </c>
      <c r="AH258" s="29" t="str">
        <f t="shared" si="12"/>
        <v>Yet to Start</v>
      </c>
      <c r="AI258" s="1"/>
      <c r="AJ258" s="237" t="s">
        <v>3569</v>
      </c>
      <c r="AK258" s="28" t="s">
        <v>3295</v>
      </c>
      <c r="AL258" s="1" t="s">
        <v>94</v>
      </c>
      <c r="AM258" s="1" t="s">
        <v>92</v>
      </c>
      <c r="AN258" s="1"/>
      <c r="AO258" s="27"/>
      <c r="AP258" s="192"/>
      <c r="AQ258" s="1">
        <f>Table8[[#This Row],[Allocated Budget]]-Table8[[#This Row],[Allocated Budget]]</f>
        <v>0</v>
      </c>
      <c r="AS258" s="192" t="e">
        <f>VLOOKUP(Table8[[#This Row],[CEM Number]],'71 CEMs'!$E$5:$E$76,1,0)</f>
        <v>#N/A</v>
      </c>
      <c r="AT258" s="235" t="s">
        <v>3569</v>
      </c>
      <c r="AU258" s="233"/>
    </row>
    <row r="259" spans="1:47" ht="14.4" customHeight="1">
      <c r="A259" s="26" t="s">
        <v>580</v>
      </c>
      <c r="B259" s="166">
        <v>45547</v>
      </c>
      <c r="C259" s="1" t="s">
        <v>217</v>
      </c>
      <c r="D259" s="1" t="s">
        <v>581</v>
      </c>
      <c r="E259" s="192" t="s">
        <v>584</v>
      </c>
      <c r="F259" s="29">
        <v>312</v>
      </c>
      <c r="G259" s="29">
        <v>124.80000000000001</v>
      </c>
      <c r="H259" s="29"/>
      <c r="I259" s="29"/>
      <c r="J259" s="29" t="s">
        <v>3607</v>
      </c>
      <c r="K259" s="29"/>
      <c r="L259" s="29"/>
      <c r="M259" s="1" t="str">
        <f>Table8[[#This Row],[Std Remarks]]</f>
        <v>SWAPPED</v>
      </c>
      <c r="N259" s="28">
        <f>Table8[[#This Row],[% of Completion of Work Done]]</f>
        <v>0</v>
      </c>
      <c r="O259" s="1">
        <f>Table8[[#This Row],[Customers According to % (Market Share)]]</f>
        <v>124.80000000000001</v>
      </c>
      <c r="P259" s="29">
        <v>5688152.9960000003</v>
      </c>
      <c r="Q259" s="136">
        <v>0</v>
      </c>
      <c r="R259" s="136">
        <v>5688152.9960000003</v>
      </c>
      <c r="S259" s="1">
        <v>-1</v>
      </c>
      <c r="T259" s="1"/>
      <c r="U259" s="1">
        <v>0.4</v>
      </c>
      <c r="V259" s="29">
        <v>1657.1499999999999</v>
      </c>
      <c r="W259" s="29">
        <v>5093.8499999999995</v>
      </c>
      <c r="X259" s="1" t="s">
        <v>47</v>
      </c>
      <c r="Y259" s="192"/>
      <c r="Z259" s="1" t="s">
        <v>35</v>
      </c>
      <c r="AA259" s="1"/>
      <c r="AB259" s="28">
        <v>0</v>
      </c>
      <c r="AC259" s="115">
        <f t="shared" si="11"/>
        <v>0</v>
      </c>
      <c r="AD259" s="2">
        <v>46082</v>
      </c>
      <c r="AE259" s="175" t="str">
        <f>IFERROR(Table8[[#This Row],[Timeline - Monthwise]]-MIN(Table8[Start Date..]),"None")</f>
        <v>None</v>
      </c>
      <c r="AF259" s="1" t="str">
        <f>IFERROR(Table8[[#This Row],[Timeline - Monthwise]]-Table8[[#This Row],[Start Date..]]+1,"Duration Doesn't Exsists")</f>
        <v>Duration Doesn't Exsists</v>
      </c>
      <c r="AG259" s="29" t="str">
        <f ca="1">IFERROR(Table8[[#This Row],[Timeline - Monthwise]]-TODAY(),"No ETA")</f>
        <v>No ETA</v>
      </c>
      <c r="AH259" s="29" t="str">
        <f t="shared" si="12"/>
        <v>Yet to Start</v>
      </c>
      <c r="AI259" s="1"/>
      <c r="AJ259" s="237" t="s">
        <v>3569</v>
      </c>
      <c r="AK259" s="1" t="s">
        <v>585</v>
      </c>
      <c r="AL259" s="1" t="s">
        <v>292</v>
      </c>
      <c r="AM259" s="1" t="s">
        <v>290</v>
      </c>
      <c r="AN259" s="1"/>
      <c r="AO259" s="27"/>
      <c r="AP259" s="192" t="s">
        <v>3550</v>
      </c>
      <c r="AQ259" s="250">
        <v>5811629.0926797502</v>
      </c>
      <c r="AR259" s="11">
        <v>628</v>
      </c>
      <c r="AS259" s="192" t="str">
        <f>VLOOKUP(Table8[[#This Row],[CEM Number]],'71 CEMs'!$E$5:$E$76,1,0)</f>
        <v>I250205</v>
      </c>
      <c r="AT259" s="235" t="s">
        <v>3569</v>
      </c>
      <c r="AU259" s="233"/>
    </row>
    <row r="260" spans="1:47" ht="14.4" customHeight="1">
      <c r="A260" s="26" t="s">
        <v>3648</v>
      </c>
      <c r="B260" s="166" t="s">
        <v>3530</v>
      </c>
      <c r="C260" s="1" t="s">
        <v>1204</v>
      </c>
      <c r="D260" s="1" t="s">
        <v>1204</v>
      </c>
      <c r="E260" s="192" t="s">
        <v>1221</v>
      </c>
      <c r="F260" s="29">
        <v>806</v>
      </c>
      <c r="G260" s="29">
        <v>362.7</v>
      </c>
      <c r="H260" s="29"/>
      <c r="I260" s="29"/>
      <c r="J260" s="29"/>
      <c r="K260" s="29"/>
      <c r="L260" s="29"/>
      <c r="M260" s="1" t="str">
        <f>Table8[[#This Row],[Std Remarks]]</f>
        <v>NOT LIVE - RETAIN BUDGET</v>
      </c>
      <c r="N260" s="28">
        <f>Table8[[#This Row],[% of Completion of Work Done]]</f>
        <v>0</v>
      </c>
      <c r="O260" s="1">
        <f>Table8[[#This Row],[Customers According to % (Market Share)]]</f>
        <v>362.7</v>
      </c>
      <c r="P260" s="29">
        <v>7316177.1140000001</v>
      </c>
      <c r="Q260" s="136">
        <f>(Table8[[#This Row],[Allocated Budget]]*$Q$2)+(Table8[[#This Row],[Allocated Budget]]*(1-Table8[[#This Row],[HP%  based on Live % ( Work Progress)]])*(1-$Q$2))</f>
        <v>7316177.1139999991</v>
      </c>
      <c r="R260" s="136"/>
      <c r="S260" s="1"/>
      <c r="T260" s="1"/>
      <c r="U260" s="1">
        <v>0.45</v>
      </c>
      <c r="V260" s="29">
        <v>1368.5</v>
      </c>
      <c r="W260" s="29">
        <v>6516.25</v>
      </c>
      <c r="X260" s="1" t="s">
        <v>47</v>
      </c>
      <c r="Y260" s="28">
        <f>Table8[[#This Row],[% of Completion of Work Done]]</f>
        <v>0</v>
      </c>
      <c r="Z260" s="1" t="s">
        <v>35</v>
      </c>
      <c r="AA260" s="1"/>
      <c r="AB260" s="77">
        <v>0</v>
      </c>
      <c r="AC260" s="115">
        <f t="shared" si="11"/>
        <v>0</v>
      </c>
      <c r="AD260" s="2">
        <v>46082</v>
      </c>
      <c r="AE260" s="175">
        <f>IFERROR(Table8[[#This Row],[Timeline - Monthwise]]-MIN(Table8[Start Date..]),"None")</f>
        <v>214</v>
      </c>
      <c r="AF260" s="1">
        <f>IFERROR(Table8[[#This Row],[Timeline - Monthwise]]-Table8[[#This Row],[Start Date..]]+1,"Duration Doesn't Exsists")</f>
        <v>215</v>
      </c>
      <c r="AG260" s="29">
        <f ca="1">IFERROR(Table8[[#This Row],[Timeline - Monthwise]]-TODAY(),"No ETA")</f>
        <v>167</v>
      </c>
      <c r="AH260" s="29" t="str">
        <f t="shared" si="12"/>
        <v>Yet to Start</v>
      </c>
      <c r="AI260" s="192" t="s">
        <v>1168</v>
      </c>
      <c r="AJ260" s="237" t="s">
        <v>3576</v>
      </c>
      <c r="AK260" s="1" t="s">
        <v>1169</v>
      </c>
      <c r="AL260" s="1" t="s">
        <v>3325</v>
      </c>
      <c r="AM260" s="1" t="s">
        <v>76</v>
      </c>
      <c r="AN260" s="1"/>
      <c r="AO260" s="27"/>
      <c r="AP260" s="192"/>
      <c r="AQ260" s="1"/>
      <c r="AS260" s="192" t="e">
        <f>VLOOKUP(Table8[[#This Row],[CEM Number]],'71 CEMs'!$E$5:$E$76,1,0)</f>
        <v>#N/A</v>
      </c>
      <c r="AT260" s="235">
        <v>46296</v>
      </c>
      <c r="AU260" s="233"/>
    </row>
    <row r="261" spans="1:47" ht="14.4" customHeight="1">
      <c r="A261" s="26" t="s">
        <v>513</v>
      </c>
      <c r="B261" s="166">
        <v>45427</v>
      </c>
      <c r="C261" s="1" t="s">
        <v>514</v>
      </c>
      <c r="D261" s="1" t="s">
        <v>515</v>
      </c>
      <c r="E261" s="192" t="s">
        <v>527</v>
      </c>
      <c r="F261" s="29">
        <v>1390</v>
      </c>
      <c r="G261" s="29">
        <v>556</v>
      </c>
      <c r="H261" s="29"/>
      <c r="I261" s="29"/>
      <c r="J261" s="29"/>
      <c r="K261" s="29"/>
      <c r="L261" s="29"/>
      <c r="M261" s="1" t="str">
        <f>Table8[[#This Row],[Std Remarks]]</f>
        <v>NOT LIVE - RETAIN BUDGET</v>
      </c>
      <c r="N261" s="28">
        <f>Table8[[#This Row],[% of Completion of Work Done]]</f>
        <v>0</v>
      </c>
      <c r="O261" s="1">
        <f>Table8[[#This Row],[Customers According to % (Market Share)]]</f>
        <v>556</v>
      </c>
      <c r="P261" s="29">
        <v>9944758.6132437494</v>
      </c>
      <c r="Q261" s="136">
        <f>(Table8[[#This Row],[Allocated Budget]]*$Q$2)+(Table8[[#This Row],[Allocated Budget]]*(1-Table8[[#This Row],[HP%  based on Live % ( Work Progress)]])*(1-$Q$2))</f>
        <v>9944758.6132437494</v>
      </c>
      <c r="R261" s="136">
        <v>0</v>
      </c>
      <c r="S261" s="1">
        <v>-1</v>
      </c>
      <c r="T261" s="1"/>
      <c r="U261" s="1">
        <v>0.4</v>
      </c>
      <c r="V261" s="29">
        <v>600</v>
      </c>
      <c r="W261" s="29">
        <v>3107.7876259500003</v>
      </c>
      <c r="X261" s="1" t="s">
        <v>150</v>
      </c>
      <c r="Y261" s="28">
        <f>Table8[[#This Row],[% of Completion of Work Done]]</f>
        <v>0</v>
      </c>
      <c r="Z261" s="1" t="s">
        <v>35</v>
      </c>
      <c r="AA261" s="1"/>
      <c r="AB261" s="28">
        <v>0</v>
      </c>
      <c r="AC261" s="115">
        <f t="shared" si="11"/>
        <v>0</v>
      </c>
      <c r="AD261" s="2">
        <v>46082</v>
      </c>
      <c r="AE261" s="175">
        <f>IFERROR(Table8[[#This Row],[Timeline - Monthwise]]-MIN(Table8[Start Date..]),"None")</f>
        <v>31</v>
      </c>
      <c r="AF261" s="1">
        <f>IFERROR(Table8[[#This Row],[Timeline - Monthwise]]-Table8[[#This Row],[Start Date..]]+1,"Duration Doesn't Exsists")</f>
        <v>32</v>
      </c>
      <c r="AG261" s="29">
        <f ca="1">IFERROR(Table8[[#This Row],[Timeline - Monthwise]]-TODAY(),"No ETA")</f>
        <v>-16</v>
      </c>
      <c r="AH261" s="29" t="str">
        <f t="shared" si="12"/>
        <v>Yet to Start</v>
      </c>
      <c r="AI261" s="1">
        <v>46113</v>
      </c>
      <c r="AJ261" s="237" t="s">
        <v>3571</v>
      </c>
      <c r="AK261" s="1" t="s">
        <v>517</v>
      </c>
      <c r="AL261" s="1" t="s">
        <v>3180</v>
      </c>
      <c r="AM261" s="1" t="s">
        <v>76</v>
      </c>
      <c r="AN261" s="1">
        <v>1</v>
      </c>
      <c r="AO261" s="27"/>
      <c r="AP261" s="192"/>
      <c r="AQ261" s="192"/>
      <c r="AS261" s="192" t="str">
        <f>VLOOKUP(Table8[[#This Row],[CEM Number]],'71 CEMs'!$E$5:$E$76,1,0)</f>
        <v>I240705</v>
      </c>
      <c r="AT261" s="235">
        <v>46113</v>
      </c>
      <c r="AU261" s="233"/>
    </row>
    <row r="262" spans="1:47" ht="14.4" customHeight="1">
      <c r="A262" s="26" t="s">
        <v>1124</v>
      </c>
      <c r="B262" s="166">
        <v>44924</v>
      </c>
      <c r="C262" s="1" t="s">
        <v>789</v>
      </c>
      <c r="D262" s="1" t="s">
        <v>1125</v>
      </c>
      <c r="E262" s="192" t="s">
        <v>1132</v>
      </c>
      <c r="F262" s="29">
        <v>4508</v>
      </c>
      <c r="G262" s="29">
        <v>2254</v>
      </c>
      <c r="H262" s="29">
        <v>189</v>
      </c>
      <c r="I262" s="29">
        <v>146</v>
      </c>
      <c r="J262" s="29">
        <v>15</v>
      </c>
      <c r="K262" s="29">
        <v>28</v>
      </c>
      <c r="L262" s="29" t="s">
        <v>3619</v>
      </c>
      <c r="M262" s="1" t="str">
        <f>Table8[[#This Row],[Std Remarks]]</f>
        <v>LIVE - 100% Completed</v>
      </c>
      <c r="N262" s="28">
        <f>Table8[[#This Row],[% of Completion of Work Done]]</f>
        <v>1</v>
      </c>
      <c r="O262" s="1">
        <f>Table8[[#This Row],[Customers According to % (Market Share)]]</f>
        <v>2254</v>
      </c>
      <c r="P262" s="29">
        <v>35531410.393656299</v>
      </c>
      <c r="Q262" s="136">
        <f>Table8[[#This Row],[Allocated Budget]]*Table8[[#This Row],[Allocation Percentage]]</f>
        <v>5329711.559048445</v>
      </c>
      <c r="R262" s="136">
        <v>30201698.834607817</v>
      </c>
      <c r="S262" s="1">
        <v>-1</v>
      </c>
      <c r="T262" s="1"/>
      <c r="U262" s="1">
        <v>0.5</v>
      </c>
      <c r="V262" s="29">
        <v>4035.35</v>
      </c>
      <c r="W262" s="29">
        <v>47919.638229250013</v>
      </c>
      <c r="X262" s="1" t="s">
        <v>47</v>
      </c>
      <c r="Y262" s="75">
        <f>$Q$2</f>
        <v>0.15</v>
      </c>
      <c r="Z262" s="1" t="s">
        <v>32</v>
      </c>
      <c r="AA262" s="1" t="s">
        <v>47</v>
      </c>
      <c r="AB262" s="64">
        <v>1</v>
      </c>
      <c r="AC262" s="115">
        <f t="shared" si="11"/>
        <v>1</v>
      </c>
      <c r="AD262" s="2">
        <v>46082</v>
      </c>
      <c r="AE262" s="175" t="str">
        <f>IFERROR(Table8[[#This Row],[Timeline - Monthwise]]-MIN(Table8[Start Date..]),"None")</f>
        <v>None</v>
      </c>
      <c r="AF262" s="1" t="str">
        <f>IFERROR(Table8[[#This Row],[Timeline - Monthwise]]-Table8[[#This Row],[Start Date..]]+1,"Duration Doesn't Exsists")</f>
        <v>Duration Doesn't Exsists</v>
      </c>
      <c r="AG262" s="29" t="str">
        <f ca="1">IFERROR(Table8[[#This Row],[Timeline - Monthwise]]-TODAY(),"No ETA")</f>
        <v>No ETA</v>
      </c>
      <c r="AH262" s="29" t="str">
        <f t="shared" si="12"/>
        <v>Completed</v>
      </c>
      <c r="AI262" s="1"/>
      <c r="AJ262" s="237" t="s">
        <v>3569</v>
      </c>
      <c r="AK262" s="1"/>
      <c r="AL262" s="1" t="s">
        <v>3178</v>
      </c>
      <c r="AM262" s="1" t="s">
        <v>30</v>
      </c>
      <c r="AN262" s="1"/>
      <c r="AO262" s="27"/>
      <c r="AP262" s="192"/>
      <c r="AQ262" s="1"/>
      <c r="AS262" s="192" t="str">
        <f>VLOOKUP(Table8[[#This Row],[CEM Number]],'71 CEMs'!$E$5:$E$76,1,0)</f>
        <v>INT-23-00447</v>
      </c>
      <c r="AT262" s="235" t="s">
        <v>3569</v>
      </c>
      <c r="AU262" s="233"/>
    </row>
    <row r="263" spans="1:47" ht="14.4" customHeight="1">
      <c r="A263" s="26" t="s">
        <v>1124</v>
      </c>
      <c r="B263" s="166">
        <v>44924</v>
      </c>
      <c r="C263" s="1" t="s">
        <v>789</v>
      </c>
      <c r="D263" s="1" t="s">
        <v>1125</v>
      </c>
      <c r="E263" s="192" t="s">
        <v>1133</v>
      </c>
      <c r="F263" s="29">
        <v>2780</v>
      </c>
      <c r="G263" s="29">
        <v>1390</v>
      </c>
      <c r="H263" s="29">
        <v>472</v>
      </c>
      <c r="I263" s="29">
        <v>397</v>
      </c>
      <c r="J263" s="29">
        <v>21</v>
      </c>
      <c r="K263" s="29">
        <v>54</v>
      </c>
      <c r="L263" s="29" t="s">
        <v>3620</v>
      </c>
      <c r="M263" s="1" t="str">
        <f>Table8[[#This Row],[Std Remarks]]</f>
        <v>LIVE - 100% Completed</v>
      </c>
      <c r="N263" s="28">
        <f>Table8[[#This Row],[% of Completion of Work Done]]</f>
        <v>1</v>
      </c>
      <c r="O263" s="1">
        <f>Table8[[#This Row],[Customers According to % (Market Share)]]</f>
        <v>1390</v>
      </c>
      <c r="P263" s="29">
        <v>28190592.281750001</v>
      </c>
      <c r="Q263" s="136">
        <f>Table8[[#This Row],[Allocated Budget]]*Table8[[#This Row],[Allocation Percentage]]</f>
        <v>4228588.8422625</v>
      </c>
      <c r="R263" s="136">
        <v>23962003.439487502</v>
      </c>
      <c r="S263" s="1">
        <v>-1</v>
      </c>
      <c r="T263" s="1"/>
      <c r="U263" s="1">
        <v>0.5</v>
      </c>
      <c r="V263" s="29">
        <v>3888.1499999999996</v>
      </c>
      <c r="W263" s="29">
        <v>32991.775493999987</v>
      </c>
      <c r="X263" s="1" t="s">
        <v>47</v>
      </c>
      <c r="Y263" s="75">
        <f>$Q$2</f>
        <v>0.15</v>
      </c>
      <c r="Z263" s="1" t="s">
        <v>32</v>
      </c>
      <c r="AA263" s="1" t="s">
        <v>47</v>
      </c>
      <c r="AB263" s="64">
        <v>1</v>
      </c>
      <c r="AC263" s="115">
        <f t="shared" si="11"/>
        <v>1</v>
      </c>
      <c r="AD263" s="2">
        <v>46082</v>
      </c>
      <c r="AE263" s="175" t="str">
        <f>IFERROR(Table8[[#This Row],[Timeline - Monthwise]]-MIN(Table8[Start Date..]),"None")</f>
        <v>None</v>
      </c>
      <c r="AF263" s="1" t="str">
        <f>IFERROR(Table8[[#This Row],[Timeline - Monthwise]]-Table8[[#This Row],[Start Date..]]+1,"Duration Doesn't Exsists")</f>
        <v>Duration Doesn't Exsists</v>
      </c>
      <c r="AG263" s="29" t="str">
        <f ca="1">IFERROR(Table8[[#This Row],[Timeline - Monthwise]]-TODAY(),"No ETA")</f>
        <v>No ETA</v>
      </c>
      <c r="AH263" s="29" t="str">
        <f t="shared" si="12"/>
        <v>Completed</v>
      </c>
      <c r="AI263" s="1"/>
      <c r="AJ263" s="237" t="s">
        <v>3569</v>
      </c>
      <c r="AK263" s="1"/>
      <c r="AL263" s="1" t="s">
        <v>3178</v>
      </c>
      <c r="AM263" s="1" t="s">
        <v>30</v>
      </c>
      <c r="AN263" s="1"/>
      <c r="AO263" s="27"/>
      <c r="AP263" s="192"/>
      <c r="AQ263" s="1"/>
      <c r="AS263" s="192" t="str">
        <f>VLOOKUP(Table8[[#This Row],[CEM Number]],'71 CEMs'!$E$5:$E$76,1,0)</f>
        <v>INT-23-00447</v>
      </c>
      <c r="AT263" s="235" t="s">
        <v>3569</v>
      </c>
      <c r="AU263" s="233"/>
    </row>
    <row r="264" spans="1:47" ht="14.4" customHeight="1">
      <c r="A264" s="26" t="s">
        <v>1124</v>
      </c>
      <c r="B264" s="166">
        <v>44924</v>
      </c>
      <c r="C264" s="1" t="s">
        <v>789</v>
      </c>
      <c r="D264" s="1" t="s">
        <v>1125</v>
      </c>
      <c r="E264" s="192" t="s">
        <v>1134</v>
      </c>
      <c r="F264" s="29">
        <v>2992</v>
      </c>
      <c r="G264" s="29">
        <v>1496</v>
      </c>
      <c r="H264" s="29">
        <v>124</v>
      </c>
      <c r="I264" s="29">
        <v>88</v>
      </c>
      <c r="J264" s="29">
        <v>17</v>
      </c>
      <c r="K264" s="29">
        <v>19</v>
      </c>
      <c r="L264" s="29" t="s">
        <v>3621</v>
      </c>
      <c r="M264" s="1" t="str">
        <f>Table8[[#This Row],[Std Remarks]]</f>
        <v>LIVE - 100% Completed</v>
      </c>
      <c r="N264" s="28">
        <f>Table8[[#This Row],[% of Completion of Work Done]]</f>
        <v>1</v>
      </c>
      <c r="O264" s="1">
        <f>Table8[[#This Row],[Customers According to % (Market Share)]]</f>
        <v>1496</v>
      </c>
      <c r="P264" s="29">
        <v>29088930.848125</v>
      </c>
      <c r="Q264" s="136">
        <f>Table8[[#This Row],[Allocated Budget]]*Table8[[#This Row],[Allocation Percentage]]</f>
        <v>4363339.6272187494</v>
      </c>
      <c r="R264" s="136">
        <v>24725591.220906246</v>
      </c>
      <c r="S264" s="1">
        <v>-1</v>
      </c>
      <c r="T264" s="1"/>
      <c r="U264" s="1">
        <v>0.5</v>
      </c>
      <c r="V264" s="29">
        <v>3702.9999999999995</v>
      </c>
      <c r="W264" s="29">
        <v>33364.541624999998</v>
      </c>
      <c r="X264" s="1" t="s">
        <v>47</v>
      </c>
      <c r="Y264" s="75">
        <f>$Q$2</f>
        <v>0.15</v>
      </c>
      <c r="Z264" s="1" t="s">
        <v>32</v>
      </c>
      <c r="AA264" s="1" t="s">
        <v>47</v>
      </c>
      <c r="AB264" s="64">
        <v>1</v>
      </c>
      <c r="AC264" s="115">
        <f t="shared" si="11"/>
        <v>1</v>
      </c>
      <c r="AD264" s="2">
        <v>46082</v>
      </c>
      <c r="AE264" s="175" t="str">
        <f>IFERROR(Table8[[#This Row],[Timeline - Monthwise]]-MIN(Table8[Start Date..]),"None")</f>
        <v>None</v>
      </c>
      <c r="AF264" s="1" t="str">
        <f>IFERROR(Table8[[#This Row],[Timeline - Monthwise]]-Table8[[#This Row],[Start Date..]]+1,"Duration Doesn't Exsists")</f>
        <v>Duration Doesn't Exsists</v>
      </c>
      <c r="AG264" s="29" t="str">
        <f ca="1">IFERROR(Table8[[#This Row],[Timeline - Monthwise]]-TODAY(),"No ETA")</f>
        <v>No ETA</v>
      </c>
      <c r="AH264" s="29" t="str">
        <f t="shared" si="12"/>
        <v>Completed</v>
      </c>
      <c r="AI264" s="1"/>
      <c r="AJ264" s="237" t="s">
        <v>3569</v>
      </c>
      <c r="AK264" s="1"/>
      <c r="AL264" s="1" t="s">
        <v>3178</v>
      </c>
      <c r="AM264" s="1" t="s">
        <v>30</v>
      </c>
      <c r="AN264" s="1"/>
      <c r="AO264" s="27"/>
      <c r="AP264" s="192"/>
      <c r="AQ264" s="1"/>
      <c r="AS264" s="192" t="str">
        <f>VLOOKUP(Table8[[#This Row],[CEM Number]],'71 CEMs'!$E$5:$E$76,1,0)</f>
        <v>INT-23-00447</v>
      </c>
      <c r="AT264" s="235" t="s">
        <v>3569</v>
      </c>
      <c r="AU264" s="233"/>
    </row>
    <row r="265" spans="1:47" ht="14.4" customHeight="1">
      <c r="A265" s="26" t="s">
        <v>3648</v>
      </c>
      <c r="B265" s="166" t="s">
        <v>3530</v>
      </c>
      <c r="C265" s="1" t="s">
        <v>1204</v>
      </c>
      <c r="D265" s="1" t="s">
        <v>1204</v>
      </c>
      <c r="E265" s="192" t="s">
        <v>1222</v>
      </c>
      <c r="F265" s="29">
        <v>512</v>
      </c>
      <c r="G265" s="29">
        <v>230.4</v>
      </c>
      <c r="H265" s="29"/>
      <c r="I265" s="29"/>
      <c r="J265" s="29"/>
      <c r="K265" s="29"/>
      <c r="L265" s="29"/>
      <c r="M265" s="1" t="str">
        <f>Table8[[#This Row],[Std Remarks]]</f>
        <v>NOT LIVE - RETAIN BUDGET</v>
      </c>
      <c r="N265" s="28">
        <f>Table8[[#This Row],[% of Completion of Work Done]]</f>
        <v>0</v>
      </c>
      <c r="O265" s="1">
        <f>Table8[[#This Row],[Customers According to % (Market Share)]]</f>
        <v>230.4</v>
      </c>
      <c r="P265" s="29">
        <v>5795516.4000000004</v>
      </c>
      <c r="Q265" s="136">
        <f>(Table8[[#This Row],[Allocated Budget]]*$Q$2)+(Table8[[#This Row],[Allocated Budget]]*(1-Table8[[#This Row],[HP%  based on Live % ( Work Progress)]])*(1-$Q$2))</f>
        <v>5795516.4000000004</v>
      </c>
      <c r="R265" s="136"/>
      <c r="S265" s="1"/>
      <c r="T265" s="1"/>
      <c r="U265" s="1">
        <v>0.45</v>
      </c>
      <c r="V265" s="29">
        <v>1143.0999999999999</v>
      </c>
      <c r="W265" s="29">
        <v>4711.25</v>
      </c>
      <c r="X265" s="1" t="s">
        <v>47</v>
      </c>
      <c r="Y265" s="28">
        <f>Table8[[#This Row],[% of Completion of Work Done]]</f>
        <v>0</v>
      </c>
      <c r="Z265" s="1" t="s">
        <v>35</v>
      </c>
      <c r="AA265" s="1"/>
      <c r="AB265" s="77">
        <v>0</v>
      </c>
      <c r="AC265" s="115">
        <f t="shared" si="11"/>
        <v>0</v>
      </c>
      <c r="AD265" s="2">
        <v>46082</v>
      </c>
      <c r="AE265" s="175">
        <f>IFERROR(Table8[[#This Row],[Timeline - Monthwise]]-MIN(Table8[Start Date..]),"None")</f>
        <v>214</v>
      </c>
      <c r="AF265" s="1">
        <f>IFERROR(Table8[[#This Row],[Timeline - Monthwise]]-Table8[[#This Row],[Start Date..]]+1,"Duration Doesn't Exsists")</f>
        <v>215</v>
      </c>
      <c r="AG265" s="29">
        <f ca="1">IFERROR(Table8[[#This Row],[Timeline - Monthwise]]-TODAY(),"No ETA")</f>
        <v>167</v>
      </c>
      <c r="AH265" s="29" t="str">
        <f t="shared" si="12"/>
        <v>Yet to Start</v>
      </c>
      <c r="AI265" s="1" t="s">
        <v>1168</v>
      </c>
      <c r="AJ265" s="237" t="s">
        <v>3576</v>
      </c>
      <c r="AK265" s="1" t="s">
        <v>1169</v>
      </c>
      <c r="AL265" s="1" t="s">
        <v>3325</v>
      </c>
      <c r="AM265" s="1" t="s">
        <v>76</v>
      </c>
      <c r="AN265" s="1"/>
      <c r="AO265" s="27"/>
      <c r="AP265" s="192"/>
      <c r="AQ265" s="1"/>
      <c r="AS265" s="192" t="e">
        <f>VLOOKUP(Table8[[#This Row],[CEM Number]],'71 CEMs'!$E$5:$E$76,1,0)</f>
        <v>#N/A</v>
      </c>
      <c r="AT265" s="235">
        <v>46296</v>
      </c>
      <c r="AU265" s="233"/>
    </row>
    <row r="266" spans="1:47" ht="14.4" customHeight="1">
      <c r="A266" s="26" t="s">
        <v>761</v>
      </c>
      <c r="B266" s="166">
        <v>45621</v>
      </c>
      <c r="C266" s="1" t="s">
        <v>762</v>
      </c>
      <c r="D266" s="1" t="s">
        <v>763</v>
      </c>
      <c r="E266" s="192" t="s">
        <v>765</v>
      </c>
      <c r="F266" s="29">
        <v>700</v>
      </c>
      <c r="G266" s="29">
        <v>280</v>
      </c>
      <c r="H266" s="29"/>
      <c r="I266" s="29">
        <v>17</v>
      </c>
      <c r="J266" s="29">
        <v>28</v>
      </c>
      <c r="K266" s="29">
        <v>166</v>
      </c>
      <c r="L266" s="29"/>
      <c r="M266" s="1" t="str">
        <f>Table8[[#This Row],[Std Remarks]]</f>
        <v>LIVE - 100% Completed</v>
      </c>
      <c r="N266" s="28">
        <f>Table8[[#This Row],[% of Completion of Work Done]]</f>
        <v>1</v>
      </c>
      <c r="O266" s="1">
        <f>Table8[[#This Row],[Customers According to % (Market Share)]]</f>
        <v>280</v>
      </c>
      <c r="P266" s="29">
        <v>9068984.0960000008</v>
      </c>
      <c r="Q266" s="136">
        <f>Table8[[#This Row],[Allocated Budget]]*Table8[[#This Row],[Allocation Percentage]]</f>
        <v>1360347.6144000001</v>
      </c>
      <c r="R266" s="136">
        <v>7708636.4816000005</v>
      </c>
      <c r="S266" s="1">
        <v>-0.76500000000000001</v>
      </c>
      <c r="T266" s="1"/>
      <c r="U266" s="1">
        <v>0.4</v>
      </c>
      <c r="V266" s="29">
        <v>1833.1</v>
      </c>
      <c r="W266" s="29">
        <v>6447.5</v>
      </c>
      <c r="X266" s="1" t="s">
        <v>47</v>
      </c>
      <c r="Y266" s="75">
        <f>$Q$2</f>
        <v>0.15</v>
      </c>
      <c r="Z266" s="1" t="s">
        <v>32</v>
      </c>
      <c r="AA266" s="1" t="s">
        <v>47</v>
      </c>
      <c r="AB266" s="64">
        <v>1</v>
      </c>
      <c r="AC266" s="115">
        <f t="shared" si="11"/>
        <v>1</v>
      </c>
      <c r="AD266" s="2">
        <v>46082</v>
      </c>
      <c r="AE266" s="175" t="str">
        <f>IFERROR(Table8[[#This Row],[Timeline - Monthwise]]-MIN(Table8[Start Date..]),"None")</f>
        <v>None</v>
      </c>
      <c r="AF266" s="1" t="str">
        <f>IFERROR(Table8[[#This Row],[Timeline - Monthwise]]-Table8[[#This Row],[Start Date..]]+1,"Duration Doesn't Exsists")</f>
        <v>Duration Doesn't Exsists</v>
      </c>
      <c r="AG266" s="29" t="str">
        <f ca="1">IFERROR(Table8[[#This Row],[Timeline - Monthwise]]-TODAY(),"No ETA")</f>
        <v>No ETA</v>
      </c>
      <c r="AH266" s="29" t="str">
        <f t="shared" si="12"/>
        <v>Completed</v>
      </c>
      <c r="AI266" s="1"/>
      <c r="AJ266" s="237" t="s">
        <v>3569</v>
      </c>
      <c r="AK266" s="1"/>
      <c r="AL266" s="1" t="s">
        <v>3178</v>
      </c>
      <c r="AM266" s="1" t="s">
        <v>30</v>
      </c>
      <c r="AN266" s="1"/>
      <c r="AO266" s="27"/>
      <c r="AP266" s="192"/>
      <c r="AQ266" s="1"/>
      <c r="AS266" s="192" t="str">
        <f>VLOOKUP(Table8[[#This Row],[CEM Number]],'71 CEMs'!$E$5:$E$76,1,0)</f>
        <v>I250375</v>
      </c>
      <c r="AT266" s="235" t="s">
        <v>3569</v>
      </c>
      <c r="AU266" s="233"/>
    </row>
    <row r="267" spans="1:47" ht="14.4" customHeight="1">
      <c r="A267" s="26" t="s">
        <v>3648</v>
      </c>
      <c r="B267" s="166" t="s">
        <v>3530</v>
      </c>
      <c r="C267" s="1" t="s">
        <v>1204</v>
      </c>
      <c r="D267" s="1" t="s">
        <v>1204</v>
      </c>
      <c r="E267" s="192" t="s">
        <v>1223</v>
      </c>
      <c r="F267" s="29">
        <v>540</v>
      </c>
      <c r="G267" s="29">
        <v>243</v>
      </c>
      <c r="H267" s="29"/>
      <c r="I267" s="29"/>
      <c r="J267" s="29"/>
      <c r="K267" s="29"/>
      <c r="L267" s="29"/>
      <c r="M267" s="1" t="str">
        <f>Table8[[#This Row],[Std Remarks]]</f>
        <v>NOT LIVE - RETAIN BUDGET</v>
      </c>
      <c r="N267" s="28">
        <f>Table8[[#This Row],[% of Completion of Work Done]]</f>
        <v>0</v>
      </c>
      <c r="O267" s="1">
        <f>Table8[[#This Row],[Customers According to % (Market Share)]]</f>
        <v>243</v>
      </c>
      <c r="P267" s="29">
        <v>4715244.5999999996</v>
      </c>
      <c r="Q267" s="136">
        <f>(Table8[[#This Row],[Allocated Budget]]*$Q$2)+(Table8[[#This Row],[Allocated Budget]]*(1-Table8[[#This Row],[HP%  based on Live % ( Work Progress)]])*(1-$Q$2))</f>
        <v>4715244.5999999996</v>
      </c>
      <c r="R267" s="136"/>
      <c r="S267" s="1"/>
      <c r="T267" s="1"/>
      <c r="U267" s="1">
        <v>0.45</v>
      </c>
      <c r="V267" s="29">
        <v>900.44999999999993</v>
      </c>
      <c r="W267" s="29">
        <v>4371.25</v>
      </c>
      <c r="X267" s="1" t="s">
        <v>47</v>
      </c>
      <c r="Y267" s="28">
        <f>Table8[[#This Row],[% of Completion of Work Done]]</f>
        <v>0</v>
      </c>
      <c r="Z267" s="1" t="s">
        <v>35</v>
      </c>
      <c r="AA267" s="1"/>
      <c r="AB267" s="77">
        <v>0</v>
      </c>
      <c r="AC267" s="115">
        <f t="shared" si="11"/>
        <v>0</v>
      </c>
      <c r="AD267" s="2">
        <v>46082</v>
      </c>
      <c r="AE267" s="175">
        <f>IFERROR(Table8[[#This Row],[Timeline - Monthwise]]-MIN(Table8[Start Date..]),"None")</f>
        <v>214</v>
      </c>
      <c r="AF267" s="1">
        <f>IFERROR(Table8[[#This Row],[Timeline - Monthwise]]-Table8[[#This Row],[Start Date..]]+1,"Duration Doesn't Exsists")</f>
        <v>215</v>
      </c>
      <c r="AG267" s="29">
        <f ca="1">IFERROR(Table8[[#This Row],[Timeline - Monthwise]]-TODAY(),"No ETA")</f>
        <v>167</v>
      </c>
      <c r="AH267" s="29" t="str">
        <f t="shared" si="12"/>
        <v>Yet to Start</v>
      </c>
      <c r="AI267" s="1" t="s">
        <v>1168</v>
      </c>
      <c r="AJ267" s="237" t="s">
        <v>3576</v>
      </c>
      <c r="AK267" s="1" t="s">
        <v>1169</v>
      </c>
      <c r="AL267" s="1" t="s">
        <v>3325</v>
      </c>
      <c r="AM267" s="1" t="s">
        <v>76</v>
      </c>
      <c r="AN267" s="1"/>
      <c r="AO267" s="27"/>
      <c r="AP267" s="192"/>
      <c r="AQ267" s="1"/>
      <c r="AS267" s="192" t="e">
        <f>VLOOKUP(Table8[[#This Row],[CEM Number]],'71 CEMs'!$E$5:$E$76,1,0)</f>
        <v>#N/A</v>
      </c>
      <c r="AT267" s="235">
        <v>46296</v>
      </c>
      <c r="AU267" s="233"/>
    </row>
    <row r="268" spans="1:47" ht="14.4" customHeight="1">
      <c r="A268" s="26" t="s">
        <v>3648</v>
      </c>
      <c r="B268" s="166" t="s">
        <v>3530</v>
      </c>
      <c r="C268" s="1" t="s">
        <v>1204</v>
      </c>
      <c r="D268" s="1" t="s">
        <v>1204</v>
      </c>
      <c r="E268" s="192" t="s">
        <v>1224</v>
      </c>
      <c r="F268" s="29">
        <v>2214</v>
      </c>
      <c r="G268" s="29">
        <v>996.30000000000007</v>
      </c>
      <c r="H268" s="29"/>
      <c r="I268" s="29"/>
      <c r="J268" s="29"/>
      <c r="K268" s="29"/>
      <c r="L268" s="29"/>
      <c r="M268" s="1" t="str">
        <f>Table8[[#This Row],[Std Remarks]]</f>
        <v>NOT LIVE - RETAIN BUDGET</v>
      </c>
      <c r="N268" s="28">
        <f>Table8[[#This Row],[% of Completion of Work Done]]</f>
        <v>0</v>
      </c>
      <c r="O268" s="1">
        <f>Table8[[#This Row],[Customers According to % (Market Share)]]</f>
        <v>996.30000000000007</v>
      </c>
      <c r="P268" s="29">
        <v>12064838.699999999</v>
      </c>
      <c r="Q268" s="136">
        <f>(Table8[[#This Row],[Allocated Budget]]*$Q$2)+(Table8[[#This Row],[Allocated Budget]]*(1-Table8[[#This Row],[HP%  based on Live % ( Work Progress)]])*(1-$Q$2))</f>
        <v>12064838.699999999</v>
      </c>
      <c r="R268" s="136"/>
      <c r="S268" s="1"/>
      <c r="T268" s="1"/>
      <c r="U268" s="1">
        <v>0.45</v>
      </c>
      <c r="V268" s="29">
        <v>1178.75</v>
      </c>
      <c r="W268" s="29">
        <v>15636.25</v>
      </c>
      <c r="X268" s="1" t="s">
        <v>47</v>
      </c>
      <c r="Y268" s="28">
        <f>Table8[[#This Row],[% of Completion of Work Done]]</f>
        <v>0</v>
      </c>
      <c r="Z268" s="1" t="s">
        <v>35</v>
      </c>
      <c r="AA268" s="1"/>
      <c r="AB268" s="77">
        <v>0</v>
      </c>
      <c r="AC268" s="115">
        <f t="shared" si="11"/>
        <v>0</v>
      </c>
      <c r="AD268" s="2">
        <v>46082</v>
      </c>
      <c r="AE268" s="175">
        <f>IFERROR(Table8[[#This Row],[Timeline - Monthwise]]-MIN(Table8[Start Date..]),"None")</f>
        <v>214</v>
      </c>
      <c r="AF268" s="1">
        <f>IFERROR(Table8[[#This Row],[Timeline - Monthwise]]-Table8[[#This Row],[Start Date..]]+1,"Duration Doesn't Exsists")</f>
        <v>215</v>
      </c>
      <c r="AG268" s="29">
        <f ca="1">IFERROR(Table8[[#This Row],[Timeline - Monthwise]]-TODAY(),"No ETA")</f>
        <v>167</v>
      </c>
      <c r="AH268" s="29" t="str">
        <f t="shared" si="12"/>
        <v>Yet to Start</v>
      </c>
      <c r="AI268" s="1" t="s">
        <v>1168</v>
      </c>
      <c r="AJ268" s="237" t="s">
        <v>3576</v>
      </c>
      <c r="AK268" s="1" t="s">
        <v>1169</v>
      </c>
      <c r="AL268" s="1" t="s">
        <v>3325</v>
      </c>
      <c r="AM268" s="1" t="s">
        <v>76</v>
      </c>
      <c r="AN268" s="1"/>
      <c r="AO268" s="27"/>
      <c r="AP268" s="192"/>
      <c r="AQ268" s="1"/>
      <c r="AS268" s="192" t="e">
        <f>VLOOKUP(Table8[[#This Row],[CEM Number]],'71 CEMs'!$E$5:$E$76,1,0)</f>
        <v>#N/A</v>
      </c>
      <c r="AT268" s="235">
        <v>46296</v>
      </c>
      <c r="AU268" s="233"/>
    </row>
    <row r="269" spans="1:47" ht="14.4" customHeight="1">
      <c r="A269" s="26" t="s">
        <v>86</v>
      </c>
      <c r="B269" s="166">
        <v>45300</v>
      </c>
      <c r="C269" s="1" t="s">
        <v>64</v>
      </c>
      <c r="D269" s="1" t="s">
        <v>87</v>
      </c>
      <c r="E269" s="192" t="s">
        <v>88</v>
      </c>
      <c r="F269" s="29">
        <v>694</v>
      </c>
      <c r="G269" s="29">
        <v>277.60000000000002</v>
      </c>
      <c r="H269" s="29"/>
      <c r="I269" s="29"/>
      <c r="J269" s="29"/>
      <c r="K269" s="29"/>
      <c r="L269" s="29"/>
      <c r="M269" s="1" t="str">
        <f>Table8[[#This Row],[Std Remarks]]</f>
        <v>LIVE - 100% Completed</v>
      </c>
      <c r="N269" s="28">
        <f>Table8[[#This Row],[% of Completion of Work Done]]</f>
        <v>1</v>
      </c>
      <c r="O269" s="1">
        <f>Table8[[#This Row],[Customers According to % (Market Share)]]</f>
        <v>277.60000000000002</v>
      </c>
      <c r="P269" s="29">
        <v>14738549.5</v>
      </c>
      <c r="Q269" s="136">
        <f>Table8[[#This Row],[Allocated Budget]]*Table8[[#This Row],[Allocation Percentage]]</f>
        <v>2210782.4249999998</v>
      </c>
      <c r="R269" s="136">
        <v>12527767.074999999</v>
      </c>
      <c r="S269" s="1">
        <v>-1</v>
      </c>
      <c r="T269" s="1"/>
      <c r="U269" s="1">
        <v>0.4</v>
      </c>
      <c r="V269" s="29">
        <v>4373.45</v>
      </c>
      <c r="W269" s="29">
        <v>11558.4</v>
      </c>
      <c r="X269" s="1" t="s">
        <v>47</v>
      </c>
      <c r="Y269" s="75">
        <f>$Q$2</f>
        <v>0.15</v>
      </c>
      <c r="Z269" s="1" t="s">
        <v>32</v>
      </c>
      <c r="AA269" s="1" t="s">
        <v>47</v>
      </c>
      <c r="AB269" s="64">
        <v>1</v>
      </c>
      <c r="AC269" s="115">
        <f t="shared" si="11"/>
        <v>1</v>
      </c>
      <c r="AD269" s="2">
        <v>46082</v>
      </c>
      <c r="AE269" s="175" t="str">
        <f>IFERROR(Table8[[#This Row],[Timeline - Monthwise]]-MIN(Table8[Start Date..]),"None")</f>
        <v>None</v>
      </c>
      <c r="AF269" s="1" t="str">
        <f>IFERROR(Table8[[#This Row],[Timeline - Monthwise]]-Table8[[#This Row],[Start Date..]]+1,"Duration Doesn't Exsists")</f>
        <v>Duration Doesn't Exsists</v>
      </c>
      <c r="AG269" s="29" t="str">
        <f ca="1">IFERROR(Table8[[#This Row],[Timeline - Monthwise]]-TODAY(),"No ETA")</f>
        <v>No ETA</v>
      </c>
      <c r="AH269" s="29" t="str">
        <f t="shared" si="12"/>
        <v>Completed</v>
      </c>
      <c r="AI269" s="1"/>
      <c r="AJ269" s="237" t="s">
        <v>3569</v>
      </c>
      <c r="AK269" s="1"/>
      <c r="AL269" s="1" t="s">
        <v>3178</v>
      </c>
      <c r="AM269" s="1" t="s">
        <v>30</v>
      </c>
      <c r="AN269" s="1"/>
      <c r="AO269" s="27"/>
      <c r="AP269" s="192"/>
      <c r="AQ269" s="192"/>
      <c r="AS269" s="192" t="str">
        <f>VLOOKUP(Table8[[#This Row],[CEM Number]],'71 CEMs'!$E$5:$E$76,1,0)</f>
        <v>I240438</v>
      </c>
      <c r="AT269" s="235" t="s">
        <v>3569</v>
      </c>
      <c r="AU269" s="233"/>
    </row>
    <row r="270" spans="1:47" ht="14.4" customHeight="1">
      <c r="A270" s="26" t="s">
        <v>86</v>
      </c>
      <c r="B270" s="166">
        <v>45300</v>
      </c>
      <c r="C270" s="1" t="s">
        <v>64</v>
      </c>
      <c r="D270" s="1" t="s">
        <v>87</v>
      </c>
      <c r="E270" s="192" t="s">
        <v>89</v>
      </c>
      <c r="F270" s="29">
        <v>962</v>
      </c>
      <c r="G270" s="29">
        <v>384.8</v>
      </c>
      <c r="H270" s="29"/>
      <c r="I270" s="29"/>
      <c r="J270" s="29"/>
      <c r="K270" s="29"/>
      <c r="L270" s="29"/>
      <c r="M270" s="1" t="str">
        <f>Table8[[#This Row],[Std Remarks]]</f>
        <v>LIVE - 100% Completed</v>
      </c>
      <c r="N270" s="28">
        <f>Table8[[#This Row],[% of Completion of Work Done]]</f>
        <v>1</v>
      </c>
      <c r="O270" s="1">
        <f>Table8[[#This Row],[Customers According to % (Market Share)]]</f>
        <v>384.8</v>
      </c>
      <c r="P270" s="29">
        <v>14712946.145433599</v>
      </c>
      <c r="Q270" s="136">
        <f>Table8[[#This Row],[Allocated Budget]]*Table8[[#This Row],[Allocation Percentage]]</f>
        <v>2206941.9218150396</v>
      </c>
      <c r="R270" s="136">
        <v>12506004.223618571</v>
      </c>
      <c r="S270" s="1">
        <v>-1</v>
      </c>
      <c r="T270" s="1"/>
      <c r="U270" s="1">
        <v>0.4</v>
      </c>
      <c r="V270" s="29">
        <v>3792.5673429846579</v>
      </c>
      <c r="W270" s="29">
        <v>12190.754532977453</v>
      </c>
      <c r="X270" s="1" t="s">
        <v>47</v>
      </c>
      <c r="Y270" s="75">
        <f>$Q$2</f>
        <v>0.15</v>
      </c>
      <c r="Z270" s="1" t="s">
        <v>32</v>
      </c>
      <c r="AA270" s="1" t="s">
        <v>47</v>
      </c>
      <c r="AB270" s="64">
        <v>1</v>
      </c>
      <c r="AC270" s="115">
        <f t="shared" si="11"/>
        <v>1</v>
      </c>
      <c r="AD270" s="2">
        <v>46082</v>
      </c>
      <c r="AE270" s="175" t="str">
        <f>IFERROR(Table8[[#This Row],[Timeline - Monthwise]]-MIN(Table8[Start Date..]),"None")</f>
        <v>None</v>
      </c>
      <c r="AF270" s="1" t="str">
        <f>IFERROR(Table8[[#This Row],[Timeline - Monthwise]]-Table8[[#This Row],[Start Date..]]+1,"Duration Doesn't Exsists")</f>
        <v>Duration Doesn't Exsists</v>
      </c>
      <c r="AG270" s="29" t="str">
        <f ca="1">IFERROR(Table8[[#This Row],[Timeline - Monthwise]]-TODAY(),"No ETA")</f>
        <v>No ETA</v>
      </c>
      <c r="AH270" s="29" t="str">
        <f t="shared" si="12"/>
        <v>Completed</v>
      </c>
      <c r="AI270" s="1"/>
      <c r="AJ270" s="237" t="s">
        <v>3569</v>
      </c>
      <c r="AK270" s="1"/>
      <c r="AL270" s="1" t="s">
        <v>3178</v>
      </c>
      <c r="AM270" s="1" t="s">
        <v>30</v>
      </c>
      <c r="AN270" s="1"/>
      <c r="AO270" s="27">
        <v>1</v>
      </c>
      <c r="AP270" s="192"/>
      <c r="AQ270" s="1"/>
      <c r="AS270" s="192" t="str">
        <f>VLOOKUP(Table8[[#This Row],[CEM Number]],'71 CEMs'!$E$5:$E$76,1,0)</f>
        <v>I240438</v>
      </c>
      <c r="AT270" s="235" t="s">
        <v>3569</v>
      </c>
      <c r="AU270" s="233"/>
    </row>
    <row r="271" spans="1:47" ht="14.4" customHeight="1">
      <c r="A271" s="26" t="s">
        <v>86</v>
      </c>
      <c r="B271" s="166">
        <v>45300</v>
      </c>
      <c r="C271" s="1" t="s">
        <v>64</v>
      </c>
      <c r="D271" s="1" t="s">
        <v>87</v>
      </c>
      <c r="E271" s="192" t="s">
        <v>90</v>
      </c>
      <c r="F271" s="29">
        <v>898</v>
      </c>
      <c r="G271" s="29">
        <v>359.20000000000005</v>
      </c>
      <c r="H271" s="29"/>
      <c r="I271" s="29"/>
      <c r="J271" s="29"/>
      <c r="K271" s="29"/>
      <c r="L271" s="29"/>
      <c r="M271" s="1" t="str">
        <f>Table8[[#This Row],[Std Remarks]]</f>
        <v>LIVE - 100% Completed</v>
      </c>
      <c r="N271" s="28">
        <f>Table8[[#This Row],[% of Completion of Work Done]]</f>
        <v>1</v>
      </c>
      <c r="O271" s="1">
        <f>Table8[[#This Row],[Customers According to % (Market Share)]]</f>
        <v>359.20000000000005</v>
      </c>
      <c r="P271" s="29">
        <v>12654960.868000001</v>
      </c>
      <c r="Q271" s="136">
        <f>Table8[[#This Row],[Allocated Budget]]*Table8[[#This Row],[Allocation Percentage]]</f>
        <v>1898244.1302</v>
      </c>
      <c r="R271" s="136">
        <v>10756716.7378</v>
      </c>
      <c r="S271" s="1">
        <v>-1</v>
      </c>
      <c r="T271" s="1"/>
      <c r="U271" s="1">
        <v>0.4</v>
      </c>
      <c r="V271" s="29">
        <v>3339.7000000000003</v>
      </c>
      <c r="W271" s="29">
        <v>10666.25</v>
      </c>
      <c r="X271" s="1" t="s">
        <v>47</v>
      </c>
      <c r="Y271" s="75">
        <f>$Q$2</f>
        <v>0.15</v>
      </c>
      <c r="Z271" s="1" t="s">
        <v>32</v>
      </c>
      <c r="AA271" s="1" t="s">
        <v>47</v>
      </c>
      <c r="AB271" s="64">
        <v>1</v>
      </c>
      <c r="AC271" s="115">
        <f t="shared" si="11"/>
        <v>1</v>
      </c>
      <c r="AD271" s="2">
        <v>46082</v>
      </c>
      <c r="AE271" s="175" t="str">
        <f>IFERROR(Table8[[#This Row],[Timeline - Monthwise]]-MIN(Table8[Start Date..]),"None")</f>
        <v>None</v>
      </c>
      <c r="AF271" s="1" t="str">
        <f>IFERROR(Table8[[#This Row],[Timeline - Monthwise]]-Table8[[#This Row],[Start Date..]]+1,"Duration Doesn't Exsists")</f>
        <v>Duration Doesn't Exsists</v>
      </c>
      <c r="AG271" s="29" t="str">
        <f ca="1">IFERROR(Table8[[#This Row],[Timeline - Monthwise]]-TODAY(),"No ETA")</f>
        <v>No ETA</v>
      </c>
      <c r="AH271" s="29" t="str">
        <f t="shared" si="12"/>
        <v>Completed</v>
      </c>
      <c r="AI271" s="1"/>
      <c r="AJ271" s="237" t="s">
        <v>3569</v>
      </c>
      <c r="AK271" s="1"/>
      <c r="AL271" s="1" t="s">
        <v>3178</v>
      </c>
      <c r="AM271" s="1" t="s">
        <v>30</v>
      </c>
      <c r="AN271" s="1"/>
      <c r="AO271" s="27">
        <v>1</v>
      </c>
      <c r="AP271" s="192"/>
      <c r="AQ271" s="192"/>
      <c r="AS271" s="192" t="str">
        <f>VLOOKUP(Table8[[#This Row],[CEM Number]],'71 CEMs'!$E$5:$E$76,1,0)</f>
        <v>I240438</v>
      </c>
      <c r="AT271" s="235" t="s">
        <v>3569</v>
      </c>
      <c r="AU271" s="233"/>
    </row>
    <row r="272" spans="1:47" ht="14.4" customHeight="1">
      <c r="A272" s="87" t="s">
        <v>895</v>
      </c>
      <c r="B272" s="166" t="s">
        <v>3530</v>
      </c>
      <c r="C272" s="28" t="s">
        <v>217</v>
      </c>
      <c r="D272" s="28" t="s">
        <v>896</v>
      </c>
      <c r="E272" s="192" t="s">
        <v>3189</v>
      </c>
      <c r="F272" s="29">
        <v>294</v>
      </c>
      <c r="G272" s="65">
        <v>117.60000000000001</v>
      </c>
      <c r="H272" s="65">
        <v>29</v>
      </c>
      <c r="I272" s="29">
        <v>1</v>
      </c>
      <c r="J272" s="29"/>
      <c r="K272" s="29" t="s">
        <v>3607</v>
      </c>
      <c r="L272" s="29"/>
      <c r="M272" s="1" t="str">
        <f>Table8[[#This Row],[Std Remarks]]</f>
        <v>LIVE - 100% Completed</v>
      </c>
      <c r="N272" s="28">
        <f>Table8[[#This Row],[% of Completion of Work Done]]</f>
        <v>1</v>
      </c>
      <c r="O272" s="1"/>
      <c r="P272" s="29">
        <v>4559364.7846666696</v>
      </c>
      <c r="Q272" s="136">
        <f>Table8[[#This Row],[Allocated Budget]]*Table8[[#This Row],[Allocation Percentage]]</f>
        <v>683904.71770000039</v>
      </c>
      <c r="R272" s="136"/>
      <c r="S272" s="1"/>
      <c r="T272" s="1"/>
      <c r="U272" s="1">
        <v>0.4</v>
      </c>
      <c r="V272" s="66">
        <v>1496.1499999999999</v>
      </c>
      <c r="W272" s="66">
        <v>3536.5499999999997</v>
      </c>
      <c r="X272" s="1" t="str">
        <f>Table8[[#This Row],[Live on (Arial,Buried, Hybrid)]]</f>
        <v>Hybrid</v>
      </c>
      <c r="Y272" s="75">
        <f>$Q$2</f>
        <v>0.15</v>
      </c>
      <c r="Z272" s="1" t="s">
        <v>32</v>
      </c>
      <c r="AA272" s="1" t="s">
        <v>47</v>
      </c>
      <c r="AB272" s="64">
        <v>1</v>
      </c>
      <c r="AC272" s="115">
        <f t="shared" ref="AC272:AC335" si="14">VALUE(SUBSTITUTE(AB272,"%",""))</f>
        <v>1</v>
      </c>
      <c r="AD272" s="2">
        <v>46082</v>
      </c>
      <c r="AE272" s="175" t="str">
        <f>IFERROR(Table8[[#This Row],[Timeline - Monthwise]]-MIN(Table8[Start Date..]),"None")</f>
        <v>None</v>
      </c>
      <c r="AF272" s="1" t="str">
        <f>IFERROR(Table8[[#This Row],[Timeline - Monthwise]]-Table8[[#This Row],[Start Date..]]+1,"Duration Doesn't Exsists")</f>
        <v>Duration Doesn't Exsists</v>
      </c>
      <c r="AG272" s="29" t="str">
        <f ca="1">IFERROR(Table8[[#This Row],[Timeline - Monthwise]]-TODAY(),"No ETA")</f>
        <v>No ETA</v>
      </c>
      <c r="AH272" s="29" t="str">
        <f t="shared" ref="AH272:AH335" si="15">IF(AB272=100%,"Completed",IF(AB272=0%,"Yet to Start","In Progress"))</f>
        <v>Completed</v>
      </c>
      <c r="AI272" s="1"/>
      <c r="AJ272" s="237" t="s">
        <v>3569</v>
      </c>
      <c r="AK272" s="1"/>
      <c r="AL272" s="1" t="s">
        <v>3178</v>
      </c>
      <c r="AM272" s="1" t="s">
        <v>30</v>
      </c>
      <c r="AN272" s="1"/>
      <c r="AO272" s="27"/>
      <c r="AP272" s="192"/>
      <c r="AQ272" s="1"/>
      <c r="AS272" s="192" t="e">
        <f>VLOOKUP(Table8[[#This Row],[CEM Number]],'71 CEMs'!$E$5:$E$76,1,0)</f>
        <v>#N/A</v>
      </c>
      <c r="AT272" s="235" t="s">
        <v>3569</v>
      </c>
      <c r="AU272" s="233"/>
    </row>
    <row r="273" spans="1:47" ht="14.4" customHeight="1">
      <c r="A273" s="26" t="s">
        <v>119</v>
      </c>
      <c r="B273" s="166">
        <v>45310</v>
      </c>
      <c r="C273" s="1" t="s">
        <v>120</v>
      </c>
      <c r="D273" s="1" t="s">
        <v>121</v>
      </c>
      <c r="E273" s="192" t="s">
        <v>124</v>
      </c>
      <c r="F273" s="29">
        <v>3118</v>
      </c>
      <c r="G273" s="29">
        <v>1247.2</v>
      </c>
      <c r="H273" s="29">
        <v>236</v>
      </c>
      <c r="I273" s="29">
        <v>219</v>
      </c>
      <c r="J273" s="29">
        <v>21</v>
      </c>
      <c r="K273" s="29">
        <v>16</v>
      </c>
      <c r="L273" s="29"/>
      <c r="M273" s="1" t="str">
        <f>Table8[[#This Row],[Std Remarks]]</f>
        <v>LIVE - 50% Completed</v>
      </c>
      <c r="N273" s="28">
        <f>Table8[[#This Row],[% of Completion of Work Done]]</f>
        <v>0.5</v>
      </c>
      <c r="O273" s="1">
        <f>N273*G273</f>
        <v>623.6</v>
      </c>
      <c r="P273" s="29">
        <v>88240636.876505807</v>
      </c>
      <c r="Q273" s="136">
        <f>(Table8[[#This Row],[Allocated Budget]]*$Q$2)+(Table8[[#This Row],[Allocated Budget]]*(1-Table8[[#This Row],[HP%  based on Live % ( Work Progress)]])*(1-$Q$2))</f>
        <v>50738366.203990839</v>
      </c>
      <c r="R273" s="136">
        <v>37502270.67251496</v>
      </c>
      <c r="S273" s="1">
        <v>0</v>
      </c>
      <c r="T273" s="1"/>
      <c r="U273" s="1">
        <v>0.4</v>
      </c>
      <c r="V273" s="29">
        <v>23264.677040199997</v>
      </c>
      <c r="W273" s="29">
        <v>93467.158765500004</v>
      </c>
      <c r="X273" s="1" t="s">
        <v>47</v>
      </c>
      <c r="Y273" s="76"/>
      <c r="Z273" s="1" t="s">
        <v>32</v>
      </c>
      <c r="AA273" s="1" t="s">
        <v>47</v>
      </c>
      <c r="AB273" s="77">
        <v>0.5</v>
      </c>
      <c r="AC273" s="115">
        <f t="shared" si="14"/>
        <v>0.5</v>
      </c>
      <c r="AD273" s="2">
        <v>46082</v>
      </c>
      <c r="AE273" s="175">
        <f>IFERROR(Table8[[#This Row],[Timeline - Monthwise]]-MIN(Table8[Start Date..]),"None")</f>
        <v>122</v>
      </c>
      <c r="AF273" s="1">
        <f>IFERROR(Table8[[#This Row],[Timeline - Monthwise]]-Table8[[#This Row],[Start Date..]]+1,"Duration Doesn't Exsists")</f>
        <v>123</v>
      </c>
      <c r="AG273" s="29">
        <f ca="1">IFERROR(Table8[[#This Row],[Timeline - Monthwise]]-TODAY(),"No ETA")</f>
        <v>75</v>
      </c>
      <c r="AH273" s="29" t="str">
        <f t="shared" si="15"/>
        <v>In Progress</v>
      </c>
      <c r="AI273" s="1" t="s">
        <v>123</v>
      </c>
      <c r="AJ273" s="237" t="s">
        <v>3572</v>
      </c>
      <c r="AK273" s="1"/>
      <c r="AL273" s="1" t="s">
        <v>3178</v>
      </c>
      <c r="AM273" s="1" t="s">
        <v>73</v>
      </c>
      <c r="AN273" s="1">
        <v>1</v>
      </c>
      <c r="AO273" s="27"/>
      <c r="AP273" s="192"/>
      <c r="AQ273" s="1"/>
      <c r="AS273" s="192" t="str">
        <f>VLOOKUP(Table8[[#This Row],[CEM Number]],'71 CEMs'!$E$5:$E$76,1,0)</f>
        <v>I240442</v>
      </c>
      <c r="AT273" s="235">
        <v>46204</v>
      </c>
      <c r="AU273" s="233"/>
    </row>
    <row r="274" spans="1:47" ht="14.4" customHeight="1">
      <c r="A274" s="26" t="s">
        <v>221</v>
      </c>
      <c r="B274" s="166">
        <v>45428</v>
      </c>
      <c r="C274" s="1" t="s">
        <v>50</v>
      </c>
      <c r="D274" s="1" t="s">
        <v>50</v>
      </c>
      <c r="E274" s="192" t="s">
        <v>229</v>
      </c>
      <c r="F274" s="29">
        <v>868</v>
      </c>
      <c r="G274" s="29">
        <v>347.20000000000005</v>
      </c>
      <c r="H274" s="29"/>
      <c r="I274" s="29">
        <v>79</v>
      </c>
      <c r="J274" s="29">
        <v>124</v>
      </c>
      <c r="K274" s="29">
        <v>405</v>
      </c>
      <c r="L274" s="29"/>
      <c r="M274" s="1" t="str">
        <f>Table8[[#This Row],[Std Remarks]]</f>
        <v>LIVE - 100% Completed</v>
      </c>
      <c r="N274" s="28">
        <f>Table8[[#This Row],[% of Completion of Work Done]]</f>
        <v>1</v>
      </c>
      <c r="O274" s="1">
        <f>Table8[[#This Row],[Customers According to % (Market Share)]]</f>
        <v>347.20000000000005</v>
      </c>
      <c r="P274" s="29">
        <v>10976792.6669649</v>
      </c>
      <c r="Q274" s="136">
        <f>Table8[[#This Row],[Allocated Budget]]*Table8[[#This Row],[Allocation Percentage]]</f>
        <v>1646518.9000447348</v>
      </c>
      <c r="R274" s="136">
        <v>9330273.7669201903</v>
      </c>
      <c r="S274" s="1">
        <v>-1</v>
      </c>
      <c r="T274" s="1"/>
      <c r="U274" s="1">
        <v>0.4</v>
      </c>
      <c r="V274" s="29">
        <v>2499.512884703252</v>
      </c>
      <c r="W274" s="29">
        <v>8034.310392161402</v>
      </c>
      <c r="X274" s="1" t="s">
        <v>47</v>
      </c>
      <c r="Y274" s="75">
        <f>$Q$2</f>
        <v>0.15</v>
      </c>
      <c r="Z274" s="1" t="s">
        <v>32</v>
      </c>
      <c r="AA274" s="1" t="s">
        <v>47</v>
      </c>
      <c r="AB274" s="64">
        <v>1</v>
      </c>
      <c r="AC274" s="115">
        <f t="shared" si="14"/>
        <v>1</v>
      </c>
      <c r="AD274" s="2">
        <v>46082</v>
      </c>
      <c r="AE274" s="175" t="str">
        <f>IFERROR(Table8[[#This Row],[Timeline - Monthwise]]-MIN(Table8[Start Date..]),"None")</f>
        <v>None</v>
      </c>
      <c r="AF274" s="1" t="str">
        <f>IFERROR(Table8[[#This Row],[Timeline - Monthwise]]-Table8[[#This Row],[Start Date..]]+1,"Duration Doesn't Exsists")</f>
        <v>Duration Doesn't Exsists</v>
      </c>
      <c r="AG274" s="29" t="str">
        <f ca="1">IFERROR(Table8[[#This Row],[Timeline - Monthwise]]-TODAY(),"No ETA")</f>
        <v>No ETA</v>
      </c>
      <c r="AH274" s="29" t="str">
        <f t="shared" si="15"/>
        <v>Completed</v>
      </c>
      <c r="AI274" s="1"/>
      <c r="AJ274" s="237" t="s">
        <v>3569</v>
      </c>
      <c r="AK274" s="1"/>
      <c r="AL274" s="1" t="s">
        <v>3178</v>
      </c>
      <c r="AM274" s="1" t="s">
        <v>30</v>
      </c>
      <c r="AN274" s="1"/>
      <c r="AO274" s="27"/>
      <c r="AP274" s="192"/>
      <c r="AQ274" s="1"/>
      <c r="AS274" s="192" t="str">
        <f>VLOOKUP(Table8[[#This Row],[CEM Number]],'71 CEMs'!$E$5:$E$76,1,0)</f>
        <v>I240678</v>
      </c>
      <c r="AT274" s="235" t="s">
        <v>3569</v>
      </c>
      <c r="AU274" s="233"/>
    </row>
    <row r="275" spans="1:47" ht="14.4" customHeight="1">
      <c r="A275" s="26" t="s">
        <v>3648</v>
      </c>
      <c r="B275" s="166" t="s">
        <v>3530</v>
      </c>
      <c r="C275" s="1" t="s">
        <v>1204</v>
      </c>
      <c r="D275" s="1" t="s">
        <v>1204</v>
      </c>
      <c r="E275" s="192" t="s">
        <v>1225</v>
      </c>
      <c r="F275" s="29">
        <v>464</v>
      </c>
      <c r="G275" s="29">
        <v>208.8</v>
      </c>
      <c r="H275" s="29"/>
      <c r="I275" s="29"/>
      <c r="J275" s="29"/>
      <c r="K275" s="29"/>
      <c r="L275" s="29"/>
      <c r="M275" s="1" t="str">
        <f>Table8[[#This Row],[Std Remarks]]</f>
        <v>NOT LIVE - RETAIN BUDGET</v>
      </c>
      <c r="N275" s="28">
        <f>Table8[[#This Row],[% of Completion of Work Done]]</f>
        <v>0</v>
      </c>
      <c r="O275" s="1">
        <f>Table8[[#This Row],[Customers According to % (Market Share)]]</f>
        <v>208.8</v>
      </c>
      <c r="P275" s="29">
        <v>6438506.6960000005</v>
      </c>
      <c r="Q275" s="136">
        <f>(Table8[[#This Row],[Allocated Budget]]*$Q$2)+(Table8[[#This Row],[Allocated Budget]]*(1-Table8[[#This Row],[HP%  based on Live % ( Work Progress)]])*(1-$Q$2))</f>
        <v>6438506.6960000005</v>
      </c>
      <c r="R275" s="136"/>
      <c r="S275" s="1"/>
      <c r="T275" s="1"/>
      <c r="U275" s="1">
        <v>0.45</v>
      </c>
      <c r="V275" s="29">
        <v>1337.4499999999998</v>
      </c>
      <c r="W275" s="29">
        <v>5843.75</v>
      </c>
      <c r="X275" s="1" t="s">
        <v>47</v>
      </c>
      <c r="Y275" s="28">
        <f>Table8[[#This Row],[% of Completion of Work Done]]</f>
        <v>0</v>
      </c>
      <c r="Z275" s="1" t="s">
        <v>35</v>
      </c>
      <c r="AA275" s="1"/>
      <c r="AB275" s="77">
        <v>0</v>
      </c>
      <c r="AC275" s="115">
        <f t="shared" si="14"/>
        <v>0</v>
      </c>
      <c r="AD275" s="2">
        <v>46082</v>
      </c>
      <c r="AE275" s="175">
        <f>IFERROR(Table8[[#This Row],[Timeline - Monthwise]]-MIN(Table8[Start Date..]),"None")</f>
        <v>214</v>
      </c>
      <c r="AF275" s="1">
        <f>IFERROR(Table8[[#This Row],[Timeline - Monthwise]]-Table8[[#This Row],[Start Date..]]+1,"Duration Doesn't Exsists")</f>
        <v>215</v>
      </c>
      <c r="AG275" s="29">
        <f ca="1">IFERROR(Table8[[#This Row],[Timeline - Monthwise]]-TODAY(),"No ETA")</f>
        <v>167</v>
      </c>
      <c r="AH275" s="29" t="str">
        <f t="shared" si="15"/>
        <v>Yet to Start</v>
      </c>
      <c r="AI275" s="1" t="s">
        <v>1168</v>
      </c>
      <c r="AJ275" s="237" t="s">
        <v>3576</v>
      </c>
      <c r="AK275" s="1" t="s">
        <v>1169</v>
      </c>
      <c r="AL275" s="1" t="s">
        <v>3325</v>
      </c>
      <c r="AM275" s="1" t="s">
        <v>76</v>
      </c>
      <c r="AN275" s="1"/>
      <c r="AO275" s="27"/>
      <c r="AP275" s="192"/>
      <c r="AQ275" s="1"/>
      <c r="AS275" s="192" t="e">
        <f>VLOOKUP(Table8[[#This Row],[CEM Number]],'71 CEMs'!$E$5:$E$76,1,0)</f>
        <v>#N/A</v>
      </c>
      <c r="AT275" s="235">
        <v>46296</v>
      </c>
      <c r="AU275" s="233"/>
    </row>
    <row r="276" spans="1:47" ht="14.4" customHeight="1">
      <c r="A276" s="26" t="s">
        <v>221</v>
      </c>
      <c r="B276" s="166">
        <v>45428</v>
      </c>
      <c r="C276" s="1" t="s">
        <v>50</v>
      </c>
      <c r="D276" s="1" t="s">
        <v>50</v>
      </c>
      <c r="E276" s="192" t="s">
        <v>230</v>
      </c>
      <c r="F276" s="29">
        <v>628</v>
      </c>
      <c r="G276" s="29">
        <v>251.20000000000002</v>
      </c>
      <c r="H276" s="29"/>
      <c r="I276" s="29">
        <v>12</v>
      </c>
      <c r="J276" s="29">
        <v>19</v>
      </c>
      <c r="K276" s="29">
        <v>143</v>
      </c>
      <c r="L276" s="29"/>
      <c r="M276" s="1" t="str">
        <f>Table8[[#This Row],[Std Remarks]]</f>
        <v>LIVE - 100% Completed</v>
      </c>
      <c r="N276" s="28">
        <f>Table8[[#This Row],[% of Completion of Work Done]]</f>
        <v>1</v>
      </c>
      <c r="O276" s="1">
        <f>Table8[[#This Row],[Customers According to % (Market Share)]]</f>
        <v>251.20000000000002</v>
      </c>
      <c r="P276" s="29">
        <v>8168013.75</v>
      </c>
      <c r="Q276" s="136">
        <f>Table8[[#This Row],[Allocated Budget]]*Table8[[#This Row],[Allocation Percentage]]</f>
        <v>1225202.0625</v>
      </c>
      <c r="R276" s="136">
        <v>6942811.6875</v>
      </c>
      <c r="S276" s="1">
        <v>-1</v>
      </c>
      <c r="T276" s="1"/>
      <c r="U276" s="1">
        <v>0.4</v>
      </c>
      <c r="V276" s="29">
        <v>1600.8</v>
      </c>
      <c r="W276" s="29">
        <v>6771.5</v>
      </c>
      <c r="X276" s="1" t="s">
        <v>47</v>
      </c>
      <c r="Y276" s="75">
        <f>$Q$2</f>
        <v>0.15</v>
      </c>
      <c r="Z276" s="1" t="s">
        <v>32</v>
      </c>
      <c r="AA276" s="1" t="s">
        <v>47</v>
      </c>
      <c r="AB276" s="64">
        <v>1</v>
      </c>
      <c r="AC276" s="115">
        <f t="shared" si="14"/>
        <v>1</v>
      </c>
      <c r="AD276" s="2">
        <v>46082</v>
      </c>
      <c r="AE276" s="175" t="str">
        <f>IFERROR(Table8[[#This Row],[Timeline - Monthwise]]-MIN(Table8[Start Date..]),"None")</f>
        <v>None</v>
      </c>
      <c r="AF276" s="1" t="str">
        <f>IFERROR(Table8[[#This Row],[Timeline - Monthwise]]-Table8[[#This Row],[Start Date..]]+1,"Duration Doesn't Exsists")</f>
        <v>Duration Doesn't Exsists</v>
      </c>
      <c r="AG276" s="29" t="str">
        <f ca="1">IFERROR(Table8[[#This Row],[Timeline - Monthwise]]-TODAY(),"No ETA")</f>
        <v>No ETA</v>
      </c>
      <c r="AH276" s="29" t="str">
        <f t="shared" si="15"/>
        <v>Completed</v>
      </c>
      <c r="AI276" s="1"/>
      <c r="AJ276" s="237" t="s">
        <v>3569</v>
      </c>
      <c r="AK276" s="1"/>
      <c r="AL276" s="1" t="s">
        <v>3178</v>
      </c>
      <c r="AM276" s="1" t="s">
        <v>30</v>
      </c>
      <c r="AN276" s="1"/>
      <c r="AO276" s="27"/>
      <c r="AP276" s="192"/>
      <c r="AQ276" s="192"/>
      <c r="AS276" s="192" t="str">
        <f>VLOOKUP(Table8[[#This Row],[CEM Number]],'71 CEMs'!$E$5:$E$76,1,0)</f>
        <v>I240678</v>
      </c>
      <c r="AT276" s="235" t="s">
        <v>3569</v>
      </c>
      <c r="AU276" s="233"/>
    </row>
    <row r="277" spans="1:47" ht="14.4" customHeight="1">
      <c r="A277" s="26" t="s">
        <v>580</v>
      </c>
      <c r="B277" s="166">
        <v>45547</v>
      </c>
      <c r="C277" s="1" t="s">
        <v>217</v>
      </c>
      <c r="D277" s="1" t="s">
        <v>581</v>
      </c>
      <c r="E277" s="192" t="s">
        <v>586</v>
      </c>
      <c r="F277" s="29">
        <v>1426</v>
      </c>
      <c r="G277" s="29">
        <v>570.4</v>
      </c>
      <c r="H277" s="29"/>
      <c r="I277" s="29"/>
      <c r="J277" s="29" t="s">
        <v>3607</v>
      </c>
      <c r="K277" s="29"/>
      <c r="L277" s="29"/>
      <c r="M277" s="1" t="str">
        <f>Table8[[#This Row],[Std Remarks]]</f>
        <v>NOT LIVE - RETAIN BUDGET</v>
      </c>
      <c r="N277" s="28">
        <f>Table8[[#This Row],[% of Completion of Work Done]]</f>
        <v>0</v>
      </c>
      <c r="O277" s="1">
        <f>Table8[[#This Row],[Customers According to % (Market Share)]]</f>
        <v>570.4</v>
      </c>
      <c r="P277" s="29">
        <v>58088988.300995</v>
      </c>
      <c r="Q277" s="136">
        <f>(Table8[[#This Row],[Allocated Budget]]*$Q$2)+(Table8[[#This Row],[Allocated Budget]]*(1-Table8[[#This Row],[HP%  based on Live % ( Work Progress)]])*(1-$Q$2))</f>
        <v>58088988.300994992</v>
      </c>
      <c r="R277" s="136">
        <v>0</v>
      </c>
      <c r="S277" s="1">
        <v>-0.85</v>
      </c>
      <c r="T277" s="1"/>
      <c r="U277" s="1">
        <v>0.4</v>
      </c>
      <c r="V277" s="29">
        <v>36757.302153483732</v>
      </c>
      <c r="W277" s="29">
        <v>24213.976615112802</v>
      </c>
      <c r="X277" s="1" t="s">
        <v>31</v>
      </c>
      <c r="Y277" s="28">
        <f>Table8[[#This Row],[% of Completion of Work Done]]</f>
        <v>0</v>
      </c>
      <c r="Z277" s="1" t="s">
        <v>35</v>
      </c>
      <c r="AA277" s="1"/>
      <c r="AB277" s="28">
        <v>0</v>
      </c>
      <c r="AC277" s="115">
        <f t="shared" si="14"/>
        <v>0</v>
      </c>
      <c r="AD277" s="2">
        <v>46082</v>
      </c>
      <c r="AE277" s="175" t="str">
        <f>IFERROR(Table8[[#This Row],[Timeline - Monthwise]]-MIN(Table8[Start Date..]),"None")</f>
        <v>None</v>
      </c>
      <c r="AF277" s="1" t="str">
        <f>IFERROR(Table8[[#This Row],[Timeline - Monthwise]]-Table8[[#This Row],[Start Date..]]+1,"Duration Doesn't Exsists")</f>
        <v>Duration Doesn't Exsists</v>
      </c>
      <c r="AG277" s="29" t="str">
        <f ca="1">IFERROR(Table8[[#This Row],[Timeline - Monthwise]]-TODAY(),"No ETA")</f>
        <v>No ETA</v>
      </c>
      <c r="AH277" s="29" t="str">
        <f t="shared" si="15"/>
        <v>Yet to Start</v>
      </c>
      <c r="AI277" s="1" t="s">
        <v>77</v>
      </c>
      <c r="AJ277" s="237" t="s">
        <v>3319</v>
      </c>
      <c r="AK277" s="1" t="s">
        <v>78</v>
      </c>
      <c r="AL277" s="1" t="s">
        <v>3325</v>
      </c>
      <c r="AM277" s="1" t="s">
        <v>76</v>
      </c>
      <c r="AN277" s="1">
        <v>2</v>
      </c>
      <c r="AO277" s="27"/>
      <c r="AP277" s="192"/>
      <c r="AQ277" s="192"/>
      <c r="AS277" s="192" t="str">
        <f>VLOOKUP(Table8[[#This Row],[CEM Number]],'71 CEMs'!$E$5:$E$76,1,0)</f>
        <v>I250205</v>
      </c>
      <c r="AT277" s="235" t="s">
        <v>3319</v>
      </c>
      <c r="AU277" s="233"/>
    </row>
    <row r="278" spans="1:47" ht="14.4" customHeight="1">
      <c r="A278" s="26" t="s">
        <v>286</v>
      </c>
      <c r="B278" s="166">
        <v>45428</v>
      </c>
      <c r="C278" s="1" t="s">
        <v>287</v>
      </c>
      <c r="D278" s="1" t="s">
        <v>288</v>
      </c>
      <c r="E278" s="192" t="s">
        <v>299</v>
      </c>
      <c r="F278" s="29">
        <v>524</v>
      </c>
      <c r="G278" s="29">
        <v>209.60000000000002</v>
      </c>
      <c r="H278" s="29"/>
      <c r="I278" s="29">
        <v>32</v>
      </c>
      <c r="J278" s="29">
        <v>21</v>
      </c>
      <c r="K278" s="29">
        <v>154</v>
      </c>
      <c r="L278" s="29" t="s">
        <v>3601</v>
      </c>
      <c r="M278" s="1" t="str">
        <f>Table8[[#This Row],[Std Remarks]]</f>
        <v>LIVE - 100% Completed</v>
      </c>
      <c r="N278" s="28">
        <f>Table8[[#This Row],[% of Completion of Work Done]]</f>
        <v>1</v>
      </c>
      <c r="O278" s="1">
        <f>Table8[[#This Row],[Customers According to % (Market Share)]]</f>
        <v>209.60000000000002</v>
      </c>
      <c r="P278" s="29">
        <v>15950173.119999999</v>
      </c>
      <c r="Q278" s="136">
        <f>Table8[[#This Row],[Allocated Budget]]*Table8[[#This Row],[Allocation Percentage]]</f>
        <v>2392525.9679999999</v>
      </c>
      <c r="R278" s="136">
        <v>13557647.152000001</v>
      </c>
      <c r="S278" s="1">
        <v>-1</v>
      </c>
      <c r="T278" s="1"/>
      <c r="U278" s="1">
        <v>0.4</v>
      </c>
      <c r="V278" s="29">
        <v>6077.86</v>
      </c>
      <c r="W278" s="29">
        <v>10171.055999999999</v>
      </c>
      <c r="X278" s="1" t="s">
        <v>31</v>
      </c>
      <c r="Y278" s="75">
        <f t="shared" ref="Y278:Y287" si="16">$Q$2</f>
        <v>0.15</v>
      </c>
      <c r="Z278" s="1" t="s">
        <v>32</v>
      </c>
      <c r="AA278" s="1" t="s">
        <v>47</v>
      </c>
      <c r="AB278" s="64">
        <v>1</v>
      </c>
      <c r="AC278" s="115">
        <f t="shared" si="14"/>
        <v>1</v>
      </c>
      <c r="AD278" s="2">
        <v>46082</v>
      </c>
      <c r="AE278" s="175" t="str">
        <f>IFERROR(Table8[[#This Row],[Timeline - Monthwise]]-MIN(Table8[Start Date..]),"None")</f>
        <v>None</v>
      </c>
      <c r="AF278" s="1" t="str">
        <f>IFERROR(Table8[[#This Row],[Timeline - Monthwise]]-Table8[[#This Row],[Start Date..]]+1,"Duration Doesn't Exsists")</f>
        <v>Duration Doesn't Exsists</v>
      </c>
      <c r="AG278" s="29" t="str">
        <f ca="1">IFERROR(Table8[[#This Row],[Timeline - Monthwise]]-TODAY(),"No ETA")</f>
        <v>No ETA</v>
      </c>
      <c r="AH278" s="29" t="str">
        <f t="shared" si="15"/>
        <v>Completed</v>
      </c>
      <c r="AI278" s="1"/>
      <c r="AJ278" s="237" t="s">
        <v>3569</v>
      </c>
      <c r="AK278" s="1"/>
      <c r="AL278" s="1" t="s">
        <v>3178</v>
      </c>
      <c r="AM278" s="1" t="s">
        <v>30</v>
      </c>
      <c r="AN278" s="1"/>
      <c r="AO278" s="27"/>
      <c r="AP278" s="192"/>
      <c r="AQ278" s="1"/>
      <c r="AS278" s="192" t="str">
        <f>VLOOKUP(Table8[[#This Row],[CEM Number]],'71 CEMs'!$E$5:$E$76,1,0)</f>
        <v>I240682</v>
      </c>
      <c r="AT278" s="235" t="s">
        <v>3569</v>
      </c>
      <c r="AU278" s="233"/>
    </row>
    <row r="279" spans="1:47" ht="14.4" customHeight="1">
      <c r="A279" s="26" t="s">
        <v>221</v>
      </c>
      <c r="B279" s="166">
        <v>45428</v>
      </c>
      <c r="C279" s="1" t="s">
        <v>50</v>
      </c>
      <c r="D279" s="1" t="s">
        <v>50</v>
      </c>
      <c r="E279" s="192" t="s">
        <v>231</v>
      </c>
      <c r="F279" s="29">
        <v>1894</v>
      </c>
      <c r="G279" s="29">
        <v>757.6</v>
      </c>
      <c r="H279" s="29"/>
      <c r="I279" s="29">
        <v>158</v>
      </c>
      <c r="J279" s="29">
        <v>324</v>
      </c>
      <c r="K279" s="29">
        <v>1324</v>
      </c>
      <c r="L279" s="29"/>
      <c r="M279" s="1" t="str">
        <f>Table8[[#This Row],[Std Remarks]]</f>
        <v>LIVE - 100% Completed</v>
      </c>
      <c r="N279" s="28">
        <f>Table8[[#This Row],[% of Completion of Work Done]]</f>
        <v>1</v>
      </c>
      <c r="O279" s="1">
        <f>Table8[[#This Row],[Customers According to % (Market Share)]]</f>
        <v>757.6</v>
      </c>
      <c r="P279" s="29">
        <v>46492805.089340501</v>
      </c>
      <c r="Q279" s="136">
        <f>Table8[[#This Row],[Allocated Budget]]*Table8[[#This Row],[Allocation Percentage]]</f>
        <v>6973920.7634010753</v>
      </c>
      <c r="R279" s="136">
        <v>39518884.325939417</v>
      </c>
      <c r="S279" s="1">
        <v>-1</v>
      </c>
      <c r="T279" s="1"/>
      <c r="U279" s="1">
        <v>0.4</v>
      </c>
      <c r="V279" s="29">
        <v>20381.551076741867</v>
      </c>
      <c r="W279" s="29">
        <v>28725.976615112799</v>
      </c>
      <c r="X279" s="1" t="s">
        <v>31</v>
      </c>
      <c r="Y279" s="75">
        <f t="shared" si="16"/>
        <v>0.15</v>
      </c>
      <c r="Z279" s="1" t="s">
        <v>32</v>
      </c>
      <c r="AA279" s="1" t="s">
        <v>31</v>
      </c>
      <c r="AB279" s="64">
        <v>1</v>
      </c>
      <c r="AC279" s="115">
        <f t="shared" si="14"/>
        <v>1</v>
      </c>
      <c r="AD279" s="2">
        <v>46082</v>
      </c>
      <c r="AE279" s="175" t="str">
        <f>IFERROR(Table8[[#This Row],[Timeline - Monthwise]]-MIN(Table8[Start Date..]),"None")</f>
        <v>None</v>
      </c>
      <c r="AF279" s="1" t="str">
        <f>IFERROR(Table8[[#This Row],[Timeline - Monthwise]]-Table8[[#This Row],[Start Date..]]+1,"Duration Doesn't Exsists")</f>
        <v>Duration Doesn't Exsists</v>
      </c>
      <c r="AG279" s="29" t="str">
        <f ca="1">IFERROR(Table8[[#This Row],[Timeline - Monthwise]]-TODAY(),"No ETA")</f>
        <v>No ETA</v>
      </c>
      <c r="AH279" s="29" t="str">
        <f t="shared" si="15"/>
        <v>Completed</v>
      </c>
      <c r="AI279" s="1"/>
      <c r="AJ279" s="237" t="s">
        <v>3569</v>
      </c>
      <c r="AK279" s="1"/>
      <c r="AL279" s="1" t="s">
        <v>3178</v>
      </c>
      <c r="AM279" s="1" t="s">
        <v>30</v>
      </c>
      <c r="AN279" s="1"/>
      <c r="AO279" s="27"/>
      <c r="AP279" s="192"/>
      <c r="AQ279" s="1"/>
      <c r="AS279" s="192" t="str">
        <f>VLOOKUP(Table8[[#This Row],[CEM Number]],'71 CEMs'!$E$5:$E$76,1,0)</f>
        <v>I240678</v>
      </c>
      <c r="AT279" s="235" t="s">
        <v>3569</v>
      </c>
      <c r="AU279" s="233"/>
    </row>
    <row r="280" spans="1:47" ht="14.4" customHeight="1">
      <c r="A280" s="26" t="s">
        <v>473</v>
      </c>
      <c r="B280" s="166">
        <v>45427</v>
      </c>
      <c r="C280" s="1" t="s">
        <v>474</v>
      </c>
      <c r="D280" s="1" t="s">
        <v>475</v>
      </c>
      <c r="E280" s="192" t="s">
        <v>483</v>
      </c>
      <c r="F280" s="29">
        <v>2128</v>
      </c>
      <c r="G280" s="29">
        <v>851.2</v>
      </c>
      <c r="H280" s="29" t="s">
        <v>3606</v>
      </c>
      <c r="I280" s="29" t="s">
        <v>3606</v>
      </c>
      <c r="J280" s="29" t="s">
        <v>3606</v>
      </c>
      <c r="K280" s="29" t="s">
        <v>3606</v>
      </c>
      <c r="L280" s="29"/>
      <c r="M280" s="1" t="str">
        <f>Table8[[#This Row],[Std Remarks]]</f>
        <v>LIVE - 100% Completed</v>
      </c>
      <c r="N280" s="28">
        <f>Table8[[#This Row],[% of Completion of Work Done]]</f>
        <v>1</v>
      </c>
      <c r="O280" s="1">
        <f>Table8[[#This Row],[Customers According to % (Market Share)]]</f>
        <v>851.2</v>
      </c>
      <c r="P280" s="29">
        <v>43696979.714000002</v>
      </c>
      <c r="Q280" s="136">
        <f>Table8[[#This Row],[Allocated Budget]]*Table8[[#This Row],[Allocation Percentage]]</f>
        <v>6554546.9571000002</v>
      </c>
      <c r="R280" s="136">
        <v>37142432.756899998</v>
      </c>
      <c r="S280" s="1">
        <v>-1</v>
      </c>
      <c r="T280" s="1"/>
      <c r="U280" s="1">
        <v>0.4</v>
      </c>
      <c r="V280" s="29">
        <v>19665</v>
      </c>
      <c r="W280" s="29">
        <v>17975.649999999998</v>
      </c>
      <c r="X280" s="1" t="s">
        <v>31</v>
      </c>
      <c r="Y280" s="75">
        <f t="shared" si="16"/>
        <v>0.15</v>
      </c>
      <c r="Z280" s="1" t="s">
        <v>32</v>
      </c>
      <c r="AA280" s="1" t="s">
        <v>31</v>
      </c>
      <c r="AB280" s="64">
        <v>1</v>
      </c>
      <c r="AC280" s="115">
        <f t="shared" si="14"/>
        <v>1</v>
      </c>
      <c r="AD280" s="2">
        <v>46082</v>
      </c>
      <c r="AE280" s="175" t="str">
        <f>IFERROR(Table8[[#This Row],[Timeline - Monthwise]]-MIN(Table8[Start Date..]),"None")</f>
        <v>None</v>
      </c>
      <c r="AF280" s="1" t="str">
        <f>IFERROR(Table8[[#This Row],[Timeline - Monthwise]]-Table8[[#This Row],[Start Date..]]+1,"Duration Doesn't Exsists")</f>
        <v>Duration Doesn't Exsists</v>
      </c>
      <c r="AG280" s="29" t="str">
        <f ca="1">IFERROR(Table8[[#This Row],[Timeline - Monthwise]]-TODAY(),"No ETA")</f>
        <v>No ETA</v>
      </c>
      <c r="AH280" s="29" t="str">
        <f t="shared" si="15"/>
        <v>Completed</v>
      </c>
      <c r="AI280" s="1"/>
      <c r="AJ280" s="237" t="s">
        <v>3569</v>
      </c>
      <c r="AK280" s="1"/>
      <c r="AL280" s="1" t="s">
        <v>3178</v>
      </c>
      <c r="AM280" s="1" t="s">
        <v>30</v>
      </c>
      <c r="AN280" s="1"/>
      <c r="AO280" s="27"/>
      <c r="AP280" s="192"/>
      <c r="AQ280" s="192"/>
      <c r="AS280" s="192" t="str">
        <f>VLOOKUP(Table8[[#This Row],[CEM Number]],'71 CEMs'!$E$5:$E$76,1,0)</f>
        <v>I240704</v>
      </c>
      <c r="AT280" s="235" t="s">
        <v>3569</v>
      </c>
      <c r="AU280" s="233"/>
    </row>
    <row r="281" spans="1:47" ht="14.4" customHeight="1">
      <c r="A281" s="26" t="s">
        <v>473</v>
      </c>
      <c r="B281" s="166">
        <v>45427</v>
      </c>
      <c r="C281" s="1" t="s">
        <v>474</v>
      </c>
      <c r="D281" s="1" t="s">
        <v>475</v>
      </c>
      <c r="E281" s="192" t="s">
        <v>484</v>
      </c>
      <c r="F281" s="29">
        <v>2024</v>
      </c>
      <c r="G281" s="29">
        <v>809.6</v>
      </c>
      <c r="H281" s="29" t="s">
        <v>3606</v>
      </c>
      <c r="I281" s="29" t="s">
        <v>3606</v>
      </c>
      <c r="J281" s="29" t="s">
        <v>3606</v>
      </c>
      <c r="K281" s="29" t="s">
        <v>3606</v>
      </c>
      <c r="L281" s="29"/>
      <c r="M281" s="1" t="str">
        <f>Table8[[#This Row],[Std Remarks]]</f>
        <v>LIVE - 100% Completed</v>
      </c>
      <c r="N281" s="28">
        <f>Table8[[#This Row],[% of Completion of Work Done]]</f>
        <v>1</v>
      </c>
      <c r="O281" s="1">
        <f>Table8[[#This Row],[Customers According to % (Market Share)]]</f>
        <v>809.6</v>
      </c>
      <c r="P281" s="29">
        <v>44461740.044</v>
      </c>
      <c r="Q281" s="136">
        <f>Table8[[#This Row],[Allocated Budget]]*Table8[[#This Row],[Allocation Percentage]]</f>
        <v>6669261.0066</v>
      </c>
      <c r="R281" s="136">
        <v>37792479.0374</v>
      </c>
      <c r="S281" s="1">
        <v>-1</v>
      </c>
      <c r="T281" s="1"/>
      <c r="U281" s="1">
        <v>0.4</v>
      </c>
      <c r="V281" s="29">
        <v>19959.650000000001</v>
      </c>
      <c r="W281" s="29">
        <v>17885.75</v>
      </c>
      <c r="X281" s="1" t="s">
        <v>31</v>
      </c>
      <c r="Y281" s="75">
        <f t="shared" si="16"/>
        <v>0.15</v>
      </c>
      <c r="Z281" s="1" t="s">
        <v>32</v>
      </c>
      <c r="AA281" s="1" t="s">
        <v>31</v>
      </c>
      <c r="AB281" s="64">
        <v>1</v>
      </c>
      <c r="AC281" s="115">
        <f t="shared" si="14"/>
        <v>1</v>
      </c>
      <c r="AD281" s="2">
        <v>46082</v>
      </c>
      <c r="AE281" s="175" t="str">
        <f>IFERROR(Table8[[#This Row],[Timeline - Monthwise]]-MIN(Table8[Start Date..]),"None")</f>
        <v>None</v>
      </c>
      <c r="AF281" s="1" t="str">
        <f>IFERROR(Table8[[#This Row],[Timeline - Monthwise]]-Table8[[#This Row],[Start Date..]]+1,"Duration Doesn't Exsists")</f>
        <v>Duration Doesn't Exsists</v>
      </c>
      <c r="AG281" s="29" t="str">
        <f ca="1">IFERROR(Table8[[#This Row],[Timeline - Monthwise]]-TODAY(),"No ETA")</f>
        <v>No ETA</v>
      </c>
      <c r="AH281" s="29" t="str">
        <f t="shared" si="15"/>
        <v>Completed</v>
      </c>
      <c r="AI281" s="1"/>
      <c r="AJ281" s="237" t="s">
        <v>3569</v>
      </c>
      <c r="AK281" s="1"/>
      <c r="AL281" s="1" t="s">
        <v>3178</v>
      </c>
      <c r="AM281" s="1" t="s">
        <v>30</v>
      </c>
      <c r="AN281" s="1"/>
      <c r="AO281" s="27"/>
      <c r="AP281" s="192"/>
      <c r="AQ281" s="1"/>
      <c r="AS281" s="192" t="str">
        <f>VLOOKUP(Table8[[#This Row],[CEM Number]],'71 CEMs'!$E$5:$E$76,1,0)</f>
        <v>I240704</v>
      </c>
      <c r="AT281" s="235" t="s">
        <v>3569</v>
      </c>
      <c r="AU281" s="233"/>
    </row>
    <row r="282" spans="1:47" ht="14.4" customHeight="1">
      <c r="A282" s="26" t="s">
        <v>1084</v>
      </c>
      <c r="B282" s="166">
        <v>44924</v>
      </c>
      <c r="C282" s="1" t="s">
        <v>287</v>
      </c>
      <c r="D282" s="1" t="s">
        <v>1085</v>
      </c>
      <c r="E282" s="192" t="s">
        <v>1086</v>
      </c>
      <c r="F282" s="29">
        <v>2620</v>
      </c>
      <c r="G282" s="29">
        <v>1310</v>
      </c>
      <c r="H282" s="29"/>
      <c r="I282" s="29">
        <v>48</v>
      </c>
      <c r="J282" s="29">
        <v>75</v>
      </c>
      <c r="K282" s="29">
        <v>419</v>
      </c>
      <c r="L282" s="29" t="s">
        <v>3591</v>
      </c>
      <c r="M282" s="1" t="str">
        <f>Table8[[#This Row],[Std Remarks]]</f>
        <v>LIVE - 100% Completed</v>
      </c>
      <c r="N282" s="28">
        <f>Table8[[#This Row],[% of Completion of Work Done]]</f>
        <v>1</v>
      </c>
      <c r="O282" s="1">
        <f>Table8[[#This Row],[Customers According to % (Market Share)]]</f>
        <v>1310</v>
      </c>
      <c r="P282" s="29">
        <v>60760833.763875701</v>
      </c>
      <c r="Q282" s="136">
        <f>Table8[[#This Row],[Allocated Budget]]*Table8[[#This Row],[Allocation Percentage]]</f>
        <v>9114125.0645813551</v>
      </c>
      <c r="R282" s="136">
        <v>51646708.699294373</v>
      </c>
      <c r="S282" s="1">
        <v>-1</v>
      </c>
      <c r="T282" s="1"/>
      <c r="U282" s="1">
        <v>0.5</v>
      </c>
      <c r="V282" s="29">
        <v>37093.852300499981</v>
      </c>
      <c r="W282" s="29">
        <v>29768.550557149982</v>
      </c>
      <c r="X282" s="1" t="s">
        <v>31</v>
      </c>
      <c r="Y282" s="75">
        <f t="shared" si="16"/>
        <v>0.15</v>
      </c>
      <c r="Z282" s="1" t="s">
        <v>32</v>
      </c>
      <c r="AA282" s="1" t="s">
        <v>31</v>
      </c>
      <c r="AB282" s="64">
        <v>1</v>
      </c>
      <c r="AC282" s="115">
        <f t="shared" si="14"/>
        <v>1</v>
      </c>
      <c r="AD282" s="2">
        <v>46082</v>
      </c>
      <c r="AE282" s="175" t="str">
        <f>IFERROR(Table8[[#This Row],[Timeline - Monthwise]]-MIN(Table8[Start Date..]),"None")</f>
        <v>None</v>
      </c>
      <c r="AF282" s="1" t="str">
        <f>IFERROR(Table8[[#This Row],[Timeline - Monthwise]]-Table8[[#This Row],[Start Date..]]+1,"Duration Doesn't Exsists")</f>
        <v>Duration Doesn't Exsists</v>
      </c>
      <c r="AG282" s="29" t="str">
        <f ca="1">IFERROR(Table8[[#This Row],[Timeline - Monthwise]]-TODAY(),"No ETA")</f>
        <v>No ETA</v>
      </c>
      <c r="AH282" s="29" t="str">
        <f t="shared" si="15"/>
        <v>Completed</v>
      </c>
      <c r="AI282" s="1"/>
      <c r="AJ282" s="237" t="s">
        <v>3569</v>
      </c>
      <c r="AK282" s="1"/>
      <c r="AL282" s="1" t="s">
        <v>3178</v>
      </c>
      <c r="AM282" s="1" t="s">
        <v>30</v>
      </c>
      <c r="AN282" s="1"/>
      <c r="AO282" s="27"/>
      <c r="AP282" s="192"/>
      <c r="AQ282" s="1"/>
      <c r="AS282" s="192" t="str">
        <f>VLOOKUP(Table8[[#This Row],[CEM Number]],'71 CEMs'!$E$5:$E$76,1,0)</f>
        <v>INT-23-00441</v>
      </c>
      <c r="AT282" s="235" t="s">
        <v>3569</v>
      </c>
      <c r="AU282" s="233"/>
    </row>
    <row r="283" spans="1:47" ht="14.4" customHeight="1">
      <c r="A283" s="26" t="s">
        <v>221</v>
      </c>
      <c r="B283" s="166">
        <v>45428</v>
      </c>
      <c r="C283" s="1" t="s">
        <v>50</v>
      </c>
      <c r="D283" s="1" t="s">
        <v>50</v>
      </c>
      <c r="E283" s="192" t="s">
        <v>232</v>
      </c>
      <c r="F283" s="29">
        <v>1426</v>
      </c>
      <c r="G283" s="29">
        <v>570.4</v>
      </c>
      <c r="H283" s="29"/>
      <c r="I283" s="29">
        <v>113</v>
      </c>
      <c r="J283" s="29">
        <v>264</v>
      </c>
      <c r="K283" s="29">
        <v>993</v>
      </c>
      <c r="L283" s="29"/>
      <c r="M283" s="1" t="str">
        <f>Table8[[#This Row],[Std Remarks]]</f>
        <v>LIVE - 100% Completed</v>
      </c>
      <c r="N283" s="28">
        <f>Table8[[#This Row],[% of Completion of Work Done]]</f>
        <v>1</v>
      </c>
      <c r="O283" s="1">
        <f>Table8[[#This Row],[Customers According to % (Market Share)]]</f>
        <v>570.4</v>
      </c>
      <c r="P283" s="29">
        <v>36040392.6333405</v>
      </c>
      <c r="Q283" s="136">
        <f>Table8[[#This Row],[Allocated Budget]]*Table8[[#This Row],[Allocation Percentage]]</f>
        <v>5406058.8950010752</v>
      </c>
      <c r="R283" s="136">
        <v>30634333.73833942</v>
      </c>
      <c r="S283" s="1">
        <v>-1</v>
      </c>
      <c r="T283" s="1"/>
      <c r="U283" s="1">
        <v>0.4</v>
      </c>
      <c r="V283" s="29">
        <v>15161.251076741868</v>
      </c>
      <c r="W283" s="29">
        <v>24213.976615112802</v>
      </c>
      <c r="X283" s="1" t="s">
        <v>31</v>
      </c>
      <c r="Y283" s="75">
        <f t="shared" si="16"/>
        <v>0.15</v>
      </c>
      <c r="Z283" s="1" t="s">
        <v>32</v>
      </c>
      <c r="AA283" s="1" t="s">
        <v>31</v>
      </c>
      <c r="AB283" s="64">
        <v>1</v>
      </c>
      <c r="AC283" s="115">
        <f t="shared" si="14"/>
        <v>1</v>
      </c>
      <c r="AD283" s="2">
        <v>46082</v>
      </c>
      <c r="AE283" s="175" t="str">
        <f>IFERROR(Table8[[#This Row],[Timeline - Monthwise]]-MIN(Table8[Start Date..]),"None")</f>
        <v>None</v>
      </c>
      <c r="AF283" s="1" t="str">
        <f>IFERROR(Table8[[#This Row],[Timeline - Monthwise]]-Table8[[#This Row],[Start Date..]]+1,"Duration Doesn't Exsists")</f>
        <v>Duration Doesn't Exsists</v>
      </c>
      <c r="AG283" s="29" t="str">
        <f ca="1">IFERROR(Table8[[#This Row],[Timeline - Monthwise]]-TODAY(),"No ETA")</f>
        <v>No ETA</v>
      </c>
      <c r="AH283" s="29" t="str">
        <f t="shared" si="15"/>
        <v>Completed</v>
      </c>
      <c r="AI283" s="1"/>
      <c r="AJ283" s="237" t="s">
        <v>3569</v>
      </c>
      <c r="AK283" s="1"/>
      <c r="AL283" s="1" t="s">
        <v>3178</v>
      </c>
      <c r="AM283" s="1" t="s">
        <v>30</v>
      </c>
      <c r="AN283" s="1"/>
      <c r="AO283" s="27"/>
      <c r="AP283" s="192"/>
      <c r="AQ283" s="1"/>
      <c r="AS283" s="192" t="str">
        <f>VLOOKUP(Table8[[#This Row],[CEM Number]],'71 CEMs'!$E$5:$E$76,1,0)</f>
        <v>I240678</v>
      </c>
      <c r="AT283" s="235" t="s">
        <v>3569</v>
      </c>
      <c r="AU283" s="233"/>
    </row>
    <row r="284" spans="1:47" ht="14.4" customHeight="1">
      <c r="A284" s="26" t="s">
        <v>1026</v>
      </c>
      <c r="B284" s="166">
        <v>44924</v>
      </c>
      <c r="C284" s="1" t="s">
        <v>474</v>
      </c>
      <c r="D284" s="1" t="s">
        <v>1027</v>
      </c>
      <c r="E284" s="192" t="s">
        <v>1041</v>
      </c>
      <c r="F284" s="29">
        <v>526</v>
      </c>
      <c r="G284" s="29">
        <v>263</v>
      </c>
      <c r="H284" s="29" t="s">
        <v>3606</v>
      </c>
      <c r="I284" s="29" t="s">
        <v>3606</v>
      </c>
      <c r="J284" s="29" t="s">
        <v>3606</v>
      </c>
      <c r="K284" s="29" t="s">
        <v>3606</v>
      </c>
      <c r="L284" s="29"/>
      <c r="M284" s="1" t="str">
        <f>Table8[[#This Row],[Std Remarks]]</f>
        <v>LIVE - 100% Completed</v>
      </c>
      <c r="N284" s="28">
        <f>Table8[[#This Row],[% of Completion of Work Done]]</f>
        <v>1</v>
      </c>
      <c r="O284" s="1">
        <f>Table8[[#This Row],[Customers According to % (Market Share)]]</f>
        <v>263</v>
      </c>
      <c r="P284" s="29">
        <v>13287927.285</v>
      </c>
      <c r="Q284" s="136">
        <f>Table8[[#This Row],[Allocated Budget]]*Table8[[#This Row],[Allocation Percentage]]</f>
        <v>1993189.0927499998</v>
      </c>
      <c r="R284" s="136">
        <v>11294738.19225</v>
      </c>
      <c r="S284" s="1">
        <v>-0.42499999999999999</v>
      </c>
      <c r="T284" s="1"/>
      <c r="U284" s="1">
        <v>0.5</v>
      </c>
      <c r="V284" s="29">
        <v>7532.6500000000005</v>
      </c>
      <c r="W284" s="29">
        <v>6395.95</v>
      </c>
      <c r="X284" s="1" t="s">
        <v>31</v>
      </c>
      <c r="Y284" s="75">
        <f t="shared" si="16"/>
        <v>0.15</v>
      </c>
      <c r="Z284" s="1" t="s">
        <v>32</v>
      </c>
      <c r="AA284" s="1" t="s">
        <v>31</v>
      </c>
      <c r="AB284" s="64">
        <v>1</v>
      </c>
      <c r="AC284" s="115">
        <f t="shared" si="14"/>
        <v>1</v>
      </c>
      <c r="AD284" s="2">
        <v>46082</v>
      </c>
      <c r="AE284" s="175" t="str">
        <f>IFERROR(Table8[[#This Row],[Timeline - Monthwise]]-MIN(Table8[Start Date..]),"None")</f>
        <v>None</v>
      </c>
      <c r="AF284" s="1" t="str">
        <f>IFERROR(Table8[[#This Row],[Timeline - Monthwise]]-Table8[[#This Row],[Start Date..]]+1,"Duration Doesn't Exsists")</f>
        <v>Duration Doesn't Exsists</v>
      </c>
      <c r="AG284" s="29" t="str">
        <f ca="1">IFERROR(Table8[[#This Row],[Timeline - Monthwise]]-TODAY(),"No ETA")</f>
        <v>No ETA</v>
      </c>
      <c r="AH284" s="29" t="str">
        <f t="shared" si="15"/>
        <v>Completed</v>
      </c>
      <c r="AI284" s="1"/>
      <c r="AJ284" s="237" t="s">
        <v>3569</v>
      </c>
      <c r="AK284" s="1"/>
      <c r="AL284" s="1" t="s">
        <v>3178</v>
      </c>
      <c r="AM284" s="1" t="s">
        <v>30</v>
      </c>
      <c r="AN284" s="1"/>
      <c r="AO284" s="27"/>
      <c r="AP284" s="192"/>
      <c r="AQ284" s="1"/>
      <c r="AS284" s="192" t="str">
        <f>VLOOKUP(Table8[[#This Row],[CEM Number]],'71 CEMs'!$E$5:$E$76,1,0)</f>
        <v>INT-23-00439</v>
      </c>
      <c r="AT284" s="235" t="s">
        <v>3569</v>
      </c>
      <c r="AU284" s="233"/>
    </row>
    <row r="285" spans="1:47" ht="14.4" customHeight="1">
      <c r="A285" s="26" t="s">
        <v>1026</v>
      </c>
      <c r="B285" s="166">
        <v>44924</v>
      </c>
      <c r="C285" s="1" t="s">
        <v>474</v>
      </c>
      <c r="D285" s="1" t="s">
        <v>1027</v>
      </c>
      <c r="E285" s="192" t="s">
        <v>1042</v>
      </c>
      <c r="F285" s="29">
        <v>1082</v>
      </c>
      <c r="G285" s="29">
        <v>541</v>
      </c>
      <c r="H285" s="29" t="s">
        <v>3606</v>
      </c>
      <c r="I285" s="29" t="s">
        <v>3606</v>
      </c>
      <c r="J285" s="29" t="s">
        <v>3606</v>
      </c>
      <c r="K285" s="29" t="s">
        <v>3606</v>
      </c>
      <c r="L285" s="29"/>
      <c r="M285" s="1" t="str">
        <f>Table8[[#This Row],[Std Remarks]]</f>
        <v>LIVE - 100% Completed</v>
      </c>
      <c r="N285" s="28">
        <f>Table8[[#This Row],[% of Completion of Work Done]]</f>
        <v>1</v>
      </c>
      <c r="O285" s="1">
        <f>Table8[[#This Row],[Customers According to % (Market Share)]]</f>
        <v>541</v>
      </c>
      <c r="P285" s="29">
        <v>24670022.420000002</v>
      </c>
      <c r="Q285" s="136">
        <f>Table8[[#This Row],[Allocated Budget]]*Table8[[#This Row],[Allocation Percentage]]</f>
        <v>3700503.3630000004</v>
      </c>
      <c r="R285" s="136">
        <v>20969519.057</v>
      </c>
      <c r="S285" s="1">
        <v>-1</v>
      </c>
      <c r="T285" s="1"/>
      <c r="U285" s="1">
        <v>0.5</v>
      </c>
      <c r="V285" s="29">
        <v>13177.800000000001</v>
      </c>
      <c r="W285" s="29">
        <v>10996.8</v>
      </c>
      <c r="X285" s="1" t="s">
        <v>31</v>
      </c>
      <c r="Y285" s="75">
        <f t="shared" si="16"/>
        <v>0.15</v>
      </c>
      <c r="Z285" s="1" t="s">
        <v>32</v>
      </c>
      <c r="AA285" s="1" t="s">
        <v>31</v>
      </c>
      <c r="AB285" s="64">
        <v>1</v>
      </c>
      <c r="AC285" s="115">
        <f t="shared" si="14"/>
        <v>1</v>
      </c>
      <c r="AD285" s="2">
        <v>46082</v>
      </c>
      <c r="AE285" s="175" t="str">
        <f>IFERROR(Table8[[#This Row],[Timeline - Monthwise]]-MIN(Table8[Start Date..]),"None")</f>
        <v>None</v>
      </c>
      <c r="AF285" s="1" t="str">
        <f>IFERROR(Table8[[#This Row],[Timeline - Monthwise]]-Table8[[#This Row],[Start Date..]]+1,"Duration Doesn't Exsists")</f>
        <v>Duration Doesn't Exsists</v>
      </c>
      <c r="AG285" s="29" t="str">
        <f ca="1">IFERROR(Table8[[#This Row],[Timeline - Monthwise]]-TODAY(),"No ETA")</f>
        <v>No ETA</v>
      </c>
      <c r="AH285" s="29" t="str">
        <f t="shared" si="15"/>
        <v>Completed</v>
      </c>
      <c r="AI285" s="1"/>
      <c r="AJ285" s="237" t="s">
        <v>3569</v>
      </c>
      <c r="AK285" s="1"/>
      <c r="AL285" s="1" t="s">
        <v>3178</v>
      </c>
      <c r="AM285" s="1" t="s">
        <v>30</v>
      </c>
      <c r="AN285" s="1"/>
      <c r="AO285" s="27"/>
      <c r="AP285" s="192"/>
      <c r="AQ285" s="1"/>
      <c r="AS285" s="192" t="str">
        <f>VLOOKUP(Table8[[#This Row],[CEM Number]],'71 CEMs'!$E$5:$E$76,1,0)</f>
        <v>INT-23-00439</v>
      </c>
      <c r="AT285" s="235" t="s">
        <v>3569</v>
      </c>
      <c r="AU285" s="233"/>
    </row>
    <row r="286" spans="1:47" ht="14.4" customHeight="1">
      <c r="A286" s="26" t="s">
        <v>1026</v>
      </c>
      <c r="B286" s="166">
        <v>44924</v>
      </c>
      <c r="C286" s="1" t="s">
        <v>474</v>
      </c>
      <c r="D286" s="1" t="s">
        <v>1027</v>
      </c>
      <c r="E286" s="192" t="s">
        <v>1043</v>
      </c>
      <c r="F286" s="29">
        <v>1274</v>
      </c>
      <c r="G286" s="29">
        <v>637</v>
      </c>
      <c r="H286" s="29" t="s">
        <v>3606</v>
      </c>
      <c r="I286" s="29" t="s">
        <v>3606</v>
      </c>
      <c r="J286" s="29" t="s">
        <v>3606</v>
      </c>
      <c r="K286" s="29" t="s">
        <v>3606</v>
      </c>
      <c r="L286" s="29"/>
      <c r="M286" s="1" t="str">
        <f>Table8[[#This Row],[Std Remarks]]</f>
        <v>LIVE - 100% Completed</v>
      </c>
      <c r="N286" s="28">
        <f>Table8[[#This Row],[% of Completion of Work Done]]</f>
        <v>1</v>
      </c>
      <c r="O286" s="1">
        <f>Table8[[#This Row],[Customers According to % (Market Share)]]</f>
        <v>637</v>
      </c>
      <c r="P286" s="29">
        <v>24448471.300000001</v>
      </c>
      <c r="Q286" s="136">
        <f>Table8[[#This Row],[Allocated Budget]]*Table8[[#This Row],[Allocation Percentage]]</f>
        <v>3667270.6949999998</v>
      </c>
      <c r="R286" s="136">
        <v>20781200.605</v>
      </c>
      <c r="S286" s="1">
        <v>-0.85000000000000009</v>
      </c>
      <c r="T286" s="1"/>
      <c r="U286" s="1">
        <v>0.5</v>
      </c>
      <c r="V286" s="29">
        <v>13471.150000000001</v>
      </c>
      <c r="W286" s="29">
        <v>11414.4</v>
      </c>
      <c r="X286" s="1" t="s">
        <v>31</v>
      </c>
      <c r="Y286" s="75">
        <f t="shared" si="16"/>
        <v>0.15</v>
      </c>
      <c r="Z286" s="1" t="s">
        <v>32</v>
      </c>
      <c r="AA286" s="1" t="s">
        <v>31</v>
      </c>
      <c r="AB286" s="64">
        <v>1</v>
      </c>
      <c r="AC286" s="115">
        <f t="shared" si="14"/>
        <v>1</v>
      </c>
      <c r="AD286" s="2">
        <v>46082</v>
      </c>
      <c r="AE286" s="175" t="str">
        <f>IFERROR(Table8[[#This Row],[Timeline - Monthwise]]-MIN(Table8[Start Date..]),"None")</f>
        <v>None</v>
      </c>
      <c r="AF286" s="1" t="str">
        <f>IFERROR(Table8[[#This Row],[Timeline - Monthwise]]-Table8[[#This Row],[Start Date..]]+1,"Duration Doesn't Exsists")</f>
        <v>Duration Doesn't Exsists</v>
      </c>
      <c r="AG286" s="29" t="str">
        <f ca="1">IFERROR(Table8[[#This Row],[Timeline - Monthwise]]-TODAY(),"No ETA")</f>
        <v>No ETA</v>
      </c>
      <c r="AH286" s="29" t="str">
        <f t="shared" si="15"/>
        <v>Completed</v>
      </c>
      <c r="AI286" s="1"/>
      <c r="AJ286" s="237" t="s">
        <v>3569</v>
      </c>
      <c r="AK286" s="1"/>
      <c r="AL286" s="1" t="s">
        <v>3178</v>
      </c>
      <c r="AM286" s="1" t="s">
        <v>30</v>
      </c>
      <c r="AN286" s="1"/>
      <c r="AO286" s="27"/>
      <c r="AP286" s="192"/>
      <c r="AQ286" s="1"/>
      <c r="AS286" s="192" t="str">
        <f>VLOOKUP(Table8[[#This Row],[CEM Number]],'71 CEMs'!$E$5:$E$76,1,0)</f>
        <v>INT-23-00439</v>
      </c>
      <c r="AT286" s="235" t="s">
        <v>3569</v>
      </c>
      <c r="AU286" s="233"/>
    </row>
    <row r="287" spans="1:47" ht="14.4" customHeight="1">
      <c r="A287" s="26" t="s">
        <v>473</v>
      </c>
      <c r="B287" s="166">
        <v>45427</v>
      </c>
      <c r="C287" s="1" t="s">
        <v>474</v>
      </c>
      <c r="D287" s="1" t="s">
        <v>475</v>
      </c>
      <c r="E287" s="192" t="s">
        <v>485</v>
      </c>
      <c r="F287" s="29">
        <v>1256</v>
      </c>
      <c r="G287" s="29">
        <v>502.40000000000003</v>
      </c>
      <c r="H287" s="29" t="s">
        <v>3606</v>
      </c>
      <c r="I287" s="29" t="s">
        <v>3606</v>
      </c>
      <c r="J287" s="29" t="s">
        <v>3606</v>
      </c>
      <c r="K287" s="29" t="s">
        <v>3606</v>
      </c>
      <c r="L287" s="29"/>
      <c r="M287" s="1" t="str">
        <f>Table8[[#This Row],[Std Remarks]]</f>
        <v>LIVE - 100% Completed</v>
      </c>
      <c r="N287" s="28">
        <f>Table8[[#This Row],[% of Completion of Work Done]]</f>
        <v>1</v>
      </c>
      <c r="O287" s="1">
        <f>Table8[[#This Row],[Customers According to % (Market Share)]]</f>
        <v>502.40000000000003</v>
      </c>
      <c r="P287" s="29">
        <v>29894273.638</v>
      </c>
      <c r="Q287" s="136">
        <f>Table8[[#This Row],[Allocated Budget]]*Table8[[#This Row],[Allocation Percentage]]</f>
        <v>4484141.0456999997</v>
      </c>
      <c r="R287" s="136">
        <v>25410132.592300002</v>
      </c>
      <c r="S287" s="1">
        <v>-1</v>
      </c>
      <c r="T287" s="1"/>
      <c r="U287" s="1">
        <v>0.4</v>
      </c>
      <c r="V287" s="29">
        <v>13732.800000000001</v>
      </c>
      <c r="W287" s="29">
        <v>12352.55</v>
      </c>
      <c r="X287" s="1" t="s">
        <v>31</v>
      </c>
      <c r="Y287" s="75">
        <f t="shared" si="16"/>
        <v>0.15</v>
      </c>
      <c r="Z287" s="1" t="s">
        <v>32</v>
      </c>
      <c r="AA287" s="1" t="s">
        <v>31</v>
      </c>
      <c r="AB287" s="64">
        <v>1</v>
      </c>
      <c r="AC287" s="115">
        <f t="shared" si="14"/>
        <v>1</v>
      </c>
      <c r="AD287" s="2">
        <v>46082</v>
      </c>
      <c r="AE287" s="175" t="str">
        <f>IFERROR(Table8[[#This Row],[Timeline - Monthwise]]-MIN(Table8[Start Date..]),"None")</f>
        <v>None</v>
      </c>
      <c r="AF287" s="1" t="str">
        <f>IFERROR(Table8[[#This Row],[Timeline - Monthwise]]-Table8[[#This Row],[Start Date..]]+1,"Duration Doesn't Exsists")</f>
        <v>Duration Doesn't Exsists</v>
      </c>
      <c r="AG287" s="29" t="str">
        <f ca="1">IFERROR(Table8[[#This Row],[Timeline - Monthwise]]-TODAY(),"No ETA")</f>
        <v>No ETA</v>
      </c>
      <c r="AH287" s="29" t="str">
        <f t="shared" si="15"/>
        <v>Completed</v>
      </c>
      <c r="AI287" s="1"/>
      <c r="AJ287" s="237" t="s">
        <v>3569</v>
      </c>
      <c r="AK287" s="1"/>
      <c r="AL287" s="1" t="s">
        <v>3178</v>
      </c>
      <c r="AM287" s="1" t="s">
        <v>30</v>
      </c>
      <c r="AN287" s="1"/>
      <c r="AO287" s="27"/>
      <c r="AP287" s="192"/>
      <c r="AQ287" s="1"/>
      <c r="AS287" s="192" t="str">
        <f>VLOOKUP(Table8[[#This Row],[CEM Number]],'71 CEMs'!$E$5:$E$76,1,0)</f>
        <v>I240704</v>
      </c>
      <c r="AT287" s="235" t="s">
        <v>3569</v>
      </c>
      <c r="AU287" s="233"/>
    </row>
    <row r="288" spans="1:47" ht="14.4" customHeight="1">
      <c r="A288" s="26" t="s">
        <v>788</v>
      </c>
      <c r="B288" s="166">
        <v>45621</v>
      </c>
      <c r="C288" s="1" t="s">
        <v>789</v>
      </c>
      <c r="D288" s="1" t="s">
        <v>790</v>
      </c>
      <c r="E288" s="192" t="s">
        <v>791</v>
      </c>
      <c r="F288" s="29">
        <v>1048</v>
      </c>
      <c r="G288" s="29">
        <v>419.20000000000005</v>
      </c>
      <c r="H288" s="29">
        <v>145</v>
      </c>
      <c r="I288" s="29">
        <v>131</v>
      </c>
      <c r="J288" s="29">
        <v>10</v>
      </c>
      <c r="K288" s="29">
        <v>4</v>
      </c>
      <c r="L288" s="29" t="s">
        <v>3622</v>
      </c>
      <c r="M288" s="1" t="str">
        <f>Table8[[#This Row],[Std Remarks]]</f>
        <v>NOT LIVE - RETAIN BUDGET</v>
      </c>
      <c r="N288" s="28">
        <f>Table8[[#This Row],[% of Completion of Work Done]]</f>
        <v>0</v>
      </c>
      <c r="O288" s="1">
        <f>Table8[[#This Row],[Customers According to % (Market Share)]]</f>
        <v>419.20000000000005</v>
      </c>
      <c r="P288" s="29">
        <v>15290998.9</v>
      </c>
      <c r="Q288" s="136">
        <f>(Table8[[#This Row],[Allocated Budget]]*$Q$2)+(Table8[[#This Row],[Allocated Budget]]*(1-Table8[[#This Row],[HP%  based on Live % ( Work Progress)]])*(1-$Q$2))</f>
        <v>15290998.899999999</v>
      </c>
      <c r="R288" s="136">
        <v>0</v>
      </c>
      <c r="S288" s="1">
        <v>-0.85000000000000009</v>
      </c>
      <c r="T288" s="1"/>
      <c r="U288" s="1">
        <v>0.4</v>
      </c>
      <c r="V288" s="29">
        <v>2301.1499999999996</v>
      </c>
      <c r="W288" s="29">
        <v>11482.829999999998</v>
      </c>
      <c r="X288" s="1" t="s">
        <v>47</v>
      </c>
      <c r="Y288" s="28">
        <f>Table8[[#This Row],[% of Completion of Work Done]]</f>
        <v>0</v>
      </c>
      <c r="Z288" s="1" t="s">
        <v>35</v>
      </c>
      <c r="AA288" s="1"/>
      <c r="AB288" s="28">
        <v>0</v>
      </c>
      <c r="AC288" s="115">
        <f t="shared" si="14"/>
        <v>0</v>
      </c>
      <c r="AD288" s="2">
        <v>46082</v>
      </c>
      <c r="AE288" s="175">
        <f>IFERROR(Table8[[#This Row],[Timeline - Monthwise]]-MIN(Table8[Start Date..]),"None")</f>
        <v>122</v>
      </c>
      <c r="AF288" s="1">
        <f>IFERROR(Table8[[#This Row],[Timeline - Monthwise]]-Table8[[#This Row],[Start Date..]]+1,"Duration Doesn't Exsists")</f>
        <v>123</v>
      </c>
      <c r="AG288" s="29">
        <f ca="1">IFERROR(Table8[[#This Row],[Timeline - Monthwise]]-TODAY(),"No ETA")</f>
        <v>75</v>
      </c>
      <c r="AH288" s="29" t="str">
        <f t="shared" si="15"/>
        <v>Yet to Start</v>
      </c>
      <c r="AI288" s="1" t="s">
        <v>272</v>
      </c>
      <c r="AJ288" s="237" t="s">
        <v>3572</v>
      </c>
      <c r="AK288" s="1" t="s">
        <v>78</v>
      </c>
      <c r="AL288" s="1" t="s">
        <v>3325</v>
      </c>
      <c r="AM288" s="1" t="s">
        <v>76</v>
      </c>
      <c r="AN288" s="1">
        <v>2</v>
      </c>
      <c r="AO288" s="27"/>
      <c r="AP288" s="192"/>
      <c r="AQ288" s="192"/>
      <c r="AS288" s="192" t="str">
        <f>VLOOKUP(Table8[[#This Row],[CEM Number]],'71 CEMs'!$E$5:$E$76,1,0)</f>
        <v>I250377</v>
      </c>
      <c r="AT288" s="235">
        <v>46204</v>
      </c>
      <c r="AU288" s="233"/>
    </row>
    <row r="289" spans="1:47" ht="14.4" customHeight="1">
      <c r="A289" s="26" t="s">
        <v>788</v>
      </c>
      <c r="B289" s="166">
        <v>45621</v>
      </c>
      <c r="C289" s="1" t="s">
        <v>789</v>
      </c>
      <c r="D289" s="1" t="s">
        <v>790</v>
      </c>
      <c r="E289" s="192" t="s">
        <v>792</v>
      </c>
      <c r="F289" s="29">
        <v>976</v>
      </c>
      <c r="G289" s="29">
        <v>390.40000000000003</v>
      </c>
      <c r="H289" s="29">
        <v>159</v>
      </c>
      <c r="I289" s="29">
        <v>124</v>
      </c>
      <c r="J289" s="29">
        <v>16</v>
      </c>
      <c r="K289" s="29">
        <v>19</v>
      </c>
      <c r="L289" s="29" t="s">
        <v>3623</v>
      </c>
      <c r="M289" s="1" t="str">
        <f>Table8[[#This Row],[Std Remarks]]</f>
        <v>LIVE - 100% Completed</v>
      </c>
      <c r="N289" s="28">
        <f>Table8[[#This Row],[% of Completion of Work Done]]</f>
        <v>1</v>
      </c>
      <c r="O289" s="1">
        <f>Table8[[#This Row],[Customers According to % (Market Share)]]</f>
        <v>390.40000000000003</v>
      </c>
      <c r="P289" s="29">
        <v>16459433.152375</v>
      </c>
      <c r="Q289" s="136">
        <f>Table8[[#This Row],[Allocated Budget]]*Table8[[#This Row],[Allocation Percentage]]</f>
        <v>2468914.9728562497</v>
      </c>
      <c r="R289" s="136">
        <v>13990518.17951875</v>
      </c>
      <c r="S289" s="1">
        <v>-1</v>
      </c>
      <c r="T289" s="1"/>
      <c r="U289" s="1">
        <v>0.4</v>
      </c>
      <c r="V289" s="29">
        <v>2727.7999999999997</v>
      </c>
      <c r="W289" s="29">
        <v>11588.672774999999</v>
      </c>
      <c r="X289" s="1" t="s">
        <v>47</v>
      </c>
      <c r="Y289" s="75">
        <f>$Q$2</f>
        <v>0.15</v>
      </c>
      <c r="Z289" s="1" t="s">
        <v>32</v>
      </c>
      <c r="AA289" s="1" t="s">
        <v>47</v>
      </c>
      <c r="AB289" s="64">
        <v>1</v>
      </c>
      <c r="AC289" s="115">
        <f t="shared" si="14"/>
        <v>1</v>
      </c>
      <c r="AD289" s="2">
        <v>46082</v>
      </c>
      <c r="AE289" s="175" t="str">
        <f>IFERROR(Table8[[#This Row],[Timeline - Monthwise]]-MIN(Table8[Start Date..]),"None")</f>
        <v>None</v>
      </c>
      <c r="AF289" s="1" t="str">
        <f>IFERROR(Table8[[#This Row],[Timeline - Monthwise]]-Table8[[#This Row],[Start Date..]]+1,"Duration Doesn't Exsists")</f>
        <v>Duration Doesn't Exsists</v>
      </c>
      <c r="AG289" s="29" t="str">
        <f ca="1">IFERROR(Table8[[#This Row],[Timeline - Monthwise]]-TODAY(),"No ETA")</f>
        <v>No ETA</v>
      </c>
      <c r="AH289" s="29" t="str">
        <f t="shared" si="15"/>
        <v>Completed</v>
      </c>
      <c r="AI289" s="1"/>
      <c r="AJ289" s="237" t="s">
        <v>3569</v>
      </c>
      <c r="AK289" s="1" t="s">
        <v>282</v>
      </c>
      <c r="AL289" s="1" t="s">
        <v>3178</v>
      </c>
      <c r="AM289" s="1" t="s">
        <v>30</v>
      </c>
      <c r="AN289" s="1"/>
      <c r="AO289" s="27"/>
      <c r="AP289" s="192"/>
      <c r="AQ289" s="192"/>
      <c r="AS289" s="192" t="str">
        <f>VLOOKUP(Table8[[#This Row],[CEM Number]],'71 CEMs'!$E$5:$E$76,1,0)</f>
        <v>I250377</v>
      </c>
      <c r="AT289" s="235" t="s">
        <v>3569</v>
      </c>
      <c r="AU289" s="233"/>
    </row>
    <row r="290" spans="1:47" ht="14.4" customHeight="1">
      <c r="A290" s="26" t="s">
        <v>788</v>
      </c>
      <c r="B290" s="166">
        <v>45621</v>
      </c>
      <c r="C290" s="1" t="s">
        <v>789</v>
      </c>
      <c r="D290" s="1" t="s">
        <v>790</v>
      </c>
      <c r="E290" s="192" t="s">
        <v>793</v>
      </c>
      <c r="F290" s="29">
        <v>1060</v>
      </c>
      <c r="G290" s="29">
        <v>424</v>
      </c>
      <c r="H290" s="29">
        <v>219</v>
      </c>
      <c r="I290" s="29">
        <v>178</v>
      </c>
      <c r="J290" s="29">
        <v>19</v>
      </c>
      <c r="K290" s="29">
        <v>22</v>
      </c>
      <c r="L290" s="29" t="s">
        <v>3624</v>
      </c>
      <c r="M290" s="1" t="str">
        <f>Table8[[#This Row],[Std Remarks]]</f>
        <v>LIVE - 100% Completed</v>
      </c>
      <c r="N290" s="28">
        <f>Table8[[#This Row],[% of Completion of Work Done]]</f>
        <v>1</v>
      </c>
      <c r="O290" s="1">
        <f>Table8[[#This Row],[Customers According to % (Market Share)]]</f>
        <v>424</v>
      </c>
      <c r="P290" s="29">
        <v>10937734.652685</v>
      </c>
      <c r="Q290" s="136">
        <f>Table8[[#This Row],[Allocated Budget]]*Table8[[#This Row],[Allocation Percentage]]</f>
        <v>1640660.19790275</v>
      </c>
      <c r="R290" s="136">
        <v>9297074.4547822494</v>
      </c>
      <c r="S290" s="1">
        <v>-0.85</v>
      </c>
      <c r="T290" s="1"/>
      <c r="U290" s="1">
        <v>0.4</v>
      </c>
      <c r="V290" s="29">
        <v>1185.6499999999999</v>
      </c>
      <c r="W290" s="29">
        <v>9617.9110529999944</v>
      </c>
      <c r="X290" s="1" t="s">
        <v>47</v>
      </c>
      <c r="Y290" s="75">
        <f>$Q$2</f>
        <v>0.15</v>
      </c>
      <c r="Z290" s="1" t="s">
        <v>32</v>
      </c>
      <c r="AA290" s="1" t="s">
        <v>47</v>
      </c>
      <c r="AB290" s="64">
        <v>1</v>
      </c>
      <c r="AC290" s="115">
        <f t="shared" si="14"/>
        <v>1</v>
      </c>
      <c r="AD290" s="2">
        <v>46082</v>
      </c>
      <c r="AE290" s="175" t="str">
        <f>IFERROR(Table8[[#This Row],[Timeline - Monthwise]]-MIN(Table8[Start Date..]),"None")</f>
        <v>None</v>
      </c>
      <c r="AF290" s="1" t="str">
        <f>IFERROR(Table8[[#This Row],[Timeline - Monthwise]]-Table8[[#This Row],[Start Date..]]+1,"Duration Doesn't Exsists")</f>
        <v>Duration Doesn't Exsists</v>
      </c>
      <c r="AG290" s="29" t="str">
        <f ca="1">IFERROR(Table8[[#This Row],[Timeline - Monthwise]]-TODAY(),"No ETA")</f>
        <v>No ETA</v>
      </c>
      <c r="AH290" s="29" t="str">
        <f t="shared" si="15"/>
        <v>Completed</v>
      </c>
      <c r="AI290" s="1"/>
      <c r="AJ290" s="237" t="s">
        <v>3569</v>
      </c>
      <c r="AK290" s="1"/>
      <c r="AL290" s="1" t="s">
        <v>3178</v>
      </c>
      <c r="AM290" s="1" t="s">
        <v>30</v>
      </c>
      <c r="AN290" s="1"/>
      <c r="AO290" s="27"/>
      <c r="AP290" s="192"/>
      <c r="AQ290" s="192"/>
      <c r="AS290" s="192" t="str">
        <f>VLOOKUP(Table8[[#This Row],[CEM Number]],'71 CEMs'!$E$5:$E$76,1,0)</f>
        <v>I250377</v>
      </c>
      <c r="AT290" s="235" t="s">
        <v>3569</v>
      </c>
      <c r="AU290" s="233"/>
    </row>
    <row r="291" spans="1:47" ht="14.4" customHeight="1">
      <c r="A291" s="26" t="s">
        <v>345</v>
      </c>
      <c r="B291" s="166">
        <v>45427</v>
      </c>
      <c r="C291" s="1" t="s">
        <v>138</v>
      </c>
      <c r="D291" s="1" t="s">
        <v>346</v>
      </c>
      <c r="E291" s="192" t="s">
        <v>350</v>
      </c>
      <c r="F291" s="29">
        <v>1728</v>
      </c>
      <c r="G291" s="29">
        <v>691.2</v>
      </c>
      <c r="H291" s="29"/>
      <c r="I291" s="29"/>
      <c r="J291" s="29"/>
      <c r="K291" s="29"/>
      <c r="L291" s="29"/>
      <c r="M291" s="1" t="str">
        <f>Table8[[#This Row],[Std Remarks]]</f>
        <v>LIVE - 100% Completed</v>
      </c>
      <c r="N291" s="28">
        <f>Table8[[#This Row],[% of Completion of Work Done]]</f>
        <v>1</v>
      </c>
      <c r="O291" s="1">
        <f>Table8[[#This Row],[Customers According to % (Market Share)]]</f>
        <v>691.2</v>
      </c>
      <c r="P291" s="29">
        <v>17833985.5</v>
      </c>
      <c r="Q291" s="136">
        <f>Table8[[#This Row],[Allocated Budget]]*Table8[[#This Row],[Allocation Percentage]]</f>
        <v>2675097.8249999997</v>
      </c>
      <c r="R291" s="136">
        <v>15158887.674999999</v>
      </c>
      <c r="S291" s="1">
        <v>-1</v>
      </c>
      <c r="T291" s="1"/>
      <c r="U291" s="1">
        <v>0.4</v>
      </c>
      <c r="V291" s="29">
        <v>2220</v>
      </c>
      <c r="W291" s="29">
        <v>15442.5</v>
      </c>
      <c r="X291" s="1" t="s">
        <v>47</v>
      </c>
      <c r="Y291" s="75">
        <f>$Q$2</f>
        <v>0.15</v>
      </c>
      <c r="Z291" s="1" t="s">
        <v>32</v>
      </c>
      <c r="AA291" s="1" t="s">
        <v>47</v>
      </c>
      <c r="AB291" s="64">
        <v>1</v>
      </c>
      <c r="AC291" s="115">
        <f t="shared" si="14"/>
        <v>1</v>
      </c>
      <c r="AD291" s="2">
        <v>46082</v>
      </c>
      <c r="AE291" s="175" t="str">
        <f>IFERROR(Table8[[#This Row],[Timeline - Monthwise]]-MIN(Table8[Start Date..]),"None")</f>
        <v>None</v>
      </c>
      <c r="AF291" s="1" t="str">
        <f>IFERROR(Table8[[#This Row],[Timeline - Monthwise]]-Table8[[#This Row],[Start Date..]]+1,"Duration Doesn't Exsists")</f>
        <v>Duration Doesn't Exsists</v>
      </c>
      <c r="AG291" s="29" t="str">
        <f ca="1">IFERROR(Table8[[#This Row],[Timeline - Monthwise]]-TODAY(),"No ETA")</f>
        <v>No ETA</v>
      </c>
      <c r="AH291" s="29" t="str">
        <f t="shared" si="15"/>
        <v>Completed</v>
      </c>
      <c r="AI291" s="1"/>
      <c r="AJ291" s="237" t="s">
        <v>3569</v>
      </c>
      <c r="AK291" s="1"/>
      <c r="AL291" s="1" t="s">
        <v>3178</v>
      </c>
      <c r="AM291" s="1" t="s">
        <v>30</v>
      </c>
      <c r="AN291" s="1"/>
      <c r="AO291" s="27"/>
      <c r="AP291" s="192"/>
      <c r="AQ291" s="192"/>
      <c r="AS291" s="192" t="str">
        <f>VLOOKUP(Table8[[#This Row],[CEM Number]],'71 CEMs'!$E$5:$E$76,1,0)</f>
        <v>I240700</v>
      </c>
      <c r="AT291" s="235" t="s">
        <v>3569</v>
      </c>
      <c r="AU291" s="233"/>
    </row>
    <row r="292" spans="1:47" ht="14.4" customHeight="1">
      <c r="A292" s="26" t="s">
        <v>590</v>
      </c>
      <c r="B292" s="166">
        <v>45547</v>
      </c>
      <c r="C292" s="1" t="s">
        <v>591</v>
      </c>
      <c r="D292" s="1" t="s">
        <v>591</v>
      </c>
      <c r="E292" s="192" t="s">
        <v>595</v>
      </c>
      <c r="F292" s="29">
        <v>598</v>
      </c>
      <c r="G292" s="29">
        <v>239.20000000000002</v>
      </c>
      <c r="H292" s="29"/>
      <c r="I292" s="29"/>
      <c r="J292" s="29"/>
      <c r="K292" s="29"/>
      <c r="L292" s="29" t="s">
        <v>3583</v>
      </c>
      <c r="M292" s="1" t="str">
        <f>Table8[[#This Row],[Std Remarks]]</f>
        <v>NOT LIVE - RETAIN BUDGET</v>
      </c>
      <c r="N292" s="28">
        <f>Table8[[#This Row],[% of Completion of Work Done]]</f>
        <v>0</v>
      </c>
      <c r="O292" s="1">
        <f>Table8[[#This Row],[Customers According to % (Market Share)]]</f>
        <v>239.20000000000002</v>
      </c>
      <c r="P292" s="29">
        <v>4866797.75</v>
      </c>
      <c r="Q292" s="136">
        <f>(Table8[[#This Row],[Allocated Budget]]*$Q$2)+(Table8[[#This Row],[Allocated Budget]]*(1-Table8[[#This Row],[HP%  based on Live % ( Work Progress)]])*(1-$Q$2))</f>
        <v>4866797.75</v>
      </c>
      <c r="R292" s="136">
        <v>0</v>
      </c>
      <c r="S292" s="1">
        <v>-1</v>
      </c>
      <c r="T292" s="1"/>
      <c r="U292" s="1">
        <v>0.4</v>
      </c>
      <c r="V292" s="29">
        <v>422.04999999999995</v>
      </c>
      <c r="W292" s="29">
        <v>6339.4</v>
      </c>
      <c r="X292" s="1" t="s">
        <v>47</v>
      </c>
      <c r="Y292" s="28">
        <f>Table8[[#This Row],[% of Completion of Work Done]]</f>
        <v>0</v>
      </c>
      <c r="Z292" s="1" t="s">
        <v>35</v>
      </c>
      <c r="AA292" s="1"/>
      <c r="AB292" s="77">
        <v>0</v>
      </c>
      <c r="AC292" s="115">
        <f t="shared" si="14"/>
        <v>0</v>
      </c>
      <c r="AD292" s="2">
        <v>46082</v>
      </c>
      <c r="AE292" s="175">
        <f>IFERROR(Table8[[#This Row],[Timeline - Monthwise]]-MIN(Table8[Start Date..]),"None")</f>
        <v>31</v>
      </c>
      <c r="AF292" s="1">
        <f>IFERROR(Table8[[#This Row],[Timeline - Monthwise]]-Table8[[#This Row],[Start Date..]]+1,"Duration Doesn't Exsists")</f>
        <v>32</v>
      </c>
      <c r="AG292" s="29">
        <f ca="1">IFERROR(Table8[[#This Row],[Timeline - Monthwise]]-TODAY(),"No ETA")</f>
        <v>-16</v>
      </c>
      <c r="AH292" s="29" t="str">
        <f t="shared" si="15"/>
        <v>Yet to Start</v>
      </c>
      <c r="AI292" s="1">
        <v>46113</v>
      </c>
      <c r="AJ292" s="237" t="s">
        <v>3571</v>
      </c>
      <c r="AK292" s="1" t="s">
        <v>596</v>
      </c>
      <c r="AL292" s="1" t="s">
        <v>3325</v>
      </c>
      <c r="AM292" s="1" t="s">
        <v>76</v>
      </c>
      <c r="AN292" s="1">
        <v>1</v>
      </c>
      <c r="AO292" s="27"/>
      <c r="AP292" s="192"/>
      <c r="AQ292" s="1"/>
      <c r="AS292" s="192" t="str">
        <f>VLOOKUP(Table8[[#This Row],[CEM Number]],'71 CEMs'!$E$5:$E$76,1,0)</f>
        <v>I250206</v>
      </c>
      <c r="AT292" s="235">
        <v>46113</v>
      </c>
      <c r="AU292" s="233"/>
    </row>
    <row r="293" spans="1:47" ht="14.4" customHeight="1">
      <c r="A293" s="26" t="s">
        <v>950</v>
      </c>
      <c r="B293" s="166">
        <v>44195</v>
      </c>
      <c r="C293" s="1" t="s">
        <v>138</v>
      </c>
      <c r="D293" s="1" t="s">
        <v>951</v>
      </c>
      <c r="E293" s="192" t="s">
        <v>955</v>
      </c>
      <c r="F293" s="29">
        <v>1248</v>
      </c>
      <c r="G293" s="29">
        <v>499.20000000000005</v>
      </c>
      <c r="H293" s="29"/>
      <c r="I293" s="29"/>
      <c r="J293" s="29"/>
      <c r="K293" s="29"/>
      <c r="L293" s="29"/>
      <c r="M293" s="1" t="str">
        <f>Table8[[#This Row],[Std Remarks]]</f>
        <v>LIVE - 100% Completed</v>
      </c>
      <c r="N293" s="28">
        <f>Table8[[#This Row],[% of Completion of Work Done]]</f>
        <v>1</v>
      </c>
      <c r="O293" s="1">
        <f>Table8[[#This Row],[Customers According to % (Market Share)]]</f>
        <v>499.20000000000005</v>
      </c>
      <c r="P293" s="29">
        <v>17792789.954999998</v>
      </c>
      <c r="Q293" s="136">
        <f>Table8[[#This Row],[Allocated Budget]]*Table8[[#This Row],[Allocation Percentage]]</f>
        <v>2668918.4932499998</v>
      </c>
      <c r="R293" s="136">
        <v>15123871.461749999</v>
      </c>
      <c r="S293" s="1">
        <v>-1</v>
      </c>
      <c r="T293" s="1"/>
      <c r="U293" s="1">
        <v>0.4</v>
      </c>
      <c r="V293" s="29">
        <v>9119.5</v>
      </c>
      <c r="W293" s="29">
        <v>16572.5</v>
      </c>
      <c r="X293" s="1" t="s">
        <v>47</v>
      </c>
      <c r="Y293" s="75">
        <f>$Q$2</f>
        <v>0.15</v>
      </c>
      <c r="Z293" s="1" t="s">
        <v>32</v>
      </c>
      <c r="AA293" s="1" t="s">
        <v>47</v>
      </c>
      <c r="AB293" s="64">
        <v>1</v>
      </c>
      <c r="AC293" s="115">
        <f t="shared" si="14"/>
        <v>1</v>
      </c>
      <c r="AD293" s="2">
        <v>46082</v>
      </c>
      <c r="AE293" s="175" t="str">
        <f>IFERROR(Table8[[#This Row],[Timeline - Monthwise]]-MIN(Table8[Start Date..]),"None")</f>
        <v>None</v>
      </c>
      <c r="AF293" s="1" t="str">
        <f>IFERROR(Table8[[#This Row],[Timeline - Monthwise]]-Table8[[#This Row],[Start Date..]]+1,"Duration Doesn't Exsists")</f>
        <v>Duration Doesn't Exsists</v>
      </c>
      <c r="AG293" s="29" t="str">
        <f ca="1">IFERROR(Table8[[#This Row],[Timeline - Monthwise]]-TODAY(),"No ETA")</f>
        <v>No ETA</v>
      </c>
      <c r="AH293" s="29" t="str">
        <f t="shared" si="15"/>
        <v>Completed</v>
      </c>
      <c r="AI293" s="1"/>
      <c r="AJ293" s="237" t="s">
        <v>3569</v>
      </c>
      <c r="AK293" s="1"/>
      <c r="AL293" s="1" t="s">
        <v>3178</v>
      </c>
      <c r="AM293" s="1" t="s">
        <v>30</v>
      </c>
      <c r="AN293" s="1"/>
      <c r="AO293" s="27"/>
      <c r="AP293" s="192"/>
      <c r="AQ293" s="1"/>
      <c r="AS293" s="192" t="str">
        <f>VLOOKUP(Table8[[#This Row],[CEM Number]],'71 CEMs'!$E$5:$E$76,1,0)</f>
        <v>INT-21-00315</v>
      </c>
      <c r="AT293" s="235" t="s">
        <v>3569</v>
      </c>
      <c r="AU293" s="233"/>
    </row>
    <row r="294" spans="1:47" ht="14.4" customHeight="1">
      <c r="A294" s="26" t="s">
        <v>3648</v>
      </c>
      <c r="B294" s="166" t="s">
        <v>3530</v>
      </c>
      <c r="C294" s="1" t="s">
        <v>1204</v>
      </c>
      <c r="D294" s="1" t="s">
        <v>1204</v>
      </c>
      <c r="E294" s="192" t="s">
        <v>1226</v>
      </c>
      <c r="F294" s="29">
        <v>580</v>
      </c>
      <c r="G294" s="29">
        <v>261</v>
      </c>
      <c r="H294" s="29"/>
      <c r="I294" s="29"/>
      <c r="J294" s="29"/>
      <c r="K294" s="29"/>
      <c r="L294" s="29"/>
      <c r="M294" s="1" t="str">
        <f>Table8[[#This Row],[Std Remarks]]</f>
        <v>NOT LIVE - RETAIN BUDGET</v>
      </c>
      <c r="N294" s="28">
        <f>Table8[[#This Row],[% of Completion of Work Done]]</f>
        <v>0</v>
      </c>
      <c r="O294" s="1">
        <f>Table8[[#This Row],[Customers According to % (Market Share)]]</f>
        <v>261</v>
      </c>
      <c r="P294" s="29">
        <v>15393935.114</v>
      </c>
      <c r="Q294" s="136">
        <f>(Table8[[#This Row],[Allocated Budget]]*$Q$2)+(Table8[[#This Row],[Allocated Budget]]*(1-Table8[[#This Row],[HP%  based on Live % ( Work Progress)]])*(1-$Q$2))</f>
        <v>15393935.114</v>
      </c>
      <c r="R294" s="136"/>
      <c r="S294" s="1"/>
      <c r="T294" s="1"/>
      <c r="U294" s="1">
        <v>0.45</v>
      </c>
      <c r="V294" s="29">
        <v>7372.5</v>
      </c>
      <c r="W294" s="29">
        <v>5931.25</v>
      </c>
      <c r="X294" s="1" t="s">
        <v>47</v>
      </c>
      <c r="Y294" s="28">
        <f>Table8[[#This Row],[% of Completion of Work Done]]</f>
        <v>0</v>
      </c>
      <c r="Z294" s="1" t="s">
        <v>35</v>
      </c>
      <c r="AA294" s="1"/>
      <c r="AB294" s="77">
        <v>0</v>
      </c>
      <c r="AC294" s="115">
        <f t="shared" si="14"/>
        <v>0</v>
      </c>
      <c r="AD294" s="2">
        <v>46082</v>
      </c>
      <c r="AE294" s="175">
        <f>IFERROR(Table8[[#This Row],[Timeline - Monthwise]]-MIN(Table8[Start Date..]),"None")</f>
        <v>214</v>
      </c>
      <c r="AF294" s="1">
        <f>IFERROR(Table8[[#This Row],[Timeline - Monthwise]]-Table8[[#This Row],[Start Date..]]+1,"Duration Doesn't Exsists")</f>
        <v>215</v>
      </c>
      <c r="AG294" s="29">
        <f ca="1">IFERROR(Table8[[#This Row],[Timeline - Monthwise]]-TODAY(),"No ETA")</f>
        <v>167</v>
      </c>
      <c r="AH294" s="29" t="str">
        <f t="shared" si="15"/>
        <v>Yet to Start</v>
      </c>
      <c r="AI294" s="1" t="s">
        <v>1168</v>
      </c>
      <c r="AJ294" s="237" t="s">
        <v>3576</v>
      </c>
      <c r="AK294" s="1" t="s">
        <v>1169</v>
      </c>
      <c r="AL294" s="1" t="s">
        <v>3325</v>
      </c>
      <c r="AM294" s="1" t="s">
        <v>76</v>
      </c>
      <c r="AN294" s="1"/>
      <c r="AO294" s="27"/>
      <c r="AP294" s="1"/>
      <c r="AQ294" s="1"/>
      <c r="AS294" s="192" t="e">
        <f>VLOOKUP(Table8[[#This Row],[CEM Number]],'71 CEMs'!$E$5:$E$76,1,0)</f>
        <v>#N/A</v>
      </c>
      <c r="AT294" s="235">
        <v>46296</v>
      </c>
      <c r="AU294" s="233"/>
    </row>
    <row r="295" spans="1:47" ht="14.4" customHeight="1">
      <c r="A295" s="26" t="s">
        <v>3648</v>
      </c>
      <c r="B295" s="166" t="s">
        <v>3530</v>
      </c>
      <c r="C295" s="1" t="s">
        <v>40</v>
      </c>
      <c r="D295" s="1" t="s">
        <v>1204</v>
      </c>
      <c r="E295" s="192" t="s">
        <v>42</v>
      </c>
      <c r="F295" s="29">
        <v>0</v>
      </c>
      <c r="G295" s="29">
        <v>0</v>
      </c>
      <c r="H295" s="29"/>
      <c r="I295" s="29"/>
      <c r="J295" s="29"/>
      <c r="K295" s="29"/>
      <c r="L295" s="29"/>
      <c r="M295" s="1" t="str">
        <f>Table8[[#This Row],[Std Remarks]]</f>
        <v>FEEDER ETC WORK - RETAIN BUDGET</v>
      </c>
      <c r="N295" s="28">
        <f>Table8[[#This Row],[% of Completion of Work Done]]</f>
        <v>0</v>
      </c>
      <c r="O295" s="1">
        <f>Table8[[#This Row],[Customers According to % (Market Share)]]</f>
        <v>0</v>
      </c>
      <c r="P295" s="29">
        <v>6360000</v>
      </c>
      <c r="Q295" s="136">
        <f>Table8[[#This Row],[Allocated Budget]]*Table8[[#This Row],[Allocation Percentage]]</f>
        <v>6360000</v>
      </c>
      <c r="R295" s="136"/>
      <c r="S295" s="1"/>
      <c r="T295" s="1"/>
      <c r="U295" s="1"/>
      <c r="V295" s="29">
        <v>0</v>
      </c>
      <c r="W295" s="29">
        <v>0</v>
      </c>
      <c r="X295" s="1"/>
      <c r="Y295" s="75">
        <f>$R$1</f>
        <v>1</v>
      </c>
      <c r="Z295" s="1"/>
      <c r="AA295" s="1"/>
      <c r="AB295" s="28">
        <v>0</v>
      </c>
      <c r="AC295" s="115">
        <f t="shared" si="14"/>
        <v>0</v>
      </c>
      <c r="AD295" s="2">
        <v>46082</v>
      </c>
      <c r="AE295" s="175" t="str">
        <f>IFERROR(Table8[[#This Row],[Timeline - Monthwise]]-MIN(Table8[Start Date..]),"None")</f>
        <v>None</v>
      </c>
      <c r="AF295" s="1" t="str">
        <f>IFERROR(Table8[[#This Row],[Timeline - Monthwise]]-Table8[[#This Row],[Start Date..]]+1,"Duration Doesn't Exsists")</f>
        <v>Duration Doesn't Exsists</v>
      </c>
      <c r="AG295" s="29" t="str">
        <f ca="1">IFERROR(Table8[[#This Row],[Timeline - Monthwise]]-TODAY(),"No ETA")</f>
        <v>No ETA</v>
      </c>
      <c r="AH295" s="29" t="str">
        <f t="shared" si="15"/>
        <v>Yet to Start</v>
      </c>
      <c r="AI295" s="1"/>
      <c r="AJ295" s="237" t="s">
        <v>3569</v>
      </c>
      <c r="AK295" s="1"/>
      <c r="AL295" s="1" t="s">
        <v>41</v>
      </c>
      <c r="AM295" s="1" t="s">
        <v>39</v>
      </c>
      <c r="AN295" s="1"/>
      <c r="AO295" s="27"/>
      <c r="AP295" s="1"/>
      <c r="AQ295" s="192"/>
      <c r="AS295" s="192" t="e">
        <f>VLOOKUP(Table8[[#This Row],[CEM Number]],'71 CEMs'!$E$5:$E$76,1,0)</f>
        <v>#N/A</v>
      </c>
      <c r="AT295" s="234" t="s">
        <v>3569</v>
      </c>
      <c r="AU295" s="233"/>
    </row>
    <row r="296" spans="1:47" ht="14.4" customHeight="1">
      <c r="A296" s="26" t="s">
        <v>345</v>
      </c>
      <c r="B296" s="166">
        <v>45427</v>
      </c>
      <c r="C296" s="1" t="s">
        <v>138</v>
      </c>
      <c r="D296" s="1" t="s">
        <v>346</v>
      </c>
      <c r="E296" s="192" t="s">
        <v>351</v>
      </c>
      <c r="F296" s="29">
        <v>280</v>
      </c>
      <c r="G296" s="29">
        <v>112</v>
      </c>
      <c r="H296" s="29"/>
      <c r="I296" s="29"/>
      <c r="J296" s="29"/>
      <c r="K296" s="29"/>
      <c r="L296" s="29"/>
      <c r="M296" s="1" t="str">
        <f>Table8[[#This Row],[Std Remarks]]</f>
        <v>LIVE - 100% Completed</v>
      </c>
      <c r="N296" s="28">
        <f>Table8[[#This Row],[% of Completion of Work Done]]</f>
        <v>1</v>
      </c>
      <c r="O296" s="1">
        <f>Table8[[#This Row],[Customers According to % (Market Share)]]</f>
        <v>112</v>
      </c>
      <c r="P296" s="29">
        <v>2962483.9959999998</v>
      </c>
      <c r="Q296" s="136">
        <f>Table8[[#This Row],[Allocated Budget]]*Table8[[#This Row],[Allocation Percentage]]</f>
        <v>444372.59939999995</v>
      </c>
      <c r="R296" s="136">
        <v>2518111.3966000001</v>
      </c>
      <c r="S296" s="1">
        <v>0</v>
      </c>
      <c r="T296" s="1"/>
      <c r="U296" s="1">
        <v>0.4</v>
      </c>
      <c r="V296" s="29">
        <v>538.19999999999993</v>
      </c>
      <c r="W296" s="29">
        <v>2087.5</v>
      </c>
      <c r="X296" s="1" t="s">
        <v>47</v>
      </c>
      <c r="Y296" s="75">
        <f>$Q$2</f>
        <v>0.15</v>
      </c>
      <c r="Z296" s="1" t="s">
        <v>32</v>
      </c>
      <c r="AA296" s="1" t="s">
        <v>47</v>
      </c>
      <c r="AB296" s="64">
        <v>1</v>
      </c>
      <c r="AC296" s="115">
        <f t="shared" si="14"/>
        <v>1</v>
      </c>
      <c r="AD296" s="2">
        <v>46082</v>
      </c>
      <c r="AE296" s="175" t="str">
        <f>IFERROR(Table8[[#This Row],[Timeline - Monthwise]]-MIN(Table8[Start Date..]),"None")</f>
        <v>None</v>
      </c>
      <c r="AF296" s="1" t="str">
        <f>IFERROR(Table8[[#This Row],[Timeline - Monthwise]]-Table8[[#This Row],[Start Date..]]+1,"Duration Doesn't Exsists")</f>
        <v>Duration Doesn't Exsists</v>
      </c>
      <c r="AG296" s="29" t="str">
        <f ca="1">IFERROR(Table8[[#This Row],[Timeline - Monthwise]]-TODAY(),"No ETA")</f>
        <v>No ETA</v>
      </c>
      <c r="AH296" s="29" t="str">
        <f t="shared" si="15"/>
        <v>Completed</v>
      </c>
      <c r="AI296" s="1"/>
      <c r="AJ296" s="237" t="s">
        <v>3569</v>
      </c>
      <c r="AK296" s="1"/>
      <c r="AL296" s="1" t="s">
        <v>3178</v>
      </c>
      <c r="AM296" s="1" t="s">
        <v>30</v>
      </c>
      <c r="AN296" s="1"/>
      <c r="AO296" s="27"/>
      <c r="AP296" s="1"/>
      <c r="AQ296" s="1"/>
      <c r="AS296" s="192" t="str">
        <f>VLOOKUP(Table8[[#This Row],[CEM Number]],'71 CEMs'!$E$5:$E$76,1,0)</f>
        <v>I240700</v>
      </c>
      <c r="AT296" s="235" t="s">
        <v>3569</v>
      </c>
      <c r="AU296" s="233"/>
    </row>
    <row r="297" spans="1:47" ht="14.4" customHeight="1">
      <c r="A297" s="26" t="s">
        <v>3648</v>
      </c>
      <c r="B297" s="166" t="s">
        <v>3530</v>
      </c>
      <c r="C297" s="1" t="s">
        <v>1204</v>
      </c>
      <c r="D297" s="1" t="s">
        <v>1204</v>
      </c>
      <c r="E297" s="192" t="s">
        <v>1227</v>
      </c>
      <c r="F297" s="29">
        <v>908</v>
      </c>
      <c r="G297" s="29">
        <v>408.6</v>
      </c>
      <c r="H297" s="29"/>
      <c r="I297" s="29"/>
      <c r="J297" s="29"/>
      <c r="K297" s="29"/>
      <c r="L297" s="29"/>
      <c r="M297" s="1" t="str">
        <f>Table8[[#This Row],[Std Remarks]]</f>
        <v>NOT LIVE - RETAIN BUDGET</v>
      </c>
      <c r="N297" s="28">
        <f>Table8[[#This Row],[% of Completion of Work Done]]</f>
        <v>0</v>
      </c>
      <c r="O297" s="1">
        <f>Table8[[#This Row],[Customers According to % (Market Share)]]</f>
        <v>408.6</v>
      </c>
      <c r="P297" s="29">
        <v>23406249.736000001</v>
      </c>
      <c r="Q297" s="136">
        <f>(Table8[[#This Row],[Allocated Budget]]*$Q$2)+(Table8[[#This Row],[Allocated Budget]]*(1-Table8[[#This Row],[HP%  based on Live % ( Work Progress)]])*(1-$Q$2))</f>
        <v>23406249.736000001</v>
      </c>
      <c r="R297" s="136"/>
      <c r="S297" s="1"/>
      <c r="T297" s="1"/>
      <c r="U297" s="1">
        <v>0.45</v>
      </c>
      <c r="V297" s="29">
        <v>11143.75</v>
      </c>
      <c r="W297" s="29">
        <v>8465</v>
      </c>
      <c r="X297" s="1" t="s">
        <v>47</v>
      </c>
      <c r="Y297" s="28">
        <f>Table8[[#This Row],[% of Completion of Work Done]]</f>
        <v>0</v>
      </c>
      <c r="Z297" s="1" t="s">
        <v>35</v>
      </c>
      <c r="AA297" s="1"/>
      <c r="AB297" s="77">
        <v>0</v>
      </c>
      <c r="AC297" s="115">
        <f t="shared" si="14"/>
        <v>0</v>
      </c>
      <c r="AD297" s="2">
        <v>46082</v>
      </c>
      <c r="AE297" s="175">
        <f>IFERROR(Table8[[#This Row],[Timeline - Monthwise]]-MIN(Table8[Start Date..]),"None")</f>
        <v>214</v>
      </c>
      <c r="AF297" s="1">
        <f>IFERROR(Table8[[#This Row],[Timeline - Monthwise]]-Table8[[#This Row],[Start Date..]]+1,"Duration Doesn't Exsists")</f>
        <v>215</v>
      </c>
      <c r="AG297" s="29">
        <f ca="1">IFERROR(Table8[[#This Row],[Timeline - Monthwise]]-TODAY(),"No ETA")</f>
        <v>167</v>
      </c>
      <c r="AH297" s="29" t="str">
        <f t="shared" si="15"/>
        <v>Yet to Start</v>
      </c>
      <c r="AI297" s="1" t="s">
        <v>1168</v>
      </c>
      <c r="AJ297" s="237" t="s">
        <v>3576</v>
      </c>
      <c r="AK297" s="1" t="s">
        <v>1169</v>
      </c>
      <c r="AL297" s="1" t="s">
        <v>3325</v>
      </c>
      <c r="AM297" s="1" t="s">
        <v>76</v>
      </c>
      <c r="AN297" s="1"/>
      <c r="AO297" s="27"/>
      <c r="AP297" s="1"/>
      <c r="AQ297" s="1"/>
      <c r="AS297" s="192" t="e">
        <f>VLOOKUP(Table8[[#This Row],[CEM Number]],'71 CEMs'!$E$5:$E$76,1,0)</f>
        <v>#N/A</v>
      </c>
      <c r="AT297" s="235">
        <v>46296</v>
      </c>
      <c r="AU297" s="233"/>
    </row>
    <row r="298" spans="1:47" ht="14.4" customHeight="1">
      <c r="A298" s="26" t="s">
        <v>3648</v>
      </c>
      <c r="B298" s="166" t="s">
        <v>3530</v>
      </c>
      <c r="C298" s="1" t="s">
        <v>1204</v>
      </c>
      <c r="D298" s="1" t="s">
        <v>1204</v>
      </c>
      <c r="E298" s="192" t="s">
        <v>1228</v>
      </c>
      <c r="F298" s="29">
        <v>296</v>
      </c>
      <c r="G298" s="29">
        <v>133.20000000000002</v>
      </c>
      <c r="H298" s="29"/>
      <c r="I298" s="29"/>
      <c r="J298" s="29"/>
      <c r="K298" s="29"/>
      <c r="L298" s="29"/>
      <c r="M298" s="1" t="str">
        <f>Table8[[#This Row],[Std Remarks]]</f>
        <v>NOT LIVE - RETAIN BUDGET</v>
      </c>
      <c r="N298" s="28">
        <f>Table8[[#This Row],[% of Completion of Work Done]]</f>
        <v>0</v>
      </c>
      <c r="O298" s="1">
        <f>Table8[[#This Row],[Customers According to % (Market Share)]]</f>
        <v>133.20000000000002</v>
      </c>
      <c r="P298" s="29">
        <v>3838115.2</v>
      </c>
      <c r="Q298" s="136">
        <f>(Table8[[#This Row],[Allocated Budget]]*$Q$2)+(Table8[[#This Row],[Allocated Budget]]*(1-Table8[[#This Row],[HP%  based on Live % ( Work Progress)]])*(1-$Q$2))</f>
        <v>3838115.2</v>
      </c>
      <c r="R298" s="136"/>
      <c r="S298" s="1"/>
      <c r="T298" s="1"/>
      <c r="U298" s="1">
        <v>0.45</v>
      </c>
      <c r="V298" s="29">
        <v>814.19999999999993</v>
      </c>
      <c r="W298" s="29">
        <v>3252.5</v>
      </c>
      <c r="X298" s="1" t="s">
        <v>47</v>
      </c>
      <c r="Y298" s="28">
        <f>Table8[[#This Row],[% of Completion of Work Done]]</f>
        <v>0</v>
      </c>
      <c r="Z298" s="1" t="s">
        <v>35</v>
      </c>
      <c r="AA298" s="1"/>
      <c r="AB298" s="77">
        <v>0</v>
      </c>
      <c r="AC298" s="115">
        <f t="shared" si="14"/>
        <v>0</v>
      </c>
      <c r="AD298" s="2">
        <v>46082</v>
      </c>
      <c r="AE298" s="175">
        <f>IFERROR(Table8[[#This Row],[Timeline - Monthwise]]-MIN(Table8[Start Date..]),"None")</f>
        <v>214</v>
      </c>
      <c r="AF298" s="1">
        <f>IFERROR(Table8[[#This Row],[Timeline - Monthwise]]-Table8[[#This Row],[Start Date..]]+1,"Duration Doesn't Exsists")</f>
        <v>215</v>
      </c>
      <c r="AG298" s="29">
        <f ca="1">IFERROR(Table8[[#This Row],[Timeline - Monthwise]]-TODAY(),"No ETA")</f>
        <v>167</v>
      </c>
      <c r="AH298" s="29" t="str">
        <f t="shared" si="15"/>
        <v>Yet to Start</v>
      </c>
      <c r="AI298" s="1" t="s">
        <v>1168</v>
      </c>
      <c r="AJ298" s="237" t="s">
        <v>3576</v>
      </c>
      <c r="AK298" s="1" t="s">
        <v>1169</v>
      </c>
      <c r="AL298" s="1" t="s">
        <v>3325</v>
      </c>
      <c r="AM298" s="1" t="s">
        <v>76</v>
      </c>
      <c r="AN298" s="1"/>
      <c r="AO298" s="27"/>
      <c r="AP298" s="192"/>
      <c r="AQ298" s="1"/>
      <c r="AS298" s="192" t="e">
        <f>VLOOKUP(Table8[[#This Row],[CEM Number]],'71 CEMs'!$E$5:$E$76,1,0)</f>
        <v>#N/A</v>
      </c>
      <c r="AT298" s="235">
        <v>46296</v>
      </c>
      <c r="AU298" s="233"/>
    </row>
    <row r="299" spans="1:47" ht="14.4" customHeight="1">
      <c r="A299" s="26" t="s">
        <v>1093</v>
      </c>
      <c r="B299" s="166">
        <v>44924</v>
      </c>
      <c r="C299" s="1" t="s">
        <v>27</v>
      </c>
      <c r="D299" s="1" t="s">
        <v>1094</v>
      </c>
      <c r="E299" s="192" t="s">
        <v>1095</v>
      </c>
      <c r="F299" s="29">
        <v>522</v>
      </c>
      <c r="G299" s="29">
        <v>261</v>
      </c>
      <c r="H299" s="29">
        <v>0</v>
      </c>
      <c r="I299" s="29"/>
      <c r="J299" s="29"/>
      <c r="K299" s="29"/>
      <c r="L299" s="29"/>
      <c r="M299" s="1" t="str">
        <f>Table8[[#This Row],[Std Remarks]]</f>
        <v>NOT LIVE - RETAIN BUDGET</v>
      </c>
      <c r="N299" s="28">
        <f>Table8[[#This Row],[% of Completion of Work Done]]</f>
        <v>0.5</v>
      </c>
      <c r="O299" s="1">
        <f>Table8[[#This Row],[Customers According to % (Market Share)]]</f>
        <v>261</v>
      </c>
      <c r="P299" s="29">
        <v>14206617.625</v>
      </c>
      <c r="Q299" s="136">
        <f>(Table8[[#This Row],[Allocated Budget]]*$Q$2)+(Table8[[#This Row],[Allocated Budget]]*(1-Table8[[#This Row],[HP%  based on Live % ( Work Progress)]])*(1-$Q$2))</f>
        <v>8168805.1343749994</v>
      </c>
      <c r="R299" s="136">
        <v>6037812.4906249996</v>
      </c>
      <c r="S299" s="1">
        <v>-1</v>
      </c>
      <c r="T299" s="1"/>
      <c r="U299" s="1">
        <v>0.5</v>
      </c>
      <c r="V299" s="29">
        <v>5132.75</v>
      </c>
      <c r="W299" s="29">
        <v>14407.455999999995</v>
      </c>
      <c r="X299" s="1" t="s">
        <v>47</v>
      </c>
      <c r="Y299" s="28">
        <f>Table8[[#This Row],[% of Completion of Work Done]]</f>
        <v>0.5</v>
      </c>
      <c r="Z299" s="1" t="s">
        <v>35</v>
      </c>
      <c r="AA299" s="1"/>
      <c r="AB299" s="77">
        <v>0.5</v>
      </c>
      <c r="AC299" s="115">
        <f t="shared" si="14"/>
        <v>0.5</v>
      </c>
      <c r="AD299" s="2">
        <v>46082</v>
      </c>
      <c r="AE299" s="175">
        <f>IFERROR(Table8[[#This Row],[Timeline - Monthwise]]-MIN(Table8[Start Date..]),"None")</f>
        <v>92</v>
      </c>
      <c r="AF299" s="1">
        <f>IFERROR(Table8[[#This Row],[Timeline - Monthwise]]-Table8[[#This Row],[Start Date..]]+1,"Duration Doesn't Exsists")</f>
        <v>93</v>
      </c>
      <c r="AG299" s="29">
        <f ca="1">IFERROR(Table8[[#This Row],[Timeline - Monthwise]]-TODAY(),"No ETA")</f>
        <v>45</v>
      </c>
      <c r="AH299" s="29" t="str">
        <f t="shared" si="15"/>
        <v>In Progress</v>
      </c>
      <c r="AI299" s="1">
        <v>46174</v>
      </c>
      <c r="AJ299" s="237" t="s">
        <v>3573</v>
      </c>
      <c r="AK299" s="1" t="s">
        <v>1096</v>
      </c>
      <c r="AL299" s="1" t="s">
        <v>3179</v>
      </c>
      <c r="AM299" s="1" t="s">
        <v>76</v>
      </c>
      <c r="AN299" s="1">
        <v>1</v>
      </c>
      <c r="AO299" s="27"/>
      <c r="AP299" s="1"/>
      <c r="AQ299" s="1"/>
      <c r="AS299" s="192" t="str">
        <f>VLOOKUP(Table8[[#This Row],[CEM Number]],'71 CEMs'!$E$5:$E$76,1,0)</f>
        <v>INT-23-00444</v>
      </c>
      <c r="AT299" s="235">
        <v>46174</v>
      </c>
      <c r="AU299" s="233"/>
    </row>
    <row r="300" spans="1:47" ht="14.4" customHeight="1">
      <c r="A300" s="26" t="s">
        <v>513</v>
      </c>
      <c r="B300" s="166">
        <v>45427</v>
      </c>
      <c r="C300" s="1" t="s">
        <v>514</v>
      </c>
      <c r="D300" s="1" t="s">
        <v>515</v>
      </c>
      <c r="E300" s="192" t="s">
        <v>528</v>
      </c>
      <c r="F300" s="29">
        <v>258</v>
      </c>
      <c r="G300" s="29">
        <v>103.2</v>
      </c>
      <c r="H300" s="29"/>
      <c r="I300" s="29"/>
      <c r="J300" s="29"/>
      <c r="K300" s="29"/>
      <c r="L300" s="29"/>
      <c r="M300" s="1" t="str">
        <f>Table8[[#This Row],[Std Remarks]]</f>
        <v>LIVE - 100% Completed</v>
      </c>
      <c r="N300" s="28">
        <f>Table8[[#This Row],[% of Completion of Work Done]]</f>
        <v>1</v>
      </c>
      <c r="O300" s="1">
        <f>Table8[[#This Row],[Customers According to % (Market Share)]]</f>
        <v>103.2</v>
      </c>
      <c r="P300" s="29">
        <v>6521567.0436319998</v>
      </c>
      <c r="Q300" s="136">
        <f>Table8[[#This Row],[Allocated Budget]]*Table8[[#This Row],[Allocation Percentage]]</f>
        <v>978235.05654479994</v>
      </c>
      <c r="R300" s="136">
        <v>5543331.9870871995</v>
      </c>
      <c r="S300" s="1">
        <v>-1</v>
      </c>
      <c r="T300" s="1"/>
      <c r="U300" s="1">
        <v>0.4</v>
      </c>
      <c r="V300" s="29">
        <v>1628.4398060999999</v>
      </c>
      <c r="W300" s="29">
        <v>3322.1312630499992</v>
      </c>
      <c r="X300" s="1" t="s">
        <v>47</v>
      </c>
      <c r="Y300" s="75">
        <f>$Q$2</f>
        <v>0.15</v>
      </c>
      <c r="Z300" s="1" t="s">
        <v>32</v>
      </c>
      <c r="AA300" s="1" t="s">
        <v>47</v>
      </c>
      <c r="AB300" s="64">
        <v>1</v>
      </c>
      <c r="AC300" s="115">
        <f t="shared" si="14"/>
        <v>1</v>
      </c>
      <c r="AD300" s="2">
        <v>46082</v>
      </c>
      <c r="AE300" s="175">
        <f>IFERROR(Table8[[#This Row],[Timeline - Monthwise]]-MIN(Table8[Start Date..]),"None")</f>
        <v>61</v>
      </c>
      <c r="AF300" s="1">
        <f>IFERROR(Table8[[#This Row],[Timeline - Monthwise]]-Table8[[#This Row],[Start Date..]]+1,"Duration Doesn't Exsists")</f>
        <v>62</v>
      </c>
      <c r="AG300" s="29">
        <f ca="1">IFERROR(Table8[[#This Row],[Timeline - Monthwise]]-TODAY(),"No ETA")</f>
        <v>14</v>
      </c>
      <c r="AH300" s="29" t="str">
        <f t="shared" si="15"/>
        <v>Completed</v>
      </c>
      <c r="AI300" s="166" t="s">
        <v>577</v>
      </c>
      <c r="AJ300" s="237" t="s">
        <v>3575</v>
      </c>
      <c r="AK300" s="1" t="s">
        <v>529</v>
      </c>
      <c r="AL300" s="1" t="s">
        <v>3322</v>
      </c>
      <c r="AM300" s="1" t="s">
        <v>30</v>
      </c>
      <c r="AN300" s="1"/>
      <c r="AO300" s="27"/>
      <c r="AP300" s="1"/>
      <c r="AQ300" s="1"/>
      <c r="AS300" s="192" t="str">
        <f>VLOOKUP(Table8[[#This Row],[CEM Number]],'71 CEMs'!$E$5:$E$76,1,0)</f>
        <v>I240705</v>
      </c>
      <c r="AT300" s="235">
        <v>46143</v>
      </c>
      <c r="AU300" s="233"/>
    </row>
    <row r="301" spans="1:47" ht="14.4" customHeight="1">
      <c r="A301" s="86" t="s">
        <v>940</v>
      </c>
      <c r="B301" s="166" t="s">
        <v>3530</v>
      </c>
      <c r="C301" s="1" t="s">
        <v>514</v>
      </c>
      <c r="D301" s="28" t="s">
        <v>941</v>
      </c>
      <c r="E301" s="192" t="s">
        <v>3229</v>
      </c>
      <c r="F301" s="29">
        <v>662</v>
      </c>
      <c r="G301" s="29">
        <v>264.8</v>
      </c>
      <c r="H301" s="29"/>
      <c r="I301" s="29"/>
      <c r="J301" s="29"/>
      <c r="K301" s="29"/>
      <c r="L301" s="29"/>
      <c r="M301" s="1" t="str">
        <f>Table8[[#This Row],[Std Remarks]]</f>
        <v>NOT LIVE - RETAIN BUDGET</v>
      </c>
      <c r="N301" s="28">
        <f>Table8[[#This Row],[% of Completion of Work Done]]</f>
        <v>0</v>
      </c>
      <c r="O301" s="1"/>
      <c r="P301" s="29">
        <v>3637949.2254840001</v>
      </c>
      <c r="Q301" s="136">
        <f>(Table8[[#This Row],[Allocated Budget]]*$Q$2)+(Table8[[#This Row],[Allocated Budget]]*(1-Table8[[#This Row],[HP%  based on Live % ( Work Progress)]])*(1-$Q$2))</f>
        <v>3637949.2254840001</v>
      </c>
      <c r="R301" s="136"/>
      <c r="S301" s="1"/>
      <c r="T301" s="1"/>
      <c r="U301" s="1"/>
      <c r="V301" s="29">
        <v>496</v>
      </c>
      <c r="W301" s="29">
        <v>1221.0608462499999</v>
      </c>
      <c r="X301" s="1" t="s">
        <v>47</v>
      </c>
      <c r="Y301" s="28">
        <f>Table8[[#This Row],[% of Completion of Work Done]]</f>
        <v>0</v>
      </c>
      <c r="Z301" s="64" t="s">
        <v>35</v>
      </c>
      <c r="AA301" s="1"/>
      <c r="AB301" s="64">
        <v>0</v>
      </c>
      <c r="AC301" s="115">
        <f t="shared" si="14"/>
        <v>0</v>
      </c>
      <c r="AD301" s="2">
        <v>46082</v>
      </c>
      <c r="AE301" s="175">
        <f>IFERROR(Table8[[#This Row],[Timeline - Monthwise]]-MIN(Table8[Start Date..]),"None")</f>
        <v>214</v>
      </c>
      <c r="AF301" s="1">
        <f>IFERROR(Table8[[#This Row],[Timeline - Monthwise]]-Table8[[#This Row],[Start Date..]]+1,"Duration Doesn't Exsists")</f>
        <v>215</v>
      </c>
      <c r="AG301" s="29">
        <f ca="1">IFERROR(Table8[[#This Row],[Timeline - Monthwise]]-TODAY(),"No ETA")</f>
        <v>167</v>
      </c>
      <c r="AH301" s="29" t="str">
        <f t="shared" si="15"/>
        <v>Yet to Start</v>
      </c>
      <c r="AI301" s="1" t="s">
        <v>1168</v>
      </c>
      <c r="AJ301" s="237" t="s">
        <v>3576</v>
      </c>
      <c r="AK301" s="28" t="s">
        <v>3291</v>
      </c>
      <c r="AL301" s="1" t="s">
        <v>3325</v>
      </c>
      <c r="AM301" s="1" t="s">
        <v>76</v>
      </c>
      <c r="AN301" s="1"/>
      <c r="AO301" s="27"/>
      <c r="AP301" s="1"/>
      <c r="AQ301" s="1"/>
      <c r="AS301" s="192" t="e">
        <f>VLOOKUP(Table8[[#This Row],[CEM Number]],'71 CEMs'!$E$5:$E$76,1,0)</f>
        <v>#N/A</v>
      </c>
      <c r="AT301" s="235">
        <v>46296</v>
      </c>
      <c r="AU301" s="233"/>
    </row>
    <row r="302" spans="1:47" ht="14.4" customHeight="1">
      <c r="A302" s="26" t="s">
        <v>190</v>
      </c>
      <c r="B302" s="166">
        <v>45350</v>
      </c>
      <c r="C302" s="1" t="s">
        <v>191</v>
      </c>
      <c r="D302" s="1" t="s">
        <v>192</v>
      </c>
      <c r="E302" s="192" t="s">
        <v>198</v>
      </c>
      <c r="F302" s="29">
        <v>612</v>
      </c>
      <c r="G302" s="29">
        <v>244.8</v>
      </c>
      <c r="H302" s="29">
        <v>612</v>
      </c>
      <c r="I302" s="29">
        <v>28</v>
      </c>
      <c r="J302" s="29">
        <v>24</v>
      </c>
      <c r="K302" s="29">
        <v>2</v>
      </c>
      <c r="L302" s="29">
        <v>2</v>
      </c>
      <c r="M302" s="1"/>
      <c r="N302" s="28">
        <f>Table8[[#This Row],[% of Completion of Work Done]]</f>
        <v>1</v>
      </c>
      <c r="O302" s="1">
        <f>Table8[[#This Row],[Customers According to % (Market Share)]]</f>
        <v>244.8</v>
      </c>
      <c r="P302" s="29">
        <v>9579973.2949999999</v>
      </c>
      <c r="Q302" s="136">
        <f>Table8[[#This Row],[Allocated Budget]]*Table8[[#This Row],[Allocation Percentage]]</f>
        <v>1436995.99425</v>
      </c>
      <c r="R302" s="136">
        <v>8142977.3007499985</v>
      </c>
      <c r="S302" s="1">
        <v>-0.5</v>
      </c>
      <c r="T302" s="1"/>
      <c r="U302" s="1">
        <v>0.4</v>
      </c>
      <c r="V302" s="29">
        <v>0</v>
      </c>
      <c r="W302" s="29">
        <v>18667.154999999984</v>
      </c>
      <c r="X302" s="1" t="s">
        <v>47</v>
      </c>
      <c r="Y302" s="75">
        <f>$Q$2</f>
        <v>0.15</v>
      </c>
      <c r="Z302" s="1" t="s">
        <v>32</v>
      </c>
      <c r="AA302" s="1" t="s">
        <v>47</v>
      </c>
      <c r="AB302" s="64">
        <v>1</v>
      </c>
      <c r="AC302" s="115">
        <f t="shared" si="14"/>
        <v>1</v>
      </c>
      <c r="AD302" s="2">
        <v>46082</v>
      </c>
      <c r="AE302" s="175" t="str">
        <f>IFERROR(Table8[[#This Row],[Timeline - Monthwise]]-MIN(Table8[Start Date..]),"None")</f>
        <v>None</v>
      </c>
      <c r="AF302" s="1" t="str">
        <f>IFERROR(Table8[[#This Row],[Timeline - Monthwise]]-Table8[[#This Row],[Start Date..]]+1,"Duration Doesn't Exsists")</f>
        <v>Duration Doesn't Exsists</v>
      </c>
      <c r="AG302" s="29" t="str">
        <f ca="1">IFERROR(Table8[[#This Row],[Timeline - Monthwise]]-TODAY(),"No ETA")</f>
        <v>No ETA</v>
      </c>
      <c r="AH302" s="29" t="str">
        <f t="shared" si="15"/>
        <v>Completed</v>
      </c>
      <c r="AI302" s="1"/>
      <c r="AJ302" s="237" t="s">
        <v>3569</v>
      </c>
      <c r="AK302" s="1"/>
      <c r="AL302" s="1" t="s">
        <v>3178</v>
      </c>
      <c r="AM302" s="1" t="s">
        <v>30</v>
      </c>
      <c r="AN302" s="1"/>
      <c r="AO302" s="27"/>
      <c r="AP302" s="1"/>
      <c r="AQ302" s="1"/>
      <c r="AS302" s="192" t="str">
        <f>VLOOKUP(Table8[[#This Row],[CEM Number]],'71 CEMs'!$E$5:$E$76,1,0)</f>
        <v>I240540</v>
      </c>
      <c r="AT302" s="235" t="s">
        <v>3569</v>
      </c>
      <c r="AU302" s="233"/>
    </row>
    <row r="303" spans="1:47" ht="14.4" customHeight="1">
      <c r="A303" s="86" t="s">
        <v>942</v>
      </c>
      <c r="B303" s="166" t="s">
        <v>3530</v>
      </c>
      <c r="C303" s="1" t="s">
        <v>514</v>
      </c>
      <c r="D303" s="28" t="s">
        <v>943</v>
      </c>
      <c r="E303" s="192" t="s">
        <v>3254</v>
      </c>
      <c r="F303" s="29">
        <v>222</v>
      </c>
      <c r="G303" s="65">
        <v>88.800000000000011</v>
      </c>
      <c r="H303" s="65"/>
      <c r="I303" s="29"/>
      <c r="J303" s="29"/>
      <c r="K303" s="29"/>
      <c r="L303" s="29"/>
      <c r="M303" s="1" t="str">
        <f>Table8[[#This Row],[Std Remarks]]</f>
        <v>NOT LIVE - RETAIN BUDGET</v>
      </c>
      <c r="N303" s="28">
        <f>Table8[[#This Row],[% of Completion of Work Done]]</f>
        <v>0</v>
      </c>
      <c r="O303" s="1"/>
      <c r="P303" s="29">
        <v>3979448.6124315001</v>
      </c>
      <c r="Q303" s="136">
        <f>(Table8[[#This Row],[Allocated Budget]]*$Q$2)+(Table8[[#This Row],[Allocated Budget]]*(1-Table8[[#This Row],[HP%  based on Live % ( Work Progress)]])*(1-$Q$2))</f>
        <v>3979448.6124314996</v>
      </c>
      <c r="R303" s="136"/>
      <c r="S303" s="1"/>
      <c r="T303" s="1"/>
      <c r="U303" s="1"/>
      <c r="V303" s="29">
        <v>895.03242290000003</v>
      </c>
      <c r="W303" s="29">
        <v>1870.6510587499997</v>
      </c>
      <c r="X303" s="1" t="s">
        <v>47</v>
      </c>
      <c r="Y303" s="28">
        <f>Table8[[#This Row],[% of Completion of Work Done]]</f>
        <v>0</v>
      </c>
      <c r="Z303" s="1" t="s">
        <v>35</v>
      </c>
      <c r="AA303" s="1"/>
      <c r="AB303" s="64">
        <v>0</v>
      </c>
      <c r="AC303" s="115">
        <f t="shared" si="14"/>
        <v>0</v>
      </c>
      <c r="AD303" s="2">
        <v>46082</v>
      </c>
      <c r="AE303" s="175">
        <f>IFERROR(Table8[[#This Row],[Timeline - Monthwise]]-MIN(Table8[Start Date..]),"None")</f>
        <v>214</v>
      </c>
      <c r="AF303" s="1">
        <f>IFERROR(Table8[[#This Row],[Timeline - Monthwise]]-Table8[[#This Row],[Start Date..]]+1,"Duration Doesn't Exsists")</f>
        <v>215</v>
      </c>
      <c r="AG303" s="29">
        <f ca="1">IFERROR(Table8[[#This Row],[Timeline - Monthwise]]-TODAY(),"No ETA")</f>
        <v>167</v>
      </c>
      <c r="AH303" s="29" t="str">
        <f t="shared" si="15"/>
        <v>Yet to Start</v>
      </c>
      <c r="AI303" s="1" t="s">
        <v>421</v>
      </c>
      <c r="AJ303" s="237" t="s">
        <v>3576</v>
      </c>
      <c r="AK303" s="28" t="s">
        <v>3291</v>
      </c>
      <c r="AL303" s="1" t="s">
        <v>3325</v>
      </c>
      <c r="AM303" s="1" t="s">
        <v>76</v>
      </c>
      <c r="AN303" s="1"/>
      <c r="AO303" s="27"/>
      <c r="AP303" s="1"/>
      <c r="AQ303" s="1"/>
      <c r="AS303" s="192" t="e">
        <f>VLOOKUP(Table8[[#This Row],[CEM Number]],'71 CEMs'!$E$5:$E$76,1,0)</f>
        <v>#N/A</v>
      </c>
      <c r="AT303" s="235">
        <v>46296</v>
      </c>
      <c r="AU303" s="233"/>
    </row>
    <row r="304" spans="1:47" ht="14.4" customHeight="1">
      <c r="A304" s="86" t="s">
        <v>942</v>
      </c>
      <c r="B304" s="166" t="s">
        <v>3530</v>
      </c>
      <c r="C304" s="1" t="s">
        <v>514</v>
      </c>
      <c r="D304" s="28" t="s">
        <v>943</v>
      </c>
      <c r="E304" s="192" t="s">
        <v>3255</v>
      </c>
      <c r="F304" s="29">
        <v>2078</v>
      </c>
      <c r="G304" s="65">
        <v>831.2</v>
      </c>
      <c r="H304" s="65"/>
      <c r="I304" s="29"/>
      <c r="J304" s="29"/>
      <c r="K304" s="29"/>
      <c r="L304" s="29"/>
      <c r="M304" s="1" t="str">
        <f>Table8[[#This Row],[Std Remarks]]</f>
        <v>NOT LIVE - RETAIN BUDGET</v>
      </c>
      <c r="N304" s="28">
        <f>Table8[[#This Row],[% of Completion of Work Done]]</f>
        <v>0</v>
      </c>
      <c r="O304" s="1"/>
      <c r="P304" s="29">
        <v>15803943.4834945</v>
      </c>
      <c r="Q304" s="136">
        <f>(Table8[[#This Row],[Allocated Budget]]*$Q$2)+(Table8[[#This Row],[Allocated Budget]]*(1-Table8[[#This Row],[HP%  based on Live % ( Work Progress)]])*(1-$Q$2))</f>
        <v>15803943.483494498</v>
      </c>
      <c r="R304" s="136"/>
      <c r="S304" s="1"/>
      <c r="T304" s="1"/>
      <c r="U304" s="1"/>
      <c r="V304" s="29">
        <v>2554.8738391000002</v>
      </c>
      <c r="W304" s="29">
        <v>13834.58786625</v>
      </c>
      <c r="X304" s="1" t="s">
        <v>47</v>
      </c>
      <c r="Y304" s="28">
        <f>Table8[[#This Row],[% of Completion of Work Done]]</f>
        <v>0</v>
      </c>
      <c r="Z304" s="1" t="s">
        <v>35</v>
      </c>
      <c r="AA304" s="1"/>
      <c r="AB304" s="64">
        <v>0</v>
      </c>
      <c r="AC304" s="115">
        <f t="shared" si="14"/>
        <v>0</v>
      </c>
      <c r="AD304" s="2">
        <v>46082</v>
      </c>
      <c r="AE304" s="175">
        <f>IFERROR(Table8[[#This Row],[Timeline - Monthwise]]-MIN(Table8[Start Date..]),"None")</f>
        <v>214</v>
      </c>
      <c r="AF304" s="1">
        <f>IFERROR(Table8[[#This Row],[Timeline - Monthwise]]-Table8[[#This Row],[Start Date..]]+1,"Duration Doesn't Exsists")</f>
        <v>215</v>
      </c>
      <c r="AG304" s="29">
        <f ca="1">IFERROR(Table8[[#This Row],[Timeline - Monthwise]]-TODAY(),"No ETA")</f>
        <v>167</v>
      </c>
      <c r="AH304" s="29" t="str">
        <f t="shared" si="15"/>
        <v>Yet to Start</v>
      </c>
      <c r="AI304" s="1" t="s">
        <v>421</v>
      </c>
      <c r="AJ304" s="237" t="s">
        <v>3576</v>
      </c>
      <c r="AK304" s="28" t="s">
        <v>3291</v>
      </c>
      <c r="AL304" s="1" t="s">
        <v>3325</v>
      </c>
      <c r="AM304" s="1" t="s">
        <v>76</v>
      </c>
      <c r="AN304" s="1"/>
      <c r="AO304" s="27"/>
      <c r="AP304" s="192"/>
      <c r="AQ304" s="1"/>
      <c r="AS304" s="192" t="e">
        <f>VLOOKUP(Table8[[#This Row],[CEM Number]],'71 CEMs'!$E$5:$E$76,1,0)</f>
        <v>#N/A</v>
      </c>
      <c r="AT304" s="235">
        <v>46296</v>
      </c>
      <c r="AU304" s="233"/>
    </row>
    <row r="305" spans="1:47" ht="14.4" customHeight="1">
      <c r="A305" s="26" t="s">
        <v>3648</v>
      </c>
      <c r="B305" s="166" t="s">
        <v>3530</v>
      </c>
      <c r="C305" s="1" t="s">
        <v>1204</v>
      </c>
      <c r="D305" s="1" t="s">
        <v>1204</v>
      </c>
      <c r="E305" s="192" t="s">
        <v>1229</v>
      </c>
      <c r="F305" s="29">
        <v>500</v>
      </c>
      <c r="G305" s="29">
        <v>225</v>
      </c>
      <c r="H305" s="29"/>
      <c r="I305" s="29"/>
      <c r="J305" s="29"/>
      <c r="K305" s="29"/>
      <c r="L305" s="29"/>
      <c r="M305" s="1" t="str">
        <f>Table8[[#This Row],[Std Remarks]]</f>
        <v>NOT LIVE - RETAIN BUDGET</v>
      </c>
      <c r="N305" s="28">
        <f>Table8[[#This Row],[% of Completion of Work Done]]</f>
        <v>0</v>
      </c>
      <c r="O305" s="1">
        <f>Table8[[#This Row],[Customers According to % (Market Share)]]</f>
        <v>225</v>
      </c>
      <c r="P305" s="29">
        <v>5671521.5460000001</v>
      </c>
      <c r="Q305" s="136">
        <f>(Table8[[#This Row],[Allocated Budget]]*$Q$2)+(Table8[[#This Row],[Allocated Budget]]*(1-Table8[[#This Row],[HP%  based on Live % ( Work Progress)]])*(1-$Q$2))</f>
        <v>5671521.5460000001</v>
      </c>
      <c r="R305" s="136"/>
      <c r="S305" s="1"/>
      <c r="T305" s="1"/>
      <c r="U305" s="1">
        <v>0.45</v>
      </c>
      <c r="V305" s="29">
        <v>1159.1999999999998</v>
      </c>
      <c r="W305" s="29">
        <v>5103.75</v>
      </c>
      <c r="X305" s="1" t="s">
        <v>47</v>
      </c>
      <c r="Y305" s="28">
        <f>Table8[[#This Row],[% of Completion of Work Done]]</f>
        <v>0</v>
      </c>
      <c r="Z305" s="1" t="s">
        <v>35</v>
      </c>
      <c r="AA305" s="1"/>
      <c r="AB305" s="77">
        <v>0</v>
      </c>
      <c r="AC305" s="115">
        <f t="shared" si="14"/>
        <v>0</v>
      </c>
      <c r="AD305" s="2">
        <v>46082</v>
      </c>
      <c r="AE305" s="175">
        <f>IFERROR(Table8[[#This Row],[Timeline - Monthwise]]-MIN(Table8[Start Date..]),"None")</f>
        <v>214</v>
      </c>
      <c r="AF305" s="1">
        <f>IFERROR(Table8[[#This Row],[Timeline - Monthwise]]-Table8[[#This Row],[Start Date..]]+1,"Duration Doesn't Exsists")</f>
        <v>215</v>
      </c>
      <c r="AG305" s="29">
        <f ca="1">IFERROR(Table8[[#This Row],[Timeline - Monthwise]]-TODAY(),"No ETA")</f>
        <v>167</v>
      </c>
      <c r="AH305" s="29" t="str">
        <f t="shared" si="15"/>
        <v>Yet to Start</v>
      </c>
      <c r="AI305" s="1" t="s">
        <v>1168</v>
      </c>
      <c r="AJ305" s="237" t="s">
        <v>3576</v>
      </c>
      <c r="AK305" s="1" t="s">
        <v>1169</v>
      </c>
      <c r="AL305" s="1" t="s">
        <v>3325</v>
      </c>
      <c r="AM305" s="1" t="s">
        <v>76</v>
      </c>
      <c r="AN305" s="1"/>
      <c r="AO305" s="27"/>
      <c r="AP305" s="192"/>
      <c r="AQ305" s="1"/>
      <c r="AS305" s="192" t="e">
        <f>VLOOKUP(Table8[[#This Row],[CEM Number]],'71 CEMs'!$E$5:$E$76,1,0)</f>
        <v>#N/A</v>
      </c>
      <c r="AT305" s="235">
        <v>46296</v>
      </c>
      <c r="AU305" s="233"/>
    </row>
    <row r="306" spans="1:47" ht="14.4" customHeight="1">
      <c r="A306" s="86" t="s">
        <v>940</v>
      </c>
      <c r="B306" s="166" t="s">
        <v>3530</v>
      </c>
      <c r="C306" s="1" t="s">
        <v>514</v>
      </c>
      <c r="D306" s="28" t="s">
        <v>941</v>
      </c>
      <c r="E306" s="192" t="s">
        <v>3227</v>
      </c>
      <c r="F306" s="29">
        <v>1074</v>
      </c>
      <c r="G306" s="29">
        <v>429.6</v>
      </c>
      <c r="H306" s="29"/>
      <c r="I306" s="29"/>
      <c r="J306" s="29"/>
      <c r="K306" s="29"/>
      <c r="L306" s="29"/>
      <c r="M306" s="1" t="str">
        <f>Table8[[#This Row],[Std Remarks]]</f>
        <v>NOT LIVE - RETAIN BUDGET</v>
      </c>
      <c r="N306" s="28">
        <f>Table8[[#This Row],[% of Completion of Work Done]]</f>
        <v>0.75</v>
      </c>
      <c r="O306" s="1"/>
      <c r="P306" s="29">
        <v>18047048.0324688</v>
      </c>
      <c r="Q306" s="136">
        <f>(Table8[[#This Row],[Allocated Budget]]*$Q$2)+(Table8[[#This Row],[Allocated Budget]]*(1-Table8[[#This Row],[HP%  based on Live % ( Work Progress)]])*(1-$Q$2))</f>
        <v>6542054.9117699396</v>
      </c>
      <c r="R306" s="136"/>
      <c r="S306" s="1"/>
      <c r="T306" s="1"/>
      <c r="U306" s="1"/>
      <c r="V306" s="29">
        <v>3990</v>
      </c>
      <c r="W306" s="29">
        <v>12986.981393750002</v>
      </c>
      <c r="X306" s="1" t="s">
        <v>47</v>
      </c>
      <c r="Y306" s="28">
        <f>Table8[[#This Row],[% of Completion of Work Done]]</f>
        <v>0.75</v>
      </c>
      <c r="Z306" s="64" t="s">
        <v>35</v>
      </c>
      <c r="AA306" s="1"/>
      <c r="AB306" s="64">
        <v>0.75</v>
      </c>
      <c r="AC306" s="115">
        <f t="shared" si="14"/>
        <v>0.75</v>
      </c>
      <c r="AD306" s="2">
        <v>46082</v>
      </c>
      <c r="AE306" s="175">
        <f>IFERROR(Table8[[#This Row],[Timeline - Monthwise]]-MIN(Table8[Start Date..]),"None")</f>
        <v>31</v>
      </c>
      <c r="AF306" s="1">
        <f>IFERROR(Table8[[#This Row],[Timeline - Monthwise]]-Table8[[#This Row],[Start Date..]]+1,"Duration Doesn't Exsists")</f>
        <v>32</v>
      </c>
      <c r="AG306" s="29">
        <f ca="1">IFERROR(Table8[[#This Row],[Timeline - Monthwise]]-TODAY(),"No ETA")</f>
        <v>-16</v>
      </c>
      <c r="AH306" s="29" t="str">
        <f t="shared" si="15"/>
        <v>In Progress</v>
      </c>
      <c r="AI306" s="1" t="s">
        <v>214</v>
      </c>
      <c r="AJ306" s="237" t="s">
        <v>3571</v>
      </c>
      <c r="AK306" s="1" t="s">
        <v>3290</v>
      </c>
      <c r="AL306" s="1" t="s">
        <v>3323</v>
      </c>
      <c r="AM306" s="1" t="s">
        <v>76</v>
      </c>
      <c r="AN306" s="1"/>
      <c r="AO306" s="27"/>
      <c r="AP306" s="192"/>
      <c r="AQ306" s="1"/>
      <c r="AS306" s="192" t="e">
        <f>VLOOKUP(Table8[[#This Row],[CEM Number]],'71 CEMs'!$E$5:$E$76,1,0)</f>
        <v>#N/A</v>
      </c>
      <c r="AT306" s="235">
        <v>46113</v>
      </c>
      <c r="AU306" s="233"/>
    </row>
    <row r="307" spans="1:47" ht="14.4" customHeight="1">
      <c r="A307" s="26" t="s">
        <v>155</v>
      </c>
      <c r="B307" s="166">
        <v>45351</v>
      </c>
      <c r="C307" s="1" t="s">
        <v>156</v>
      </c>
      <c r="D307" s="1" t="s">
        <v>157</v>
      </c>
      <c r="E307" s="192" t="s">
        <v>158</v>
      </c>
      <c r="F307" s="29">
        <v>300</v>
      </c>
      <c r="G307" s="29">
        <v>120</v>
      </c>
      <c r="H307" s="29">
        <v>53</v>
      </c>
      <c r="I307" s="29">
        <v>44</v>
      </c>
      <c r="J307" s="29">
        <v>5</v>
      </c>
      <c r="K307" s="29">
        <v>4</v>
      </c>
      <c r="L307" s="29"/>
      <c r="M307" s="1" t="str">
        <f>Table8[[#This Row],[Std Remarks]]</f>
        <v>LIVE - 100% Completed</v>
      </c>
      <c r="N307" s="28">
        <f>Table8[[#This Row],[% of Completion of Work Done]]</f>
        <v>1</v>
      </c>
      <c r="O307" s="1">
        <f>Table8[[#This Row],[Customers According to % (Market Share)]]</f>
        <v>120</v>
      </c>
      <c r="P307" s="29">
        <v>12851468.907</v>
      </c>
      <c r="Q307" s="136">
        <f>Table8[[#This Row],[Allocated Budget]]*Table8[[#This Row],[Allocation Percentage]]</f>
        <v>1927720.3360499998</v>
      </c>
      <c r="R307" s="136">
        <v>10923748.570950001</v>
      </c>
      <c r="S307" s="1">
        <v>-1</v>
      </c>
      <c r="T307" s="1"/>
      <c r="U307" s="1">
        <v>0.4</v>
      </c>
      <c r="V307" s="29">
        <v>1542.1499999999999</v>
      </c>
      <c r="W307" s="29">
        <v>3796.6509999999998</v>
      </c>
      <c r="X307" s="1" t="s">
        <v>47</v>
      </c>
      <c r="Y307" s="75">
        <f>$Q$2</f>
        <v>0.15</v>
      </c>
      <c r="Z307" s="1" t="s">
        <v>32</v>
      </c>
      <c r="AA307" s="1" t="s">
        <v>47</v>
      </c>
      <c r="AB307" s="64">
        <v>1</v>
      </c>
      <c r="AC307" s="115">
        <f t="shared" si="14"/>
        <v>1</v>
      </c>
      <c r="AD307" s="2">
        <v>46082</v>
      </c>
      <c r="AE307" s="175" t="str">
        <f>IFERROR(Table8[[#This Row],[Timeline - Monthwise]]-MIN(Table8[Start Date..]),"None")</f>
        <v>None</v>
      </c>
      <c r="AF307" s="1" t="str">
        <f>IFERROR(Table8[[#This Row],[Timeline - Monthwise]]-Table8[[#This Row],[Start Date..]]+1,"Duration Doesn't Exsists")</f>
        <v>Duration Doesn't Exsists</v>
      </c>
      <c r="AG307" s="29" t="str">
        <f ca="1">IFERROR(Table8[[#This Row],[Timeline - Monthwise]]-TODAY(),"No ETA")</f>
        <v>No ETA</v>
      </c>
      <c r="AH307" s="29" t="str">
        <f t="shared" si="15"/>
        <v>Completed</v>
      </c>
      <c r="AI307" s="1"/>
      <c r="AJ307" s="237" t="s">
        <v>3569</v>
      </c>
      <c r="AK307" s="1"/>
      <c r="AL307" s="1" t="s">
        <v>3178</v>
      </c>
      <c r="AM307" s="1" t="s">
        <v>30</v>
      </c>
      <c r="AN307" s="1"/>
      <c r="AO307" s="27"/>
      <c r="AP307" s="192"/>
      <c r="AQ307" s="1"/>
      <c r="AS307" s="192" t="str">
        <f>VLOOKUP(Table8[[#This Row],[CEM Number]],'71 CEMs'!$E$5:$E$76,1,0)</f>
        <v>I240538</v>
      </c>
      <c r="AT307" s="235" t="s">
        <v>3569</v>
      </c>
      <c r="AU307" s="233"/>
    </row>
    <row r="308" spans="1:47" ht="14.4" customHeight="1">
      <c r="A308" s="26" t="s">
        <v>155</v>
      </c>
      <c r="B308" s="166">
        <v>45351</v>
      </c>
      <c r="C308" s="1" t="s">
        <v>156</v>
      </c>
      <c r="D308" s="1" t="s">
        <v>157</v>
      </c>
      <c r="E308" s="192" t="s">
        <v>159</v>
      </c>
      <c r="F308" s="29">
        <v>684</v>
      </c>
      <c r="G308" s="29">
        <v>273.60000000000002</v>
      </c>
      <c r="H308" s="29">
        <v>72</v>
      </c>
      <c r="I308" s="29">
        <v>56</v>
      </c>
      <c r="J308" s="29">
        <v>7</v>
      </c>
      <c r="K308" s="29">
        <v>9</v>
      </c>
      <c r="L308" s="29"/>
      <c r="M308" s="1" t="str">
        <f>Table8[[#This Row],[Std Remarks]]</f>
        <v>LIVE - 100% Completed</v>
      </c>
      <c r="N308" s="28">
        <f>Table8[[#This Row],[% of Completion of Work Done]]</f>
        <v>1</v>
      </c>
      <c r="O308" s="1">
        <f>Table8[[#This Row],[Customers According to % (Market Share)]]</f>
        <v>273.60000000000002</v>
      </c>
      <c r="P308" s="29">
        <v>15400465.449999999</v>
      </c>
      <c r="Q308" s="136">
        <f>Table8[[#This Row],[Allocated Budget]]*Table8[[#This Row],[Allocation Percentage]]</f>
        <v>2310069.8174999999</v>
      </c>
      <c r="R308" s="136">
        <v>13090395.6325</v>
      </c>
      <c r="S308" s="1">
        <v>-0.85000000000000009</v>
      </c>
      <c r="T308" s="1"/>
      <c r="U308" s="1">
        <v>0.4</v>
      </c>
      <c r="V308" s="29">
        <v>1968</v>
      </c>
      <c r="W308" s="29">
        <v>11075.244999999995</v>
      </c>
      <c r="X308" s="1" t="s">
        <v>47</v>
      </c>
      <c r="Y308" s="75">
        <f>$Q$2</f>
        <v>0.15</v>
      </c>
      <c r="Z308" s="1" t="s">
        <v>32</v>
      </c>
      <c r="AA308" s="1" t="s">
        <v>47</v>
      </c>
      <c r="AB308" s="64">
        <v>1</v>
      </c>
      <c r="AC308" s="115">
        <f t="shared" si="14"/>
        <v>1</v>
      </c>
      <c r="AD308" s="2">
        <v>46082</v>
      </c>
      <c r="AE308" s="175" t="str">
        <f>IFERROR(Table8[[#This Row],[Timeline - Monthwise]]-MIN(Table8[Start Date..]),"None")</f>
        <v>None</v>
      </c>
      <c r="AF308" s="1" t="str">
        <f>IFERROR(Table8[[#This Row],[Timeline - Monthwise]]-Table8[[#This Row],[Start Date..]]+1,"Duration Doesn't Exsists")</f>
        <v>Duration Doesn't Exsists</v>
      </c>
      <c r="AG308" s="29" t="str">
        <f ca="1">IFERROR(Table8[[#This Row],[Timeline - Monthwise]]-TODAY(),"No ETA")</f>
        <v>No ETA</v>
      </c>
      <c r="AH308" s="29" t="str">
        <f t="shared" si="15"/>
        <v>Completed</v>
      </c>
      <c r="AI308" s="1"/>
      <c r="AJ308" s="237" t="s">
        <v>3569</v>
      </c>
      <c r="AK308" s="1"/>
      <c r="AL308" s="1" t="s">
        <v>3178</v>
      </c>
      <c r="AM308" s="1" t="s">
        <v>30</v>
      </c>
      <c r="AN308" s="1"/>
      <c r="AO308" s="27"/>
      <c r="AP308" s="192"/>
      <c r="AQ308" s="1"/>
      <c r="AS308" s="192" t="str">
        <f>VLOOKUP(Table8[[#This Row],[CEM Number]],'71 CEMs'!$E$5:$E$76,1,0)</f>
        <v>I240538</v>
      </c>
      <c r="AT308" s="235" t="s">
        <v>3569</v>
      </c>
      <c r="AU308" s="233"/>
    </row>
    <row r="309" spans="1:47" ht="14.4" customHeight="1">
      <c r="A309" s="26" t="s">
        <v>264</v>
      </c>
      <c r="B309" s="166">
        <v>45428</v>
      </c>
      <c r="C309" s="1" t="s">
        <v>265</v>
      </c>
      <c r="D309" s="1" t="s">
        <v>266</v>
      </c>
      <c r="E309" s="192" t="s">
        <v>271</v>
      </c>
      <c r="F309" s="29">
        <v>378</v>
      </c>
      <c r="G309" s="29">
        <v>151.20000000000002</v>
      </c>
      <c r="H309" s="29" t="s">
        <v>3635</v>
      </c>
      <c r="I309" s="29">
        <v>0</v>
      </c>
      <c r="J309" s="29"/>
      <c r="K309" s="29"/>
      <c r="L309" s="29" t="s">
        <v>849</v>
      </c>
      <c r="M309" s="1" t="str">
        <f>Table8[[#This Row],[Std Remarks]]</f>
        <v>REMOVE BUDGET (T)</v>
      </c>
      <c r="N309" s="28">
        <f>Table8[[#This Row],[% of Completion of Work Done]]</f>
        <v>0</v>
      </c>
      <c r="O309" s="1">
        <f>Table8[[#This Row],[Customers According to % (Market Share)]]</f>
        <v>151.20000000000002</v>
      </c>
      <c r="P309" s="29">
        <v>2421984</v>
      </c>
      <c r="Q309" s="136">
        <v>0</v>
      </c>
      <c r="R309" s="136">
        <v>2421984</v>
      </c>
      <c r="S309" s="1">
        <v>-1</v>
      </c>
      <c r="T309" s="1"/>
      <c r="U309" s="1">
        <v>0.4</v>
      </c>
      <c r="V309" s="29">
        <v>0</v>
      </c>
      <c r="W309" s="29">
        <v>3477.5</v>
      </c>
      <c r="X309" s="1" t="s">
        <v>47</v>
      </c>
      <c r="Y309" s="192"/>
      <c r="Z309" s="1" t="s">
        <v>35</v>
      </c>
      <c r="AA309" s="1"/>
      <c r="AB309" s="28">
        <v>0</v>
      </c>
      <c r="AC309" s="115">
        <f t="shared" si="14"/>
        <v>0</v>
      </c>
      <c r="AD309" s="2">
        <v>46082</v>
      </c>
      <c r="AE309" s="175">
        <f>IFERROR(Table8[[#This Row],[Timeline - Monthwise]]-MIN(Table8[Start Date..]),"None")</f>
        <v>92</v>
      </c>
      <c r="AF309" s="1">
        <f>IFERROR(Table8[[#This Row],[Timeline - Monthwise]]-Table8[[#This Row],[Start Date..]]+1,"Duration Doesn't Exsists")</f>
        <v>93</v>
      </c>
      <c r="AG309" s="29">
        <f ca="1">IFERROR(Table8[[#This Row],[Timeline - Monthwise]]-TODAY(),"No ETA")</f>
        <v>45</v>
      </c>
      <c r="AH309" s="29" t="str">
        <f t="shared" si="15"/>
        <v>Yet to Start</v>
      </c>
      <c r="AI309" s="1" t="s">
        <v>272</v>
      </c>
      <c r="AJ309" s="237" t="s">
        <v>3573</v>
      </c>
      <c r="AK309" s="2">
        <v>46204</v>
      </c>
      <c r="AL309" s="1" t="s">
        <v>3324</v>
      </c>
      <c r="AM309" s="1" t="s">
        <v>34</v>
      </c>
      <c r="AN309" s="1"/>
      <c r="AO309" s="27"/>
      <c r="AP309" s="1"/>
      <c r="AQ309" s="1">
        <f>Table8[[#This Row],[Allocated Budget]]-Table8[[#This Row],[Allocated Budget]]</f>
        <v>0</v>
      </c>
      <c r="AS309" s="192" t="str">
        <f>VLOOKUP(Table8[[#This Row],[CEM Number]],'71 CEMs'!$E$5:$E$76,1,0)</f>
        <v>I240680</v>
      </c>
      <c r="AT309" s="235">
        <v>46174</v>
      </c>
      <c r="AU309" s="233"/>
    </row>
    <row r="310" spans="1:47" ht="14.4" customHeight="1">
      <c r="A310" s="26" t="s">
        <v>950</v>
      </c>
      <c r="B310" s="166">
        <v>44195</v>
      </c>
      <c r="C310" s="1" t="s">
        <v>138</v>
      </c>
      <c r="D310" s="1" t="s">
        <v>951</v>
      </c>
      <c r="E310" s="192" t="s">
        <v>956</v>
      </c>
      <c r="F310" s="29">
        <v>1230</v>
      </c>
      <c r="G310" s="29">
        <v>492</v>
      </c>
      <c r="H310" s="29"/>
      <c r="I310" s="29"/>
      <c r="J310" s="29"/>
      <c r="K310" s="29"/>
      <c r="L310" s="29"/>
      <c r="M310" s="1" t="str">
        <f>Table8[[#This Row],[Std Remarks]]</f>
        <v>LIVE - 100% Completed</v>
      </c>
      <c r="N310" s="28">
        <f>Table8[[#This Row],[% of Completion of Work Done]]</f>
        <v>1</v>
      </c>
      <c r="O310" s="1">
        <f>Table8[[#This Row],[Customers According to % (Market Share)]]</f>
        <v>492</v>
      </c>
      <c r="P310" s="29">
        <v>27298514.574121699</v>
      </c>
      <c r="Q310" s="136">
        <f>Table8[[#This Row],[Allocated Budget]]*Table8[[#This Row],[Allocation Percentage]]</f>
        <v>4094777.1861182544</v>
      </c>
      <c r="R310" s="136">
        <v>23203737.388003428</v>
      </c>
      <c r="S310" s="1">
        <v>-0.5</v>
      </c>
      <c r="T310" s="1"/>
      <c r="U310" s="1">
        <v>0.4</v>
      </c>
      <c r="V310" s="29">
        <v>17317.71430368752</v>
      </c>
      <c r="W310" s="29">
        <v>12271.396699721001</v>
      </c>
      <c r="X310" s="1" t="s">
        <v>31</v>
      </c>
      <c r="Y310" s="75">
        <f>$Q$2</f>
        <v>0.15</v>
      </c>
      <c r="Z310" s="1" t="s">
        <v>32</v>
      </c>
      <c r="AA310" s="1" t="s">
        <v>31</v>
      </c>
      <c r="AB310" s="64">
        <v>1</v>
      </c>
      <c r="AC310" s="115">
        <f t="shared" si="14"/>
        <v>1</v>
      </c>
      <c r="AD310" s="2">
        <v>46082</v>
      </c>
      <c r="AE310" s="175" t="str">
        <f>IFERROR(Table8[[#This Row],[Timeline - Monthwise]]-MIN(Table8[Start Date..]),"None")</f>
        <v>None</v>
      </c>
      <c r="AF310" s="1" t="str">
        <f>IFERROR(Table8[[#This Row],[Timeline - Monthwise]]-Table8[[#This Row],[Start Date..]]+1,"Duration Doesn't Exsists")</f>
        <v>Duration Doesn't Exsists</v>
      </c>
      <c r="AG310" s="29" t="str">
        <f ca="1">IFERROR(Table8[[#This Row],[Timeline - Monthwise]]-TODAY(),"No ETA")</f>
        <v>No ETA</v>
      </c>
      <c r="AH310" s="29" t="str">
        <f t="shared" si="15"/>
        <v>Completed</v>
      </c>
      <c r="AI310" s="1"/>
      <c r="AJ310" s="237" t="s">
        <v>3569</v>
      </c>
      <c r="AK310" s="1"/>
      <c r="AL310" s="1" t="s">
        <v>3178</v>
      </c>
      <c r="AM310" s="1" t="s">
        <v>30</v>
      </c>
      <c r="AN310" s="1"/>
      <c r="AO310" s="27"/>
      <c r="AP310" s="1"/>
      <c r="AQ310" s="1"/>
      <c r="AR310" s="71"/>
      <c r="AS310" s="192" t="str">
        <f>VLOOKUP(Table8[[#This Row],[CEM Number]],'71 CEMs'!$E$5:$E$76,1,0)</f>
        <v>INT-21-00315</v>
      </c>
      <c r="AT310" s="235" t="s">
        <v>3569</v>
      </c>
      <c r="AU310" s="233"/>
    </row>
    <row r="311" spans="1:47" ht="14.4" customHeight="1">
      <c r="A311" s="26" t="s">
        <v>950</v>
      </c>
      <c r="B311" s="166">
        <v>44195</v>
      </c>
      <c r="C311" s="1" t="s">
        <v>138</v>
      </c>
      <c r="D311" s="1" t="s">
        <v>951</v>
      </c>
      <c r="E311" s="192" t="s">
        <v>957</v>
      </c>
      <c r="F311" s="29">
        <v>722</v>
      </c>
      <c r="G311" s="29">
        <v>288.8</v>
      </c>
      <c r="H311" s="29"/>
      <c r="I311" s="29"/>
      <c r="J311" s="29"/>
      <c r="K311" s="29"/>
      <c r="L311" s="29"/>
      <c r="M311" s="1" t="str">
        <f>Table8[[#This Row],[Std Remarks]]</f>
        <v>LIVE - 100% Completed</v>
      </c>
      <c r="N311" s="28">
        <f>Table8[[#This Row],[% of Completion of Work Done]]</f>
        <v>1</v>
      </c>
      <c r="O311" s="1">
        <f>Table8[[#This Row],[Customers According to % (Market Share)]]</f>
        <v>288.8</v>
      </c>
      <c r="P311" s="29">
        <v>20330444.4572579</v>
      </c>
      <c r="Q311" s="136">
        <f>Table8[[#This Row],[Allocated Budget]]*Table8[[#This Row],[Allocation Percentage]]</f>
        <v>3049566.6685886849</v>
      </c>
      <c r="R311" s="136">
        <v>17280877.788669225</v>
      </c>
      <c r="S311" s="1">
        <v>-1</v>
      </c>
      <c r="T311" s="1"/>
      <c r="U311" s="1">
        <v>0.4</v>
      </c>
      <c r="V311" s="29">
        <v>12045.667798159553</v>
      </c>
      <c r="W311" s="29">
        <v>7724.5148317996263</v>
      </c>
      <c r="X311" s="1" t="s">
        <v>31</v>
      </c>
      <c r="Y311" s="75">
        <f>$Q$2</f>
        <v>0.15</v>
      </c>
      <c r="Z311" s="1" t="s">
        <v>32</v>
      </c>
      <c r="AA311" s="1" t="s">
        <v>31</v>
      </c>
      <c r="AB311" s="64">
        <v>1</v>
      </c>
      <c r="AC311" s="115">
        <f t="shared" si="14"/>
        <v>1</v>
      </c>
      <c r="AD311" s="2">
        <v>46082</v>
      </c>
      <c r="AE311" s="175" t="str">
        <f>IFERROR(Table8[[#This Row],[Timeline - Monthwise]]-MIN(Table8[Start Date..]),"None")</f>
        <v>None</v>
      </c>
      <c r="AF311" s="1" t="str">
        <f>IFERROR(Table8[[#This Row],[Timeline - Monthwise]]-Table8[[#This Row],[Start Date..]]+1,"Duration Doesn't Exsists")</f>
        <v>Duration Doesn't Exsists</v>
      </c>
      <c r="AG311" s="29" t="str">
        <f ca="1">IFERROR(Table8[[#This Row],[Timeline - Monthwise]]-TODAY(),"No ETA")</f>
        <v>No ETA</v>
      </c>
      <c r="AH311" s="29" t="str">
        <f t="shared" si="15"/>
        <v>Completed</v>
      </c>
      <c r="AI311" s="1"/>
      <c r="AJ311" s="237" t="s">
        <v>3569</v>
      </c>
      <c r="AK311" s="1"/>
      <c r="AL311" s="1" t="s">
        <v>3178</v>
      </c>
      <c r="AM311" s="1" t="s">
        <v>30</v>
      </c>
      <c r="AN311" s="1"/>
      <c r="AO311" s="27"/>
      <c r="AP311" s="1"/>
      <c r="AQ311" s="1"/>
      <c r="AS311" s="192" t="str">
        <f>VLOOKUP(Table8[[#This Row],[CEM Number]],'71 CEMs'!$E$5:$E$76,1,0)</f>
        <v>INT-21-00315</v>
      </c>
      <c r="AT311" s="235" t="s">
        <v>3569</v>
      </c>
      <c r="AU311" s="233"/>
    </row>
    <row r="312" spans="1:47" ht="14.4" customHeight="1">
      <c r="A312" s="26" t="s">
        <v>3648</v>
      </c>
      <c r="B312" s="166" t="s">
        <v>3530</v>
      </c>
      <c r="C312" s="1" t="s">
        <v>1204</v>
      </c>
      <c r="D312" s="1" t="s">
        <v>1204</v>
      </c>
      <c r="E312" s="192" t="s">
        <v>1230</v>
      </c>
      <c r="F312" s="29">
        <v>426</v>
      </c>
      <c r="G312" s="29">
        <v>191.70000000000002</v>
      </c>
      <c r="H312" s="29"/>
      <c r="I312" s="29"/>
      <c r="J312" s="29"/>
      <c r="K312" s="29"/>
      <c r="L312" s="29"/>
      <c r="M312" s="1" t="str">
        <f>Table8[[#This Row],[Std Remarks]]</f>
        <v>NOT LIVE - RETAIN BUDGET</v>
      </c>
      <c r="N312" s="28">
        <f>Table8[[#This Row],[% of Completion of Work Done]]</f>
        <v>0</v>
      </c>
      <c r="O312" s="1">
        <f>Table8[[#This Row],[Customers According to % (Market Share)]]</f>
        <v>191.70000000000002</v>
      </c>
      <c r="P312" s="29">
        <v>8843280.0500000007</v>
      </c>
      <c r="Q312" s="136">
        <f>(Table8[[#This Row],[Allocated Budget]]*$Q$2)+(Table8[[#This Row],[Allocated Budget]]*(1-Table8[[#This Row],[HP%  based on Live % ( Work Progress)]])*(1-$Q$2))</f>
        <v>8843280.0500000007</v>
      </c>
      <c r="R312" s="136"/>
      <c r="S312" s="1"/>
      <c r="T312" s="1"/>
      <c r="U312" s="1">
        <v>0.45</v>
      </c>
      <c r="V312" s="29">
        <v>2313.7999999999997</v>
      </c>
      <c r="W312" s="29">
        <v>6322.5</v>
      </c>
      <c r="X312" s="1" t="s">
        <v>47</v>
      </c>
      <c r="Y312" s="28">
        <f>Table8[[#This Row],[% of Completion of Work Done]]</f>
        <v>0</v>
      </c>
      <c r="Z312" s="1" t="s">
        <v>35</v>
      </c>
      <c r="AA312" s="1"/>
      <c r="AB312" s="77">
        <v>0</v>
      </c>
      <c r="AC312" s="115">
        <f t="shared" si="14"/>
        <v>0</v>
      </c>
      <c r="AD312" s="2">
        <v>46082</v>
      </c>
      <c r="AE312" s="175">
        <f>IFERROR(Table8[[#This Row],[Timeline - Monthwise]]-MIN(Table8[Start Date..]),"None")</f>
        <v>214</v>
      </c>
      <c r="AF312" s="1">
        <f>IFERROR(Table8[[#This Row],[Timeline - Monthwise]]-Table8[[#This Row],[Start Date..]]+1,"Duration Doesn't Exsists")</f>
        <v>215</v>
      </c>
      <c r="AG312" s="29">
        <f ca="1">IFERROR(Table8[[#This Row],[Timeline - Monthwise]]-TODAY(),"No ETA")</f>
        <v>167</v>
      </c>
      <c r="AH312" s="29" t="str">
        <f t="shared" si="15"/>
        <v>Yet to Start</v>
      </c>
      <c r="AI312" s="1" t="s">
        <v>1168</v>
      </c>
      <c r="AJ312" s="237" t="s">
        <v>3576</v>
      </c>
      <c r="AK312" s="1" t="s">
        <v>1169</v>
      </c>
      <c r="AL312" s="1" t="s">
        <v>3325</v>
      </c>
      <c r="AM312" s="1" t="s">
        <v>76</v>
      </c>
      <c r="AN312" s="1"/>
      <c r="AO312" s="27"/>
      <c r="AP312" s="1"/>
      <c r="AQ312" s="1"/>
      <c r="AS312" s="192" t="e">
        <f>VLOOKUP(Table8[[#This Row],[CEM Number]],'71 CEMs'!$E$5:$E$76,1,0)</f>
        <v>#N/A</v>
      </c>
      <c r="AT312" s="235">
        <v>46296</v>
      </c>
      <c r="AU312" s="233"/>
    </row>
    <row r="313" spans="1:47" ht="14.4" customHeight="1">
      <c r="A313" s="26" t="s">
        <v>3648</v>
      </c>
      <c r="B313" s="166" t="s">
        <v>3530</v>
      </c>
      <c r="C313" s="1" t="s">
        <v>1204</v>
      </c>
      <c r="D313" s="1" t="s">
        <v>1204</v>
      </c>
      <c r="E313" s="192" t="s">
        <v>1231</v>
      </c>
      <c r="F313" s="29">
        <v>736</v>
      </c>
      <c r="G313" s="29">
        <v>331.2</v>
      </c>
      <c r="H313" s="29"/>
      <c r="I313" s="29"/>
      <c r="J313" s="29"/>
      <c r="K313" s="29"/>
      <c r="L313" s="29"/>
      <c r="M313" s="1" t="str">
        <f>Table8[[#This Row],[Std Remarks]]</f>
        <v>NOT LIVE - RETAIN BUDGET</v>
      </c>
      <c r="N313" s="28">
        <f>Table8[[#This Row],[% of Completion of Work Done]]</f>
        <v>0</v>
      </c>
      <c r="O313" s="1">
        <f>Table8[[#This Row],[Customers According to % (Market Share)]]</f>
        <v>331.2</v>
      </c>
      <c r="P313" s="29">
        <v>5419869.9639999997</v>
      </c>
      <c r="Q313" s="136">
        <f>(Table8[[#This Row],[Allocated Budget]]*$Q$2)+(Table8[[#This Row],[Allocated Budget]]*(1-Table8[[#This Row],[HP%  based on Live % ( Work Progress)]])*(1-$Q$2))</f>
        <v>5419869.9639999997</v>
      </c>
      <c r="R313" s="136"/>
      <c r="S313" s="1"/>
      <c r="T313" s="1"/>
      <c r="U313" s="1">
        <v>0.45</v>
      </c>
      <c r="V313" s="29">
        <v>1014.3</v>
      </c>
      <c r="W313" s="29">
        <v>5937.5</v>
      </c>
      <c r="X313" s="1" t="s">
        <v>47</v>
      </c>
      <c r="Y313" s="28">
        <f>Table8[[#This Row],[% of Completion of Work Done]]</f>
        <v>0</v>
      </c>
      <c r="Z313" s="1" t="s">
        <v>35</v>
      </c>
      <c r="AA313" s="1"/>
      <c r="AB313" s="77">
        <v>0</v>
      </c>
      <c r="AC313" s="115">
        <f t="shared" si="14"/>
        <v>0</v>
      </c>
      <c r="AD313" s="2">
        <v>46082</v>
      </c>
      <c r="AE313" s="175">
        <f>IFERROR(Table8[[#This Row],[Timeline - Monthwise]]-MIN(Table8[Start Date..]),"None")</f>
        <v>214</v>
      </c>
      <c r="AF313" s="1">
        <f>IFERROR(Table8[[#This Row],[Timeline - Monthwise]]-Table8[[#This Row],[Start Date..]]+1,"Duration Doesn't Exsists")</f>
        <v>215</v>
      </c>
      <c r="AG313" s="29">
        <f ca="1">IFERROR(Table8[[#This Row],[Timeline - Monthwise]]-TODAY(),"No ETA")</f>
        <v>167</v>
      </c>
      <c r="AH313" s="29" t="str">
        <f t="shared" si="15"/>
        <v>Yet to Start</v>
      </c>
      <c r="AI313" s="192" t="s">
        <v>1168</v>
      </c>
      <c r="AJ313" s="237" t="s">
        <v>3576</v>
      </c>
      <c r="AK313" s="1" t="s">
        <v>1169</v>
      </c>
      <c r="AL313" s="1" t="s">
        <v>3325</v>
      </c>
      <c r="AM313" s="1" t="s">
        <v>76</v>
      </c>
      <c r="AN313" s="1"/>
      <c r="AO313" s="27"/>
      <c r="AP313" s="1"/>
      <c r="AQ313" s="1"/>
      <c r="AS313" s="192" t="e">
        <f>VLOOKUP(Table8[[#This Row],[CEM Number]],'71 CEMs'!$E$5:$E$76,1,0)</f>
        <v>#N/A</v>
      </c>
      <c r="AT313" s="235">
        <v>46296</v>
      </c>
      <c r="AU313" s="233"/>
    </row>
    <row r="314" spans="1:47" ht="14.4" customHeight="1">
      <c r="A314" s="26" t="s">
        <v>190</v>
      </c>
      <c r="B314" s="166">
        <v>45350</v>
      </c>
      <c r="C314" s="1" t="s">
        <v>191</v>
      </c>
      <c r="D314" s="1" t="s">
        <v>192</v>
      </c>
      <c r="E314" s="192" t="s">
        <v>199</v>
      </c>
      <c r="F314" s="29">
        <v>50</v>
      </c>
      <c r="G314" s="29">
        <v>20</v>
      </c>
      <c r="H314" s="29">
        <v>50</v>
      </c>
      <c r="I314" s="29">
        <v>14</v>
      </c>
      <c r="J314" s="29">
        <v>13</v>
      </c>
      <c r="K314" s="29">
        <v>0</v>
      </c>
      <c r="L314" s="29">
        <v>1</v>
      </c>
      <c r="M314" s="1"/>
      <c r="N314" s="28">
        <f>Table8[[#This Row],[% of Completion of Work Done]]</f>
        <v>1</v>
      </c>
      <c r="O314" s="1">
        <f>Table8[[#This Row],[Customers According to % (Market Share)]]</f>
        <v>20</v>
      </c>
      <c r="P314" s="29">
        <v>1722211.5095200001</v>
      </c>
      <c r="Q314" s="136">
        <f>Table8[[#This Row],[Allocated Budget]]*Table8[[#This Row],[Allocation Percentage]]</f>
        <v>258331.72642799999</v>
      </c>
      <c r="R314" s="136">
        <v>1463879.7830920001</v>
      </c>
      <c r="S314" s="1">
        <v>-1</v>
      </c>
      <c r="T314" s="1"/>
      <c r="U314" s="1">
        <v>0.4</v>
      </c>
      <c r="V314" s="29">
        <v>299</v>
      </c>
      <c r="W314" s="29">
        <v>1232.2531844999999</v>
      </c>
      <c r="X314" s="1" t="s">
        <v>47</v>
      </c>
      <c r="Y314" s="75">
        <f>$Q$2</f>
        <v>0.15</v>
      </c>
      <c r="Z314" s="1" t="s">
        <v>32</v>
      </c>
      <c r="AA314" s="1" t="s">
        <v>47</v>
      </c>
      <c r="AB314" s="64">
        <v>1</v>
      </c>
      <c r="AC314" s="115">
        <f t="shared" si="14"/>
        <v>1</v>
      </c>
      <c r="AD314" s="2">
        <v>46082</v>
      </c>
      <c r="AE314" s="175" t="str">
        <f>IFERROR(Table8[[#This Row],[Timeline - Monthwise]]-MIN(Table8[Start Date..]),"None")</f>
        <v>None</v>
      </c>
      <c r="AF314" s="1" t="str">
        <f>IFERROR(Table8[[#This Row],[Timeline - Monthwise]]-Table8[[#This Row],[Start Date..]]+1,"Duration Doesn't Exsists")</f>
        <v>Duration Doesn't Exsists</v>
      </c>
      <c r="AG314" s="29" t="str">
        <f ca="1">IFERROR(Table8[[#This Row],[Timeline - Monthwise]]-TODAY(),"No ETA")</f>
        <v>No ETA</v>
      </c>
      <c r="AH314" s="29" t="str">
        <f t="shared" si="15"/>
        <v>Completed</v>
      </c>
      <c r="AI314" s="1"/>
      <c r="AJ314" s="237" t="s">
        <v>3569</v>
      </c>
      <c r="AK314" s="1"/>
      <c r="AL314" s="1" t="s">
        <v>3178</v>
      </c>
      <c r="AM314" s="1" t="s">
        <v>30</v>
      </c>
      <c r="AN314" s="1"/>
      <c r="AO314" s="27"/>
      <c r="AP314" s="1"/>
      <c r="AQ314" s="1"/>
      <c r="AS314" s="192" t="str">
        <f>VLOOKUP(Table8[[#This Row],[CEM Number]],'71 CEMs'!$E$5:$E$76,1,0)</f>
        <v>I240540</v>
      </c>
      <c r="AT314" s="235" t="s">
        <v>3569</v>
      </c>
      <c r="AU314" s="233"/>
    </row>
    <row r="315" spans="1:47" ht="14.4" customHeight="1">
      <c r="A315" s="26" t="s">
        <v>1026</v>
      </c>
      <c r="B315" s="166">
        <v>44924</v>
      </c>
      <c r="C315" s="1" t="s">
        <v>474</v>
      </c>
      <c r="D315" s="1" t="s">
        <v>1027</v>
      </c>
      <c r="E315" s="192" t="s">
        <v>1044</v>
      </c>
      <c r="F315" s="29">
        <v>518</v>
      </c>
      <c r="G315" s="29">
        <v>259</v>
      </c>
      <c r="H315" s="29">
        <v>0</v>
      </c>
      <c r="I315" s="29">
        <v>0</v>
      </c>
      <c r="J315" s="29">
        <v>0</v>
      </c>
      <c r="K315" s="29">
        <v>0</v>
      </c>
      <c r="L315" s="29" t="s">
        <v>3612</v>
      </c>
      <c r="M315" s="1" t="str">
        <f>Table8[[#This Row],[Std Remarks]]</f>
        <v>SWAPPED</v>
      </c>
      <c r="N315" s="28">
        <f>Table8[[#This Row],[% of Completion of Work Done]]</f>
        <v>0</v>
      </c>
      <c r="O315" s="1">
        <f>Table8[[#This Row],[Customers According to % (Market Share)]]</f>
        <v>259</v>
      </c>
      <c r="P315" s="29">
        <v>12724227.825299099</v>
      </c>
      <c r="Q315" s="136">
        <v>0</v>
      </c>
      <c r="R315" s="136">
        <v>12724227.825299103</v>
      </c>
      <c r="S315" s="1">
        <v>-1</v>
      </c>
      <c r="T315" s="1"/>
      <c r="U315" s="1">
        <v>0.5</v>
      </c>
      <c r="V315" s="29">
        <v>6884.6077050000013</v>
      </c>
      <c r="W315" s="29">
        <v>6437.5466100000012</v>
      </c>
      <c r="X315" s="1" t="s">
        <v>31</v>
      </c>
      <c r="Y315" s="192"/>
      <c r="Z315" s="1" t="s">
        <v>35</v>
      </c>
      <c r="AA315" s="1"/>
      <c r="AB315" s="28">
        <v>0</v>
      </c>
      <c r="AC315" s="115">
        <f t="shared" si="14"/>
        <v>0</v>
      </c>
      <c r="AD315" s="2">
        <v>46082</v>
      </c>
      <c r="AE315" s="175" t="str">
        <f>IFERROR(Table8[[#This Row],[Timeline - Monthwise]]-MIN(Table8[Start Date..]),"None")</f>
        <v>None</v>
      </c>
      <c r="AF315" s="1" t="str">
        <f>IFERROR(Table8[[#This Row],[Timeline - Monthwise]]-Table8[[#This Row],[Start Date..]]+1,"Duration Doesn't Exsists")</f>
        <v>Duration Doesn't Exsists</v>
      </c>
      <c r="AG315" s="29" t="str">
        <f ca="1">IFERROR(Table8[[#This Row],[Timeline - Monthwise]]-TODAY(),"No ETA")</f>
        <v>No ETA</v>
      </c>
      <c r="AH315" s="29" t="str">
        <f t="shared" si="15"/>
        <v>Yet to Start</v>
      </c>
      <c r="AI315" s="1"/>
      <c r="AJ315" s="237" t="s">
        <v>3569</v>
      </c>
      <c r="AK315" s="1" t="s">
        <v>1045</v>
      </c>
      <c r="AL315" s="1" t="s">
        <v>292</v>
      </c>
      <c r="AM315" s="1" t="s">
        <v>290</v>
      </c>
      <c r="AN315" s="1"/>
      <c r="AO315" s="27"/>
      <c r="AP315" s="1" t="s">
        <v>3551</v>
      </c>
      <c r="AQ315" s="249">
        <v>11729454.640000001</v>
      </c>
      <c r="AR315" s="11">
        <v>844</v>
      </c>
      <c r="AS315" s="192" t="str">
        <f>VLOOKUP(Table8[[#This Row],[CEM Number]],'71 CEMs'!$E$5:$E$76,1,0)</f>
        <v>INT-23-00439</v>
      </c>
      <c r="AT315" s="235" t="s">
        <v>3569</v>
      </c>
      <c r="AU315" s="233"/>
    </row>
    <row r="316" spans="1:47" ht="14.4" customHeight="1">
      <c r="A316" s="26" t="s">
        <v>1026</v>
      </c>
      <c r="B316" s="166">
        <v>44924</v>
      </c>
      <c r="C316" s="1" t="s">
        <v>474</v>
      </c>
      <c r="D316" s="1" t="s">
        <v>1027</v>
      </c>
      <c r="E316" s="192" t="s">
        <v>1046</v>
      </c>
      <c r="F316" s="29">
        <v>272</v>
      </c>
      <c r="G316" s="29">
        <v>136</v>
      </c>
      <c r="H316" s="29">
        <v>24</v>
      </c>
      <c r="I316" s="29">
        <v>3</v>
      </c>
      <c r="J316" s="29">
        <v>3</v>
      </c>
      <c r="K316" s="29">
        <v>18</v>
      </c>
      <c r="L316" s="29"/>
      <c r="M316" s="1" t="str">
        <f>Table8[[#This Row],[Std Remarks]]</f>
        <v>LIVE - 100% Completed</v>
      </c>
      <c r="N316" s="28">
        <f>Table8[[#This Row],[% of Completion of Work Done]]</f>
        <v>1</v>
      </c>
      <c r="O316" s="1">
        <f>Table8[[#This Row],[Customers According to % (Market Share)]]</f>
        <v>136</v>
      </c>
      <c r="P316" s="29">
        <v>5164579.35239824</v>
      </c>
      <c r="Q316" s="136">
        <f>Table8[[#This Row],[Allocated Budget]]*Table8[[#This Row],[Allocation Percentage]]</f>
        <v>774686.902859736</v>
      </c>
      <c r="R316" s="136">
        <v>4389892.4495385028</v>
      </c>
      <c r="S316" s="1">
        <v>-0.5</v>
      </c>
      <c r="T316" s="1"/>
      <c r="U316" s="1">
        <v>0.5</v>
      </c>
      <c r="V316" s="29">
        <v>921.15</v>
      </c>
      <c r="W316" s="29">
        <v>3601.9436920999988</v>
      </c>
      <c r="X316" s="1" t="s">
        <v>47</v>
      </c>
      <c r="Y316" s="75">
        <f>$Q$2</f>
        <v>0.15</v>
      </c>
      <c r="Z316" s="1" t="s">
        <v>32</v>
      </c>
      <c r="AA316" s="1" t="s">
        <v>47</v>
      </c>
      <c r="AB316" s="64">
        <v>1</v>
      </c>
      <c r="AC316" s="115">
        <f t="shared" si="14"/>
        <v>1</v>
      </c>
      <c r="AD316" s="2">
        <v>46082</v>
      </c>
      <c r="AE316" s="175" t="str">
        <f>IFERROR(Table8[[#This Row],[Timeline - Monthwise]]-MIN(Table8[Start Date..]),"None")</f>
        <v>None</v>
      </c>
      <c r="AF316" s="1" t="str">
        <f>IFERROR(Table8[[#This Row],[Timeline - Monthwise]]-Table8[[#This Row],[Start Date..]]+1,"Duration Doesn't Exsists")</f>
        <v>Duration Doesn't Exsists</v>
      </c>
      <c r="AG316" s="29" t="str">
        <f ca="1">IFERROR(Table8[[#This Row],[Timeline - Monthwise]]-TODAY(),"No ETA")</f>
        <v>No ETA</v>
      </c>
      <c r="AH316" s="29" t="str">
        <f t="shared" si="15"/>
        <v>Completed</v>
      </c>
      <c r="AI316" s="1"/>
      <c r="AJ316" s="237" t="s">
        <v>3569</v>
      </c>
      <c r="AK316" s="1"/>
      <c r="AL316" s="1" t="s">
        <v>3178</v>
      </c>
      <c r="AM316" s="1" t="s">
        <v>30</v>
      </c>
      <c r="AN316" s="1"/>
      <c r="AO316" s="27"/>
      <c r="AP316" s="1"/>
      <c r="AQ316" s="1"/>
      <c r="AS316" s="192" t="str">
        <f>VLOOKUP(Table8[[#This Row],[CEM Number]],'71 CEMs'!$E$5:$E$76,1,0)</f>
        <v>INT-23-00439</v>
      </c>
      <c r="AT316" s="235" t="s">
        <v>3569</v>
      </c>
      <c r="AU316" s="233"/>
    </row>
    <row r="317" spans="1:47" ht="14.4" customHeight="1">
      <c r="A317" s="26" t="s">
        <v>379</v>
      </c>
      <c r="B317" s="166">
        <v>45428</v>
      </c>
      <c r="C317" s="1" t="s">
        <v>172</v>
      </c>
      <c r="D317" s="1" t="s">
        <v>172</v>
      </c>
      <c r="E317" s="192" t="s">
        <v>382</v>
      </c>
      <c r="F317" s="29">
        <v>1032</v>
      </c>
      <c r="G317" s="29">
        <v>412.8</v>
      </c>
      <c r="H317" s="29">
        <v>395</v>
      </c>
      <c r="I317" s="29">
        <v>367</v>
      </c>
      <c r="J317" s="29">
        <v>19</v>
      </c>
      <c r="K317" s="29">
        <v>9</v>
      </c>
      <c r="L317" s="29"/>
      <c r="M317" s="1" t="str">
        <f>Table8[[#This Row],[Std Remarks]]</f>
        <v>LIVE - 100% Completed</v>
      </c>
      <c r="N317" s="28">
        <f>Table8[[#This Row],[% of Completion of Work Done]]</f>
        <v>1</v>
      </c>
      <c r="O317" s="1">
        <f>Table8[[#This Row],[Customers According to % (Market Share)]]</f>
        <v>412.8</v>
      </c>
      <c r="P317" s="29">
        <v>3668695</v>
      </c>
      <c r="Q317" s="136">
        <f>Table8[[#This Row],[Allocated Budget]]*Table8[[#This Row],[Allocation Percentage]]</f>
        <v>550304.25</v>
      </c>
      <c r="R317" s="136">
        <v>3118390.75</v>
      </c>
      <c r="S317" s="1">
        <v>-1</v>
      </c>
      <c r="T317" s="1"/>
      <c r="U317" s="1">
        <v>0.4</v>
      </c>
      <c r="V317" s="29">
        <v>0</v>
      </c>
      <c r="W317" s="29">
        <v>435</v>
      </c>
      <c r="X317" s="1" t="s">
        <v>150</v>
      </c>
      <c r="Y317" s="75">
        <f>$Q$2</f>
        <v>0.15</v>
      </c>
      <c r="Z317" s="1" t="s">
        <v>32</v>
      </c>
      <c r="AA317" s="1" t="s">
        <v>150</v>
      </c>
      <c r="AB317" s="64">
        <v>1</v>
      </c>
      <c r="AC317" s="115">
        <f t="shared" si="14"/>
        <v>1</v>
      </c>
      <c r="AD317" s="2">
        <v>46082</v>
      </c>
      <c r="AE317" s="175" t="str">
        <f>IFERROR(Table8[[#This Row],[Timeline - Monthwise]]-MIN(Table8[Start Date..]),"None")</f>
        <v>None</v>
      </c>
      <c r="AF317" s="1" t="str">
        <f>IFERROR(Table8[[#This Row],[Timeline - Monthwise]]-Table8[[#This Row],[Start Date..]]+1,"Duration Doesn't Exsists")</f>
        <v>Duration Doesn't Exsists</v>
      </c>
      <c r="AG317" s="29" t="str">
        <f ca="1">IFERROR(Table8[[#This Row],[Timeline - Monthwise]]-TODAY(),"No ETA")</f>
        <v>No ETA</v>
      </c>
      <c r="AH317" s="29" t="str">
        <f t="shared" si="15"/>
        <v>Completed</v>
      </c>
      <c r="AI317" s="1"/>
      <c r="AJ317" s="237" t="s">
        <v>3569</v>
      </c>
      <c r="AK317" s="1"/>
      <c r="AL317" s="1" t="s">
        <v>3178</v>
      </c>
      <c r="AM317" s="1" t="s">
        <v>30</v>
      </c>
      <c r="AN317" s="1"/>
      <c r="AO317" s="27"/>
      <c r="AP317" s="1"/>
      <c r="AQ317" s="1"/>
      <c r="AS317" s="192" t="str">
        <f>VLOOKUP(Table8[[#This Row],[CEM Number]],'71 CEMs'!$E$5:$E$76,1,0)</f>
        <v>I240701</v>
      </c>
      <c r="AT317" s="235" t="s">
        <v>3569</v>
      </c>
      <c r="AU317" s="233"/>
    </row>
    <row r="318" spans="1:47" ht="14.4" customHeight="1">
      <c r="A318" s="26" t="s">
        <v>379</v>
      </c>
      <c r="B318" s="166">
        <v>45428</v>
      </c>
      <c r="C318" s="1" t="s">
        <v>172</v>
      </c>
      <c r="D318" s="1" t="s">
        <v>172</v>
      </c>
      <c r="E318" s="192" t="s">
        <v>383</v>
      </c>
      <c r="F318" s="29">
        <v>848</v>
      </c>
      <c r="G318" s="29">
        <v>339.20000000000005</v>
      </c>
      <c r="H318" s="29">
        <v>319</v>
      </c>
      <c r="I318" s="29">
        <v>289</v>
      </c>
      <c r="J318" s="29">
        <v>15</v>
      </c>
      <c r="K318" s="29">
        <v>15</v>
      </c>
      <c r="L318" s="29"/>
      <c r="M318" s="1" t="str">
        <f>Table8[[#This Row],[Std Remarks]]</f>
        <v>LIVE - 100% Completed</v>
      </c>
      <c r="N318" s="28">
        <f>Table8[[#This Row],[% of Completion of Work Done]]</f>
        <v>1</v>
      </c>
      <c r="O318" s="1">
        <f>Table8[[#This Row],[Customers According to % (Market Share)]]</f>
        <v>339.20000000000005</v>
      </c>
      <c r="P318" s="29">
        <v>2920040</v>
      </c>
      <c r="Q318" s="136">
        <f>Table8[[#This Row],[Allocated Budget]]*Table8[[#This Row],[Allocation Percentage]]</f>
        <v>438006</v>
      </c>
      <c r="R318" s="136">
        <v>2482034</v>
      </c>
      <c r="S318" s="1">
        <v>-1</v>
      </c>
      <c r="T318" s="1"/>
      <c r="U318" s="1">
        <v>0.4</v>
      </c>
      <c r="V318" s="29">
        <v>0</v>
      </c>
      <c r="W318" s="29">
        <v>5757</v>
      </c>
      <c r="X318" s="1" t="s">
        <v>150</v>
      </c>
      <c r="Y318" s="75">
        <f>$Q$2</f>
        <v>0.15</v>
      </c>
      <c r="Z318" s="1" t="s">
        <v>32</v>
      </c>
      <c r="AA318" s="1" t="s">
        <v>150</v>
      </c>
      <c r="AB318" s="64">
        <v>1</v>
      </c>
      <c r="AC318" s="115">
        <f t="shared" si="14"/>
        <v>1</v>
      </c>
      <c r="AD318" s="2">
        <v>46082</v>
      </c>
      <c r="AE318" s="175" t="str">
        <f>IFERROR(Table8[[#This Row],[Timeline - Monthwise]]-MIN(Table8[Start Date..]),"None")</f>
        <v>None</v>
      </c>
      <c r="AF318" s="1" t="str">
        <f>IFERROR(Table8[[#This Row],[Timeline - Monthwise]]-Table8[[#This Row],[Start Date..]]+1,"Duration Doesn't Exsists")</f>
        <v>Duration Doesn't Exsists</v>
      </c>
      <c r="AG318" s="29" t="str">
        <f ca="1">IFERROR(Table8[[#This Row],[Timeline - Monthwise]]-TODAY(),"No ETA")</f>
        <v>No ETA</v>
      </c>
      <c r="AH318" s="29" t="str">
        <f t="shared" si="15"/>
        <v>Completed</v>
      </c>
      <c r="AI318" s="1"/>
      <c r="AJ318" s="237" t="s">
        <v>3569</v>
      </c>
      <c r="AK318" s="1"/>
      <c r="AL318" s="1" t="s">
        <v>3178</v>
      </c>
      <c r="AM318" s="1" t="s">
        <v>30</v>
      </c>
      <c r="AN318" s="1"/>
      <c r="AO318" s="27"/>
      <c r="AP318" s="1"/>
      <c r="AQ318" s="1"/>
      <c r="AS318" s="192" t="str">
        <f>VLOOKUP(Table8[[#This Row],[CEM Number]],'71 CEMs'!$E$5:$E$76,1,0)</f>
        <v>I240701</v>
      </c>
      <c r="AT318" s="235" t="s">
        <v>3569</v>
      </c>
      <c r="AU318" s="233"/>
    </row>
    <row r="319" spans="1:47" ht="14.4" customHeight="1">
      <c r="A319" s="26" t="s">
        <v>379</v>
      </c>
      <c r="B319" s="166">
        <v>45428</v>
      </c>
      <c r="C319" s="1" t="s">
        <v>172</v>
      </c>
      <c r="D319" s="1" t="s">
        <v>172</v>
      </c>
      <c r="E319" s="192" t="s">
        <v>384</v>
      </c>
      <c r="F319" s="29">
        <v>512</v>
      </c>
      <c r="G319" s="29">
        <v>204.8</v>
      </c>
      <c r="H319" s="29">
        <v>177</v>
      </c>
      <c r="I319" s="29">
        <v>155</v>
      </c>
      <c r="J319" s="29">
        <v>9</v>
      </c>
      <c r="K319" s="29">
        <v>13</v>
      </c>
      <c r="L319" s="29"/>
      <c r="M319" s="1" t="str">
        <f>Table8[[#This Row],[Std Remarks]]</f>
        <v>LIVE - 100% Completed</v>
      </c>
      <c r="N319" s="28">
        <f>Table8[[#This Row],[% of Completion of Work Done]]</f>
        <v>1</v>
      </c>
      <c r="O319" s="1">
        <f>Table8[[#This Row],[Customers According to % (Market Share)]]</f>
        <v>204.8</v>
      </c>
      <c r="P319" s="29">
        <v>1904430</v>
      </c>
      <c r="Q319" s="136">
        <f>Table8[[#This Row],[Allocated Budget]]*Table8[[#This Row],[Allocation Percentage]]</f>
        <v>285664.5</v>
      </c>
      <c r="R319" s="136">
        <v>1618765.5</v>
      </c>
      <c r="S319" s="1">
        <v>-1</v>
      </c>
      <c r="T319" s="1"/>
      <c r="U319" s="1">
        <v>0.4</v>
      </c>
      <c r="V319" s="29">
        <v>0</v>
      </c>
      <c r="W319" s="29">
        <v>4758</v>
      </c>
      <c r="X319" s="1" t="s">
        <v>150</v>
      </c>
      <c r="Y319" s="75">
        <f>$Q$2</f>
        <v>0.15</v>
      </c>
      <c r="Z319" s="1" t="s">
        <v>32</v>
      </c>
      <c r="AA319" s="1" t="s">
        <v>150</v>
      </c>
      <c r="AB319" s="64">
        <v>1</v>
      </c>
      <c r="AC319" s="115">
        <f t="shared" si="14"/>
        <v>1</v>
      </c>
      <c r="AD319" s="2">
        <v>46082</v>
      </c>
      <c r="AE319" s="175" t="str">
        <f>IFERROR(Table8[[#This Row],[Timeline - Monthwise]]-MIN(Table8[Start Date..]),"None")</f>
        <v>None</v>
      </c>
      <c r="AF319" s="1" t="str">
        <f>IFERROR(Table8[[#This Row],[Timeline - Monthwise]]-Table8[[#This Row],[Start Date..]]+1,"Duration Doesn't Exsists")</f>
        <v>Duration Doesn't Exsists</v>
      </c>
      <c r="AG319" s="29" t="str">
        <f ca="1">IFERROR(Table8[[#This Row],[Timeline - Monthwise]]-TODAY(),"No ETA")</f>
        <v>No ETA</v>
      </c>
      <c r="AH319" s="29" t="str">
        <f t="shared" si="15"/>
        <v>Completed</v>
      </c>
      <c r="AI319" s="1"/>
      <c r="AJ319" s="237" t="s">
        <v>3569</v>
      </c>
      <c r="AK319" s="1"/>
      <c r="AL319" s="1" t="s">
        <v>3178</v>
      </c>
      <c r="AM319" s="1" t="s">
        <v>30</v>
      </c>
      <c r="AN319" s="1"/>
      <c r="AO319" s="27"/>
      <c r="AP319" s="1"/>
      <c r="AQ319" s="1"/>
      <c r="AS319" s="192" t="str">
        <f>VLOOKUP(Table8[[#This Row],[CEM Number]],'71 CEMs'!$E$5:$E$76,1,0)</f>
        <v>I240701</v>
      </c>
      <c r="AT319" s="235" t="s">
        <v>3569</v>
      </c>
      <c r="AU319" s="233"/>
    </row>
    <row r="320" spans="1:47" ht="14.4" customHeight="1">
      <c r="A320" s="26" t="s">
        <v>473</v>
      </c>
      <c r="B320" s="166">
        <v>45427</v>
      </c>
      <c r="C320" s="1" t="s">
        <v>474</v>
      </c>
      <c r="D320" s="1" t="s">
        <v>475</v>
      </c>
      <c r="E320" s="192" t="s">
        <v>486</v>
      </c>
      <c r="F320" s="29">
        <v>1598</v>
      </c>
      <c r="G320" s="29">
        <v>639.20000000000005</v>
      </c>
      <c r="H320" s="29">
        <v>350</v>
      </c>
      <c r="I320" s="29">
        <v>60</v>
      </c>
      <c r="J320" s="29">
        <v>54</v>
      </c>
      <c r="K320" s="29">
        <v>236</v>
      </c>
      <c r="L320" s="29"/>
      <c r="M320" s="1" t="str">
        <f>Table8[[#This Row],[Std Remarks]]</f>
        <v>LIVE - 100% Completed</v>
      </c>
      <c r="N320" s="28">
        <f>Table8[[#This Row],[% of Completion of Work Done]]</f>
        <v>1</v>
      </c>
      <c r="O320" s="1">
        <f>Table8[[#This Row],[Customers According to % (Market Share)]]</f>
        <v>639.20000000000005</v>
      </c>
      <c r="P320" s="29">
        <v>14886613.1485945</v>
      </c>
      <c r="Q320" s="136">
        <f>Table8[[#This Row],[Allocated Budget]]*Table8[[#This Row],[Allocation Percentage]]</f>
        <v>2232991.9722891748</v>
      </c>
      <c r="R320" s="136">
        <v>12653621.176305326</v>
      </c>
      <c r="S320" s="1">
        <v>-1</v>
      </c>
      <c r="T320" s="1"/>
      <c r="U320" s="1">
        <v>0.4</v>
      </c>
      <c r="V320" s="29">
        <v>2490.21</v>
      </c>
      <c r="W320" s="29">
        <v>10626.2056041</v>
      </c>
      <c r="X320" s="1" t="s">
        <v>150</v>
      </c>
      <c r="Y320" s="75">
        <f>$Q$2</f>
        <v>0.15</v>
      </c>
      <c r="Z320" s="1" t="s">
        <v>32</v>
      </c>
      <c r="AA320" s="1" t="s">
        <v>150</v>
      </c>
      <c r="AB320" s="64">
        <v>1</v>
      </c>
      <c r="AC320" s="115">
        <f t="shared" si="14"/>
        <v>1</v>
      </c>
      <c r="AD320" s="2">
        <v>46082</v>
      </c>
      <c r="AE320" s="175" t="str">
        <f>IFERROR(Table8[[#This Row],[Timeline - Monthwise]]-MIN(Table8[Start Date..]),"None")</f>
        <v>None</v>
      </c>
      <c r="AF320" s="1" t="str">
        <f>IFERROR(Table8[[#This Row],[Timeline - Monthwise]]-Table8[[#This Row],[Start Date..]]+1,"Duration Doesn't Exsists")</f>
        <v>Duration Doesn't Exsists</v>
      </c>
      <c r="AG320" s="29" t="str">
        <f ca="1">IFERROR(Table8[[#This Row],[Timeline - Monthwise]]-TODAY(),"No ETA")</f>
        <v>No ETA</v>
      </c>
      <c r="AH320" s="29" t="str">
        <f t="shared" si="15"/>
        <v>Completed</v>
      </c>
      <c r="AI320" s="1"/>
      <c r="AJ320" s="237" t="s">
        <v>3569</v>
      </c>
      <c r="AK320" s="1"/>
      <c r="AL320" s="1" t="s">
        <v>3178</v>
      </c>
      <c r="AM320" s="1" t="s">
        <v>30</v>
      </c>
      <c r="AN320" s="1"/>
      <c r="AO320" s="27"/>
      <c r="AP320" s="192"/>
      <c r="AQ320" s="1"/>
      <c r="AS320" s="192" t="str">
        <f>VLOOKUP(Table8[[#This Row],[CEM Number]],'71 CEMs'!$E$5:$E$76,1,0)</f>
        <v>I240704</v>
      </c>
      <c r="AT320" s="235" t="s">
        <v>3569</v>
      </c>
      <c r="AU320" s="233"/>
    </row>
    <row r="321" spans="1:47" ht="14.4" customHeight="1">
      <c r="A321" s="26" t="s">
        <v>897</v>
      </c>
      <c r="B321" s="166">
        <v>45855</v>
      </c>
      <c r="C321" s="1" t="s">
        <v>64</v>
      </c>
      <c r="D321" s="1" t="s">
        <v>898</v>
      </c>
      <c r="E321" s="192" t="s">
        <v>899</v>
      </c>
      <c r="F321" s="29">
        <v>1106</v>
      </c>
      <c r="G321" s="29">
        <v>553</v>
      </c>
      <c r="H321" s="29"/>
      <c r="I321" s="29"/>
      <c r="J321" s="29"/>
      <c r="K321" s="29"/>
      <c r="L321" s="29"/>
      <c r="M321" s="1" t="str">
        <f>Table8[[#This Row],[Std Remarks]]</f>
        <v>NOT LIVE - RETAIN BUDGET</v>
      </c>
      <c r="N321" s="28">
        <f>Table8[[#This Row],[% of Completion of Work Done]]</f>
        <v>0</v>
      </c>
      <c r="O321" s="1">
        <f>Table8[[#This Row],[Customers According to % (Market Share)]]</f>
        <v>553</v>
      </c>
      <c r="P321" s="29">
        <v>34927094.420117401</v>
      </c>
      <c r="Q321" s="136">
        <f>(Table8[[#This Row],[Allocated Budget]]*$Q$2)+(Table8[[#This Row],[Allocated Budget]]*(1-Table8[[#This Row],[HP%  based on Live % ( Work Progress)]])*(1-$Q$2))</f>
        <v>34927094.420117401</v>
      </c>
      <c r="R321" s="136">
        <v>0</v>
      </c>
      <c r="S321" s="1">
        <v>-1</v>
      </c>
      <c r="T321" s="1"/>
      <c r="U321" s="1">
        <v>0.5</v>
      </c>
      <c r="V321" s="29">
        <v>11556.087005666668</v>
      </c>
      <c r="W321" s="29">
        <v>19395.320510950001</v>
      </c>
      <c r="X321" s="1" t="s">
        <v>31</v>
      </c>
      <c r="Y321" s="28">
        <f>Table8[[#This Row],[% of Completion of Work Done]]</f>
        <v>0</v>
      </c>
      <c r="Z321" s="1" t="s">
        <v>35</v>
      </c>
      <c r="AA321" s="1"/>
      <c r="AB321" s="28">
        <v>0</v>
      </c>
      <c r="AC321" s="115">
        <f t="shared" si="14"/>
        <v>0</v>
      </c>
      <c r="AD321" s="2">
        <v>46082</v>
      </c>
      <c r="AE321" s="175">
        <f>IFERROR(Table8[[#This Row],[Timeline - Monthwise]]-MIN(Table8[Start Date..]),"None")</f>
        <v>92</v>
      </c>
      <c r="AF321" s="1">
        <f>IFERROR(Table8[[#This Row],[Timeline - Monthwise]]-Table8[[#This Row],[Start Date..]]+1,"Duration Doesn't Exsists")</f>
        <v>93</v>
      </c>
      <c r="AG321" s="29">
        <f ca="1">IFERROR(Table8[[#This Row],[Timeline - Monthwise]]-TODAY(),"No ETA")</f>
        <v>45</v>
      </c>
      <c r="AH321" s="29" t="str">
        <f t="shared" si="15"/>
        <v>Yet to Start</v>
      </c>
      <c r="AI321" s="1">
        <v>46174</v>
      </c>
      <c r="AJ321" s="237" t="s">
        <v>3573</v>
      </c>
      <c r="AK321" s="1" t="s">
        <v>900</v>
      </c>
      <c r="AL321" s="1" t="s">
        <v>3323</v>
      </c>
      <c r="AM321" s="1" t="s">
        <v>76</v>
      </c>
      <c r="AN321" s="1">
        <v>2</v>
      </c>
      <c r="AO321" s="27"/>
      <c r="AP321" s="192"/>
      <c r="AQ321" s="1"/>
      <c r="AS321" s="192" t="str">
        <f>VLOOKUP(Table8[[#This Row],[CEM Number]],'71 CEMs'!$E$5:$E$76,1,0)</f>
        <v>I260068</v>
      </c>
      <c r="AT321" s="235">
        <v>46174</v>
      </c>
      <c r="AU321" s="233"/>
    </row>
    <row r="322" spans="1:47" ht="14.4" customHeight="1">
      <c r="A322" s="26" t="s">
        <v>568</v>
      </c>
      <c r="B322" s="166">
        <v>45548</v>
      </c>
      <c r="C322" s="1" t="s">
        <v>27</v>
      </c>
      <c r="D322" s="1" t="s">
        <v>569</v>
      </c>
      <c r="E322" s="192" t="s">
        <v>570</v>
      </c>
      <c r="F322" s="29">
        <v>2138</v>
      </c>
      <c r="G322" s="29">
        <v>855.2</v>
      </c>
      <c r="H322" s="29">
        <v>1</v>
      </c>
      <c r="I322" s="29"/>
      <c r="J322" s="29">
        <v>1</v>
      </c>
      <c r="K322" s="29"/>
      <c r="L322" s="29"/>
      <c r="M322" s="1" t="str">
        <f>Table8[[#This Row],[Std Remarks]]</f>
        <v>LIVE - 100% Completed</v>
      </c>
      <c r="N322" s="28">
        <f>Table8[[#This Row],[% of Completion of Work Done]]</f>
        <v>1</v>
      </c>
      <c r="O322" s="1">
        <f>Table8[[#This Row],[Customers According to % (Market Share)]]</f>
        <v>855.2</v>
      </c>
      <c r="P322" s="29">
        <v>18891835.5</v>
      </c>
      <c r="Q322" s="136">
        <f>Table8[[#This Row],[Allocated Budget]]*Table8[[#This Row],[Allocation Percentage]]</f>
        <v>2833775.3249999997</v>
      </c>
      <c r="R322" s="136">
        <v>16058060.175000001</v>
      </c>
      <c r="S322" s="1">
        <v>-1</v>
      </c>
      <c r="T322" s="1"/>
      <c r="U322" s="1">
        <v>0.4</v>
      </c>
      <c r="V322" s="29">
        <v>6091.75</v>
      </c>
      <c r="W322" s="243">
        <v>5208.75</v>
      </c>
      <c r="X322" s="1" t="s">
        <v>31</v>
      </c>
      <c r="Y322" s="75">
        <f>$Q$2</f>
        <v>0.15</v>
      </c>
      <c r="Z322" s="1" t="s">
        <v>32</v>
      </c>
      <c r="AA322" s="1" t="s">
        <v>31</v>
      </c>
      <c r="AB322" s="64">
        <v>1</v>
      </c>
      <c r="AC322" s="115">
        <f t="shared" si="14"/>
        <v>1</v>
      </c>
      <c r="AD322" s="2">
        <v>46082</v>
      </c>
      <c r="AE322" s="175" t="str">
        <f>IFERROR(Table8[[#This Row],[Timeline - Monthwise]]-MIN(Table8[Start Date..]),"None")</f>
        <v>None</v>
      </c>
      <c r="AF322" s="1" t="str">
        <f>IFERROR(Table8[[#This Row],[Timeline - Monthwise]]-Table8[[#This Row],[Start Date..]]+1,"Duration Doesn't Exsists")</f>
        <v>Duration Doesn't Exsists</v>
      </c>
      <c r="AG322" s="29" t="str">
        <f ca="1">IFERROR(Table8[[#This Row],[Timeline - Monthwise]]-TODAY(),"No ETA")</f>
        <v>No ETA</v>
      </c>
      <c r="AH322" s="29" t="str">
        <f t="shared" si="15"/>
        <v>Completed</v>
      </c>
      <c r="AI322" s="1"/>
      <c r="AJ322" s="237" t="s">
        <v>3569</v>
      </c>
      <c r="AK322" s="1"/>
      <c r="AL322" s="1" t="s">
        <v>3178</v>
      </c>
      <c r="AM322" s="1" t="s">
        <v>30</v>
      </c>
      <c r="AN322" s="1"/>
      <c r="AO322" s="27"/>
      <c r="AP322" s="1"/>
      <c r="AQ322" s="1"/>
      <c r="AS322" s="192" t="str">
        <f>VLOOKUP(Table8[[#This Row],[CEM Number]],'71 CEMs'!$E$5:$E$76,1,0)</f>
        <v>I250201</v>
      </c>
      <c r="AT322" s="235" t="s">
        <v>3569</v>
      </c>
      <c r="AU322" s="233"/>
    </row>
    <row r="323" spans="1:47" ht="14.4" customHeight="1">
      <c r="A323" s="26" t="s">
        <v>568</v>
      </c>
      <c r="B323" s="166">
        <v>45548</v>
      </c>
      <c r="C323" s="1" t="s">
        <v>27</v>
      </c>
      <c r="D323" s="1" t="s">
        <v>569</v>
      </c>
      <c r="E323" s="192" t="s">
        <v>571</v>
      </c>
      <c r="F323" s="29">
        <v>1982</v>
      </c>
      <c r="G323" s="29">
        <v>792.80000000000007</v>
      </c>
      <c r="H323" s="29">
        <v>0</v>
      </c>
      <c r="I323" s="29"/>
      <c r="J323" s="29"/>
      <c r="K323" s="29"/>
      <c r="L323" s="29"/>
      <c r="M323" s="1" t="str">
        <f>Table8[[#This Row],[Std Remarks]]</f>
        <v>REMOVE BUDGET (P)</v>
      </c>
      <c r="N323" s="28">
        <f>Table8[[#This Row],[% of Completion of Work Done]]</f>
        <v>0</v>
      </c>
      <c r="O323" s="1">
        <f>Table8[[#This Row],[Customers According to % (Market Share)]]</f>
        <v>792.80000000000007</v>
      </c>
      <c r="P323" s="29">
        <v>23806775.7205</v>
      </c>
      <c r="Q323" s="136">
        <v>0</v>
      </c>
      <c r="R323" s="136">
        <v>23806775.7205</v>
      </c>
      <c r="S323" s="1">
        <v>-0.5</v>
      </c>
      <c r="T323" s="1"/>
      <c r="U323" s="1">
        <v>0.4</v>
      </c>
      <c r="V323" s="29">
        <v>6368.6999999999989</v>
      </c>
      <c r="W323" s="243">
        <v>6717</v>
      </c>
      <c r="X323" s="1" t="s">
        <v>31</v>
      </c>
      <c r="Y323" s="192"/>
      <c r="Z323" s="1" t="s">
        <v>35</v>
      </c>
      <c r="AA323" s="1"/>
      <c r="AB323" s="28">
        <v>0</v>
      </c>
      <c r="AC323" s="115">
        <f t="shared" si="14"/>
        <v>0</v>
      </c>
      <c r="AD323" s="2">
        <v>46082</v>
      </c>
      <c r="AE323" s="175" t="str">
        <f>IFERROR(Table8[[#This Row],[Timeline - Monthwise]]-MIN(Table8[Start Date..]),"None")</f>
        <v>None</v>
      </c>
      <c r="AF323" s="1" t="str">
        <f>IFERROR(Table8[[#This Row],[Timeline - Monthwise]]-Table8[[#This Row],[Start Date..]]+1,"Duration Doesn't Exsists")</f>
        <v>Duration Doesn't Exsists</v>
      </c>
      <c r="AG323" s="29" t="str">
        <f ca="1">IFERROR(Table8[[#This Row],[Timeline - Monthwise]]-TODAY(),"No ETA")</f>
        <v>No ETA</v>
      </c>
      <c r="AH323" s="29" t="str">
        <f t="shared" si="15"/>
        <v>Yet to Start</v>
      </c>
      <c r="AI323" s="1"/>
      <c r="AJ323" s="237" t="s">
        <v>3569</v>
      </c>
      <c r="AK323" s="1" t="s">
        <v>93</v>
      </c>
      <c r="AL323" s="1" t="s">
        <v>94</v>
      </c>
      <c r="AM323" s="1" t="s">
        <v>92</v>
      </c>
      <c r="AN323" s="1"/>
      <c r="AO323" s="27">
        <v>2</v>
      </c>
      <c r="AP323" s="1"/>
      <c r="AQ323" s="1">
        <f>Table8[[#This Row],[Allocated Budget]]-Table8[[#This Row],[Allocated Budget]]</f>
        <v>0</v>
      </c>
      <c r="AS323" s="192" t="str">
        <f>VLOOKUP(Table8[[#This Row],[CEM Number]],'71 CEMs'!$E$5:$E$76,1,0)</f>
        <v>I250201</v>
      </c>
      <c r="AT323" s="235" t="s">
        <v>3569</v>
      </c>
      <c r="AU323" s="233"/>
    </row>
    <row r="324" spans="1:47" ht="14.4" customHeight="1">
      <c r="A324" s="26" t="s">
        <v>897</v>
      </c>
      <c r="B324" s="166">
        <v>45855</v>
      </c>
      <c r="C324" s="1" t="s">
        <v>64</v>
      </c>
      <c r="D324" s="1" t="s">
        <v>898</v>
      </c>
      <c r="E324" s="192" t="s">
        <v>901</v>
      </c>
      <c r="F324" s="29">
        <v>926</v>
      </c>
      <c r="G324" s="29">
        <v>463</v>
      </c>
      <c r="H324" s="29"/>
      <c r="I324" s="29"/>
      <c r="J324" s="29"/>
      <c r="K324" s="29"/>
      <c r="L324" s="29"/>
      <c r="M324" s="1" t="str">
        <f>Table8[[#This Row],[Std Remarks]]</f>
        <v>LIVE - 100% Completed</v>
      </c>
      <c r="N324" s="28">
        <f>Table8[[#This Row],[% of Completion of Work Done]]</f>
        <v>1</v>
      </c>
      <c r="O324" s="1">
        <f>Table8[[#This Row],[Customers According to % (Market Share)]]</f>
        <v>463</v>
      </c>
      <c r="P324" s="29">
        <v>41815514.497882098</v>
      </c>
      <c r="Q324" s="136">
        <f>Table8[[#This Row],[Allocated Budget]]*Table8[[#This Row],[Allocation Percentage]]</f>
        <v>6272327.1746823145</v>
      </c>
      <c r="R324" s="136">
        <v>35543187.323199809</v>
      </c>
      <c r="S324" s="1">
        <v>-1</v>
      </c>
      <c r="T324" s="1"/>
      <c r="U324" s="1">
        <v>0.5</v>
      </c>
      <c r="V324" s="29">
        <v>15722.32656028571</v>
      </c>
      <c r="W324" s="29">
        <v>24652.089857449988</v>
      </c>
      <c r="X324" s="1" t="s">
        <v>31</v>
      </c>
      <c r="Y324" s="75">
        <f>$Q$2</f>
        <v>0.15</v>
      </c>
      <c r="Z324" s="1" t="s">
        <v>32</v>
      </c>
      <c r="AA324" s="1" t="s">
        <v>31</v>
      </c>
      <c r="AB324" s="64">
        <v>1</v>
      </c>
      <c r="AC324" s="115">
        <f t="shared" si="14"/>
        <v>1</v>
      </c>
      <c r="AD324" s="2">
        <v>46082</v>
      </c>
      <c r="AE324" s="175" t="str">
        <f>IFERROR(Table8[[#This Row],[Timeline - Monthwise]]-MIN(Table8[Start Date..]),"None")</f>
        <v>None</v>
      </c>
      <c r="AF324" s="1" t="str">
        <f>IFERROR(Table8[[#This Row],[Timeline - Monthwise]]-Table8[[#This Row],[Start Date..]]+1,"Duration Doesn't Exsists")</f>
        <v>Duration Doesn't Exsists</v>
      </c>
      <c r="AG324" s="29" t="str">
        <f ca="1">IFERROR(Table8[[#This Row],[Timeline - Monthwise]]-TODAY(),"No ETA")</f>
        <v>No ETA</v>
      </c>
      <c r="AH324" s="29" t="str">
        <f t="shared" si="15"/>
        <v>Completed</v>
      </c>
      <c r="AI324" s="1"/>
      <c r="AJ324" s="237" t="s">
        <v>3569</v>
      </c>
      <c r="AK324" s="1"/>
      <c r="AL324" s="1" t="s">
        <v>3178</v>
      </c>
      <c r="AM324" s="1" t="s">
        <v>30</v>
      </c>
      <c r="AN324" s="1"/>
      <c r="AO324" s="27"/>
      <c r="AP324" s="1"/>
      <c r="AQ324" s="1"/>
      <c r="AS324" s="192" t="str">
        <f>VLOOKUP(Table8[[#This Row],[CEM Number]],'71 CEMs'!$E$5:$E$76,1,0)</f>
        <v>I260068</v>
      </c>
      <c r="AT324" s="235" t="s">
        <v>3569</v>
      </c>
      <c r="AU324" s="233"/>
    </row>
    <row r="325" spans="1:47" ht="14.4" customHeight="1">
      <c r="A325" s="26" t="s">
        <v>429</v>
      </c>
      <c r="B325" s="166">
        <v>45427</v>
      </c>
      <c r="C325" s="1" t="s">
        <v>64</v>
      </c>
      <c r="D325" s="1" t="s">
        <v>430</v>
      </c>
      <c r="E325" s="192" t="s">
        <v>447</v>
      </c>
      <c r="F325" s="29">
        <v>862</v>
      </c>
      <c r="G325" s="29">
        <v>344.8</v>
      </c>
      <c r="H325" s="29"/>
      <c r="I325" s="29"/>
      <c r="J325" s="29"/>
      <c r="K325" s="29"/>
      <c r="L325" s="29"/>
      <c r="M325" s="1" t="str">
        <f>Table8[[#This Row],[Std Remarks]]</f>
        <v>LIVE - 100% Completed</v>
      </c>
      <c r="N325" s="28">
        <f>Table8[[#This Row],[% of Completion of Work Done]]</f>
        <v>1</v>
      </c>
      <c r="O325" s="1">
        <f>Table8[[#This Row],[Customers According to % (Market Share)]]</f>
        <v>344.8</v>
      </c>
      <c r="P325" s="29">
        <v>6747145.4348365404</v>
      </c>
      <c r="Q325" s="136">
        <f>Table8[[#This Row],[Allocated Budget]]*Table8[[#This Row],[Allocation Percentage]]</f>
        <v>1012071.8152254811</v>
      </c>
      <c r="R325" s="136">
        <v>5735073.6196110621</v>
      </c>
      <c r="S325" s="1" t="e">
        <v>#DIV/0!</v>
      </c>
      <c r="T325" s="1"/>
      <c r="U325" s="1">
        <v>0.4</v>
      </c>
      <c r="V325" s="29">
        <v>2927.0649069093488</v>
      </c>
      <c r="W325" s="29">
        <v>0</v>
      </c>
      <c r="X325" s="1" t="s">
        <v>31</v>
      </c>
      <c r="Y325" s="75">
        <f>$Q$2</f>
        <v>0.15</v>
      </c>
      <c r="Z325" s="1" t="s">
        <v>32</v>
      </c>
      <c r="AA325" s="1" t="s">
        <v>31</v>
      </c>
      <c r="AB325" s="64">
        <v>1</v>
      </c>
      <c r="AC325" s="115">
        <f t="shared" si="14"/>
        <v>1</v>
      </c>
      <c r="AD325" s="2">
        <v>46082</v>
      </c>
      <c r="AE325" s="175" t="str">
        <f>IFERROR(Table8[[#This Row],[Timeline - Monthwise]]-MIN(Table8[Start Date..]),"None")</f>
        <v>None</v>
      </c>
      <c r="AF325" s="1" t="str">
        <f>IFERROR(Table8[[#This Row],[Timeline - Monthwise]]-Table8[[#This Row],[Start Date..]]+1,"Duration Doesn't Exsists")</f>
        <v>Duration Doesn't Exsists</v>
      </c>
      <c r="AG325" s="29" t="str">
        <f ca="1">IFERROR(Table8[[#This Row],[Timeline - Monthwise]]-TODAY(),"No ETA")</f>
        <v>No ETA</v>
      </c>
      <c r="AH325" s="29" t="str">
        <f t="shared" si="15"/>
        <v>Completed</v>
      </c>
      <c r="AI325" s="1"/>
      <c r="AJ325" s="237" t="s">
        <v>3569</v>
      </c>
      <c r="AK325" s="1"/>
      <c r="AL325" s="1" t="s">
        <v>3178</v>
      </c>
      <c r="AM325" s="1" t="s">
        <v>30</v>
      </c>
      <c r="AN325" s="1"/>
      <c r="AO325" s="27"/>
      <c r="AP325" s="1"/>
      <c r="AQ325" s="1"/>
      <c r="AS325" s="192" t="str">
        <f>VLOOKUP(Table8[[#This Row],[CEM Number]],'71 CEMs'!$E$5:$E$76,1,0)</f>
        <v>I240703</v>
      </c>
      <c r="AT325" s="235" t="s">
        <v>3569</v>
      </c>
      <c r="AU325" s="233"/>
    </row>
    <row r="326" spans="1:47" ht="14.4" customHeight="1">
      <c r="A326" s="86" t="s">
        <v>893</v>
      </c>
      <c r="B326" s="166" t="s">
        <v>3530</v>
      </c>
      <c r="C326" s="1" t="s">
        <v>138</v>
      </c>
      <c r="D326" s="1" t="s">
        <v>894</v>
      </c>
      <c r="E326" s="192" t="s">
        <v>3206</v>
      </c>
      <c r="F326" s="29">
        <v>528</v>
      </c>
      <c r="G326" s="29">
        <v>264</v>
      </c>
      <c r="H326" s="29"/>
      <c r="I326" s="29"/>
      <c r="J326" s="29"/>
      <c r="K326" s="29"/>
      <c r="L326" s="29"/>
      <c r="M326" s="1" t="str">
        <f>Table8[[#This Row],[Std Remarks]]</f>
        <v>NOT LIVE - RETAIN BUDGET</v>
      </c>
      <c r="N326" s="28">
        <f>Table8[[#This Row],[% of Completion of Work Done]]</f>
        <v>1</v>
      </c>
      <c r="O326" s="1"/>
      <c r="P326" s="29">
        <v>12342069.5</v>
      </c>
      <c r="Q326" s="136">
        <f>(Table8[[#This Row],[Allocated Budget]]*$Q$2)+(Table8[[#This Row],[Allocated Budget]]*(1-Table8[[#This Row],[HP%  based on Live % ( Work Progress)]])*(1-$Q$2))</f>
        <v>1851310.425</v>
      </c>
      <c r="R326" s="136"/>
      <c r="S326" s="1"/>
      <c r="T326" s="1"/>
      <c r="U326" s="1"/>
      <c r="V326" s="66">
        <v>6621.6999999999989</v>
      </c>
      <c r="W326" s="66">
        <v>5565</v>
      </c>
      <c r="X326" s="1" t="s">
        <v>31</v>
      </c>
      <c r="Y326" s="28">
        <f>Table8[[#This Row],[% of Completion of Work Done]]</f>
        <v>1</v>
      </c>
      <c r="Z326" s="1" t="s">
        <v>35</v>
      </c>
      <c r="AA326" s="1"/>
      <c r="AB326" s="64">
        <v>1</v>
      </c>
      <c r="AC326" s="115">
        <f t="shared" si="14"/>
        <v>1</v>
      </c>
      <c r="AD326" s="2">
        <v>46082</v>
      </c>
      <c r="AE326" s="175">
        <f>IFERROR(Table8[[#This Row],[Timeline - Monthwise]]-MIN(Table8[Start Date..]),"None")</f>
        <v>31</v>
      </c>
      <c r="AF326" s="1">
        <f>IFERROR(Table8[[#This Row],[Timeline - Monthwise]]-Table8[[#This Row],[Start Date..]]+1,"Duration Doesn't Exsists")</f>
        <v>32</v>
      </c>
      <c r="AG326" s="29">
        <f ca="1">IFERROR(Table8[[#This Row],[Timeline - Monthwise]]-TODAY(),"No ETA")</f>
        <v>-16</v>
      </c>
      <c r="AH326" s="29" t="str">
        <f t="shared" si="15"/>
        <v>Completed</v>
      </c>
      <c r="AI326" s="1" t="s">
        <v>853</v>
      </c>
      <c r="AJ326" s="237" t="s">
        <v>3571</v>
      </c>
      <c r="AK326" s="1" t="s">
        <v>3299</v>
      </c>
      <c r="AL326" s="1" t="s">
        <v>3323</v>
      </c>
      <c r="AM326" s="1" t="s">
        <v>76</v>
      </c>
      <c r="AN326" s="1"/>
      <c r="AO326" s="27"/>
      <c r="AP326" s="1"/>
      <c r="AQ326" s="1"/>
      <c r="AS326" s="192" t="e">
        <f>VLOOKUP(Table8[[#This Row],[CEM Number]],'71 CEMs'!$E$5:$E$76,1,0)</f>
        <v>#N/A</v>
      </c>
      <c r="AT326" s="235">
        <v>46113</v>
      </c>
      <c r="AU326" s="233"/>
    </row>
    <row r="327" spans="1:47" ht="14.4" customHeight="1">
      <c r="A327" s="26" t="s">
        <v>429</v>
      </c>
      <c r="B327" s="166">
        <v>45427</v>
      </c>
      <c r="C327" s="1" t="s">
        <v>64</v>
      </c>
      <c r="D327" s="1" t="s">
        <v>430</v>
      </c>
      <c r="E327" s="192" t="s">
        <v>448</v>
      </c>
      <c r="F327" s="29">
        <v>1176</v>
      </c>
      <c r="G327" s="29">
        <v>470.40000000000003</v>
      </c>
      <c r="H327" s="29"/>
      <c r="I327" s="29"/>
      <c r="J327" s="29"/>
      <c r="K327" s="29"/>
      <c r="L327" s="29"/>
      <c r="M327" s="1" t="str">
        <f>Table8[[#This Row],[Std Remarks]]</f>
        <v>LIVE - 100% Completed</v>
      </c>
      <c r="N327" s="28">
        <f>Table8[[#This Row],[% of Completion of Work Done]]</f>
        <v>1</v>
      </c>
      <c r="O327" s="1">
        <f>Table8[[#This Row],[Customers According to % (Market Share)]]</f>
        <v>470.40000000000003</v>
      </c>
      <c r="P327" s="29">
        <v>6902776.0356910499</v>
      </c>
      <c r="Q327" s="136">
        <f>Table8[[#This Row],[Allocated Budget]]*Table8[[#This Row],[Allocation Percentage]]</f>
        <v>1035416.4053536574</v>
      </c>
      <c r="R327" s="136">
        <v>5867359.6303373966</v>
      </c>
      <c r="S327" s="1" t="e">
        <v>#DIV/0!</v>
      </c>
      <c r="T327" s="1"/>
      <c r="U327" s="1">
        <v>0.4</v>
      </c>
      <c r="V327" s="29">
        <v>2407.4657652729347</v>
      </c>
      <c r="W327" s="29">
        <v>0</v>
      </c>
      <c r="X327" s="1" t="s">
        <v>31</v>
      </c>
      <c r="Y327" s="75">
        <f>$Q$2</f>
        <v>0.15</v>
      </c>
      <c r="Z327" s="1" t="s">
        <v>32</v>
      </c>
      <c r="AA327" s="1" t="s">
        <v>31</v>
      </c>
      <c r="AB327" s="64">
        <v>1</v>
      </c>
      <c r="AC327" s="115">
        <f t="shared" si="14"/>
        <v>1</v>
      </c>
      <c r="AD327" s="2">
        <v>46082</v>
      </c>
      <c r="AE327" s="175" t="str">
        <f>IFERROR(Table8[[#This Row],[Timeline - Monthwise]]-MIN(Table8[Start Date..]),"None")</f>
        <v>None</v>
      </c>
      <c r="AF327" s="1" t="str">
        <f>IFERROR(Table8[[#This Row],[Timeline - Monthwise]]-Table8[[#This Row],[Start Date..]]+1,"Duration Doesn't Exsists")</f>
        <v>Duration Doesn't Exsists</v>
      </c>
      <c r="AG327" s="29" t="str">
        <f ca="1">IFERROR(Table8[[#This Row],[Timeline - Monthwise]]-TODAY(),"No ETA")</f>
        <v>No ETA</v>
      </c>
      <c r="AH327" s="29" t="str">
        <f t="shared" si="15"/>
        <v>Completed</v>
      </c>
      <c r="AI327" s="1"/>
      <c r="AJ327" s="237" t="s">
        <v>3569</v>
      </c>
      <c r="AK327" s="1"/>
      <c r="AL327" s="1" t="s">
        <v>3178</v>
      </c>
      <c r="AM327" s="1" t="s">
        <v>30</v>
      </c>
      <c r="AN327" s="1"/>
      <c r="AO327" s="27"/>
      <c r="AP327" s="1"/>
      <c r="AQ327" s="1"/>
      <c r="AS327" s="192" t="str">
        <f>VLOOKUP(Table8[[#This Row],[CEM Number]],'71 CEMs'!$E$5:$E$76,1,0)</f>
        <v>I240703</v>
      </c>
      <c r="AT327" s="235" t="s">
        <v>3569</v>
      </c>
      <c r="AU327" s="233"/>
    </row>
    <row r="328" spans="1:47" ht="14.4" customHeight="1">
      <c r="A328" s="26" t="s">
        <v>26</v>
      </c>
      <c r="B328" s="166">
        <v>45196</v>
      </c>
      <c r="C328" s="1" t="s">
        <v>27</v>
      </c>
      <c r="D328" s="1" t="s">
        <v>28</v>
      </c>
      <c r="E328" s="192" t="s">
        <v>29</v>
      </c>
      <c r="F328" s="29">
        <v>930</v>
      </c>
      <c r="G328" s="29">
        <v>372</v>
      </c>
      <c r="H328" s="29">
        <v>0</v>
      </c>
      <c r="I328" s="29"/>
      <c r="J328" s="29"/>
      <c r="K328" s="29"/>
      <c r="L328" s="29"/>
      <c r="M328" s="1" t="str">
        <f>Table8[[#This Row],[Std Remarks]]</f>
        <v>LIVE - 100% Completed</v>
      </c>
      <c r="N328" s="28">
        <f>Table8[[#This Row],[% of Completion of Work Done]]</f>
        <v>1</v>
      </c>
      <c r="O328" s="1">
        <f>Table8[[#This Row],[Customers According to % (Market Share)]]</f>
        <v>372</v>
      </c>
      <c r="P328" s="29">
        <v>25806283.657287501</v>
      </c>
      <c r="Q328" s="136">
        <f>Table8[[#This Row],[Allocated Budget]]*Table8[[#This Row],[Allocation Percentage]]</f>
        <v>3870942.5485931248</v>
      </c>
      <c r="R328" s="136">
        <v>21935341.108694367</v>
      </c>
      <c r="S328" s="1">
        <v>-0.5</v>
      </c>
      <c r="T328" s="1"/>
      <c r="U328" s="1">
        <v>0.4</v>
      </c>
      <c r="V328" s="29">
        <v>18001.53714095</v>
      </c>
      <c r="W328" s="29">
        <v>17776.928712500001</v>
      </c>
      <c r="X328" s="1" t="s">
        <v>31</v>
      </c>
      <c r="Y328" s="75">
        <f>$Q$2</f>
        <v>0.15</v>
      </c>
      <c r="Z328" s="1" t="s">
        <v>32</v>
      </c>
      <c r="AA328" s="1" t="s">
        <v>31</v>
      </c>
      <c r="AB328" s="64">
        <v>1</v>
      </c>
      <c r="AC328" s="115">
        <f t="shared" si="14"/>
        <v>1</v>
      </c>
      <c r="AD328" s="2">
        <v>46082</v>
      </c>
      <c r="AE328" s="175" t="str">
        <f>IFERROR(Table8[[#This Row],[Timeline - Monthwise]]-MIN(Table8[Start Date..]),"None")</f>
        <v>None</v>
      </c>
      <c r="AF328" s="1" t="str">
        <f>IFERROR(Table8[[#This Row],[Timeline - Monthwise]]-Table8[[#This Row],[Start Date..]]+1,"Duration Doesn't Exsists")</f>
        <v>Duration Doesn't Exsists</v>
      </c>
      <c r="AG328" s="29" t="str">
        <f ca="1">IFERROR(Table8[[#This Row],[Timeline - Monthwise]]-TODAY(),"No ETA")</f>
        <v>No ETA</v>
      </c>
      <c r="AH328" s="29" t="str">
        <f t="shared" si="15"/>
        <v>Completed</v>
      </c>
      <c r="AI328" s="1"/>
      <c r="AJ328" s="237" t="s">
        <v>3569</v>
      </c>
      <c r="AK328" s="1"/>
      <c r="AL328" s="1" t="s">
        <v>3178</v>
      </c>
      <c r="AM328" s="1" t="s">
        <v>30</v>
      </c>
      <c r="AN328" s="1"/>
      <c r="AO328" s="27"/>
      <c r="AP328" s="1"/>
      <c r="AQ328" s="1"/>
      <c r="AS328" s="192" t="str">
        <f>VLOOKUP(Table8[[#This Row],[CEM Number]],'71 CEMs'!$E$5:$E$76,1,0)</f>
        <v>I240188</v>
      </c>
      <c r="AT328" s="235" t="s">
        <v>3569</v>
      </c>
      <c r="AU328" s="233"/>
    </row>
    <row r="329" spans="1:47" ht="14.4" customHeight="1">
      <c r="A329" s="26" t="s">
        <v>26</v>
      </c>
      <c r="B329" s="166">
        <v>45196</v>
      </c>
      <c r="C329" s="1" t="s">
        <v>27</v>
      </c>
      <c r="D329" s="1" t="s">
        <v>28</v>
      </c>
      <c r="E329" s="192" t="s">
        <v>33</v>
      </c>
      <c r="F329" s="29">
        <v>1258</v>
      </c>
      <c r="G329" s="29">
        <v>503.20000000000005</v>
      </c>
      <c r="H329" s="29">
        <v>0</v>
      </c>
      <c r="I329" s="29"/>
      <c r="J329" s="29"/>
      <c r="K329" s="29"/>
      <c r="L329" s="29"/>
      <c r="M329" s="1" t="str">
        <f>Table8[[#This Row],[Std Remarks]]</f>
        <v>REMOVE BUDGET (T)</v>
      </c>
      <c r="N329" s="28">
        <f>Table8[[#This Row],[% of Completion of Work Done]]</f>
        <v>0</v>
      </c>
      <c r="O329" s="1">
        <f>Table8[[#This Row],[Customers According to % (Market Share)]]</f>
        <v>503.20000000000005</v>
      </c>
      <c r="P329" s="29">
        <v>35995839.414240502</v>
      </c>
      <c r="Q329" s="136">
        <v>0</v>
      </c>
      <c r="R329" s="136">
        <v>35995839.414240532</v>
      </c>
      <c r="S329" s="1">
        <v>-1</v>
      </c>
      <c r="T329" s="1"/>
      <c r="U329" s="1">
        <v>0.4</v>
      </c>
      <c r="V329" s="29">
        <v>28620.315495900002</v>
      </c>
      <c r="W329" s="29">
        <v>15845.375453750004</v>
      </c>
      <c r="X329" s="1" t="s">
        <v>31</v>
      </c>
      <c r="Y329" s="192"/>
      <c r="Z329" s="1" t="s">
        <v>35</v>
      </c>
      <c r="AA329" s="1"/>
      <c r="AB329" s="28">
        <v>0</v>
      </c>
      <c r="AC329" s="115">
        <f t="shared" si="14"/>
        <v>0</v>
      </c>
      <c r="AD329" s="2">
        <v>46082</v>
      </c>
      <c r="AE329" s="175">
        <f>IFERROR(Table8[[#This Row],[Timeline - Monthwise]]-MIN(Table8[Start Date..]),"None")</f>
        <v>214</v>
      </c>
      <c r="AF329" s="1">
        <f>IFERROR(Table8[[#This Row],[Timeline - Monthwise]]-Table8[[#This Row],[Start Date..]]+1,"Duration Doesn't Exsists")</f>
        <v>215</v>
      </c>
      <c r="AG329" s="29">
        <f ca="1">IFERROR(Table8[[#This Row],[Timeline - Monthwise]]-TODAY(),"No ETA")</f>
        <v>167</v>
      </c>
      <c r="AH329" s="29" t="str">
        <f t="shared" si="15"/>
        <v>Yet to Start</v>
      </c>
      <c r="AI329" s="1" t="s">
        <v>36</v>
      </c>
      <c r="AJ329" s="237" t="s">
        <v>3576</v>
      </c>
      <c r="AK329" s="1" t="s">
        <v>3313</v>
      </c>
      <c r="AL329" s="1" t="s">
        <v>3324</v>
      </c>
      <c r="AM329" s="1" t="s">
        <v>34</v>
      </c>
      <c r="AN329" s="1"/>
      <c r="AO329" s="27"/>
      <c r="AP329" s="1"/>
      <c r="AQ329" s="1">
        <f>Table8[[#This Row],[Allocated Budget]]-Table8[[#This Row],[Allocated Budget]]</f>
        <v>0</v>
      </c>
      <c r="AS329" s="192" t="str">
        <f>VLOOKUP(Table8[[#This Row],[CEM Number]],'71 CEMs'!$E$5:$E$76,1,0)</f>
        <v>I240188</v>
      </c>
      <c r="AT329" s="235">
        <v>46296</v>
      </c>
      <c r="AU329" s="233"/>
    </row>
    <row r="330" spans="1:47" ht="14.4" customHeight="1">
      <c r="A330" s="26" t="s">
        <v>26</v>
      </c>
      <c r="B330" s="166">
        <v>45196</v>
      </c>
      <c r="C330" s="1" t="s">
        <v>27</v>
      </c>
      <c r="D330" s="1" t="s">
        <v>28</v>
      </c>
      <c r="E330" s="192" t="s">
        <v>37</v>
      </c>
      <c r="F330" s="29">
        <v>1112</v>
      </c>
      <c r="G330" s="29">
        <v>444.8</v>
      </c>
      <c r="H330" s="29">
        <v>0</v>
      </c>
      <c r="I330" s="29"/>
      <c r="J330" s="29"/>
      <c r="K330" s="29"/>
      <c r="L330" s="29"/>
      <c r="M330" s="1" t="str">
        <f>Table8[[#This Row],[Std Remarks]]</f>
        <v>REMOVE BUDGET (T)</v>
      </c>
      <c r="N330" s="28">
        <f>Table8[[#This Row],[% of Completion of Work Done]]</f>
        <v>0</v>
      </c>
      <c r="O330" s="1">
        <f>Table8[[#This Row],[Customers According to % (Market Share)]]</f>
        <v>444.8</v>
      </c>
      <c r="P330" s="29">
        <v>31101622.714357201</v>
      </c>
      <c r="Q330" s="136">
        <v>0</v>
      </c>
      <c r="R330" s="136">
        <v>31101622.714357175</v>
      </c>
      <c r="S330" s="1">
        <v>-0.85000000000000009</v>
      </c>
      <c r="T330" s="1"/>
      <c r="U330" s="1">
        <v>0.4</v>
      </c>
      <c r="V330" s="29">
        <v>21001.311400899995</v>
      </c>
      <c r="W330" s="29">
        <v>18015.293686249996</v>
      </c>
      <c r="X330" s="1" t="s">
        <v>31</v>
      </c>
      <c r="Y330" s="192"/>
      <c r="Z330" s="1" t="s">
        <v>35</v>
      </c>
      <c r="AA330" s="1"/>
      <c r="AB330" s="28">
        <v>0</v>
      </c>
      <c r="AC330" s="115">
        <f t="shared" si="14"/>
        <v>0</v>
      </c>
      <c r="AD330" s="2">
        <v>46082</v>
      </c>
      <c r="AE330" s="175">
        <f>IFERROR(Table8[[#This Row],[Timeline - Monthwise]]-MIN(Table8[Start Date..]),"None")</f>
        <v>214</v>
      </c>
      <c r="AF330" s="1">
        <f>IFERROR(Table8[[#This Row],[Timeline - Monthwise]]-Table8[[#This Row],[Start Date..]]+1,"Duration Doesn't Exsists")</f>
        <v>215</v>
      </c>
      <c r="AG330" s="29">
        <f ca="1">IFERROR(Table8[[#This Row],[Timeline - Monthwise]]-TODAY(),"No ETA")</f>
        <v>167</v>
      </c>
      <c r="AH330" s="29" t="str">
        <f t="shared" si="15"/>
        <v>Yet to Start</v>
      </c>
      <c r="AI330" s="1" t="s">
        <v>36</v>
      </c>
      <c r="AJ330" s="237" t="s">
        <v>3576</v>
      </c>
      <c r="AK330" s="1" t="s">
        <v>3313</v>
      </c>
      <c r="AL330" s="1" t="s">
        <v>3324</v>
      </c>
      <c r="AM330" s="1" t="s">
        <v>34</v>
      </c>
      <c r="AN330" s="1"/>
      <c r="AO330" s="27"/>
      <c r="AP330" s="1"/>
      <c r="AQ330" s="1">
        <f>Table8[[#This Row],[Allocated Budget]]-Table8[[#This Row],[Allocated Budget]]</f>
        <v>0</v>
      </c>
      <c r="AS330" s="192" t="str">
        <f>VLOOKUP(Table8[[#This Row],[CEM Number]],'71 CEMs'!$E$5:$E$76,1,0)</f>
        <v>I240188</v>
      </c>
      <c r="AT330" s="235">
        <v>46296</v>
      </c>
      <c r="AU330" s="233"/>
    </row>
    <row r="331" spans="1:47" ht="14.4" customHeight="1">
      <c r="A331" s="26" t="s">
        <v>3649</v>
      </c>
      <c r="B331" s="166" t="s">
        <v>3530</v>
      </c>
      <c r="C331" s="1" t="s">
        <v>1232</v>
      </c>
      <c r="D331" s="1" t="s">
        <v>1232</v>
      </c>
      <c r="E331" s="192" t="s">
        <v>1233</v>
      </c>
      <c r="F331" s="29">
        <v>602</v>
      </c>
      <c r="G331" s="29">
        <v>270.90000000000003</v>
      </c>
      <c r="H331" s="29"/>
      <c r="I331" s="29"/>
      <c r="J331" s="29"/>
      <c r="K331" s="29"/>
      <c r="L331" s="29"/>
      <c r="M331" s="1" t="str">
        <f>Table8[[#This Row],[Std Remarks]]</f>
        <v>NOT LIVE - RETAIN BUDGET</v>
      </c>
      <c r="N331" s="28">
        <f>Table8[[#This Row],[% of Completion of Work Done]]</f>
        <v>0</v>
      </c>
      <c r="O331" s="1">
        <f>Table8[[#This Row],[Customers According to % (Market Share)]]</f>
        <v>270.90000000000003</v>
      </c>
      <c r="P331" s="29">
        <v>6837358.6124999998</v>
      </c>
      <c r="Q331" s="136">
        <f>(Table8[[#This Row],[Allocated Budget]]*$Q$2)+(Table8[[#This Row],[Allocated Budget]]*(1-Table8[[#This Row],[HP%  based on Live % ( Work Progress)]])*(1-$Q$2))</f>
        <v>6837358.6124999998</v>
      </c>
      <c r="R331" s="136"/>
      <c r="S331" s="1"/>
      <c r="T331" s="1"/>
      <c r="U331" s="1">
        <v>0.45</v>
      </c>
      <c r="V331" s="29">
        <v>1551.35</v>
      </c>
      <c r="W331" s="29">
        <v>5729.2254999999996</v>
      </c>
      <c r="X331" s="1" t="s">
        <v>47</v>
      </c>
      <c r="Y331" s="28">
        <f>Table8[[#This Row],[% of Completion of Work Done]]</f>
        <v>0</v>
      </c>
      <c r="Z331" s="1" t="s">
        <v>35</v>
      </c>
      <c r="AA331" s="1"/>
      <c r="AB331" s="77">
        <v>0</v>
      </c>
      <c r="AC331" s="115">
        <f t="shared" si="14"/>
        <v>0</v>
      </c>
      <c r="AD331" s="2">
        <v>46082</v>
      </c>
      <c r="AE331" s="175">
        <f>IFERROR(Table8[[#This Row],[Timeline - Monthwise]]-MIN(Table8[Start Date..]),"None")</f>
        <v>214</v>
      </c>
      <c r="AF331" s="1">
        <f>IFERROR(Table8[[#This Row],[Timeline - Monthwise]]-Table8[[#This Row],[Start Date..]]+1,"Duration Doesn't Exsists")</f>
        <v>215</v>
      </c>
      <c r="AG331" s="29">
        <f ca="1">IFERROR(Table8[[#This Row],[Timeline - Monthwise]]-TODAY(),"No ETA")</f>
        <v>167</v>
      </c>
      <c r="AH331" s="29" t="str">
        <f t="shared" si="15"/>
        <v>Yet to Start</v>
      </c>
      <c r="AI331" s="1" t="s">
        <v>1168</v>
      </c>
      <c r="AJ331" s="237" t="s">
        <v>3576</v>
      </c>
      <c r="AK331" s="1" t="s">
        <v>1169</v>
      </c>
      <c r="AL331" s="1" t="s">
        <v>3325</v>
      </c>
      <c r="AM331" s="1" t="s">
        <v>76</v>
      </c>
      <c r="AN331" s="1"/>
      <c r="AO331" s="27"/>
      <c r="AP331" s="1"/>
      <c r="AQ331" s="1"/>
      <c r="AS331" s="192" t="e">
        <f>VLOOKUP(Table8[[#This Row],[CEM Number]],'71 CEMs'!$E$5:$E$76,1,0)</f>
        <v>#N/A</v>
      </c>
      <c r="AT331" s="235">
        <v>46296</v>
      </c>
      <c r="AU331" s="233"/>
    </row>
    <row r="332" spans="1:47" ht="14.4" customHeight="1">
      <c r="A332" s="26" t="s">
        <v>3649</v>
      </c>
      <c r="B332" s="166" t="s">
        <v>3530</v>
      </c>
      <c r="C332" s="1" t="s">
        <v>1232</v>
      </c>
      <c r="D332" s="1" t="s">
        <v>1232</v>
      </c>
      <c r="E332" s="192" t="s">
        <v>479</v>
      </c>
      <c r="F332" s="29">
        <v>1610</v>
      </c>
      <c r="G332" s="29">
        <v>724.5</v>
      </c>
      <c r="H332" s="29"/>
      <c r="I332" s="29"/>
      <c r="J332" s="29"/>
      <c r="K332" s="29"/>
      <c r="L332" s="29"/>
      <c r="M332" s="1" t="str">
        <f>Table8[[#This Row],[Std Remarks]]</f>
        <v>NOT LIVE - RETAIN BUDGET</v>
      </c>
      <c r="N332" s="28">
        <f>Table8[[#This Row],[% of Completion of Work Done]]</f>
        <v>0</v>
      </c>
      <c r="O332" s="1">
        <f>Table8[[#This Row],[Customers According to % (Market Share)]]</f>
        <v>724.5</v>
      </c>
      <c r="P332" s="29">
        <v>16141722.8125</v>
      </c>
      <c r="Q332" s="136">
        <f>(Table8[[#This Row],[Allocated Budget]]*$Q$2)+(Table8[[#This Row],[Allocated Budget]]*(1-Table8[[#This Row],[HP%  based on Live % ( Work Progress)]])*(1-$Q$2))</f>
        <v>16141722.8125</v>
      </c>
      <c r="R332" s="136"/>
      <c r="S332" s="1"/>
      <c r="T332" s="1"/>
      <c r="U332" s="1">
        <v>0.45</v>
      </c>
      <c r="V332" s="29">
        <v>3342.5</v>
      </c>
      <c r="W332" s="29">
        <v>16881.624999999993</v>
      </c>
      <c r="X332" s="1" t="s">
        <v>47</v>
      </c>
      <c r="Y332" s="28">
        <f>Table8[[#This Row],[% of Completion of Work Done]]</f>
        <v>0</v>
      </c>
      <c r="Z332" s="192" t="s">
        <v>35</v>
      </c>
      <c r="AA332" s="1"/>
      <c r="AB332" s="77">
        <v>0</v>
      </c>
      <c r="AC332" s="115">
        <f t="shared" si="14"/>
        <v>0</v>
      </c>
      <c r="AD332" s="2">
        <v>46082</v>
      </c>
      <c r="AE332" s="175">
        <f>IFERROR(Table8[[#This Row],[Timeline - Monthwise]]-MIN(Table8[Start Date..]),"None")</f>
        <v>214</v>
      </c>
      <c r="AF332" s="1">
        <f>IFERROR(Table8[[#This Row],[Timeline - Monthwise]]-Table8[[#This Row],[Start Date..]]+1,"Duration Doesn't Exsists")</f>
        <v>215</v>
      </c>
      <c r="AG332" s="29">
        <f ca="1">IFERROR(Table8[[#This Row],[Timeline - Monthwise]]-TODAY(),"No ETA")</f>
        <v>167</v>
      </c>
      <c r="AH332" s="29" t="str">
        <f t="shared" si="15"/>
        <v>Yet to Start</v>
      </c>
      <c r="AI332" s="192" t="s">
        <v>1168</v>
      </c>
      <c r="AJ332" s="237" t="s">
        <v>3576</v>
      </c>
      <c r="AK332" s="1" t="s">
        <v>1169</v>
      </c>
      <c r="AL332" s="1" t="s">
        <v>3325</v>
      </c>
      <c r="AM332" s="1" t="s">
        <v>76</v>
      </c>
      <c r="AN332" s="1"/>
      <c r="AO332" s="27"/>
      <c r="AP332" s="1"/>
      <c r="AQ332" s="1"/>
      <c r="AS332" s="192" t="e">
        <f>VLOOKUP(Table8[[#This Row],[CEM Number]],'71 CEMs'!$E$5:$E$76,1,0)</f>
        <v>#N/A</v>
      </c>
      <c r="AT332" s="235">
        <v>46296</v>
      </c>
      <c r="AU332" s="233"/>
    </row>
    <row r="333" spans="1:47" ht="14.4" customHeight="1">
      <c r="A333" s="26" t="s">
        <v>221</v>
      </c>
      <c r="B333" s="166">
        <v>45428</v>
      </c>
      <c r="C333" s="1" t="s">
        <v>50</v>
      </c>
      <c r="D333" s="1" t="s">
        <v>50</v>
      </c>
      <c r="E333" s="192" t="s">
        <v>233</v>
      </c>
      <c r="F333" s="29">
        <v>2282</v>
      </c>
      <c r="G333" s="29">
        <v>912.80000000000007</v>
      </c>
      <c r="H333" s="29"/>
      <c r="I333" s="29">
        <v>8</v>
      </c>
      <c r="J333" s="29">
        <v>6</v>
      </c>
      <c r="K333" s="29">
        <v>106</v>
      </c>
      <c r="L333" s="29" t="s">
        <v>3642</v>
      </c>
      <c r="M333" s="1" t="str">
        <f>Table8[[#This Row],[Std Remarks]]</f>
        <v>LIVE - 100% Completed</v>
      </c>
      <c r="N333" s="28">
        <f>Table8[[#This Row],[% of Completion of Work Done]]</f>
        <v>1</v>
      </c>
      <c r="O333" s="1">
        <f>Table8[[#This Row],[Customers According to % (Market Share)]]</f>
        <v>912.80000000000007</v>
      </c>
      <c r="P333" s="29">
        <v>57635414.867958099</v>
      </c>
      <c r="Q333" s="136">
        <f>Table8[[#This Row],[Allocated Budget]]*Table8[[#This Row],[Allocation Percentage]]</f>
        <v>8645312.2301937137</v>
      </c>
      <c r="R333" s="136">
        <v>48990102.637764364</v>
      </c>
      <c r="S333" s="1">
        <v>-1</v>
      </c>
      <c r="T333" s="1"/>
      <c r="U333" s="1">
        <v>0.4</v>
      </c>
      <c r="V333" s="29">
        <v>28971.113845927332</v>
      </c>
      <c r="W333" s="29">
        <v>28725.976615112799</v>
      </c>
      <c r="X333" s="1" t="s">
        <v>31</v>
      </c>
      <c r="Y333" s="75">
        <f>$Q$2</f>
        <v>0.15</v>
      </c>
      <c r="Z333" s="1" t="s">
        <v>32</v>
      </c>
      <c r="AA333" s="1" t="s">
        <v>31</v>
      </c>
      <c r="AB333" s="64">
        <v>1</v>
      </c>
      <c r="AC333" s="115">
        <f t="shared" si="14"/>
        <v>1</v>
      </c>
      <c r="AD333" s="2">
        <v>46082</v>
      </c>
      <c r="AE333" s="175" t="str">
        <f>IFERROR(Table8[[#This Row],[Timeline - Monthwise]]-MIN(Table8[Start Date..]),"None")</f>
        <v>None</v>
      </c>
      <c r="AF333" s="1" t="str">
        <f>IFERROR(Table8[[#This Row],[Timeline - Monthwise]]-Table8[[#This Row],[Start Date..]]+1,"Duration Doesn't Exsists")</f>
        <v>Duration Doesn't Exsists</v>
      </c>
      <c r="AG333" s="29" t="str">
        <f ca="1">IFERROR(Table8[[#This Row],[Timeline - Monthwise]]-TODAY(),"No ETA")</f>
        <v>No ETA</v>
      </c>
      <c r="AH333" s="29" t="str">
        <f t="shared" si="15"/>
        <v>Completed</v>
      </c>
      <c r="AI333" s="1"/>
      <c r="AJ333" s="237" t="s">
        <v>3569</v>
      </c>
      <c r="AK333" s="1"/>
      <c r="AL333" s="1" t="s">
        <v>3178</v>
      </c>
      <c r="AM333" s="1" t="s">
        <v>30</v>
      </c>
      <c r="AN333" s="1"/>
      <c r="AO333" s="27"/>
      <c r="AP333" s="1"/>
      <c r="AQ333" s="1"/>
      <c r="AS333" s="192" t="str">
        <f>VLOOKUP(Table8[[#This Row],[CEM Number]],'71 CEMs'!$E$5:$E$76,1,0)</f>
        <v>I240678</v>
      </c>
      <c r="AT333" s="235" t="s">
        <v>3569</v>
      </c>
      <c r="AU333" s="233"/>
    </row>
    <row r="334" spans="1:47" ht="14.4" customHeight="1">
      <c r="A334" s="26" t="s">
        <v>513</v>
      </c>
      <c r="B334" s="166">
        <v>45427</v>
      </c>
      <c r="C334" s="1" t="s">
        <v>514</v>
      </c>
      <c r="D334" s="1" t="s">
        <v>515</v>
      </c>
      <c r="E334" s="192" t="s">
        <v>530</v>
      </c>
      <c r="F334" s="29">
        <v>1154</v>
      </c>
      <c r="G334" s="29">
        <v>461.6</v>
      </c>
      <c r="H334" s="29"/>
      <c r="I334" s="29"/>
      <c r="J334" s="29"/>
      <c r="K334" s="29"/>
      <c r="L334" s="29"/>
      <c r="M334" s="1" t="str">
        <f>Table8[[#This Row],[Std Remarks]]</f>
        <v>NOT LIVE - RETAIN BUDGET</v>
      </c>
      <c r="N334" s="28">
        <f>Table8[[#This Row],[% of Completion of Work Done]]</f>
        <v>0</v>
      </c>
      <c r="O334" s="1">
        <f>Table8[[#This Row],[Customers According to % (Market Share)]]</f>
        <v>461.6</v>
      </c>
      <c r="P334" s="29">
        <v>14732011.5002049</v>
      </c>
      <c r="Q334" s="136">
        <f>(Table8[[#This Row],[Allocated Budget]]*$Q$2)+(Table8[[#This Row],[Allocated Budget]]*(1-Table8[[#This Row],[HP%  based on Live % ( Work Progress)]])*(1-$Q$2))</f>
        <v>14732011.5002049</v>
      </c>
      <c r="R334" s="136">
        <v>0</v>
      </c>
      <c r="S334" s="1">
        <v>-1</v>
      </c>
      <c r="T334" s="1"/>
      <c r="U334" s="1">
        <v>0.4</v>
      </c>
      <c r="V334" s="29">
        <v>2430.1484244499993</v>
      </c>
      <c r="W334" s="29">
        <v>9208.528322600001</v>
      </c>
      <c r="X334" s="1" t="s">
        <v>47</v>
      </c>
      <c r="Y334" s="28">
        <f>Table8[[#This Row],[% of Completion of Work Done]]</f>
        <v>0</v>
      </c>
      <c r="Z334" s="1" t="s">
        <v>35</v>
      </c>
      <c r="AA334" s="1"/>
      <c r="AB334" s="28">
        <v>0</v>
      </c>
      <c r="AC334" s="115">
        <f t="shared" si="14"/>
        <v>0</v>
      </c>
      <c r="AD334" s="2">
        <v>46082</v>
      </c>
      <c r="AE334" s="175">
        <f>IFERROR(Table8[[#This Row],[Timeline - Monthwise]]-MIN(Table8[Start Date..]),"None")</f>
        <v>122</v>
      </c>
      <c r="AF334" s="1">
        <f>IFERROR(Table8[[#This Row],[Timeline - Monthwise]]-Table8[[#This Row],[Start Date..]]+1,"Duration Doesn't Exsists")</f>
        <v>123</v>
      </c>
      <c r="AG334" s="29">
        <f ca="1">IFERROR(Table8[[#This Row],[Timeline - Monthwise]]-TODAY(),"No ETA")</f>
        <v>75</v>
      </c>
      <c r="AH334" s="29" t="str">
        <f t="shared" si="15"/>
        <v>Yet to Start</v>
      </c>
      <c r="AI334" s="1">
        <v>46204</v>
      </c>
      <c r="AJ334" s="237" t="s">
        <v>3572</v>
      </c>
      <c r="AK334" s="1" t="s">
        <v>517</v>
      </c>
      <c r="AL334" s="1" t="s">
        <v>3180</v>
      </c>
      <c r="AM334" s="1" t="s">
        <v>76</v>
      </c>
      <c r="AN334" s="1">
        <v>2</v>
      </c>
      <c r="AO334" s="27"/>
      <c r="AP334" s="1"/>
      <c r="AQ334" s="1"/>
      <c r="AS334" s="192" t="str">
        <f>VLOOKUP(Table8[[#This Row],[CEM Number]],'71 CEMs'!$E$5:$E$76,1,0)</f>
        <v>I240705</v>
      </c>
      <c r="AT334" s="235">
        <v>46204</v>
      </c>
      <c r="AU334" s="233"/>
    </row>
    <row r="335" spans="1:47" ht="14.4" customHeight="1">
      <c r="A335" s="26" t="s">
        <v>345</v>
      </c>
      <c r="B335" s="166">
        <v>45427</v>
      </c>
      <c r="C335" s="1" t="s">
        <v>138</v>
      </c>
      <c r="D335" s="1" t="s">
        <v>346</v>
      </c>
      <c r="E335" s="192" t="s">
        <v>352</v>
      </c>
      <c r="F335" s="29">
        <v>814</v>
      </c>
      <c r="G335" s="29">
        <v>325.60000000000002</v>
      </c>
      <c r="H335" s="29"/>
      <c r="I335" s="29"/>
      <c r="J335" s="29"/>
      <c r="K335" s="29"/>
      <c r="L335" s="29"/>
      <c r="M335" s="1" t="str">
        <f>Table8[[#This Row],[Std Remarks]]</f>
        <v>LIVE - 100% Completed</v>
      </c>
      <c r="N335" s="28">
        <f>Table8[[#This Row],[% of Completion of Work Done]]</f>
        <v>1</v>
      </c>
      <c r="O335" s="1">
        <f>Table8[[#This Row],[Customers According to % (Market Share)]]</f>
        <v>325.60000000000002</v>
      </c>
      <c r="P335" s="29">
        <v>8785958.3470048308</v>
      </c>
      <c r="Q335" s="136">
        <f>Table8[[#This Row],[Allocated Budget]]*Table8[[#This Row],[Allocation Percentage]]</f>
        <v>1317893.7520507246</v>
      </c>
      <c r="R335" s="136">
        <v>7468064.594954106</v>
      </c>
      <c r="S335" s="1">
        <v>-1</v>
      </c>
      <c r="T335" s="1"/>
      <c r="U335" s="1">
        <v>0.4</v>
      </c>
      <c r="V335" s="29">
        <v>1644.4999999999998</v>
      </c>
      <c r="W335" s="29">
        <v>5669.9308896884995</v>
      </c>
      <c r="X335" s="1" t="s">
        <v>47</v>
      </c>
      <c r="Y335" s="75">
        <f>$Q$2</f>
        <v>0.15</v>
      </c>
      <c r="Z335" s="192" t="s">
        <v>32</v>
      </c>
      <c r="AA335" s="1" t="s">
        <v>47</v>
      </c>
      <c r="AB335" s="64">
        <v>1</v>
      </c>
      <c r="AC335" s="115">
        <f t="shared" si="14"/>
        <v>1</v>
      </c>
      <c r="AD335" s="2">
        <v>46082</v>
      </c>
      <c r="AE335" s="175" t="str">
        <f>IFERROR(Table8[[#This Row],[Timeline - Monthwise]]-MIN(Table8[Start Date..]),"None")</f>
        <v>None</v>
      </c>
      <c r="AF335" s="1" t="str">
        <f>IFERROR(Table8[[#This Row],[Timeline - Monthwise]]-Table8[[#This Row],[Start Date..]]+1,"Duration Doesn't Exsists")</f>
        <v>Duration Doesn't Exsists</v>
      </c>
      <c r="AG335" s="29" t="str">
        <f ca="1">IFERROR(Table8[[#This Row],[Timeline - Monthwise]]-TODAY(),"No ETA")</f>
        <v>No ETA</v>
      </c>
      <c r="AH335" s="29" t="str">
        <f t="shared" si="15"/>
        <v>Completed</v>
      </c>
      <c r="AI335" s="1"/>
      <c r="AJ335" s="237" t="s">
        <v>3569</v>
      </c>
      <c r="AK335" s="1"/>
      <c r="AL335" s="1" t="s">
        <v>3178</v>
      </c>
      <c r="AM335" s="1" t="s">
        <v>30</v>
      </c>
      <c r="AN335" s="1"/>
      <c r="AO335" s="27"/>
      <c r="AP335" s="1"/>
      <c r="AQ335" s="1"/>
      <c r="AS335" s="192" t="str">
        <f>VLOOKUP(Table8[[#This Row],[CEM Number]],'71 CEMs'!$E$5:$E$76,1,0)</f>
        <v>I240700</v>
      </c>
      <c r="AT335" s="235" t="s">
        <v>3569</v>
      </c>
      <c r="AU335" s="233"/>
    </row>
    <row r="336" spans="1:47" ht="14.4" customHeight="1">
      <c r="A336" s="26" t="s">
        <v>3649</v>
      </c>
      <c r="B336" s="166" t="s">
        <v>3530</v>
      </c>
      <c r="C336" s="1" t="s">
        <v>1232</v>
      </c>
      <c r="D336" s="1" t="s">
        <v>1232</v>
      </c>
      <c r="E336" s="192" t="s">
        <v>1234</v>
      </c>
      <c r="F336" s="29">
        <v>1020</v>
      </c>
      <c r="G336" s="29">
        <v>459</v>
      </c>
      <c r="H336" s="29"/>
      <c r="I336" s="29"/>
      <c r="J336" s="29"/>
      <c r="K336" s="29"/>
      <c r="L336" s="29"/>
      <c r="M336" s="1" t="str">
        <f>Table8[[#This Row],[Std Remarks]]</f>
        <v>NOT LIVE - RETAIN BUDGET</v>
      </c>
      <c r="N336" s="28">
        <f>Table8[[#This Row],[% of Completion of Work Done]]</f>
        <v>0</v>
      </c>
      <c r="O336" s="1">
        <f>Table8[[#This Row],[Customers According to % (Market Share)]]</f>
        <v>459</v>
      </c>
      <c r="P336" s="29">
        <v>8741254.6125000007</v>
      </c>
      <c r="Q336" s="136">
        <f>(Table8[[#This Row],[Allocated Budget]]*$Q$2)+(Table8[[#This Row],[Allocated Budget]]*(1-Table8[[#This Row],[HP%  based on Live % ( Work Progress)]])*(1-$Q$2))</f>
        <v>8741254.6125000007</v>
      </c>
      <c r="R336" s="136"/>
      <c r="S336" s="1"/>
      <c r="T336" s="1"/>
      <c r="U336" s="1">
        <v>0.45</v>
      </c>
      <c r="V336" s="29">
        <v>1463.9499999999998</v>
      </c>
      <c r="W336" s="29">
        <v>10058.853000000001</v>
      </c>
      <c r="X336" s="1" t="s">
        <v>47</v>
      </c>
      <c r="Y336" s="28">
        <f>Table8[[#This Row],[% of Completion of Work Done]]</f>
        <v>0</v>
      </c>
      <c r="Z336" s="1" t="s">
        <v>35</v>
      </c>
      <c r="AA336" s="1"/>
      <c r="AB336" s="77">
        <v>0</v>
      </c>
      <c r="AC336" s="115">
        <f t="shared" ref="AC336:AC399" si="17">VALUE(SUBSTITUTE(AB336,"%",""))</f>
        <v>0</v>
      </c>
      <c r="AD336" s="2">
        <v>46082</v>
      </c>
      <c r="AE336" s="175">
        <f>IFERROR(Table8[[#This Row],[Timeline - Monthwise]]-MIN(Table8[Start Date..]),"None")</f>
        <v>214</v>
      </c>
      <c r="AF336" s="1">
        <f>IFERROR(Table8[[#This Row],[Timeline - Monthwise]]-Table8[[#This Row],[Start Date..]]+1,"Duration Doesn't Exsists")</f>
        <v>215</v>
      </c>
      <c r="AG336" s="29">
        <f ca="1">IFERROR(Table8[[#This Row],[Timeline - Monthwise]]-TODAY(),"No ETA")</f>
        <v>167</v>
      </c>
      <c r="AH336" s="29" t="str">
        <f t="shared" ref="AH336:AH399" si="18">IF(AB336=100%,"Completed",IF(AB336=0%,"Yet to Start","In Progress"))</f>
        <v>Yet to Start</v>
      </c>
      <c r="AI336" s="1" t="s">
        <v>1168</v>
      </c>
      <c r="AJ336" s="237" t="s">
        <v>3576</v>
      </c>
      <c r="AK336" s="1" t="s">
        <v>1169</v>
      </c>
      <c r="AL336" s="1" t="s">
        <v>3325</v>
      </c>
      <c r="AM336" s="1" t="s">
        <v>76</v>
      </c>
      <c r="AN336" s="1"/>
      <c r="AO336" s="27"/>
      <c r="AP336" s="1"/>
      <c r="AQ336" s="1"/>
      <c r="AS336" s="192" t="e">
        <f>VLOOKUP(Table8[[#This Row],[CEM Number]],'71 CEMs'!$E$5:$E$76,1,0)</f>
        <v>#N/A</v>
      </c>
      <c r="AT336" s="235">
        <v>46296</v>
      </c>
      <c r="AU336" s="233"/>
    </row>
    <row r="337" spans="1:47" ht="14.4" customHeight="1">
      <c r="A337" s="26" t="s">
        <v>429</v>
      </c>
      <c r="B337" s="166">
        <v>45427</v>
      </c>
      <c r="C337" s="1" t="s">
        <v>64</v>
      </c>
      <c r="D337" s="1" t="s">
        <v>430</v>
      </c>
      <c r="E337" s="192" t="s">
        <v>449</v>
      </c>
      <c r="F337" s="29">
        <v>908</v>
      </c>
      <c r="G337" s="29">
        <v>363.20000000000005</v>
      </c>
      <c r="H337" s="29"/>
      <c r="I337" s="29"/>
      <c r="J337" s="29"/>
      <c r="K337" s="29"/>
      <c r="L337" s="29"/>
      <c r="M337" s="1" t="str">
        <f>Table8[[#This Row],[Std Remarks]]</f>
        <v>LIVE - 100% Completed</v>
      </c>
      <c r="N337" s="28">
        <f>Table8[[#This Row],[% of Completion of Work Done]]</f>
        <v>1</v>
      </c>
      <c r="O337" s="1">
        <f>Table8[[#This Row],[Customers According to % (Market Share)]]</f>
        <v>363.20000000000005</v>
      </c>
      <c r="P337" s="29">
        <v>6426551.5576487901</v>
      </c>
      <c r="Q337" s="136">
        <f>Table8[[#This Row],[Allocated Budget]]*Table8[[#This Row],[Allocation Percentage]]</f>
        <v>963982.73364731844</v>
      </c>
      <c r="R337" s="136">
        <v>5462568.8240014687</v>
      </c>
      <c r="S337" s="1" t="e">
        <v>#DIV/0!</v>
      </c>
      <c r="T337" s="1"/>
      <c r="U337" s="1">
        <v>0.4</v>
      </c>
      <c r="V337" s="29">
        <v>2184.2165109268381</v>
      </c>
      <c r="W337" s="29">
        <v>0</v>
      </c>
      <c r="X337" s="1" t="s">
        <v>31</v>
      </c>
      <c r="Y337" s="75">
        <f>$Q$2</f>
        <v>0.15</v>
      </c>
      <c r="Z337" s="1" t="s">
        <v>32</v>
      </c>
      <c r="AA337" s="1" t="s">
        <v>31</v>
      </c>
      <c r="AB337" s="64">
        <v>1</v>
      </c>
      <c r="AC337" s="115">
        <f t="shared" si="17"/>
        <v>1</v>
      </c>
      <c r="AD337" s="2">
        <v>46082</v>
      </c>
      <c r="AE337" s="175" t="str">
        <f>IFERROR(Table8[[#This Row],[Timeline - Monthwise]]-MIN(Table8[Start Date..]),"None")</f>
        <v>None</v>
      </c>
      <c r="AF337" s="1" t="str">
        <f>IFERROR(Table8[[#This Row],[Timeline - Monthwise]]-Table8[[#This Row],[Start Date..]]+1,"Duration Doesn't Exsists")</f>
        <v>Duration Doesn't Exsists</v>
      </c>
      <c r="AG337" s="29" t="str">
        <f ca="1">IFERROR(Table8[[#This Row],[Timeline - Monthwise]]-TODAY(),"No ETA")</f>
        <v>No ETA</v>
      </c>
      <c r="AH337" s="29" t="str">
        <f t="shared" si="18"/>
        <v>Completed</v>
      </c>
      <c r="AI337" s="1"/>
      <c r="AJ337" s="237" t="s">
        <v>3569</v>
      </c>
      <c r="AK337" s="1"/>
      <c r="AL337" s="1" t="s">
        <v>3178</v>
      </c>
      <c r="AM337" s="1" t="s">
        <v>30</v>
      </c>
      <c r="AN337" s="1"/>
      <c r="AO337" s="27"/>
      <c r="AP337" s="1"/>
      <c r="AQ337" s="1"/>
      <c r="AS337" s="192" t="str">
        <f>VLOOKUP(Table8[[#This Row],[CEM Number]],'71 CEMs'!$E$5:$E$76,1,0)</f>
        <v>I240703</v>
      </c>
      <c r="AT337" s="235" t="s">
        <v>3569</v>
      </c>
      <c r="AU337" s="233"/>
    </row>
    <row r="338" spans="1:47" ht="14.4" customHeight="1">
      <c r="A338" s="26" t="s">
        <v>3649</v>
      </c>
      <c r="B338" s="166" t="s">
        <v>3530</v>
      </c>
      <c r="C338" s="1" t="s">
        <v>1232</v>
      </c>
      <c r="D338" s="1" t="s">
        <v>1232</v>
      </c>
      <c r="E338" s="192" t="s">
        <v>955</v>
      </c>
      <c r="F338" s="29">
        <v>950</v>
      </c>
      <c r="G338" s="29">
        <v>427.5</v>
      </c>
      <c r="H338" s="29"/>
      <c r="I338" s="29"/>
      <c r="J338" s="29"/>
      <c r="K338" s="29"/>
      <c r="L338" s="29"/>
      <c r="M338" s="1" t="str">
        <f>Table8[[#This Row],[Std Remarks]]</f>
        <v>NOT LIVE - RETAIN BUDGET</v>
      </c>
      <c r="N338" s="28">
        <f>Table8[[#This Row],[% of Completion of Work Done]]</f>
        <v>0</v>
      </c>
      <c r="O338" s="1">
        <f>Table8[[#This Row],[Customers According to % (Market Share)]]</f>
        <v>427.5</v>
      </c>
      <c r="P338" s="29">
        <v>15965696.426335</v>
      </c>
      <c r="Q338" s="136">
        <f>(Table8[[#This Row],[Allocated Budget]]*$Q$2)+(Table8[[#This Row],[Allocated Budget]]*(1-Table8[[#This Row],[HP%  based on Live % ( Work Progress)]])*(1-$Q$2))</f>
        <v>15965696.426335</v>
      </c>
      <c r="R338" s="136"/>
      <c r="S338" s="1"/>
      <c r="T338" s="1"/>
      <c r="U338" s="1">
        <v>0.45</v>
      </c>
      <c r="V338" s="29">
        <v>3817.9999999999995</v>
      </c>
      <c r="W338" s="29">
        <v>20151.139263350004</v>
      </c>
      <c r="X338" s="1" t="s">
        <v>47</v>
      </c>
      <c r="Y338" s="28">
        <f>Table8[[#This Row],[% of Completion of Work Done]]</f>
        <v>0</v>
      </c>
      <c r="Z338" s="1" t="s">
        <v>35</v>
      </c>
      <c r="AA338" s="1"/>
      <c r="AB338" s="77">
        <v>0</v>
      </c>
      <c r="AC338" s="115">
        <f t="shared" si="17"/>
        <v>0</v>
      </c>
      <c r="AD338" s="2">
        <v>46082</v>
      </c>
      <c r="AE338" s="175">
        <f>IFERROR(Table8[[#This Row],[Timeline - Monthwise]]-MIN(Table8[Start Date..]),"None")</f>
        <v>214</v>
      </c>
      <c r="AF338" s="1">
        <f>IFERROR(Table8[[#This Row],[Timeline - Monthwise]]-Table8[[#This Row],[Start Date..]]+1,"Duration Doesn't Exsists")</f>
        <v>215</v>
      </c>
      <c r="AG338" s="29">
        <f ca="1">IFERROR(Table8[[#This Row],[Timeline - Monthwise]]-TODAY(),"No ETA")</f>
        <v>167</v>
      </c>
      <c r="AH338" s="29" t="str">
        <f t="shared" si="18"/>
        <v>Yet to Start</v>
      </c>
      <c r="AI338" s="1" t="s">
        <v>1168</v>
      </c>
      <c r="AJ338" s="237" t="s">
        <v>3576</v>
      </c>
      <c r="AK338" s="1" t="s">
        <v>1169</v>
      </c>
      <c r="AL338" s="1" t="s">
        <v>3325</v>
      </c>
      <c r="AM338" s="1" t="s">
        <v>76</v>
      </c>
      <c r="AN338" s="1"/>
      <c r="AO338" s="27"/>
      <c r="AP338" s="1"/>
      <c r="AQ338" s="1"/>
      <c r="AS338" s="192" t="e">
        <f>VLOOKUP(Table8[[#This Row],[CEM Number]],'71 CEMs'!$E$5:$E$76,1,0)</f>
        <v>#N/A</v>
      </c>
      <c r="AT338" s="235">
        <v>46296</v>
      </c>
      <c r="AU338" s="233"/>
    </row>
    <row r="339" spans="1:47" ht="14.4" customHeight="1">
      <c r="A339" s="26" t="s">
        <v>1009</v>
      </c>
      <c r="B339" s="166">
        <v>44924</v>
      </c>
      <c r="C339" s="1" t="s">
        <v>64</v>
      </c>
      <c r="D339" s="1" t="s">
        <v>1010</v>
      </c>
      <c r="E339" s="192" t="s">
        <v>1016</v>
      </c>
      <c r="F339" s="29">
        <v>506</v>
      </c>
      <c r="G339" s="29">
        <v>253</v>
      </c>
      <c r="H339" s="29"/>
      <c r="I339" s="29"/>
      <c r="J339" s="29"/>
      <c r="K339" s="29"/>
      <c r="L339" s="29"/>
      <c r="M339" s="1" t="str">
        <f>Table8[[#This Row],[Std Remarks]]</f>
        <v>LIVE - 100% Completed</v>
      </c>
      <c r="N339" s="28">
        <f>Table8[[#This Row],[% of Completion of Work Done]]</f>
        <v>1</v>
      </c>
      <c r="O339" s="1">
        <f>Table8[[#This Row],[Customers According to % (Market Share)]]</f>
        <v>253</v>
      </c>
      <c r="P339" s="29">
        <v>5158055.2855171496</v>
      </c>
      <c r="Q339" s="136">
        <f>Table8[[#This Row],[Allocated Budget]]*Table8[[#This Row],[Allocation Percentage]]</f>
        <v>773708.29282757244</v>
      </c>
      <c r="R339" s="136">
        <v>4384346.992689576</v>
      </c>
      <c r="S339" s="1">
        <v>-1</v>
      </c>
      <c r="T339" s="1"/>
      <c r="U339" s="1">
        <v>0.5</v>
      </c>
      <c r="V339" s="29">
        <v>1069.6266184499998</v>
      </c>
      <c r="W339" s="29">
        <v>4352.8640504999985</v>
      </c>
      <c r="X339" s="1" t="s">
        <v>47</v>
      </c>
      <c r="Y339" s="75">
        <f>$Q$2</f>
        <v>0.15</v>
      </c>
      <c r="Z339" s="1" t="s">
        <v>32</v>
      </c>
      <c r="AA339" s="1" t="s">
        <v>47</v>
      </c>
      <c r="AB339" s="64">
        <v>1</v>
      </c>
      <c r="AC339" s="115">
        <f t="shared" si="17"/>
        <v>1</v>
      </c>
      <c r="AD339" s="2">
        <v>46082</v>
      </c>
      <c r="AE339" s="175" t="str">
        <f>IFERROR(Table8[[#This Row],[Timeline - Monthwise]]-MIN(Table8[Start Date..]),"None")</f>
        <v>None</v>
      </c>
      <c r="AF339" s="1" t="str">
        <f>IFERROR(Table8[[#This Row],[Timeline - Monthwise]]-Table8[[#This Row],[Start Date..]]+1,"Duration Doesn't Exsists")</f>
        <v>Duration Doesn't Exsists</v>
      </c>
      <c r="AG339" s="29" t="str">
        <f ca="1">IFERROR(Table8[[#This Row],[Timeline - Monthwise]]-TODAY(),"No ETA")</f>
        <v>No ETA</v>
      </c>
      <c r="AH339" s="29" t="str">
        <f t="shared" si="18"/>
        <v>Completed</v>
      </c>
      <c r="AI339" s="1"/>
      <c r="AJ339" s="237" t="s">
        <v>3569</v>
      </c>
      <c r="AK339" s="1"/>
      <c r="AL339" s="1" t="s">
        <v>3178</v>
      </c>
      <c r="AM339" s="1" t="s">
        <v>30</v>
      </c>
      <c r="AN339" s="1"/>
      <c r="AO339" s="27"/>
      <c r="AP339" s="1"/>
      <c r="AQ339" s="1"/>
      <c r="AS339" s="192" t="str">
        <f>VLOOKUP(Table8[[#This Row],[CEM Number]],'71 CEMs'!$E$5:$E$76,1,0)</f>
        <v>INT-23-00437</v>
      </c>
      <c r="AT339" s="235" t="s">
        <v>3569</v>
      </c>
      <c r="AU339" s="233"/>
    </row>
    <row r="340" spans="1:47" ht="14.4" customHeight="1">
      <c r="A340" s="26" t="s">
        <v>3649</v>
      </c>
      <c r="B340" s="166" t="s">
        <v>3530</v>
      </c>
      <c r="C340" s="1" t="s">
        <v>40</v>
      </c>
      <c r="D340" s="1" t="s">
        <v>1232</v>
      </c>
      <c r="E340" s="192" t="s">
        <v>38</v>
      </c>
      <c r="F340" s="29">
        <v>0</v>
      </c>
      <c r="G340" s="29">
        <v>0</v>
      </c>
      <c r="H340" s="29"/>
      <c r="I340" s="29"/>
      <c r="J340" s="29"/>
      <c r="K340" s="29"/>
      <c r="L340" s="29"/>
      <c r="M340" s="1" t="str">
        <f>Table8[[#This Row],[Std Remarks]]</f>
        <v>FEEDER ETC WORK - RETAIN BUDGET</v>
      </c>
      <c r="N340" s="28">
        <f>Table8[[#This Row],[% of Completion of Work Done]]</f>
        <v>0</v>
      </c>
      <c r="O340" s="1">
        <f>Table8[[#This Row],[Customers According to % (Market Share)]]</f>
        <v>0</v>
      </c>
      <c r="P340" s="29">
        <v>67800529.25</v>
      </c>
      <c r="Q340" s="136">
        <f>Table8[[#This Row],[Allocated Budget]]*Table8[[#This Row],[Allocation Percentage]]</f>
        <v>67800529.25</v>
      </c>
      <c r="R340" s="136"/>
      <c r="S340" s="1"/>
      <c r="T340" s="1"/>
      <c r="U340" s="1"/>
      <c r="V340" s="29">
        <v>22058.399999999998</v>
      </c>
      <c r="W340" s="29">
        <v>0</v>
      </c>
      <c r="X340" s="1"/>
      <c r="Y340" s="75">
        <f>$R$1</f>
        <v>1</v>
      </c>
      <c r="Z340" s="1"/>
      <c r="AA340" s="1"/>
      <c r="AB340" s="28">
        <v>0</v>
      </c>
      <c r="AC340" s="115">
        <f t="shared" si="17"/>
        <v>0</v>
      </c>
      <c r="AD340" s="2">
        <v>46082</v>
      </c>
      <c r="AE340" s="175" t="str">
        <f>IFERROR(Table8[[#This Row],[Timeline - Monthwise]]-MIN(Table8[Start Date..]),"None")</f>
        <v>None</v>
      </c>
      <c r="AF340" s="1" t="str">
        <f>IFERROR(Table8[[#This Row],[Timeline - Monthwise]]-Table8[[#This Row],[Start Date..]]+1,"Duration Doesn't Exsists")</f>
        <v>Duration Doesn't Exsists</v>
      </c>
      <c r="AG340" s="29" t="str">
        <f ca="1">IFERROR(Table8[[#This Row],[Timeline - Monthwise]]-TODAY(),"No ETA")</f>
        <v>No ETA</v>
      </c>
      <c r="AH340" s="29" t="str">
        <f t="shared" si="18"/>
        <v>Yet to Start</v>
      </c>
      <c r="AI340" s="1"/>
      <c r="AJ340" s="237" t="s">
        <v>3569</v>
      </c>
      <c r="AK340" s="1"/>
      <c r="AL340" s="1" t="s">
        <v>41</v>
      </c>
      <c r="AM340" s="1" t="s">
        <v>39</v>
      </c>
      <c r="AN340" s="1"/>
      <c r="AO340" s="27"/>
      <c r="AP340" s="192"/>
      <c r="AQ340" s="1"/>
      <c r="AS340" s="192" t="e">
        <f>VLOOKUP(Table8[[#This Row],[CEM Number]],'71 CEMs'!$E$5:$E$76,1,0)</f>
        <v>#N/A</v>
      </c>
      <c r="AT340" s="234" t="s">
        <v>3569</v>
      </c>
      <c r="AU340" s="233"/>
    </row>
    <row r="341" spans="1:47" ht="14.4" customHeight="1">
      <c r="A341" s="26" t="s">
        <v>473</v>
      </c>
      <c r="B341" s="166">
        <v>45427</v>
      </c>
      <c r="C341" s="1" t="s">
        <v>474</v>
      </c>
      <c r="D341" s="1" t="s">
        <v>475</v>
      </c>
      <c r="E341" s="192" t="s">
        <v>487</v>
      </c>
      <c r="F341" s="29">
        <v>118</v>
      </c>
      <c r="G341" s="29">
        <v>47.2</v>
      </c>
      <c r="H341" s="29">
        <v>7</v>
      </c>
      <c r="I341" s="29">
        <v>1</v>
      </c>
      <c r="J341" s="29">
        <v>2</v>
      </c>
      <c r="K341" s="29">
        <v>4</v>
      </c>
      <c r="L341" s="29"/>
      <c r="M341" s="1" t="str">
        <f>Table8[[#This Row],[Std Remarks]]</f>
        <v>LIVE - 100% Completed</v>
      </c>
      <c r="N341" s="28">
        <f>Table8[[#This Row],[% of Completion of Work Done]]</f>
        <v>1</v>
      </c>
      <c r="O341" s="1">
        <f>Table8[[#This Row],[Customers According to % (Market Share)]]</f>
        <v>47.2</v>
      </c>
      <c r="P341" s="29">
        <v>6120818.5989955096</v>
      </c>
      <c r="Q341" s="136">
        <f>Table8[[#This Row],[Allocated Budget]]*Table8[[#This Row],[Allocation Percentage]]</f>
        <v>918122.78984932636</v>
      </c>
      <c r="R341" s="136">
        <v>5202695.8091461873</v>
      </c>
      <c r="S341" s="1">
        <v>-1</v>
      </c>
      <c r="T341" s="1"/>
      <c r="U341" s="1">
        <v>0.4</v>
      </c>
      <c r="V341" s="29">
        <v>2486.0466381690439</v>
      </c>
      <c r="W341" s="29">
        <v>1896.4352780334173</v>
      </c>
      <c r="X341" s="1" t="s">
        <v>31</v>
      </c>
      <c r="Y341" s="75">
        <f>$Q$2</f>
        <v>0.15</v>
      </c>
      <c r="Z341" s="1" t="s">
        <v>32</v>
      </c>
      <c r="AA341" s="1" t="s">
        <v>31</v>
      </c>
      <c r="AB341" s="64">
        <v>1</v>
      </c>
      <c r="AC341" s="115">
        <f t="shared" si="17"/>
        <v>1</v>
      </c>
      <c r="AD341" s="2">
        <v>46082</v>
      </c>
      <c r="AE341" s="175" t="str">
        <f>IFERROR(Table8[[#This Row],[Timeline - Monthwise]]-MIN(Table8[Start Date..]),"None")</f>
        <v>None</v>
      </c>
      <c r="AF341" s="1" t="str">
        <f>IFERROR(Table8[[#This Row],[Timeline - Monthwise]]-Table8[[#This Row],[Start Date..]]+1,"Duration Doesn't Exsists")</f>
        <v>Duration Doesn't Exsists</v>
      </c>
      <c r="AG341" s="29" t="str">
        <f ca="1">IFERROR(Table8[[#This Row],[Timeline - Monthwise]]-TODAY(),"No ETA")</f>
        <v>No ETA</v>
      </c>
      <c r="AH341" s="29" t="str">
        <f t="shared" si="18"/>
        <v>Completed</v>
      </c>
      <c r="AI341" s="1"/>
      <c r="AJ341" s="237" t="s">
        <v>3569</v>
      </c>
      <c r="AK341" s="1"/>
      <c r="AL341" s="1" t="s">
        <v>3178</v>
      </c>
      <c r="AM341" s="1" t="s">
        <v>30</v>
      </c>
      <c r="AN341" s="1"/>
      <c r="AO341" s="27"/>
      <c r="AP341" s="1"/>
      <c r="AQ341" s="192"/>
      <c r="AS341" s="192" t="str">
        <f>VLOOKUP(Table8[[#This Row],[CEM Number]],'71 CEMs'!$E$5:$E$76,1,0)</f>
        <v>I240704</v>
      </c>
      <c r="AT341" s="235" t="s">
        <v>3569</v>
      </c>
      <c r="AU341" s="233"/>
    </row>
    <row r="342" spans="1:47" ht="14.4" customHeight="1">
      <c r="A342" s="26" t="s">
        <v>63</v>
      </c>
      <c r="B342" s="166">
        <v>45309</v>
      </c>
      <c r="C342" s="1" t="s">
        <v>40</v>
      </c>
      <c r="D342" s="1" t="s">
        <v>65</v>
      </c>
      <c r="E342" s="192" t="s">
        <v>84</v>
      </c>
      <c r="F342" s="29">
        <v>0</v>
      </c>
      <c r="G342" s="29">
        <v>0</v>
      </c>
      <c r="H342" s="29"/>
      <c r="I342" s="29"/>
      <c r="J342" s="29"/>
      <c r="K342" s="29"/>
      <c r="L342" s="29"/>
      <c r="M342" s="1" t="str">
        <f>Table8[[#This Row],[Std Remarks]]</f>
        <v>FEEDER ETC WORK - RETAIN BUDGET</v>
      </c>
      <c r="N342" s="28">
        <f>Table8[[#This Row],[% of Completion of Work Done]]</f>
        <v>0</v>
      </c>
      <c r="O342" s="1">
        <f>Table8[[#This Row],[Customers According to % (Market Share)]]</f>
        <v>0</v>
      </c>
      <c r="P342" s="29">
        <v>6796800</v>
      </c>
      <c r="Q342" s="136">
        <f>Table8[[#This Row],[Allocated Budget]]*Table8[[#This Row],[Allocation Percentage]]</f>
        <v>3398400</v>
      </c>
      <c r="R342" s="136">
        <v>3398400</v>
      </c>
      <c r="S342" s="1">
        <v>-0.85</v>
      </c>
      <c r="T342" s="1"/>
      <c r="U342" s="1"/>
      <c r="V342" s="29">
        <v>0</v>
      </c>
      <c r="W342" s="29"/>
      <c r="X342" s="1"/>
      <c r="Y342" s="75">
        <f>$Q$1</f>
        <v>0.5</v>
      </c>
      <c r="Z342" s="1"/>
      <c r="AA342" s="1"/>
      <c r="AB342" s="28">
        <v>0</v>
      </c>
      <c r="AC342" s="115">
        <f t="shared" si="17"/>
        <v>0</v>
      </c>
      <c r="AD342" s="2">
        <v>46082</v>
      </c>
      <c r="AE342" s="175" t="str">
        <f>IFERROR(Table8[[#This Row],[Timeline - Monthwise]]-MIN(Table8[Start Date..]),"None")</f>
        <v>None</v>
      </c>
      <c r="AF342" s="1" t="str">
        <f>IFERROR(Table8[[#This Row],[Timeline - Monthwise]]-Table8[[#This Row],[Start Date..]]+1,"Duration Doesn't Exsists")</f>
        <v>Duration Doesn't Exsists</v>
      </c>
      <c r="AG342" s="29" t="str">
        <f ca="1">IFERROR(Table8[[#This Row],[Timeline - Monthwise]]-TODAY(),"No ETA")</f>
        <v>No ETA</v>
      </c>
      <c r="AH342" s="29" t="str">
        <f t="shared" si="18"/>
        <v>Yet to Start</v>
      </c>
      <c r="AI342" s="1"/>
      <c r="AJ342" s="237" t="s">
        <v>3569</v>
      </c>
      <c r="AK342" s="1"/>
      <c r="AL342" s="1" t="s">
        <v>41</v>
      </c>
      <c r="AM342" s="1" t="s">
        <v>39</v>
      </c>
      <c r="AN342" s="1"/>
      <c r="AO342" s="27"/>
      <c r="AP342" s="1"/>
      <c r="AQ342" s="192"/>
      <c r="AS342" s="192" t="str">
        <f>VLOOKUP(Table8[[#This Row],[CEM Number]],'71 CEMs'!$E$5:$E$76,1,0)</f>
        <v>I240437</v>
      </c>
      <c r="AT342" s="234" t="s">
        <v>3569</v>
      </c>
      <c r="AU342" s="233"/>
    </row>
    <row r="343" spans="1:47" ht="14.4" customHeight="1">
      <c r="A343" s="26" t="s">
        <v>694</v>
      </c>
      <c r="B343" s="166">
        <v>45549</v>
      </c>
      <c r="C343" s="1" t="s">
        <v>330</v>
      </c>
      <c r="D343" s="1" t="s">
        <v>330</v>
      </c>
      <c r="E343" s="192" t="s">
        <v>696</v>
      </c>
      <c r="F343" s="29">
        <v>738</v>
      </c>
      <c r="G343" s="29">
        <v>295.2</v>
      </c>
      <c r="H343" s="29">
        <v>87</v>
      </c>
      <c r="I343" s="29">
        <v>3</v>
      </c>
      <c r="J343" s="29"/>
      <c r="K343" s="29">
        <v>84</v>
      </c>
      <c r="L343" s="29"/>
      <c r="M343" s="1" t="str">
        <f>Table8[[#This Row],[Std Remarks]]</f>
        <v>LIVE - 100% Completed</v>
      </c>
      <c r="N343" s="28">
        <f>Table8[[#This Row],[% of Completion of Work Done]]</f>
        <v>1</v>
      </c>
      <c r="O343" s="1">
        <f>Table8[[#This Row],[Customers According to % (Market Share)]]</f>
        <v>295.2</v>
      </c>
      <c r="P343" s="29">
        <v>6884087.4500000002</v>
      </c>
      <c r="Q343" s="136">
        <f>Table8[[#This Row],[Allocated Budget]]*Table8[[#This Row],[Allocation Percentage]]</f>
        <v>1032613.1174999999</v>
      </c>
      <c r="R343" s="136">
        <v>5851474.3324999996</v>
      </c>
      <c r="S343" s="1">
        <v>-1</v>
      </c>
      <c r="T343" s="1"/>
      <c r="U343" s="1">
        <v>0.4</v>
      </c>
      <c r="V343" s="29">
        <v>1241.9000000000001</v>
      </c>
      <c r="W343" s="29">
        <v>6757</v>
      </c>
      <c r="X343" s="1" t="s">
        <v>47</v>
      </c>
      <c r="Y343" s="75">
        <f>$Q$2</f>
        <v>0.15</v>
      </c>
      <c r="Z343" s="1" t="s">
        <v>32</v>
      </c>
      <c r="AA343" s="1" t="s">
        <v>47</v>
      </c>
      <c r="AB343" s="64">
        <v>1</v>
      </c>
      <c r="AC343" s="115">
        <f t="shared" si="17"/>
        <v>1</v>
      </c>
      <c r="AD343" s="2">
        <v>46082</v>
      </c>
      <c r="AE343" s="175" t="str">
        <f>IFERROR(Table8[[#This Row],[Timeline - Monthwise]]-MIN(Table8[Start Date..]),"None")</f>
        <v>None</v>
      </c>
      <c r="AF343" s="1" t="str">
        <f>IFERROR(Table8[[#This Row],[Timeline - Monthwise]]-Table8[[#This Row],[Start Date..]]+1,"Duration Doesn't Exsists")</f>
        <v>Duration Doesn't Exsists</v>
      </c>
      <c r="AG343" s="29" t="str">
        <f ca="1">IFERROR(Table8[[#This Row],[Timeline - Monthwise]]-TODAY(),"No ETA")</f>
        <v>No ETA</v>
      </c>
      <c r="AH343" s="29" t="str">
        <f t="shared" si="18"/>
        <v>Completed</v>
      </c>
      <c r="AI343" s="1"/>
      <c r="AJ343" s="237" t="s">
        <v>3569</v>
      </c>
      <c r="AK343" s="1"/>
      <c r="AL343" s="1" t="s">
        <v>3178</v>
      </c>
      <c r="AM343" s="1" t="s">
        <v>30</v>
      </c>
      <c r="AN343" s="1"/>
      <c r="AO343" s="27"/>
      <c r="AP343" s="1"/>
      <c r="AQ343" s="1"/>
      <c r="AS343" s="192" t="str">
        <f>VLOOKUP(Table8[[#This Row],[CEM Number]],'71 CEMs'!$E$5:$E$76,1,0)</f>
        <v>I250211</v>
      </c>
      <c r="AT343" s="235" t="s">
        <v>3569</v>
      </c>
      <c r="AU343" s="233"/>
    </row>
    <row r="344" spans="1:47" ht="14.4" customHeight="1">
      <c r="A344" s="26" t="s">
        <v>1093</v>
      </c>
      <c r="B344" s="166">
        <v>44924</v>
      </c>
      <c r="C344" s="1" t="s">
        <v>27</v>
      </c>
      <c r="D344" s="1" t="s">
        <v>1094</v>
      </c>
      <c r="E344" s="192" t="s">
        <v>1097</v>
      </c>
      <c r="F344" s="29">
        <v>726</v>
      </c>
      <c r="G344" s="29">
        <v>363</v>
      </c>
      <c r="H344" s="29">
        <v>543</v>
      </c>
      <c r="I344" s="29">
        <v>29</v>
      </c>
      <c r="J344" s="29">
        <v>44</v>
      </c>
      <c r="K344" s="29">
        <v>470</v>
      </c>
      <c r="L344" s="29"/>
      <c r="M344" s="1" t="str">
        <f>Table8[[#This Row],[Std Remarks]]</f>
        <v>LIVE - 100% Completed</v>
      </c>
      <c r="N344" s="28">
        <f>Table8[[#This Row],[% of Completion of Work Done]]</f>
        <v>1</v>
      </c>
      <c r="O344" s="1">
        <f>Table8[[#This Row],[Customers According to % (Market Share)]]</f>
        <v>363</v>
      </c>
      <c r="P344" s="29">
        <v>21505105.433359999</v>
      </c>
      <c r="Q344" s="136">
        <f>Table8[[#This Row],[Allocated Budget]]*Table8[[#This Row],[Allocation Percentage]]</f>
        <v>3225765.815004</v>
      </c>
      <c r="R344" s="136">
        <v>18279339.618356001</v>
      </c>
      <c r="S344" s="1">
        <v>-1</v>
      </c>
      <c r="T344" s="1"/>
      <c r="U344" s="1">
        <v>0.5</v>
      </c>
      <c r="V344" s="29">
        <v>13058.821773900001</v>
      </c>
      <c r="W344" s="29">
        <v>9671.3175747999994</v>
      </c>
      <c r="X344" s="1" t="s">
        <v>31</v>
      </c>
      <c r="Y344" s="75">
        <f>$Q$2</f>
        <v>0.15</v>
      </c>
      <c r="Z344" s="1" t="s">
        <v>32</v>
      </c>
      <c r="AA344" s="1" t="s">
        <v>31</v>
      </c>
      <c r="AB344" s="64">
        <v>1</v>
      </c>
      <c r="AC344" s="115">
        <f t="shared" si="17"/>
        <v>1</v>
      </c>
      <c r="AD344" s="2">
        <v>46082</v>
      </c>
      <c r="AE344" s="175" t="str">
        <f>IFERROR(Table8[[#This Row],[Timeline - Monthwise]]-MIN(Table8[Start Date..]),"None")</f>
        <v>None</v>
      </c>
      <c r="AF344" s="1" t="str">
        <f>IFERROR(Table8[[#This Row],[Timeline - Monthwise]]-Table8[[#This Row],[Start Date..]]+1,"Duration Doesn't Exsists")</f>
        <v>Duration Doesn't Exsists</v>
      </c>
      <c r="AG344" s="29" t="str">
        <f ca="1">IFERROR(Table8[[#This Row],[Timeline - Monthwise]]-TODAY(),"No ETA")</f>
        <v>No ETA</v>
      </c>
      <c r="AH344" s="29" t="str">
        <f t="shared" si="18"/>
        <v>Completed</v>
      </c>
      <c r="AI344" s="1"/>
      <c r="AJ344" s="237" t="s">
        <v>3569</v>
      </c>
      <c r="AK344" s="1"/>
      <c r="AL344" s="1" t="s">
        <v>3178</v>
      </c>
      <c r="AM344" s="1" t="s">
        <v>30</v>
      </c>
      <c r="AN344" s="1"/>
      <c r="AO344" s="27"/>
      <c r="AP344" s="1"/>
      <c r="AQ344" s="1"/>
      <c r="AS344" s="192" t="str">
        <f>VLOOKUP(Table8[[#This Row],[CEM Number]],'71 CEMs'!$E$5:$E$76,1,0)</f>
        <v>INT-23-00444</v>
      </c>
      <c r="AT344" s="235" t="s">
        <v>3569</v>
      </c>
      <c r="AU344" s="233"/>
    </row>
    <row r="345" spans="1:47" ht="14.4" customHeight="1">
      <c r="A345" s="26" t="s">
        <v>768</v>
      </c>
      <c r="B345" s="166">
        <v>45621</v>
      </c>
      <c r="C345" s="1" t="s">
        <v>27</v>
      </c>
      <c r="D345" s="1" t="s">
        <v>769</v>
      </c>
      <c r="E345" s="192" t="s">
        <v>775</v>
      </c>
      <c r="F345" s="29">
        <v>876</v>
      </c>
      <c r="G345" s="29">
        <v>350.40000000000003</v>
      </c>
      <c r="H345" s="29">
        <v>178</v>
      </c>
      <c r="I345" s="29">
        <v>11</v>
      </c>
      <c r="J345" s="29">
        <v>19</v>
      </c>
      <c r="K345" s="29">
        <v>148</v>
      </c>
      <c r="L345" s="29"/>
      <c r="M345" s="1" t="str">
        <f>Table8[[#This Row],[Std Remarks]]</f>
        <v>LIVE - 100% Completed</v>
      </c>
      <c r="N345" s="28">
        <f>Table8[[#This Row],[% of Completion of Work Done]]</f>
        <v>1</v>
      </c>
      <c r="O345" s="1">
        <f>Table8[[#This Row],[Customers According to % (Market Share)]]</f>
        <v>350.40000000000003</v>
      </c>
      <c r="P345" s="29">
        <v>35124206.049999997</v>
      </c>
      <c r="Q345" s="136">
        <f>Table8[[#This Row],[Allocated Budget]]*Table8[[#This Row],[Allocation Percentage]]</f>
        <v>5268630.9074999997</v>
      </c>
      <c r="R345" s="136">
        <v>29855575.142499998</v>
      </c>
      <c r="S345" s="1">
        <v>-1</v>
      </c>
      <c r="T345" s="1"/>
      <c r="U345" s="1">
        <v>0.4</v>
      </c>
      <c r="V345" s="29">
        <v>17929.95</v>
      </c>
      <c r="W345" s="29">
        <v>13823.75</v>
      </c>
      <c r="X345" s="1" t="s">
        <v>31</v>
      </c>
      <c r="Y345" s="75">
        <f>$Q$2</f>
        <v>0.15</v>
      </c>
      <c r="Z345" s="1" t="s">
        <v>32</v>
      </c>
      <c r="AA345" s="1" t="s">
        <v>31</v>
      </c>
      <c r="AB345" s="64">
        <v>1</v>
      </c>
      <c r="AC345" s="115">
        <f t="shared" si="17"/>
        <v>1</v>
      </c>
      <c r="AD345" s="2">
        <v>46082</v>
      </c>
      <c r="AE345" s="175" t="str">
        <f>IFERROR(Table8[[#This Row],[Timeline - Monthwise]]-MIN(Table8[Start Date..]),"None")</f>
        <v>None</v>
      </c>
      <c r="AF345" s="1" t="str">
        <f>IFERROR(Table8[[#This Row],[Timeline - Monthwise]]-Table8[[#This Row],[Start Date..]]+1,"Duration Doesn't Exsists")</f>
        <v>Duration Doesn't Exsists</v>
      </c>
      <c r="AG345" s="29" t="str">
        <f ca="1">IFERROR(Table8[[#This Row],[Timeline - Monthwise]]-TODAY(),"No ETA")</f>
        <v>No ETA</v>
      </c>
      <c r="AH345" s="29" t="str">
        <f t="shared" si="18"/>
        <v>Completed</v>
      </c>
      <c r="AI345" s="1"/>
      <c r="AJ345" s="237" t="s">
        <v>3569</v>
      </c>
      <c r="AK345" s="1"/>
      <c r="AL345" s="1" t="s">
        <v>3178</v>
      </c>
      <c r="AM345" s="1" t="s">
        <v>30</v>
      </c>
      <c r="AN345" s="1"/>
      <c r="AO345" s="27"/>
      <c r="AP345" s="1"/>
      <c r="AQ345" s="1"/>
      <c r="AS345" s="192" t="str">
        <f>VLOOKUP(Table8[[#This Row],[CEM Number]],'71 CEMs'!$E$5:$E$76,1,0)</f>
        <v>I250376</v>
      </c>
      <c r="AT345" s="235" t="s">
        <v>3569</v>
      </c>
      <c r="AU345" s="233"/>
    </row>
    <row r="346" spans="1:47" ht="14.4" customHeight="1">
      <c r="A346" s="26" t="s">
        <v>86</v>
      </c>
      <c r="B346" s="166">
        <v>45300</v>
      </c>
      <c r="C346" s="1" t="s">
        <v>64</v>
      </c>
      <c r="D346" s="1" t="s">
        <v>87</v>
      </c>
      <c r="E346" s="192" t="s">
        <v>91</v>
      </c>
      <c r="F346" s="29">
        <v>814</v>
      </c>
      <c r="G346" s="29">
        <v>325.60000000000002</v>
      </c>
      <c r="H346" s="29"/>
      <c r="I346" s="29"/>
      <c r="J346" s="29"/>
      <c r="K346" s="29"/>
      <c r="L346" s="29"/>
      <c r="M346" s="1" t="str">
        <f>Table8[[#This Row],[Std Remarks]]</f>
        <v>REMOVE BUDGET (P)</v>
      </c>
      <c r="N346" s="28">
        <f>Table8[[#This Row],[% of Completion of Work Done]]</f>
        <v>0</v>
      </c>
      <c r="O346" s="1">
        <f>Table8[[#This Row],[Customers According to % (Market Share)]]</f>
        <v>325.60000000000002</v>
      </c>
      <c r="P346" s="29">
        <v>9337513.4212587103</v>
      </c>
      <c r="Q346" s="136">
        <v>0</v>
      </c>
      <c r="R346" s="136">
        <v>9337513.4212587066</v>
      </c>
      <c r="S346" s="1">
        <v>-1</v>
      </c>
      <c r="T346" s="1"/>
      <c r="U346" s="1">
        <v>0.4</v>
      </c>
      <c r="V346" s="29">
        <v>1846.2058307999976</v>
      </c>
      <c r="W346" s="29">
        <v>6940.2233961183174</v>
      </c>
      <c r="X346" s="1" t="s">
        <v>31</v>
      </c>
      <c r="Y346" s="192"/>
      <c r="Z346" s="1" t="s">
        <v>35</v>
      </c>
      <c r="AA346" s="1"/>
      <c r="AB346" s="28">
        <v>0</v>
      </c>
      <c r="AC346" s="115">
        <f t="shared" si="17"/>
        <v>0</v>
      </c>
      <c r="AD346" s="2">
        <v>46082</v>
      </c>
      <c r="AE346" s="175" t="str">
        <f>IFERROR(Table8[[#This Row],[Timeline - Monthwise]]-MIN(Table8[Start Date..]),"None")</f>
        <v>None</v>
      </c>
      <c r="AF346" s="1" t="str">
        <f>IFERROR(Table8[[#This Row],[Timeline - Monthwise]]-Table8[[#This Row],[Start Date..]]+1,"Duration Doesn't Exsists")</f>
        <v>Duration Doesn't Exsists</v>
      </c>
      <c r="AG346" s="29" t="str">
        <f ca="1">IFERROR(Table8[[#This Row],[Timeline - Monthwise]]-TODAY(),"No ETA")</f>
        <v>No ETA</v>
      </c>
      <c r="AH346" s="29" t="str">
        <f t="shared" si="18"/>
        <v>Yet to Start</v>
      </c>
      <c r="AI346" s="1"/>
      <c r="AJ346" s="237" t="s">
        <v>3569</v>
      </c>
      <c r="AK346" s="1" t="s">
        <v>93</v>
      </c>
      <c r="AL346" s="1" t="s">
        <v>94</v>
      </c>
      <c r="AM346" s="1" t="s">
        <v>92</v>
      </c>
      <c r="AN346" s="1"/>
      <c r="AO346" s="27"/>
      <c r="AP346" s="1"/>
      <c r="AQ346" s="1">
        <f>Table8[[#This Row],[Allocated Budget]]-Table8[[#This Row],[Allocated Budget]]</f>
        <v>0</v>
      </c>
      <c r="AS346" s="192" t="str">
        <f>VLOOKUP(Table8[[#This Row],[CEM Number]],'71 CEMs'!$E$5:$E$76,1,0)</f>
        <v>I240438</v>
      </c>
      <c r="AT346" s="235" t="s">
        <v>3569</v>
      </c>
      <c r="AU346" s="233"/>
    </row>
    <row r="347" spans="1:47" ht="14.4" customHeight="1">
      <c r="A347" s="26" t="s">
        <v>1084</v>
      </c>
      <c r="B347" s="166">
        <v>44924</v>
      </c>
      <c r="C347" s="1" t="s">
        <v>287</v>
      </c>
      <c r="D347" s="1" t="s">
        <v>1085</v>
      </c>
      <c r="E347" s="192" t="s">
        <v>1087</v>
      </c>
      <c r="F347" s="29">
        <v>1778</v>
      </c>
      <c r="G347" s="29">
        <v>889</v>
      </c>
      <c r="H347" s="29"/>
      <c r="I347" s="29">
        <v>123</v>
      </c>
      <c r="J347" s="29">
        <v>80</v>
      </c>
      <c r="K347" s="29">
        <v>515</v>
      </c>
      <c r="L347" s="29" t="s">
        <v>3591</v>
      </c>
      <c r="M347" s="1" t="str">
        <f>Table8[[#This Row],[Std Remarks]]</f>
        <v>LIVE - 100% Completed</v>
      </c>
      <c r="N347" s="28">
        <f>Table8[[#This Row],[% of Completion of Work Done]]</f>
        <v>1</v>
      </c>
      <c r="O347" s="1">
        <f>Table8[[#This Row],[Customers According to % (Market Share)]]</f>
        <v>889</v>
      </c>
      <c r="P347" s="29">
        <v>41802673.182627499</v>
      </c>
      <c r="Q347" s="136">
        <f>Table8[[#This Row],[Allocated Budget]]*Table8[[#This Row],[Allocation Percentage]]</f>
        <v>6270400.9773941245</v>
      </c>
      <c r="R347" s="136">
        <v>35532272.20523338</v>
      </c>
      <c r="S347" s="1">
        <v>-1</v>
      </c>
      <c r="T347" s="1"/>
      <c r="U347" s="1">
        <v>0.5</v>
      </c>
      <c r="V347" s="29">
        <v>24331.066957500007</v>
      </c>
      <c r="W347" s="29">
        <v>16346.302139000003</v>
      </c>
      <c r="X347" s="1" t="s">
        <v>31</v>
      </c>
      <c r="Y347" s="75">
        <f>$Q$2</f>
        <v>0.15</v>
      </c>
      <c r="Z347" s="1" t="s">
        <v>32</v>
      </c>
      <c r="AA347" s="1" t="s">
        <v>31</v>
      </c>
      <c r="AB347" s="64">
        <v>1</v>
      </c>
      <c r="AC347" s="115">
        <f t="shared" si="17"/>
        <v>1</v>
      </c>
      <c r="AD347" s="2">
        <v>46082</v>
      </c>
      <c r="AE347" s="175" t="str">
        <f>IFERROR(Table8[[#This Row],[Timeline - Monthwise]]-MIN(Table8[Start Date..]),"None")</f>
        <v>None</v>
      </c>
      <c r="AF347" s="1" t="str">
        <f>IFERROR(Table8[[#This Row],[Timeline - Monthwise]]-Table8[[#This Row],[Start Date..]]+1,"Duration Doesn't Exsists")</f>
        <v>Duration Doesn't Exsists</v>
      </c>
      <c r="AG347" s="29" t="str">
        <f ca="1">IFERROR(Table8[[#This Row],[Timeline - Monthwise]]-TODAY(),"No ETA")</f>
        <v>No ETA</v>
      </c>
      <c r="AH347" s="29" t="str">
        <f t="shared" si="18"/>
        <v>Completed</v>
      </c>
      <c r="AI347" s="1"/>
      <c r="AJ347" s="237" t="s">
        <v>3569</v>
      </c>
      <c r="AK347" s="1"/>
      <c r="AL347" s="1" t="s">
        <v>3178</v>
      </c>
      <c r="AM347" s="1" t="s">
        <v>30</v>
      </c>
      <c r="AN347" s="1"/>
      <c r="AO347" s="27"/>
      <c r="AP347" s="1"/>
      <c r="AQ347" s="1"/>
      <c r="AS347" s="192" t="str">
        <f>VLOOKUP(Table8[[#This Row],[CEM Number]],'71 CEMs'!$E$5:$E$76,1,0)</f>
        <v>INT-23-00441</v>
      </c>
      <c r="AT347" s="235" t="s">
        <v>3569</v>
      </c>
      <c r="AU347" s="233"/>
    </row>
    <row r="348" spans="1:47" ht="14.4" customHeight="1">
      <c r="A348" s="26" t="s">
        <v>286</v>
      </c>
      <c r="B348" s="166">
        <v>45428</v>
      </c>
      <c r="C348" s="1" t="s">
        <v>287</v>
      </c>
      <c r="D348" s="1" t="s">
        <v>288</v>
      </c>
      <c r="E348" s="192" t="s">
        <v>300</v>
      </c>
      <c r="F348" s="29">
        <v>1088</v>
      </c>
      <c r="G348" s="29">
        <v>435.20000000000005</v>
      </c>
      <c r="H348" s="29"/>
      <c r="I348" s="29">
        <v>0</v>
      </c>
      <c r="J348" s="29">
        <v>0</v>
      </c>
      <c r="K348" s="29">
        <v>0</v>
      </c>
      <c r="L348" s="29" t="s">
        <v>3587</v>
      </c>
      <c r="M348" s="1" t="str">
        <f>Table8[[#This Row],[Std Remarks]]</f>
        <v>LIVE - 100% Completed</v>
      </c>
      <c r="N348" s="28">
        <f>Table8[[#This Row],[% of Completion of Work Done]]</f>
        <v>1</v>
      </c>
      <c r="O348" s="1">
        <f>Table8[[#This Row],[Customers According to % (Market Share)]]</f>
        <v>435.20000000000005</v>
      </c>
      <c r="P348" s="29">
        <v>13035848.562475</v>
      </c>
      <c r="Q348" s="136">
        <f>Table8[[#This Row],[Allocated Budget]]*Table8[[#This Row],[Allocation Percentage]]</f>
        <v>1955377.2843712498</v>
      </c>
      <c r="R348" s="136">
        <v>11080471.27810375</v>
      </c>
      <c r="S348" s="1">
        <v>0</v>
      </c>
      <c r="T348" s="1" t="s">
        <v>301</v>
      </c>
      <c r="U348" s="1">
        <v>0.4</v>
      </c>
      <c r="V348" s="29">
        <v>2117.1499999999996</v>
      </c>
      <c r="W348" s="29">
        <v>11887.062154999994</v>
      </c>
      <c r="X348" s="1" t="s">
        <v>47</v>
      </c>
      <c r="Y348" s="75">
        <f>$Q$2</f>
        <v>0.15</v>
      </c>
      <c r="Z348" s="1" t="s">
        <v>32</v>
      </c>
      <c r="AA348" s="1" t="s">
        <v>47</v>
      </c>
      <c r="AB348" s="64">
        <v>1</v>
      </c>
      <c r="AC348" s="115">
        <f t="shared" si="17"/>
        <v>1</v>
      </c>
      <c r="AD348" s="2">
        <v>46082</v>
      </c>
      <c r="AE348" s="175" t="str">
        <f>IFERROR(Table8[[#This Row],[Timeline - Monthwise]]-MIN(Table8[Start Date..]),"None")</f>
        <v>None</v>
      </c>
      <c r="AF348" s="1" t="str">
        <f>IFERROR(Table8[[#This Row],[Timeline - Monthwise]]-Table8[[#This Row],[Start Date..]]+1,"Duration Doesn't Exsists")</f>
        <v>Duration Doesn't Exsists</v>
      </c>
      <c r="AG348" s="29" t="str">
        <f ca="1">IFERROR(Table8[[#This Row],[Timeline - Monthwise]]-TODAY(),"No ETA")</f>
        <v>No ETA</v>
      </c>
      <c r="AH348" s="29" t="str">
        <f t="shared" si="18"/>
        <v>Completed</v>
      </c>
      <c r="AI348" s="1"/>
      <c r="AJ348" s="237" t="s">
        <v>3569</v>
      </c>
      <c r="AK348" s="1"/>
      <c r="AL348" s="1" t="s">
        <v>3178</v>
      </c>
      <c r="AM348" s="1" t="s">
        <v>30</v>
      </c>
      <c r="AN348" s="1"/>
      <c r="AO348" s="27"/>
      <c r="AP348" s="1"/>
      <c r="AQ348" s="1"/>
      <c r="AS348" s="192" t="str">
        <f>VLOOKUP(Table8[[#This Row],[CEM Number]],'71 CEMs'!$E$5:$E$76,1,0)</f>
        <v>I240682</v>
      </c>
      <c r="AT348" s="235" t="s">
        <v>3569</v>
      </c>
      <c r="AU348" s="233"/>
    </row>
    <row r="349" spans="1:47" ht="14.4" customHeight="1">
      <c r="A349" s="87" t="s">
        <v>895</v>
      </c>
      <c r="B349" s="166" t="s">
        <v>3530</v>
      </c>
      <c r="C349" s="28" t="s">
        <v>217</v>
      </c>
      <c r="D349" s="28" t="s">
        <v>896</v>
      </c>
      <c r="E349" s="192" t="s">
        <v>3190</v>
      </c>
      <c r="F349" s="29">
        <v>206</v>
      </c>
      <c r="G349" s="65">
        <v>82.4</v>
      </c>
      <c r="H349" s="65"/>
      <c r="I349" s="29"/>
      <c r="J349" s="29" t="s">
        <v>3607</v>
      </c>
      <c r="K349" s="29"/>
      <c r="L349" s="29"/>
      <c r="M349" s="1" t="str">
        <f>Table8[[#This Row],[Std Remarks]]</f>
        <v>LIVE - 100% Completed</v>
      </c>
      <c r="N349" s="28">
        <f>Table8[[#This Row],[% of Completion of Work Done]]</f>
        <v>1</v>
      </c>
      <c r="O349" s="1"/>
      <c r="P349" s="29">
        <v>3357905.53766667</v>
      </c>
      <c r="Q349" s="136">
        <f>Table8[[#This Row],[Allocated Budget]]*Table8[[#This Row],[Allocation Percentage]]</f>
        <v>503685.83065000048</v>
      </c>
      <c r="R349" s="136"/>
      <c r="S349" s="1"/>
      <c r="T349" s="1"/>
      <c r="U349" s="1">
        <v>0.4</v>
      </c>
      <c r="V349" s="66">
        <v>1068.3499999999999</v>
      </c>
      <c r="W349" s="66">
        <v>2720.2</v>
      </c>
      <c r="X349" s="1" t="str">
        <f>Table8[[#This Row],[Live on (Arial,Buried, Hybrid)]]</f>
        <v>Hybrid</v>
      </c>
      <c r="Y349" s="75">
        <f>$Q$2</f>
        <v>0.15</v>
      </c>
      <c r="Z349" s="1" t="s">
        <v>32</v>
      </c>
      <c r="AA349" s="1" t="s">
        <v>47</v>
      </c>
      <c r="AB349" s="64">
        <v>1</v>
      </c>
      <c r="AC349" s="115">
        <f t="shared" si="17"/>
        <v>1</v>
      </c>
      <c r="AD349" s="2">
        <v>46082</v>
      </c>
      <c r="AE349" s="175" t="str">
        <f>IFERROR(Table8[[#This Row],[Timeline - Monthwise]]-MIN(Table8[Start Date..]),"None")</f>
        <v>None</v>
      </c>
      <c r="AF349" s="1" t="str">
        <f>IFERROR(Table8[[#This Row],[Timeline - Monthwise]]-Table8[[#This Row],[Start Date..]]+1,"Duration Doesn't Exsists")</f>
        <v>Duration Doesn't Exsists</v>
      </c>
      <c r="AG349" s="29" t="str">
        <f ca="1">IFERROR(Table8[[#This Row],[Timeline - Monthwise]]-TODAY(),"No ETA")</f>
        <v>No ETA</v>
      </c>
      <c r="AH349" s="29" t="str">
        <f t="shared" si="18"/>
        <v>Completed</v>
      </c>
      <c r="AI349" s="1"/>
      <c r="AJ349" s="237" t="s">
        <v>3569</v>
      </c>
      <c r="AK349" s="88" t="s">
        <v>3292</v>
      </c>
      <c r="AL349" s="1" t="s">
        <v>3178</v>
      </c>
      <c r="AM349" s="1" t="s">
        <v>30</v>
      </c>
      <c r="AN349" s="1"/>
      <c r="AO349" s="27"/>
      <c r="AP349" s="1"/>
      <c r="AQ349" s="1"/>
      <c r="AS349" s="192" t="e">
        <f>VLOOKUP(Table8[[#This Row],[CEM Number]],'71 CEMs'!$E$5:$E$76,1,0)</f>
        <v>#N/A</v>
      </c>
      <c r="AT349" s="235" t="s">
        <v>3569</v>
      </c>
      <c r="AU349" s="233"/>
    </row>
    <row r="350" spans="1:47" ht="15" customHeight="1" thickBot="1">
      <c r="A350" s="26" t="s">
        <v>3649</v>
      </c>
      <c r="B350" s="166" t="s">
        <v>3530</v>
      </c>
      <c r="C350" s="1" t="s">
        <v>1232</v>
      </c>
      <c r="D350" s="1" t="s">
        <v>1232</v>
      </c>
      <c r="E350" s="192" t="s">
        <v>1235</v>
      </c>
      <c r="F350" s="29">
        <v>2296</v>
      </c>
      <c r="G350" s="29">
        <v>1033.2</v>
      </c>
      <c r="H350" s="29"/>
      <c r="I350" s="29"/>
      <c r="J350" s="29"/>
      <c r="K350" s="29"/>
      <c r="L350" s="29"/>
      <c r="M350" s="1" t="str">
        <f>Table8[[#This Row],[Std Remarks]]</f>
        <v>NOT LIVE - RETAIN BUDGET</v>
      </c>
      <c r="N350" s="28">
        <f>Table8[[#This Row],[% of Completion of Work Done]]</f>
        <v>0</v>
      </c>
      <c r="O350" s="1">
        <f>Table8[[#This Row],[Customers According to % (Market Share)]]</f>
        <v>1033.2</v>
      </c>
      <c r="P350" s="29">
        <v>20528937.501910001</v>
      </c>
      <c r="Q350" s="136">
        <f>(Table8[[#This Row],[Allocated Budget]]*$Q$2)+(Table8[[#This Row],[Allocated Budget]]*(1-Table8[[#This Row],[HP%  based on Live % ( Work Progress)]])*(1-$Q$2))</f>
        <v>20528937.501910001</v>
      </c>
      <c r="R350" s="136"/>
      <c r="S350" s="1"/>
      <c r="T350" s="1"/>
      <c r="U350" s="1">
        <v>0.45</v>
      </c>
      <c r="V350" s="29">
        <v>3435.0499999999997</v>
      </c>
      <c r="W350" s="29">
        <v>28769.555644100004</v>
      </c>
      <c r="X350" s="1" t="s">
        <v>47</v>
      </c>
      <c r="Y350" s="28">
        <f>Table8[[#This Row],[% of Completion of Work Done]]</f>
        <v>0</v>
      </c>
      <c r="Z350" s="1" t="s">
        <v>35</v>
      </c>
      <c r="AA350" s="1"/>
      <c r="AB350" s="77">
        <v>0</v>
      </c>
      <c r="AC350" s="115">
        <f t="shared" si="17"/>
        <v>0</v>
      </c>
      <c r="AD350" s="2">
        <v>46082</v>
      </c>
      <c r="AE350" s="175">
        <f>IFERROR(Table8[[#This Row],[Timeline - Monthwise]]-MIN(Table8[Start Date..]),"None")</f>
        <v>214</v>
      </c>
      <c r="AF350" s="1">
        <f>IFERROR(Table8[[#This Row],[Timeline - Monthwise]]-Table8[[#This Row],[Start Date..]]+1,"Duration Doesn't Exsists")</f>
        <v>215</v>
      </c>
      <c r="AG350" s="29">
        <f ca="1">IFERROR(Table8[[#This Row],[Timeline - Monthwise]]-TODAY(),"No ETA")</f>
        <v>167</v>
      </c>
      <c r="AH350" s="29" t="str">
        <f t="shared" si="18"/>
        <v>Yet to Start</v>
      </c>
      <c r="AI350" s="1" t="s">
        <v>1168</v>
      </c>
      <c r="AJ350" s="237" t="s">
        <v>3576</v>
      </c>
      <c r="AK350" s="1" t="s">
        <v>1169</v>
      </c>
      <c r="AL350" s="1" t="s">
        <v>3325</v>
      </c>
      <c r="AM350" s="1" t="s">
        <v>76</v>
      </c>
      <c r="AN350" s="1"/>
      <c r="AO350" s="27"/>
      <c r="AP350" s="1"/>
      <c r="AQ350" s="1"/>
      <c r="AS350" s="192" t="e">
        <f>VLOOKUP(Table8[[#This Row],[CEM Number]],'71 CEMs'!$E$5:$E$76,1,0)</f>
        <v>#N/A</v>
      </c>
      <c r="AT350" s="235">
        <v>46296</v>
      </c>
      <c r="AU350" s="233"/>
    </row>
    <row r="351" spans="1:47" ht="14.4" customHeight="1">
      <c r="A351" s="26" t="s">
        <v>3649</v>
      </c>
      <c r="B351" s="166" t="s">
        <v>3530</v>
      </c>
      <c r="C351" s="1" t="s">
        <v>1232</v>
      </c>
      <c r="D351" s="1" t="s">
        <v>1232</v>
      </c>
      <c r="E351" s="192" t="s">
        <v>601</v>
      </c>
      <c r="F351" s="79">
        <v>1372</v>
      </c>
      <c r="G351" s="79">
        <v>617.4</v>
      </c>
      <c r="H351" s="185"/>
      <c r="I351" s="29"/>
      <c r="J351" s="29"/>
      <c r="K351" s="29"/>
      <c r="L351" s="29"/>
      <c r="M351" s="1" t="str">
        <f>Table8[[#This Row],[Std Remarks]]</f>
        <v>NOT LIVE - RETAIN BUDGET</v>
      </c>
      <c r="N351" s="28">
        <f>Table8[[#This Row],[% of Completion of Work Done]]</f>
        <v>0</v>
      </c>
      <c r="O351" s="1">
        <f>Table8[[#This Row],[Customers According to % (Market Share)]]</f>
        <v>617.4</v>
      </c>
      <c r="P351" s="79">
        <v>12066151.362500001</v>
      </c>
      <c r="Q351" s="136">
        <f>(Table8[[#This Row],[Allocated Budget]]*$Q$2)+(Table8[[#This Row],[Allocated Budget]]*(1-Table8[[#This Row],[HP%  based on Live % ( Work Progress)]])*(1-$Q$2))</f>
        <v>12066151.362500001</v>
      </c>
      <c r="R351" s="136"/>
      <c r="S351" s="1"/>
      <c r="T351" s="1"/>
      <c r="U351" s="1">
        <v>0.45</v>
      </c>
      <c r="V351" s="79">
        <v>2287.35</v>
      </c>
      <c r="W351" s="185">
        <v>11740.128000000001</v>
      </c>
      <c r="X351" s="1" t="s">
        <v>47</v>
      </c>
      <c r="Y351" s="28">
        <f>Table8[[#This Row],[% of Completion of Work Done]]</f>
        <v>0</v>
      </c>
      <c r="Z351" s="1" t="s">
        <v>35</v>
      </c>
      <c r="AA351" s="1"/>
      <c r="AB351" s="77">
        <v>0</v>
      </c>
      <c r="AC351" s="115">
        <f t="shared" si="17"/>
        <v>0</v>
      </c>
      <c r="AD351" s="2">
        <v>46082</v>
      </c>
      <c r="AE351" s="175">
        <f>IFERROR(Table8[[#This Row],[Timeline - Monthwise]]-MIN(Table8[Start Date..]),"None")</f>
        <v>214</v>
      </c>
      <c r="AF351" s="1">
        <f>IFERROR(Table8[[#This Row],[Timeline - Monthwise]]-Table8[[#This Row],[Start Date..]]+1,"Duration Doesn't Exsists")</f>
        <v>215</v>
      </c>
      <c r="AG351" s="29">
        <f ca="1">IFERROR(Table8[[#This Row],[Timeline - Monthwise]]-TODAY(),"No ETA")</f>
        <v>167</v>
      </c>
      <c r="AH351" s="29" t="str">
        <f t="shared" si="18"/>
        <v>Yet to Start</v>
      </c>
      <c r="AI351" s="1" t="s">
        <v>1168</v>
      </c>
      <c r="AJ351" s="237" t="s">
        <v>3576</v>
      </c>
      <c r="AK351" s="1" t="s">
        <v>1169</v>
      </c>
      <c r="AL351" s="1" t="s">
        <v>3325</v>
      </c>
      <c r="AM351" s="1" t="s">
        <v>76</v>
      </c>
      <c r="AN351" s="1"/>
      <c r="AO351" s="27"/>
      <c r="AP351" s="192"/>
      <c r="AQ351" s="192"/>
      <c r="AS351" s="192" t="e">
        <f>VLOOKUP(Table8[[#This Row],[CEM Number]],'71 CEMs'!$E$5:$E$76,1,0)</f>
        <v>#N/A</v>
      </c>
      <c r="AT351" s="235">
        <v>46296</v>
      </c>
      <c r="AU351" s="233"/>
    </row>
    <row r="352" spans="1:47" ht="14.4" customHeight="1">
      <c r="A352" s="26" t="s">
        <v>768</v>
      </c>
      <c r="B352" s="166">
        <v>45621</v>
      </c>
      <c r="C352" s="1" t="s">
        <v>27</v>
      </c>
      <c r="D352" s="1" t="s">
        <v>769</v>
      </c>
      <c r="E352" s="192" t="s">
        <v>776</v>
      </c>
      <c r="F352" s="29">
        <v>324</v>
      </c>
      <c r="G352" s="29">
        <v>129.6</v>
      </c>
      <c r="H352" s="29">
        <v>0</v>
      </c>
      <c r="I352" s="29"/>
      <c r="J352" s="29"/>
      <c r="K352" s="29"/>
      <c r="L352" s="29"/>
      <c r="M352" s="1" t="str">
        <f>Table8[[#This Row],[Std Remarks]]</f>
        <v>REMOVE BUDGET (P)</v>
      </c>
      <c r="N352" s="28">
        <f>Table8[[#This Row],[% of Completion of Work Done]]</f>
        <v>0</v>
      </c>
      <c r="O352" s="1">
        <f>Table8[[#This Row],[Customers According to % (Market Share)]]</f>
        <v>129.6</v>
      </c>
      <c r="P352" s="29">
        <v>20091272.16</v>
      </c>
      <c r="Q352" s="136">
        <v>0</v>
      </c>
      <c r="R352" s="136">
        <v>20091272.160000004</v>
      </c>
      <c r="S352" s="1">
        <v>-0.5</v>
      </c>
      <c r="T352" s="1"/>
      <c r="U352" s="1">
        <v>0.4</v>
      </c>
      <c r="V352" s="29">
        <v>10294.451500000001</v>
      </c>
      <c r="W352" s="29">
        <v>5165.8460000000005</v>
      </c>
      <c r="X352" s="1" t="s">
        <v>31</v>
      </c>
      <c r="Y352" s="192"/>
      <c r="Z352" s="1" t="s">
        <v>35</v>
      </c>
      <c r="AA352" s="1"/>
      <c r="AB352" s="28">
        <v>0</v>
      </c>
      <c r="AC352" s="115">
        <f t="shared" si="17"/>
        <v>0</v>
      </c>
      <c r="AD352" s="2">
        <v>46082</v>
      </c>
      <c r="AE352" s="175" t="str">
        <f>IFERROR(Table8[[#This Row],[Timeline - Monthwise]]-MIN(Table8[Start Date..]),"None")</f>
        <v>None</v>
      </c>
      <c r="AF352" s="1" t="str">
        <f>IFERROR(Table8[[#This Row],[Timeline - Monthwise]]-Table8[[#This Row],[Start Date..]]+1,"Duration Doesn't Exsists")</f>
        <v>Duration Doesn't Exsists</v>
      </c>
      <c r="AG352" s="29" t="str">
        <f ca="1">IFERROR(Table8[[#This Row],[Timeline - Monthwise]]-TODAY(),"No ETA")</f>
        <v>No ETA</v>
      </c>
      <c r="AH352" s="29" t="str">
        <f t="shared" si="18"/>
        <v>Yet to Start</v>
      </c>
      <c r="AI352" s="1"/>
      <c r="AJ352" s="237" t="s">
        <v>3569</v>
      </c>
      <c r="AK352" s="1" t="s">
        <v>93</v>
      </c>
      <c r="AL352" s="1" t="s">
        <v>94</v>
      </c>
      <c r="AM352" s="1" t="s">
        <v>92</v>
      </c>
      <c r="AN352" s="1"/>
      <c r="AO352" s="27"/>
      <c r="AP352" s="1"/>
      <c r="AQ352" s="192">
        <f>Table8[[#This Row],[Allocated Budget]]-Table8[[#This Row],[Allocated Budget]]</f>
        <v>0</v>
      </c>
      <c r="AS352" s="192" t="str">
        <f>VLOOKUP(Table8[[#This Row],[CEM Number]],'71 CEMs'!$E$5:$E$76,1,0)</f>
        <v>I250376</v>
      </c>
      <c r="AT352" s="235" t="s">
        <v>3569</v>
      </c>
      <c r="AU352" s="233"/>
    </row>
    <row r="353" spans="1:47" ht="14.4" customHeight="1">
      <c r="A353" s="26" t="s">
        <v>768</v>
      </c>
      <c r="B353" s="166">
        <v>45621</v>
      </c>
      <c r="C353" s="1" t="s">
        <v>27</v>
      </c>
      <c r="D353" s="1" t="s">
        <v>769</v>
      </c>
      <c r="E353" s="192" t="s">
        <v>777</v>
      </c>
      <c r="F353" s="29">
        <v>356</v>
      </c>
      <c r="G353" s="29">
        <v>142.4</v>
      </c>
      <c r="H353" s="29">
        <v>0</v>
      </c>
      <c r="I353" s="29"/>
      <c r="J353" s="29"/>
      <c r="K353" s="29"/>
      <c r="L353" s="29"/>
      <c r="M353" s="1" t="str">
        <f>Table8[[#This Row],[Std Remarks]]</f>
        <v>REMOVE BUDGET (P)</v>
      </c>
      <c r="N353" s="28">
        <f>Table8[[#This Row],[% of Completion of Work Done]]</f>
        <v>0</v>
      </c>
      <c r="O353" s="1">
        <f>Table8[[#This Row],[Customers According to % (Market Share)]]</f>
        <v>142.4</v>
      </c>
      <c r="P353" s="29">
        <v>11170003.529999999</v>
      </c>
      <c r="Q353" s="136">
        <v>0</v>
      </c>
      <c r="R353" s="136">
        <v>11170003.530000001</v>
      </c>
      <c r="S353" s="1">
        <v>-1</v>
      </c>
      <c r="T353" s="1"/>
      <c r="U353" s="1">
        <v>0.4</v>
      </c>
      <c r="V353" s="29">
        <v>5354.8320000000003</v>
      </c>
      <c r="W353" s="29">
        <v>3759.4479999999999</v>
      </c>
      <c r="X353" s="1" t="s">
        <v>31</v>
      </c>
      <c r="Y353" s="192"/>
      <c r="Z353" s="1" t="s">
        <v>35</v>
      </c>
      <c r="AA353" s="1"/>
      <c r="AB353" s="28">
        <v>0</v>
      </c>
      <c r="AC353" s="115">
        <f t="shared" si="17"/>
        <v>0</v>
      </c>
      <c r="AD353" s="2">
        <v>46082</v>
      </c>
      <c r="AE353" s="175" t="str">
        <f>IFERROR(Table8[[#This Row],[Timeline - Monthwise]]-MIN(Table8[Start Date..]),"None")</f>
        <v>None</v>
      </c>
      <c r="AF353" s="1" t="str">
        <f>IFERROR(Table8[[#This Row],[Timeline - Monthwise]]-Table8[[#This Row],[Start Date..]]+1,"Duration Doesn't Exsists")</f>
        <v>Duration Doesn't Exsists</v>
      </c>
      <c r="AG353" s="29" t="str">
        <f ca="1">IFERROR(Table8[[#This Row],[Timeline - Monthwise]]-TODAY(),"No ETA")</f>
        <v>No ETA</v>
      </c>
      <c r="AH353" s="29" t="str">
        <f t="shared" si="18"/>
        <v>Yet to Start</v>
      </c>
      <c r="AI353" s="1"/>
      <c r="AJ353" s="237" t="s">
        <v>3569</v>
      </c>
      <c r="AK353" s="1" t="s">
        <v>93</v>
      </c>
      <c r="AL353" s="1" t="s">
        <v>94</v>
      </c>
      <c r="AM353" s="1" t="s">
        <v>92</v>
      </c>
      <c r="AN353" s="1"/>
      <c r="AO353" s="27"/>
      <c r="AP353" s="1"/>
      <c r="AQ353" s="1">
        <f>Table8[[#This Row],[Allocated Budget]]-Table8[[#This Row],[Allocated Budget]]</f>
        <v>0</v>
      </c>
      <c r="AS353" s="192" t="str">
        <f>VLOOKUP(Table8[[#This Row],[CEM Number]],'71 CEMs'!$E$5:$E$76,1,0)</f>
        <v>I250376</v>
      </c>
      <c r="AT353" s="235" t="s">
        <v>3569</v>
      </c>
      <c r="AU353" s="233"/>
    </row>
    <row r="354" spans="1:47" ht="14.4" customHeight="1">
      <c r="A354" s="26" t="s">
        <v>768</v>
      </c>
      <c r="B354" s="166">
        <v>45621</v>
      </c>
      <c r="C354" s="1" t="s">
        <v>27</v>
      </c>
      <c r="D354" s="1" t="s">
        <v>769</v>
      </c>
      <c r="E354" s="192" t="s">
        <v>778</v>
      </c>
      <c r="F354" s="29">
        <v>462</v>
      </c>
      <c r="G354" s="29">
        <v>184.8</v>
      </c>
      <c r="H354" s="29">
        <v>0</v>
      </c>
      <c r="I354" s="29"/>
      <c r="J354" s="29"/>
      <c r="K354" s="29"/>
      <c r="L354" s="29"/>
      <c r="M354" s="1" t="str">
        <f>Table8[[#This Row],[Std Remarks]]</f>
        <v>REMOVE BUDGET (T)</v>
      </c>
      <c r="N354" s="28">
        <f>Table8[[#This Row],[% of Completion of Work Done]]</f>
        <v>0</v>
      </c>
      <c r="O354" s="1">
        <f>Table8[[#This Row],[Customers According to % (Market Share)]]</f>
        <v>184.8</v>
      </c>
      <c r="P354" s="29">
        <v>13434006.59</v>
      </c>
      <c r="Q354" s="136">
        <v>0</v>
      </c>
      <c r="R354" s="136">
        <v>13434006.59</v>
      </c>
      <c r="S354" s="1">
        <v>-0.5</v>
      </c>
      <c r="T354" s="1"/>
      <c r="U354" s="1">
        <v>0.4</v>
      </c>
      <c r="V354" s="29">
        <v>8546.6840000000011</v>
      </c>
      <c r="W354" s="29">
        <v>4467.0640000000003</v>
      </c>
      <c r="X354" s="1" t="s">
        <v>31</v>
      </c>
      <c r="Y354" s="192"/>
      <c r="Z354" s="1" t="s">
        <v>35</v>
      </c>
      <c r="AA354" s="1"/>
      <c r="AB354" s="28">
        <v>0</v>
      </c>
      <c r="AC354" s="115">
        <f t="shared" si="17"/>
        <v>0</v>
      </c>
      <c r="AD354" s="2">
        <v>46082</v>
      </c>
      <c r="AE354" s="175" t="str">
        <f>IFERROR(Table8[[#This Row],[Timeline - Monthwise]]-MIN(Table8[Start Date..]),"None")</f>
        <v>None</v>
      </c>
      <c r="AF354" s="1" t="str">
        <f>IFERROR(Table8[[#This Row],[Timeline - Monthwise]]-Table8[[#This Row],[Start Date..]]+1,"Duration Doesn't Exsists")</f>
        <v>Duration Doesn't Exsists</v>
      </c>
      <c r="AG354" s="29" t="str">
        <f ca="1">IFERROR(Table8[[#This Row],[Timeline - Monthwise]]-TODAY(),"No ETA")</f>
        <v>No ETA</v>
      </c>
      <c r="AH354" s="29" t="str">
        <f t="shared" si="18"/>
        <v>Yet to Start</v>
      </c>
      <c r="AI354" s="1"/>
      <c r="AJ354" s="237" t="s">
        <v>3569</v>
      </c>
      <c r="AK354" s="1" t="s">
        <v>133</v>
      </c>
      <c r="AL354" s="1" t="s">
        <v>3324</v>
      </c>
      <c r="AM354" s="1" t="s">
        <v>34</v>
      </c>
      <c r="AN354" s="1"/>
      <c r="AO354" s="27"/>
      <c r="AP354" s="1"/>
      <c r="AQ354" s="192">
        <f>Table8[[#This Row],[Allocated Budget]]-Table8[[#This Row],[Allocated Budget]]</f>
        <v>0</v>
      </c>
      <c r="AS354" s="192" t="str">
        <f>VLOOKUP(Table8[[#This Row],[CEM Number]],'71 CEMs'!$E$5:$E$76,1,0)</f>
        <v>I250376</v>
      </c>
      <c r="AT354" s="235" t="s">
        <v>3569</v>
      </c>
      <c r="AU354" s="233"/>
    </row>
    <row r="355" spans="1:47" ht="14.4" customHeight="1">
      <c r="A355" s="26" t="s">
        <v>816</v>
      </c>
      <c r="B355" s="166">
        <v>45621</v>
      </c>
      <c r="C355" s="1" t="s">
        <v>659</v>
      </c>
      <c r="D355" s="1" t="s">
        <v>817</v>
      </c>
      <c r="E355" s="192" t="s">
        <v>818</v>
      </c>
      <c r="F355" s="29">
        <v>618</v>
      </c>
      <c r="G355" s="29">
        <v>247.20000000000002</v>
      </c>
      <c r="H355" s="29">
        <v>4</v>
      </c>
      <c r="I355" s="29">
        <v>1</v>
      </c>
      <c r="J355" s="29"/>
      <c r="K355" s="29">
        <v>3</v>
      </c>
      <c r="L355" s="29"/>
      <c r="M355" s="1" t="str">
        <f>Table8[[#This Row],[Std Remarks]]</f>
        <v>LIVE - 100% Completed</v>
      </c>
      <c r="N355" s="28">
        <f>Table8[[#This Row],[% of Completion of Work Done]]</f>
        <v>1</v>
      </c>
      <c r="O355" s="1">
        <f>Table8[[#This Row],[Customers According to % (Market Share)]]</f>
        <v>247.20000000000002</v>
      </c>
      <c r="P355" s="29">
        <v>11052351.3333333</v>
      </c>
      <c r="Q355" s="136">
        <f>Table8[[#This Row],[Allocated Budget]]*Table8[[#This Row],[Allocation Percentage]]</f>
        <v>1657852.6999999951</v>
      </c>
      <c r="R355" s="136">
        <v>9394498.6333333347</v>
      </c>
      <c r="S355" s="1" t="e">
        <v>#DIV/0!</v>
      </c>
      <c r="T355" s="1"/>
      <c r="U355" s="1">
        <v>0.4</v>
      </c>
      <c r="V355" s="29">
        <v>2626.7000000000007</v>
      </c>
      <c r="W355" s="29">
        <v>7694.5400000000027</v>
      </c>
      <c r="X355" s="1" t="s">
        <v>31</v>
      </c>
      <c r="Y355" s="75">
        <f>$Q$2</f>
        <v>0.15</v>
      </c>
      <c r="Z355" s="1" t="s">
        <v>32</v>
      </c>
      <c r="AA355" s="1" t="s">
        <v>31</v>
      </c>
      <c r="AB355" s="64">
        <v>1</v>
      </c>
      <c r="AC355" s="115">
        <f t="shared" si="17"/>
        <v>1</v>
      </c>
      <c r="AD355" s="2">
        <v>46082</v>
      </c>
      <c r="AE355" s="175" t="str">
        <f>IFERROR(Table8[[#This Row],[Timeline - Monthwise]]-MIN(Table8[Start Date..]),"None")</f>
        <v>None</v>
      </c>
      <c r="AF355" s="1" t="str">
        <f>IFERROR(Table8[[#This Row],[Timeline - Monthwise]]-Table8[[#This Row],[Start Date..]]+1,"Duration Doesn't Exsists")</f>
        <v>Duration Doesn't Exsists</v>
      </c>
      <c r="AG355" s="29" t="str">
        <f ca="1">IFERROR(Table8[[#This Row],[Timeline - Monthwise]]-TODAY(),"No ETA")</f>
        <v>No ETA</v>
      </c>
      <c r="AH355" s="29" t="str">
        <f t="shared" si="18"/>
        <v>Completed</v>
      </c>
      <c r="AI355" s="1"/>
      <c r="AJ355" s="237" t="s">
        <v>3569</v>
      </c>
      <c r="AK355" s="1"/>
      <c r="AL355" s="1" t="s">
        <v>3178</v>
      </c>
      <c r="AM355" s="1" t="s">
        <v>30</v>
      </c>
      <c r="AN355" s="1"/>
      <c r="AO355" s="27"/>
      <c r="AP355" s="1"/>
      <c r="AQ355" s="1"/>
      <c r="AS355" s="192" t="str">
        <f>VLOOKUP(Table8[[#This Row],[CEM Number]],'71 CEMs'!$E$5:$E$76,1,0)</f>
        <v>I250379</v>
      </c>
      <c r="AT355" s="235" t="s">
        <v>3569</v>
      </c>
      <c r="AU355" s="233"/>
    </row>
    <row r="356" spans="1:47" ht="14.4" customHeight="1">
      <c r="A356" s="26" t="s">
        <v>816</v>
      </c>
      <c r="B356" s="166">
        <v>45621</v>
      </c>
      <c r="C356" s="1" t="s">
        <v>659</v>
      </c>
      <c r="D356" s="1" t="s">
        <v>817</v>
      </c>
      <c r="E356" s="192" t="s">
        <v>819</v>
      </c>
      <c r="F356" s="29">
        <v>1538</v>
      </c>
      <c r="G356" s="29">
        <v>615.20000000000005</v>
      </c>
      <c r="H356" s="29">
        <v>0</v>
      </c>
      <c r="I356" s="29"/>
      <c r="J356" s="29"/>
      <c r="K356" s="29"/>
      <c r="L356" s="29"/>
      <c r="M356" s="1" t="str">
        <f>Table8[[#This Row],[Std Remarks]]</f>
        <v>NOT LIVE - RETAIN BUDGET</v>
      </c>
      <c r="N356" s="28">
        <f>Table8[[#This Row],[% of Completion of Work Done]]</f>
        <v>0</v>
      </c>
      <c r="O356" s="1">
        <f>Table8[[#This Row],[Customers According to % (Market Share)]]</f>
        <v>615.20000000000005</v>
      </c>
      <c r="P356" s="29">
        <v>14959544.710000001</v>
      </c>
      <c r="Q356" s="136">
        <f>(Table8[[#This Row],[Allocated Budget]]*$Q$2)+(Table8[[#This Row],[Allocated Budget]]*(1-Table8[[#This Row],[HP%  based on Live % ( Work Progress)]])*(1-$Q$2))</f>
        <v>14959544.709999999</v>
      </c>
      <c r="R356" s="136">
        <v>0</v>
      </c>
      <c r="S356" s="1" t="e">
        <v>#DIV/0!</v>
      </c>
      <c r="T356" s="1"/>
      <c r="U356" s="1">
        <v>0.4</v>
      </c>
      <c r="V356" s="29">
        <v>2492</v>
      </c>
      <c r="W356" s="29">
        <v>14621.936000000002</v>
      </c>
      <c r="X356" s="1" t="s">
        <v>31</v>
      </c>
      <c r="Y356" s="28">
        <f>Table8[[#This Row],[% of Completion of Work Done]]</f>
        <v>0</v>
      </c>
      <c r="Z356" s="1" t="s">
        <v>35</v>
      </c>
      <c r="AA356" s="1"/>
      <c r="AB356" s="28">
        <v>0</v>
      </c>
      <c r="AC356" s="115">
        <f t="shared" si="17"/>
        <v>0</v>
      </c>
      <c r="AD356" s="2">
        <v>46082</v>
      </c>
      <c r="AE356" s="175">
        <f>IFERROR(Table8[[#This Row],[Timeline - Monthwise]]-MIN(Table8[Start Date..]),"None")</f>
        <v>122</v>
      </c>
      <c r="AF356" s="1">
        <f>IFERROR(Table8[[#This Row],[Timeline - Monthwise]]-Table8[[#This Row],[Start Date..]]+1,"Duration Doesn't Exsists")</f>
        <v>123</v>
      </c>
      <c r="AG356" s="29">
        <f ca="1">IFERROR(Table8[[#This Row],[Timeline - Monthwise]]-TODAY(),"No ETA")</f>
        <v>75</v>
      </c>
      <c r="AH356" s="29" t="str">
        <f t="shared" si="18"/>
        <v>Yet to Start</v>
      </c>
      <c r="AI356" s="1" t="s">
        <v>123</v>
      </c>
      <c r="AJ356" s="237" t="s">
        <v>3572</v>
      </c>
      <c r="AK356" s="1" t="s">
        <v>820</v>
      </c>
      <c r="AL356" s="1" t="s">
        <v>3179</v>
      </c>
      <c r="AM356" s="1" t="s">
        <v>76</v>
      </c>
      <c r="AN356" s="1">
        <v>1</v>
      </c>
      <c r="AO356" s="27"/>
      <c r="AP356" s="1"/>
      <c r="AQ356" s="1"/>
      <c r="AS356" s="192" t="str">
        <f>VLOOKUP(Table8[[#This Row],[CEM Number]],'71 CEMs'!$E$5:$E$76,1,0)</f>
        <v>I250379</v>
      </c>
      <c r="AT356" s="235">
        <v>46204</v>
      </c>
      <c r="AU356" s="233"/>
    </row>
    <row r="357" spans="1:47" ht="14.4" customHeight="1">
      <c r="A357" s="26" t="s">
        <v>429</v>
      </c>
      <c r="B357" s="166">
        <v>45427</v>
      </c>
      <c r="C357" s="1" t="s">
        <v>64</v>
      </c>
      <c r="D357" s="1" t="s">
        <v>430</v>
      </c>
      <c r="E357" s="192" t="s">
        <v>456</v>
      </c>
      <c r="F357" s="29">
        <v>1364</v>
      </c>
      <c r="G357" s="29">
        <v>545.6</v>
      </c>
      <c r="H357" s="29"/>
      <c r="I357" s="29"/>
      <c r="J357" s="29"/>
      <c r="K357" s="29"/>
      <c r="L357" s="29"/>
      <c r="M357" s="1" t="str">
        <f>Table8[[#This Row],[Std Remarks]]</f>
        <v>LIVE - 100% Completed</v>
      </c>
      <c r="N357" s="28">
        <f>Table8[[#This Row],[% of Completion of Work Done]]</f>
        <v>1</v>
      </c>
      <c r="O357" s="1">
        <f>Table8[[#This Row],[Customers According to % (Market Share)]]</f>
        <v>545.6</v>
      </c>
      <c r="P357" s="29">
        <v>44228331.689249001</v>
      </c>
      <c r="Q357" s="136">
        <f>Table8[[#This Row],[Allocated Budget]]*Table8[[#This Row],[Allocation Percentage]]</f>
        <v>6634249.7533873497</v>
      </c>
      <c r="R357" s="136">
        <v>37594081.935861647</v>
      </c>
      <c r="S357" s="1" t="e">
        <v>#DIV/0!</v>
      </c>
      <c r="T357" s="1"/>
      <c r="U357" s="1">
        <v>0.4</v>
      </c>
      <c r="V357" s="29">
        <v>21167.533800299996</v>
      </c>
      <c r="W357" s="29">
        <v>3655</v>
      </c>
      <c r="X357" s="1" t="s">
        <v>47</v>
      </c>
      <c r="Y357" s="75">
        <f>$Q$2</f>
        <v>0.15</v>
      </c>
      <c r="Z357" s="1" t="s">
        <v>32</v>
      </c>
      <c r="AA357" s="1" t="s">
        <v>31</v>
      </c>
      <c r="AB357" s="64">
        <v>1</v>
      </c>
      <c r="AC357" s="115">
        <f t="shared" si="17"/>
        <v>1</v>
      </c>
      <c r="AD357" s="2">
        <v>46082</v>
      </c>
      <c r="AE357" s="175" t="str">
        <f>IFERROR(Table8[[#This Row],[Timeline - Monthwise]]-MIN(Table8[Start Date..]),"None")</f>
        <v>None</v>
      </c>
      <c r="AF357" s="1" t="str">
        <f>IFERROR(Table8[[#This Row],[Timeline - Monthwise]]-Table8[[#This Row],[Start Date..]]+1,"Duration Doesn't Exsists")</f>
        <v>Duration Doesn't Exsists</v>
      </c>
      <c r="AG357" s="29" t="str">
        <f ca="1">IFERROR(Table8[[#This Row],[Timeline - Monthwise]]-TODAY(),"No ETA")</f>
        <v>No ETA</v>
      </c>
      <c r="AH357" s="29" t="str">
        <f t="shared" si="18"/>
        <v>Completed</v>
      </c>
      <c r="AI357" s="1"/>
      <c r="AJ357" s="237" t="s">
        <v>3569</v>
      </c>
      <c r="AK357" s="1"/>
      <c r="AL357" s="1" t="s">
        <v>3178</v>
      </c>
      <c r="AM357" s="1" t="s">
        <v>30</v>
      </c>
      <c r="AN357" s="1"/>
      <c r="AO357" s="27"/>
      <c r="AP357" s="1"/>
      <c r="AQ357" s="1"/>
      <c r="AS357" s="192" t="str">
        <f>VLOOKUP(Table8[[#This Row],[CEM Number]],'71 CEMs'!$E$5:$E$76,1,0)</f>
        <v>I240703</v>
      </c>
      <c r="AT357" s="235" t="s">
        <v>3569</v>
      </c>
      <c r="AU357" s="233"/>
    </row>
    <row r="358" spans="1:47" ht="14.4" customHeight="1">
      <c r="A358" s="26" t="s">
        <v>513</v>
      </c>
      <c r="B358" s="166">
        <v>45427</v>
      </c>
      <c r="C358" s="1" t="s">
        <v>514</v>
      </c>
      <c r="D358" s="1" t="s">
        <v>515</v>
      </c>
      <c r="E358" s="192" t="s">
        <v>531</v>
      </c>
      <c r="F358" s="29">
        <v>2160</v>
      </c>
      <c r="G358" s="29">
        <v>864</v>
      </c>
      <c r="H358" s="29"/>
      <c r="I358" s="29"/>
      <c r="J358" s="29"/>
      <c r="K358" s="29"/>
      <c r="L358" s="29"/>
      <c r="M358" s="1" t="str">
        <f>Table8[[#This Row],[Std Remarks]]</f>
        <v>NOT LIVE - RETAIN BUDGET</v>
      </c>
      <c r="N358" s="28">
        <f>Table8[[#This Row],[% of Completion of Work Done]]</f>
        <v>0</v>
      </c>
      <c r="O358" s="1">
        <f>Table8[[#This Row],[Customers According to % (Market Share)]]</f>
        <v>864</v>
      </c>
      <c r="P358" s="29">
        <v>26510079.702977501</v>
      </c>
      <c r="Q358" s="136">
        <f>(Table8[[#This Row],[Allocated Budget]]*$Q$2)+(Table8[[#This Row],[Allocated Budget]]*(1-Table8[[#This Row],[HP%  based on Live % ( Work Progress)]])*(1-$Q$2))</f>
        <v>26510079.702977501</v>
      </c>
      <c r="R358" s="136">
        <v>0</v>
      </c>
      <c r="S358" s="1">
        <v>-1</v>
      </c>
      <c r="T358" s="1"/>
      <c r="U358" s="1">
        <v>0.4</v>
      </c>
      <c r="V358" s="29">
        <v>5679.3</v>
      </c>
      <c r="W358" s="29">
        <v>15165.917860499998</v>
      </c>
      <c r="X358" s="1" t="s">
        <v>47</v>
      </c>
      <c r="Y358" s="28">
        <f>Table8[[#This Row],[% of Completion of Work Done]]</f>
        <v>0</v>
      </c>
      <c r="Z358" s="1" t="s">
        <v>35</v>
      </c>
      <c r="AA358" s="1"/>
      <c r="AB358" s="28">
        <v>0</v>
      </c>
      <c r="AC358" s="115">
        <f t="shared" si="17"/>
        <v>0</v>
      </c>
      <c r="AD358" s="2">
        <v>46082</v>
      </c>
      <c r="AE358" s="175">
        <f>IFERROR(Table8[[#This Row],[Timeline - Monthwise]]-MIN(Table8[Start Date..]),"None")</f>
        <v>31</v>
      </c>
      <c r="AF358" s="1">
        <f>IFERROR(Table8[[#This Row],[Timeline - Monthwise]]-Table8[[#This Row],[Start Date..]]+1,"Duration Doesn't Exsists")</f>
        <v>32</v>
      </c>
      <c r="AG358" s="29">
        <f ca="1">IFERROR(Table8[[#This Row],[Timeline - Monthwise]]-TODAY(),"No ETA")</f>
        <v>-16</v>
      </c>
      <c r="AH358" s="29" t="str">
        <f t="shared" si="18"/>
        <v>Yet to Start</v>
      </c>
      <c r="AI358" s="1">
        <v>46113</v>
      </c>
      <c r="AJ358" s="237" t="s">
        <v>3571</v>
      </c>
      <c r="AK358" s="1" t="s">
        <v>517</v>
      </c>
      <c r="AL358" s="1" t="s">
        <v>3180</v>
      </c>
      <c r="AM358" s="1" t="s">
        <v>76</v>
      </c>
      <c r="AN358" s="1">
        <v>1</v>
      </c>
      <c r="AO358" s="27"/>
      <c r="AP358" s="1"/>
      <c r="AQ358" s="1"/>
      <c r="AS358" s="192" t="str">
        <f>VLOOKUP(Table8[[#This Row],[CEM Number]],'71 CEMs'!$E$5:$E$76,1,0)</f>
        <v>I240705</v>
      </c>
      <c r="AT358" s="235">
        <v>46113</v>
      </c>
      <c r="AU358" s="233"/>
    </row>
    <row r="359" spans="1:47" ht="14.4" customHeight="1">
      <c r="A359" s="26" t="s">
        <v>674</v>
      </c>
      <c r="B359" s="166">
        <v>45549</v>
      </c>
      <c r="C359" s="192" t="s">
        <v>258</v>
      </c>
      <c r="D359" s="192" t="s">
        <v>258</v>
      </c>
      <c r="E359" s="192" t="s">
        <v>683</v>
      </c>
      <c r="F359" s="29">
        <v>350</v>
      </c>
      <c r="G359" s="29">
        <v>140</v>
      </c>
      <c r="H359" s="29"/>
      <c r="I359" s="29"/>
      <c r="J359" s="29"/>
      <c r="K359" s="29"/>
      <c r="L359" s="29" t="s">
        <v>849</v>
      </c>
      <c r="M359" s="1" t="str">
        <f>Table8[[#This Row],[Std Remarks]]</f>
        <v>NOT LIVE - RETAIN BUDGET</v>
      </c>
      <c r="N359" s="28">
        <f>Table8[[#This Row],[% of Completion of Work Done]]</f>
        <v>0.7</v>
      </c>
      <c r="O359" s="192">
        <f>Table8[[#This Row],[Customers According to % (Market Share)]]</f>
        <v>140</v>
      </c>
      <c r="P359" s="29">
        <v>6143183.75</v>
      </c>
      <c r="Q359" s="136">
        <f>(Table8[[#This Row],[Allocated Budget]]*$Q$2)+(Table8[[#This Row],[Allocated Budget]]*(1-Table8[[#This Row],[HP%  based on Live % ( Work Progress)]])*(1-$Q$2))</f>
        <v>2487989.4187500002</v>
      </c>
      <c r="R359" s="136">
        <v>3655194.3312499998</v>
      </c>
      <c r="S359" s="192">
        <v>-1</v>
      </c>
      <c r="T359" s="192"/>
      <c r="U359" s="192">
        <v>0.4</v>
      </c>
      <c r="V359" s="29">
        <v>911.94999999999993</v>
      </c>
      <c r="W359" s="29">
        <v>6957</v>
      </c>
      <c r="X359" s="192" t="s">
        <v>31</v>
      </c>
      <c r="Y359" s="28">
        <f>Table8[[#This Row],[% of Completion of Work Done]]</f>
        <v>0.7</v>
      </c>
      <c r="Z359" s="192" t="s">
        <v>35</v>
      </c>
      <c r="AA359" s="192"/>
      <c r="AB359" s="77">
        <v>0.7</v>
      </c>
      <c r="AC359" s="115">
        <f t="shared" si="17"/>
        <v>0.7</v>
      </c>
      <c r="AD359" s="2">
        <v>46082</v>
      </c>
      <c r="AE359" s="175">
        <f>IFERROR(Table8[[#This Row],[Timeline - Monthwise]]-MIN(Table8[Start Date..]),"None")</f>
        <v>31</v>
      </c>
      <c r="AF359" s="1">
        <f>IFERROR(Table8[[#This Row],[Timeline - Monthwise]]-Table8[[#This Row],[Start Date..]]+1,"Duration Doesn't Exsists")</f>
        <v>32</v>
      </c>
      <c r="AG359" s="29">
        <f ca="1">IFERROR(Table8[[#This Row],[Timeline - Monthwise]]-TODAY(),"No ETA")</f>
        <v>-16</v>
      </c>
      <c r="AH359" s="29" t="str">
        <f t="shared" si="18"/>
        <v>In Progress</v>
      </c>
      <c r="AI359" s="192" t="s">
        <v>214</v>
      </c>
      <c r="AJ359" s="237" t="s">
        <v>3571</v>
      </c>
      <c r="AK359" s="192" t="s">
        <v>680</v>
      </c>
      <c r="AL359" s="192" t="s">
        <v>3323</v>
      </c>
      <c r="AM359" s="192" t="s">
        <v>76</v>
      </c>
      <c r="AN359" s="192">
        <v>1</v>
      </c>
      <c r="AO359" s="27"/>
      <c r="AP359" s="1"/>
      <c r="AQ359" s="1"/>
      <c r="AS359" s="192" t="str">
        <f>VLOOKUP(Table8[[#This Row],[CEM Number]],'71 CEMs'!$E$5:$E$76,1,0)</f>
        <v>I250210</v>
      </c>
      <c r="AT359" s="235">
        <v>46113</v>
      </c>
      <c r="AU359" s="233"/>
    </row>
    <row r="360" spans="1:47" ht="14.4" customHeight="1">
      <c r="A360" s="26" t="s">
        <v>264</v>
      </c>
      <c r="B360" s="166">
        <v>45428</v>
      </c>
      <c r="C360" s="1" t="s">
        <v>265</v>
      </c>
      <c r="D360" s="1" t="s">
        <v>266</v>
      </c>
      <c r="E360" s="192" t="s">
        <v>273</v>
      </c>
      <c r="F360" s="29">
        <v>328</v>
      </c>
      <c r="G360" s="29">
        <v>131.20000000000002</v>
      </c>
      <c r="H360" s="29">
        <v>3</v>
      </c>
      <c r="I360" s="29">
        <v>0</v>
      </c>
      <c r="J360" s="29"/>
      <c r="K360" s="29"/>
      <c r="L360" s="29"/>
      <c r="M360" s="1" t="str">
        <f>Table8[[#This Row],[Std Remarks]]</f>
        <v>LIVE - 100% Completed</v>
      </c>
      <c r="N360" s="28">
        <f>Table8[[#This Row],[% of Completion of Work Done]]</f>
        <v>1</v>
      </c>
      <c r="O360" s="1">
        <f>Table8[[#This Row],[Customers According to % (Market Share)]]</f>
        <v>131.20000000000002</v>
      </c>
      <c r="P360" s="29">
        <v>5505721.25</v>
      </c>
      <c r="Q360" s="136">
        <f>Table8[[#This Row],[Allocated Budget]]*Table8[[#This Row],[Allocation Percentage]]</f>
        <v>825858.1875</v>
      </c>
      <c r="R360" s="136">
        <v>4679863.0625</v>
      </c>
      <c r="S360" s="1">
        <v>-0.85</v>
      </c>
      <c r="T360" s="1"/>
      <c r="U360" s="1">
        <v>0.4</v>
      </c>
      <c r="V360" s="29">
        <v>1190.25</v>
      </c>
      <c r="W360" s="29">
        <v>3296.25</v>
      </c>
      <c r="X360" s="1" t="s">
        <v>47</v>
      </c>
      <c r="Y360" s="75">
        <f>$Q$2</f>
        <v>0.15</v>
      </c>
      <c r="Z360" s="1" t="s">
        <v>32</v>
      </c>
      <c r="AA360" s="1" t="s">
        <v>47</v>
      </c>
      <c r="AB360" s="64">
        <v>1</v>
      </c>
      <c r="AC360" s="115">
        <f t="shared" si="17"/>
        <v>1</v>
      </c>
      <c r="AD360" s="2">
        <v>46082</v>
      </c>
      <c r="AE360" s="175" t="str">
        <f>IFERROR(Table8[[#This Row],[Timeline - Monthwise]]-MIN(Table8[Start Date..]),"None")</f>
        <v>None</v>
      </c>
      <c r="AF360" s="1" t="str">
        <f>IFERROR(Table8[[#This Row],[Timeline - Monthwise]]-Table8[[#This Row],[Start Date..]]+1,"Duration Doesn't Exsists")</f>
        <v>Duration Doesn't Exsists</v>
      </c>
      <c r="AG360" s="29" t="str">
        <f ca="1">IFERROR(Table8[[#This Row],[Timeline - Monthwise]]-TODAY(),"No ETA")</f>
        <v>No ETA</v>
      </c>
      <c r="AH360" s="29" t="str">
        <f t="shared" si="18"/>
        <v>Completed</v>
      </c>
      <c r="AI360" s="1"/>
      <c r="AJ360" s="237" t="s">
        <v>3569</v>
      </c>
      <c r="AK360" s="2">
        <v>46204</v>
      </c>
      <c r="AL360" s="1" t="s">
        <v>3178</v>
      </c>
      <c r="AM360" s="1" t="s">
        <v>30</v>
      </c>
      <c r="AN360" s="1"/>
      <c r="AO360" s="27"/>
      <c r="AP360" s="1"/>
      <c r="AQ360" s="1"/>
      <c r="AS360" s="192" t="str">
        <f>VLOOKUP(Table8[[#This Row],[CEM Number]],'71 CEMs'!$E$5:$E$76,1,0)</f>
        <v>I240680</v>
      </c>
      <c r="AT360" s="235" t="s">
        <v>3569</v>
      </c>
      <c r="AU360" s="233"/>
    </row>
    <row r="361" spans="1:47" ht="14.4" customHeight="1">
      <c r="A361" s="26" t="s">
        <v>768</v>
      </c>
      <c r="B361" s="166">
        <v>45621</v>
      </c>
      <c r="C361" s="1" t="s">
        <v>27</v>
      </c>
      <c r="D361" s="1" t="s">
        <v>769</v>
      </c>
      <c r="E361" s="192" t="s">
        <v>779</v>
      </c>
      <c r="F361" s="29">
        <v>1516</v>
      </c>
      <c r="G361" s="29">
        <v>606.4</v>
      </c>
      <c r="H361" s="29">
        <v>0</v>
      </c>
      <c r="I361" s="29"/>
      <c r="J361" s="29"/>
      <c r="K361" s="29"/>
      <c r="L361" s="29"/>
      <c r="M361" s="1" t="str">
        <f>Table8[[#This Row],[Std Remarks]]</f>
        <v>LIVE - 100% Completed</v>
      </c>
      <c r="N361" s="28">
        <f>Table8[[#This Row],[% of Completion of Work Done]]</f>
        <v>1</v>
      </c>
      <c r="O361" s="1">
        <f>Table8[[#This Row],[Customers According to % (Market Share)]]</f>
        <v>606.4</v>
      </c>
      <c r="P361" s="29">
        <v>26027930.18</v>
      </c>
      <c r="Q361" s="136">
        <f>Table8[[#This Row],[Allocated Budget]]*Table8[[#This Row],[Allocation Percentage]]</f>
        <v>3904189.5269999998</v>
      </c>
      <c r="R361" s="136">
        <v>22123740.653000001</v>
      </c>
      <c r="S361" s="1">
        <v>-1</v>
      </c>
      <c r="T361" s="1"/>
      <c r="U361" s="1">
        <v>0.4</v>
      </c>
      <c r="V361" s="29">
        <v>12852.573999999999</v>
      </c>
      <c r="W361" s="29">
        <v>10423.335999999996</v>
      </c>
      <c r="X361" s="1" t="s">
        <v>31</v>
      </c>
      <c r="Y361" s="75">
        <f>$Q$2</f>
        <v>0.15</v>
      </c>
      <c r="Z361" s="1" t="s">
        <v>32</v>
      </c>
      <c r="AA361" s="1" t="s">
        <v>31</v>
      </c>
      <c r="AB361" s="64">
        <v>1</v>
      </c>
      <c r="AC361" s="115">
        <f t="shared" si="17"/>
        <v>1</v>
      </c>
      <c r="AD361" s="2">
        <v>46082</v>
      </c>
      <c r="AE361" s="175" t="str">
        <f>IFERROR(Table8[[#This Row],[Timeline - Monthwise]]-MIN(Table8[Start Date..]),"None")</f>
        <v>None</v>
      </c>
      <c r="AF361" s="1" t="str">
        <f>IFERROR(Table8[[#This Row],[Timeline - Monthwise]]-Table8[[#This Row],[Start Date..]]+1,"Duration Doesn't Exsists")</f>
        <v>Duration Doesn't Exsists</v>
      </c>
      <c r="AG361" s="29" t="str">
        <f ca="1">IFERROR(Table8[[#This Row],[Timeline - Monthwise]]-TODAY(),"No ETA")</f>
        <v>No ETA</v>
      </c>
      <c r="AH361" s="29" t="str">
        <f t="shared" si="18"/>
        <v>Completed</v>
      </c>
      <c r="AI361" s="1"/>
      <c r="AJ361" s="237" t="s">
        <v>3569</v>
      </c>
      <c r="AK361" s="1"/>
      <c r="AL361" s="1" t="s">
        <v>3178</v>
      </c>
      <c r="AM361" s="1" t="s">
        <v>30</v>
      </c>
      <c r="AN361" s="1"/>
      <c r="AO361" s="27"/>
      <c r="AP361" s="1"/>
      <c r="AQ361" s="1"/>
      <c r="AS361" s="192" t="str">
        <f>VLOOKUP(Table8[[#This Row],[CEM Number]],'71 CEMs'!$E$5:$E$76,1,0)</f>
        <v>I250376</v>
      </c>
      <c r="AT361" s="235" t="s">
        <v>3569</v>
      </c>
      <c r="AU361" s="233"/>
    </row>
    <row r="362" spans="1:47" ht="14.4" customHeight="1">
      <c r="A362" s="26" t="s">
        <v>768</v>
      </c>
      <c r="B362" s="166">
        <v>45621</v>
      </c>
      <c r="C362" s="1" t="s">
        <v>27</v>
      </c>
      <c r="D362" s="1" t="s">
        <v>769</v>
      </c>
      <c r="E362" s="192" t="s">
        <v>780</v>
      </c>
      <c r="F362" s="29">
        <v>2208</v>
      </c>
      <c r="G362" s="29">
        <v>883.2</v>
      </c>
      <c r="H362" s="29">
        <v>0</v>
      </c>
      <c r="I362" s="29"/>
      <c r="J362" s="29"/>
      <c r="K362" s="29"/>
      <c r="L362" s="29"/>
      <c r="M362" s="1" t="str">
        <f>Table8[[#This Row],[Std Remarks]]</f>
        <v>LIVE - 100% Completed</v>
      </c>
      <c r="N362" s="28">
        <f>Table8[[#This Row],[% of Completion of Work Done]]</f>
        <v>1</v>
      </c>
      <c r="O362" s="1">
        <f>Table8[[#This Row],[Customers According to % (Market Share)]]</f>
        <v>883.2</v>
      </c>
      <c r="P362" s="29">
        <v>40657979.338</v>
      </c>
      <c r="Q362" s="136">
        <f>Table8[[#This Row],[Allocated Budget]]*Table8[[#This Row],[Allocation Percentage]]</f>
        <v>6098696.9007000001</v>
      </c>
      <c r="R362" s="136">
        <v>34559282.437299997</v>
      </c>
      <c r="S362" s="1">
        <v>-0.63749999999999996</v>
      </c>
      <c r="T362" s="1"/>
      <c r="U362" s="1">
        <v>0.4</v>
      </c>
      <c r="V362" s="29">
        <v>18184.2045</v>
      </c>
      <c r="W362" s="29">
        <v>15061.214</v>
      </c>
      <c r="X362" s="1" t="s">
        <v>31</v>
      </c>
      <c r="Y362" s="75">
        <f>$Q$2</f>
        <v>0.15</v>
      </c>
      <c r="Z362" s="1" t="s">
        <v>32</v>
      </c>
      <c r="AA362" s="1" t="s">
        <v>31</v>
      </c>
      <c r="AB362" s="64">
        <v>1</v>
      </c>
      <c r="AC362" s="115">
        <f t="shared" si="17"/>
        <v>1</v>
      </c>
      <c r="AD362" s="2">
        <v>46082</v>
      </c>
      <c r="AE362" s="175" t="str">
        <f>IFERROR(Table8[[#This Row],[Timeline - Monthwise]]-MIN(Table8[Start Date..]),"None")</f>
        <v>None</v>
      </c>
      <c r="AF362" s="1" t="str">
        <f>IFERROR(Table8[[#This Row],[Timeline - Monthwise]]-Table8[[#This Row],[Start Date..]]+1,"Duration Doesn't Exsists")</f>
        <v>Duration Doesn't Exsists</v>
      </c>
      <c r="AG362" s="29" t="str">
        <f ca="1">IFERROR(Table8[[#This Row],[Timeline - Monthwise]]-TODAY(),"No ETA")</f>
        <v>No ETA</v>
      </c>
      <c r="AH362" s="29" t="str">
        <f t="shared" si="18"/>
        <v>Completed</v>
      </c>
      <c r="AI362" s="1"/>
      <c r="AJ362" s="237" t="s">
        <v>3569</v>
      </c>
      <c r="AK362" s="1"/>
      <c r="AL362" s="1" t="s">
        <v>3178</v>
      </c>
      <c r="AM362" s="1" t="s">
        <v>30</v>
      </c>
      <c r="AN362" s="1"/>
      <c r="AO362" s="27"/>
      <c r="AP362" s="1"/>
      <c r="AQ362" s="1"/>
      <c r="AS362" s="192" t="str">
        <f>VLOOKUP(Table8[[#This Row],[CEM Number]],'71 CEMs'!$E$5:$E$76,1,0)</f>
        <v>I250376</v>
      </c>
      <c r="AT362" s="235" t="s">
        <v>3569</v>
      </c>
      <c r="AU362" s="233"/>
    </row>
    <row r="363" spans="1:47" ht="14.4" customHeight="1">
      <c r="A363" s="26" t="s">
        <v>768</v>
      </c>
      <c r="B363" s="166">
        <v>45621</v>
      </c>
      <c r="C363" s="1" t="s">
        <v>27</v>
      </c>
      <c r="D363" s="1" t="s">
        <v>769</v>
      </c>
      <c r="E363" s="192" t="s">
        <v>781</v>
      </c>
      <c r="F363" s="29">
        <v>1434</v>
      </c>
      <c r="G363" s="29">
        <v>573.6</v>
      </c>
      <c r="H363" s="29">
        <v>0</v>
      </c>
      <c r="I363" s="29"/>
      <c r="J363" s="29"/>
      <c r="K363" s="29"/>
      <c r="L363" s="29"/>
      <c r="M363" s="1" t="str">
        <f>Table8[[#This Row],[Std Remarks]]</f>
        <v>LIVE - 100% Completed</v>
      </c>
      <c r="N363" s="28">
        <f>Table8[[#This Row],[% of Completion of Work Done]]</f>
        <v>1</v>
      </c>
      <c r="O363" s="1">
        <f>Table8[[#This Row],[Customers According to % (Market Share)]]</f>
        <v>573.6</v>
      </c>
      <c r="P363" s="29">
        <v>28656438.609999999</v>
      </c>
      <c r="Q363" s="136">
        <f>Table8[[#This Row],[Allocated Budget]]*Table8[[#This Row],[Allocation Percentage]]</f>
        <v>4298465.7914999994</v>
      </c>
      <c r="R363" s="136">
        <v>24357972.818500001</v>
      </c>
      <c r="S363" s="1">
        <v>-1</v>
      </c>
      <c r="T363" s="1"/>
      <c r="U363" s="1">
        <v>0.4</v>
      </c>
      <c r="V363" s="29">
        <v>14091.058999999999</v>
      </c>
      <c r="W363" s="29">
        <v>12446.475999999997</v>
      </c>
      <c r="X363" s="1" t="s">
        <v>31</v>
      </c>
      <c r="Y363" s="75">
        <f>$Q$2</f>
        <v>0.15</v>
      </c>
      <c r="Z363" s="1" t="s">
        <v>32</v>
      </c>
      <c r="AA363" s="1" t="s">
        <v>31</v>
      </c>
      <c r="AB363" s="64">
        <v>1</v>
      </c>
      <c r="AC363" s="115">
        <f t="shared" si="17"/>
        <v>1</v>
      </c>
      <c r="AD363" s="2">
        <v>46082</v>
      </c>
      <c r="AE363" s="175" t="str">
        <f>IFERROR(Table8[[#This Row],[Timeline - Monthwise]]-MIN(Table8[Start Date..]),"None")</f>
        <v>None</v>
      </c>
      <c r="AF363" s="1" t="str">
        <f>IFERROR(Table8[[#This Row],[Timeline - Monthwise]]-Table8[[#This Row],[Start Date..]]+1,"Duration Doesn't Exsists")</f>
        <v>Duration Doesn't Exsists</v>
      </c>
      <c r="AG363" s="29" t="str">
        <f ca="1">IFERROR(Table8[[#This Row],[Timeline - Monthwise]]-TODAY(),"No ETA")</f>
        <v>No ETA</v>
      </c>
      <c r="AH363" s="29" t="str">
        <f t="shared" si="18"/>
        <v>Completed</v>
      </c>
      <c r="AI363" s="1"/>
      <c r="AJ363" s="237" t="s">
        <v>3569</v>
      </c>
      <c r="AK363" s="1"/>
      <c r="AL363" s="1" t="s">
        <v>3178</v>
      </c>
      <c r="AM363" s="1" t="s">
        <v>30</v>
      </c>
      <c r="AN363" s="1"/>
      <c r="AO363" s="27"/>
      <c r="AP363" s="1"/>
      <c r="AQ363" s="1"/>
      <c r="AS363" s="192" t="str">
        <f>VLOOKUP(Table8[[#This Row],[CEM Number]],'71 CEMs'!$E$5:$E$76,1,0)</f>
        <v>I250376</v>
      </c>
      <c r="AT363" s="235" t="s">
        <v>3569</v>
      </c>
      <c r="AU363" s="233"/>
    </row>
    <row r="364" spans="1:47" ht="14.4" customHeight="1">
      <c r="A364" s="26" t="s">
        <v>590</v>
      </c>
      <c r="B364" s="166">
        <v>45547</v>
      </c>
      <c r="C364" s="1" t="s">
        <v>591</v>
      </c>
      <c r="D364" s="1" t="s">
        <v>591</v>
      </c>
      <c r="E364" s="192" t="s">
        <v>597</v>
      </c>
      <c r="F364" s="29">
        <v>320</v>
      </c>
      <c r="G364" s="29">
        <v>128</v>
      </c>
      <c r="H364" s="29"/>
      <c r="I364" s="29"/>
      <c r="J364" s="29"/>
      <c r="K364" s="29"/>
      <c r="L364" s="29" t="s">
        <v>3583</v>
      </c>
      <c r="M364" s="1" t="str">
        <f>Table8[[#This Row],[Std Remarks]]</f>
        <v>SWAPPED</v>
      </c>
      <c r="N364" s="28">
        <f>Table8[[#This Row],[% of Completion of Work Done]]</f>
        <v>0</v>
      </c>
      <c r="O364" s="1">
        <f>Table8[[#This Row],[Customers According to % (Market Share)]]</f>
        <v>128</v>
      </c>
      <c r="P364" s="29">
        <v>5536549</v>
      </c>
      <c r="Q364" s="136">
        <v>0</v>
      </c>
      <c r="R364" s="136">
        <v>5536549</v>
      </c>
      <c r="S364" s="1">
        <v>-0.85000000000000009</v>
      </c>
      <c r="T364" s="1"/>
      <c r="U364" s="1">
        <v>0.4</v>
      </c>
      <c r="V364" s="29">
        <v>1147.6999999999998</v>
      </c>
      <c r="W364" s="29">
        <v>4422.5</v>
      </c>
      <c r="X364" s="1" t="s">
        <v>47</v>
      </c>
      <c r="Y364" s="192"/>
      <c r="Z364" s="1" t="s">
        <v>35</v>
      </c>
      <c r="AA364" s="1"/>
      <c r="AB364" s="28">
        <v>0</v>
      </c>
      <c r="AC364" s="115">
        <f t="shared" si="17"/>
        <v>0</v>
      </c>
      <c r="AD364" s="2">
        <v>46082</v>
      </c>
      <c r="AE364" s="175" t="str">
        <f>IFERROR(Table8[[#This Row],[Timeline - Monthwise]]-MIN(Table8[Start Date..]),"None")</f>
        <v>None</v>
      </c>
      <c r="AF364" s="1" t="str">
        <f>IFERROR(Table8[[#This Row],[Timeline - Monthwise]]-Table8[[#This Row],[Start Date..]]+1,"Duration Doesn't Exsists")</f>
        <v>Duration Doesn't Exsists</v>
      </c>
      <c r="AG364" s="29" t="str">
        <f ca="1">IFERROR(Table8[[#This Row],[Timeline - Monthwise]]-TODAY(),"No ETA")</f>
        <v>No ETA</v>
      </c>
      <c r="AH364" s="29" t="str">
        <f t="shared" si="18"/>
        <v>Yet to Start</v>
      </c>
      <c r="AI364" s="1"/>
      <c r="AJ364" s="237" t="s">
        <v>3569</v>
      </c>
      <c r="AK364" s="1" t="s">
        <v>594</v>
      </c>
      <c r="AL364" s="1" t="s">
        <v>292</v>
      </c>
      <c r="AM364" s="1" t="s">
        <v>290</v>
      </c>
      <c r="AN364" s="1"/>
      <c r="AO364" s="27"/>
      <c r="AP364" s="1" t="s">
        <v>3547</v>
      </c>
      <c r="AQ364" s="249">
        <v>22604832.260869566</v>
      </c>
      <c r="AR364" s="11">
        <v>542</v>
      </c>
      <c r="AS364" s="192" t="str">
        <f>VLOOKUP(Table8[[#This Row],[CEM Number]],'71 CEMs'!$E$5:$E$76,1,0)</f>
        <v>I250206</v>
      </c>
      <c r="AT364" s="235" t="s">
        <v>3569</v>
      </c>
      <c r="AU364" s="233"/>
    </row>
    <row r="365" spans="1:47" ht="14.4" customHeight="1">
      <c r="A365" s="26" t="s">
        <v>3649</v>
      </c>
      <c r="B365" s="166" t="s">
        <v>3530</v>
      </c>
      <c r="C365" s="1" t="s">
        <v>1232</v>
      </c>
      <c r="D365" s="1" t="s">
        <v>1232</v>
      </c>
      <c r="E365" s="192" t="s">
        <v>1236</v>
      </c>
      <c r="F365" s="29">
        <v>244</v>
      </c>
      <c r="G365" s="29">
        <v>109.8</v>
      </c>
      <c r="H365" s="29"/>
      <c r="I365" s="29"/>
      <c r="J365" s="29"/>
      <c r="K365" s="29"/>
      <c r="L365" s="29"/>
      <c r="M365" s="1" t="str">
        <f>Table8[[#This Row],[Std Remarks]]</f>
        <v>NOT LIVE - RETAIN BUDGET</v>
      </c>
      <c r="N365" s="28">
        <f>Table8[[#This Row],[% of Completion of Work Done]]</f>
        <v>0</v>
      </c>
      <c r="O365" s="1">
        <f>Table8[[#This Row],[Customers According to % (Market Share)]]</f>
        <v>109.8</v>
      </c>
      <c r="P365" s="29">
        <v>3813896.7625000002</v>
      </c>
      <c r="Q365" s="136">
        <f>(Table8[[#This Row],[Allocated Budget]]*$Q$2)+(Table8[[#This Row],[Allocated Budget]]*(1-Table8[[#This Row],[HP%  based on Live % ( Work Progress)]])*(1-$Q$2))</f>
        <v>3813896.7625000002</v>
      </c>
      <c r="R365" s="136"/>
      <c r="S365" s="1"/>
      <c r="T365" s="1"/>
      <c r="U365" s="1">
        <v>0.45</v>
      </c>
      <c r="V365" s="29">
        <v>865.94999999999993</v>
      </c>
      <c r="W365" s="29">
        <v>2943.2244999999998</v>
      </c>
      <c r="X365" s="1" t="s">
        <v>47</v>
      </c>
      <c r="Y365" s="28">
        <f>Table8[[#This Row],[% of Completion of Work Done]]</f>
        <v>0</v>
      </c>
      <c r="Z365" s="1" t="s">
        <v>35</v>
      </c>
      <c r="AA365" s="1"/>
      <c r="AB365" s="77">
        <v>0</v>
      </c>
      <c r="AC365" s="115">
        <f t="shared" si="17"/>
        <v>0</v>
      </c>
      <c r="AD365" s="2">
        <v>46082</v>
      </c>
      <c r="AE365" s="175">
        <f>IFERROR(Table8[[#This Row],[Timeline - Monthwise]]-MIN(Table8[Start Date..]),"None")</f>
        <v>214</v>
      </c>
      <c r="AF365" s="1">
        <f>IFERROR(Table8[[#This Row],[Timeline - Monthwise]]-Table8[[#This Row],[Start Date..]]+1,"Duration Doesn't Exsists")</f>
        <v>215</v>
      </c>
      <c r="AG365" s="29">
        <f ca="1">IFERROR(Table8[[#This Row],[Timeline - Monthwise]]-TODAY(),"No ETA")</f>
        <v>167</v>
      </c>
      <c r="AH365" s="29" t="str">
        <f t="shared" si="18"/>
        <v>Yet to Start</v>
      </c>
      <c r="AI365" s="1" t="s">
        <v>1168</v>
      </c>
      <c r="AJ365" s="237" t="s">
        <v>3576</v>
      </c>
      <c r="AK365" s="1" t="s">
        <v>1169</v>
      </c>
      <c r="AL365" s="1" t="s">
        <v>3325</v>
      </c>
      <c r="AM365" s="1" t="s">
        <v>76</v>
      </c>
      <c r="AN365" s="1"/>
      <c r="AO365" s="27"/>
      <c r="AP365" s="1"/>
      <c r="AQ365" s="1"/>
      <c r="AS365" s="192" t="e">
        <f>VLOOKUP(Table8[[#This Row],[CEM Number]],'71 CEMs'!$E$5:$E$76,1,0)</f>
        <v>#N/A</v>
      </c>
      <c r="AT365" s="235">
        <v>46296</v>
      </c>
      <c r="AU365" s="233"/>
    </row>
    <row r="366" spans="1:47" ht="14.4" customHeight="1">
      <c r="A366" s="26" t="s">
        <v>992</v>
      </c>
      <c r="B366" s="166">
        <v>44924</v>
      </c>
      <c r="C366" s="1" t="s">
        <v>514</v>
      </c>
      <c r="D366" s="1" t="s">
        <v>993</v>
      </c>
      <c r="E366" s="192" t="s">
        <v>994</v>
      </c>
      <c r="F366" s="29">
        <v>108</v>
      </c>
      <c r="G366" s="29">
        <v>54</v>
      </c>
      <c r="H366" s="29"/>
      <c r="I366" s="29"/>
      <c r="J366" s="29"/>
      <c r="K366" s="29"/>
      <c r="L366" s="29"/>
      <c r="M366" s="1" t="str">
        <f>Table8[[#This Row],[Std Remarks]]</f>
        <v>LIVE - 100% Completed</v>
      </c>
      <c r="N366" s="28">
        <f>Table8[[#This Row],[% of Completion of Work Done]]</f>
        <v>1</v>
      </c>
      <c r="O366" s="1">
        <f>Table8[[#This Row],[Customers According to % (Market Share)]]</f>
        <v>54</v>
      </c>
      <c r="P366" s="29">
        <v>4362489</v>
      </c>
      <c r="Q366" s="136">
        <f>Table8[[#This Row],[Allocated Budget]]*Table8[[#This Row],[Allocation Percentage]]</f>
        <v>654373.35</v>
      </c>
      <c r="R366" s="136">
        <v>3708115.65</v>
      </c>
      <c r="S366" s="1">
        <v>0</v>
      </c>
      <c r="T366" s="1"/>
      <c r="U366" s="1">
        <v>0.5</v>
      </c>
      <c r="V366" s="29">
        <v>1627.25</v>
      </c>
      <c r="W366" s="240">
        <v>1023.6999999999999</v>
      </c>
      <c r="X366" s="1" t="s">
        <v>31</v>
      </c>
      <c r="Y366" s="75">
        <f>$Q$2</f>
        <v>0.15</v>
      </c>
      <c r="Z366" s="1" t="s">
        <v>32</v>
      </c>
      <c r="AA366" s="1" t="s">
        <v>31</v>
      </c>
      <c r="AB366" s="64">
        <v>1</v>
      </c>
      <c r="AC366" s="115">
        <f t="shared" si="17"/>
        <v>1</v>
      </c>
      <c r="AD366" s="2">
        <v>46082</v>
      </c>
      <c r="AE366" s="175" t="str">
        <f>IFERROR(Table8[[#This Row],[Timeline - Monthwise]]-MIN(Table8[Start Date..]),"None")</f>
        <v>None</v>
      </c>
      <c r="AF366" s="1" t="str">
        <f>IFERROR(Table8[[#This Row],[Timeline - Monthwise]]-Table8[[#This Row],[Start Date..]]+1,"Duration Doesn't Exsists")</f>
        <v>Duration Doesn't Exsists</v>
      </c>
      <c r="AG366" s="29" t="str">
        <f ca="1">IFERROR(Table8[[#This Row],[Timeline - Monthwise]]-TODAY(),"No ETA")</f>
        <v>No ETA</v>
      </c>
      <c r="AH366" s="29" t="str">
        <f t="shared" si="18"/>
        <v>Completed</v>
      </c>
      <c r="AI366" s="1"/>
      <c r="AJ366" s="237" t="s">
        <v>3569</v>
      </c>
      <c r="AK366" s="1"/>
      <c r="AL366" s="1" t="s">
        <v>3178</v>
      </c>
      <c r="AM366" s="1" t="s">
        <v>30</v>
      </c>
      <c r="AN366" s="1"/>
      <c r="AO366" s="27"/>
      <c r="AP366" s="1"/>
      <c r="AQ366" s="1"/>
      <c r="AS366" s="192" t="str">
        <f>VLOOKUP(Table8[[#This Row],[CEM Number]],'71 CEMs'!$E$5:$E$76,1,0)</f>
        <v>INT-23-00435</v>
      </c>
      <c r="AT366" s="235" t="s">
        <v>3569</v>
      </c>
      <c r="AU366" s="233"/>
    </row>
    <row r="367" spans="1:47" ht="14.4" customHeight="1">
      <c r="A367" s="26" t="s">
        <v>329</v>
      </c>
      <c r="B367" s="166">
        <v>45427</v>
      </c>
      <c r="C367" s="1" t="s">
        <v>330</v>
      </c>
      <c r="D367" s="1" t="s">
        <v>330</v>
      </c>
      <c r="E367" s="192" t="s">
        <v>333</v>
      </c>
      <c r="F367" s="29">
        <v>2470</v>
      </c>
      <c r="G367" s="29">
        <v>988</v>
      </c>
      <c r="H367" s="29">
        <v>432</v>
      </c>
      <c r="I367" s="29">
        <v>62</v>
      </c>
      <c r="J367" s="29"/>
      <c r="K367" s="29">
        <v>370</v>
      </c>
      <c r="L367" s="29"/>
      <c r="M367" s="1" t="str">
        <f>Table8[[#This Row],[Std Remarks]]</f>
        <v>LIVE - 100% Completed</v>
      </c>
      <c r="N367" s="28">
        <f>Table8[[#This Row],[% of Completion of Work Done]]</f>
        <v>1</v>
      </c>
      <c r="O367" s="1">
        <f>Table8[[#This Row],[Customers According to % (Market Share)]]</f>
        <v>988</v>
      </c>
      <c r="P367" s="29">
        <v>20610112.433499999</v>
      </c>
      <c r="Q367" s="136">
        <f>Table8[[#This Row],[Allocated Budget]]*Table8[[#This Row],[Allocation Percentage]]</f>
        <v>3091516.8650249997</v>
      </c>
      <c r="R367" s="136">
        <v>17518595.568475001</v>
      </c>
      <c r="S367" s="1">
        <v>-1</v>
      </c>
      <c r="T367" s="1"/>
      <c r="U367" s="1">
        <v>0.4</v>
      </c>
      <c r="V367" s="29">
        <v>3026.7999999999997</v>
      </c>
      <c r="W367" s="242">
        <v>18496.25</v>
      </c>
      <c r="X367" s="1" t="s">
        <v>47</v>
      </c>
      <c r="Y367" s="75">
        <f>$Q$2</f>
        <v>0.15</v>
      </c>
      <c r="Z367" s="192" t="s">
        <v>32</v>
      </c>
      <c r="AA367" s="1" t="s">
        <v>47</v>
      </c>
      <c r="AB367" s="64">
        <v>1</v>
      </c>
      <c r="AC367" s="115">
        <f t="shared" si="17"/>
        <v>1</v>
      </c>
      <c r="AD367" s="2">
        <v>46082</v>
      </c>
      <c r="AE367" s="175" t="str">
        <f>IFERROR(Table8[[#This Row],[Timeline - Monthwise]]-MIN(Table8[Start Date..]),"None")</f>
        <v>None</v>
      </c>
      <c r="AF367" s="1" t="str">
        <f>IFERROR(Table8[[#This Row],[Timeline - Monthwise]]-Table8[[#This Row],[Start Date..]]+1,"Duration Doesn't Exsists")</f>
        <v>Duration Doesn't Exsists</v>
      </c>
      <c r="AG367" s="29" t="str">
        <f ca="1">IFERROR(Table8[[#This Row],[Timeline - Monthwise]]-TODAY(),"No ETA")</f>
        <v>No ETA</v>
      </c>
      <c r="AH367" s="29" t="str">
        <f t="shared" si="18"/>
        <v>Completed</v>
      </c>
      <c r="AI367" s="1"/>
      <c r="AJ367" s="237" t="s">
        <v>3569</v>
      </c>
      <c r="AK367" s="1"/>
      <c r="AL367" s="1" t="s">
        <v>3178</v>
      </c>
      <c r="AM367" s="1" t="s">
        <v>30</v>
      </c>
      <c r="AN367" s="1"/>
      <c r="AO367" s="27"/>
      <c r="AP367" s="1"/>
      <c r="AQ367" s="1"/>
      <c r="AS367" s="192" t="str">
        <f>VLOOKUP(Table8[[#This Row],[CEM Number]],'71 CEMs'!$E$5:$E$76,1,0)</f>
        <v>I240683</v>
      </c>
      <c r="AT367" s="235" t="s">
        <v>3569</v>
      </c>
      <c r="AU367" s="233"/>
    </row>
    <row r="368" spans="1:47" ht="14.4" customHeight="1">
      <c r="A368" s="26" t="s">
        <v>221</v>
      </c>
      <c r="B368" s="166">
        <v>45428</v>
      </c>
      <c r="C368" s="1" t="s">
        <v>50</v>
      </c>
      <c r="D368" s="1" t="s">
        <v>50</v>
      </c>
      <c r="E368" s="192" t="s">
        <v>234</v>
      </c>
      <c r="F368" s="29">
        <v>232</v>
      </c>
      <c r="G368" s="29">
        <v>92.800000000000011</v>
      </c>
      <c r="H368" s="29"/>
      <c r="I368" s="29">
        <v>45</v>
      </c>
      <c r="J368" s="29">
        <v>83</v>
      </c>
      <c r="K368" s="29">
        <v>80</v>
      </c>
      <c r="L368" s="29"/>
      <c r="M368" s="1" t="str">
        <f>Table8[[#This Row],[Std Remarks]]</f>
        <v>LIVE - 100% Completed</v>
      </c>
      <c r="N368" s="28">
        <f>Table8[[#This Row],[% of Completion of Work Done]]</f>
        <v>1</v>
      </c>
      <c r="O368" s="1">
        <f>Table8[[#This Row],[Customers According to % (Market Share)]]</f>
        <v>92.800000000000011</v>
      </c>
      <c r="P368" s="29">
        <v>1833623.4739999999</v>
      </c>
      <c r="Q368" s="136">
        <f>Table8[[#This Row],[Allocated Budget]]*Table8[[#This Row],[Allocation Percentage]]</f>
        <v>275043.52109999995</v>
      </c>
      <c r="R368" s="136">
        <v>1558579.9528999999</v>
      </c>
      <c r="S368" s="1">
        <v>-1</v>
      </c>
      <c r="T368" s="1"/>
      <c r="U368" s="1">
        <v>0.4</v>
      </c>
      <c r="V368" s="29">
        <v>0</v>
      </c>
      <c r="W368" s="29">
        <v>2127.5</v>
      </c>
      <c r="X368" s="1" t="s">
        <v>47</v>
      </c>
      <c r="Y368" s="75">
        <f>$Q$2</f>
        <v>0.15</v>
      </c>
      <c r="Z368" s="192" t="s">
        <v>32</v>
      </c>
      <c r="AA368" s="1" t="s">
        <v>47</v>
      </c>
      <c r="AB368" s="64">
        <v>1</v>
      </c>
      <c r="AC368" s="115">
        <f t="shared" si="17"/>
        <v>1</v>
      </c>
      <c r="AD368" s="2">
        <v>46082</v>
      </c>
      <c r="AE368" s="175" t="str">
        <f>IFERROR(Table8[[#This Row],[Timeline - Monthwise]]-MIN(Table8[Start Date..]),"None")</f>
        <v>None</v>
      </c>
      <c r="AF368" s="1" t="str">
        <f>IFERROR(Table8[[#This Row],[Timeline - Monthwise]]-Table8[[#This Row],[Start Date..]]+1,"Duration Doesn't Exsists")</f>
        <v>Duration Doesn't Exsists</v>
      </c>
      <c r="AG368" s="29" t="str">
        <f ca="1">IFERROR(Table8[[#This Row],[Timeline - Monthwise]]-TODAY(),"No ETA")</f>
        <v>No ETA</v>
      </c>
      <c r="AH368" s="29" t="str">
        <f t="shared" si="18"/>
        <v>Completed</v>
      </c>
      <c r="AI368" s="1"/>
      <c r="AJ368" s="237" t="s">
        <v>3569</v>
      </c>
      <c r="AK368" s="1"/>
      <c r="AL368" s="1" t="s">
        <v>3178</v>
      </c>
      <c r="AM368" s="1" t="s">
        <v>30</v>
      </c>
      <c r="AN368" s="1"/>
      <c r="AO368" s="27"/>
      <c r="AP368" s="192"/>
      <c r="AQ368" s="1"/>
      <c r="AS368" s="192" t="str">
        <f>VLOOKUP(Table8[[#This Row],[CEM Number]],'71 CEMs'!$E$5:$E$76,1,0)</f>
        <v>I240678</v>
      </c>
      <c r="AT368" s="235" t="s">
        <v>3569</v>
      </c>
      <c r="AU368" s="233"/>
    </row>
    <row r="369" spans="1:47" ht="14.4" customHeight="1">
      <c r="A369" s="26" t="s">
        <v>221</v>
      </c>
      <c r="B369" s="166">
        <v>45428</v>
      </c>
      <c r="C369" s="1" t="s">
        <v>50</v>
      </c>
      <c r="D369" s="1" t="s">
        <v>50</v>
      </c>
      <c r="E369" s="192" t="s">
        <v>235</v>
      </c>
      <c r="F369" s="29">
        <v>2120</v>
      </c>
      <c r="G369" s="29">
        <v>848</v>
      </c>
      <c r="H369" s="29"/>
      <c r="I369" s="29">
        <v>105</v>
      </c>
      <c r="J369" s="29">
        <v>195</v>
      </c>
      <c r="K369" s="29">
        <v>351</v>
      </c>
      <c r="L369" s="29"/>
      <c r="M369" s="1" t="str">
        <f>Table8[[#This Row],[Std Remarks]]</f>
        <v>NOT LIVE - RETAIN BUDGET</v>
      </c>
      <c r="N369" s="28">
        <f>Table8[[#This Row],[% of Completion of Work Done]]</f>
        <v>0</v>
      </c>
      <c r="O369" s="1">
        <f>Table8[[#This Row],[Customers According to % (Market Share)]]</f>
        <v>848</v>
      </c>
      <c r="P369" s="29">
        <v>22340090.438623998</v>
      </c>
      <c r="Q369" s="136">
        <f>(Table8[[#This Row],[Allocated Budget]]*$Q$2)+(Table8[[#This Row],[Allocated Budget]]*(1-Table8[[#This Row],[HP%  based on Live % ( Work Progress)]])*(1-$Q$2))</f>
        <v>22340090.438623998</v>
      </c>
      <c r="R369" s="136">
        <v>0</v>
      </c>
      <c r="S369" s="1">
        <v>-1</v>
      </c>
      <c r="T369" s="1"/>
      <c r="U369" s="1">
        <v>0.4</v>
      </c>
      <c r="V369" s="29">
        <v>4763.3982507556275</v>
      </c>
      <c r="W369" s="29">
        <v>18592.973047452186</v>
      </c>
      <c r="X369" s="1" t="s">
        <v>47</v>
      </c>
      <c r="Y369" s="28">
        <f>Table8[[#This Row],[% of Completion of Work Done]]</f>
        <v>0</v>
      </c>
      <c r="Z369" s="1" t="s">
        <v>35</v>
      </c>
      <c r="AA369" s="1"/>
      <c r="AB369" s="28">
        <v>0</v>
      </c>
      <c r="AC369" s="115">
        <f t="shared" si="17"/>
        <v>0</v>
      </c>
      <c r="AD369" s="2">
        <v>46082</v>
      </c>
      <c r="AE369" s="175" t="str">
        <f>IFERROR(Table8[[#This Row],[Timeline - Monthwise]]-MIN(Table8[Start Date..]),"None")</f>
        <v>None</v>
      </c>
      <c r="AF369" s="1" t="str">
        <f>IFERROR(Table8[[#This Row],[Timeline - Monthwise]]-Table8[[#This Row],[Start Date..]]+1,"Duration Doesn't Exsists")</f>
        <v>Duration Doesn't Exsists</v>
      </c>
      <c r="AG369" s="29" t="str">
        <f ca="1">IFERROR(Table8[[#This Row],[Timeline - Monthwise]]-TODAY(),"No ETA")</f>
        <v>No ETA</v>
      </c>
      <c r="AH369" s="29" t="str">
        <f t="shared" si="18"/>
        <v>Yet to Start</v>
      </c>
      <c r="AI369" s="1" t="s">
        <v>77</v>
      </c>
      <c r="AJ369" s="237" t="s">
        <v>3319</v>
      </c>
      <c r="AK369" s="1" t="s">
        <v>223</v>
      </c>
      <c r="AL369" s="1" t="s">
        <v>3325</v>
      </c>
      <c r="AM369" s="1" t="s">
        <v>76</v>
      </c>
      <c r="AN369" s="1">
        <v>2</v>
      </c>
      <c r="AO369" s="27"/>
      <c r="AP369" s="192"/>
      <c r="AQ369" s="1"/>
      <c r="AS369" s="192" t="str">
        <f>VLOOKUP(Table8[[#This Row],[CEM Number]],'71 CEMs'!$E$5:$E$76,1,0)</f>
        <v>I240678</v>
      </c>
      <c r="AT369" s="235" t="s">
        <v>3319</v>
      </c>
      <c r="AU369" s="233"/>
    </row>
    <row r="370" spans="1:47" ht="14.4" customHeight="1">
      <c r="A370" s="26" t="s">
        <v>473</v>
      </c>
      <c r="B370" s="166">
        <v>45427</v>
      </c>
      <c r="C370" s="1" t="s">
        <v>474</v>
      </c>
      <c r="D370" s="1" t="s">
        <v>475</v>
      </c>
      <c r="E370" s="192" t="s">
        <v>488</v>
      </c>
      <c r="F370" s="29">
        <v>940</v>
      </c>
      <c r="G370" s="29">
        <v>376</v>
      </c>
      <c r="H370" s="29" t="s">
        <v>3606</v>
      </c>
      <c r="I370" s="29" t="s">
        <v>3606</v>
      </c>
      <c r="J370" s="29" t="s">
        <v>3606</v>
      </c>
      <c r="K370" s="29" t="s">
        <v>3606</v>
      </c>
      <c r="L370" s="29"/>
      <c r="M370" s="1" t="str">
        <f>Table8[[#This Row],[Std Remarks]]</f>
        <v>LIVE - 100% Completed</v>
      </c>
      <c r="N370" s="28">
        <f>Table8[[#This Row],[% of Completion of Work Done]]</f>
        <v>1</v>
      </c>
      <c r="O370" s="1">
        <f>Table8[[#This Row],[Customers According to % (Market Share)]]</f>
        <v>376</v>
      </c>
      <c r="P370" s="29">
        <v>15503851.5</v>
      </c>
      <c r="Q370" s="136">
        <f>Table8[[#This Row],[Allocated Budget]]*Table8[[#This Row],[Allocation Percentage]]</f>
        <v>2325577.7250000001</v>
      </c>
      <c r="R370" s="136">
        <v>13178273.775</v>
      </c>
      <c r="S370" s="1">
        <v>-1</v>
      </c>
      <c r="T370" s="1"/>
      <c r="U370" s="1">
        <v>0.4</v>
      </c>
      <c r="V370" s="29">
        <v>3547.7499999999995</v>
      </c>
      <c r="W370" s="29">
        <v>14407.199999999999</v>
      </c>
      <c r="X370" s="1" t="s">
        <v>47</v>
      </c>
      <c r="Y370" s="75">
        <f t="shared" ref="Y370:Y378" si="19">$Q$2</f>
        <v>0.15</v>
      </c>
      <c r="Z370" s="1" t="s">
        <v>32</v>
      </c>
      <c r="AA370" s="1" t="s">
        <v>47</v>
      </c>
      <c r="AB370" s="64">
        <v>1</v>
      </c>
      <c r="AC370" s="115">
        <f t="shared" si="17"/>
        <v>1</v>
      </c>
      <c r="AD370" s="2">
        <v>46082</v>
      </c>
      <c r="AE370" s="175" t="str">
        <f>IFERROR(Table8[[#This Row],[Timeline - Monthwise]]-MIN(Table8[Start Date..]),"None")</f>
        <v>None</v>
      </c>
      <c r="AF370" s="1" t="str">
        <f>IFERROR(Table8[[#This Row],[Timeline - Monthwise]]-Table8[[#This Row],[Start Date..]]+1,"Duration Doesn't Exsists")</f>
        <v>Duration Doesn't Exsists</v>
      </c>
      <c r="AG370" s="29" t="str">
        <f ca="1">IFERROR(Table8[[#This Row],[Timeline - Monthwise]]-TODAY(),"No ETA")</f>
        <v>No ETA</v>
      </c>
      <c r="AH370" s="29" t="str">
        <f t="shared" si="18"/>
        <v>Completed</v>
      </c>
      <c r="AI370" s="1"/>
      <c r="AJ370" s="237" t="s">
        <v>3569</v>
      </c>
      <c r="AK370" s="1"/>
      <c r="AL370" s="1" t="s">
        <v>3178</v>
      </c>
      <c r="AM370" s="1" t="s">
        <v>30</v>
      </c>
      <c r="AN370" s="1"/>
      <c r="AO370" s="27"/>
      <c r="AP370" s="192"/>
      <c r="AQ370" s="1"/>
      <c r="AS370" s="192" t="str">
        <f>VLOOKUP(Table8[[#This Row],[CEM Number]],'71 CEMs'!$E$5:$E$76,1,0)</f>
        <v>I240704</v>
      </c>
      <c r="AT370" s="235" t="s">
        <v>3569</v>
      </c>
      <c r="AU370" s="233"/>
    </row>
    <row r="371" spans="1:47" ht="14.4" customHeight="1">
      <c r="A371" s="26" t="s">
        <v>473</v>
      </c>
      <c r="B371" s="166">
        <v>45427</v>
      </c>
      <c r="C371" s="1" t="s">
        <v>474</v>
      </c>
      <c r="D371" s="1" t="s">
        <v>475</v>
      </c>
      <c r="E371" s="192" t="s">
        <v>489</v>
      </c>
      <c r="F371" s="29">
        <v>1158</v>
      </c>
      <c r="G371" s="29">
        <v>463.20000000000005</v>
      </c>
      <c r="H371" s="29" t="s">
        <v>3606</v>
      </c>
      <c r="I371" s="29" t="s">
        <v>3606</v>
      </c>
      <c r="J371" s="29" t="s">
        <v>3606</v>
      </c>
      <c r="K371" s="29" t="s">
        <v>3606</v>
      </c>
      <c r="L371" s="29"/>
      <c r="M371" s="1" t="str">
        <f>Table8[[#This Row],[Std Remarks]]</f>
        <v>LIVE - 100% Completed</v>
      </c>
      <c r="N371" s="28">
        <f>Table8[[#This Row],[% of Completion of Work Done]]</f>
        <v>1</v>
      </c>
      <c r="O371" s="1">
        <f>Table8[[#This Row],[Customers According to % (Market Share)]]</f>
        <v>463.20000000000005</v>
      </c>
      <c r="P371" s="29">
        <v>16359053.613</v>
      </c>
      <c r="Q371" s="136">
        <f>Table8[[#This Row],[Allocated Budget]]*Table8[[#This Row],[Allocation Percentage]]</f>
        <v>2453858.04195</v>
      </c>
      <c r="R371" s="136">
        <v>13905195.571049999</v>
      </c>
      <c r="S371" s="1">
        <v>0</v>
      </c>
      <c r="T371" s="1"/>
      <c r="U371" s="1">
        <v>0.4</v>
      </c>
      <c r="V371" s="29">
        <v>3675.3999999999996</v>
      </c>
      <c r="W371" s="29">
        <v>16677.899999999998</v>
      </c>
      <c r="X371" s="1" t="s">
        <v>47</v>
      </c>
      <c r="Y371" s="75">
        <f t="shared" si="19"/>
        <v>0.15</v>
      </c>
      <c r="Z371" s="1" t="s">
        <v>32</v>
      </c>
      <c r="AA371" s="1" t="s">
        <v>47</v>
      </c>
      <c r="AB371" s="64">
        <v>1</v>
      </c>
      <c r="AC371" s="115">
        <f t="shared" si="17"/>
        <v>1</v>
      </c>
      <c r="AD371" s="2">
        <v>46082</v>
      </c>
      <c r="AE371" s="175" t="str">
        <f>IFERROR(Table8[[#This Row],[Timeline - Monthwise]]-MIN(Table8[Start Date..]),"None")</f>
        <v>None</v>
      </c>
      <c r="AF371" s="1" t="str">
        <f>IFERROR(Table8[[#This Row],[Timeline - Monthwise]]-Table8[[#This Row],[Start Date..]]+1,"Duration Doesn't Exsists")</f>
        <v>Duration Doesn't Exsists</v>
      </c>
      <c r="AG371" s="29" t="str">
        <f ca="1">IFERROR(Table8[[#This Row],[Timeline - Monthwise]]-TODAY(),"No ETA")</f>
        <v>No ETA</v>
      </c>
      <c r="AH371" s="29" t="str">
        <f t="shared" si="18"/>
        <v>Completed</v>
      </c>
      <c r="AI371" s="1"/>
      <c r="AJ371" s="237" t="s">
        <v>3569</v>
      </c>
      <c r="AK371" s="1"/>
      <c r="AL371" s="1" t="s">
        <v>3178</v>
      </c>
      <c r="AM371" s="1" t="s">
        <v>30</v>
      </c>
      <c r="AN371" s="1"/>
      <c r="AO371" s="27"/>
      <c r="AP371" s="192"/>
      <c r="AQ371" s="192"/>
      <c r="AS371" s="192" t="str">
        <f>VLOOKUP(Table8[[#This Row],[CEM Number]],'71 CEMs'!$E$5:$E$76,1,0)</f>
        <v>I240704</v>
      </c>
      <c r="AT371" s="235" t="s">
        <v>3569</v>
      </c>
      <c r="AU371" s="233"/>
    </row>
    <row r="372" spans="1:47" ht="14.4" customHeight="1">
      <c r="A372" s="26" t="s">
        <v>473</v>
      </c>
      <c r="B372" s="166">
        <v>45427</v>
      </c>
      <c r="C372" s="1" t="s">
        <v>474</v>
      </c>
      <c r="D372" s="1" t="s">
        <v>475</v>
      </c>
      <c r="E372" s="192" t="s">
        <v>490</v>
      </c>
      <c r="F372" s="29">
        <v>502</v>
      </c>
      <c r="G372" s="29">
        <v>200.8</v>
      </c>
      <c r="H372" s="29" t="s">
        <v>3606</v>
      </c>
      <c r="I372" s="29" t="s">
        <v>3606</v>
      </c>
      <c r="J372" s="29" t="s">
        <v>3606</v>
      </c>
      <c r="K372" s="29" t="s">
        <v>3606</v>
      </c>
      <c r="L372" s="29"/>
      <c r="M372" s="1" t="str">
        <f>Table8[[#This Row],[Std Remarks]]</f>
        <v>LIVE - 100% Completed</v>
      </c>
      <c r="N372" s="28">
        <f>Table8[[#This Row],[% of Completion of Work Done]]</f>
        <v>1</v>
      </c>
      <c r="O372" s="1">
        <f>Table8[[#This Row],[Customers According to % (Market Share)]]</f>
        <v>200.8</v>
      </c>
      <c r="P372" s="29">
        <v>7638496.5</v>
      </c>
      <c r="Q372" s="136">
        <f>Table8[[#This Row],[Allocated Budget]]*Table8[[#This Row],[Allocation Percentage]]</f>
        <v>1145774.4749999999</v>
      </c>
      <c r="R372" s="136">
        <v>6492722.0250000004</v>
      </c>
      <c r="S372" s="1">
        <v>-1</v>
      </c>
      <c r="T372" s="1"/>
      <c r="U372" s="1">
        <v>0.4</v>
      </c>
      <c r="V372" s="29">
        <v>1716.9499999999998</v>
      </c>
      <c r="W372" s="29">
        <v>9068.2999999999993</v>
      </c>
      <c r="X372" s="1" t="s">
        <v>47</v>
      </c>
      <c r="Y372" s="75">
        <f t="shared" si="19"/>
        <v>0.15</v>
      </c>
      <c r="Z372" s="1" t="s">
        <v>32</v>
      </c>
      <c r="AA372" s="1" t="s">
        <v>47</v>
      </c>
      <c r="AB372" s="64">
        <v>1</v>
      </c>
      <c r="AC372" s="115">
        <f t="shared" si="17"/>
        <v>1</v>
      </c>
      <c r="AD372" s="2">
        <v>46082</v>
      </c>
      <c r="AE372" s="175" t="str">
        <f>IFERROR(Table8[[#This Row],[Timeline - Monthwise]]-MIN(Table8[Start Date..]),"None")</f>
        <v>None</v>
      </c>
      <c r="AF372" s="1" t="str">
        <f>IFERROR(Table8[[#This Row],[Timeline - Monthwise]]-Table8[[#This Row],[Start Date..]]+1,"Duration Doesn't Exsists")</f>
        <v>Duration Doesn't Exsists</v>
      </c>
      <c r="AG372" s="29" t="str">
        <f ca="1">IFERROR(Table8[[#This Row],[Timeline - Monthwise]]-TODAY(),"No ETA")</f>
        <v>No ETA</v>
      </c>
      <c r="AH372" s="29" t="str">
        <f t="shared" si="18"/>
        <v>Completed</v>
      </c>
      <c r="AI372" s="1"/>
      <c r="AJ372" s="237" t="s">
        <v>3569</v>
      </c>
      <c r="AK372" s="1"/>
      <c r="AL372" s="1" t="s">
        <v>3178</v>
      </c>
      <c r="AM372" s="1" t="s">
        <v>30</v>
      </c>
      <c r="AN372" s="1"/>
      <c r="AO372" s="27"/>
      <c r="AP372" s="192"/>
      <c r="AQ372" s="192"/>
      <c r="AS372" s="192" t="str">
        <f>VLOOKUP(Table8[[#This Row],[CEM Number]],'71 CEMs'!$E$5:$E$76,1,0)</f>
        <v>I240704</v>
      </c>
      <c r="AT372" s="235" t="s">
        <v>3569</v>
      </c>
      <c r="AU372" s="233"/>
    </row>
    <row r="373" spans="1:47" ht="14.4" customHeight="1">
      <c r="A373" s="26" t="s">
        <v>473</v>
      </c>
      <c r="B373" s="166">
        <v>45427</v>
      </c>
      <c r="C373" s="1" t="s">
        <v>474</v>
      </c>
      <c r="D373" s="1" t="s">
        <v>475</v>
      </c>
      <c r="E373" s="192" t="s">
        <v>491</v>
      </c>
      <c r="F373" s="29">
        <v>1472</v>
      </c>
      <c r="G373" s="29">
        <v>588.80000000000007</v>
      </c>
      <c r="H373" s="29" t="s">
        <v>3606</v>
      </c>
      <c r="I373" s="29" t="s">
        <v>3606</v>
      </c>
      <c r="J373" s="29" t="s">
        <v>3606</v>
      </c>
      <c r="K373" s="29" t="s">
        <v>3606</v>
      </c>
      <c r="L373" s="29"/>
      <c r="M373" s="1" t="str">
        <f>Table8[[#This Row],[Std Remarks]]</f>
        <v>LIVE - 100% Completed</v>
      </c>
      <c r="N373" s="28">
        <f>Table8[[#This Row],[% of Completion of Work Done]]</f>
        <v>1</v>
      </c>
      <c r="O373" s="1">
        <f>Table8[[#This Row],[Customers According to % (Market Share)]]</f>
        <v>588.80000000000007</v>
      </c>
      <c r="P373" s="29">
        <v>16956120.234999999</v>
      </c>
      <c r="Q373" s="136">
        <f>Table8[[#This Row],[Allocated Budget]]*Table8[[#This Row],[Allocation Percentage]]</f>
        <v>2543418.0352499997</v>
      </c>
      <c r="R373" s="136">
        <v>14412702.199749999</v>
      </c>
      <c r="S373" s="1">
        <v>-0.85</v>
      </c>
      <c r="T373" s="1"/>
      <c r="U373" s="1">
        <v>0.4</v>
      </c>
      <c r="V373" s="29">
        <v>3646.3500000000004</v>
      </c>
      <c r="W373" s="29">
        <v>15203.25</v>
      </c>
      <c r="X373" s="1" t="s">
        <v>47</v>
      </c>
      <c r="Y373" s="75">
        <f t="shared" si="19"/>
        <v>0.15</v>
      </c>
      <c r="Z373" s="1" t="s">
        <v>32</v>
      </c>
      <c r="AA373" s="1" t="s">
        <v>47</v>
      </c>
      <c r="AB373" s="64">
        <v>1</v>
      </c>
      <c r="AC373" s="115">
        <f t="shared" si="17"/>
        <v>1</v>
      </c>
      <c r="AD373" s="2">
        <v>46082</v>
      </c>
      <c r="AE373" s="175" t="str">
        <f>IFERROR(Table8[[#This Row],[Timeline - Monthwise]]-MIN(Table8[Start Date..]),"None")</f>
        <v>None</v>
      </c>
      <c r="AF373" s="1" t="str">
        <f>IFERROR(Table8[[#This Row],[Timeline - Monthwise]]-Table8[[#This Row],[Start Date..]]+1,"Duration Doesn't Exsists")</f>
        <v>Duration Doesn't Exsists</v>
      </c>
      <c r="AG373" s="29" t="str">
        <f ca="1">IFERROR(Table8[[#This Row],[Timeline - Monthwise]]-TODAY(),"No ETA")</f>
        <v>No ETA</v>
      </c>
      <c r="AH373" s="29" t="str">
        <f t="shared" si="18"/>
        <v>Completed</v>
      </c>
      <c r="AI373" s="1"/>
      <c r="AJ373" s="237" t="s">
        <v>3569</v>
      </c>
      <c r="AK373" s="1"/>
      <c r="AL373" s="1" t="s">
        <v>3178</v>
      </c>
      <c r="AM373" s="1" t="s">
        <v>30</v>
      </c>
      <c r="AN373" s="1"/>
      <c r="AO373" s="27"/>
      <c r="AP373" s="192"/>
      <c r="AQ373" s="1"/>
      <c r="AS373" s="192" t="str">
        <f>VLOOKUP(Table8[[#This Row],[CEM Number]],'71 CEMs'!$E$5:$E$76,1,0)</f>
        <v>I240704</v>
      </c>
      <c r="AT373" s="235" t="s">
        <v>3569</v>
      </c>
      <c r="AU373" s="233"/>
    </row>
    <row r="374" spans="1:47" ht="14.4" customHeight="1">
      <c r="A374" s="26" t="s">
        <v>473</v>
      </c>
      <c r="B374" s="166">
        <v>45427</v>
      </c>
      <c r="C374" s="1" t="s">
        <v>474</v>
      </c>
      <c r="D374" s="1" t="s">
        <v>475</v>
      </c>
      <c r="E374" s="192" t="s">
        <v>492</v>
      </c>
      <c r="F374" s="29">
        <v>716</v>
      </c>
      <c r="G374" s="29">
        <v>286.40000000000003</v>
      </c>
      <c r="H374" s="29" t="s">
        <v>3606</v>
      </c>
      <c r="I374" s="29" t="s">
        <v>3606</v>
      </c>
      <c r="J374" s="29" t="s">
        <v>3606</v>
      </c>
      <c r="K374" s="29" t="s">
        <v>3606</v>
      </c>
      <c r="L374" s="29"/>
      <c r="M374" s="1" t="str">
        <f>Table8[[#This Row],[Std Remarks]]</f>
        <v>LIVE - 100% Completed</v>
      </c>
      <c r="N374" s="28">
        <f>Table8[[#This Row],[% of Completion of Work Done]]</f>
        <v>1</v>
      </c>
      <c r="O374" s="1">
        <f>Table8[[#This Row],[Customers According to % (Market Share)]]</f>
        <v>286.40000000000003</v>
      </c>
      <c r="P374" s="29">
        <v>11996653</v>
      </c>
      <c r="Q374" s="136">
        <f>Table8[[#This Row],[Allocated Budget]]*Table8[[#This Row],[Allocation Percentage]]</f>
        <v>1799497.95</v>
      </c>
      <c r="R374" s="136">
        <v>10197155.050000001</v>
      </c>
      <c r="S374" s="1">
        <v>-1</v>
      </c>
      <c r="T374" s="1"/>
      <c r="U374" s="1">
        <v>0.4</v>
      </c>
      <c r="V374" s="29">
        <v>3343.0499999999997</v>
      </c>
      <c r="W374" s="29">
        <v>8205.5499999999993</v>
      </c>
      <c r="X374" s="1" t="s">
        <v>47</v>
      </c>
      <c r="Y374" s="75">
        <f t="shared" si="19"/>
        <v>0.15</v>
      </c>
      <c r="Z374" s="1" t="s">
        <v>32</v>
      </c>
      <c r="AA374" s="1" t="s">
        <v>47</v>
      </c>
      <c r="AB374" s="64">
        <v>1</v>
      </c>
      <c r="AC374" s="115">
        <f t="shared" si="17"/>
        <v>1</v>
      </c>
      <c r="AD374" s="2">
        <v>46082</v>
      </c>
      <c r="AE374" s="175" t="str">
        <f>IFERROR(Table8[[#This Row],[Timeline - Monthwise]]-MIN(Table8[Start Date..]),"None")</f>
        <v>None</v>
      </c>
      <c r="AF374" s="1" t="str">
        <f>IFERROR(Table8[[#This Row],[Timeline - Monthwise]]-Table8[[#This Row],[Start Date..]]+1,"Duration Doesn't Exsists")</f>
        <v>Duration Doesn't Exsists</v>
      </c>
      <c r="AG374" s="29" t="str">
        <f ca="1">IFERROR(Table8[[#This Row],[Timeline - Monthwise]]-TODAY(),"No ETA")</f>
        <v>No ETA</v>
      </c>
      <c r="AH374" s="29" t="str">
        <f t="shared" si="18"/>
        <v>Completed</v>
      </c>
      <c r="AI374" s="1"/>
      <c r="AJ374" s="237" t="s">
        <v>3569</v>
      </c>
      <c r="AK374" s="1"/>
      <c r="AL374" s="1" t="s">
        <v>3178</v>
      </c>
      <c r="AM374" s="1" t="s">
        <v>30</v>
      </c>
      <c r="AN374" s="1"/>
      <c r="AO374" s="27"/>
      <c r="AP374" s="1"/>
      <c r="AQ374" s="1"/>
      <c r="AS374" s="192" t="str">
        <f>VLOOKUP(Table8[[#This Row],[CEM Number]],'71 CEMs'!$E$5:$E$76,1,0)</f>
        <v>I240704</v>
      </c>
      <c r="AT374" s="235" t="s">
        <v>3569</v>
      </c>
      <c r="AU374" s="233"/>
    </row>
    <row r="375" spans="1:47" ht="14.4" customHeight="1">
      <c r="A375" s="26" t="s">
        <v>473</v>
      </c>
      <c r="B375" s="166">
        <v>45427</v>
      </c>
      <c r="C375" s="1" t="s">
        <v>474</v>
      </c>
      <c r="D375" s="1" t="s">
        <v>475</v>
      </c>
      <c r="E375" s="192" t="s">
        <v>493</v>
      </c>
      <c r="F375" s="29">
        <v>928</v>
      </c>
      <c r="G375" s="29">
        <v>371.20000000000005</v>
      </c>
      <c r="H375" s="29" t="s">
        <v>3606</v>
      </c>
      <c r="I375" s="29" t="s">
        <v>3606</v>
      </c>
      <c r="J375" s="29" t="s">
        <v>3606</v>
      </c>
      <c r="K375" s="29" t="s">
        <v>3606</v>
      </c>
      <c r="L375" s="29"/>
      <c r="M375" s="1" t="str">
        <f>Table8[[#This Row],[Std Remarks]]</f>
        <v>LIVE - 100% Completed</v>
      </c>
      <c r="N375" s="28">
        <f>Table8[[#This Row],[% of Completion of Work Done]]</f>
        <v>1</v>
      </c>
      <c r="O375" s="1">
        <f>Table8[[#This Row],[Customers According to % (Market Share)]]</f>
        <v>371.20000000000005</v>
      </c>
      <c r="P375" s="29">
        <v>15717416.25</v>
      </c>
      <c r="Q375" s="136">
        <f>Table8[[#This Row],[Allocated Budget]]*Table8[[#This Row],[Allocation Percentage]]</f>
        <v>2357612.4375</v>
      </c>
      <c r="R375" s="136">
        <v>13359803.8125</v>
      </c>
      <c r="S375" s="1">
        <v>-0.70000000000000007</v>
      </c>
      <c r="T375" s="1"/>
      <c r="U375" s="1">
        <v>0.4</v>
      </c>
      <c r="V375" s="29">
        <v>3963.6000000000004</v>
      </c>
      <c r="W375" s="29">
        <v>13193.55</v>
      </c>
      <c r="X375" s="1" t="s">
        <v>47</v>
      </c>
      <c r="Y375" s="75">
        <f t="shared" si="19"/>
        <v>0.15</v>
      </c>
      <c r="Z375" s="1" t="s">
        <v>32</v>
      </c>
      <c r="AA375" s="1" t="s">
        <v>47</v>
      </c>
      <c r="AB375" s="64">
        <v>1</v>
      </c>
      <c r="AC375" s="115">
        <f t="shared" si="17"/>
        <v>1</v>
      </c>
      <c r="AD375" s="2">
        <v>46082</v>
      </c>
      <c r="AE375" s="175" t="str">
        <f>IFERROR(Table8[[#This Row],[Timeline - Monthwise]]-MIN(Table8[Start Date..]),"None")</f>
        <v>None</v>
      </c>
      <c r="AF375" s="1" t="str">
        <f>IFERROR(Table8[[#This Row],[Timeline - Monthwise]]-Table8[[#This Row],[Start Date..]]+1,"Duration Doesn't Exsists")</f>
        <v>Duration Doesn't Exsists</v>
      </c>
      <c r="AG375" s="29" t="str">
        <f ca="1">IFERROR(Table8[[#This Row],[Timeline - Monthwise]]-TODAY(),"No ETA")</f>
        <v>No ETA</v>
      </c>
      <c r="AH375" s="29" t="str">
        <f t="shared" si="18"/>
        <v>Completed</v>
      </c>
      <c r="AI375" s="1"/>
      <c r="AJ375" s="237" t="s">
        <v>3569</v>
      </c>
      <c r="AK375" s="1"/>
      <c r="AL375" s="1" t="s">
        <v>3178</v>
      </c>
      <c r="AM375" s="1" t="s">
        <v>30</v>
      </c>
      <c r="AN375" s="1"/>
      <c r="AO375" s="27"/>
      <c r="AP375" s="192"/>
      <c r="AQ375" s="1"/>
      <c r="AS375" s="192" t="str">
        <f>VLOOKUP(Table8[[#This Row],[CEM Number]],'71 CEMs'!$E$5:$E$76,1,0)</f>
        <v>I240704</v>
      </c>
      <c r="AT375" s="235" t="s">
        <v>3569</v>
      </c>
      <c r="AU375" s="233"/>
    </row>
    <row r="376" spans="1:47" ht="14.4" customHeight="1">
      <c r="A376" s="26" t="s">
        <v>473</v>
      </c>
      <c r="B376" s="166">
        <v>45427</v>
      </c>
      <c r="C376" s="1" t="s">
        <v>474</v>
      </c>
      <c r="D376" s="1" t="s">
        <v>475</v>
      </c>
      <c r="E376" s="192" t="s">
        <v>494</v>
      </c>
      <c r="F376" s="29">
        <v>650</v>
      </c>
      <c r="G376" s="29">
        <v>260</v>
      </c>
      <c r="H376" s="29" t="s">
        <v>3606</v>
      </c>
      <c r="I376" s="29" t="s">
        <v>3606</v>
      </c>
      <c r="J376" s="29" t="s">
        <v>3606</v>
      </c>
      <c r="K376" s="29" t="s">
        <v>3606</v>
      </c>
      <c r="L376" s="29"/>
      <c r="M376" s="1" t="str">
        <f>Table8[[#This Row],[Std Remarks]]</f>
        <v>LIVE - 100% Completed</v>
      </c>
      <c r="N376" s="28">
        <f>Table8[[#This Row],[% of Completion of Work Done]]</f>
        <v>1</v>
      </c>
      <c r="O376" s="1">
        <f>Table8[[#This Row],[Customers According to % (Market Share)]]</f>
        <v>260</v>
      </c>
      <c r="P376" s="29">
        <v>10973603.995999999</v>
      </c>
      <c r="Q376" s="136">
        <f>Table8[[#This Row],[Allocated Budget]]*Table8[[#This Row],[Allocation Percentage]]</f>
        <v>1646040.5993999999</v>
      </c>
      <c r="R376" s="136">
        <v>9327563.3965999987</v>
      </c>
      <c r="S376" s="1">
        <v>-1</v>
      </c>
      <c r="T376" s="1"/>
      <c r="U376" s="1">
        <v>0.4</v>
      </c>
      <c r="V376" s="29">
        <v>2540.35</v>
      </c>
      <c r="W376" s="29">
        <v>9001.6</v>
      </c>
      <c r="X376" s="1" t="s">
        <v>47</v>
      </c>
      <c r="Y376" s="75">
        <f t="shared" si="19"/>
        <v>0.15</v>
      </c>
      <c r="Z376" s="1" t="s">
        <v>32</v>
      </c>
      <c r="AA376" s="1" t="s">
        <v>47</v>
      </c>
      <c r="AB376" s="64">
        <v>1</v>
      </c>
      <c r="AC376" s="115">
        <f t="shared" si="17"/>
        <v>1</v>
      </c>
      <c r="AD376" s="2">
        <v>46082</v>
      </c>
      <c r="AE376" s="175" t="str">
        <f>IFERROR(Table8[[#This Row],[Timeline - Monthwise]]-MIN(Table8[Start Date..]),"None")</f>
        <v>None</v>
      </c>
      <c r="AF376" s="1" t="str">
        <f>IFERROR(Table8[[#This Row],[Timeline - Monthwise]]-Table8[[#This Row],[Start Date..]]+1,"Duration Doesn't Exsists")</f>
        <v>Duration Doesn't Exsists</v>
      </c>
      <c r="AG376" s="29" t="str">
        <f ca="1">IFERROR(Table8[[#This Row],[Timeline - Monthwise]]-TODAY(),"No ETA")</f>
        <v>No ETA</v>
      </c>
      <c r="AH376" s="29" t="str">
        <f t="shared" si="18"/>
        <v>Completed</v>
      </c>
      <c r="AI376" s="1"/>
      <c r="AJ376" s="237" t="s">
        <v>3569</v>
      </c>
      <c r="AK376" s="1"/>
      <c r="AL376" s="1" t="s">
        <v>3178</v>
      </c>
      <c r="AM376" s="1" t="s">
        <v>30</v>
      </c>
      <c r="AN376" s="1"/>
      <c r="AO376" s="27"/>
      <c r="AP376" s="192"/>
      <c r="AQ376" s="1"/>
      <c r="AS376" s="192" t="str">
        <f>VLOOKUP(Table8[[#This Row],[CEM Number]],'71 CEMs'!$E$5:$E$76,1,0)</f>
        <v>I240704</v>
      </c>
      <c r="AT376" s="235" t="s">
        <v>3569</v>
      </c>
      <c r="AU376" s="233"/>
    </row>
    <row r="377" spans="1:47" ht="14.4" customHeight="1">
      <c r="A377" s="26" t="s">
        <v>473</v>
      </c>
      <c r="B377" s="166">
        <v>45427</v>
      </c>
      <c r="C377" s="1" t="s">
        <v>474</v>
      </c>
      <c r="D377" s="1" t="s">
        <v>475</v>
      </c>
      <c r="E377" s="192" t="s">
        <v>495</v>
      </c>
      <c r="F377" s="29">
        <v>1004</v>
      </c>
      <c r="G377" s="29">
        <v>401.6</v>
      </c>
      <c r="H377" s="29" t="s">
        <v>3606</v>
      </c>
      <c r="I377" s="29" t="s">
        <v>3606</v>
      </c>
      <c r="J377" s="29" t="s">
        <v>3606</v>
      </c>
      <c r="K377" s="29" t="s">
        <v>3606</v>
      </c>
      <c r="L377" s="29"/>
      <c r="M377" s="1" t="str">
        <f>Table8[[#This Row],[Std Remarks]]</f>
        <v>LIVE - 100% Completed</v>
      </c>
      <c r="N377" s="28">
        <f>Table8[[#This Row],[% of Completion of Work Done]]</f>
        <v>1</v>
      </c>
      <c r="O377" s="1">
        <f>Table8[[#This Row],[Customers According to % (Market Share)]]</f>
        <v>401.6</v>
      </c>
      <c r="P377" s="29">
        <v>15747558.243000001</v>
      </c>
      <c r="Q377" s="136">
        <f>Table8[[#This Row],[Allocated Budget]]*Table8[[#This Row],[Allocation Percentage]]</f>
        <v>2362133.7364500002</v>
      </c>
      <c r="R377" s="136">
        <v>13385424.506550001</v>
      </c>
      <c r="S377" s="1">
        <v>0</v>
      </c>
      <c r="T377" s="1"/>
      <c r="U377" s="1">
        <v>0.4</v>
      </c>
      <c r="V377" s="29">
        <v>3646.3500000000004</v>
      </c>
      <c r="W377" s="29">
        <v>16647.45</v>
      </c>
      <c r="X377" s="1" t="s">
        <v>47</v>
      </c>
      <c r="Y377" s="75">
        <f t="shared" si="19"/>
        <v>0.15</v>
      </c>
      <c r="Z377" s="1" t="s">
        <v>32</v>
      </c>
      <c r="AA377" s="1" t="s">
        <v>47</v>
      </c>
      <c r="AB377" s="64">
        <v>1</v>
      </c>
      <c r="AC377" s="115">
        <f t="shared" si="17"/>
        <v>1</v>
      </c>
      <c r="AD377" s="2">
        <v>46082</v>
      </c>
      <c r="AE377" s="175" t="str">
        <f>IFERROR(Table8[[#This Row],[Timeline - Monthwise]]-MIN(Table8[Start Date..]),"None")</f>
        <v>None</v>
      </c>
      <c r="AF377" s="1" t="str">
        <f>IFERROR(Table8[[#This Row],[Timeline - Monthwise]]-Table8[[#This Row],[Start Date..]]+1,"Duration Doesn't Exsists")</f>
        <v>Duration Doesn't Exsists</v>
      </c>
      <c r="AG377" s="29" t="str">
        <f ca="1">IFERROR(Table8[[#This Row],[Timeline - Monthwise]]-TODAY(),"No ETA")</f>
        <v>No ETA</v>
      </c>
      <c r="AH377" s="29" t="str">
        <f t="shared" si="18"/>
        <v>Completed</v>
      </c>
      <c r="AI377" s="1"/>
      <c r="AJ377" s="237" t="s">
        <v>3569</v>
      </c>
      <c r="AK377" s="1"/>
      <c r="AL377" s="1" t="s">
        <v>3178</v>
      </c>
      <c r="AM377" s="1" t="s">
        <v>30</v>
      </c>
      <c r="AN377" s="1"/>
      <c r="AO377" s="27"/>
      <c r="AP377" s="192"/>
      <c r="AQ377" s="1"/>
      <c r="AS377" s="192" t="str">
        <f>VLOOKUP(Table8[[#This Row],[CEM Number]],'71 CEMs'!$E$5:$E$76,1,0)</f>
        <v>I240704</v>
      </c>
      <c r="AT377" s="235" t="s">
        <v>3569</v>
      </c>
      <c r="AU377" s="233"/>
    </row>
    <row r="378" spans="1:47" ht="14.4" customHeight="1">
      <c r="A378" s="26" t="s">
        <v>473</v>
      </c>
      <c r="B378" s="166">
        <v>45427</v>
      </c>
      <c r="C378" s="1" t="s">
        <v>474</v>
      </c>
      <c r="D378" s="1" t="s">
        <v>475</v>
      </c>
      <c r="E378" s="192" t="s">
        <v>496</v>
      </c>
      <c r="F378" s="29">
        <v>572</v>
      </c>
      <c r="G378" s="29">
        <v>228.8</v>
      </c>
      <c r="H378" s="29" t="s">
        <v>3606</v>
      </c>
      <c r="I378" s="29" t="s">
        <v>3606</v>
      </c>
      <c r="J378" s="29" t="s">
        <v>3606</v>
      </c>
      <c r="K378" s="29" t="s">
        <v>3606</v>
      </c>
      <c r="L378" s="29"/>
      <c r="M378" s="1" t="str">
        <f>Table8[[#This Row],[Std Remarks]]</f>
        <v>LIVE - 100% Completed</v>
      </c>
      <c r="N378" s="28">
        <f>Table8[[#This Row],[% of Completion of Work Done]]</f>
        <v>1</v>
      </c>
      <c r="O378" s="1">
        <f>Table8[[#This Row],[Customers According to % (Market Share)]]</f>
        <v>228.8</v>
      </c>
      <c r="P378" s="29">
        <v>9626270.75</v>
      </c>
      <c r="Q378" s="136">
        <f>Table8[[#This Row],[Allocated Budget]]*Table8[[#This Row],[Allocation Percentage]]</f>
        <v>1443940.6125</v>
      </c>
      <c r="R378" s="136">
        <v>8182330.1375000002</v>
      </c>
      <c r="S378" s="1">
        <v>-1</v>
      </c>
      <c r="T378" s="1"/>
      <c r="U378" s="1">
        <v>0.4</v>
      </c>
      <c r="V378" s="29">
        <v>2548.8000000000002</v>
      </c>
      <c r="W378" s="29">
        <v>9222</v>
      </c>
      <c r="X378" s="1" t="s">
        <v>47</v>
      </c>
      <c r="Y378" s="75">
        <f t="shared" si="19"/>
        <v>0.15</v>
      </c>
      <c r="Z378" s="1" t="s">
        <v>32</v>
      </c>
      <c r="AA378" s="1" t="s">
        <v>47</v>
      </c>
      <c r="AB378" s="64">
        <v>1</v>
      </c>
      <c r="AC378" s="115">
        <f t="shared" si="17"/>
        <v>1</v>
      </c>
      <c r="AD378" s="2">
        <v>46082</v>
      </c>
      <c r="AE378" s="175" t="str">
        <f>IFERROR(Table8[[#This Row],[Timeline - Monthwise]]-MIN(Table8[Start Date..]),"None")</f>
        <v>None</v>
      </c>
      <c r="AF378" s="1" t="str">
        <f>IFERROR(Table8[[#This Row],[Timeline - Monthwise]]-Table8[[#This Row],[Start Date..]]+1,"Duration Doesn't Exsists")</f>
        <v>Duration Doesn't Exsists</v>
      </c>
      <c r="AG378" s="29" t="str">
        <f ca="1">IFERROR(Table8[[#This Row],[Timeline - Monthwise]]-TODAY(),"No ETA")</f>
        <v>No ETA</v>
      </c>
      <c r="AH378" s="29" t="str">
        <f t="shared" si="18"/>
        <v>Completed</v>
      </c>
      <c r="AI378" s="1"/>
      <c r="AJ378" s="237" t="s">
        <v>3569</v>
      </c>
      <c r="AK378" s="1"/>
      <c r="AL378" s="1" t="s">
        <v>3178</v>
      </c>
      <c r="AM378" s="1" t="s">
        <v>30</v>
      </c>
      <c r="AN378" s="1"/>
      <c r="AO378" s="27"/>
      <c r="AP378" s="192"/>
      <c r="AQ378" s="1"/>
      <c r="AS378" s="192" t="str">
        <f>VLOOKUP(Table8[[#This Row],[CEM Number]],'71 CEMs'!$E$5:$E$76,1,0)</f>
        <v>I240704</v>
      </c>
      <c r="AT378" s="235" t="s">
        <v>3569</v>
      </c>
      <c r="AU378" s="233"/>
    </row>
    <row r="379" spans="1:47" ht="14.4" customHeight="1">
      <c r="A379" s="26" t="s">
        <v>843</v>
      </c>
      <c r="B379" s="166" t="s">
        <v>3530</v>
      </c>
      <c r="C379" s="1" t="s">
        <v>762</v>
      </c>
      <c r="D379" s="1" t="s">
        <v>844</v>
      </c>
      <c r="E379" s="192" t="s">
        <v>852</v>
      </c>
      <c r="F379" s="29">
        <v>1206</v>
      </c>
      <c r="G379" s="29">
        <v>482.40000000000003</v>
      </c>
      <c r="H379" s="29" t="s">
        <v>3598</v>
      </c>
      <c r="I379" s="29"/>
      <c r="J379" s="29"/>
      <c r="K379" s="29"/>
      <c r="L379" s="29"/>
      <c r="M379" s="1" t="str">
        <f>Table8[[#This Row],[Std Remarks]]</f>
        <v>NOT LIVE - RETAIN BUDGET</v>
      </c>
      <c r="N379" s="28">
        <f>Table8[[#This Row],[% of Completion of Work Done]]</f>
        <v>0.85</v>
      </c>
      <c r="O379" s="1">
        <f>Table8[[#This Row],[Customers According to % (Market Share)]]</f>
        <v>482.40000000000003</v>
      </c>
      <c r="P379" s="29">
        <v>6184910.4312180001</v>
      </c>
      <c r="Q379" s="136">
        <f>(Table8[[#This Row],[Allocated Budget]]*$Q$2)+(Table8[[#This Row],[Allocated Budget]]*(1-Table8[[#This Row],[HP%  based on Live % ( Work Progress)]])*(1-$Q$2))</f>
        <v>1716312.6446629951</v>
      </c>
      <c r="R379" s="136"/>
      <c r="S379" s="1"/>
      <c r="T379" s="1"/>
      <c r="U379" s="1"/>
      <c r="V379" s="29">
        <v>603.33395050000013</v>
      </c>
      <c r="W379" s="29">
        <v>8418.4557999999997</v>
      </c>
      <c r="X379" s="1" t="s">
        <v>47</v>
      </c>
      <c r="Y379" s="28">
        <f>Table8[[#This Row],[% of Completion of Work Done]]</f>
        <v>0.85</v>
      </c>
      <c r="Z379" s="1" t="s">
        <v>849</v>
      </c>
      <c r="AA379" s="1"/>
      <c r="AB379" s="77">
        <v>0.85</v>
      </c>
      <c r="AC379" s="115">
        <f t="shared" si="17"/>
        <v>0.85</v>
      </c>
      <c r="AD379" s="2">
        <v>46082</v>
      </c>
      <c r="AE379" s="175">
        <f>IFERROR(Table8[[#This Row],[Timeline - Monthwise]]-MIN(Table8[Start Date..]),"None")</f>
        <v>31</v>
      </c>
      <c r="AF379" s="1">
        <f>IFERROR(Table8[[#This Row],[Timeline - Monthwise]]-Table8[[#This Row],[Start Date..]]+1,"Duration Doesn't Exsists")</f>
        <v>32</v>
      </c>
      <c r="AG379" s="29">
        <f ca="1">IFERROR(Table8[[#This Row],[Timeline - Monthwise]]-TODAY(),"No ETA")</f>
        <v>-16</v>
      </c>
      <c r="AH379" s="29" t="str">
        <f t="shared" si="18"/>
        <v>In Progress</v>
      </c>
      <c r="AI379" s="1" t="s">
        <v>853</v>
      </c>
      <c r="AJ379" s="237" t="s">
        <v>3571</v>
      </c>
      <c r="AK379" s="1" t="s">
        <v>432</v>
      </c>
      <c r="AL379" s="1" t="s">
        <v>3323</v>
      </c>
      <c r="AM379" s="1" t="s">
        <v>76</v>
      </c>
      <c r="AN379" s="1"/>
      <c r="AO379" s="27"/>
      <c r="AP379" s="192"/>
      <c r="AQ379" s="1"/>
      <c r="AS379" s="192" t="e">
        <f>VLOOKUP(Table8[[#This Row],[CEM Number]],'71 CEMs'!$E$5:$E$76,1,0)</f>
        <v>#N/A</v>
      </c>
      <c r="AT379" s="235">
        <v>46113</v>
      </c>
      <c r="AU379" s="233"/>
    </row>
    <row r="380" spans="1:47" ht="14.4" customHeight="1">
      <c r="A380" s="26" t="s">
        <v>1009</v>
      </c>
      <c r="B380" s="166">
        <v>44924</v>
      </c>
      <c r="C380" s="1" t="s">
        <v>64</v>
      </c>
      <c r="D380" s="1" t="s">
        <v>1010</v>
      </c>
      <c r="E380" s="192" t="s">
        <v>1017</v>
      </c>
      <c r="F380" s="29">
        <v>1470</v>
      </c>
      <c r="G380" s="29">
        <v>735</v>
      </c>
      <c r="H380" s="29"/>
      <c r="I380" s="29"/>
      <c r="J380" s="29"/>
      <c r="K380" s="29"/>
      <c r="L380" s="29"/>
      <c r="M380" s="1" t="str">
        <f>Table8[[#This Row],[Std Remarks]]</f>
        <v>LIVE - 100% Completed</v>
      </c>
      <c r="N380" s="28">
        <f>Table8[[#This Row],[% of Completion of Work Done]]</f>
        <v>1</v>
      </c>
      <c r="O380" s="1">
        <f>Table8[[#This Row],[Customers According to % (Market Share)]]</f>
        <v>735</v>
      </c>
      <c r="P380" s="29">
        <v>38825399.936792001</v>
      </c>
      <c r="Q380" s="136">
        <f>Table8[[#This Row],[Allocated Budget]]*Table8[[#This Row],[Allocation Percentage]]</f>
        <v>5823809.9905188</v>
      </c>
      <c r="R380" s="136">
        <v>33001589.9462732</v>
      </c>
      <c r="S380" s="1">
        <v>-0.85</v>
      </c>
      <c r="T380" s="1"/>
      <c r="U380" s="1">
        <v>0.5</v>
      </c>
      <c r="V380" s="29">
        <v>21865.070409</v>
      </c>
      <c r="W380" s="29">
        <v>22383.998572599998</v>
      </c>
      <c r="X380" s="1" t="s">
        <v>31</v>
      </c>
      <c r="Y380" s="75">
        <f>$Q$2</f>
        <v>0.15</v>
      </c>
      <c r="Z380" s="1" t="s">
        <v>32</v>
      </c>
      <c r="AA380" s="1" t="s">
        <v>31</v>
      </c>
      <c r="AB380" s="64">
        <v>1</v>
      </c>
      <c r="AC380" s="115">
        <f t="shared" si="17"/>
        <v>1</v>
      </c>
      <c r="AD380" s="2">
        <v>46082</v>
      </c>
      <c r="AE380" s="175" t="str">
        <f>IFERROR(Table8[[#This Row],[Timeline - Monthwise]]-MIN(Table8[Start Date..]),"None")</f>
        <v>None</v>
      </c>
      <c r="AF380" s="1" t="str">
        <f>IFERROR(Table8[[#This Row],[Timeline - Monthwise]]-Table8[[#This Row],[Start Date..]]+1,"Duration Doesn't Exsists")</f>
        <v>Duration Doesn't Exsists</v>
      </c>
      <c r="AG380" s="29" t="str">
        <f ca="1">IFERROR(Table8[[#This Row],[Timeline - Monthwise]]-TODAY(),"No ETA")</f>
        <v>No ETA</v>
      </c>
      <c r="AH380" s="29" t="str">
        <f t="shared" si="18"/>
        <v>Completed</v>
      </c>
      <c r="AI380" s="1"/>
      <c r="AJ380" s="237" t="s">
        <v>3569</v>
      </c>
      <c r="AK380" s="1"/>
      <c r="AL380" s="1" t="s">
        <v>3178</v>
      </c>
      <c r="AM380" s="1" t="s">
        <v>30</v>
      </c>
      <c r="AN380" s="1"/>
      <c r="AO380" s="27"/>
      <c r="AP380" s="192"/>
      <c r="AQ380" s="1"/>
      <c r="AS380" s="192" t="str">
        <f>VLOOKUP(Table8[[#This Row],[CEM Number]],'71 CEMs'!$E$5:$E$76,1,0)</f>
        <v>INT-23-00437</v>
      </c>
      <c r="AT380" s="235" t="s">
        <v>3569</v>
      </c>
      <c r="AU380" s="233"/>
    </row>
    <row r="381" spans="1:47" ht="14.4" customHeight="1">
      <c r="A381" s="26" t="s">
        <v>1009</v>
      </c>
      <c r="B381" s="166">
        <v>44924</v>
      </c>
      <c r="C381" s="1" t="s">
        <v>64</v>
      </c>
      <c r="D381" s="1" t="s">
        <v>1010</v>
      </c>
      <c r="E381" s="192" t="s">
        <v>1018</v>
      </c>
      <c r="F381" s="29">
        <v>1492</v>
      </c>
      <c r="G381" s="29">
        <v>746</v>
      </c>
      <c r="H381" s="29"/>
      <c r="I381" s="29"/>
      <c r="J381" s="29"/>
      <c r="K381" s="29"/>
      <c r="L381" s="29"/>
      <c r="M381" s="1" t="str">
        <f>Table8[[#This Row],[Std Remarks]]</f>
        <v>LIVE - 100% Completed</v>
      </c>
      <c r="N381" s="28">
        <f>Table8[[#This Row],[% of Completion of Work Done]]</f>
        <v>1</v>
      </c>
      <c r="O381" s="1">
        <f>Table8[[#This Row],[Customers According to % (Market Share)]]</f>
        <v>746</v>
      </c>
      <c r="P381" s="29">
        <v>41698131.836888</v>
      </c>
      <c r="Q381" s="136">
        <f>Table8[[#This Row],[Allocated Budget]]*Table8[[#This Row],[Allocation Percentage]]</f>
        <v>6254719.7755332002</v>
      </c>
      <c r="R381" s="136">
        <v>35443412.061354801</v>
      </c>
      <c r="S381" s="1">
        <v>-1</v>
      </c>
      <c r="T381" s="1"/>
      <c r="U381" s="1">
        <v>0.5</v>
      </c>
      <c r="V381" s="29">
        <v>23518.643701000005</v>
      </c>
      <c r="W381" s="29">
        <v>25182.001181400006</v>
      </c>
      <c r="X381" s="1" t="s">
        <v>31</v>
      </c>
      <c r="Y381" s="75">
        <f>$Q$2</f>
        <v>0.15</v>
      </c>
      <c r="Z381" s="1" t="s">
        <v>32</v>
      </c>
      <c r="AA381" s="1" t="s">
        <v>31</v>
      </c>
      <c r="AB381" s="64">
        <v>1</v>
      </c>
      <c r="AC381" s="115">
        <f t="shared" si="17"/>
        <v>1</v>
      </c>
      <c r="AD381" s="2">
        <v>46082</v>
      </c>
      <c r="AE381" s="175" t="str">
        <f>IFERROR(Table8[[#This Row],[Timeline - Monthwise]]-MIN(Table8[Start Date..]),"None")</f>
        <v>None</v>
      </c>
      <c r="AF381" s="1" t="str">
        <f>IFERROR(Table8[[#This Row],[Timeline - Monthwise]]-Table8[[#This Row],[Start Date..]]+1,"Duration Doesn't Exsists")</f>
        <v>Duration Doesn't Exsists</v>
      </c>
      <c r="AG381" s="29" t="str">
        <f ca="1">IFERROR(Table8[[#This Row],[Timeline - Monthwise]]-TODAY(),"No ETA")</f>
        <v>No ETA</v>
      </c>
      <c r="AH381" s="29" t="str">
        <f t="shared" si="18"/>
        <v>Completed</v>
      </c>
      <c r="AI381" s="1"/>
      <c r="AJ381" s="237" t="s">
        <v>3569</v>
      </c>
      <c r="AK381" s="1"/>
      <c r="AL381" s="1" t="s">
        <v>3178</v>
      </c>
      <c r="AM381" s="1" t="s">
        <v>30</v>
      </c>
      <c r="AN381" s="1"/>
      <c r="AO381" s="27"/>
      <c r="AP381" s="1"/>
      <c r="AQ381" s="1"/>
      <c r="AS381" s="192" t="str">
        <f>VLOOKUP(Table8[[#This Row],[CEM Number]],'71 CEMs'!$E$5:$E$76,1,0)</f>
        <v>INT-23-00437</v>
      </c>
      <c r="AT381" s="235" t="s">
        <v>3569</v>
      </c>
      <c r="AU381" s="233"/>
    </row>
    <row r="382" spans="1:47" ht="14.4" customHeight="1">
      <c r="A382" s="26" t="s">
        <v>387</v>
      </c>
      <c r="B382" s="166">
        <v>45427</v>
      </c>
      <c r="C382" s="1" t="s">
        <v>388</v>
      </c>
      <c r="D382" s="1" t="s">
        <v>388</v>
      </c>
      <c r="E382" s="192" t="s">
        <v>395</v>
      </c>
      <c r="F382" s="29">
        <v>3446</v>
      </c>
      <c r="G382" s="29">
        <v>1378.4</v>
      </c>
      <c r="H382" s="29">
        <v>2638</v>
      </c>
      <c r="I382" s="29">
        <v>352</v>
      </c>
      <c r="J382" s="29"/>
      <c r="K382" s="29"/>
      <c r="L382" s="29"/>
      <c r="M382" s="1" t="str">
        <f>Table8[[#This Row],[Std Remarks]]</f>
        <v>NOT LIVE - RETAIN BUDGET</v>
      </c>
      <c r="N382" s="28">
        <f>Table8[[#This Row],[% of Completion of Work Done]]</f>
        <v>0.2</v>
      </c>
      <c r="O382" s="1">
        <f>Table8[[#This Row],[Customers According to % (Market Share)]]</f>
        <v>1378.4</v>
      </c>
      <c r="P382" s="29">
        <v>29043845.272911999</v>
      </c>
      <c r="Q382" s="136">
        <f>(Table8[[#This Row],[Allocated Budget]]*$Q$2)+(Table8[[#This Row],[Allocated Budget]]*(1-Table8[[#This Row],[HP%  based on Live % ( Work Progress)]])*(1-$Q$2))</f>
        <v>24106391.576516964</v>
      </c>
      <c r="R382" s="136">
        <v>4937453.6963950396</v>
      </c>
      <c r="S382" s="1">
        <v>-1</v>
      </c>
      <c r="T382" s="1"/>
      <c r="U382" s="1">
        <v>0.4</v>
      </c>
      <c r="V382" s="29">
        <v>3234.605</v>
      </c>
      <c r="W382" s="29">
        <v>23041.172985600002</v>
      </c>
      <c r="X382" s="1" t="s">
        <v>47</v>
      </c>
      <c r="Y382" s="28">
        <f>Table8[[#This Row],[% of Completion of Work Done]]</f>
        <v>0.2</v>
      </c>
      <c r="Z382" s="1" t="s">
        <v>35</v>
      </c>
      <c r="AA382" s="1"/>
      <c r="AB382" s="77">
        <v>0.2</v>
      </c>
      <c r="AC382" s="115">
        <f t="shared" si="17"/>
        <v>0.2</v>
      </c>
      <c r="AD382" s="2">
        <v>46082</v>
      </c>
      <c r="AE382" s="175">
        <f>IFERROR(Table8[[#This Row],[Timeline - Monthwise]]-MIN(Table8[Start Date..]),"None")</f>
        <v>0</v>
      </c>
      <c r="AF382" s="1">
        <f>IFERROR(Table8[[#This Row],[Timeline - Monthwise]]-Table8[[#This Row],[Start Date..]]+1,"Duration Doesn't Exsists")</f>
        <v>1</v>
      </c>
      <c r="AG382" s="29">
        <f ca="1">IFERROR(Table8[[#This Row],[Timeline - Monthwise]]-TODAY(),"No ETA")</f>
        <v>-47</v>
      </c>
      <c r="AH382" s="29" t="str">
        <f t="shared" si="18"/>
        <v>In Progress</v>
      </c>
      <c r="AI382" s="1">
        <v>46082</v>
      </c>
      <c r="AJ382" s="237" t="s">
        <v>3574</v>
      </c>
      <c r="AK382" s="1" t="s">
        <v>396</v>
      </c>
      <c r="AL382" s="1" t="s">
        <v>3180</v>
      </c>
      <c r="AM382" s="1" t="s">
        <v>76</v>
      </c>
      <c r="AN382" s="1">
        <v>1</v>
      </c>
      <c r="AO382" s="27"/>
      <c r="AP382" s="192"/>
      <c r="AQ382" s="1"/>
      <c r="AS382" s="192" t="str">
        <f>VLOOKUP(Table8[[#This Row],[CEM Number]],'71 CEMs'!$E$5:$E$76,1,0)</f>
        <v>I240702</v>
      </c>
      <c r="AT382" s="235">
        <v>46082</v>
      </c>
      <c r="AU382" s="233"/>
    </row>
    <row r="383" spans="1:47" ht="14.4" customHeight="1">
      <c r="A383" s="26" t="s">
        <v>345</v>
      </c>
      <c r="B383" s="166">
        <v>45427</v>
      </c>
      <c r="C383" s="1" t="s">
        <v>138</v>
      </c>
      <c r="D383" s="1" t="s">
        <v>346</v>
      </c>
      <c r="E383" s="192" t="s">
        <v>353</v>
      </c>
      <c r="F383" s="29">
        <v>544</v>
      </c>
      <c r="G383" s="29">
        <v>217.60000000000002</v>
      </c>
      <c r="H383" s="29"/>
      <c r="I383" s="29"/>
      <c r="J383" s="29"/>
      <c r="K383" s="29"/>
      <c r="L383" s="29"/>
      <c r="M383" s="1" t="str">
        <f>Table8[[#This Row],[Std Remarks]]</f>
        <v>LIVE - 100% Completed</v>
      </c>
      <c r="N383" s="28">
        <f>Table8[[#This Row],[% of Completion of Work Done]]</f>
        <v>1</v>
      </c>
      <c r="O383" s="1">
        <f>Table8[[#This Row],[Customers According to % (Market Share)]]</f>
        <v>217.60000000000002</v>
      </c>
      <c r="P383" s="29">
        <v>5006676.5</v>
      </c>
      <c r="Q383" s="136">
        <f>Table8[[#This Row],[Allocated Budget]]*Table8[[#This Row],[Allocation Percentage]]</f>
        <v>751001.47499999998</v>
      </c>
      <c r="R383" s="136">
        <v>4255675.0249999994</v>
      </c>
      <c r="S383" s="1">
        <v>-1</v>
      </c>
      <c r="T383" s="1"/>
      <c r="U383" s="1">
        <v>0.4</v>
      </c>
      <c r="V383" s="29">
        <v>649.35</v>
      </c>
      <c r="W383" s="29">
        <v>3901.25</v>
      </c>
      <c r="X383" s="1" t="s">
        <v>47</v>
      </c>
      <c r="Y383" s="75">
        <f t="shared" ref="Y383:Y388" si="20">$Q$2</f>
        <v>0.15</v>
      </c>
      <c r="Z383" s="1" t="s">
        <v>32</v>
      </c>
      <c r="AA383" s="1" t="s">
        <v>47</v>
      </c>
      <c r="AB383" s="64">
        <v>1</v>
      </c>
      <c r="AC383" s="115">
        <f t="shared" si="17"/>
        <v>1</v>
      </c>
      <c r="AD383" s="2">
        <v>46082</v>
      </c>
      <c r="AE383" s="175" t="str">
        <f>IFERROR(Table8[[#This Row],[Timeline - Monthwise]]-MIN(Table8[Start Date..]),"None")</f>
        <v>None</v>
      </c>
      <c r="AF383" s="1" t="str">
        <f>IFERROR(Table8[[#This Row],[Timeline - Monthwise]]-Table8[[#This Row],[Start Date..]]+1,"Duration Doesn't Exsists")</f>
        <v>Duration Doesn't Exsists</v>
      </c>
      <c r="AG383" s="29" t="str">
        <f ca="1">IFERROR(Table8[[#This Row],[Timeline - Monthwise]]-TODAY(),"No ETA")</f>
        <v>No ETA</v>
      </c>
      <c r="AH383" s="29" t="str">
        <f t="shared" si="18"/>
        <v>Completed</v>
      </c>
      <c r="AI383" s="1"/>
      <c r="AJ383" s="237" t="s">
        <v>3569</v>
      </c>
      <c r="AK383" s="1"/>
      <c r="AL383" s="1" t="s">
        <v>3178</v>
      </c>
      <c r="AM383" s="1" t="s">
        <v>30</v>
      </c>
      <c r="AN383" s="1"/>
      <c r="AO383" s="27"/>
      <c r="AP383" s="192"/>
      <c r="AQ383" s="1"/>
      <c r="AS383" s="192" t="str">
        <f>VLOOKUP(Table8[[#This Row],[CEM Number]],'71 CEMs'!$E$5:$E$76,1,0)</f>
        <v>I240700</v>
      </c>
      <c r="AT383" s="235" t="s">
        <v>3569</v>
      </c>
      <c r="AU383" s="233"/>
    </row>
    <row r="384" spans="1:47" ht="14.4" customHeight="1">
      <c r="A384" s="26" t="s">
        <v>1072</v>
      </c>
      <c r="B384" s="166">
        <v>44924</v>
      </c>
      <c r="C384" s="1" t="s">
        <v>258</v>
      </c>
      <c r="D384" s="1" t="s">
        <v>258</v>
      </c>
      <c r="E384" s="192" t="s">
        <v>1077</v>
      </c>
      <c r="F384" s="29">
        <v>784</v>
      </c>
      <c r="G384" s="29">
        <v>392</v>
      </c>
      <c r="H384" s="29">
        <v>117</v>
      </c>
      <c r="I384" s="29">
        <v>16</v>
      </c>
      <c r="J384" s="29"/>
      <c r="K384" s="29">
        <v>101</v>
      </c>
      <c r="L384" s="29" t="s">
        <v>3287</v>
      </c>
      <c r="M384" s="1" t="str">
        <f>Table8[[#This Row],[Std Remarks]]</f>
        <v>LIVE - 100% Completed</v>
      </c>
      <c r="N384" s="28">
        <f>Table8[[#This Row],[% of Completion of Work Done]]</f>
        <v>1</v>
      </c>
      <c r="O384" s="1">
        <f>Table8[[#This Row],[Customers According to % (Market Share)]]</f>
        <v>392</v>
      </c>
      <c r="P384" s="29">
        <v>6536804.4375</v>
      </c>
      <c r="Q384" s="136">
        <f>Table8[[#This Row],[Allocated Budget]]*Table8[[#This Row],[Allocation Percentage]]</f>
        <v>980520.66562499991</v>
      </c>
      <c r="R384" s="136">
        <v>5556283.7718749996</v>
      </c>
      <c r="S384" s="1">
        <v>-1</v>
      </c>
      <c r="T384" s="1"/>
      <c r="U384" s="1">
        <v>0.5</v>
      </c>
      <c r="V384" s="29">
        <v>1181.05</v>
      </c>
      <c r="W384" s="29">
        <v>10010</v>
      </c>
      <c r="X384" s="1" t="s">
        <v>150</v>
      </c>
      <c r="Y384" s="75">
        <f t="shared" si="20"/>
        <v>0.15</v>
      </c>
      <c r="Z384" s="1" t="s">
        <v>32</v>
      </c>
      <c r="AA384" s="1" t="s">
        <v>150</v>
      </c>
      <c r="AB384" s="64">
        <v>1</v>
      </c>
      <c r="AC384" s="115">
        <f t="shared" si="17"/>
        <v>1</v>
      </c>
      <c r="AD384" s="2">
        <v>46082</v>
      </c>
      <c r="AE384" s="175" t="str">
        <f>IFERROR(Table8[[#This Row],[Timeline - Monthwise]]-MIN(Table8[Start Date..]),"None")</f>
        <v>None</v>
      </c>
      <c r="AF384" s="1" t="str">
        <f>IFERROR(Table8[[#This Row],[Timeline - Monthwise]]-Table8[[#This Row],[Start Date..]]+1,"Duration Doesn't Exsists")</f>
        <v>Duration Doesn't Exsists</v>
      </c>
      <c r="AG384" s="29" t="str">
        <f ca="1">IFERROR(Table8[[#This Row],[Timeline - Monthwise]]-TODAY(),"No ETA")</f>
        <v>No ETA</v>
      </c>
      <c r="AH384" s="29" t="str">
        <f t="shared" si="18"/>
        <v>Completed</v>
      </c>
      <c r="AI384" s="1"/>
      <c r="AJ384" s="237" t="s">
        <v>3569</v>
      </c>
      <c r="AK384" s="1" t="s">
        <v>1074</v>
      </c>
      <c r="AL384" s="1" t="s">
        <v>3178</v>
      </c>
      <c r="AM384" s="1" t="s">
        <v>30</v>
      </c>
      <c r="AN384" s="1"/>
      <c r="AO384" s="27"/>
      <c r="AP384" s="192"/>
      <c r="AQ384" s="1"/>
      <c r="AS384" s="192" t="str">
        <f>VLOOKUP(Table8[[#This Row],[CEM Number]],'71 CEMs'!$E$5:$E$76,1,0)</f>
        <v>INT-23-00440</v>
      </c>
      <c r="AT384" s="235" t="s">
        <v>3569</v>
      </c>
      <c r="AU384" s="233"/>
    </row>
    <row r="385" spans="1:47" ht="14.4" customHeight="1">
      <c r="A385" s="26" t="s">
        <v>992</v>
      </c>
      <c r="B385" s="166">
        <v>44924</v>
      </c>
      <c r="C385" s="1" t="s">
        <v>514</v>
      </c>
      <c r="D385" s="1" t="s">
        <v>993</v>
      </c>
      <c r="E385" s="192" t="s">
        <v>995</v>
      </c>
      <c r="F385" s="29">
        <v>326</v>
      </c>
      <c r="G385" s="29">
        <v>163</v>
      </c>
      <c r="H385" s="29"/>
      <c r="I385" s="29"/>
      <c r="J385" s="29"/>
      <c r="K385" s="29"/>
      <c r="L385" s="29"/>
      <c r="M385" s="1" t="str">
        <f>Table8[[#This Row],[Std Remarks]]</f>
        <v>LIVE - 100% Completed</v>
      </c>
      <c r="N385" s="28">
        <f>Table8[[#This Row],[% of Completion of Work Done]]</f>
        <v>1</v>
      </c>
      <c r="O385" s="1">
        <f>Table8[[#This Row],[Customers According to % (Market Share)]]</f>
        <v>163</v>
      </c>
      <c r="P385" s="29">
        <v>8178330.6331519997</v>
      </c>
      <c r="Q385" s="136">
        <f>Table8[[#This Row],[Allocated Budget]]*Table8[[#This Row],[Allocation Percentage]]</f>
        <v>1226749.5949728</v>
      </c>
      <c r="R385" s="136">
        <v>6951581.0381792001</v>
      </c>
      <c r="S385" s="1">
        <v>-1</v>
      </c>
      <c r="T385" s="1"/>
      <c r="U385" s="1">
        <v>0.5</v>
      </c>
      <c r="V385" s="29">
        <v>2164.2999999999997</v>
      </c>
      <c r="W385" s="240">
        <v>7686.2929824000003</v>
      </c>
      <c r="X385" s="1" t="s">
        <v>47</v>
      </c>
      <c r="Y385" s="75">
        <f t="shared" si="20"/>
        <v>0.15</v>
      </c>
      <c r="Z385" s="1" t="s">
        <v>32</v>
      </c>
      <c r="AA385" s="1" t="s">
        <v>47</v>
      </c>
      <c r="AB385" s="64">
        <v>1</v>
      </c>
      <c r="AC385" s="115">
        <f t="shared" si="17"/>
        <v>1</v>
      </c>
      <c r="AD385" s="2">
        <v>46082</v>
      </c>
      <c r="AE385" s="175" t="str">
        <f>IFERROR(Table8[[#This Row],[Timeline - Monthwise]]-MIN(Table8[Start Date..]),"None")</f>
        <v>None</v>
      </c>
      <c r="AF385" s="1" t="str">
        <f>IFERROR(Table8[[#This Row],[Timeline - Monthwise]]-Table8[[#This Row],[Start Date..]]+1,"Duration Doesn't Exsists")</f>
        <v>Duration Doesn't Exsists</v>
      </c>
      <c r="AG385" s="29" t="str">
        <f ca="1">IFERROR(Table8[[#This Row],[Timeline - Monthwise]]-TODAY(),"No ETA")</f>
        <v>No ETA</v>
      </c>
      <c r="AH385" s="29" t="str">
        <f t="shared" si="18"/>
        <v>Completed</v>
      </c>
      <c r="AI385" s="1"/>
      <c r="AJ385" s="237" t="s">
        <v>3569</v>
      </c>
      <c r="AK385" s="1"/>
      <c r="AL385" s="1" t="s">
        <v>3178</v>
      </c>
      <c r="AM385" s="1" t="s">
        <v>30</v>
      </c>
      <c r="AN385" s="1"/>
      <c r="AO385" s="27"/>
      <c r="AP385" s="192"/>
      <c r="AQ385" s="1"/>
      <c r="AS385" s="192" t="str">
        <f>VLOOKUP(Table8[[#This Row],[CEM Number]],'71 CEMs'!$E$5:$E$76,1,0)</f>
        <v>INT-23-00435</v>
      </c>
      <c r="AT385" s="235" t="s">
        <v>3569</v>
      </c>
      <c r="AU385" s="233"/>
    </row>
    <row r="386" spans="1:47" ht="14.4" customHeight="1">
      <c r="A386" s="26" t="s">
        <v>286</v>
      </c>
      <c r="B386" s="166">
        <v>45428</v>
      </c>
      <c r="C386" s="1" t="s">
        <v>287</v>
      </c>
      <c r="D386" s="1" t="s">
        <v>288</v>
      </c>
      <c r="E386" s="192" t="s">
        <v>302</v>
      </c>
      <c r="F386" s="29">
        <v>3278</v>
      </c>
      <c r="G386" s="29">
        <v>1311.2</v>
      </c>
      <c r="H386" s="29"/>
      <c r="I386" s="29">
        <v>1</v>
      </c>
      <c r="J386" s="29">
        <v>10</v>
      </c>
      <c r="K386" s="29">
        <v>231</v>
      </c>
      <c r="L386" s="29" t="s">
        <v>3586</v>
      </c>
      <c r="M386" s="1" t="str">
        <f>Table8[[#This Row],[Std Remarks]]</f>
        <v>LIVE - 100% Completed</v>
      </c>
      <c r="N386" s="28">
        <f>Table8[[#This Row],[% of Completion of Work Done]]</f>
        <v>1</v>
      </c>
      <c r="O386" s="1">
        <f>Table8[[#This Row],[Customers According to % (Market Share)]]</f>
        <v>1311.2</v>
      </c>
      <c r="P386" s="29">
        <v>71741582.657311007</v>
      </c>
      <c r="Q386" s="136">
        <f>Table8[[#This Row],[Allocated Budget]]*Table8[[#This Row],[Allocation Percentage]]</f>
        <v>10761237.39859665</v>
      </c>
      <c r="R386" s="136">
        <v>60980345.258714348</v>
      </c>
      <c r="S386" s="1">
        <v>-1</v>
      </c>
      <c r="T386" s="1"/>
      <c r="U386" s="1">
        <v>0.4</v>
      </c>
      <c r="V386" s="29">
        <v>14106.071252208312</v>
      </c>
      <c r="W386" s="29">
        <v>42466.291022127902</v>
      </c>
      <c r="X386" s="1" t="s">
        <v>47</v>
      </c>
      <c r="Y386" s="75">
        <f t="shared" si="20"/>
        <v>0.15</v>
      </c>
      <c r="Z386" s="1" t="s">
        <v>32</v>
      </c>
      <c r="AA386" s="1" t="s">
        <v>47</v>
      </c>
      <c r="AB386" s="64">
        <v>1</v>
      </c>
      <c r="AC386" s="115">
        <f t="shared" si="17"/>
        <v>1</v>
      </c>
      <c r="AD386" s="2">
        <v>46082</v>
      </c>
      <c r="AE386" s="175" t="str">
        <f>IFERROR(Table8[[#This Row],[Timeline - Monthwise]]-MIN(Table8[Start Date..]),"None")</f>
        <v>None</v>
      </c>
      <c r="AF386" s="1" t="str">
        <f>IFERROR(Table8[[#This Row],[Timeline - Monthwise]]-Table8[[#This Row],[Start Date..]]+1,"Duration Doesn't Exsists")</f>
        <v>Duration Doesn't Exsists</v>
      </c>
      <c r="AG386" s="29" t="str">
        <f ca="1">IFERROR(Table8[[#This Row],[Timeline - Monthwise]]-TODAY(),"No ETA")</f>
        <v>No ETA</v>
      </c>
      <c r="AH386" s="29" t="str">
        <f t="shared" si="18"/>
        <v>Completed</v>
      </c>
      <c r="AI386" s="1"/>
      <c r="AJ386" s="237" t="s">
        <v>3569</v>
      </c>
      <c r="AK386" s="1"/>
      <c r="AL386" s="1" t="s">
        <v>3178</v>
      </c>
      <c r="AM386" s="1" t="s">
        <v>30</v>
      </c>
      <c r="AN386" s="1"/>
      <c r="AO386" s="27"/>
      <c r="AP386" s="192"/>
      <c r="AQ386" s="1"/>
      <c r="AS386" s="192" t="str">
        <f>VLOOKUP(Table8[[#This Row],[CEM Number]],'71 CEMs'!$E$5:$E$76,1,0)</f>
        <v>I240682</v>
      </c>
      <c r="AT386" s="235" t="s">
        <v>3569</v>
      </c>
      <c r="AU386" s="233"/>
    </row>
    <row r="387" spans="1:47" ht="14.4" customHeight="1">
      <c r="A387" s="26" t="s">
        <v>286</v>
      </c>
      <c r="B387" s="166">
        <v>45428</v>
      </c>
      <c r="C387" s="1" t="s">
        <v>287</v>
      </c>
      <c r="D387" s="1" t="s">
        <v>288</v>
      </c>
      <c r="E387" s="192" t="s">
        <v>303</v>
      </c>
      <c r="F387" s="29">
        <v>3476</v>
      </c>
      <c r="G387" s="29">
        <v>1390.4</v>
      </c>
      <c r="H387" s="29"/>
      <c r="I387" s="29">
        <v>0</v>
      </c>
      <c r="J387" s="29">
        <v>0</v>
      </c>
      <c r="K387" s="29">
        <v>0</v>
      </c>
      <c r="L387" s="29" t="s">
        <v>3602</v>
      </c>
      <c r="M387" s="1" t="str">
        <f>Table8[[#This Row],[Std Remarks]]</f>
        <v>LIVE - 100% Completed</v>
      </c>
      <c r="N387" s="28">
        <f>Table8[[#This Row],[% of Completion of Work Done]]</f>
        <v>1</v>
      </c>
      <c r="O387" s="1">
        <f>Table8[[#This Row],[Customers According to % (Market Share)]]</f>
        <v>1390.4</v>
      </c>
      <c r="P387" s="29">
        <v>65415581.584316202</v>
      </c>
      <c r="Q387" s="136">
        <f>Table8[[#This Row],[Allocated Budget]]*Table8[[#This Row],[Allocation Percentage]]</f>
        <v>9812337.2376474291</v>
      </c>
      <c r="R387" s="136">
        <v>55603244.346668743</v>
      </c>
      <c r="S387" s="1">
        <v>0</v>
      </c>
      <c r="T387" s="1"/>
      <c r="U387" s="1">
        <v>0.4</v>
      </c>
      <c r="V387" s="29">
        <v>11876.610991388314</v>
      </c>
      <c r="W387" s="29">
        <v>47661.017542972389</v>
      </c>
      <c r="X387" s="1" t="s">
        <v>47</v>
      </c>
      <c r="Y387" s="75">
        <f t="shared" si="20"/>
        <v>0.15</v>
      </c>
      <c r="Z387" s="1" t="s">
        <v>32</v>
      </c>
      <c r="AA387" s="1" t="s">
        <v>47</v>
      </c>
      <c r="AB387" s="64">
        <v>1</v>
      </c>
      <c r="AC387" s="115">
        <f t="shared" si="17"/>
        <v>1</v>
      </c>
      <c r="AD387" s="2">
        <v>46082</v>
      </c>
      <c r="AE387" s="175" t="str">
        <f>IFERROR(Table8[[#This Row],[Timeline - Monthwise]]-MIN(Table8[Start Date..]),"None")</f>
        <v>None</v>
      </c>
      <c r="AF387" s="1" t="str">
        <f>IFERROR(Table8[[#This Row],[Timeline - Monthwise]]-Table8[[#This Row],[Start Date..]]+1,"Duration Doesn't Exsists")</f>
        <v>Duration Doesn't Exsists</v>
      </c>
      <c r="AG387" s="29" t="str">
        <f ca="1">IFERROR(Table8[[#This Row],[Timeline - Monthwise]]-TODAY(),"No ETA")</f>
        <v>No ETA</v>
      </c>
      <c r="AH387" s="29" t="str">
        <f t="shared" si="18"/>
        <v>Completed</v>
      </c>
      <c r="AI387" s="1"/>
      <c r="AJ387" s="237" t="s">
        <v>3569</v>
      </c>
      <c r="AK387" s="1"/>
      <c r="AL387" s="1" t="s">
        <v>3178</v>
      </c>
      <c r="AM387" s="1" t="s">
        <v>30</v>
      </c>
      <c r="AN387" s="1"/>
      <c r="AO387" s="27"/>
      <c r="AP387" s="192"/>
      <c r="AQ387" s="1"/>
      <c r="AS387" s="192" t="str">
        <f>VLOOKUP(Table8[[#This Row],[CEM Number]],'71 CEMs'!$E$5:$E$76,1,0)</f>
        <v>I240682</v>
      </c>
      <c r="AT387" s="235" t="s">
        <v>3569</v>
      </c>
      <c r="AU387" s="233"/>
    </row>
    <row r="388" spans="1:47" ht="14.4" customHeight="1">
      <c r="A388" s="26" t="s">
        <v>286</v>
      </c>
      <c r="B388" s="166">
        <v>45428</v>
      </c>
      <c r="C388" s="1" t="s">
        <v>287</v>
      </c>
      <c r="D388" s="1" t="s">
        <v>288</v>
      </c>
      <c r="E388" s="192" t="s">
        <v>304</v>
      </c>
      <c r="F388" s="29">
        <v>5098</v>
      </c>
      <c r="G388" s="29">
        <v>2039.2</v>
      </c>
      <c r="H388" s="29"/>
      <c r="I388" s="29">
        <v>0</v>
      </c>
      <c r="J388" s="29">
        <v>0</v>
      </c>
      <c r="K388" s="29">
        <v>0</v>
      </c>
      <c r="L388" s="29" t="s">
        <v>3602</v>
      </c>
      <c r="M388" s="1" t="str">
        <f>Table8[[#This Row],[Std Remarks]]</f>
        <v>LIVE - 100% Completed</v>
      </c>
      <c r="N388" s="28">
        <f>Table8[[#This Row],[% of Completion of Work Done]]</f>
        <v>1</v>
      </c>
      <c r="O388" s="1">
        <f>Table8[[#This Row],[Customers According to % (Market Share)]]</f>
        <v>2039.2</v>
      </c>
      <c r="P388" s="29">
        <v>89271460.969885707</v>
      </c>
      <c r="Q388" s="136">
        <f>Table8[[#This Row],[Allocated Budget]]*Table8[[#This Row],[Allocation Percentage]]</f>
        <v>13390719.145482855</v>
      </c>
      <c r="R388" s="136">
        <v>75880741.824402854</v>
      </c>
      <c r="S388" s="1">
        <v>-1</v>
      </c>
      <c r="T388" s="1"/>
      <c r="U388" s="1">
        <v>0.4</v>
      </c>
      <c r="V388" s="29">
        <v>16595.427704236528</v>
      </c>
      <c r="W388" s="29">
        <v>65826.986953347834</v>
      </c>
      <c r="X388" s="1" t="s">
        <v>47</v>
      </c>
      <c r="Y388" s="75">
        <f t="shared" si="20"/>
        <v>0.15</v>
      </c>
      <c r="Z388" s="1" t="s">
        <v>32</v>
      </c>
      <c r="AA388" s="1" t="s">
        <v>47</v>
      </c>
      <c r="AB388" s="64">
        <v>1</v>
      </c>
      <c r="AC388" s="115">
        <f t="shared" si="17"/>
        <v>1</v>
      </c>
      <c r="AD388" s="2">
        <v>46082</v>
      </c>
      <c r="AE388" s="175" t="str">
        <f>IFERROR(Table8[[#This Row],[Timeline - Monthwise]]-MIN(Table8[Start Date..]),"None")</f>
        <v>None</v>
      </c>
      <c r="AF388" s="1" t="str">
        <f>IFERROR(Table8[[#This Row],[Timeline - Monthwise]]-Table8[[#This Row],[Start Date..]]+1,"Duration Doesn't Exsists")</f>
        <v>Duration Doesn't Exsists</v>
      </c>
      <c r="AG388" s="29" t="str">
        <f ca="1">IFERROR(Table8[[#This Row],[Timeline - Monthwise]]-TODAY(),"No ETA")</f>
        <v>No ETA</v>
      </c>
      <c r="AH388" s="29" t="str">
        <f t="shared" si="18"/>
        <v>Completed</v>
      </c>
      <c r="AI388" s="1"/>
      <c r="AJ388" s="237" t="s">
        <v>3569</v>
      </c>
      <c r="AK388" s="1"/>
      <c r="AL388" s="1" t="s">
        <v>3178</v>
      </c>
      <c r="AM388" s="1" t="s">
        <v>30</v>
      </c>
      <c r="AN388" s="1"/>
      <c r="AO388" s="27"/>
      <c r="AP388" s="192"/>
      <c r="AQ388" s="1"/>
      <c r="AS388" s="192" t="str">
        <f>VLOOKUP(Table8[[#This Row],[CEM Number]],'71 CEMs'!$E$5:$E$76,1,0)</f>
        <v>I240682</v>
      </c>
      <c r="AT388" s="235" t="s">
        <v>3569</v>
      </c>
      <c r="AU388" s="233"/>
    </row>
    <row r="389" spans="1:47" ht="14.4" customHeight="1">
      <c r="A389" s="26" t="s">
        <v>3649</v>
      </c>
      <c r="B389" s="166" t="s">
        <v>3530</v>
      </c>
      <c r="C389" s="1" t="s">
        <v>1232</v>
      </c>
      <c r="D389" s="1" t="s">
        <v>1232</v>
      </c>
      <c r="E389" s="192" t="s">
        <v>1237</v>
      </c>
      <c r="F389" s="29">
        <v>532</v>
      </c>
      <c r="G389" s="29">
        <v>239.4</v>
      </c>
      <c r="H389" s="29"/>
      <c r="I389" s="29"/>
      <c r="J389" s="29"/>
      <c r="K389" s="29"/>
      <c r="L389" s="29"/>
      <c r="M389" s="1" t="str">
        <f>Table8[[#This Row],[Std Remarks]]</f>
        <v>NOT LIVE - RETAIN BUDGET</v>
      </c>
      <c r="N389" s="28">
        <f>Table8[[#This Row],[% of Completion of Work Done]]</f>
        <v>0</v>
      </c>
      <c r="O389" s="1">
        <f>Table8[[#This Row],[Customers According to % (Market Share)]]</f>
        <v>239.4</v>
      </c>
      <c r="P389" s="29">
        <v>6851061.5937107801</v>
      </c>
      <c r="Q389" s="136">
        <f>(Table8[[#This Row],[Allocated Budget]]*$Q$2)+(Table8[[#This Row],[Allocated Budget]]*(1-Table8[[#This Row],[HP%  based on Live % ( Work Progress)]])*(1-$Q$2))</f>
        <v>6851061.5937107801</v>
      </c>
      <c r="R389" s="136"/>
      <c r="S389" s="1"/>
      <c r="T389" s="1"/>
      <c r="U389" s="1">
        <v>0.45</v>
      </c>
      <c r="V389" s="29">
        <v>1723.4077268557455</v>
      </c>
      <c r="W389" s="29">
        <v>6562.4425113203843</v>
      </c>
      <c r="X389" s="1" t="s">
        <v>47</v>
      </c>
      <c r="Y389" s="28">
        <f>Table8[[#This Row],[% of Completion of Work Done]]</f>
        <v>0</v>
      </c>
      <c r="Z389" s="1" t="s">
        <v>35</v>
      </c>
      <c r="AA389" s="1"/>
      <c r="AB389" s="77">
        <v>0</v>
      </c>
      <c r="AC389" s="115">
        <f t="shared" si="17"/>
        <v>0</v>
      </c>
      <c r="AD389" s="2">
        <v>46082</v>
      </c>
      <c r="AE389" s="175">
        <f>IFERROR(Table8[[#This Row],[Timeline - Monthwise]]-MIN(Table8[Start Date..]),"None")</f>
        <v>214</v>
      </c>
      <c r="AF389" s="1">
        <f>IFERROR(Table8[[#This Row],[Timeline - Monthwise]]-Table8[[#This Row],[Start Date..]]+1,"Duration Doesn't Exsists")</f>
        <v>215</v>
      </c>
      <c r="AG389" s="29">
        <f ca="1">IFERROR(Table8[[#This Row],[Timeline - Monthwise]]-TODAY(),"No ETA")</f>
        <v>167</v>
      </c>
      <c r="AH389" s="29" t="str">
        <f t="shared" si="18"/>
        <v>Yet to Start</v>
      </c>
      <c r="AI389" s="1" t="s">
        <v>1168</v>
      </c>
      <c r="AJ389" s="237" t="s">
        <v>3576</v>
      </c>
      <c r="AK389" s="1" t="s">
        <v>1169</v>
      </c>
      <c r="AL389" s="1" t="s">
        <v>3325</v>
      </c>
      <c r="AM389" s="1" t="s">
        <v>76</v>
      </c>
      <c r="AN389" s="1"/>
      <c r="AO389" s="27"/>
      <c r="AP389" s="192"/>
      <c r="AQ389" s="192"/>
      <c r="AS389" s="192" t="e">
        <f>VLOOKUP(Table8[[#This Row],[CEM Number]],'71 CEMs'!$E$5:$E$76,1,0)</f>
        <v>#N/A</v>
      </c>
      <c r="AT389" s="235">
        <v>46296</v>
      </c>
      <c r="AU389" s="233"/>
    </row>
    <row r="390" spans="1:47" ht="14.4" customHeight="1">
      <c r="A390" s="26" t="s">
        <v>3649</v>
      </c>
      <c r="B390" s="166" t="s">
        <v>3530</v>
      </c>
      <c r="C390" s="1" t="s">
        <v>1232</v>
      </c>
      <c r="D390" s="1" t="s">
        <v>1232</v>
      </c>
      <c r="E390" s="192" t="s">
        <v>1238</v>
      </c>
      <c r="F390" s="29">
        <v>814</v>
      </c>
      <c r="G390" s="29">
        <v>366.3</v>
      </c>
      <c r="H390" s="29"/>
      <c r="I390" s="29"/>
      <c r="J390" s="29"/>
      <c r="K390" s="29"/>
      <c r="L390" s="29"/>
      <c r="M390" s="1" t="str">
        <f>Table8[[#This Row],[Std Remarks]]</f>
        <v>NOT LIVE - RETAIN BUDGET</v>
      </c>
      <c r="N390" s="28">
        <f>Table8[[#This Row],[% of Completion of Work Done]]</f>
        <v>0</v>
      </c>
      <c r="O390" s="1">
        <f>Table8[[#This Row],[Customers According to % (Market Share)]]</f>
        <v>366.3</v>
      </c>
      <c r="P390" s="29">
        <v>9576095.0923500005</v>
      </c>
      <c r="Q390" s="136">
        <f>(Table8[[#This Row],[Allocated Budget]]*$Q$2)+(Table8[[#This Row],[Allocated Budget]]*(1-Table8[[#This Row],[HP%  based on Live % ( Work Progress)]])*(1-$Q$2))</f>
        <v>9576095.0923500005</v>
      </c>
      <c r="R390" s="136"/>
      <c r="S390" s="1"/>
      <c r="T390" s="1"/>
      <c r="U390" s="1">
        <v>0.45</v>
      </c>
      <c r="V390" s="29">
        <v>1959.6</v>
      </c>
      <c r="W390" s="29">
        <v>11892.185923499997</v>
      </c>
      <c r="X390" s="1" t="s">
        <v>47</v>
      </c>
      <c r="Y390" s="28">
        <f>Table8[[#This Row],[% of Completion of Work Done]]</f>
        <v>0</v>
      </c>
      <c r="Z390" s="1" t="s">
        <v>35</v>
      </c>
      <c r="AA390" s="1"/>
      <c r="AB390" s="77">
        <v>0</v>
      </c>
      <c r="AC390" s="115">
        <f t="shared" si="17"/>
        <v>0</v>
      </c>
      <c r="AD390" s="2">
        <v>46082</v>
      </c>
      <c r="AE390" s="175">
        <f>IFERROR(Table8[[#This Row],[Timeline - Monthwise]]-MIN(Table8[Start Date..]),"None")</f>
        <v>214</v>
      </c>
      <c r="AF390" s="1">
        <f>IFERROR(Table8[[#This Row],[Timeline - Monthwise]]-Table8[[#This Row],[Start Date..]]+1,"Duration Doesn't Exsists")</f>
        <v>215</v>
      </c>
      <c r="AG390" s="29">
        <f ca="1">IFERROR(Table8[[#This Row],[Timeline - Monthwise]]-TODAY(),"No ETA")</f>
        <v>167</v>
      </c>
      <c r="AH390" s="29" t="str">
        <f t="shared" si="18"/>
        <v>Yet to Start</v>
      </c>
      <c r="AI390" s="1" t="s">
        <v>1168</v>
      </c>
      <c r="AJ390" s="237" t="s">
        <v>3576</v>
      </c>
      <c r="AK390" s="1" t="s">
        <v>1169</v>
      </c>
      <c r="AL390" s="1" t="s">
        <v>3325</v>
      </c>
      <c r="AM390" s="1" t="s">
        <v>76</v>
      </c>
      <c r="AN390" s="1"/>
      <c r="AO390" s="27"/>
      <c r="AP390" s="192"/>
      <c r="AQ390" s="1"/>
      <c r="AS390" s="192" t="e">
        <f>VLOOKUP(Table8[[#This Row],[CEM Number]],'71 CEMs'!$E$5:$E$76,1,0)</f>
        <v>#N/A</v>
      </c>
      <c r="AT390" s="235">
        <v>46296</v>
      </c>
      <c r="AU390" s="233"/>
    </row>
    <row r="391" spans="1:47" ht="14.4" customHeight="1">
      <c r="A391" s="26" t="s">
        <v>3649</v>
      </c>
      <c r="B391" s="166" t="s">
        <v>3530</v>
      </c>
      <c r="C391" s="1" t="s">
        <v>1232</v>
      </c>
      <c r="D391" s="1" t="s">
        <v>1232</v>
      </c>
      <c r="E391" s="192" t="s">
        <v>1239</v>
      </c>
      <c r="F391" s="29">
        <v>330</v>
      </c>
      <c r="G391" s="29">
        <v>148.5</v>
      </c>
      <c r="H391" s="29"/>
      <c r="I391" s="29"/>
      <c r="J391" s="29"/>
      <c r="K391" s="29"/>
      <c r="L391" s="29"/>
      <c r="M391" s="1" t="str">
        <f>Table8[[#This Row],[Std Remarks]]</f>
        <v>NOT LIVE - RETAIN BUDGET</v>
      </c>
      <c r="N391" s="28">
        <f>Table8[[#This Row],[% of Completion of Work Done]]</f>
        <v>0</v>
      </c>
      <c r="O391" s="1">
        <f>Table8[[#This Row],[Customers According to % (Market Share)]]</f>
        <v>148.5</v>
      </c>
      <c r="P391" s="29">
        <v>3495495.8374999999</v>
      </c>
      <c r="Q391" s="136">
        <f>(Table8[[#This Row],[Allocated Budget]]*$Q$2)+(Table8[[#This Row],[Allocated Budget]]*(1-Table8[[#This Row],[HP%  based on Live % ( Work Progress)]])*(1-$Q$2))</f>
        <v>3495495.8374999999</v>
      </c>
      <c r="R391" s="136"/>
      <c r="S391" s="1"/>
      <c r="T391" s="1"/>
      <c r="U391" s="1">
        <v>0.45</v>
      </c>
      <c r="V391" s="29">
        <v>615.25</v>
      </c>
      <c r="W391" s="29">
        <v>4449.8615</v>
      </c>
      <c r="X391" s="1" t="s">
        <v>47</v>
      </c>
      <c r="Y391" s="28">
        <f>Table8[[#This Row],[% of Completion of Work Done]]</f>
        <v>0</v>
      </c>
      <c r="Z391" s="1" t="s">
        <v>35</v>
      </c>
      <c r="AA391" s="1"/>
      <c r="AB391" s="77">
        <v>0</v>
      </c>
      <c r="AC391" s="115">
        <f t="shared" si="17"/>
        <v>0</v>
      </c>
      <c r="AD391" s="2">
        <v>46082</v>
      </c>
      <c r="AE391" s="175">
        <f>IFERROR(Table8[[#This Row],[Timeline - Monthwise]]-MIN(Table8[Start Date..]),"None")</f>
        <v>214</v>
      </c>
      <c r="AF391" s="1">
        <f>IFERROR(Table8[[#This Row],[Timeline - Monthwise]]-Table8[[#This Row],[Start Date..]]+1,"Duration Doesn't Exsists")</f>
        <v>215</v>
      </c>
      <c r="AG391" s="29">
        <f ca="1">IFERROR(Table8[[#This Row],[Timeline - Monthwise]]-TODAY(),"No ETA")</f>
        <v>167</v>
      </c>
      <c r="AH391" s="29" t="str">
        <f t="shared" si="18"/>
        <v>Yet to Start</v>
      </c>
      <c r="AI391" s="1" t="s">
        <v>1168</v>
      </c>
      <c r="AJ391" s="237" t="s">
        <v>3576</v>
      </c>
      <c r="AK391" s="1" t="s">
        <v>1169</v>
      </c>
      <c r="AL391" s="1" t="s">
        <v>3325</v>
      </c>
      <c r="AM391" s="1" t="s">
        <v>76</v>
      </c>
      <c r="AN391" s="1"/>
      <c r="AO391" s="27"/>
      <c r="AP391" s="192"/>
      <c r="AQ391" s="1"/>
      <c r="AS391" s="192" t="e">
        <f>VLOOKUP(Table8[[#This Row],[CEM Number]],'71 CEMs'!$E$5:$E$76,1,0)</f>
        <v>#N/A</v>
      </c>
      <c r="AT391" s="235">
        <v>46296</v>
      </c>
      <c r="AU391" s="233"/>
    </row>
    <row r="392" spans="1:47" ht="14.4" customHeight="1">
      <c r="A392" s="26" t="s">
        <v>3649</v>
      </c>
      <c r="B392" s="166" t="s">
        <v>3530</v>
      </c>
      <c r="C392" s="1" t="s">
        <v>1232</v>
      </c>
      <c r="D392" s="1" t="s">
        <v>1232</v>
      </c>
      <c r="E392" s="192" t="s">
        <v>1240</v>
      </c>
      <c r="F392" s="29">
        <v>602</v>
      </c>
      <c r="G392" s="29">
        <v>270.90000000000003</v>
      </c>
      <c r="H392" s="29"/>
      <c r="I392" s="29"/>
      <c r="J392" s="29"/>
      <c r="K392" s="29"/>
      <c r="L392" s="29"/>
      <c r="M392" s="1" t="str">
        <f>Table8[[#This Row],[Std Remarks]]</f>
        <v>NOT LIVE - RETAIN BUDGET</v>
      </c>
      <c r="N392" s="28">
        <f>Table8[[#This Row],[% of Completion of Work Done]]</f>
        <v>0</v>
      </c>
      <c r="O392" s="1">
        <f>Table8[[#This Row],[Customers According to % (Market Share)]]</f>
        <v>270.90000000000003</v>
      </c>
      <c r="P392" s="29">
        <v>8668608.7878861893</v>
      </c>
      <c r="Q392" s="136">
        <f>(Table8[[#This Row],[Allocated Budget]]*$Q$2)+(Table8[[#This Row],[Allocated Budget]]*(1-Table8[[#This Row],[HP%  based on Live % ( Work Progress)]])*(1-$Q$2))</f>
        <v>8668608.7878861893</v>
      </c>
      <c r="R392" s="136"/>
      <c r="S392" s="1"/>
      <c r="T392" s="1"/>
      <c r="U392" s="1">
        <v>0.45</v>
      </c>
      <c r="V392" s="29">
        <v>2228.8491634100169</v>
      </c>
      <c r="W392" s="29">
        <v>7932.6760785174647</v>
      </c>
      <c r="X392" s="1" t="s">
        <v>47</v>
      </c>
      <c r="Y392" s="28">
        <f>Table8[[#This Row],[% of Completion of Work Done]]</f>
        <v>0</v>
      </c>
      <c r="Z392" s="1" t="s">
        <v>35</v>
      </c>
      <c r="AA392" s="1"/>
      <c r="AB392" s="77">
        <v>0</v>
      </c>
      <c r="AC392" s="115">
        <f t="shared" si="17"/>
        <v>0</v>
      </c>
      <c r="AD392" s="2">
        <v>46082</v>
      </c>
      <c r="AE392" s="175">
        <f>IFERROR(Table8[[#This Row],[Timeline - Monthwise]]-MIN(Table8[Start Date..]),"None")</f>
        <v>214</v>
      </c>
      <c r="AF392" s="1">
        <f>IFERROR(Table8[[#This Row],[Timeline - Monthwise]]-Table8[[#This Row],[Start Date..]]+1,"Duration Doesn't Exsists")</f>
        <v>215</v>
      </c>
      <c r="AG392" s="29">
        <f ca="1">IFERROR(Table8[[#This Row],[Timeline - Monthwise]]-TODAY(),"No ETA")</f>
        <v>167</v>
      </c>
      <c r="AH392" s="29" t="str">
        <f t="shared" si="18"/>
        <v>Yet to Start</v>
      </c>
      <c r="AI392" s="1" t="s">
        <v>1168</v>
      </c>
      <c r="AJ392" s="237" t="s">
        <v>3576</v>
      </c>
      <c r="AK392" s="1" t="s">
        <v>1169</v>
      </c>
      <c r="AL392" s="1" t="s">
        <v>3325</v>
      </c>
      <c r="AM392" s="1" t="s">
        <v>76</v>
      </c>
      <c r="AN392" s="1"/>
      <c r="AO392" s="27"/>
      <c r="AP392" s="192"/>
      <c r="AQ392" s="1"/>
      <c r="AS392" s="192" t="e">
        <f>VLOOKUP(Table8[[#This Row],[CEM Number]],'71 CEMs'!$E$5:$E$76,1,0)</f>
        <v>#N/A</v>
      </c>
      <c r="AT392" s="235">
        <v>46296</v>
      </c>
      <c r="AU392" s="233"/>
    </row>
    <row r="393" spans="1:47" ht="14.4" customHeight="1">
      <c r="A393" s="26" t="s">
        <v>3649</v>
      </c>
      <c r="B393" s="166" t="s">
        <v>3530</v>
      </c>
      <c r="C393" s="1" t="s">
        <v>1232</v>
      </c>
      <c r="D393" s="1" t="s">
        <v>1232</v>
      </c>
      <c r="E393" s="192" t="s">
        <v>323</v>
      </c>
      <c r="F393" s="29">
        <v>1302</v>
      </c>
      <c r="G393" s="29">
        <v>585.9</v>
      </c>
      <c r="H393" s="29"/>
      <c r="I393" s="29"/>
      <c r="J393" s="29"/>
      <c r="K393" s="29"/>
      <c r="L393" s="29"/>
      <c r="M393" s="1" t="str">
        <f>Table8[[#This Row],[Std Remarks]]</f>
        <v>NOT LIVE - RETAIN BUDGET</v>
      </c>
      <c r="N393" s="28">
        <f>Table8[[#This Row],[% of Completion of Work Done]]</f>
        <v>0</v>
      </c>
      <c r="O393" s="1">
        <f>Table8[[#This Row],[Customers According to % (Market Share)]]</f>
        <v>585.9</v>
      </c>
      <c r="P393" s="29">
        <v>11360811.6</v>
      </c>
      <c r="Q393" s="136">
        <f>(Table8[[#This Row],[Allocated Budget]]*$Q$2)+(Table8[[#This Row],[Allocated Budget]]*(1-Table8[[#This Row],[HP%  based on Live % ( Work Progress)]])*(1-$Q$2))</f>
        <v>11360811.6</v>
      </c>
      <c r="R393" s="136"/>
      <c r="S393" s="1"/>
      <c r="T393" s="1"/>
      <c r="U393" s="1">
        <v>0.45</v>
      </c>
      <c r="V393" s="29">
        <v>1930.85</v>
      </c>
      <c r="W393" s="29">
        <v>14580.098000000005</v>
      </c>
      <c r="X393" s="1" t="s">
        <v>47</v>
      </c>
      <c r="Y393" s="28">
        <f>Table8[[#This Row],[% of Completion of Work Done]]</f>
        <v>0</v>
      </c>
      <c r="Z393" s="1" t="s">
        <v>35</v>
      </c>
      <c r="AA393" s="1"/>
      <c r="AB393" s="77">
        <v>0</v>
      </c>
      <c r="AC393" s="115">
        <f t="shared" si="17"/>
        <v>0</v>
      </c>
      <c r="AD393" s="2">
        <v>46082</v>
      </c>
      <c r="AE393" s="175">
        <f>IFERROR(Table8[[#This Row],[Timeline - Monthwise]]-MIN(Table8[Start Date..]),"None")</f>
        <v>214</v>
      </c>
      <c r="AF393" s="1">
        <f>IFERROR(Table8[[#This Row],[Timeline - Monthwise]]-Table8[[#This Row],[Start Date..]]+1,"Duration Doesn't Exsists")</f>
        <v>215</v>
      </c>
      <c r="AG393" s="29">
        <f ca="1">IFERROR(Table8[[#This Row],[Timeline - Monthwise]]-TODAY(),"No ETA")</f>
        <v>167</v>
      </c>
      <c r="AH393" s="29" t="str">
        <f t="shared" si="18"/>
        <v>Yet to Start</v>
      </c>
      <c r="AI393" s="1" t="s">
        <v>1168</v>
      </c>
      <c r="AJ393" s="237" t="s">
        <v>3576</v>
      </c>
      <c r="AK393" s="1" t="s">
        <v>1169</v>
      </c>
      <c r="AL393" s="1" t="s">
        <v>3325</v>
      </c>
      <c r="AM393" s="1" t="s">
        <v>76</v>
      </c>
      <c r="AN393" s="1"/>
      <c r="AO393" s="27"/>
      <c r="AP393" s="192"/>
      <c r="AQ393" s="1"/>
      <c r="AS393" s="192" t="e">
        <f>VLOOKUP(Table8[[#This Row],[CEM Number]],'71 CEMs'!$E$5:$E$76,1,0)</f>
        <v>#N/A</v>
      </c>
      <c r="AT393" s="235">
        <v>46296</v>
      </c>
      <c r="AU393" s="233"/>
    </row>
    <row r="394" spans="1:47" ht="14.4" customHeight="1">
      <c r="A394" s="26" t="s">
        <v>3649</v>
      </c>
      <c r="B394" s="166" t="s">
        <v>3530</v>
      </c>
      <c r="C394" s="1" t="s">
        <v>1232</v>
      </c>
      <c r="D394" s="1" t="s">
        <v>1232</v>
      </c>
      <c r="E394" s="192" t="s">
        <v>1241</v>
      </c>
      <c r="F394" s="29">
        <v>1770</v>
      </c>
      <c r="G394" s="29">
        <v>796.5</v>
      </c>
      <c r="H394" s="29"/>
      <c r="I394" s="29"/>
      <c r="J394" s="29"/>
      <c r="K394" s="29"/>
      <c r="L394" s="29"/>
      <c r="M394" s="1" t="str">
        <f>Table8[[#This Row],[Std Remarks]]</f>
        <v>NOT LIVE - RETAIN BUDGET</v>
      </c>
      <c r="N394" s="28">
        <f>Table8[[#This Row],[% of Completion of Work Done]]</f>
        <v>0</v>
      </c>
      <c r="O394" s="1">
        <f>Table8[[#This Row],[Customers According to % (Market Share)]]</f>
        <v>796.5</v>
      </c>
      <c r="P394" s="29">
        <v>21217272.922236599</v>
      </c>
      <c r="Q394" s="136">
        <f>(Table8[[#This Row],[Allocated Budget]]*$Q$2)+(Table8[[#This Row],[Allocated Budget]]*(1-Table8[[#This Row],[HP%  based on Live % ( Work Progress)]])*(1-$Q$2))</f>
        <v>21217272.922236599</v>
      </c>
      <c r="R394" s="136"/>
      <c r="S394" s="1"/>
      <c r="T394" s="1"/>
      <c r="U394" s="1">
        <v>0.45</v>
      </c>
      <c r="V394" s="29">
        <v>4919.5218834669859</v>
      </c>
      <c r="W394" s="29">
        <v>21107.175019474456</v>
      </c>
      <c r="X394" s="1" t="s">
        <v>47</v>
      </c>
      <c r="Y394" s="28">
        <f>Table8[[#This Row],[% of Completion of Work Done]]</f>
        <v>0</v>
      </c>
      <c r="Z394" s="1" t="s">
        <v>35</v>
      </c>
      <c r="AA394" s="1"/>
      <c r="AB394" s="77">
        <v>0</v>
      </c>
      <c r="AC394" s="115">
        <f t="shared" si="17"/>
        <v>0</v>
      </c>
      <c r="AD394" s="2">
        <v>46082</v>
      </c>
      <c r="AE394" s="175">
        <f>IFERROR(Table8[[#This Row],[Timeline - Monthwise]]-MIN(Table8[Start Date..]),"None")</f>
        <v>214</v>
      </c>
      <c r="AF394" s="1">
        <f>IFERROR(Table8[[#This Row],[Timeline - Monthwise]]-Table8[[#This Row],[Start Date..]]+1,"Duration Doesn't Exsists")</f>
        <v>215</v>
      </c>
      <c r="AG394" s="29">
        <f ca="1">IFERROR(Table8[[#This Row],[Timeline - Monthwise]]-TODAY(),"No ETA")</f>
        <v>167</v>
      </c>
      <c r="AH394" s="29" t="str">
        <f t="shared" si="18"/>
        <v>Yet to Start</v>
      </c>
      <c r="AI394" s="1" t="s">
        <v>1168</v>
      </c>
      <c r="AJ394" s="237" t="s">
        <v>3576</v>
      </c>
      <c r="AK394" s="1" t="s">
        <v>1169</v>
      </c>
      <c r="AL394" s="1" t="s">
        <v>3325</v>
      </c>
      <c r="AM394" s="1" t="s">
        <v>76</v>
      </c>
      <c r="AN394" s="1"/>
      <c r="AO394" s="27"/>
      <c r="AP394" s="192"/>
      <c r="AQ394" s="1"/>
      <c r="AS394" s="192" t="e">
        <f>VLOOKUP(Table8[[#This Row],[CEM Number]],'71 CEMs'!$E$5:$E$76,1,0)</f>
        <v>#N/A</v>
      </c>
      <c r="AT394" s="235">
        <v>46296</v>
      </c>
      <c r="AU394" s="233"/>
    </row>
    <row r="395" spans="1:47" ht="14.4" customHeight="1">
      <c r="A395" s="26" t="s">
        <v>3649</v>
      </c>
      <c r="B395" s="166" t="s">
        <v>3530</v>
      </c>
      <c r="C395" s="1" t="s">
        <v>1232</v>
      </c>
      <c r="D395" s="1" t="s">
        <v>1232</v>
      </c>
      <c r="E395" s="192" t="s">
        <v>1242</v>
      </c>
      <c r="F395" s="29">
        <v>920</v>
      </c>
      <c r="G395" s="29">
        <v>414</v>
      </c>
      <c r="H395" s="29"/>
      <c r="I395" s="29"/>
      <c r="J395" s="29"/>
      <c r="K395" s="29"/>
      <c r="L395" s="29"/>
      <c r="M395" s="1" t="str">
        <f>Table8[[#This Row],[Std Remarks]]</f>
        <v>NOT LIVE - RETAIN BUDGET</v>
      </c>
      <c r="N395" s="28">
        <f>Table8[[#This Row],[% of Completion of Work Done]]</f>
        <v>0</v>
      </c>
      <c r="O395" s="1">
        <f>Table8[[#This Row],[Customers According to % (Market Share)]]</f>
        <v>414</v>
      </c>
      <c r="P395" s="29">
        <v>7121857.3326569702</v>
      </c>
      <c r="Q395" s="136">
        <f>(Table8[[#This Row],[Allocated Budget]]*$Q$2)+(Table8[[#This Row],[Allocated Budget]]*(1-Table8[[#This Row],[HP%  based on Live % ( Work Progress)]])*(1-$Q$2))</f>
        <v>7121857.3326569702</v>
      </c>
      <c r="R395" s="136"/>
      <c r="S395" s="1"/>
      <c r="T395" s="1"/>
      <c r="U395" s="1">
        <v>0.45</v>
      </c>
      <c r="V395" s="29">
        <v>1250.9432600148846</v>
      </c>
      <c r="W395" s="29">
        <v>9583.8225822134173</v>
      </c>
      <c r="X395" s="1" t="s">
        <v>47</v>
      </c>
      <c r="Y395" s="28">
        <f>Table8[[#This Row],[% of Completion of Work Done]]</f>
        <v>0</v>
      </c>
      <c r="Z395" s="1" t="s">
        <v>35</v>
      </c>
      <c r="AA395" s="1"/>
      <c r="AB395" s="77">
        <v>0</v>
      </c>
      <c r="AC395" s="115">
        <f t="shared" si="17"/>
        <v>0</v>
      </c>
      <c r="AD395" s="2">
        <v>46082</v>
      </c>
      <c r="AE395" s="175">
        <f>IFERROR(Table8[[#This Row],[Timeline - Monthwise]]-MIN(Table8[Start Date..]),"None")</f>
        <v>214</v>
      </c>
      <c r="AF395" s="1">
        <f>IFERROR(Table8[[#This Row],[Timeline - Monthwise]]-Table8[[#This Row],[Start Date..]]+1,"Duration Doesn't Exsists")</f>
        <v>215</v>
      </c>
      <c r="AG395" s="29">
        <f ca="1">IFERROR(Table8[[#This Row],[Timeline - Monthwise]]-TODAY(),"No ETA")</f>
        <v>167</v>
      </c>
      <c r="AH395" s="29" t="str">
        <f t="shared" si="18"/>
        <v>Yet to Start</v>
      </c>
      <c r="AI395" s="1" t="s">
        <v>1168</v>
      </c>
      <c r="AJ395" s="237" t="s">
        <v>3576</v>
      </c>
      <c r="AK395" s="1" t="s">
        <v>1169</v>
      </c>
      <c r="AL395" s="1" t="s">
        <v>3325</v>
      </c>
      <c r="AM395" s="1" t="s">
        <v>76</v>
      </c>
      <c r="AN395" s="1"/>
      <c r="AO395" s="27"/>
      <c r="AP395" s="192"/>
      <c r="AQ395" s="1"/>
      <c r="AS395" s="192" t="e">
        <f>VLOOKUP(Table8[[#This Row],[CEM Number]],'71 CEMs'!$E$5:$E$76,1,0)</f>
        <v>#N/A</v>
      </c>
      <c r="AT395" s="235">
        <v>46296</v>
      </c>
      <c r="AU395" s="233"/>
    </row>
    <row r="396" spans="1:47" ht="14.4" customHeight="1">
      <c r="A396" s="26" t="s">
        <v>3649</v>
      </c>
      <c r="B396" s="166" t="s">
        <v>3530</v>
      </c>
      <c r="C396" s="1" t="s">
        <v>1232</v>
      </c>
      <c r="D396" s="1" t="s">
        <v>1232</v>
      </c>
      <c r="E396" s="192" t="s">
        <v>1243</v>
      </c>
      <c r="F396" s="29">
        <v>746</v>
      </c>
      <c r="G396" s="29">
        <v>335.7</v>
      </c>
      <c r="H396" s="29"/>
      <c r="I396" s="29"/>
      <c r="J396" s="29"/>
      <c r="K396" s="29"/>
      <c r="L396" s="29"/>
      <c r="M396" s="1" t="str">
        <f>Table8[[#This Row],[Std Remarks]]</f>
        <v>NOT LIVE - RETAIN BUDGET</v>
      </c>
      <c r="N396" s="28">
        <f>Table8[[#This Row],[% of Completion of Work Done]]</f>
        <v>0</v>
      </c>
      <c r="O396" s="1">
        <f>Table8[[#This Row],[Customers According to % (Market Share)]]</f>
        <v>335.7</v>
      </c>
      <c r="P396" s="29">
        <v>7762765.0994295003</v>
      </c>
      <c r="Q396" s="136">
        <f>(Table8[[#This Row],[Allocated Budget]]*$Q$2)+(Table8[[#This Row],[Allocated Budget]]*(1-Table8[[#This Row],[HP%  based on Live % ( Work Progress)]])*(1-$Q$2))</f>
        <v>7762765.0994295003</v>
      </c>
      <c r="R396" s="136"/>
      <c r="S396" s="1"/>
      <c r="T396" s="1"/>
      <c r="U396" s="1">
        <v>0.45</v>
      </c>
      <c r="V396" s="29">
        <v>1688.4822574531058</v>
      </c>
      <c r="W396" s="29">
        <v>8481.7493362143105</v>
      </c>
      <c r="X396" s="1" t="s">
        <v>47</v>
      </c>
      <c r="Y396" s="28">
        <f>Table8[[#This Row],[% of Completion of Work Done]]</f>
        <v>0</v>
      </c>
      <c r="Z396" s="1" t="s">
        <v>35</v>
      </c>
      <c r="AA396" s="1"/>
      <c r="AB396" s="77">
        <v>0</v>
      </c>
      <c r="AC396" s="115">
        <f t="shared" si="17"/>
        <v>0</v>
      </c>
      <c r="AD396" s="2">
        <v>46082</v>
      </c>
      <c r="AE396" s="175">
        <f>IFERROR(Table8[[#This Row],[Timeline - Monthwise]]-MIN(Table8[Start Date..]),"None")</f>
        <v>214</v>
      </c>
      <c r="AF396" s="1">
        <f>IFERROR(Table8[[#This Row],[Timeline - Monthwise]]-Table8[[#This Row],[Start Date..]]+1,"Duration Doesn't Exsists")</f>
        <v>215</v>
      </c>
      <c r="AG396" s="29">
        <f ca="1">IFERROR(Table8[[#This Row],[Timeline - Monthwise]]-TODAY(),"No ETA")</f>
        <v>167</v>
      </c>
      <c r="AH396" s="29" t="str">
        <f t="shared" si="18"/>
        <v>Yet to Start</v>
      </c>
      <c r="AI396" s="1" t="s">
        <v>1168</v>
      </c>
      <c r="AJ396" s="237" t="s">
        <v>3576</v>
      </c>
      <c r="AK396" s="1" t="s">
        <v>1169</v>
      </c>
      <c r="AL396" s="1" t="s">
        <v>3325</v>
      </c>
      <c r="AM396" s="1" t="s">
        <v>76</v>
      </c>
      <c r="AN396" s="1"/>
      <c r="AO396" s="27"/>
      <c r="AP396" s="192"/>
      <c r="AQ396" s="192"/>
      <c r="AS396" s="192" t="e">
        <f>VLOOKUP(Table8[[#This Row],[CEM Number]],'71 CEMs'!$E$5:$E$76,1,0)</f>
        <v>#N/A</v>
      </c>
      <c r="AT396" s="235">
        <v>46296</v>
      </c>
      <c r="AU396" s="233"/>
    </row>
    <row r="397" spans="1:47" ht="14.4" customHeight="1">
      <c r="A397" s="26" t="s">
        <v>3649</v>
      </c>
      <c r="B397" s="166" t="s">
        <v>3530</v>
      </c>
      <c r="C397" s="1" t="s">
        <v>1232</v>
      </c>
      <c r="D397" s="1" t="s">
        <v>1232</v>
      </c>
      <c r="E397" s="192" t="s">
        <v>1244</v>
      </c>
      <c r="F397" s="29">
        <v>490</v>
      </c>
      <c r="G397" s="29">
        <v>220.5</v>
      </c>
      <c r="H397" s="29"/>
      <c r="I397" s="29"/>
      <c r="J397" s="29"/>
      <c r="K397" s="29"/>
      <c r="L397" s="29"/>
      <c r="M397" s="1" t="str">
        <f>Table8[[#This Row],[Std Remarks]]</f>
        <v>NOT LIVE - RETAIN BUDGET</v>
      </c>
      <c r="N397" s="28">
        <f>Table8[[#This Row],[% of Completion of Work Done]]</f>
        <v>0</v>
      </c>
      <c r="O397" s="1">
        <f>Table8[[#This Row],[Customers According to % (Market Share)]]</f>
        <v>220.5</v>
      </c>
      <c r="P397" s="29">
        <v>7991526.9998500003</v>
      </c>
      <c r="Q397" s="136">
        <f>(Table8[[#This Row],[Allocated Budget]]*$Q$2)+(Table8[[#This Row],[Allocated Budget]]*(1-Table8[[#This Row],[HP%  based on Live % ( Work Progress)]])*(1-$Q$2))</f>
        <v>7991526.9998500003</v>
      </c>
      <c r="R397" s="136"/>
      <c r="S397" s="1"/>
      <c r="T397" s="1"/>
      <c r="U397" s="1">
        <v>0.45</v>
      </c>
      <c r="V397" s="29">
        <v>1877.9499999999998</v>
      </c>
      <c r="W397" s="29">
        <v>8889.914998500004</v>
      </c>
      <c r="X397" s="1" t="s">
        <v>47</v>
      </c>
      <c r="Y397" s="28">
        <f>Table8[[#This Row],[% of Completion of Work Done]]</f>
        <v>0</v>
      </c>
      <c r="Z397" s="1" t="s">
        <v>35</v>
      </c>
      <c r="AA397" s="1"/>
      <c r="AB397" s="77">
        <v>0</v>
      </c>
      <c r="AC397" s="115">
        <f t="shared" si="17"/>
        <v>0</v>
      </c>
      <c r="AD397" s="2">
        <v>46082</v>
      </c>
      <c r="AE397" s="175">
        <f>IFERROR(Table8[[#This Row],[Timeline - Monthwise]]-MIN(Table8[Start Date..]),"None")</f>
        <v>214</v>
      </c>
      <c r="AF397" s="1">
        <f>IFERROR(Table8[[#This Row],[Timeline - Monthwise]]-Table8[[#This Row],[Start Date..]]+1,"Duration Doesn't Exsists")</f>
        <v>215</v>
      </c>
      <c r="AG397" s="29">
        <f ca="1">IFERROR(Table8[[#This Row],[Timeline - Monthwise]]-TODAY(),"No ETA")</f>
        <v>167</v>
      </c>
      <c r="AH397" s="29" t="str">
        <f t="shared" si="18"/>
        <v>Yet to Start</v>
      </c>
      <c r="AI397" s="1" t="s">
        <v>1168</v>
      </c>
      <c r="AJ397" s="237" t="s">
        <v>3576</v>
      </c>
      <c r="AK397" s="1" t="s">
        <v>1169</v>
      </c>
      <c r="AL397" s="1" t="s">
        <v>3325</v>
      </c>
      <c r="AM397" s="1" t="s">
        <v>76</v>
      </c>
      <c r="AN397" s="1"/>
      <c r="AO397" s="27"/>
      <c r="AP397" s="192"/>
      <c r="AQ397" s="1"/>
      <c r="AS397" s="192" t="e">
        <f>VLOOKUP(Table8[[#This Row],[CEM Number]],'71 CEMs'!$E$5:$E$76,1,0)</f>
        <v>#N/A</v>
      </c>
      <c r="AT397" s="235">
        <v>46296</v>
      </c>
      <c r="AU397" s="233"/>
    </row>
    <row r="398" spans="1:47" ht="14.4" customHeight="1">
      <c r="A398" s="26" t="s">
        <v>3649</v>
      </c>
      <c r="B398" s="166" t="s">
        <v>3530</v>
      </c>
      <c r="C398" s="1" t="s">
        <v>1232</v>
      </c>
      <c r="D398" s="1" t="s">
        <v>1232</v>
      </c>
      <c r="E398" s="192" t="s">
        <v>1245</v>
      </c>
      <c r="F398" s="29">
        <v>270</v>
      </c>
      <c r="G398" s="29">
        <v>121.5</v>
      </c>
      <c r="H398" s="29"/>
      <c r="I398" s="29"/>
      <c r="J398" s="29"/>
      <c r="K398" s="29"/>
      <c r="L398" s="29"/>
      <c r="M398" s="1" t="str">
        <f>Table8[[#This Row],[Std Remarks]]</f>
        <v>NOT LIVE - RETAIN BUDGET</v>
      </c>
      <c r="N398" s="28">
        <f>Table8[[#This Row],[% of Completion of Work Done]]</f>
        <v>0</v>
      </c>
      <c r="O398" s="1">
        <f>Table8[[#This Row],[Customers According to % (Market Share)]]</f>
        <v>121.5</v>
      </c>
      <c r="P398" s="29">
        <v>3723681.7625000002</v>
      </c>
      <c r="Q398" s="136">
        <f>(Table8[[#This Row],[Allocated Budget]]*$Q$2)+(Table8[[#This Row],[Allocated Budget]]*(1-Table8[[#This Row],[HP%  based on Live % ( Work Progress)]])*(1-$Q$2))</f>
        <v>3723681.7625000002</v>
      </c>
      <c r="R398" s="136"/>
      <c r="S398" s="1"/>
      <c r="T398" s="1"/>
      <c r="U398" s="1">
        <v>0.45</v>
      </c>
      <c r="V398" s="29">
        <v>930.34999999999991</v>
      </c>
      <c r="W398" s="29">
        <v>2511.2694999999999</v>
      </c>
      <c r="X398" s="1" t="s">
        <v>47</v>
      </c>
      <c r="Y398" s="28">
        <f>Table8[[#This Row],[% of Completion of Work Done]]</f>
        <v>0</v>
      </c>
      <c r="Z398" s="1" t="s">
        <v>35</v>
      </c>
      <c r="AA398" s="1"/>
      <c r="AB398" s="77">
        <v>0</v>
      </c>
      <c r="AC398" s="115">
        <f t="shared" si="17"/>
        <v>0</v>
      </c>
      <c r="AD398" s="2">
        <v>46082</v>
      </c>
      <c r="AE398" s="175">
        <f>IFERROR(Table8[[#This Row],[Timeline - Monthwise]]-MIN(Table8[Start Date..]),"None")</f>
        <v>214</v>
      </c>
      <c r="AF398" s="1">
        <f>IFERROR(Table8[[#This Row],[Timeline - Monthwise]]-Table8[[#This Row],[Start Date..]]+1,"Duration Doesn't Exsists")</f>
        <v>215</v>
      </c>
      <c r="AG398" s="29">
        <f ca="1">IFERROR(Table8[[#This Row],[Timeline - Monthwise]]-TODAY(),"No ETA")</f>
        <v>167</v>
      </c>
      <c r="AH398" s="29" t="str">
        <f t="shared" si="18"/>
        <v>Yet to Start</v>
      </c>
      <c r="AI398" s="1" t="s">
        <v>1168</v>
      </c>
      <c r="AJ398" s="237" t="s">
        <v>3576</v>
      </c>
      <c r="AK398" s="1" t="s">
        <v>1169</v>
      </c>
      <c r="AL398" s="1" t="s">
        <v>3325</v>
      </c>
      <c r="AM398" s="1" t="s">
        <v>76</v>
      </c>
      <c r="AN398" s="1"/>
      <c r="AO398" s="27"/>
      <c r="AP398" s="192"/>
      <c r="AQ398" s="1"/>
      <c r="AS398" s="192" t="e">
        <f>VLOOKUP(Table8[[#This Row],[CEM Number]],'71 CEMs'!$E$5:$E$76,1,0)</f>
        <v>#N/A</v>
      </c>
      <c r="AT398" s="235">
        <v>46296</v>
      </c>
      <c r="AU398" s="233"/>
    </row>
    <row r="399" spans="1:47" ht="14.4" customHeight="1">
      <c r="A399" s="26" t="s">
        <v>3649</v>
      </c>
      <c r="B399" s="166" t="s">
        <v>3530</v>
      </c>
      <c r="C399" s="1" t="s">
        <v>1232</v>
      </c>
      <c r="D399" s="1" t="s">
        <v>1232</v>
      </c>
      <c r="E399" s="192" t="s">
        <v>1246</v>
      </c>
      <c r="F399" s="29">
        <v>630</v>
      </c>
      <c r="G399" s="29">
        <v>283.5</v>
      </c>
      <c r="H399" s="29"/>
      <c r="I399" s="29"/>
      <c r="J399" s="29"/>
      <c r="K399" s="29"/>
      <c r="L399" s="29"/>
      <c r="M399" s="1" t="str">
        <f>Table8[[#This Row],[Std Remarks]]</f>
        <v>NOT LIVE - RETAIN BUDGET</v>
      </c>
      <c r="N399" s="28">
        <f>Table8[[#This Row],[% of Completion of Work Done]]</f>
        <v>0</v>
      </c>
      <c r="O399" s="1">
        <f>Table8[[#This Row],[Customers According to % (Market Share)]]</f>
        <v>283.5</v>
      </c>
      <c r="P399" s="29">
        <v>6758877.1500000004</v>
      </c>
      <c r="Q399" s="136">
        <f>(Table8[[#This Row],[Allocated Budget]]*$Q$2)+(Table8[[#This Row],[Allocated Budget]]*(1-Table8[[#This Row],[HP%  based on Live % ( Work Progress)]])*(1-$Q$2))</f>
        <v>6758877.1500000004</v>
      </c>
      <c r="R399" s="136"/>
      <c r="S399" s="1"/>
      <c r="T399" s="1"/>
      <c r="U399" s="1">
        <v>0.45</v>
      </c>
      <c r="V399" s="29">
        <v>1320.1999999999998</v>
      </c>
      <c r="W399" s="29">
        <v>6800.8190000000004</v>
      </c>
      <c r="X399" s="1" t="s">
        <v>47</v>
      </c>
      <c r="Y399" s="28">
        <f>Table8[[#This Row],[% of Completion of Work Done]]</f>
        <v>0</v>
      </c>
      <c r="Z399" s="1" t="s">
        <v>35</v>
      </c>
      <c r="AA399" s="1"/>
      <c r="AB399" s="77">
        <v>0</v>
      </c>
      <c r="AC399" s="115">
        <f t="shared" si="17"/>
        <v>0</v>
      </c>
      <c r="AD399" s="2">
        <v>46082</v>
      </c>
      <c r="AE399" s="175">
        <f>IFERROR(Table8[[#This Row],[Timeline - Monthwise]]-MIN(Table8[Start Date..]),"None")</f>
        <v>214</v>
      </c>
      <c r="AF399" s="1">
        <f>IFERROR(Table8[[#This Row],[Timeline - Monthwise]]-Table8[[#This Row],[Start Date..]]+1,"Duration Doesn't Exsists")</f>
        <v>215</v>
      </c>
      <c r="AG399" s="29">
        <f ca="1">IFERROR(Table8[[#This Row],[Timeline - Monthwise]]-TODAY(),"No ETA")</f>
        <v>167</v>
      </c>
      <c r="AH399" s="29" t="str">
        <f t="shared" si="18"/>
        <v>Yet to Start</v>
      </c>
      <c r="AI399" s="1" t="s">
        <v>1168</v>
      </c>
      <c r="AJ399" s="237" t="s">
        <v>3576</v>
      </c>
      <c r="AK399" s="1" t="s">
        <v>1169</v>
      </c>
      <c r="AL399" s="1" t="s">
        <v>3325</v>
      </c>
      <c r="AM399" s="1" t="s">
        <v>76</v>
      </c>
      <c r="AN399" s="1"/>
      <c r="AO399" s="27"/>
      <c r="AP399" s="192"/>
      <c r="AQ399" s="1"/>
      <c r="AS399" s="192" t="e">
        <f>VLOOKUP(Table8[[#This Row],[CEM Number]],'71 CEMs'!$E$5:$E$76,1,0)</f>
        <v>#N/A</v>
      </c>
      <c r="AT399" s="235">
        <v>46296</v>
      </c>
      <c r="AU399" s="233"/>
    </row>
    <row r="400" spans="1:47" ht="14.4" customHeight="1">
      <c r="A400" s="26" t="s">
        <v>3649</v>
      </c>
      <c r="B400" s="166" t="s">
        <v>3530</v>
      </c>
      <c r="C400" s="1" t="s">
        <v>40</v>
      </c>
      <c r="D400" s="1" t="s">
        <v>1232</v>
      </c>
      <c r="E400" s="192" t="s">
        <v>42</v>
      </c>
      <c r="F400" s="29">
        <v>0</v>
      </c>
      <c r="G400" s="29">
        <v>0</v>
      </c>
      <c r="H400" s="29"/>
      <c r="I400" s="29"/>
      <c r="J400" s="29"/>
      <c r="K400" s="29"/>
      <c r="L400" s="29"/>
      <c r="M400" s="1" t="str">
        <f>Table8[[#This Row],[Std Remarks]]</f>
        <v>FEEDER ETC WORK - RETAIN BUDGET</v>
      </c>
      <c r="N400" s="28">
        <f>Table8[[#This Row],[% of Completion of Work Done]]</f>
        <v>0</v>
      </c>
      <c r="O400" s="1">
        <f>Table8[[#This Row],[Customers According to % (Market Share)]]</f>
        <v>0</v>
      </c>
      <c r="P400" s="29">
        <v>6165000</v>
      </c>
      <c r="Q400" s="136">
        <f>Table8[[#This Row],[Allocated Budget]]*Table8[[#This Row],[Allocation Percentage]]</f>
        <v>6165000</v>
      </c>
      <c r="R400" s="136"/>
      <c r="S400" s="1"/>
      <c r="T400" s="1"/>
      <c r="U400" s="1"/>
      <c r="V400" s="29">
        <v>0</v>
      </c>
      <c r="W400" s="29">
        <v>0</v>
      </c>
      <c r="X400" s="1"/>
      <c r="Y400" s="75">
        <f>$R$1</f>
        <v>1</v>
      </c>
      <c r="Z400" s="1"/>
      <c r="AA400" s="1"/>
      <c r="AB400" s="28">
        <v>0</v>
      </c>
      <c r="AC400" s="115">
        <f t="shared" ref="AC400:AC463" si="21">VALUE(SUBSTITUTE(AB400,"%",""))</f>
        <v>0</v>
      </c>
      <c r="AD400" s="2">
        <v>46082</v>
      </c>
      <c r="AE400" s="175" t="str">
        <f>IFERROR(Table8[[#This Row],[Timeline - Monthwise]]-MIN(Table8[Start Date..]),"None")</f>
        <v>None</v>
      </c>
      <c r="AF400" s="1" t="str">
        <f>IFERROR(Table8[[#This Row],[Timeline - Monthwise]]-Table8[[#This Row],[Start Date..]]+1,"Duration Doesn't Exsists")</f>
        <v>Duration Doesn't Exsists</v>
      </c>
      <c r="AG400" s="29" t="str">
        <f ca="1">IFERROR(Table8[[#This Row],[Timeline - Monthwise]]-TODAY(),"No ETA")</f>
        <v>No ETA</v>
      </c>
      <c r="AH400" s="29" t="str">
        <f t="shared" ref="AH400:AH463" si="22">IF(AB400=100%,"Completed",IF(AB400=0%,"Yet to Start","In Progress"))</f>
        <v>Yet to Start</v>
      </c>
      <c r="AI400" s="1"/>
      <c r="AJ400" s="237" t="s">
        <v>3569</v>
      </c>
      <c r="AK400" s="1"/>
      <c r="AL400" s="1" t="s">
        <v>41</v>
      </c>
      <c r="AM400" s="1" t="s">
        <v>39</v>
      </c>
      <c r="AN400" s="1"/>
      <c r="AO400" s="27"/>
      <c r="AP400" s="192"/>
      <c r="AQ400" s="1"/>
      <c r="AS400" s="192" t="e">
        <f>VLOOKUP(Table8[[#This Row],[CEM Number]],'71 CEMs'!$E$5:$E$76,1,0)</f>
        <v>#N/A</v>
      </c>
      <c r="AT400" s="234" t="s">
        <v>3569</v>
      </c>
      <c r="AU400" s="233"/>
    </row>
    <row r="401" spans="1:47" ht="14.4" customHeight="1">
      <c r="A401" s="26" t="s">
        <v>26</v>
      </c>
      <c r="B401" s="166">
        <v>45196</v>
      </c>
      <c r="C401" s="1" t="s">
        <v>40</v>
      </c>
      <c r="D401" s="1" t="s">
        <v>28</v>
      </c>
      <c r="E401" s="192" t="s">
        <v>38</v>
      </c>
      <c r="F401" s="29">
        <v>0</v>
      </c>
      <c r="G401" s="29">
        <v>0</v>
      </c>
      <c r="H401" s="29"/>
      <c r="I401" s="29"/>
      <c r="J401" s="29"/>
      <c r="K401" s="29"/>
      <c r="L401" s="29"/>
      <c r="M401" s="1" t="str">
        <f>Table8[[#This Row],[Std Remarks]]</f>
        <v>FEEDER ETC WORK - RETAIN BUDGET</v>
      </c>
      <c r="N401" s="28">
        <f>Table8[[#This Row],[% of Completion of Work Done]]</f>
        <v>0</v>
      </c>
      <c r="O401" s="1">
        <f>Table8[[#This Row],[Customers According to % (Market Share)]]</f>
        <v>0</v>
      </c>
      <c r="P401" s="29">
        <v>14355885</v>
      </c>
      <c r="Q401" s="136">
        <f>Table8[[#This Row],[Allocated Budget]]*Table8[[#This Row],[Allocation Percentage]]</f>
        <v>7177942.5</v>
      </c>
      <c r="R401" s="136">
        <v>7177942.5</v>
      </c>
      <c r="S401" s="1">
        <v>-1</v>
      </c>
      <c r="T401" s="1"/>
      <c r="U401" s="1"/>
      <c r="V401" s="29">
        <v>5335</v>
      </c>
      <c r="W401" s="29">
        <v>0</v>
      </c>
      <c r="X401" s="1"/>
      <c r="Y401" s="75">
        <f t="shared" ref="Y401:Y417" si="23">$Q$1</f>
        <v>0.5</v>
      </c>
      <c r="Z401" s="1"/>
      <c r="AA401" s="1"/>
      <c r="AB401" s="28">
        <v>0</v>
      </c>
      <c r="AC401" s="115">
        <f t="shared" si="21"/>
        <v>0</v>
      </c>
      <c r="AD401" s="2">
        <v>46082</v>
      </c>
      <c r="AE401" s="175" t="str">
        <f>IFERROR(Table8[[#This Row],[Timeline - Monthwise]]-MIN(Table8[Start Date..]),"None")</f>
        <v>None</v>
      </c>
      <c r="AF401" s="1" t="str">
        <f>IFERROR(Table8[[#This Row],[Timeline - Monthwise]]-Table8[[#This Row],[Start Date..]]+1,"Duration Doesn't Exsists")</f>
        <v>Duration Doesn't Exsists</v>
      </c>
      <c r="AG401" s="29" t="str">
        <f ca="1">IFERROR(Table8[[#This Row],[Timeline - Monthwise]]-TODAY(),"No ETA")</f>
        <v>No ETA</v>
      </c>
      <c r="AH401" s="29" t="str">
        <f t="shared" si="22"/>
        <v>Yet to Start</v>
      </c>
      <c r="AI401" s="1"/>
      <c r="AJ401" s="237" t="s">
        <v>3569</v>
      </c>
      <c r="AK401" s="1"/>
      <c r="AL401" s="1" t="s">
        <v>41</v>
      </c>
      <c r="AM401" s="1" t="s">
        <v>39</v>
      </c>
      <c r="AN401" s="1"/>
      <c r="AO401" s="27"/>
      <c r="AP401" s="192"/>
      <c r="AQ401" s="1"/>
      <c r="AS401" s="192" t="str">
        <f>VLOOKUP(Table8[[#This Row],[CEM Number]],'71 CEMs'!$E$5:$E$76,1,0)</f>
        <v>I240188</v>
      </c>
      <c r="AT401" s="234" t="s">
        <v>3569</v>
      </c>
      <c r="AU401" s="233"/>
    </row>
    <row r="402" spans="1:47" ht="14.4" customHeight="1">
      <c r="A402" s="26" t="s">
        <v>43</v>
      </c>
      <c r="B402" s="166">
        <v>45196</v>
      </c>
      <c r="C402" s="1" t="s">
        <v>40</v>
      </c>
      <c r="D402" s="1" t="s">
        <v>45</v>
      </c>
      <c r="E402" s="192" t="s">
        <v>38</v>
      </c>
      <c r="F402" s="29">
        <v>0</v>
      </c>
      <c r="G402" s="29">
        <v>0</v>
      </c>
      <c r="H402" s="29"/>
      <c r="I402" s="29"/>
      <c r="J402" s="29"/>
      <c r="K402" s="29"/>
      <c r="L402" s="29"/>
      <c r="M402" s="1" t="str">
        <f>Table8[[#This Row],[Std Remarks]]</f>
        <v>FEEDER ETC WORK - RETAIN BUDGET</v>
      </c>
      <c r="N402" s="28">
        <f>Table8[[#This Row],[% of Completion of Work Done]]</f>
        <v>0</v>
      </c>
      <c r="O402" s="1">
        <f>Table8[[#This Row],[Customers According to % (Market Share)]]</f>
        <v>0</v>
      </c>
      <c r="P402" s="29">
        <v>2801000</v>
      </c>
      <c r="Q402" s="136">
        <f>Table8[[#This Row],[Allocated Budget]]*Table8[[#This Row],[Allocation Percentage]]</f>
        <v>1400500</v>
      </c>
      <c r="R402" s="136">
        <v>1400500</v>
      </c>
      <c r="S402" s="1">
        <v>-1</v>
      </c>
      <c r="T402" s="1"/>
      <c r="U402" s="1"/>
      <c r="V402" s="29">
        <v>0</v>
      </c>
      <c r="W402" s="29">
        <v>0</v>
      </c>
      <c r="X402" s="1"/>
      <c r="Y402" s="75">
        <f t="shared" si="23"/>
        <v>0.5</v>
      </c>
      <c r="Z402" s="1"/>
      <c r="AA402" s="1"/>
      <c r="AB402" s="28">
        <v>0</v>
      </c>
      <c r="AC402" s="115">
        <f t="shared" si="21"/>
        <v>0</v>
      </c>
      <c r="AD402" s="2">
        <v>46082</v>
      </c>
      <c r="AE402" s="175" t="str">
        <f>IFERROR(Table8[[#This Row],[Timeline - Monthwise]]-MIN(Table8[Start Date..]),"None")</f>
        <v>None</v>
      </c>
      <c r="AF402" s="1" t="str">
        <f>IFERROR(Table8[[#This Row],[Timeline - Monthwise]]-Table8[[#This Row],[Start Date..]]+1,"Duration Doesn't Exsists")</f>
        <v>Duration Doesn't Exsists</v>
      </c>
      <c r="AG402" s="29" t="str">
        <f ca="1">IFERROR(Table8[[#This Row],[Timeline - Monthwise]]-TODAY(),"No ETA")</f>
        <v>No ETA</v>
      </c>
      <c r="AH402" s="29" t="str">
        <f t="shared" si="22"/>
        <v>Yet to Start</v>
      </c>
      <c r="AI402" s="1"/>
      <c r="AJ402" s="237" t="s">
        <v>3569</v>
      </c>
      <c r="AK402" s="1"/>
      <c r="AL402" s="1" t="s">
        <v>41</v>
      </c>
      <c r="AM402" s="1" t="s">
        <v>39</v>
      </c>
      <c r="AN402" s="1"/>
      <c r="AO402" s="27"/>
      <c r="AP402" s="192"/>
      <c r="AQ402" s="1"/>
      <c r="AS402" s="192" t="str">
        <f>VLOOKUP(Table8[[#This Row],[CEM Number]],'71 CEMs'!$E$5:$E$76,1,0)</f>
        <v>I240189</v>
      </c>
      <c r="AT402" s="234" t="s">
        <v>3569</v>
      </c>
      <c r="AU402" s="233"/>
    </row>
    <row r="403" spans="1:47" ht="14.4" customHeight="1">
      <c r="A403" s="26" t="s">
        <v>49</v>
      </c>
      <c r="B403" s="166">
        <v>45196</v>
      </c>
      <c r="C403" s="1" t="s">
        <v>40</v>
      </c>
      <c r="D403" s="1" t="s">
        <v>51</v>
      </c>
      <c r="E403" s="192" t="s">
        <v>38</v>
      </c>
      <c r="F403" s="29">
        <v>0</v>
      </c>
      <c r="G403" s="29">
        <v>0</v>
      </c>
      <c r="H403" s="29"/>
      <c r="I403" s="29"/>
      <c r="J403" s="29"/>
      <c r="K403" s="29"/>
      <c r="L403" s="29"/>
      <c r="M403" s="1" t="str">
        <f>Table8[[#This Row],[Std Remarks]]</f>
        <v>FEEDER ETC WORK - RETAIN BUDGET</v>
      </c>
      <c r="N403" s="28">
        <f>Table8[[#This Row],[% of Completion of Work Done]]</f>
        <v>0</v>
      </c>
      <c r="O403" s="1">
        <f>Table8[[#This Row],[Customers According to % (Market Share)]]</f>
        <v>0</v>
      </c>
      <c r="P403" s="29">
        <v>11777000</v>
      </c>
      <c r="Q403" s="136">
        <f>Table8[[#This Row],[Allocated Budget]]*Table8[[#This Row],[Allocation Percentage]]</f>
        <v>5888500</v>
      </c>
      <c r="R403" s="136">
        <v>5888500</v>
      </c>
      <c r="S403" s="1">
        <v>-1</v>
      </c>
      <c r="T403" s="1"/>
      <c r="U403" s="1"/>
      <c r="V403" s="29">
        <v>1500</v>
      </c>
      <c r="W403" s="29">
        <v>0</v>
      </c>
      <c r="X403" s="1"/>
      <c r="Y403" s="75">
        <f t="shared" si="23"/>
        <v>0.5</v>
      </c>
      <c r="Z403" s="1"/>
      <c r="AA403" s="1"/>
      <c r="AB403" s="28">
        <v>0</v>
      </c>
      <c r="AC403" s="115">
        <f t="shared" si="21"/>
        <v>0</v>
      </c>
      <c r="AD403" s="2">
        <v>46082</v>
      </c>
      <c r="AE403" s="175" t="str">
        <f>IFERROR(Table8[[#This Row],[Timeline - Monthwise]]-MIN(Table8[Start Date..]),"None")</f>
        <v>None</v>
      </c>
      <c r="AF403" s="1" t="str">
        <f>IFERROR(Table8[[#This Row],[Timeline - Monthwise]]-Table8[[#This Row],[Start Date..]]+1,"Duration Doesn't Exsists")</f>
        <v>Duration Doesn't Exsists</v>
      </c>
      <c r="AG403" s="29" t="str">
        <f ca="1">IFERROR(Table8[[#This Row],[Timeline - Monthwise]]-TODAY(),"No ETA")</f>
        <v>No ETA</v>
      </c>
      <c r="AH403" s="29" t="str">
        <f t="shared" si="22"/>
        <v>Yet to Start</v>
      </c>
      <c r="AI403" s="1"/>
      <c r="AJ403" s="237" t="s">
        <v>3569</v>
      </c>
      <c r="AK403" s="1"/>
      <c r="AL403" s="1" t="s">
        <v>41</v>
      </c>
      <c r="AM403" s="1" t="s">
        <v>39</v>
      </c>
      <c r="AN403" s="1"/>
      <c r="AO403" s="27"/>
      <c r="AP403" s="1"/>
      <c r="AQ403" s="1"/>
      <c r="AS403" s="192" t="str">
        <f>VLOOKUP(Table8[[#This Row],[CEM Number]],'71 CEMs'!$E$5:$E$76,1,0)</f>
        <v>I240190</v>
      </c>
      <c r="AT403" s="234" t="s">
        <v>3569</v>
      </c>
      <c r="AU403" s="233"/>
    </row>
    <row r="404" spans="1:47" ht="14.4" customHeight="1">
      <c r="A404" s="26" t="s">
        <v>56</v>
      </c>
      <c r="B404" s="166">
        <v>45309</v>
      </c>
      <c r="C404" s="1" t="s">
        <v>40</v>
      </c>
      <c r="D404" s="1" t="s">
        <v>57</v>
      </c>
      <c r="E404" s="192" t="s">
        <v>38</v>
      </c>
      <c r="F404" s="29">
        <v>0</v>
      </c>
      <c r="G404" s="29">
        <v>0</v>
      </c>
      <c r="H404" s="29"/>
      <c r="I404" s="29"/>
      <c r="J404" s="29"/>
      <c r="K404" s="29"/>
      <c r="L404" s="29"/>
      <c r="M404" s="1" t="str">
        <f>Table8[[#This Row],[Std Remarks]]</f>
        <v>FEEDER ETC WORK - RETAIN BUDGET</v>
      </c>
      <c r="N404" s="28">
        <f>Table8[[#This Row],[% of Completion of Work Done]]</f>
        <v>0</v>
      </c>
      <c r="O404" s="1">
        <f>Table8[[#This Row],[Customers According to % (Market Share)]]</f>
        <v>0</v>
      </c>
      <c r="P404" s="29">
        <v>27369620</v>
      </c>
      <c r="Q404" s="136">
        <f>Table8[[#This Row],[Allocated Budget]]*Table8[[#This Row],[Allocation Percentage]]</f>
        <v>13684810</v>
      </c>
      <c r="R404" s="136">
        <v>13684810</v>
      </c>
      <c r="S404" s="1">
        <v>-1</v>
      </c>
      <c r="T404" s="1"/>
      <c r="U404" s="1"/>
      <c r="V404" s="29">
        <v>3832.7999999999997</v>
      </c>
      <c r="W404" s="29"/>
      <c r="X404" s="1"/>
      <c r="Y404" s="75">
        <f t="shared" si="23"/>
        <v>0.5</v>
      </c>
      <c r="Z404" s="1"/>
      <c r="AA404" s="1"/>
      <c r="AB404" s="28">
        <v>0</v>
      </c>
      <c r="AC404" s="115">
        <f t="shared" si="21"/>
        <v>0</v>
      </c>
      <c r="AD404" s="2">
        <v>46082</v>
      </c>
      <c r="AE404" s="175" t="str">
        <f>IFERROR(Table8[[#This Row],[Timeline - Monthwise]]-MIN(Table8[Start Date..]),"None")</f>
        <v>None</v>
      </c>
      <c r="AF404" s="1" t="str">
        <f>IFERROR(Table8[[#This Row],[Timeline - Monthwise]]-Table8[[#This Row],[Start Date..]]+1,"Duration Doesn't Exsists")</f>
        <v>Duration Doesn't Exsists</v>
      </c>
      <c r="AG404" s="29" t="str">
        <f ca="1">IFERROR(Table8[[#This Row],[Timeline - Monthwise]]-TODAY(),"No ETA")</f>
        <v>No ETA</v>
      </c>
      <c r="AH404" s="29" t="str">
        <f t="shared" si="22"/>
        <v>Yet to Start</v>
      </c>
      <c r="AI404" s="1"/>
      <c r="AJ404" s="237" t="s">
        <v>3569</v>
      </c>
      <c r="AK404" s="1"/>
      <c r="AL404" s="1" t="s">
        <v>41</v>
      </c>
      <c r="AM404" s="1" t="s">
        <v>39</v>
      </c>
      <c r="AN404" s="1"/>
      <c r="AO404" s="27"/>
      <c r="AP404" s="192"/>
      <c r="AQ404" s="1"/>
      <c r="AS404" s="192" t="str">
        <f>VLOOKUP(Table8[[#This Row],[CEM Number]],'71 CEMs'!$E$5:$E$76,1,0)</f>
        <v>I240435</v>
      </c>
      <c r="AT404" s="234" t="s">
        <v>3569</v>
      </c>
      <c r="AU404" s="233"/>
    </row>
    <row r="405" spans="1:47" ht="14.4" customHeight="1">
      <c r="A405" s="26" t="s">
        <v>63</v>
      </c>
      <c r="B405" s="166">
        <v>45309</v>
      </c>
      <c r="C405" s="1" t="s">
        <v>40</v>
      </c>
      <c r="D405" s="1" t="s">
        <v>65</v>
      </c>
      <c r="E405" s="192" t="s">
        <v>38</v>
      </c>
      <c r="F405" s="29">
        <v>0</v>
      </c>
      <c r="G405" s="29">
        <v>0</v>
      </c>
      <c r="H405" s="29"/>
      <c r="I405" s="29"/>
      <c r="J405" s="29"/>
      <c r="K405" s="29"/>
      <c r="L405" s="29"/>
      <c r="M405" s="1" t="str">
        <f>Table8[[#This Row],[Std Remarks]]</f>
        <v>FEEDER ETC WORK - RETAIN BUDGET</v>
      </c>
      <c r="N405" s="28">
        <f>Table8[[#This Row],[% of Completion of Work Done]]</f>
        <v>0</v>
      </c>
      <c r="O405" s="1">
        <f>Table8[[#This Row],[Customers According to % (Market Share)]]</f>
        <v>0</v>
      </c>
      <c r="P405" s="29">
        <v>38321700</v>
      </c>
      <c r="Q405" s="136">
        <f>Table8[[#This Row],[Allocated Budget]]*Table8[[#This Row],[Allocation Percentage]]</f>
        <v>19160850</v>
      </c>
      <c r="R405" s="136">
        <v>19160850</v>
      </c>
      <c r="S405" s="1">
        <v>-1</v>
      </c>
      <c r="T405" s="1"/>
      <c r="U405" s="1"/>
      <c r="V405" s="29">
        <v>8400</v>
      </c>
      <c r="W405" s="29"/>
      <c r="X405" s="1"/>
      <c r="Y405" s="75">
        <f t="shared" si="23"/>
        <v>0.5</v>
      </c>
      <c r="Z405" s="1"/>
      <c r="AA405" s="1"/>
      <c r="AB405" s="28">
        <v>0</v>
      </c>
      <c r="AC405" s="115">
        <f t="shared" si="21"/>
        <v>0</v>
      </c>
      <c r="AD405" s="2">
        <v>46082</v>
      </c>
      <c r="AE405" s="175" t="str">
        <f>IFERROR(Table8[[#This Row],[Timeline - Monthwise]]-MIN(Table8[Start Date..]),"None")</f>
        <v>None</v>
      </c>
      <c r="AF405" s="1" t="str">
        <f>IFERROR(Table8[[#This Row],[Timeline - Monthwise]]-Table8[[#This Row],[Start Date..]]+1,"Duration Doesn't Exsists")</f>
        <v>Duration Doesn't Exsists</v>
      </c>
      <c r="AG405" s="29" t="str">
        <f ca="1">IFERROR(Table8[[#This Row],[Timeline - Monthwise]]-TODAY(),"No ETA")</f>
        <v>No ETA</v>
      </c>
      <c r="AH405" s="29" t="str">
        <f t="shared" si="22"/>
        <v>Yet to Start</v>
      </c>
      <c r="AI405" s="1"/>
      <c r="AJ405" s="237" t="s">
        <v>3569</v>
      </c>
      <c r="AK405" s="1"/>
      <c r="AL405" s="1" t="s">
        <v>41</v>
      </c>
      <c r="AM405" s="1" t="s">
        <v>39</v>
      </c>
      <c r="AN405" s="1"/>
      <c r="AO405" s="27"/>
      <c r="AP405" s="192"/>
      <c r="AQ405" s="1"/>
      <c r="AS405" s="192" t="str">
        <f>VLOOKUP(Table8[[#This Row],[CEM Number]],'71 CEMs'!$E$5:$E$76,1,0)</f>
        <v>I240437</v>
      </c>
      <c r="AT405" s="234" t="s">
        <v>3569</v>
      </c>
      <c r="AU405" s="233"/>
    </row>
    <row r="406" spans="1:47" ht="14.4" customHeight="1">
      <c r="A406" s="26" t="s">
        <v>86</v>
      </c>
      <c r="B406" s="166">
        <v>45300</v>
      </c>
      <c r="C406" s="1" t="s">
        <v>40</v>
      </c>
      <c r="D406" s="1" t="s">
        <v>87</v>
      </c>
      <c r="E406" s="192" t="s">
        <v>38</v>
      </c>
      <c r="F406" s="29">
        <v>0</v>
      </c>
      <c r="G406" s="29">
        <v>0</v>
      </c>
      <c r="H406" s="29"/>
      <c r="I406" s="29"/>
      <c r="J406" s="29"/>
      <c r="K406" s="29"/>
      <c r="L406" s="29"/>
      <c r="M406" s="1" t="str">
        <f>Table8[[#This Row],[Std Remarks]]</f>
        <v>FEEDER ETC WORK - RETAIN BUDGET</v>
      </c>
      <c r="N406" s="28">
        <f>Table8[[#This Row],[% of Completion of Work Done]]</f>
        <v>0</v>
      </c>
      <c r="O406" s="1">
        <f>Table8[[#This Row],[Customers According to % (Market Share)]]</f>
        <v>0</v>
      </c>
      <c r="P406" s="29">
        <v>28370300</v>
      </c>
      <c r="Q406" s="136">
        <f>Table8[[#This Row],[Allocated Budget]]*Table8[[#This Row],[Allocation Percentage]]</f>
        <v>14185150</v>
      </c>
      <c r="R406" s="136">
        <v>14185150</v>
      </c>
      <c r="S406" s="1">
        <v>-1</v>
      </c>
      <c r="T406" s="1"/>
      <c r="U406" s="1"/>
      <c r="V406" s="29">
        <v>5700</v>
      </c>
      <c r="W406" s="29"/>
      <c r="X406" s="1"/>
      <c r="Y406" s="75">
        <f t="shared" si="23"/>
        <v>0.5</v>
      </c>
      <c r="Z406" s="1"/>
      <c r="AA406" s="1"/>
      <c r="AB406" s="28">
        <v>0</v>
      </c>
      <c r="AC406" s="115">
        <f t="shared" si="21"/>
        <v>0</v>
      </c>
      <c r="AD406" s="2">
        <v>46082</v>
      </c>
      <c r="AE406" s="175" t="str">
        <f>IFERROR(Table8[[#This Row],[Timeline - Monthwise]]-MIN(Table8[Start Date..]),"None")</f>
        <v>None</v>
      </c>
      <c r="AF406" s="1" t="str">
        <f>IFERROR(Table8[[#This Row],[Timeline - Monthwise]]-Table8[[#This Row],[Start Date..]]+1,"Duration Doesn't Exsists")</f>
        <v>Duration Doesn't Exsists</v>
      </c>
      <c r="AG406" s="29" t="str">
        <f ca="1">IFERROR(Table8[[#This Row],[Timeline - Monthwise]]-TODAY(),"No ETA")</f>
        <v>No ETA</v>
      </c>
      <c r="AH406" s="29" t="str">
        <f t="shared" si="22"/>
        <v>Yet to Start</v>
      </c>
      <c r="AI406" s="1"/>
      <c r="AJ406" s="237" t="s">
        <v>3569</v>
      </c>
      <c r="AK406" s="1"/>
      <c r="AL406" s="1" t="s">
        <v>41</v>
      </c>
      <c r="AM406" s="1" t="s">
        <v>39</v>
      </c>
      <c r="AN406" s="1"/>
      <c r="AO406" s="27"/>
      <c r="AP406" s="192"/>
      <c r="AQ406" s="1"/>
      <c r="AS406" s="192" t="str">
        <f>VLOOKUP(Table8[[#This Row],[CEM Number]],'71 CEMs'!$E$5:$E$76,1,0)</f>
        <v>I240438</v>
      </c>
      <c r="AT406" s="234" t="s">
        <v>3569</v>
      </c>
      <c r="AU406" s="233"/>
    </row>
    <row r="407" spans="1:47" ht="14.4" customHeight="1">
      <c r="A407" s="26" t="s">
        <v>104</v>
      </c>
      <c r="B407" s="166">
        <v>45310</v>
      </c>
      <c r="C407" s="1" t="s">
        <v>40</v>
      </c>
      <c r="D407" s="1" t="s">
        <v>105</v>
      </c>
      <c r="E407" s="192" t="s">
        <v>38</v>
      </c>
      <c r="F407" s="29">
        <v>0</v>
      </c>
      <c r="G407" s="29">
        <v>0</v>
      </c>
      <c r="H407" s="29"/>
      <c r="I407" s="29"/>
      <c r="J407" s="29"/>
      <c r="K407" s="29"/>
      <c r="L407" s="29"/>
      <c r="M407" s="1" t="str">
        <f>Table8[[#This Row],[Std Remarks]]</f>
        <v>FEEDER ETC WORK - RETAIN BUDGET</v>
      </c>
      <c r="N407" s="28">
        <f>Table8[[#This Row],[% of Completion of Work Done]]</f>
        <v>0</v>
      </c>
      <c r="O407" s="1">
        <f>Table8[[#This Row],[Customers According to % (Market Share)]]</f>
        <v>0</v>
      </c>
      <c r="P407" s="29">
        <v>47108350</v>
      </c>
      <c r="Q407" s="136">
        <f>Table8[[#This Row],[Allocated Budget]]*Table8[[#This Row],[Allocation Percentage]]</f>
        <v>23554175</v>
      </c>
      <c r="R407" s="136">
        <v>23554175</v>
      </c>
      <c r="S407" s="1">
        <v>0</v>
      </c>
      <c r="T407" s="1"/>
      <c r="U407" s="1"/>
      <c r="V407" s="29">
        <v>13560</v>
      </c>
      <c r="W407" s="29"/>
      <c r="X407" s="1"/>
      <c r="Y407" s="75">
        <f t="shared" si="23"/>
        <v>0.5</v>
      </c>
      <c r="Z407" s="1"/>
      <c r="AA407" s="1"/>
      <c r="AB407" s="28">
        <v>0</v>
      </c>
      <c r="AC407" s="115">
        <f t="shared" si="21"/>
        <v>0</v>
      </c>
      <c r="AD407" s="2">
        <v>46082</v>
      </c>
      <c r="AE407" s="175" t="str">
        <f>IFERROR(Table8[[#This Row],[Timeline - Monthwise]]-MIN(Table8[Start Date..]),"None")</f>
        <v>None</v>
      </c>
      <c r="AF407" s="1" t="str">
        <f>IFERROR(Table8[[#This Row],[Timeline - Monthwise]]-Table8[[#This Row],[Start Date..]]+1,"Duration Doesn't Exsists")</f>
        <v>Duration Doesn't Exsists</v>
      </c>
      <c r="AG407" s="29" t="str">
        <f ca="1">IFERROR(Table8[[#This Row],[Timeline - Monthwise]]-TODAY(),"No ETA")</f>
        <v>No ETA</v>
      </c>
      <c r="AH407" s="29" t="str">
        <f t="shared" si="22"/>
        <v>Yet to Start</v>
      </c>
      <c r="AI407" s="1"/>
      <c r="AJ407" s="237" t="s">
        <v>3569</v>
      </c>
      <c r="AK407" s="1"/>
      <c r="AL407" s="1" t="s">
        <v>41</v>
      </c>
      <c r="AM407" s="1" t="s">
        <v>39</v>
      </c>
      <c r="AN407" s="1"/>
      <c r="AO407" s="27"/>
      <c r="AP407" s="192"/>
      <c r="AQ407" s="1"/>
      <c r="AS407" s="192" t="str">
        <f>VLOOKUP(Table8[[#This Row],[CEM Number]],'71 CEMs'!$E$5:$E$76,1,0)</f>
        <v>I240440</v>
      </c>
      <c r="AT407" s="234" t="s">
        <v>3569</v>
      </c>
      <c r="AU407" s="233"/>
    </row>
    <row r="408" spans="1:47" ht="14.4" customHeight="1">
      <c r="A408" s="26" t="s">
        <v>119</v>
      </c>
      <c r="B408" s="166">
        <v>45310</v>
      </c>
      <c r="C408" s="1" t="s">
        <v>40</v>
      </c>
      <c r="D408" s="1" t="s">
        <v>121</v>
      </c>
      <c r="E408" s="192" t="s">
        <v>38</v>
      </c>
      <c r="F408" s="29">
        <v>0</v>
      </c>
      <c r="G408" s="29">
        <v>0</v>
      </c>
      <c r="H408" s="29"/>
      <c r="I408" s="29"/>
      <c r="J408" s="29"/>
      <c r="K408" s="29"/>
      <c r="L408" s="29"/>
      <c r="M408" s="1" t="str">
        <f>Table8[[#This Row],[Std Remarks]]</f>
        <v>FEEDER ETC WORK - RETAIN BUDGET</v>
      </c>
      <c r="N408" s="28">
        <f>Table8[[#This Row],[% of Completion of Work Done]]</f>
        <v>0</v>
      </c>
      <c r="O408" s="1">
        <f>Table8[[#This Row],[Customers According to % (Market Share)]]</f>
        <v>0</v>
      </c>
      <c r="P408" s="29">
        <v>8582170</v>
      </c>
      <c r="Q408" s="136">
        <f>Table8[[#This Row],[Allocated Budget]]*Table8[[#This Row],[Allocation Percentage]]</f>
        <v>4291085</v>
      </c>
      <c r="R408" s="136">
        <v>4291085</v>
      </c>
      <c r="S408" s="1">
        <v>-1</v>
      </c>
      <c r="T408" s="1"/>
      <c r="U408" s="1"/>
      <c r="V408" s="29">
        <v>1470</v>
      </c>
      <c r="W408" s="29"/>
      <c r="X408" s="1"/>
      <c r="Y408" s="75">
        <f t="shared" si="23"/>
        <v>0.5</v>
      </c>
      <c r="Z408" s="1"/>
      <c r="AA408" s="1"/>
      <c r="AB408" s="28">
        <v>0</v>
      </c>
      <c r="AC408" s="115">
        <f t="shared" si="21"/>
        <v>0</v>
      </c>
      <c r="AD408" s="2">
        <v>46082</v>
      </c>
      <c r="AE408" s="175" t="str">
        <f>IFERROR(Table8[[#This Row],[Timeline - Monthwise]]-MIN(Table8[Start Date..]),"None")</f>
        <v>None</v>
      </c>
      <c r="AF408" s="1" t="str">
        <f>IFERROR(Table8[[#This Row],[Timeline - Monthwise]]-Table8[[#This Row],[Start Date..]]+1,"Duration Doesn't Exsists")</f>
        <v>Duration Doesn't Exsists</v>
      </c>
      <c r="AG408" s="29" t="str">
        <f ca="1">IFERROR(Table8[[#This Row],[Timeline - Monthwise]]-TODAY(),"No ETA")</f>
        <v>No ETA</v>
      </c>
      <c r="AH408" s="29" t="str">
        <f t="shared" si="22"/>
        <v>Yet to Start</v>
      </c>
      <c r="AI408" s="1"/>
      <c r="AJ408" s="237" t="s">
        <v>3569</v>
      </c>
      <c r="AK408" s="1"/>
      <c r="AL408" s="1" t="s">
        <v>41</v>
      </c>
      <c r="AM408" s="1" t="s">
        <v>39</v>
      </c>
      <c r="AN408" s="1"/>
      <c r="AO408" s="27"/>
      <c r="AP408" s="192"/>
      <c r="AQ408" s="1"/>
      <c r="AS408" s="192" t="str">
        <f>VLOOKUP(Table8[[#This Row],[CEM Number]],'71 CEMs'!$E$5:$E$76,1,0)</f>
        <v>I240442</v>
      </c>
      <c r="AT408" s="234" t="s">
        <v>3569</v>
      </c>
      <c r="AU408" s="233"/>
    </row>
    <row r="409" spans="1:47" ht="14.4" customHeight="1">
      <c r="A409" s="26" t="s">
        <v>125</v>
      </c>
      <c r="B409" s="166">
        <v>45315</v>
      </c>
      <c r="C409" s="1" t="s">
        <v>40</v>
      </c>
      <c r="D409" s="1" t="s">
        <v>126</v>
      </c>
      <c r="E409" s="192" t="s">
        <v>38</v>
      </c>
      <c r="F409" s="29">
        <v>0</v>
      </c>
      <c r="G409" s="29">
        <v>0</v>
      </c>
      <c r="H409" s="29"/>
      <c r="I409" s="29"/>
      <c r="J409" s="29"/>
      <c r="K409" s="29"/>
      <c r="L409" s="29"/>
      <c r="M409" s="1" t="str">
        <f>Table8[[#This Row],[Std Remarks]]</f>
        <v>FEEDER ETC WORK - RETAIN BUDGET</v>
      </c>
      <c r="N409" s="28">
        <f>Table8[[#This Row],[% of Completion of Work Done]]</f>
        <v>0</v>
      </c>
      <c r="O409" s="1">
        <f>Table8[[#This Row],[Customers According to % (Market Share)]]</f>
        <v>0</v>
      </c>
      <c r="P409" s="29">
        <v>639000</v>
      </c>
      <c r="Q409" s="136">
        <f>Table8[[#This Row],[Allocated Budget]]*Table8[[#This Row],[Allocation Percentage]]</f>
        <v>319500</v>
      </c>
      <c r="R409" s="136">
        <v>319500</v>
      </c>
      <c r="S409" s="1">
        <v>0</v>
      </c>
      <c r="T409" s="1"/>
      <c r="U409" s="1"/>
      <c r="V409" s="29">
        <v>0</v>
      </c>
      <c r="W409" s="29"/>
      <c r="X409" s="1"/>
      <c r="Y409" s="75">
        <f t="shared" si="23"/>
        <v>0.5</v>
      </c>
      <c r="Z409" s="1"/>
      <c r="AA409" s="1"/>
      <c r="AB409" s="28">
        <v>0</v>
      </c>
      <c r="AC409" s="115">
        <f t="shared" si="21"/>
        <v>0</v>
      </c>
      <c r="AD409" s="2">
        <v>46082</v>
      </c>
      <c r="AE409" s="175" t="str">
        <f>IFERROR(Table8[[#This Row],[Timeline - Monthwise]]-MIN(Table8[Start Date..]),"None")</f>
        <v>None</v>
      </c>
      <c r="AF409" s="1" t="str">
        <f>IFERROR(Table8[[#This Row],[Timeline - Monthwise]]-Table8[[#This Row],[Start Date..]]+1,"Duration Doesn't Exsists")</f>
        <v>Duration Doesn't Exsists</v>
      </c>
      <c r="AG409" s="29" t="str">
        <f ca="1">IFERROR(Table8[[#This Row],[Timeline - Monthwise]]-TODAY(),"No ETA")</f>
        <v>No ETA</v>
      </c>
      <c r="AH409" s="29" t="str">
        <f t="shared" si="22"/>
        <v>Yet to Start</v>
      </c>
      <c r="AI409" s="1"/>
      <c r="AJ409" s="237" t="s">
        <v>3569</v>
      </c>
      <c r="AK409" s="1"/>
      <c r="AL409" s="1" t="s">
        <v>41</v>
      </c>
      <c r="AM409" s="1" t="s">
        <v>39</v>
      </c>
      <c r="AN409" s="1"/>
      <c r="AO409" s="27"/>
      <c r="AP409" s="192"/>
      <c r="AQ409" s="1"/>
      <c r="AS409" s="192" t="str">
        <f>VLOOKUP(Table8[[#This Row],[CEM Number]],'71 CEMs'!$E$5:$E$76,1,0)</f>
        <v>I240459</v>
      </c>
      <c r="AT409" s="234" t="s">
        <v>3569</v>
      </c>
      <c r="AU409" s="233"/>
    </row>
    <row r="410" spans="1:47" ht="14.4" customHeight="1">
      <c r="A410" s="26" t="s">
        <v>129</v>
      </c>
      <c r="B410" s="166">
        <v>45349</v>
      </c>
      <c r="C410" s="1" t="s">
        <v>40</v>
      </c>
      <c r="D410" s="1" t="s">
        <v>130</v>
      </c>
      <c r="E410" s="192" t="s">
        <v>38</v>
      </c>
      <c r="F410" s="29">
        <v>0</v>
      </c>
      <c r="G410" s="29">
        <v>0</v>
      </c>
      <c r="H410" s="29"/>
      <c r="I410" s="29"/>
      <c r="J410" s="29"/>
      <c r="K410" s="29"/>
      <c r="L410" s="29"/>
      <c r="M410" s="1" t="str">
        <f>Table8[[#This Row],[Std Remarks]]</f>
        <v>FEEDER ETC WORK - RETAIN BUDGET</v>
      </c>
      <c r="N410" s="28">
        <f>Table8[[#This Row],[% of Completion of Work Done]]</f>
        <v>0</v>
      </c>
      <c r="O410" s="1">
        <f>Table8[[#This Row],[Customers According to % (Market Share)]]</f>
        <v>0</v>
      </c>
      <c r="P410" s="29">
        <v>14537350</v>
      </c>
      <c r="Q410" s="136">
        <f>Table8[[#This Row],[Allocated Budget]]*Table8[[#This Row],[Allocation Percentage]]</f>
        <v>7268675</v>
      </c>
      <c r="R410" s="136">
        <v>7268675</v>
      </c>
      <c r="S410" s="1">
        <v>-1</v>
      </c>
      <c r="T410" s="1"/>
      <c r="U410" s="1"/>
      <c r="V410" s="29">
        <v>4950</v>
      </c>
      <c r="W410" s="29"/>
      <c r="X410" s="1"/>
      <c r="Y410" s="75">
        <f t="shared" si="23"/>
        <v>0.5</v>
      </c>
      <c r="Z410" s="1"/>
      <c r="AA410" s="1"/>
      <c r="AB410" s="28">
        <v>0</v>
      </c>
      <c r="AC410" s="115">
        <f t="shared" si="21"/>
        <v>0</v>
      </c>
      <c r="AD410" s="2">
        <v>46082</v>
      </c>
      <c r="AE410" s="175" t="str">
        <f>IFERROR(Table8[[#This Row],[Timeline - Monthwise]]-MIN(Table8[Start Date..]),"None")</f>
        <v>None</v>
      </c>
      <c r="AF410" s="1" t="str">
        <f>IFERROR(Table8[[#This Row],[Timeline - Monthwise]]-Table8[[#This Row],[Start Date..]]+1,"Duration Doesn't Exsists")</f>
        <v>Duration Doesn't Exsists</v>
      </c>
      <c r="AG410" s="29" t="str">
        <f ca="1">IFERROR(Table8[[#This Row],[Timeline - Monthwise]]-TODAY(),"No ETA")</f>
        <v>No ETA</v>
      </c>
      <c r="AH410" s="29" t="str">
        <f t="shared" si="22"/>
        <v>Yet to Start</v>
      </c>
      <c r="AI410" s="1"/>
      <c r="AJ410" s="237" t="s">
        <v>3569</v>
      </c>
      <c r="AK410" s="1"/>
      <c r="AL410" s="1" t="s">
        <v>41</v>
      </c>
      <c r="AM410" s="1" t="s">
        <v>39</v>
      </c>
      <c r="AN410" s="1"/>
      <c r="AO410" s="27"/>
      <c r="AP410" s="192"/>
      <c r="AQ410" s="1"/>
      <c r="AS410" s="192" t="str">
        <f>VLOOKUP(Table8[[#This Row],[CEM Number]],'71 CEMs'!$E$5:$E$76,1,0)</f>
        <v>I240518</v>
      </c>
      <c r="AT410" s="234" t="s">
        <v>3569</v>
      </c>
      <c r="AU410" s="233"/>
    </row>
    <row r="411" spans="1:47" ht="14.4" customHeight="1">
      <c r="A411" s="26" t="s">
        <v>137</v>
      </c>
      <c r="B411" s="166">
        <v>45349</v>
      </c>
      <c r="C411" s="1" t="s">
        <v>40</v>
      </c>
      <c r="D411" s="1" t="s">
        <v>139</v>
      </c>
      <c r="E411" s="192" t="s">
        <v>38</v>
      </c>
      <c r="F411" s="29">
        <v>0</v>
      </c>
      <c r="G411" s="29">
        <v>0</v>
      </c>
      <c r="H411" s="29"/>
      <c r="I411" s="29"/>
      <c r="J411" s="29"/>
      <c r="K411" s="29"/>
      <c r="L411" s="29"/>
      <c r="M411" s="1" t="str">
        <f>Table8[[#This Row],[Std Remarks]]</f>
        <v>FEEDER ETC WORK - RETAIN BUDGET</v>
      </c>
      <c r="N411" s="28">
        <f>Table8[[#This Row],[% of Completion of Work Done]]</f>
        <v>0</v>
      </c>
      <c r="O411" s="1">
        <f>Table8[[#This Row],[Customers According to % (Market Share)]]</f>
        <v>0</v>
      </c>
      <c r="P411" s="29">
        <v>14522680</v>
      </c>
      <c r="Q411" s="136">
        <f>Table8[[#This Row],[Allocated Budget]]*Table8[[#This Row],[Allocation Percentage]]</f>
        <v>7261340</v>
      </c>
      <c r="R411" s="136">
        <v>7261340</v>
      </c>
      <c r="S411" s="1">
        <v>-0.5</v>
      </c>
      <c r="T411" s="1"/>
      <c r="U411" s="1"/>
      <c r="V411" s="29">
        <v>500</v>
      </c>
      <c r="W411" s="29">
        <v>0</v>
      </c>
      <c r="X411" s="1"/>
      <c r="Y411" s="75">
        <f t="shared" si="23"/>
        <v>0.5</v>
      </c>
      <c r="Z411" s="1"/>
      <c r="AA411" s="1"/>
      <c r="AB411" s="28">
        <v>0</v>
      </c>
      <c r="AC411" s="115">
        <f t="shared" si="21"/>
        <v>0</v>
      </c>
      <c r="AD411" s="2">
        <v>46082</v>
      </c>
      <c r="AE411" s="175" t="str">
        <f>IFERROR(Table8[[#This Row],[Timeline - Monthwise]]-MIN(Table8[Start Date..]),"None")</f>
        <v>None</v>
      </c>
      <c r="AF411" s="1" t="str">
        <f>IFERROR(Table8[[#This Row],[Timeline - Monthwise]]-Table8[[#This Row],[Start Date..]]+1,"Duration Doesn't Exsists")</f>
        <v>Duration Doesn't Exsists</v>
      </c>
      <c r="AG411" s="29" t="str">
        <f ca="1">IFERROR(Table8[[#This Row],[Timeline - Monthwise]]-TODAY(),"No ETA")</f>
        <v>No ETA</v>
      </c>
      <c r="AH411" s="29" t="str">
        <f t="shared" si="22"/>
        <v>Yet to Start</v>
      </c>
      <c r="AI411" s="1"/>
      <c r="AJ411" s="237" t="s">
        <v>3569</v>
      </c>
      <c r="AK411" s="1"/>
      <c r="AL411" s="1" t="s">
        <v>41</v>
      </c>
      <c r="AM411" s="1" t="s">
        <v>39</v>
      </c>
      <c r="AN411" s="1"/>
      <c r="AO411" s="27"/>
      <c r="AP411" s="192"/>
      <c r="AQ411" s="1"/>
      <c r="AS411" s="192" t="str">
        <f>VLOOKUP(Table8[[#This Row],[CEM Number]],'71 CEMs'!$E$5:$E$76,1,0)</f>
        <v>I240519</v>
      </c>
      <c r="AT411" s="234" t="s">
        <v>3569</v>
      </c>
      <c r="AU411" s="233"/>
    </row>
    <row r="412" spans="1:47" ht="14.4" customHeight="1">
      <c r="A412" s="26" t="s">
        <v>146</v>
      </c>
      <c r="B412" s="166">
        <v>45351</v>
      </c>
      <c r="C412" s="1" t="s">
        <v>40</v>
      </c>
      <c r="D412" s="1" t="s">
        <v>148</v>
      </c>
      <c r="E412" s="192" t="s">
        <v>38</v>
      </c>
      <c r="F412" s="29">
        <v>0</v>
      </c>
      <c r="G412" s="29">
        <v>0</v>
      </c>
      <c r="H412" s="29"/>
      <c r="I412" s="29"/>
      <c r="J412" s="29"/>
      <c r="K412" s="29"/>
      <c r="L412" s="29"/>
      <c r="M412" s="1" t="str">
        <f>Table8[[#This Row],[Std Remarks]]</f>
        <v>FEEDER ETC WORK - RETAIN BUDGET</v>
      </c>
      <c r="N412" s="28">
        <f>Table8[[#This Row],[% of Completion of Work Done]]</f>
        <v>0</v>
      </c>
      <c r="O412" s="1">
        <f>Table8[[#This Row],[Customers According to % (Market Share)]]</f>
        <v>0</v>
      </c>
      <c r="P412" s="29">
        <v>3407850</v>
      </c>
      <c r="Q412" s="136">
        <f>Table8[[#This Row],[Allocated Budget]]*Table8[[#This Row],[Allocation Percentage]]</f>
        <v>1703925</v>
      </c>
      <c r="R412" s="136">
        <v>1703925</v>
      </c>
      <c r="S412" s="1">
        <v>-1</v>
      </c>
      <c r="T412" s="1"/>
      <c r="U412" s="1"/>
      <c r="V412" s="29">
        <v>1000</v>
      </c>
      <c r="W412" s="29">
        <v>0</v>
      </c>
      <c r="X412" s="1"/>
      <c r="Y412" s="75">
        <f t="shared" si="23"/>
        <v>0.5</v>
      </c>
      <c r="Z412" s="1"/>
      <c r="AA412" s="1"/>
      <c r="AB412" s="28">
        <v>0</v>
      </c>
      <c r="AC412" s="115">
        <f t="shared" si="21"/>
        <v>0</v>
      </c>
      <c r="AD412" s="2">
        <v>46082</v>
      </c>
      <c r="AE412" s="175" t="str">
        <f>IFERROR(Table8[[#This Row],[Timeline - Monthwise]]-MIN(Table8[Start Date..]),"None")</f>
        <v>None</v>
      </c>
      <c r="AF412" s="1" t="str">
        <f>IFERROR(Table8[[#This Row],[Timeline - Monthwise]]-Table8[[#This Row],[Start Date..]]+1,"Duration Doesn't Exsists")</f>
        <v>Duration Doesn't Exsists</v>
      </c>
      <c r="AG412" s="29" t="str">
        <f ca="1">IFERROR(Table8[[#This Row],[Timeline - Monthwise]]-TODAY(),"No ETA")</f>
        <v>No ETA</v>
      </c>
      <c r="AH412" s="29" t="str">
        <f t="shared" si="22"/>
        <v>Yet to Start</v>
      </c>
      <c r="AI412" s="1"/>
      <c r="AJ412" s="237" t="s">
        <v>3569</v>
      </c>
      <c r="AK412" s="1"/>
      <c r="AL412" s="1" t="s">
        <v>41</v>
      </c>
      <c r="AM412" s="1" t="s">
        <v>39</v>
      </c>
      <c r="AN412" s="1"/>
      <c r="AO412" s="27"/>
      <c r="AP412" s="192"/>
      <c r="AQ412" s="1"/>
      <c r="AS412" s="192" t="str">
        <f>VLOOKUP(Table8[[#This Row],[CEM Number]],'71 CEMs'!$E$5:$E$76,1,0)</f>
        <v>I240537</v>
      </c>
      <c r="AT412" s="234" t="s">
        <v>3569</v>
      </c>
      <c r="AU412" s="233"/>
    </row>
    <row r="413" spans="1:47" ht="14.4" customHeight="1">
      <c r="A413" s="26" t="s">
        <v>155</v>
      </c>
      <c r="B413" s="166">
        <v>45351</v>
      </c>
      <c r="C413" s="1" t="s">
        <v>40</v>
      </c>
      <c r="D413" s="1" t="s">
        <v>157</v>
      </c>
      <c r="E413" s="192" t="s">
        <v>38</v>
      </c>
      <c r="F413" s="29">
        <v>0</v>
      </c>
      <c r="G413" s="29">
        <v>0</v>
      </c>
      <c r="H413" s="29"/>
      <c r="I413" s="29"/>
      <c r="J413" s="29"/>
      <c r="K413" s="29"/>
      <c r="L413" s="29"/>
      <c r="M413" s="1" t="str">
        <f>Table8[[#This Row],[Std Remarks]]</f>
        <v>FEEDER ETC WORK - RETAIN BUDGET</v>
      </c>
      <c r="N413" s="28">
        <f>Table8[[#This Row],[% of Completion of Work Done]]</f>
        <v>0</v>
      </c>
      <c r="O413" s="1">
        <f>Table8[[#This Row],[Customers According to % (Market Share)]]</f>
        <v>0</v>
      </c>
      <c r="P413" s="29">
        <v>55243020</v>
      </c>
      <c r="Q413" s="136">
        <f>Table8[[#This Row],[Allocated Budget]]*Table8[[#This Row],[Allocation Percentage]]</f>
        <v>27621510</v>
      </c>
      <c r="R413" s="136">
        <v>27621510</v>
      </c>
      <c r="S413" s="1">
        <v>-1</v>
      </c>
      <c r="T413" s="1"/>
      <c r="U413" s="1"/>
      <c r="V413" s="29">
        <v>16182</v>
      </c>
      <c r="W413" s="29">
        <v>0</v>
      </c>
      <c r="X413" s="1"/>
      <c r="Y413" s="75">
        <f t="shared" si="23"/>
        <v>0.5</v>
      </c>
      <c r="Z413" s="1"/>
      <c r="AA413" s="1"/>
      <c r="AB413" s="28">
        <v>0</v>
      </c>
      <c r="AC413" s="115">
        <f t="shared" si="21"/>
        <v>0</v>
      </c>
      <c r="AD413" s="2">
        <v>46082</v>
      </c>
      <c r="AE413" s="175" t="str">
        <f>IFERROR(Table8[[#This Row],[Timeline - Monthwise]]-MIN(Table8[Start Date..]),"None")</f>
        <v>None</v>
      </c>
      <c r="AF413" s="1" t="str">
        <f>IFERROR(Table8[[#This Row],[Timeline - Monthwise]]-Table8[[#This Row],[Start Date..]]+1,"Duration Doesn't Exsists")</f>
        <v>Duration Doesn't Exsists</v>
      </c>
      <c r="AG413" s="29" t="str">
        <f ca="1">IFERROR(Table8[[#This Row],[Timeline - Monthwise]]-TODAY(),"No ETA")</f>
        <v>No ETA</v>
      </c>
      <c r="AH413" s="29" t="str">
        <f t="shared" si="22"/>
        <v>Yet to Start</v>
      </c>
      <c r="AI413" s="1"/>
      <c r="AJ413" s="237" t="s">
        <v>3569</v>
      </c>
      <c r="AK413" s="1"/>
      <c r="AL413" s="1" t="s">
        <v>41</v>
      </c>
      <c r="AM413" s="1" t="s">
        <v>39</v>
      </c>
      <c r="AN413" s="1"/>
      <c r="AO413" s="27"/>
      <c r="AP413" s="192"/>
      <c r="AQ413" s="1"/>
      <c r="AS413" s="192" t="str">
        <f>VLOOKUP(Table8[[#This Row],[CEM Number]],'71 CEMs'!$E$5:$E$76,1,0)</f>
        <v>I240538</v>
      </c>
      <c r="AT413" s="234" t="s">
        <v>3569</v>
      </c>
      <c r="AU413" s="233"/>
    </row>
    <row r="414" spans="1:47" ht="14.4" customHeight="1">
      <c r="A414" s="26" t="s">
        <v>171</v>
      </c>
      <c r="B414" s="166">
        <v>45350</v>
      </c>
      <c r="C414" s="1" t="s">
        <v>40</v>
      </c>
      <c r="D414" s="1" t="s">
        <v>173</v>
      </c>
      <c r="E414" s="192" t="s">
        <v>38</v>
      </c>
      <c r="F414" s="29">
        <v>0</v>
      </c>
      <c r="G414" s="29">
        <v>0</v>
      </c>
      <c r="H414" s="29"/>
      <c r="I414" s="29"/>
      <c r="J414" s="29"/>
      <c r="K414" s="29"/>
      <c r="L414" s="29"/>
      <c r="M414" s="1" t="str">
        <f>Table8[[#This Row],[Std Remarks]]</f>
        <v>FEEDER ETC WORK - RETAIN BUDGET</v>
      </c>
      <c r="N414" s="28">
        <f>Table8[[#This Row],[% of Completion of Work Done]]</f>
        <v>0</v>
      </c>
      <c r="O414" s="1">
        <f>Table8[[#This Row],[Customers According to % (Market Share)]]</f>
        <v>0</v>
      </c>
      <c r="P414" s="29">
        <v>27545740</v>
      </c>
      <c r="Q414" s="136">
        <f>Table8[[#This Row],[Allocated Budget]]*Table8[[#This Row],[Allocation Percentage]]</f>
        <v>13772870</v>
      </c>
      <c r="R414" s="136">
        <v>13772870</v>
      </c>
      <c r="S414" s="1">
        <v>-1</v>
      </c>
      <c r="T414" s="1"/>
      <c r="U414" s="1"/>
      <c r="V414" s="29">
        <v>10765.2</v>
      </c>
      <c r="W414" s="29">
        <v>0</v>
      </c>
      <c r="X414" s="1"/>
      <c r="Y414" s="75">
        <f t="shared" si="23"/>
        <v>0.5</v>
      </c>
      <c r="Z414" s="1"/>
      <c r="AA414" s="1"/>
      <c r="AB414" s="28">
        <v>0</v>
      </c>
      <c r="AC414" s="115">
        <f t="shared" si="21"/>
        <v>0</v>
      </c>
      <c r="AD414" s="2">
        <v>46082</v>
      </c>
      <c r="AE414" s="175" t="str">
        <f>IFERROR(Table8[[#This Row],[Timeline - Monthwise]]-MIN(Table8[Start Date..]),"None")</f>
        <v>None</v>
      </c>
      <c r="AF414" s="1" t="str">
        <f>IFERROR(Table8[[#This Row],[Timeline - Monthwise]]-Table8[[#This Row],[Start Date..]]+1,"Duration Doesn't Exsists")</f>
        <v>Duration Doesn't Exsists</v>
      </c>
      <c r="AG414" s="29" t="str">
        <f ca="1">IFERROR(Table8[[#This Row],[Timeline - Monthwise]]-TODAY(),"No ETA")</f>
        <v>No ETA</v>
      </c>
      <c r="AH414" s="29" t="str">
        <f t="shared" si="22"/>
        <v>Yet to Start</v>
      </c>
      <c r="AI414" s="1"/>
      <c r="AJ414" s="237" t="s">
        <v>3569</v>
      </c>
      <c r="AK414" s="1"/>
      <c r="AL414" s="1" t="s">
        <v>41</v>
      </c>
      <c r="AM414" s="1" t="s">
        <v>39</v>
      </c>
      <c r="AN414" s="1"/>
      <c r="AO414" s="27"/>
      <c r="AP414" s="192"/>
      <c r="AQ414" s="1"/>
      <c r="AS414" s="192" t="str">
        <f>VLOOKUP(Table8[[#This Row],[CEM Number]],'71 CEMs'!$E$5:$E$76,1,0)</f>
        <v>I240539</v>
      </c>
      <c r="AT414" s="234" t="s">
        <v>3569</v>
      </c>
      <c r="AU414" s="233"/>
    </row>
    <row r="415" spans="1:47" ht="14.4" customHeight="1">
      <c r="A415" s="26" t="s">
        <v>190</v>
      </c>
      <c r="B415" s="166">
        <v>45350</v>
      </c>
      <c r="C415" s="1" t="s">
        <v>40</v>
      </c>
      <c r="D415" s="1" t="s">
        <v>192</v>
      </c>
      <c r="E415" s="192" t="s">
        <v>38</v>
      </c>
      <c r="F415" s="29">
        <v>0</v>
      </c>
      <c r="G415" s="29">
        <v>0</v>
      </c>
      <c r="H415" s="29"/>
      <c r="I415" s="29"/>
      <c r="J415" s="29"/>
      <c r="K415" s="29"/>
      <c r="L415" s="29"/>
      <c r="M415" s="1" t="str">
        <f>Table8[[#This Row],[Std Remarks]]</f>
        <v>FEEDER ETC WORK - RETAIN BUDGET</v>
      </c>
      <c r="N415" s="28">
        <f>Table8[[#This Row],[% of Completion of Work Done]]</f>
        <v>0</v>
      </c>
      <c r="O415" s="1">
        <f>Table8[[#This Row],[Customers According to % (Market Share)]]</f>
        <v>0</v>
      </c>
      <c r="P415" s="29">
        <v>34252320</v>
      </c>
      <c r="Q415" s="136">
        <f>Table8[[#This Row],[Allocated Budget]]*Table8[[#This Row],[Allocation Percentage]]</f>
        <v>17126160</v>
      </c>
      <c r="R415" s="136">
        <v>17126160</v>
      </c>
      <c r="S415" s="1">
        <v>-0.85000000000000009</v>
      </c>
      <c r="T415" s="1"/>
      <c r="U415" s="1"/>
      <c r="V415" s="29">
        <v>8000</v>
      </c>
      <c r="W415" s="29"/>
      <c r="X415" s="1"/>
      <c r="Y415" s="75">
        <f t="shared" si="23"/>
        <v>0.5</v>
      </c>
      <c r="Z415" s="1"/>
      <c r="AA415" s="1"/>
      <c r="AB415" s="28">
        <v>0</v>
      </c>
      <c r="AC415" s="115">
        <f t="shared" si="21"/>
        <v>0</v>
      </c>
      <c r="AD415" s="2">
        <v>46082</v>
      </c>
      <c r="AE415" s="175" t="str">
        <f>IFERROR(Table8[[#This Row],[Timeline - Monthwise]]-MIN(Table8[Start Date..]),"None")</f>
        <v>None</v>
      </c>
      <c r="AF415" s="1" t="str">
        <f>IFERROR(Table8[[#This Row],[Timeline - Monthwise]]-Table8[[#This Row],[Start Date..]]+1,"Duration Doesn't Exsists")</f>
        <v>Duration Doesn't Exsists</v>
      </c>
      <c r="AG415" s="29" t="str">
        <f ca="1">IFERROR(Table8[[#This Row],[Timeline - Monthwise]]-TODAY(),"No ETA")</f>
        <v>No ETA</v>
      </c>
      <c r="AH415" s="29" t="str">
        <f t="shared" si="22"/>
        <v>Yet to Start</v>
      </c>
      <c r="AI415" s="1"/>
      <c r="AJ415" s="237" t="s">
        <v>3569</v>
      </c>
      <c r="AK415" s="1"/>
      <c r="AL415" s="1" t="s">
        <v>41</v>
      </c>
      <c r="AM415" s="1" t="s">
        <v>39</v>
      </c>
      <c r="AN415" s="1"/>
      <c r="AO415" s="27"/>
      <c r="AP415" s="192"/>
      <c r="AQ415" s="1"/>
      <c r="AS415" s="192" t="str">
        <f>VLOOKUP(Table8[[#This Row],[CEM Number]],'71 CEMs'!$E$5:$E$76,1,0)</f>
        <v>I240540</v>
      </c>
      <c r="AT415" s="234" t="s">
        <v>3569</v>
      </c>
      <c r="AU415" s="233"/>
    </row>
    <row r="416" spans="1:47" ht="14.4" customHeight="1">
      <c r="A416" s="26" t="s">
        <v>216</v>
      </c>
      <c r="B416" s="166">
        <v>45359</v>
      </c>
      <c r="C416" s="1" t="s">
        <v>40</v>
      </c>
      <c r="D416" s="1" t="s">
        <v>218</v>
      </c>
      <c r="E416" s="192" t="s">
        <v>38</v>
      </c>
      <c r="F416" s="29">
        <v>0</v>
      </c>
      <c r="G416" s="29">
        <v>0</v>
      </c>
      <c r="H416" s="29"/>
      <c r="I416" s="29"/>
      <c r="J416" s="29"/>
      <c r="K416" s="29"/>
      <c r="L416" s="29"/>
      <c r="M416" s="1" t="str">
        <f>Table8[[#This Row],[Std Remarks]]</f>
        <v>FEEDER ETC WORK - RETAIN BUDGET</v>
      </c>
      <c r="N416" s="28">
        <f>Table8[[#This Row],[% of Completion of Work Done]]</f>
        <v>0</v>
      </c>
      <c r="O416" s="1">
        <f>Table8[[#This Row],[Customers According to % (Market Share)]]</f>
        <v>0</v>
      </c>
      <c r="P416" s="29">
        <v>758000</v>
      </c>
      <c r="Q416" s="136">
        <f>Table8[[#This Row],[Allocated Budget]]*Table8[[#This Row],[Allocation Percentage]]</f>
        <v>379000</v>
      </c>
      <c r="R416" s="136">
        <v>379000</v>
      </c>
      <c r="S416" s="1">
        <v>-1</v>
      </c>
      <c r="T416" s="1"/>
      <c r="U416" s="1"/>
      <c r="V416" s="29">
        <v>0</v>
      </c>
      <c r="W416" s="29"/>
      <c r="X416" s="1"/>
      <c r="Y416" s="75">
        <f t="shared" si="23"/>
        <v>0.5</v>
      </c>
      <c r="Z416" s="1"/>
      <c r="AA416" s="1"/>
      <c r="AB416" s="28">
        <v>0</v>
      </c>
      <c r="AC416" s="115">
        <f t="shared" si="21"/>
        <v>0</v>
      </c>
      <c r="AD416" s="2">
        <v>46082</v>
      </c>
      <c r="AE416" s="175" t="str">
        <f>IFERROR(Table8[[#This Row],[Timeline - Monthwise]]-MIN(Table8[Start Date..]),"None")</f>
        <v>None</v>
      </c>
      <c r="AF416" s="1" t="str">
        <f>IFERROR(Table8[[#This Row],[Timeline - Monthwise]]-Table8[[#This Row],[Start Date..]]+1,"Duration Doesn't Exsists")</f>
        <v>Duration Doesn't Exsists</v>
      </c>
      <c r="AG416" s="29" t="str">
        <f ca="1">IFERROR(Table8[[#This Row],[Timeline - Monthwise]]-TODAY(),"No ETA")</f>
        <v>No ETA</v>
      </c>
      <c r="AH416" s="29" t="str">
        <f t="shared" si="22"/>
        <v>Yet to Start</v>
      </c>
      <c r="AI416" s="1"/>
      <c r="AJ416" s="237" t="s">
        <v>3569</v>
      </c>
      <c r="AK416" s="1"/>
      <c r="AL416" s="1" t="s">
        <v>41</v>
      </c>
      <c r="AM416" s="1" t="s">
        <v>39</v>
      </c>
      <c r="AN416" s="1"/>
      <c r="AO416" s="27"/>
      <c r="AP416" s="192"/>
      <c r="AQ416" s="1"/>
      <c r="AS416" s="192" t="str">
        <f>VLOOKUP(Table8[[#This Row],[CEM Number]],'71 CEMs'!$E$5:$E$76,1,0)</f>
        <v>I240557</v>
      </c>
      <c r="AT416" s="234" t="s">
        <v>3569</v>
      </c>
      <c r="AU416" s="233"/>
    </row>
    <row r="417" spans="1:47" ht="14.4" customHeight="1">
      <c r="A417" s="26" t="s">
        <v>221</v>
      </c>
      <c r="B417" s="166">
        <v>45428</v>
      </c>
      <c r="C417" s="1" t="s">
        <v>40</v>
      </c>
      <c r="D417" s="1" t="s">
        <v>50</v>
      </c>
      <c r="E417" s="192" t="s">
        <v>38</v>
      </c>
      <c r="F417" s="29">
        <v>0</v>
      </c>
      <c r="G417" s="29">
        <v>0</v>
      </c>
      <c r="H417" s="29"/>
      <c r="I417" s="29"/>
      <c r="J417" s="29"/>
      <c r="K417" s="29"/>
      <c r="L417" s="29"/>
      <c r="M417" s="1" t="str">
        <f>Table8[[#This Row],[Std Remarks]]</f>
        <v>FEEDER ETC WORK - RETAIN BUDGET</v>
      </c>
      <c r="N417" s="28">
        <f>Table8[[#This Row],[% of Completion of Work Done]]</f>
        <v>0</v>
      </c>
      <c r="O417" s="1">
        <f>Table8[[#This Row],[Customers According to % (Market Share)]]</f>
        <v>0</v>
      </c>
      <c r="P417" s="29">
        <v>51328444</v>
      </c>
      <c r="Q417" s="136">
        <f>Table8[[#This Row],[Allocated Budget]]*Table8[[#This Row],[Allocation Percentage]]</f>
        <v>25664222</v>
      </c>
      <c r="R417" s="136">
        <v>25664222</v>
      </c>
      <c r="S417" s="1">
        <v>-1</v>
      </c>
      <c r="T417" s="1"/>
      <c r="U417" s="1"/>
      <c r="V417" s="29">
        <v>13524</v>
      </c>
      <c r="W417" s="29">
        <v>0</v>
      </c>
      <c r="X417" s="1"/>
      <c r="Y417" s="75">
        <f t="shared" si="23"/>
        <v>0.5</v>
      </c>
      <c r="Z417" s="1"/>
      <c r="AA417" s="1"/>
      <c r="AB417" s="28">
        <v>0</v>
      </c>
      <c r="AC417" s="115">
        <f t="shared" si="21"/>
        <v>0</v>
      </c>
      <c r="AD417" s="2">
        <v>46082</v>
      </c>
      <c r="AE417" s="175" t="str">
        <f>IFERROR(Table8[[#This Row],[Timeline - Monthwise]]-MIN(Table8[Start Date..]),"None")</f>
        <v>None</v>
      </c>
      <c r="AF417" s="1" t="str">
        <f>IFERROR(Table8[[#This Row],[Timeline - Monthwise]]-Table8[[#This Row],[Start Date..]]+1,"Duration Doesn't Exsists")</f>
        <v>Duration Doesn't Exsists</v>
      </c>
      <c r="AG417" s="29" t="str">
        <f ca="1">IFERROR(Table8[[#This Row],[Timeline - Monthwise]]-TODAY(),"No ETA")</f>
        <v>No ETA</v>
      </c>
      <c r="AH417" s="29" t="str">
        <f t="shared" si="22"/>
        <v>Yet to Start</v>
      </c>
      <c r="AI417" s="1"/>
      <c r="AJ417" s="237" t="s">
        <v>3569</v>
      </c>
      <c r="AK417" s="1"/>
      <c r="AL417" s="1" t="s">
        <v>41</v>
      </c>
      <c r="AM417" s="1" t="s">
        <v>39</v>
      </c>
      <c r="AN417" s="1"/>
      <c r="AO417" s="27"/>
      <c r="AP417" s="192"/>
      <c r="AQ417" s="1"/>
      <c r="AS417" s="192" t="str">
        <f>VLOOKUP(Table8[[#This Row],[CEM Number]],'71 CEMs'!$E$5:$E$76,1,0)</f>
        <v>I240678</v>
      </c>
      <c r="AT417" s="234" t="s">
        <v>3569</v>
      </c>
      <c r="AU417" s="233"/>
    </row>
    <row r="418" spans="1:47" ht="14.4" customHeight="1">
      <c r="A418" s="26" t="s">
        <v>280</v>
      </c>
      <c r="B418" s="166" t="s">
        <v>3530</v>
      </c>
      <c r="C418" s="1" t="s">
        <v>40</v>
      </c>
      <c r="D418" s="1" t="s">
        <v>44</v>
      </c>
      <c r="E418" s="192" t="s">
        <v>38</v>
      </c>
      <c r="F418" s="29"/>
      <c r="G418" s="29"/>
      <c r="H418" s="29"/>
      <c r="I418" s="29"/>
      <c r="J418" s="29"/>
      <c r="K418" s="29"/>
      <c r="L418" s="29"/>
      <c r="M418" s="1" t="str">
        <f>Table8[[#This Row],[Std Remarks]]</f>
        <v>FEEDER ETC WORK - RETAIN BUDGET</v>
      </c>
      <c r="N418" s="28">
        <f>Table8[[#This Row],[% of Completion of Work Done]]</f>
        <v>0</v>
      </c>
      <c r="O418" s="1">
        <f>Table8[[#This Row],[Customers According to % (Market Share)]]</f>
        <v>0</v>
      </c>
      <c r="P418" s="29">
        <v>0</v>
      </c>
      <c r="Q418" s="136">
        <f>Table8[[#This Row],[Allocated Budget]]*Table8[[#This Row],[Allocation Percentage]]</f>
        <v>0</v>
      </c>
      <c r="R418" s="136"/>
      <c r="S418" s="1"/>
      <c r="T418" s="1"/>
      <c r="U418" s="1"/>
      <c r="V418" s="29">
        <v>0</v>
      </c>
      <c r="W418" s="29">
        <v>0</v>
      </c>
      <c r="X418" s="1"/>
      <c r="Y418" s="75">
        <f>$R$1</f>
        <v>1</v>
      </c>
      <c r="Z418" s="1"/>
      <c r="AA418" s="1"/>
      <c r="AB418" s="28">
        <v>0</v>
      </c>
      <c r="AC418" s="115">
        <f t="shared" si="21"/>
        <v>0</v>
      </c>
      <c r="AD418" s="2">
        <v>46082</v>
      </c>
      <c r="AE418" s="175" t="str">
        <f>IFERROR(Table8[[#This Row],[Timeline - Monthwise]]-MIN(Table8[Start Date..]),"None")</f>
        <v>None</v>
      </c>
      <c r="AF418" s="1" t="str">
        <f>IFERROR(Table8[[#This Row],[Timeline - Monthwise]]-Table8[[#This Row],[Start Date..]]+1,"Duration Doesn't Exsists")</f>
        <v>Duration Doesn't Exsists</v>
      </c>
      <c r="AG418" s="29" t="str">
        <f ca="1">IFERROR(Table8[[#This Row],[Timeline - Monthwise]]-TODAY(),"No ETA")</f>
        <v>No ETA</v>
      </c>
      <c r="AH418" s="29" t="str">
        <f t="shared" si="22"/>
        <v>Yet to Start</v>
      </c>
      <c r="AI418" s="1"/>
      <c r="AJ418" s="237" t="s">
        <v>3569</v>
      </c>
      <c r="AK418" s="1"/>
      <c r="AL418" s="1" t="s">
        <v>41</v>
      </c>
      <c r="AM418" s="1" t="s">
        <v>39</v>
      </c>
      <c r="AN418" s="1"/>
      <c r="AO418" s="27"/>
      <c r="AP418" s="67"/>
      <c r="AQ418" s="67"/>
      <c r="AS418" s="192" t="str">
        <f>VLOOKUP(Table8[[#This Row],[CEM Number]],'71 CEMs'!$E$5:$E$76,1,0)</f>
        <v>I240681</v>
      </c>
      <c r="AT418" s="234" t="s">
        <v>3569</v>
      </c>
      <c r="AU418" s="233"/>
    </row>
    <row r="419" spans="1:47" ht="14.4" customHeight="1">
      <c r="A419" s="26" t="s">
        <v>257</v>
      </c>
      <c r="B419" s="166" t="s">
        <v>3530</v>
      </c>
      <c r="C419" s="1" t="s">
        <v>40</v>
      </c>
      <c r="D419" s="1" t="s">
        <v>258</v>
      </c>
      <c r="E419" s="192" t="s">
        <v>38</v>
      </c>
      <c r="F419" s="29"/>
      <c r="G419" s="29"/>
      <c r="H419" s="29"/>
      <c r="I419" s="29"/>
      <c r="J419" s="29"/>
      <c r="K419" s="29"/>
      <c r="L419" s="29"/>
      <c r="M419" s="1" t="str">
        <f>Table8[[#This Row],[Std Remarks]]</f>
        <v>FEEDER ETC WORK - RETAIN BUDGET</v>
      </c>
      <c r="N419" s="28">
        <f>Table8[[#This Row],[% of Completion of Work Done]]</f>
        <v>0</v>
      </c>
      <c r="O419" s="1">
        <f>Table8[[#This Row],[Customers According to % (Market Share)]]</f>
        <v>0</v>
      </c>
      <c r="P419" s="29">
        <v>0</v>
      </c>
      <c r="Q419" s="136">
        <f>Table8[[#This Row],[Allocated Budget]]*Table8[[#This Row],[Allocation Percentage]]</f>
        <v>0</v>
      </c>
      <c r="R419" s="136"/>
      <c r="S419" s="1"/>
      <c r="T419" s="1"/>
      <c r="U419" s="1"/>
      <c r="V419" s="29">
        <v>0</v>
      </c>
      <c r="W419" s="29">
        <v>0</v>
      </c>
      <c r="X419" s="1"/>
      <c r="Y419" s="75">
        <f>$R$1</f>
        <v>1</v>
      </c>
      <c r="Z419" s="1"/>
      <c r="AA419" s="1"/>
      <c r="AB419" s="28">
        <v>0</v>
      </c>
      <c r="AC419" s="115">
        <f t="shared" si="21"/>
        <v>0</v>
      </c>
      <c r="AD419" s="2">
        <v>46082</v>
      </c>
      <c r="AE419" s="175" t="str">
        <f>IFERROR(Table8[[#This Row],[Timeline - Monthwise]]-MIN(Table8[Start Date..]),"None")</f>
        <v>None</v>
      </c>
      <c r="AF419" s="1" t="str">
        <f>IFERROR(Table8[[#This Row],[Timeline - Monthwise]]-Table8[[#This Row],[Start Date..]]+1,"Duration Doesn't Exsists")</f>
        <v>Duration Doesn't Exsists</v>
      </c>
      <c r="AG419" s="29" t="str">
        <f ca="1">IFERROR(Table8[[#This Row],[Timeline - Monthwise]]-TODAY(),"No ETA")</f>
        <v>No ETA</v>
      </c>
      <c r="AH419" s="29" t="str">
        <f t="shared" si="22"/>
        <v>Yet to Start</v>
      </c>
      <c r="AI419" s="1"/>
      <c r="AJ419" s="237" t="s">
        <v>3569</v>
      </c>
      <c r="AK419" s="1"/>
      <c r="AL419" s="1" t="s">
        <v>41</v>
      </c>
      <c r="AM419" s="1" t="s">
        <v>39</v>
      </c>
      <c r="AN419" s="1"/>
      <c r="AO419" s="27"/>
      <c r="AP419" s="67"/>
      <c r="AQ419" s="1"/>
      <c r="AS419" s="192" t="str">
        <f>VLOOKUP(Table8[[#This Row],[CEM Number]],'71 CEMs'!$E$5:$E$76,1,0)</f>
        <v>I240679</v>
      </c>
      <c r="AT419" s="234" t="s">
        <v>3569</v>
      </c>
      <c r="AU419" s="233"/>
    </row>
    <row r="420" spans="1:47" ht="14.4" customHeight="1">
      <c r="A420" s="26" t="s">
        <v>264</v>
      </c>
      <c r="B420" s="166">
        <v>45428</v>
      </c>
      <c r="C420" s="1" t="s">
        <v>40</v>
      </c>
      <c r="D420" s="1" t="s">
        <v>266</v>
      </c>
      <c r="E420" s="192" t="s">
        <v>38</v>
      </c>
      <c r="F420" s="29">
        <v>0</v>
      </c>
      <c r="G420" s="29">
        <v>0</v>
      </c>
      <c r="H420" s="29"/>
      <c r="I420" s="29"/>
      <c r="J420" s="29"/>
      <c r="K420" s="29"/>
      <c r="L420" s="29"/>
      <c r="M420" s="1" t="str">
        <f>Table8[[#This Row],[Std Remarks]]</f>
        <v>FEEDER ETC WORK - RETAIN BUDGET</v>
      </c>
      <c r="N420" s="28">
        <f>Table8[[#This Row],[% of Completion of Work Done]]</f>
        <v>0</v>
      </c>
      <c r="O420" s="1">
        <f>Table8[[#This Row],[Customers According to % (Market Share)]]</f>
        <v>0</v>
      </c>
      <c r="P420" s="29">
        <v>20697000</v>
      </c>
      <c r="Q420" s="136">
        <f>Table8[[#This Row],[Allocated Budget]]*Table8[[#This Row],[Allocation Percentage]]</f>
        <v>10348500</v>
      </c>
      <c r="R420" s="136">
        <v>10348500</v>
      </c>
      <c r="S420" s="1">
        <v>-1</v>
      </c>
      <c r="T420" s="1"/>
      <c r="U420" s="1"/>
      <c r="V420" s="29">
        <v>6000</v>
      </c>
      <c r="W420" s="29">
        <v>0</v>
      </c>
      <c r="X420" s="1"/>
      <c r="Y420" s="75">
        <f t="shared" ref="Y420:Y425" si="24">$Q$1</f>
        <v>0.5</v>
      </c>
      <c r="Z420" s="1"/>
      <c r="AA420" s="1"/>
      <c r="AB420" s="28">
        <v>0</v>
      </c>
      <c r="AC420" s="115">
        <f t="shared" si="21"/>
        <v>0</v>
      </c>
      <c r="AD420" s="2">
        <v>46082</v>
      </c>
      <c r="AE420" s="175" t="str">
        <f>IFERROR(Table8[[#This Row],[Timeline - Monthwise]]-MIN(Table8[Start Date..]),"None")</f>
        <v>None</v>
      </c>
      <c r="AF420" s="1" t="str">
        <f>IFERROR(Table8[[#This Row],[Timeline - Monthwise]]-Table8[[#This Row],[Start Date..]]+1,"Duration Doesn't Exsists")</f>
        <v>Duration Doesn't Exsists</v>
      </c>
      <c r="AG420" s="29" t="str">
        <f ca="1">IFERROR(Table8[[#This Row],[Timeline - Monthwise]]-TODAY(),"No ETA")</f>
        <v>No ETA</v>
      </c>
      <c r="AH420" s="29" t="str">
        <f t="shared" si="22"/>
        <v>Yet to Start</v>
      </c>
      <c r="AI420" s="1"/>
      <c r="AJ420" s="237" t="s">
        <v>3569</v>
      </c>
      <c r="AK420" s="1"/>
      <c r="AL420" s="1" t="s">
        <v>41</v>
      </c>
      <c r="AM420" s="1" t="s">
        <v>39</v>
      </c>
      <c r="AN420" s="1"/>
      <c r="AO420" s="27"/>
      <c r="AP420" s="1"/>
      <c r="AQ420" s="1"/>
      <c r="AS420" s="192" t="str">
        <f>VLOOKUP(Table8[[#This Row],[CEM Number]],'71 CEMs'!$E$5:$E$76,1,0)</f>
        <v>I240680</v>
      </c>
      <c r="AT420" s="234" t="s">
        <v>3569</v>
      </c>
      <c r="AU420" s="233"/>
    </row>
    <row r="421" spans="1:47" ht="14.4" customHeight="1">
      <c r="A421" s="26" t="s">
        <v>286</v>
      </c>
      <c r="B421" s="166">
        <v>45428</v>
      </c>
      <c r="C421" s="1" t="s">
        <v>40</v>
      </c>
      <c r="D421" s="1" t="s">
        <v>288</v>
      </c>
      <c r="E421" s="192" t="s">
        <v>38</v>
      </c>
      <c r="F421" s="29">
        <v>0</v>
      </c>
      <c r="G421" s="29">
        <v>0</v>
      </c>
      <c r="H421" s="29"/>
      <c r="I421" s="29"/>
      <c r="J421" s="29"/>
      <c r="K421" s="29"/>
      <c r="L421" s="29"/>
      <c r="M421" s="1" t="str">
        <f>Table8[[#This Row],[Std Remarks]]</f>
        <v>FEEDER ETC WORK - RETAIN BUDGET</v>
      </c>
      <c r="N421" s="28">
        <f>Table8[[#This Row],[% of Completion of Work Done]]</f>
        <v>0</v>
      </c>
      <c r="O421" s="1">
        <f>Table8[[#This Row],[Customers According to % (Market Share)]]</f>
        <v>0</v>
      </c>
      <c r="P421" s="29">
        <v>75747800</v>
      </c>
      <c r="Q421" s="136">
        <f>Table8[[#This Row],[Allocated Budget]]*Table8[[#This Row],[Allocation Percentage]]</f>
        <v>37873900</v>
      </c>
      <c r="R421" s="136">
        <v>37873900</v>
      </c>
      <c r="S421" s="1">
        <v>0</v>
      </c>
      <c r="T421" s="1"/>
      <c r="U421" s="1"/>
      <c r="V421" s="29">
        <v>18480</v>
      </c>
      <c r="W421" s="29">
        <v>0</v>
      </c>
      <c r="X421" s="1"/>
      <c r="Y421" s="75">
        <f t="shared" si="24"/>
        <v>0.5</v>
      </c>
      <c r="Z421" s="1"/>
      <c r="AA421" s="1"/>
      <c r="AB421" s="28">
        <v>0</v>
      </c>
      <c r="AC421" s="115">
        <f t="shared" si="21"/>
        <v>0</v>
      </c>
      <c r="AD421" s="2">
        <v>46082</v>
      </c>
      <c r="AE421" s="175" t="str">
        <f>IFERROR(Table8[[#This Row],[Timeline - Monthwise]]-MIN(Table8[Start Date..]),"None")</f>
        <v>None</v>
      </c>
      <c r="AF421" s="1" t="str">
        <f>IFERROR(Table8[[#This Row],[Timeline - Monthwise]]-Table8[[#This Row],[Start Date..]]+1,"Duration Doesn't Exsists")</f>
        <v>Duration Doesn't Exsists</v>
      </c>
      <c r="AG421" s="29" t="str">
        <f ca="1">IFERROR(Table8[[#This Row],[Timeline - Monthwise]]-TODAY(),"No ETA")</f>
        <v>No ETA</v>
      </c>
      <c r="AH421" s="29" t="str">
        <f t="shared" si="22"/>
        <v>Yet to Start</v>
      </c>
      <c r="AI421" s="1"/>
      <c r="AJ421" s="237" t="s">
        <v>3569</v>
      </c>
      <c r="AK421" s="1"/>
      <c r="AL421" s="1" t="s">
        <v>41</v>
      </c>
      <c r="AM421" s="1" t="s">
        <v>39</v>
      </c>
      <c r="AN421" s="1"/>
      <c r="AO421" s="27"/>
      <c r="AP421" s="1"/>
      <c r="AQ421" s="1"/>
      <c r="AS421" s="192" t="str">
        <f>VLOOKUP(Table8[[#This Row],[CEM Number]],'71 CEMs'!$E$5:$E$76,1,0)</f>
        <v>I240682</v>
      </c>
      <c r="AT421" s="234" t="s">
        <v>3569</v>
      </c>
      <c r="AU421" s="233"/>
    </row>
    <row r="422" spans="1:47" ht="14.4" customHeight="1">
      <c r="A422" s="26" t="s">
        <v>329</v>
      </c>
      <c r="B422" s="166">
        <v>45427</v>
      </c>
      <c r="C422" s="1" t="s">
        <v>40</v>
      </c>
      <c r="D422" s="1" t="s">
        <v>330</v>
      </c>
      <c r="E422" s="192" t="s">
        <v>38</v>
      </c>
      <c r="F422" s="29">
        <v>0</v>
      </c>
      <c r="G422" s="29">
        <v>0</v>
      </c>
      <c r="H422" s="29"/>
      <c r="I422" s="29"/>
      <c r="J422" s="29"/>
      <c r="K422" s="29"/>
      <c r="L422" s="29"/>
      <c r="M422" s="1" t="str">
        <f>Table8[[#This Row],[Std Remarks]]</f>
        <v>FEEDER ETC WORK - RETAIN BUDGET</v>
      </c>
      <c r="N422" s="28">
        <f>Table8[[#This Row],[% of Completion of Work Done]]</f>
        <v>0</v>
      </c>
      <c r="O422" s="1">
        <f>Table8[[#This Row],[Customers According to % (Market Share)]]</f>
        <v>0</v>
      </c>
      <c r="P422" s="29">
        <v>21047446</v>
      </c>
      <c r="Q422" s="136">
        <f>Table8[[#This Row],[Allocated Budget]]*Table8[[#This Row],[Allocation Percentage]]</f>
        <v>10523723</v>
      </c>
      <c r="R422" s="136">
        <v>10523723</v>
      </c>
      <c r="S422" s="1">
        <v>-0.85</v>
      </c>
      <c r="T422" s="1"/>
      <c r="U422" s="1"/>
      <c r="V422" s="29">
        <v>6798</v>
      </c>
      <c r="W422" s="29">
        <v>0</v>
      </c>
      <c r="X422" s="1"/>
      <c r="Y422" s="75">
        <f t="shared" si="24"/>
        <v>0.5</v>
      </c>
      <c r="Z422" s="1"/>
      <c r="AA422" s="1"/>
      <c r="AB422" s="28">
        <v>0</v>
      </c>
      <c r="AC422" s="115">
        <f t="shared" si="21"/>
        <v>0</v>
      </c>
      <c r="AD422" s="2">
        <v>46082</v>
      </c>
      <c r="AE422" s="175" t="str">
        <f>IFERROR(Table8[[#This Row],[Timeline - Monthwise]]-MIN(Table8[Start Date..]),"None")</f>
        <v>None</v>
      </c>
      <c r="AF422" s="1" t="str">
        <f>IFERROR(Table8[[#This Row],[Timeline - Monthwise]]-Table8[[#This Row],[Start Date..]]+1,"Duration Doesn't Exsists")</f>
        <v>Duration Doesn't Exsists</v>
      </c>
      <c r="AG422" s="29" t="str">
        <f ca="1">IFERROR(Table8[[#This Row],[Timeline - Monthwise]]-TODAY(),"No ETA")</f>
        <v>No ETA</v>
      </c>
      <c r="AH422" s="29" t="str">
        <f t="shared" si="22"/>
        <v>Yet to Start</v>
      </c>
      <c r="AI422" s="1"/>
      <c r="AJ422" s="237" t="s">
        <v>3569</v>
      </c>
      <c r="AK422" s="1"/>
      <c r="AL422" s="1" t="s">
        <v>41</v>
      </c>
      <c r="AM422" s="1" t="s">
        <v>39</v>
      </c>
      <c r="AN422" s="1"/>
      <c r="AO422" s="27"/>
      <c r="AP422" s="1"/>
      <c r="AQ422" s="1"/>
      <c r="AS422" s="192" t="str">
        <f>VLOOKUP(Table8[[#This Row],[CEM Number]],'71 CEMs'!$E$5:$E$76,1,0)</f>
        <v>I240683</v>
      </c>
      <c r="AT422" s="234" t="s">
        <v>3569</v>
      </c>
      <c r="AU422" s="233"/>
    </row>
    <row r="423" spans="1:47" ht="14.4" customHeight="1">
      <c r="A423" s="26" t="s">
        <v>335</v>
      </c>
      <c r="B423" s="166">
        <v>45428</v>
      </c>
      <c r="C423" s="1" t="s">
        <v>40</v>
      </c>
      <c r="D423" s="1" t="s">
        <v>337</v>
      </c>
      <c r="E423" s="192" t="s">
        <v>38</v>
      </c>
      <c r="F423" s="29">
        <v>0</v>
      </c>
      <c r="G423" s="29">
        <v>0</v>
      </c>
      <c r="H423" s="29"/>
      <c r="I423" s="29"/>
      <c r="J423" s="29"/>
      <c r="K423" s="29"/>
      <c r="L423" s="29"/>
      <c r="M423" s="1" t="str">
        <f>Table8[[#This Row],[Std Remarks]]</f>
        <v>FEEDER ETC WORK - RETAIN BUDGET</v>
      </c>
      <c r="N423" s="28">
        <f>Table8[[#This Row],[% of Completion of Work Done]]</f>
        <v>0</v>
      </c>
      <c r="O423" s="1">
        <f>Table8[[#This Row],[Customers According to % (Market Share)]]</f>
        <v>0</v>
      </c>
      <c r="P423" s="29">
        <v>11206780</v>
      </c>
      <c r="Q423" s="136">
        <f>Table8[[#This Row],[Allocated Budget]]*Table8[[#This Row],[Allocation Percentage]]</f>
        <v>5603390</v>
      </c>
      <c r="R423" s="136">
        <v>5603390</v>
      </c>
      <c r="S423" s="1">
        <v>-1</v>
      </c>
      <c r="T423" s="1"/>
      <c r="U423" s="1"/>
      <c r="V423" s="29">
        <v>1980</v>
      </c>
      <c r="W423" s="29">
        <v>0</v>
      </c>
      <c r="X423" s="1"/>
      <c r="Y423" s="75">
        <f t="shared" si="24"/>
        <v>0.5</v>
      </c>
      <c r="Z423" s="1"/>
      <c r="AA423" s="1"/>
      <c r="AB423" s="28">
        <v>0</v>
      </c>
      <c r="AC423" s="115">
        <f t="shared" si="21"/>
        <v>0</v>
      </c>
      <c r="AD423" s="2">
        <v>46082</v>
      </c>
      <c r="AE423" s="175" t="str">
        <f>IFERROR(Table8[[#This Row],[Timeline - Monthwise]]-MIN(Table8[Start Date..]),"None")</f>
        <v>None</v>
      </c>
      <c r="AF423" s="1" t="str">
        <f>IFERROR(Table8[[#This Row],[Timeline - Monthwise]]-Table8[[#This Row],[Start Date..]]+1,"Duration Doesn't Exsists")</f>
        <v>Duration Doesn't Exsists</v>
      </c>
      <c r="AG423" s="29" t="str">
        <f ca="1">IFERROR(Table8[[#This Row],[Timeline - Monthwise]]-TODAY(),"No ETA")</f>
        <v>No ETA</v>
      </c>
      <c r="AH423" s="29" t="str">
        <f t="shared" si="22"/>
        <v>Yet to Start</v>
      </c>
      <c r="AI423" s="1"/>
      <c r="AJ423" s="237" t="s">
        <v>3569</v>
      </c>
      <c r="AK423" s="1"/>
      <c r="AL423" s="1" t="s">
        <v>41</v>
      </c>
      <c r="AM423" s="1" t="s">
        <v>39</v>
      </c>
      <c r="AN423" s="1"/>
      <c r="AO423" s="27"/>
      <c r="AP423" s="1"/>
      <c r="AQ423" s="1"/>
      <c r="AS423" s="192" t="str">
        <f>VLOOKUP(Table8[[#This Row],[CEM Number]],'71 CEMs'!$E$5:$E$76,1,0)</f>
        <v>I240684</v>
      </c>
      <c r="AT423" s="234" t="s">
        <v>3569</v>
      </c>
      <c r="AU423" s="233"/>
    </row>
    <row r="424" spans="1:47" ht="14.4" customHeight="1">
      <c r="A424" s="26" t="s">
        <v>345</v>
      </c>
      <c r="B424" s="166">
        <v>45427</v>
      </c>
      <c r="C424" s="1" t="s">
        <v>40</v>
      </c>
      <c r="D424" s="1" t="s">
        <v>346</v>
      </c>
      <c r="E424" s="192" t="s">
        <v>38</v>
      </c>
      <c r="F424" s="29">
        <v>0</v>
      </c>
      <c r="G424" s="29">
        <v>0</v>
      </c>
      <c r="H424" s="29"/>
      <c r="I424" s="29"/>
      <c r="J424" s="29"/>
      <c r="K424" s="29"/>
      <c r="L424" s="29"/>
      <c r="M424" s="1" t="str">
        <f>Table8[[#This Row],[Std Remarks]]</f>
        <v>FEEDER ETC WORK - RETAIN BUDGET</v>
      </c>
      <c r="N424" s="28">
        <f>Table8[[#This Row],[% of Completion of Work Done]]</f>
        <v>0</v>
      </c>
      <c r="O424" s="1">
        <f>Table8[[#This Row],[Customers According to % (Market Share)]]</f>
        <v>0</v>
      </c>
      <c r="P424" s="29">
        <v>110301300</v>
      </c>
      <c r="Q424" s="136">
        <f>Table8[[#This Row],[Allocated Budget]]*Table8[[#This Row],[Allocation Percentage]]</f>
        <v>55150650</v>
      </c>
      <c r="R424" s="136">
        <v>55150650</v>
      </c>
      <c r="S424" s="1">
        <v>-1</v>
      </c>
      <c r="T424" s="1"/>
      <c r="U424" s="1"/>
      <c r="V424" s="29">
        <v>33690</v>
      </c>
      <c r="W424" s="29">
        <v>0</v>
      </c>
      <c r="X424" s="1"/>
      <c r="Y424" s="75">
        <f t="shared" si="24"/>
        <v>0.5</v>
      </c>
      <c r="Z424" s="1"/>
      <c r="AA424" s="1"/>
      <c r="AB424" s="28">
        <v>0</v>
      </c>
      <c r="AC424" s="115">
        <f t="shared" si="21"/>
        <v>0</v>
      </c>
      <c r="AD424" s="2">
        <v>46082</v>
      </c>
      <c r="AE424" s="175" t="str">
        <f>IFERROR(Table8[[#This Row],[Timeline - Monthwise]]-MIN(Table8[Start Date..]),"None")</f>
        <v>None</v>
      </c>
      <c r="AF424" s="1" t="str">
        <f>IFERROR(Table8[[#This Row],[Timeline - Monthwise]]-Table8[[#This Row],[Start Date..]]+1,"Duration Doesn't Exsists")</f>
        <v>Duration Doesn't Exsists</v>
      </c>
      <c r="AG424" s="29" t="str">
        <f ca="1">IFERROR(Table8[[#This Row],[Timeline - Monthwise]]-TODAY(),"No ETA")</f>
        <v>No ETA</v>
      </c>
      <c r="AH424" s="29" t="str">
        <f t="shared" si="22"/>
        <v>Yet to Start</v>
      </c>
      <c r="AI424" s="1"/>
      <c r="AJ424" s="237" t="s">
        <v>3569</v>
      </c>
      <c r="AK424" s="1"/>
      <c r="AL424" s="1" t="s">
        <v>41</v>
      </c>
      <c r="AM424" s="1" t="s">
        <v>39</v>
      </c>
      <c r="AN424" s="1"/>
      <c r="AO424" s="27"/>
      <c r="AP424" s="1"/>
      <c r="AQ424" s="1"/>
      <c r="AS424" s="192" t="str">
        <f>VLOOKUP(Table8[[#This Row],[CEM Number]],'71 CEMs'!$E$5:$E$76,1,0)</f>
        <v>I240700</v>
      </c>
      <c r="AT424" s="234" t="s">
        <v>3569</v>
      </c>
      <c r="AU424" s="233"/>
    </row>
    <row r="425" spans="1:47" ht="14.4" customHeight="1">
      <c r="A425" s="26" t="s">
        <v>387</v>
      </c>
      <c r="B425" s="166">
        <v>45427</v>
      </c>
      <c r="C425" s="1" t="s">
        <v>40</v>
      </c>
      <c r="D425" s="1" t="s">
        <v>388</v>
      </c>
      <c r="E425" s="192" t="s">
        <v>38</v>
      </c>
      <c r="F425" s="29">
        <v>0</v>
      </c>
      <c r="G425" s="29">
        <v>0</v>
      </c>
      <c r="H425" s="29"/>
      <c r="I425" s="29"/>
      <c r="J425" s="29"/>
      <c r="K425" s="29"/>
      <c r="L425" s="29"/>
      <c r="M425" s="1" t="str">
        <f>Table8[[#This Row],[Std Remarks]]</f>
        <v>FEEDER ETC WORK - RETAIN BUDGET</v>
      </c>
      <c r="N425" s="28">
        <f>Table8[[#This Row],[% of Completion of Work Done]]</f>
        <v>0</v>
      </c>
      <c r="O425" s="1">
        <f>Table8[[#This Row],[Customers According to % (Market Share)]]</f>
        <v>0</v>
      </c>
      <c r="P425" s="29">
        <v>27521326.800000001</v>
      </c>
      <c r="Q425" s="136">
        <f>Table8[[#This Row],[Allocated Budget]]*Table8[[#This Row],[Allocation Percentage]]</f>
        <v>13760663.4</v>
      </c>
      <c r="R425" s="136">
        <v>13760663.400000002</v>
      </c>
      <c r="S425" s="1">
        <v>0</v>
      </c>
      <c r="T425" s="1"/>
      <c r="U425" s="1"/>
      <c r="V425" s="29">
        <v>8481.5500000000011</v>
      </c>
      <c r="W425" s="29">
        <v>0</v>
      </c>
      <c r="X425" s="1"/>
      <c r="Y425" s="75">
        <f t="shared" si="24"/>
        <v>0.5</v>
      </c>
      <c r="Z425" s="1"/>
      <c r="AA425" s="1"/>
      <c r="AB425" s="28">
        <v>0</v>
      </c>
      <c r="AC425" s="115">
        <f t="shared" si="21"/>
        <v>0</v>
      </c>
      <c r="AD425" s="2">
        <v>46082</v>
      </c>
      <c r="AE425" s="175" t="str">
        <f>IFERROR(Table8[[#This Row],[Timeline - Monthwise]]-MIN(Table8[Start Date..]),"None")</f>
        <v>None</v>
      </c>
      <c r="AF425" s="1" t="str">
        <f>IFERROR(Table8[[#This Row],[Timeline - Monthwise]]-Table8[[#This Row],[Start Date..]]+1,"Duration Doesn't Exsists")</f>
        <v>Duration Doesn't Exsists</v>
      </c>
      <c r="AG425" s="29" t="str">
        <f ca="1">IFERROR(Table8[[#This Row],[Timeline - Monthwise]]-TODAY(),"No ETA")</f>
        <v>No ETA</v>
      </c>
      <c r="AH425" s="29" t="str">
        <f t="shared" si="22"/>
        <v>Yet to Start</v>
      </c>
      <c r="AI425" s="1"/>
      <c r="AJ425" s="237" t="s">
        <v>3569</v>
      </c>
      <c r="AK425" s="1"/>
      <c r="AL425" s="1" t="s">
        <v>41</v>
      </c>
      <c r="AM425" s="1" t="s">
        <v>39</v>
      </c>
      <c r="AN425" s="1"/>
      <c r="AO425" s="27"/>
      <c r="AP425" s="1"/>
      <c r="AQ425" s="1"/>
      <c r="AS425" s="192" t="str">
        <f>VLOOKUP(Table8[[#This Row],[CEM Number]],'71 CEMs'!$E$5:$E$76,1,0)</f>
        <v>I240702</v>
      </c>
      <c r="AT425" s="234" t="s">
        <v>3569</v>
      </c>
      <c r="AU425" s="233"/>
    </row>
    <row r="426" spans="1:47" ht="14.4" customHeight="1">
      <c r="A426" s="26" t="s">
        <v>429</v>
      </c>
      <c r="B426" s="166">
        <v>45427</v>
      </c>
      <c r="C426" s="1" t="s">
        <v>64</v>
      </c>
      <c r="D426" s="1" t="s">
        <v>430</v>
      </c>
      <c r="E426" s="192" t="s">
        <v>457</v>
      </c>
      <c r="F426" s="29">
        <v>1266</v>
      </c>
      <c r="G426" s="29">
        <v>506.40000000000003</v>
      </c>
      <c r="H426" s="29"/>
      <c r="I426" s="29"/>
      <c r="J426" s="29"/>
      <c r="K426" s="29"/>
      <c r="L426" s="29"/>
      <c r="M426" s="1" t="str">
        <f>Table8[[#This Row],[Std Remarks]]</f>
        <v>REMOVE BUDGET (P)</v>
      </c>
      <c r="N426" s="28">
        <f>Table8[[#This Row],[% of Completion of Work Done]]</f>
        <v>0</v>
      </c>
      <c r="O426" s="1">
        <f>Table8[[#This Row],[Customers According to % (Market Share)]]</f>
        <v>506.40000000000003</v>
      </c>
      <c r="P426" s="29">
        <v>17307482.162666701</v>
      </c>
      <c r="Q426" s="136">
        <v>0</v>
      </c>
      <c r="R426" s="136">
        <v>17307482.162666664</v>
      </c>
      <c r="S426" s="1" t="e">
        <v>#DIV/0!</v>
      </c>
      <c r="T426" s="1"/>
      <c r="U426" s="1">
        <v>0.4</v>
      </c>
      <c r="V426" s="29">
        <v>5376</v>
      </c>
      <c r="W426" s="29">
        <v>13165.5</v>
      </c>
      <c r="X426" s="1" t="s">
        <v>47</v>
      </c>
      <c r="Y426" s="192"/>
      <c r="Z426" s="1" t="s">
        <v>35</v>
      </c>
      <c r="AA426" s="1"/>
      <c r="AB426" s="28">
        <v>0</v>
      </c>
      <c r="AC426" s="115">
        <f t="shared" si="21"/>
        <v>0</v>
      </c>
      <c r="AD426" s="2">
        <v>46082</v>
      </c>
      <c r="AE426" s="175" t="str">
        <f>IFERROR(Table8[[#This Row],[Timeline - Monthwise]]-MIN(Table8[Start Date..]),"None")</f>
        <v>None</v>
      </c>
      <c r="AF426" s="1" t="str">
        <f>IFERROR(Table8[[#This Row],[Timeline - Monthwise]]-Table8[[#This Row],[Start Date..]]+1,"Duration Doesn't Exsists")</f>
        <v>Duration Doesn't Exsists</v>
      </c>
      <c r="AG426" s="29" t="str">
        <f ca="1">IFERROR(Table8[[#This Row],[Timeline - Monthwise]]-TODAY(),"No ETA")</f>
        <v>No ETA</v>
      </c>
      <c r="AH426" s="29" t="str">
        <f t="shared" si="22"/>
        <v>Yet to Start</v>
      </c>
      <c r="AI426" s="1"/>
      <c r="AJ426" s="237" t="s">
        <v>3569</v>
      </c>
      <c r="AK426" s="1" t="s">
        <v>93</v>
      </c>
      <c r="AL426" s="1" t="s">
        <v>94</v>
      </c>
      <c r="AM426" s="1" t="s">
        <v>92</v>
      </c>
      <c r="AN426" s="1"/>
      <c r="AO426" s="27"/>
      <c r="AP426" s="1"/>
      <c r="AQ426" s="1">
        <f>Table8[[#This Row],[Allocated Budget]]-Table8[[#This Row],[Allocated Budget]]</f>
        <v>0</v>
      </c>
      <c r="AS426" s="192" t="str">
        <f>VLOOKUP(Table8[[#This Row],[CEM Number]],'71 CEMs'!$E$5:$E$76,1,0)</f>
        <v>I240703</v>
      </c>
      <c r="AT426" s="235" t="s">
        <v>3569</v>
      </c>
      <c r="AU426" s="233"/>
    </row>
    <row r="427" spans="1:47" ht="14.4" customHeight="1">
      <c r="A427" s="26" t="s">
        <v>473</v>
      </c>
      <c r="B427" s="166">
        <v>45427</v>
      </c>
      <c r="C427" s="1" t="s">
        <v>40</v>
      </c>
      <c r="D427" s="1" t="s">
        <v>475</v>
      </c>
      <c r="E427" s="192" t="s">
        <v>38</v>
      </c>
      <c r="F427" s="29">
        <v>0</v>
      </c>
      <c r="G427" s="29">
        <v>0</v>
      </c>
      <c r="H427" s="29"/>
      <c r="I427" s="29"/>
      <c r="J427" s="29"/>
      <c r="K427" s="29"/>
      <c r="L427" s="29"/>
      <c r="M427" s="1" t="str">
        <f>Table8[[#This Row],[Std Remarks]]</f>
        <v>FEEDER ETC WORK - RETAIN BUDGET</v>
      </c>
      <c r="N427" s="28">
        <f>Table8[[#This Row],[% of Completion of Work Done]]</f>
        <v>0</v>
      </c>
      <c r="O427" s="1">
        <f>Table8[[#This Row],[Customers According to % (Market Share)]]</f>
        <v>0</v>
      </c>
      <c r="P427" s="29">
        <v>126328830</v>
      </c>
      <c r="Q427" s="136">
        <f>Table8[[#This Row],[Allocated Budget]]*Table8[[#This Row],[Allocation Percentage]]</f>
        <v>63164415</v>
      </c>
      <c r="R427" s="136">
        <v>63164415</v>
      </c>
      <c r="S427" s="1">
        <v>0</v>
      </c>
      <c r="T427" s="1"/>
      <c r="U427" s="1"/>
      <c r="V427" s="29">
        <v>44580</v>
      </c>
      <c r="W427" s="29">
        <v>0</v>
      </c>
      <c r="X427" s="1"/>
      <c r="Y427" s="75">
        <f>$Q$1</f>
        <v>0.5</v>
      </c>
      <c r="Z427" s="1"/>
      <c r="AA427" s="1"/>
      <c r="AB427" s="28">
        <v>0</v>
      </c>
      <c r="AC427" s="115">
        <f t="shared" si="21"/>
        <v>0</v>
      </c>
      <c r="AD427" s="2">
        <v>46082</v>
      </c>
      <c r="AE427" s="175" t="str">
        <f>IFERROR(Table8[[#This Row],[Timeline - Monthwise]]-MIN(Table8[Start Date..]),"None")</f>
        <v>None</v>
      </c>
      <c r="AF427" s="1" t="str">
        <f>IFERROR(Table8[[#This Row],[Timeline - Monthwise]]-Table8[[#This Row],[Start Date..]]+1,"Duration Doesn't Exsists")</f>
        <v>Duration Doesn't Exsists</v>
      </c>
      <c r="AG427" s="29" t="str">
        <f ca="1">IFERROR(Table8[[#This Row],[Timeline - Monthwise]]-TODAY(),"No ETA")</f>
        <v>No ETA</v>
      </c>
      <c r="AH427" s="29" t="str">
        <f t="shared" si="22"/>
        <v>Yet to Start</v>
      </c>
      <c r="AI427" s="1"/>
      <c r="AJ427" s="237" t="s">
        <v>3569</v>
      </c>
      <c r="AK427" s="1"/>
      <c r="AL427" s="1" t="s">
        <v>41</v>
      </c>
      <c r="AM427" s="1" t="s">
        <v>39</v>
      </c>
      <c r="AN427" s="1"/>
      <c r="AO427" s="27"/>
      <c r="AP427" s="1"/>
      <c r="AQ427" s="1"/>
      <c r="AS427" s="192" t="str">
        <f>VLOOKUP(Table8[[#This Row],[CEM Number]],'71 CEMs'!$E$5:$E$76,1,0)</f>
        <v>I240704</v>
      </c>
      <c r="AT427" s="234" t="s">
        <v>3569</v>
      </c>
      <c r="AU427" s="233"/>
    </row>
    <row r="428" spans="1:47" ht="14.4" customHeight="1">
      <c r="A428" s="26" t="s">
        <v>513</v>
      </c>
      <c r="B428" s="166">
        <v>45427</v>
      </c>
      <c r="C428" s="1" t="s">
        <v>40</v>
      </c>
      <c r="D428" s="1" t="s">
        <v>515</v>
      </c>
      <c r="E428" s="192" t="s">
        <v>38</v>
      </c>
      <c r="F428" s="29">
        <v>0</v>
      </c>
      <c r="G428" s="29">
        <v>0</v>
      </c>
      <c r="H428" s="29"/>
      <c r="I428" s="29"/>
      <c r="J428" s="29"/>
      <c r="K428" s="29"/>
      <c r="L428" s="29"/>
      <c r="M428" s="1" t="str">
        <f>Table8[[#This Row],[Std Remarks]]</f>
        <v>FEEDER ETC WORK - RETAIN BUDGET</v>
      </c>
      <c r="N428" s="28">
        <f>Table8[[#This Row],[% of Completion of Work Done]]</f>
        <v>0</v>
      </c>
      <c r="O428" s="1">
        <f>Table8[[#This Row],[Customers According to % (Market Share)]]</f>
        <v>0</v>
      </c>
      <c r="P428" s="29">
        <v>73079460</v>
      </c>
      <c r="Q428" s="136">
        <f>Table8[[#This Row],[Allocated Budget]]*Table8[[#This Row],[Allocation Percentage]]</f>
        <v>36539730</v>
      </c>
      <c r="R428" s="136">
        <v>36539730</v>
      </c>
      <c r="S428" s="1">
        <v>-0.76500000000000001</v>
      </c>
      <c r="T428" s="1"/>
      <c r="U428" s="1"/>
      <c r="V428" s="29">
        <v>15410</v>
      </c>
      <c r="W428" s="29"/>
      <c r="X428" s="1"/>
      <c r="Y428" s="75">
        <f>$Q$1</f>
        <v>0.5</v>
      </c>
      <c r="Z428" s="1"/>
      <c r="AA428" s="1"/>
      <c r="AB428" s="28">
        <v>0</v>
      </c>
      <c r="AC428" s="115">
        <f t="shared" si="21"/>
        <v>0</v>
      </c>
      <c r="AD428" s="2">
        <v>46082</v>
      </c>
      <c r="AE428" s="175" t="str">
        <f>IFERROR(Table8[[#This Row],[Timeline - Monthwise]]-MIN(Table8[Start Date..]),"None")</f>
        <v>None</v>
      </c>
      <c r="AF428" s="1" t="str">
        <f>IFERROR(Table8[[#This Row],[Timeline - Monthwise]]-Table8[[#This Row],[Start Date..]]+1,"Duration Doesn't Exsists")</f>
        <v>Duration Doesn't Exsists</v>
      </c>
      <c r="AG428" s="29" t="str">
        <f ca="1">IFERROR(Table8[[#This Row],[Timeline - Monthwise]]-TODAY(),"No ETA")</f>
        <v>No ETA</v>
      </c>
      <c r="AH428" s="29" t="str">
        <f t="shared" si="22"/>
        <v>Yet to Start</v>
      </c>
      <c r="AI428" s="1"/>
      <c r="AJ428" s="237" t="s">
        <v>3569</v>
      </c>
      <c r="AK428" s="1"/>
      <c r="AL428" s="1" t="s">
        <v>41</v>
      </c>
      <c r="AM428" s="1" t="s">
        <v>39</v>
      </c>
      <c r="AN428" s="1"/>
      <c r="AO428" s="27"/>
      <c r="AP428" s="1"/>
      <c r="AQ428" s="1"/>
      <c r="AS428" s="192" t="str">
        <f>VLOOKUP(Table8[[#This Row],[CEM Number]],'71 CEMs'!$E$5:$E$76,1,0)</f>
        <v>I240705</v>
      </c>
      <c r="AT428" s="234" t="s">
        <v>3569</v>
      </c>
      <c r="AU428" s="233"/>
    </row>
    <row r="429" spans="1:47" ht="14.4" customHeight="1">
      <c r="A429" s="26" t="s">
        <v>560</v>
      </c>
      <c r="B429" s="166" t="s">
        <v>3530</v>
      </c>
      <c r="C429" s="1" t="s">
        <v>40</v>
      </c>
      <c r="D429" s="1" t="s">
        <v>561</v>
      </c>
      <c r="E429" s="192" t="s">
        <v>38</v>
      </c>
      <c r="F429" s="29"/>
      <c r="G429" s="29"/>
      <c r="H429" s="29"/>
      <c r="I429" s="29"/>
      <c r="J429" s="29"/>
      <c r="K429" s="29"/>
      <c r="L429" s="29"/>
      <c r="M429" s="1" t="str">
        <f>Table8[[#This Row],[Std Remarks]]</f>
        <v>FEEDER ETC WORK - RETAIN BUDGET</v>
      </c>
      <c r="N429" s="28">
        <f>Table8[[#This Row],[% of Completion of Work Done]]</f>
        <v>0</v>
      </c>
      <c r="O429" s="1">
        <f>Table8[[#This Row],[Customers According to % (Market Share)]]</f>
        <v>0</v>
      </c>
      <c r="P429" s="29">
        <v>0</v>
      </c>
      <c r="Q429" s="136">
        <f>Table8[[#This Row],[Allocated Budget]]*Table8[[#This Row],[Allocation Percentage]]</f>
        <v>0</v>
      </c>
      <c r="R429" s="136"/>
      <c r="S429" s="1"/>
      <c r="T429" s="1"/>
      <c r="U429" s="1"/>
      <c r="V429" s="29"/>
      <c r="W429" s="29"/>
      <c r="X429" s="1"/>
      <c r="Y429" s="75">
        <f>$R$1</f>
        <v>1</v>
      </c>
      <c r="Z429" s="1"/>
      <c r="AA429" s="1"/>
      <c r="AB429" s="28">
        <v>0</v>
      </c>
      <c r="AC429" s="115">
        <f t="shared" si="21"/>
        <v>0</v>
      </c>
      <c r="AD429" s="2">
        <v>46082</v>
      </c>
      <c r="AE429" s="175" t="str">
        <f>IFERROR(Table8[[#This Row],[Timeline - Monthwise]]-MIN(Table8[Start Date..]),"None")</f>
        <v>None</v>
      </c>
      <c r="AF429" s="1" t="str">
        <f>IFERROR(Table8[[#This Row],[Timeline - Monthwise]]-Table8[[#This Row],[Start Date..]]+1,"Duration Doesn't Exsists")</f>
        <v>Duration Doesn't Exsists</v>
      </c>
      <c r="AG429" s="29" t="str">
        <f ca="1">IFERROR(Table8[[#This Row],[Timeline - Monthwise]]-TODAY(),"No ETA")</f>
        <v>No ETA</v>
      </c>
      <c r="AH429" s="29" t="str">
        <f t="shared" si="22"/>
        <v>Yet to Start</v>
      </c>
      <c r="AI429" s="1"/>
      <c r="AJ429" s="237" t="s">
        <v>3569</v>
      </c>
      <c r="AK429" s="1"/>
      <c r="AL429" s="1" t="s">
        <v>41</v>
      </c>
      <c r="AM429" s="1" t="s">
        <v>39</v>
      </c>
      <c r="AN429" s="1"/>
      <c r="AO429" s="27"/>
      <c r="AP429" s="1"/>
      <c r="AQ429" s="1"/>
      <c r="AS429" s="192" t="str">
        <f>VLOOKUP(Table8[[#This Row],[CEM Number]],'71 CEMs'!$E$5:$E$76,1,0)</f>
        <v>I240782</v>
      </c>
      <c r="AT429" s="234" t="s">
        <v>3569</v>
      </c>
      <c r="AU429" s="233"/>
    </row>
    <row r="430" spans="1:47" ht="14.4" customHeight="1">
      <c r="A430" s="26" t="s">
        <v>564</v>
      </c>
      <c r="B430" s="166">
        <v>45512</v>
      </c>
      <c r="C430" s="1" t="s">
        <v>40</v>
      </c>
      <c r="D430" s="1" t="s">
        <v>565</v>
      </c>
      <c r="E430" s="192" t="s">
        <v>38</v>
      </c>
      <c r="F430" s="29">
        <v>0</v>
      </c>
      <c r="G430" s="29">
        <v>0</v>
      </c>
      <c r="H430" s="29"/>
      <c r="I430" s="29"/>
      <c r="J430" s="29"/>
      <c r="K430" s="29"/>
      <c r="L430" s="29"/>
      <c r="M430" s="1" t="str">
        <f>Table8[[#This Row],[Std Remarks]]</f>
        <v>FEEDER ETC WORK - RETAIN BUDGET</v>
      </c>
      <c r="N430" s="28">
        <f>Table8[[#This Row],[% of Completion of Work Done]]</f>
        <v>0</v>
      </c>
      <c r="O430" s="1">
        <f>Table8[[#This Row],[Customers According to % (Market Share)]]</f>
        <v>0</v>
      </c>
      <c r="P430" s="29">
        <v>27000</v>
      </c>
      <c r="Q430" s="136">
        <f>Table8[[#This Row],[Allocated Budget]]*Table8[[#This Row],[Allocation Percentage]]</f>
        <v>13500</v>
      </c>
      <c r="R430" s="136">
        <v>13500</v>
      </c>
      <c r="S430" s="1">
        <v>-1</v>
      </c>
      <c r="T430" s="1"/>
      <c r="U430" s="1"/>
      <c r="V430" s="29">
        <v>0</v>
      </c>
      <c r="W430" s="29"/>
      <c r="X430" s="1"/>
      <c r="Y430" s="75">
        <f t="shared" ref="Y430:Y443" si="25">$Q$1</f>
        <v>0.5</v>
      </c>
      <c r="Z430" s="1"/>
      <c r="AA430" s="1"/>
      <c r="AB430" s="28">
        <v>0</v>
      </c>
      <c r="AC430" s="115">
        <f t="shared" si="21"/>
        <v>0</v>
      </c>
      <c r="AD430" s="2">
        <v>46082</v>
      </c>
      <c r="AE430" s="175" t="str">
        <f>IFERROR(Table8[[#This Row],[Timeline - Monthwise]]-MIN(Table8[Start Date..]),"None")</f>
        <v>None</v>
      </c>
      <c r="AF430" s="1" t="str">
        <f>IFERROR(Table8[[#This Row],[Timeline - Monthwise]]-Table8[[#This Row],[Start Date..]]+1,"Duration Doesn't Exsists")</f>
        <v>Duration Doesn't Exsists</v>
      </c>
      <c r="AG430" s="29" t="str">
        <f ca="1">IFERROR(Table8[[#This Row],[Timeline - Monthwise]]-TODAY(),"No ETA")</f>
        <v>No ETA</v>
      </c>
      <c r="AH430" s="29" t="str">
        <f t="shared" si="22"/>
        <v>Yet to Start</v>
      </c>
      <c r="AI430" s="1"/>
      <c r="AJ430" s="237" t="s">
        <v>3569</v>
      </c>
      <c r="AK430" s="1"/>
      <c r="AL430" s="1" t="s">
        <v>41</v>
      </c>
      <c r="AM430" s="1" t="s">
        <v>39</v>
      </c>
      <c r="AN430" s="1"/>
      <c r="AO430" s="27"/>
      <c r="AP430" s="1"/>
      <c r="AQ430" s="1"/>
      <c r="AS430" s="192" t="str">
        <f>VLOOKUP(Table8[[#This Row],[CEM Number]],'71 CEMs'!$E$5:$E$76,1,0)</f>
        <v>I250114</v>
      </c>
      <c r="AT430" s="234" t="s">
        <v>3569</v>
      </c>
      <c r="AU430" s="233"/>
    </row>
    <row r="431" spans="1:47" ht="14.4" customHeight="1">
      <c r="A431" s="26" t="s">
        <v>568</v>
      </c>
      <c r="B431" s="166">
        <v>45548</v>
      </c>
      <c r="C431" s="1" t="s">
        <v>40</v>
      </c>
      <c r="D431" s="1" t="s">
        <v>569</v>
      </c>
      <c r="E431" s="192" t="s">
        <v>38</v>
      </c>
      <c r="F431" s="29">
        <v>0</v>
      </c>
      <c r="G431" s="29">
        <v>0</v>
      </c>
      <c r="H431" s="29"/>
      <c r="I431" s="29"/>
      <c r="J431" s="29"/>
      <c r="K431" s="29"/>
      <c r="L431" s="29"/>
      <c r="M431" s="1" t="str">
        <f>Table8[[#This Row],[Std Remarks]]</f>
        <v>FEEDER ETC WORK - RETAIN BUDGET</v>
      </c>
      <c r="N431" s="28">
        <f>Table8[[#This Row],[% of Completion of Work Done]]</f>
        <v>0</v>
      </c>
      <c r="O431" s="1">
        <f>Table8[[#This Row],[Customers According to % (Market Share)]]</f>
        <v>0</v>
      </c>
      <c r="P431" s="29">
        <v>4369350</v>
      </c>
      <c r="Q431" s="136">
        <f>Table8[[#This Row],[Allocated Budget]]*Table8[[#This Row],[Allocation Percentage]]</f>
        <v>2184675</v>
      </c>
      <c r="R431" s="136">
        <v>2184675</v>
      </c>
      <c r="S431" s="1">
        <v>-1</v>
      </c>
      <c r="T431" s="1"/>
      <c r="U431" s="1"/>
      <c r="V431" s="29">
        <v>1100</v>
      </c>
      <c r="W431" s="29">
        <v>0</v>
      </c>
      <c r="X431" s="1"/>
      <c r="Y431" s="75">
        <f t="shared" si="25"/>
        <v>0.5</v>
      </c>
      <c r="Z431" s="1"/>
      <c r="AA431" s="1"/>
      <c r="AB431" s="28">
        <v>0</v>
      </c>
      <c r="AC431" s="115">
        <f t="shared" si="21"/>
        <v>0</v>
      </c>
      <c r="AD431" s="2">
        <v>46082</v>
      </c>
      <c r="AE431" s="175" t="str">
        <f>IFERROR(Table8[[#This Row],[Timeline - Monthwise]]-MIN(Table8[Start Date..]),"None")</f>
        <v>None</v>
      </c>
      <c r="AF431" s="1" t="str">
        <f>IFERROR(Table8[[#This Row],[Timeline - Monthwise]]-Table8[[#This Row],[Start Date..]]+1,"Duration Doesn't Exsists")</f>
        <v>Duration Doesn't Exsists</v>
      </c>
      <c r="AG431" s="29" t="str">
        <f ca="1">IFERROR(Table8[[#This Row],[Timeline - Monthwise]]-TODAY(),"No ETA")</f>
        <v>No ETA</v>
      </c>
      <c r="AH431" s="29" t="str">
        <f t="shared" si="22"/>
        <v>Yet to Start</v>
      </c>
      <c r="AI431" s="1"/>
      <c r="AJ431" s="237" t="s">
        <v>3569</v>
      </c>
      <c r="AK431" s="1"/>
      <c r="AL431" s="1" t="s">
        <v>41</v>
      </c>
      <c r="AM431" s="1" t="s">
        <v>39</v>
      </c>
      <c r="AN431" s="1"/>
      <c r="AO431" s="27">
        <v>2</v>
      </c>
      <c r="AP431" s="1"/>
      <c r="AQ431" s="1"/>
      <c r="AS431" s="192" t="str">
        <f>VLOOKUP(Table8[[#This Row],[CEM Number]],'71 CEMs'!$E$5:$E$76,1,0)</f>
        <v>I250201</v>
      </c>
      <c r="AT431" s="234" t="s">
        <v>3569</v>
      </c>
      <c r="AU431" s="233"/>
    </row>
    <row r="432" spans="1:47" ht="14.4" customHeight="1">
      <c r="A432" s="26" t="s">
        <v>572</v>
      </c>
      <c r="B432" s="166">
        <v>45548</v>
      </c>
      <c r="C432" s="1" t="s">
        <v>40</v>
      </c>
      <c r="D432" s="1" t="s">
        <v>573</v>
      </c>
      <c r="E432" s="192" t="s">
        <v>38</v>
      </c>
      <c r="F432" s="29">
        <v>0</v>
      </c>
      <c r="G432" s="29">
        <v>0</v>
      </c>
      <c r="H432" s="29"/>
      <c r="I432" s="29"/>
      <c r="J432" s="29"/>
      <c r="K432" s="29"/>
      <c r="L432" s="29"/>
      <c r="M432" s="1" t="str">
        <f>Table8[[#This Row],[Std Remarks]]</f>
        <v>FEEDER ETC WORK - RETAIN BUDGET</v>
      </c>
      <c r="N432" s="28">
        <f>Table8[[#This Row],[% of Completion of Work Done]]</f>
        <v>0</v>
      </c>
      <c r="O432" s="1">
        <f>Table8[[#This Row],[Customers According to % (Market Share)]]</f>
        <v>0</v>
      </c>
      <c r="P432" s="29">
        <v>2765450</v>
      </c>
      <c r="Q432" s="136">
        <f>Table8[[#This Row],[Allocated Budget]]*Table8[[#This Row],[Allocation Percentage]]</f>
        <v>1382725</v>
      </c>
      <c r="R432" s="136">
        <v>1382725</v>
      </c>
      <c r="S432" s="1">
        <v>-1</v>
      </c>
      <c r="T432" s="1"/>
      <c r="U432" s="1"/>
      <c r="V432" s="29">
        <v>960</v>
      </c>
      <c r="W432" s="29">
        <v>0</v>
      </c>
      <c r="X432" s="1"/>
      <c r="Y432" s="75">
        <f t="shared" si="25"/>
        <v>0.5</v>
      </c>
      <c r="Z432" s="1"/>
      <c r="AA432" s="1"/>
      <c r="AB432" s="28">
        <v>0</v>
      </c>
      <c r="AC432" s="115">
        <f t="shared" si="21"/>
        <v>0</v>
      </c>
      <c r="AD432" s="2">
        <v>46082</v>
      </c>
      <c r="AE432" s="175" t="str">
        <f>IFERROR(Table8[[#This Row],[Timeline - Monthwise]]-MIN(Table8[Start Date..]),"None")</f>
        <v>None</v>
      </c>
      <c r="AF432" s="1" t="str">
        <f>IFERROR(Table8[[#This Row],[Timeline - Monthwise]]-Table8[[#This Row],[Start Date..]]+1,"Duration Doesn't Exsists")</f>
        <v>Duration Doesn't Exsists</v>
      </c>
      <c r="AG432" s="29" t="str">
        <f ca="1">IFERROR(Table8[[#This Row],[Timeline - Monthwise]]-TODAY(),"No ETA")</f>
        <v>No ETA</v>
      </c>
      <c r="AH432" s="29" t="str">
        <f t="shared" si="22"/>
        <v>Yet to Start</v>
      </c>
      <c r="AI432" s="1"/>
      <c r="AJ432" s="237" t="s">
        <v>3569</v>
      </c>
      <c r="AK432" s="1"/>
      <c r="AL432" s="1" t="s">
        <v>41</v>
      </c>
      <c r="AM432" s="1" t="s">
        <v>39</v>
      </c>
      <c r="AN432" s="1"/>
      <c r="AO432" s="27"/>
      <c r="AP432" s="1"/>
      <c r="AQ432" s="1"/>
      <c r="AS432" s="192" t="str">
        <f>VLOOKUP(Table8[[#This Row],[CEM Number]],'71 CEMs'!$E$5:$E$76,1,0)</f>
        <v>I250202</v>
      </c>
      <c r="AT432" s="234" t="s">
        <v>3569</v>
      </c>
      <c r="AU432" s="233"/>
    </row>
    <row r="433" spans="1:47" ht="14.4" customHeight="1">
      <c r="A433" s="26" t="s">
        <v>578</v>
      </c>
      <c r="B433" s="166">
        <v>45548</v>
      </c>
      <c r="C433" s="1" t="s">
        <v>40</v>
      </c>
      <c r="D433" s="1" t="s">
        <v>138</v>
      </c>
      <c r="E433" s="192" t="s">
        <v>38</v>
      </c>
      <c r="F433" s="29">
        <v>0</v>
      </c>
      <c r="G433" s="29">
        <v>0</v>
      </c>
      <c r="H433" s="29"/>
      <c r="I433" s="29"/>
      <c r="J433" s="29"/>
      <c r="K433" s="29"/>
      <c r="L433" s="29"/>
      <c r="M433" s="1" t="str">
        <f>Table8[[#This Row],[Std Remarks]]</f>
        <v>FEEDER ETC WORK - RETAIN BUDGET</v>
      </c>
      <c r="N433" s="28">
        <f>Table8[[#This Row],[% of Completion of Work Done]]</f>
        <v>0</v>
      </c>
      <c r="O433" s="1">
        <f>Table8[[#This Row],[Customers According to % (Market Share)]]</f>
        <v>0</v>
      </c>
      <c r="P433" s="29">
        <v>3976000</v>
      </c>
      <c r="Q433" s="136">
        <f>Table8[[#This Row],[Allocated Budget]]*Table8[[#This Row],[Allocation Percentage]]</f>
        <v>1988000</v>
      </c>
      <c r="R433" s="136">
        <v>1988000</v>
      </c>
      <c r="S433" s="1">
        <v>-0.85</v>
      </c>
      <c r="T433" s="1"/>
      <c r="U433" s="1"/>
      <c r="V433" s="29">
        <v>1440</v>
      </c>
      <c r="W433" s="29">
        <v>0</v>
      </c>
      <c r="X433" s="1"/>
      <c r="Y433" s="75">
        <f t="shared" si="25"/>
        <v>0.5</v>
      </c>
      <c r="Z433" s="1"/>
      <c r="AA433" s="1"/>
      <c r="AB433" s="28">
        <v>0</v>
      </c>
      <c r="AC433" s="115">
        <f t="shared" si="21"/>
        <v>0</v>
      </c>
      <c r="AD433" s="2">
        <v>46082</v>
      </c>
      <c r="AE433" s="175" t="str">
        <f>IFERROR(Table8[[#This Row],[Timeline - Monthwise]]-MIN(Table8[Start Date..]),"None")</f>
        <v>None</v>
      </c>
      <c r="AF433" s="1" t="str">
        <f>IFERROR(Table8[[#This Row],[Timeline - Monthwise]]-Table8[[#This Row],[Start Date..]]+1,"Duration Doesn't Exsists")</f>
        <v>Duration Doesn't Exsists</v>
      </c>
      <c r="AG433" s="29" t="str">
        <f ca="1">IFERROR(Table8[[#This Row],[Timeline - Monthwise]]-TODAY(),"No ETA")</f>
        <v>No ETA</v>
      </c>
      <c r="AH433" s="29" t="str">
        <f t="shared" si="22"/>
        <v>Yet to Start</v>
      </c>
      <c r="AI433" s="1"/>
      <c r="AJ433" s="237" t="s">
        <v>3569</v>
      </c>
      <c r="AK433" s="1"/>
      <c r="AL433" s="1" t="s">
        <v>41</v>
      </c>
      <c r="AM433" s="1" t="s">
        <v>39</v>
      </c>
      <c r="AN433" s="1"/>
      <c r="AO433" s="27"/>
      <c r="AP433" s="1"/>
      <c r="AQ433" s="1"/>
      <c r="AS433" s="192" t="str">
        <f>VLOOKUP(Table8[[#This Row],[CEM Number]],'71 CEMs'!$E$5:$E$76,1,0)</f>
        <v>I250203</v>
      </c>
      <c r="AT433" s="234" t="s">
        <v>3569</v>
      </c>
      <c r="AU433" s="233"/>
    </row>
    <row r="434" spans="1:47" ht="14.4" customHeight="1">
      <c r="A434" s="26" t="s">
        <v>580</v>
      </c>
      <c r="B434" s="166">
        <v>45547</v>
      </c>
      <c r="C434" s="1" t="s">
        <v>40</v>
      </c>
      <c r="D434" s="1" t="s">
        <v>581</v>
      </c>
      <c r="E434" s="192" t="s">
        <v>38</v>
      </c>
      <c r="F434" s="29">
        <v>0</v>
      </c>
      <c r="G434" s="29">
        <v>0</v>
      </c>
      <c r="H434" s="29"/>
      <c r="I434" s="29"/>
      <c r="J434" s="29"/>
      <c r="K434" s="29"/>
      <c r="L434" s="29"/>
      <c r="M434" s="1" t="str">
        <f>Table8[[#This Row],[Std Remarks]]</f>
        <v>FEEDER ETC WORK - RETAIN BUDGET</v>
      </c>
      <c r="N434" s="28">
        <f>Table8[[#This Row],[% of Completion of Work Done]]</f>
        <v>0</v>
      </c>
      <c r="O434" s="1">
        <f>Table8[[#This Row],[Customers According to % (Market Share)]]</f>
        <v>0</v>
      </c>
      <c r="P434" s="29">
        <v>14855300</v>
      </c>
      <c r="Q434" s="136">
        <f>Table8[[#This Row],[Allocated Budget]]*Table8[[#This Row],[Allocation Percentage]]</f>
        <v>7427650</v>
      </c>
      <c r="R434" s="136">
        <v>7427650</v>
      </c>
      <c r="S434" s="1">
        <v>-1</v>
      </c>
      <c r="T434" s="1"/>
      <c r="U434" s="1"/>
      <c r="V434" s="29">
        <v>1800</v>
      </c>
      <c r="W434" s="29">
        <v>0</v>
      </c>
      <c r="X434" s="1"/>
      <c r="Y434" s="75">
        <f t="shared" si="25"/>
        <v>0.5</v>
      </c>
      <c r="Z434" s="1"/>
      <c r="AA434" s="1"/>
      <c r="AB434" s="28">
        <v>0</v>
      </c>
      <c r="AC434" s="115">
        <f t="shared" si="21"/>
        <v>0</v>
      </c>
      <c r="AD434" s="2">
        <v>46082</v>
      </c>
      <c r="AE434" s="175" t="str">
        <f>IFERROR(Table8[[#This Row],[Timeline - Monthwise]]-MIN(Table8[Start Date..]),"None")</f>
        <v>None</v>
      </c>
      <c r="AF434" s="1" t="str">
        <f>IFERROR(Table8[[#This Row],[Timeline - Monthwise]]-Table8[[#This Row],[Start Date..]]+1,"Duration Doesn't Exsists")</f>
        <v>Duration Doesn't Exsists</v>
      </c>
      <c r="AG434" s="29" t="str">
        <f ca="1">IFERROR(Table8[[#This Row],[Timeline - Monthwise]]-TODAY(),"No ETA")</f>
        <v>No ETA</v>
      </c>
      <c r="AH434" s="29" t="str">
        <f t="shared" si="22"/>
        <v>Yet to Start</v>
      </c>
      <c r="AI434" s="1"/>
      <c r="AJ434" s="237" t="s">
        <v>3569</v>
      </c>
      <c r="AK434" s="1"/>
      <c r="AL434" s="1" t="s">
        <v>41</v>
      </c>
      <c r="AM434" s="1" t="s">
        <v>39</v>
      </c>
      <c r="AN434" s="1"/>
      <c r="AO434" s="27"/>
      <c r="AP434" s="1"/>
      <c r="AQ434" s="1"/>
      <c r="AS434" s="192" t="str">
        <f>VLOOKUP(Table8[[#This Row],[CEM Number]],'71 CEMs'!$E$5:$E$76,1,0)</f>
        <v>I250205</v>
      </c>
      <c r="AT434" s="234" t="s">
        <v>3569</v>
      </c>
      <c r="AU434" s="233"/>
    </row>
    <row r="435" spans="1:47" ht="14.4" customHeight="1">
      <c r="A435" s="26" t="s">
        <v>590</v>
      </c>
      <c r="B435" s="166">
        <v>45547</v>
      </c>
      <c r="C435" s="1" t="s">
        <v>40</v>
      </c>
      <c r="D435" s="1" t="s">
        <v>591</v>
      </c>
      <c r="E435" s="192" t="s">
        <v>38</v>
      </c>
      <c r="F435" s="29">
        <v>0</v>
      </c>
      <c r="G435" s="29">
        <v>0</v>
      </c>
      <c r="H435" s="29"/>
      <c r="I435" s="29"/>
      <c r="J435" s="29"/>
      <c r="K435" s="29"/>
      <c r="L435" s="29"/>
      <c r="M435" s="1" t="str">
        <f>Table8[[#This Row],[Std Remarks]]</f>
        <v>FEEDER ETC WORK - RETAIN BUDGET</v>
      </c>
      <c r="N435" s="28">
        <f>Table8[[#This Row],[% of Completion of Work Done]]</f>
        <v>0</v>
      </c>
      <c r="O435" s="1">
        <f>Table8[[#This Row],[Customers According to % (Market Share)]]</f>
        <v>0</v>
      </c>
      <c r="P435" s="29">
        <v>103687298.40000001</v>
      </c>
      <c r="Q435" s="136">
        <f>Table8[[#This Row],[Allocated Budget]]*Table8[[#This Row],[Allocation Percentage]]</f>
        <v>51843649.200000003</v>
      </c>
      <c r="R435" s="136">
        <v>51843649.200000003</v>
      </c>
      <c r="S435" s="1">
        <v>-1</v>
      </c>
      <c r="T435" s="1"/>
      <c r="U435" s="1"/>
      <c r="V435" s="29">
        <v>29696.399999999998</v>
      </c>
      <c r="W435" s="29">
        <v>0</v>
      </c>
      <c r="X435" s="1"/>
      <c r="Y435" s="75">
        <f t="shared" si="25"/>
        <v>0.5</v>
      </c>
      <c r="Z435" s="1"/>
      <c r="AA435" s="1"/>
      <c r="AB435" s="28">
        <v>0</v>
      </c>
      <c r="AC435" s="115">
        <f t="shared" si="21"/>
        <v>0</v>
      </c>
      <c r="AD435" s="2">
        <v>46082</v>
      </c>
      <c r="AE435" s="175" t="str">
        <f>IFERROR(Table8[[#This Row],[Timeline - Monthwise]]-MIN(Table8[Start Date..]),"None")</f>
        <v>None</v>
      </c>
      <c r="AF435" s="1" t="str">
        <f>IFERROR(Table8[[#This Row],[Timeline - Monthwise]]-Table8[[#This Row],[Start Date..]]+1,"Duration Doesn't Exsists")</f>
        <v>Duration Doesn't Exsists</v>
      </c>
      <c r="AG435" s="29" t="str">
        <f ca="1">IFERROR(Table8[[#This Row],[Timeline - Monthwise]]-TODAY(),"No ETA")</f>
        <v>No ETA</v>
      </c>
      <c r="AH435" s="29" t="str">
        <f t="shared" si="22"/>
        <v>Yet to Start</v>
      </c>
      <c r="AI435" s="1"/>
      <c r="AJ435" s="237" t="s">
        <v>3569</v>
      </c>
      <c r="AK435" s="1"/>
      <c r="AL435" s="1" t="s">
        <v>41</v>
      </c>
      <c r="AM435" s="1" t="s">
        <v>39</v>
      </c>
      <c r="AN435" s="1"/>
      <c r="AO435" s="27"/>
      <c r="AP435" s="1"/>
      <c r="AQ435" s="192"/>
      <c r="AS435" s="192" t="str">
        <f>VLOOKUP(Table8[[#This Row],[CEM Number]],'71 CEMs'!$E$5:$E$76,1,0)</f>
        <v>I250206</v>
      </c>
      <c r="AT435" s="234" t="s">
        <v>3569</v>
      </c>
      <c r="AU435" s="233"/>
    </row>
    <row r="436" spans="1:47" ht="14.4" customHeight="1">
      <c r="A436" s="26" t="s">
        <v>652</v>
      </c>
      <c r="B436" s="166">
        <v>45547</v>
      </c>
      <c r="C436" s="1" t="s">
        <v>40</v>
      </c>
      <c r="D436" s="1" t="s">
        <v>147</v>
      </c>
      <c r="E436" s="192" t="s">
        <v>38</v>
      </c>
      <c r="F436" s="29">
        <v>0</v>
      </c>
      <c r="G436" s="29">
        <v>0</v>
      </c>
      <c r="H436" s="29"/>
      <c r="I436" s="29"/>
      <c r="J436" s="29"/>
      <c r="K436" s="29"/>
      <c r="L436" s="29"/>
      <c r="M436" s="1" t="str">
        <f>Table8[[#This Row],[Std Remarks]]</f>
        <v>FEEDER ETC WORK - RETAIN BUDGET</v>
      </c>
      <c r="N436" s="28">
        <f>Table8[[#This Row],[% of Completion of Work Done]]</f>
        <v>0</v>
      </c>
      <c r="O436" s="1">
        <f>Table8[[#This Row],[Customers According to % (Market Share)]]</f>
        <v>0</v>
      </c>
      <c r="P436" s="29">
        <v>3740300</v>
      </c>
      <c r="Q436" s="136">
        <f>Table8[[#This Row],[Allocated Budget]]*Table8[[#This Row],[Allocation Percentage]]</f>
        <v>1870150</v>
      </c>
      <c r="R436" s="136">
        <v>1870150</v>
      </c>
      <c r="S436" s="1">
        <v>-1</v>
      </c>
      <c r="T436" s="1"/>
      <c r="U436" s="1"/>
      <c r="V436" s="29">
        <v>1200</v>
      </c>
      <c r="W436" s="29">
        <v>0</v>
      </c>
      <c r="X436" s="1"/>
      <c r="Y436" s="75">
        <f t="shared" si="25"/>
        <v>0.5</v>
      </c>
      <c r="Z436" s="1"/>
      <c r="AA436" s="1"/>
      <c r="AB436" s="28">
        <v>0</v>
      </c>
      <c r="AC436" s="115">
        <f t="shared" si="21"/>
        <v>0</v>
      </c>
      <c r="AD436" s="2">
        <v>46082</v>
      </c>
      <c r="AE436" s="175" t="str">
        <f>IFERROR(Table8[[#This Row],[Timeline - Monthwise]]-MIN(Table8[Start Date..]),"None")</f>
        <v>None</v>
      </c>
      <c r="AF436" s="1" t="str">
        <f>IFERROR(Table8[[#This Row],[Timeline - Monthwise]]-Table8[[#This Row],[Start Date..]]+1,"Duration Doesn't Exsists")</f>
        <v>Duration Doesn't Exsists</v>
      </c>
      <c r="AG436" s="29" t="str">
        <f ca="1">IFERROR(Table8[[#This Row],[Timeline - Monthwise]]-TODAY(),"No ETA")</f>
        <v>No ETA</v>
      </c>
      <c r="AH436" s="29" t="str">
        <f t="shared" si="22"/>
        <v>Yet to Start</v>
      </c>
      <c r="AI436" s="1"/>
      <c r="AJ436" s="237" t="s">
        <v>3569</v>
      </c>
      <c r="AK436" s="1"/>
      <c r="AL436" s="1" t="s">
        <v>41</v>
      </c>
      <c r="AM436" s="1" t="s">
        <v>39</v>
      </c>
      <c r="AN436" s="1"/>
      <c r="AO436" s="27"/>
      <c r="AP436" s="1"/>
      <c r="AQ436" s="1"/>
      <c r="AS436" s="192" t="str">
        <f>VLOOKUP(Table8[[#This Row],[CEM Number]],'71 CEMs'!$E$5:$E$76,1,0)</f>
        <v>I250207</v>
      </c>
      <c r="AT436" s="234" t="s">
        <v>3569</v>
      </c>
      <c r="AU436" s="233"/>
    </row>
    <row r="437" spans="1:47" ht="14.4" customHeight="1">
      <c r="A437" s="26" t="s">
        <v>658</v>
      </c>
      <c r="B437" s="166">
        <v>45549</v>
      </c>
      <c r="C437" s="1" t="s">
        <v>40</v>
      </c>
      <c r="D437" s="1" t="s">
        <v>660</v>
      </c>
      <c r="E437" s="192" t="s">
        <v>38</v>
      </c>
      <c r="F437" s="29">
        <v>0</v>
      </c>
      <c r="G437" s="29">
        <v>0</v>
      </c>
      <c r="H437" s="29"/>
      <c r="I437" s="29"/>
      <c r="J437" s="29"/>
      <c r="K437" s="29"/>
      <c r="L437" s="29"/>
      <c r="M437" s="1" t="str">
        <f>Table8[[#This Row],[Std Remarks]]</f>
        <v>FEEDER ETC WORK - RETAIN BUDGET</v>
      </c>
      <c r="N437" s="28">
        <f>Table8[[#This Row],[% of Completion of Work Done]]</f>
        <v>0</v>
      </c>
      <c r="O437" s="1">
        <f>Table8[[#This Row],[Customers According to % (Market Share)]]</f>
        <v>0</v>
      </c>
      <c r="P437" s="29">
        <v>10936748</v>
      </c>
      <c r="Q437" s="136">
        <f>Table8[[#This Row],[Allocated Budget]]*Table8[[#This Row],[Allocation Percentage]]</f>
        <v>5468374</v>
      </c>
      <c r="R437" s="136">
        <v>5468374</v>
      </c>
      <c r="S437" s="1">
        <v>-1</v>
      </c>
      <c r="T437" s="1"/>
      <c r="U437" s="1"/>
      <c r="V437" s="29">
        <v>3458</v>
      </c>
      <c r="W437" s="29">
        <v>0</v>
      </c>
      <c r="X437" s="1"/>
      <c r="Y437" s="75">
        <f t="shared" si="25"/>
        <v>0.5</v>
      </c>
      <c r="Z437" s="1"/>
      <c r="AA437" s="1"/>
      <c r="AB437" s="28">
        <v>0</v>
      </c>
      <c r="AC437" s="115">
        <f t="shared" si="21"/>
        <v>0</v>
      </c>
      <c r="AD437" s="2">
        <v>46082</v>
      </c>
      <c r="AE437" s="175" t="str">
        <f>IFERROR(Table8[[#This Row],[Timeline - Monthwise]]-MIN(Table8[Start Date..]),"None")</f>
        <v>None</v>
      </c>
      <c r="AF437" s="1" t="str">
        <f>IFERROR(Table8[[#This Row],[Timeline - Monthwise]]-Table8[[#This Row],[Start Date..]]+1,"Duration Doesn't Exsists")</f>
        <v>Duration Doesn't Exsists</v>
      </c>
      <c r="AG437" s="29" t="str">
        <f ca="1">IFERROR(Table8[[#This Row],[Timeline - Monthwise]]-TODAY(),"No ETA")</f>
        <v>No ETA</v>
      </c>
      <c r="AH437" s="29" t="str">
        <f t="shared" si="22"/>
        <v>Yet to Start</v>
      </c>
      <c r="AI437" s="1"/>
      <c r="AJ437" s="237" t="s">
        <v>3569</v>
      </c>
      <c r="AK437" s="1"/>
      <c r="AL437" s="1" t="s">
        <v>41</v>
      </c>
      <c r="AM437" s="1" t="s">
        <v>39</v>
      </c>
      <c r="AN437" s="1"/>
      <c r="AO437" s="27"/>
      <c r="AP437" s="1"/>
      <c r="AQ437" s="1"/>
      <c r="AS437" s="192" t="str">
        <f>VLOOKUP(Table8[[#This Row],[CEM Number]],'71 CEMs'!$E$5:$E$76,1,0)</f>
        <v>I250208</v>
      </c>
      <c r="AT437" s="234" t="s">
        <v>3569</v>
      </c>
      <c r="AU437" s="233"/>
    </row>
    <row r="438" spans="1:47" ht="14.4" customHeight="1">
      <c r="A438" s="26" t="s">
        <v>664</v>
      </c>
      <c r="B438" s="166">
        <v>45549</v>
      </c>
      <c r="C438" s="1" t="s">
        <v>40</v>
      </c>
      <c r="D438" s="1" t="s">
        <v>336</v>
      </c>
      <c r="E438" s="192" t="s">
        <v>38</v>
      </c>
      <c r="F438" s="29">
        <v>0</v>
      </c>
      <c r="G438" s="29">
        <v>0</v>
      </c>
      <c r="H438" s="29"/>
      <c r="I438" s="29"/>
      <c r="J438" s="29"/>
      <c r="K438" s="29"/>
      <c r="L438" s="29"/>
      <c r="M438" s="1" t="str">
        <f>Table8[[#This Row],[Std Remarks]]</f>
        <v>FEEDER ETC WORK - RETAIN BUDGET</v>
      </c>
      <c r="N438" s="28">
        <f>Table8[[#This Row],[% of Completion of Work Done]]</f>
        <v>0</v>
      </c>
      <c r="O438" s="1">
        <f>Table8[[#This Row],[Customers According to % (Market Share)]]</f>
        <v>0</v>
      </c>
      <c r="P438" s="29">
        <v>44351050</v>
      </c>
      <c r="Q438" s="136">
        <f>Table8[[#This Row],[Allocated Budget]]*Table8[[#This Row],[Allocation Percentage]]</f>
        <v>22175525</v>
      </c>
      <c r="R438" s="136">
        <v>22175525</v>
      </c>
      <c r="S438" s="1">
        <v>-1</v>
      </c>
      <c r="T438" s="1"/>
      <c r="U438" s="1"/>
      <c r="V438" s="29">
        <v>15360</v>
      </c>
      <c r="W438" s="29">
        <v>0</v>
      </c>
      <c r="X438" s="1"/>
      <c r="Y438" s="75">
        <f t="shared" si="25"/>
        <v>0.5</v>
      </c>
      <c r="Z438" s="1"/>
      <c r="AA438" s="1"/>
      <c r="AB438" s="28">
        <v>0</v>
      </c>
      <c r="AC438" s="115">
        <f t="shared" si="21"/>
        <v>0</v>
      </c>
      <c r="AD438" s="2">
        <v>46082</v>
      </c>
      <c r="AE438" s="175" t="str">
        <f>IFERROR(Table8[[#This Row],[Timeline - Monthwise]]-MIN(Table8[Start Date..]),"None")</f>
        <v>None</v>
      </c>
      <c r="AF438" s="1" t="str">
        <f>IFERROR(Table8[[#This Row],[Timeline - Monthwise]]-Table8[[#This Row],[Start Date..]]+1,"Duration Doesn't Exsists")</f>
        <v>Duration Doesn't Exsists</v>
      </c>
      <c r="AG438" s="29" t="str">
        <f ca="1">IFERROR(Table8[[#This Row],[Timeline - Monthwise]]-TODAY(),"No ETA")</f>
        <v>No ETA</v>
      </c>
      <c r="AH438" s="29" t="str">
        <f t="shared" si="22"/>
        <v>Yet to Start</v>
      </c>
      <c r="AI438" s="1"/>
      <c r="AJ438" s="237" t="s">
        <v>3569</v>
      </c>
      <c r="AK438" s="1"/>
      <c r="AL438" s="1" t="s">
        <v>41</v>
      </c>
      <c r="AM438" s="1" t="s">
        <v>39</v>
      </c>
      <c r="AN438" s="1"/>
      <c r="AO438" s="27"/>
      <c r="AP438" s="1"/>
      <c r="AQ438" s="192"/>
      <c r="AS438" s="192" t="str">
        <f>VLOOKUP(Table8[[#This Row],[CEM Number]],'71 CEMs'!$E$5:$E$76,1,0)</f>
        <v>I250209</v>
      </c>
      <c r="AT438" s="234" t="s">
        <v>3569</v>
      </c>
      <c r="AU438" s="233"/>
    </row>
    <row r="439" spans="1:47" ht="14.4" customHeight="1">
      <c r="A439" s="26" t="s">
        <v>674</v>
      </c>
      <c r="B439" s="166">
        <v>45549</v>
      </c>
      <c r="C439" s="1" t="s">
        <v>40</v>
      </c>
      <c r="D439" s="1" t="s">
        <v>258</v>
      </c>
      <c r="E439" s="192" t="s">
        <v>38</v>
      </c>
      <c r="F439" s="29">
        <v>0</v>
      </c>
      <c r="G439" s="29">
        <v>0</v>
      </c>
      <c r="H439" s="29"/>
      <c r="I439" s="29"/>
      <c r="J439" s="29"/>
      <c r="K439" s="29"/>
      <c r="L439" s="29"/>
      <c r="M439" s="1" t="str">
        <f>Table8[[#This Row],[Std Remarks]]</f>
        <v>FEEDER ETC WORK - RETAIN BUDGET</v>
      </c>
      <c r="N439" s="28">
        <f>Table8[[#This Row],[% of Completion of Work Done]]</f>
        <v>0</v>
      </c>
      <c r="O439" s="1">
        <f>Table8[[#This Row],[Customers According to % (Market Share)]]</f>
        <v>0</v>
      </c>
      <c r="P439" s="29">
        <v>39500434</v>
      </c>
      <c r="Q439" s="136">
        <f>Table8[[#This Row],[Allocated Budget]]*Table8[[#This Row],[Allocation Percentage]]</f>
        <v>19750217</v>
      </c>
      <c r="R439" s="136">
        <v>19750217</v>
      </c>
      <c r="S439" s="1">
        <v>-0.85</v>
      </c>
      <c r="T439" s="1"/>
      <c r="U439" s="1"/>
      <c r="V439" s="29">
        <v>9114</v>
      </c>
      <c r="W439" s="29">
        <v>0</v>
      </c>
      <c r="X439" s="1"/>
      <c r="Y439" s="75">
        <f t="shared" si="25"/>
        <v>0.5</v>
      </c>
      <c r="Z439" s="1"/>
      <c r="AA439" s="1"/>
      <c r="AB439" s="28">
        <v>0</v>
      </c>
      <c r="AC439" s="115">
        <f t="shared" si="21"/>
        <v>0</v>
      </c>
      <c r="AD439" s="2">
        <v>46082</v>
      </c>
      <c r="AE439" s="175" t="str">
        <f>IFERROR(Table8[[#This Row],[Timeline - Monthwise]]-MIN(Table8[Start Date..]),"None")</f>
        <v>None</v>
      </c>
      <c r="AF439" s="1" t="str">
        <f>IFERROR(Table8[[#This Row],[Timeline - Monthwise]]-Table8[[#This Row],[Start Date..]]+1,"Duration Doesn't Exsists")</f>
        <v>Duration Doesn't Exsists</v>
      </c>
      <c r="AG439" s="29" t="str">
        <f ca="1">IFERROR(Table8[[#This Row],[Timeline - Monthwise]]-TODAY(),"No ETA")</f>
        <v>No ETA</v>
      </c>
      <c r="AH439" s="29" t="str">
        <f t="shared" si="22"/>
        <v>Yet to Start</v>
      </c>
      <c r="AI439" s="1"/>
      <c r="AJ439" s="237" t="s">
        <v>3569</v>
      </c>
      <c r="AK439" s="1"/>
      <c r="AL439" s="1" t="s">
        <v>41</v>
      </c>
      <c r="AM439" s="1" t="s">
        <v>39</v>
      </c>
      <c r="AN439" s="1"/>
      <c r="AO439" s="27"/>
      <c r="AP439" s="1"/>
      <c r="AQ439" s="1"/>
      <c r="AS439" s="192" t="str">
        <f>VLOOKUP(Table8[[#This Row],[CEM Number]],'71 CEMs'!$E$5:$E$76,1,0)</f>
        <v>I250210</v>
      </c>
      <c r="AT439" s="234" t="s">
        <v>3569</v>
      </c>
      <c r="AU439" s="233"/>
    </row>
    <row r="440" spans="1:47" ht="14.4" customHeight="1">
      <c r="A440" s="26" t="s">
        <v>694</v>
      </c>
      <c r="B440" s="166">
        <v>45549</v>
      </c>
      <c r="C440" s="1" t="s">
        <v>40</v>
      </c>
      <c r="D440" s="192" t="s">
        <v>330</v>
      </c>
      <c r="E440" s="192" t="s">
        <v>38</v>
      </c>
      <c r="F440" s="29">
        <v>0</v>
      </c>
      <c r="G440" s="29">
        <v>0</v>
      </c>
      <c r="H440" s="29"/>
      <c r="I440" s="29"/>
      <c r="J440" s="29"/>
      <c r="K440" s="29"/>
      <c r="L440" s="29"/>
      <c r="M440" s="1" t="str">
        <f>Table8[[#This Row],[Std Remarks]]</f>
        <v>FEEDER ETC WORK - RETAIN BUDGET</v>
      </c>
      <c r="N440" s="28">
        <f>Table8[[#This Row],[% of Completion of Work Done]]</f>
        <v>0</v>
      </c>
      <c r="O440" s="1">
        <f>Table8[[#This Row],[Customers According to % (Market Share)]]</f>
        <v>0</v>
      </c>
      <c r="P440" s="29">
        <v>3194750</v>
      </c>
      <c r="Q440" s="136">
        <f>Table8[[#This Row],[Allocated Budget]]*Table8[[#This Row],[Allocation Percentage]]</f>
        <v>1597375</v>
      </c>
      <c r="R440" s="136">
        <v>1597375</v>
      </c>
      <c r="S440" s="1">
        <v>0</v>
      </c>
      <c r="T440" s="1"/>
      <c r="U440" s="1"/>
      <c r="V440" s="29">
        <v>1000</v>
      </c>
      <c r="W440" s="29">
        <v>0</v>
      </c>
      <c r="X440" s="1"/>
      <c r="Y440" s="75">
        <f t="shared" si="25"/>
        <v>0.5</v>
      </c>
      <c r="Z440" s="192"/>
      <c r="AA440" s="1"/>
      <c r="AB440" s="28">
        <v>0</v>
      </c>
      <c r="AC440" s="115">
        <f t="shared" si="21"/>
        <v>0</v>
      </c>
      <c r="AD440" s="2">
        <v>46082</v>
      </c>
      <c r="AE440" s="175" t="str">
        <f>IFERROR(Table8[[#This Row],[Timeline - Monthwise]]-MIN(Table8[Start Date..]),"None")</f>
        <v>None</v>
      </c>
      <c r="AF440" s="1" t="str">
        <f>IFERROR(Table8[[#This Row],[Timeline - Monthwise]]-Table8[[#This Row],[Start Date..]]+1,"Duration Doesn't Exsists")</f>
        <v>Duration Doesn't Exsists</v>
      </c>
      <c r="AG440" s="29" t="str">
        <f ca="1">IFERROR(Table8[[#This Row],[Timeline - Monthwise]]-TODAY(),"No ETA")</f>
        <v>No ETA</v>
      </c>
      <c r="AH440" s="29" t="str">
        <f t="shared" si="22"/>
        <v>Yet to Start</v>
      </c>
      <c r="AI440" s="1"/>
      <c r="AJ440" s="237" t="s">
        <v>3569</v>
      </c>
      <c r="AK440" s="192"/>
      <c r="AL440" s="1" t="s">
        <v>41</v>
      </c>
      <c r="AM440" s="1" t="s">
        <v>39</v>
      </c>
      <c r="AN440" s="1"/>
      <c r="AO440" s="27"/>
      <c r="AP440" s="1"/>
      <c r="AQ440" s="1"/>
      <c r="AS440" s="192" t="str">
        <f>VLOOKUP(Table8[[#This Row],[CEM Number]],'71 CEMs'!$E$5:$E$76,1,0)</f>
        <v>I250211</v>
      </c>
      <c r="AT440" s="234" t="s">
        <v>3569</v>
      </c>
      <c r="AU440" s="233"/>
    </row>
    <row r="441" spans="1:47" ht="14.4" customHeight="1">
      <c r="A441" s="26" t="s">
        <v>698</v>
      </c>
      <c r="B441" s="166">
        <v>45549</v>
      </c>
      <c r="C441" s="1" t="s">
        <v>40</v>
      </c>
      <c r="D441" s="192" t="s">
        <v>699</v>
      </c>
      <c r="E441" s="192" t="s">
        <v>38</v>
      </c>
      <c r="F441" s="29">
        <v>0</v>
      </c>
      <c r="G441" s="29">
        <v>0</v>
      </c>
      <c r="H441" s="29"/>
      <c r="I441" s="29"/>
      <c r="J441" s="29"/>
      <c r="K441" s="29"/>
      <c r="L441" s="29"/>
      <c r="M441" s="1" t="str">
        <f>Table8[[#This Row],[Std Remarks]]</f>
        <v>FEEDER ETC WORK - RETAIN BUDGET</v>
      </c>
      <c r="N441" s="28">
        <f>Table8[[#This Row],[% of Completion of Work Done]]</f>
        <v>0</v>
      </c>
      <c r="O441" s="1">
        <f>Table8[[#This Row],[Customers According to % (Market Share)]]</f>
        <v>0</v>
      </c>
      <c r="P441" s="29">
        <v>58670322</v>
      </c>
      <c r="Q441" s="136">
        <f>Table8[[#This Row],[Allocated Budget]]*Table8[[#This Row],[Allocation Percentage]]</f>
        <v>29335161</v>
      </c>
      <c r="R441" s="136">
        <v>29335161</v>
      </c>
      <c r="S441" s="1">
        <v>-0.85</v>
      </c>
      <c r="T441" s="1"/>
      <c r="U441" s="1"/>
      <c r="V441" s="29">
        <v>18567.599999999999</v>
      </c>
      <c r="W441" s="29">
        <v>0</v>
      </c>
      <c r="X441" s="1"/>
      <c r="Y441" s="75">
        <f t="shared" si="25"/>
        <v>0.5</v>
      </c>
      <c r="Z441" s="1"/>
      <c r="AA441" s="1"/>
      <c r="AB441" s="28">
        <v>0</v>
      </c>
      <c r="AC441" s="115">
        <f t="shared" si="21"/>
        <v>0</v>
      </c>
      <c r="AD441" s="2">
        <v>46082</v>
      </c>
      <c r="AE441" s="175" t="str">
        <f>IFERROR(Table8[[#This Row],[Timeline - Monthwise]]-MIN(Table8[Start Date..]),"None")</f>
        <v>None</v>
      </c>
      <c r="AF441" s="1" t="str">
        <f>IFERROR(Table8[[#This Row],[Timeline - Monthwise]]-Table8[[#This Row],[Start Date..]]+1,"Duration Doesn't Exsists")</f>
        <v>Duration Doesn't Exsists</v>
      </c>
      <c r="AG441" s="29" t="str">
        <f ca="1">IFERROR(Table8[[#This Row],[Timeline - Monthwise]]-TODAY(),"No ETA")</f>
        <v>No ETA</v>
      </c>
      <c r="AH441" s="29" t="str">
        <f t="shared" si="22"/>
        <v>Yet to Start</v>
      </c>
      <c r="AI441" s="1"/>
      <c r="AJ441" s="237" t="s">
        <v>3569</v>
      </c>
      <c r="AK441" s="192"/>
      <c r="AL441" s="1" t="s">
        <v>41</v>
      </c>
      <c r="AM441" s="1" t="s">
        <v>39</v>
      </c>
      <c r="AN441" s="1"/>
      <c r="AO441" s="27"/>
      <c r="AP441" s="1"/>
      <c r="AQ441" s="1"/>
      <c r="AS441" s="192" t="str">
        <f>VLOOKUP(Table8[[#This Row],[CEM Number]],'71 CEMs'!$E$5:$E$76,1,0)</f>
        <v>I250212</v>
      </c>
      <c r="AT441" s="234" t="s">
        <v>3569</v>
      </c>
      <c r="AU441" s="233"/>
    </row>
    <row r="442" spans="1:47" ht="14.4" customHeight="1">
      <c r="A442" s="26" t="s">
        <v>722</v>
      </c>
      <c r="B442" s="166">
        <v>45549</v>
      </c>
      <c r="C442" s="1" t="s">
        <v>40</v>
      </c>
      <c r="D442" s="1" t="s">
        <v>191</v>
      </c>
      <c r="E442" s="192" t="s">
        <v>38</v>
      </c>
      <c r="F442" s="29">
        <v>0</v>
      </c>
      <c r="G442" s="29">
        <v>0</v>
      </c>
      <c r="H442" s="29"/>
      <c r="I442" s="29"/>
      <c r="J442" s="29"/>
      <c r="K442" s="29"/>
      <c r="L442" s="29"/>
      <c r="M442" s="1" t="str">
        <f>Table8[[#This Row],[Std Remarks]]</f>
        <v>FEEDER ETC WORK - RETAIN BUDGET</v>
      </c>
      <c r="N442" s="28">
        <f>Table8[[#This Row],[% of Completion of Work Done]]</f>
        <v>0</v>
      </c>
      <c r="O442" s="1">
        <f>Table8[[#This Row],[Customers According to % (Market Share)]]</f>
        <v>0</v>
      </c>
      <c r="P442" s="29">
        <v>10234010</v>
      </c>
      <c r="Q442" s="136">
        <f>Table8[[#This Row],[Allocated Budget]]*Table8[[#This Row],[Allocation Percentage]]</f>
        <v>5117005</v>
      </c>
      <c r="R442" s="136">
        <v>5117005</v>
      </c>
      <c r="S442" s="1">
        <v>-0.85</v>
      </c>
      <c r="T442" s="1"/>
      <c r="U442" s="1"/>
      <c r="V442" s="29">
        <v>2875</v>
      </c>
      <c r="W442" s="49"/>
      <c r="X442" s="1"/>
      <c r="Y442" s="75">
        <f t="shared" si="25"/>
        <v>0.5</v>
      </c>
      <c r="Z442" s="1"/>
      <c r="AA442" s="1"/>
      <c r="AB442" s="28">
        <v>0</v>
      </c>
      <c r="AC442" s="115">
        <f t="shared" si="21"/>
        <v>0</v>
      </c>
      <c r="AD442" s="2">
        <v>46082</v>
      </c>
      <c r="AE442" s="175" t="str">
        <f>IFERROR(Table8[[#This Row],[Timeline - Monthwise]]-MIN(Table8[Start Date..]),"None")</f>
        <v>None</v>
      </c>
      <c r="AF442" s="1" t="str">
        <f>IFERROR(Table8[[#This Row],[Timeline - Monthwise]]-Table8[[#This Row],[Start Date..]]+1,"Duration Doesn't Exsists")</f>
        <v>Duration Doesn't Exsists</v>
      </c>
      <c r="AG442" s="29" t="str">
        <f ca="1">IFERROR(Table8[[#This Row],[Timeline - Monthwise]]-TODAY(),"No ETA")</f>
        <v>No ETA</v>
      </c>
      <c r="AH442" s="29" t="str">
        <f t="shared" si="22"/>
        <v>Yet to Start</v>
      </c>
      <c r="AI442" s="1"/>
      <c r="AJ442" s="237" t="s">
        <v>3569</v>
      </c>
      <c r="AK442" s="1"/>
      <c r="AL442" s="1" t="s">
        <v>41</v>
      </c>
      <c r="AM442" s="1" t="s">
        <v>39</v>
      </c>
      <c r="AN442" s="1"/>
      <c r="AO442" s="27"/>
      <c r="AP442" s="1"/>
      <c r="AQ442" s="1"/>
      <c r="AS442" s="192" t="str">
        <f>VLOOKUP(Table8[[#This Row],[CEM Number]],'71 CEMs'!$E$5:$E$76,1,0)</f>
        <v>I250213</v>
      </c>
      <c r="AT442" s="234" t="s">
        <v>3569</v>
      </c>
      <c r="AU442" s="233"/>
    </row>
    <row r="443" spans="1:47" ht="14.4" customHeight="1">
      <c r="A443" s="26" t="s">
        <v>731</v>
      </c>
      <c r="B443" s="166">
        <v>45582</v>
      </c>
      <c r="C443" s="1" t="s">
        <v>40</v>
      </c>
      <c r="D443" s="1" t="s">
        <v>732</v>
      </c>
      <c r="E443" s="192" t="s">
        <v>38</v>
      </c>
      <c r="F443" s="29">
        <v>0</v>
      </c>
      <c r="G443" s="29">
        <v>0</v>
      </c>
      <c r="H443" s="29"/>
      <c r="I443" s="29"/>
      <c r="J443" s="29"/>
      <c r="K443" s="29"/>
      <c r="L443" s="29"/>
      <c r="M443" s="1" t="str">
        <f>Table8[[#This Row],[Std Remarks]]</f>
        <v>FEEDER ETC WORK - RETAIN BUDGET</v>
      </c>
      <c r="N443" s="28">
        <f>Table8[[#This Row],[% of Completion of Work Done]]</f>
        <v>0</v>
      </c>
      <c r="O443" s="1">
        <f>Table8[[#This Row],[Customers According to % (Market Share)]]</f>
        <v>0</v>
      </c>
      <c r="P443" s="29">
        <v>10372500</v>
      </c>
      <c r="Q443" s="136">
        <f>Table8[[#This Row],[Allocated Budget]]*Table8[[#This Row],[Allocation Percentage]]</f>
        <v>5186250</v>
      </c>
      <c r="R443" s="136">
        <v>5186250</v>
      </c>
      <c r="S443" s="1">
        <v>-1</v>
      </c>
      <c r="T443" s="1"/>
      <c r="U443" s="1"/>
      <c r="V443" s="29">
        <v>0</v>
      </c>
      <c r="W443" s="49">
        <v>0</v>
      </c>
      <c r="X443" s="1"/>
      <c r="Y443" s="75">
        <f t="shared" si="25"/>
        <v>0.5</v>
      </c>
      <c r="Z443" s="1"/>
      <c r="AA443" s="1"/>
      <c r="AB443" s="28">
        <v>0</v>
      </c>
      <c r="AC443" s="115">
        <f t="shared" si="21"/>
        <v>0</v>
      </c>
      <c r="AD443" s="2">
        <v>46082</v>
      </c>
      <c r="AE443" s="175" t="str">
        <f>IFERROR(Table8[[#This Row],[Timeline - Monthwise]]-MIN(Table8[Start Date..]),"None")</f>
        <v>None</v>
      </c>
      <c r="AF443" s="1" t="str">
        <f>IFERROR(Table8[[#This Row],[Timeline - Monthwise]]-Table8[[#This Row],[Start Date..]]+1,"Duration Doesn't Exsists")</f>
        <v>Duration Doesn't Exsists</v>
      </c>
      <c r="AG443" s="29" t="str">
        <f ca="1">IFERROR(Table8[[#This Row],[Timeline - Monthwise]]-TODAY(),"No ETA")</f>
        <v>No ETA</v>
      </c>
      <c r="AH443" s="29" t="str">
        <f t="shared" si="22"/>
        <v>Yet to Start</v>
      </c>
      <c r="AI443" s="1"/>
      <c r="AJ443" s="237" t="s">
        <v>3569</v>
      </c>
      <c r="AK443" s="1"/>
      <c r="AL443" s="1" t="s">
        <v>41</v>
      </c>
      <c r="AM443" s="1" t="s">
        <v>39</v>
      </c>
      <c r="AN443" s="1"/>
      <c r="AO443" s="27">
        <v>2</v>
      </c>
      <c r="AP443" s="1"/>
      <c r="AQ443" s="1"/>
      <c r="AS443" s="192" t="str">
        <f>VLOOKUP(Table8[[#This Row],[CEM Number]],'71 CEMs'!$E$5:$E$76,1,0)</f>
        <v>I250298</v>
      </c>
      <c r="AT443" s="234" t="s">
        <v>3569</v>
      </c>
      <c r="AU443" s="233"/>
    </row>
    <row r="444" spans="1:47" ht="14.4" customHeight="1">
      <c r="A444" s="26" t="s">
        <v>736</v>
      </c>
      <c r="B444" s="166" t="s">
        <v>3530</v>
      </c>
      <c r="C444" s="1" t="s">
        <v>40</v>
      </c>
      <c r="D444" s="1" t="s">
        <v>737</v>
      </c>
      <c r="E444" s="192" t="s">
        <v>38</v>
      </c>
      <c r="F444" s="29"/>
      <c r="G444" s="29"/>
      <c r="H444" s="29"/>
      <c r="I444" s="29"/>
      <c r="J444" s="29"/>
      <c r="K444" s="29"/>
      <c r="L444" s="29"/>
      <c r="M444" s="1" t="str">
        <f>Table8[[#This Row],[Std Remarks]]</f>
        <v>FEEDER ETC WORK - RETAIN BUDGET</v>
      </c>
      <c r="N444" s="28">
        <f>Table8[[#This Row],[% of Completion of Work Done]]</f>
        <v>0</v>
      </c>
      <c r="O444" s="1">
        <f>Table8[[#This Row],[Customers According to % (Market Share)]]</f>
        <v>0</v>
      </c>
      <c r="P444" s="29">
        <v>0</v>
      </c>
      <c r="Q444" s="136">
        <f>Table8[[#This Row],[Allocated Budget]]*Table8[[#This Row],[Allocation Percentage]]</f>
        <v>0</v>
      </c>
      <c r="R444" s="136"/>
      <c r="S444" s="1"/>
      <c r="T444" s="1"/>
      <c r="U444" s="1"/>
      <c r="V444" s="29">
        <v>0</v>
      </c>
      <c r="W444" s="29">
        <v>0</v>
      </c>
      <c r="X444" s="1"/>
      <c r="Y444" s="75">
        <f>$R$1</f>
        <v>1</v>
      </c>
      <c r="Z444" s="1"/>
      <c r="AA444" s="1"/>
      <c r="AB444" s="28">
        <v>0</v>
      </c>
      <c r="AC444" s="115">
        <f t="shared" si="21"/>
        <v>0</v>
      </c>
      <c r="AD444" s="2">
        <v>46082</v>
      </c>
      <c r="AE444" s="175" t="str">
        <f>IFERROR(Table8[[#This Row],[Timeline - Monthwise]]-MIN(Table8[Start Date..]),"None")</f>
        <v>None</v>
      </c>
      <c r="AF444" s="1" t="str">
        <f>IFERROR(Table8[[#This Row],[Timeline - Monthwise]]-Table8[[#This Row],[Start Date..]]+1,"Duration Doesn't Exsists")</f>
        <v>Duration Doesn't Exsists</v>
      </c>
      <c r="AG444" s="29" t="str">
        <f ca="1">IFERROR(Table8[[#This Row],[Timeline - Monthwise]]-TODAY(),"No ETA")</f>
        <v>No ETA</v>
      </c>
      <c r="AH444" s="29" t="str">
        <f t="shared" si="22"/>
        <v>Yet to Start</v>
      </c>
      <c r="AI444" s="1"/>
      <c r="AJ444" s="237" t="s">
        <v>3569</v>
      </c>
      <c r="AK444" s="1"/>
      <c r="AL444" s="1" t="s">
        <v>41</v>
      </c>
      <c r="AM444" s="1" t="s">
        <v>39</v>
      </c>
      <c r="AN444" s="1"/>
      <c r="AO444" s="27"/>
      <c r="AP444" s="1"/>
      <c r="AQ444" s="1"/>
      <c r="AS444" s="192" t="str">
        <f>VLOOKUP(Table8[[#This Row],[CEM Number]],'71 CEMs'!$E$5:$E$76,1,0)</f>
        <v>I250307</v>
      </c>
      <c r="AT444" s="234" t="s">
        <v>3569</v>
      </c>
      <c r="AU444" s="233"/>
    </row>
    <row r="445" spans="1:47" ht="14.4" customHeight="1">
      <c r="A445" s="26" t="s">
        <v>739</v>
      </c>
      <c r="B445" s="166">
        <v>45601</v>
      </c>
      <c r="C445" s="1" t="s">
        <v>40</v>
      </c>
      <c r="D445" s="1" t="s">
        <v>740</v>
      </c>
      <c r="E445" s="192" t="s">
        <v>38</v>
      </c>
      <c r="F445" s="29">
        <v>0</v>
      </c>
      <c r="G445" s="29">
        <v>0</v>
      </c>
      <c r="H445" s="29"/>
      <c r="I445" s="29"/>
      <c r="J445" s="29"/>
      <c r="K445" s="29"/>
      <c r="L445" s="29"/>
      <c r="M445" s="1" t="str">
        <f>Table8[[#This Row],[Std Remarks]]</f>
        <v>FEEDER ETC WORK - RETAIN BUDGET</v>
      </c>
      <c r="N445" s="28">
        <f>Table8[[#This Row],[% of Completion of Work Done]]</f>
        <v>0</v>
      </c>
      <c r="O445" s="1">
        <f>Table8[[#This Row],[Customers According to % (Market Share)]]</f>
        <v>0</v>
      </c>
      <c r="P445" s="29">
        <v>2794250</v>
      </c>
      <c r="Q445" s="136">
        <f>Table8[[#This Row],[Allocated Budget]]*Table8[[#This Row],[Allocation Percentage]]</f>
        <v>1397125</v>
      </c>
      <c r="R445" s="136">
        <v>1397125</v>
      </c>
      <c r="S445" s="1">
        <v>-0.85</v>
      </c>
      <c r="T445" s="1"/>
      <c r="U445" s="1"/>
      <c r="V445" s="29">
        <v>1000</v>
      </c>
      <c r="W445" s="29">
        <v>0</v>
      </c>
      <c r="X445" s="1"/>
      <c r="Y445" s="75">
        <f>$Q$1</f>
        <v>0.5</v>
      </c>
      <c r="Z445" s="1"/>
      <c r="AA445" s="1"/>
      <c r="AB445" s="28">
        <v>0</v>
      </c>
      <c r="AC445" s="115">
        <f t="shared" si="21"/>
        <v>0</v>
      </c>
      <c r="AD445" s="2">
        <v>46082</v>
      </c>
      <c r="AE445" s="175" t="str">
        <f>IFERROR(Table8[[#This Row],[Timeline - Monthwise]]-MIN(Table8[Start Date..]),"None")</f>
        <v>None</v>
      </c>
      <c r="AF445" s="1" t="str">
        <f>IFERROR(Table8[[#This Row],[Timeline - Monthwise]]-Table8[[#This Row],[Start Date..]]+1,"Duration Doesn't Exsists")</f>
        <v>Duration Doesn't Exsists</v>
      </c>
      <c r="AG445" s="29" t="str">
        <f ca="1">IFERROR(Table8[[#This Row],[Timeline - Monthwise]]-TODAY(),"No ETA")</f>
        <v>No ETA</v>
      </c>
      <c r="AH445" s="29" t="str">
        <f t="shared" si="22"/>
        <v>Yet to Start</v>
      </c>
      <c r="AI445" s="1"/>
      <c r="AJ445" s="237" t="s">
        <v>3569</v>
      </c>
      <c r="AK445" s="1"/>
      <c r="AL445" s="1" t="s">
        <v>41</v>
      </c>
      <c r="AM445" s="1" t="s">
        <v>39</v>
      </c>
      <c r="AN445" s="1"/>
      <c r="AO445" s="27"/>
      <c r="AP445" s="1"/>
      <c r="AQ445" s="1"/>
      <c r="AS445" s="192" t="str">
        <f>VLOOKUP(Table8[[#This Row],[CEM Number]],'71 CEMs'!$E$5:$E$76,1,0)</f>
        <v>I250326</v>
      </c>
      <c r="AT445" s="234" t="s">
        <v>3569</v>
      </c>
      <c r="AU445" s="233"/>
    </row>
    <row r="446" spans="1:47" ht="14.4" customHeight="1">
      <c r="A446" s="26" t="s">
        <v>742</v>
      </c>
      <c r="B446" s="166">
        <v>45601</v>
      </c>
      <c r="C446" s="1" t="s">
        <v>40</v>
      </c>
      <c r="D446" s="1" t="s">
        <v>27</v>
      </c>
      <c r="E446" s="192" t="s">
        <v>38</v>
      </c>
      <c r="F446" s="29">
        <v>0</v>
      </c>
      <c r="G446" s="29">
        <v>0</v>
      </c>
      <c r="H446" s="29"/>
      <c r="I446" s="29"/>
      <c r="J446" s="29"/>
      <c r="K446" s="29"/>
      <c r="L446" s="29"/>
      <c r="M446" s="1" t="str">
        <f>Table8[[#This Row],[Std Remarks]]</f>
        <v>FEEDER ETC WORK - RETAIN BUDGET</v>
      </c>
      <c r="N446" s="28">
        <f>Table8[[#This Row],[% of Completion of Work Done]]</f>
        <v>0</v>
      </c>
      <c r="O446" s="1">
        <f>Table8[[#This Row],[Customers According to % (Market Share)]]</f>
        <v>0</v>
      </c>
      <c r="P446" s="29">
        <v>77285018</v>
      </c>
      <c r="Q446" s="136">
        <f>Table8[[#This Row],[Allocated Budget]]*Table8[[#This Row],[Allocation Percentage]]</f>
        <v>38642509</v>
      </c>
      <c r="R446" s="136">
        <v>38642509.000000007</v>
      </c>
      <c r="S446" s="1">
        <v>-0.85</v>
      </c>
      <c r="T446" s="1"/>
      <c r="U446" s="1"/>
      <c r="V446" s="29">
        <v>26378.000000000004</v>
      </c>
      <c r="W446" s="29">
        <v>0</v>
      </c>
      <c r="X446" s="1"/>
      <c r="Y446" s="75">
        <f>$Q$1</f>
        <v>0.5</v>
      </c>
      <c r="Z446" s="1"/>
      <c r="AA446" s="1"/>
      <c r="AB446" s="28">
        <v>0</v>
      </c>
      <c r="AC446" s="115">
        <f t="shared" si="21"/>
        <v>0</v>
      </c>
      <c r="AD446" s="2">
        <v>46082</v>
      </c>
      <c r="AE446" s="175" t="str">
        <f>IFERROR(Table8[[#This Row],[Timeline - Monthwise]]-MIN(Table8[Start Date..]),"None")</f>
        <v>None</v>
      </c>
      <c r="AF446" s="1" t="str">
        <f>IFERROR(Table8[[#This Row],[Timeline - Monthwise]]-Table8[[#This Row],[Start Date..]]+1,"Duration Doesn't Exsists")</f>
        <v>Duration Doesn't Exsists</v>
      </c>
      <c r="AG446" s="29" t="str">
        <f ca="1">IFERROR(Table8[[#This Row],[Timeline - Monthwise]]-TODAY(),"No ETA")</f>
        <v>No ETA</v>
      </c>
      <c r="AH446" s="29" t="str">
        <f t="shared" si="22"/>
        <v>Yet to Start</v>
      </c>
      <c r="AI446" s="1"/>
      <c r="AJ446" s="237" t="s">
        <v>3569</v>
      </c>
      <c r="AK446" s="1"/>
      <c r="AL446" s="1" t="s">
        <v>41</v>
      </c>
      <c r="AM446" s="1" t="s">
        <v>39</v>
      </c>
      <c r="AN446" s="1"/>
      <c r="AO446" s="27"/>
      <c r="AP446" s="1"/>
      <c r="AQ446" s="1"/>
      <c r="AS446" s="192" t="str">
        <f>VLOOKUP(Table8[[#This Row],[CEM Number]],'71 CEMs'!$E$5:$E$76,1,0)</f>
        <v>I250327</v>
      </c>
      <c r="AT446" s="234" t="s">
        <v>3569</v>
      </c>
      <c r="AU446" s="233"/>
    </row>
    <row r="447" spans="1:47" ht="14.4" customHeight="1">
      <c r="A447" s="26" t="s">
        <v>756</v>
      </c>
      <c r="B447" s="166" t="s">
        <v>3530</v>
      </c>
      <c r="C447" s="1" t="s">
        <v>40</v>
      </c>
      <c r="D447" s="1" t="s">
        <v>287</v>
      </c>
      <c r="E447" s="192" t="s">
        <v>38</v>
      </c>
      <c r="F447" s="29"/>
      <c r="G447" s="29"/>
      <c r="H447" s="29"/>
      <c r="I447" s="29"/>
      <c r="J447" s="29"/>
      <c r="K447" s="29"/>
      <c r="L447" s="29"/>
      <c r="M447" s="1" t="str">
        <f>Table8[[#This Row],[Std Remarks]]</f>
        <v>FEEDER ETC WORK - RETAIN BUDGET</v>
      </c>
      <c r="N447" s="28">
        <f>Table8[[#This Row],[% of Completion of Work Done]]</f>
        <v>0</v>
      </c>
      <c r="O447" s="1">
        <f>Table8[[#This Row],[Customers According to % (Market Share)]]</f>
        <v>0</v>
      </c>
      <c r="P447" s="29">
        <v>0</v>
      </c>
      <c r="Q447" s="136">
        <f>Table8[[#This Row],[Allocated Budget]]*Table8[[#This Row],[Allocation Percentage]]</f>
        <v>0</v>
      </c>
      <c r="R447" s="136"/>
      <c r="S447" s="1"/>
      <c r="T447" s="1"/>
      <c r="U447" s="1"/>
      <c r="V447" s="29">
        <v>0</v>
      </c>
      <c r="W447" s="188">
        <v>10850</v>
      </c>
      <c r="X447" s="1"/>
      <c r="Y447" s="75">
        <f>$R$1</f>
        <v>1</v>
      </c>
      <c r="Z447" s="1"/>
      <c r="AA447" s="1"/>
      <c r="AB447" s="28">
        <v>0</v>
      </c>
      <c r="AC447" s="115">
        <f t="shared" si="21"/>
        <v>0</v>
      </c>
      <c r="AD447" s="2">
        <v>46082</v>
      </c>
      <c r="AE447" s="175" t="str">
        <f>IFERROR(Table8[[#This Row],[Timeline - Monthwise]]-MIN(Table8[Start Date..]),"None")</f>
        <v>None</v>
      </c>
      <c r="AF447" s="1" t="str">
        <f>IFERROR(Table8[[#This Row],[Timeline - Monthwise]]-Table8[[#This Row],[Start Date..]]+1,"Duration Doesn't Exsists")</f>
        <v>Duration Doesn't Exsists</v>
      </c>
      <c r="AG447" s="29" t="str">
        <f ca="1">IFERROR(Table8[[#This Row],[Timeline - Monthwise]]-TODAY(),"No ETA")</f>
        <v>No ETA</v>
      </c>
      <c r="AH447" s="29" t="str">
        <f t="shared" si="22"/>
        <v>Yet to Start</v>
      </c>
      <c r="AI447" s="1"/>
      <c r="AJ447" s="237" t="s">
        <v>3569</v>
      </c>
      <c r="AK447" s="1"/>
      <c r="AL447" s="1" t="s">
        <v>41</v>
      </c>
      <c r="AM447" s="1" t="s">
        <v>39</v>
      </c>
      <c r="AN447" s="1"/>
      <c r="AO447" s="27"/>
      <c r="AP447" s="192"/>
      <c r="AQ447" s="1"/>
      <c r="AS447" s="192" t="str">
        <f>VLOOKUP(Table8[[#This Row],[CEM Number]],'71 CEMs'!$E$5:$E$76,1,0)</f>
        <v>I250374</v>
      </c>
      <c r="AT447" s="234" t="s">
        <v>3569</v>
      </c>
      <c r="AU447" s="233"/>
    </row>
    <row r="448" spans="1:47" ht="14.4" customHeight="1">
      <c r="A448" s="26" t="s">
        <v>761</v>
      </c>
      <c r="B448" s="166">
        <v>45621</v>
      </c>
      <c r="C448" s="1" t="s">
        <v>40</v>
      </c>
      <c r="D448" s="1" t="s">
        <v>763</v>
      </c>
      <c r="E448" s="192" t="s">
        <v>38</v>
      </c>
      <c r="F448" s="29">
        <v>0</v>
      </c>
      <c r="G448" s="29">
        <v>0</v>
      </c>
      <c r="H448" s="29"/>
      <c r="I448" s="29"/>
      <c r="J448" s="29"/>
      <c r="K448" s="29"/>
      <c r="L448" s="29"/>
      <c r="M448" s="1" t="str">
        <f>Table8[[#This Row],[Std Remarks]]</f>
        <v>FEEDER ETC WORK - RETAIN BUDGET</v>
      </c>
      <c r="N448" s="28">
        <f>Table8[[#This Row],[% of Completion of Work Done]]</f>
        <v>0</v>
      </c>
      <c r="O448" s="1">
        <f>Table8[[#This Row],[Customers According to % (Market Share)]]</f>
        <v>0</v>
      </c>
      <c r="P448" s="29">
        <v>11698450</v>
      </c>
      <c r="Q448" s="136">
        <f>Table8[[#This Row],[Allocated Budget]]*Table8[[#This Row],[Allocation Percentage]]</f>
        <v>5849225</v>
      </c>
      <c r="R448" s="136">
        <v>5849225</v>
      </c>
      <c r="S448" s="1">
        <v>-1</v>
      </c>
      <c r="T448" s="1"/>
      <c r="U448" s="1"/>
      <c r="V448" s="29">
        <v>5700</v>
      </c>
      <c r="W448" s="29">
        <v>0</v>
      </c>
      <c r="X448" s="1"/>
      <c r="Y448" s="75">
        <f t="shared" ref="Y448:Y454" si="26">$Q$1</f>
        <v>0.5</v>
      </c>
      <c r="Z448" s="1"/>
      <c r="AA448" s="1"/>
      <c r="AB448" s="28">
        <v>0</v>
      </c>
      <c r="AC448" s="115">
        <f t="shared" si="21"/>
        <v>0</v>
      </c>
      <c r="AD448" s="2">
        <v>46082</v>
      </c>
      <c r="AE448" s="175" t="str">
        <f>IFERROR(Table8[[#This Row],[Timeline - Monthwise]]-MIN(Table8[Start Date..]),"None")</f>
        <v>None</v>
      </c>
      <c r="AF448" s="1" t="str">
        <f>IFERROR(Table8[[#This Row],[Timeline - Monthwise]]-Table8[[#This Row],[Start Date..]]+1,"Duration Doesn't Exsists")</f>
        <v>Duration Doesn't Exsists</v>
      </c>
      <c r="AG448" s="29" t="str">
        <f ca="1">IFERROR(Table8[[#This Row],[Timeline - Monthwise]]-TODAY(),"No ETA")</f>
        <v>No ETA</v>
      </c>
      <c r="AH448" s="29" t="str">
        <f t="shared" si="22"/>
        <v>Yet to Start</v>
      </c>
      <c r="AI448" s="1"/>
      <c r="AJ448" s="237" t="s">
        <v>3569</v>
      </c>
      <c r="AK448" s="1"/>
      <c r="AL448" s="1" t="s">
        <v>41</v>
      </c>
      <c r="AM448" s="1" t="s">
        <v>39</v>
      </c>
      <c r="AN448" s="1"/>
      <c r="AO448" s="27"/>
      <c r="AP448" s="192"/>
      <c r="AQ448" s="1"/>
      <c r="AS448" s="192" t="str">
        <f>VLOOKUP(Table8[[#This Row],[CEM Number]],'71 CEMs'!$E$5:$E$76,1,0)</f>
        <v>I250375</v>
      </c>
      <c r="AT448" s="234" t="s">
        <v>3569</v>
      </c>
      <c r="AU448" s="233"/>
    </row>
    <row r="449" spans="1:47" ht="14.4" customHeight="1">
      <c r="A449" s="26" t="s">
        <v>768</v>
      </c>
      <c r="B449" s="166">
        <v>45621</v>
      </c>
      <c r="C449" s="1" t="s">
        <v>40</v>
      </c>
      <c r="D449" s="1" t="s">
        <v>769</v>
      </c>
      <c r="E449" s="192" t="s">
        <v>38</v>
      </c>
      <c r="F449" s="29">
        <v>0</v>
      </c>
      <c r="G449" s="29">
        <v>0</v>
      </c>
      <c r="H449" s="29"/>
      <c r="I449" s="29"/>
      <c r="J449" s="29"/>
      <c r="K449" s="29"/>
      <c r="L449" s="29"/>
      <c r="M449" s="1" t="str">
        <f>Table8[[#This Row],[Std Remarks]]</f>
        <v>FEEDER ETC WORK - RETAIN BUDGET</v>
      </c>
      <c r="N449" s="28">
        <f>Table8[[#This Row],[% of Completion of Work Done]]</f>
        <v>0</v>
      </c>
      <c r="O449" s="1">
        <f>Table8[[#This Row],[Customers According to % (Market Share)]]</f>
        <v>0</v>
      </c>
      <c r="P449" s="29">
        <v>124964950</v>
      </c>
      <c r="Q449" s="136">
        <f>Table8[[#This Row],[Allocated Budget]]*Table8[[#This Row],[Allocation Percentage]]</f>
        <v>62482475</v>
      </c>
      <c r="R449" s="136">
        <v>62482475</v>
      </c>
      <c r="S449" s="1">
        <v>-0.76500000000000001</v>
      </c>
      <c r="T449" s="1"/>
      <c r="U449" s="1"/>
      <c r="V449" s="29">
        <v>0</v>
      </c>
      <c r="W449" s="29">
        <v>0</v>
      </c>
      <c r="X449" s="1"/>
      <c r="Y449" s="75">
        <f t="shared" si="26"/>
        <v>0.5</v>
      </c>
      <c r="Z449" s="1"/>
      <c r="AA449" s="1"/>
      <c r="AB449" s="28">
        <v>0</v>
      </c>
      <c r="AC449" s="115">
        <f t="shared" si="21"/>
        <v>0</v>
      </c>
      <c r="AD449" s="2">
        <v>46082</v>
      </c>
      <c r="AE449" s="175" t="str">
        <f>IFERROR(Table8[[#This Row],[Timeline - Monthwise]]-MIN(Table8[Start Date..]),"None")</f>
        <v>None</v>
      </c>
      <c r="AF449" s="1" t="str">
        <f>IFERROR(Table8[[#This Row],[Timeline - Monthwise]]-Table8[[#This Row],[Start Date..]]+1,"Duration Doesn't Exsists")</f>
        <v>Duration Doesn't Exsists</v>
      </c>
      <c r="AG449" s="29" t="str">
        <f ca="1">IFERROR(Table8[[#This Row],[Timeline - Monthwise]]-TODAY(),"No ETA")</f>
        <v>No ETA</v>
      </c>
      <c r="AH449" s="29" t="str">
        <f t="shared" si="22"/>
        <v>Yet to Start</v>
      </c>
      <c r="AI449" s="1"/>
      <c r="AJ449" s="237" t="s">
        <v>3569</v>
      </c>
      <c r="AK449" s="1"/>
      <c r="AL449" s="1" t="s">
        <v>41</v>
      </c>
      <c r="AM449" s="1" t="s">
        <v>39</v>
      </c>
      <c r="AN449" s="1"/>
      <c r="AO449" s="27"/>
      <c r="AP449" s="192"/>
      <c r="AQ449" s="1"/>
      <c r="AS449" s="192" t="str">
        <f>VLOOKUP(Table8[[#This Row],[CEM Number]],'71 CEMs'!$E$5:$E$76,1,0)</f>
        <v>I250376</v>
      </c>
      <c r="AT449" s="234" t="s">
        <v>3569</v>
      </c>
      <c r="AU449" s="233"/>
    </row>
    <row r="450" spans="1:47" ht="14.4" customHeight="1">
      <c r="A450" s="26" t="s">
        <v>788</v>
      </c>
      <c r="B450" s="166">
        <v>45621</v>
      </c>
      <c r="C450" s="1" t="s">
        <v>40</v>
      </c>
      <c r="D450" s="1" t="s">
        <v>790</v>
      </c>
      <c r="E450" s="192" t="s">
        <v>38</v>
      </c>
      <c r="F450" s="29">
        <v>0</v>
      </c>
      <c r="G450" s="29">
        <v>0</v>
      </c>
      <c r="H450" s="29"/>
      <c r="I450" s="29"/>
      <c r="J450" s="29"/>
      <c r="K450" s="29"/>
      <c r="L450" s="29"/>
      <c r="M450" s="1" t="str">
        <f>Table8[[#This Row],[Std Remarks]]</f>
        <v>FEEDER ETC WORK - RETAIN BUDGET</v>
      </c>
      <c r="N450" s="28">
        <f>Table8[[#This Row],[% of Completion of Work Done]]</f>
        <v>0</v>
      </c>
      <c r="O450" s="1">
        <f>Table8[[#This Row],[Customers According to % (Market Share)]]</f>
        <v>0</v>
      </c>
      <c r="P450" s="29">
        <v>66248400</v>
      </c>
      <c r="Q450" s="136">
        <f>Table8[[#This Row],[Allocated Budget]]*Table8[[#This Row],[Allocation Percentage]]</f>
        <v>33124200</v>
      </c>
      <c r="R450" s="136">
        <v>33124200</v>
      </c>
      <c r="S450" s="1">
        <v>-1</v>
      </c>
      <c r="T450" s="1"/>
      <c r="U450" s="1"/>
      <c r="V450" s="29"/>
      <c r="W450" s="29"/>
      <c r="X450" s="1"/>
      <c r="Y450" s="75">
        <f t="shared" si="26"/>
        <v>0.5</v>
      </c>
      <c r="Z450" s="1"/>
      <c r="AA450" s="1"/>
      <c r="AB450" s="28">
        <v>0</v>
      </c>
      <c r="AC450" s="115">
        <f t="shared" si="21"/>
        <v>0</v>
      </c>
      <c r="AD450" s="2">
        <v>46082</v>
      </c>
      <c r="AE450" s="175" t="str">
        <f>IFERROR(Table8[[#This Row],[Timeline - Monthwise]]-MIN(Table8[Start Date..]),"None")</f>
        <v>None</v>
      </c>
      <c r="AF450" s="1" t="str">
        <f>IFERROR(Table8[[#This Row],[Timeline - Monthwise]]-Table8[[#This Row],[Start Date..]]+1,"Duration Doesn't Exsists")</f>
        <v>Duration Doesn't Exsists</v>
      </c>
      <c r="AG450" s="29" t="str">
        <f ca="1">IFERROR(Table8[[#This Row],[Timeline - Monthwise]]-TODAY(),"No ETA")</f>
        <v>No ETA</v>
      </c>
      <c r="AH450" s="29" t="str">
        <f t="shared" si="22"/>
        <v>Yet to Start</v>
      </c>
      <c r="AI450" s="1"/>
      <c r="AJ450" s="237" t="s">
        <v>3569</v>
      </c>
      <c r="AK450" s="1"/>
      <c r="AL450" s="1" t="s">
        <v>41</v>
      </c>
      <c r="AM450" s="1" t="s">
        <v>39</v>
      </c>
      <c r="AN450" s="1"/>
      <c r="AO450" s="27"/>
      <c r="AP450" s="192"/>
      <c r="AQ450" s="1"/>
      <c r="AS450" s="192" t="str">
        <f>VLOOKUP(Table8[[#This Row],[CEM Number]],'71 CEMs'!$E$5:$E$76,1,0)</f>
        <v>I250377</v>
      </c>
      <c r="AT450" s="234" t="s">
        <v>3569</v>
      </c>
      <c r="AU450" s="233"/>
    </row>
    <row r="451" spans="1:47" ht="14.4" customHeight="1">
      <c r="A451" s="26" t="s">
        <v>805</v>
      </c>
      <c r="B451" s="166">
        <v>45621</v>
      </c>
      <c r="C451" s="1" t="s">
        <v>40</v>
      </c>
      <c r="D451" s="1" t="s">
        <v>807</v>
      </c>
      <c r="E451" s="192" t="s">
        <v>38</v>
      </c>
      <c r="F451" s="29">
        <v>0</v>
      </c>
      <c r="G451" s="29">
        <v>0</v>
      </c>
      <c r="H451" s="29"/>
      <c r="I451" s="29"/>
      <c r="J451" s="29"/>
      <c r="K451" s="29"/>
      <c r="L451" s="29"/>
      <c r="M451" s="1" t="str">
        <f>Table8[[#This Row],[Std Remarks]]</f>
        <v>FEEDER ETC WORK - RETAIN BUDGET</v>
      </c>
      <c r="N451" s="28">
        <f>Table8[[#This Row],[% of Completion of Work Done]]</f>
        <v>0</v>
      </c>
      <c r="O451" s="1">
        <f>Table8[[#This Row],[Customers According to % (Market Share)]]</f>
        <v>0</v>
      </c>
      <c r="P451" s="29">
        <v>43905040</v>
      </c>
      <c r="Q451" s="136">
        <f>Table8[[#This Row],[Allocated Budget]]*Table8[[#This Row],[Allocation Percentage]]</f>
        <v>21952520</v>
      </c>
      <c r="R451" s="136">
        <v>21952520</v>
      </c>
      <c r="S451" s="1" t="e">
        <v>#DIV/0!</v>
      </c>
      <c r="T451" s="1"/>
      <c r="U451" s="1"/>
      <c r="V451" s="29">
        <v>13560</v>
      </c>
      <c r="W451" s="29">
        <v>0</v>
      </c>
      <c r="X451" s="1"/>
      <c r="Y451" s="75">
        <f t="shared" si="26"/>
        <v>0.5</v>
      </c>
      <c r="Z451" s="1"/>
      <c r="AA451" s="1"/>
      <c r="AB451" s="28">
        <v>0</v>
      </c>
      <c r="AC451" s="115">
        <f t="shared" si="21"/>
        <v>0</v>
      </c>
      <c r="AD451" s="2">
        <v>46082</v>
      </c>
      <c r="AE451" s="175" t="str">
        <f>IFERROR(Table8[[#This Row],[Timeline - Monthwise]]-MIN(Table8[Start Date..]),"None")</f>
        <v>None</v>
      </c>
      <c r="AF451" s="1" t="str">
        <f>IFERROR(Table8[[#This Row],[Timeline - Monthwise]]-Table8[[#This Row],[Start Date..]]+1,"Duration Doesn't Exsists")</f>
        <v>Duration Doesn't Exsists</v>
      </c>
      <c r="AG451" s="29" t="str">
        <f ca="1">IFERROR(Table8[[#This Row],[Timeline - Monthwise]]-TODAY(),"No ETA")</f>
        <v>No ETA</v>
      </c>
      <c r="AH451" s="29" t="str">
        <f t="shared" si="22"/>
        <v>Yet to Start</v>
      </c>
      <c r="AI451" s="1"/>
      <c r="AJ451" s="237" t="s">
        <v>3569</v>
      </c>
      <c r="AK451" s="1"/>
      <c r="AL451" s="1" t="s">
        <v>41</v>
      </c>
      <c r="AM451" s="1" t="s">
        <v>39</v>
      </c>
      <c r="AN451" s="1"/>
      <c r="AO451" s="27"/>
      <c r="AP451" s="192"/>
      <c r="AQ451" s="1"/>
      <c r="AS451" s="192" t="str">
        <f>VLOOKUP(Table8[[#This Row],[CEM Number]],'71 CEMs'!$E$5:$E$76,1,0)</f>
        <v>I250378</v>
      </c>
      <c r="AT451" s="234" t="s">
        <v>3569</v>
      </c>
      <c r="AU451" s="233"/>
    </row>
    <row r="452" spans="1:47" ht="14.4" customHeight="1">
      <c r="A452" s="26" t="s">
        <v>816</v>
      </c>
      <c r="B452" s="166">
        <v>45621</v>
      </c>
      <c r="C452" s="1" t="s">
        <v>40</v>
      </c>
      <c r="D452" s="1" t="s">
        <v>817</v>
      </c>
      <c r="E452" s="192" t="s">
        <v>38</v>
      </c>
      <c r="F452" s="29">
        <v>0</v>
      </c>
      <c r="G452" s="29">
        <v>0</v>
      </c>
      <c r="H452" s="29"/>
      <c r="I452" s="29"/>
      <c r="J452" s="29"/>
      <c r="K452" s="29"/>
      <c r="L452" s="29"/>
      <c r="M452" s="1" t="str">
        <f>Table8[[#This Row],[Std Remarks]]</f>
        <v>FEEDER ETC WORK - RETAIN BUDGET</v>
      </c>
      <c r="N452" s="28">
        <f>Table8[[#This Row],[% of Completion of Work Done]]</f>
        <v>0</v>
      </c>
      <c r="O452" s="1">
        <f>Table8[[#This Row],[Customers According to % (Market Share)]]</f>
        <v>0</v>
      </c>
      <c r="P452" s="29">
        <v>20617144.800000001</v>
      </c>
      <c r="Q452" s="136">
        <f>Table8[[#This Row],[Allocated Budget]]*Table8[[#This Row],[Allocation Percentage]]</f>
        <v>10308572.4</v>
      </c>
      <c r="R452" s="136">
        <v>10308572.4</v>
      </c>
      <c r="S452" s="1" t="e">
        <v>#DIV/0!</v>
      </c>
      <c r="T452" s="1"/>
      <c r="U452" s="1"/>
      <c r="V452" s="29">
        <v>15327.6</v>
      </c>
      <c r="W452" s="29">
        <v>0</v>
      </c>
      <c r="X452" s="1"/>
      <c r="Y452" s="75">
        <f t="shared" si="26"/>
        <v>0.5</v>
      </c>
      <c r="Z452" s="1"/>
      <c r="AA452" s="1"/>
      <c r="AB452" s="28">
        <v>0</v>
      </c>
      <c r="AC452" s="115">
        <f t="shared" si="21"/>
        <v>0</v>
      </c>
      <c r="AD452" s="2">
        <v>46082</v>
      </c>
      <c r="AE452" s="175" t="str">
        <f>IFERROR(Table8[[#This Row],[Timeline - Monthwise]]-MIN(Table8[Start Date..]),"None")</f>
        <v>None</v>
      </c>
      <c r="AF452" s="1" t="str">
        <f>IFERROR(Table8[[#This Row],[Timeline - Monthwise]]-Table8[[#This Row],[Start Date..]]+1,"Duration Doesn't Exsists")</f>
        <v>Duration Doesn't Exsists</v>
      </c>
      <c r="AG452" s="29" t="str">
        <f ca="1">IFERROR(Table8[[#This Row],[Timeline - Monthwise]]-TODAY(),"No ETA")</f>
        <v>No ETA</v>
      </c>
      <c r="AH452" s="29" t="str">
        <f t="shared" si="22"/>
        <v>Yet to Start</v>
      </c>
      <c r="AI452" s="1"/>
      <c r="AJ452" s="237" t="s">
        <v>3569</v>
      </c>
      <c r="AK452" s="1"/>
      <c r="AL452" s="1" t="s">
        <v>41</v>
      </c>
      <c r="AM452" s="1" t="s">
        <v>39</v>
      </c>
      <c r="AN452" s="1"/>
      <c r="AO452" s="27"/>
      <c r="AP452" s="192"/>
      <c r="AQ452" s="1"/>
      <c r="AS452" s="192" t="str">
        <f>VLOOKUP(Table8[[#This Row],[CEM Number]],'71 CEMs'!$E$5:$E$76,1,0)</f>
        <v>I250379</v>
      </c>
      <c r="AT452" s="234" t="s">
        <v>3569</v>
      </c>
      <c r="AU452" s="233"/>
    </row>
    <row r="453" spans="1:47" ht="14.4" customHeight="1">
      <c r="A453" s="26" t="s">
        <v>821</v>
      </c>
      <c r="B453" s="166">
        <v>45623</v>
      </c>
      <c r="C453" s="1" t="s">
        <v>40</v>
      </c>
      <c r="D453" s="1" t="s">
        <v>822</v>
      </c>
      <c r="E453" s="192" t="s">
        <v>38</v>
      </c>
      <c r="F453" s="29">
        <v>0</v>
      </c>
      <c r="G453" s="29">
        <v>0</v>
      </c>
      <c r="H453" s="29"/>
      <c r="I453" s="29"/>
      <c r="J453" s="29"/>
      <c r="K453" s="29"/>
      <c r="L453" s="29"/>
      <c r="M453" s="1" t="str">
        <f>Table8[[#This Row],[Std Remarks]]</f>
        <v>FEEDER ETC WORK - RETAIN BUDGET</v>
      </c>
      <c r="N453" s="28">
        <f>Table8[[#This Row],[% of Completion of Work Done]]</f>
        <v>0</v>
      </c>
      <c r="O453" s="1">
        <f>Table8[[#This Row],[Customers According to % (Market Share)]]</f>
        <v>0</v>
      </c>
      <c r="P453" s="29">
        <v>19431191</v>
      </c>
      <c r="Q453" s="136">
        <f>Table8[[#This Row],[Allocated Budget]]*Table8[[#This Row],[Allocation Percentage]]</f>
        <v>9715595.5</v>
      </c>
      <c r="R453" s="136">
        <v>9715595.5</v>
      </c>
      <c r="S453" s="1" t="e">
        <v>#DIV/0!</v>
      </c>
      <c r="T453" s="1"/>
      <c r="U453" s="1"/>
      <c r="V453" s="29">
        <v>37769</v>
      </c>
      <c r="W453" s="29">
        <v>0</v>
      </c>
      <c r="X453" s="1"/>
      <c r="Y453" s="75">
        <f t="shared" si="26"/>
        <v>0.5</v>
      </c>
      <c r="Z453" s="1"/>
      <c r="AA453" s="1"/>
      <c r="AB453" s="28">
        <v>0</v>
      </c>
      <c r="AC453" s="115">
        <f t="shared" si="21"/>
        <v>0</v>
      </c>
      <c r="AD453" s="2">
        <v>46082</v>
      </c>
      <c r="AE453" s="175" t="str">
        <f>IFERROR(Table8[[#This Row],[Timeline - Monthwise]]-MIN(Table8[Start Date..]),"None")</f>
        <v>None</v>
      </c>
      <c r="AF453" s="1" t="str">
        <f>IFERROR(Table8[[#This Row],[Timeline - Monthwise]]-Table8[[#This Row],[Start Date..]]+1,"Duration Doesn't Exsists")</f>
        <v>Duration Doesn't Exsists</v>
      </c>
      <c r="AG453" s="29" t="str">
        <f ca="1">IFERROR(Table8[[#This Row],[Timeline - Monthwise]]-TODAY(),"No ETA")</f>
        <v>No ETA</v>
      </c>
      <c r="AH453" s="29" t="str">
        <f t="shared" si="22"/>
        <v>Yet to Start</v>
      </c>
      <c r="AI453" s="1"/>
      <c r="AJ453" s="237" t="s">
        <v>3569</v>
      </c>
      <c r="AK453" s="1"/>
      <c r="AL453" s="1" t="s">
        <v>41</v>
      </c>
      <c r="AM453" s="1" t="s">
        <v>39</v>
      </c>
      <c r="AN453" s="1"/>
      <c r="AO453" s="27"/>
      <c r="AP453" s="192"/>
      <c r="AQ453" s="1"/>
      <c r="AS453" s="192" t="str">
        <f>VLOOKUP(Table8[[#This Row],[CEM Number]],'71 CEMs'!$E$5:$E$76,1,0)</f>
        <v>I250380</v>
      </c>
      <c r="AT453" s="234" t="s">
        <v>3569</v>
      </c>
      <c r="AU453" s="233"/>
    </row>
    <row r="454" spans="1:47" ht="14.4" customHeight="1">
      <c r="A454" s="26" t="s">
        <v>836</v>
      </c>
      <c r="B454" s="166">
        <v>45742</v>
      </c>
      <c r="C454" s="1" t="s">
        <v>40</v>
      </c>
      <c r="D454" s="1" t="s">
        <v>837</v>
      </c>
      <c r="E454" s="192" t="s">
        <v>38</v>
      </c>
      <c r="F454" s="29">
        <v>0</v>
      </c>
      <c r="G454" s="29">
        <v>0</v>
      </c>
      <c r="H454" s="29"/>
      <c r="I454" s="29"/>
      <c r="J454" s="29"/>
      <c r="K454" s="29"/>
      <c r="L454" s="29"/>
      <c r="M454" s="1" t="str">
        <f>Table8[[#This Row],[Std Remarks]]</f>
        <v>FEEDER ETC WORK - RETAIN BUDGET</v>
      </c>
      <c r="N454" s="28">
        <f>Table8[[#This Row],[% of Completion of Work Done]]</f>
        <v>0</v>
      </c>
      <c r="O454" s="1">
        <f>Table8[[#This Row],[Customers According to % (Market Share)]]</f>
        <v>0</v>
      </c>
      <c r="P454" s="29">
        <v>68989386.835462406</v>
      </c>
      <c r="Q454" s="136">
        <f>Table8[[#This Row],[Allocated Budget]]*Table8[[#This Row],[Allocation Percentage]]</f>
        <v>34494693.417731203</v>
      </c>
      <c r="R454" s="136">
        <v>34494693.417731196</v>
      </c>
      <c r="S454" s="1">
        <v>-1</v>
      </c>
      <c r="T454" s="1"/>
      <c r="U454" s="1"/>
      <c r="V454" s="29">
        <v>22800</v>
      </c>
      <c r="W454" s="29">
        <v>0</v>
      </c>
      <c r="X454" s="1"/>
      <c r="Y454" s="75">
        <f t="shared" si="26"/>
        <v>0.5</v>
      </c>
      <c r="Z454" s="1"/>
      <c r="AA454" s="1"/>
      <c r="AB454" s="28">
        <v>0</v>
      </c>
      <c r="AC454" s="115">
        <f t="shared" si="21"/>
        <v>0</v>
      </c>
      <c r="AD454" s="2">
        <v>46082</v>
      </c>
      <c r="AE454" s="175" t="str">
        <f>IFERROR(Table8[[#This Row],[Timeline - Monthwise]]-MIN(Table8[Start Date..]),"None")</f>
        <v>None</v>
      </c>
      <c r="AF454" s="1" t="str">
        <f>IFERROR(Table8[[#This Row],[Timeline - Monthwise]]-Table8[[#This Row],[Start Date..]]+1,"Duration Doesn't Exsists")</f>
        <v>Duration Doesn't Exsists</v>
      </c>
      <c r="AG454" s="29" t="str">
        <f ca="1">IFERROR(Table8[[#This Row],[Timeline - Monthwise]]-TODAY(),"No ETA")</f>
        <v>No ETA</v>
      </c>
      <c r="AH454" s="29" t="str">
        <f t="shared" si="22"/>
        <v>Yet to Start</v>
      </c>
      <c r="AI454" s="1"/>
      <c r="AJ454" s="237" t="s">
        <v>3569</v>
      </c>
      <c r="AK454" s="1"/>
      <c r="AL454" s="1" t="s">
        <v>41</v>
      </c>
      <c r="AM454" s="1" t="s">
        <v>39</v>
      </c>
      <c r="AN454" s="1"/>
      <c r="AO454" s="27">
        <v>2</v>
      </c>
      <c r="AP454" s="192"/>
      <c r="AQ454" s="1"/>
      <c r="AS454" s="192" t="str">
        <f>VLOOKUP(Table8[[#This Row],[CEM Number]],'71 CEMs'!$E$5:$E$76,1,0)</f>
        <v>I250681</v>
      </c>
      <c r="AT454" s="234" t="s">
        <v>3569</v>
      </c>
      <c r="AU454" s="233"/>
    </row>
    <row r="455" spans="1:47" ht="14.4" customHeight="1">
      <c r="A455" s="26" t="s">
        <v>843</v>
      </c>
      <c r="B455" s="166" t="s">
        <v>3530</v>
      </c>
      <c r="C455" s="1" t="s">
        <v>40</v>
      </c>
      <c r="D455" s="1" t="s">
        <v>844</v>
      </c>
      <c r="E455" s="192" t="s">
        <v>38</v>
      </c>
      <c r="F455" s="29">
        <v>0</v>
      </c>
      <c r="G455" s="29">
        <v>0</v>
      </c>
      <c r="H455" s="29"/>
      <c r="I455" s="29"/>
      <c r="J455" s="29"/>
      <c r="K455" s="29"/>
      <c r="L455" s="29"/>
      <c r="M455" s="1" t="str">
        <f>Table8[[#This Row],[Std Remarks]]</f>
        <v>FEEDER ETC WORK - RETAIN BUDGET</v>
      </c>
      <c r="N455" s="28">
        <f>Table8[[#This Row],[% of Completion of Work Done]]</f>
        <v>0</v>
      </c>
      <c r="O455" s="1">
        <f>Table8[[#This Row],[Customers According to % (Market Share)]]</f>
        <v>0</v>
      </c>
      <c r="P455" s="29">
        <v>33598134.399999999</v>
      </c>
      <c r="Q455" s="136">
        <f>Table8[[#This Row],[Allocated Budget]]*Table8[[#This Row],[Allocation Percentage]]</f>
        <v>33598134.399999999</v>
      </c>
      <c r="R455" s="136"/>
      <c r="S455" s="1">
        <v>-0.85000000000000009</v>
      </c>
      <c r="T455" s="1"/>
      <c r="U455" s="1"/>
      <c r="V455" s="29">
        <v>10780.8</v>
      </c>
      <c r="W455" s="29">
        <v>0</v>
      </c>
      <c r="X455" s="1"/>
      <c r="Y455" s="75">
        <f>$R$1</f>
        <v>1</v>
      </c>
      <c r="Z455" s="1"/>
      <c r="AA455" s="1"/>
      <c r="AB455" s="28">
        <v>0</v>
      </c>
      <c r="AC455" s="115">
        <f t="shared" si="21"/>
        <v>0</v>
      </c>
      <c r="AD455" s="2">
        <v>46082</v>
      </c>
      <c r="AE455" s="175" t="str">
        <f>IFERROR(Table8[[#This Row],[Timeline - Monthwise]]-MIN(Table8[Start Date..]),"None")</f>
        <v>None</v>
      </c>
      <c r="AF455" s="1" t="str">
        <f>IFERROR(Table8[[#This Row],[Timeline - Monthwise]]-Table8[[#This Row],[Start Date..]]+1,"Duration Doesn't Exsists")</f>
        <v>Duration Doesn't Exsists</v>
      </c>
      <c r="AG455" s="29" t="str">
        <f ca="1">IFERROR(Table8[[#This Row],[Timeline - Monthwise]]-TODAY(),"No ETA")</f>
        <v>No ETA</v>
      </c>
      <c r="AH455" s="29" t="str">
        <f t="shared" si="22"/>
        <v>Yet to Start</v>
      </c>
      <c r="AI455" s="1"/>
      <c r="AJ455" s="237" t="s">
        <v>3569</v>
      </c>
      <c r="AK455" s="1"/>
      <c r="AL455" s="1" t="s">
        <v>41</v>
      </c>
      <c r="AM455" s="1" t="s">
        <v>39</v>
      </c>
      <c r="AN455" s="1"/>
      <c r="AO455" s="27"/>
      <c r="AP455" s="192"/>
      <c r="AQ455" s="1"/>
      <c r="AS455" s="192" t="e">
        <f>VLOOKUP(Table8[[#This Row],[CEM Number]],'71 CEMs'!$E$5:$E$76,1,0)</f>
        <v>#N/A</v>
      </c>
      <c r="AT455" s="234" t="s">
        <v>3569</v>
      </c>
      <c r="AU455" s="233"/>
    </row>
    <row r="456" spans="1:47" ht="14.4" customHeight="1">
      <c r="A456" s="26" t="s">
        <v>884</v>
      </c>
      <c r="B456" s="166">
        <v>45763</v>
      </c>
      <c r="C456" s="1" t="s">
        <v>40</v>
      </c>
      <c r="D456" s="1" t="s">
        <v>885</v>
      </c>
      <c r="E456" s="192" t="s">
        <v>38</v>
      </c>
      <c r="F456" s="29">
        <v>0</v>
      </c>
      <c r="G456" s="29">
        <v>0</v>
      </c>
      <c r="H456" s="29"/>
      <c r="I456" s="29"/>
      <c r="J456" s="29"/>
      <c r="K456" s="29"/>
      <c r="L456" s="29"/>
      <c r="M456" s="1" t="str">
        <f>Table8[[#This Row],[Std Remarks]]</f>
        <v>FEEDER ETC WORK - RETAIN BUDGET</v>
      </c>
      <c r="N456" s="28">
        <f>Table8[[#This Row],[% of Completion of Work Done]]</f>
        <v>0</v>
      </c>
      <c r="O456" s="1">
        <f>Table8[[#This Row],[Customers According to % (Market Share)]]</f>
        <v>0</v>
      </c>
      <c r="P456" s="29">
        <v>17485740</v>
      </c>
      <c r="Q456" s="136">
        <f>Table8[[#This Row],[Allocated Budget]]*Table8[[#This Row],[Allocation Percentage]]</f>
        <v>8742870</v>
      </c>
      <c r="R456" s="136">
        <v>8742870</v>
      </c>
      <c r="S456" s="1">
        <v>-1</v>
      </c>
      <c r="T456" s="1"/>
      <c r="U456" s="1"/>
      <c r="V456" s="29">
        <v>3720</v>
      </c>
      <c r="W456" s="188">
        <v>0</v>
      </c>
      <c r="X456" s="1"/>
      <c r="Y456" s="75">
        <f>$Q$1</f>
        <v>0.5</v>
      </c>
      <c r="Z456" s="1"/>
      <c r="AA456" s="1"/>
      <c r="AB456" s="28">
        <v>0</v>
      </c>
      <c r="AC456" s="115">
        <f t="shared" si="21"/>
        <v>0</v>
      </c>
      <c r="AD456" s="2">
        <v>46082</v>
      </c>
      <c r="AE456" s="175" t="str">
        <f>IFERROR(Table8[[#This Row],[Timeline - Monthwise]]-MIN(Table8[Start Date..]),"None")</f>
        <v>None</v>
      </c>
      <c r="AF456" s="1" t="str">
        <f>IFERROR(Table8[[#This Row],[Timeline - Monthwise]]-Table8[[#This Row],[Start Date..]]+1,"Duration Doesn't Exsists")</f>
        <v>Duration Doesn't Exsists</v>
      </c>
      <c r="AG456" s="29" t="str">
        <f ca="1">IFERROR(Table8[[#This Row],[Timeline - Monthwise]]-TODAY(),"No ETA")</f>
        <v>No ETA</v>
      </c>
      <c r="AH456" s="29" t="str">
        <f t="shared" si="22"/>
        <v>Yet to Start</v>
      </c>
      <c r="AI456" s="1"/>
      <c r="AJ456" s="237" t="s">
        <v>3569</v>
      </c>
      <c r="AK456" s="1"/>
      <c r="AL456" s="1" t="s">
        <v>41</v>
      </c>
      <c r="AM456" s="1" t="s">
        <v>39</v>
      </c>
      <c r="AN456" s="1"/>
      <c r="AO456" s="27"/>
      <c r="AP456" s="192"/>
      <c r="AQ456" s="1"/>
      <c r="AS456" s="192" t="str">
        <f>VLOOKUP(Table8[[#This Row],[CEM Number]],'71 CEMs'!$E$5:$E$76,1,0)</f>
        <v>I250737</v>
      </c>
      <c r="AT456" s="234" t="s">
        <v>3569</v>
      </c>
      <c r="AU456" s="233"/>
    </row>
    <row r="457" spans="1:47" ht="14.4" customHeight="1">
      <c r="A457" s="26" t="s">
        <v>893</v>
      </c>
      <c r="B457" s="166" t="s">
        <v>3530</v>
      </c>
      <c r="C457" s="1" t="s">
        <v>40</v>
      </c>
      <c r="D457" s="1" t="s">
        <v>894</v>
      </c>
      <c r="E457" s="192" t="s">
        <v>38</v>
      </c>
      <c r="F457" s="29">
        <v>0</v>
      </c>
      <c r="G457" s="29">
        <v>0</v>
      </c>
      <c r="H457" s="29"/>
      <c r="I457" s="29"/>
      <c r="J457" s="29"/>
      <c r="K457" s="29"/>
      <c r="L457" s="29"/>
      <c r="M457" s="1" t="str">
        <f>Table8[[#This Row],[Std Remarks]]</f>
        <v>FEEDER ETC WORK - RETAIN BUDGET</v>
      </c>
      <c r="N457" s="28">
        <f>Table8[[#This Row],[% of Completion of Work Done]]</f>
        <v>0</v>
      </c>
      <c r="O457" s="1">
        <f>Table8[[#This Row],[Customers According to % (Market Share)]]</f>
        <v>0</v>
      </c>
      <c r="P457" s="29">
        <v>12572800</v>
      </c>
      <c r="Q457" s="136">
        <f>Table8[[#This Row],[Allocated Budget]]*Table8[[#This Row],[Allocation Percentage]]</f>
        <v>12572800</v>
      </c>
      <c r="R457" s="136"/>
      <c r="S457" s="1">
        <v>-1</v>
      </c>
      <c r="T457" s="1"/>
      <c r="U457" s="1"/>
      <c r="V457" s="29">
        <v>3850.0000000000005</v>
      </c>
      <c r="W457" s="29">
        <v>0</v>
      </c>
      <c r="X457" s="1"/>
      <c r="Y457" s="75">
        <f>$R$1</f>
        <v>1</v>
      </c>
      <c r="Z457" s="1"/>
      <c r="AA457" s="1"/>
      <c r="AB457" s="28">
        <v>0</v>
      </c>
      <c r="AC457" s="115">
        <f t="shared" si="21"/>
        <v>0</v>
      </c>
      <c r="AD457" s="2">
        <v>46082</v>
      </c>
      <c r="AE457" s="175" t="str">
        <f>IFERROR(Table8[[#This Row],[Timeline - Monthwise]]-MIN(Table8[Start Date..]),"None")</f>
        <v>None</v>
      </c>
      <c r="AF457" s="1" t="str">
        <f>IFERROR(Table8[[#This Row],[Timeline - Monthwise]]-Table8[[#This Row],[Start Date..]]+1,"Duration Doesn't Exsists")</f>
        <v>Duration Doesn't Exsists</v>
      </c>
      <c r="AG457" s="29" t="str">
        <f ca="1">IFERROR(Table8[[#This Row],[Timeline - Monthwise]]-TODAY(),"No ETA")</f>
        <v>No ETA</v>
      </c>
      <c r="AH457" s="29" t="str">
        <f t="shared" si="22"/>
        <v>Yet to Start</v>
      </c>
      <c r="AI457" s="1"/>
      <c r="AJ457" s="237" t="s">
        <v>3569</v>
      </c>
      <c r="AK457" s="1"/>
      <c r="AL457" s="1" t="s">
        <v>41</v>
      </c>
      <c r="AM457" s="1" t="s">
        <v>39</v>
      </c>
      <c r="AN457" s="1"/>
      <c r="AO457" s="27"/>
      <c r="AP457" s="192"/>
      <c r="AQ457" s="1"/>
      <c r="AS457" s="192" t="e">
        <f>VLOOKUP(Table8[[#This Row],[CEM Number]],'71 CEMs'!$E$5:$E$76,1,0)</f>
        <v>#N/A</v>
      </c>
      <c r="AT457" s="234" t="s">
        <v>3569</v>
      </c>
      <c r="AU457" s="233"/>
    </row>
    <row r="458" spans="1:47" ht="14.4" customHeight="1">
      <c r="A458" s="135" t="s">
        <v>895</v>
      </c>
      <c r="B458" s="166" t="s">
        <v>3530</v>
      </c>
      <c r="C458" s="67" t="s">
        <v>40</v>
      </c>
      <c r="D458" s="67" t="s">
        <v>896</v>
      </c>
      <c r="E458" s="192" t="s">
        <v>38</v>
      </c>
      <c r="F458" s="68">
        <v>0</v>
      </c>
      <c r="G458" s="68">
        <v>0</v>
      </c>
      <c r="H458" s="68"/>
      <c r="I458" s="29"/>
      <c r="J458" s="29"/>
      <c r="K458" s="29"/>
      <c r="L458" s="29"/>
      <c r="M458" s="1" t="str">
        <f>Table8[[#This Row],[Std Remarks]]</f>
        <v>FEEDER ETC WORK - RETAIN BUDGET</v>
      </c>
      <c r="N458" s="28">
        <f>Table8[[#This Row],[% of Completion of Work Done]]</f>
        <v>0</v>
      </c>
      <c r="O458" s="67">
        <f>Table8[[#This Row],[Customers According to % (Market Share)]]</f>
        <v>0</v>
      </c>
      <c r="P458" s="68">
        <v>49748549.600000001</v>
      </c>
      <c r="Q458" s="136">
        <f>Table8[[#This Row],[Allocated Budget]]*Table8[[#This Row],[Allocation Percentage]]</f>
        <v>49748549.600000001</v>
      </c>
      <c r="R458" s="137"/>
      <c r="S458" s="67">
        <v>-1</v>
      </c>
      <c r="T458" s="67"/>
      <c r="U458" s="67"/>
      <c r="V458" s="68">
        <v>18975</v>
      </c>
      <c r="W458" s="68"/>
      <c r="X458" s="67"/>
      <c r="Y458" s="75">
        <f>$R$1</f>
        <v>1</v>
      </c>
      <c r="Z458" s="67"/>
      <c r="AA458" s="67"/>
      <c r="AB458" s="28">
        <v>0</v>
      </c>
      <c r="AC458" s="115">
        <f t="shared" si="21"/>
        <v>0</v>
      </c>
      <c r="AD458" s="2">
        <v>46082</v>
      </c>
      <c r="AE458" s="175" t="str">
        <f>IFERROR(Table8[[#This Row],[Timeline - Monthwise]]-MIN(Table8[Start Date..]),"None")</f>
        <v>None</v>
      </c>
      <c r="AF458" s="1" t="str">
        <f>IFERROR(Table8[[#This Row],[Timeline - Monthwise]]-Table8[[#This Row],[Start Date..]]+1,"Duration Doesn't Exsists")</f>
        <v>Duration Doesn't Exsists</v>
      </c>
      <c r="AG458" s="29" t="str">
        <f ca="1">IFERROR(Table8[[#This Row],[Timeline - Monthwise]]-TODAY(),"No ETA")</f>
        <v>No ETA</v>
      </c>
      <c r="AH458" s="29" t="str">
        <f t="shared" si="22"/>
        <v>Yet to Start</v>
      </c>
      <c r="AI458" s="67"/>
      <c r="AJ458" s="237" t="s">
        <v>3569</v>
      </c>
      <c r="AK458" s="67"/>
      <c r="AL458" s="67" t="s">
        <v>41</v>
      </c>
      <c r="AM458" s="67" t="s">
        <v>39</v>
      </c>
      <c r="AN458" s="67"/>
      <c r="AO458" s="69"/>
      <c r="AP458" s="192"/>
      <c r="AQ458" s="1"/>
      <c r="AS458" s="192" t="e">
        <f>VLOOKUP(Table8[[#This Row],[CEM Number]],'71 CEMs'!$E$5:$E$76,1,0)</f>
        <v>#N/A</v>
      </c>
      <c r="AT458" s="234" t="s">
        <v>3569</v>
      </c>
      <c r="AU458" s="233"/>
    </row>
    <row r="459" spans="1:47" ht="14.4" customHeight="1">
      <c r="A459" s="26" t="s">
        <v>897</v>
      </c>
      <c r="B459" s="166">
        <v>45855</v>
      </c>
      <c r="C459" s="1" t="s">
        <v>40</v>
      </c>
      <c r="D459" s="1" t="s">
        <v>910</v>
      </c>
      <c r="E459" s="192" t="s">
        <v>38</v>
      </c>
      <c r="F459" s="29">
        <v>0</v>
      </c>
      <c r="G459" s="29">
        <v>0</v>
      </c>
      <c r="H459" s="29"/>
      <c r="I459" s="29"/>
      <c r="J459" s="29"/>
      <c r="K459" s="29"/>
      <c r="L459" s="29"/>
      <c r="M459" s="1" t="str">
        <f>Table8[[#This Row],[Std Remarks]]</f>
        <v>FEEDER ETC WORK - RETAIN BUDGET</v>
      </c>
      <c r="N459" s="28">
        <f>Table8[[#This Row],[% of Completion of Work Done]]</f>
        <v>0</v>
      </c>
      <c r="O459" s="1">
        <f>Table8[[#This Row],[Customers According to % (Market Share)]]</f>
        <v>0</v>
      </c>
      <c r="P459" s="29">
        <v>53433666</v>
      </c>
      <c r="Q459" s="136">
        <f>Table8[[#This Row],[Allocated Budget]]*Table8[[#This Row],[Allocation Percentage]]</f>
        <v>26716833</v>
      </c>
      <c r="R459" s="136">
        <v>37403566.200000003</v>
      </c>
      <c r="S459" s="1">
        <v>-1</v>
      </c>
      <c r="T459" s="1"/>
      <c r="U459" s="1"/>
      <c r="V459" s="29">
        <v>7123.6</v>
      </c>
      <c r="W459" s="29">
        <v>0</v>
      </c>
      <c r="X459" s="1"/>
      <c r="Y459" s="75">
        <f>$Q$1</f>
        <v>0.5</v>
      </c>
      <c r="Z459" s="1"/>
      <c r="AA459" s="1"/>
      <c r="AB459" s="28">
        <v>0</v>
      </c>
      <c r="AC459" s="115">
        <f t="shared" si="21"/>
        <v>0</v>
      </c>
      <c r="AD459" s="2">
        <v>46082</v>
      </c>
      <c r="AE459" s="175" t="str">
        <f>IFERROR(Table8[[#This Row],[Timeline - Monthwise]]-MIN(Table8[Start Date..]),"None")</f>
        <v>None</v>
      </c>
      <c r="AF459" s="1" t="str">
        <f>IFERROR(Table8[[#This Row],[Timeline - Monthwise]]-Table8[[#This Row],[Start Date..]]+1,"Duration Doesn't Exsists")</f>
        <v>Duration Doesn't Exsists</v>
      </c>
      <c r="AG459" s="29" t="str">
        <f ca="1">IFERROR(Table8[[#This Row],[Timeline - Monthwise]]-TODAY(),"No ETA")</f>
        <v>No ETA</v>
      </c>
      <c r="AH459" s="29" t="str">
        <f t="shared" si="22"/>
        <v>Yet to Start</v>
      </c>
      <c r="AI459" s="1"/>
      <c r="AJ459" s="237" t="s">
        <v>3569</v>
      </c>
      <c r="AK459" s="1"/>
      <c r="AL459" s="1" t="s">
        <v>41</v>
      </c>
      <c r="AM459" s="1" t="s">
        <v>39</v>
      </c>
      <c r="AN459" s="1"/>
      <c r="AO459" s="27">
        <v>1</v>
      </c>
      <c r="AP459" s="192"/>
      <c r="AQ459" s="1"/>
      <c r="AS459" s="192" t="str">
        <f>VLOOKUP(Table8[[#This Row],[CEM Number]],'71 CEMs'!$E$5:$E$76,1,0)</f>
        <v>I260068</v>
      </c>
      <c r="AT459" s="234" t="s">
        <v>3569</v>
      </c>
      <c r="AU459" s="233"/>
    </row>
    <row r="460" spans="1:47" ht="14.4" customHeight="1">
      <c r="A460" s="26" t="s">
        <v>897</v>
      </c>
      <c r="B460" s="166">
        <v>45855</v>
      </c>
      <c r="C460" s="1" t="s">
        <v>40</v>
      </c>
      <c r="D460" s="1" t="s">
        <v>898</v>
      </c>
      <c r="E460" s="192" t="s">
        <v>38</v>
      </c>
      <c r="F460" s="29">
        <v>0</v>
      </c>
      <c r="G460" s="29">
        <v>0</v>
      </c>
      <c r="H460" s="29"/>
      <c r="I460" s="29"/>
      <c r="J460" s="29"/>
      <c r="K460" s="29"/>
      <c r="L460" s="29"/>
      <c r="M460" s="1" t="str">
        <f>Table8[[#This Row],[Std Remarks]]</f>
        <v>FEEDER ETC WORK - RETAIN BUDGET</v>
      </c>
      <c r="N460" s="28">
        <f>Table8[[#This Row],[% of Completion of Work Done]]</f>
        <v>0</v>
      </c>
      <c r="O460" s="1">
        <f>Table8[[#This Row],[Customers According to % (Market Share)]]</f>
        <v>0</v>
      </c>
      <c r="P460" s="29">
        <v>11487956</v>
      </c>
      <c r="Q460" s="136">
        <f>Table8[[#This Row],[Allocated Budget]]*Table8[[#This Row],[Allocation Percentage]]</f>
        <v>5743978</v>
      </c>
      <c r="R460" s="136">
        <v>8041569.2000000002</v>
      </c>
      <c r="S460" s="1">
        <v>-1</v>
      </c>
      <c r="T460" s="1"/>
      <c r="U460" s="1"/>
      <c r="V460" s="29">
        <v>2592</v>
      </c>
      <c r="W460" s="29">
        <v>0</v>
      </c>
      <c r="X460" s="1"/>
      <c r="Y460" s="75">
        <f>$Q$1</f>
        <v>0.5</v>
      </c>
      <c r="Z460" s="1"/>
      <c r="AA460" s="1"/>
      <c r="AB460" s="28">
        <v>0</v>
      </c>
      <c r="AC460" s="115">
        <f t="shared" si="21"/>
        <v>0</v>
      </c>
      <c r="AD460" s="2">
        <v>46082</v>
      </c>
      <c r="AE460" s="175" t="str">
        <f>IFERROR(Table8[[#This Row],[Timeline - Monthwise]]-MIN(Table8[Start Date..]),"None")</f>
        <v>None</v>
      </c>
      <c r="AF460" s="1" t="str">
        <f>IFERROR(Table8[[#This Row],[Timeline - Monthwise]]-Table8[[#This Row],[Start Date..]]+1,"Duration Doesn't Exsists")</f>
        <v>Duration Doesn't Exsists</v>
      </c>
      <c r="AG460" s="29" t="str">
        <f ca="1">IFERROR(Table8[[#This Row],[Timeline - Monthwise]]-TODAY(),"No ETA")</f>
        <v>No ETA</v>
      </c>
      <c r="AH460" s="29" t="str">
        <f t="shared" si="22"/>
        <v>Yet to Start</v>
      </c>
      <c r="AI460" s="1"/>
      <c r="AJ460" s="237" t="s">
        <v>3569</v>
      </c>
      <c r="AK460" s="1"/>
      <c r="AL460" s="1" t="s">
        <v>41</v>
      </c>
      <c r="AM460" s="1" t="s">
        <v>39</v>
      </c>
      <c r="AN460" s="1"/>
      <c r="AO460" s="27"/>
      <c r="AP460" s="192"/>
      <c r="AQ460" s="1"/>
      <c r="AS460" s="192" t="str">
        <f>VLOOKUP(Table8[[#This Row],[CEM Number]],'71 CEMs'!$E$5:$E$76,1,0)</f>
        <v>I260068</v>
      </c>
      <c r="AT460" s="234" t="s">
        <v>3569</v>
      </c>
      <c r="AU460" s="233"/>
    </row>
    <row r="461" spans="1:47" ht="14.4" customHeight="1">
      <c r="A461" s="26" t="s">
        <v>928</v>
      </c>
      <c r="B461" s="166" t="s">
        <v>3530</v>
      </c>
      <c r="C461" s="1" t="s">
        <v>40</v>
      </c>
      <c r="D461" s="1" t="s">
        <v>929</v>
      </c>
      <c r="E461" s="192" t="s">
        <v>38</v>
      </c>
      <c r="F461" s="29">
        <v>0</v>
      </c>
      <c r="G461" s="29">
        <v>0</v>
      </c>
      <c r="H461" s="29"/>
      <c r="I461" s="29"/>
      <c r="J461" s="29"/>
      <c r="K461" s="29"/>
      <c r="L461" s="29"/>
      <c r="M461" s="1" t="str">
        <f>Table8[[#This Row],[Std Remarks]]</f>
        <v>FEEDER ETC WORK - RETAIN BUDGET</v>
      </c>
      <c r="N461" s="28">
        <f>Table8[[#This Row],[% of Completion of Work Done]]</f>
        <v>0</v>
      </c>
      <c r="O461" s="1">
        <f>Table8[[#This Row],[Customers According to % (Market Share)]]</f>
        <v>0</v>
      </c>
      <c r="P461" s="29">
        <v>1756000</v>
      </c>
      <c r="Q461" s="136">
        <f>Table8[[#This Row],[Allocated Budget]]*Table8[[#This Row],[Allocation Percentage]]</f>
        <v>1756000</v>
      </c>
      <c r="R461" s="136"/>
      <c r="S461" s="1">
        <v>-1</v>
      </c>
      <c r="T461" s="1"/>
      <c r="U461" s="1"/>
      <c r="V461" s="29">
        <v>600</v>
      </c>
      <c r="W461" s="29">
        <v>0</v>
      </c>
      <c r="X461" s="1"/>
      <c r="Y461" s="75">
        <f t="shared" ref="Y461:Y472" si="27">$R$1</f>
        <v>1</v>
      </c>
      <c r="Z461" s="1"/>
      <c r="AA461" s="1"/>
      <c r="AB461" s="28">
        <v>0</v>
      </c>
      <c r="AC461" s="115">
        <f t="shared" si="21"/>
        <v>0</v>
      </c>
      <c r="AD461" s="2">
        <v>46082</v>
      </c>
      <c r="AE461" s="175" t="str">
        <f>IFERROR(Table8[[#This Row],[Timeline - Monthwise]]-MIN(Table8[Start Date..]),"None")</f>
        <v>None</v>
      </c>
      <c r="AF461" s="1" t="str">
        <f>IFERROR(Table8[[#This Row],[Timeline - Monthwise]]-Table8[[#This Row],[Start Date..]]+1,"Duration Doesn't Exsists")</f>
        <v>Duration Doesn't Exsists</v>
      </c>
      <c r="AG461" s="29" t="str">
        <f ca="1">IFERROR(Table8[[#This Row],[Timeline - Monthwise]]-TODAY(),"No ETA")</f>
        <v>No ETA</v>
      </c>
      <c r="AH461" s="29" t="str">
        <f t="shared" si="22"/>
        <v>Yet to Start</v>
      </c>
      <c r="AI461" s="1"/>
      <c r="AJ461" s="237" t="s">
        <v>3569</v>
      </c>
      <c r="AK461" s="1"/>
      <c r="AL461" s="1" t="s">
        <v>41</v>
      </c>
      <c r="AM461" s="1" t="s">
        <v>39</v>
      </c>
      <c r="AN461" s="1"/>
      <c r="AO461" s="27"/>
      <c r="AP461" s="192"/>
      <c r="AQ461" s="1"/>
      <c r="AS461" s="192" t="e">
        <f>VLOOKUP(Table8[[#This Row],[CEM Number]],'71 CEMs'!$E$5:$E$76,1,0)</f>
        <v>#N/A</v>
      </c>
      <c r="AT461" s="234" t="s">
        <v>3569</v>
      </c>
      <c r="AU461" s="233"/>
    </row>
    <row r="462" spans="1:47" ht="14.4" customHeight="1">
      <c r="A462" s="26" t="s">
        <v>928</v>
      </c>
      <c r="B462" s="166" t="s">
        <v>3530</v>
      </c>
      <c r="C462" s="1" t="s">
        <v>40</v>
      </c>
      <c r="D462" s="1" t="s">
        <v>929</v>
      </c>
      <c r="E462" s="192" t="s">
        <v>38</v>
      </c>
      <c r="F462" s="29">
        <v>0</v>
      </c>
      <c r="G462" s="29">
        <v>0</v>
      </c>
      <c r="H462" s="29"/>
      <c r="I462" s="29"/>
      <c r="J462" s="29"/>
      <c r="K462" s="29"/>
      <c r="L462" s="29"/>
      <c r="M462" s="1" t="str">
        <f>Table8[[#This Row],[Std Remarks]]</f>
        <v>FEEDER ETC WORK - RETAIN BUDGET</v>
      </c>
      <c r="N462" s="28">
        <f>Table8[[#This Row],[% of Completion of Work Done]]</f>
        <v>0</v>
      </c>
      <c r="O462" s="1">
        <f>Table8[[#This Row],[Customers According to % (Market Share)]]</f>
        <v>0</v>
      </c>
      <c r="P462" s="29">
        <v>365500</v>
      </c>
      <c r="Q462" s="136">
        <f>Table8[[#This Row],[Allocated Budget]]*Table8[[#This Row],[Allocation Percentage]]</f>
        <v>365500</v>
      </c>
      <c r="R462" s="136"/>
      <c r="S462" s="1">
        <v>-1</v>
      </c>
      <c r="T462" s="1"/>
      <c r="U462" s="1"/>
      <c r="V462" s="29">
        <v>0</v>
      </c>
      <c r="W462" s="29">
        <v>0</v>
      </c>
      <c r="X462" s="1"/>
      <c r="Y462" s="75">
        <f t="shared" si="27"/>
        <v>1</v>
      </c>
      <c r="Z462" s="1"/>
      <c r="AA462" s="1"/>
      <c r="AB462" s="28">
        <v>0</v>
      </c>
      <c r="AC462" s="115">
        <f t="shared" si="21"/>
        <v>0</v>
      </c>
      <c r="AD462" s="2">
        <v>46082</v>
      </c>
      <c r="AE462" s="175" t="str">
        <f>IFERROR(Table8[[#This Row],[Timeline - Monthwise]]-MIN(Table8[Start Date..]),"None")</f>
        <v>None</v>
      </c>
      <c r="AF462" s="1" t="str">
        <f>IFERROR(Table8[[#This Row],[Timeline - Monthwise]]-Table8[[#This Row],[Start Date..]]+1,"Duration Doesn't Exsists")</f>
        <v>Duration Doesn't Exsists</v>
      </c>
      <c r="AG462" s="29" t="str">
        <f ca="1">IFERROR(Table8[[#This Row],[Timeline - Monthwise]]-TODAY(),"No ETA")</f>
        <v>No ETA</v>
      </c>
      <c r="AH462" s="29" t="str">
        <f t="shared" si="22"/>
        <v>Yet to Start</v>
      </c>
      <c r="AI462" s="1"/>
      <c r="AJ462" s="237" t="s">
        <v>3569</v>
      </c>
      <c r="AK462" s="1"/>
      <c r="AL462" s="1" t="s">
        <v>41</v>
      </c>
      <c r="AM462" s="1" t="s">
        <v>39</v>
      </c>
      <c r="AN462" s="1"/>
      <c r="AO462" s="27"/>
      <c r="AP462" s="192"/>
      <c r="AQ462" s="1"/>
      <c r="AS462" s="192" t="e">
        <f>VLOOKUP(Table8[[#This Row],[CEM Number]],'71 CEMs'!$E$5:$E$76,1,0)</f>
        <v>#N/A</v>
      </c>
      <c r="AT462" s="234" t="s">
        <v>3569</v>
      </c>
      <c r="AU462" s="233"/>
    </row>
    <row r="463" spans="1:47" ht="14.4" customHeight="1">
      <c r="A463" s="26" t="s">
        <v>930</v>
      </c>
      <c r="B463" s="166" t="s">
        <v>3530</v>
      </c>
      <c r="C463" s="1" t="s">
        <v>40</v>
      </c>
      <c r="D463" s="1" t="s">
        <v>931</v>
      </c>
      <c r="E463" s="192" t="s">
        <v>38</v>
      </c>
      <c r="F463" s="29">
        <v>0</v>
      </c>
      <c r="G463" s="29">
        <v>0</v>
      </c>
      <c r="H463" s="29"/>
      <c r="I463" s="29"/>
      <c r="J463" s="29"/>
      <c r="K463" s="29"/>
      <c r="L463" s="29"/>
      <c r="M463" s="1" t="str">
        <f>Table8[[#This Row],[Std Remarks]]</f>
        <v>FEEDER ETC WORK - RETAIN BUDGET</v>
      </c>
      <c r="N463" s="28">
        <f>Table8[[#This Row],[% of Completion of Work Done]]</f>
        <v>0</v>
      </c>
      <c r="O463" s="1">
        <f>Table8[[#This Row],[Customers According to % (Market Share)]]</f>
        <v>0</v>
      </c>
      <c r="P463" s="29">
        <v>1065000</v>
      </c>
      <c r="Q463" s="136">
        <f>Table8[[#This Row],[Allocated Budget]]*Table8[[#This Row],[Allocation Percentage]]</f>
        <v>1065000</v>
      </c>
      <c r="R463" s="136"/>
      <c r="S463" s="1">
        <v>-1</v>
      </c>
      <c r="T463" s="1"/>
      <c r="U463" s="1"/>
      <c r="V463" s="29">
        <v>0</v>
      </c>
      <c r="W463" s="29">
        <v>0</v>
      </c>
      <c r="X463" s="1"/>
      <c r="Y463" s="75">
        <f t="shared" si="27"/>
        <v>1</v>
      </c>
      <c r="Z463" s="1"/>
      <c r="AA463" s="1"/>
      <c r="AB463" s="28">
        <v>0</v>
      </c>
      <c r="AC463" s="115">
        <f t="shared" si="21"/>
        <v>0</v>
      </c>
      <c r="AD463" s="2">
        <v>46082</v>
      </c>
      <c r="AE463" s="175" t="str">
        <f>IFERROR(Table8[[#This Row],[Timeline - Monthwise]]-MIN(Table8[Start Date..]),"None")</f>
        <v>None</v>
      </c>
      <c r="AF463" s="1" t="str">
        <f>IFERROR(Table8[[#This Row],[Timeline - Monthwise]]-Table8[[#This Row],[Start Date..]]+1,"Duration Doesn't Exsists")</f>
        <v>Duration Doesn't Exsists</v>
      </c>
      <c r="AG463" s="29" t="str">
        <f ca="1">IFERROR(Table8[[#This Row],[Timeline - Monthwise]]-TODAY(),"No ETA")</f>
        <v>No ETA</v>
      </c>
      <c r="AH463" s="29" t="str">
        <f t="shared" si="22"/>
        <v>Yet to Start</v>
      </c>
      <c r="AI463" s="1"/>
      <c r="AJ463" s="237" t="s">
        <v>3569</v>
      </c>
      <c r="AK463" s="1"/>
      <c r="AL463" s="1" t="s">
        <v>41</v>
      </c>
      <c r="AM463" s="1" t="s">
        <v>39</v>
      </c>
      <c r="AN463" s="1"/>
      <c r="AO463" s="27">
        <v>1</v>
      </c>
      <c r="AP463" s="192"/>
      <c r="AQ463" s="1"/>
      <c r="AS463" s="192" t="e">
        <f>VLOOKUP(Table8[[#This Row],[CEM Number]],'71 CEMs'!$E$5:$E$76,1,0)</f>
        <v>#N/A</v>
      </c>
      <c r="AT463" s="234" t="s">
        <v>3569</v>
      </c>
      <c r="AU463" s="233"/>
    </row>
    <row r="464" spans="1:47" ht="14.4" customHeight="1">
      <c r="A464" s="26" t="s">
        <v>932</v>
      </c>
      <c r="B464" s="166" t="s">
        <v>3530</v>
      </c>
      <c r="C464" s="1" t="s">
        <v>40</v>
      </c>
      <c r="D464" s="1" t="s">
        <v>933</v>
      </c>
      <c r="E464" s="192" t="s">
        <v>38</v>
      </c>
      <c r="F464" s="29">
        <v>0</v>
      </c>
      <c r="G464" s="29">
        <v>0</v>
      </c>
      <c r="H464" s="29"/>
      <c r="I464" s="29"/>
      <c r="J464" s="29"/>
      <c r="K464" s="29"/>
      <c r="L464" s="29"/>
      <c r="M464" s="1" t="str">
        <f>Table8[[#This Row],[Std Remarks]]</f>
        <v>FEEDER ETC WORK - RETAIN BUDGET</v>
      </c>
      <c r="N464" s="28">
        <f>Table8[[#This Row],[% of Completion of Work Done]]</f>
        <v>0</v>
      </c>
      <c r="O464" s="1">
        <f>Table8[[#This Row],[Customers According to % (Market Share)]]</f>
        <v>0</v>
      </c>
      <c r="P464" s="29">
        <v>29916860</v>
      </c>
      <c r="Q464" s="136">
        <f>Table8[[#This Row],[Allocated Budget]]*Table8[[#This Row],[Allocation Percentage]]</f>
        <v>29916860</v>
      </c>
      <c r="R464" s="136"/>
      <c r="S464" s="1">
        <v>-1</v>
      </c>
      <c r="T464" s="1"/>
      <c r="U464" s="1"/>
      <c r="V464" s="29">
        <v>7637</v>
      </c>
      <c r="W464" s="29">
        <v>0</v>
      </c>
      <c r="X464" s="1"/>
      <c r="Y464" s="75">
        <f t="shared" si="27"/>
        <v>1</v>
      </c>
      <c r="Z464" s="1"/>
      <c r="AA464" s="1"/>
      <c r="AB464" s="28">
        <v>0</v>
      </c>
      <c r="AC464" s="115">
        <f t="shared" ref="AC464:AC527" si="28">VALUE(SUBSTITUTE(AB464,"%",""))</f>
        <v>0</v>
      </c>
      <c r="AD464" s="2">
        <v>46082</v>
      </c>
      <c r="AE464" s="175" t="str">
        <f>IFERROR(Table8[[#This Row],[Timeline - Monthwise]]-MIN(Table8[Start Date..]),"None")</f>
        <v>None</v>
      </c>
      <c r="AF464" s="1" t="str">
        <f>IFERROR(Table8[[#This Row],[Timeline - Monthwise]]-Table8[[#This Row],[Start Date..]]+1,"Duration Doesn't Exsists")</f>
        <v>Duration Doesn't Exsists</v>
      </c>
      <c r="AG464" s="29" t="str">
        <f ca="1">IFERROR(Table8[[#This Row],[Timeline - Monthwise]]-TODAY(),"No ETA")</f>
        <v>No ETA</v>
      </c>
      <c r="AH464" s="29" t="str">
        <f t="shared" ref="AH464:AH527" si="29">IF(AB464=100%,"Completed",IF(AB464=0%,"Yet to Start","In Progress"))</f>
        <v>Yet to Start</v>
      </c>
      <c r="AI464" s="1"/>
      <c r="AJ464" s="237" t="s">
        <v>3569</v>
      </c>
      <c r="AK464" s="1"/>
      <c r="AL464" s="1" t="s">
        <v>41</v>
      </c>
      <c r="AM464" s="1" t="s">
        <v>39</v>
      </c>
      <c r="AN464" s="1"/>
      <c r="AO464" s="27"/>
      <c r="AP464" s="192"/>
      <c r="AQ464" s="1"/>
      <c r="AS464" s="192" t="e">
        <f>VLOOKUP(Table8[[#This Row],[CEM Number]],'71 CEMs'!$E$5:$E$76,1,0)</f>
        <v>#N/A</v>
      </c>
      <c r="AT464" s="234" t="s">
        <v>3569</v>
      </c>
      <c r="AU464" s="233"/>
    </row>
    <row r="465" spans="1:47" ht="14.4" customHeight="1">
      <c r="A465" s="26" t="s">
        <v>934</v>
      </c>
      <c r="B465" s="166" t="s">
        <v>3530</v>
      </c>
      <c r="C465" s="1" t="s">
        <v>40</v>
      </c>
      <c r="D465" s="28" t="s">
        <v>935</v>
      </c>
      <c r="E465" s="192" t="s">
        <v>38</v>
      </c>
      <c r="F465" s="29">
        <v>0</v>
      </c>
      <c r="G465" s="29">
        <v>0</v>
      </c>
      <c r="H465" s="29"/>
      <c r="I465" s="29"/>
      <c r="J465" s="29"/>
      <c r="K465" s="29"/>
      <c r="L465" s="29"/>
      <c r="M465" s="1" t="str">
        <f>Table8[[#This Row],[Std Remarks]]</f>
        <v>FEEDER ETC WORK - RETAIN BUDGET</v>
      </c>
      <c r="N465" s="28">
        <f>Table8[[#This Row],[% of Completion of Work Done]]</f>
        <v>0</v>
      </c>
      <c r="O465" s="1">
        <f>Table8[[#This Row],[Customers According to % (Market Share)]]</f>
        <v>0</v>
      </c>
      <c r="P465" s="29">
        <v>4101650</v>
      </c>
      <c r="Q465" s="136">
        <f>Table8[[#This Row],[Allocated Budget]]*Table8[[#This Row],[Allocation Percentage]]</f>
        <v>4101650</v>
      </c>
      <c r="R465" s="136"/>
      <c r="S465" s="1">
        <v>-1</v>
      </c>
      <c r="T465" s="1"/>
      <c r="U465" s="1"/>
      <c r="V465" s="29">
        <v>715</v>
      </c>
      <c r="W465" s="29"/>
      <c r="X465" s="1"/>
      <c r="Y465" s="75">
        <f t="shared" si="27"/>
        <v>1</v>
      </c>
      <c r="Z465" s="1"/>
      <c r="AA465" s="1"/>
      <c r="AB465" s="28">
        <v>0</v>
      </c>
      <c r="AC465" s="115">
        <f t="shared" si="28"/>
        <v>0</v>
      </c>
      <c r="AD465" s="2">
        <v>46082</v>
      </c>
      <c r="AE465" s="175" t="str">
        <f>IFERROR(Table8[[#This Row],[Timeline - Monthwise]]-MIN(Table8[Start Date..]),"None")</f>
        <v>None</v>
      </c>
      <c r="AF465" s="1" t="str">
        <f>IFERROR(Table8[[#This Row],[Timeline - Monthwise]]-Table8[[#This Row],[Start Date..]]+1,"Duration Doesn't Exsists")</f>
        <v>Duration Doesn't Exsists</v>
      </c>
      <c r="AG465" s="29" t="str">
        <f ca="1">IFERROR(Table8[[#This Row],[Timeline - Monthwise]]-TODAY(),"No ETA")</f>
        <v>No ETA</v>
      </c>
      <c r="AH465" s="29" t="str">
        <f t="shared" si="29"/>
        <v>Yet to Start</v>
      </c>
      <c r="AI465" s="1"/>
      <c r="AJ465" s="237" t="s">
        <v>3569</v>
      </c>
      <c r="AK465" s="1"/>
      <c r="AL465" s="1" t="s">
        <v>41</v>
      </c>
      <c r="AM465" s="1" t="s">
        <v>39</v>
      </c>
      <c r="AN465" s="1"/>
      <c r="AO465" s="27"/>
      <c r="AP465" s="192"/>
      <c r="AQ465" s="1"/>
      <c r="AS465" s="192" t="e">
        <f>VLOOKUP(Table8[[#This Row],[CEM Number]],'71 CEMs'!$E$5:$E$76,1,0)</f>
        <v>#N/A</v>
      </c>
      <c r="AT465" s="234" t="s">
        <v>3569</v>
      </c>
      <c r="AU465" s="233"/>
    </row>
    <row r="466" spans="1:47" ht="14.4" customHeight="1">
      <c r="A466" s="26" t="s">
        <v>936</v>
      </c>
      <c r="B466" s="166" t="s">
        <v>3530</v>
      </c>
      <c r="C466" s="1" t="s">
        <v>40</v>
      </c>
      <c r="D466" s="1" t="s">
        <v>937</v>
      </c>
      <c r="E466" s="192" t="s">
        <v>38</v>
      </c>
      <c r="F466" s="29">
        <v>0</v>
      </c>
      <c r="G466" s="29">
        <v>0</v>
      </c>
      <c r="H466" s="29"/>
      <c r="I466" s="29"/>
      <c r="J466" s="29"/>
      <c r="K466" s="29"/>
      <c r="L466" s="29"/>
      <c r="M466" s="1" t="str">
        <f>Table8[[#This Row],[Std Remarks]]</f>
        <v>FEEDER ETC WORK - RETAIN BUDGET</v>
      </c>
      <c r="N466" s="28">
        <f>Table8[[#This Row],[% of Completion of Work Done]]</f>
        <v>0</v>
      </c>
      <c r="O466" s="1">
        <f>Table8[[#This Row],[Customers According to % (Market Share)]]</f>
        <v>0</v>
      </c>
      <c r="P466" s="29">
        <v>45402400</v>
      </c>
      <c r="Q466" s="136">
        <f>Table8[[#This Row],[Allocated Budget]]*Table8[[#This Row],[Allocation Percentage]]</f>
        <v>45402400</v>
      </c>
      <c r="R466" s="136"/>
      <c r="S466" s="1">
        <v>-0.85000000000000009</v>
      </c>
      <c r="T466" s="1"/>
      <c r="U466" s="1"/>
      <c r="V466" s="29">
        <v>12562.000000000002</v>
      </c>
      <c r="W466" s="29"/>
      <c r="X466" s="1"/>
      <c r="Y466" s="75">
        <f t="shared" si="27"/>
        <v>1</v>
      </c>
      <c r="Z466" s="1"/>
      <c r="AA466" s="1"/>
      <c r="AB466" s="28">
        <v>0</v>
      </c>
      <c r="AC466" s="115">
        <f t="shared" si="28"/>
        <v>0</v>
      </c>
      <c r="AD466" s="2">
        <v>46082</v>
      </c>
      <c r="AE466" s="175" t="str">
        <f>IFERROR(Table8[[#This Row],[Timeline - Monthwise]]-MIN(Table8[Start Date..]),"None")</f>
        <v>None</v>
      </c>
      <c r="AF466" s="1" t="str">
        <f>IFERROR(Table8[[#This Row],[Timeline - Monthwise]]-Table8[[#This Row],[Start Date..]]+1,"Duration Doesn't Exsists")</f>
        <v>Duration Doesn't Exsists</v>
      </c>
      <c r="AG466" s="29" t="str">
        <f ca="1">IFERROR(Table8[[#This Row],[Timeline - Monthwise]]-TODAY(),"No ETA")</f>
        <v>No ETA</v>
      </c>
      <c r="AH466" s="29" t="str">
        <f t="shared" si="29"/>
        <v>Yet to Start</v>
      </c>
      <c r="AI466" s="1"/>
      <c r="AJ466" s="237" t="s">
        <v>3569</v>
      </c>
      <c r="AK466" s="1"/>
      <c r="AL466" s="1" t="s">
        <v>41</v>
      </c>
      <c r="AM466" s="1" t="s">
        <v>39</v>
      </c>
      <c r="AN466" s="1"/>
      <c r="AO466" s="27"/>
      <c r="AP466" s="192"/>
      <c r="AQ466" s="1"/>
      <c r="AS466" s="192" t="e">
        <f>VLOOKUP(Table8[[#This Row],[CEM Number]],'71 CEMs'!$E$5:$E$76,1,0)</f>
        <v>#N/A</v>
      </c>
      <c r="AT466" s="234" t="s">
        <v>3569</v>
      </c>
      <c r="AU466" s="233"/>
    </row>
    <row r="467" spans="1:47" ht="14.4" customHeight="1">
      <c r="A467" s="26" t="s">
        <v>938</v>
      </c>
      <c r="B467" s="166" t="s">
        <v>3530</v>
      </c>
      <c r="C467" s="1" t="s">
        <v>40</v>
      </c>
      <c r="D467" s="1" t="s">
        <v>939</v>
      </c>
      <c r="E467" s="192" t="s">
        <v>38</v>
      </c>
      <c r="F467" s="29">
        <v>0</v>
      </c>
      <c r="G467" s="29">
        <v>0</v>
      </c>
      <c r="H467" s="29"/>
      <c r="I467" s="29"/>
      <c r="J467" s="29"/>
      <c r="K467" s="29"/>
      <c r="L467" s="29"/>
      <c r="M467" s="1" t="str">
        <f>Table8[[#This Row],[Std Remarks]]</f>
        <v>FEEDER ETC WORK - RETAIN BUDGET</v>
      </c>
      <c r="N467" s="28">
        <f>Table8[[#This Row],[% of Completion of Work Done]]</f>
        <v>0</v>
      </c>
      <c r="O467" s="1">
        <f>Table8[[#This Row],[Customers According to % (Market Share)]]</f>
        <v>0</v>
      </c>
      <c r="P467" s="29">
        <v>4132000</v>
      </c>
      <c r="Q467" s="136">
        <f>Table8[[#This Row],[Allocated Budget]]*Table8[[#This Row],[Allocation Percentage]]</f>
        <v>4132000</v>
      </c>
      <c r="R467" s="136"/>
      <c r="S467" s="1">
        <v>-0.68</v>
      </c>
      <c r="T467" s="1"/>
      <c r="U467" s="1"/>
      <c r="V467" s="29">
        <v>500</v>
      </c>
      <c r="W467" s="29"/>
      <c r="X467" s="1"/>
      <c r="Y467" s="75">
        <f t="shared" si="27"/>
        <v>1</v>
      </c>
      <c r="Z467" s="1"/>
      <c r="AA467" s="1"/>
      <c r="AB467" s="28">
        <v>0</v>
      </c>
      <c r="AC467" s="115">
        <f t="shared" si="28"/>
        <v>0</v>
      </c>
      <c r="AD467" s="2">
        <v>46082</v>
      </c>
      <c r="AE467" s="175" t="str">
        <f>IFERROR(Table8[[#This Row],[Timeline - Monthwise]]-MIN(Table8[Start Date..]),"None")</f>
        <v>None</v>
      </c>
      <c r="AF467" s="1" t="str">
        <f>IFERROR(Table8[[#This Row],[Timeline - Monthwise]]-Table8[[#This Row],[Start Date..]]+1,"Duration Doesn't Exsists")</f>
        <v>Duration Doesn't Exsists</v>
      </c>
      <c r="AG467" s="29" t="str">
        <f ca="1">IFERROR(Table8[[#This Row],[Timeline - Monthwise]]-TODAY(),"No ETA")</f>
        <v>No ETA</v>
      </c>
      <c r="AH467" s="29" t="str">
        <f t="shared" si="29"/>
        <v>Yet to Start</v>
      </c>
      <c r="AI467" s="1"/>
      <c r="AJ467" s="237" t="s">
        <v>3569</v>
      </c>
      <c r="AK467" s="1"/>
      <c r="AL467" s="1" t="s">
        <v>41</v>
      </c>
      <c r="AM467" s="1" t="s">
        <v>39</v>
      </c>
      <c r="AN467" s="1"/>
      <c r="AO467" s="27"/>
      <c r="AP467" s="192"/>
      <c r="AQ467" s="192"/>
      <c r="AS467" s="192" t="e">
        <f>VLOOKUP(Table8[[#This Row],[CEM Number]],'71 CEMs'!$E$5:$E$76,1,0)</f>
        <v>#N/A</v>
      </c>
      <c r="AT467" s="234" t="s">
        <v>3569</v>
      </c>
      <c r="AU467" s="233"/>
    </row>
    <row r="468" spans="1:47" ht="14.4" customHeight="1">
      <c r="A468" s="26" t="s">
        <v>940</v>
      </c>
      <c r="B468" s="166" t="s">
        <v>3530</v>
      </c>
      <c r="C468" s="1" t="s">
        <v>40</v>
      </c>
      <c r="D468" s="1" t="s">
        <v>941</v>
      </c>
      <c r="E468" s="192" t="s">
        <v>38</v>
      </c>
      <c r="F468" s="29">
        <v>0</v>
      </c>
      <c r="G468" s="29">
        <v>0</v>
      </c>
      <c r="H468" s="29"/>
      <c r="I468" s="29"/>
      <c r="J468" s="29"/>
      <c r="K468" s="29"/>
      <c r="L468" s="29"/>
      <c r="M468" s="1" t="str">
        <f>Table8[[#This Row],[Std Remarks]]</f>
        <v>FEEDER ETC WORK - RETAIN BUDGET</v>
      </c>
      <c r="N468" s="28">
        <f>Table8[[#This Row],[% of Completion of Work Done]]</f>
        <v>0</v>
      </c>
      <c r="O468" s="1">
        <f>Table8[[#This Row],[Customers According to % (Market Share)]]</f>
        <v>0</v>
      </c>
      <c r="P468" s="29">
        <v>3219200</v>
      </c>
      <c r="Q468" s="136">
        <f>Table8[[#This Row],[Allocated Budget]]*Table8[[#This Row],[Allocation Percentage]]</f>
        <v>3219200</v>
      </c>
      <c r="R468" s="136"/>
      <c r="S468" s="1">
        <v>-0.85</v>
      </c>
      <c r="T468" s="1"/>
      <c r="U468" s="1"/>
      <c r="V468" s="29">
        <v>105</v>
      </c>
      <c r="W468" s="29">
        <v>0</v>
      </c>
      <c r="X468" s="1"/>
      <c r="Y468" s="75">
        <f t="shared" si="27"/>
        <v>1</v>
      </c>
      <c r="Z468" s="1"/>
      <c r="AA468" s="1"/>
      <c r="AB468" s="28">
        <v>0</v>
      </c>
      <c r="AC468" s="115">
        <f t="shared" si="28"/>
        <v>0</v>
      </c>
      <c r="AD468" s="2">
        <v>46082</v>
      </c>
      <c r="AE468" s="175" t="str">
        <f>IFERROR(Table8[[#This Row],[Timeline - Monthwise]]-MIN(Table8[Start Date..]),"None")</f>
        <v>None</v>
      </c>
      <c r="AF468" s="1" t="str">
        <f>IFERROR(Table8[[#This Row],[Timeline - Monthwise]]-Table8[[#This Row],[Start Date..]]+1,"Duration Doesn't Exsists")</f>
        <v>Duration Doesn't Exsists</v>
      </c>
      <c r="AG468" s="29" t="str">
        <f ca="1">IFERROR(Table8[[#This Row],[Timeline - Monthwise]]-TODAY(),"No ETA")</f>
        <v>No ETA</v>
      </c>
      <c r="AH468" s="29" t="str">
        <f t="shared" si="29"/>
        <v>Yet to Start</v>
      </c>
      <c r="AI468" s="1"/>
      <c r="AJ468" s="237" t="s">
        <v>3569</v>
      </c>
      <c r="AK468" s="1"/>
      <c r="AL468" s="1" t="s">
        <v>41</v>
      </c>
      <c r="AM468" s="1" t="s">
        <v>39</v>
      </c>
      <c r="AN468" s="1"/>
      <c r="AO468" s="27"/>
      <c r="AP468" s="192"/>
      <c r="AQ468" s="1"/>
      <c r="AS468" s="192" t="e">
        <f>VLOOKUP(Table8[[#This Row],[CEM Number]],'71 CEMs'!$E$5:$E$76,1,0)</f>
        <v>#N/A</v>
      </c>
      <c r="AT468" s="234" t="s">
        <v>3569</v>
      </c>
      <c r="AU468" s="233"/>
    </row>
    <row r="469" spans="1:47" ht="14.4" customHeight="1">
      <c r="A469" s="26" t="s">
        <v>942</v>
      </c>
      <c r="B469" s="166" t="s">
        <v>3530</v>
      </c>
      <c r="C469" s="1" t="s">
        <v>40</v>
      </c>
      <c r="D469" s="1" t="s">
        <v>943</v>
      </c>
      <c r="E469" s="192" t="s">
        <v>38</v>
      </c>
      <c r="F469" s="29">
        <v>0</v>
      </c>
      <c r="G469" s="29">
        <v>0</v>
      </c>
      <c r="H469" s="29"/>
      <c r="I469" s="29"/>
      <c r="J469" s="29"/>
      <c r="K469" s="29"/>
      <c r="L469" s="29"/>
      <c r="M469" s="1" t="str">
        <f>Table8[[#This Row],[Std Remarks]]</f>
        <v>FEEDER ETC WORK - RETAIN BUDGET</v>
      </c>
      <c r="N469" s="28">
        <f>Table8[[#This Row],[% of Completion of Work Done]]</f>
        <v>0</v>
      </c>
      <c r="O469" s="1">
        <f>Table8[[#This Row],[Customers According to % (Market Share)]]</f>
        <v>0</v>
      </c>
      <c r="P469" s="29">
        <v>144288500</v>
      </c>
      <c r="Q469" s="136">
        <f>Table8[[#This Row],[Allocated Budget]]*Table8[[#This Row],[Allocation Percentage]]</f>
        <v>144288500</v>
      </c>
      <c r="R469" s="136"/>
      <c r="S469" s="1">
        <v>-0.68</v>
      </c>
      <c r="T469" s="1"/>
      <c r="U469" s="1"/>
      <c r="V469" s="29">
        <v>42940</v>
      </c>
      <c r="W469" s="29">
        <v>0</v>
      </c>
      <c r="X469" s="1"/>
      <c r="Y469" s="75">
        <f t="shared" si="27"/>
        <v>1</v>
      </c>
      <c r="Z469" s="1"/>
      <c r="AA469" s="1"/>
      <c r="AB469" s="28">
        <v>0</v>
      </c>
      <c r="AC469" s="115">
        <f t="shared" si="28"/>
        <v>0</v>
      </c>
      <c r="AD469" s="2">
        <v>46082</v>
      </c>
      <c r="AE469" s="175" t="str">
        <f>IFERROR(Table8[[#This Row],[Timeline - Monthwise]]-MIN(Table8[Start Date..]),"None")</f>
        <v>None</v>
      </c>
      <c r="AF469" s="1" t="str">
        <f>IFERROR(Table8[[#This Row],[Timeline - Monthwise]]-Table8[[#This Row],[Start Date..]]+1,"Duration Doesn't Exsists")</f>
        <v>Duration Doesn't Exsists</v>
      </c>
      <c r="AG469" s="29" t="str">
        <f ca="1">IFERROR(Table8[[#This Row],[Timeline - Monthwise]]-TODAY(),"No ETA")</f>
        <v>No ETA</v>
      </c>
      <c r="AH469" s="29" t="str">
        <f t="shared" si="29"/>
        <v>Yet to Start</v>
      </c>
      <c r="AI469" s="1"/>
      <c r="AJ469" s="237" t="s">
        <v>3569</v>
      </c>
      <c r="AK469" s="1"/>
      <c r="AL469" s="1" t="s">
        <v>41</v>
      </c>
      <c r="AM469" s="1" t="s">
        <v>39</v>
      </c>
      <c r="AN469" s="1"/>
      <c r="AO469" s="27"/>
      <c r="AP469" s="192"/>
      <c r="AQ469" s="1"/>
      <c r="AS469" s="192" t="e">
        <f>VLOOKUP(Table8[[#This Row],[CEM Number]],'71 CEMs'!$E$5:$E$76,1,0)</f>
        <v>#N/A</v>
      </c>
      <c r="AT469" s="234" t="s">
        <v>3569</v>
      </c>
      <c r="AU469" s="233"/>
    </row>
    <row r="470" spans="1:47" ht="14.4" customHeight="1">
      <c r="A470" s="26" t="s">
        <v>944</v>
      </c>
      <c r="B470" s="166" t="s">
        <v>3530</v>
      </c>
      <c r="C470" s="1" t="s">
        <v>40</v>
      </c>
      <c r="D470" s="1" t="s">
        <v>945</v>
      </c>
      <c r="E470" s="192" t="s">
        <v>38</v>
      </c>
      <c r="F470" s="29">
        <v>0</v>
      </c>
      <c r="G470" s="29">
        <v>0</v>
      </c>
      <c r="H470" s="29"/>
      <c r="I470" s="29"/>
      <c r="J470" s="29"/>
      <c r="K470" s="29"/>
      <c r="L470" s="29"/>
      <c r="M470" s="1" t="str">
        <f>Table8[[#This Row],[Std Remarks]]</f>
        <v>FEEDER ETC WORK - RETAIN BUDGET</v>
      </c>
      <c r="N470" s="28">
        <f>Table8[[#This Row],[% of Completion of Work Done]]</f>
        <v>0</v>
      </c>
      <c r="O470" s="1">
        <f>Table8[[#This Row],[Customers According to % (Market Share)]]</f>
        <v>0</v>
      </c>
      <c r="P470" s="29">
        <v>82409884</v>
      </c>
      <c r="Q470" s="136">
        <f>Table8[[#This Row],[Allocated Budget]]*Table8[[#This Row],[Allocation Percentage]]</f>
        <v>82409884</v>
      </c>
      <c r="R470" s="136"/>
      <c r="S470" s="1">
        <v>-0.85000000000000009</v>
      </c>
      <c r="T470" s="1"/>
      <c r="U470" s="1"/>
      <c r="V470" s="29">
        <v>24103.3</v>
      </c>
      <c r="W470" s="29">
        <v>0</v>
      </c>
      <c r="X470" s="1"/>
      <c r="Y470" s="75">
        <f t="shared" si="27"/>
        <v>1</v>
      </c>
      <c r="Z470" s="1"/>
      <c r="AA470" s="1"/>
      <c r="AB470" s="28">
        <v>0</v>
      </c>
      <c r="AC470" s="115">
        <f t="shared" si="28"/>
        <v>0</v>
      </c>
      <c r="AD470" s="2">
        <v>46082</v>
      </c>
      <c r="AE470" s="175" t="str">
        <f>IFERROR(Table8[[#This Row],[Timeline - Monthwise]]-MIN(Table8[Start Date..]),"None")</f>
        <v>None</v>
      </c>
      <c r="AF470" s="1" t="str">
        <f>IFERROR(Table8[[#This Row],[Timeline - Monthwise]]-Table8[[#This Row],[Start Date..]]+1,"Duration Doesn't Exsists")</f>
        <v>Duration Doesn't Exsists</v>
      </c>
      <c r="AG470" s="29" t="str">
        <f ca="1">IFERROR(Table8[[#This Row],[Timeline - Monthwise]]-TODAY(),"No ETA")</f>
        <v>No ETA</v>
      </c>
      <c r="AH470" s="29" t="str">
        <f t="shared" si="29"/>
        <v>Yet to Start</v>
      </c>
      <c r="AI470" s="1"/>
      <c r="AJ470" s="237" t="s">
        <v>3569</v>
      </c>
      <c r="AK470" s="1"/>
      <c r="AL470" s="1" t="s">
        <v>41</v>
      </c>
      <c r="AM470" s="1" t="s">
        <v>39</v>
      </c>
      <c r="AN470" s="1"/>
      <c r="AO470" s="27"/>
      <c r="AP470" s="192"/>
      <c r="AQ470" s="1"/>
      <c r="AS470" s="192" t="e">
        <f>VLOOKUP(Table8[[#This Row],[CEM Number]],'71 CEMs'!$E$5:$E$76,1,0)</f>
        <v>#N/A</v>
      </c>
      <c r="AT470" s="234" t="s">
        <v>3569</v>
      </c>
      <c r="AU470" s="233"/>
    </row>
    <row r="471" spans="1:47" ht="14.4" customHeight="1">
      <c r="A471" s="26" t="s">
        <v>946</v>
      </c>
      <c r="B471" s="166" t="s">
        <v>3530</v>
      </c>
      <c r="C471" s="1" t="s">
        <v>40</v>
      </c>
      <c r="D471" s="1" t="s">
        <v>947</v>
      </c>
      <c r="E471" s="192" t="s">
        <v>38</v>
      </c>
      <c r="F471" s="29">
        <v>0</v>
      </c>
      <c r="G471" s="29">
        <v>0</v>
      </c>
      <c r="H471" s="29"/>
      <c r="I471" s="29"/>
      <c r="J471" s="29"/>
      <c r="K471" s="29"/>
      <c r="L471" s="29"/>
      <c r="M471" s="1" t="str">
        <f>Table8[[#This Row],[Std Remarks]]</f>
        <v>FEEDER ETC WORK - RETAIN BUDGET</v>
      </c>
      <c r="N471" s="28">
        <f>Table8[[#This Row],[% of Completion of Work Done]]</f>
        <v>0</v>
      </c>
      <c r="O471" s="1">
        <f>Table8[[#This Row],[Customers According to % (Market Share)]]</f>
        <v>0</v>
      </c>
      <c r="P471" s="29">
        <v>3319155</v>
      </c>
      <c r="Q471" s="136">
        <f>Table8[[#This Row],[Allocated Budget]]*Table8[[#This Row],[Allocation Percentage]]</f>
        <v>3319155</v>
      </c>
      <c r="R471" s="136"/>
      <c r="S471" s="1">
        <v>-0.85</v>
      </c>
      <c r="T471" s="1"/>
      <c r="U471" s="1"/>
      <c r="V471" s="29">
        <v>2600</v>
      </c>
      <c r="W471" s="49"/>
      <c r="X471" s="1"/>
      <c r="Y471" s="75">
        <f t="shared" si="27"/>
        <v>1</v>
      </c>
      <c r="Z471" s="1"/>
      <c r="AA471" s="1"/>
      <c r="AB471" s="28">
        <v>0</v>
      </c>
      <c r="AC471" s="115">
        <f t="shared" si="28"/>
        <v>0</v>
      </c>
      <c r="AD471" s="2">
        <v>46082</v>
      </c>
      <c r="AE471" s="175" t="str">
        <f>IFERROR(Table8[[#This Row],[Timeline - Monthwise]]-MIN(Table8[Start Date..]),"None")</f>
        <v>None</v>
      </c>
      <c r="AF471" s="1" t="str">
        <f>IFERROR(Table8[[#This Row],[Timeline - Monthwise]]-Table8[[#This Row],[Start Date..]]+1,"Duration Doesn't Exsists")</f>
        <v>Duration Doesn't Exsists</v>
      </c>
      <c r="AG471" s="29" t="str">
        <f ca="1">IFERROR(Table8[[#This Row],[Timeline - Monthwise]]-TODAY(),"No ETA")</f>
        <v>No ETA</v>
      </c>
      <c r="AH471" s="29" t="str">
        <f t="shared" si="29"/>
        <v>Yet to Start</v>
      </c>
      <c r="AI471" s="1"/>
      <c r="AJ471" s="237" t="s">
        <v>3569</v>
      </c>
      <c r="AK471" s="1"/>
      <c r="AL471" s="1" t="s">
        <v>41</v>
      </c>
      <c r="AM471" s="1" t="s">
        <v>39</v>
      </c>
      <c r="AN471" s="1"/>
      <c r="AO471" s="27"/>
      <c r="AP471" s="192"/>
      <c r="AQ471" s="1"/>
      <c r="AS471" s="192" t="e">
        <f>VLOOKUP(Table8[[#This Row],[CEM Number]],'71 CEMs'!$E$5:$E$76,1,0)</f>
        <v>#N/A</v>
      </c>
      <c r="AT471" s="234" t="s">
        <v>3569</v>
      </c>
      <c r="AU471" s="233"/>
    </row>
    <row r="472" spans="1:47" ht="14.4" customHeight="1">
      <c r="A472" s="26" t="s">
        <v>948</v>
      </c>
      <c r="B472" s="166" t="s">
        <v>3530</v>
      </c>
      <c r="C472" s="1" t="s">
        <v>40</v>
      </c>
      <c r="D472" s="1" t="s">
        <v>949</v>
      </c>
      <c r="E472" s="192" t="s">
        <v>38</v>
      </c>
      <c r="F472" s="29">
        <v>0</v>
      </c>
      <c r="G472" s="29">
        <v>0</v>
      </c>
      <c r="H472" s="29"/>
      <c r="I472" s="29"/>
      <c r="J472" s="29"/>
      <c r="K472" s="29"/>
      <c r="L472" s="29"/>
      <c r="M472" s="1" t="str">
        <f>Table8[[#This Row],[Std Remarks]]</f>
        <v>FEEDER ETC WORK - RETAIN BUDGET</v>
      </c>
      <c r="N472" s="28">
        <f>Table8[[#This Row],[% of Completion of Work Done]]</f>
        <v>0</v>
      </c>
      <c r="O472" s="1">
        <f>Table8[[#This Row],[Customers According to % (Market Share)]]</f>
        <v>0</v>
      </c>
      <c r="P472" s="29">
        <v>6136100</v>
      </c>
      <c r="Q472" s="136">
        <f>Table8[[#This Row],[Allocated Budget]]*Table8[[#This Row],[Allocation Percentage]]</f>
        <v>6136100</v>
      </c>
      <c r="R472" s="136"/>
      <c r="S472" s="1">
        <v>-0.85</v>
      </c>
      <c r="T472" s="1"/>
      <c r="U472" s="1"/>
      <c r="V472" s="29">
        <v>600</v>
      </c>
      <c r="W472" s="29"/>
      <c r="X472" s="1"/>
      <c r="Y472" s="75">
        <f t="shared" si="27"/>
        <v>1</v>
      </c>
      <c r="Z472" s="1"/>
      <c r="AA472" s="1"/>
      <c r="AB472" s="28">
        <v>0</v>
      </c>
      <c r="AC472" s="115">
        <f t="shared" si="28"/>
        <v>0</v>
      </c>
      <c r="AD472" s="2">
        <v>46082</v>
      </c>
      <c r="AE472" s="175" t="str">
        <f>IFERROR(Table8[[#This Row],[Timeline - Monthwise]]-MIN(Table8[Start Date..]),"None")</f>
        <v>None</v>
      </c>
      <c r="AF472" s="1" t="str">
        <f>IFERROR(Table8[[#This Row],[Timeline - Monthwise]]-Table8[[#This Row],[Start Date..]]+1,"Duration Doesn't Exsists")</f>
        <v>Duration Doesn't Exsists</v>
      </c>
      <c r="AG472" s="29" t="str">
        <f ca="1">IFERROR(Table8[[#This Row],[Timeline - Monthwise]]-TODAY(),"No ETA")</f>
        <v>No ETA</v>
      </c>
      <c r="AH472" s="29" t="str">
        <f t="shared" si="29"/>
        <v>Yet to Start</v>
      </c>
      <c r="AI472" s="1"/>
      <c r="AJ472" s="237" t="s">
        <v>3569</v>
      </c>
      <c r="AK472" s="1"/>
      <c r="AL472" s="1" t="s">
        <v>41</v>
      </c>
      <c r="AM472" s="1" t="s">
        <v>39</v>
      </c>
      <c r="AN472" s="1"/>
      <c r="AO472" s="27"/>
      <c r="AP472" s="192"/>
      <c r="AQ472" s="1"/>
      <c r="AS472" s="192" t="e">
        <f>VLOOKUP(Table8[[#This Row],[CEM Number]],'71 CEMs'!$E$5:$E$76,1,0)</f>
        <v>#N/A</v>
      </c>
      <c r="AT472" s="234" t="s">
        <v>3569</v>
      </c>
      <c r="AU472" s="233"/>
    </row>
    <row r="473" spans="1:47" ht="14.4" customHeight="1">
      <c r="A473" s="26" t="s">
        <v>950</v>
      </c>
      <c r="B473" s="166">
        <v>44195</v>
      </c>
      <c r="C473" s="1" t="s">
        <v>40</v>
      </c>
      <c r="D473" s="1" t="s">
        <v>951</v>
      </c>
      <c r="E473" s="192" t="s">
        <v>38</v>
      </c>
      <c r="F473" s="29">
        <v>0</v>
      </c>
      <c r="G473" s="29">
        <v>0</v>
      </c>
      <c r="H473" s="29"/>
      <c r="I473" s="29"/>
      <c r="J473" s="29"/>
      <c r="K473" s="29"/>
      <c r="L473" s="29"/>
      <c r="M473" s="1" t="str">
        <f>Table8[[#This Row],[Std Remarks]]</f>
        <v>FEEDER ETC WORK - RETAIN BUDGET</v>
      </c>
      <c r="N473" s="28">
        <f>Table8[[#This Row],[% of Completion of Work Done]]</f>
        <v>0</v>
      </c>
      <c r="O473" s="1">
        <f>Table8[[#This Row],[Customers According to % (Market Share)]]</f>
        <v>0</v>
      </c>
      <c r="P473" s="29">
        <v>39206675</v>
      </c>
      <c r="Q473" s="136">
        <f>Table8[[#This Row],[Allocated Budget]]*Table8[[#This Row],[Allocation Percentage]]</f>
        <v>19603337.5</v>
      </c>
      <c r="R473" s="136">
        <v>19603337.5</v>
      </c>
      <c r="S473" s="1">
        <v>0</v>
      </c>
      <c r="T473" s="1"/>
      <c r="U473" s="1"/>
      <c r="V473" s="29">
        <v>43312.5</v>
      </c>
      <c r="W473" s="29">
        <v>0</v>
      </c>
      <c r="X473" s="1"/>
      <c r="Y473" s="75">
        <f t="shared" ref="Y473:Y485" si="30">$Q$1</f>
        <v>0.5</v>
      </c>
      <c r="Z473" s="1"/>
      <c r="AA473" s="1"/>
      <c r="AB473" s="28">
        <v>0</v>
      </c>
      <c r="AC473" s="115">
        <f t="shared" si="28"/>
        <v>0</v>
      </c>
      <c r="AD473" s="2">
        <v>46082</v>
      </c>
      <c r="AE473" s="175" t="str">
        <f>IFERROR(Table8[[#This Row],[Timeline - Monthwise]]-MIN(Table8[Start Date..]),"None")</f>
        <v>None</v>
      </c>
      <c r="AF473" s="1" t="str">
        <f>IFERROR(Table8[[#This Row],[Timeline - Monthwise]]-Table8[[#This Row],[Start Date..]]+1,"Duration Doesn't Exsists")</f>
        <v>Duration Doesn't Exsists</v>
      </c>
      <c r="AG473" s="29" t="str">
        <f ca="1">IFERROR(Table8[[#This Row],[Timeline - Monthwise]]-TODAY(),"No ETA")</f>
        <v>No ETA</v>
      </c>
      <c r="AH473" s="29" t="str">
        <f t="shared" si="29"/>
        <v>Yet to Start</v>
      </c>
      <c r="AI473" s="1"/>
      <c r="AJ473" s="237" t="s">
        <v>3569</v>
      </c>
      <c r="AK473" s="1"/>
      <c r="AL473" s="1" t="s">
        <v>41</v>
      </c>
      <c r="AM473" s="1" t="s">
        <v>39</v>
      </c>
      <c r="AN473" s="1"/>
      <c r="AO473" s="27"/>
      <c r="AP473" s="192"/>
      <c r="AQ473" s="1"/>
      <c r="AS473" s="192" t="str">
        <f>VLOOKUP(Table8[[#This Row],[CEM Number]],'71 CEMs'!$E$5:$E$76,1,0)</f>
        <v>INT-21-00315</v>
      </c>
      <c r="AT473" s="234" t="s">
        <v>3569</v>
      </c>
      <c r="AU473" s="233"/>
    </row>
    <row r="474" spans="1:47" ht="14.4" customHeight="1">
      <c r="A474" s="26" t="s">
        <v>992</v>
      </c>
      <c r="B474" s="166">
        <v>44924</v>
      </c>
      <c r="C474" s="1" t="s">
        <v>40</v>
      </c>
      <c r="D474" s="1" t="s">
        <v>993</v>
      </c>
      <c r="E474" s="192" t="s">
        <v>38</v>
      </c>
      <c r="F474" s="29">
        <v>0</v>
      </c>
      <c r="G474" s="29">
        <v>0</v>
      </c>
      <c r="H474" s="29"/>
      <c r="I474" s="29"/>
      <c r="J474" s="29"/>
      <c r="K474" s="29"/>
      <c r="L474" s="29"/>
      <c r="M474" s="1" t="str">
        <f>Table8[[#This Row],[Std Remarks]]</f>
        <v>FEEDER ETC WORK - RETAIN BUDGET</v>
      </c>
      <c r="N474" s="28">
        <f>Table8[[#This Row],[% of Completion of Work Done]]</f>
        <v>0</v>
      </c>
      <c r="O474" s="1">
        <f>Table8[[#This Row],[Customers According to % (Market Share)]]</f>
        <v>0</v>
      </c>
      <c r="P474" s="29">
        <v>19217000</v>
      </c>
      <c r="Q474" s="136">
        <f>Table8[[#This Row],[Allocated Budget]]*Table8[[#This Row],[Allocation Percentage]]</f>
        <v>9608500</v>
      </c>
      <c r="R474" s="136">
        <v>9608500</v>
      </c>
      <c r="S474" s="1">
        <v>0</v>
      </c>
      <c r="T474" s="1"/>
      <c r="U474" s="1"/>
      <c r="V474" s="29">
        <v>16200</v>
      </c>
      <c r="W474" s="29">
        <v>0</v>
      </c>
      <c r="X474" s="1"/>
      <c r="Y474" s="75">
        <f t="shared" si="30"/>
        <v>0.5</v>
      </c>
      <c r="Z474" s="1"/>
      <c r="AA474" s="1"/>
      <c r="AB474" s="28">
        <v>0</v>
      </c>
      <c r="AC474" s="115">
        <f t="shared" si="28"/>
        <v>0</v>
      </c>
      <c r="AD474" s="2">
        <v>46082</v>
      </c>
      <c r="AE474" s="175" t="str">
        <f>IFERROR(Table8[[#This Row],[Timeline - Monthwise]]-MIN(Table8[Start Date..]),"None")</f>
        <v>None</v>
      </c>
      <c r="AF474" s="1" t="str">
        <f>IFERROR(Table8[[#This Row],[Timeline - Monthwise]]-Table8[[#This Row],[Start Date..]]+1,"Duration Doesn't Exsists")</f>
        <v>Duration Doesn't Exsists</v>
      </c>
      <c r="AG474" s="29" t="str">
        <f ca="1">IFERROR(Table8[[#This Row],[Timeline - Monthwise]]-TODAY(),"No ETA")</f>
        <v>No ETA</v>
      </c>
      <c r="AH474" s="29" t="str">
        <f t="shared" si="29"/>
        <v>Yet to Start</v>
      </c>
      <c r="AI474" s="1"/>
      <c r="AJ474" s="237" t="s">
        <v>3569</v>
      </c>
      <c r="AK474" s="1"/>
      <c r="AL474" s="1" t="s">
        <v>41</v>
      </c>
      <c r="AM474" s="1" t="s">
        <v>39</v>
      </c>
      <c r="AN474" s="1"/>
      <c r="AO474" s="27"/>
      <c r="AP474" s="192"/>
      <c r="AQ474" s="192"/>
      <c r="AS474" s="192" t="str">
        <f>VLOOKUP(Table8[[#This Row],[CEM Number]],'71 CEMs'!$E$5:$E$76,1,0)</f>
        <v>INT-23-00435</v>
      </c>
      <c r="AT474" s="234" t="s">
        <v>3569</v>
      </c>
      <c r="AU474" s="233"/>
    </row>
    <row r="475" spans="1:47" ht="14.4" customHeight="1">
      <c r="A475" s="26" t="s">
        <v>1003</v>
      </c>
      <c r="B475" s="166">
        <v>44924</v>
      </c>
      <c r="C475" s="1" t="s">
        <v>40</v>
      </c>
      <c r="D475" s="1" t="s">
        <v>1004</v>
      </c>
      <c r="E475" s="192" t="s">
        <v>38</v>
      </c>
      <c r="F475" s="29">
        <v>0</v>
      </c>
      <c r="G475" s="29">
        <v>0</v>
      </c>
      <c r="H475" s="29"/>
      <c r="I475" s="29"/>
      <c r="J475" s="29"/>
      <c r="K475" s="29"/>
      <c r="L475" s="29"/>
      <c r="M475" s="1" t="str">
        <f>Table8[[#This Row],[Std Remarks]]</f>
        <v>FEEDER ETC WORK - RETAIN BUDGET</v>
      </c>
      <c r="N475" s="28">
        <f>Table8[[#This Row],[% of Completion of Work Done]]</f>
        <v>0</v>
      </c>
      <c r="O475" s="1">
        <f>Table8[[#This Row],[Customers According to % (Market Share)]]</f>
        <v>0</v>
      </c>
      <c r="P475" s="29">
        <v>12437052</v>
      </c>
      <c r="Q475" s="136">
        <f>Table8[[#This Row],[Allocated Budget]]*Table8[[#This Row],[Allocation Percentage]]</f>
        <v>6218526</v>
      </c>
      <c r="R475" s="136">
        <v>6218526</v>
      </c>
      <c r="S475" s="1">
        <v>-1</v>
      </c>
      <c r="T475" s="1"/>
      <c r="U475" s="1"/>
      <c r="V475" s="29">
        <v>22518</v>
      </c>
      <c r="W475" s="29">
        <v>0</v>
      </c>
      <c r="X475" s="1"/>
      <c r="Y475" s="75">
        <f t="shared" si="30"/>
        <v>0.5</v>
      </c>
      <c r="Z475" s="1"/>
      <c r="AA475" s="1"/>
      <c r="AB475" s="28">
        <v>0</v>
      </c>
      <c r="AC475" s="115">
        <f t="shared" si="28"/>
        <v>0</v>
      </c>
      <c r="AD475" s="2">
        <v>46082</v>
      </c>
      <c r="AE475" s="175" t="str">
        <f>IFERROR(Table8[[#This Row],[Timeline - Monthwise]]-MIN(Table8[Start Date..]),"None")</f>
        <v>None</v>
      </c>
      <c r="AF475" s="1" t="str">
        <f>IFERROR(Table8[[#This Row],[Timeline - Monthwise]]-Table8[[#This Row],[Start Date..]]+1,"Duration Doesn't Exsists")</f>
        <v>Duration Doesn't Exsists</v>
      </c>
      <c r="AG475" s="29" t="str">
        <f ca="1">IFERROR(Table8[[#This Row],[Timeline - Monthwise]]-TODAY(),"No ETA")</f>
        <v>No ETA</v>
      </c>
      <c r="AH475" s="29" t="str">
        <f t="shared" si="29"/>
        <v>Yet to Start</v>
      </c>
      <c r="AI475" s="1"/>
      <c r="AJ475" s="237" t="s">
        <v>3569</v>
      </c>
      <c r="AK475" s="1"/>
      <c r="AL475" s="1" t="s">
        <v>41</v>
      </c>
      <c r="AM475" s="1" t="s">
        <v>39</v>
      </c>
      <c r="AN475" s="1"/>
      <c r="AO475" s="27"/>
      <c r="AP475" s="192"/>
      <c r="AQ475" s="1"/>
      <c r="AS475" s="192" t="str">
        <f>VLOOKUP(Table8[[#This Row],[CEM Number]],'71 CEMs'!$E$5:$E$76,1,0)</f>
        <v>INT-23-00436</v>
      </c>
      <c r="AT475" s="234" t="s">
        <v>3569</v>
      </c>
      <c r="AU475" s="233"/>
    </row>
    <row r="476" spans="1:47" ht="14.4" customHeight="1">
      <c r="A476" s="26" t="s">
        <v>1009</v>
      </c>
      <c r="B476" s="166">
        <v>44924</v>
      </c>
      <c r="C476" s="1" t="s">
        <v>40</v>
      </c>
      <c r="D476" s="1" t="s">
        <v>1010</v>
      </c>
      <c r="E476" s="192" t="s">
        <v>38</v>
      </c>
      <c r="F476" s="29">
        <v>0</v>
      </c>
      <c r="G476" s="29">
        <v>0</v>
      </c>
      <c r="H476" s="29"/>
      <c r="I476" s="29"/>
      <c r="J476" s="29"/>
      <c r="K476" s="29"/>
      <c r="L476" s="29"/>
      <c r="M476" s="1" t="str">
        <f>Table8[[#This Row],[Std Remarks]]</f>
        <v>FEEDER ETC WORK - RETAIN BUDGET</v>
      </c>
      <c r="N476" s="28">
        <f>Table8[[#This Row],[% of Completion of Work Done]]</f>
        <v>0</v>
      </c>
      <c r="O476" s="1">
        <f>Table8[[#This Row],[Customers According to % (Market Share)]]</f>
        <v>0</v>
      </c>
      <c r="P476" s="29">
        <v>30608068</v>
      </c>
      <c r="Q476" s="136">
        <f>Table8[[#This Row],[Allocated Budget]]*Table8[[#This Row],[Allocation Percentage]]</f>
        <v>15304034</v>
      </c>
      <c r="R476" s="136">
        <v>15304034</v>
      </c>
      <c r="S476" s="1">
        <v>0</v>
      </c>
      <c r="T476" s="1"/>
      <c r="U476" s="1"/>
      <c r="V476" s="29">
        <v>20320.8</v>
      </c>
      <c r="W476" s="29"/>
      <c r="X476" s="1"/>
      <c r="Y476" s="75">
        <f t="shared" si="30"/>
        <v>0.5</v>
      </c>
      <c r="Z476" s="1"/>
      <c r="AA476" s="1"/>
      <c r="AB476" s="28">
        <v>0</v>
      </c>
      <c r="AC476" s="115">
        <f t="shared" si="28"/>
        <v>0</v>
      </c>
      <c r="AD476" s="2">
        <v>46082</v>
      </c>
      <c r="AE476" s="175" t="str">
        <f>IFERROR(Table8[[#This Row],[Timeline - Monthwise]]-MIN(Table8[Start Date..]),"None")</f>
        <v>None</v>
      </c>
      <c r="AF476" s="1" t="str">
        <f>IFERROR(Table8[[#This Row],[Timeline - Monthwise]]-Table8[[#This Row],[Start Date..]]+1,"Duration Doesn't Exsists")</f>
        <v>Duration Doesn't Exsists</v>
      </c>
      <c r="AG476" s="29" t="str">
        <f ca="1">IFERROR(Table8[[#This Row],[Timeline - Monthwise]]-TODAY(),"No ETA")</f>
        <v>No ETA</v>
      </c>
      <c r="AH476" s="29" t="str">
        <f t="shared" si="29"/>
        <v>Yet to Start</v>
      </c>
      <c r="AI476" s="1"/>
      <c r="AJ476" s="237" t="s">
        <v>3569</v>
      </c>
      <c r="AK476" s="1"/>
      <c r="AL476" s="1" t="s">
        <v>41</v>
      </c>
      <c r="AM476" s="1" t="s">
        <v>39</v>
      </c>
      <c r="AN476" s="1"/>
      <c r="AO476" s="27"/>
      <c r="AP476" s="192"/>
      <c r="AQ476" s="1"/>
      <c r="AS476" s="192" t="str">
        <f>VLOOKUP(Table8[[#This Row],[CEM Number]],'71 CEMs'!$E$5:$E$76,1,0)</f>
        <v>INT-23-00437</v>
      </c>
      <c r="AT476" s="234" t="s">
        <v>3569</v>
      </c>
      <c r="AU476" s="233"/>
    </row>
    <row r="477" spans="1:47" ht="14.4" customHeight="1">
      <c r="A477" s="26" t="s">
        <v>1025</v>
      </c>
      <c r="B477" s="166">
        <v>44924</v>
      </c>
      <c r="C477" s="1" t="s">
        <v>40</v>
      </c>
      <c r="D477" s="1" t="s">
        <v>762</v>
      </c>
      <c r="E477" s="192" t="s">
        <v>38</v>
      </c>
      <c r="F477" s="29">
        <v>0</v>
      </c>
      <c r="G477" s="29">
        <v>0</v>
      </c>
      <c r="H477" s="29"/>
      <c r="I477" s="29"/>
      <c r="J477" s="29"/>
      <c r="K477" s="29"/>
      <c r="L477" s="29"/>
      <c r="M477" s="1" t="str">
        <f>Table8[[#This Row],[Std Remarks]]</f>
        <v>FEEDER ETC WORK - RETAIN BUDGET</v>
      </c>
      <c r="N477" s="28">
        <f>Table8[[#This Row],[% of Completion of Work Done]]</f>
        <v>0</v>
      </c>
      <c r="O477" s="1">
        <f>Table8[[#This Row],[Customers According to % (Market Share)]]</f>
        <v>0</v>
      </c>
      <c r="P477" s="29">
        <v>688600</v>
      </c>
      <c r="Q477" s="136">
        <f>Table8[[#This Row],[Allocated Budget]]*Table8[[#This Row],[Allocation Percentage]]</f>
        <v>344300</v>
      </c>
      <c r="R477" s="136">
        <v>344300</v>
      </c>
      <c r="S477" s="1">
        <v>-1</v>
      </c>
      <c r="T477" s="1"/>
      <c r="U477" s="1"/>
      <c r="V477" s="29">
        <v>0</v>
      </c>
      <c r="W477" s="29">
        <v>0</v>
      </c>
      <c r="X477" s="1"/>
      <c r="Y477" s="75">
        <f t="shared" si="30"/>
        <v>0.5</v>
      </c>
      <c r="Z477" s="1"/>
      <c r="AA477" s="1"/>
      <c r="AB477" s="28">
        <v>0</v>
      </c>
      <c r="AC477" s="115">
        <f t="shared" si="28"/>
        <v>0</v>
      </c>
      <c r="AD477" s="2">
        <v>46082</v>
      </c>
      <c r="AE477" s="175" t="str">
        <f>IFERROR(Table8[[#This Row],[Timeline - Monthwise]]-MIN(Table8[Start Date..]),"None")</f>
        <v>None</v>
      </c>
      <c r="AF477" s="1" t="str">
        <f>IFERROR(Table8[[#This Row],[Timeline - Monthwise]]-Table8[[#This Row],[Start Date..]]+1,"Duration Doesn't Exsists")</f>
        <v>Duration Doesn't Exsists</v>
      </c>
      <c r="AG477" s="29" t="str">
        <f ca="1">IFERROR(Table8[[#This Row],[Timeline - Monthwise]]-TODAY(),"No ETA")</f>
        <v>No ETA</v>
      </c>
      <c r="AH477" s="29" t="str">
        <f t="shared" si="29"/>
        <v>Yet to Start</v>
      </c>
      <c r="AI477" s="1"/>
      <c r="AJ477" s="237" t="s">
        <v>3569</v>
      </c>
      <c r="AK477" s="1"/>
      <c r="AL477" s="1" t="s">
        <v>41</v>
      </c>
      <c r="AM477" s="1" t="s">
        <v>39</v>
      </c>
      <c r="AN477" s="1"/>
      <c r="AO477" s="27"/>
      <c r="AP477" s="192"/>
      <c r="AQ477" s="1"/>
      <c r="AS477" s="192" t="str">
        <f>VLOOKUP(Table8[[#This Row],[CEM Number]],'71 CEMs'!$E$5:$E$76,1,0)</f>
        <v>INT-23-00438</v>
      </c>
      <c r="AT477" s="234" t="s">
        <v>3569</v>
      </c>
      <c r="AU477" s="233"/>
    </row>
    <row r="478" spans="1:47" ht="14.4" customHeight="1">
      <c r="A478" s="26" t="s">
        <v>1026</v>
      </c>
      <c r="B478" s="166">
        <v>44924</v>
      </c>
      <c r="C478" s="1" t="s">
        <v>40</v>
      </c>
      <c r="D478" s="1" t="s">
        <v>1027</v>
      </c>
      <c r="E478" s="192" t="s">
        <v>38</v>
      </c>
      <c r="F478" s="29">
        <v>0</v>
      </c>
      <c r="G478" s="29">
        <v>0</v>
      </c>
      <c r="H478" s="29"/>
      <c r="I478" s="29"/>
      <c r="J478" s="29"/>
      <c r="K478" s="29"/>
      <c r="L478" s="29"/>
      <c r="M478" s="1" t="str">
        <f>Table8[[#This Row],[Std Remarks]]</f>
        <v>FEEDER ETC WORK - RETAIN BUDGET</v>
      </c>
      <c r="N478" s="28">
        <f>Table8[[#This Row],[% of Completion of Work Done]]</f>
        <v>0</v>
      </c>
      <c r="O478" s="1">
        <f>Table8[[#This Row],[Customers According to % (Market Share)]]</f>
        <v>0</v>
      </c>
      <c r="P478" s="29">
        <v>56286420</v>
      </c>
      <c r="Q478" s="136">
        <f>Table8[[#This Row],[Allocated Budget]]*Table8[[#This Row],[Allocation Percentage]]</f>
        <v>28143210</v>
      </c>
      <c r="R478" s="136">
        <v>28143210</v>
      </c>
      <c r="S478" s="1">
        <v>-1</v>
      </c>
      <c r="T478" s="1"/>
      <c r="U478" s="1"/>
      <c r="V478" s="29">
        <v>46200</v>
      </c>
      <c r="W478" s="29">
        <v>0</v>
      </c>
      <c r="X478" s="1"/>
      <c r="Y478" s="75">
        <f t="shared" si="30"/>
        <v>0.5</v>
      </c>
      <c r="Z478" s="1"/>
      <c r="AA478" s="1"/>
      <c r="AB478" s="28">
        <v>0</v>
      </c>
      <c r="AC478" s="115">
        <f t="shared" si="28"/>
        <v>0</v>
      </c>
      <c r="AD478" s="2">
        <v>46082</v>
      </c>
      <c r="AE478" s="175" t="str">
        <f>IFERROR(Table8[[#This Row],[Timeline - Monthwise]]-MIN(Table8[Start Date..]),"None")</f>
        <v>None</v>
      </c>
      <c r="AF478" s="1" t="str">
        <f>IFERROR(Table8[[#This Row],[Timeline - Monthwise]]-Table8[[#This Row],[Start Date..]]+1,"Duration Doesn't Exsists")</f>
        <v>Duration Doesn't Exsists</v>
      </c>
      <c r="AG478" s="29" t="str">
        <f ca="1">IFERROR(Table8[[#This Row],[Timeline - Monthwise]]-TODAY(),"No ETA")</f>
        <v>No ETA</v>
      </c>
      <c r="AH478" s="29" t="str">
        <f t="shared" si="29"/>
        <v>Yet to Start</v>
      </c>
      <c r="AI478" s="1"/>
      <c r="AJ478" s="237" t="s">
        <v>3569</v>
      </c>
      <c r="AK478" s="1"/>
      <c r="AL478" s="1" t="s">
        <v>41</v>
      </c>
      <c r="AM478" s="1" t="s">
        <v>39</v>
      </c>
      <c r="AN478" s="1"/>
      <c r="AO478" s="27"/>
      <c r="AP478" s="192"/>
      <c r="AQ478" s="1"/>
      <c r="AS478" s="192" t="str">
        <f>VLOOKUP(Table8[[#This Row],[CEM Number]],'71 CEMs'!$E$5:$E$76,1,0)</f>
        <v>INT-23-00439</v>
      </c>
      <c r="AT478" s="234" t="s">
        <v>3569</v>
      </c>
      <c r="AU478" s="233"/>
    </row>
    <row r="479" spans="1:47" ht="14.4" customHeight="1">
      <c r="A479" s="26" t="s">
        <v>1072</v>
      </c>
      <c r="B479" s="166">
        <v>44924</v>
      </c>
      <c r="C479" s="1" t="s">
        <v>40</v>
      </c>
      <c r="D479" s="1" t="s">
        <v>258</v>
      </c>
      <c r="E479" s="192" t="s">
        <v>38</v>
      </c>
      <c r="F479" s="29">
        <v>0</v>
      </c>
      <c r="G479" s="29">
        <v>0</v>
      </c>
      <c r="H479" s="29"/>
      <c r="I479" s="29"/>
      <c r="J479" s="29"/>
      <c r="K479" s="29"/>
      <c r="L479" s="29"/>
      <c r="M479" s="1" t="str">
        <f>Table8[[#This Row],[Std Remarks]]</f>
        <v>FEEDER ETC WORK - RETAIN BUDGET</v>
      </c>
      <c r="N479" s="28">
        <f>Table8[[#This Row],[% of Completion of Work Done]]</f>
        <v>0</v>
      </c>
      <c r="O479" s="1">
        <f>Table8[[#This Row],[Customers According to % (Market Share)]]</f>
        <v>0</v>
      </c>
      <c r="P479" s="29">
        <v>18298070</v>
      </c>
      <c r="Q479" s="136">
        <f>Table8[[#This Row],[Allocated Budget]]*Table8[[#This Row],[Allocation Percentage]]</f>
        <v>9149035</v>
      </c>
      <c r="R479" s="136">
        <v>9149035</v>
      </c>
      <c r="S479" s="1">
        <v>-0.85000000000000009</v>
      </c>
      <c r="T479" s="1"/>
      <c r="U479" s="1"/>
      <c r="V479" s="29">
        <v>11640</v>
      </c>
      <c r="W479" s="29">
        <v>0</v>
      </c>
      <c r="X479" s="1"/>
      <c r="Y479" s="75">
        <f t="shared" si="30"/>
        <v>0.5</v>
      </c>
      <c r="Z479" s="1"/>
      <c r="AA479" s="1"/>
      <c r="AB479" s="28">
        <v>0</v>
      </c>
      <c r="AC479" s="115">
        <f t="shared" si="28"/>
        <v>0</v>
      </c>
      <c r="AD479" s="2">
        <v>46082</v>
      </c>
      <c r="AE479" s="175" t="str">
        <f>IFERROR(Table8[[#This Row],[Timeline - Monthwise]]-MIN(Table8[Start Date..]),"None")</f>
        <v>None</v>
      </c>
      <c r="AF479" s="1" t="str">
        <f>IFERROR(Table8[[#This Row],[Timeline - Monthwise]]-Table8[[#This Row],[Start Date..]]+1,"Duration Doesn't Exsists")</f>
        <v>Duration Doesn't Exsists</v>
      </c>
      <c r="AG479" s="29" t="str">
        <f ca="1">IFERROR(Table8[[#This Row],[Timeline - Monthwise]]-TODAY(),"No ETA")</f>
        <v>No ETA</v>
      </c>
      <c r="AH479" s="29" t="str">
        <f t="shared" si="29"/>
        <v>Yet to Start</v>
      </c>
      <c r="AI479" s="1"/>
      <c r="AJ479" s="237" t="s">
        <v>3569</v>
      </c>
      <c r="AK479" s="1"/>
      <c r="AL479" s="1" t="s">
        <v>41</v>
      </c>
      <c r="AM479" s="1" t="s">
        <v>39</v>
      </c>
      <c r="AN479" s="1"/>
      <c r="AO479" s="27"/>
      <c r="AP479" s="192"/>
      <c r="AQ479" s="192"/>
      <c r="AS479" s="192" t="str">
        <f>VLOOKUP(Table8[[#This Row],[CEM Number]],'71 CEMs'!$E$5:$E$76,1,0)</f>
        <v>INT-23-00440</v>
      </c>
      <c r="AT479" s="234" t="s">
        <v>3569</v>
      </c>
      <c r="AU479" s="233"/>
    </row>
    <row r="480" spans="1:47" ht="14.4" customHeight="1">
      <c r="A480" s="26" t="s">
        <v>1084</v>
      </c>
      <c r="B480" s="166">
        <v>44924</v>
      </c>
      <c r="C480" s="1" t="s">
        <v>40</v>
      </c>
      <c r="D480" s="1" t="s">
        <v>1085</v>
      </c>
      <c r="E480" s="192" t="s">
        <v>38</v>
      </c>
      <c r="F480" s="29">
        <v>0</v>
      </c>
      <c r="G480" s="29">
        <v>0</v>
      </c>
      <c r="H480" s="29"/>
      <c r="I480" s="29"/>
      <c r="J480" s="29"/>
      <c r="K480" s="29"/>
      <c r="L480" s="29"/>
      <c r="M480" s="1" t="str">
        <f>Table8[[#This Row],[Std Remarks]]</f>
        <v>FEEDER ETC WORK - RETAIN BUDGET</v>
      </c>
      <c r="N480" s="28">
        <f>Table8[[#This Row],[% of Completion of Work Done]]</f>
        <v>0</v>
      </c>
      <c r="O480" s="1">
        <f>Table8[[#This Row],[Customers According to % (Market Share)]]</f>
        <v>0</v>
      </c>
      <c r="P480" s="29">
        <v>12486620</v>
      </c>
      <c r="Q480" s="136">
        <f>Table8[[#This Row],[Allocated Budget]]*Table8[[#This Row],[Allocation Percentage]]</f>
        <v>6243310</v>
      </c>
      <c r="R480" s="136">
        <v>6243310</v>
      </c>
      <c r="S480" s="1">
        <v>-1</v>
      </c>
      <c r="T480" s="1"/>
      <c r="U480" s="1"/>
      <c r="V480" s="29">
        <v>8316</v>
      </c>
      <c r="W480" s="29">
        <v>0</v>
      </c>
      <c r="X480" s="1"/>
      <c r="Y480" s="75">
        <f t="shared" si="30"/>
        <v>0.5</v>
      </c>
      <c r="Z480" s="1"/>
      <c r="AA480" s="1"/>
      <c r="AB480" s="28">
        <v>0</v>
      </c>
      <c r="AC480" s="115">
        <f t="shared" si="28"/>
        <v>0</v>
      </c>
      <c r="AD480" s="2">
        <v>46082</v>
      </c>
      <c r="AE480" s="175" t="str">
        <f>IFERROR(Table8[[#This Row],[Timeline - Monthwise]]-MIN(Table8[Start Date..]),"None")</f>
        <v>None</v>
      </c>
      <c r="AF480" s="1" t="str">
        <f>IFERROR(Table8[[#This Row],[Timeline - Monthwise]]-Table8[[#This Row],[Start Date..]]+1,"Duration Doesn't Exsists")</f>
        <v>Duration Doesn't Exsists</v>
      </c>
      <c r="AG480" s="29" t="str">
        <f ca="1">IFERROR(Table8[[#This Row],[Timeline - Monthwise]]-TODAY(),"No ETA")</f>
        <v>No ETA</v>
      </c>
      <c r="AH480" s="29" t="str">
        <f t="shared" si="29"/>
        <v>Yet to Start</v>
      </c>
      <c r="AI480" s="1"/>
      <c r="AJ480" s="237" t="s">
        <v>3569</v>
      </c>
      <c r="AK480" s="1"/>
      <c r="AL480" s="1" t="s">
        <v>41</v>
      </c>
      <c r="AM480" s="1" t="s">
        <v>39</v>
      </c>
      <c r="AN480" s="1"/>
      <c r="AO480" s="27"/>
      <c r="AP480" s="192"/>
      <c r="AQ480" s="1"/>
      <c r="AS480" s="192" t="str">
        <f>VLOOKUP(Table8[[#This Row],[CEM Number]],'71 CEMs'!$E$5:$E$76,1,0)</f>
        <v>INT-23-00441</v>
      </c>
      <c r="AT480" s="234" t="s">
        <v>3569</v>
      </c>
      <c r="AU480" s="233"/>
    </row>
    <row r="481" spans="1:47" ht="14.4" customHeight="1">
      <c r="A481" s="26" t="s">
        <v>1089</v>
      </c>
      <c r="B481" s="166">
        <v>44924</v>
      </c>
      <c r="C481" s="1" t="s">
        <v>40</v>
      </c>
      <c r="D481" s="1" t="s">
        <v>1090</v>
      </c>
      <c r="E481" s="192" t="s">
        <v>38</v>
      </c>
      <c r="F481" s="29">
        <v>0</v>
      </c>
      <c r="G481" s="29">
        <v>0</v>
      </c>
      <c r="H481" s="29"/>
      <c r="I481" s="29"/>
      <c r="J481" s="29"/>
      <c r="K481" s="29"/>
      <c r="L481" s="29"/>
      <c r="M481" s="1" t="str">
        <f>Table8[[#This Row],[Std Remarks]]</f>
        <v>FEEDER ETC WORK - RETAIN BUDGET</v>
      </c>
      <c r="N481" s="28">
        <f>Table8[[#This Row],[% of Completion of Work Done]]</f>
        <v>0</v>
      </c>
      <c r="O481" s="1">
        <f>Table8[[#This Row],[Customers According to % (Market Share)]]</f>
        <v>0</v>
      </c>
      <c r="P481" s="29">
        <v>21831160</v>
      </c>
      <c r="Q481" s="136">
        <f>Table8[[#This Row],[Allocated Budget]]*Table8[[#This Row],[Allocation Percentage]]</f>
        <v>10915580</v>
      </c>
      <c r="R481" s="136">
        <v>10915580</v>
      </c>
      <c r="S481" s="1">
        <v>-0.85000000000000009</v>
      </c>
      <c r="T481" s="1"/>
      <c r="U481" s="1"/>
      <c r="V481" s="29">
        <v>13200</v>
      </c>
      <c r="W481" s="29">
        <v>0</v>
      </c>
      <c r="X481" s="1"/>
      <c r="Y481" s="75">
        <f t="shared" si="30"/>
        <v>0.5</v>
      </c>
      <c r="Z481" s="1"/>
      <c r="AA481" s="1"/>
      <c r="AB481" s="28">
        <v>0</v>
      </c>
      <c r="AC481" s="115">
        <f t="shared" si="28"/>
        <v>0</v>
      </c>
      <c r="AD481" s="2">
        <v>46082</v>
      </c>
      <c r="AE481" s="175" t="str">
        <f>IFERROR(Table8[[#This Row],[Timeline - Monthwise]]-MIN(Table8[Start Date..]),"None")</f>
        <v>None</v>
      </c>
      <c r="AF481" s="1" t="str">
        <f>IFERROR(Table8[[#This Row],[Timeline - Monthwise]]-Table8[[#This Row],[Start Date..]]+1,"Duration Doesn't Exsists")</f>
        <v>Duration Doesn't Exsists</v>
      </c>
      <c r="AG481" s="29" t="str">
        <f ca="1">IFERROR(Table8[[#This Row],[Timeline - Monthwise]]-TODAY(),"No ETA")</f>
        <v>No ETA</v>
      </c>
      <c r="AH481" s="29" t="str">
        <f t="shared" si="29"/>
        <v>Yet to Start</v>
      </c>
      <c r="AI481" s="1"/>
      <c r="AJ481" s="237" t="s">
        <v>3569</v>
      </c>
      <c r="AK481" s="1"/>
      <c r="AL481" s="1" t="s">
        <v>41</v>
      </c>
      <c r="AM481" s="1" t="s">
        <v>39</v>
      </c>
      <c r="AN481" s="1"/>
      <c r="AO481" s="27"/>
      <c r="AP481" s="192"/>
      <c r="AQ481" s="1"/>
      <c r="AS481" s="192" t="str">
        <f>VLOOKUP(Table8[[#This Row],[CEM Number]],'71 CEMs'!$E$5:$E$76,1,0)</f>
        <v>INT-23-00442</v>
      </c>
      <c r="AT481" s="234" t="s">
        <v>3569</v>
      </c>
      <c r="AU481" s="233"/>
    </row>
    <row r="482" spans="1:47" ht="14.4" customHeight="1">
      <c r="A482" s="26" t="s">
        <v>1093</v>
      </c>
      <c r="B482" s="166">
        <v>44924</v>
      </c>
      <c r="C482" s="1" t="s">
        <v>40</v>
      </c>
      <c r="D482" s="1" t="s">
        <v>1094</v>
      </c>
      <c r="E482" s="192" t="s">
        <v>38</v>
      </c>
      <c r="F482" s="29">
        <v>0</v>
      </c>
      <c r="G482" s="29">
        <v>0</v>
      </c>
      <c r="H482" s="29"/>
      <c r="I482" s="29"/>
      <c r="J482" s="29"/>
      <c r="K482" s="29"/>
      <c r="L482" s="29"/>
      <c r="M482" s="1" t="str">
        <f>Table8[[#This Row],[Std Remarks]]</f>
        <v>FEEDER ETC WORK - RETAIN BUDGET</v>
      </c>
      <c r="N482" s="28">
        <f>Table8[[#This Row],[% of Completion of Work Done]]</f>
        <v>0</v>
      </c>
      <c r="O482" s="1">
        <f>Table8[[#This Row],[Customers According to % (Market Share)]]</f>
        <v>0</v>
      </c>
      <c r="P482" s="29">
        <v>30248305</v>
      </c>
      <c r="Q482" s="136">
        <f>Table8[[#This Row],[Allocated Budget]]*Table8[[#This Row],[Allocation Percentage]]</f>
        <v>15124152.5</v>
      </c>
      <c r="R482" s="136">
        <v>15124152.5</v>
      </c>
      <c r="S482" s="1">
        <v>-1</v>
      </c>
      <c r="T482" s="1"/>
      <c r="U482" s="1"/>
      <c r="V482" s="29">
        <v>0</v>
      </c>
      <c r="W482" s="29">
        <v>0</v>
      </c>
      <c r="X482" s="1"/>
      <c r="Y482" s="75">
        <f t="shared" si="30"/>
        <v>0.5</v>
      </c>
      <c r="Z482" s="1"/>
      <c r="AA482" s="1"/>
      <c r="AB482" s="28">
        <v>0</v>
      </c>
      <c r="AC482" s="115">
        <f t="shared" si="28"/>
        <v>0</v>
      </c>
      <c r="AD482" s="2">
        <v>46082</v>
      </c>
      <c r="AE482" s="175" t="str">
        <f>IFERROR(Table8[[#This Row],[Timeline - Monthwise]]-MIN(Table8[Start Date..]),"None")</f>
        <v>None</v>
      </c>
      <c r="AF482" s="1" t="str">
        <f>IFERROR(Table8[[#This Row],[Timeline - Monthwise]]-Table8[[#This Row],[Start Date..]]+1,"Duration Doesn't Exsists")</f>
        <v>Duration Doesn't Exsists</v>
      </c>
      <c r="AG482" s="29" t="str">
        <f ca="1">IFERROR(Table8[[#This Row],[Timeline - Monthwise]]-TODAY(),"No ETA")</f>
        <v>No ETA</v>
      </c>
      <c r="AH482" s="29" t="str">
        <f t="shared" si="29"/>
        <v>Yet to Start</v>
      </c>
      <c r="AI482" s="1"/>
      <c r="AJ482" s="237" t="s">
        <v>3569</v>
      </c>
      <c r="AK482" s="1"/>
      <c r="AL482" s="1" t="s">
        <v>41</v>
      </c>
      <c r="AM482" s="1" t="s">
        <v>39</v>
      </c>
      <c r="AN482" s="1"/>
      <c r="AO482" s="27"/>
      <c r="AP482" s="192"/>
      <c r="AQ482" s="1"/>
      <c r="AS482" s="192" t="str">
        <f>VLOOKUP(Table8[[#This Row],[CEM Number]],'71 CEMs'!$E$5:$E$76,1,0)</f>
        <v>INT-23-00444</v>
      </c>
      <c r="AT482" s="234" t="s">
        <v>3569</v>
      </c>
      <c r="AU482" s="233"/>
    </row>
    <row r="483" spans="1:47" ht="14.4" customHeight="1">
      <c r="A483" s="26" t="s">
        <v>1111</v>
      </c>
      <c r="B483" s="166">
        <v>44924</v>
      </c>
      <c r="C483" s="1" t="s">
        <v>40</v>
      </c>
      <c r="D483" s="1" t="s">
        <v>1112</v>
      </c>
      <c r="E483" s="192" t="s">
        <v>38</v>
      </c>
      <c r="F483" s="29">
        <v>0</v>
      </c>
      <c r="G483" s="29">
        <v>0</v>
      </c>
      <c r="H483" s="29"/>
      <c r="I483" s="29"/>
      <c r="J483" s="29"/>
      <c r="K483" s="29"/>
      <c r="L483" s="29"/>
      <c r="M483" s="1" t="str">
        <f>Table8[[#This Row],[Std Remarks]]</f>
        <v>FEEDER ETC WORK - RETAIN BUDGET</v>
      </c>
      <c r="N483" s="28">
        <f>Table8[[#This Row],[% of Completion of Work Done]]</f>
        <v>0</v>
      </c>
      <c r="O483" s="1">
        <f>Table8[[#This Row],[Customers According to % (Market Share)]]</f>
        <v>0</v>
      </c>
      <c r="P483" s="29">
        <v>15912980</v>
      </c>
      <c r="Q483" s="136">
        <f>Table8[[#This Row],[Allocated Budget]]*Table8[[#This Row],[Allocation Percentage]]</f>
        <v>7956490</v>
      </c>
      <c r="R483" s="136">
        <v>7956490</v>
      </c>
      <c r="S483" s="1" t="e">
        <v>#DIV/0!</v>
      </c>
      <c r="T483" s="1"/>
      <c r="U483" s="1"/>
      <c r="V483" s="29">
        <v>38400</v>
      </c>
      <c r="W483" s="29">
        <v>0</v>
      </c>
      <c r="X483" s="1"/>
      <c r="Y483" s="75">
        <f t="shared" si="30"/>
        <v>0.5</v>
      </c>
      <c r="Z483" s="1"/>
      <c r="AA483" s="1"/>
      <c r="AB483" s="28">
        <v>0</v>
      </c>
      <c r="AC483" s="115">
        <f t="shared" si="28"/>
        <v>0</v>
      </c>
      <c r="AD483" s="2">
        <v>46082</v>
      </c>
      <c r="AE483" s="175" t="str">
        <f>IFERROR(Table8[[#This Row],[Timeline - Monthwise]]-MIN(Table8[Start Date..]),"None")</f>
        <v>None</v>
      </c>
      <c r="AF483" s="1" t="str">
        <f>IFERROR(Table8[[#This Row],[Timeline - Monthwise]]-Table8[[#This Row],[Start Date..]]+1,"Duration Doesn't Exsists")</f>
        <v>Duration Doesn't Exsists</v>
      </c>
      <c r="AG483" s="29" t="str">
        <f ca="1">IFERROR(Table8[[#This Row],[Timeline - Monthwise]]-TODAY(),"No ETA")</f>
        <v>No ETA</v>
      </c>
      <c r="AH483" s="29" t="str">
        <f t="shared" si="29"/>
        <v>Yet to Start</v>
      </c>
      <c r="AI483" s="1"/>
      <c r="AJ483" s="237" t="s">
        <v>3569</v>
      </c>
      <c r="AK483" s="1"/>
      <c r="AL483" s="1" t="s">
        <v>41</v>
      </c>
      <c r="AM483" s="1" t="s">
        <v>39</v>
      </c>
      <c r="AN483" s="1"/>
      <c r="AO483" s="27"/>
      <c r="AP483" s="62"/>
      <c r="AQ483" s="62"/>
      <c r="AS483" s="192" t="str">
        <f>VLOOKUP(Table8[[#This Row],[CEM Number]],'71 CEMs'!$E$5:$E$76,1,0)</f>
        <v>INT-23-00445</v>
      </c>
      <c r="AT483" s="234" t="s">
        <v>3569</v>
      </c>
      <c r="AU483" s="233"/>
    </row>
    <row r="484" spans="1:47" ht="14.4" customHeight="1">
      <c r="A484" s="26" t="s">
        <v>1115</v>
      </c>
      <c r="B484" s="166">
        <v>44924</v>
      </c>
      <c r="C484" s="1" t="s">
        <v>40</v>
      </c>
      <c r="D484" s="1" t="s">
        <v>1116</v>
      </c>
      <c r="E484" s="192" t="s">
        <v>38</v>
      </c>
      <c r="F484" s="29">
        <v>0</v>
      </c>
      <c r="G484" s="29">
        <v>0</v>
      </c>
      <c r="H484" s="29"/>
      <c r="I484" s="29"/>
      <c r="J484" s="29"/>
      <c r="K484" s="29"/>
      <c r="L484" s="29"/>
      <c r="M484" s="1" t="str">
        <f>Table8[[#This Row],[Std Remarks]]</f>
        <v>FEEDER ETC WORK - RETAIN BUDGET</v>
      </c>
      <c r="N484" s="28">
        <f>Table8[[#This Row],[% of Completion of Work Done]]</f>
        <v>0</v>
      </c>
      <c r="O484" s="1">
        <f>Table8[[#This Row],[Customers According to % (Market Share)]]</f>
        <v>0</v>
      </c>
      <c r="P484" s="29">
        <v>21054892.800000001</v>
      </c>
      <c r="Q484" s="136">
        <f>Table8[[#This Row],[Allocated Budget]]*Table8[[#This Row],[Allocation Percentage]]</f>
        <v>10527446.4</v>
      </c>
      <c r="R484" s="136">
        <v>10527446.4</v>
      </c>
      <c r="S484" s="1" t="e">
        <v>#DIV/0!</v>
      </c>
      <c r="T484" s="1"/>
      <c r="U484" s="1"/>
      <c r="V484" s="29">
        <v>19040</v>
      </c>
      <c r="W484" s="29">
        <v>0</v>
      </c>
      <c r="X484" s="1"/>
      <c r="Y484" s="75">
        <f t="shared" si="30"/>
        <v>0.5</v>
      </c>
      <c r="Z484" s="1"/>
      <c r="AA484" s="1"/>
      <c r="AB484" s="28">
        <v>0</v>
      </c>
      <c r="AC484" s="115">
        <f t="shared" si="28"/>
        <v>0</v>
      </c>
      <c r="AD484" s="2">
        <v>46082</v>
      </c>
      <c r="AE484" s="175" t="str">
        <f>IFERROR(Table8[[#This Row],[Timeline - Monthwise]]-MIN(Table8[Start Date..]),"None")</f>
        <v>None</v>
      </c>
      <c r="AF484" s="1" t="str">
        <f>IFERROR(Table8[[#This Row],[Timeline - Monthwise]]-Table8[[#This Row],[Start Date..]]+1,"Duration Doesn't Exsists")</f>
        <v>Duration Doesn't Exsists</v>
      </c>
      <c r="AG484" s="29" t="str">
        <f ca="1">IFERROR(Table8[[#This Row],[Timeline - Monthwise]]-TODAY(),"No ETA")</f>
        <v>No ETA</v>
      </c>
      <c r="AH484" s="29" t="str">
        <f t="shared" si="29"/>
        <v>Yet to Start</v>
      </c>
      <c r="AI484" s="1"/>
      <c r="AJ484" s="237" t="s">
        <v>3569</v>
      </c>
      <c r="AK484" s="1"/>
      <c r="AL484" s="1" t="s">
        <v>41</v>
      </c>
      <c r="AM484" s="1" t="s">
        <v>39</v>
      </c>
      <c r="AN484" s="1"/>
      <c r="AO484" s="27"/>
      <c r="AP484" s="192"/>
      <c r="AQ484" s="1"/>
      <c r="AS484" s="192" t="str">
        <f>VLOOKUP(Table8[[#This Row],[CEM Number]],'71 CEMs'!$E$5:$E$76,1,0)</f>
        <v>INT-23-00446</v>
      </c>
      <c r="AT484" s="234" t="s">
        <v>3569</v>
      </c>
      <c r="AU484" s="233"/>
    </row>
    <row r="485" spans="1:47" ht="14.4" customHeight="1">
      <c r="A485" s="26" t="s">
        <v>1124</v>
      </c>
      <c r="B485" s="166">
        <v>44924</v>
      </c>
      <c r="C485" s="1" t="s">
        <v>40</v>
      </c>
      <c r="D485" s="1" t="s">
        <v>1125</v>
      </c>
      <c r="E485" s="192" t="s">
        <v>38</v>
      </c>
      <c r="F485" s="29">
        <v>0</v>
      </c>
      <c r="G485" s="29">
        <v>0</v>
      </c>
      <c r="H485" s="29"/>
      <c r="I485" s="29"/>
      <c r="J485" s="29"/>
      <c r="K485" s="29"/>
      <c r="L485" s="29"/>
      <c r="M485" s="1" t="str">
        <f>Table8[[#This Row],[Std Remarks]]</f>
        <v>FEEDER ETC WORK - RETAIN BUDGET</v>
      </c>
      <c r="N485" s="28">
        <f>Table8[[#This Row],[% of Completion of Work Done]]</f>
        <v>0</v>
      </c>
      <c r="O485" s="1">
        <f>Table8[[#This Row],[Customers According to % (Market Share)]]</f>
        <v>0</v>
      </c>
      <c r="P485" s="29">
        <v>44315022.079999998</v>
      </c>
      <c r="Q485" s="136">
        <f>Table8[[#This Row],[Allocated Budget]]*Table8[[#This Row],[Allocation Percentage]]</f>
        <v>22157511.039999999</v>
      </c>
      <c r="R485" s="136">
        <v>22157511.039999999</v>
      </c>
      <c r="S485" s="1">
        <v>-1</v>
      </c>
      <c r="T485" s="1"/>
      <c r="U485" s="1"/>
      <c r="V485" s="29">
        <v>30700.400000000001</v>
      </c>
      <c r="W485" s="29">
        <v>0</v>
      </c>
      <c r="X485" s="1"/>
      <c r="Y485" s="75">
        <f t="shared" si="30"/>
        <v>0.5</v>
      </c>
      <c r="Z485" s="1"/>
      <c r="AA485" s="1"/>
      <c r="AB485" s="28">
        <v>0</v>
      </c>
      <c r="AC485" s="115">
        <f t="shared" si="28"/>
        <v>0</v>
      </c>
      <c r="AD485" s="2">
        <v>46082</v>
      </c>
      <c r="AE485" s="175" t="str">
        <f>IFERROR(Table8[[#This Row],[Timeline - Monthwise]]-MIN(Table8[Start Date..]),"None")</f>
        <v>None</v>
      </c>
      <c r="AF485" s="1" t="str">
        <f>IFERROR(Table8[[#This Row],[Timeline - Monthwise]]-Table8[[#This Row],[Start Date..]]+1,"Duration Doesn't Exsists")</f>
        <v>Duration Doesn't Exsists</v>
      </c>
      <c r="AG485" s="29" t="str">
        <f ca="1">IFERROR(Table8[[#This Row],[Timeline - Monthwise]]-TODAY(),"No ETA")</f>
        <v>No ETA</v>
      </c>
      <c r="AH485" s="29" t="str">
        <f t="shared" si="29"/>
        <v>Yet to Start</v>
      </c>
      <c r="AI485" s="1"/>
      <c r="AJ485" s="237" t="s">
        <v>3569</v>
      </c>
      <c r="AK485" s="1"/>
      <c r="AL485" s="1" t="s">
        <v>41</v>
      </c>
      <c r="AM485" s="1" t="s">
        <v>39</v>
      </c>
      <c r="AN485" s="1"/>
      <c r="AO485" s="27"/>
      <c r="AP485" s="192"/>
      <c r="AQ485" s="1"/>
      <c r="AS485" s="192" t="str">
        <f>VLOOKUP(Table8[[#This Row],[CEM Number]],'71 CEMs'!$E$5:$E$76,1,0)</f>
        <v>INT-23-00447</v>
      </c>
      <c r="AT485" s="234" t="s">
        <v>3569</v>
      </c>
      <c r="AU485" s="233"/>
    </row>
    <row r="486" spans="1:47" ht="14.4" customHeight="1">
      <c r="A486" s="26" t="s">
        <v>429</v>
      </c>
      <c r="B486" s="166">
        <v>45427</v>
      </c>
      <c r="C486" s="1" t="s">
        <v>64</v>
      </c>
      <c r="D486" s="1" t="s">
        <v>430</v>
      </c>
      <c r="E486" s="192" t="s">
        <v>458</v>
      </c>
      <c r="F486" s="29">
        <v>2378</v>
      </c>
      <c r="G486" s="29">
        <v>951.2</v>
      </c>
      <c r="H486" s="29"/>
      <c r="I486" s="29"/>
      <c r="J486" s="29"/>
      <c r="K486" s="29"/>
      <c r="L486" s="29"/>
      <c r="M486" s="1" t="str">
        <f>Table8[[#This Row],[Std Remarks]]</f>
        <v>REMOVE BUDGET (P)</v>
      </c>
      <c r="N486" s="28">
        <f>Table8[[#This Row],[% of Completion of Work Done]]</f>
        <v>0</v>
      </c>
      <c r="O486" s="1">
        <f>Table8[[#This Row],[Customers According to % (Market Share)]]</f>
        <v>951.2</v>
      </c>
      <c r="P486" s="29">
        <v>61531383.75</v>
      </c>
      <c r="Q486" s="136">
        <v>0</v>
      </c>
      <c r="R486" s="136">
        <v>61531383.75</v>
      </c>
      <c r="S486" s="1" t="e">
        <v>#DIV/0!</v>
      </c>
      <c r="T486" s="1"/>
      <c r="U486" s="1">
        <v>0.4</v>
      </c>
      <c r="V486" s="29">
        <v>33802.5</v>
      </c>
      <c r="W486" s="29">
        <v>34890</v>
      </c>
      <c r="X486" s="1" t="s">
        <v>31</v>
      </c>
      <c r="Y486" s="192"/>
      <c r="Z486" s="1" t="s">
        <v>35</v>
      </c>
      <c r="AA486" s="1"/>
      <c r="AB486" s="28">
        <v>0</v>
      </c>
      <c r="AC486" s="115">
        <f t="shared" si="28"/>
        <v>0</v>
      </c>
      <c r="AD486" s="2">
        <v>46082</v>
      </c>
      <c r="AE486" s="175" t="str">
        <f>IFERROR(Table8[[#This Row],[Timeline - Monthwise]]-MIN(Table8[Start Date..]),"None")</f>
        <v>None</v>
      </c>
      <c r="AF486" s="1" t="str">
        <f>IFERROR(Table8[[#This Row],[Timeline - Monthwise]]-Table8[[#This Row],[Start Date..]]+1,"Duration Doesn't Exsists")</f>
        <v>Duration Doesn't Exsists</v>
      </c>
      <c r="AG486" s="29" t="str">
        <f ca="1">IFERROR(Table8[[#This Row],[Timeline - Monthwise]]-TODAY(),"No ETA")</f>
        <v>No ETA</v>
      </c>
      <c r="AH486" s="29" t="str">
        <f t="shared" si="29"/>
        <v>Yet to Start</v>
      </c>
      <c r="AI486" s="1"/>
      <c r="AJ486" s="237" t="s">
        <v>3569</v>
      </c>
      <c r="AK486" s="1" t="s">
        <v>93</v>
      </c>
      <c r="AL486" s="1" t="s">
        <v>94</v>
      </c>
      <c r="AM486" s="1" t="s">
        <v>92</v>
      </c>
      <c r="AN486" s="1"/>
      <c r="AO486" s="27"/>
      <c r="AP486" s="1"/>
      <c r="AQ486" s="1">
        <f>Table8[[#This Row],[Allocated Budget]]-Table8[[#This Row],[Allocated Budget]]</f>
        <v>0</v>
      </c>
      <c r="AS486" s="192" t="str">
        <f>VLOOKUP(Table8[[#This Row],[CEM Number]],'71 CEMs'!$E$5:$E$76,1,0)</f>
        <v>I240703</v>
      </c>
      <c r="AT486" s="235" t="s">
        <v>3569</v>
      </c>
      <c r="AU486" s="233"/>
    </row>
    <row r="487" spans="1:47" ht="14.4" customHeight="1">
      <c r="A487" s="26" t="s">
        <v>379</v>
      </c>
      <c r="B487" s="166">
        <v>45428</v>
      </c>
      <c r="C487" s="1" t="s">
        <v>40</v>
      </c>
      <c r="D487" s="1" t="s">
        <v>172</v>
      </c>
      <c r="E487" s="192" t="s">
        <v>385</v>
      </c>
      <c r="F487" s="29">
        <v>0</v>
      </c>
      <c r="G487" s="29">
        <v>0</v>
      </c>
      <c r="H487" s="29"/>
      <c r="I487" s="29"/>
      <c r="J487" s="29"/>
      <c r="K487" s="29"/>
      <c r="L487" s="29"/>
      <c r="M487" s="1" t="str">
        <f>Table8[[#This Row],[Std Remarks]]</f>
        <v>FEEDER ETC WORK - RETAIN BUDGET</v>
      </c>
      <c r="N487" s="28">
        <f>Table8[[#This Row],[% of Completion of Work Done]]</f>
        <v>0</v>
      </c>
      <c r="O487" s="1">
        <f>Table8[[#This Row],[Customers According to % (Market Share)]]</f>
        <v>0</v>
      </c>
      <c r="P487" s="29">
        <v>142000</v>
      </c>
      <c r="Q487" s="136">
        <f>Table8[[#This Row],[Allocated Budget]]*Table8[[#This Row],[Allocation Percentage]]</f>
        <v>71000</v>
      </c>
      <c r="R487" s="136">
        <v>71000</v>
      </c>
      <c r="S487" s="1">
        <v>-1</v>
      </c>
      <c r="T487" s="1"/>
      <c r="U487" s="1"/>
      <c r="V487" s="29">
        <v>0</v>
      </c>
      <c r="W487" s="29">
        <v>0</v>
      </c>
      <c r="X487" s="1"/>
      <c r="Y487" s="75">
        <f>$Q$1</f>
        <v>0.5</v>
      </c>
      <c r="Z487" s="1"/>
      <c r="AA487" s="1"/>
      <c r="AB487" s="28">
        <v>0</v>
      </c>
      <c r="AC487" s="115">
        <f t="shared" si="28"/>
        <v>0</v>
      </c>
      <c r="AD487" s="2">
        <v>46082</v>
      </c>
      <c r="AE487" s="175" t="str">
        <f>IFERROR(Table8[[#This Row],[Timeline - Monthwise]]-MIN(Table8[Start Date..]),"None")</f>
        <v>None</v>
      </c>
      <c r="AF487" s="1" t="str">
        <f>IFERROR(Table8[[#This Row],[Timeline - Monthwise]]-Table8[[#This Row],[Start Date..]]+1,"Duration Doesn't Exsists")</f>
        <v>Duration Doesn't Exsists</v>
      </c>
      <c r="AG487" s="29" t="str">
        <f ca="1">IFERROR(Table8[[#This Row],[Timeline - Monthwise]]-TODAY(),"No ETA")</f>
        <v>No ETA</v>
      </c>
      <c r="AH487" s="29" t="str">
        <f t="shared" si="29"/>
        <v>Yet to Start</v>
      </c>
      <c r="AI487" s="1"/>
      <c r="AJ487" s="237" t="s">
        <v>3569</v>
      </c>
      <c r="AK487" s="1"/>
      <c r="AL487" s="1" t="s">
        <v>41</v>
      </c>
      <c r="AM487" s="1" t="s">
        <v>39</v>
      </c>
      <c r="AN487" s="1"/>
      <c r="AO487" s="27"/>
      <c r="AP487" s="192"/>
      <c r="AQ487" s="1"/>
      <c r="AS487" s="192" t="str">
        <f>VLOOKUP(Table8[[#This Row],[CEM Number]],'71 CEMs'!$E$5:$E$76,1,0)</f>
        <v>I240701</v>
      </c>
      <c r="AT487" s="234" t="s">
        <v>3569</v>
      </c>
      <c r="AU487" s="233"/>
    </row>
    <row r="488" spans="1:47" ht="14.4" customHeight="1">
      <c r="A488" s="26" t="s">
        <v>3649</v>
      </c>
      <c r="B488" s="166" t="s">
        <v>3530</v>
      </c>
      <c r="C488" s="1" t="s">
        <v>1232</v>
      </c>
      <c r="D488" s="1" t="s">
        <v>1232</v>
      </c>
      <c r="E488" s="192" t="s">
        <v>1247</v>
      </c>
      <c r="F488" s="29">
        <v>266</v>
      </c>
      <c r="G488" s="29">
        <v>119.7</v>
      </c>
      <c r="H488" s="29"/>
      <c r="I488" s="29"/>
      <c r="J488" s="29"/>
      <c r="K488" s="29"/>
      <c r="L488" s="29"/>
      <c r="M488" s="1" t="str">
        <f>Table8[[#This Row],[Std Remarks]]</f>
        <v>NOT LIVE - RETAIN BUDGET</v>
      </c>
      <c r="N488" s="28">
        <f>Table8[[#This Row],[% of Completion of Work Done]]</f>
        <v>0</v>
      </c>
      <c r="O488" s="1">
        <f>Table8[[#This Row],[Customers According to % (Market Share)]]</f>
        <v>119.7</v>
      </c>
      <c r="P488" s="29">
        <v>4177044.5874999999</v>
      </c>
      <c r="Q488" s="136">
        <f>(Table8[[#This Row],[Allocated Budget]]*$Q$2)+(Table8[[#This Row],[Allocated Budget]]*(1-Table8[[#This Row],[HP%  based on Live % ( Work Progress)]])*(1-$Q$2))</f>
        <v>4177044.5874999999</v>
      </c>
      <c r="R488" s="136"/>
      <c r="S488" s="1"/>
      <c r="T488" s="1"/>
      <c r="U488" s="1">
        <v>0.45</v>
      </c>
      <c r="V488" s="29">
        <v>0</v>
      </c>
      <c r="W488" s="29">
        <v>3295.0815000000002</v>
      </c>
      <c r="X488" s="1" t="s">
        <v>47</v>
      </c>
      <c r="Y488" s="28">
        <f>Table8[[#This Row],[% of Completion of Work Done]]</f>
        <v>0</v>
      </c>
      <c r="Z488" s="1" t="s">
        <v>35</v>
      </c>
      <c r="AA488" s="1"/>
      <c r="AB488" s="77">
        <v>0</v>
      </c>
      <c r="AC488" s="115">
        <f t="shared" si="28"/>
        <v>0</v>
      </c>
      <c r="AD488" s="2">
        <v>46082</v>
      </c>
      <c r="AE488" s="175">
        <f>IFERROR(Table8[[#This Row],[Timeline - Monthwise]]-MIN(Table8[Start Date..]),"None")</f>
        <v>214</v>
      </c>
      <c r="AF488" s="1">
        <f>IFERROR(Table8[[#This Row],[Timeline - Monthwise]]-Table8[[#This Row],[Start Date..]]+1,"Duration Doesn't Exsists")</f>
        <v>215</v>
      </c>
      <c r="AG488" s="29">
        <f ca="1">IFERROR(Table8[[#This Row],[Timeline - Monthwise]]-TODAY(),"No ETA")</f>
        <v>167</v>
      </c>
      <c r="AH488" s="29" t="str">
        <f t="shared" si="29"/>
        <v>Yet to Start</v>
      </c>
      <c r="AI488" s="192" t="s">
        <v>1168</v>
      </c>
      <c r="AJ488" s="237" t="s">
        <v>3576</v>
      </c>
      <c r="AK488" s="1" t="s">
        <v>1169</v>
      </c>
      <c r="AL488" s="1" t="s">
        <v>3325</v>
      </c>
      <c r="AM488" s="1" t="s">
        <v>76</v>
      </c>
      <c r="AN488" s="1"/>
      <c r="AO488" s="27"/>
      <c r="AP488" s="192"/>
      <c r="AQ488" s="1"/>
      <c r="AS488" s="192" t="e">
        <f>VLOOKUP(Table8[[#This Row],[CEM Number]],'71 CEMs'!$E$5:$E$76,1,0)</f>
        <v>#N/A</v>
      </c>
      <c r="AT488" s="235">
        <v>46296</v>
      </c>
      <c r="AU488" s="233"/>
    </row>
    <row r="489" spans="1:47" ht="14.4" customHeight="1">
      <c r="A489" s="26" t="s">
        <v>3649</v>
      </c>
      <c r="B489" s="166" t="s">
        <v>3530</v>
      </c>
      <c r="C489" s="1" t="s">
        <v>1232</v>
      </c>
      <c r="D489" s="1" t="s">
        <v>1232</v>
      </c>
      <c r="E489" s="192" t="s">
        <v>1248</v>
      </c>
      <c r="F489" s="29">
        <v>270</v>
      </c>
      <c r="G489" s="29">
        <v>121.5</v>
      </c>
      <c r="H489" s="29"/>
      <c r="I489" s="29"/>
      <c r="J489" s="29"/>
      <c r="K489" s="29"/>
      <c r="L489" s="29"/>
      <c r="M489" s="1" t="str">
        <f>Table8[[#This Row],[Std Remarks]]</f>
        <v>NOT LIVE - RETAIN BUDGET</v>
      </c>
      <c r="N489" s="28">
        <f>Table8[[#This Row],[% of Completion of Work Done]]</f>
        <v>0</v>
      </c>
      <c r="O489" s="1">
        <f>Table8[[#This Row],[Customers According to % (Market Share)]]</f>
        <v>121.5</v>
      </c>
      <c r="P489" s="29">
        <v>3370953.3108141501</v>
      </c>
      <c r="Q489" s="136">
        <f>(Table8[[#This Row],[Allocated Budget]]*$Q$2)+(Table8[[#This Row],[Allocated Budget]]*(1-Table8[[#This Row],[HP%  based on Live % ( Work Progress)]])*(1-$Q$2))</f>
        <v>3370953.3108141497</v>
      </c>
      <c r="R489" s="136"/>
      <c r="S489" s="1"/>
      <c r="T489" s="1"/>
      <c r="U489" s="1">
        <v>0.45</v>
      </c>
      <c r="V489" s="29">
        <v>752.82463875874055</v>
      </c>
      <c r="W489" s="29">
        <v>3119.6334370017912</v>
      </c>
      <c r="X489" s="1" t="s">
        <v>47</v>
      </c>
      <c r="Y489" s="28">
        <f>Table8[[#This Row],[% of Completion of Work Done]]</f>
        <v>0</v>
      </c>
      <c r="Z489" s="1" t="s">
        <v>35</v>
      </c>
      <c r="AA489" s="1"/>
      <c r="AB489" s="77">
        <v>0</v>
      </c>
      <c r="AC489" s="115">
        <f t="shared" si="28"/>
        <v>0</v>
      </c>
      <c r="AD489" s="2">
        <v>46082</v>
      </c>
      <c r="AE489" s="175">
        <f>IFERROR(Table8[[#This Row],[Timeline - Monthwise]]-MIN(Table8[Start Date..]),"None")</f>
        <v>214</v>
      </c>
      <c r="AF489" s="1">
        <f>IFERROR(Table8[[#This Row],[Timeline - Monthwise]]-Table8[[#This Row],[Start Date..]]+1,"Duration Doesn't Exsists")</f>
        <v>215</v>
      </c>
      <c r="AG489" s="29">
        <f ca="1">IFERROR(Table8[[#This Row],[Timeline - Monthwise]]-TODAY(),"No ETA")</f>
        <v>167</v>
      </c>
      <c r="AH489" s="29" t="str">
        <f t="shared" si="29"/>
        <v>Yet to Start</v>
      </c>
      <c r="AI489" s="192" t="s">
        <v>1168</v>
      </c>
      <c r="AJ489" s="237" t="s">
        <v>3576</v>
      </c>
      <c r="AK489" s="1" t="s">
        <v>1169</v>
      </c>
      <c r="AL489" s="1" t="s">
        <v>3325</v>
      </c>
      <c r="AM489" s="1" t="s">
        <v>76</v>
      </c>
      <c r="AN489" s="1"/>
      <c r="AO489" s="27"/>
      <c r="AP489" s="192"/>
      <c r="AQ489" s="1"/>
      <c r="AS489" s="192" t="e">
        <f>VLOOKUP(Table8[[#This Row],[CEM Number]],'71 CEMs'!$E$5:$E$76,1,0)</f>
        <v>#N/A</v>
      </c>
      <c r="AT489" s="235">
        <v>46296</v>
      </c>
      <c r="AU489" s="233"/>
    </row>
    <row r="490" spans="1:47" ht="14.4" customHeight="1">
      <c r="A490" s="26" t="s">
        <v>429</v>
      </c>
      <c r="B490" s="166">
        <v>45427</v>
      </c>
      <c r="C490" s="1" t="s">
        <v>64</v>
      </c>
      <c r="D490" s="1" t="s">
        <v>430</v>
      </c>
      <c r="E490" s="192" t="s">
        <v>459</v>
      </c>
      <c r="F490" s="29">
        <v>1510</v>
      </c>
      <c r="G490" s="29">
        <v>604</v>
      </c>
      <c r="H490" s="29"/>
      <c r="I490" s="29"/>
      <c r="J490" s="29"/>
      <c r="K490" s="29"/>
      <c r="L490" s="29"/>
      <c r="M490" s="1" t="str">
        <f>Table8[[#This Row],[Std Remarks]]</f>
        <v>REMOVE BUDGET (P)</v>
      </c>
      <c r="N490" s="28">
        <f>Table8[[#This Row],[% of Completion of Work Done]]</f>
        <v>0</v>
      </c>
      <c r="O490" s="1">
        <f>Table8[[#This Row],[Customers According to % (Market Share)]]</f>
        <v>604</v>
      </c>
      <c r="P490" s="29">
        <v>40966537.118000001</v>
      </c>
      <c r="Q490" s="136">
        <v>0</v>
      </c>
      <c r="R490" s="136">
        <v>40966537.118000001</v>
      </c>
      <c r="S490" s="1" t="e">
        <v>#DIV/0!</v>
      </c>
      <c r="T490" s="1"/>
      <c r="U490" s="1">
        <v>0.4</v>
      </c>
      <c r="V490" s="29">
        <v>21847.5</v>
      </c>
      <c r="W490" s="29">
        <v>21898.5</v>
      </c>
      <c r="X490" s="1" t="s">
        <v>31</v>
      </c>
      <c r="Y490" s="192"/>
      <c r="Z490" s="1" t="s">
        <v>35</v>
      </c>
      <c r="AA490" s="1"/>
      <c r="AB490" s="28">
        <v>0</v>
      </c>
      <c r="AC490" s="115">
        <f t="shared" si="28"/>
        <v>0</v>
      </c>
      <c r="AD490" s="2">
        <v>46082</v>
      </c>
      <c r="AE490" s="175" t="str">
        <f>IFERROR(Table8[[#This Row],[Timeline - Monthwise]]-MIN(Table8[Start Date..]),"None")</f>
        <v>None</v>
      </c>
      <c r="AF490" s="1" t="str">
        <f>IFERROR(Table8[[#This Row],[Timeline - Monthwise]]-Table8[[#This Row],[Start Date..]]+1,"Duration Doesn't Exsists")</f>
        <v>Duration Doesn't Exsists</v>
      </c>
      <c r="AG490" s="29" t="str">
        <f ca="1">IFERROR(Table8[[#This Row],[Timeline - Monthwise]]-TODAY(),"No ETA")</f>
        <v>No ETA</v>
      </c>
      <c r="AH490" s="29" t="str">
        <f t="shared" si="29"/>
        <v>Yet to Start</v>
      </c>
      <c r="AI490" s="1"/>
      <c r="AJ490" s="237" t="s">
        <v>3569</v>
      </c>
      <c r="AK490" s="192" t="s">
        <v>93</v>
      </c>
      <c r="AL490" s="1" t="s">
        <v>94</v>
      </c>
      <c r="AM490" s="1" t="s">
        <v>92</v>
      </c>
      <c r="AN490" s="1"/>
      <c r="AO490" s="27"/>
      <c r="AP490" s="192"/>
      <c r="AQ490" s="192">
        <f>Table8[[#This Row],[Allocated Budget]]-Table8[[#This Row],[Allocated Budget]]</f>
        <v>0</v>
      </c>
      <c r="AS490" s="192" t="str">
        <f>VLOOKUP(Table8[[#This Row],[CEM Number]],'71 CEMs'!$E$5:$E$76,1,0)</f>
        <v>I240703</v>
      </c>
      <c r="AT490" s="235" t="s">
        <v>3569</v>
      </c>
      <c r="AU490" s="233"/>
    </row>
    <row r="491" spans="1:47" ht="14.4" customHeight="1">
      <c r="A491" s="26" t="s">
        <v>756</v>
      </c>
      <c r="B491" s="166">
        <v>45607</v>
      </c>
      <c r="C491" s="1" t="s">
        <v>287</v>
      </c>
      <c r="D491" s="1" t="s">
        <v>287</v>
      </c>
      <c r="E491" s="192" t="s">
        <v>757</v>
      </c>
      <c r="F491" s="29">
        <v>50</v>
      </c>
      <c r="G491" s="29">
        <v>20</v>
      </c>
      <c r="H491" s="29"/>
      <c r="I491" s="29">
        <v>0</v>
      </c>
      <c r="J491" s="29">
        <v>3</v>
      </c>
      <c r="K491" s="29">
        <v>29</v>
      </c>
      <c r="L491" s="29" t="s">
        <v>3590</v>
      </c>
      <c r="M491" s="1" t="str">
        <f>Table8[[#This Row],[Std Remarks]]</f>
        <v>LIVE - 100% Completed</v>
      </c>
      <c r="N491" s="28">
        <f>Table8[[#This Row],[% of Completion of Work Done]]</f>
        <v>1</v>
      </c>
      <c r="O491" s="1">
        <f>Table8[[#This Row],[Customers According to % (Market Share)]]</f>
        <v>20</v>
      </c>
      <c r="P491" s="29">
        <v>467960</v>
      </c>
      <c r="Q491" s="136">
        <f>Table8[[#This Row],[Allocated Budget]]*Table8[[#This Row],[Allocation Percentage]]</f>
        <v>70194</v>
      </c>
      <c r="R491" s="136">
        <v>397766</v>
      </c>
      <c r="S491" s="1">
        <v>-1</v>
      </c>
      <c r="T491" s="1"/>
      <c r="U491" s="1">
        <v>0.4</v>
      </c>
      <c r="V491" s="29">
        <v>0</v>
      </c>
      <c r="W491" s="188">
        <v>2550</v>
      </c>
      <c r="X491" s="1" t="s">
        <v>150</v>
      </c>
      <c r="Y491" s="75">
        <f>$Q$2</f>
        <v>0.15</v>
      </c>
      <c r="Z491" s="1" t="s">
        <v>32</v>
      </c>
      <c r="AA491" s="1" t="s">
        <v>150</v>
      </c>
      <c r="AB491" s="64">
        <v>1</v>
      </c>
      <c r="AC491" s="115">
        <f t="shared" si="28"/>
        <v>1</v>
      </c>
      <c r="AD491" s="2">
        <v>46082</v>
      </c>
      <c r="AE491" s="175" t="str">
        <f>IFERROR(Table8[[#This Row],[Timeline - Monthwise]]-MIN(Table8[Start Date..]),"None")</f>
        <v>None</v>
      </c>
      <c r="AF491" s="1" t="str">
        <f>IFERROR(Table8[[#This Row],[Timeline - Monthwise]]-Table8[[#This Row],[Start Date..]]+1,"Duration Doesn't Exsists")</f>
        <v>Duration Doesn't Exsists</v>
      </c>
      <c r="AG491" s="29" t="str">
        <f ca="1">IFERROR(Table8[[#This Row],[Timeline - Monthwise]]-TODAY(),"No ETA")</f>
        <v>No ETA</v>
      </c>
      <c r="AH491" s="29" t="str">
        <f t="shared" si="29"/>
        <v>Completed</v>
      </c>
      <c r="AI491" s="1"/>
      <c r="AJ491" s="237" t="s">
        <v>3569</v>
      </c>
      <c r="AK491" s="1"/>
      <c r="AL491" s="1" t="s">
        <v>3178</v>
      </c>
      <c r="AM491" s="1" t="s">
        <v>30</v>
      </c>
      <c r="AN491" s="1"/>
      <c r="AO491" s="27"/>
      <c r="AP491" s="192"/>
      <c r="AQ491" s="1"/>
      <c r="AS491" s="192" t="str">
        <f>VLOOKUP(Table8[[#This Row],[CEM Number]],'71 CEMs'!$E$5:$E$76,1,0)</f>
        <v>I250374</v>
      </c>
      <c r="AT491" s="235" t="s">
        <v>3569</v>
      </c>
      <c r="AU491" s="233"/>
    </row>
    <row r="492" spans="1:47" ht="14.4" customHeight="1">
      <c r="A492" s="26" t="s">
        <v>756</v>
      </c>
      <c r="B492" s="166">
        <v>45607</v>
      </c>
      <c r="C492" s="1" t="s">
        <v>287</v>
      </c>
      <c r="D492" s="1" t="s">
        <v>287</v>
      </c>
      <c r="E492" s="192" t="s">
        <v>758</v>
      </c>
      <c r="F492" s="29">
        <v>24</v>
      </c>
      <c r="G492" s="29">
        <v>9.6000000000000014</v>
      </c>
      <c r="H492" s="29"/>
      <c r="I492" s="29">
        <v>1</v>
      </c>
      <c r="J492" s="29">
        <v>6</v>
      </c>
      <c r="K492" s="29">
        <v>24</v>
      </c>
      <c r="L492" s="29" t="s">
        <v>3590</v>
      </c>
      <c r="M492" s="1" t="str">
        <f>Table8[[#This Row],[Std Remarks]]</f>
        <v>LIVE - 100% Completed</v>
      </c>
      <c r="N492" s="28">
        <f>Table8[[#This Row],[% of Completion of Work Done]]</f>
        <v>1</v>
      </c>
      <c r="O492" s="1">
        <f>Table8[[#This Row],[Customers According to % (Market Share)]]</f>
        <v>9.6000000000000014</v>
      </c>
      <c r="P492" s="29">
        <v>359370</v>
      </c>
      <c r="Q492" s="136">
        <f>Table8[[#This Row],[Allocated Budget]]*Table8[[#This Row],[Allocation Percentage]]</f>
        <v>53905.5</v>
      </c>
      <c r="R492" s="136">
        <v>305464.5</v>
      </c>
      <c r="S492" s="1">
        <v>-0.85</v>
      </c>
      <c r="T492" s="1"/>
      <c r="U492" s="1">
        <v>0.4</v>
      </c>
      <c r="V492" s="29">
        <v>0</v>
      </c>
      <c r="W492" s="188">
        <v>2050</v>
      </c>
      <c r="X492" s="1" t="s">
        <v>150</v>
      </c>
      <c r="Y492" s="75">
        <f>$Q$2</f>
        <v>0.15</v>
      </c>
      <c r="Z492" s="1" t="s">
        <v>32</v>
      </c>
      <c r="AA492" s="1" t="s">
        <v>150</v>
      </c>
      <c r="AB492" s="64">
        <v>1</v>
      </c>
      <c r="AC492" s="115">
        <f t="shared" si="28"/>
        <v>1</v>
      </c>
      <c r="AD492" s="2">
        <v>46082</v>
      </c>
      <c r="AE492" s="175" t="str">
        <f>IFERROR(Table8[[#This Row],[Timeline - Monthwise]]-MIN(Table8[Start Date..]),"None")</f>
        <v>None</v>
      </c>
      <c r="AF492" s="1" t="str">
        <f>IFERROR(Table8[[#This Row],[Timeline - Monthwise]]-Table8[[#This Row],[Start Date..]]+1,"Duration Doesn't Exsists")</f>
        <v>Duration Doesn't Exsists</v>
      </c>
      <c r="AG492" s="29" t="str">
        <f ca="1">IFERROR(Table8[[#This Row],[Timeline - Monthwise]]-TODAY(),"No ETA")</f>
        <v>No ETA</v>
      </c>
      <c r="AH492" s="29" t="str">
        <f t="shared" si="29"/>
        <v>Completed</v>
      </c>
      <c r="AI492" s="1"/>
      <c r="AJ492" s="237" t="s">
        <v>3569</v>
      </c>
      <c r="AK492" s="1"/>
      <c r="AL492" s="1" t="s">
        <v>3178</v>
      </c>
      <c r="AM492" s="1" t="s">
        <v>30</v>
      </c>
      <c r="AN492" s="1"/>
      <c r="AO492" s="27"/>
      <c r="AP492" s="192"/>
      <c r="AQ492" s="1"/>
      <c r="AS492" s="192" t="str">
        <f>VLOOKUP(Table8[[#This Row],[CEM Number]],'71 CEMs'!$E$5:$E$76,1,0)</f>
        <v>I250374</v>
      </c>
      <c r="AT492" s="235" t="s">
        <v>3569</v>
      </c>
      <c r="AU492" s="233"/>
    </row>
    <row r="493" spans="1:47" ht="14.4" customHeight="1">
      <c r="A493" s="26" t="s">
        <v>768</v>
      </c>
      <c r="B493" s="166">
        <v>45621</v>
      </c>
      <c r="C493" s="1" t="s">
        <v>27</v>
      </c>
      <c r="D493" s="1" t="s">
        <v>769</v>
      </c>
      <c r="E493" s="192" t="s">
        <v>782</v>
      </c>
      <c r="F493" s="29">
        <v>3146</v>
      </c>
      <c r="G493" s="29">
        <v>1258.4000000000001</v>
      </c>
      <c r="H493" s="29">
        <v>493</v>
      </c>
      <c r="I493" s="29">
        <v>18</v>
      </c>
      <c r="J493" s="29">
        <v>59</v>
      </c>
      <c r="K493" s="29">
        <v>416</v>
      </c>
      <c r="L493" s="29"/>
      <c r="M493" s="1" t="str">
        <f>Table8[[#This Row],[Std Remarks]]</f>
        <v>LIVE - 100% Completed</v>
      </c>
      <c r="N493" s="28">
        <f>Table8[[#This Row],[% of Completion of Work Done]]</f>
        <v>1</v>
      </c>
      <c r="O493" s="1">
        <f>Table8[[#This Row],[Customers According to % (Market Share)]]</f>
        <v>1258.4000000000001</v>
      </c>
      <c r="P493" s="29">
        <v>41368501.891666703</v>
      </c>
      <c r="Q493" s="136">
        <f>Table8[[#This Row],[Allocated Budget]]*Table8[[#This Row],[Allocation Percentage]]</f>
        <v>6205275.2837500051</v>
      </c>
      <c r="R493" s="136">
        <v>35163226.607916668</v>
      </c>
      <c r="S493" s="1">
        <v>-0.85</v>
      </c>
      <c r="T493" s="1"/>
      <c r="U493" s="1">
        <v>0.4</v>
      </c>
      <c r="V493" s="29">
        <v>17799.710999999999</v>
      </c>
      <c r="W493" s="29">
        <v>16829.955000000002</v>
      </c>
      <c r="X493" s="1" t="s">
        <v>31</v>
      </c>
      <c r="Y493" s="75">
        <f>$Q$2</f>
        <v>0.15</v>
      </c>
      <c r="Z493" s="1" t="s">
        <v>32</v>
      </c>
      <c r="AA493" s="1" t="s">
        <v>31</v>
      </c>
      <c r="AB493" s="64">
        <v>1</v>
      </c>
      <c r="AC493" s="115">
        <f t="shared" si="28"/>
        <v>1</v>
      </c>
      <c r="AD493" s="2">
        <v>46082</v>
      </c>
      <c r="AE493" s="175" t="str">
        <f>IFERROR(Table8[[#This Row],[Timeline - Monthwise]]-MIN(Table8[Start Date..]),"None")</f>
        <v>None</v>
      </c>
      <c r="AF493" s="1" t="str">
        <f>IFERROR(Table8[[#This Row],[Timeline - Monthwise]]-Table8[[#This Row],[Start Date..]]+1,"Duration Doesn't Exsists")</f>
        <v>Duration Doesn't Exsists</v>
      </c>
      <c r="AG493" s="29" t="str">
        <f ca="1">IFERROR(Table8[[#This Row],[Timeline - Monthwise]]-TODAY(),"No ETA")</f>
        <v>No ETA</v>
      </c>
      <c r="AH493" s="29" t="str">
        <f t="shared" si="29"/>
        <v>Completed</v>
      </c>
      <c r="AI493" s="1"/>
      <c r="AJ493" s="237" t="s">
        <v>3569</v>
      </c>
      <c r="AK493" s="192"/>
      <c r="AL493" s="1" t="s">
        <v>3178</v>
      </c>
      <c r="AM493" s="1" t="s">
        <v>30</v>
      </c>
      <c r="AN493" s="1"/>
      <c r="AO493" s="27"/>
      <c r="AP493" s="192"/>
      <c r="AQ493" s="1"/>
      <c r="AS493" s="192" t="str">
        <f>VLOOKUP(Table8[[#This Row],[CEM Number]],'71 CEMs'!$E$5:$E$76,1,0)</f>
        <v>I250376</v>
      </c>
      <c r="AT493" s="235" t="s">
        <v>3569</v>
      </c>
      <c r="AU493" s="233"/>
    </row>
    <row r="494" spans="1:47" ht="14.4" customHeight="1">
      <c r="A494" s="26" t="s">
        <v>1003</v>
      </c>
      <c r="B494" s="166">
        <v>44924</v>
      </c>
      <c r="C494" s="1" t="s">
        <v>388</v>
      </c>
      <c r="D494" s="1" t="s">
        <v>1004</v>
      </c>
      <c r="E494" s="192" t="s">
        <v>1005</v>
      </c>
      <c r="F494" s="29">
        <v>46</v>
      </c>
      <c r="G494" s="29">
        <v>18.400000000000002</v>
      </c>
      <c r="H494" s="29">
        <v>50</v>
      </c>
      <c r="I494" s="29">
        <v>30</v>
      </c>
      <c r="J494" s="29"/>
      <c r="K494" s="29"/>
      <c r="L494" s="29"/>
      <c r="M494" s="1" t="str">
        <f>Table8[[#This Row],[Std Remarks]]</f>
        <v>NOT LIVE - RETAIN BUDGET</v>
      </c>
      <c r="N494" s="28">
        <f>Table8[[#This Row],[% of Completion of Work Done]]</f>
        <v>0</v>
      </c>
      <c r="O494" s="1">
        <f>Table8[[#This Row],[Customers According to % (Market Share)]]</f>
        <v>18.400000000000002</v>
      </c>
      <c r="P494" s="29">
        <v>970858.33</v>
      </c>
      <c r="Q494" s="136">
        <f>(Table8[[#This Row],[Allocated Budget]]*$Q$2)+(Table8[[#This Row],[Allocated Budget]]*(1-Table8[[#This Row],[HP%  based on Live % ( Work Progress)]])*(1-$Q$2))</f>
        <v>970858.32999999984</v>
      </c>
      <c r="R494" s="136">
        <v>0</v>
      </c>
      <c r="S494" s="1">
        <v>-1</v>
      </c>
      <c r="T494" s="1"/>
      <c r="U494" s="1">
        <v>0.4</v>
      </c>
      <c r="V494" s="29">
        <v>305</v>
      </c>
      <c r="W494" s="29">
        <v>217.5</v>
      </c>
      <c r="X494" s="1" t="s">
        <v>47</v>
      </c>
      <c r="Y494" s="28">
        <f>Table8[[#This Row],[% of Completion of Work Done]]</f>
        <v>0</v>
      </c>
      <c r="Z494" s="1" t="s">
        <v>35</v>
      </c>
      <c r="AA494" s="1"/>
      <c r="AB494" s="28">
        <v>0</v>
      </c>
      <c r="AC494" s="115">
        <f t="shared" si="28"/>
        <v>0</v>
      </c>
      <c r="AD494" s="2">
        <v>46082</v>
      </c>
      <c r="AE494" s="175" t="str">
        <f>IFERROR(Table8[[#This Row],[Timeline - Monthwise]]-MIN(Table8[Start Date..]),"None")</f>
        <v>None</v>
      </c>
      <c r="AF494" s="1" t="str">
        <f>IFERROR(Table8[[#This Row],[Timeline - Monthwise]]-Table8[[#This Row],[Start Date..]]+1,"Duration Doesn't Exsists")</f>
        <v>Duration Doesn't Exsists</v>
      </c>
      <c r="AG494" s="29" t="str">
        <f ca="1">IFERROR(Table8[[#This Row],[Timeline - Monthwise]]-TODAY(),"No ETA")</f>
        <v>No ETA</v>
      </c>
      <c r="AH494" s="29" t="str">
        <f t="shared" si="29"/>
        <v>Yet to Start</v>
      </c>
      <c r="AI494" s="1" t="s">
        <v>77</v>
      </c>
      <c r="AJ494" s="237" t="s">
        <v>3319</v>
      </c>
      <c r="AK494" s="192" t="s">
        <v>78</v>
      </c>
      <c r="AL494" s="1" t="s">
        <v>3325</v>
      </c>
      <c r="AM494" s="1" t="s">
        <v>76</v>
      </c>
      <c r="AN494" s="1">
        <v>1</v>
      </c>
      <c r="AO494" s="27"/>
      <c r="AP494" s="192"/>
      <c r="AQ494" s="192"/>
      <c r="AS494" s="192" t="str">
        <f>VLOOKUP(Table8[[#This Row],[CEM Number]],'71 CEMs'!$E$5:$E$76,1,0)</f>
        <v>INT-23-00436</v>
      </c>
      <c r="AT494" s="235" t="s">
        <v>3319</v>
      </c>
      <c r="AU494" s="233"/>
    </row>
    <row r="495" spans="1:47" ht="14.4" customHeight="1">
      <c r="A495" s="26" t="s">
        <v>950</v>
      </c>
      <c r="B495" s="166">
        <v>44195</v>
      </c>
      <c r="C495" s="1" t="s">
        <v>138</v>
      </c>
      <c r="D495" s="1" t="s">
        <v>951</v>
      </c>
      <c r="E495" s="192" t="s">
        <v>958</v>
      </c>
      <c r="F495" s="29">
        <v>1520</v>
      </c>
      <c r="G495" s="29">
        <v>608</v>
      </c>
      <c r="H495" s="29"/>
      <c r="I495" s="29"/>
      <c r="J495" s="29"/>
      <c r="K495" s="29"/>
      <c r="L495" s="29"/>
      <c r="M495" s="1" t="str">
        <f>Table8[[#This Row],[Std Remarks]]</f>
        <v>LIVE - 100% Completed</v>
      </c>
      <c r="N495" s="28">
        <f>Table8[[#This Row],[% of Completion of Work Done]]</f>
        <v>1</v>
      </c>
      <c r="O495" s="1">
        <f>Table8[[#This Row],[Customers According to % (Market Share)]]</f>
        <v>608</v>
      </c>
      <c r="P495" s="29">
        <v>38506087.750069499</v>
      </c>
      <c r="Q495" s="136">
        <f>Table8[[#This Row],[Allocated Budget]]*Table8[[#This Row],[Allocation Percentage]]</f>
        <v>5775913.1625104249</v>
      </c>
      <c r="R495" s="136">
        <v>32730174.587559074</v>
      </c>
      <c r="S495" s="1">
        <v>-0.85</v>
      </c>
      <c r="T495" s="1"/>
      <c r="U495" s="1">
        <v>0.4</v>
      </c>
      <c r="V495" s="29">
        <v>22396.719297750002</v>
      </c>
      <c r="W495" s="29">
        <v>6517.1055289000005</v>
      </c>
      <c r="X495" s="1" t="s">
        <v>31</v>
      </c>
      <c r="Y495" s="75">
        <f>$Q$2</f>
        <v>0.15</v>
      </c>
      <c r="Z495" s="1" t="s">
        <v>32</v>
      </c>
      <c r="AA495" s="1" t="s">
        <v>31</v>
      </c>
      <c r="AB495" s="64">
        <v>1</v>
      </c>
      <c r="AC495" s="115">
        <f t="shared" si="28"/>
        <v>1</v>
      </c>
      <c r="AD495" s="2">
        <v>46082</v>
      </c>
      <c r="AE495" s="175" t="str">
        <f>IFERROR(Table8[[#This Row],[Timeline - Monthwise]]-MIN(Table8[Start Date..]),"None")</f>
        <v>None</v>
      </c>
      <c r="AF495" s="1" t="str">
        <f>IFERROR(Table8[[#This Row],[Timeline - Monthwise]]-Table8[[#This Row],[Start Date..]]+1,"Duration Doesn't Exsists")</f>
        <v>Duration Doesn't Exsists</v>
      </c>
      <c r="AG495" s="29" t="str">
        <f ca="1">IFERROR(Table8[[#This Row],[Timeline - Monthwise]]-TODAY(),"No ETA")</f>
        <v>No ETA</v>
      </c>
      <c r="AH495" s="29" t="str">
        <f t="shared" si="29"/>
        <v>Completed</v>
      </c>
      <c r="AI495" s="1"/>
      <c r="AJ495" s="237" t="s">
        <v>3569</v>
      </c>
      <c r="AK495" s="1"/>
      <c r="AL495" s="1" t="s">
        <v>3178</v>
      </c>
      <c r="AM495" s="1" t="s">
        <v>30</v>
      </c>
      <c r="AN495" s="1"/>
      <c r="AO495" s="27"/>
      <c r="AP495" s="192"/>
      <c r="AQ495" s="1"/>
      <c r="AS495" s="192" t="str">
        <f>VLOOKUP(Table8[[#This Row],[CEM Number]],'71 CEMs'!$E$5:$E$76,1,0)</f>
        <v>INT-21-00315</v>
      </c>
      <c r="AT495" s="235" t="s">
        <v>3569</v>
      </c>
      <c r="AU495" s="233"/>
    </row>
    <row r="496" spans="1:47" ht="14.4" customHeight="1">
      <c r="A496" s="26" t="s">
        <v>742</v>
      </c>
      <c r="B496" s="166">
        <v>45601</v>
      </c>
      <c r="C496" s="1" t="s">
        <v>27</v>
      </c>
      <c r="D496" s="1" t="s">
        <v>27</v>
      </c>
      <c r="E496" s="192" t="s">
        <v>743</v>
      </c>
      <c r="F496" s="29">
        <v>1444</v>
      </c>
      <c r="G496" s="29">
        <v>577.6</v>
      </c>
      <c r="H496" s="29">
        <v>122</v>
      </c>
      <c r="I496" s="29"/>
      <c r="J496" s="29">
        <v>60</v>
      </c>
      <c r="K496" s="29">
        <v>62</v>
      </c>
      <c r="L496" s="29"/>
      <c r="M496" s="1" t="str">
        <f>Table8[[#This Row],[Std Remarks]]</f>
        <v>NOT LIVE - RETAIN BUDGET</v>
      </c>
      <c r="N496" s="28">
        <f>Table8[[#This Row],[% of Completion of Work Done]]</f>
        <v>0</v>
      </c>
      <c r="O496" s="1">
        <f>Table8[[#This Row],[Customers According to % (Market Share)]]</f>
        <v>577.6</v>
      </c>
      <c r="P496" s="29">
        <v>41525780.642862499</v>
      </c>
      <c r="Q496" s="136">
        <f>(Table8[[#This Row],[Allocated Budget]]*$Q$2)+(Table8[[#This Row],[Allocated Budget]]*(1-Table8[[#This Row],[HP%  based on Live % ( Work Progress)]])*(1-$Q$2))</f>
        <v>41525780.642862499</v>
      </c>
      <c r="R496" s="136">
        <v>0</v>
      </c>
      <c r="S496" s="1">
        <v>-0.85</v>
      </c>
      <c r="T496" s="1"/>
      <c r="U496" s="1">
        <v>0.4</v>
      </c>
      <c r="V496" s="29">
        <v>21734.473648500003</v>
      </c>
      <c r="W496" s="29">
        <v>15005.762637500002</v>
      </c>
      <c r="X496" s="1" t="s">
        <v>31</v>
      </c>
      <c r="Y496" s="28">
        <f>Table8[[#This Row],[% of Completion of Work Done]]</f>
        <v>0</v>
      </c>
      <c r="Z496" s="1" t="s">
        <v>35</v>
      </c>
      <c r="AA496" s="1"/>
      <c r="AB496" s="28">
        <v>0</v>
      </c>
      <c r="AC496" s="115">
        <f t="shared" si="28"/>
        <v>0</v>
      </c>
      <c r="AD496" s="2">
        <v>46082</v>
      </c>
      <c r="AE496" s="175">
        <f>IFERROR(Table8[[#This Row],[Timeline - Monthwise]]-MIN(Table8[Start Date..]),"None")</f>
        <v>31</v>
      </c>
      <c r="AF496" s="1">
        <f>IFERROR(Table8[[#This Row],[Timeline - Monthwise]]-Table8[[#This Row],[Start Date..]]+1,"Duration Doesn't Exsists")</f>
        <v>32</v>
      </c>
      <c r="AG496" s="29">
        <f ca="1">IFERROR(Table8[[#This Row],[Timeline - Monthwise]]-TODAY(),"No ETA")</f>
        <v>-16</v>
      </c>
      <c r="AH496" s="29" t="str">
        <f t="shared" si="29"/>
        <v>Yet to Start</v>
      </c>
      <c r="AI496" s="1">
        <v>46113</v>
      </c>
      <c r="AJ496" s="237" t="s">
        <v>3571</v>
      </c>
      <c r="AK496" s="192" t="s">
        <v>78</v>
      </c>
      <c r="AL496" s="1" t="s">
        <v>3325</v>
      </c>
      <c r="AM496" s="1" t="s">
        <v>76</v>
      </c>
      <c r="AN496" s="1">
        <v>1</v>
      </c>
      <c r="AO496" s="27"/>
      <c r="AP496" s="192"/>
      <c r="AQ496" s="192"/>
      <c r="AS496" s="192" t="str">
        <f>VLOOKUP(Table8[[#This Row],[CEM Number]],'71 CEMs'!$E$5:$E$76,1,0)</f>
        <v>I250327</v>
      </c>
      <c r="AT496" s="235">
        <v>46113</v>
      </c>
      <c r="AU496" s="233"/>
    </row>
    <row r="497" spans="1:47" ht="14.4" customHeight="1">
      <c r="A497" s="26" t="s">
        <v>742</v>
      </c>
      <c r="B497" s="166">
        <v>45601</v>
      </c>
      <c r="C497" s="1" t="s">
        <v>27</v>
      </c>
      <c r="D497" s="1" t="s">
        <v>27</v>
      </c>
      <c r="E497" s="192" t="s">
        <v>744</v>
      </c>
      <c r="F497" s="29">
        <v>1944</v>
      </c>
      <c r="G497" s="29">
        <v>777.6</v>
      </c>
      <c r="H497" s="29">
        <v>0</v>
      </c>
      <c r="I497" s="29"/>
      <c r="J497" s="29"/>
      <c r="K497" s="29"/>
      <c r="L497" s="29"/>
      <c r="M497" s="1" t="str">
        <f>Table8[[#This Row],[Std Remarks]]</f>
        <v>NOT LIVE - RETAIN BUDGET</v>
      </c>
      <c r="N497" s="28">
        <f>Table8[[#This Row],[% of Completion of Work Done]]</f>
        <v>0</v>
      </c>
      <c r="O497" s="1">
        <f>Table8[[#This Row],[Customers According to % (Market Share)]]</f>
        <v>777.6</v>
      </c>
      <c r="P497" s="29">
        <v>36706878.953466304</v>
      </c>
      <c r="Q497" s="136">
        <f>(Table8[[#This Row],[Allocated Budget]]*$Q$2)+(Table8[[#This Row],[Allocated Budget]]*(1-Table8[[#This Row],[HP%  based on Live % ( Work Progress)]])*(1-$Q$2))</f>
        <v>36706878.953466304</v>
      </c>
      <c r="R497" s="136">
        <v>0</v>
      </c>
      <c r="S497" s="1">
        <v>-1</v>
      </c>
      <c r="T497" s="1"/>
      <c r="U497" s="1">
        <v>0.4</v>
      </c>
      <c r="V497" s="29">
        <v>16828.453521449999</v>
      </c>
      <c r="W497" s="29">
        <v>11691.90140875</v>
      </c>
      <c r="X497" s="1" t="s">
        <v>31</v>
      </c>
      <c r="Y497" s="28">
        <f>Table8[[#This Row],[% of Completion of Work Done]]</f>
        <v>0</v>
      </c>
      <c r="Z497" s="1" t="s">
        <v>35</v>
      </c>
      <c r="AA497" s="1"/>
      <c r="AB497" s="28">
        <v>0</v>
      </c>
      <c r="AC497" s="115">
        <f t="shared" si="28"/>
        <v>0</v>
      </c>
      <c r="AD497" s="2">
        <v>46082</v>
      </c>
      <c r="AE497" s="175">
        <f>IFERROR(Table8[[#This Row],[Timeline - Monthwise]]-MIN(Table8[Start Date..]),"None")</f>
        <v>31</v>
      </c>
      <c r="AF497" s="1">
        <f>IFERROR(Table8[[#This Row],[Timeline - Monthwise]]-Table8[[#This Row],[Start Date..]]+1,"Duration Doesn't Exsists")</f>
        <v>32</v>
      </c>
      <c r="AG497" s="29">
        <f ca="1">IFERROR(Table8[[#This Row],[Timeline - Monthwise]]-TODAY(),"No ETA")</f>
        <v>-16</v>
      </c>
      <c r="AH497" s="29" t="str">
        <f t="shared" si="29"/>
        <v>Yet to Start</v>
      </c>
      <c r="AI497" s="1">
        <v>46113</v>
      </c>
      <c r="AJ497" s="237" t="s">
        <v>3571</v>
      </c>
      <c r="AK497" s="1" t="s">
        <v>78</v>
      </c>
      <c r="AL497" s="1" t="s">
        <v>3325</v>
      </c>
      <c r="AM497" s="1" t="s">
        <v>76</v>
      </c>
      <c r="AN497" s="1">
        <v>1</v>
      </c>
      <c r="AO497" s="27"/>
      <c r="AP497" s="192"/>
      <c r="AQ497" s="1"/>
      <c r="AS497" s="192" t="str">
        <f>VLOOKUP(Table8[[#This Row],[CEM Number]],'71 CEMs'!$E$5:$E$76,1,0)</f>
        <v>I250327</v>
      </c>
      <c r="AT497" s="235">
        <v>46113</v>
      </c>
      <c r="AU497" s="233"/>
    </row>
    <row r="498" spans="1:47" ht="14.4" customHeight="1">
      <c r="A498" s="26" t="s">
        <v>742</v>
      </c>
      <c r="B498" s="166">
        <v>45601</v>
      </c>
      <c r="C498" s="1" t="s">
        <v>27</v>
      </c>
      <c r="D498" s="1" t="s">
        <v>27</v>
      </c>
      <c r="E498" s="192" t="s">
        <v>745</v>
      </c>
      <c r="F498" s="29">
        <v>2684</v>
      </c>
      <c r="G498" s="29">
        <v>1073.6000000000001</v>
      </c>
      <c r="H498" s="29">
        <v>0</v>
      </c>
      <c r="I498" s="29"/>
      <c r="J498" s="29"/>
      <c r="K498" s="29"/>
      <c r="L498" s="29"/>
      <c r="M498" s="1" t="str">
        <f>Table8[[#This Row],[Std Remarks]]</f>
        <v>NOT LIVE - RETAIN BUDGET</v>
      </c>
      <c r="N498" s="28">
        <f>Table8[[#This Row],[% of Completion of Work Done]]</f>
        <v>0</v>
      </c>
      <c r="O498" s="1">
        <f>Table8[[#This Row],[Customers According to % (Market Share)]]</f>
        <v>1073.6000000000001</v>
      </c>
      <c r="P498" s="29">
        <v>38089386.127631202</v>
      </c>
      <c r="Q498" s="136">
        <f>(Table8[[#This Row],[Allocated Budget]]*$Q$2)+(Table8[[#This Row],[Allocated Budget]]*(1-Table8[[#This Row],[HP%  based on Live % ( Work Progress)]])*(1-$Q$2))</f>
        <v>38089386.127631202</v>
      </c>
      <c r="R498" s="136">
        <v>0</v>
      </c>
      <c r="S498" s="1">
        <v>-0.85</v>
      </c>
      <c r="T498" s="1"/>
      <c r="U498" s="1">
        <v>0.4</v>
      </c>
      <c r="V498" s="29">
        <v>15445.990685699999</v>
      </c>
      <c r="W498" s="29">
        <v>9906.1065950000011</v>
      </c>
      <c r="X498" s="1" t="s">
        <v>31</v>
      </c>
      <c r="Y498" s="28">
        <f>Table8[[#This Row],[% of Completion of Work Done]]</f>
        <v>0</v>
      </c>
      <c r="Z498" s="1" t="s">
        <v>35</v>
      </c>
      <c r="AA498" s="1"/>
      <c r="AB498" s="28">
        <v>0</v>
      </c>
      <c r="AC498" s="115">
        <f t="shared" si="28"/>
        <v>0</v>
      </c>
      <c r="AD498" s="2">
        <v>46082</v>
      </c>
      <c r="AE498" s="175">
        <f>IFERROR(Table8[[#This Row],[Timeline - Monthwise]]-MIN(Table8[Start Date..]),"None")</f>
        <v>31</v>
      </c>
      <c r="AF498" s="1">
        <f>IFERROR(Table8[[#This Row],[Timeline - Monthwise]]-Table8[[#This Row],[Start Date..]]+1,"Duration Doesn't Exsists")</f>
        <v>32</v>
      </c>
      <c r="AG498" s="29">
        <f ca="1">IFERROR(Table8[[#This Row],[Timeline - Monthwise]]-TODAY(),"No ETA")</f>
        <v>-16</v>
      </c>
      <c r="AH498" s="29" t="str">
        <f t="shared" si="29"/>
        <v>Yet to Start</v>
      </c>
      <c r="AI498" s="1">
        <v>46113</v>
      </c>
      <c r="AJ498" s="237" t="s">
        <v>3571</v>
      </c>
      <c r="AK498" s="1" t="s">
        <v>78</v>
      </c>
      <c r="AL498" s="1" t="s">
        <v>3325</v>
      </c>
      <c r="AM498" s="1" t="s">
        <v>76</v>
      </c>
      <c r="AN498" s="1">
        <v>1</v>
      </c>
      <c r="AO498" s="27"/>
      <c r="AP498" s="192"/>
      <c r="AQ498" s="1"/>
      <c r="AS498" s="192" t="str">
        <f>VLOOKUP(Table8[[#This Row],[CEM Number]],'71 CEMs'!$E$5:$E$76,1,0)</f>
        <v>I250327</v>
      </c>
      <c r="AT498" s="235">
        <v>46113</v>
      </c>
      <c r="AU498" s="233"/>
    </row>
    <row r="499" spans="1:47" ht="14.4" customHeight="1">
      <c r="A499" s="26" t="s">
        <v>742</v>
      </c>
      <c r="B499" s="166">
        <v>45601</v>
      </c>
      <c r="C499" s="1" t="s">
        <v>27</v>
      </c>
      <c r="D499" s="1" t="s">
        <v>27</v>
      </c>
      <c r="E499" s="192" t="s">
        <v>746</v>
      </c>
      <c r="F499" s="29">
        <v>3684</v>
      </c>
      <c r="G499" s="29">
        <v>1473.6000000000001</v>
      </c>
      <c r="H499" s="29">
        <v>0</v>
      </c>
      <c r="I499" s="29"/>
      <c r="J499" s="29"/>
      <c r="K499" s="29"/>
      <c r="L499" s="29"/>
      <c r="M499" s="1" t="str">
        <f>Table8[[#This Row],[Std Remarks]]</f>
        <v>NOT LIVE - RETAIN BUDGET</v>
      </c>
      <c r="N499" s="28">
        <f>Table8[[#This Row],[% of Completion of Work Done]]</f>
        <v>0</v>
      </c>
      <c r="O499" s="1">
        <f>Table8[[#This Row],[Customers According to % (Market Share)]]</f>
        <v>1473.6000000000001</v>
      </c>
      <c r="P499" s="29">
        <v>43334319.811999999</v>
      </c>
      <c r="Q499" s="136">
        <f>(Table8[[#This Row],[Allocated Budget]]*$Q$2)+(Table8[[#This Row],[Allocated Budget]]*(1-Table8[[#This Row],[HP%  based on Live % ( Work Progress)]])*(1-$Q$2))</f>
        <v>43334319.811999999</v>
      </c>
      <c r="R499" s="136">
        <v>0</v>
      </c>
      <c r="S499" s="1">
        <v>-1</v>
      </c>
      <c r="T499" s="1"/>
      <c r="U499" s="1">
        <v>0.4</v>
      </c>
      <c r="V499" s="29">
        <v>16848.121500000005</v>
      </c>
      <c r="W499" s="29">
        <v>10217.900000000003</v>
      </c>
      <c r="X499" s="1" t="s">
        <v>31</v>
      </c>
      <c r="Y499" s="28">
        <f>Table8[[#This Row],[% of Completion of Work Done]]</f>
        <v>0</v>
      </c>
      <c r="Z499" s="1" t="s">
        <v>35</v>
      </c>
      <c r="AA499" s="1"/>
      <c r="AB499" s="28">
        <v>0</v>
      </c>
      <c r="AC499" s="115">
        <f t="shared" si="28"/>
        <v>0</v>
      </c>
      <c r="AD499" s="2">
        <v>46082</v>
      </c>
      <c r="AE499" s="175">
        <f>IFERROR(Table8[[#This Row],[Timeline - Monthwise]]-MIN(Table8[Start Date..]),"None")</f>
        <v>31</v>
      </c>
      <c r="AF499" s="1">
        <f>IFERROR(Table8[[#This Row],[Timeline - Monthwise]]-Table8[[#This Row],[Start Date..]]+1,"Duration Doesn't Exsists")</f>
        <v>32</v>
      </c>
      <c r="AG499" s="29">
        <f ca="1">IFERROR(Table8[[#This Row],[Timeline - Monthwise]]-TODAY(),"No ETA")</f>
        <v>-16</v>
      </c>
      <c r="AH499" s="29" t="str">
        <f t="shared" si="29"/>
        <v>Yet to Start</v>
      </c>
      <c r="AI499" s="1">
        <v>46113</v>
      </c>
      <c r="AJ499" s="237" t="s">
        <v>3571</v>
      </c>
      <c r="AK499" s="1" t="s">
        <v>78</v>
      </c>
      <c r="AL499" s="1" t="s">
        <v>3325</v>
      </c>
      <c r="AM499" s="1" t="s">
        <v>76</v>
      </c>
      <c r="AN499" s="1">
        <v>1</v>
      </c>
      <c r="AO499" s="27"/>
      <c r="AP499" s="192"/>
      <c r="AQ499" s="1"/>
      <c r="AS499" s="192" t="str">
        <f>VLOOKUP(Table8[[#This Row],[CEM Number]],'71 CEMs'!$E$5:$E$76,1,0)</f>
        <v>I250327</v>
      </c>
      <c r="AT499" s="235">
        <v>46113</v>
      </c>
      <c r="AU499" s="233"/>
    </row>
    <row r="500" spans="1:47" ht="14.4" customHeight="1">
      <c r="A500" s="26" t="s">
        <v>190</v>
      </c>
      <c r="B500" s="166">
        <v>45350</v>
      </c>
      <c r="C500" s="1" t="s">
        <v>191</v>
      </c>
      <c r="D500" s="1" t="s">
        <v>192</v>
      </c>
      <c r="E500" s="192" t="s">
        <v>200</v>
      </c>
      <c r="F500" s="29">
        <v>1262</v>
      </c>
      <c r="G500" s="29">
        <v>504.8</v>
      </c>
      <c r="H500" s="29">
        <v>1262</v>
      </c>
      <c r="I500" s="29">
        <v>204</v>
      </c>
      <c r="J500" s="29">
        <v>163</v>
      </c>
      <c r="K500" s="29">
        <v>31</v>
      </c>
      <c r="L500" s="29">
        <v>10</v>
      </c>
      <c r="M500" s="1" t="s">
        <v>3608</v>
      </c>
      <c r="N500" s="28">
        <f>Table8[[#This Row],[% of Completion of Work Done]]</f>
        <v>1</v>
      </c>
      <c r="O500" s="1">
        <f>Table8[[#This Row],[Customers According to % (Market Share)]]</f>
        <v>504.8</v>
      </c>
      <c r="P500" s="29">
        <v>10306434.783399999</v>
      </c>
      <c r="Q500" s="136">
        <f>Table8[[#This Row],[Allocated Budget]]*Table8[[#This Row],[Allocation Percentage]]</f>
        <v>1545965.2175099999</v>
      </c>
      <c r="R500" s="136">
        <v>8760469.5658899993</v>
      </c>
      <c r="S500" s="1">
        <v>-0.85</v>
      </c>
      <c r="T500" s="1"/>
      <c r="U500" s="1">
        <v>0.4</v>
      </c>
      <c r="V500" s="29">
        <v>0</v>
      </c>
      <c r="W500" s="29">
        <v>21762.66742125</v>
      </c>
      <c r="X500" s="1" t="s">
        <v>150</v>
      </c>
      <c r="Y500" s="75">
        <f>$Q$2</f>
        <v>0.15</v>
      </c>
      <c r="Z500" s="1" t="s">
        <v>32</v>
      </c>
      <c r="AA500" s="1" t="s">
        <v>47</v>
      </c>
      <c r="AB500" s="64">
        <v>1</v>
      </c>
      <c r="AC500" s="115">
        <f t="shared" si="28"/>
        <v>1</v>
      </c>
      <c r="AD500" s="2">
        <v>46082</v>
      </c>
      <c r="AE500" s="175" t="str">
        <f>IFERROR(Table8[[#This Row],[Timeline - Monthwise]]-MIN(Table8[Start Date..]),"None")</f>
        <v>None</v>
      </c>
      <c r="AF500" s="1" t="str">
        <f>IFERROR(Table8[[#This Row],[Timeline - Monthwise]]-Table8[[#This Row],[Start Date..]]+1,"Duration Doesn't Exsists")</f>
        <v>Duration Doesn't Exsists</v>
      </c>
      <c r="AG500" s="29" t="str">
        <f ca="1">IFERROR(Table8[[#This Row],[Timeline - Monthwise]]-TODAY(),"No ETA")</f>
        <v>No ETA</v>
      </c>
      <c r="AH500" s="29" t="str">
        <f t="shared" si="29"/>
        <v>Completed</v>
      </c>
      <c r="AI500" s="1"/>
      <c r="AJ500" s="237" t="s">
        <v>3569</v>
      </c>
      <c r="AK500" s="1"/>
      <c r="AL500" s="1" t="s">
        <v>3178</v>
      </c>
      <c r="AM500" s="1" t="s">
        <v>30</v>
      </c>
      <c r="AN500" s="1"/>
      <c r="AO500" s="27"/>
      <c r="AP500" s="192"/>
      <c r="AQ500" s="192"/>
      <c r="AS500" s="192" t="str">
        <f>VLOOKUP(Table8[[#This Row],[CEM Number]],'71 CEMs'!$E$5:$E$76,1,0)</f>
        <v>I240540</v>
      </c>
      <c r="AT500" s="235" t="s">
        <v>3569</v>
      </c>
      <c r="AU500" s="233"/>
    </row>
    <row r="501" spans="1:47" ht="14.4" customHeight="1">
      <c r="A501" s="26" t="s">
        <v>590</v>
      </c>
      <c r="B501" s="166">
        <v>45547</v>
      </c>
      <c r="C501" s="1" t="s">
        <v>591</v>
      </c>
      <c r="D501" s="1" t="s">
        <v>591</v>
      </c>
      <c r="E501" s="192" t="s">
        <v>598</v>
      </c>
      <c r="F501" s="29">
        <v>1288</v>
      </c>
      <c r="G501" s="29">
        <v>515.20000000000005</v>
      </c>
      <c r="H501" s="29"/>
      <c r="I501" s="29"/>
      <c r="J501" s="29"/>
      <c r="K501" s="29"/>
      <c r="L501" s="29" t="s">
        <v>3583</v>
      </c>
      <c r="M501" s="1" t="str">
        <f>Table8[[#This Row],[Std Remarks]]</f>
        <v>NOT LIVE - RETAIN BUDGET</v>
      </c>
      <c r="N501" s="28">
        <f>Table8[[#This Row],[% of Completion of Work Done]]</f>
        <v>0</v>
      </c>
      <c r="O501" s="1">
        <f>Table8[[#This Row],[Customers According to % (Market Share)]]</f>
        <v>515.20000000000005</v>
      </c>
      <c r="P501" s="29">
        <v>9860830.8219471294</v>
      </c>
      <c r="Q501" s="136">
        <f>(Table8[[#This Row],[Allocated Budget]]*$Q$2)+(Table8[[#This Row],[Allocated Budget]]*(1-Table8[[#This Row],[HP%  based on Live % ( Work Progress)]])*(1-$Q$2))</f>
        <v>9860830.8219471294</v>
      </c>
      <c r="R501" s="136">
        <v>0</v>
      </c>
      <c r="S501" s="1">
        <v>-1</v>
      </c>
      <c r="T501" s="1"/>
      <c r="U501" s="1">
        <v>0.4</v>
      </c>
      <c r="V501" s="29">
        <v>992.4626510237299</v>
      </c>
      <c r="W501" s="29">
        <v>13593.31957948512</v>
      </c>
      <c r="X501" s="1" t="s">
        <v>47</v>
      </c>
      <c r="Y501" s="28">
        <f>Table8[[#This Row],[% of Completion of Work Done]]</f>
        <v>0</v>
      </c>
      <c r="Z501" s="1" t="s">
        <v>35</v>
      </c>
      <c r="AA501" s="1"/>
      <c r="AB501" s="77">
        <v>0</v>
      </c>
      <c r="AC501" s="115">
        <f t="shared" si="28"/>
        <v>0</v>
      </c>
      <c r="AD501" s="2">
        <v>46082</v>
      </c>
      <c r="AE501" s="175">
        <f>IFERROR(Table8[[#This Row],[Timeline - Monthwise]]-MIN(Table8[Start Date..]),"None")</f>
        <v>61</v>
      </c>
      <c r="AF501" s="1">
        <f>IFERROR(Table8[[#This Row],[Timeline - Monthwise]]-Table8[[#This Row],[Start Date..]]+1,"Duration Doesn't Exsists")</f>
        <v>62</v>
      </c>
      <c r="AG501" s="29">
        <f ca="1">IFERROR(Table8[[#This Row],[Timeline - Monthwise]]-TODAY(),"No ETA")</f>
        <v>14</v>
      </c>
      <c r="AH501" s="29" t="str">
        <f t="shared" si="29"/>
        <v>Yet to Start</v>
      </c>
      <c r="AI501" s="1">
        <v>46143</v>
      </c>
      <c r="AJ501" s="237" t="s">
        <v>3575</v>
      </c>
      <c r="AK501" s="1" t="s">
        <v>596</v>
      </c>
      <c r="AL501" s="1" t="s">
        <v>3325</v>
      </c>
      <c r="AM501" s="1" t="s">
        <v>76</v>
      </c>
      <c r="AN501" s="1">
        <v>1</v>
      </c>
      <c r="AO501" s="27"/>
      <c r="AP501" s="192"/>
      <c r="AQ501" s="1"/>
      <c r="AS501" s="192" t="str">
        <f>VLOOKUP(Table8[[#This Row],[CEM Number]],'71 CEMs'!$E$5:$E$76,1,0)</f>
        <v>I250206</v>
      </c>
      <c r="AT501" s="235">
        <v>46143</v>
      </c>
      <c r="AU501" s="233"/>
    </row>
    <row r="502" spans="1:47" ht="14.4" customHeight="1">
      <c r="A502" s="26" t="s">
        <v>3649</v>
      </c>
      <c r="B502" s="166" t="s">
        <v>3530</v>
      </c>
      <c r="C502" s="1" t="s">
        <v>1232</v>
      </c>
      <c r="D502" s="1" t="s">
        <v>1232</v>
      </c>
      <c r="E502" s="192" t="s">
        <v>1249</v>
      </c>
      <c r="F502" s="29">
        <v>324</v>
      </c>
      <c r="G502" s="29">
        <v>145.80000000000001</v>
      </c>
      <c r="H502" s="29"/>
      <c r="I502" s="29"/>
      <c r="J502" s="29"/>
      <c r="K502" s="29"/>
      <c r="L502" s="29"/>
      <c r="M502" s="1" t="str">
        <f>Table8[[#This Row],[Std Remarks]]</f>
        <v>NOT LIVE - RETAIN BUDGET</v>
      </c>
      <c r="N502" s="28">
        <f>Table8[[#This Row],[% of Completion of Work Done]]</f>
        <v>0</v>
      </c>
      <c r="O502" s="1">
        <f>Table8[[#This Row],[Customers According to % (Market Share)]]</f>
        <v>145.80000000000001</v>
      </c>
      <c r="P502" s="29">
        <v>4743642.2415278703</v>
      </c>
      <c r="Q502" s="136">
        <f>(Table8[[#This Row],[Allocated Budget]]*$Q$2)+(Table8[[#This Row],[Allocated Budget]]*(1-Table8[[#This Row],[HP%  based on Live % ( Work Progress)]])*(1-$Q$2))</f>
        <v>4743642.2415278703</v>
      </c>
      <c r="R502" s="136"/>
      <c r="S502" s="1"/>
      <c r="T502" s="1"/>
      <c r="U502" s="1">
        <v>0.45</v>
      </c>
      <c r="V502" s="29">
        <v>1141.4387618060096</v>
      </c>
      <c r="W502" s="29">
        <v>3847.0116452083694</v>
      </c>
      <c r="X502" s="1" t="s">
        <v>47</v>
      </c>
      <c r="Y502" s="28">
        <f>Table8[[#This Row],[% of Completion of Work Done]]</f>
        <v>0</v>
      </c>
      <c r="Z502" s="1" t="s">
        <v>35</v>
      </c>
      <c r="AA502" s="1"/>
      <c r="AB502" s="77">
        <v>0</v>
      </c>
      <c r="AC502" s="115">
        <f t="shared" si="28"/>
        <v>0</v>
      </c>
      <c r="AD502" s="2">
        <v>46082</v>
      </c>
      <c r="AE502" s="175">
        <f>IFERROR(Table8[[#This Row],[Timeline - Monthwise]]-MIN(Table8[Start Date..]),"None")</f>
        <v>214</v>
      </c>
      <c r="AF502" s="1">
        <f>IFERROR(Table8[[#This Row],[Timeline - Monthwise]]-Table8[[#This Row],[Start Date..]]+1,"Duration Doesn't Exsists")</f>
        <v>215</v>
      </c>
      <c r="AG502" s="29">
        <f ca="1">IFERROR(Table8[[#This Row],[Timeline - Monthwise]]-TODAY(),"No ETA")</f>
        <v>167</v>
      </c>
      <c r="AH502" s="29" t="str">
        <f t="shared" si="29"/>
        <v>Yet to Start</v>
      </c>
      <c r="AI502" s="1" t="s">
        <v>1168</v>
      </c>
      <c r="AJ502" s="237" t="s">
        <v>3576</v>
      </c>
      <c r="AK502" s="1" t="s">
        <v>1169</v>
      </c>
      <c r="AL502" s="1" t="s">
        <v>3325</v>
      </c>
      <c r="AM502" s="1" t="s">
        <v>76</v>
      </c>
      <c r="AN502" s="1"/>
      <c r="AO502" s="27"/>
      <c r="AP502" s="192"/>
      <c r="AQ502" s="1"/>
      <c r="AS502" s="192" t="e">
        <f>VLOOKUP(Table8[[#This Row],[CEM Number]],'71 CEMs'!$E$5:$E$76,1,0)</f>
        <v>#N/A</v>
      </c>
      <c r="AT502" s="235">
        <v>46296</v>
      </c>
      <c r="AU502" s="233"/>
    </row>
    <row r="503" spans="1:47" ht="14.4" customHeight="1">
      <c r="A503" s="26">
        <v>104</v>
      </c>
      <c r="B503" s="166" t="s">
        <v>3530</v>
      </c>
      <c r="C503" s="1" t="s">
        <v>40</v>
      </c>
      <c r="D503" s="1" t="s">
        <v>1163</v>
      </c>
      <c r="E503" s="192" t="s">
        <v>38</v>
      </c>
      <c r="F503" s="29">
        <v>0</v>
      </c>
      <c r="G503" s="29">
        <v>0</v>
      </c>
      <c r="H503" s="29"/>
      <c r="I503" s="29"/>
      <c r="J503" s="29"/>
      <c r="K503" s="29"/>
      <c r="L503" s="29"/>
      <c r="M503" s="1" t="str">
        <f>Table8[[#This Row],[Std Remarks]]</f>
        <v>FEEDER ETC WORK - RETAIN BUDGET</v>
      </c>
      <c r="N503" s="28">
        <f>Table8[[#This Row],[% of Completion of Work Done]]</f>
        <v>0</v>
      </c>
      <c r="O503" s="1">
        <f>Table8[[#This Row],[Customers According to % (Market Share)]]</f>
        <v>0</v>
      </c>
      <c r="P503" s="29">
        <v>12278350</v>
      </c>
      <c r="Q503" s="136">
        <f>Table8[[#This Row],[Allocated Budget]]*Table8[[#This Row],[Allocation Percentage]]</f>
        <v>12278350</v>
      </c>
      <c r="R503" s="136"/>
      <c r="S503" s="1">
        <v>-1</v>
      </c>
      <c r="T503" s="1"/>
      <c r="U503" s="1"/>
      <c r="V503" s="29">
        <v>1210</v>
      </c>
      <c r="W503" s="66">
        <v>0</v>
      </c>
      <c r="X503" s="1"/>
      <c r="Y503" s="75">
        <f>$R$1</f>
        <v>1</v>
      </c>
      <c r="Z503" s="1"/>
      <c r="AA503" s="1"/>
      <c r="AB503" s="28">
        <v>0</v>
      </c>
      <c r="AC503" s="115">
        <f t="shared" si="28"/>
        <v>0</v>
      </c>
      <c r="AD503" s="2">
        <v>46082</v>
      </c>
      <c r="AE503" s="175" t="str">
        <f>IFERROR(Table8[[#This Row],[Timeline - Monthwise]]-MIN(Table8[Start Date..]),"None")</f>
        <v>None</v>
      </c>
      <c r="AF503" s="1" t="str">
        <f>IFERROR(Table8[[#This Row],[Timeline - Monthwise]]-Table8[[#This Row],[Start Date..]]+1,"Duration Doesn't Exsists")</f>
        <v>Duration Doesn't Exsists</v>
      </c>
      <c r="AG503" s="29" t="str">
        <f ca="1">IFERROR(Table8[[#This Row],[Timeline - Monthwise]]-TODAY(),"No ETA")</f>
        <v>No ETA</v>
      </c>
      <c r="AH503" s="29" t="str">
        <f t="shared" si="29"/>
        <v>Yet to Start</v>
      </c>
      <c r="AI503" s="1"/>
      <c r="AJ503" s="237" t="s">
        <v>3569</v>
      </c>
      <c r="AK503" s="1"/>
      <c r="AL503" s="1" t="s">
        <v>41</v>
      </c>
      <c r="AM503" s="1" t="s">
        <v>39</v>
      </c>
      <c r="AN503" s="1"/>
      <c r="AO503" s="27"/>
      <c r="AP503" s="192"/>
      <c r="AQ503" s="1"/>
      <c r="AS503" s="192" t="e">
        <f>VLOOKUP(Table8[[#This Row],[CEM Number]],'71 CEMs'!$E$5:$E$76,1,0)</f>
        <v>#N/A</v>
      </c>
      <c r="AT503" s="234" t="s">
        <v>3569</v>
      </c>
      <c r="AU503" s="233"/>
    </row>
    <row r="504" spans="1:47" ht="14.4" customHeight="1">
      <c r="A504" s="26" t="s">
        <v>345</v>
      </c>
      <c r="B504" s="166">
        <v>45427</v>
      </c>
      <c r="C504" s="1" t="s">
        <v>138</v>
      </c>
      <c r="D504" s="1" t="s">
        <v>346</v>
      </c>
      <c r="E504" s="192" t="s">
        <v>354</v>
      </c>
      <c r="F504" s="29">
        <v>2208</v>
      </c>
      <c r="G504" s="29">
        <v>883.2</v>
      </c>
      <c r="H504" s="29"/>
      <c r="I504" s="29"/>
      <c r="J504" s="29"/>
      <c r="K504" s="29"/>
      <c r="L504" s="29"/>
      <c r="M504" s="1" t="str">
        <f>Table8[[#This Row],[Std Remarks]]</f>
        <v>LIVE - 100% Completed</v>
      </c>
      <c r="N504" s="28">
        <f>Table8[[#This Row],[% of Completion of Work Done]]</f>
        <v>1</v>
      </c>
      <c r="O504" s="1">
        <f>Table8[[#This Row],[Customers According to % (Market Share)]]</f>
        <v>883.2</v>
      </c>
      <c r="P504" s="29">
        <v>36987052.607243702</v>
      </c>
      <c r="Q504" s="136">
        <f>Table8[[#This Row],[Allocated Budget]]*Table8[[#This Row],[Allocation Percentage]]</f>
        <v>5548057.8910865551</v>
      </c>
      <c r="R504" s="136">
        <v>31438994.716157183</v>
      </c>
      <c r="S504" s="1">
        <v>-1</v>
      </c>
      <c r="T504" s="1"/>
      <c r="U504" s="1">
        <v>0.4</v>
      </c>
      <c r="V504" s="29">
        <v>16036.179219000001</v>
      </c>
      <c r="W504" s="29">
        <v>10360.12239375</v>
      </c>
      <c r="X504" s="1" t="s">
        <v>31</v>
      </c>
      <c r="Y504" s="75">
        <f>$Q$2</f>
        <v>0.15</v>
      </c>
      <c r="Z504" s="1" t="s">
        <v>32</v>
      </c>
      <c r="AA504" s="1" t="s">
        <v>31</v>
      </c>
      <c r="AB504" s="64">
        <v>1</v>
      </c>
      <c r="AC504" s="115">
        <f t="shared" si="28"/>
        <v>1</v>
      </c>
      <c r="AD504" s="2">
        <v>46082</v>
      </c>
      <c r="AE504" s="175" t="str">
        <f>IFERROR(Table8[[#This Row],[Timeline - Monthwise]]-MIN(Table8[Start Date..]),"None")</f>
        <v>None</v>
      </c>
      <c r="AF504" s="1" t="str">
        <f>IFERROR(Table8[[#This Row],[Timeline - Monthwise]]-Table8[[#This Row],[Start Date..]]+1,"Duration Doesn't Exsists")</f>
        <v>Duration Doesn't Exsists</v>
      </c>
      <c r="AG504" s="29" t="str">
        <f ca="1">IFERROR(Table8[[#This Row],[Timeline - Monthwise]]-TODAY(),"No ETA")</f>
        <v>No ETA</v>
      </c>
      <c r="AH504" s="29" t="str">
        <f t="shared" si="29"/>
        <v>Completed</v>
      </c>
      <c r="AI504" s="1"/>
      <c r="AJ504" s="237" t="s">
        <v>3569</v>
      </c>
      <c r="AK504" s="1"/>
      <c r="AL504" s="1" t="s">
        <v>3178</v>
      </c>
      <c r="AM504" s="1" t="s">
        <v>30</v>
      </c>
      <c r="AN504" s="1"/>
      <c r="AO504" s="27"/>
      <c r="AP504" s="192"/>
      <c r="AQ504" s="1"/>
      <c r="AS504" s="192" t="str">
        <f>VLOOKUP(Table8[[#This Row],[CEM Number]],'71 CEMs'!$E$5:$E$76,1,0)</f>
        <v>I240700</v>
      </c>
      <c r="AT504" s="235" t="s">
        <v>3569</v>
      </c>
      <c r="AU504" s="233"/>
    </row>
    <row r="505" spans="1:47" ht="14.4" customHeight="1">
      <c r="A505" s="26" t="s">
        <v>345</v>
      </c>
      <c r="B505" s="166">
        <v>45427</v>
      </c>
      <c r="C505" s="1" t="s">
        <v>138</v>
      </c>
      <c r="D505" s="1" t="s">
        <v>346</v>
      </c>
      <c r="E505" s="192" t="s">
        <v>355</v>
      </c>
      <c r="F505" s="29">
        <v>892</v>
      </c>
      <c r="G505" s="29">
        <v>356.8</v>
      </c>
      <c r="H505" s="29"/>
      <c r="I505" s="29"/>
      <c r="J505" s="29"/>
      <c r="K505" s="29"/>
      <c r="L505" s="29"/>
      <c r="M505" s="1" t="str">
        <f>Table8[[#This Row],[Std Remarks]]</f>
        <v>LIVE - 100% Completed</v>
      </c>
      <c r="N505" s="28">
        <f>Table8[[#This Row],[% of Completion of Work Done]]</f>
        <v>1</v>
      </c>
      <c r="O505" s="1">
        <f>Table8[[#This Row],[Customers According to % (Market Share)]]</f>
        <v>356.8</v>
      </c>
      <c r="P505" s="29">
        <v>21570089.467981201</v>
      </c>
      <c r="Q505" s="136">
        <f>Table8[[#This Row],[Allocated Budget]]*Table8[[#This Row],[Allocation Percentage]]</f>
        <v>3235513.42019718</v>
      </c>
      <c r="R505" s="136">
        <v>18334576.04778406</v>
      </c>
      <c r="S505" s="1">
        <v>0</v>
      </c>
      <c r="T505" s="1"/>
      <c r="U505" s="1">
        <v>0.4</v>
      </c>
      <c r="V505" s="29">
        <v>10025.430044000001</v>
      </c>
      <c r="W505" s="29">
        <v>6882.5843000000013</v>
      </c>
      <c r="X505" s="1" t="s">
        <v>31</v>
      </c>
      <c r="Y505" s="75">
        <f>$Q$2</f>
        <v>0.15</v>
      </c>
      <c r="Z505" s="1" t="s">
        <v>32</v>
      </c>
      <c r="AA505" s="1" t="s">
        <v>31</v>
      </c>
      <c r="AB505" s="64">
        <v>1</v>
      </c>
      <c r="AC505" s="115">
        <f t="shared" si="28"/>
        <v>1</v>
      </c>
      <c r="AD505" s="2">
        <v>46082</v>
      </c>
      <c r="AE505" s="175" t="str">
        <f>IFERROR(Table8[[#This Row],[Timeline - Monthwise]]-MIN(Table8[Start Date..]),"None")</f>
        <v>None</v>
      </c>
      <c r="AF505" s="1" t="str">
        <f>IFERROR(Table8[[#This Row],[Timeline - Monthwise]]-Table8[[#This Row],[Start Date..]]+1,"Duration Doesn't Exsists")</f>
        <v>Duration Doesn't Exsists</v>
      </c>
      <c r="AG505" s="29" t="str">
        <f ca="1">IFERROR(Table8[[#This Row],[Timeline - Monthwise]]-TODAY(),"No ETA")</f>
        <v>No ETA</v>
      </c>
      <c r="AH505" s="29" t="str">
        <f t="shared" si="29"/>
        <v>Completed</v>
      </c>
      <c r="AI505" s="1"/>
      <c r="AJ505" s="237" t="s">
        <v>3569</v>
      </c>
      <c r="AK505" s="1"/>
      <c r="AL505" s="1" t="s">
        <v>3178</v>
      </c>
      <c r="AM505" s="1" t="s">
        <v>30</v>
      </c>
      <c r="AN505" s="1"/>
      <c r="AO505" s="27"/>
      <c r="AP505" s="192"/>
      <c r="AQ505" s="1"/>
      <c r="AS505" s="192" t="str">
        <f>VLOOKUP(Table8[[#This Row],[CEM Number]],'71 CEMs'!$E$5:$E$76,1,0)</f>
        <v>I240700</v>
      </c>
      <c r="AT505" s="235" t="s">
        <v>3569</v>
      </c>
      <c r="AU505" s="233"/>
    </row>
    <row r="506" spans="1:47" ht="14.4" customHeight="1">
      <c r="A506" s="26" t="s">
        <v>345</v>
      </c>
      <c r="B506" s="166">
        <v>45427</v>
      </c>
      <c r="C506" s="1" t="s">
        <v>138</v>
      </c>
      <c r="D506" s="1" t="s">
        <v>346</v>
      </c>
      <c r="E506" s="192" t="s">
        <v>356</v>
      </c>
      <c r="F506" s="29">
        <v>1132</v>
      </c>
      <c r="G506" s="29">
        <v>452.8</v>
      </c>
      <c r="H506" s="29"/>
      <c r="I506" s="29"/>
      <c r="J506" s="29"/>
      <c r="K506" s="29"/>
      <c r="L506" s="29"/>
      <c r="M506" s="1" t="str">
        <f>Table8[[#This Row],[Std Remarks]]</f>
        <v>LIVE - 100% Completed</v>
      </c>
      <c r="N506" s="28">
        <f>Table8[[#This Row],[% of Completion of Work Done]]</f>
        <v>1</v>
      </c>
      <c r="O506" s="1">
        <f>Table8[[#This Row],[Customers According to % (Market Share)]]</f>
        <v>452.8</v>
      </c>
      <c r="P506" s="29">
        <v>31611971.220059998</v>
      </c>
      <c r="Q506" s="136">
        <f>Table8[[#This Row],[Allocated Budget]]*Table8[[#This Row],[Allocation Percentage]]</f>
        <v>4741795.6830089996</v>
      </c>
      <c r="R506" s="136">
        <v>26870175.537051</v>
      </c>
      <c r="S506" s="1">
        <v>-1</v>
      </c>
      <c r="T506" s="1"/>
      <c r="U506" s="1">
        <v>0.4</v>
      </c>
      <c r="V506" s="29">
        <v>15727.206129599999</v>
      </c>
      <c r="W506" s="29">
        <v>10982.425119999998</v>
      </c>
      <c r="X506" s="1" t="s">
        <v>31</v>
      </c>
      <c r="Y506" s="75">
        <f>$Q$2</f>
        <v>0.15</v>
      </c>
      <c r="Z506" s="1" t="s">
        <v>32</v>
      </c>
      <c r="AA506" s="1" t="s">
        <v>31</v>
      </c>
      <c r="AB506" s="64">
        <v>1</v>
      </c>
      <c r="AC506" s="115">
        <f t="shared" si="28"/>
        <v>1</v>
      </c>
      <c r="AD506" s="2">
        <v>46082</v>
      </c>
      <c r="AE506" s="175" t="str">
        <f>IFERROR(Table8[[#This Row],[Timeline - Monthwise]]-MIN(Table8[Start Date..]),"None")</f>
        <v>None</v>
      </c>
      <c r="AF506" s="1" t="str">
        <f>IFERROR(Table8[[#This Row],[Timeline - Monthwise]]-Table8[[#This Row],[Start Date..]]+1,"Duration Doesn't Exsists")</f>
        <v>Duration Doesn't Exsists</v>
      </c>
      <c r="AG506" s="29" t="str">
        <f ca="1">IFERROR(Table8[[#This Row],[Timeline - Monthwise]]-TODAY(),"No ETA")</f>
        <v>No ETA</v>
      </c>
      <c r="AH506" s="29" t="str">
        <f t="shared" si="29"/>
        <v>Completed</v>
      </c>
      <c r="AI506" s="1"/>
      <c r="AJ506" s="237" t="s">
        <v>3569</v>
      </c>
      <c r="AK506" s="1"/>
      <c r="AL506" s="1" t="s">
        <v>3178</v>
      </c>
      <c r="AM506" s="1" t="s">
        <v>30</v>
      </c>
      <c r="AN506" s="1"/>
      <c r="AO506" s="27"/>
      <c r="AP506" s="192"/>
      <c r="AQ506" s="192"/>
      <c r="AS506" s="192" t="str">
        <f>VLOOKUP(Table8[[#This Row],[CEM Number]],'71 CEMs'!$E$5:$E$76,1,0)</f>
        <v>I240700</v>
      </c>
      <c r="AT506" s="235" t="s">
        <v>3569</v>
      </c>
      <c r="AU506" s="233"/>
    </row>
    <row r="507" spans="1:47" ht="14.4" customHeight="1">
      <c r="A507" s="26" t="s">
        <v>950</v>
      </c>
      <c r="B507" s="166">
        <v>44195</v>
      </c>
      <c r="C507" s="1" t="s">
        <v>138</v>
      </c>
      <c r="D507" s="1" t="s">
        <v>951</v>
      </c>
      <c r="E507" s="192" t="s">
        <v>959</v>
      </c>
      <c r="F507" s="29">
        <v>3480</v>
      </c>
      <c r="G507" s="29">
        <v>1392</v>
      </c>
      <c r="H507" s="29"/>
      <c r="I507" s="29"/>
      <c r="J507" s="29"/>
      <c r="K507" s="29"/>
      <c r="L507" s="29"/>
      <c r="M507" s="1" t="str">
        <f>Table8[[#This Row],[Std Remarks]]</f>
        <v>NOT LIVE - RETAIN BUDGET</v>
      </c>
      <c r="N507" s="28">
        <f>Table8[[#This Row],[% of Completion of Work Done]]</f>
        <v>0.9</v>
      </c>
      <c r="O507" s="1">
        <f>Table8[[#This Row],[Customers According to % (Market Share)]]</f>
        <v>1392</v>
      </c>
      <c r="P507" s="29">
        <v>21941670.885000002</v>
      </c>
      <c r="Q507" s="136">
        <f>(Table8[[#This Row],[Allocated Budget]]*$Q$2)+(Table8[[#This Row],[Allocated Budget]]*(1-Table8[[#This Row],[HP%  based on Live % ( Work Progress)]])*(1-$Q$2))</f>
        <v>5156292.6579749994</v>
      </c>
      <c r="R507" s="136">
        <v>16785378.227024999</v>
      </c>
      <c r="S507" s="1">
        <v>-1</v>
      </c>
      <c r="T507" s="1"/>
      <c r="U507" s="1">
        <v>0.4</v>
      </c>
      <c r="V507" s="29">
        <v>5651.1</v>
      </c>
      <c r="W507" s="29">
        <v>28995</v>
      </c>
      <c r="X507" s="1" t="s">
        <v>47</v>
      </c>
      <c r="Y507" s="28">
        <f>Table8[[#This Row],[% of Completion of Work Done]]</f>
        <v>0.9</v>
      </c>
      <c r="Z507" s="1" t="s">
        <v>35</v>
      </c>
      <c r="AA507" s="1"/>
      <c r="AB507" s="77">
        <v>0.9</v>
      </c>
      <c r="AC507" s="115">
        <f t="shared" si="28"/>
        <v>0.9</v>
      </c>
      <c r="AD507" s="2">
        <v>46082</v>
      </c>
      <c r="AE507" s="175">
        <f>IFERROR(Table8[[#This Row],[Timeline - Monthwise]]-MIN(Table8[Start Date..]),"None")</f>
        <v>0</v>
      </c>
      <c r="AF507" s="1">
        <f>IFERROR(Table8[[#This Row],[Timeline - Monthwise]]-Table8[[#This Row],[Start Date..]]+1,"Duration Doesn't Exsists")</f>
        <v>1</v>
      </c>
      <c r="AG507" s="29">
        <f ca="1">IFERROR(Table8[[#This Row],[Timeline - Monthwise]]-TODAY(),"No ETA")</f>
        <v>-47</v>
      </c>
      <c r="AH507" s="29" t="str">
        <f t="shared" si="29"/>
        <v>In Progress</v>
      </c>
      <c r="AI507" s="1">
        <v>46111</v>
      </c>
      <c r="AJ507" s="237" t="s">
        <v>3574</v>
      </c>
      <c r="AK507" s="1" t="s">
        <v>960</v>
      </c>
      <c r="AL507" s="1" t="s">
        <v>3323</v>
      </c>
      <c r="AM507" s="1" t="s">
        <v>76</v>
      </c>
      <c r="AN507" s="1">
        <v>1</v>
      </c>
      <c r="AO507" s="27"/>
      <c r="AP507" s="192"/>
      <c r="AQ507" s="192"/>
      <c r="AR507" s="71"/>
      <c r="AS507" s="192" t="str">
        <f>VLOOKUP(Table8[[#This Row],[CEM Number]],'71 CEMs'!$E$5:$E$76,1,0)</f>
        <v>INT-21-00315</v>
      </c>
      <c r="AT507" s="235">
        <v>46082</v>
      </c>
      <c r="AU507" s="233"/>
    </row>
    <row r="508" spans="1:47" ht="14.4" customHeight="1">
      <c r="A508" s="26" t="s">
        <v>590</v>
      </c>
      <c r="B508" s="166">
        <v>45547</v>
      </c>
      <c r="C508" s="1" t="s">
        <v>591</v>
      </c>
      <c r="D508" s="1" t="s">
        <v>591</v>
      </c>
      <c r="E508" s="192" t="s">
        <v>599</v>
      </c>
      <c r="F508" s="29">
        <v>456</v>
      </c>
      <c r="G508" s="29">
        <v>182.4</v>
      </c>
      <c r="H508" s="29"/>
      <c r="I508" s="29"/>
      <c r="J508" s="29"/>
      <c r="K508" s="29"/>
      <c r="L508" s="29" t="s">
        <v>3583</v>
      </c>
      <c r="M508" s="1" t="str">
        <f>Table8[[#This Row],[Std Remarks]]</f>
        <v>NOT LIVE - RETAIN BUDGET</v>
      </c>
      <c r="N508" s="28">
        <f>Table8[[#This Row],[% of Completion of Work Done]]</f>
        <v>0</v>
      </c>
      <c r="O508" s="1">
        <f>Table8[[#This Row],[Customers According to % (Market Share)]]</f>
        <v>182.4</v>
      </c>
      <c r="P508" s="29">
        <v>5655827.3559916401</v>
      </c>
      <c r="Q508" s="136">
        <f>(Table8[[#This Row],[Allocated Budget]]*$Q$2)+(Table8[[#This Row],[Allocated Budget]]*(1-Table8[[#This Row],[HP%  based on Live % ( Work Progress)]])*(1-$Q$2))</f>
        <v>5655827.3559916401</v>
      </c>
      <c r="R508" s="136">
        <v>0</v>
      </c>
      <c r="S508" s="1">
        <v>-0.85</v>
      </c>
      <c r="T508" s="1"/>
      <c r="U508" s="1">
        <v>0.4</v>
      </c>
      <c r="V508" s="29">
        <v>1060.1268287782348</v>
      </c>
      <c r="W508" s="29">
        <v>5527.3971841804505</v>
      </c>
      <c r="X508" s="1" t="s">
        <v>47</v>
      </c>
      <c r="Y508" s="28">
        <f>Table8[[#This Row],[% of Completion of Work Done]]</f>
        <v>0</v>
      </c>
      <c r="Z508" s="1" t="s">
        <v>35</v>
      </c>
      <c r="AA508" s="1"/>
      <c r="AB508" s="77">
        <v>0</v>
      </c>
      <c r="AC508" s="115">
        <f t="shared" si="28"/>
        <v>0</v>
      </c>
      <c r="AD508" s="2">
        <v>46082</v>
      </c>
      <c r="AE508" s="175">
        <f>IFERROR(Table8[[#This Row],[Timeline - Monthwise]]-MIN(Table8[Start Date..]),"None")</f>
        <v>92</v>
      </c>
      <c r="AF508" s="1">
        <f>IFERROR(Table8[[#This Row],[Timeline - Monthwise]]-Table8[[#This Row],[Start Date..]]+1,"Duration Doesn't Exsists")</f>
        <v>93</v>
      </c>
      <c r="AG508" s="29">
        <f ca="1">IFERROR(Table8[[#This Row],[Timeline - Monthwise]]-TODAY(),"No ETA")</f>
        <v>45</v>
      </c>
      <c r="AH508" s="29" t="str">
        <f t="shared" si="29"/>
        <v>Yet to Start</v>
      </c>
      <c r="AI508" s="1">
        <v>46174</v>
      </c>
      <c r="AJ508" s="237" t="s">
        <v>3573</v>
      </c>
      <c r="AK508" s="1" t="s">
        <v>596</v>
      </c>
      <c r="AL508" s="1" t="s">
        <v>3325</v>
      </c>
      <c r="AM508" s="1" t="s">
        <v>76</v>
      </c>
      <c r="AN508" s="1">
        <v>1</v>
      </c>
      <c r="AO508" s="27">
        <v>2</v>
      </c>
      <c r="AP508" s="192"/>
      <c r="AQ508" s="1"/>
      <c r="AS508" s="192" t="str">
        <f>VLOOKUP(Table8[[#This Row],[CEM Number]],'71 CEMs'!$E$5:$E$76,1,0)</f>
        <v>I250206</v>
      </c>
      <c r="AT508" s="235">
        <v>46174</v>
      </c>
      <c r="AU508" s="233"/>
    </row>
    <row r="509" spans="1:47" ht="14.4" customHeight="1">
      <c r="A509" s="257">
        <v>104</v>
      </c>
      <c r="B509" s="166" t="s">
        <v>3530</v>
      </c>
      <c r="C509" s="1" t="s">
        <v>514</v>
      </c>
      <c r="D509" s="1" t="s">
        <v>1163</v>
      </c>
      <c r="E509" s="192" t="s">
        <v>142</v>
      </c>
      <c r="F509" s="29">
        <v>2246</v>
      </c>
      <c r="G509" s="65">
        <v>673.8</v>
      </c>
      <c r="H509" s="65"/>
      <c r="I509" s="29"/>
      <c r="J509" s="29"/>
      <c r="K509" s="29"/>
      <c r="L509" s="29"/>
      <c r="M509" s="1" t="str">
        <f>Table8[[#This Row],[Std Remarks]]</f>
        <v>NOT LIVE - RETAIN BUDGET</v>
      </c>
      <c r="N509" s="28">
        <f>Table8[[#This Row],[% of Completion of Work Done]]</f>
        <v>0</v>
      </c>
      <c r="O509" s="1"/>
      <c r="P509" s="29">
        <v>10899966.376000799</v>
      </c>
      <c r="Q509" s="136">
        <f>(Table8[[#This Row],[Allocated Budget]]*$Q$2)+(Table8[[#This Row],[Allocated Budget]]*(1-Table8[[#This Row],[HP%  based on Live % ( Work Progress)]])*(1-$Q$2))</f>
        <v>10899966.376000799</v>
      </c>
      <c r="R509" s="136"/>
      <c r="S509" s="1"/>
      <c r="T509" s="1"/>
      <c r="U509" s="1"/>
      <c r="V509" s="66">
        <v>1235.9078592526862</v>
      </c>
      <c r="W509" s="66">
        <v>8800.724176258529</v>
      </c>
      <c r="X509" s="1" t="s">
        <v>31</v>
      </c>
      <c r="Y509" s="28">
        <f>Table8[[#This Row],[% of Completion of Work Done]]</f>
        <v>0</v>
      </c>
      <c r="Z509" s="1" t="s">
        <v>35</v>
      </c>
      <c r="AA509" s="1"/>
      <c r="AB509" s="28">
        <v>0</v>
      </c>
      <c r="AC509" s="115">
        <f t="shared" si="28"/>
        <v>0</v>
      </c>
      <c r="AD509" s="2">
        <v>46082</v>
      </c>
      <c r="AE509" s="175">
        <f>IFERROR(Table8[[#This Row],[Timeline - Monthwise]]-MIN(Table8[Start Date..]),"None")</f>
        <v>214</v>
      </c>
      <c r="AF509" s="1">
        <f>IFERROR(Table8[[#This Row],[Timeline - Monthwise]]-Table8[[#This Row],[Start Date..]]+1,"Duration Doesn't Exsists")</f>
        <v>215</v>
      </c>
      <c r="AG509" s="29">
        <f ca="1">IFERROR(Table8[[#This Row],[Timeline - Monthwise]]-TODAY(),"No ETA")</f>
        <v>167</v>
      </c>
      <c r="AH509" s="29" t="str">
        <f t="shared" si="29"/>
        <v>Yet to Start</v>
      </c>
      <c r="AI509" s="192" t="s">
        <v>1168</v>
      </c>
      <c r="AJ509" s="237" t="s">
        <v>3576</v>
      </c>
      <c r="AK509" s="1" t="s">
        <v>3311</v>
      </c>
      <c r="AL509" s="1" t="s">
        <v>3325</v>
      </c>
      <c r="AM509" s="1" t="s">
        <v>76</v>
      </c>
      <c r="AN509" s="1"/>
      <c r="AO509" s="27"/>
      <c r="AP509" s="192"/>
      <c r="AQ509" s="1"/>
      <c r="AS509" s="192" t="e">
        <f>VLOOKUP(Table8[[#This Row],[CEM Number]],'71 CEMs'!$E$5:$E$76,1,0)</f>
        <v>#N/A</v>
      </c>
      <c r="AT509" s="235">
        <v>46296</v>
      </c>
      <c r="AU509" s="233"/>
    </row>
    <row r="510" spans="1:47" ht="14.4" customHeight="1">
      <c r="A510" s="26" t="s">
        <v>1072</v>
      </c>
      <c r="B510" s="166">
        <v>44924</v>
      </c>
      <c r="C510" s="1" t="s">
        <v>258</v>
      </c>
      <c r="D510" s="1" t="s">
        <v>258</v>
      </c>
      <c r="E510" s="192" t="s">
        <v>1078</v>
      </c>
      <c r="F510" s="29">
        <v>386</v>
      </c>
      <c r="G510" s="29">
        <v>193</v>
      </c>
      <c r="H510" s="29">
        <v>82</v>
      </c>
      <c r="I510" s="29">
        <v>13</v>
      </c>
      <c r="J510" s="29"/>
      <c r="K510" s="29">
        <v>69</v>
      </c>
      <c r="L510" s="29" t="s">
        <v>3287</v>
      </c>
      <c r="M510" s="1" t="str">
        <f>Table8[[#This Row],[Std Remarks]]</f>
        <v>LIVE - 100% Completed</v>
      </c>
      <c r="N510" s="28">
        <f>Table8[[#This Row],[% of Completion of Work Done]]</f>
        <v>1</v>
      </c>
      <c r="O510" s="1">
        <f>Table8[[#This Row],[Customers According to % (Market Share)]]</f>
        <v>193</v>
      </c>
      <c r="P510" s="29">
        <v>2992116.875</v>
      </c>
      <c r="Q510" s="136">
        <f>Table8[[#This Row],[Allocated Budget]]*Table8[[#This Row],[Allocation Percentage]]</f>
        <v>448817.53125</v>
      </c>
      <c r="R510" s="136">
        <v>2543299.34375</v>
      </c>
      <c r="S510" s="1">
        <v>-0.8075</v>
      </c>
      <c r="T510" s="1"/>
      <c r="U510" s="1">
        <v>0.5</v>
      </c>
      <c r="V510" s="29">
        <v>494.49999999999994</v>
      </c>
      <c r="W510" s="29">
        <v>4865</v>
      </c>
      <c r="X510" s="1" t="s">
        <v>150</v>
      </c>
      <c r="Y510" s="75">
        <f>$Q$2</f>
        <v>0.15</v>
      </c>
      <c r="Z510" s="1" t="s">
        <v>32</v>
      </c>
      <c r="AA510" s="1" t="s">
        <v>47</v>
      </c>
      <c r="AB510" s="64">
        <v>1</v>
      </c>
      <c r="AC510" s="115">
        <f t="shared" si="28"/>
        <v>1</v>
      </c>
      <c r="AD510" s="2">
        <v>46082</v>
      </c>
      <c r="AE510" s="175" t="str">
        <f>IFERROR(Table8[[#This Row],[Timeline - Monthwise]]-MIN(Table8[Start Date..]),"None")</f>
        <v>None</v>
      </c>
      <c r="AF510" s="1" t="str">
        <f>IFERROR(Table8[[#This Row],[Timeline - Monthwise]]-Table8[[#This Row],[Start Date..]]+1,"Duration Doesn't Exsists")</f>
        <v>Duration Doesn't Exsists</v>
      </c>
      <c r="AG510" s="29" t="str">
        <f ca="1">IFERROR(Table8[[#This Row],[Timeline - Monthwise]]-TODAY(),"No ETA")</f>
        <v>No ETA</v>
      </c>
      <c r="AH510" s="29" t="str">
        <f t="shared" si="29"/>
        <v>Completed</v>
      </c>
      <c r="AI510" s="1"/>
      <c r="AJ510" s="237" t="s">
        <v>3569</v>
      </c>
      <c r="AK510" s="1" t="s">
        <v>1076</v>
      </c>
      <c r="AL510" s="1" t="s">
        <v>3178</v>
      </c>
      <c r="AM510" s="1" t="s">
        <v>30</v>
      </c>
      <c r="AN510" s="1"/>
      <c r="AO510" s="27"/>
      <c r="AP510" s="192"/>
      <c r="AQ510" s="192"/>
      <c r="AS510" s="192" t="str">
        <f>VLOOKUP(Table8[[#This Row],[CEM Number]],'71 CEMs'!$E$5:$E$76,1,0)</f>
        <v>INT-23-00440</v>
      </c>
      <c r="AT510" s="235" t="s">
        <v>3569</v>
      </c>
      <c r="AU510" s="233"/>
    </row>
    <row r="511" spans="1:47" ht="14.4" customHeight="1">
      <c r="A511" s="87" t="s">
        <v>895</v>
      </c>
      <c r="B511" s="166" t="s">
        <v>3530</v>
      </c>
      <c r="C511" s="28" t="s">
        <v>217</v>
      </c>
      <c r="D511" s="28" t="s">
        <v>896</v>
      </c>
      <c r="E511" s="192" t="s">
        <v>3191</v>
      </c>
      <c r="F511" s="29">
        <v>202</v>
      </c>
      <c r="G511" s="65">
        <v>80.800000000000011</v>
      </c>
      <c r="H511" s="65">
        <v>32</v>
      </c>
      <c r="I511" s="29">
        <v>3</v>
      </c>
      <c r="J511" s="29"/>
      <c r="K511" s="29" t="s">
        <v>3607</v>
      </c>
      <c r="L511" s="29"/>
      <c r="M511" s="1" t="str">
        <f>Table8[[#This Row],[Std Remarks]]</f>
        <v>LIVE - 100% Completed</v>
      </c>
      <c r="N511" s="28">
        <f>Table8[[#This Row],[% of Completion of Work Done]]</f>
        <v>1</v>
      </c>
      <c r="O511" s="1"/>
      <c r="P511" s="29">
        <v>2178203.0416666698</v>
      </c>
      <c r="Q511" s="136">
        <f>Table8[[#This Row],[Allocated Budget]]*Table8[[#This Row],[Allocation Percentage]]</f>
        <v>326730.45625000045</v>
      </c>
      <c r="R511" s="136"/>
      <c r="S511" s="1"/>
      <c r="T511" s="1"/>
      <c r="U511" s="1">
        <v>0.4</v>
      </c>
      <c r="V511" s="66">
        <v>541.65</v>
      </c>
      <c r="W511" s="66">
        <v>2208.35</v>
      </c>
      <c r="X511" s="1" t="str">
        <f>Table8[[#This Row],[Live on (Arial,Buried, Hybrid)]]</f>
        <v>Hybrid</v>
      </c>
      <c r="Y511" s="75">
        <f>$Q$2</f>
        <v>0.15</v>
      </c>
      <c r="Z511" s="1" t="s">
        <v>32</v>
      </c>
      <c r="AA511" s="1" t="s">
        <v>47</v>
      </c>
      <c r="AB511" s="64">
        <v>1</v>
      </c>
      <c r="AC511" s="115">
        <f t="shared" si="28"/>
        <v>1</v>
      </c>
      <c r="AD511" s="2">
        <v>46082</v>
      </c>
      <c r="AE511" s="175" t="str">
        <f>IFERROR(Table8[[#This Row],[Timeline - Monthwise]]-MIN(Table8[Start Date..]),"None")</f>
        <v>None</v>
      </c>
      <c r="AF511" s="1" t="str">
        <f>IFERROR(Table8[[#This Row],[Timeline - Monthwise]]-Table8[[#This Row],[Start Date..]]+1,"Duration Doesn't Exsists")</f>
        <v>Duration Doesn't Exsists</v>
      </c>
      <c r="AG511" s="29" t="str">
        <f ca="1">IFERROR(Table8[[#This Row],[Timeline - Monthwise]]-TODAY(),"No ETA")</f>
        <v>No ETA</v>
      </c>
      <c r="AH511" s="29" t="str">
        <f t="shared" si="29"/>
        <v>Completed</v>
      </c>
      <c r="AI511" s="1"/>
      <c r="AJ511" s="237" t="s">
        <v>3569</v>
      </c>
      <c r="AK511" s="1"/>
      <c r="AL511" s="1" t="s">
        <v>3178</v>
      </c>
      <c r="AM511" s="1" t="s">
        <v>30</v>
      </c>
      <c r="AN511" s="1"/>
      <c r="AO511" s="27"/>
      <c r="AP511" s="192"/>
      <c r="AQ511" s="1"/>
      <c r="AS511" s="192" t="e">
        <f>VLOOKUP(Table8[[#This Row],[CEM Number]],'71 CEMs'!$E$5:$E$76,1,0)</f>
        <v>#N/A</v>
      </c>
      <c r="AT511" s="235" t="s">
        <v>3569</v>
      </c>
      <c r="AU511" s="233"/>
    </row>
    <row r="512" spans="1:47" ht="14.4" customHeight="1">
      <c r="A512" s="87" t="s">
        <v>895</v>
      </c>
      <c r="B512" s="166" t="s">
        <v>3530</v>
      </c>
      <c r="C512" s="28" t="s">
        <v>217</v>
      </c>
      <c r="D512" s="28" t="s">
        <v>896</v>
      </c>
      <c r="E512" s="192" t="s">
        <v>3197</v>
      </c>
      <c r="F512" s="29">
        <v>132</v>
      </c>
      <c r="G512" s="65">
        <v>52.800000000000004</v>
      </c>
      <c r="H512" s="65">
        <v>26</v>
      </c>
      <c r="I512" s="29">
        <v>2</v>
      </c>
      <c r="J512" s="29"/>
      <c r="K512" s="29" t="s">
        <v>3607</v>
      </c>
      <c r="L512" s="29"/>
      <c r="M512" s="1" t="str">
        <f>Table8[[#This Row],[Std Remarks]]</f>
        <v>REMOVE BUDGET (P)</v>
      </c>
      <c r="N512" s="28">
        <v>0</v>
      </c>
      <c r="O512" s="1"/>
      <c r="P512" s="29">
        <v>1417650.10136654</v>
      </c>
      <c r="Q512" s="136">
        <v>0</v>
      </c>
      <c r="R512" s="136"/>
      <c r="S512" s="1"/>
      <c r="T512" s="1"/>
      <c r="U512" s="1">
        <v>0.4</v>
      </c>
      <c r="V512" s="66">
        <v>320.78077114999996</v>
      </c>
      <c r="W512" s="66">
        <v>1572.13145115</v>
      </c>
      <c r="X512" s="1" t="s">
        <v>47</v>
      </c>
      <c r="Y512" s="75">
        <f>$R$1</f>
        <v>1</v>
      </c>
      <c r="Z512" s="1" t="s">
        <v>35</v>
      </c>
      <c r="AA512" s="1"/>
      <c r="AB512" s="64">
        <v>0</v>
      </c>
      <c r="AC512" s="115">
        <f t="shared" si="28"/>
        <v>0</v>
      </c>
      <c r="AD512" s="2">
        <v>46082</v>
      </c>
      <c r="AE512" s="175" t="str">
        <f>IFERROR(Table8[[#This Row],[Timeline - Monthwise]]-MIN(Table8[Start Date..]),"None")</f>
        <v>None</v>
      </c>
      <c r="AF512" s="1" t="str">
        <f>IFERROR(Table8[[#This Row],[Timeline - Monthwise]]-Table8[[#This Row],[Start Date..]]+1,"Duration Doesn't Exsists")</f>
        <v>Duration Doesn't Exsists</v>
      </c>
      <c r="AG512" s="29" t="str">
        <f ca="1">IFERROR(Table8[[#This Row],[Timeline - Monthwise]]-TODAY(),"No ETA")</f>
        <v>No ETA</v>
      </c>
      <c r="AH512" s="29" t="str">
        <f t="shared" si="29"/>
        <v>Yet to Start</v>
      </c>
      <c r="AI512" s="1"/>
      <c r="AJ512" s="237" t="s">
        <v>3569</v>
      </c>
      <c r="AK512" s="28" t="s">
        <v>3295</v>
      </c>
      <c r="AL512" s="1" t="s">
        <v>94</v>
      </c>
      <c r="AM512" s="1" t="s">
        <v>92</v>
      </c>
      <c r="AN512" s="1"/>
      <c r="AO512" s="27"/>
      <c r="AP512" s="192"/>
      <c r="AQ512" s="1">
        <f>Table8[[#This Row],[Allocated Budget]]-Table8[[#This Row],[Allocated Budget]]</f>
        <v>0</v>
      </c>
      <c r="AS512" s="192" t="e">
        <f>VLOOKUP(Table8[[#This Row],[CEM Number]],'71 CEMs'!$E$5:$E$76,1,0)</f>
        <v>#N/A</v>
      </c>
      <c r="AT512" s="235" t="s">
        <v>3569</v>
      </c>
      <c r="AU512" s="233"/>
    </row>
    <row r="513" spans="1:48" ht="14.4" customHeight="1">
      <c r="A513" s="26">
        <v>104</v>
      </c>
      <c r="B513" s="166" t="s">
        <v>3530</v>
      </c>
      <c r="C513" s="1" t="s">
        <v>514</v>
      </c>
      <c r="D513" s="1" t="s">
        <v>1163</v>
      </c>
      <c r="E513" s="192" t="s">
        <v>142</v>
      </c>
      <c r="F513" s="29">
        <v>2246</v>
      </c>
      <c r="G513" s="29">
        <v>673.8</v>
      </c>
      <c r="H513" s="29"/>
      <c r="I513" s="29"/>
      <c r="J513" s="29"/>
      <c r="K513" s="29"/>
      <c r="L513" s="29"/>
      <c r="M513" s="1" t="str">
        <f>Table8[[#This Row],[Std Remarks]]</f>
        <v>LIVE - 100% Completed</v>
      </c>
      <c r="N513" s="28">
        <f>Table8[[#This Row],[% of Completion of Work Done]]</f>
        <v>1</v>
      </c>
      <c r="O513" s="1">
        <f>Table8[[#This Row],[Customers According to % (Market Share)]]</f>
        <v>673.8</v>
      </c>
      <c r="P513" s="29">
        <v>10899966.376000799</v>
      </c>
      <c r="Q513" s="136">
        <f>Table8[[#This Row],[Allocated Budget]]*Table8[[#This Row],[Allocation Percentage]]</f>
        <v>1634994.9564001199</v>
      </c>
      <c r="R513" s="136"/>
      <c r="S513" s="1">
        <v>-1</v>
      </c>
      <c r="T513" s="1"/>
      <c r="U513" s="1">
        <v>0.3</v>
      </c>
      <c r="V513" s="29">
        <v>1235.9078592526862</v>
      </c>
      <c r="W513" s="66">
        <v>8800.724176258529</v>
      </c>
      <c r="X513" s="1" t="s">
        <v>47</v>
      </c>
      <c r="Y513" s="75">
        <f t="shared" ref="Y513:Y518" si="31">$Q$2</f>
        <v>0.15</v>
      </c>
      <c r="Z513" s="1" t="s">
        <v>32</v>
      </c>
      <c r="AA513" s="1" t="s">
        <v>47</v>
      </c>
      <c r="AB513" s="64">
        <v>1</v>
      </c>
      <c r="AC513" s="115">
        <f t="shared" si="28"/>
        <v>1</v>
      </c>
      <c r="AD513" s="2">
        <v>46082</v>
      </c>
      <c r="AE513" s="175" t="str">
        <f>IFERROR(Table8[[#This Row],[Timeline - Monthwise]]-MIN(Table8[Start Date..]),"None")</f>
        <v>None</v>
      </c>
      <c r="AF513" s="1" t="str">
        <f>IFERROR(Table8[[#This Row],[Timeline - Monthwise]]-Table8[[#This Row],[Start Date..]]+1,"Duration Doesn't Exsists")</f>
        <v>Duration Doesn't Exsists</v>
      </c>
      <c r="AG513" s="29" t="str">
        <f ca="1">IFERROR(Table8[[#This Row],[Timeline - Monthwise]]-TODAY(),"No ETA")</f>
        <v>No ETA</v>
      </c>
      <c r="AH513" s="29" t="str">
        <f t="shared" si="29"/>
        <v>Completed</v>
      </c>
      <c r="AI513" s="1"/>
      <c r="AJ513" s="237" t="s">
        <v>3569</v>
      </c>
      <c r="AK513" s="1"/>
      <c r="AL513" s="1" t="s">
        <v>3178</v>
      </c>
      <c r="AM513" s="1" t="s">
        <v>30</v>
      </c>
      <c r="AN513" s="1"/>
      <c r="AO513" s="27"/>
      <c r="AP513" s="192"/>
      <c r="AQ513" s="1"/>
      <c r="AS513" s="192" t="e">
        <f>VLOOKUP(Table8[[#This Row],[CEM Number]],'71 CEMs'!$E$5:$E$76,1,0)</f>
        <v>#N/A</v>
      </c>
      <c r="AT513" s="235" t="s">
        <v>3569</v>
      </c>
      <c r="AU513" s="233"/>
    </row>
    <row r="514" spans="1:48" ht="14.4" customHeight="1">
      <c r="A514" s="26" t="s">
        <v>950</v>
      </c>
      <c r="B514" s="166">
        <v>44195</v>
      </c>
      <c r="C514" s="1" t="s">
        <v>138</v>
      </c>
      <c r="D514" s="1" t="s">
        <v>951</v>
      </c>
      <c r="E514" s="192" t="s">
        <v>961</v>
      </c>
      <c r="F514" s="29">
        <v>3824</v>
      </c>
      <c r="G514" s="29">
        <v>1529.6000000000001</v>
      </c>
      <c r="H514" s="29"/>
      <c r="I514" s="29"/>
      <c r="J514" s="29"/>
      <c r="K514" s="29"/>
      <c r="L514" s="29"/>
      <c r="M514" s="1" t="str">
        <f>Table8[[#This Row],[Std Remarks]]</f>
        <v>LIVE - 100% Completed</v>
      </c>
      <c r="N514" s="28">
        <f>Table8[[#This Row],[% of Completion of Work Done]]</f>
        <v>1</v>
      </c>
      <c r="O514" s="1">
        <f>Table8[[#This Row],[Customers According to % (Market Share)]]</f>
        <v>1529.6000000000001</v>
      </c>
      <c r="P514" s="29">
        <v>21039940.385000002</v>
      </c>
      <c r="Q514" s="136">
        <f>Table8[[#This Row],[Allocated Budget]]*Table8[[#This Row],[Allocation Percentage]]</f>
        <v>3155991.0577500002</v>
      </c>
      <c r="R514" s="136">
        <v>17883949.327249996</v>
      </c>
      <c r="S514" s="1">
        <v>-0.5</v>
      </c>
      <c r="T514" s="1"/>
      <c r="U514" s="1">
        <v>0.4</v>
      </c>
      <c r="V514" s="29">
        <v>5609.7</v>
      </c>
      <c r="W514" s="29">
        <v>23622.5</v>
      </c>
      <c r="X514" s="1" t="s">
        <v>47</v>
      </c>
      <c r="Y514" s="75">
        <f t="shared" si="31"/>
        <v>0.15</v>
      </c>
      <c r="Z514" s="1" t="s">
        <v>32</v>
      </c>
      <c r="AA514" s="1" t="s">
        <v>47</v>
      </c>
      <c r="AB514" s="64">
        <v>1</v>
      </c>
      <c r="AC514" s="115">
        <f t="shared" si="28"/>
        <v>1</v>
      </c>
      <c r="AD514" s="2">
        <v>46082</v>
      </c>
      <c r="AE514" s="175" t="str">
        <f>IFERROR(Table8[[#This Row],[Timeline - Monthwise]]-MIN(Table8[Start Date..]),"None")</f>
        <v>None</v>
      </c>
      <c r="AF514" s="1" t="str">
        <f>IFERROR(Table8[[#This Row],[Timeline - Monthwise]]-Table8[[#This Row],[Start Date..]]+1,"Duration Doesn't Exsists")</f>
        <v>Duration Doesn't Exsists</v>
      </c>
      <c r="AG514" s="29" t="str">
        <f ca="1">IFERROR(Table8[[#This Row],[Timeline - Monthwise]]-TODAY(),"No ETA")</f>
        <v>No ETA</v>
      </c>
      <c r="AH514" s="29" t="str">
        <f t="shared" si="29"/>
        <v>Completed</v>
      </c>
      <c r="AI514" s="1"/>
      <c r="AJ514" s="237" t="s">
        <v>3569</v>
      </c>
      <c r="AK514" s="1" t="s">
        <v>962</v>
      </c>
      <c r="AL514" s="1" t="s">
        <v>3178</v>
      </c>
      <c r="AM514" s="1" t="s">
        <v>30</v>
      </c>
      <c r="AN514" s="1"/>
      <c r="AO514" s="27"/>
      <c r="AP514" s="192"/>
      <c r="AQ514" s="1"/>
      <c r="AS514" s="192" t="str">
        <f>VLOOKUP(Table8[[#This Row],[CEM Number]],'71 CEMs'!$E$5:$E$76,1,0)</f>
        <v>INT-21-00315</v>
      </c>
      <c r="AT514" s="235" t="s">
        <v>3569</v>
      </c>
      <c r="AU514" s="233"/>
    </row>
    <row r="515" spans="1:48" ht="14.4" customHeight="1">
      <c r="A515" s="26" t="s">
        <v>950</v>
      </c>
      <c r="B515" s="166">
        <v>44195</v>
      </c>
      <c r="C515" s="1" t="s">
        <v>138</v>
      </c>
      <c r="D515" s="1" t="s">
        <v>951</v>
      </c>
      <c r="E515" s="192" t="s">
        <v>963</v>
      </c>
      <c r="F515" s="29">
        <v>4278</v>
      </c>
      <c r="G515" s="29">
        <v>1711.2</v>
      </c>
      <c r="H515" s="29"/>
      <c r="I515" s="29"/>
      <c r="J515" s="29"/>
      <c r="K515" s="29"/>
      <c r="L515" s="29"/>
      <c r="M515" s="1" t="str">
        <f>Table8[[#This Row],[Std Remarks]]</f>
        <v>LIVE - 100% Completed</v>
      </c>
      <c r="N515" s="28">
        <f>Table8[[#This Row],[% of Completion of Work Done]]</f>
        <v>1</v>
      </c>
      <c r="O515" s="1">
        <f>Table8[[#This Row],[Customers According to % (Market Share)]]</f>
        <v>1711.2</v>
      </c>
      <c r="P515" s="29">
        <v>17075825.690000001</v>
      </c>
      <c r="Q515" s="136">
        <f>Table8[[#This Row],[Allocated Budget]]*Table8[[#This Row],[Allocation Percentage]]</f>
        <v>2561373.8535000002</v>
      </c>
      <c r="R515" s="136">
        <v>14514451.8365</v>
      </c>
      <c r="S515" s="1">
        <v>-1</v>
      </c>
      <c r="T515" s="1"/>
      <c r="U515" s="1">
        <v>0.4</v>
      </c>
      <c r="V515" s="29">
        <v>3459.2</v>
      </c>
      <c r="W515" s="29">
        <v>22673.75</v>
      </c>
      <c r="X515" s="1" t="s">
        <v>47</v>
      </c>
      <c r="Y515" s="75">
        <f t="shared" si="31"/>
        <v>0.15</v>
      </c>
      <c r="Z515" s="1" t="s">
        <v>32</v>
      </c>
      <c r="AA515" s="1" t="s">
        <v>47</v>
      </c>
      <c r="AB515" s="64">
        <v>1</v>
      </c>
      <c r="AC515" s="115">
        <f t="shared" si="28"/>
        <v>1</v>
      </c>
      <c r="AD515" s="2">
        <v>46082</v>
      </c>
      <c r="AE515" s="175" t="str">
        <f>IFERROR(Table8[[#This Row],[Timeline - Monthwise]]-MIN(Table8[Start Date..]),"None")</f>
        <v>None</v>
      </c>
      <c r="AF515" s="1" t="str">
        <f>IFERROR(Table8[[#This Row],[Timeline - Monthwise]]-Table8[[#This Row],[Start Date..]]+1,"Duration Doesn't Exsists")</f>
        <v>Duration Doesn't Exsists</v>
      </c>
      <c r="AG515" s="29" t="str">
        <f ca="1">IFERROR(Table8[[#This Row],[Timeline - Monthwise]]-TODAY(),"No ETA")</f>
        <v>No ETA</v>
      </c>
      <c r="AH515" s="29" t="str">
        <f t="shared" si="29"/>
        <v>Completed</v>
      </c>
      <c r="AI515" s="1"/>
      <c r="AJ515" s="237" t="s">
        <v>3569</v>
      </c>
      <c r="AK515" s="1"/>
      <c r="AL515" s="1" t="s">
        <v>3178</v>
      </c>
      <c r="AM515" s="1" t="s">
        <v>30</v>
      </c>
      <c r="AN515" s="1"/>
      <c r="AO515" s="27"/>
      <c r="AP515" s="192"/>
      <c r="AQ515" s="1"/>
      <c r="AS515" s="192" t="str">
        <f>VLOOKUP(Table8[[#This Row],[CEM Number]],'71 CEMs'!$E$5:$E$76,1,0)</f>
        <v>INT-21-00315</v>
      </c>
      <c r="AT515" s="235" t="s">
        <v>3569</v>
      </c>
      <c r="AU515" s="233"/>
    </row>
    <row r="516" spans="1:48" ht="14.4" customHeight="1">
      <c r="A516" s="26" t="s">
        <v>950</v>
      </c>
      <c r="B516" s="166">
        <v>44195</v>
      </c>
      <c r="C516" s="1" t="s">
        <v>138</v>
      </c>
      <c r="D516" s="1" t="s">
        <v>951</v>
      </c>
      <c r="E516" s="192" t="s">
        <v>964</v>
      </c>
      <c r="F516" s="29">
        <v>3376</v>
      </c>
      <c r="G516" s="29">
        <v>1350.4</v>
      </c>
      <c r="H516" s="29"/>
      <c r="I516" s="29"/>
      <c r="J516" s="29"/>
      <c r="K516" s="29"/>
      <c r="L516" s="29"/>
      <c r="M516" s="1" t="str">
        <f>Table8[[#This Row],[Std Remarks]]</f>
        <v>LIVE - 100% Completed</v>
      </c>
      <c r="N516" s="28">
        <f>Table8[[#This Row],[% of Completion of Work Done]]</f>
        <v>1</v>
      </c>
      <c r="O516" s="1">
        <f>Table8[[#This Row],[Customers According to % (Market Share)]]</f>
        <v>1350.4</v>
      </c>
      <c r="P516" s="29">
        <v>18246117.395</v>
      </c>
      <c r="Q516" s="136">
        <f>Table8[[#This Row],[Allocated Budget]]*Table8[[#This Row],[Allocation Percentage]]</f>
        <v>2736917.6092499997</v>
      </c>
      <c r="R516" s="136">
        <v>15509199.78575</v>
      </c>
      <c r="S516" s="1">
        <v>-0.85000000000000009</v>
      </c>
      <c r="T516" s="1"/>
      <c r="U516" s="1">
        <v>0.4</v>
      </c>
      <c r="V516" s="29">
        <v>5655.7</v>
      </c>
      <c r="W516" s="29">
        <v>21146.25</v>
      </c>
      <c r="X516" s="1" t="s">
        <v>47</v>
      </c>
      <c r="Y516" s="75">
        <f t="shared" si="31"/>
        <v>0.15</v>
      </c>
      <c r="Z516" s="1" t="s">
        <v>32</v>
      </c>
      <c r="AA516" s="1" t="s">
        <v>47</v>
      </c>
      <c r="AB516" s="64">
        <v>1</v>
      </c>
      <c r="AC516" s="115">
        <f t="shared" si="28"/>
        <v>1</v>
      </c>
      <c r="AD516" s="2">
        <v>46082</v>
      </c>
      <c r="AE516" s="175" t="str">
        <f>IFERROR(Table8[[#This Row],[Timeline - Monthwise]]-MIN(Table8[Start Date..]),"None")</f>
        <v>None</v>
      </c>
      <c r="AF516" s="1" t="str">
        <f>IFERROR(Table8[[#This Row],[Timeline - Monthwise]]-Table8[[#This Row],[Start Date..]]+1,"Duration Doesn't Exsists")</f>
        <v>Duration Doesn't Exsists</v>
      </c>
      <c r="AG516" s="29" t="str">
        <f ca="1">IFERROR(Table8[[#This Row],[Timeline - Monthwise]]-TODAY(),"No ETA")</f>
        <v>No ETA</v>
      </c>
      <c r="AH516" s="29" t="str">
        <f t="shared" si="29"/>
        <v>Completed</v>
      </c>
      <c r="AI516" s="1"/>
      <c r="AJ516" s="237" t="s">
        <v>3569</v>
      </c>
      <c r="AK516" s="1"/>
      <c r="AL516" s="1" t="s">
        <v>3178</v>
      </c>
      <c r="AM516" s="1" t="s">
        <v>30</v>
      </c>
      <c r="AN516" s="1"/>
      <c r="AO516" s="27"/>
      <c r="AP516" s="192"/>
      <c r="AQ516" s="1"/>
      <c r="AS516" s="192" t="str">
        <f>VLOOKUP(Table8[[#This Row],[CEM Number]],'71 CEMs'!$E$5:$E$76,1,0)</f>
        <v>INT-21-00315</v>
      </c>
      <c r="AT516" s="235" t="s">
        <v>3569</v>
      </c>
      <c r="AU516" s="233"/>
    </row>
    <row r="517" spans="1:48" ht="14.4" customHeight="1">
      <c r="A517" s="26" t="s">
        <v>950</v>
      </c>
      <c r="B517" s="166">
        <v>44195</v>
      </c>
      <c r="C517" s="1" t="s">
        <v>138</v>
      </c>
      <c r="D517" s="1" t="s">
        <v>951</v>
      </c>
      <c r="E517" s="192" t="s">
        <v>965</v>
      </c>
      <c r="F517" s="29">
        <v>2012</v>
      </c>
      <c r="G517" s="29">
        <v>804.80000000000007</v>
      </c>
      <c r="H517" s="29"/>
      <c r="I517" s="29"/>
      <c r="J517" s="29"/>
      <c r="K517" s="29"/>
      <c r="L517" s="29"/>
      <c r="M517" s="1" t="str">
        <f>Table8[[#This Row],[Std Remarks]]</f>
        <v>LIVE - 100% Completed</v>
      </c>
      <c r="N517" s="28">
        <f>Table8[[#This Row],[% of Completion of Work Done]]</f>
        <v>1</v>
      </c>
      <c r="O517" s="1">
        <f>Table8[[#This Row],[Customers According to % (Market Share)]]</f>
        <v>804.80000000000007</v>
      </c>
      <c r="P517" s="29">
        <v>14651256.529999999</v>
      </c>
      <c r="Q517" s="136">
        <f>Table8[[#This Row],[Allocated Budget]]*Table8[[#This Row],[Allocation Percentage]]</f>
        <v>2197688.4794999999</v>
      </c>
      <c r="R517" s="136">
        <v>12453568.0505</v>
      </c>
      <c r="S517" s="1">
        <v>-1</v>
      </c>
      <c r="T517" s="1"/>
      <c r="U517" s="1">
        <v>0.4</v>
      </c>
      <c r="V517" s="29">
        <v>5681</v>
      </c>
      <c r="W517" s="29">
        <v>17158.75</v>
      </c>
      <c r="X517" s="1" t="s">
        <v>47</v>
      </c>
      <c r="Y517" s="75">
        <f t="shared" si="31"/>
        <v>0.15</v>
      </c>
      <c r="Z517" s="1" t="s">
        <v>32</v>
      </c>
      <c r="AA517" s="1" t="s">
        <v>47</v>
      </c>
      <c r="AB517" s="64">
        <v>1</v>
      </c>
      <c r="AC517" s="115">
        <f t="shared" si="28"/>
        <v>1</v>
      </c>
      <c r="AD517" s="2">
        <v>46082</v>
      </c>
      <c r="AE517" s="175" t="str">
        <f>IFERROR(Table8[[#This Row],[Timeline - Monthwise]]-MIN(Table8[Start Date..]),"None")</f>
        <v>None</v>
      </c>
      <c r="AF517" s="1" t="str">
        <f>IFERROR(Table8[[#This Row],[Timeline - Monthwise]]-Table8[[#This Row],[Start Date..]]+1,"Duration Doesn't Exsists")</f>
        <v>Duration Doesn't Exsists</v>
      </c>
      <c r="AG517" s="29" t="str">
        <f ca="1">IFERROR(Table8[[#This Row],[Timeline - Monthwise]]-TODAY(),"No ETA")</f>
        <v>No ETA</v>
      </c>
      <c r="AH517" s="29" t="str">
        <f t="shared" si="29"/>
        <v>Completed</v>
      </c>
      <c r="AI517" s="1"/>
      <c r="AJ517" s="237" t="s">
        <v>3569</v>
      </c>
      <c r="AK517" s="1" t="s">
        <v>966</v>
      </c>
      <c r="AL517" s="1" t="s">
        <v>3178</v>
      </c>
      <c r="AM517" s="1" t="s">
        <v>30</v>
      </c>
      <c r="AN517" s="1"/>
      <c r="AO517" s="27"/>
      <c r="AP517" s="192"/>
      <c r="AQ517" s="1"/>
      <c r="AS517" s="192" t="str">
        <f>VLOOKUP(Table8[[#This Row],[CEM Number]],'71 CEMs'!$E$5:$E$76,1,0)</f>
        <v>INT-21-00315</v>
      </c>
      <c r="AT517" s="235" t="s">
        <v>3569</v>
      </c>
      <c r="AU517" s="233"/>
    </row>
    <row r="518" spans="1:48" ht="14.4" customHeight="1">
      <c r="A518" s="26" t="s">
        <v>345</v>
      </c>
      <c r="B518" s="166">
        <v>45427</v>
      </c>
      <c r="C518" s="1" t="s">
        <v>138</v>
      </c>
      <c r="D518" s="1" t="s">
        <v>346</v>
      </c>
      <c r="E518" s="192" t="s">
        <v>357</v>
      </c>
      <c r="F518" s="29">
        <v>1276</v>
      </c>
      <c r="G518" s="29">
        <v>510.40000000000003</v>
      </c>
      <c r="H518" s="29"/>
      <c r="I518" s="29"/>
      <c r="J518" s="29"/>
      <c r="K518" s="29"/>
      <c r="L518" s="29"/>
      <c r="M518" s="1" t="str">
        <f>Table8[[#This Row],[Std Remarks]]</f>
        <v>LIVE - 100% Completed</v>
      </c>
      <c r="N518" s="28">
        <f>Table8[[#This Row],[% of Completion of Work Done]]</f>
        <v>1</v>
      </c>
      <c r="O518" s="1">
        <f>Table8[[#This Row],[Customers According to % (Market Share)]]</f>
        <v>510.40000000000003</v>
      </c>
      <c r="P518" s="29">
        <v>13083996.25</v>
      </c>
      <c r="Q518" s="136">
        <f>Table8[[#This Row],[Allocated Budget]]*Table8[[#This Row],[Allocation Percentage]]</f>
        <v>1962599.4375</v>
      </c>
      <c r="R518" s="136">
        <v>11121396.8125</v>
      </c>
      <c r="S518" s="1">
        <v>0</v>
      </c>
      <c r="T518" s="1"/>
      <c r="U518" s="1">
        <v>0.4</v>
      </c>
      <c r="V518" s="29">
        <v>2114.85</v>
      </c>
      <c r="W518" s="29">
        <v>11476.25</v>
      </c>
      <c r="X518" s="1" t="s">
        <v>47</v>
      </c>
      <c r="Y518" s="75">
        <f t="shared" si="31"/>
        <v>0.15</v>
      </c>
      <c r="Z518" s="1" t="s">
        <v>32</v>
      </c>
      <c r="AA518" s="1" t="s">
        <v>47</v>
      </c>
      <c r="AB518" s="64">
        <v>1</v>
      </c>
      <c r="AC518" s="115">
        <f t="shared" si="28"/>
        <v>1</v>
      </c>
      <c r="AD518" s="2">
        <v>46082</v>
      </c>
      <c r="AE518" s="175" t="str">
        <f>IFERROR(Table8[[#This Row],[Timeline - Monthwise]]-MIN(Table8[Start Date..]),"None")</f>
        <v>None</v>
      </c>
      <c r="AF518" s="1" t="str">
        <f>IFERROR(Table8[[#This Row],[Timeline - Monthwise]]-Table8[[#This Row],[Start Date..]]+1,"Duration Doesn't Exsists")</f>
        <v>Duration Doesn't Exsists</v>
      </c>
      <c r="AG518" s="29" t="str">
        <f ca="1">IFERROR(Table8[[#This Row],[Timeline - Monthwise]]-TODAY(),"No ETA")</f>
        <v>No ETA</v>
      </c>
      <c r="AH518" s="29" t="str">
        <f t="shared" si="29"/>
        <v>Completed</v>
      </c>
      <c r="AI518" s="1"/>
      <c r="AJ518" s="237" t="s">
        <v>3569</v>
      </c>
      <c r="AK518" s="1" t="s">
        <v>358</v>
      </c>
      <c r="AL518" s="1" t="s">
        <v>3178</v>
      </c>
      <c r="AM518" s="1" t="s">
        <v>30</v>
      </c>
      <c r="AN518" s="1"/>
      <c r="AO518" s="27"/>
      <c r="AP518" s="192"/>
      <c r="AQ518" s="192"/>
      <c r="AS518" s="192" t="str">
        <f>VLOOKUP(Table8[[#This Row],[CEM Number]],'71 CEMs'!$E$5:$E$76,1,0)</f>
        <v>I240700</v>
      </c>
      <c r="AT518" s="235" t="s">
        <v>3569</v>
      </c>
      <c r="AU518" s="233"/>
    </row>
    <row r="519" spans="1:48" ht="14.4" customHeight="1">
      <c r="A519" s="257">
        <v>104</v>
      </c>
      <c r="B519" s="166" t="s">
        <v>3530</v>
      </c>
      <c r="C519" s="1" t="s">
        <v>514</v>
      </c>
      <c r="D519" s="1" t="s">
        <v>1163</v>
      </c>
      <c r="E519" s="192" t="s">
        <v>143</v>
      </c>
      <c r="F519" s="29">
        <v>1880</v>
      </c>
      <c r="G519" s="65">
        <v>564</v>
      </c>
      <c r="H519" s="65"/>
      <c r="I519" s="29"/>
      <c r="J519" s="29"/>
      <c r="K519" s="29"/>
      <c r="L519" s="29"/>
      <c r="M519" s="1" t="str">
        <f>Table8[[#This Row],[Std Remarks]]</f>
        <v>NOT LIVE - RETAIN BUDGET</v>
      </c>
      <c r="N519" s="28">
        <f>Table8[[#This Row],[% of Completion of Work Done]]</f>
        <v>0</v>
      </c>
      <c r="O519" s="1"/>
      <c r="P519" s="29">
        <v>15577085.5528799</v>
      </c>
      <c r="Q519" s="136">
        <f>(Table8[[#This Row],[Allocated Budget]]*$Q$2)+(Table8[[#This Row],[Allocated Budget]]*(1-Table8[[#This Row],[HP%  based on Live % ( Work Progress)]])*(1-$Q$2))</f>
        <v>15577085.552879898</v>
      </c>
      <c r="R519" s="136"/>
      <c r="S519" s="1"/>
      <c r="T519" s="1"/>
      <c r="U519" s="1"/>
      <c r="V519" s="66">
        <v>2210.4799719479151</v>
      </c>
      <c r="W519" s="66">
        <v>16031.331202596764</v>
      </c>
      <c r="X519" s="1" t="s">
        <v>31</v>
      </c>
      <c r="Y519" s="28">
        <f>Table8[[#This Row],[% of Completion of Work Done]]</f>
        <v>0</v>
      </c>
      <c r="Z519" s="1" t="s">
        <v>35</v>
      </c>
      <c r="AA519" s="1"/>
      <c r="AB519" s="28">
        <v>0</v>
      </c>
      <c r="AC519" s="115">
        <f t="shared" si="28"/>
        <v>0</v>
      </c>
      <c r="AD519" s="2">
        <v>46082</v>
      </c>
      <c r="AE519" s="175">
        <f>IFERROR(Table8[[#This Row],[Timeline - Monthwise]]-MIN(Table8[Start Date..]),"None")</f>
        <v>214</v>
      </c>
      <c r="AF519" s="1">
        <f>IFERROR(Table8[[#This Row],[Timeline - Monthwise]]-Table8[[#This Row],[Start Date..]]+1,"Duration Doesn't Exsists")</f>
        <v>215</v>
      </c>
      <c r="AG519" s="29">
        <f ca="1">IFERROR(Table8[[#This Row],[Timeline - Monthwise]]-TODAY(),"No ETA")</f>
        <v>167</v>
      </c>
      <c r="AH519" s="29" t="str">
        <f t="shared" si="29"/>
        <v>Yet to Start</v>
      </c>
      <c r="AI519" s="1" t="s">
        <v>1168</v>
      </c>
      <c r="AJ519" s="237" t="s">
        <v>3576</v>
      </c>
      <c r="AK519" s="1" t="s">
        <v>3311</v>
      </c>
      <c r="AL519" s="1" t="s">
        <v>3325</v>
      </c>
      <c r="AM519" s="1" t="s">
        <v>76</v>
      </c>
      <c r="AN519" s="1"/>
      <c r="AO519" s="27"/>
      <c r="AP519" s="192"/>
      <c r="AQ519" s="1"/>
      <c r="AS519" s="192" t="e">
        <f>VLOOKUP(Table8[[#This Row],[CEM Number]],'71 CEMs'!$E$5:$E$76,1,0)</f>
        <v>#N/A</v>
      </c>
      <c r="AT519" s="235">
        <v>46296</v>
      </c>
      <c r="AU519" s="233"/>
    </row>
    <row r="520" spans="1:48" ht="14.4" customHeight="1">
      <c r="A520" s="26" t="s">
        <v>221</v>
      </c>
      <c r="B520" s="166">
        <v>45428</v>
      </c>
      <c r="C520" s="1" t="s">
        <v>50</v>
      </c>
      <c r="D520" s="1" t="s">
        <v>50</v>
      </c>
      <c r="E520" s="192" t="s">
        <v>236</v>
      </c>
      <c r="F520" s="29">
        <v>470</v>
      </c>
      <c r="G520" s="29">
        <v>188</v>
      </c>
      <c r="H520" s="29"/>
      <c r="I520" s="29">
        <v>0</v>
      </c>
      <c r="J520" s="29">
        <v>0</v>
      </c>
      <c r="K520" s="29">
        <v>0</v>
      </c>
      <c r="L520" s="29" t="s">
        <v>3640</v>
      </c>
      <c r="M520" s="1" t="str">
        <f>Table8[[#This Row],[Std Remarks]]</f>
        <v>NOT LIVE - RETAIN BUDGET</v>
      </c>
      <c r="N520" s="28">
        <f>Table8[[#This Row],[% of Completion of Work Done]]</f>
        <v>0</v>
      </c>
      <c r="O520" s="1">
        <f>Table8[[#This Row],[Customers According to % (Market Share)]]</f>
        <v>188</v>
      </c>
      <c r="P520" s="29">
        <v>7229931.9440000001</v>
      </c>
      <c r="Q520" s="136">
        <f>(Table8[[#This Row],[Allocated Budget]]*$Q$2)+(Table8[[#This Row],[Allocated Budget]]*(1-Table8[[#This Row],[HP%  based on Live % ( Work Progress)]])*(1-$Q$2))</f>
        <v>7229931.9440000001</v>
      </c>
      <c r="R520" s="136">
        <v>0</v>
      </c>
      <c r="S520" s="1">
        <v>-1</v>
      </c>
      <c r="T520" s="1"/>
      <c r="U520" s="1">
        <v>0.4</v>
      </c>
      <c r="V520" s="29">
        <v>1265</v>
      </c>
      <c r="W520" s="29">
        <v>4061.25</v>
      </c>
      <c r="X520" s="1" t="s">
        <v>47</v>
      </c>
      <c r="Y520" s="28">
        <f>Table8[[#This Row],[% of Completion of Work Done]]</f>
        <v>0</v>
      </c>
      <c r="Z520" s="1" t="s">
        <v>35</v>
      </c>
      <c r="AA520" s="1"/>
      <c r="AB520" s="28">
        <v>0</v>
      </c>
      <c r="AC520" s="115">
        <f t="shared" si="28"/>
        <v>0</v>
      </c>
      <c r="AD520" s="2">
        <v>46082</v>
      </c>
      <c r="AE520" s="175" t="str">
        <f>IFERROR(Table8[[#This Row],[Timeline - Monthwise]]-MIN(Table8[Start Date..]),"None")</f>
        <v>None</v>
      </c>
      <c r="AF520" s="1" t="str">
        <f>IFERROR(Table8[[#This Row],[Timeline - Monthwise]]-Table8[[#This Row],[Start Date..]]+1,"Duration Doesn't Exsists")</f>
        <v>Duration Doesn't Exsists</v>
      </c>
      <c r="AG520" s="29" t="str">
        <f ca="1">IFERROR(Table8[[#This Row],[Timeline - Monthwise]]-TODAY(),"No ETA")</f>
        <v>No ETA</v>
      </c>
      <c r="AH520" s="29" t="str">
        <f t="shared" si="29"/>
        <v>Yet to Start</v>
      </c>
      <c r="AI520" s="1" t="s">
        <v>77</v>
      </c>
      <c r="AJ520" s="237" t="s">
        <v>3319</v>
      </c>
      <c r="AK520" s="1" t="s">
        <v>223</v>
      </c>
      <c r="AL520" s="1" t="s">
        <v>3325</v>
      </c>
      <c r="AM520" s="1" t="s">
        <v>76</v>
      </c>
      <c r="AN520" s="1">
        <v>2</v>
      </c>
      <c r="AO520" s="27"/>
      <c r="AP520" s="192"/>
      <c r="AQ520" s="239"/>
      <c r="AS520" s="192" t="str">
        <f>VLOOKUP(Table8[[#This Row],[CEM Number]],'71 CEMs'!$E$5:$E$76,1,0)</f>
        <v>I240678</v>
      </c>
      <c r="AT520" s="235" t="s">
        <v>3319</v>
      </c>
      <c r="AU520" s="233"/>
      <c r="AV520" s="11">
        <f>SUM(AU593)</f>
        <v>0</v>
      </c>
    </row>
    <row r="521" spans="1:48" ht="14.4" customHeight="1">
      <c r="A521" s="86" t="s">
        <v>942</v>
      </c>
      <c r="B521" s="166" t="s">
        <v>3530</v>
      </c>
      <c r="C521" s="1" t="s">
        <v>514</v>
      </c>
      <c r="D521" s="28" t="s">
        <v>943</v>
      </c>
      <c r="E521" s="192" t="s">
        <v>3249</v>
      </c>
      <c r="F521" s="29">
        <v>1906</v>
      </c>
      <c r="G521" s="65">
        <v>762.40000000000009</v>
      </c>
      <c r="H521" s="65"/>
      <c r="I521" s="29"/>
      <c r="J521" s="29"/>
      <c r="K521" s="29"/>
      <c r="L521" s="29"/>
      <c r="M521" s="1" t="str">
        <f>Table8[[#This Row],[Std Remarks]]</f>
        <v>NOT LIVE - RETAIN BUDGET</v>
      </c>
      <c r="N521" s="28">
        <f>Table8[[#This Row],[% of Completion of Work Done]]</f>
        <v>0</v>
      </c>
      <c r="O521" s="1"/>
      <c r="P521" s="29">
        <v>29290908.986977</v>
      </c>
      <c r="Q521" s="136">
        <f>(Table8[[#This Row],[Allocated Budget]]*$Q$2)+(Table8[[#This Row],[Allocated Budget]]*(1-Table8[[#This Row],[HP%  based on Live % ( Work Progress)]])*(1-$Q$2))</f>
        <v>29290908.986976996</v>
      </c>
      <c r="R521" s="136"/>
      <c r="S521" s="1"/>
      <c r="T521" s="1"/>
      <c r="U521" s="1"/>
      <c r="V521" s="29">
        <v>10847.408845699996</v>
      </c>
      <c r="W521" s="29">
        <v>8455.1797949999964</v>
      </c>
      <c r="X521" s="1" t="s">
        <v>47</v>
      </c>
      <c r="Y521" s="28">
        <f>Table8[[#This Row],[% of Completion of Work Done]]</f>
        <v>0</v>
      </c>
      <c r="Z521" s="1" t="s">
        <v>35</v>
      </c>
      <c r="AA521" s="1"/>
      <c r="AB521" s="64">
        <v>0</v>
      </c>
      <c r="AC521" s="115">
        <f t="shared" si="28"/>
        <v>0</v>
      </c>
      <c r="AD521" s="2">
        <v>46082</v>
      </c>
      <c r="AE521" s="175">
        <f>IFERROR(Table8[[#This Row],[Timeline - Monthwise]]-MIN(Table8[Start Date..]),"None")</f>
        <v>214</v>
      </c>
      <c r="AF521" s="1">
        <f>IFERROR(Table8[[#This Row],[Timeline - Monthwise]]-Table8[[#This Row],[Start Date..]]+1,"Duration Doesn't Exsists")</f>
        <v>215</v>
      </c>
      <c r="AG521" s="29">
        <f ca="1">IFERROR(Table8[[#This Row],[Timeline - Monthwise]]-TODAY(),"No ETA")</f>
        <v>167</v>
      </c>
      <c r="AH521" s="29" t="str">
        <f t="shared" si="29"/>
        <v>Yet to Start</v>
      </c>
      <c r="AI521" s="1" t="s">
        <v>421</v>
      </c>
      <c r="AJ521" s="237" t="s">
        <v>3576</v>
      </c>
      <c r="AK521" s="28" t="s">
        <v>3291</v>
      </c>
      <c r="AL521" s="1" t="s">
        <v>3325</v>
      </c>
      <c r="AM521" s="1" t="s">
        <v>76</v>
      </c>
      <c r="AN521" s="1"/>
      <c r="AO521" s="27"/>
      <c r="AP521" s="192"/>
      <c r="AQ521" s="1"/>
      <c r="AS521" s="192" t="e">
        <f>VLOOKUP(Table8[[#This Row],[CEM Number]],'71 CEMs'!$E$5:$E$76,1,0)</f>
        <v>#N/A</v>
      </c>
      <c r="AT521" s="235">
        <v>46296</v>
      </c>
      <c r="AU521" s="233"/>
    </row>
    <row r="522" spans="1:48" ht="14.4" customHeight="1">
      <c r="A522" s="26" t="s">
        <v>805</v>
      </c>
      <c r="B522" s="166">
        <v>45621</v>
      </c>
      <c r="C522" s="1" t="s">
        <v>806</v>
      </c>
      <c r="D522" s="1" t="s">
        <v>807</v>
      </c>
      <c r="E522" s="192" t="s">
        <v>808</v>
      </c>
      <c r="F522" s="29">
        <v>286</v>
      </c>
      <c r="G522" s="29">
        <v>114.4</v>
      </c>
      <c r="H522" s="29" t="s">
        <v>3508</v>
      </c>
      <c r="I522" s="29" t="s">
        <v>3508</v>
      </c>
      <c r="J522" s="29" t="s">
        <v>3508</v>
      </c>
      <c r="K522" s="29"/>
      <c r="L522" s="29" t="s">
        <v>849</v>
      </c>
      <c r="M522" s="1" t="str">
        <f>Table8[[#This Row],[Std Remarks]]</f>
        <v>NOT LIVE - RETAIN BUDGET</v>
      </c>
      <c r="N522" s="28">
        <f>Table8[[#This Row],[% of Completion of Work Done]]</f>
        <v>0</v>
      </c>
      <c r="O522" s="1">
        <f>Table8[[#This Row],[Customers According to % (Market Share)]]</f>
        <v>114.4</v>
      </c>
      <c r="P522" s="29">
        <v>3945742</v>
      </c>
      <c r="Q522" s="136">
        <f>(Table8[[#This Row],[Allocated Budget]]*$Q$2)+(Table8[[#This Row],[Allocated Budget]]*(1-Table8[[#This Row],[HP%  based on Live % ( Work Progress)]])*(1-$Q$2))</f>
        <v>3945741.9999999995</v>
      </c>
      <c r="R522" s="136">
        <v>0</v>
      </c>
      <c r="S522" s="1" t="e">
        <v>#DIV/0!</v>
      </c>
      <c r="T522" s="1"/>
      <c r="U522" s="1">
        <v>0.4</v>
      </c>
      <c r="V522" s="29">
        <v>870.55</v>
      </c>
      <c r="W522" s="29">
        <v>3032.5</v>
      </c>
      <c r="X522" s="1" t="s">
        <v>47</v>
      </c>
      <c r="Y522" s="28">
        <f>Table8[[#This Row],[% of Completion of Work Done]]</f>
        <v>0</v>
      </c>
      <c r="Z522" s="1" t="s">
        <v>35</v>
      </c>
      <c r="AA522" s="1"/>
      <c r="AB522" s="28">
        <v>0</v>
      </c>
      <c r="AC522" s="115">
        <f t="shared" si="28"/>
        <v>0</v>
      </c>
      <c r="AD522" s="2">
        <v>46082</v>
      </c>
      <c r="AE522" s="175" t="str">
        <f>IFERROR(Table8[[#This Row],[Timeline - Monthwise]]-MIN(Table8[Start Date..]),"None")</f>
        <v>None</v>
      </c>
      <c r="AF522" s="1" t="str">
        <f>IFERROR(Table8[[#This Row],[Timeline - Monthwise]]-Table8[[#This Row],[Start Date..]]+1,"Duration Doesn't Exsists")</f>
        <v>Duration Doesn't Exsists</v>
      </c>
      <c r="AG522" s="29" t="str">
        <f ca="1">IFERROR(Table8[[#This Row],[Timeline - Monthwise]]-TODAY(),"No ETA")</f>
        <v>No ETA</v>
      </c>
      <c r="AH522" s="29" t="str">
        <f t="shared" si="29"/>
        <v>Yet to Start</v>
      </c>
      <c r="AI522" s="1" t="s">
        <v>77</v>
      </c>
      <c r="AJ522" s="237" t="s">
        <v>3319</v>
      </c>
      <c r="AK522" s="1" t="s">
        <v>78</v>
      </c>
      <c r="AL522" s="1" t="s">
        <v>3325</v>
      </c>
      <c r="AM522" s="1" t="s">
        <v>76</v>
      </c>
      <c r="AN522" s="1">
        <v>1</v>
      </c>
      <c r="AO522" s="27"/>
      <c r="AP522" s="192"/>
      <c r="AQ522" s="1"/>
      <c r="AS522" s="192" t="str">
        <f>VLOOKUP(Table8[[#This Row],[CEM Number]],'71 CEMs'!$E$5:$E$76,1,0)</f>
        <v>I250378</v>
      </c>
      <c r="AT522" s="235" t="s">
        <v>3319</v>
      </c>
      <c r="AU522" s="233"/>
    </row>
    <row r="523" spans="1:48" ht="14.4" customHeight="1">
      <c r="A523" s="86" t="s">
        <v>944</v>
      </c>
      <c r="B523" s="166" t="s">
        <v>3530</v>
      </c>
      <c r="C523" s="1" t="s">
        <v>945</v>
      </c>
      <c r="D523" s="1" t="s">
        <v>945</v>
      </c>
      <c r="E523" s="192" t="s">
        <v>3261</v>
      </c>
      <c r="F523" s="29">
        <v>292</v>
      </c>
      <c r="G523" s="65">
        <v>116.80000000000001</v>
      </c>
      <c r="H523" s="65"/>
      <c r="I523" s="29"/>
      <c r="J523" s="29"/>
      <c r="K523" s="29"/>
      <c r="L523" s="29"/>
      <c r="M523" s="1" t="str">
        <f>Table8[[#This Row],[Std Remarks]]</f>
        <v>NOT LIVE - RETAIN BUDGET</v>
      </c>
      <c r="N523" s="28">
        <f>Table8[[#This Row],[% of Completion of Work Done]]</f>
        <v>0.95</v>
      </c>
      <c r="O523" s="1"/>
      <c r="P523" s="29">
        <v>3389734.3987099999</v>
      </c>
      <c r="Q523" s="136">
        <f>(Table8[[#This Row],[Allocated Budget]]*$Q$2)+(Table8[[#This Row],[Allocated Budget]]*(1-Table8[[#This Row],[HP%  based on Live % ( Work Progress)]])*(1-$Q$2))</f>
        <v>652523.87175167515</v>
      </c>
      <c r="R523" s="136"/>
      <c r="S523" s="1"/>
      <c r="T523" s="1"/>
      <c r="U523" s="1"/>
      <c r="V523" s="66">
        <v>0</v>
      </c>
      <c r="W523" s="66">
        <v>8930.8922609999972</v>
      </c>
      <c r="X523" s="1" t="s">
        <v>150</v>
      </c>
      <c r="Y523" s="28">
        <f>Table8[[#This Row],[% of Completion of Work Done]]</f>
        <v>0.95</v>
      </c>
      <c r="Z523" s="1" t="s">
        <v>35</v>
      </c>
      <c r="AA523" s="1"/>
      <c r="AB523" s="64">
        <v>0.95</v>
      </c>
      <c r="AC523" s="115">
        <f t="shared" si="28"/>
        <v>0.95</v>
      </c>
      <c r="AD523" s="2">
        <v>46082</v>
      </c>
      <c r="AE523" s="175">
        <f>IFERROR(Table8[[#This Row],[Timeline - Monthwise]]-MIN(Table8[Start Date..]),"None")</f>
        <v>92</v>
      </c>
      <c r="AF523" s="1">
        <f>IFERROR(Table8[[#This Row],[Timeline - Monthwise]]-Table8[[#This Row],[Start Date..]]+1,"Duration Doesn't Exsists")</f>
        <v>93</v>
      </c>
      <c r="AG523" s="29">
        <f ca="1">IFERROR(Table8[[#This Row],[Timeline - Monthwise]]-TODAY(),"No ETA")</f>
        <v>45</v>
      </c>
      <c r="AH523" s="29" t="str">
        <f t="shared" si="29"/>
        <v>In Progress</v>
      </c>
      <c r="AI523" s="28" t="s">
        <v>850</v>
      </c>
      <c r="AJ523" s="237" t="s">
        <v>3573</v>
      </c>
      <c r="AK523" s="28" t="s">
        <v>550</v>
      </c>
      <c r="AL523" s="1" t="s">
        <v>3323</v>
      </c>
      <c r="AM523" s="1" t="s">
        <v>76</v>
      </c>
      <c r="AN523" s="1"/>
      <c r="AO523" s="27"/>
      <c r="AP523" s="192"/>
      <c r="AQ523" s="1"/>
      <c r="AS523" s="192" t="e">
        <f>VLOOKUP(Table8[[#This Row],[CEM Number]],'71 CEMs'!$E$5:$E$76,1,0)</f>
        <v>#N/A</v>
      </c>
      <c r="AT523" s="235">
        <v>46174</v>
      </c>
      <c r="AU523" s="233"/>
    </row>
    <row r="524" spans="1:48" ht="14.4" customHeight="1">
      <c r="A524" s="26" t="s">
        <v>1072</v>
      </c>
      <c r="B524" s="166">
        <v>44924</v>
      </c>
      <c r="C524" s="192" t="s">
        <v>258</v>
      </c>
      <c r="D524" s="192" t="s">
        <v>258</v>
      </c>
      <c r="E524" s="192" t="s">
        <v>1079</v>
      </c>
      <c r="F524" s="29">
        <v>688</v>
      </c>
      <c r="G524" s="29">
        <v>344</v>
      </c>
      <c r="H524" s="29">
        <v>140</v>
      </c>
      <c r="I524" s="29">
        <v>22</v>
      </c>
      <c r="J524" s="29"/>
      <c r="K524" s="29">
        <v>118</v>
      </c>
      <c r="L524" s="29" t="s">
        <v>3287</v>
      </c>
      <c r="M524" s="1" t="str">
        <f>Table8[[#This Row],[Std Remarks]]</f>
        <v>LIVE - 100% Completed</v>
      </c>
      <c r="N524" s="28">
        <f>Table8[[#This Row],[% of Completion of Work Done]]</f>
        <v>1</v>
      </c>
      <c r="O524" s="192">
        <f>Table8[[#This Row],[Customers According to % (Market Share)]]</f>
        <v>344</v>
      </c>
      <c r="P524" s="29">
        <v>5113957.0949999997</v>
      </c>
      <c r="Q524" s="136">
        <f>Table8[[#This Row],[Allocated Budget]]*Table8[[#This Row],[Allocation Percentage]]</f>
        <v>767093.56424999994</v>
      </c>
      <c r="R524" s="136">
        <v>4346863.5307499999</v>
      </c>
      <c r="S524" s="192">
        <v>-1</v>
      </c>
      <c r="T524" s="192"/>
      <c r="U524" s="192">
        <v>0.5</v>
      </c>
      <c r="V524" s="29">
        <v>756.69999999999993</v>
      </c>
      <c r="W524" s="29">
        <v>7335.9999999999991</v>
      </c>
      <c r="X524" s="1" t="s">
        <v>150</v>
      </c>
      <c r="Y524" s="75">
        <f>$Q$2</f>
        <v>0.15</v>
      </c>
      <c r="Z524" s="192" t="s">
        <v>32</v>
      </c>
      <c r="AA524" s="192" t="s">
        <v>47</v>
      </c>
      <c r="AB524" s="64">
        <v>1</v>
      </c>
      <c r="AC524" s="115">
        <f t="shared" si="28"/>
        <v>1</v>
      </c>
      <c r="AD524" s="2">
        <v>46082</v>
      </c>
      <c r="AE524" s="175" t="str">
        <f>IFERROR(Table8[[#This Row],[Timeline - Monthwise]]-MIN(Table8[Start Date..]),"None")</f>
        <v>None</v>
      </c>
      <c r="AF524" s="1" t="str">
        <f>IFERROR(Table8[[#This Row],[Timeline - Monthwise]]-Table8[[#This Row],[Start Date..]]+1,"Duration Doesn't Exsists")</f>
        <v>Duration Doesn't Exsists</v>
      </c>
      <c r="AG524" s="29" t="str">
        <f ca="1">IFERROR(Table8[[#This Row],[Timeline - Monthwise]]-TODAY(),"No ETA")</f>
        <v>No ETA</v>
      </c>
      <c r="AH524" s="29" t="str">
        <f t="shared" si="29"/>
        <v>Completed</v>
      </c>
      <c r="AI524" s="192"/>
      <c r="AJ524" s="237" t="s">
        <v>3569</v>
      </c>
      <c r="AK524" s="192" t="s">
        <v>1076</v>
      </c>
      <c r="AL524" s="1" t="s">
        <v>3178</v>
      </c>
      <c r="AM524" s="1" t="s">
        <v>30</v>
      </c>
      <c r="AN524" s="192"/>
      <c r="AO524" s="27"/>
      <c r="AP524" s="192"/>
      <c r="AQ524" s="1"/>
      <c r="AS524" s="192" t="str">
        <f>VLOOKUP(Table8[[#This Row],[CEM Number]],'71 CEMs'!$E$5:$E$76,1,0)</f>
        <v>INT-23-00440</v>
      </c>
      <c r="AT524" s="235" t="s">
        <v>3569</v>
      </c>
      <c r="AU524" s="233"/>
    </row>
    <row r="525" spans="1:48" ht="14.4" customHeight="1">
      <c r="A525" s="26" t="s">
        <v>190</v>
      </c>
      <c r="B525" s="166">
        <v>45350</v>
      </c>
      <c r="C525" s="1" t="s">
        <v>191</v>
      </c>
      <c r="D525" s="1" t="s">
        <v>192</v>
      </c>
      <c r="E525" s="192" t="s">
        <v>201</v>
      </c>
      <c r="F525" s="29">
        <v>966</v>
      </c>
      <c r="G525" s="29">
        <v>386.40000000000003</v>
      </c>
      <c r="H525" s="29">
        <v>966</v>
      </c>
      <c r="I525" s="29">
        <v>296</v>
      </c>
      <c r="J525" s="29">
        <v>243</v>
      </c>
      <c r="K525" s="29">
        <v>28</v>
      </c>
      <c r="L525" s="29">
        <v>25</v>
      </c>
      <c r="M525" s="1"/>
      <c r="N525" s="28">
        <f>Table8[[#This Row],[% of Completion of Work Done]]</f>
        <v>1</v>
      </c>
      <c r="O525" s="1">
        <f>Table8[[#This Row],[Customers According to % (Market Share)]]</f>
        <v>386.40000000000003</v>
      </c>
      <c r="P525" s="29">
        <v>15982780.272</v>
      </c>
      <c r="Q525" s="136">
        <f>Table8[[#This Row],[Allocated Budget]]*Table8[[#This Row],[Allocation Percentage]]</f>
        <v>2397417.0408000001</v>
      </c>
      <c r="R525" s="136">
        <v>13585363.2312</v>
      </c>
      <c r="S525" s="1">
        <v>-1</v>
      </c>
      <c r="T525" s="1"/>
      <c r="U525" s="1">
        <v>0.4</v>
      </c>
      <c r="V525" s="29">
        <v>2647.2999999999997</v>
      </c>
      <c r="W525" s="29">
        <v>12821.97</v>
      </c>
      <c r="X525" s="1" t="s">
        <v>47</v>
      </c>
      <c r="Y525" s="75">
        <f>$Q$2</f>
        <v>0.15</v>
      </c>
      <c r="Z525" s="1" t="s">
        <v>32</v>
      </c>
      <c r="AA525" s="1" t="s">
        <v>47</v>
      </c>
      <c r="AB525" s="64">
        <v>1</v>
      </c>
      <c r="AC525" s="115">
        <f t="shared" si="28"/>
        <v>1</v>
      </c>
      <c r="AD525" s="2">
        <v>46082</v>
      </c>
      <c r="AE525" s="175" t="str">
        <f>IFERROR(Table8[[#This Row],[Timeline - Monthwise]]-MIN(Table8[Start Date..]),"None")</f>
        <v>None</v>
      </c>
      <c r="AF525" s="1" t="str">
        <f>IFERROR(Table8[[#This Row],[Timeline - Monthwise]]-Table8[[#This Row],[Start Date..]]+1,"Duration Doesn't Exsists")</f>
        <v>Duration Doesn't Exsists</v>
      </c>
      <c r="AG525" s="29" t="str">
        <f ca="1">IFERROR(Table8[[#This Row],[Timeline - Monthwise]]-TODAY(),"No ETA")</f>
        <v>No ETA</v>
      </c>
      <c r="AH525" s="29" t="str">
        <f t="shared" si="29"/>
        <v>Completed</v>
      </c>
      <c r="AI525" s="1"/>
      <c r="AJ525" s="237" t="s">
        <v>3569</v>
      </c>
      <c r="AK525" s="1"/>
      <c r="AL525" s="1" t="s">
        <v>3178</v>
      </c>
      <c r="AM525" s="1" t="s">
        <v>30</v>
      </c>
      <c r="AN525" s="1"/>
      <c r="AO525" s="27"/>
      <c r="AP525" s="192"/>
      <c r="AQ525" s="1"/>
      <c r="AS525" s="192" t="str">
        <f>VLOOKUP(Table8[[#This Row],[CEM Number]],'71 CEMs'!$E$5:$E$76,1,0)</f>
        <v>I240540</v>
      </c>
      <c r="AT525" s="235" t="s">
        <v>3569</v>
      </c>
      <c r="AU525" s="233"/>
    </row>
    <row r="526" spans="1:48" ht="14.4" customHeight="1">
      <c r="A526" s="26" t="s">
        <v>190</v>
      </c>
      <c r="B526" s="166">
        <v>45350</v>
      </c>
      <c r="C526" s="1" t="s">
        <v>191</v>
      </c>
      <c r="D526" s="1" t="s">
        <v>192</v>
      </c>
      <c r="E526" s="192" t="s">
        <v>202</v>
      </c>
      <c r="F526" s="29">
        <v>500</v>
      </c>
      <c r="G526" s="29">
        <v>200</v>
      </c>
      <c r="H526" s="29">
        <v>500</v>
      </c>
      <c r="I526" s="29">
        <v>21</v>
      </c>
      <c r="J526" s="29">
        <v>19</v>
      </c>
      <c r="K526" s="29">
        <v>2</v>
      </c>
      <c r="L526" s="29">
        <v>0</v>
      </c>
      <c r="M526" s="1"/>
      <c r="N526" s="28">
        <f>Table8[[#This Row],[% of Completion of Work Done]]</f>
        <v>1</v>
      </c>
      <c r="O526" s="1">
        <f>Table8[[#This Row],[Customers According to % (Market Share)]]</f>
        <v>200</v>
      </c>
      <c r="P526" s="29">
        <v>8013488.5999999996</v>
      </c>
      <c r="Q526" s="136">
        <f>Table8[[#This Row],[Allocated Budget]]*Table8[[#This Row],[Allocation Percentage]]</f>
        <v>1202023.2899999998</v>
      </c>
      <c r="R526" s="136">
        <v>6811465.3100000005</v>
      </c>
      <c r="S526" s="1">
        <v>-0.85</v>
      </c>
      <c r="T526" s="1"/>
      <c r="U526" s="1">
        <v>0.4</v>
      </c>
      <c r="V526" s="29">
        <v>1352.3999999999999</v>
      </c>
      <c r="W526" s="29">
        <v>6213.5250000000005</v>
      </c>
      <c r="X526" s="1" t="s">
        <v>47</v>
      </c>
      <c r="Y526" s="75">
        <f>$Q$2</f>
        <v>0.15</v>
      </c>
      <c r="Z526" s="1" t="s">
        <v>32</v>
      </c>
      <c r="AA526" s="1" t="s">
        <v>47</v>
      </c>
      <c r="AB526" s="64">
        <v>1</v>
      </c>
      <c r="AC526" s="115">
        <f t="shared" si="28"/>
        <v>1</v>
      </c>
      <c r="AD526" s="2">
        <v>46082</v>
      </c>
      <c r="AE526" s="175" t="str">
        <f>IFERROR(Table8[[#This Row],[Timeline - Monthwise]]-MIN(Table8[Start Date..]),"None")</f>
        <v>None</v>
      </c>
      <c r="AF526" s="1" t="str">
        <f>IFERROR(Table8[[#This Row],[Timeline - Monthwise]]-Table8[[#This Row],[Start Date..]]+1,"Duration Doesn't Exsists")</f>
        <v>Duration Doesn't Exsists</v>
      </c>
      <c r="AG526" s="29" t="str">
        <f ca="1">IFERROR(Table8[[#This Row],[Timeline - Monthwise]]-TODAY(),"No ETA")</f>
        <v>No ETA</v>
      </c>
      <c r="AH526" s="29" t="str">
        <f t="shared" si="29"/>
        <v>Completed</v>
      </c>
      <c r="AI526" s="1"/>
      <c r="AJ526" s="237" t="s">
        <v>3569</v>
      </c>
      <c r="AK526" s="1"/>
      <c r="AL526" s="1" t="s">
        <v>3178</v>
      </c>
      <c r="AM526" s="1" t="s">
        <v>30</v>
      </c>
      <c r="AN526" s="1"/>
      <c r="AO526" s="27"/>
      <c r="AP526" s="192"/>
      <c r="AQ526" s="1"/>
      <c r="AS526" s="192" t="str">
        <f>VLOOKUP(Table8[[#This Row],[CEM Number]],'71 CEMs'!$E$5:$E$76,1,0)</f>
        <v>I240540</v>
      </c>
      <c r="AT526" s="235" t="s">
        <v>3569</v>
      </c>
      <c r="AU526" s="233"/>
    </row>
    <row r="527" spans="1:48" ht="14.4" customHeight="1" thickBot="1">
      <c r="A527" s="26" t="s">
        <v>843</v>
      </c>
      <c r="B527" s="166" t="s">
        <v>3530</v>
      </c>
      <c r="C527" s="1" t="s">
        <v>762</v>
      </c>
      <c r="D527" s="1" t="s">
        <v>844</v>
      </c>
      <c r="E527" s="192" t="s">
        <v>875</v>
      </c>
      <c r="F527" s="29">
        <v>1886</v>
      </c>
      <c r="G527" s="29">
        <v>754.40000000000009</v>
      </c>
      <c r="H527" s="29" t="s">
        <v>3598</v>
      </c>
      <c r="I527" s="29"/>
      <c r="J527" s="29"/>
      <c r="K527" s="29"/>
      <c r="L527" s="29"/>
      <c r="M527" s="1" t="str">
        <f>Table8[[#This Row],[Std Remarks]]</f>
        <v>NOT LIVE - RETAIN BUDGET</v>
      </c>
      <c r="N527" s="28">
        <f>Table8[[#This Row],[% of Completion of Work Done]]</f>
        <v>0.85</v>
      </c>
      <c r="O527" s="1">
        <f>Table8[[#This Row],[Customers According to % (Market Share)]]</f>
        <v>754.40000000000009</v>
      </c>
      <c r="P527" s="29">
        <v>11863479.419467</v>
      </c>
      <c r="Q527" s="136">
        <f>(Table8[[#This Row],[Allocated Budget]]*$Q$2)+(Table8[[#This Row],[Allocated Budget]]*(1-Table8[[#This Row],[HP%  based on Live % ( Work Progress)]])*(1-$Q$2))</f>
        <v>3292115.5389020927</v>
      </c>
      <c r="R527" s="136"/>
      <c r="S527" s="1"/>
      <c r="T527" s="1"/>
      <c r="U527" s="1"/>
      <c r="V527" s="29">
        <v>1691.4732789999998</v>
      </c>
      <c r="W527" s="29">
        <v>14248.256381250001</v>
      </c>
      <c r="X527" s="1" t="s">
        <v>47</v>
      </c>
      <c r="Y527" s="28">
        <f>Table8[[#This Row],[% of Completion of Work Done]]</f>
        <v>0.85</v>
      </c>
      <c r="Z527" s="1" t="s">
        <v>849</v>
      </c>
      <c r="AA527" s="1"/>
      <c r="AB527" s="77">
        <v>0.85</v>
      </c>
      <c r="AC527" s="115">
        <f t="shared" si="28"/>
        <v>0.85</v>
      </c>
      <c r="AD527" s="2">
        <v>46082</v>
      </c>
      <c r="AE527" s="175">
        <f>IFERROR(Table8[[#This Row],[Timeline - Monthwise]]-MIN(Table8[Start Date..]),"None")</f>
        <v>31</v>
      </c>
      <c r="AF527" s="1">
        <f>IFERROR(Table8[[#This Row],[Timeline - Monthwise]]-Table8[[#This Row],[Start Date..]]+1,"Duration Doesn't Exsists")</f>
        <v>32</v>
      </c>
      <c r="AG527" s="29">
        <f ca="1">IFERROR(Table8[[#This Row],[Timeline - Monthwise]]-TODAY(),"No ETA")</f>
        <v>-16</v>
      </c>
      <c r="AH527" s="29" t="str">
        <f t="shared" si="29"/>
        <v>In Progress</v>
      </c>
      <c r="AI527" s="1" t="s">
        <v>867</v>
      </c>
      <c r="AJ527" s="237" t="s">
        <v>3571</v>
      </c>
      <c r="AK527" s="1" t="s">
        <v>874</v>
      </c>
      <c r="AL527" s="1" t="s">
        <v>3323</v>
      </c>
      <c r="AM527" s="1" t="s">
        <v>76</v>
      </c>
      <c r="AN527" s="1"/>
      <c r="AO527" s="27"/>
      <c r="AP527" s="192"/>
      <c r="AQ527" s="1"/>
      <c r="AS527" s="192" t="e">
        <f>VLOOKUP(Table8[[#This Row],[CEM Number]],'71 CEMs'!$E$5:$E$76,1,0)</f>
        <v>#N/A</v>
      </c>
      <c r="AT527" s="235">
        <v>46113</v>
      </c>
      <c r="AU527" s="233"/>
    </row>
    <row r="528" spans="1:48" ht="14.4" customHeight="1" thickBot="1">
      <c r="A528" s="26">
        <v>104</v>
      </c>
      <c r="B528" s="166" t="s">
        <v>3530</v>
      </c>
      <c r="C528" s="1" t="s">
        <v>514</v>
      </c>
      <c r="D528" s="1" t="s">
        <v>1163</v>
      </c>
      <c r="E528" s="192" t="s">
        <v>143</v>
      </c>
      <c r="F528" s="29">
        <v>1880</v>
      </c>
      <c r="G528" s="29">
        <v>564</v>
      </c>
      <c r="H528" s="29"/>
      <c r="I528" s="29"/>
      <c r="J528" s="29"/>
      <c r="K528" s="29"/>
      <c r="L528" s="29"/>
      <c r="M528" s="1" t="str">
        <f>Table8[[#This Row],[Std Remarks]]</f>
        <v>LIVE - 100% Completed</v>
      </c>
      <c r="N528" s="28">
        <f>Table8[[#This Row],[% of Completion of Work Done]]</f>
        <v>1</v>
      </c>
      <c r="O528" s="1">
        <f>Table8[[#This Row],[Customers According to % (Market Share)]]</f>
        <v>564</v>
      </c>
      <c r="P528" s="29">
        <v>15577085.5528799</v>
      </c>
      <c r="Q528" s="136">
        <f>Table8[[#This Row],[Allocated Budget]]*Table8[[#This Row],[Allocation Percentage]]</f>
        <v>2336562.8329319847</v>
      </c>
      <c r="R528" s="136"/>
      <c r="S528" s="1">
        <v>-1</v>
      </c>
      <c r="T528" s="1"/>
      <c r="U528" s="1">
        <v>0.3</v>
      </c>
      <c r="V528" s="29">
        <v>2210.4799719479151</v>
      </c>
      <c r="W528" s="66">
        <v>16031.331202596764</v>
      </c>
      <c r="X528" s="1" t="s">
        <v>47</v>
      </c>
      <c r="Y528" s="75">
        <f>$Q$2</f>
        <v>0.15</v>
      </c>
      <c r="Z528" s="1" t="s">
        <v>32</v>
      </c>
      <c r="AA528" s="1" t="s">
        <v>47</v>
      </c>
      <c r="AB528" s="64">
        <v>1</v>
      </c>
      <c r="AC528" s="115">
        <f t="shared" ref="AC528:AC591" si="32">VALUE(SUBSTITUTE(AB528,"%",""))</f>
        <v>1</v>
      </c>
      <c r="AD528" s="2">
        <v>46082</v>
      </c>
      <c r="AE528" s="175" t="str">
        <f>IFERROR(Table8[[#This Row],[Timeline - Monthwise]]-MIN(Table8[Start Date..]),"None")</f>
        <v>None</v>
      </c>
      <c r="AF528" s="1" t="str">
        <f>IFERROR(Table8[[#This Row],[Timeline - Monthwise]]-Table8[[#This Row],[Start Date..]]+1,"Duration Doesn't Exsists")</f>
        <v>Duration Doesn't Exsists</v>
      </c>
      <c r="AG528" s="29" t="str">
        <f ca="1">IFERROR(Table8[[#This Row],[Timeline - Monthwise]]-TODAY(),"No ETA")</f>
        <v>No ETA</v>
      </c>
      <c r="AH528" s="29" t="str">
        <f t="shared" ref="AH528:AH591" si="33">IF(AB528=100%,"Completed",IF(AB528=0%,"Yet to Start","In Progress"))</f>
        <v>Completed</v>
      </c>
      <c r="AI528" s="1"/>
      <c r="AJ528" s="237" t="s">
        <v>3569</v>
      </c>
      <c r="AK528" s="1"/>
      <c r="AL528" s="1" t="s">
        <v>3178</v>
      </c>
      <c r="AM528" s="1" t="s">
        <v>30</v>
      </c>
      <c r="AN528" s="1"/>
      <c r="AO528" s="27"/>
      <c r="AP528" s="192"/>
      <c r="AQ528" s="252"/>
      <c r="AS528" s="192" t="e">
        <f>VLOOKUP(Table8[[#This Row],[CEM Number]],'71 CEMs'!$E$5:$E$76,1,0)</f>
        <v>#N/A</v>
      </c>
      <c r="AT528" s="235" t="s">
        <v>3569</v>
      </c>
      <c r="AU528" s="233"/>
    </row>
    <row r="529" spans="1:47" ht="14.4" customHeight="1">
      <c r="A529" s="26" t="s">
        <v>473</v>
      </c>
      <c r="B529" s="166">
        <v>45427</v>
      </c>
      <c r="C529" s="1" t="s">
        <v>474</v>
      </c>
      <c r="D529" s="1" t="s">
        <v>475</v>
      </c>
      <c r="E529" s="192" t="s">
        <v>497</v>
      </c>
      <c r="F529" s="29">
        <v>1094</v>
      </c>
      <c r="G529" s="29">
        <v>437.6</v>
      </c>
      <c r="H529" s="29">
        <v>70</v>
      </c>
      <c r="I529" s="29">
        <v>2</v>
      </c>
      <c r="J529" s="29">
        <v>15</v>
      </c>
      <c r="K529" s="29">
        <v>53</v>
      </c>
      <c r="L529" s="29"/>
      <c r="M529" s="1" t="str">
        <f>Table8[[#This Row],[Std Remarks]]</f>
        <v>LIVE - 100% Completed</v>
      </c>
      <c r="N529" s="28">
        <f>Table8[[#This Row],[% of Completion of Work Done]]</f>
        <v>1</v>
      </c>
      <c r="O529" s="1">
        <f>Table8[[#This Row],[Customers According to % (Market Share)]]</f>
        <v>437.6</v>
      </c>
      <c r="P529" s="29">
        <v>13221453.907268601</v>
      </c>
      <c r="Q529" s="136">
        <f>Table8[[#This Row],[Allocated Budget]]*Table8[[#This Row],[Allocation Percentage]]</f>
        <v>1983218.08609029</v>
      </c>
      <c r="R529" s="136">
        <v>11238235.821178311</v>
      </c>
      <c r="S529" s="1">
        <v>0</v>
      </c>
      <c r="T529" s="1"/>
      <c r="U529" s="1">
        <v>0.4</v>
      </c>
      <c r="V529" s="29">
        <v>2717.7588991999996</v>
      </c>
      <c r="W529" s="29">
        <v>13065.539792100004</v>
      </c>
      <c r="X529" s="1" t="s">
        <v>47</v>
      </c>
      <c r="Y529" s="75">
        <f>$Q$2</f>
        <v>0.15</v>
      </c>
      <c r="Z529" s="1" t="s">
        <v>32</v>
      </c>
      <c r="AA529" s="1" t="s">
        <v>47</v>
      </c>
      <c r="AB529" s="64">
        <v>1</v>
      </c>
      <c r="AC529" s="115">
        <f t="shared" si="32"/>
        <v>1</v>
      </c>
      <c r="AD529" s="2">
        <v>46082</v>
      </c>
      <c r="AE529" s="175" t="str">
        <f>IFERROR(Table8[[#This Row],[Timeline - Monthwise]]-MIN(Table8[Start Date..]),"None")</f>
        <v>None</v>
      </c>
      <c r="AF529" s="1" t="str">
        <f>IFERROR(Table8[[#This Row],[Timeline - Monthwise]]-Table8[[#This Row],[Start Date..]]+1,"Duration Doesn't Exsists")</f>
        <v>Duration Doesn't Exsists</v>
      </c>
      <c r="AG529" s="29" t="str">
        <f ca="1">IFERROR(Table8[[#This Row],[Timeline - Monthwise]]-TODAY(),"No ETA")</f>
        <v>No ETA</v>
      </c>
      <c r="AH529" s="29" t="str">
        <f t="shared" si="33"/>
        <v>Completed</v>
      </c>
      <c r="AI529" s="1"/>
      <c r="AJ529" s="237" t="s">
        <v>3569</v>
      </c>
      <c r="AK529" s="1"/>
      <c r="AL529" s="1" t="s">
        <v>3178</v>
      </c>
      <c r="AM529" s="1" t="s">
        <v>30</v>
      </c>
      <c r="AN529" s="1"/>
      <c r="AO529" s="27"/>
      <c r="AP529" s="192"/>
      <c r="AQ529" s="1"/>
      <c r="AS529" s="192" t="str">
        <f>VLOOKUP(Table8[[#This Row],[CEM Number]],'71 CEMs'!$E$5:$E$76,1,0)</f>
        <v>I240704</v>
      </c>
      <c r="AT529" s="235" t="s">
        <v>3569</v>
      </c>
      <c r="AU529" s="233"/>
    </row>
    <row r="530" spans="1:47" ht="14.4" customHeight="1">
      <c r="A530" s="26" t="s">
        <v>674</v>
      </c>
      <c r="B530" s="166">
        <v>45549</v>
      </c>
      <c r="C530" s="1" t="s">
        <v>258</v>
      </c>
      <c r="D530" s="1" t="s">
        <v>258</v>
      </c>
      <c r="E530" s="192" t="s">
        <v>684</v>
      </c>
      <c r="F530" s="29">
        <v>288</v>
      </c>
      <c r="G530" s="29">
        <v>115.2</v>
      </c>
      <c r="H530" s="29"/>
      <c r="I530" s="29"/>
      <c r="J530" s="29"/>
      <c r="K530" s="29"/>
      <c r="L530" s="29" t="s">
        <v>849</v>
      </c>
      <c r="M530" s="1" t="str">
        <f>Table8[[#This Row],[Std Remarks]]</f>
        <v>NOT LIVE - RETAIN BUDGET</v>
      </c>
      <c r="N530" s="28">
        <f>Table8[[#This Row],[% of Completion of Work Done]]</f>
        <v>0.7</v>
      </c>
      <c r="O530" s="1">
        <f>Table8[[#This Row],[Customers According to % (Market Share)]]</f>
        <v>115.2</v>
      </c>
      <c r="P530" s="29">
        <v>4126192.4</v>
      </c>
      <c r="Q530" s="136">
        <f>(Table8[[#This Row],[Allocated Budget]]*$Q$2)+(Table8[[#This Row],[Allocated Budget]]*(1-Table8[[#This Row],[HP%  based on Live % ( Work Progress)]])*(1-$Q$2))</f>
        <v>1671107.9220000003</v>
      </c>
      <c r="R530" s="136">
        <v>2455084.4779999997</v>
      </c>
      <c r="S530" s="1">
        <v>-0.85</v>
      </c>
      <c r="T530" s="1"/>
      <c r="U530" s="1">
        <v>0.4</v>
      </c>
      <c r="V530" s="29">
        <v>784.3</v>
      </c>
      <c r="W530" s="29">
        <v>3316.25</v>
      </c>
      <c r="X530" s="1" t="s">
        <v>47</v>
      </c>
      <c r="Y530" s="28">
        <f>Table8[[#This Row],[% of Completion of Work Done]]</f>
        <v>0.7</v>
      </c>
      <c r="Z530" s="1" t="s">
        <v>35</v>
      </c>
      <c r="AA530" s="1"/>
      <c r="AB530" s="77">
        <v>0.7</v>
      </c>
      <c r="AC530" s="115">
        <f t="shared" si="32"/>
        <v>0.7</v>
      </c>
      <c r="AD530" s="2">
        <v>46082</v>
      </c>
      <c r="AE530" s="175">
        <f>IFERROR(Table8[[#This Row],[Timeline - Monthwise]]-MIN(Table8[Start Date..]),"None")</f>
        <v>61</v>
      </c>
      <c r="AF530" s="1">
        <f>IFERROR(Table8[[#This Row],[Timeline - Monthwise]]-Table8[[#This Row],[Start Date..]]+1,"Duration Doesn't Exsists")</f>
        <v>62</v>
      </c>
      <c r="AG530" s="29">
        <f ca="1">IFERROR(Table8[[#This Row],[Timeline - Monthwise]]-TODAY(),"No ETA")</f>
        <v>14</v>
      </c>
      <c r="AH530" s="29" t="str">
        <f t="shared" si="33"/>
        <v>In Progress</v>
      </c>
      <c r="AI530" s="1" t="s">
        <v>577</v>
      </c>
      <c r="AJ530" s="237" t="s">
        <v>3575</v>
      </c>
      <c r="AK530" s="1" t="s">
        <v>676</v>
      </c>
      <c r="AL530" s="1" t="s">
        <v>292</v>
      </c>
      <c r="AM530" s="1" t="s">
        <v>76</v>
      </c>
      <c r="AN530" s="1">
        <v>1</v>
      </c>
      <c r="AO530" s="27"/>
      <c r="AP530" s="192"/>
      <c r="AQ530" s="1"/>
      <c r="AS530" s="192" t="str">
        <f>VLOOKUP(Table8[[#This Row],[CEM Number]],'71 CEMs'!$E$5:$E$76,1,0)</f>
        <v>I250210</v>
      </c>
      <c r="AT530" s="235">
        <v>46143</v>
      </c>
      <c r="AU530" s="233"/>
    </row>
    <row r="531" spans="1:47" ht="14.4" customHeight="1">
      <c r="A531" s="26" t="s">
        <v>950</v>
      </c>
      <c r="B531" s="166">
        <v>44195</v>
      </c>
      <c r="C531" s="1" t="s">
        <v>138</v>
      </c>
      <c r="D531" s="1" t="s">
        <v>951</v>
      </c>
      <c r="E531" s="192" t="s">
        <v>967</v>
      </c>
      <c r="F531" s="29">
        <v>442</v>
      </c>
      <c r="G531" s="29">
        <v>176.8</v>
      </c>
      <c r="H531" s="29"/>
      <c r="I531" s="29"/>
      <c r="J531" s="29"/>
      <c r="K531" s="29"/>
      <c r="L531" s="29"/>
      <c r="M531" s="1" t="str">
        <f>Table8[[#This Row],[Std Remarks]]</f>
        <v>LIVE - 100% Completed</v>
      </c>
      <c r="N531" s="28">
        <f>Table8[[#This Row],[% of Completion of Work Done]]</f>
        <v>1</v>
      </c>
      <c r="O531" s="1">
        <f>Table8[[#This Row],[Customers According to % (Market Share)]]</f>
        <v>176.8</v>
      </c>
      <c r="P531" s="29">
        <v>4874990.6821250003</v>
      </c>
      <c r="Q531" s="136">
        <f>Table8[[#This Row],[Allocated Budget]]*Table8[[#This Row],[Allocation Percentage]]</f>
        <v>731248.60231875</v>
      </c>
      <c r="R531" s="136">
        <v>4143742.0798062501</v>
      </c>
      <c r="S531" s="1">
        <v>-0.85000000000000009</v>
      </c>
      <c r="T531" s="1"/>
      <c r="U531" s="1">
        <v>0.4</v>
      </c>
      <c r="V531" s="29">
        <v>1270.5</v>
      </c>
      <c r="W531" s="29">
        <v>3517.25252125</v>
      </c>
      <c r="X531" s="1" t="s">
        <v>47</v>
      </c>
      <c r="Y531" s="75">
        <f t="shared" ref="Y531:Y537" si="34">$Q$2</f>
        <v>0.15</v>
      </c>
      <c r="Z531" s="1" t="s">
        <v>32</v>
      </c>
      <c r="AA531" s="1" t="s">
        <v>47</v>
      </c>
      <c r="AB531" s="64">
        <v>1</v>
      </c>
      <c r="AC531" s="115">
        <f t="shared" si="32"/>
        <v>1</v>
      </c>
      <c r="AD531" s="2">
        <v>46082</v>
      </c>
      <c r="AE531" s="175" t="str">
        <f>IFERROR(Table8[[#This Row],[Timeline - Monthwise]]-MIN(Table8[Start Date..]),"None")</f>
        <v>None</v>
      </c>
      <c r="AF531" s="1" t="str">
        <f>IFERROR(Table8[[#This Row],[Timeline - Monthwise]]-Table8[[#This Row],[Start Date..]]+1,"Duration Doesn't Exsists")</f>
        <v>Duration Doesn't Exsists</v>
      </c>
      <c r="AG531" s="29" t="str">
        <f ca="1">IFERROR(Table8[[#This Row],[Timeline - Monthwise]]-TODAY(),"No ETA")</f>
        <v>No ETA</v>
      </c>
      <c r="AH531" s="29" t="str">
        <f t="shared" si="33"/>
        <v>Completed</v>
      </c>
      <c r="AI531" s="1"/>
      <c r="AJ531" s="237" t="s">
        <v>3569</v>
      </c>
      <c r="AK531" s="1"/>
      <c r="AL531" s="1" t="s">
        <v>3178</v>
      </c>
      <c r="AM531" s="1" t="s">
        <v>30</v>
      </c>
      <c r="AN531" s="1"/>
      <c r="AO531" s="27"/>
      <c r="AP531" s="192"/>
      <c r="AQ531" s="1"/>
      <c r="AS531" s="192" t="str">
        <f>VLOOKUP(Table8[[#This Row],[CEM Number]],'71 CEMs'!$E$5:$E$76,1,0)</f>
        <v>INT-21-00315</v>
      </c>
      <c r="AT531" s="235" t="s">
        <v>3569</v>
      </c>
      <c r="AU531" s="233"/>
    </row>
    <row r="532" spans="1:47" ht="14.4" customHeight="1">
      <c r="A532" s="26" t="s">
        <v>286</v>
      </c>
      <c r="B532" s="166">
        <v>45428</v>
      </c>
      <c r="C532" s="1" t="s">
        <v>287</v>
      </c>
      <c r="D532" s="1" t="s">
        <v>288</v>
      </c>
      <c r="E532" s="192" t="s">
        <v>305</v>
      </c>
      <c r="F532" s="29">
        <v>60</v>
      </c>
      <c r="G532" s="29">
        <v>24</v>
      </c>
      <c r="H532" s="29"/>
      <c r="I532" s="29">
        <v>0</v>
      </c>
      <c r="J532" s="29">
        <v>0</v>
      </c>
      <c r="K532" s="29">
        <v>0</v>
      </c>
      <c r="L532" s="29" t="s">
        <v>3587</v>
      </c>
      <c r="M532" s="1" t="str">
        <f>Table8[[#This Row],[Std Remarks]]</f>
        <v>LIVE - 100% Completed</v>
      </c>
      <c r="N532" s="28">
        <f>Table8[[#This Row],[% of Completion of Work Done]]</f>
        <v>1</v>
      </c>
      <c r="O532" s="1">
        <f>Table8[[#This Row],[Customers According to % (Market Share)]]</f>
        <v>24</v>
      </c>
      <c r="P532" s="29">
        <v>1244540.2250000001</v>
      </c>
      <c r="Q532" s="136">
        <f>Table8[[#This Row],[Allocated Budget]]*Table8[[#This Row],[Allocation Percentage]]</f>
        <v>186681.03375</v>
      </c>
      <c r="R532" s="136">
        <v>1057859.1912500001</v>
      </c>
      <c r="S532" s="1">
        <v>-0.5</v>
      </c>
      <c r="T532" s="1" t="s">
        <v>306</v>
      </c>
      <c r="U532" s="1">
        <v>0.4</v>
      </c>
      <c r="V532" s="29">
        <v>146.04999999999998</v>
      </c>
      <c r="W532" s="29">
        <v>1343.4749999999999</v>
      </c>
      <c r="X532" s="1" t="s">
        <v>47</v>
      </c>
      <c r="Y532" s="75">
        <f t="shared" si="34"/>
        <v>0.15</v>
      </c>
      <c r="Z532" s="1" t="s">
        <v>32</v>
      </c>
      <c r="AA532" s="1" t="s">
        <v>150</v>
      </c>
      <c r="AB532" s="64">
        <v>1</v>
      </c>
      <c r="AC532" s="115">
        <f t="shared" si="32"/>
        <v>1</v>
      </c>
      <c r="AD532" s="2">
        <v>46082</v>
      </c>
      <c r="AE532" s="175" t="str">
        <f>IFERROR(Table8[[#This Row],[Timeline - Monthwise]]-MIN(Table8[Start Date..]),"None")</f>
        <v>None</v>
      </c>
      <c r="AF532" s="1" t="str">
        <f>IFERROR(Table8[[#This Row],[Timeline - Monthwise]]-Table8[[#This Row],[Start Date..]]+1,"Duration Doesn't Exsists")</f>
        <v>Duration Doesn't Exsists</v>
      </c>
      <c r="AG532" s="29" t="str">
        <f ca="1">IFERROR(Table8[[#This Row],[Timeline - Monthwise]]-TODAY(),"No ETA")</f>
        <v>No ETA</v>
      </c>
      <c r="AH532" s="29" t="str">
        <f t="shared" si="33"/>
        <v>Completed</v>
      </c>
      <c r="AI532" s="1"/>
      <c r="AJ532" s="237" t="s">
        <v>3569</v>
      </c>
      <c r="AK532" s="1"/>
      <c r="AL532" s="1" t="s">
        <v>3178</v>
      </c>
      <c r="AM532" s="1" t="s">
        <v>30</v>
      </c>
      <c r="AN532" s="1"/>
      <c r="AO532" s="27"/>
      <c r="AP532" s="192"/>
      <c r="AQ532" s="1"/>
      <c r="AS532" s="192" t="str">
        <f>VLOOKUP(Table8[[#This Row],[CEM Number]],'71 CEMs'!$E$5:$E$76,1,0)</f>
        <v>I240682</v>
      </c>
      <c r="AT532" s="235" t="s">
        <v>3569</v>
      </c>
      <c r="AU532" s="233"/>
    </row>
    <row r="533" spans="1:47" ht="14.4" customHeight="1">
      <c r="A533" s="26" t="s">
        <v>345</v>
      </c>
      <c r="B533" s="166">
        <v>45427</v>
      </c>
      <c r="C533" s="1" t="s">
        <v>138</v>
      </c>
      <c r="D533" s="1" t="s">
        <v>346</v>
      </c>
      <c r="E533" s="192" t="s">
        <v>359</v>
      </c>
      <c r="F533" s="29">
        <v>636</v>
      </c>
      <c r="G533" s="29">
        <v>254.4</v>
      </c>
      <c r="H533" s="29"/>
      <c r="I533" s="29"/>
      <c r="J533" s="29"/>
      <c r="K533" s="29"/>
      <c r="L533" s="29"/>
      <c r="M533" s="1" t="str">
        <f>Table8[[#This Row],[Std Remarks]]</f>
        <v>LIVE - 100% Completed</v>
      </c>
      <c r="N533" s="28">
        <f>Table8[[#This Row],[% of Completion of Work Done]]</f>
        <v>1</v>
      </c>
      <c r="O533" s="1">
        <f>Table8[[#This Row],[Customers According to % (Market Share)]]</f>
        <v>254.4</v>
      </c>
      <c r="P533" s="29">
        <v>6584948.7259999998</v>
      </c>
      <c r="Q533" s="136">
        <f>Table8[[#This Row],[Allocated Budget]]*Table8[[#This Row],[Allocation Percentage]]</f>
        <v>987742.30889999995</v>
      </c>
      <c r="R533" s="136">
        <v>5597206.4170999993</v>
      </c>
      <c r="S533" s="1">
        <v>-1</v>
      </c>
      <c r="T533" s="1"/>
      <c r="U533" s="1">
        <v>0.4</v>
      </c>
      <c r="V533" s="29">
        <v>440.5</v>
      </c>
      <c r="W533" s="29">
        <v>4555</v>
      </c>
      <c r="X533" s="1" t="s">
        <v>150</v>
      </c>
      <c r="Y533" s="75">
        <f t="shared" si="34"/>
        <v>0.15</v>
      </c>
      <c r="Z533" s="1" t="s">
        <v>32</v>
      </c>
      <c r="AA533" s="1" t="s">
        <v>150</v>
      </c>
      <c r="AB533" s="64">
        <v>1</v>
      </c>
      <c r="AC533" s="115">
        <f t="shared" si="32"/>
        <v>1</v>
      </c>
      <c r="AD533" s="2">
        <v>46082</v>
      </c>
      <c r="AE533" s="175" t="str">
        <f>IFERROR(Table8[[#This Row],[Timeline - Monthwise]]-MIN(Table8[Start Date..]),"None")</f>
        <v>None</v>
      </c>
      <c r="AF533" s="1" t="str">
        <f>IFERROR(Table8[[#This Row],[Timeline - Monthwise]]-Table8[[#This Row],[Start Date..]]+1,"Duration Doesn't Exsists")</f>
        <v>Duration Doesn't Exsists</v>
      </c>
      <c r="AG533" s="29" t="str">
        <f ca="1">IFERROR(Table8[[#This Row],[Timeline - Monthwise]]-TODAY(),"No ETA")</f>
        <v>No ETA</v>
      </c>
      <c r="AH533" s="29" t="str">
        <f t="shared" si="33"/>
        <v>Completed</v>
      </c>
      <c r="AI533" s="1"/>
      <c r="AJ533" s="237" t="s">
        <v>3569</v>
      </c>
      <c r="AK533" s="1"/>
      <c r="AL533" s="1" t="s">
        <v>3178</v>
      </c>
      <c r="AM533" s="1" t="s">
        <v>30</v>
      </c>
      <c r="AN533" s="1"/>
      <c r="AO533" s="27"/>
      <c r="AP533" s="192"/>
      <c r="AQ533" s="1"/>
      <c r="AS533" s="192" t="str">
        <f>VLOOKUP(Table8[[#This Row],[CEM Number]],'71 CEMs'!$E$5:$E$76,1,0)</f>
        <v>I240700</v>
      </c>
      <c r="AT533" s="235" t="s">
        <v>3569</v>
      </c>
      <c r="AU533" s="233"/>
    </row>
    <row r="534" spans="1:47" ht="14.4" customHeight="1">
      <c r="A534" s="26" t="s">
        <v>345</v>
      </c>
      <c r="B534" s="166">
        <v>45427</v>
      </c>
      <c r="C534" s="1" t="s">
        <v>138</v>
      </c>
      <c r="D534" s="1" t="s">
        <v>346</v>
      </c>
      <c r="E534" s="192" t="s">
        <v>360</v>
      </c>
      <c r="F534" s="29">
        <v>1006</v>
      </c>
      <c r="G534" s="29">
        <v>402.40000000000003</v>
      </c>
      <c r="H534" s="29"/>
      <c r="I534" s="29"/>
      <c r="J534" s="29"/>
      <c r="K534" s="29"/>
      <c r="L534" s="29"/>
      <c r="M534" s="1" t="str">
        <f>Table8[[#This Row],[Std Remarks]]</f>
        <v>LIVE - 100% Completed</v>
      </c>
      <c r="N534" s="28">
        <f>Table8[[#This Row],[% of Completion of Work Done]]</f>
        <v>1</v>
      </c>
      <c r="O534" s="1">
        <f>Table8[[#This Row],[Customers According to % (Market Share)]]</f>
        <v>402.40000000000003</v>
      </c>
      <c r="P534" s="29">
        <v>8889140.7300000004</v>
      </c>
      <c r="Q534" s="136">
        <f>Table8[[#This Row],[Allocated Budget]]*Table8[[#This Row],[Allocation Percentage]]</f>
        <v>1333371.1095</v>
      </c>
      <c r="R534" s="136">
        <v>7555769.6205000002</v>
      </c>
      <c r="S534" s="1">
        <v>-1</v>
      </c>
      <c r="T534" s="1"/>
      <c r="U534" s="1">
        <v>0.4</v>
      </c>
      <c r="V534" s="29">
        <v>828.5</v>
      </c>
      <c r="W534" s="29">
        <v>9080</v>
      </c>
      <c r="X534" s="1" t="s">
        <v>150</v>
      </c>
      <c r="Y534" s="75">
        <f t="shared" si="34"/>
        <v>0.15</v>
      </c>
      <c r="Z534" s="1" t="s">
        <v>32</v>
      </c>
      <c r="AA534" s="1" t="s">
        <v>150</v>
      </c>
      <c r="AB534" s="64">
        <v>1</v>
      </c>
      <c r="AC534" s="115">
        <f t="shared" si="32"/>
        <v>1</v>
      </c>
      <c r="AD534" s="2">
        <v>46082</v>
      </c>
      <c r="AE534" s="175" t="str">
        <f>IFERROR(Table8[[#This Row],[Timeline - Monthwise]]-MIN(Table8[Start Date..]),"None")</f>
        <v>None</v>
      </c>
      <c r="AF534" s="1" t="str">
        <f>IFERROR(Table8[[#This Row],[Timeline - Monthwise]]-Table8[[#This Row],[Start Date..]]+1,"Duration Doesn't Exsists")</f>
        <v>Duration Doesn't Exsists</v>
      </c>
      <c r="AG534" s="29" t="str">
        <f ca="1">IFERROR(Table8[[#This Row],[Timeline - Monthwise]]-TODAY(),"No ETA")</f>
        <v>No ETA</v>
      </c>
      <c r="AH534" s="29" t="str">
        <f t="shared" si="33"/>
        <v>Completed</v>
      </c>
      <c r="AI534" s="1"/>
      <c r="AJ534" s="237" t="s">
        <v>3569</v>
      </c>
      <c r="AK534" s="1"/>
      <c r="AL534" s="1" t="s">
        <v>3178</v>
      </c>
      <c r="AM534" s="1" t="s">
        <v>30</v>
      </c>
      <c r="AN534" s="1"/>
      <c r="AO534" s="27"/>
      <c r="AP534" s="192"/>
      <c r="AQ534" s="1"/>
      <c r="AS534" s="192" t="str">
        <f>VLOOKUP(Table8[[#This Row],[CEM Number]],'71 CEMs'!$E$5:$E$76,1,0)</f>
        <v>I240700</v>
      </c>
      <c r="AT534" s="235" t="s">
        <v>3569</v>
      </c>
      <c r="AU534" s="233"/>
    </row>
    <row r="535" spans="1:47" ht="14.4" customHeight="1">
      <c r="A535" s="26" t="s">
        <v>345</v>
      </c>
      <c r="B535" s="166">
        <v>45427</v>
      </c>
      <c r="C535" s="1" t="s">
        <v>138</v>
      </c>
      <c r="D535" s="1" t="s">
        <v>346</v>
      </c>
      <c r="E535" s="192" t="s">
        <v>361</v>
      </c>
      <c r="F535" s="29">
        <v>980</v>
      </c>
      <c r="G535" s="29">
        <v>392</v>
      </c>
      <c r="H535" s="29"/>
      <c r="I535" s="29"/>
      <c r="J535" s="29"/>
      <c r="K535" s="29"/>
      <c r="L535" s="29"/>
      <c r="M535" s="1" t="str">
        <f>Table8[[#This Row],[Std Remarks]]</f>
        <v>LIVE - 100% Completed</v>
      </c>
      <c r="N535" s="28">
        <f>Table8[[#This Row],[% of Completion of Work Done]]</f>
        <v>1</v>
      </c>
      <c r="O535" s="1">
        <f>Table8[[#This Row],[Customers According to % (Market Share)]]</f>
        <v>392</v>
      </c>
      <c r="P535" s="29">
        <v>9003697.1160000004</v>
      </c>
      <c r="Q535" s="136">
        <f>Table8[[#This Row],[Allocated Budget]]*Table8[[#This Row],[Allocation Percentage]]</f>
        <v>1350554.5674000001</v>
      </c>
      <c r="R535" s="136">
        <v>7653142.5486000003</v>
      </c>
      <c r="S535" s="1">
        <v>-1</v>
      </c>
      <c r="T535" s="1"/>
      <c r="U535" s="1">
        <v>0.4</v>
      </c>
      <c r="V535" s="29">
        <v>815.33333333333337</v>
      </c>
      <c r="W535" s="29">
        <v>10653.75</v>
      </c>
      <c r="X535" s="1" t="s">
        <v>150</v>
      </c>
      <c r="Y535" s="75">
        <f t="shared" si="34"/>
        <v>0.15</v>
      </c>
      <c r="Z535" s="1" t="s">
        <v>32</v>
      </c>
      <c r="AA535" s="1" t="s">
        <v>150</v>
      </c>
      <c r="AB535" s="64">
        <v>1</v>
      </c>
      <c r="AC535" s="115">
        <f t="shared" si="32"/>
        <v>1</v>
      </c>
      <c r="AD535" s="2">
        <v>46082</v>
      </c>
      <c r="AE535" s="175" t="str">
        <f>IFERROR(Table8[[#This Row],[Timeline - Monthwise]]-MIN(Table8[Start Date..]),"None")</f>
        <v>None</v>
      </c>
      <c r="AF535" s="1" t="str">
        <f>IFERROR(Table8[[#This Row],[Timeline - Monthwise]]-Table8[[#This Row],[Start Date..]]+1,"Duration Doesn't Exsists")</f>
        <v>Duration Doesn't Exsists</v>
      </c>
      <c r="AG535" s="29" t="str">
        <f ca="1">IFERROR(Table8[[#This Row],[Timeline - Monthwise]]-TODAY(),"No ETA")</f>
        <v>No ETA</v>
      </c>
      <c r="AH535" s="29" t="str">
        <f t="shared" si="33"/>
        <v>Completed</v>
      </c>
      <c r="AI535" s="1"/>
      <c r="AJ535" s="237" t="s">
        <v>3569</v>
      </c>
      <c r="AK535" s="1"/>
      <c r="AL535" s="1" t="s">
        <v>3178</v>
      </c>
      <c r="AM535" s="1" t="s">
        <v>30</v>
      </c>
      <c r="AN535" s="1"/>
      <c r="AO535" s="27"/>
      <c r="AP535" s="192"/>
      <c r="AQ535" s="1"/>
      <c r="AS535" s="192" t="str">
        <f>VLOOKUP(Table8[[#This Row],[CEM Number]],'71 CEMs'!$E$5:$E$76,1,0)</f>
        <v>I240700</v>
      </c>
      <c r="AT535" s="235" t="s">
        <v>3569</v>
      </c>
      <c r="AU535" s="233"/>
    </row>
    <row r="536" spans="1:47" ht="14.4" customHeight="1">
      <c r="A536" s="26" t="s">
        <v>345</v>
      </c>
      <c r="B536" s="166">
        <v>45427</v>
      </c>
      <c r="C536" s="1" t="s">
        <v>138</v>
      </c>
      <c r="D536" s="1" t="s">
        <v>346</v>
      </c>
      <c r="E536" s="192" t="s">
        <v>362</v>
      </c>
      <c r="F536" s="29">
        <v>1388</v>
      </c>
      <c r="G536" s="29">
        <v>555.20000000000005</v>
      </c>
      <c r="H536" s="29"/>
      <c r="I536" s="29"/>
      <c r="J536" s="29"/>
      <c r="K536" s="29"/>
      <c r="L536" s="29"/>
      <c r="M536" s="1" t="str">
        <f>Table8[[#This Row],[Std Remarks]]</f>
        <v>LIVE - 100% Completed</v>
      </c>
      <c r="N536" s="28">
        <f>Table8[[#This Row],[% of Completion of Work Done]]</f>
        <v>1</v>
      </c>
      <c r="O536" s="1">
        <f>Table8[[#This Row],[Customers According to % (Market Share)]]</f>
        <v>555.20000000000005</v>
      </c>
      <c r="P536" s="29">
        <v>13166615.618000001</v>
      </c>
      <c r="Q536" s="136">
        <f>Table8[[#This Row],[Allocated Budget]]*Table8[[#This Row],[Allocation Percentage]]</f>
        <v>1974992.3426999999</v>
      </c>
      <c r="R536" s="136">
        <v>11191623.2753</v>
      </c>
      <c r="S536" s="1">
        <v>0</v>
      </c>
      <c r="T536" s="1"/>
      <c r="U536" s="1">
        <v>0.4</v>
      </c>
      <c r="V536" s="29">
        <v>1064.6666666666667</v>
      </c>
      <c r="W536" s="29">
        <v>16088.75</v>
      </c>
      <c r="X536" s="1" t="s">
        <v>150</v>
      </c>
      <c r="Y536" s="75">
        <f t="shared" si="34"/>
        <v>0.15</v>
      </c>
      <c r="Z536" s="1" t="s">
        <v>32</v>
      </c>
      <c r="AA536" s="1" t="s">
        <v>150</v>
      </c>
      <c r="AB536" s="64">
        <v>1</v>
      </c>
      <c r="AC536" s="115">
        <f t="shared" si="32"/>
        <v>1</v>
      </c>
      <c r="AD536" s="2">
        <v>46082</v>
      </c>
      <c r="AE536" s="175" t="str">
        <f>IFERROR(Table8[[#This Row],[Timeline - Monthwise]]-MIN(Table8[Start Date..]),"None")</f>
        <v>None</v>
      </c>
      <c r="AF536" s="1" t="str">
        <f>IFERROR(Table8[[#This Row],[Timeline - Monthwise]]-Table8[[#This Row],[Start Date..]]+1,"Duration Doesn't Exsists")</f>
        <v>Duration Doesn't Exsists</v>
      </c>
      <c r="AG536" s="29" t="str">
        <f ca="1">IFERROR(Table8[[#This Row],[Timeline - Monthwise]]-TODAY(),"No ETA")</f>
        <v>No ETA</v>
      </c>
      <c r="AH536" s="29" t="str">
        <f t="shared" si="33"/>
        <v>Completed</v>
      </c>
      <c r="AI536" s="1"/>
      <c r="AJ536" s="237" t="s">
        <v>3569</v>
      </c>
      <c r="AK536" s="1"/>
      <c r="AL536" s="1" t="s">
        <v>3178</v>
      </c>
      <c r="AM536" s="1" t="s">
        <v>30</v>
      </c>
      <c r="AN536" s="1"/>
      <c r="AO536" s="27"/>
      <c r="AP536" s="192"/>
      <c r="AQ536" s="1"/>
      <c r="AS536" s="192" t="str">
        <f>VLOOKUP(Table8[[#This Row],[CEM Number]],'71 CEMs'!$E$5:$E$76,1,0)</f>
        <v>I240700</v>
      </c>
      <c r="AT536" s="235" t="s">
        <v>3569</v>
      </c>
      <c r="AU536" s="233"/>
    </row>
    <row r="537" spans="1:47" ht="14.4" customHeight="1">
      <c r="A537" s="26" t="s">
        <v>345</v>
      </c>
      <c r="B537" s="166">
        <v>45427</v>
      </c>
      <c r="C537" s="1" t="s">
        <v>138</v>
      </c>
      <c r="D537" s="1" t="s">
        <v>346</v>
      </c>
      <c r="E537" s="192" t="s">
        <v>363</v>
      </c>
      <c r="F537" s="29">
        <v>1400</v>
      </c>
      <c r="G537" s="29">
        <v>560</v>
      </c>
      <c r="H537" s="29"/>
      <c r="I537" s="29"/>
      <c r="J537" s="29"/>
      <c r="K537" s="29"/>
      <c r="L537" s="29"/>
      <c r="M537" s="1" t="str">
        <f>Table8[[#This Row],[Std Remarks]]</f>
        <v>LIVE - 100% Completed</v>
      </c>
      <c r="N537" s="28">
        <f>Table8[[#This Row],[% of Completion of Work Done]]</f>
        <v>1</v>
      </c>
      <c r="O537" s="1">
        <f>Table8[[#This Row],[Customers According to % (Market Share)]]</f>
        <v>560</v>
      </c>
      <c r="P537" s="29">
        <v>14571886.73</v>
      </c>
      <c r="Q537" s="136">
        <f>Table8[[#This Row],[Allocated Budget]]*Table8[[#This Row],[Allocation Percentage]]</f>
        <v>2185783.0095000002</v>
      </c>
      <c r="R537" s="136">
        <v>12386103.7205</v>
      </c>
      <c r="S537" s="1">
        <v>-1</v>
      </c>
      <c r="T537" s="1"/>
      <c r="U537" s="1">
        <v>0.4</v>
      </c>
      <c r="V537" s="29">
        <v>1272</v>
      </c>
      <c r="W537" s="29">
        <v>15263.75</v>
      </c>
      <c r="X537" s="1" t="s">
        <v>150</v>
      </c>
      <c r="Y537" s="75">
        <f t="shared" si="34"/>
        <v>0.15</v>
      </c>
      <c r="Z537" s="1" t="s">
        <v>32</v>
      </c>
      <c r="AA537" s="1" t="s">
        <v>150</v>
      </c>
      <c r="AB537" s="64">
        <v>1</v>
      </c>
      <c r="AC537" s="115">
        <f t="shared" si="32"/>
        <v>1</v>
      </c>
      <c r="AD537" s="2">
        <v>46082</v>
      </c>
      <c r="AE537" s="175" t="str">
        <f>IFERROR(Table8[[#This Row],[Timeline - Monthwise]]-MIN(Table8[Start Date..]),"None")</f>
        <v>None</v>
      </c>
      <c r="AF537" s="1" t="str">
        <f>IFERROR(Table8[[#This Row],[Timeline - Monthwise]]-Table8[[#This Row],[Start Date..]]+1,"Duration Doesn't Exsists")</f>
        <v>Duration Doesn't Exsists</v>
      </c>
      <c r="AG537" s="29" t="str">
        <f ca="1">IFERROR(Table8[[#This Row],[Timeline - Monthwise]]-TODAY(),"No ETA")</f>
        <v>No ETA</v>
      </c>
      <c r="AH537" s="29" t="str">
        <f t="shared" si="33"/>
        <v>Completed</v>
      </c>
      <c r="AI537" s="1"/>
      <c r="AJ537" s="237" t="s">
        <v>3569</v>
      </c>
      <c r="AK537" s="1"/>
      <c r="AL537" s="1" t="s">
        <v>3178</v>
      </c>
      <c r="AM537" s="1" t="s">
        <v>30</v>
      </c>
      <c r="AN537" s="1"/>
      <c r="AO537" s="27"/>
      <c r="AP537" s="1"/>
      <c r="AQ537" s="1"/>
      <c r="AS537" s="192" t="str">
        <f>VLOOKUP(Table8[[#This Row],[CEM Number]],'71 CEMs'!$E$5:$E$76,1,0)</f>
        <v>I240700</v>
      </c>
      <c r="AT537" s="235" t="s">
        <v>3569</v>
      </c>
      <c r="AU537" s="233"/>
    </row>
    <row r="538" spans="1:47" ht="14.4" customHeight="1">
      <c r="A538" s="26" t="s">
        <v>345</v>
      </c>
      <c r="B538" s="166">
        <v>45427</v>
      </c>
      <c r="C538" s="1" t="s">
        <v>138</v>
      </c>
      <c r="D538" s="1" t="s">
        <v>346</v>
      </c>
      <c r="E538" s="192" t="s">
        <v>364</v>
      </c>
      <c r="F538" s="29">
        <v>1466</v>
      </c>
      <c r="G538" s="29">
        <v>586.4</v>
      </c>
      <c r="H538" s="29"/>
      <c r="I538" s="29"/>
      <c r="J538" s="29"/>
      <c r="K538" s="29"/>
      <c r="L538" s="29"/>
      <c r="M538" s="1" t="str">
        <f>Table8[[#This Row],[Std Remarks]]</f>
        <v>NOT LIVE - RETAIN BUDGET</v>
      </c>
      <c r="N538" s="28">
        <f>Table8[[#This Row],[% of Completion of Work Done]]</f>
        <v>0</v>
      </c>
      <c r="O538" s="1">
        <f>Table8[[#This Row],[Customers According to % (Market Share)]]</f>
        <v>586.4</v>
      </c>
      <c r="P538" s="29">
        <v>16698561.168</v>
      </c>
      <c r="Q538" s="136">
        <f>(Table8[[#This Row],[Allocated Budget]]*$Q$2)+(Table8[[#This Row],[Allocated Budget]]*(1-Table8[[#This Row],[HP%  based on Live % ( Work Progress)]])*(1-$Q$2))</f>
        <v>16698561.168</v>
      </c>
      <c r="R538" s="136">
        <v>0</v>
      </c>
      <c r="S538" s="1">
        <v>0</v>
      </c>
      <c r="T538" s="1"/>
      <c r="U538" s="1">
        <v>0.4</v>
      </c>
      <c r="V538" s="29">
        <v>1250.4000000000001</v>
      </c>
      <c r="W538" s="49">
        <v>17010</v>
      </c>
      <c r="X538" s="1" t="s">
        <v>150</v>
      </c>
      <c r="Y538" s="28">
        <f>Table8[[#This Row],[% of Completion of Work Done]]</f>
        <v>0</v>
      </c>
      <c r="Z538" s="1" t="s">
        <v>35</v>
      </c>
      <c r="AA538" s="1"/>
      <c r="AB538" s="28">
        <v>0</v>
      </c>
      <c r="AC538" s="115">
        <f t="shared" si="32"/>
        <v>0</v>
      </c>
      <c r="AD538" s="2">
        <v>46082</v>
      </c>
      <c r="AE538" s="175">
        <f>IFERROR(Table8[[#This Row],[Timeline - Monthwise]]-MIN(Table8[Start Date..]),"None")</f>
        <v>61</v>
      </c>
      <c r="AF538" s="1">
        <f>IFERROR(Table8[[#This Row],[Timeline - Monthwise]]-Table8[[#This Row],[Start Date..]]+1,"Duration Doesn't Exsists")</f>
        <v>62</v>
      </c>
      <c r="AG538" s="29">
        <f ca="1">IFERROR(Table8[[#This Row],[Timeline - Monthwise]]-TODAY(),"No ETA")</f>
        <v>14</v>
      </c>
      <c r="AH538" s="29" t="str">
        <f t="shared" si="33"/>
        <v>Yet to Start</v>
      </c>
      <c r="AI538" s="1">
        <v>46143</v>
      </c>
      <c r="AJ538" s="237" t="s">
        <v>3575</v>
      </c>
      <c r="AK538" s="1" t="s">
        <v>365</v>
      </c>
      <c r="AL538" s="1" t="s">
        <v>3179</v>
      </c>
      <c r="AM538" s="1" t="s">
        <v>76</v>
      </c>
      <c r="AN538" s="1">
        <v>2</v>
      </c>
      <c r="AO538" s="27"/>
      <c r="AP538" s="192"/>
      <c r="AQ538" s="1"/>
      <c r="AS538" s="192" t="str">
        <f>VLOOKUP(Table8[[#This Row],[CEM Number]],'71 CEMs'!$E$5:$E$76,1,0)</f>
        <v>I240700</v>
      </c>
      <c r="AT538" s="235">
        <v>46143</v>
      </c>
      <c r="AU538" s="233"/>
    </row>
    <row r="539" spans="1:47" ht="14.4" customHeight="1">
      <c r="A539" s="26" t="s">
        <v>345</v>
      </c>
      <c r="B539" s="166">
        <v>45427</v>
      </c>
      <c r="C539" s="1" t="s">
        <v>138</v>
      </c>
      <c r="D539" s="1" t="s">
        <v>346</v>
      </c>
      <c r="E539" s="192" t="s">
        <v>366</v>
      </c>
      <c r="F539" s="29">
        <v>1084</v>
      </c>
      <c r="G539" s="29">
        <v>433.6</v>
      </c>
      <c r="H539" s="29"/>
      <c r="I539" s="29"/>
      <c r="J539" s="29"/>
      <c r="K539" s="29"/>
      <c r="L539" s="29"/>
      <c r="M539" s="1" t="str">
        <f>Table8[[#This Row],[Std Remarks]]</f>
        <v>NOT LIVE - RETAIN BUDGET</v>
      </c>
      <c r="N539" s="28">
        <f>Table8[[#This Row],[% of Completion of Work Done]]</f>
        <v>0</v>
      </c>
      <c r="O539" s="1">
        <f>Table8[[#This Row],[Customers According to % (Market Share)]]</f>
        <v>433.6</v>
      </c>
      <c r="P539" s="29">
        <v>9483172.8640000001</v>
      </c>
      <c r="Q539" s="136">
        <f>(Table8[[#This Row],[Allocated Budget]]*$Q$2)+(Table8[[#This Row],[Allocated Budget]]*(1-Table8[[#This Row],[HP%  based on Live % ( Work Progress)]])*(1-$Q$2))</f>
        <v>9483172.8640000001</v>
      </c>
      <c r="R539" s="136">
        <v>0</v>
      </c>
      <c r="S539" s="1">
        <v>-1</v>
      </c>
      <c r="T539" s="1"/>
      <c r="U539" s="1">
        <v>0.4</v>
      </c>
      <c r="V539" s="29">
        <v>811</v>
      </c>
      <c r="W539" s="29">
        <v>8876.25</v>
      </c>
      <c r="X539" s="1" t="s">
        <v>150</v>
      </c>
      <c r="Y539" s="28">
        <f>Table8[[#This Row],[% of Completion of Work Done]]</f>
        <v>0</v>
      </c>
      <c r="Z539" s="1" t="s">
        <v>35</v>
      </c>
      <c r="AA539" s="1"/>
      <c r="AB539" s="28">
        <v>0</v>
      </c>
      <c r="AC539" s="115">
        <f t="shared" si="32"/>
        <v>0</v>
      </c>
      <c r="AD539" s="2">
        <v>46082</v>
      </c>
      <c r="AE539" s="175">
        <f>IFERROR(Table8[[#This Row],[Timeline - Monthwise]]-MIN(Table8[Start Date..]),"None")</f>
        <v>61</v>
      </c>
      <c r="AF539" s="1">
        <f>IFERROR(Table8[[#This Row],[Timeline - Monthwise]]-Table8[[#This Row],[Start Date..]]+1,"Duration Doesn't Exsists")</f>
        <v>62</v>
      </c>
      <c r="AG539" s="29">
        <f ca="1">IFERROR(Table8[[#This Row],[Timeline - Monthwise]]-TODAY(),"No ETA")</f>
        <v>14</v>
      </c>
      <c r="AH539" s="29" t="str">
        <f t="shared" si="33"/>
        <v>Yet to Start</v>
      </c>
      <c r="AI539" s="1">
        <v>46143</v>
      </c>
      <c r="AJ539" s="237" t="s">
        <v>3575</v>
      </c>
      <c r="AK539" s="1" t="s">
        <v>365</v>
      </c>
      <c r="AL539" s="1" t="s">
        <v>3179</v>
      </c>
      <c r="AM539" s="1" t="s">
        <v>76</v>
      </c>
      <c r="AN539" s="1">
        <v>2</v>
      </c>
      <c r="AO539" s="27"/>
      <c r="AP539" s="192"/>
      <c r="AQ539" s="1"/>
      <c r="AS539" s="192" t="str">
        <f>VLOOKUP(Table8[[#This Row],[CEM Number]],'71 CEMs'!$E$5:$E$76,1,0)</f>
        <v>I240700</v>
      </c>
      <c r="AT539" s="235">
        <v>46143</v>
      </c>
      <c r="AU539" s="233"/>
    </row>
    <row r="540" spans="1:47" ht="14.4" customHeight="1">
      <c r="A540" s="87" t="s">
        <v>895</v>
      </c>
      <c r="B540" s="166" t="s">
        <v>3530</v>
      </c>
      <c r="C540" s="28" t="s">
        <v>217</v>
      </c>
      <c r="D540" s="28" t="s">
        <v>896</v>
      </c>
      <c r="E540" s="192" t="s">
        <v>3192</v>
      </c>
      <c r="F540" s="29">
        <v>126</v>
      </c>
      <c r="G540" s="65">
        <v>50.400000000000006</v>
      </c>
      <c r="H540" s="65"/>
      <c r="I540" s="29"/>
      <c r="J540" s="29" t="s">
        <v>3607</v>
      </c>
      <c r="K540" s="29"/>
      <c r="L540" s="29"/>
      <c r="M540" s="1" t="str">
        <f>Table8[[#This Row],[Std Remarks]]</f>
        <v>NOT LIVE - RETAIN BUDGET</v>
      </c>
      <c r="N540" s="28">
        <f>Table8[[#This Row],[% of Completion of Work Done]]</f>
        <v>0.6</v>
      </c>
      <c r="O540" s="1"/>
      <c r="P540" s="29">
        <v>2275726.5416666698</v>
      </c>
      <c r="Q540" s="136">
        <f>(Table8[[#This Row],[Allocated Budget]]*$Q$2)+(Table8[[#This Row],[Allocated Budget]]*(1-Table8[[#This Row],[HP%  based on Live % ( Work Progress)]])*(1-$Q$2))</f>
        <v>1115106.0054166683</v>
      </c>
      <c r="R540" s="136"/>
      <c r="S540" s="1"/>
      <c r="T540" s="1"/>
      <c r="U540" s="1">
        <v>0.4</v>
      </c>
      <c r="V540" s="66">
        <v>672.1</v>
      </c>
      <c r="W540" s="66">
        <v>1513.75</v>
      </c>
      <c r="X540" s="1" t="s">
        <v>47</v>
      </c>
      <c r="Y540" s="28">
        <f>Table8[[#This Row],[% of Completion of Work Done]]</f>
        <v>0.6</v>
      </c>
      <c r="Z540" s="1" t="s">
        <v>35</v>
      </c>
      <c r="AA540" s="1"/>
      <c r="AB540" s="28">
        <v>0.6</v>
      </c>
      <c r="AC540" s="115">
        <f t="shared" si="32"/>
        <v>0.6</v>
      </c>
      <c r="AD540" s="2">
        <v>46082</v>
      </c>
      <c r="AE540" s="175">
        <f>IFERROR(Table8[[#This Row],[Timeline - Monthwise]]-MIN(Table8[Start Date..]),"None")</f>
        <v>92</v>
      </c>
      <c r="AF540" s="1">
        <f>IFERROR(Table8[[#This Row],[Timeline - Monthwise]]-Table8[[#This Row],[Start Date..]]+1,"Duration Doesn't Exsists")</f>
        <v>93</v>
      </c>
      <c r="AG540" s="29">
        <f ca="1">IFERROR(Table8[[#This Row],[Timeline - Monthwise]]-TODAY(),"No ETA")</f>
        <v>45</v>
      </c>
      <c r="AH540" s="29" t="str">
        <f t="shared" si="33"/>
        <v>In Progress</v>
      </c>
      <c r="AI540" s="1" t="s">
        <v>123</v>
      </c>
      <c r="AJ540" s="237" t="s">
        <v>3573</v>
      </c>
      <c r="AK540" s="28" t="s">
        <v>3293</v>
      </c>
      <c r="AL540" s="1" t="s">
        <v>3179</v>
      </c>
      <c r="AM540" s="1" t="s">
        <v>76</v>
      </c>
      <c r="AN540" s="1"/>
      <c r="AO540" s="27"/>
      <c r="AP540" s="192"/>
      <c r="AQ540" s="1"/>
      <c r="AS540" s="192" t="e">
        <f>VLOOKUP(Table8[[#This Row],[CEM Number]],'71 CEMs'!$E$5:$E$76,1,0)</f>
        <v>#N/A</v>
      </c>
      <c r="AT540" s="235">
        <v>46174</v>
      </c>
      <c r="AU540" s="233"/>
    </row>
    <row r="541" spans="1:47" ht="14.4" customHeight="1">
      <c r="A541" s="26" t="s">
        <v>171</v>
      </c>
      <c r="B541" s="166">
        <v>45350</v>
      </c>
      <c r="C541" s="1" t="s">
        <v>172</v>
      </c>
      <c r="D541" s="1" t="s">
        <v>173</v>
      </c>
      <c r="E541" s="192" t="s">
        <v>176</v>
      </c>
      <c r="F541" s="29">
        <v>816</v>
      </c>
      <c r="G541" s="29">
        <v>326.40000000000003</v>
      </c>
      <c r="H541" s="29">
        <v>40</v>
      </c>
      <c r="I541" s="29">
        <v>30</v>
      </c>
      <c r="J541" s="29">
        <v>6</v>
      </c>
      <c r="K541" s="29">
        <v>4</v>
      </c>
      <c r="L541" s="29" t="s">
        <v>3646</v>
      </c>
      <c r="M541" s="1" t="str">
        <f>Table8[[#This Row],[Std Remarks]]</f>
        <v>LIVE - 80% Completed</v>
      </c>
      <c r="N541" s="28">
        <f>Table8[[#This Row],[% of Completion of Work Done]]</f>
        <v>0.8</v>
      </c>
      <c r="O541" s="1">
        <f>N541*G541</f>
        <v>261.12000000000006</v>
      </c>
      <c r="P541" s="29">
        <v>12199624.626496</v>
      </c>
      <c r="Q541" s="136">
        <f>(Table8[[#This Row],[Allocated Budget]]*$Q$2)+(Table8[[#This Row],[Allocated Budget]]*(1-Table8[[#This Row],[HP%  based on Live % ( Work Progress)]])*(1-$Q$2))</f>
        <v>3903879.8804787192</v>
      </c>
      <c r="R541" s="136">
        <v>8295744.746017281</v>
      </c>
      <c r="S541" s="1">
        <v>-1</v>
      </c>
      <c r="T541" s="1"/>
      <c r="U541" s="1">
        <v>0.4</v>
      </c>
      <c r="V541" s="29">
        <v>1936.6</v>
      </c>
      <c r="W541" s="29">
        <v>11379.3336031</v>
      </c>
      <c r="X541" s="1" t="s">
        <v>47</v>
      </c>
      <c r="Y541" s="76"/>
      <c r="Z541" s="1" t="s">
        <v>32</v>
      </c>
      <c r="AA541" s="1" t="s">
        <v>150</v>
      </c>
      <c r="AB541" s="77">
        <v>0.8</v>
      </c>
      <c r="AC541" s="115">
        <f t="shared" si="32"/>
        <v>0.8</v>
      </c>
      <c r="AD541" s="2">
        <v>46082</v>
      </c>
      <c r="AE541" s="175">
        <f>IFERROR(Table8[[#This Row],[Timeline - Monthwise]]-MIN(Table8[Start Date..]),"None")</f>
        <v>61</v>
      </c>
      <c r="AF541" s="1">
        <f>IFERROR(Table8[[#This Row],[Timeline - Monthwise]]-Table8[[#This Row],[Start Date..]]+1,"Duration Doesn't Exsists")</f>
        <v>62</v>
      </c>
      <c r="AG541" s="29">
        <f ca="1">IFERROR(Table8[[#This Row],[Timeline - Monthwise]]-TODAY(),"No ETA")</f>
        <v>14</v>
      </c>
      <c r="AH541" s="29" t="str">
        <f t="shared" si="33"/>
        <v>In Progress</v>
      </c>
      <c r="AI541" s="1" t="s">
        <v>577</v>
      </c>
      <c r="AJ541" s="237" t="s">
        <v>3575</v>
      </c>
      <c r="AK541" s="1" t="s">
        <v>178</v>
      </c>
      <c r="AL541" s="1" t="s">
        <v>3178</v>
      </c>
      <c r="AM541" s="1" t="s">
        <v>177</v>
      </c>
      <c r="AN541" s="1">
        <v>1</v>
      </c>
      <c r="AO541" s="27" t="s">
        <v>179</v>
      </c>
      <c r="AP541" s="192"/>
      <c r="AQ541" s="1"/>
      <c r="AS541" s="192" t="str">
        <f>VLOOKUP(Table8[[#This Row],[CEM Number]],'71 CEMs'!$E$5:$E$76,1,0)</f>
        <v>I240539</v>
      </c>
      <c r="AT541" s="235">
        <v>46143</v>
      </c>
      <c r="AU541" s="233"/>
    </row>
    <row r="542" spans="1:47" ht="14.4" customHeight="1">
      <c r="A542" s="257">
        <v>104</v>
      </c>
      <c r="B542" s="166" t="s">
        <v>3530</v>
      </c>
      <c r="C542" s="1" t="s">
        <v>514</v>
      </c>
      <c r="D542" s="1" t="s">
        <v>1163</v>
      </c>
      <c r="E542" s="192" t="s">
        <v>144</v>
      </c>
      <c r="F542" s="29">
        <v>1774</v>
      </c>
      <c r="G542" s="65">
        <v>532.19999999999993</v>
      </c>
      <c r="H542" s="65"/>
      <c r="I542" s="29"/>
      <c r="J542" s="29"/>
      <c r="K542" s="29"/>
      <c r="L542" s="29"/>
      <c r="M542" s="1" t="str">
        <f>Table8[[#This Row],[Std Remarks]]</f>
        <v>NOT LIVE - RETAIN BUDGET</v>
      </c>
      <c r="N542" s="28">
        <f>Table8[[#This Row],[% of Completion of Work Done]]</f>
        <v>0</v>
      </c>
      <c r="O542" s="1"/>
      <c r="P542" s="29">
        <v>10266067.821524199</v>
      </c>
      <c r="Q542" s="136">
        <f>(Table8[[#This Row],[Allocated Budget]]*$Q$2)+(Table8[[#This Row],[Allocated Budget]]*(1-Table8[[#This Row],[HP%  based on Live % ( Work Progress)]])*(1-$Q$2))</f>
        <v>10266067.821524199</v>
      </c>
      <c r="R542" s="136"/>
      <c r="S542" s="1"/>
      <c r="T542" s="1"/>
      <c r="U542" s="1"/>
      <c r="V542" s="66">
        <v>1257.7560991657863</v>
      </c>
      <c r="W542" s="66">
        <v>7587.1158251144889</v>
      </c>
      <c r="X542" s="1" t="s">
        <v>31</v>
      </c>
      <c r="Y542" s="28">
        <f>Table8[[#This Row],[% of Completion of Work Done]]</f>
        <v>0</v>
      </c>
      <c r="Z542" s="1" t="s">
        <v>35</v>
      </c>
      <c r="AA542" s="1"/>
      <c r="AB542" s="28">
        <v>0</v>
      </c>
      <c r="AC542" s="115">
        <f t="shared" si="32"/>
        <v>0</v>
      </c>
      <c r="AD542" s="2">
        <v>46082</v>
      </c>
      <c r="AE542" s="175">
        <f>IFERROR(Table8[[#This Row],[Timeline - Monthwise]]-MIN(Table8[Start Date..]),"None")</f>
        <v>214</v>
      </c>
      <c r="AF542" s="1">
        <f>IFERROR(Table8[[#This Row],[Timeline - Monthwise]]-Table8[[#This Row],[Start Date..]]+1,"Duration Doesn't Exsists")</f>
        <v>215</v>
      </c>
      <c r="AG542" s="29">
        <f ca="1">IFERROR(Table8[[#This Row],[Timeline - Monthwise]]-TODAY(),"No ETA")</f>
        <v>167</v>
      </c>
      <c r="AH542" s="29" t="str">
        <f t="shared" si="33"/>
        <v>Yet to Start</v>
      </c>
      <c r="AI542" s="1" t="s">
        <v>1168</v>
      </c>
      <c r="AJ542" s="237" t="s">
        <v>3576</v>
      </c>
      <c r="AK542" s="1" t="s">
        <v>3311</v>
      </c>
      <c r="AL542" s="1" t="s">
        <v>3325</v>
      </c>
      <c r="AM542" s="1" t="s">
        <v>76</v>
      </c>
      <c r="AN542" s="1"/>
      <c r="AO542" s="27"/>
      <c r="AP542" s="192"/>
      <c r="AQ542" s="1"/>
      <c r="AS542" s="192" t="e">
        <f>VLOOKUP(Table8[[#This Row],[CEM Number]],'71 CEMs'!$E$5:$E$76,1,0)</f>
        <v>#N/A</v>
      </c>
      <c r="AT542" s="235">
        <v>46296</v>
      </c>
      <c r="AU542" s="233"/>
    </row>
    <row r="543" spans="1:47" ht="14.4" customHeight="1">
      <c r="A543" s="26">
        <v>104</v>
      </c>
      <c r="B543" s="166" t="s">
        <v>3530</v>
      </c>
      <c r="C543" s="1" t="s">
        <v>514</v>
      </c>
      <c r="D543" s="1" t="s">
        <v>1163</v>
      </c>
      <c r="E543" s="192" t="s">
        <v>144</v>
      </c>
      <c r="F543" s="29">
        <v>1774</v>
      </c>
      <c r="G543" s="29">
        <v>532.19999999999993</v>
      </c>
      <c r="H543" s="29"/>
      <c r="I543" s="29"/>
      <c r="J543" s="29"/>
      <c r="K543" s="29"/>
      <c r="L543" s="29"/>
      <c r="M543" s="1" t="str">
        <f>Table8[[#This Row],[Std Remarks]]</f>
        <v>LIVE - 100% Completed</v>
      </c>
      <c r="N543" s="28">
        <f>Table8[[#This Row],[% of Completion of Work Done]]</f>
        <v>1</v>
      </c>
      <c r="O543" s="1">
        <f>Table8[[#This Row],[Customers According to % (Market Share)]]</f>
        <v>532.19999999999993</v>
      </c>
      <c r="P543" s="29">
        <v>10266067.821524199</v>
      </c>
      <c r="Q543" s="136">
        <f>Table8[[#This Row],[Allocated Budget]]*Table8[[#This Row],[Allocation Percentage]]</f>
        <v>1539910.1732286299</v>
      </c>
      <c r="R543" s="136"/>
      <c r="S543" s="1">
        <v>-0.5</v>
      </c>
      <c r="T543" s="1"/>
      <c r="U543" s="1">
        <v>0.3</v>
      </c>
      <c r="V543" s="29">
        <v>1257.7560991657863</v>
      </c>
      <c r="W543" s="66">
        <v>7587.1158251144889</v>
      </c>
      <c r="X543" s="1" t="s">
        <v>47</v>
      </c>
      <c r="Y543" s="75">
        <f>$Q$2</f>
        <v>0.15</v>
      </c>
      <c r="Z543" s="1" t="s">
        <v>32</v>
      </c>
      <c r="AA543" s="1" t="s">
        <v>47</v>
      </c>
      <c r="AB543" s="64">
        <v>1</v>
      </c>
      <c r="AC543" s="115">
        <f t="shared" si="32"/>
        <v>1</v>
      </c>
      <c r="AD543" s="2">
        <v>46082</v>
      </c>
      <c r="AE543" s="175" t="str">
        <f>IFERROR(Table8[[#This Row],[Timeline - Monthwise]]-MIN(Table8[Start Date..]),"None")</f>
        <v>None</v>
      </c>
      <c r="AF543" s="1" t="str">
        <f>IFERROR(Table8[[#This Row],[Timeline - Monthwise]]-Table8[[#This Row],[Start Date..]]+1,"Duration Doesn't Exsists")</f>
        <v>Duration Doesn't Exsists</v>
      </c>
      <c r="AG543" s="29" t="str">
        <f ca="1">IFERROR(Table8[[#This Row],[Timeline - Monthwise]]-TODAY(),"No ETA")</f>
        <v>No ETA</v>
      </c>
      <c r="AH543" s="29" t="str">
        <f t="shared" si="33"/>
        <v>Completed</v>
      </c>
      <c r="AI543" s="1"/>
      <c r="AJ543" s="237" t="s">
        <v>3569</v>
      </c>
      <c r="AK543" s="1"/>
      <c r="AL543" s="1" t="s">
        <v>3178</v>
      </c>
      <c r="AM543" s="1" t="s">
        <v>30</v>
      </c>
      <c r="AN543" s="1"/>
      <c r="AO543" s="27">
        <v>2</v>
      </c>
      <c r="AP543" s="192"/>
      <c r="AQ543" s="27"/>
      <c r="AS543" s="192" t="e">
        <f>VLOOKUP(Table8[[#This Row],[CEM Number]],'71 CEMs'!$E$5:$E$76,1,0)</f>
        <v>#N/A</v>
      </c>
      <c r="AT543" s="235" t="s">
        <v>3569</v>
      </c>
      <c r="AU543" s="233"/>
    </row>
    <row r="544" spans="1:47" ht="14.4" customHeight="1">
      <c r="A544" s="257">
        <v>104</v>
      </c>
      <c r="B544" s="166" t="s">
        <v>3530</v>
      </c>
      <c r="C544" s="1" t="s">
        <v>514</v>
      </c>
      <c r="D544" s="1" t="s">
        <v>1163</v>
      </c>
      <c r="E544" s="192" t="s">
        <v>733</v>
      </c>
      <c r="F544" s="29">
        <v>3244</v>
      </c>
      <c r="G544" s="65">
        <v>973.19999999999993</v>
      </c>
      <c r="H544" s="65"/>
      <c r="I544" s="29"/>
      <c r="J544" s="29"/>
      <c r="K544" s="29"/>
      <c r="L544" s="29"/>
      <c r="M544" s="1" t="str">
        <f>Table8[[#This Row],[Std Remarks]]</f>
        <v>NOT LIVE - RETAIN BUDGET</v>
      </c>
      <c r="N544" s="28">
        <f>Table8[[#This Row],[% of Completion of Work Done]]</f>
        <v>0</v>
      </c>
      <c r="O544" s="1"/>
      <c r="P544" s="29">
        <v>12636229.7224444</v>
      </c>
      <c r="Q544" s="136">
        <f>(Table8[[#This Row],[Allocated Budget]]*$Q$2)+(Table8[[#This Row],[Allocated Budget]]*(1-Table8[[#This Row],[HP%  based on Live % ( Work Progress)]])*(1-$Q$2))</f>
        <v>12636229.7224444</v>
      </c>
      <c r="R544" s="136"/>
      <c r="S544" s="1"/>
      <c r="T544" s="1"/>
      <c r="U544" s="1"/>
      <c r="V544" s="66">
        <v>1436.9124793045219</v>
      </c>
      <c r="W544" s="66">
        <v>9796.7409181353287</v>
      </c>
      <c r="X544" s="1" t="s">
        <v>31</v>
      </c>
      <c r="Y544" s="28">
        <f>Table8[[#This Row],[% of Completion of Work Done]]</f>
        <v>0</v>
      </c>
      <c r="Z544" s="1" t="s">
        <v>35</v>
      </c>
      <c r="AA544" s="1"/>
      <c r="AB544" s="28">
        <v>0</v>
      </c>
      <c r="AC544" s="115">
        <f t="shared" si="32"/>
        <v>0</v>
      </c>
      <c r="AD544" s="2">
        <v>46082</v>
      </c>
      <c r="AE544" s="175">
        <f>IFERROR(Table8[[#This Row],[Timeline - Monthwise]]-MIN(Table8[Start Date..]),"None")</f>
        <v>214</v>
      </c>
      <c r="AF544" s="1">
        <f>IFERROR(Table8[[#This Row],[Timeline - Monthwise]]-Table8[[#This Row],[Start Date..]]+1,"Duration Doesn't Exsists")</f>
        <v>215</v>
      </c>
      <c r="AG544" s="29">
        <f ca="1">IFERROR(Table8[[#This Row],[Timeline - Monthwise]]-TODAY(),"No ETA")</f>
        <v>167</v>
      </c>
      <c r="AH544" s="29" t="str">
        <f t="shared" si="33"/>
        <v>Yet to Start</v>
      </c>
      <c r="AI544" s="192" t="s">
        <v>1168</v>
      </c>
      <c r="AJ544" s="237" t="s">
        <v>3576</v>
      </c>
      <c r="AK544" s="1" t="s">
        <v>3311</v>
      </c>
      <c r="AL544" s="1" t="s">
        <v>3325</v>
      </c>
      <c r="AM544" s="1" t="s">
        <v>76</v>
      </c>
      <c r="AN544" s="1"/>
      <c r="AO544" s="27"/>
      <c r="AP544" s="192"/>
      <c r="AQ544" s="192"/>
      <c r="AS544" s="192" t="e">
        <f>VLOOKUP(Table8[[#This Row],[CEM Number]],'71 CEMs'!$E$5:$E$76,1,0)</f>
        <v>#N/A</v>
      </c>
      <c r="AT544" s="235">
        <v>46296</v>
      </c>
      <c r="AU544" s="233"/>
    </row>
    <row r="545" spans="1:47" ht="14.4" customHeight="1">
      <c r="A545" s="26" t="s">
        <v>1026</v>
      </c>
      <c r="B545" s="166">
        <v>44924</v>
      </c>
      <c r="C545" s="1" t="s">
        <v>474</v>
      </c>
      <c r="D545" s="1" t="s">
        <v>1027</v>
      </c>
      <c r="E545" s="192" t="s">
        <v>1047</v>
      </c>
      <c r="F545" s="29">
        <v>1084</v>
      </c>
      <c r="G545" s="29">
        <v>542</v>
      </c>
      <c r="H545" s="29">
        <v>365</v>
      </c>
      <c r="I545" s="29">
        <v>40</v>
      </c>
      <c r="J545" s="29">
        <v>66</v>
      </c>
      <c r="K545" s="29">
        <v>259</v>
      </c>
      <c r="L545" s="29"/>
      <c r="M545" s="1" t="str">
        <f>Table8[[#This Row],[Std Remarks]]</f>
        <v>LIVE - 100% Completed</v>
      </c>
      <c r="N545" s="28">
        <f>Table8[[#This Row],[% of Completion of Work Done]]</f>
        <v>1</v>
      </c>
      <c r="O545" s="1">
        <f>Table8[[#This Row],[Customers According to % (Market Share)]]</f>
        <v>542</v>
      </c>
      <c r="P545" s="29">
        <v>10141888.970000001</v>
      </c>
      <c r="Q545" s="136">
        <f>Table8[[#This Row],[Allocated Budget]]*Table8[[#This Row],[Allocation Percentage]]</f>
        <v>1521283.3455000001</v>
      </c>
      <c r="R545" s="136">
        <v>8620605.624499999</v>
      </c>
      <c r="S545" s="1">
        <v>-1</v>
      </c>
      <c r="T545" s="1"/>
      <c r="U545" s="1">
        <v>0.5</v>
      </c>
      <c r="V545" s="29">
        <v>1925</v>
      </c>
      <c r="W545" s="29">
        <v>11586.949999999999</v>
      </c>
      <c r="X545" s="1" t="s">
        <v>47</v>
      </c>
      <c r="Y545" s="75">
        <f>$Q$2</f>
        <v>0.15</v>
      </c>
      <c r="Z545" s="1" t="s">
        <v>32</v>
      </c>
      <c r="AA545" s="1" t="s">
        <v>47</v>
      </c>
      <c r="AB545" s="64">
        <v>1</v>
      </c>
      <c r="AC545" s="115">
        <f t="shared" si="32"/>
        <v>1</v>
      </c>
      <c r="AD545" s="2">
        <v>46082</v>
      </c>
      <c r="AE545" s="175" t="str">
        <f>IFERROR(Table8[[#This Row],[Timeline - Monthwise]]-MIN(Table8[Start Date..]),"None")</f>
        <v>None</v>
      </c>
      <c r="AF545" s="1" t="str">
        <f>IFERROR(Table8[[#This Row],[Timeline - Monthwise]]-Table8[[#This Row],[Start Date..]]+1,"Duration Doesn't Exsists")</f>
        <v>Duration Doesn't Exsists</v>
      </c>
      <c r="AG545" s="29" t="str">
        <f ca="1">IFERROR(Table8[[#This Row],[Timeline - Monthwise]]-TODAY(),"No ETA")</f>
        <v>No ETA</v>
      </c>
      <c r="AH545" s="29" t="str">
        <f t="shared" si="33"/>
        <v>Completed</v>
      </c>
      <c r="AI545" s="1"/>
      <c r="AJ545" s="237" t="s">
        <v>3569</v>
      </c>
      <c r="AK545" s="1"/>
      <c r="AL545" s="1" t="s">
        <v>3178</v>
      </c>
      <c r="AM545" s="1" t="s">
        <v>30</v>
      </c>
      <c r="AN545" s="1"/>
      <c r="AO545" s="27"/>
      <c r="AP545" s="192"/>
      <c r="AQ545" s="1"/>
      <c r="AS545" s="192" t="str">
        <f>VLOOKUP(Table8[[#This Row],[CEM Number]],'71 CEMs'!$E$5:$E$76,1,0)</f>
        <v>INT-23-00439</v>
      </c>
      <c r="AT545" s="235" t="s">
        <v>3569</v>
      </c>
      <c r="AU545" s="233"/>
    </row>
    <row r="546" spans="1:47" ht="14.4" customHeight="1">
      <c r="A546" s="26" t="s">
        <v>674</v>
      </c>
      <c r="B546" s="166">
        <v>45549</v>
      </c>
      <c r="C546" s="1" t="s">
        <v>258</v>
      </c>
      <c r="D546" s="1" t="s">
        <v>258</v>
      </c>
      <c r="E546" s="192" t="s">
        <v>685</v>
      </c>
      <c r="F546" s="29">
        <v>792</v>
      </c>
      <c r="G546" s="29">
        <v>316.8</v>
      </c>
      <c r="H546" s="29"/>
      <c r="I546" s="29"/>
      <c r="J546" s="29"/>
      <c r="K546" s="29"/>
      <c r="L546" s="29" t="s">
        <v>849</v>
      </c>
      <c r="M546" s="1" t="str">
        <f>Table8[[#This Row],[Std Remarks]]</f>
        <v>REMOVE BUDGET (P)</v>
      </c>
      <c r="N546" s="28">
        <f>Table8[[#This Row],[% of Completion of Work Done]]</f>
        <v>0</v>
      </c>
      <c r="O546" s="1">
        <f>Table8[[#This Row],[Customers According to % (Market Share)]]</f>
        <v>316.8</v>
      </c>
      <c r="P546" s="29">
        <v>6516815.0640000002</v>
      </c>
      <c r="Q546" s="136">
        <v>0</v>
      </c>
      <c r="R546" s="136">
        <v>6516815.0640000002</v>
      </c>
      <c r="S546" s="1">
        <v>-1</v>
      </c>
      <c r="T546" s="1"/>
      <c r="U546" s="1">
        <v>0.4</v>
      </c>
      <c r="V546" s="29">
        <v>809.59999999999991</v>
      </c>
      <c r="W546" s="29">
        <v>7282.5</v>
      </c>
      <c r="X546" s="1" t="s">
        <v>47</v>
      </c>
      <c r="Y546" s="192"/>
      <c r="Z546" s="1" t="s">
        <v>35</v>
      </c>
      <c r="AA546" s="1"/>
      <c r="AB546" s="28">
        <v>0</v>
      </c>
      <c r="AC546" s="115">
        <f t="shared" si="32"/>
        <v>0</v>
      </c>
      <c r="AD546" s="2">
        <v>46082</v>
      </c>
      <c r="AE546" s="175" t="str">
        <f>IFERROR(Table8[[#This Row],[Timeline - Monthwise]]-MIN(Table8[Start Date..]),"None")</f>
        <v>None</v>
      </c>
      <c r="AF546" s="1" t="str">
        <f>IFERROR(Table8[[#This Row],[Timeline - Monthwise]]-Table8[[#This Row],[Start Date..]]+1,"Duration Doesn't Exsists")</f>
        <v>Duration Doesn't Exsists</v>
      </c>
      <c r="AG546" s="29" t="str">
        <f ca="1">IFERROR(Table8[[#This Row],[Timeline - Monthwise]]-TODAY(),"No ETA")</f>
        <v>No ETA</v>
      </c>
      <c r="AH546" s="29" t="str">
        <f t="shared" si="33"/>
        <v>Yet to Start</v>
      </c>
      <c r="AI546" s="1"/>
      <c r="AJ546" s="237" t="s">
        <v>3569</v>
      </c>
      <c r="AK546" s="1" t="s">
        <v>93</v>
      </c>
      <c r="AL546" s="1" t="s">
        <v>94</v>
      </c>
      <c r="AM546" s="1" t="s">
        <v>92</v>
      </c>
      <c r="AN546" s="1"/>
      <c r="AO546" s="27"/>
      <c r="AP546" s="192"/>
      <c r="AQ546" s="1">
        <f>Table8[[#This Row],[Allocated Budget]]-Table8[[#This Row],[Allocated Budget]]</f>
        <v>0</v>
      </c>
      <c r="AS546" s="192" t="str">
        <f>VLOOKUP(Table8[[#This Row],[CEM Number]],'71 CEMs'!$E$5:$E$76,1,0)</f>
        <v>I250210</v>
      </c>
      <c r="AT546" s="235" t="s">
        <v>3569</v>
      </c>
      <c r="AU546" s="233"/>
    </row>
    <row r="547" spans="1:47" ht="14.4" customHeight="1">
      <c r="A547" s="26">
        <v>104</v>
      </c>
      <c r="B547" s="166" t="s">
        <v>3530</v>
      </c>
      <c r="C547" s="1" t="s">
        <v>514</v>
      </c>
      <c r="D547" s="1" t="s">
        <v>1163</v>
      </c>
      <c r="E547" s="192" t="s">
        <v>733</v>
      </c>
      <c r="F547" s="29">
        <v>3244</v>
      </c>
      <c r="G547" s="29">
        <v>973.19999999999993</v>
      </c>
      <c r="H547" s="29"/>
      <c r="I547" s="29"/>
      <c r="J547" s="29"/>
      <c r="K547" s="29"/>
      <c r="L547" s="29"/>
      <c r="M547" s="1" t="str">
        <f>Table8[[#This Row],[Std Remarks]]</f>
        <v>LIVE - 100% Completed</v>
      </c>
      <c r="N547" s="28">
        <f>Table8[[#This Row],[% of Completion of Work Done]]</f>
        <v>1</v>
      </c>
      <c r="O547" s="1">
        <f>Table8[[#This Row],[Customers According to % (Market Share)]]</f>
        <v>973.19999999999993</v>
      </c>
      <c r="P547" s="29">
        <v>12636229.7224444</v>
      </c>
      <c r="Q547" s="136">
        <f>Table8[[#This Row],[Allocated Budget]]*Table8[[#This Row],[Allocation Percentage]]</f>
        <v>1895434.4583666599</v>
      </c>
      <c r="R547" s="136"/>
      <c r="S547" s="1">
        <v>-1</v>
      </c>
      <c r="T547" s="1"/>
      <c r="U547" s="1">
        <v>0.3</v>
      </c>
      <c r="V547" s="29">
        <v>1436.9124793045219</v>
      </c>
      <c r="W547" s="66">
        <v>9796.7409181353287</v>
      </c>
      <c r="X547" s="1" t="s">
        <v>47</v>
      </c>
      <c r="Y547" s="75">
        <f>$Q$2</f>
        <v>0.15</v>
      </c>
      <c r="Z547" s="1" t="s">
        <v>32</v>
      </c>
      <c r="AA547" s="1" t="s">
        <v>47</v>
      </c>
      <c r="AB547" s="64">
        <v>1</v>
      </c>
      <c r="AC547" s="115">
        <f t="shared" si="32"/>
        <v>1</v>
      </c>
      <c r="AD547" s="2">
        <v>46082</v>
      </c>
      <c r="AE547" s="175" t="str">
        <f>IFERROR(Table8[[#This Row],[Timeline - Monthwise]]-MIN(Table8[Start Date..]),"None")</f>
        <v>None</v>
      </c>
      <c r="AF547" s="1" t="str">
        <f>IFERROR(Table8[[#This Row],[Timeline - Monthwise]]-Table8[[#This Row],[Start Date..]]+1,"Duration Doesn't Exsists")</f>
        <v>Duration Doesn't Exsists</v>
      </c>
      <c r="AG547" s="29" t="str">
        <f ca="1">IFERROR(Table8[[#This Row],[Timeline - Monthwise]]-TODAY(),"No ETA")</f>
        <v>No ETA</v>
      </c>
      <c r="AH547" s="29" t="str">
        <f t="shared" si="33"/>
        <v>Completed</v>
      </c>
      <c r="AI547" s="1"/>
      <c r="AJ547" s="237" t="s">
        <v>3569</v>
      </c>
      <c r="AK547" s="1"/>
      <c r="AL547" s="1" t="s">
        <v>3178</v>
      </c>
      <c r="AM547" s="1" t="s">
        <v>30</v>
      </c>
      <c r="AN547" s="1"/>
      <c r="AO547" s="27">
        <v>2</v>
      </c>
      <c r="AP547" s="192"/>
      <c r="AQ547" s="1"/>
      <c r="AS547" s="192" t="e">
        <f>VLOOKUP(Table8[[#This Row],[CEM Number]],'71 CEMs'!$E$5:$E$76,1,0)</f>
        <v>#N/A</v>
      </c>
      <c r="AT547" s="235" t="s">
        <v>3569</v>
      </c>
      <c r="AU547" s="233"/>
    </row>
    <row r="548" spans="1:47" ht="14.4" customHeight="1">
      <c r="A548" s="257">
        <v>104</v>
      </c>
      <c r="B548" s="166" t="s">
        <v>3530</v>
      </c>
      <c r="C548" s="1" t="s">
        <v>514</v>
      </c>
      <c r="D548" s="1" t="s">
        <v>1163</v>
      </c>
      <c r="E548" s="192" t="s">
        <v>734</v>
      </c>
      <c r="F548" s="29">
        <v>6000</v>
      </c>
      <c r="G548" s="65">
        <v>1800</v>
      </c>
      <c r="H548" s="65"/>
      <c r="I548" s="29"/>
      <c r="J548" s="29"/>
      <c r="K548" s="29"/>
      <c r="L548" s="29"/>
      <c r="M548" s="1" t="str">
        <f>Table8[[#This Row],[Std Remarks]]</f>
        <v>NOT LIVE - RETAIN BUDGET</v>
      </c>
      <c r="N548" s="28">
        <f>Table8[[#This Row],[% of Completion of Work Done]]</f>
        <v>0</v>
      </c>
      <c r="O548" s="1"/>
      <c r="P548" s="29">
        <v>27949767.837072399</v>
      </c>
      <c r="Q548" s="136">
        <f>(Table8[[#This Row],[Allocated Budget]]*$Q$2)+(Table8[[#This Row],[Allocated Budget]]*(1-Table8[[#This Row],[HP%  based on Live % ( Work Progress)]])*(1-$Q$2))</f>
        <v>27949767.837072395</v>
      </c>
      <c r="R548" s="136"/>
      <c r="S548" s="1"/>
      <c r="T548" s="1"/>
      <c r="U548" s="1"/>
      <c r="V548" s="66">
        <v>3919.7899545093405</v>
      </c>
      <c r="W548" s="66">
        <v>20659.713753317035</v>
      </c>
      <c r="X548" s="1" t="s">
        <v>31</v>
      </c>
      <c r="Y548" s="28">
        <f>Table8[[#This Row],[% of Completion of Work Done]]</f>
        <v>0</v>
      </c>
      <c r="Z548" s="1" t="s">
        <v>35</v>
      </c>
      <c r="AA548" s="1"/>
      <c r="AB548" s="28">
        <v>0</v>
      </c>
      <c r="AC548" s="115">
        <f t="shared" si="32"/>
        <v>0</v>
      </c>
      <c r="AD548" s="2">
        <v>46082</v>
      </c>
      <c r="AE548" s="175">
        <f>IFERROR(Table8[[#This Row],[Timeline - Monthwise]]-MIN(Table8[Start Date..]),"None")</f>
        <v>214</v>
      </c>
      <c r="AF548" s="1">
        <f>IFERROR(Table8[[#This Row],[Timeline - Monthwise]]-Table8[[#This Row],[Start Date..]]+1,"Duration Doesn't Exsists")</f>
        <v>215</v>
      </c>
      <c r="AG548" s="29">
        <f ca="1">IFERROR(Table8[[#This Row],[Timeline - Monthwise]]-TODAY(),"No ETA")</f>
        <v>167</v>
      </c>
      <c r="AH548" s="29" t="str">
        <f t="shared" si="33"/>
        <v>Yet to Start</v>
      </c>
      <c r="AI548" s="1" t="s">
        <v>1168</v>
      </c>
      <c r="AJ548" s="237" t="s">
        <v>3576</v>
      </c>
      <c r="AK548" s="1" t="s">
        <v>3311</v>
      </c>
      <c r="AL548" s="1" t="s">
        <v>3325</v>
      </c>
      <c r="AM548" s="1" t="s">
        <v>76</v>
      </c>
      <c r="AN548" s="1"/>
      <c r="AO548" s="27"/>
      <c r="AP548" s="192"/>
      <c r="AQ548" s="27"/>
      <c r="AS548" s="192" t="e">
        <f>VLOOKUP(Table8[[#This Row],[CEM Number]],'71 CEMs'!$E$5:$E$76,1,0)</f>
        <v>#N/A</v>
      </c>
      <c r="AT548" s="235">
        <v>46296</v>
      </c>
      <c r="AU548" s="233"/>
    </row>
    <row r="549" spans="1:47" ht="14.4" customHeight="1">
      <c r="A549" s="26" t="s">
        <v>722</v>
      </c>
      <c r="B549" s="166">
        <v>45549</v>
      </c>
      <c r="C549" s="1" t="s">
        <v>191</v>
      </c>
      <c r="D549" s="1" t="s">
        <v>191</v>
      </c>
      <c r="E549" s="192" t="s">
        <v>724</v>
      </c>
      <c r="F549" s="29">
        <v>552</v>
      </c>
      <c r="G549" s="29">
        <v>220.8</v>
      </c>
      <c r="H549" s="29">
        <v>552</v>
      </c>
      <c r="I549" s="29">
        <v>161</v>
      </c>
      <c r="J549" s="29">
        <v>132</v>
      </c>
      <c r="K549" s="29">
        <v>12</v>
      </c>
      <c r="L549" s="29">
        <v>17</v>
      </c>
      <c r="M549" s="1"/>
      <c r="N549" s="28">
        <f>Table8[[#This Row],[% of Completion of Work Done]]</f>
        <v>1</v>
      </c>
      <c r="O549" s="1">
        <f>Table8[[#This Row],[Customers According to % (Market Share)]]</f>
        <v>220.8</v>
      </c>
      <c r="P549" s="29">
        <v>7090995.4500000002</v>
      </c>
      <c r="Q549" s="136">
        <f>Table8[[#This Row],[Allocated Budget]]*Table8[[#This Row],[Allocation Percentage]]</f>
        <v>1063649.3174999999</v>
      </c>
      <c r="R549" s="136">
        <v>6027346.1325000003</v>
      </c>
      <c r="S549" s="1">
        <v>-0.85</v>
      </c>
      <c r="T549" s="1"/>
      <c r="U549" s="1">
        <v>0.4</v>
      </c>
      <c r="V549" s="29">
        <v>1392.6499999999999</v>
      </c>
      <c r="W549" s="29">
        <v>5311.8</v>
      </c>
      <c r="X549" s="1" t="s">
        <v>47</v>
      </c>
      <c r="Y549" s="75">
        <f>$Q$2</f>
        <v>0.15</v>
      </c>
      <c r="Z549" s="1" t="s">
        <v>32</v>
      </c>
      <c r="AA549" s="1" t="s">
        <v>150</v>
      </c>
      <c r="AB549" s="64">
        <v>1</v>
      </c>
      <c r="AC549" s="115">
        <f t="shared" si="32"/>
        <v>1</v>
      </c>
      <c r="AD549" s="2">
        <v>46082</v>
      </c>
      <c r="AE549" s="175" t="str">
        <f>IFERROR(Table8[[#This Row],[Timeline - Monthwise]]-MIN(Table8[Start Date..]),"None")</f>
        <v>None</v>
      </c>
      <c r="AF549" s="1" t="str">
        <f>IFERROR(Table8[[#This Row],[Timeline - Monthwise]]-Table8[[#This Row],[Start Date..]]+1,"Duration Doesn't Exsists")</f>
        <v>Duration Doesn't Exsists</v>
      </c>
      <c r="AG549" s="29" t="str">
        <f ca="1">IFERROR(Table8[[#This Row],[Timeline - Monthwise]]-TODAY(),"No ETA")</f>
        <v>No ETA</v>
      </c>
      <c r="AH549" s="29" t="str">
        <f t="shared" si="33"/>
        <v>Completed</v>
      </c>
      <c r="AI549" s="1"/>
      <c r="AJ549" s="237" t="s">
        <v>3569</v>
      </c>
      <c r="AK549" s="1"/>
      <c r="AL549" s="1" t="s">
        <v>3178</v>
      </c>
      <c r="AM549" s="1" t="s">
        <v>30</v>
      </c>
      <c r="AN549" s="1"/>
      <c r="AO549" s="27"/>
      <c r="AP549" s="192"/>
      <c r="AQ549" s="1"/>
      <c r="AS549" s="192" t="str">
        <f>VLOOKUP(Table8[[#This Row],[CEM Number]],'71 CEMs'!$E$5:$E$76,1,0)</f>
        <v>I250213</v>
      </c>
      <c r="AT549" s="235" t="s">
        <v>3569</v>
      </c>
      <c r="AU549" s="233"/>
    </row>
    <row r="550" spans="1:47" ht="14.4" customHeight="1">
      <c r="A550" s="26" t="s">
        <v>264</v>
      </c>
      <c r="B550" s="166">
        <v>45428</v>
      </c>
      <c r="C550" s="1" t="s">
        <v>265</v>
      </c>
      <c r="D550" s="1" t="s">
        <v>266</v>
      </c>
      <c r="E550" s="192" t="s">
        <v>274</v>
      </c>
      <c r="F550" s="29">
        <v>576</v>
      </c>
      <c r="G550" s="29">
        <v>230.4</v>
      </c>
      <c r="H550" s="29">
        <v>54</v>
      </c>
      <c r="I550" s="29">
        <v>4</v>
      </c>
      <c r="J550" s="29"/>
      <c r="K550" s="29"/>
      <c r="L550" s="29" t="s">
        <v>3636</v>
      </c>
      <c r="M550" s="1" t="str">
        <f>Table8[[#This Row],[Std Remarks]]</f>
        <v>LIVE - 100% Completed</v>
      </c>
      <c r="N550" s="28">
        <f>Table8[[#This Row],[% of Completion of Work Done]]</f>
        <v>1</v>
      </c>
      <c r="O550" s="1">
        <f>Table8[[#This Row],[Customers According to % (Market Share)]]</f>
        <v>230.4</v>
      </c>
      <c r="P550" s="29">
        <v>8023985</v>
      </c>
      <c r="Q550" s="136">
        <f>Table8[[#This Row],[Allocated Budget]]*Table8[[#This Row],[Allocation Percentage]]</f>
        <v>1203597.75</v>
      </c>
      <c r="R550" s="136">
        <v>6820387.25</v>
      </c>
      <c r="S550" s="1">
        <v>-1</v>
      </c>
      <c r="T550" s="1"/>
      <c r="U550" s="1">
        <v>0.4</v>
      </c>
      <c r="V550" s="29">
        <v>1761.8</v>
      </c>
      <c r="W550" s="29">
        <v>5392.5</v>
      </c>
      <c r="X550" s="1" t="s">
        <v>47</v>
      </c>
      <c r="Y550" s="75">
        <f>$Q$2</f>
        <v>0.15</v>
      </c>
      <c r="Z550" s="1" t="s">
        <v>32</v>
      </c>
      <c r="AA550" s="1" t="s">
        <v>47</v>
      </c>
      <c r="AB550" s="64">
        <v>1</v>
      </c>
      <c r="AC550" s="115">
        <f t="shared" si="32"/>
        <v>1</v>
      </c>
      <c r="AD550" s="2">
        <v>46082</v>
      </c>
      <c r="AE550" s="175" t="str">
        <f>IFERROR(Table8[[#This Row],[Timeline - Monthwise]]-MIN(Table8[Start Date..]),"None")</f>
        <v>None</v>
      </c>
      <c r="AF550" s="1" t="str">
        <f>IFERROR(Table8[[#This Row],[Timeline - Monthwise]]-Table8[[#This Row],[Start Date..]]+1,"Duration Doesn't Exsists")</f>
        <v>Duration Doesn't Exsists</v>
      </c>
      <c r="AG550" s="29" t="str">
        <f ca="1">IFERROR(Table8[[#This Row],[Timeline - Monthwise]]-TODAY(),"No ETA")</f>
        <v>No ETA</v>
      </c>
      <c r="AH550" s="29" t="str">
        <f t="shared" si="33"/>
        <v>Completed</v>
      </c>
      <c r="AI550" s="1"/>
      <c r="AJ550" s="237" t="s">
        <v>3569</v>
      </c>
      <c r="AK550" s="1"/>
      <c r="AL550" s="1" t="s">
        <v>3178</v>
      </c>
      <c r="AM550" s="1" t="s">
        <v>30</v>
      </c>
      <c r="AN550" s="1"/>
      <c r="AO550" s="27"/>
      <c r="AP550" s="192"/>
      <c r="AQ550" s="1"/>
      <c r="AS550" s="192" t="str">
        <f>VLOOKUP(Table8[[#This Row],[CEM Number]],'71 CEMs'!$E$5:$E$76,1,0)</f>
        <v>I240680</v>
      </c>
      <c r="AT550" s="235" t="s">
        <v>3569</v>
      </c>
      <c r="AU550" s="233"/>
    </row>
    <row r="551" spans="1:47" ht="14.4" customHeight="1">
      <c r="A551" s="26" t="s">
        <v>652</v>
      </c>
      <c r="B551" s="166">
        <v>45547</v>
      </c>
      <c r="C551" s="1" t="s">
        <v>147</v>
      </c>
      <c r="D551" s="1" t="s">
        <v>147</v>
      </c>
      <c r="E551" s="192" t="s">
        <v>653</v>
      </c>
      <c r="F551" s="29">
        <v>450</v>
      </c>
      <c r="G551" s="29">
        <v>180</v>
      </c>
      <c r="H551" s="29">
        <v>205</v>
      </c>
      <c r="I551" s="29">
        <v>10</v>
      </c>
      <c r="J551" s="29">
        <v>4</v>
      </c>
      <c r="K551" s="29">
        <v>195</v>
      </c>
      <c r="L551" s="29"/>
      <c r="M551" s="1" t="str">
        <f>Table8[[#This Row],[Std Remarks]]</f>
        <v>LIVE - 100% Completed</v>
      </c>
      <c r="N551" s="28">
        <f>Table8[[#This Row],[% of Completion of Work Done]]</f>
        <v>1</v>
      </c>
      <c r="O551" s="1">
        <f>Table8[[#This Row],[Customers According to % (Market Share)]]</f>
        <v>180</v>
      </c>
      <c r="P551" s="29">
        <v>4099485.6015770002</v>
      </c>
      <c r="Q551" s="136">
        <f>Table8[[#This Row],[Allocated Budget]]*Table8[[#This Row],[Allocation Percentage]]</f>
        <v>614922.84023654996</v>
      </c>
      <c r="R551" s="136">
        <v>3484562.7613404505</v>
      </c>
      <c r="S551" s="1">
        <v>-1</v>
      </c>
      <c r="T551" s="1"/>
      <c r="U551" s="1">
        <v>0.4</v>
      </c>
      <c r="V551" s="29">
        <v>0</v>
      </c>
      <c r="W551" s="29">
        <v>11096.825725550001</v>
      </c>
      <c r="X551" s="1" t="s">
        <v>150</v>
      </c>
      <c r="Y551" s="75">
        <f>$Q$2</f>
        <v>0.15</v>
      </c>
      <c r="Z551" s="1" t="s">
        <v>32</v>
      </c>
      <c r="AA551" s="1" t="s">
        <v>150</v>
      </c>
      <c r="AB551" s="64">
        <v>1</v>
      </c>
      <c r="AC551" s="115">
        <f t="shared" si="32"/>
        <v>1</v>
      </c>
      <c r="AD551" s="2">
        <v>46082</v>
      </c>
      <c r="AE551" s="175" t="str">
        <f>IFERROR(Table8[[#This Row],[Timeline - Monthwise]]-MIN(Table8[Start Date..]),"None")</f>
        <v>None</v>
      </c>
      <c r="AF551" s="1" t="str">
        <f>IFERROR(Table8[[#This Row],[Timeline - Monthwise]]-Table8[[#This Row],[Start Date..]]+1,"Duration Doesn't Exsists")</f>
        <v>Duration Doesn't Exsists</v>
      </c>
      <c r="AG551" s="29" t="str">
        <f ca="1">IFERROR(Table8[[#This Row],[Timeline - Monthwise]]-TODAY(),"No ETA")</f>
        <v>No ETA</v>
      </c>
      <c r="AH551" s="29" t="str">
        <f t="shared" si="33"/>
        <v>Completed</v>
      </c>
      <c r="AI551" s="1"/>
      <c r="AJ551" s="237" t="s">
        <v>3569</v>
      </c>
      <c r="AK551" s="1"/>
      <c r="AL551" s="1" t="s">
        <v>3178</v>
      </c>
      <c r="AM551" s="1" t="s">
        <v>30</v>
      </c>
      <c r="AN551" s="1"/>
      <c r="AO551" s="27"/>
      <c r="AP551" s="192"/>
      <c r="AQ551" s="1"/>
      <c r="AS551" s="192" t="str">
        <f>VLOOKUP(Table8[[#This Row],[CEM Number]],'71 CEMs'!$E$5:$E$76,1,0)</f>
        <v>I250207</v>
      </c>
      <c r="AT551" s="235" t="s">
        <v>3569</v>
      </c>
      <c r="AU551" s="233"/>
    </row>
    <row r="552" spans="1:47" ht="14.4" customHeight="1">
      <c r="A552" s="26" t="s">
        <v>190</v>
      </c>
      <c r="B552" s="166">
        <v>45350</v>
      </c>
      <c r="C552" s="1" t="s">
        <v>191</v>
      </c>
      <c r="D552" s="1" t="s">
        <v>192</v>
      </c>
      <c r="E552" s="192" t="s">
        <v>203</v>
      </c>
      <c r="F552" s="29">
        <v>1122</v>
      </c>
      <c r="G552" s="29">
        <v>448.8</v>
      </c>
      <c r="H552" s="29">
        <v>1122</v>
      </c>
      <c r="I552" s="29">
        <v>117</v>
      </c>
      <c r="J552" s="29">
        <v>94</v>
      </c>
      <c r="K552" s="29">
        <v>18</v>
      </c>
      <c r="L552" s="29">
        <v>5</v>
      </c>
      <c r="M552" s="1"/>
      <c r="N552" s="28">
        <f>Table8[[#This Row],[% of Completion of Work Done]]</f>
        <v>1</v>
      </c>
      <c r="O552" s="1">
        <f>Table8[[#This Row],[Customers According to % (Market Share)]]</f>
        <v>448.8</v>
      </c>
      <c r="P552" s="29">
        <v>11284382.98748</v>
      </c>
      <c r="Q552" s="136">
        <f>Table8[[#This Row],[Allocated Budget]]*Table8[[#This Row],[Allocation Percentage]]</f>
        <v>1692657.4481219999</v>
      </c>
      <c r="R552" s="136">
        <v>9591725.5393580012</v>
      </c>
      <c r="S552" s="1">
        <v>-1</v>
      </c>
      <c r="T552" s="1"/>
      <c r="U552" s="1">
        <v>0.4</v>
      </c>
      <c r="V552" s="29">
        <v>898</v>
      </c>
      <c r="W552" s="29">
        <v>14794.306171750004</v>
      </c>
      <c r="X552" s="1" t="s">
        <v>150</v>
      </c>
      <c r="Y552" s="75">
        <f>$Q$2</f>
        <v>0.15</v>
      </c>
      <c r="Z552" s="1" t="s">
        <v>32</v>
      </c>
      <c r="AA552" s="1" t="s">
        <v>47</v>
      </c>
      <c r="AB552" s="64">
        <v>1</v>
      </c>
      <c r="AC552" s="115">
        <f t="shared" si="32"/>
        <v>1</v>
      </c>
      <c r="AD552" s="2">
        <v>46082</v>
      </c>
      <c r="AE552" s="175" t="str">
        <f>IFERROR(Table8[[#This Row],[Timeline - Monthwise]]-MIN(Table8[Start Date..]),"None")</f>
        <v>None</v>
      </c>
      <c r="AF552" s="1" t="str">
        <f>IFERROR(Table8[[#This Row],[Timeline - Monthwise]]-Table8[[#This Row],[Start Date..]]+1,"Duration Doesn't Exsists")</f>
        <v>Duration Doesn't Exsists</v>
      </c>
      <c r="AG552" s="29" t="str">
        <f ca="1">IFERROR(Table8[[#This Row],[Timeline - Monthwise]]-TODAY(),"No ETA")</f>
        <v>No ETA</v>
      </c>
      <c r="AH552" s="29" t="str">
        <f t="shared" si="33"/>
        <v>Completed</v>
      </c>
      <c r="AI552" s="1"/>
      <c r="AJ552" s="237" t="s">
        <v>3569</v>
      </c>
      <c r="AK552" s="1"/>
      <c r="AL552" s="1" t="s">
        <v>3178</v>
      </c>
      <c r="AM552" s="1" t="s">
        <v>30</v>
      </c>
      <c r="AN552" s="1"/>
      <c r="AO552" s="27"/>
      <c r="AP552" s="192"/>
      <c r="AQ552" s="1"/>
      <c r="AS552" s="192" t="str">
        <f>VLOOKUP(Table8[[#This Row],[CEM Number]],'71 CEMs'!$E$5:$E$76,1,0)</f>
        <v>I240540</v>
      </c>
      <c r="AT552" s="235" t="s">
        <v>3569</v>
      </c>
      <c r="AU552" s="233"/>
    </row>
    <row r="553" spans="1:47" ht="14.4" customHeight="1">
      <c r="A553" s="26" t="s">
        <v>658</v>
      </c>
      <c r="B553" s="166">
        <v>45549</v>
      </c>
      <c r="C553" s="1" t="s">
        <v>659</v>
      </c>
      <c r="D553" s="1" t="s">
        <v>660</v>
      </c>
      <c r="E553" s="192" t="s">
        <v>661</v>
      </c>
      <c r="F553" s="29">
        <v>1750</v>
      </c>
      <c r="G553" s="29">
        <v>700</v>
      </c>
      <c r="H553" s="29">
        <v>0</v>
      </c>
      <c r="I553" s="29"/>
      <c r="J553" s="29"/>
      <c r="K553" s="29"/>
      <c r="L553" s="29"/>
      <c r="M553" s="1" t="str">
        <f>Table8[[#This Row],[Std Remarks]]</f>
        <v>REMOVE BUDGET (P)</v>
      </c>
      <c r="N553" s="28">
        <f>Table8[[#This Row],[% of Completion of Work Done]]</f>
        <v>0</v>
      </c>
      <c r="O553" s="1">
        <f>Table8[[#This Row],[Customers According to % (Market Share)]]</f>
        <v>700</v>
      </c>
      <c r="P553" s="29">
        <v>15880849.536</v>
      </c>
      <c r="Q553" s="136">
        <v>0</v>
      </c>
      <c r="R553" s="136">
        <v>15880849.535999998</v>
      </c>
      <c r="S553" s="1">
        <v>-1</v>
      </c>
      <c r="T553" s="1"/>
      <c r="U553" s="1">
        <v>0.4</v>
      </c>
      <c r="V553" s="29">
        <v>2536.8999999999996</v>
      </c>
      <c r="W553" s="29">
        <v>13315.190499999997</v>
      </c>
      <c r="X553" s="1" t="s">
        <v>47</v>
      </c>
      <c r="Y553" s="192"/>
      <c r="Z553" s="1" t="s">
        <v>35</v>
      </c>
      <c r="AA553" s="1"/>
      <c r="AB553" s="28">
        <v>0</v>
      </c>
      <c r="AC553" s="115">
        <f t="shared" si="32"/>
        <v>0</v>
      </c>
      <c r="AD553" s="2">
        <v>46082</v>
      </c>
      <c r="AE553" s="175" t="str">
        <f>IFERROR(Table8[[#This Row],[Timeline - Monthwise]]-MIN(Table8[Start Date..]),"None")</f>
        <v>None</v>
      </c>
      <c r="AF553" s="1" t="str">
        <f>IFERROR(Table8[[#This Row],[Timeline - Monthwise]]-Table8[[#This Row],[Start Date..]]+1,"Duration Doesn't Exsists")</f>
        <v>Duration Doesn't Exsists</v>
      </c>
      <c r="AG553" s="29" t="str">
        <f ca="1">IFERROR(Table8[[#This Row],[Timeline - Monthwise]]-TODAY(),"No ETA")</f>
        <v>No ETA</v>
      </c>
      <c r="AH553" s="29" t="str">
        <f t="shared" si="33"/>
        <v>Yet to Start</v>
      </c>
      <c r="AI553" s="1"/>
      <c r="AJ553" s="237" t="s">
        <v>3569</v>
      </c>
      <c r="AK553" s="1" t="s">
        <v>93</v>
      </c>
      <c r="AL553" s="1" t="s">
        <v>94</v>
      </c>
      <c r="AM553" s="1" t="s">
        <v>92</v>
      </c>
      <c r="AN553" s="1"/>
      <c r="AO553" s="27"/>
      <c r="AP553" s="192"/>
      <c r="AQ553" s="1">
        <f>Table8[[#This Row],[Allocated Budget]]-Table8[[#This Row],[Allocated Budget]]</f>
        <v>0</v>
      </c>
      <c r="AS553" s="192" t="str">
        <f>VLOOKUP(Table8[[#This Row],[CEM Number]],'71 CEMs'!$E$5:$E$76,1,0)</f>
        <v>I250208</v>
      </c>
      <c r="AT553" s="235" t="s">
        <v>3569</v>
      </c>
      <c r="AU553" s="233"/>
    </row>
    <row r="554" spans="1:47" ht="14.4" customHeight="1">
      <c r="A554" s="26" t="s">
        <v>590</v>
      </c>
      <c r="B554" s="166">
        <v>45547</v>
      </c>
      <c r="C554" s="1" t="s">
        <v>591</v>
      </c>
      <c r="D554" s="1" t="s">
        <v>591</v>
      </c>
      <c r="E554" s="192" t="s">
        <v>600</v>
      </c>
      <c r="F554" s="29">
        <v>1100</v>
      </c>
      <c r="G554" s="29">
        <v>440</v>
      </c>
      <c r="H554" s="29">
        <v>17</v>
      </c>
      <c r="I554" s="29">
        <v>0</v>
      </c>
      <c r="J554" s="29">
        <v>0</v>
      </c>
      <c r="K554" s="29">
        <v>17</v>
      </c>
      <c r="L554" s="29"/>
      <c r="M554" s="1" t="str">
        <f>Table8[[#This Row],[Std Remarks]]</f>
        <v>NOT LIVE - RETAIN BUDGET</v>
      </c>
      <c r="N554" s="28">
        <f>Table8[[#This Row],[% of Completion of Work Done]]</f>
        <v>0</v>
      </c>
      <c r="O554" s="1">
        <f>Table8[[#This Row],[Customers According to % (Market Share)]]</f>
        <v>440</v>
      </c>
      <c r="P554" s="29">
        <v>11004993.245999999</v>
      </c>
      <c r="Q554" s="136">
        <f>(Table8[[#This Row],[Allocated Budget]]*$Q$2)+(Table8[[#This Row],[Allocated Budget]]*(1-Table8[[#This Row],[HP%  based on Live % ( Work Progress)]])*(1-$Q$2))</f>
        <v>11004993.245999999</v>
      </c>
      <c r="R554" s="136">
        <v>0</v>
      </c>
      <c r="S554" s="1">
        <v>-1</v>
      </c>
      <c r="T554" s="1"/>
      <c r="U554" s="1">
        <v>0.4</v>
      </c>
      <c r="V554" s="29">
        <v>1607.6999999999998</v>
      </c>
      <c r="W554" s="29">
        <v>12706.5</v>
      </c>
      <c r="X554" s="1" t="s">
        <v>47</v>
      </c>
      <c r="Y554" s="28">
        <f>Table8[[#This Row],[% of Completion of Work Done]]</f>
        <v>0</v>
      </c>
      <c r="Z554" s="1" t="s">
        <v>35</v>
      </c>
      <c r="AA554" s="1"/>
      <c r="AB554" s="77">
        <v>0</v>
      </c>
      <c r="AC554" s="115">
        <f t="shared" si="32"/>
        <v>0</v>
      </c>
      <c r="AD554" s="2">
        <v>46082</v>
      </c>
      <c r="AE554" s="175">
        <f>IFERROR(Table8[[#This Row],[Timeline - Monthwise]]-MIN(Table8[Start Date..]),"None")</f>
        <v>0</v>
      </c>
      <c r="AF554" s="1">
        <f>IFERROR(Table8[[#This Row],[Timeline - Monthwise]]-Table8[[#This Row],[Start Date..]]+1,"Duration Doesn't Exsists")</f>
        <v>1</v>
      </c>
      <c r="AG554" s="29">
        <f ca="1">IFERROR(Table8[[#This Row],[Timeline - Monthwise]]-TODAY(),"No ETA")</f>
        <v>-47</v>
      </c>
      <c r="AH554" s="29" t="str">
        <f t="shared" si="33"/>
        <v>Yet to Start</v>
      </c>
      <c r="AI554" s="1">
        <v>46054</v>
      </c>
      <c r="AJ554" s="237" t="s">
        <v>3574</v>
      </c>
      <c r="AK554" s="1" t="s">
        <v>596</v>
      </c>
      <c r="AL554" s="1" t="s">
        <v>3325</v>
      </c>
      <c r="AM554" s="1" t="s">
        <v>76</v>
      </c>
      <c r="AN554" s="1">
        <v>1</v>
      </c>
      <c r="AO554" s="27"/>
      <c r="AP554" s="192"/>
      <c r="AQ554" s="1"/>
      <c r="AS554" s="192" t="str">
        <f>VLOOKUP(Table8[[#This Row],[CEM Number]],'71 CEMs'!$E$5:$E$76,1,0)</f>
        <v>I250206</v>
      </c>
      <c r="AT554" s="235">
        <v>46082</v>
      </c>
      <c r="AU554" s="233"/>
    </row>
    <row r="555" spans="1:47" ht="14.4" customHeight="1">
      <c r="A555" s="26" t="s">
        <v>1026</v>
      </c>
      <c r="B555" s="166">
        <v>44924</v>
      </c>
      <c r="C555" s="1" t="s">
        <v>474</v>
      </c>
      <c r="D555" s="1" t="s">
        <v>1027</v>
      </c>
      <c r="E555" s="192" t="s">
        <v>1048</v>
      </c>
      <c r="F555" s="29">
        <v>1012</v>
      </c>
      <c r="G555" s="29">
        <v>506</v>
      </c>
      <c r="H555" s="29">
        <v>7</v>
      </c>
      <c r="I555" s="29">
        <v>2</v>
      </c>
      <c r="J555" s="29">
        <v>3</v>
      </c>
      <c r="K555" s="29">
        <v>2</v>
      </c>
      <c r="L555" s="29"/>
      <c r="M555" s="1" t="str">
        <f>Table8[[#This Row],[Std Remarks]]</f>
        <v>NOT LIVE - RETAIN BUDGET</v>
      </c>
      <c r="N555" s="28">
        <f>Table8[[#This Row],[% of Completion of Work Done]]</f>
        <v>0</v>
      </c>
      <c r="O555" s="1">
        <f>Table8[[#This Row],[Customers According to % (Market Share)]]</f>
        <v>506</v>
      </c>
      <c r="P555" s="29">
        <v>10236969.550000001</v>
      </c>
      <c r="Q555" s="136">
        <f>(Table8[[#This Row],[Allocated Budget]]*$Q$2)+(Table8[[#This Row],[Allocated Budget]]*(1-Table8[[#This Row],[HP%  based on Live % ( Work Progress)]])*(1-$Q$2))</f>
        <v>10236969.550000001</v>
      </c>
      <c r="R555" s="136">
        <v>0</v>
      </c>
      <c r="S555" s="1">
        <v>-0.85</v>
      </c>
      <c r="T555" s="1"/>
      <c r="U555" s="1">
        <v>0.5</v>
      </c>
      <c r="V555" s="29">
        <v>4208.6499999999996</v>
      </c>
      <c r="W555" s="29">
        <v>9230.6999999999989</v>
      </c>
      <c r="X555" s="1" t="s">
        <v>47</v>
      </c>
      <c r="Y555" s="28">
        <f>Table8[[#This Row],[% of Completion of Work Done]]</f>
        <v>0</v>
      </c>
      <c r="Z555" s="1" t="s">
        <v>35</v>
      </c>
      <c r="AA555" s="1"/>
      <c r="AB555" s="28">
        <v>0</v>
      </c>
      <c r="AC555" s="115">
        <f t="shared" si="32"/>
        <v>0</v>
      </c>
      <c r="AD555" s="2">
        <v>46082</v>
      </c>
      <c r="AE555" s="175" t="str">
        <f>IFERROR(Table8[[#This Row],[Timeline - Monthwise]]-MIN(Table8[Start Date..]),"None")</f>
        <v>None</v>
      </c>
      <c r="AF555" s="1" t="str">
        <f>IFERROR(Table8[[#This Row],[Timeline - Monthwise]]-Table8[[#This Row],[Start Date..]]+1,"Duration Doesn't Exsists")</f>
        <v>Duration Doesn't Exsists</v>
      </c>
      <c r="AG555" s="29" t="str">
        <f ca="1">IFERROR(Table8[[#This Row],[Timeline - Monthwise]]-TODAY(),"No ETA")</f>
        <v>No ETA</v>
      </c>
      <c r="AH555" s="29" t="str">
        <f t="shared" si="33"/>
        <v>Yet to Start</v>
      </c>
      <c r="AI555" s="1" t="s">
        <v>77</v>
      </c>
      <c r="AJ555" s="237" t="s">
        <v>3319</v>
      </c>
      <c r="AK555" s="1" t="s">
        <v>1049</v>
      </c>
      <c r="AL555" s="1" t="s">
        <v>3325</v>
      </c>
      <c r="AM555" s="1" t="s">
        <v>76</v>
      </c>
      <c r="AN555" s="1">
        <v>2</v>
      </c>
      <c r="AO555" s="27"/>
      <c r="AP555" s="192"/>
      <c r="AQ555" s="1"/>
      <c r="AS555" s="192" t="str">
        <f>VLOOKUP(Table8[[#This Row],[CEM Number]],'71 CEMs'!$E$5:$E$76,1,0)</f>
        <v>INT-23-00439</v>
      </c>
      <c r="AT555" s="235" t="s">
        <v>3319</v>
      </c>
      <c r="AU555" s="233"/>
    </row>
    <row r="556" spans="1:47" ht="14.4" customHeight="1">
      <c r="A556" s="26" t="s">
        <v>1026</v>
      </c>
      <c r="B556" s="166">
        <v>44924</v>
      </c>
      <c r="C556" s="1" t="s">
        <v>474</v>
      </c>
      <c r="D556" s="1" t="s">
        <v>1027</v>
      </c>
      <c r="E556" s="192" t="s">
        <v>1050</v>
      </c>
      <c r="F556" s="29">
        <v>720</v>
      </c>
      <c r="G556" s="29">
        <v>360</v>
      </c>
      <c r="H556" s="29">
        <v>216</v>
      </c>
      <c r="I556" s="29">
        <v>37</v>
      </c>
      <c r="J556" s="29">
        <v>56</v>
      </c>
      <c r="K556" s="29">
        <v>123</v>
      </c>
      <c r="L556" s="29"/>
      <c r="M556" s="1" t="str">
        <f>Table8[[#This Row],[Std Remarks]]</f>
        <v>LIVE - 100% Completed</v>
      </c>
      <c r="N556" s="28">
        <f>Table8[[#This Row],[% of Completion of Work Done]]</f>
        <v>1</v>
      </c>
      <c r="O556" s="1">
        <f>Table8[[#This Row],[Customers According to % (Market Share)]]</f>
        <v>360</v>
      </c>
      <c r="P556" s="29">
        <v>6083947.6699999999</v>
      </c>
      <c r="Q556" s="136">
        <f>Table8[[#This Row],[Allocated Budget]]*Table8[[#This Row],[Allocation Percentage]]</f>
        <v>912592.15049999999</v>
      </c>
      <c r="R556" s="136">
        <v>5171355.5195000004</v>
      </c>
      <c r="S556" s="1">
        <v>-1</v>
      </c>
      <c r="T556" s="1"/>
      <c r="U556" s="1">
        <v>0.5</v>
      </c>
      <c r="V556" s="29">
        <v>1275.3499999999999</v>
      </c>
      <c r="W556" s="29">
        <v>5060.5</v>
      </c>
      <c r="X556" s="1" t="s">
        <v>47</v>
      </c>
      <c r="Y556" s="75">
        <f>$Q$2</f>
        <v>0.15</v>
      </c>
      <c r="Z556" s="1" t="s">
        <v>32</v>
      </c>
      <c r="AA556" s="1" t="s">
        <v>47</v>
      </c>
      <c r="AB556" s="64">
        <v>1</v>
      </c>
      <c r="AC556" s="115">
        <f t="shared" si="32"/>
        <v>1</v>
      </c>
      <c r="AD556" s="2">
        <v>46082</v>
      </c>
      <c r="AE556" s="175" t="str">
        <f>IFERROR(Table8[[#This Row],[Timeline - Monthwise]]-MIN(Table8[Start Date..]),"None")</f>
        <v>None</v>
      </c>
      <c r="AF556" s="1" t="str">
        <f>IFERROR(Table8[[#This Row],[Timeline - Monthwise]]-Table8[[#This Row],[Start Date..]]+1,"Duration Doesn't Exsists")</f>
        <v>Duration Doesn't Exsists</v>
      </c>
      <c r="AG556" s="29" t="str">
        <f ca="1">IFERROR(Table8[[#This Row],[Timeline - Monthwise]]-TODAY(),"No ETA")</f>
        <v>No ETA</v>
      </c>
      <c r="AH556" s="29" t="str">
        <f t="shared" si="33"/>
        <v>Completed</v>
      </c>
      <c r="AI556" s="1"/>
      <c r="AJ556" s="237" t="s">
        <v>3569</v>
      </c>
      <c r="AK556" s="1"/>
      <c r="AL556" s="1" t="s">
        <v>3178</v>
      </c>
      <c r="AM556" s="1" t="s">
        <v>30</v>
      </c>
      <c r="AN556" s="1"/>
      <c r="AO556" s="27"/>
      <c r="AP556" s="192"/>
      <c r="AQ556" s="1"/>
      <c r="AS556" s="192" t="str">
        <f>VLOOKUP(Table8[[#This Row],[CEM Number]],'71 CEMs'!$E$5:$E$76,1,0)</f>
        <v>INT-23-00439</v>
      </c>
      <c r="AT556" s="235" t="s">
        <v>3569</v>
      </c>
      <c r="AU556" s="233"/>
    </row>
    <row r="557" spans="1:47" ht="14.4" customHeight="1">
      <c r="A557" s="26" t="s">
        <v>950</v>
      </c>
      <c r="B557" s="166">
        <v>44195</v>
      </c>
      <c r="C557" s="1" t="s">
        <v>138</v>
      </c>
      <c r="D557" s="1" t="s">
        <v>951</v>
      </c>
      <c r="E557" s="192" t="s">
        <v>968</v>
      </c>
      <c r="F557" s="29">
        <v>388</v>
      </c>
      <c r="G557" s="29">
        <v>155.20000000000002</v>
      </c>
      <c r="H557" s="29"/>
      <c r="I557" s="29"/>
      <c r="J557" s="29"/>
      <c r="K557" s="29"/>
      <c r="L557" s="29"/>
      <c r="M557" s="1" t="str">
        <f>Table8[[#This Row],[Std Remarks]]</f>
        <v>LIVE - 100% Completed</v>
      </c>
      <c r="N557" s="28">
        <f>Table8[[#This Row],[% of Completion of Work Done]]</f>
        <v>1</v>
      </c>
      <c r="O557" s="1">
        <f>Table8[[#This Row],[Customers According to % (Market Share)]]</f>
        <v>155.20000000000002</v>
      </c>
      <c r="P557" s="29">
        <v>4794235.3527015699</v>
      </c>
      <c r="Q557" s="136">
        <f>Table8[[#This Row],[Allocated Budget]]*Table8[[#This Row],[Allocation Percentage]]</f>
        <v>719135.30290523544</v>
      </c>
      <c r="R557" s="136">
        <v>4075100.0497963349</v>
      </c>
      <c r="S557" s="1">
        <v>-1</v>
      </c>
      <c r="T557" s="1"/>
      <c r="U557" s="1">
        <v>0.4</v>
      </c>
      <c r="V557" s="29">
        <v>1515.36</v>
      </c>
      <c r="W557" s="29">
        <v>1557.6819551183501</v>
      </c>
      <c r="X557" s="1" t="s">
        <v>47</v>
      </c>
      <c r="Y557" s="75">
        <f>$Q$2</f>
        <v>0.15</v>
      </c>
      <c r="Z557" s="1" t="s">
        <v>32</v>
      </c>
      <c r="AA557" s="1" t="s">
        <v>150</v>
      </c>
      <c r="AB557" s="64">
        <v>1</v>
      </c>
      <c r="AC557" s="115">
        <f t="shared" si="32"/>
        <v>1</v>
      </c>
      <c r="AD557" s="2">
        <v>46082</v>
      </c>
      <c r="AE557" s="175" t="str">
        <f>IFERROR(Table8[[#This Row],[Timeline - Monthwise]]-MIN(Table8[Start Date..]),"None")</f>
        <v>None</v>
      </c>
      <c r="AF557" s="1" t="str">
        <f>IFERROR(Table8[[#This Row],[Timeline - Monthwise]]-Table8[[#This Row],[Start Date..]]+1,"Duration Doesn't Exsists")</f>
        <v>Duration Doesn't Exsists</v>
      </c>
      <c r="AG557" s="29" t="str">
        <f ca="1">IFERROR(Table8[[#This Row],[Timeline - Monthwise]]-TODAY(),"No ETA")</f>
        <v>No ETA</v>
      </c>
      <c r="AH557" s="29" t="str">
        <f t="shared" si="33"/>
        <v>Completed</v>
      </c>
      <c r="AI557" s="1"/>
      <c r="AJ557" s="237" t="s">
        <v>3569</v>
      </c>
      <c r="AK557" s="1"/>
      <c r="AL557" s="1" t="s">
        <v>3178</v>
      </c>
      <c r="AM557" s="1" t="s">
        <v>30</v>
      </c>
      <c r="AN557" s="1"/>
      <c r="AO557" s="27"/>
      <c r="AP557" s="192"/>
      <c r="AQ557" s="1"/>
      <c r="AS557" s="192" t="str">
        <f>VLOOKUP(Table8[[#This Row],[CEM Number]],'71 CEMs'!$E$5:$E$76,1,0)</f>
        <v>INT-21-00315</v>
      </c>
      <c r="AT557" s="235" t="s">
        <v>3569</v>
      </c>
      <c r="AU557" s="233"/>
    </row>
    <row r="558" spans="1:47" ht="14.4" customHeight="1">
      <c r="A558" s="26" t="s">
        <v>992</v>
      </c>
      <c r="B558" s="166">
        <v>44924</v>
      </c>
      <c r="C558" s="1" t="s">
        <v>514</v>
      </c>
      <c r="D558" s="1" t="s">
        <v>993</v>
      </c>
      <c r="E558" s="192" t="s">
        <v>996</v>
      </c>
      <c r="F558" s="29">
        <v>768</v>
      </c>
      <c r="G558" s="29">
        <v>384</v>
      </c>
      <c r="H558" s="29"/>
      <c r="I558" s="29"/>
      <c r="J558" s="29"/>
      <c r="K558" s="29"/>
      <c r="L558" s="29"/>
      <c r="M558" s="1" t="str">
        <f>Table8[[#This Row],[Std Remarks]]</f>
        <v>LIVE - 100% Completed</v>
      </c>
      <c r="N558" s="28">
        <f>Table8[[#This Row],[% of Completion of Work Done]]</f>
        <v>1</v>
      </c>
      <c r="O558" s="1">
        <f>Table8[[#This Row],[Customers According to % (Market Share)]]</f>
        <v>384</v>
      </c>
      <c r="P558" s="29">
        <v>6882564.7834751504</v>
      </c>
      <c r="Q558" s="136">
        <f>Table8[[#This Row],[Allocated Budget]]*Table8[[#This Row],[Allocation Percentage]]</f>
        <v>1032384.7175212725</v>
      </c>
      <c r="R558" s="136">
        <v>5850180.0659538768</v>
      </c>
      <c r="S558" s="1">
        <v>0</v>
      </c>
      <c r="T558" s="1"/>
      <c r="U558" s="1">
        <v>0.5</v>
      </c>
      <c r="V558" s="29">
        <v>1465.5150580000002</v>
      </c>
      <c r="W558" s="240">
        <v>4859.8000610499994</v>
      </c>
      <c r="X558" s="1" t="s">
        <v>47</v>
      </c>
      <c r="Y558" s="75">
        <f>$Q$2</f>
        <v>0.15</v>
      </c>
      <c r="Z558" s="1" t="s">
        <v>32</v>
      </c>
      <c r="AA558" s="1" t="s">
        <v>47</v>
      </c>
      <c r="AB558" s="64">
        <v>1</v>
      </c>
      <c r="AC558" s="115">
        <f t="shared" si="32"/>
        <v>1</v>
      </c>
      <c r="AD558" s="2">
        <v>46082</v>
      </c>
      <c r="AE558" s="175" t="str">
        <f>IFERROR(Table8[[#This Row],[Timeline - Monthwise]]-MIN(Table8[Start Date..]),"None")</f>
        <v>None</v>
      </c>
      <c r="AF558" s="1" t="str">
        <f>IFERROR(Table8[[#This Row],[Timeline - Monthwise]]-Table8[[#This Row],[Start Date..]]+1,"Duration Doesn't Exsists")</f>
        <v>Duration Doesn't Exsists</v>
      </c>
      <c r="AG558" s="29" t="str">
        <f ca="1">IFERROR(Table8[[#This Row],[Timeline - Monthwise]]-TODAY(),"No ETA")</f>
        <v>No ETA</v>
      </c>
      <c r="AH558" s="29" t="str">
        <f t="shared" si="33"/>
        <v>Completed</v>
      </c>
      <c r="AI558" s="1"/>
      <c r="AJ558" s="237" t="s">
        <v>3569</v>
      </c>
      <c r="AK558" s="1"/>
      <c r="AL558" s="1" t="s">
        <v>3178</v>
      </c>
      <c r="AM558" s="1" t="s">
        <v>30</v>
      </c>
      <c r="AN558" s="1"/>
      <c r="AO558" s="27"/>
      <c r="AP558" s="192"/>
      <c r="AQ558" s="1"/>
      <c r="AS558" s="192" t="str">
        <f>VLOOKUP(Table8[[#This Row],[CEM Number]],'71 CEMs'!$E$5:$E$76,1,0)</f>
        <v>INT-23-00435</v>
      </c>
      <c r="AT558" s="235" t="s">
        <v>3569</v>
      </c>
      <c r="AU558" s="233"/>
    </row>
    <row r="559" spans="1:47" ht="14.4" customHeight="1">
      <c r="A559" s="26" t="s">
        <v>513</v>
      </c>
      <c r="B559" s="166">
        <v>45427</v>
      </c>
      <c r="C559" s="1" t="s">
        <v>514</v>
      </c>
      <c r="D559" s="1" t="s">
        <v>515</v>
      </c>
      <c r="E559" s="192" t="s">
        <v>532</v>
      </c>
      <c r="F559" s="29">
        <v>580</v>
      </c>
      <c r="G559" s="29">
        <v>232</v>
      </c>
      <c r="H559" s="29"/>
      <c r="I559" s="29"/>
      <c r="J559" s="29"/>
      <c r="K559" s="29"/>
      <c r="L559" s="29"/>
      <c r="M559" s="1" t="str">
        <f>Table8[[#This Row],[Std Remarks]]</f>
        <v>LIVE - 100% Completed</v>
      </c>
      <c r="N559" s="28">
        <f>Table8[[#This Row],[% of Completion of Work Done]]</f>
        <v>1</v>
      </c>
      <c r="O559" s="1">
        <f>Table8[[#This Row],[Customers According to % (Market Share)]]</f>
        <v>232</v>
      </c>
      <c r="P559" s="29">
        <v>5345360.44634475</v>
      </c>
      <c r="Q559" s="136">
        <f>Table8[[#This Row],[Allocated Budget]]*Table8[[#This Row],[Allocation Percentage]]</f>
        <v>801804.06695171248</v>
      </c>
      <c r="R559" s="136">
        <v>4543556.3793930374</v>
      </c>
      <c r="S559" s="1">
        <v>-0.7649999999999999</v>
      </c>
      <c r="T559" s="1"/>
      <c r="U559" s="1">
        <v>0.4</v>
      </c>
      <c r="V559" s="29">
        <v>0</v>
      </c>
      <c r="W559" s="29">
        <v>3995.2020539999994</v>
      </c>
      <c r="X559" s="1" t="s">
        <v>150</v>
      </c>
      <c r="Y559" s="75">
        <f>$Q$2</f>
        <v>0.15</v>
      </c>
      <c r="Z559" s="1" t="s">
        <v>32</v>
      </c>
      <c r="AA559" s="1" t="s">
        <v>150</v>
      </c>
      <c r="AB559" s="64">
        <v>1</v>
      </c>
      <c r="AC559" s="115">
        <f t="shared" si="32"/>
        <v>1</v>
      </c>
      <c r="AD559" s="2">
        <v>46082</v>
      </c>
      <c r="AE559" s="175" t="str">
        <f>IFERROR(Table8[[#This Row],[Timeline - Monthwise]]-MIN(Table8[Start Date..]),"None")</f>
        <v>None</v>
      </c>
      <c r="AF559" s="1" t="str">
        <f>IFERROR(Table8[[#This Row],[Timeline - Monthwise]]-Table8[[#This Row],[Start Date..]]+1,"Duration Doesn't Exsists")</f>
        <v>Duration Doesn't Exsists</v>
      </c>
      <c r="AG559" s="29" t="str">
        <f ca="1">IFERROR(Table8[[#This Row],[Timeline - Monthwise]]-TODAY(),"No ETA")</f>
        <v>No ETA</v>
      </c>
      <c r="AH559" s="29" t="str">
        <f t="shared" si="33"/>
        <v>Completed</v>
      </c>
      <c r="AI559" s="1"/>
      <c r="AJ559" s="237" t="s">
        <v>3569</v>
      </c>
      <c r="AK559" s="1" t="s">
        <v>533</v>
      </c>
      <c r="AL559" s="1" t="s">
        <v>3178</v>
      </c>
      <c r="AM559" s="1" t="s">
        <v>30</v>
      </c>
      <c r="AN559" s="1"/>
      <c r="AO559" s="27"/>
      <c r="AP559" s="192"/>
      <c r="AQ559" s="1"/>
      <c r="AS559" s="192" t="str">
        <f>VLOOKUP(Table8[[#This Row],[CEM Number]],'71 CEMs'!$E$5:$E$76,1,0)</f>
        <v>I240705</v>
      </c>
      <c r="AT559" s="235" t="s">
        <v>3569</v>
      </c>
      <c r="AU559" s="233"/>
    </row>
    <row r="560" spans="1:47" ht="14.4" customHeight="1">
      <c r="A560" s="26" t="s">
        <v>590</v>
      </c>
      <c r="B560" s="166">
        <v>45547</v>
      </c>
      <c r="C560" s="1" t="s">
        <v>591</v>
      </c>
      <c r="D560" s="1" t="s">
        <v>591</v>
      </c>
      <c r="E560" s="192" t="s">
        <v>601</v>
      </c>
      <c r="F560" s="29">
        <v>752</v>
      </c>
      <c r="G560" s="29">
        <v>300.8</v>
      </c>
      <c r="H560" s="29">
        <v>4</v>
      </c>
      <c r="I560" s="29">
        <v>0</v>
      </c>
      <c r="J560" s="29">
        <v>0</v>
      </c>
      <c r="K560" s="29">
        <v>4</v>
      </c>
      <c r="L560" s="29"/>
      <c r="M560" s="1" t="str">
        <f>Table8[[#This Row],[Std Remarks]]</f>
        <v>NOT LIVE - RETAIN BUDGET</v>
      </c>
      <c r="N560" s="28">
        <f>Table8[[#This Row],[% of Completion of Work Done]]</f>
        <v>0</v>
      </c>
      <c r="O560" s="1">
        <f>Table8[[#This Row],[Customers According to % (Market Share)]]</f>
        <v>300.8</v>
      </c>
      <c r="P560" s="29">
        <v>7973142.75</v>
      </c>
      <c r="Q560" s="136">
        <f>(Table8[[#This Row],[Allocated Budget]]*$Q$2)+(Table8[[#This Row],[Allocated Budget]]*(1-Table8[[#This Row],[HP%  based on Live % ( Work Progress)]])*(1-$Q$2))</f>
        <v>7973142.7499999991</v>
      </c>
      <c r="R560" s="136">
        <v>0</v>
      </c>
      <c r="S560" s="1">
        <v>-0.85</v>
      </c>
      <c r="T560" s="1"/>
      <c r="U560" s="1">
        <v>0.4</v>
      </c>
      <c r="V560" s="29">
        <v>1354.6999999999998</v>
      </c>
      <c r="W560" s="29">
        <v>7435.5</v>
      </c>
      <c r="X560" s="1" t="s">
        <v>47</v>
      </c>
      <c r="Y560" s="28">
        <f>Table8[[#This Row],[% of Completion of Work Done]]</f>
        <v>0</v>
      </c>
      <c r="Z560" s="1" t="s">
        <v>35</v>
      </c>
      <c r="AA560" s="1"/>
      <c r="AB560" s="77">
        <v>0</v>
      </c>
      <c r="AC560" s="115">
        <f t="shared" si="32"/>
        <v>0</v>
      </c>
      <c r="AD560" s="2">
        <v>46082</v>
      </c>
      <c r="AE560" s="175">
        <f>IFERROR(Table8[[#This Row],[Timeline - Monthwise]]-MIN(Table8[Start Date..]),"None")</f>
        <v>0</v>
      </c>
      <c r="AF560" s="1">
        <f>IFERROR(Table8[[#This Row],[Timeline - Monthwise]]-Table8[[#This Row],[Start Date..]]+1,"Duration Doesn't Exsists")</f>
        <v>1</v>
      </c>
      <c r="AG560" s="29">
        <f ca="1">IFERROR(Table8[[#This Row],[Timeline - Monthwise]]-TODAY(),"No ETA")</f>
        <v>-47</v>
      </c>
      <c r="AH560" s="29" t="str">
        <f t="shared" si="33"/>
        <v>Yet to Start</v>
      </c>
      <c r="AI560" s="1">
        <v>46082</v>
      </c>
      <c r="AJ560" s="237" t="s">
        <v>3574</v>
      </c>
      <c r="AK560" s="1" t="s">
        <v>596</v>
      </c>
      <c r="AL560" s="1" t="s">
        <v>3325</v>
      </c>
      <c r="AM560" s="1" t="s">
        <v>76</v>
      </c>
      <c r="AN560" s="1">
        <v>1</v>
      </c>
      <c r="AO560" s="27"/>
      <c r="AP560" s="192"/>
      <c r="AQ560" s="1"/>
      <c r="AS560" s="192" t="str">
        <f>VLOOKUP(Table8[[#This Row],[CEM Number]],'71 CEMs'!$E$5:$E$76,1,0)</f>
        <v>I250206</v>
      </c>
      <c r="AT560" s="235">
        <v>46082</v>
      </c>
      <c r="AU560" s="233"/>
    </row>
    <row r="561" spans="1:47" ht="14.4" customHeight="1">
      <c r="A561" s="26">
        <v>104</v>
      </c>
      <c r="B561" s="166" t="s">
        <v>3530</v>
      </c>
      <c r="C561" s="1" t="s">
        <v>514</v>
      </c>
      <c r="D561" s="1" t="s">
        <v>1163</v>
      </c>
      <c r="E561" s="192" t="s">
        <v>734</v>
      </c>
      <c r="F561" s="29">
        <v>6000</v>
      </c>
      <c r="G561" s="29">
        <v>1800</v>
      </c>
      <c r="H561" s="29"/>
      <c r="I561" s="29"/>
      <c r="J561" s="29"/>
      <c r="K561" s="29"/>
      <c r="L561" s="29"/>
      <c r="M561" s="1" t="str">
        <f>Table8[[#This Row],[Std Remarks]]</f>
        <v>LIVE - 100% Completed</v>
      </c>
      <c r="N561" s="28">
        <f>Table8[[#This Row],[% of Completion of Work Done]]</f>
        <v>1</v>
      </c>
      <c r="O561" s="1">
        <f>Table8[[#This Row],[Customers According to % (Market Share)]]</f>
        <v>1800</v>
      </c>
      <c r="P561" s="29">
        <v>27949767.837072399</v>
      </c>
      <c r="Q561" s="136">
        <f>Table8[[#This Row],[Allocated Budget]]*Table8[[#This Row],[Allocation Percentage]]</f>
        <v>4192465.1755608595</v>
      </c>
      <c r="R561" s="136"/>
      <c r="S561" s="1">
        <v>-0.85</v>
      </c>
      <c r="T561" s="1"/>
      <c r="U561" s="1">
        <v>0.3</v>
      </c>
      <c r="V561" s="29">
        <v>3919.7899545093405</v>
      </c>
      <c r="W561" s="66">
        <v>20659.713753317035</v>
      </c>
      <c r="X561" s="1" t="s">
        <v>47</v>
      </c>
      <c r="Y561" s="75">
        <f>$Q$2</f>
        <v>0.15</v>
      </c>
      <c r="Z561" s="1" t="s">
        <v>32</v>
      </c>
      <c r="AA561" s="1" t="s">
        <v>47</v>
      </c>
      <c r="AB561" s="64">
        <v>1</v>
      </c>
      <c r="AC561" s="115">
        <f t="shared" si="32"/>
        <v>1</v>
      </c>
      <c r="AD561" s="2">
        <v>46082</v>
      </c>
      <c r="AE561" s="175" t="str">
        <f>IFERROR(Table8[[#This Row],[Timeline - Monthwise]]-MIN(Table8[Start Date..]),"None")</f>
        <v>None</v>
      </c>
      <c r="AF561" s="1" t="str">
        <f>IFERROR(Table8[[#This Row],[Timeline - Monthwise]]-Table8[[#This Row],[Start Date..]]+1,"Duration Doesn't Exsists")</f>
        <v>Duration Doesn't Exsists</v>
      </c>
      <c r="AG561" s="29" t="str">
        <f ca="1">IFERROR(Table8[[#This Row],[Timeline - Monthwise]]-TODAY(),"No ETA")</f>
        <v>No ETA</v>
      </c>
      <c r="AH561" s="29" t="str">
        <f t="shared" si="33"/>
        <v>Completed</v>
      </c>
      <c r="AI561" s="1"/>
      <c r="AJ561" s="237" t="s">
        <v>3569</v>
      </c>
      <c r="AK561" s="1"/>
      <c r="AL561" s="1" t="s">
        <v>3178</v>
      </c>
      <c r="AM561" s="1" t="s">
        <v>30</v>
      </c>
      <c r="AN561" s="1"/>
      <c r="AO561" s="27"/>
      <c r="AP561" s="192"/>
      <c r="AQ561" s="1"/>
      <c r="AS561" s="192" t="e">
        <f>VLOOKUP(Table8[[#This Row],[CEM Number]],'71 CEMs'!$E$5:$E$76,1,0)</f>
        <v>#N/A</v>
      </c>
      <c r="AT561" s="235" t="s">
        <v>3569</v>
      </c>
      <c r="AU561" s="233"/>
    </row>
    <row r="562" spans="1:47" ht="14.4" customHeight="1">
      <c r="A562" s="26" t="s">
        <v>836</v>
      </c>
      <c r="B562" s="166">
        <v>45742</v>
      </c>
      <c r="C562" s="1" t="s">
        <v>64</v>
      </c>
      <c r="D562" s="1" t="s">
        <v>837</v>
      </c>
      <c r="E562" s="192" t="s">
        <v>841</v>
      </c>
      <c r="F562" s="29">
        <v>934</v>
      </c>
      <c r="G562" s="29">
        <f>F562*0.4</f>
        <v>373.6</v>
      </c>
      <c r="H562" s="29"/>
      <c r="I562" s="29"/>
      <c r="J562" s="29"/>
      <c r="K562" s="29"/>
      <c r="L562" s="29"/>
      <c r="M562" s="1" t="str">
        <f>Table8[[#This Row],[Std Remarks]]</f>
        <v>NOT LIVE - RETAIN BUDGET</v>
      </c>
      <c r="N562" s="28">
        <f>Table8[[#This Row],[% of Completion of Work Done]]</f>
        <v>0.9</v>
      </c>
      <c r="O562" s="1">
        <f>Table8[[#This Row],[Customers According to % (Market Share)]]</f>
        <v>373.6</v>
      </c>
      <c r="P562" s="29">
        <v>6627791.7240394196</v>
      </c>
      <c r="Q562" s="136">
        <f>(Table8[[#This Row],[Allocated Budget]]*$Q$2)+(Table8[[#This Row],[Allocated Budget]]*(1-Table8[[#This Row],[HP%  based on Live % ( Work Progress)]])*(1-$Q$2))</f>
        <v>1557531.0551492635</v>
      </c>
      <c r="R562" s="136">
        <v>5070260.6688901549</v>
      </c>
      <c r="S562" s="1">
        <v>-1</v>
      </c>
      <c r="T562" s="1"/>
      <c r="U562" s="1"/>
      <c r="V562" s="29">
        <v>2078.2600000000002</v>
      </c>
      <c r="W562" s="29">
        <v>8087.9764459268545</v>
      </c>
      <c r="X562" s="1" t="s">
        <v>47</v>
      </c>
      <c r="Y562" s="28">
        <f>Table8[[#This Row],[% of Completion of Work Done]]</f>
        <v>0.9</v>
      </c>
      <c r="Z562" s="1" t="s">
        <v>35</v>
      </c>
      <c r="AA562" s="1"/>
      <c r="AB562" s="77">
        <v>0.9</v>
      </c>
      <c r="AC562" s="115">
        <f t="shared" si="32"/>
        <v>0.9</v>
      </c>
      <c r="AD562" s="2">
        <v>46082</v>
      </c>
      <c r="AE562" s="175">
        <f>IFERROR(Table8[[#This Row],[Timeline - Monthwise]]-MIN(Table8[Start Date..]),"None")</f>
        <v>0</v>
      </c>
      <c r="AF562" s="1">
        <f>IFERROR(Table8[[#This Row],[Timeline - Monthwise]]-Table8[[#This Row],[Start Date..]]+1,"Duration Doesn't Exsists")</f>
        <v>1</v>
      </c>
      <c r="AG562" s="29">
        <f ca="1">IFERROR(Table8[[#This Row],[Timeline - Monthwise]]-TODAY(),"No ETA")</f>
        <v>-47</v>
      </c>
      <c r="AH562" s="29" t="str">
        <f t="shared" si="33"/>
        <v>In Progress</v>
      </c>
      <c r="AI562" s="1">
        <v>46054</v>
      </c>
      <c r="AJ562" s="237" t="s">
        <v>3574</v>
      </c>
      <c r="AK562" s="1" t="s">
        <v>842</v>
      </c>
      <c r="AL562" s="1" t="s">
        <v>3323</v>
      </c>
      <c r="AM562" s="1" t="s">
        <v>76</v>
      </c>
      <c r="AN562" s="1">
        <v>1</v>
      </c>
      <c r="AO562" s="27">
        <v>1</v>
      </c>
      <c r="AP562" s="192"/>
      <c r="AQ562" s="1"/>
      <c r="AS562" s="192" t="str">
        <f>VLOOKUP(Table8[[#This Row],[CEM Number]],'71 CEMs'!$E$5:$E$76,1,0)</f>
        <v>I250681</v>
      </c>
      <c r="AT562" s="235">
        <v>46082</v>
      </c>
      <c r="AU562" s="233"/>
    </row>
    <row r="563" spans="1:47" ht="14.4" customHeight="1">
      <c r="A563" s="26" t="s">
        <v>658</v>
      </c>
      <c r="B563" s="166">
        <v>45549</v>
      </c>
      <c r="C563" s="1" t="s">
        <v>659</v>
      </c>
      <c r="D563" s="1" t="s">
        <v>660</v>
      </c>
      <c r="E563" s="192" t="s">
        <v>662</v>
      </c>
      <c r="F563" s="29">
        <v>730</v>
      </c>
      <c r="G563" s="29">
        <v>292</v>
      </c>
      <c r="H563" s="29">
        <v>44</v>
      </c>
      <c r="I563" s="29"/>
      <c r="J563" s="29">
        <v>1</v>
      </c>
      <c r="K563" s="29">
        <v>43</v>
      </c>
      <c r="L563" s="29"/>
      <c r="M563" s="1" t="str">
        <f>Table8[[#This Row],[Std Remarks]]</f>
        <v>LIVE - 100% Completed</v>
      </c>
      <c r="N563" s="28">
        <f>Table8[[#This Row],[% of Completion of Work Done]]</f>
        <v>1</v>
      </c>
      <c r="O563" s="1">
        <f>Table8[[#This Row],[Customers According to % (Market Share)]]</f>
        <v>292</v>
      </c>
      <c r="P563" s="29">
        <v>19016409.854543298</v>
      </c>
      <c r="Q563" s="136">
        <f>Table8[[#This Row],[Allocated Budget]]*Table8[[#This Row],[Allocation Percentage]]</f>
        <v>2852461.4781814949</v>
      </c>
      <c r="R563" s="136">
        <v>16163948.376361763</v>
      </c>
      <c r="S563" s="1">
        <v>-1</v>
      </c>
      <c r="T563" s="1"/>
      <c r="U563" s="1">
        <v>0.4</v>
      </c>
      <c r="V563" s="29">
        <v>9446.7365424000018</v>
      </c>
      <c r="W563" s="29">
        <v>6730.9250112500004</v>
      </c>
      <c r="X563" s="1" t="s">
        <v>31</v>
      </c>
      <c r="Y563" s="75">
        <f>$Q$2</f>
        <v>0.15</v>
      </c>
      <c r="Z563" s="1" t="s">
        <v>32</v>
      </c>
      <c r="AA563" s="1"/>
      <c r="AB563" s="64">
        <v>1</v>
      </c>
      <c r="AC563" s="115">
        <f t="shared" si="32"/>
        <v>1</v>
      </c>
      <c r="AD563" s="2">
        <v>46082</v>
      </c>
      <c r="AE563" s="175" t="str">
        <f>IFERROR(Table8[[#This Row],[Timeline - Monthwise]]-MIN(Table8[Start Date..]),"None")</f>
        <v>None</v>
      </c>
      <c r="AF563" s="1" t="str">
        <f>IFERROR(Table8[[#This Row],[Timeline - Monthwise]]-Table8[[#This Row],[Start Date..]]+1,"Duration Doesn't Exsists")</f>
        <v>Duration Doesn't Exsists</v>
      </c>
      <c r="AG563" s="29" t="str">
        <f ca="1">IFERROR(Table8[[#This Row],[Timeline - Monthwise]]-TODAY(),"No ETA")</f>
        <v>No ETA</v>
      </c>
      <c r="AH563" s="29" t="str">
        <f t="shared" si="33"/>
        <v>Completed</v>
      </c>
      <c r="AI563" s="1"/>
      <c r="AJ563" s="237" t="s">
        <v>3569</v>
      </c>
      <c r="AK563" s="1"/>
      <c r="AL563" s="1" t="s">
        <v>3178</v>
      </c>
      <c r="AM563" s="1" t="s">
        <v>30</v>
      </c>
      <c r="AN563" s="1"/>
      <c r="AO563" s="27"/>
      <c r="AP563" s="192"/>
      <c r="AQ563" s="1"/>
      <c r="AS563" s="192" t="str">
        <f>VLOOKUP(Table8[[#This Row],[CEM Number]],'71 CEMs'!$E$5:$E$76,1,0)</f>
        <v>I250208</v>
      </c>
      <c r="AT563" s="235" t="s">
        <v>3569</v>
      </c>
      <c r="AU563" s="233"/>
    </row>
    <row r="564" spans="1:47" ht="14.4" customHeight="1">
      <c r="A564" s="26" t="s">
        <v>387</v>
      </c>
      <c r="B564" s="166">
        <v>45427</v>
      </c>
      <c r="C564" s="1" t="s">
        <v>388</v>
      </c>
      <c r="D564" s="1" t="s">
        <v>388</v>
      </c>
      <c r="E564" s="192" t="s">
        <v>397</v>
      </c>
      <c r="F564" s="29">
        <v>502</v>
      </c>
      <c r="G564" s="29">
        <v>200.8</v>
      </c>
      <c r="H564" s="29">
        <v>260</v>
      </c>
      <c r="I564" s="29">
        <v>200</v>
      </c>
      <c r="J564" s="29"/>
      <c r="K564" s="29"/>
      <c r="L564" s="29"/>
      <c r="M564" s="1" t="str">
        <f>Table8[[#This Row],[Std Remarks]]</f>
        <v>LIVE - 25% Completed</v>
      </c>
      <c r="N564" s="28">
        <f>Table8[[#This Row],[% of Completion of Work Done]]</f>
        <v>0.25</v>
      </c>
      <c r="O564" s="1">
        <f>N564*G564</f>
        <v>50.2</v>
      </c>
      <c r="P564" s="29">
        <v>6132597.0045945002</v>
      </c>
      <c r="Q564" s="136">
        <f>(Table8[[#This Row],[Allocated Budget]]*$Q$2)+(Table8[[#This Row],[Allocated Budget]]*(1-Table8[[#This Row],[HP%  based on Live % ( Work Progress)]])*(1-$Q$2))</f>
        <v>4829420.1411181688</v>
      </c>
      <c r="R564" s="136">
        <v>1303176.8634763313</v>
      </c>
      <c r="S564" s="1">
        <v>0</v>
      </c>
      <c r="T564" s="1"/>
      <c r="U564" s="1">
        <v>0.4</v>
      </c>
      <c r="V564" s="29">
        <v>1063.865</v>
      </c>
      <c r="W564" s="29">
        <v>4781.6152041000005</v>
      </c>
      <c r="X564" s="1" t="s">
        <v>47</v>
      </c>
      <c r="Y564" s="192"/>
      <c r="Z564" s="1" t="s">
        <v>32</v>
      </c>
      <c r="AA564" s="1" t="s">
        <v>150</v>
      </c>
      <c r="AB564" s="28">
        <v>0.25</v>
      </c>
      <c r="AC564" s="115">
        <f t="shared" si="32"/>
        <v>0.25</v>
      </c>
      <c r="AD564" s="2">
        <v>46082</v>
      </c>
      <c r="AE564" s="175" t="str">
        <f>IFERROR(Table8[[#This Row],[Timeline - Monthwise]]-MIN(Table8[Start Date..]),"None")</f>
        <v>None</v>
      </c>
      <c r="AF564" s="1" t="str">
        <f>IFERROR(Table8[[#This Row],[Timeline - Monthwise]]-Table8[[#This Row],[Start Date..]]+1,"Duration Doesn't Exsists")</f>
        <v>Duration Doesn't Exsists</v>
      </c>
      <c r="AG564" s="29" t="str">
        <f ca="1">IFERROR(Table8[[#This Row],[Timeline - Monthwise]]-TODAY(),"No ETA")</f>
        <v>No ETA</v>
      </c>
      <c r="AH564" s="29" t="str">
        <f t="shared" si="33"/>
        <v>In Progress</v>
      </c>
      <c r="AI564" s="1" t="s">
        <v>3312</v>
      </c>
      <c r="AJ564" s="237" t="s">
        <v>3319</v>
      </c>
      <c r="AK564" s="1" t="s">
        <v>399</v>
      </c>
      <c r="AL564" s="1" t="s">
        <v>3322</v>
      </c>
      <c r="AM564" s="1" t="s">
        <v>398</v>
      </c>
      <c r="AN564" s="1">
        <v>1</v>
      </c>
      <c r="AO564" s="27" t="s">
        <v>179</v>
      </c>
      <c r="AP564" s="192"/>
      <c r="AQ564" s="1"/>
      <c r="AS564" s="192" t="str">
        <f>VLOOKUP(Table8[[#This Row],[CEM Number]],'71 CEMs'!$E$5:$E$76,1,0)</f>
        <v>I240702</v>
      </c>
      <c r="AT564" s="235" t="s">
        <v>3319</v>
      </c>
      <c r="AU564" s="233"/>
    </row>
    <row r="565" spans="1:47" ht="14.4" customHeight="1">
      <c r="A565" s="26" t="s">
        <v>1026</v>
      </c>
      <c r="B565" s="166">
        <v>44924</v>
      </c>
      <c r="C565" s="1" t="s">
        <v>474</v>
      </c>
      <c r="D565" s="1" t="s">
        <v>1027</v>
      </c>
      <c r="E565" s="192" t="s">
        <v>1051</v>
      </c>
      <c r="F565" s="29">
        <v>1328</v>
      </c>
      <c r="G565" s="29">
        <v>664</v>
      </c>
      <c r="H565" s="29">
        <v>251</v>
      </c>
      <c r="I565" s="29">
        <v>23</v>
      </c>
      <c r="J565" s="29">
        <v>27</v>
      </c>
      <c r="K565" s="29">
        <v>201</v>
      </c>
      <c r="L565" s="29"/>
      <c r="M565" s="1" t="str">
        <f>Table8[[#This Row],[Std Remarks]]</f>
        <v>LIVE - 100% Completed</v>
      </c>
      <c r="N565" s="28">
        <f>Table8[[#This Row],[% of Completion of Work Done]]</f>
        <v>1</v>
      </c>
      <c r="O565" s="1">
        <f>Table8[[#This Row],[Customers According to % (Market Share)]]</f>
        <v>664</v>
      </c>
      <c r="P565" s="29">
        <v>12247902.501049999</v>
      </c>
      <c r="Q565" s="136">
        <f>Table8[[#This Row],[Allocated Budget]]*Table8[[#This Row],[Allocation Percentage]]</f>
        <v>1837185.3751574999</v>
      </c>
      <c r="R565" s="136">
        <v>10410717.125892499</v>
      </c>
      <c r="S565" s="1">
        <v>-0.85000000000000009</v>
      </c>
      <c r="T565" s="1"/>
      <c r="U565" s="1">
        <v>0.5</v>
      </c>
      <c r="V565" s="29">
        <v>2325.8813249999998</v>
      </c>
      <c r="W565" s="29">
        <v>14265.474737999994</v>
      </c>
      <c r="X565" s="1" t="s">
        <v>47</v>
      </c>
      <c r="Y565" s="75">
        <f>$Q$2</f>
        <v>0.15</v>
      </c>
      <c r="Z565" s="1" t="s">
        <v>32</v>
      </c>
      <c r="AA565" s="1" t="s">
        <v>47</v>
      </c>
      <c r="AB565" s="64">
        <v>1</v>
      </c>
      <c r="AC565" s="115">
        <f t="shared" si="32"/>
        <v>1</v>
      </c>
      <c r="AD565" s="2">
        <v>46082</v>
      </c>
      <c r="AE565" s="175" t="str">
        <f>IFERROR(Table8[[#This Row],[Timeline - Monthwise]]-MIN(Table8[Start Date..]),"None")</f>
        <v>None</v>
      </c>
      <c r="AF565" s="1" t="str">
        <f>IFERROR(Table8[[#This Row],[Timeline - Monthwise]]-Table8[[#This Row],[Start Date..]]+1,"Duration Doesn't Exsists")</f>
        <v>Duration Doesn't Exsists</v>
      </c>
      <c r="AG565" s="29" t="str">
        <f ca="1">IFERROR(Table8[[#This Row],[Timeline - Monthwise]]-TODAY(),"No ETA")</f>
        <v>No ETA</v>
      </c>
      <c r="AH565" s="29" t="str">
        <f t="shared" si="33"/>
        <v>Completed</v>
      </c>
      <c r="AI565" s="1"/>
      <c r="AJ565" s="237" t="s">
        <v>3569</v>
      </c>
      <c r="AK565" s="1"/>
      <c r="AL565" s="1" t="s">
        <v>3178</v>
      </c>
      <c r="AM565" s="1" t="s">
        <v>30</v>
      </c>
      <c r="AN565" s="1"/>
      <c r="AO565" s="27"/>
      <c r="AP565" s="192"/>
      <c r="AQ565" s="1"/>
      <c r="AS565" s="192" t="str">
        <f>VLOOKUP(Table8[[#This Row],[CEM Number]],'71 CEMs'!$E$5:$E$76,1,0)</f>
        <v>INT-23-00439</v>
      </c>
      <c r="AT565" s="235" t="s">
        <v>3569</v>
      </c>
      <c r="AU565" s="233"/>
    </row>
    <row r="566" spans="1:47" ht="14.4" customHeight="1">
      <c r="A566" s="26" t="s">
        <v>286</v>
      </c>
      <c r="B566" s="166">
        <v>45428</v>
      </c>
      <c r="C566" s="1" t="s">
        <v>287</v>
      </c>
      <c r="D566" s="1" t="s">
        <v>288</v>
      </c>
      <c r="E566" s="192" t="s">
        <v>307</v>
      </c>
      <c r="F566" s="29">
        <v>346</v>
      </c>
      <c r="G566" s="29">
        <v>138.4</v>
      </c>
      <c r="H566" s="29"/>
      <c r="I566" s="29">
        <v>4</v>
      </c>
      <c r="J566" s="29">
        <v>3</v>
      </c>
      <c r="K566" s="29">
        <v>13</v>
      </c>
      <c r="L566" s="29" t="s">
        <v>3590</v>
      </c>
      <c r="M566" s="1" t="str">
        <f>Table8[[#This Row],[Std Remarks]]</f>
        <v>LIVE - 100% Completed</v>
      </c>
      <c r="N566" s="28">
        <f>Table8[[#This Row],[% of Completion of Work Done]]</f>
        <v>1</v>
      </c>
      <c r="O566" s="1">
        <f>Table8[[#This Row],[Customers According to % (Market Share)]]</f>
        <v>138.4</v>
      </c>
      <c r="P566" s="29">
        <v>4172942.5046875002</v>
      </c>
      <c r="Q566" s="136">
        <f>Table8[[#This Row],[Allocated Budget]]*Table8[[#This Row],[Allocation Percentage]]</f>
        <v>625941.37570312503</v>
      </c>
      <c r="R566" s="136">
        <v>3547001.1289843749</v>
      </c>
      <c r="S566" s="1">
        <v>-1</v>
      </c>
      <c r="T566" s="1"/>
      <c r="U566" s="1">
        <v>0.4</v>
      </c>
      <c r="V566" s="29">
        <v>796.60500000000002</v>
      </c>
      <c r="W566" s="29">
        <v>2951.8266874999999</v>
      </c>
      <c r="X566" s="1" t="s">
        <v>47</v>
      </c>
      <c r="Y566" s="75">
        <f>$Q$2</f>
        <v>0.15</v>
      </c>
      <c r="Z566" s="1" t="s">
        <v>32</v>
      </c>
      <c r="AA566" s="1" t="s">
        <v>150</v>
      </c>
      <c r="AB566" s="64">
        <v>1</v>
      </c>
      <c r="AC566" s="115">
        <f t="shared" si="32"/>
        <v>1</v>
      </c>
      <c r="AD566" s="2">
        <v>46082</v>
      </c>
      <c r="AE566" s="175" t="str">
        <f>IFERROR(Table8[[#This Row],[Timeline - Monthwise]]-MIN(Table8[Start Date..]),"None")</f>
        <v>None</v>
      </c>
      <c r="AF566" s="1" t="str">
        <f>IFERROR(Table8[[#This Row],[Timeline - Monthwise]]-Table8[[#This Row],[Start Date..]]+1,"Duration Doesn't Exsists")</f>
        <v>Duration Doesn't Exsists</v>
      </c>
      <c r="AG566" s="29" t="str">
        <f ca="1">IFERROR(Table8[[#This Row],[Timeline - Monthwise]]-TODAY(),"No ETA")</f>
        <v>No ETA</v>
      </c>
      <c r="AH566" s="29" t="str">
        <f t="shared" si="33"/>
        <v>Completed</v>
      </c>
      <c r="AI566" s="1"/>
      <c r="AJ566" s="237" t="s">
        <v>3569</v>
      </c>
      <c r="AK566" s="1"/>
      <c r="AL566" s="1" t="s">
        <v>3178</v>
      </c>
      <c r="AM566" s="1" t="s">
        <v>30</v>
      </c>
      <c r="AN566" s="1"/>
      <c r="AO566" s="27"/>
      <c r="AP566" s="192"/>
      <c r="AQ566" s="1"/>
      <c r="AS566" s="192" t="str">
        <f>VLOOKUP(Table8[[#This Row],[CEM Number]],'71 CEMs'!$E$5:$E$76,1,0)</f>
        <v>I240682</v>
      </c>
      <c r="AT566" s="235" t="s">
        <v>3569</v>
      </c>
      <c r="AU566" s="233"/>
    </row>
    <row r="567" spans="1:47" ht="14.4" customHeight="1">
      <c r="A567" s="26" t="s">
        <v>1026</v>
      </c>
      <c r="B567" s="166">
        <v>44924</v>
      </c>
      <c r="C567" s="1" t="s">
        <v>474</v>
      </c>
      <c r="D567" s="1" t="s">
        <v>1027</v>
      </c>
      <c r="E567" s="192" t="s">
        <v>1052</v>
      </c>
      <c r="F567" s="29">
        <v>216</v>
      </c>
      <c r="G567" s="29">
        <v>108</v>
      </c>
      <c r="H567" s="29">
        <v>280</v>
      </c>
      <c r="I567" s="29">
        <v>38</v>
      </c>
      <c r="J567" s="29">
        <v>29</v>
      </c>
      <c r="K567" s="29">
        <v>213</v>
      </c>
      <c r="L567" s="29"/>
      <c r="M567" s="1" t="str">
        <f>Table8[[#This Row],[Std Remarks]]</f>
        <v>LIVE - 100% Completed</v>
      </c>
      <c r="N567" s="28">
        <f>Table8[[#This Row],[% of Completion of Work Done]]</f>
        <v>1</v>
      </c>
      <c r="O567" s="1">
        <f>Table8[[#This Row],[Customers According to % (Market Share)]]</f>
        <v>108</v>
      </c>
      <c r="P567" s="29">
        <v>7563981.5312953498</v>
      </c>
      <c r="Q567" s="136">
        <f>Table8[[#This Row],[Allocated Budget]]*Table8[[#This Row],[Allocation Percentage]]</f>
        <v>1134597.2296943024</v>
      </c>
      <c r="R567" s="136">
        <v>6429384.3016010476</v>
      </c>
      <c r="S567" s="1">
        <v>-1</v>
      </c>
      <c r="T567" s="1"/>
      <c r="U567" s="1">
        <v>0.5</v>
      </c>
      <c r="V567" s="29">
        <v>4187.7607564999998</v>
      </c>
      <c r="W567" s="29">
        <v>3734.357100499999</v>
      </c>
      <c r="X567" s="1" t="s">
        <v>47</v>
      </c>
      <c r="Y567" s="75">
        <f>$Q$2</f>
        <v>0.15</v>
      </c>
      <c r="Z567" s="1" t="s">
        <v>32</v>
      </c>
      <c r="AA567" s="1" t="s">
        <v>47</v>
      </c>
      <c r="AB567" s="64">
        <v>1</v>
      </c>
      <c r="AC567" s="115">
        <f t="shared" si="32"/>
        <v>1</v>
      </c>
      <c r="AD567" s="2">
        <v>46082</v>
      </c>
      <c r="AE567" s="175" t="str">
        <f>IFERROR(Table8[[#This Row],[Timeline - Monthwise]]-MIN(Table8[Start Date..]),"None")</f>
        <v>None</v>
      </c>
      <c r="AF567" s="1" t="str">
        <f>IFERROR(Table8[[#This Row],[Timeline - Monthwise]]-Table8[[#This Row],[Start Date..]]+1,"Duration Doesn't Exsists")</f>
        <v>Duration Doesn't Exsists</v>
      </c>
      <c r="AG567" s="29" t="str">
        <f ca="1">IFERROR(Table8[[#This Row],[Timeline - Monthwise]]-TODAY(),"No ETA")</f>
        <v>No ETA</v>
      </c>
      <c r="AH567" s="29" t="str">
        <f t="shared" si="33"/>
        <v>Completed</v>
      </c>
      <c r="AI567" s="1"/>
      <c r="AJ567" s="237" t="s">
        <v>3569</v>
      </c>
      <c r="AK567" s="1"/>
      <c r="AL567" s="1" t="s">
        <v>3178</v>
      </c>
      <c r="AM567" s="1" t="s">
        <v>30</v>
      </c>
      <c r="AN567" s="1"/>
      <c r="AO567" s="27"/>
      <c r="AP567" s="192"/>
      <c r="AQ567" s="1"/>
      <c r="AS567" s="192" t="str">
        <f>VLOOKUP(Table8[[#This Row],[CEM Number]],'71 CEMs'!$E$5:$E$76,1,0)</f>
        <v>INT-23-00439</v>
      </c>
      <c r="AT567" s="235" t="s">
        <v>3569</v>
      </c>
      <c r="AU567" s="233"/>
    </row>
    <row r="568" spans="1:47" ht="14.4" customHeight="1">
      <c r="A568" s="26" t="s">
        <v>286</v>
      </c>
      <c r="B568" s="166">
        <v>45428</v>
      </c>
      <c r="C568" s="1" t="s">
        <v>287</v>
      </c>
      <c r="D568" s="1" t="s">
        <v>288</v>
      </c>
      <c r="E568" s="192" t="s">
        <v>308</v>
      </c>
      <c r="F568" s="29">
        <v>460</v>
      </c>
      <c r="G568" s="29">
        <v>184</v>
      </c>
      <c r="H568" s="29"/>
      <c r="I568" s="29">
        <v>11</v>
      </c>
      <c r="J568" s="29">
        <v>26</v>
      </c>
      <c r="K568" s="29">
        <v>41</v>
      </c>
      <c r="L568" s="29" t="s">
        <v>3588</v>
      </c>
      <c r="M568" s="1" t="str">
        <f>Table8[[#This Row],[Std Remarks]]</f>
        <v>LIVE - 100% Completed</v>
      </c>
      <c r="N568" s="28">
        <f>Table8[[#This Row],[% of Completion of Work Done]]</f>
        <v>1</v>
      </c>
      <c r="O568" s="1">
        <f>Table8[[#This Row],[Customers According to % (Market Share)]]</f>
        <v>184</v>
      </c>
      <c r="P568" s="29">
        <v>5118255.5</v>
      </c>
      <c r="Q568" s="136">
        <f>Table8[[#This Row],[Allocated Budget]]*Table8[[#This Row],[Allocation Percentage]]</f>
        <v>767738.32499999995</v>
      </c>
      <c r="R568" s="136">
        <v>4350517.1749999998</v>
      </c>
      <c r="S568" s="1">
        <v>0</v>
      </c>
      <c r="T568" s="1"/>
      <c r="U568" s="1">
        <v>0.4</v>
      </c>
      <c r="V568" s="29">
        <v>716.44999999999993</v>
      </c>
      <c r="W568" s="29">
        <v>6475.5</v>
      </c>
      <c r="X568" s="1" t="s">
        <v>47</v>
      </c>
      <c r="Y568" s="75">
        <f>$Q$2</f>
        <v>0.15</v>
      </c>
      <c r="Z568" s="1" t="s">
        <v>32</v>
      </c>
      <c r="AA568" s="1" t="s">
        <v>47</v>
      </c>
      <c r="AB568" s="64">
        <v>1</v>
      </c>
      <c r="AC568" s="115">
        <f t="shared" si="32"/>
        <v>1</v>
      </c>
      <c r="AD568" s="2">
        <v>46082</v>
      </c>
      <c r="AE568" s="175" t="str">
        <f>IFERROR(Table8[[#This Row],[Timeline - Monthwise]]-MIN(Table8[Start Date..]),"None")</f>
        <v>None</v>
      </c>
      <c r="AF568" s="1" t="str">
        <f>IFERROR(Table8[[#This Row],[Timeline - Monthwise]]-Table8[[#This Row],[Start Date..]]+1,"Duration Doesn't Exsists")</f>
        <v>Duration Doesn't Exsists</v>
      </c>
      <c r="AG568" s="29" t="str">
        <f ca="1">IFERROR(Table8[[#This Row],[Timeline - Monthwise]]-TODAY(),"No ETA")</f>
        <v>No ETA</v>
      </c>
      <c r="AH568" s="29" t="str">
        <f t="shared" si="33"/>
        <v>Completed</v>
      </c>
      <c r="AI568" s="1"/>
      <c r="AJ568" s="237" t="s">
        <v>3569</v>
      </c>
      <c r="AK568" s="1"/>
      <c r="AL568" s="1" t="s">
        <v>3178</v>
      </c>
      <c r="AM568" s="1" t="s">
        <v>30</v>
      </c>
      <c r="AN568" s="1"/>
      <c r="AO568" s="27"/>
      <c r="AP568" s="192"/>
      <c r="AQ568" s="1"/>
      <c r="AS568" s="192" t="str">
        <f>VLOOKUP(Table8[[#This Row],[CEM Number]],'71 CEMs'!$E$5:$E$76,1,0)</f>
        <v>I240682</v>
      </c>
      <c r="AT568" s="235" t="s">
        <v>3569</v>
      </c>
      <c r="AU568" s="233"/>
    </row>
    <row r="569" spans="1:47" ht="14.4" customHeight="1">
      <c r="A569" s="26" t="s">
        <v>722</v>
      </c>
      <c r="B569" s="166">
        <v>45549</v>
      </c>
      <c r="C569" s="1" t="s">
        <v>191</v>
      </c>
      <c r="D569" s="1" t="s">
        <v>191</v>
      </c>
      <c r="E569" s="192" t="s">
        <v>725</v>
      </c>
      <c r="F569" s="29">
        <v>376</v>
      </c>
      <c r="G569" s="29">
        <v>150.4</v>
      </c>
      <c r="H569" s="29">
        <v>376</v>
      </c>
      <c r="I569" s="29">
        <v>52</v>
      </c>
      <c r="J569" s="29">
        <v>45</v>
      </c>
      <c r="K569" s="29">
        <v>4</v>
      </c>
      <c r="L569" s="29">
        <v>3</v>
      </c>
      <c r="M569" s="1"/>
      <c r="N569" s="28">
        <f>Table8[[#This Row],[% of Completion of Work Done]]</f>
        <v>1</v>
      </c>
      <c r="O569" s="1">
        <f>Table8[[#This Row],[Customers According to % (Market Share)]]</f>
        <v>150.4</v>
      </c>
      <c r="P569" s="29">
        <v>3607102.1</v>
      </c>
      <c r="Q569" s="136">
        <f>Table8[[#This Row],[Allocated Budget]]*Table8[[#This Row],[Allocation Percentage]]</f>
        <v>541065.31499999994</v>
      </c>
      <c r="R569" s="136">
        <v>3066036.7850000001</v>
      </c>
      <c r="S569" s="1">
        <v>-1</v>
      </c>
      <c r="T569" s="1"/>
      <c r="U569" s="1">
        <v>0.4</v>
      </c>
      <c r="V569" s="29">
        <v>591.1</v>
      </c>
      <c r="W569" s="29">
        <v>3872.8049999999998</v>
      </c>
      <c r="X569" s="1" t="s">
        <v>47</v>
      </c>
      <c r="Y569" s="75">
        <f>$Q$2</f>
        <v>0.15</v>
      </c>
      <c r="Z569" s="1" t="s">
        <v>32</v>
      </c>
      <c r="AA569" s="1" t="s">
        <v>150</v>
      </c>
      <c r="AB569" s="64">
        <v>1</v>
      </c>
      <c r="AC569" s="115">
        <f t="shared" si="32"/>
        <v>1</v>
      </c>
      <c r="AD569" s="2">
        <v>46082</v>
      </c>
      <c r="AE569" s="175" t="str">
        <f>IFERROR(Table8[[#This Row],[Timeline - Monthwise]]-MIN(Table8[Start Date..]),"None")</f>
        <v>None</v>
      </c>
      <c r="AF569" s="1" t="str">
        <f>IFERROR(Table8[[#This Row],[Timeline - Monthwise]]-Table8[[#This Row],[Start Date..]]+1,"Duration Doesn't Exsists")</f>
        <v>Duration Doesn't Exsists</v>
      </c>
      <c r="AG569" s="29" t="str">
        <f ca="1">IFERROR(Table8[[#This Row],[Timeline - Monthwise]]-TODAY(),"No ETA")</f>
        <v>No ETA</v>
      </c>
      <c r="AH569" s="29" t="str">
        <f t="shared" si="33"/>
        <v>Completed</v>
      </c>
      <c r="AI569" s="1"/>
      <c r="AJ569" s="237" t="s">
        <v>3569</v>
      </c>
      <c r="AK569" s="1"/>
      <c r="AL569" s="1" t="s">
        <v>3178</v>
      </c>
      <c r="AM569" s="1" t="s">
        <v>30</v>
      </c>
      <c r="AN569" s="1"/>
      <c r="AO569" s="27"/>
      <c r="AP569" s="192"/>
      <c r="AQ569" s="1"/>
      <c r="AS569" s="192" t="str">
        <f>VLOOKUP(Table8[[#This Row],[CEM Number]],'71 CEMs'!$E$5:$E$76,1,0)</f>
        <v>I250213</v>
      </c>
      <c r="AT569" s="235" t="s">
        <v>3569</v>
      </c>
      <c r="AU569" s="233"/>
    </row>
    <row r="570" spans="1:47" ht="14.4" customHeight="1">
      <c r="A570" s="26" t="s">
        <v>664</v>
      </c>
      <c r="B570" s="166">
        <v>45549</v>
      </c>
      <c r="C570" s="1" t="s">
        <v>336</v>
      </c>
      <c r="D570" s="1" t="s">
        <v>336</v>
      </c>
      <c r="E570" s="192" t="s">
        <v>665</v>
      </c>
      <c r="F570" s="29">
        <v>1758</v>
      </c>
      <c r="G570" s="29">
        <v>703.2</v>
      </c>
      <c r="H570" s="29">
        <v>0</v>
      </c>
      <c r="I570" s="29"/>
      <c r="J570" s="29"/>
      <c r="K570" s="29"/>
      <c r="L570" s="29"/>
      <c r="M570" s="1" t="str">
        <f>Table8[[#This Row],[Std Remarks]]</f>
        <v>SWAPPED</v>
      </c>
      <c r="N570" s="28">
        <f>Table8[[#This Row],[% of Completion of Work Done]]</f>
        <v>0</v>
      </c>
      <c r="O570" s="1">
        <f>Table8[[#This Row],[Customers According to % (Market Share)]]</f>
        <v>703.2</v>
      </c>
      <c r="P570" s="29">
        <v>17094645.258000001</v>
      </c>
      <c r="Q570" s="136">
        <v>0</v>
      </c>
      <c r="R570" s="136">
        <v>17094645.258000001</v>
      </c>
      <c r="S570" s="1">
        <v>-1</v>
      </c>
      <c r="T570" s="1"/>
      <c r="U570" s="1">
        <v>0.4</v>
      </c>
      <c r="V570" s="29">
        <v>2826.7</v>
      </c>
      <c r="W570" s="29">
        <v>19588.600999999999</v>
      </c>
      <c r="X570" s="1" t="s">
        <v>47</v>
      </c>
      <c r="Y570" s="192"/>
      <c r="Z570" s="1" t="s">
        <v>35</v>
      </c>
      <c r="AA570" s="1"/>
      <c r="AB570" s="28">
        <v>0</v>
      </c>
      <c r="AC570" s="115">
        <f t="shared" si="32"/>
        <v>0</v>
      </c>
      <c r="AD570" s="2">
        <v>46082</v>
      </c>
      <c r="AE570" s="175" t="str">
        <f>IFERROR(Table8[[#This Row],[Timeline - Monthwise]]-MIN(Table8[Start Date..]),"None")</f>
        <v>None</v>
      </c>
      <c r="AF570" s="1" t="str">
        <f>IFERROR(Table8[[#This Row],[Timeline - Monthwise]]-Table8[[#This Row],[Start Date..]]+1,"Duration Doesn't Exsists")</f>
        <v>Duration Doesn't Exsists</v>
      </c>
      <c r="AG570" s="29" t="str">
        <f ca="1">IFERROR(Table8[[#This Row],[Timeline - Monthwise]]-TODAY(),"No ETA")</f>
        <v>No ETA</v>
      </c>
      <c r="AH570" s="29" t="str">
        <f t="shared" si="33"/>
        <v>Yet to Start</v>
      </c>
      <c r="AI570" s="1"/>
      <c r="AJ570" s="237" t="s">
        <v>3569</v>
      </c>
      <c r="AK570" s="1" t="s">
        <v>666</v>
      </c>
      <c r="AL570" s="1" t="s">
        <v>292</v>
      </c>
      <c r="AM570" s="1" t="s">
        <v>290</v>
      </c>
      <c r="AN570" s="1"/>
      <c r="AO570" s="27"/>
      <c r="AP570" s="192" t="s">
        <v>3548</v>
      </c>
      <c r="AQ570" s="249">
        <v>54483572</v>
      </c>
      <c r="AR570" s="11">
        <v>1606</v>
      </c>
      <c r="AS570" s="192" t="str">
        <f>VLOOKUP(Table8[[#This Row],[CEM Number]],'71 CEMs'!$E$5:$E$76,1,0)</f>
        <v>I250209</v>
      </c>
      <c r="AT570" s="235" t="s">
        <v>3569</v>
      </c>
      <c r="AU570" s="233"/>
    </row>
    <row r="571" spans="1:47" ht="14.4" customHeight="1">
      <c r="A571" s="26" t="s">
        <v>664</v>
      </c>
      <c r="B571" s="166">
        <v>45549</v>
      </c>
      <c r="C571" s="1" t="s">
        <v>336</v>
      </c>
      <c r="D571" s="1" t="s">
        <v>336</v>
      </c>
      <c r="E571" s="192" t="s">
        <v>667</v>
      </c>
      <c r="F571" s="29">
        <v>1470</v>
      </c>
      <c r="G571" s="29">
        <v>588</v>
      </c>
      <c r="H571" s="29">
        <v>0</v>
      </c>
      <c r="I571" s="29"/>
      <c r="J571" s="29"/>
      <c r="K571" s="29"/>
      <c r="L571" s="29"/>
      <c r="M571" s="1" t="str">
        <f>Table8[[#This Row],[Std Remarks]]</f>
        <v>SWAPPED</v>
      </c>
      <c r="N571" s="28">
        <f>Table8[[#This Row],[% of Completion of Work Done]]</f>
        <v>0</v>
      </c>
      <c r="O571" s="1">
        <f>Table8[[#This Row],[Customers According to % (Market Share)]]</f>
        <v>588</v>
      </c>
      <c r="P571" s="29">
        <v>16562638.707118001</v>
      </c>
      <c r="Q571" s="136">
        <v>0</v>
      </c>
      <c r="R571" s="136">
        <v>16562638.707118001</v>
      </c>
      <c r="S571" s="1">
        <v>-0.85</v>
      </c>
      <c r="T571" s="1"/>
      <c r="U571" s="1">
        <v>0.4</v>
      </c>
      <c r="V571" s="29">
        <v>3055.5499999999997</v>
      </c>
      <c r="W571" s="29">
        <v>20330.037193699998</v>
      </c>
      <c r="X571" s="1" t="s">
        <v>47</v>
      </c>
      <c r="Y571" s="192"/>
      <c r="Z571" s="1" t="s">
        <v>35</v>
      </c>
      <c r="AA571" s="1"/>
      <c r="AB571" s="28">
        <v>0</v>
      </c>
      <c r="AC571" s="115">
        <f t="shared" si="32"/>
        <v>0</v>
      </c>
      <c r="AD571" s="2">
        <v>46082</v>
      </c>
      <c r="AE571" s="175" t="str">
        <f>IFERROR(Table8[[#This Row],[Timeline - Monthwise]]-MIN(Table8[Start Date..]),"None")</f>
        <v>None</v>
      </c>
      <c r="AF571" s="1" t="str">
        <f>IFERROR(Table8[[#This Row],[Timeline - Monthwise]]-Table8[[#This Row],[Start Date..]]+1,"Duration Doesn't Exsists")</f>
        <v>Duration Doesn't Exsists</v>
      </c>
      <c r="AG571" s="29" t="str">
        <f ca="1">IFERROR(Table8[[#This Row],[Timeline - Monthwise]]-TODAY(),"No ETA")</f>
        <v>No ETA</v>
      </c>
      <c r="AH571" s="29" t="str">
        <f t="shared" si="33"/>
        <v>Yet to Start</v>
      </c>
      <c r="AI571" s="1"/>
      <c r="AJ571" s="237" t="s">
        <v>3569</v>
      </c>
      <c r="AK571" s="1" t="s">
        <v>666</v>
      </c>
      <c r="AL571" s="1" t="s">
        <v>292</v>
      </c>
      <c r="AM571" s="1" t="s">
        <v>290</v>
      </c>
      <c r="AN571" s="1"/>
      <c r="AO571" s="27"/>
      <c r="AP571" s="192" t="s">
        <v>3548</v>
      </c>
      <c r="AQ571" s="249">
        <v>54483572</v>
      </c>
      <c r="AR571" s="11">
        <v>1606</v>
      </c>
      <c r="AS571" s="192" t="str">
        <f>VLOOKUP(Table8[[#This Row],[CEM Number]],'71 CEMs'!$E$5:$E$76,1,0)</f>
        <v>I250209</v>
      </c>
      <c r="AT571" s="235" t="s">
        <v>3569</v>
      </c>
      <c r="AU571" s="233"/>
    </row>
    <row r="572" spans="1:47" ht="14.4" customHeight="1">
      <c r="A572" s="26" t="s">
        <v>664</v>
      </c>
      <c r="B572" s="166">
        <v>45549</v>
      </c>
      <c r="C572" s="1" t="s">
        <v>336</v>
      </c>
      <c r="D572" s="1" t="s">
        <v>336</v>
      </c>
      <c r="E572" s="192" t="s">
        <v>668</v>
      </c>
      <c r="F572" s="29">
        <v>916</v>
      </c>
      <c r="G572" s="29">
        <v>366.40000000000003</v>
      </c>
      <c r="H572" s="29">
        <v>0</v>
      </c>
      <c r="I572" s="29"/>
      <c r="J572" s="29"/>
      <c r="K572" s="29"/>
      <c r="L572" s="29"/>
      <c r="M572" s="1" t="str">
        <f>Table8[[#This Row],[Std Remarks]]</f>
        <v>SWAPPED</v>
      </c>
      <c r="N572" s="28">
        <f>Table8[[#This Row],[% of Completion of Work Done]]</f>
        <v>0</v>
      </c>
      <c r="O572" s="1">
        <f>Table8[[#This Row],[Customers According to % (Market Share)]]</f>
        <v>366.40000000000003</v>
      </c>
      <c r="P572" s="29">
        <v>11424746.210000001</v>
      </c>
      <c r="Q572" s="136">
        <v>0</v>
      </c>
      <c r="R572" s="136">
        <v>11424746.209999999</v>
      </c>
      <c r="S572" s="1">
        <v>-1</v>
      </c>
      <c r="T572" s="1"/>
      <c r="U572" s="1">
        <v>0.4</v>
      </c>
      <c r="V572" s="29">
        <v>2458.6999999999998</v>
      </c>
      <c r="W572" s="29">
        <v>10956.301499999996</v>
      </c>
      <c r="X572" s="1" t="s">
        <v>47</v>
      </c>
      <c r="Y572" s="192"/>
      <c r="Z572" s="1" t="s">
        <v>35</v>
      </c>
      <c r="AA572" s="1"/>
      <c r="AB572" s="28">
        <v>0</v>
      </c>
      <c r="AC572" s="115">
        <f t="shared" si="32"/>
        <v>0</v>
      </c>
      <c r="AD572" s="2">
        <v>46082</v>
      </c>
      <c r="AE572" s="175" t="str">
        <f>IFERROR(Table8[[#This Row],[Timeline - Monthwise]]-MIN(Table8[Start Date..]),"None")</f>
        <v>None</v>
      </c>
      <c r="AF572" s="1" t="str">
        <f>IFERROR(Table8[[#This Row],[Timeline - Monthwise]]-Table8[[#This Row],[Start Date..]]+1,"Duration Doesn't Exsists")</f>
        <v>Duration Doesn't Exsists</v>
      </c>
      <c r="AG572" s="29" t="str">
        <f ca="1">IFERROR(Table8[[#This Row],[Timeline - Monthwise]]-TODAY(),"No ETA")</f>
        <v>No ETA</v>
      </c>
      <c r="AH572" s="29" t="str">
        <f t="shared" si="33"/>
        <v>Yet to Start</v>
      </c>
      <c r="AI572" s="1"/>
      <c r="AJ572" s="237" t="s">
        <v>3569</v>
      </c>
      <c r="AK572" s="1" t="s">
        <v>666</v>
      </c>
      <c r="AL572" s="1" t="s">
        <v>292</v>
      </c>
      <c r="AM572" s="1" t="s">
        <v>290</v>
      </c>
      <c r="AN572" s="1"/>
      <c r="AO572" s="27"/>
      <c r="AP572" s="192" t="s">
        <v>3548</v>
      </c>
      <c r="AQ572" s="249">
        <v>54483572</v>
      </c>
      <c r="AR572" s="11">
        <v>1606</v>
      </c>
      <c r="AS572" s="192" t="str">
        <f>VLOOKUP(Table8[[#This Row],[CEM Number]],'71 CEMs'!$E$5:$E$76,1,0)</f>
        <v>I250209</v>
      </c>
      <c r="AT572" s="235" t="s">
        <v>3569</v>
      </c>
      <c r="AU572" s="233"/>
    </row>
    <row r="573" spans="1:47" ht="14.4" customHeight="1">
      <c r="A573" s="86" t="s">
        <v>942</v>
      </c>
      <c r="B573" s="166" t="s">
        <v>3530</v>
      </c>
      <c r="C573" s="1" t="s">
        <v>514</v>
      </c>
      <c r="D573" s="28" t="s">
        <v>943</v>
      </c>
      <c r="E573" s="192" t="s">
        <v>3236</v>
      </c>
      <c r="F573" s="29">
        <v>712</v>
      </c>
      <c r="G573" s="65">
        <v>284.8</v>
      </c>
      <c r="H573" s="65"/>
      <c r="I573" s="29"/>
      <c r="J573" s="29"/>
      <c r="K573" s="29"/>
      <c r="L573" s="29"/>
      <c r="M573" s="1" t="str">
        <f>Table8[[#This Row],[Std Remarks]]</f>
        <v>NOT LIVE - RETAIN BUDGET</v>
      </c>
      <c r="N573" s="28">
        <f>Table8[[#This Row],[% of Completion of Work Done]]</f>
        <v>0</v>
      </c>
      <c r="O573" s="1"/>
      <c r="P573" s="29">
        <v>7181085.3950345004</v>
      </c>
      <c r="Q573" s="136">
        <f>(Table8[[#This Row],[Allocated Budget]]*$Q$2)+(Table8[[#This Row],[Allocated Budget]]*(1-Table8[[#This Row],[HP%  based on Live % ( Work Progress)]])*(1-$Q$2))</f>
        <v>7181085.3950345004</v>
      </c>
      <c r="R573" s="136"/>
      <c r="S573" s="1"/>
      <c r="T573" s="1"/>
      <c r="U573" s="1"/>
      <c r="V573" s="29">
        <v>1326.6000000000001</v>
      </c>
      <c r="W573" s="29">
        <v>5448.2875762499998</v>
      </c>
      <c r="X573" s="1" t="s">
        <v>47</v>
      </c>
      <c r="Y573" s="28">
        <f>Table8[[#This Row],[% of Completion of Work Done]]</f>
        <v>0</v>
      </c>
      <c r="Z573" s="1" t="s">
        <v>35</v>
      </c>
      <c r="AA573" s="1"/>
      <c r="AB573" s="64">
        <v>0</v>
      </c>
      <c r="AC573" s="115">
        <f t="shared" si="32"/>
        <v>0</v>
      </c>
      <c r="AD573" s="2">
        <v>46082</v>
      </c>
      <c r="AE573" s="175">
        <f>IFERROR(Table8[[#This Row],[Timeline - Monthwise]]-MIN(Table8[Start Date..]),"None")</f>
        <v>214</v>
      </c>
      <c r="AF573" s="1">
        <f>IFERROR(Table8[[#This Row],[Timeline - Monthwise]]-Table8[[#This Row],[Start Date..]]+1,"Duration Doesn't Exsists")</f>
        <v>215</v>
      </c>
      <c r="AG573" s="29">
        <f ca="1">IFERROR(Table8[[#This Row],[Timeline - Monthwise]]-TODAY(),"No ETA")</f>
        <v>167</v>
      </c>
      <c r="AH573" s="29" t="str">
        <f t="shared" si="33"/>
        <v>Yet to Start</v>
      </c>
      <c r="AI573" s="1" t="s">
        <v>421</v>
      </c>
      <c r="AJ573" s="237" t="s">
        <v>3576</v>
      </c>
      <c r="AK573" s="28" t="s">
        <v>3291</v>
      </c>
      <c r="AL573" s="1" t="s">
        <v>3325</v>
      </c>
      <c r="AM573" s="1" t="s">
        <v>76</v>
      </c>
      <c r="AN573" s="1"/>
      <c r="AO573" s="27"/>
      <c r="AP573" s="192"/>
      <c r="AQ573" s="1"/>
      <c r="AS573" s="192" t="e">
        <f>VLOOKUP(Table8[[#This Row],[CEM Number]],'71 CEMs'!$E$5:$E$76,1,0)</f>
        <v>#N/A</v>
      </c>
      <c r="AT573" s="235">
        <v>46296</v>
      </c>
      <c r="AU573" s="233"/>
    </row>
    <row r="574" spans="1:47" ht="14.4" customHeight="1">
      <c r="A574" s="86" t="s">
        <v>942</v>
      </c>
      <c r="B574" s="166" t="s">
        <v>3530</v>
      </c>
      <c r="C574" s="1" t="s">
        <v>514</v>
      </c>
      <c r="D574" s="28" t="s">
        <v>943</v>
      </c>
      <c r="E574" s="192" t="s">
        <v>3248</v>
      </c>
      <c r="F574" s="29">
        <v>488</v>
      </c>
      <c r="G574" s="65">
        <v>195.20000000000002</v>
      </c>
      <c r="H574" s="65"/>
      <c r="I574" s="29"/>
      <c r="J574" s="29"/>
      <c r="K574" s="29"/>
      <c r="L574" s="29"/>
      <c r="M574" s="1" t="str">
        <f>Table8[[#This Row],[Std Remarks]]</f>
        <v>NOT LIVE - RETAIN BUDGET</v>
      </c>
      <c r="N574" s="28">
        <f>Table8[[#This Row],[% of Completion of Work Done]]</f>
        <v>0</v>
      </c>
      <c r="O574" s="1"/>
      <c r="P574" s="29">
        <v>5401796.4313375</v>
      </c>
      <c r="Q574" s="136">
        <f>(Table8[[#This Row],[Allocated Budget]]*$Q$2)+(Table8[[#This Row],[Allocated Budget]]*(1-Table8[[#This Row],[HP%  based on Live % ( Work Progress)]])*(1-$Q$2))</f>
        <v>5401796.4313375</v>
      </c>
      <c r="R574" s="136"/>
      <c r="S574" s="1"/>
      <c r="T574" s="1"/>
      <c r="U574" s="1"/>
      <c r="V574" s="29">
        <v>1072.5</v>
      </c>
      <c r="W574" s="29">
        <v>3180.5275937500005</v>
      </c>
      <c r="X574" s="1" t="s">
        <v>47</v>
      </c>
      <c r="Y574" s="28">
        <f>Table8[[#This Row],[% of Completion of Work Done]]</f>
        <v>0</v>
      </c>
      <c r="Z574" s="1" t="s">
        <v>35</v>
      </c>
      <c r="AA574" s="1"/>
      <c r="AB574" s="64">
        <v>0</v>
      </c>
      <c r="AC574" s="115">
        <f t="shared" si="32"/>
        <v>0</v>
      </c>
      <c r="AD574" s="2">
        <v>46082</v>
      </c>
      <c r="AE574" s="175">
        <f>IFERROR(Table8[[#This Row],[Timeline - Monthwise]]-MIN(Table8[Start Date..]),"None")</f>
        <v>214</v>
      </c>
      <c r="AF574" s="1">
        <f>IFERROR(Table8[[#This Row],[Timeline - Monthwise]]-Table8[[#This Row],[Start Date..]]+1,"Duration Doesn't Exsists")</f>
        <v>215</v>
      </c>
      <c r="AG574" s="29">
        <f ca="1">IFERROR(Table8[[#This Row],[Timeline - Monthwise]]-TODAY(),"No ETA")</f>
        <v>167</v>
      </c>
      <c r="AH574" s="29" t="str">
        <f t="shared" si="33"/>
        <v>Yet to Start</v>
      </c>
      <c r="AI574" s="1" t="s">
        <v>421</v>
      </c>
      <c r="AJ574" s="237" t="s">
        <v>3576</v>
      </c>
      <c r="AK574" s="28" t="s">
        <v>3291</v>
      </c>
      <c r="AL574" s="1" t="s">
        <v>3325</v>
      </c>
      <c r="AM574" s="1" t="s">
        <v>76</v>
      </c>
      <c r="AN574" s="1"/>
      <c r="AO574" s="27"/>
      <c r="AP574" s="192"/>
      <c r="AQ574" s="192"/>
      <c r="AS574" s="192" t="e">
        <f>VLOOKUP(Table8[[#This Row],[CEM Number]],'71 CEMs'!$E$5:$E$76,1,0)</f>
        <v>#N/A</v>
      </c>
      <c r="AT574" s="235">
        <v>46296</v>
      </c>
      <c r="AU574" s="233"/>
    </row>
    <row r="575" spans="1:47" ht="14.4" customHeight="1">
      <c r="A575" s="26" t="s">
        <v>473</v>
      </c>
      <c r="B575" s="166">
        <v>45427</v>
      </c>
      <c r="C575" s="1" t="s">
        <v>474</v>
      </c>
      <c r="D575" s="1" t="s">
        <v>475</v>
      </c>
      <c r="E575" s="192" t="s">
        <v>498</v>
      </c>
      <c r="F575" s="29">
        <v>108</v>
      </c>
      <c r="G575" s="29">
        <v>43.2</v>
      </c>
      <c r="H575" s="29">
        <v>35</v>
      </c>
      <c r="I575" s="29">
        <v>2</v>
      </c>
      <c r="J575" s="29">
        <v>2</v>
      </c>
      <c r="K575" s="29">
        <v>31</v>
      </c>
      <c r="L575" s="29"/>
      <c r="M575" s="1" t="str">
        <f>Table8[[#This Row],[Std Remarks]]</f>
        <v>LIVE - 100% Completed</v>
      </c>
      <c r="N575" s="28">
        <f>Table8[[#This Row],[% of Completion of Work Done]]</f>
        <v>1</v>
      </c>
      <c r="O575" s="1">
        <f>Table8[[#This Row],[Customers According to % (Market Share)]]</f>
        <v>43.2</v>
      </c>
      <c r="P575" s="29">
        <v>4516010.7689169999</v>
      </c>
      <c r="Q575" s="136">
        <f>Table8[[#This Row],[Allocated Budget]]*Table8[[#This Row],[Allocation Percentage]]</f>
        <v>677401.61533754994</v>
      </c>
      <c r="R575" s="136">
        <v>3838609.1535794502</v>
      </c>
      <c r="S575" s="1">
        <v>-1</v>
      </c>
      <c r="T575" s="1"/>
      <c r="U575" s="1">
        <v>0.4</v>
      </c>
      <c r="V575" s="29">
        <v>2184.1240345000001</v>
      </c>
      <c r="W575" s="29">
        <v>2009.8552950000001</v>
      </c>
      <c r="X575" s="1" t="s">
        <v>47</v>
      </c>
      <c r="Y575" s="75">
        <f>$Q$2</f>
        <v>0.15</v>
      </c>
      <c r="Z575" s="1" t="s">
        <v>32</v>
      </c>
      <c r="AA575" s="1" t="s">
        <v>47</v>
      </c>
      <c r="AB575" s="64">
        <v>1</v>
      </c>
      <c r="AC575" s="115">
        <f t="shared" si="32"/>
        <v>1</v>
      </c>
      <c r="AD575" s="2">
        <v>46082</v>
      </c>
      <c r="AE575" s="175" t="str">
        <f>IFERROR(Table8[[#This Row],[Timeline - Monthwise]]-MIN(Table8[Start Date..]),"None")</f>
        <v>None</v>
      </c>
      <c r="AF575" s="1" t="str">
        <f>IFERROR(Table8[[#This Row],[Timeline - Monthwise]]-Table8[[#This Row],[Start Date..]]+1,"Duration Doesn't Exsists")</f>
        <v>Duration Doesn't Exsists</v>
      </c>
      <c r="AG575" s="29" t="str">
        <f ca="1">IFERROR(Table8[[#This Row],[Timeline - Monthwise]]-TODAY(),"No ETA")</f>
        <v>No ETA</v>
      </c>
      <c r="AH575" s="29" t="str">
        <f t="shared" si="33"/>
        <v>Completed</v>
      </c>
      <c r="AI575" s="1"/>
      <c r="AJ575" s="237" t="s">
        <v>3569</v>
      </c>
      <c r="AK575" s="1"/>
      <c r="AL575" s="1" t="s">
        <v>3178</v>
      </c>
      <c r="AM575" s="1" t="s">
        <v>30</v>
      </c>
      <c r="AN575" s="1"/>
      <c r="AO575" s="27"/>
      <c r="AP575" s="192"/>
      <c r="AQ575" s="1"/>
      <c r="AS575" s="192" t="str">
        <f>VLOOKUP(Table8[[#This Row],[CEM Number]],'71 CEMs'!$E$5:$E$76,1,0)</f>
        <v>I240704</v>
      </c>
      <c r="AT575" s="235" t="s">
        <v>3569</v>
      </c>
      <c r="AU575" s="233"/>
    </row>
    <row r="576" spans="1:47" ht="14.4" customHeight="1">
      <c r="A576" s="26" t="s">
        <v>473</v>
      </c>
      <c r="B576" s="166">
        <v>45427</v>
      </c>
      <c r="C576" s="1" t="s">
        <v>474</v>
      </c>
      <c r="D576" s="1" t="s">
        <v>475</v>
      </c>
      <c r="E576" s="192" t="s">
        <v>499</v>
      </c>
      <c r="F576" s="29">
        <v>1684</v>
      </c>
      <c r="G576" s="29">
        <v>673.6</v>
      </c>
      <c r="H576" s="29">
        <v>23</v>
      </c>
      <c r="I576" s="29">
        <v>2</v>
      </c>
      <c r="J576" s="29">
        <v>6</v>
      </c>
      <c r="K576" s="29">
        <v>15</v>
      </c>
      <c r="L576" s="29"/>
      <c r="M576" s="1" t="str">
        <f>Table8[[#This Row],[Std Remarks]]</f>
        <v>LIVE - 100% Completed</v>
      </c>
      <c r="N576" s="28">
        <f>Table8[[#This Row],[% of Completion of Work Done]]</f>
        <v>1</v>
      </c>
      <c r="O576" s="1">
        <f>Table8[[#This Row],[Customers According to % (Market Share)]]</f>
        <v>673.6</v>
      </c>
      <c r="P576" s="29">
        <v>23471595.920631502</v>
      </c>
      <c r="Q576" s="136">
        <f>Table8[[#This Row],[Allocated Budget]]*Table8[[#This Row],[Allocation Percentage]]</f>
        <v>3520739.3880947251</v>
      </c>
      <c r="R576" s="136">
        <v>19950856.532536775</v>
      </c>
      <c r="S576" s="1">
        <v>0</v>
      </c>
      <c r="T576" s="1"/>
      <c r="U576" s="1">
        <v>0.4</v>
      </c>
      <c r="V576" s="29">
        <v>4313.6394628500002</v>
      </c>
      <c r="W576" s="29">
        <v>21284.529662299999</v>
      </c>
      <c r="X576" s="1" t="s">
        <v>150</v>
      </c>
      <c r="Y576" s="75">
        <f>$Q$2</f>
        <v>0.15</v>
      </c>
      <c r="Z576" s="1" t="s">
        <v>32</v>
      </c>
      <c r="AA576" s="1" t="s">
        <v>150</v>
      </c>
      <c r="AB576" s="64">
        <v>1</v>
      </c>
      <c r="AC576" s="115">
        <f t="shared" si="32"/>
        <v>1</v>
      </c>
      <c r="AD576" s="2">
        <v>46082</v>
      </c>
      <c r="AE576" s="175" t="str">
        <f>IFERROR(Table8[[#This Row],[Timeline - Monthwise]]-MIN(Table8[Start Date..]),"None")</f>
        <v>None</v>
      </c>
      <c r="AF576" s="1" t="str">
        <f>IFERROR(Table8[[#This Row],[Timeline - Monthwise]]-Table8[[#This Row],[Start Date..]]+1,"Duration Doesn't Exsists")</f>
        <v>Duration Doesn't Exsists</v>
      </c>
      <c r="AG576" s="29" t="str">
        <f ca="1">IFERROR(Table8[[#This Row],[Timeline - Monthwise]]-TODAY(),"No ETA")</f>
        <v>No ETA</v>
      </c>
      <c r="AH576" s="29" t="str">
        <f t="shared" si="33"/>
        <v>Completed</v>
      </c>
      <c r="AI576" s="1"/>
      <c r="AJ576" s="237" t="s">
        <v>3569</v>
      </c>
      <c r="AK576" s="1"/>
      <c r="AL576" s="1" t="s">
        <v>3178</v>
      </c>
      <c r="AM576" s="1" t="s">
        <v>30</v>
      </c>
      <c r="AN576" s="1"/>
      <c r="AO576" s="27"/>
      <c r="AP576" s="192"/>
      <c r="AQ576" s="1"/>
      <c r="AS576" s="192" t="str">
        <f>VLOOKUP(Table8[[#This Row],[CEM Number]],'71 CEMs'!$E$5:$E$76,1,0)</f>
        <v>I240704</v>
      </c>
      <c r="AT576" s="235" t="s">
        <v>3569</v>
      </c>
      <c r="AU576" s="233"/>
    </row>
    <row r="577" spans="1:47" ht="14.4" customHeight="1">
      <c r="A577" s="257">
        <v>104</v>
      </c>
      <c r="B577" s="166" t="s">
        <v>3530</v>
      </c>
      <c r="C577" s="1" t="s">
        <v>514</v>
      </c>
      <c r="D577" s="1" t="s">
        <v>1163</v>
      </c>
      <c r="E577" s="192" t="s">
        <v>1164</v>
      </c>
      <c r="F577" s="29">
        <v>3298</v>
      </c>
      <c r="G577" s="65">
        <v>989.4</v>
      </c>
      <c r="H577" s="65"/>
      <c r="I577" s="29"/>
      <c r="J577" s="29"/>
      <c r="K577" s="29"/>
      <c r="L577" s="29"/>
      <c r="M577" s="1" t="str">
        <f>Table8[[#This Row],[Std Remarks]]</f>
        <v>NOT LIVE - RETAIN BUDGET</v>
      </c>
      <c r="N577" s="28">
        <f>Table8[[#This Row],[% of Completion of Work Done]]</f>
        <v>0</v>
      </c>
      <c r="O577" s="1"/>
      <c r="P577" s="29">
        <v>17265584.4861927</v>
      </c>
      <c r="Q577" s="136">
        <f>(Table8[[#This Row],[Allocated Budget]]*$Q$2)+(Table8[[#This Row],[Allocated Budget]]*(1-Table8[[#This Row],[HP%  based on Live % ( Work Progress)]])*(1-$Q$2))</f>
        <v>17265584.4861927</v>
      </c>
      <c r="R577" s="136"/>
      <c r="S577" s="1"/>
      <c r="T577" s="1"/>
      <c r="U577" s="1"/>
      <c r="V577" s="66">
        <v>2892.6804566000005</v>
      </c>
      <c r="W577" s="66">
        <v>15505.011909900002</v>
      </c>
      <c r="X577" s="1" t="s">
        <v>31</v>
      </c>
      <c r="Y577" s="28">
        <f>Table8[[#This Row],[% of Completion of Work Done]]</f>
        <v>0</v>
      </c>
      <c r="Z577" s="1" t="s">
        <v>35</v>
      </c>
      <c r="AA577" s="1"/>
      <c r="AB577" s="28">
        <v>0</v>
      </c>
      <c r="AC577" s="115">
        <f t="shared" si="32"/>
        <v>0</v>
      </c>
      <c r="AD577" s="2">
        <v>46082</v>
      </c>
      <c r="AE577" s="175">
        <f>IFERROR(Table8[[#This Row],[Timeline - Monthwise]]-MIN(Table8[Start Date..]),"None")</f>
        <v>214</v>
      </c>
      <c r="AF577" s="1">
        <f>IFERROR(Table8[[#This Row],[Timeline - Monthwise]]-Table8[[#This Row],[Start Date..]]+1,"Duration Doesn't Exsists")</f>
        <v>215</v>
      </c>
      <c r="AG577" s="29">
        <f ca="1">IFERROR(Table8[[#This Row],[Timeline - Monthwise]]-TODAY(),"No ETA")</f>
        <v>167</v>
      </c>
      <c r="AH577" s="29" t="str">
        <f t="shared" si="33"/>
        <v>Yet to Start</v>
      </c>
      <c r="AI577" s="1" t="s">
        <v>1168</v>
      </c>
      <c r="AJ577" s="237" t="s">
        <v>3576</v>
      </c>
      <c r="AK577" s="1" t="s">
        <v>3311</v>
      </c>
      <c r="AL577" s="1" t="s">
        <v>3325</v>
      </c>
      <c r="AM577" s="1" t="s">
        <v>76</v>
      </c>
      <c r="AN577" s="1"/>
      <c r="AO577" s="27"/>
      <c r="AP577" s="192"/>
      <c r="AQ577" s="1"/>
      <c r="AS577" s="192" t="e">
        <f>VLOOKUP(Table8[[#This Row],[CEM Number]],'71 CEMs'!$E$5:$E$76,1,0)</f>
        <v>#N/A</v>
      </c>
      <c r="AT577" s="235">
        <v>46296</v>
      </c>
      <c r="AU577" s="233"/>
    </row>
    <row r="578" spans="1:47" ht="14.4" customHeight="1">
      <c r="A578" s="26">
        <v>104</v>
      </c>
      <c r="B578" s="166" t="s">
        <v>3530</v>
      </c>
      <c r="C578" s="1" t="s">
        <v>514</v>
      </c>
      <c r="D578" s="1" t="s">
        <v>1163</v>
      </c>
      <c r="E578" s="192" t="s">
        <v>1164</v>
      </c>
      <c r="F578" s="29">
        <v>3298</v>
      </c>
      <c r="G578" s="29">
        <v>989.4</v>
      </c>
      <c r="H578" s="29"/>
      <c r="I578" s="29"/>
      <c r="J578" s="29"/>
      <c r="K578" s="29"/>
      <c r="L578" s="29"/>
      <c r="M578" s="1" t="str">
        <f>Table8[[#This Row],[Std Remarks]]</f>
        <v>LIVE - 100% Completed</v>
      </c>
      <c r="N578" s="28">
        <f>Table8[[#This Row],[% of Completion of Work Done]]</f>
        <v>1</v>
      </c>
      <c r="O578" s="1">
        <f>Table8[[#This Row],[Customers According to % (Market Share)]]</f>
        <v>989.4</v>
      </c>
      <c r="P578" s="29">
        <v>17265584.4861927</v>
      </c>
      <c r="Q578" s="136">
        <f>Table8[[#This Row],[Allocated Budget]]*Table8[[#This Row],[Allocation Percentage]]</f>
        <v>2589837.6729289046</v>
      </c>
      <c r="R578" s="136"/>
      <c r="S578" s="1">
        <v>-1</v>
      </c>
      <c r="T578" s="1"/>
      <c r="U578" s="1">
        <v>0.3</v>
      </c>
      <c r="V578" s="29">
        <v>2892.6804566000005</v>
      </c>
      <c r="W578" s="66">
        <v>15505.011909900002</v>
      </c>
      <c r="X578" s="1" t="s">
        <v>47</v>
      </c>
      <c r="Y578" s="75">
        <f>$Q$2</f>
        <v>0.15</v>
      </c>
      <c r="Z578" s="1" t="s">
        <v>32</v>
      </c>
      <c r="AA578" s="1" t="s">
        <v>47</v>
      </c>
      <c r="AB578" s="64">
        <v>1</v>
      </c>
      <c r="AC578" s="115">
        <f t="shared" si="32"/>
        <v>1</v>
      </c>
      <c r="AD578" s="2">
        <v>46082</v>
      </c>
      <c r="AE578" s="175" t="str">
        <f>IFERROR(Table8[[#This Row],[Timeline - Monthwise]]-MIN(Table8[Start Date..]),"None")</f>
        <v>None</v>
      </c>
      <c r="AF578" s="1" t="str">
        <f>IFERROR(Table8[[#This Row],[Timeline - Monthwise]]-Table8[[#This Row],[Start Date..]]+1,"Duration Doesn't Exsists")</f>
        <v>Duration Doesn't Exsists</v>
      </c>
      <c r="AG578" s="29" t="str">
        <f ca="1">IFERROR(Table8[[#This Row],[Timeline - Monthwise]]-TODAY(),"No ETA")</f>
        <v>No ETA</v>
      </c>
      <c r="AH578" s="29" t="str">
        <f t="shared" si="33"/>
        <v>Completed</v>
      </c>
      <c r="AI578" s="1"/>
      <c r="AJ578" s="237" t="s">
        <v>3569</v>
      </c>
      <c r="AK578" s="1"/>
      <c r="AL578" s="1" t="s">
        <v>3178</v>
      </c>
      <c r="AM578" s="1" t="s">
        <v>30</v>
      </c>
      <c r="AN578" s="1"/>
      <c r="AO578" s="27">
        <v>1</v>
      </c>
      <c r="AP578" s="192"/>
      <c r="AQ578" s="1"/>
      <c r="AS578" s="192" t="e">
        <f>VLOOKUP(Table8[[#This Row],[CEM Number]],'71 CEMs'!$E$5:$E$76,1,0)</f>
        <v>#N/A</v>
      </c>
      <c r="AT578" s="235" t="s">
        <v>3569</v>
      </c>
      <c r="AU578" s="233"/>
    </row>
    <row r="579" spans="1:47" ht="14.4" customHeight="1">
      <c r="A579" s="26" t="s">
        <v>1026</v>
      </c>
      <c r="B579" s="166">
        <v>44924</v>
      </c>
      <c r="C579" s="1" t="s">
        <v>474</v>
      </c>
      <c r="D579" s="1" t="s">
        <v>1027</v>
      </c>
      <c r="E579" s="192" t="s">
        <v>1053</v>
      </c>
      <c r="F579" s="29">
        <v>228</v>
      </c>
      <c r="G579" s="29">
        <v>114</v>
      </c>
      <c r="H579" s="29">
        <v>137</v>
      </c>
      <c r="I579" s="29">
        <v>16</v>
      </c>
      <c r="J579" s="29">
        <v>31</v>
      </c>
      <c r="K579" s="29">
        <v>90</v>
      </c>
      <c r="L579" s="29"/>
      <c r="M579" s="1" t="str">
        <f>Table8[[#This Row],[Std Remarks]]</f>
        <v>LIVE - 100% Completed</v>
      </c>
      <c r="N579" s="28">
        <f>Table8[[#This Row],[% of Completion of Work Done]]</f>
        <v>1</v>
      </c>
      <c r="O579" s="1">
        <f>Table8[[#This Row],[Customers According to % (Market Share)]]</f>
        <v>114</v>
      </c>
      <c r="P579" s="29">
        <v>2658424.64</v>
      </c>
      <c r="Q579" s="136">
        <f>Table8[[#This Row],[Allocated Budget]]*Table8[[#This Row],[Allocation Percentage]]</f>
        <v>398763.696</v>
      </c>
      <c r="R579" s="136">
        <v>2259660.9440000001</v>
      </c>
      <c r="S579" s="1">
        <v>-0.85</v>
      </c>
      <c r="T579" s="1"/>
      <c r="U579" s="1">
        <v>0.5</v>
      </c>
      <c r="V579" s="29">
        <v>626.75</v>
      </c>
      <c r="W579" s="29">
        <v>2209.7999999999997</v>
      </c>
      <c r="X579" s="1" t="s">
        <v>150</v>
      </c>
      <c r="Y579" s="75">
        <f>$Q$2</f>
        <v>0.15</v>
      </c>
      <c r="Z579" s="1" t="s">
        <v>32</v>
      </c>
      <c r="AA579" s="1" t="s">
        <v>150</v>
      </c>
      <c r="AB579" s="64">
        <v>1</v>
      </c>
      <c r="AC579" s="115">
        <f t="shared" si="32"/>
        <v>1</v>
      </c>
      <c r="AD579" s="2">
        <v>46082</v>
      </c>
      <c r="AE579" s="175" t="str">
        <f>IFERROR(Table8[[#This Row],[Timeline - Monthwise]]-MIN(Table8[Start Date..]),"None")</f>
        <v>None</v>
      </c>
      <c r="AF579" s="1" t="str">
        <f>IFERROR(Table8[[#This Row],[Timeline - Monthwise]]-Table8[[#This Row],[Start Date..]]+1,"Duration Doesn't Exsists")</f>
        <v>Duration Doesn't Exsists</v>
      </c>
      <c r="AG579" s="29" t="str">
        <f ca="1">IFERROR(Table8[[#This Row],[Timeline - Monthwise]]-TODAY(),"No ETA")</f>
        <v>No ETA</v>
      </c>
      <c r="AH579" s="29" t="str">
        <f t="shared" si="33"/>
        <v>Completed</v>
      </c>
      <c r="AI579" s="1"/>
      <c r="AJ579" s="237" t="s">
        <v>3569</v>
      </c>
      <c r="AK579" s="1"/>
      <c r="AL579" s="1" t="s">
        <v>3178</v>
      </c>
      <c r="AM579" s="1" t="s">
        <v>30</v>
      </c>
      <c r="AN579" s="1"/>
      <c r="AO579" s="27"/>
      <c r="AP579" s="192"/>
      <c r="AQ579" s="1"/>
      <c r="AS579" s="192" t="str">
        <f>VLOOKUP(Table8[[#This Row],[CEM Number]],'71 CEMs'!$E$5:$E$76,1,0)</f>
        <v>INT-23-00439</v>
      </c>
      <c r="AT579" s="235" t="s">
        <v>3569</v>
      </c>
      <c r="AU579" s="233"/>
    </row>
    <row r="580" spans="1:47" ht="14.4" customHeight="1">
      <c r="A580" s="26" t="s">
        <v>155</v>
      </c>
      <c r="B580" s="166">
        <v>45351</v>
      </c>
      <c r="C580" s="1" t="s">
        <v>156</v>
      </c>
      <c r="D580" s="1" t="s">
        <v>157</v>
      </c>
      <c r="E580" s="192" t="s">
        <v>160</v>
      </c>
      <c r="F580" s="29">
        <v>424</v>
      </c>
      <c r="G580" s="29">
        <v>169.60000000000002</v>
      </c>
      <c r="H580" s="29">
        <v>256</v>
      </c>
      <c r="I580" s="29">
        <v>209</v>
      </c>
      <c r="J580" s="29">
        <v>23</v>
      </c>
      <c r="K580" s="29">
        <v>24</v>
      </c>
      <c r="L580" s="29"/>
      <c r="M580" s="1" t="str">
        <f>Table8[[#This Row],[Std Remarks]]</f>
        <v>LIVE - 100% Completed</v>
      </c>
      <c r="N580" s="28">
        <f>Table8[[#This Row],[% of Completion of Work Done]]</f>
        <v>1</v>
      </c>
      <c r="O580" s="1">
        <f>Table8[[#This Row],[Customers According to % (Market Share)]]</f>
        <v>169.60000000000002</v>
      </c>
      <c r="P580" s="29">
        <v>12900110.767000001</v>
      </c>
      <c r="Q580" s="136">
        <f>Table8[[#This Row],[Allocated Budget]]*Table8[[#This Row],[Allocation Percentage]]</f>
        <v>1935016.6150500001</v>
      </c>
      <c r="R580" s="136">
        <v>10965094.15195</v>
      </c>
      <c r="S580" s="1">
        <v>-1</v>
      </c>
      <c r="T580" s="1"/>
      <c r="U580" s="1">
        <v>0.4</v>
      </c>
      <c r="V580" s="29">
        <v>1397.25</v>
      </c>
      <c r="W580" s="29">
        <v>5771.521999999999</v>
      </c>
      <c r="X580" s="1" t="s">
        <v>47</v>
      </c>
      <c r="Y580" s="75">
        <f>$Q$2</f>
        <v>0.15</v>
      </c>
      <c r="Z580" s="1" t="s">
        <v>32</v>
      </c>
      <c r="AA580" s="1" t="s">
        <v>47</v>
      </c>
      <c r="AB580" s="64">
        <v>1</v>
      </c>
      <c r="AC580" s="115">
        <f t="shared" si="32"/>
        <v>1</v>
      </c>
      <c r="AD580" s="2">
        <v>46082</v>
      </c>
      <c r="AE580" s="175" t="str">
        <f>IFERROR(Table8[[#This Row],[Timeline - Monthwise]]-MIN(Table8[Start Date..]),"None")</f>
        <v>None</v>
      </c>
      <c r="AF580" s="1" t="str">
        <f>IFERROR(Table8[[#This Row],[Timeline - Monthwise]]-Table8[[#This Row],[Start Date..]]+1,"Duration Doesn't Exsists")</f>
        <v>Duration Doesn't Exsists</v>
      </c>
      <c r="AG580" s="29" t="str">
        <f ca="1">IFERROR(Table8[[#This Row],[Timeline - Monthwise]]-TODAY(),"No ETA")</f>
        <v>No ETA</v>
      </c>
      <c r="AH580" s="29" t="str">
        <f t="shared" si="33"/>
        <v>Completed</v>
      </c>
      <c r="AI580" s="1"/>
      <c r="AJ580" s="237" t="s">
        <v>3569</v>
      </c>
      <c r="AK580" s="1"/>
      <c r="AL580" s="1" t="s">
        <v>3178</v>
      </c>
      <c r="AM580" s="1" t="s">
        <v>30</v>
      </c>
      <c r="AN580" s="1"/>
      <c r="AO580" s="27"/>
      <c r="AP580" s="192"/>
      <c r="AQ580" s="1"/>
      <c r="AS580" s="192" t="str">
        <f>VLOOKUP(Table8[[#This Row],[CEM Number]],'71 CEMs'!$E$5:$E$76,1,0)</f>
        <v>I240538</v>
      </c>
      <c r="AT580" s="235" t="s">
        <v>3569</v>
      </c>
      <c r="AU580" s="233"/>
    </row>
    <row r="581" spans="1:47" ht="14.4" customHeight="1">
      <c r="A581" s="26" t="s">
        <v>3650</v>
      </c>
      <c r="B581" s="166" t="s">
        <v>3530</v>
      </c>
      <c r="C581" s="1" t="s">
        <v>1250</v>
      </c>
      <c r="D581" s="1" t="s">
        <v>1250</v>
      </c>
      <c r="E581" s="192" t="s">
        <v>1251</v>
      </c>
      <c r="F581" s="29">
        <v>82</v>
      </c>
      <c r="G581" s="29">
        <v>32.800000000000004</v>
      </c>
      <c r="H581" s="29"/>
      <c r="I581" s="29"/>
      <c r="J581" s="29"/>
      <c r="K581" s="29"/>
      <c r="L581" s="29"/>
      <c r="M581" s="1" t="str">
        <f>Table8[[#This Row],[Std Remarks]]</f>
        <v>NOT LIVE - RETAIN BUDGET</v>
      </c>
      <c r="N581" s="28">
        <f>Table8[[#This Row],[% of Completion of Work Done]]</f>
        <v>1</v>
      </c>
      <c r="O581" s="1">
        <f>Table8[[#This Row],[Customers According to % (Market Share)]]</f>
        <v>32.800000000000004</v>
      </c>
      <c r="P581" s="29">
        <v>1063732.3999999999</v>
      </c>
      <c r="Q581" s="136">
        <f>(Table8[[#This Row],[Allocated Budget]]*$Q$2)+(Table8[[#This Row],[Allocated Budget]]*(1-Table8[[#This Row],[HP%  based on Live % ( Work Progress)]])*(1-$Q$2))</f>
        <v>159559.85999999999</v>
      </c>
      <c r="R581" s="136"/>
      <c r="S581" s="1" t="e">
        <v>#DIV/0!</v>
      </c>
      <c r="T581" s="1"/>
      <c r="U581" s="1"/>
      <c r="V581" s="29">
        <v>136.85</v>
      </c>
      <c r="W581" s="29">
        <v>851.25</v>
      </c>
      <c r="X581" s="1" t="s">
        <v>47</v>
      </c>
      <c r="Y581" s="28">
        <f>Table8[[#This Row],[% of Completion of Work Done]]</f>
        <v>1</v>
      </c>
      <c r="Z581" s="1" t="s">
        <v>35</v>
      </c>
      <c r="AA581" s="1"/>
      <c r="AB581" s="64">
        <v>1</v>
      </c>
      <c r="AC581" s="115">
        <f t="shared" si="32"/>
        <v>1</v>
      </c>
      <c r="AD581" s="2">
        <v>46082</v>
      </c>
      <c r="AE581" s="175">
        <f>IFERROR(Table8[[#This Row],[Timeline - Monthwise]]-MIN(Table8[Start Date..]),"None")</f>
        <v>214</v>
      </c>
      <c r="AF581" s="1">
        <f>IFERROR(Table8[[#This Row],[Timeline - Monthwise]]-Table8[[#This Row],[Start Date..]]+1,"Duration Doesn't Exsists")</f>
        <v>215</v>
      </c>
      <c r="AG581" s="29">
        <f ca="1">IFERROR(Table8[[#This Row],[Timeline - Monthwise]]-TODAY(),"No ETA")</f>
        <v>167</v>
      </c>
      <c r="AH581" s="29" t="str">
        <f t="shared" si="33"/>
        <v>Completed</v>
      </c>
      <c r="AI581" s="28"/>
      <c r="AJ581" s="237" t="s">
        <v>3576</v>
      </c>
      <c r="AK581" s="1" t="s">
        <v>1169</v>
      </c>
      <c r="AL581" s="1" t="s">
        <v>3325</v>
      </c>
      <c r="AM581" s="1" t="s">
        <v>76</v>
      </c>
      <c r="AN581" s="1"/>
      <c r="AO581" s="27"/>
      <c r="AP581" s="192"/>
      <c r="AQ581" s="1"/>
      <c r="AS581" s="192" t="e">
        <f>VLOOKUP(Table8[[#This Row],[CEM Number]],'71 CEMs'!$E$5:$E$76,1,0)</f>
        <v>#N/A</v>
      </c>
      <c r="AT581" s="235">
        <v>46296</v>
      </c>
      <c r="AU581" s="233"/>
    </row>
    <row r="582" spans="1:47" ht="14.4" customHeight="1">
      <c r="A582" s="26" t="s">
        <v>3650</v>
      </c>
      <c r="B582" s="166" t="s">
        <v>3530</v>
      </c>
      <c r="C582" s="1" t="s">
        <v>1250</v>
      </c>
      <c r="D582" s="1" t="s">
        <v>1250</v>
      </c>
      <c r="E582" s="192" t="s">
        <v>1252</v>
      </c>
      <c r="F582" s="29">
        <v>712</v>
      </c>
      <c r="G582" s="29">
        <v>284.8</v>
      </c>
      <c r="H582" s="29"/>
      <c r="I582" s="29"/>
      <c r="J582" s="29"/>
      <c r="K582" s="29"/>
      <c r="L582" s="29"/>
      <c r="M582" s="1" t="str">
        <f>Table8[[#This Row],[Std Remarks]]</f>
        <v>NOT LIVE - RETAIN BUDGET</v>
      </c>
      <c r="N582" s="28">
        <f>Table8[[#This Row],[% of Completion of Work Done]]</f>
        <v>0</v>
      </c>
      <c r="O582" s="1">
        <f>Table8[[#This Row],[Customers According to % (Market Share)]]</f>
        <v>284.8</v>
      </c>
      <c r="P582" s="29">
        <v>5884214.1562510598</v>
      </c>
      <c r="Q582" s="136">
        <f>(Table8[[#This Row],[Allocated Budget]]*$Q$2)+(Table8[[#This Row],[Allocated Budget]]*(1-Table8[[#This Row],[HP%  based on Live % ( Work Progress)]])*(1-$Q$2))</f>
        <v>5884214.1562510598</v>
      </c>
      <c r="R582" s="136"/>
      <c r="S582" s="1" t="e">
        <v>#DIV/0!</v>
      </c>
      <c r="T582" s="1"/>
      <c r="U582" s="1"/>
      <c r="V582" s="29">
        <v>1132.6731094138624</v>
      </c>
      <c r="W582" s="29">
        <v>6545.9251822875194</v>
      </c>
      <c r="X582" s="1" t="s">
        <v>47</v>
      </c>
      <c r="Y582" s="28">
        <f>Table8[[#This Row],[% of Completion of Work Done]]</f>
        <v>0</v>
      </c>
      <c r="Z582" s="82" t="s">
        <v>849</v>
      </c>
      <c r="AA582" s="1"/>
      <c r="AB582" s="83">
        <v>0</v>
      </c>
      <c r="AC582" s="115">
        <f t="shared" si="32"/>
        <v>0</v>
      </c>
      <c r="AD582" s="2">
        <v>46082</v>
      </c>
      <c r="AE582" s="175">
        <f>IFERROR(Table8[[#This Row],[Timeline - Monthwise]]-MIN(Table8[Start Date..]),"None")</f>
        <v>214</v>
      </c>
      <c r="AF582" s="1">
        <f>IFERROR(Table8[[#This Row],[Timeline - Monthwise]]-Table8[[#This Row],[Start Date..]]+1,"Duration Doesn't Exsists")</f>
        <v>215</v>
      </c>
      <c r="AG582" s="29">
        <f ca="1">IFERROR(Table8[[#This Row],[Timeline - Monthwise]]-TODAY(),"No ETA")</f>
        <v>167</v>
      </c>
      <c r="AH582" s="29" t="str">
        <f t="shared" si="33"/>
        <v>Yet to Start</v>
      </c>
      <c r="AI582" s="84"/>
      <c r="AJ582" s="237" t="s">
        <v>3576</v>
      </c>
      <c r="AK582" s="1" t="s">
        <v>1169</v>
      </c>
      <c r="AL582" s="1" t="s">
        <v>3325</v>
      </c>
      <c r="AM582" s="1" t="s">
        <v>76</v>
      </c>
      <c r="AN582" s="1"/>
      <c r="AO582" s="27"/>
      <c r="AP582" s="192"/>
      <c r="AQ582" s="1"/>
      <c r="AS582" s="192" t="e">
        <f>VLOOKUP(Table8[[#This Row],[CEM Number]],'71 CEMs'!$E$5:$E$76,1,0)</f>
        <v>#N/A</v>
      </c>
      <c r="AT582" s="235">
        <v>46296</v>
      </c>
      <c r="AU582" s="233"/>
    </row>
    <row r="583" spans="1:47" ht="14.4" customHeight="1">
      <c r="A583" s="26" t="s">
        <v>742</v>
      </c>
      <c r="B583" s="166">
        <v>45601</v>
      </c>
      <c r="C583" s="1" t="s">
        <v>27</v>
      </c>
      <c r="D583" s="1" t="s">
        <v>27</v>
      </c>
      <c r="E583" s="192" t="s">
        <v>747</v>
      </c>
      <c r="F583" s="29">
        <v>908</v>
      </c>
      <c r="G583" s="29">
        <v>363.20000000000005</v>
      </c>
      <c r="H583" s="29">
        <v>39</v>
      </c>
      <c r="I583" s="29">
        <v>2</v>
      </c>
      <c r="J583" s="29">
        <v>6</v>
      </c>
      <c r="K583" s="29">
        <v>31</v>
      </c>
      <c r="L583" s="29"/>
      <c r="M583" s="1" t="str">
        <f>Table8[[#This Row],[Std Remarks]]</f>
        <v>LIVE - 100% Completed</v>
      </c>
      <c r="N583" s="28">
        <f>Table8[[#This Row],[% of Completion of Work Done]]</f>
        <v>1</v>
      </c>
      <c r="O583" s="1">
        <f>Table8[[#This Row],[Customers According to % (Market Share)]]</f>
        <v>363.20000000000005</v>
      </c>
      <c r="P583" s="29">
        <v>11805696.198999999</v>
      </c>
      <c r="Q583" s="136">
        <f>Table8[[#This Row],[Allocated Budget]]*Table8[[#This Row],[Allocation Percentage]]</f>
        <v>1770854.4298499997</v>
      </c>
      <c r="R583" s="136">
        <v>10034841.76915</v>
      </c>
      <c r="S583" s="1">
        <v>-0.85</v>
      </c>
      <c r="T583" s="1"/>
      <c r="U583" s="1">
        <v>0.4</v>
      </c>
      <c r="V583" s="29">
        <v>4754.7300000000005</v>
      </c>
      <c r="W583" s="29">
        <v>2527.2750000000005</v>
      </c>
      <c r="X583" s="1" t="s">
        <v>47</v>
      </c>
      <c r="Y583" s="75">
        <f>$Q$2</f>
        <v>0.15</v>
      </c>
      <c r="Z583" s="1" t="s">
        <v>32</v>
      </c>
      <c r="AA583" s="1" t="s">
        <v>150</v>
      </c>
      <c r="AB583" s="64">
        <v>1</v>
      </c>
      <c r="AC583" s="115">
        <f t="shared" si="32"/>
        <v>1</v>
      </c>
      <c r="AD583" s="2">
        <v>46082</v>
      </c>
      <c r="AE583" s="175" t="str">
        <f>IFERROR(Table8[[#This Row],[Timeline - Monthwise]]-MIN(Table8[Start Date..]),"None")</f>
        <v>None</v>
      </c>
      <c r="AF583" s="1" t="str">
        <f>IFERROR(Table8[[#This Row],[Timeline - Monthwise]]-Table8[[#This Row],[Start Date..]]+1,"Duration Doesn't Exsists")</f>
        <v>Duration Doesn't Exsists</v>
      </c>
      <c r="AG583" s="29" t="str">
        <f ca="1">IFERROR(Table8[[#This Row],[Timeline - Monthwise]]-TODAY(),"No ETA")</f>
        <v>No ETA</v>
      </c>
      <c r="AH583" s="29" t="str">
        <f t="shared" si="33"/>
        <v>Completed</v>
      </c>
      <c r="AI583" s="1"/>
      <c r="AJ583" s="237" t="s">
        <v>3569</v>
      </c>
      <c r="AK583" s="1"/>
      <c r="AL583" s="1" t="s">
        <v>3178</v>
      </c>
      <c r="AM583" s="1" t="s">
        <v>30</v>
      </c>
      <c r="AN583" s="1"/>
      <c r="AO583" s="27"/>
      <c r="AP583" s="192"/>
      <c r="AQ583" s="1"/>
      <c r="AS583" s="192" t="str">
        <f>VLOOKUP(Table8[[#This Row],[CEM Number]],'71 CEMs'!$E$5:$E$76,1,0)</f>
        <v>I250327</v>
      </c>
      <c r="AT583" s="235" t="s">
        <v>3569</v>
      </c>
      <c r="AU583" s="233"/>
    </row>
    <row r="584" spans="1:47" ht="14.4" customHeight="1">
      <c r="A584" s="26" t="s">
        <v>843</v>
      </c>
      <c r="B584" s="166" t="s">
        <v>3530</v>
      </c>
      <c r="C584" s="1" t="s">
        <v>762</v>
      </c>
      <c r="D584" s="1" t="s">
        <v>844</v>
      </c>
      <c r="E584" s="192" t="s">
        <v>862</v>
      </c>
      <c r="F584" s="29">
        <v>518</v>
      </c>
      <c r="G584" s="29">
        <v>207.20000000000002</v>
      </c>
      <c r="H584" s="29"/>
      <c r="I584" s="29"/>
      <c r="J584" s="29"/>
      <c r="K584" s="29">
        <v>7</v>
      </c>
      <c r="L584" s="29"/>
      <c r="M584" s="1" t="str">
        <f>Table8[[#This Row],[Std Remarks]]</f>
        <v>LIVE - 100% Completed</v>
      </c>
      <c r="N584" s="28">
        <f>Table8[[#This Row],[% of Completion of Work Done]]</f>
        <v>1</v>
      </c>
      <c r="O584" s="1">
        <f>Table8[[#This Row],[Customers According to % (Market Share)]]</f>
        <v>207.20000000000002</v>
      </c>
      <c r="P584" s="29">
        <v>4735859.3238492999</v>
      </c>
      <c r="Q584" s="136">
        <f>Table8[[#This Row],[Allocated Budget]]*Table8[[#This Row],[Allocation Percentage]]</f>
        <v>710378.89857739501</v>
      </c>
      <c r="R584" s="136"/>
      <c r="S584" s="1"/>
      <c r="T584" s="1"/>
      <c r="U584" s="1"/>
      <c r="V584" s="29">
        <v>913.57221759999993</v>
      </c>
      <c r="W584" s="29">
        <v>5242.8051512500006</v>
      </c>
      <c r="X584" s="1" t="s">
        <v>47</v>
      </c>
      <c r="Y584" s="75">
        <f>$Q$2</f>
        <v>0.15</v>
      </c>
      <c r="Z584" s="1" t="s">
        <v>32</v>
      </c>
      <c r="AA584" s="1" t="s">
        <v>848</v>
      </c>
      <c r="AB584" s="64">
        <v>1</v>
      </c>
      <c r="AC584" s="115">
        <f t="shared" si="32"/>
        <v>1</v>
      </c>
      <c r="AD584" s="2">
        <v>46082</v>
      </c>
      <c r="AE584" s="175" t="str">
        <f>IFERROR(Table8[[#This Row],[Timeline - Monthwise]]-MIN(Table8[Start Date..]),"None")</f>
        <v>None</v>
      </c>
      <c r="AF584" s="1" t="str">
        <f>IFERROR(Table8[[#This Row],[Timeline - Monthwise]]-Table8[[#This Row],[Start Date..]]+1,"Duration Doesn't Exsists")</f>
        <v>Duration Doesn't Exsists</v>
      </c>
      <c r="AG584" s="29" t="str">
        <f ca="1">IFERROR(Table8[[#This Row],[Timeline - Monthwise]]-TODAY(),"No ETA")</f>
        <v>No ETA</v>
      </c>
      <c r="AH584" s="29" t="str">
        <f t="shared" si="33"/>
        <v>Completed</v>
      </c>
      <c r="AI584" s="1"/>
      <c r="AJ584" s="237" t="s">
        <v>3569</v>
      </c>
      <c r="AK584" s="1"/>
      <c r="AL584" s="1" t="s">
        <v>3178</v>
      </c>
      <c r="AM584" s="1" t="s">
        <v>30</v>
      </c>
      <c r="AN584" s="1"/>
      <c r="AO584" s="27"/>
      <c r="AP584" s="192"/>
      <c r="AQ584" s="1"/>
      <c r="AS584" s="192" t="e">
        <f>VLOOKUP(Table8[[#This Row],[CEM Number]],'71 CEMs'!$E$5:$E$76,1,0)</f>
        <v>#N/A</v>
      </c>
      <c r="AT584" s="235" t="s">
        <v>3569</v>
      </c>
      <c r="AU584" s="233"/>
    </row>
    <row r="585" spans="1:47" ht="14.4" customHeight="1">
      <c r="A585" s="26" t="s">
        <v>3650</v>
      </c>
      <c r="B585" s="166" t="s">
        <v>3530</v>
      </c>
      <c r="C585" s="1" t="s">
        <v>1250</v>
      </c>
      <c r="D585" s="1" t="s">
        <v>1250</v>
      </c>
      <c r="E585" s="192" t="s">
        <v>1253</v>
      </c>
      <c r="F585" s="29">
        <v>440</v>
      </c>
      <c r="G585" s="29">
        <v>176</v>
      </c>
      <c r="H585" s="29"/>
      <c r="I585" s="29"/>
      <c r="J585" s="29"/>
      <c r="K585" s="29"/>
      <c r="L585" s="29"/>
      <c r="M585" s="1" t="str">
        <f>Table8[[#This Row],[Std Remarks]]</f>
        <v>NOT LIVE - RETAIN BUDGET</v>
      </c>
      <c r="N585" s="28">
        <f>Table8[[#This Row],[% of Completion of Work Done]]</f>
        <v>0</v>
      </c>
      <c r="O585" s="1">
        <f>Table8[[#This Row],[Customers According to % (Market Share)]]</f>
        <v>176</v>
      </c>
      <c r="P585" s="29">
        <v>4726646.4230904803</v>
      </c>
      <c r="Q585" s="136">
        <f>(Table8[[#This Row],[Allocated Budget]]*$Q$2)+(Table8[[#This Row],[Allocated Budget]]*(1-Table8[[#This Row],[HP%  based on Live % ( Work Progress)]])*(1-$Q$2))</f>
        <v>4726646.4230904803</v>
      </c>
      <c r="R585" s="136"/>
      <c r="S585" s="1" t="e">
        <v>#DIV/0!</v>
      </c>
      <c r="T585" s="1"/>
      <c r="U585" s="1"/>
      <c r="V585" s="29">
        <v>906.79871409107409</v>
      </c>
      <c r="W585" s="29">
        <v>5767.168398118085</v>
      </c>
      <c r="X585" s="1" t="s">
        <v>47</v>
      </c>
      <c r="Y585" s="28">
        <f>Table8[[#This Row],[% of Completion of Work Done]]</f>
        <v>0</v>
      </c>
      <c r="Z585" s="1" t="s">
        <v>35</v>
      </c>
      <c r="AA585" s="1"/>
      <c r="AB585" s="28">
        <v>0</v>
      </c>
      <c r="AC585" s="115">
        <f t="shared" si="32"/>
        <v>0</v>
      </c>
      <c r="AD585" s="2">
        <v>46082</v>
      </c>
      <c r="AE585" s="175">
        <f>IFERROR(Table8[[#This Row],[Timeline - Monthwise]]-MIN(Table8[Start Date..]),"None")</f>
        <v>214</v>
      </c>
      <c r="AF585" s="1">
        <f>IFERROR(Table8[[#This Row],[Timeline - Monthwise]]-Table8[[#This Row],[Start Date..]]+1,"Duration Doesn't Exsists")</f>
        <v>215</v>
      </c>
      <c r="AG585" s="29">
        <f ca="1">IFERROR(Table8[[#This Row],[Timeline - Monthwise]]-TODAY(),"No ETA")</f>
        <v>167</v>
      </c>
      <c r="AH585" s="29" t="str">
        <f t="shared" si="33"/>
        <v>Yet to Start</v>
      </c>
      <c r="AI585" s="77">
        <v>0</v>
      </c>
      <c r="AJ585" s="237" t="s">
        <v>3576</v>
      </c>
      <c r="AK585" s="1" t="s">
        <v>1169</v>
      </c>
      <c r="AL585" s="1" t="s">
        <v>3325</v>
      </c>
      <c r="AM585" s="1" t="s">
        <v>76</v>
      </c>
      <c r="AN585" s="1"/>
      <c r="AO585" s="27"/>
      <c r="AP585" s="192"/>
      <c r="AQ585" s="1"/>
      <c r="AS585" s="192" t="e">
        <f>VLOOKUP(Table8[[#This Row],[CEM Number]],'71 CEMs'!$E$5:$E$76,1,0)</f>
        <v>#N/A</v>
      </c>
      <c r="AT585" s="235">
        <v>46296</v>
      </c>
      <c r="AU585" s="233"/>
    </row>
    <row r="586" spans="1:47" ht="14.4" customHeight="1">
      <c r="A586" s="26" t="s">
        <v>590</v>
      </c>
      <c r="B586" s="166">
        <v>45547</v>
      </c>
      <c r="C586" s="1" t="s">
        <v>591</v>
      </c>
      <c r="D586" s="1" t="s">
        <v>591</v>
      </c>
      <c r="E586" s="192" t="s">
        <v>602</v>
      </c>
      <c r="F586" s="29">
        <v>778</v>
      </c>
      <c r="G586" s="29">
        <v>311.20000000000005</v>
      </c>
      <c r="H586" s="29">
        <v>12</v>
      </c>
      <c r="I586" s="29">
        <v>0</v>
      </c>
      <c r="J586" s="29">
        <v>0</v>
      </c>
      <c r="K586" s="29">
        <v>12</v>
      </c>
      <c r="L586" s="29"/>
      <c r="M586" s="1" t="str">
        <f>Table8[[#This Row],[Std Remarks]]</f>
        <v>NOT LIVE - RETAIN BUDGET</v>
      </c>
      <c r="N586" s="28">
        <f>Table8[[#This Row],[% of Completion of Work Done]]</f>
        <v>0</v>
      </c>
      <c r="O586" s="1">
        <f>Table8[[#This Row],[Customers According to % (Market Share)]]</f>
        <v>311.20000000000005</v>
      </c>
      <c r="P586" s="29">
        <v>7991093.25</v>
      </c>
      <c r="Q586" s="136">
        <f>(Table8[[#This Row],[Allocated Budget]]*$Q$2)+(Table8[[#This Row],[Allocated Budget]]*(1-Table8[[#This Row],[HP%  based on Live % ( Work Progress)]])*(1-$Q$2))</f>
        <v>7991093.25</v>
      </c>
      <c r="R586" s="136">
        <v>0</v>
      </c>
      <c r="S586" s="1">
        <v>-1</v>
      </c>
      <c r="T586" s="1"/>
      <c r="U586" s="1">
        <v>0.4</v>
      </c>
      <c r="V586" s="29">
        <v>1269.5999999999999</v>
      </c>
      <c r="W586" s="29">
        <v>8031</v>
      </c>
      <c r="X586" s="1" t="s">
        <v>47</v>
      </c>
      <c r="Y586" s="28">
        <f>Table8[[#This Row],[% of Completion of Work Done]]</f>
        <v>0</v>
      </c>
      <c r="Z586" s="1" t="s">
        <v>35</v>
      </c>
      <c r="AA586" s="1"/>
      <c r="AB586" s="77">
        <v>0</v>
      </c>
      <c r="AC586" s="115">
        <f t="shared" si="32"/>
        <v>0</v>
      </c>
      <c r="AD586" s="2">
        <v>46082</v>
      </c>
      <c r="AE586" s="175">
        <f>IFERROR(Table8[[#This Row],[Timeline - Monthwise]]-MIN(Table8[Start Date..]),"None")</f>
        <v>0</v>
      </c>
      <c r="AF586" s="1">
        <f>IFERROR(Table8[[#This Row],[Timeline - Monthwise]]-Table8[[#This Row],[Start Date..]]+1,"Duration Doesn't Exsists")</f>
        <v>1</v>
      </c>
      <c r="AG586" s="29">
        <f ca="1">IFERROR(Table8[[#This Row],[Timeline - Monthwise]]-TODAY(),"No ETA")</f>
        <v>-47</v>
      </c>
      <c r="AH586" s="29" t="str">
        <f t="shared" si="33"/>
        <v>Yet to Start</v>
      </c>
      <c r="AI586" s="1">
        <v>46054</v>
      </c>
      <c r="AJ586" s="237" t="s">
        <v>3574</v>
      </c>
      <c r="AK586" s="1" t="s">
        <v>596</v>
      </c>
      <c r="AL586" s="1" t="s">
        <v>3325</v>
      </c>
      <c r="AM586" s="1" t="s">
        <v>76</v>
      </c>
      <c r="AN586" s="1">
        <v>1</v>
      </c>
      <c r="AO586" s="27"/>
      <c r="AP586" s="192"/>
      <c r="AQ586" s="1"/>
      <c r="AS586" s="192" t="str">
        <f>VLOOKUP(Table8[[#This Row],[CEM Number]],'71 CEMs'!$E$5:$E$76,1,0)</f>
        <v>I250206</v>
      </c>
      <c r="AT586" s="235">
        <v>46082</v>
      </c>
      <c r="AU586" s="233"/>
    </row>
    <row r="587" spans="1:47" ht="14.4" customHeight="1">
      <c r="A587" s="26" t="s">
        <v>345</v>
      </c>
      <c r="B587" s="166">
        <v>45427</v>
      </c>
      <c r="C587" s="1" t="s">
        <v>138</v>
      </c>
      <c r="D587" s="1" t="s">
        <v>346</v>
      </c>
      <c r="E587" s="192" t="s">
        <v>367</v>
      </c>
      <c r="F587" s="29">
        <v>234</v>
      </c>
      <c r="G587" s="29">
        <v>93.600000000000009</v>
      </c>
      <c r="H587" s="29"/>
      <c r="I587" s="29"/>
      <c r="J587" s="29"/>
      <c r="K587" s="29"/>
      <c r="L587" s="29"/>
      <c r="M587" s="1" t="str">
        <f>Table8[[#This Row],[Std Remarks]]</f>
        <v>LIVE - 100% Completed</v>
      </c>
      <c r="N587" s="28">
        <f>Table8[[#This Row],[% of Completion of Work Done]]</f>
        <v>1</v>
      </c>
      <c r="O587" s="1">
        <f>Table8[[#This Row],[Customers According to % (Market Share)]]</f>
        <v>93.600000000000009</v>
      </c>
      <c r="P587" s="29">
        <v>2203171.9214979699</v>
      </c>
      <c r="Q587" s="136">
        <f>Table8[[#This Row],[Allocated Budget]]*Table8[[#This Row],[Allocation Percentage]]</f>
        <v>330475.78822469548</v>
      </c>
      <c r="R587" s="136">
        <v>1872696.1332732756</v>
      </c>
      <c r="S587" s="1">
        <v>-0.5</v>
      </c>
      <c r="T587" s="1"/>
      <c r="U587" s="1">
        <v>0.4</v>
      </c>
      <c r="V587" s="29">
        <v>304.75</v>
      </c>
      <c r="W587" s="29">
        <v>1426.43566550325</v>
      </c>
      <c r="X587" s="1" t="s">
        <v>47</v>
      </c>
      <c r="Y587" s="75">
        <f>$Q$2</f>
        <v>0.15</v>
      </c>
      <c r="Z587" s="1" t="s">
        <v>32</v>
      </c>
      <c r="AA587" s="1" t="s">
        <v>47</v>
      </c>
      <c r="AB587" s="64">
        <v>1</v>
      </c>
      <c r="AC587" s="115">
        <f t="shared" si="32"/>
        <v>1</v>
      </c>
      <c r="AD587" s="2">
        <v>46082</v>
      </c>
      <c r="AE587" s="175" t="str">
        <f>IFERROR(Table8[[#This Row],[Timeline - Monthwise]]-MIN(Table8[Start Date..]),"None")</f>
        <v>None</v>
      </c>
      <c r="AF587" s="1" t="str">
        <f>IFERROR(Table8[[#This Row],[Timeline - Monthwise]]-Table8[[#This Row],[Start Date..]]+1,"Duration Doesn't Exsists")</f>
        <v>Duration Doesn't Exsists</v>
      </c>
      <c r="AG587" s="29" t="str">
        <f ca="1">IFERROR(Table8[[#This Row],[Timeline - Monthwise]]-TODAY(),"No ETA")</f>
        <v>No ETA</v>
      </c>
      <c r="AH587" s="29" t="str">
        <f t="shared" si="33"/>
        <v>Completed</v>
      </c>
      <c r="AI587" s="1"/>
      <c r="AJ587" s="237" t="s">
        <v>3569</v>
      </c>
      <c r="AK587" s="1"/>
      <c r="AL587" s="1" t="s">
        <v>3178</v>
      </c>
      <c r="AM587" s="1" t="s">
        <v>30</v>
      </c>
      <c r="AN587" s="1"/>
      <c r="AO587" s="27"/>
      <c r="AP587" s="192"/>
      <c r="AQ587" s="1"/>
      <c r="AS587" s="192" t="str">
        <f>VLOOKUP(Table8[[#This Row],[CEM Number]],'71 CEMs'!$E$5:$E$76,1,0)</f>
        <v>I240700</v>
      </c>
      <c r="AT587" s="235" t="s">
        <v>3569</v>
      </c>
      <c r="AU587" s="233"/>
    </row>
    <row r="588" spans="1:47" ht="14.4" customHeight="1">
      <c r="A588" s="26" t="s">
        <v>950</v>
      </c>
      <c r="B588" s="166">
        <v>44195</v>
      </c>
      <c r="C588" s="1" t="s">
        <v>138</v>
      </c>
      <c r="D588" s="1" t="s">
        <v>951</v>
      </c>
      <c r="E588" s="192" t="s">
        <v>367</v>
      </c>
      <c r="F588" s="29">
        <v>4144</v>
      </c>
      <c r="G588" s="29">
        <v>1657.6000000000001</v>
      </c>
      <c r="H588" s="29"/>
      <c r="I588" s="29"/>
      <c r="J588" s="29"/>
      <c r="K588" s="29"/>
      <c r="L588" s="29"/>
      <c r="M588" s="1" t="str">
        <f>Table8[[#This Row],[Std Remarks]]</f>
        <v>LIVE - 100% Completed</v>
      </c>
      <c r="N588" s="28">
        <f>Table8[[#This Row],[% of Completion of Work Done]]</f>
        <v>1</v>
      </c>
      <c r="O588" s="1">
        <f>Table8[[#This Row],[Customers According to % (Market Share)]]</f>
        <v>1657.6000000000001</v>
      </c>
      <c r="P588" s="29">
        <v>23641914.204999998</v>
      </c>
      <c r="Q588" s="136">
        <f>Table8[[#This Row],[Allocated Budget]]*Table8[[#This Row],[Allocation Percentage]]</f>
        <v>3546287.1307499995</v>
      </c>
      <c r="R588" s="136">
        <v>20095627.074249998</v>
      </c>
      <c r="S588" s="1">
        <v>-0.5</v>
      </c>
      <c r="T588" s="1"/>
      <c r="U588" s="1">
        <v>0.4</v>
      </c>
      <c r="V588" s="29">
        <v>5651.1</v>
      </c>
      <c r="W588" s="29">
        <v>34422.5</v>
      </c>
      <c r="X588" s="1" t="s">
        <v>47</v>
      </c>
      <c r="Y588" s="75">
        <f>$Q$2</f>
        <v>0.15</v>
      </c>
      <c r="Z588" s="1" t="s">
        <v>32</v>
      </c>
      <c r="AA588" s="1" t="s">
        <v>47</v>
      </c>
      <c r="AB588" s="64">
        <v>1</v>
      </c>
      <c r="AC588" s="115">
        <f t="shared" si="32"/>
        <v>1</v>
      </c>
      <c r="AD588" s="2">
        <v>46082</v>
      </c>
      <c r="AE588" s="175" t="str">
        <f>IFERROR(Table8[[#This Row],[Timeline - Monthwise]]-MIN(Table8[Start Date..]),"None")</f>
        <v>None</v>
      </c>
      <c r="AF588" s="1" t="str">
        <f>IFERROR(Table8[[#This Row],[Timeline - Monthwise]]-Table8[[#This Row],[Start Date..]]+1,"Duration Doesn't Exsists")</f>
        <v>Duration Doesn't Exsists</v>
      </c>
      <c r="AG588" s="29" t="str">
        <f ca="1">IFERROR(Table8[[#This Row],[Timeline - Monthwise]]-TODAY(),"No ETA")</f>
        <v>No ETA</v>
      </c>
      <c r="AH588" s="29" t="str">
        <f t="shared" si="33"/>
        <v>Completed</v>
      </c>
      <c r="AI588" s="1"/>
      <c r="AJ588" s="237" t="s">
        <v>3569</v>
      </c>
      <c r="AK588" s="1"/>
      <c r="AL588" s="1" t="s">
        <v>3178</v>
      </c>
      <c r="AM588" s="1" t="s">
        <v>30</v>
      </c>
      <c r="AN588" s="1"/>
      <c r="AO588" s="27"/>
      <c r="AP588" s="1"/>
      <c r="AQ588" s="1"/>
      <c r="AR588" s="71"/>
      <c r="AS588" s="192" t="str">
        <f>VLOOKUP(Table8[[#This Row],[CEM Number]],'71 CEMs'!$E$5:$E$76,1,0)</f>
        <v>INT-21-00315</v>
      </c>
      <c r="AT588" s="235" t="s">
        <v>3569</v>
      </c>
      <c r="AU588" s="233"/>
    </row>
    <row r="589" spans="1:47" ht="14.4" customHeight="1">
      <c r="A589" s="26" t="s">
        <v>3650</v>
      </c>
      <c r="B589" s="166" t="s">
        <v>3530</v>
      </c>
      <c r="C589" s="1" t="s">
        <v>1250</v>
      </c>
      <c r="D589" s="1" t="s">
        <v>1250</v>
      </c>
      <c r="E589" s="192" t="s">
        <v>1254</v>
      </c>
      <c r="F589" s="29">
        <v>460</v>
      </c>
      <c r="G589" s="29">
        <v>184</v>
      </c>
      <c r="H589" s="29"/>
      <c r="I589" s="29"/>
      <c r="J589" s="29"/>
      <c r="K589" s="29"/>
      <c r="L589" s="29"/>
      <c r="M589" s="1" t="str">
        <f>Table8[[#This Row],[Std Remarks]]</f>
        <v>NOT LIVE - RETAIN BUDGET</v>
      </c>
      <c r="N589" s="28">
        <f>Table8[[#This Row],[% of Completion of Work Done]]</f>
        <v>0</v>
      </c>
      <c r="O589" s="1">
        <f>Table8[[#This Row],[Customers According to % (Market Share)]]</f>
        <v>184</v>
      </c>
      <c r="P589" s="29">
        <v>4561609.9314856799</v>
      </c>
      <c r="Q589" s="136">
        <f>(Table8[[#This Row],[Allocated Budget]]*$Q$2)+(Table8[[#This Row],[Allocated Budget]]*(1-Table8[[#This Row],[HP%  based on Live % ( Work Progress)]])*(1-$Q$2))</f>
        <v>4561609.9314856799</v>
      </c>
      <c r="R589" s="136"/>
      <c r="S589" s="1" t="e">
        <v>#DIV/0!</v>
      </c>
      <c r="T589" s="1"/>
      <c r="U589" s="1"/>
      <c r="V589" s="29">
        <v>936.08788946009633</v>
      </c>
      <c r="W589" s="29">
        <v>3647.2655093040266</v>
      </c>
      <c r="X589" s="1" t="s">
        <v>47</v>
      </c>
      <c r="Y589" s="28">
        <f>Table8[[#This Row],[% of Completion of Work Done]]</f>
        <v>0</v>
      </c>
      <c r="Z589" s="1" t="s">
        <v>35</v>
      </c>
      <c r="AA589" s="1"/>
      <c r="AB589" s="28">
        <v>0</v>
      </c>
      <c r="AC589" s="115">
        <f t="shared" si="32"/>
        <v>0</v>
      </c>
      <c r="AD589" s="2">
        <v>46082</v>
      </c>
      <c r="AE589" s="175">
        <f>IFERROR(Table8[[#This Row],[Timeline - Monthwise]]-MIN(Table8[Start Date..]),"None")</f>
        <v>214</v>
      </c>
      <c r="AF589" s="1">
        <f>IFERROR(Table8[[#This Row],[Timeline - Monthwise]]-Table8[[#This Row],[Start Date..]]+1,"Duration Doesn't Exsists")</f>
        <v>215</v>
      </c>
      <c r="AG589" s="29">
        <f ca="1">IFERROR(Table8[[#This Row],[Timeline - Monthwise]]-TODAY(),"No ETA")</f>
        <v>167</v>
      </c>
      <c r="AH589" s="29" t="str">
        <f t="shared" si="33"/>
        <v>Yet to Start</v>
      </c>
      <c r="AI589" s="77">
        <v>0</v>
      </c>
      <c r="AJ589" s="237" t="s">
        <v>3576</v>
      </c>
      <c r="AK589" s="1" t="s">
        <v>1169</v>
      </c>
      <c r="AL589" s="1" t="s">
        <v>3325</v>
      </c>
      <c r="AM589" s="1" t="s">
        <v>76</v>
      </c>
      <c r="AN589" s="1"/>
      <c r="AO589" s="27"/>
      <c r="AP589" s="192"/>
      <c r="AQ589" s="1"/>
      <c r="AS589" s="192" t="e">
        <f>VLOOKUP(Table8[[#This Row],[CEM Number]],'71 CEMs'!$E$5:$E$76,1,0)</f>
        <v>#N/A</v>
      </c>
      <c r="AT589" s="235">
        <v>46296</v>
      </c>
      <c r="AU589" s="233"/>
    </row>
    <row r="590" spans="1:47" ht="14.4" customHeight="1">
      <c r="A590" s="26" t="s">
        <v>3650</v>
      </c>
      <c r="B590" s="166" t="s">
        <v>3530</v>
      </c>
      <c r="C590" s="1" t="s">
        <v>1250</v>
      </c>
      <c r="D590" s="1" t="s">
        <v>1250</v>
      </c>
      <c r="E590" s="192" t="s">
        <v>1255</v>
      </c>
      <c r="F590" s="29">
        <v>1660</v>
      </c>
      <c r="G590" s="29">
        <v>664</v>
      </c>
      <c r="H590" s="29"/>
      <c r="I590" s="29"/>
      <c r="J590" s="29"/>
      <c r="K590" s="29"/>
      <c r="L590" s="29"/>
      <c r="M590" s="1" t="str">
        <f>Table8[[#This Row],[Std Remarks]]</f>
        <v>NOT LIVE - RETAIN BUDGET</v>
      </c>
      <c r="N590" s="28">
        <f>Table8[[#This Row],[% of Completion of Work Done]]</f>
        <v>0</v>
      </c>
      <c r="O590" s="1">
        <f>Table8[[#This Row],[Customers According to % (Market Share)]]</f>
        <v>664</v>
      </c>
      <c r="P590" s="29">
        <v>9210426.6180000007</v>
      </c>
      <c r="Q590" s="136">
        <f>(Table8[[#This Row],[Allocated Budget]]*$Q$2)+(Table8[[#This Row],[Allocated Budget]]*(1-Table8[[#This Row],[HP%  based on Live % ( Work Progress)]])*(1-$Q$2))</f>
        <v>9210426.6180000007</v>
      </c>
      <c r="R590" s="136"/>
      <c r="S590" s="1" t="e">
        <v>#DIV/0!</v>
      </c>
      <c r="T590" s="1"/>
      <c r="U590" s="1"/>
      <c r="V590" s="29">
        <v>941.84999999999991</v>
      </c>
      <c r="W590" s="29">
        <v>14640</v>
      </c>
      <c r="X590" s="1" t="s">
        <v>47</v>
      </c>
      <c r="Y590" s="28">
        <f>Table8[[#This Row],[% of Completion of Work Done]]</f>
        <v>0</v>
      </c>
      <c r="Z590" s="192" t="s">
        <v>35</v>
      </c>
      <c r="AA590" s="1"/>
      <c r="AB590" s="28">
        <v>0</v>
      </c>
      <c r="AC590" s="115">
        <f t="shared" si="32"/>
        <v>0</v>
      </c>
      <c r="AD590" s="2">
        <v>46082</v>
      </c>
      <c r="AE590" s="175">
        <f>IFERROR(Table8[[#This Row],[Timeline - Monthwise]]-MIN(Table8[Start Date..]),"None")</f>
        <v>214</v>
      </c>
      <c r="AF590" s="1">
        <f>IFERROR(Table8[[#This Row],[Timeline - Monthwise]]-Table8[[#This Row],[Start Date..]]+1,"Duration Doesn't Exsists")</f>
        <v>215</v>
      </c>
      <c r="AG590" s="29">
        <f ca="1">IFERROR(Table8[[#This Row],[Timeline - Monthwise]]-TODAY(),"No ETA")</f>
        <v>167</v>
      </c>
      <c r="AH590" s="29" t="str">
        <f t="shared" si="33"/>
        <v>Yet to Start</v>
      </c>
      <c r="AI590" s="77">
        <v>0</v>
      </c>
      <c r="AJ590" s="237" t="s">
        <v>3576</v>
      </c>
      <c r="AK590" s="1" t="s">
        <v>1169</v>
      </c>
      <c r="AL590" s="1" t="s">
        <v>3325</v>
      </c>
      <c r="AM590" s="1" t="s">
        <v>76</v>
      </c>
      <c r="AN590" s="1"/>
      <c r="AO590" s="27"/>
      <c r="AP590" s="192"/>
      <c r="AQ590" s="1"/>
      <c r="AS590" s="192" t="e">
        <f>VLOOKUP(Table8[[#This Row],[CEM Number]],'71 CEMs'!$E$5:$E$76,1,0)</f>
        <v>#N/A</v>
      </c>
      <c r="AT590" s="235">
        <v>46296</v>
      </c>
      <c r="AU590" s="233"/>
    </row>
    <row r="591" spans="1:47" ht="14.4" customHeight="1">
      <c r="A591" s="26" t="s">
        <v>3650</v>
      </c>
      <c r="B591" s="166" t="s">
        <v>3530</v>
      </c>
      <c r="C591" s="1" t="s">
        <v>1250</v>
      </c>
      <c r="D591" s="1" t="s">
        <v>1250</v>
      </c>
      <c r="E591" s="192" t="s">
        <v>1212</v>
      </c>
      <c r="F591" s="29">
        <v>632</v>
      </c>
      <c r="G591" s="29">
        <v>252.8</v>
      </c>
      <c r="H591" s="29"/>
      <c r="I591" s="29"/>
      <c r="J591" s="29"/>
      <c r="K591" s="29"/>
      <c r="L591" s="29"/>
      <c r="M591" s="1" t="str">
        <f>Table8[[#This Row],[Std Remarks]]</f>
        <v>NOT LIVE - RETAIN BUDGET</v>
      </c>
      <c r="N591" s="28">
        <f>Table8[[#This Row],[% of Completion of Work Done]]</f>
        <v>0</v>
      </c>
      <c r="O591" s="1">
        <f>Table8[[#This Row],[Customers According to % (Market Share)]]</f>
        <v>252.8</v>
      </c>
      <c r="P591" s="29">
        <v>5728470.67846632</v>
      </c>
      <c r="Q591" s="136">
        <f>(Table8[[#This Row],[Allocated Budget]]*$Q$2)+(Table8[[#This Row],[Allocated Budget]]*(1-Table8[[#This Row],[HP%  based on Live % ( Work Progress)]])*(1-$Q$2))</f>
        <v>5728470.67846632</v>
      </c>
      <c r="R591" s="136"/>
      <c r="S591" s="1" t="e">
        <v>#DIV/0!</v>
      </c>
      <c r="T591" s="1"/>
      <c r="U591" s="1"/>
      <c r="V591" s="29">
        <v>1111.7592744018</v>
      </c>
      <c r="W591" s="29">
        <v>5680</v>
      </c>
      <c r="X591" s="1" t="s">
        <v>47</v>
      </c>
      <c r="Y591" s="28">
        <f>Table8[[#This Row],[% of Completion of Work Done]]</f>
        <v>0</v>
      </c>
      <c r="Z591" s="1" t="s">
        <v>35</v>
      </c>
      <c r="AA591" s="1"/>
      <c r="AB591" s="28">
        <v>0</v>
      </c>
      <c r="AC591" s="115">
        <f t="shared" si="32"/>
        <v>0</v>
      </c>
      <c r="AD591" s="2">
        <v>46082</v>
      </c>
      <c r="AE591" s="175">
        <f>IFERROR(Table8[[#This Row],[Timeline - Monthwise]]-MIN(Table8[Start Date..]),"None")</f>
        <v>214</v>
      </c>
      <c r="AF591" s="1">
        <f>IFERROR(Table8[[#This Row],[Timeline - Monthwise]]-Table8[[#This Row],[Start Date..]]+1,"Duration Doesn't Exsists")</f>
        <v>215</v>
      </c>
      <c r="AG591" s="29">
        <f ca="1">IFERROR(Table8[[#This Row],[Timeline - Monthwise]]-TODAY(),"No ETA")</f>
        <v>167</v>
      </c>
      <c r="AH591" s="29" t="str">
        <f t="shared" si="33"/>
        <v>Yet to Start</v>
      </c>
      <c r="AI591" s="77">
        <v>0</v>
      </c>
      <c r="AJ591" s="237" t="s">
        <v>3576</v>
      </c>
      <c r="AK591" s="1" t="s">
        <v>1169</v>
      </c>
      <c r="AL591" s="1" t="s">
        <v>3325</v>
      </c>
      <c r="AM591" s="1" t="s">
        <v>76</v>
      </c>
      <c r="AN591" s="1"/>
      <c r="AO591" s="27"/>
      <c r="AP591" s="192"/>
      <c r="AQ591" s="192"/>
      <c r="AS591" s="192" t="e">
        <f>VLOOKUP(Table8[[#This Row],[CEM Number]],'71 CEMs'!$E$5:$E$76,1,0)</f>
        <v>#N/A</v>
      </c>
      <c r="AT591" s="235">
        <v>46296</v>
      </c>
      <c r="AU591" s="233"/>
    </row>
    <row r="592" spans="1:47" ht="14.4" customHeight="1">
      <c r="A592" s="26" t="s">
        <v>3650</v>
      </c>
      <c r="B592" s="166" t="s">
        <v>3530</v>
      </c>
      <c r="C592" s="1" t="s">
        <v>1250</v>
      </c>
      <c r="D592" s="1" t="s">
        <v>1250</v>
      </c>
      <c r="E592" s="192" t="s">
        <v>1256</v>
      </c>
      <c r="F592" s="29">
        <v>2180</v>
      </c>
      <c r="G592" s="29">
        <v>872</v>
      </c>
      <c r="H592" s="29"/>
      <c r="I592" s="29"/>
      <c r="J592" s="29"/>
      <c r="K592" s="29"/>
      <c r="L592" s="29"/>
      <c r="M592" s="1" t="str">
        <f>Table8[[#This Row],[Std Remarks]]</f>
        <v>NOT LIVE - RETAIN BUDGET</v>
      </c>
      <c r="N592" s="28">
        <f>Table8[[#This Row],[% of Completion of Work Done]]</f>
        <v>0</v>
      </c>
      <c r="O592" s="1">
        <f>Table8[[#This Row],[Customers According to % (Market Share)]]</f>
        <v>872</v>
      </c>
      <c r="P592" s="29">
        <v>15044734.390809599</v>
      </c>
      <c r="Q592" s="136">
        <f>(Table8[[#This Row],[Allocated Budget]]*$Q$2)+(Table8[[#This Row],[Allocated Budget]]*(1-Table8[[#This Row],[HP%  based on Live % ( Work Progress)]])*(1-$Q$2))</f>
        <v>15044734.390809599</v>
      </c>
      <c r="R592" s="136"/>
      <c r="S592" s="1" t="e">
        <v>#DIV/0!</v>
      </c>
      <c r="T592" s="1"/>
      <c r="U592" s="1"/>
      <c r="V592" s="29">
        <v>2910.1967676731938</v>
      </c>
      <c r="W592" s="29">
        <v>15626.191857022342</v>
      </c>
      <c r="X592" s="1" t="s">
        <v>47</v>
      </c>
      <c r="Y592" s="28">
        <f>Table8[[#This Row],[% of Completion of Work Done]]</f>
        <v>0</v>
      </c>
      <c r="Z592" s="1" t="s">
        <v>35</v>
      </c>
      <c r="AA592" s="1"/>
      <c r="AB592" s="28">
        <v>0</v>
      </c>
      <c r="AC592" s="115">
        <f t="shared" ref="AC592:AC655" si="35">VALUE(SUBSTITUTE(AB592,"%",""))</f>
        <v>0</v>
      </c>
      <c r="AD592" s="2">
        <v>46082</v>
      </c>
      <c r="AE592" s="175">
        <f>IFERROR(Table8[[#This Row],[Timeline - Monthwise]]-MIN(Table8[Start Date..]),"None")</f>
        <v>214</v>
      </c>
      <c r="AF592" s="1">
        <f>IFERROR(Table8[[#This Row],[Timeline - Monthwise]]-Table8[[#This Row],[Start Date..]]+1,"Duration Doesn't Exsists")</f>
        <v>215</v>
      </c>
      <c r="AG592" s="29">
        <f ca="1">IFERROR(Table8[[#This Row],[Timeline - Monthwise]]-TODAY(),"No ETA")</f>
        <v>167</v>
      </c>
      <c r="AH592" s="29" t="str">
        <f t="shared" ref="AH592:AH655" si="36">IF(AB592=100%,"Completed",IF(AB592=0%,"Yet to Start","In Progress"))</f>
        <v>Yet to Start</v>
      </c>
      <c r="AI592" s="77">
        <v>0</v>
      </c>
      <c r="AJ592" s="237" t="s">
        <v>3576</v>
      </c>
      <c r="AK592" s="1" t="s">
        <v>1169</v>
      </c>
      <c r="AL592" s="1" t="s">
        <v>3325</v>
      </c>
      <c r="AM592" s="1" t="s">
        <v>76</v>
      </c>
      <c r="AN592" s="1"/>
      <c r="AO592" s="27"/>
      <c r="AP592" s="192"/>
      <c r="AQ592" s="1"/>
      <c r="AS592" s="192" t="e">
        <f>VLOOKUP(Table8[[#This Row],[CEM Number]],'71 CEMs'!$E$5:$E$76,1,0)</f>
        <v>#N/A</v>
      </c>
      <c r="AT592" s="235">
        <v>46296</v>
      </c>
      <c r="AU592" s="233"/>
    </row>
    <row r="593" spans="1:47" ht="14.4" customHeight="1">
      <c r="A593" s="26" t="s">
        <v>3650</v>
      </c>
      <c r="B593" s="166" t="s">
        <v>3530</v>
      </c>
      <c r="C593" s="1" t="s">
        <v>40</v>
      </c>
      <c r="D593" s="1" t="s">
        <v>1250</v>
      </c>
      <c r="E593" s="192" t="s">
        <v>38</v>
      </c>
      <c r="F593" s="29">
        <v>0</v>
      </c>
      <c r="G593" s="29">
        <v>0</v>
      </c>
      <c r="H593" s="29"/>
      <c r="I593" s="29"/>
      <c r="J593" s="29"/>
      <c r="K593" s="29"/>
      <c r="L593" s="29"/>
      <c r="M593" s="1" t="str">
        <f>Table8[[#This Row],[Std Remarks]]</f>
        <v>FEEDER ETC WORK - RETAIN BUDGET</v>
      </c>
      <c r="N593" s="28">
        <f>Table8[[#This Row],[% of Completion of Work Done]]</f>
        <v>0</v>
      </c>
      <c r="O593" s="1">
        <f>Table8[[#This Row],[Customers According to % (Market Share)]]</f>
        <v>0</v>
      </c>
      <c r="P593" s="29">
        <v>181830916</v>
      </c>
      <c r="Q593" s="136">
        <f>Table8[[#This Row],[Allocated Budget]]*Table8[[#This Row],[Allocation Percentage]]</f>
        <v>181830916</v>
      </c>
      <c r="R593" s="136"/>
      <c r="S593" s="1" t="e">
        <v>#DIV/0!</v>
      </c>
      <c r="T593" s="1"/>
      <c r="U593" s="1"/>
      <c r="V593" s="29">
        <v>47944.256314533624</v>
      </c>
      <c r="W593" s="29">
        <v>331810.98026739398</v>
      </c>
      <c r="X593" s="1"/>
      <c r="Y593" s="75">
        <f>$R$1</f>
        <v>1</v>
      </c>
      <c r="Z593" s="1"/>
      <c r="AA593" s="1"/>
      <c r="AB593" s="28">
        <v>0</v>
      </c>
      <c r="AC593" s="115">
        <f t="shared" si="35"/>
        <v>0</v>
      </c>
      <c r="AD593" s="2">
        <v>46082</v>
      </c>
      <c r="AE593" s="175" t="str">
        <f>IFERROR(Table8[[#This Row],[Timeline - Monthwise]]-MIN(Table8[Start Date..]),"None")</f>
        <v>None</v>
      </c>
      <c r="AF593" s="1" t="str">
        <f>IFERROR(Table8[[#This Row],[Timeline - Monthwise]]-Table8[[#This Row],[Start Date..]]+1,"Duration Doesn't Exsists")</f>
        <v>Duration Doesn't Exsists</v>
      </c>
      <c r="AG593" s="29" t="str">
        <f ca="1">IFERROR(Table8[[#This Row],[Timeline - Monthwise]]-TODAY(),"No ETA")</f>
        <v>No ETA</v>
      </c>
      <c r="AH593" s="29" t="str">
        <f t="shared" si="36"/>
        <v>Yet to Start</v>
      </c>
      <c r="AI593" s="1"/>
      <c r="AJ593" s="237" t="s">
        <v>3569</v>
      </c>
      <c r="AK593" s="1"/>
      <c r="AL593" s="1" t="s">
        <v>41</v>
      </c>
      <c r="AM593" s="1" t="s">
        <v>39</v>
      </c>
      <c r="AN593" s="1"/>
      <c r="AO593" s="27"/>
      <c r="AP593" s="192"/>
      <c r="AQ593" s="27"/>
      <c r="AS593" s="192" t="e">
        <f>VLOOKUP(Table8[[#This Row],[CEM Number]],'71 CEMs'!$E$5:$E$76,1,0)</f>
        <v>#N/A</v>
      </c>
      <c r="AT593" s="234" t="s">
        <v>3569</v>
      </c>
      <c r="AU593" s="233"/>
    </row>
    <row r="594" spans="1:47" ht="14.4" customHeight="1">
      <c r="A594" s="26" t="s">
        <v>3650</v>
      </c>
      <c r="B594" s="166" t="s">
        <v>3530</v>
      </c>
      <c r="C594" s="1" t="s">
        <v>1250</v>
      </c>
      <c r="D594" s="1" t="s">
        <v>1250</v>
      </c>
      <c r="E594" s="192" t="s">
        <v>1213</v>
      </c>
      <c r="F594" s="29">
        <v>1394</v>
      </c>
      <c r="G594" s="29">
        <v>557.6</v>
      </c>
      <c r="H594" s="29"/>
      <c r="I594" s="29"/>
      <c r="J594" s="29"/>
      <c r="K594" s="29"/>
      <c r="L594" s="29"/>
      <c r="M594" s="1" t="str">
        <f>Table8[[#This Row],[Std Remarks]]</f>
        <v>NOT LIVE - RETAIN BUDGET</v>
      </c>
      <c r="N594" s="28">
        <f>Table8[[#This Row],[% of Completion of Work Done]]</f>
        <v>0</v>
      </c>
      <c r="O594" s="1">
        <f>Table8[[#This Row],[Customers According to % (Market Share)]]</f>
        <v>557.6</v>
      </c>
      <c r="P594" s="29">
        <v>9973112.4260000009</v>
      </c>
      <c r="Q594" s="136">
        <f>(Table8[[#This Row],[Allocated Budget]]*$Q$2)+(Table8[[#This Row],[Allocated Budget]]*(1-Table8[[#This Row],[HP%  based on Live % ( Work Progress)]])*(1-$Q$2))</f>
        <v>9973112.4260000009</v>
      </c>
      <c r="R594" s="136"/>
      <c r="S594" s="1" t="e">
        <v>#DIV/0!</v>
      </c>
      <c r="T594" s="1"/>
      <c r="U594" s="1"/>
      <c r="V594" s="29">
        <v>1894.05</v>
      </c>
      <c r="W594" s="29">
        <v>10575</v>
      </c>
      <c r="X594" s="1" t="s">
        <v>47</v>
      </c>
      <c r="Y594" s="28">
        <f>Table8[[#This Row],[% of Completion of Work Done]]</f>
        <v>0</v>
      </c>
      <c r="Z594" s="1" t="s">
        <v>35</v>
      </c>
      <c r="AA594" s="1"/>
      <c r="AB594" s="28">
        <v>0</v>
      </c>
      <c r="AC594" s="115">
        <f t="shared" si="35"/>
        <v>0</v>
      </c>
      <c r="AD594" s="2">
        <v>46082</v>
      </c>
      <c r="AE594" s="175">
        <f>IFERROR(Table8[[#This Row],[Timeline - Monthwise]]-MIN(Table8[Start Date..]),"None")</f>
        <v>214</v>
      </c>
      <c r="AF594" s="1">
        <f>IFERROR(Table8[[#This Row],[Timeline - Monthwise]]-Table8[[#This Row],[Start Date..]]+1,"Duration Doesn't Exsists")</f>
        <v>215</v>
      </c>
      <c r="AG594" s="29">
        <f ca="1">IFERROR(Table8[[#This Row],[Timeline - Monthwise]]-TODAY(),"No ETA")</f>
        <v>167</v>
      </c>
      <c r="AH594" s="29" t="str">
        <f t="shared" si="36"/>
        <v>Yet to Start</v>
      </c>
      <c r="AI594" s="77">
        <v>0</v>
      </c>
      <c r="AJ594" s="237" t="s">
        <v>3576</v>
      </c>
      <c r="AK594" s="1" t="s">
        <v>1169</v>
      </c>
      <c r="AL594" s="1" t="s">
        <v>3325</v>
      </c>
      <c r="AM594" s="1" t="s">
        <v>76</v>
      </c>
      <c r="AN594" s="1"/>
      <c r="AO594" s="27"/>
      <c r="AP594" s="192"/>
      <c r="AQ594" s="1"/>
      <c r="AS594" s="192" t="e">
        <f>VLOOKUP(Table8[[#This Row],[CEM Number]],'71 CEMs'!$E$5:$E$76,1,0)</f>
        <v>#N/A</v>
      </c>
      <c r="AT594" s="235">
        <v>46296</v>
      </c>
      <c r="AU594" s="233"/>
    </row>
    <row r="595" spans="1:47" ht="14.4" customHeight="1">
      <c r="A595" s="26" t="s">
        <v>3650</v>
      </c>
      <c r="B595" s="166" t="s">
        <v>3530</v>
      </c>
      <c r="C595" s="1" t="s">
        <v>1250</v>
      </c>
      <c r="D595" s="1" t="s">
        <v>1250</v>
      </c>
      <c r="E595" s="192" t="s">
        <v>1257</v>
      </c>
      <c r="F595" s="29">
        <v>328</v>
      </c>
      <c r="G595" s="29">
        <v>131.20000000000002</v>
      </c>
      <c r="H595" s="29"/>
      <c r="I595" s="29"/>
      <c r="J595" s="29"/>
      <c r="K595" s="29"/>
      <c r="L595" s="29"/>
      <c r="M595" s="1" t="str">
        <f>Table8[[#This Row],[Std Remarks]]</f>
        <v>NOT LIVE - RETAIN BUDGET</v>
      </c>
      <c r="N595" s="28">
        <f>Table8[[#This Row],[% of Completion of Work Done]]</f>
        <v>0</v>
      </c>
      <c r="O595" s="1">
        <f>Table8[[#This Row],[Customers According to % (Market Share)]]</f>
        <v>131.20000000000002</v>
      </c>
      <c r="P595" s="29">
        <v>3933270.8110921402</v>
      </c>
      <c r="Q595" s="136">
        <f>(Table8[[#This Row],[Allocated Budget]]*$Q$2)+(Table8[[#This Row],[Allocated Budget]]*(1-Table8[[#This Row],[HP%  based on Live % ( Work Progress)]])*(1-$Q$2))</f>
        <v>3933270.8110921402</v>
      </c>
      <c r="R595" s="136"/>
      <c r="S595" s="1" t="e">
        <v>#DIV/0!</v>
      </c>
      <c r="T595" s="1"/>
      <c r="U595" s="1"/>
      <c r="V595" s="29">
        <v>891.29784943607081</v>
      </c>
      <c r="W595" s="29">
        <v>3384.3067665203789</v>
      </c>
      <c r="X595" s="1" t="s">
        <v>47</v>
      </c>
      <c r="Y595" s="28">
        <f>Table8[[#This Row],[% of Completion of Work Done]]</f>
        <v>0</v>
      </c>
      <c r="Z595" s="1" t="s">
        <v>35</v>
      </c>
      <c r="AA595" s="1"/>
      <c r="AB595" s="28">
        <v>0</v>
      </c>
      <c r="AC595" s="115">
        <f t="shared" si="35"/>
        <v>0</v>
      </c>
      <c r="AD595" s="2">
        <v>46082</v>
      </c>
      <c r="AE595" s="175">
        <f>IFERROR(Table8[[#This Row],[Timeline - Monthwise]]-MIN(Table8[Start Date..]),"None")</f>
        <v>214</v>
      </c>
      <c r="AF595" s="1">
        <f>IFERROR(Table8[[#This Row],[Timeline - Monthwise]]-Table8[[#This Row],[Start Date..]]+1,"Duration Doesn't Exsists")</f>
        <v>215</v>
      </c>
      <c r="AG595" s="29">
        <f ca="1">IFERROR(Table8[[#This Row],[Timeline - Monthwise]]-TODAY(),"No ETA")</f>
        <v>167</v>
      </c>
      <c r="AH595" s="29" t="str">
        <f t="shared" si="36"/>
        <v>Yet to Start</v>
      </c>
      <c r="AI595" s="77">
        <v>0</v>
      </c>
      <c r="AJ595" s="237" t="s">
        <v>3576</v>
      </c>
      <c r="AK595" s="1" t="s">
        <v>1169</v>
      </c>
      <c r="AL595" s="1" t="s">
        <v>3325</v>
      </c>
      <c r="AM595" s="1" t="s">
        <v>76</v>
      </c>
      <c r="AN595" s="1"/>
      <c r="AO595" s="27"/>
      <c r="AP595" s="192"/>
      <c r="AQ595" s="1"/>
      <c r="AS595" s="192" t="e">
        <f>VLOOKUP(Table8[[#This Row],[CEM Number]],'71 CEMs'!$E$5:$E$76,1,0)</f>
        <v>#N/A</v>
      </c>
      <c r="AT595" s="235">
        <v>46296</v>
      </c>
      <c r="AU595" s="233"/>
    </row>
    <row r="596" spans="1:47" ht="14.4" customHeight="1">
      <c r="A596" s="26" t="s">
        <v>286</v>
      </c>
      <c r="B596" s="166">
        <v>45428</v>
      </c>
      <c r="C596" s="1" t="s">
        <v>287</v>
      </c>
      <c r="D596" s="1" t="s">
        <v>288</v>
      </c>
      <c r="E596" s="192" t="s">
        <v>309</v>
      </c>
      <c r="F596" s="29">
        <v>78</v>
      </c>
      <c r="G596" s="29">
        <v>31.200000000000003</v>
      </c>
      <c r="H596" s="29"/>
      <c r="I596" s="29">
        <v>0</v>
      </c>
      <c r="J596" s="29">
        <v>0</v>
      </c>
      <c r="K596" s="29">
        <v>0</v>
      </c>
      <c r="L596" s="29" t="s">
        <v>3587</v>
      </c>
      <c r="M596" s="1" t="str">
        <f>Table8[[#This Row],[Std Remarks]]</f>
        <v>LIVE - 100% Completed</v>
      </c>
      <c r="N596" s="28">
        <f>Table8[[#This Row],[% of Completion of Work Done]]</f>
        <v>1</v>
      </c>
      <c r="O596" s="1">
        <f>Table8[[#This Row],[Customers According to % (Market Share)]]</f>
        <v>31.200000000000003</v>
      </c>
      <c r="P596" s="29">
        <v>1039842</v>
      </c>
      <c r="Q596" s="136">
        <f>Table8[[#This Row],[Allocated Budget]]*Table8[[#This Row],[Allocation Percentage]]</f>
        <v>155976.29999999999</v>
      </c>
      <c r="R596" s="136">
        <v>883865.7</v>
      </c>
      <c r="S596" s="1">
        <v>-1</v>
      </c>
      <c r="T596" s="1"/>
      <c r="U596" s="1">
        <v>0.4</v>
      </c>
      <c r="V596" s="29">
        <v>0</v>
      </c>
      <c r="W596" s="29">
        <v>1280</v>
      </c>
      <c r="X596" s="1" t="s">
        <v>47</v>
      </c>
      <c r="Y596" s="75">
        <f>$Q$2</f>
        <v>0.15</v>
      </c>
      <c r="Z596" s="1" t="s">
        <v>32</v>
      </c>
      <c r="AA596" s="1" t="s">
        <v>150</v>
      </c>
      <c r="AB596" s="64">
        <v>1</v>
      </c>
      <c r="AC596" s="115">
        <f t="shared" si="35"/>
        <v>1</v>
      </c>
      <c r="AD596" s="2">
        <v>46082</v>
      </c>
      <c r="AE596" s="175" t="str">
        <f>IFERROR(Table8[[#This Row],[Timeline - Monthwise]]-MIN(Table8[Start Date..]),"None")</f>
        <v>None</v>
      </c>
      <c r="AF596" s="1" t="str">
        <f>IFERROR(Table8[[#This Row],[Timeline - Monthwise]]-Table8[[#This Row],[Start Date..]]+1,"Duration Doesn't Exsists")</f>
        <v>Duration Doesn't Exsists</v>
      </c>
      <c r="AG596" s="29" t="str">
        <f ca="1">IFERROR(Table8[[#This Row],[Timeline - Monthwise]]-TODAY(),"No ETA")</f>
        <v>No ETA</v>
      </c>
      <c r="AH596" s="29" t="str">
        <f t="shared" si="36"/>
        <v>Completed</v>
      </c>
      <c r="AI596" s="1"/>
      <c r="AJ596" s="237" t="s">
        <v>3569</v>
      </c>
      <c r="AK596" s="1"/>
      <c r="AL596" s="1" t="s">
        <v>3178</v>
      </c>
      <c r="AM596" s="1" t="s">
        <v>30</v>
      </c>
      <c r="AN596" s="1"/>
      <c r="AO596" s="27"/>
      <c r="AP596" s="192"/>
      <c r="AQ596" s="1"/>
      <c r="AS596" s="192" t="str">
        <f>VLOOKUP(Table8[[#This Row],[CEM Number]],'71 CEMs'!$E$5:$E$76,1,0)</f>
        <v>I240682</v>
      </c>
      <c r="AT596" s="235" t="s">
        <v>3569</v>
      </c>
      <c r="AU596" s="233"/>
    </row>
    <row r="597" spans="1:47" ht="14.4" customHeight="1">
      <c r="A597" s="86" t="s">
        <v>942</v>
      </c>
      <c r="B597" s="166" t="s">
        <v>3530</v>
      </c>
      <c r="C597" s="1" t="s">
        <v>514</v>
      </c>
      <c r="D597" s="28" t="s">
        <v>943</v>
      </c>
      <c r="E597" s="192" t="s">
        <v>3246</v>
      </c>
      <c r="F597" s="29">
        <v>528</v>
      </c>
      <c r="G597" s="65">
        <v>211.20000000000002</v>
      </c>
      <c r="H597" s="65"/>
      <c r="I597" s="29"/>
      <c r="J597" s="29"/>
      <c r="K597" s="29"/>
      <c r="L597" s="29"/>
      <c r="M597" s="1" t="str">
        <f>Table8[[#This Row],[Std Remarks]]</f>
        <v>NOT LIVE - RETAIN BUDGET</v>
      </c>
      <c r="N597" s="28">
        <f>Table8[[#This Row],[% of Completion of Work Done]]</f>
        <v>0</v>
      </c>
      <c r="O597" s="1"/>
      <c r="P597" s="29">
        <v>5393428.6324375002</v>
      </c>
      <c r="Q597" s="136">
        <f>(Table8[[#This Row],[Allocated Budget]]*$Q$2)+(Table8[[#This Row],[Allocated Budget]]*(1-Table8[[#This Row],[HP%  based on Live % ( Work Progress)]])*(1-$Q$2))</f>
        <v>5393428.6324375002</v>
      </c>
      <c r="R597" s="136"/>
      <c r="S597" s="1"/>
      <c r="T597" s="1"/>
      <c r="U597" s="1"/>
      <c r="V597" s="29">
        <v>994.40000000000009</v>
      </c>
      <c r="W597" s="29">
        <v>4037.8923437499993</v>
      </c>
      <c r="X597" s="1" t="s">
        <v>47</v>
      </c>
      <c r="Y597" s="28">
        <f>Table8[[#This Row],[% of Completion of Work Done]]</f>
        <v>0</v>
      </c>
      <c r="Z597" s="192" t="s">
        <v>35</v>
      </c>
      <c r="AA597" s="1"/>
      <c r="AB597" s="64">
        <v>0</v>
      </c>
      <c r="AC597" s="115">
        <f t="shared" si="35"/>
        <v>0</v>
      </c>
      <c r="AD597" s="2">
        <v>46082</v>
      </c>
      <c r="AE597" s="175">
        <f>IFERROR(Table8[[#This Row],[Timeline - Monthwise]]-MIN(Table8[Start Date..]),"None")</f>
        <v>214</v>
      </c>
      <c r="AF597" s="1">
        <f>IFERROR(Table8[[#This Row],[Timeline - Monthwise]]-Table8[[#This Row],[Start Date..]]+1,"Duration Doesn't Exsists")</f>
        <v>215</v>
      </c>
      <c r="AG597" s="29">
        <f ca="1">IFERROR(Table8[[#This Row],[Timeline - Monthwise]]-TODAY(),"No ETA")</f>
        <v>167</v>
      </c>
      <c r="AH597" s="29" t="str">
        <f t="shared" si="36"/>
        <v>Yet to Start</v>
      </c>
      <c r="AI597" s="1" t="s">
        <v>421</v>
      </c>
      <c r="AJ597" s="237" t="s">
        <v>3576</v>
      </c>
      <c r="AK597" s="28" t="s">
        <v>3291</v>
      </c>
      <c r="AL597" s="1" t="s">
        <v>3325</v>
      </c>
      <c r="AM597" s="1" t="s">
        <v>76</v>
      </c>
      <c r="AN597" s="1"/>
      <c r="AO597" s="27"/>
      <c r="AP597" s="192"/>
      <c r="AQ597" s="1"/>
      <c r="AS597" s="192" t="e">
        <f>VLOOKUP(Table8[[#This Row],[CEM Number]],'71 CEMs'!$E$5:$E$76,1,0)</f>
        <v>#N/A</v>
      </c>
      <c r="AT597" s="235">
        <v>46296</v>
      </c>
      <c r="AU597" s="233"/>
    </row>
    <row r="598" spans="1:47" ht="14.4" customHeight="1">
      <c r="A598" s="26" t="s">
        <v>3650</v>
      </c>
      <c r="B598" s="166" t="s">
        <v>3530</v>
      </c>
      <c r="C598" s="1" t="s">
        <v>1250</v>
      </c>
      <c r="D598" s="1" t="s">
        <v>1250</v>
      </c>
      <c r="E598" s="192" t="s">
        <v>1258</v>
      </c>
      <c r="F598" s="29">
        <v>114</v>
      </c>
      <c r="G598" s="29">
        <v>45.6</v>
      </c>
      <c r="H598" s="29"/>
      <c r="I598" s="29"/>
      <c r="J598" s="29"/>
      <c r="K598" s="29"/>
      <c r="L598" s="29"/>
      <c r="M598" s="1" t="str">
        <f>Table8[[#This Row],[Std Remarks]]</f>
        <v>NOT LIVE - RETAIN BUDGET</v>
      </c>
      <c r="N598" s="28">
        <f>Table8[[#This Row],[% of Completion of Work Done]]</f>
        <v>0</v>
      </c>
      <c r="O598" s="1">
        <f>Table8[[#This Row],[Customers According to % (Market Share)]]</f>
        <v>45.6</v>
      </c>
      <c r="P598" s="29">
        <v>1407193.56379711</v>
      </c>
      <c r="Q598" s="136">
        <f>(Table8[[#This Row],[Allocated Budget]]*$Q$2)+(Table8[[#This Row],[Allocated Budget]]*(1-Table8[[#This Row],[HP%  based on Live % ( Work Progress)]])*(1-$Q$2))</f>
        <v>1407193.5637971098</v>
      </c>
      <c r="R598" s="136"/>
      <c r="S598" s="1" t="e">
        <v>#DIV/0!</v>
      </c>
      <c r="T598" s="1"/>
      <c r="U598" s="1"/>
      <c r="V598" s="29">
        <v>242.28102364248932</v>
      </c>
      <c r="W598" s="29">
        <v>993.8860736730619</v>
      </c>
      <c r="X598" s="1" t="s">
        <v>47</v>
      </c>
      <c r="Y598" s="28">
        <f>Table8[[#This Row],[% of Completion of Work Done]]</f>
        <v>0</v>
      </c>
      <c r="Z598" s="1" t="s">
        <v>35</v>
      </c>
      <c r="AA598" s="1"/>
      <c r="AB598" s="28">
        <v>0</v>
      </c>
      <c r="AC598" s="115">
        <f t="shared" si="35"/>
        <v>0</v>
      </c>
      <c r="AD598" s="2">
        <v>46082</v>
      </c>
      <c r="AE598" s="175">
        <f>IFERROR(Table8[[#This Row],[Timeline - Monthwise]]-MIN(Table8[Start Date..]),"None")</f>
        <v>214</v>
      </c>
      <c r="AF598" s="1">
        <f>IFERROR(Table8[[#This Row],[Timeline - Monthwise]]-Table8[[#This Row],[Start Date..]]+1,"Duration Doesn't Exsists")</f>
        <v>215</v>
      </c>
      <c r="AG598" s="29">
        <f ca="1">IFERROR(Table8[[#This Row],[Timeline - Monthwise]]-TODAY(),"No ETA")</f>
        <v>167</v>
      </c>
      <c r="AH598" s="29" t="str">
        <f t="shared" si="36"/>
        <v>Yet to Start</v>
      </c>
      <c r="AI598" s="77">
        <v>0</v>
      </c>
      <c r="AJ598" s="237" t="s">
        <v>3576</v>
      </c>
      <c r="AK598" s="1" t="s">
        <v>1169</v>
      </c>
      <c r="AL598" s="1" t="s">
        <v>3325</v>
      </c>
      <c r="AM598" s="1" t="s">
        <v>76</v>
      </c>
      <c r="AN598" s="1"/>
      <c r="AO598" s="27"/>
      <c r="AP598" s="192"/>
      <c r="AQ598" s="1"/>
      <c r="AS598" s="192" t="e">
        <f>VLOOKUP(Table8[[#This Row],[CEM Number]],'71 CEMs'!$E$5:$E$76,1,0)</f>
        <v>#N/A</v>
      </c>
      <c r="AT598" s="235">
        <v>46296</v>
      </c>
      <c r="AU598" s="233"/>
    </row>
    <row r="599" spans="1:47" ht="14.4" customHeight="1">
      <c r="A599" s="26" t="s">
        <v>843</v>
      </c>
      <c r="B599" s="166" t="s">
        <v>3530</v>
      </c>
      <c r="C599" s="1" t="s">
        <v>762</v>
      </c>
      <c r="D599" s="1" t="s">
        <v>844</v>
      </c>
      <c r="E599" s="192" t="s">
        <v>873</v>
      </c>
      <c r="F599" s="29">
        <v>3180</v>
      </c>
      <c r="G599" s="29">
        <v>1272</v>
      </c>
      <c r="H599" s="29" t="s">
        <v>3598</v>
      </c>
      <c r="I599" s="29"/>
      <c r="J599" s="29"/>
      <c r="K599" s="29"/>
      <c r="L599" s="29"/>
      <c r="M599" s="1" t="str">
        <f>Table8[[#This Row],[Std Remarks]]</f>
        <v>NOT LIVE - RETAIN BUDGET</v>
      </c>
      <c r="N599" s="28">
        <f>Table8[[#This Row],[% of Completion of Work Done]]</f>
        <v>0.85</v>
      </c>
      <c r="O599" s="1">
        <f>Table8[[#This Row],[Customers According to % (Market Share)]]</f>
        <v>1272</v>
      </c>
      <c r="P599" s="29">
        <v>17710511.073208399</v>
      </c>
      <c r="Q599" s="136">
        <f>(Table8[[#This Row],[Allocated Budget]]*$Q$2)+(Table8[[#This Row],[Allocated Budget]]*(1-Table8[[#This Row],[HP%  based on Live % ( Work Progress)]])*(1-$Q$2))</f>
        <v>4914666.8228153307</v>
      </c>
      <c r="R599" s="136"/>
      <c r="S599" s="1"/>
      <c r="T599" s="1"/>
      <c r="U599" s="1"/>
      <c r="V599" s="29">
        <v>2339.4784202999999</v>
      </c>
      <c r="W599" s="29">
        <v>18928.450015000002</v>
      </c>
      <c r="X599" s="1" t="s">
        <v>47</v>
      </c>
      <c r="Y599" s="28">
        <f>Table8[[#This Row],[% of Completion of Work Done]]</f>
        <v>0.85</v>
      </c>
      <c r="Z599" s="192" t="s">
        <v>849</v>
      </c>
      <c r="AA599" s="1"/>
      <c r="AB599" s="77">
        <v>0.85</v>
      </c>
      <c r="AC599" s="115">
        <f t="shared" si="35"/>
        <v>0.85</v>
      </c>
      <c r="AD599" s="2">
        <v>46082</v>
      </c>
      <c r="AE599" s="175">
        <f>IFERROR(Table8[[#This Row],[Timeline - Monthwise]]-MIN(Table8[Start Date..]),"None")</f>
        <v>31</v>
      </c>
      <c r="AF599" s="1">
        <f>IFERROR(Table8[[#This Row],[Timeline - Monthwise]]-Table8[[#This Row],[Start Date..]]+1,"Duration Doesn't Exsists")</f>
        <v>32</v>
      </c>
      <c r="AG599" s="29">
        <f ca="1">IFERROR(Table8[[#This Row],[Timeline - Monthwise]]-TODAY(),"No ETA")</f>
        <v>-16</v>
      </c>
      <c r="AH599" s="29" t="str">
        <f t="shared" si="36"/>
        <v>In Progress</v>
      </c>
      <c r="AI599" s="1" t="s">
        <v>867</v>
      </c>
      <c r="AJ599" s="237" t="s">
        <v>3571</v>
      </c>
      <c r="AK599" s="1" t="s">
        <v>874</v>
      </c>
      <c r="AL599" s="1" t="s">
        <v>3323</v>
      </c>
      <c r="AM599" s="1" t="s">
        <v>76</v>
      </c>
      <c r="AN599" s="1"/>
      <c r="AO599" s="27"/>
      <c r="AP599" s="192"/>
      <c r="AQ599" s="1"/>
      <c r="AS599" s="192" t="e">
        <f>VLOOKUP(Table8[[#This Row],[CEM Number]],'71 CEMs'!$E$5:$E$76,1,0)</f>
        <v>#N/A</v>
      </c>
      <c r="AT599" s="235">
        <v>46113</v>
      </c>
      <c r="AU599" s="233"/>
    </row>
    <row r="600" spans="1:47" ht="14.4" customHeight="1">
      <c r="A600" s="26" t="s">
        <v>3650</v>
      </c>
      <c r="B600" s="166" t="s">
        <v>3530</v>
      </c>
      <c r="C600" s="1" t="s">
        <v>1250</v>
      </c>
      <c r="D600" s="1" t="s">
        <v>1250</v>
      </c>
      <c r="E600" s="192" t="s">
        <v>1259</v>
      </c>
      <c r="F600" s="29">
        <v>390</v>
      </c>
      <c r="G600" s="29">
        <v>156</v>
      </c>
      <c r="H600" s="29"/>
      <c r="I600" s="29"/>
      <c r="J600" s="29"/>
      <c r="K600" s="29"/>
      <c r="L600" s="29"/>
      <c r="M600" s="1" t="str">
        <f>Table8[[#This Row],[Std Remarks]]</f>
        <v>NOT LIVE - RETAIN BUDGET</v>
      </c>
      <c r="N600" s="28">
        <f>Table8[[#This Row],[% of Completion of Work Done]]</f>
        <v>0</v>
      </c>
      <c r="O600" s="1">
        <f>Table8[[#This Row],[Customers According to % (Market Share)]]</f>
        <v>156</v>
      </c>
      <c r="P600" s="29">
        <v>4050841.2497382201</v>
      </c>
      <c r="Q600" s="136">
        <f>(Table8[[#This Row],[Allocated Budget]]*$Q$2)+(Table8[[#This Row],[Allocated Budget]]*(1-Table8[[#This Row],[HP%  based on Live % ( Work Progress)]])*(1-$Q$2))</f>
        <v>4050841.2497382201</v>
      </c>
      <c r="R600" s="136"/>
      <c r="S600" s="1" t="e">
        <v>#DIV/0!</v>
      </c>
      <c r="T600" s="1"/>
      <c r="U600" s="1"/>
      <c r="V600" s="29">
        <v>700.38073975890518</v>
      </c>
      <c r="W600" s="29">
        <v>3844.6732042201484</v>
      </c>
      <c r="X600" s="1" t="s">
        <v>47</v>
      </c>
      <c r="Y600" s="28">
        <f>Table8[[#This Row],[% of Completion of Work Done]]</f>
        <v>0</v>
      </c>
      <c r="Z600" s="1" t="s">
        <v>35</v>
      </c>
      <c r="AA600" s="1"/>
      <c r="AB600" s="28">
        <v>0</v>
      </c>
      <c r="AC600" s="115">
        <f t="shared" si="35"/>
        <v>0</v>
      </c>
      <c r="AD600" s="2">
        <v>46082</v>
      </c>
      <c r="AE600" s="175">
        <f>IFERROR(Table8[[#This Row],[Timeline - Monthwise]]-MIN(Table8[Start Date..]),"None")</f>
        <v>214</v>
      </c>
      <c r="AF600" s="1">
        <f>IFERROR(Table8[[#This Row],[Timeline - Monthwise]]-Table8[[#This Row],[Start Date..]]+1,"Duration Doesn't Exsists")</f>
        <v>215</v>
      </c>
      <c r="AG600" s="29">
        <f ca="1">IFERROR(Table8[[#This Row],[Timeline - Monthwise]]-TODAY(),"No ETA")</f>
        <v>167</v>
      </c>
      <c r="AH600" s="29" t="str">
        <f t="shared" si="36"/>
        <v>Yet to Start</v>
      </c>
      <c r="AI600" s="77">
        <v>0</v>
      </c>
      <c r="AJ600" s="237" t="s">
        <v>3576</v>
      </c>
      <c r="AK600" s="1" t="s">
        <v>1169</v>
      </c>
      <c r="AL600" s="1" t="s">
        <v>3325</v>
      </c>
      <c r="AM600" s="1" t="s">
        <v>76</v>
      </c>
      <c r="AN600" s="1"/>
      <c r="AO600" s="27"/>
      <c r="AP600" s="192"/>
      <c r="AQ600" s="1"/>
      <c r="AS600" s="192" t="e">
        <f>VLOOKUP(Table8[[#This Row],[CEM Number]],'71 CEMs'!$E$5:$E$76,1,0)</f>
        <v>#N/A</v>
      </c>
      <c r="AT600" s="235">
        <v>46296</v>
      </c>
      <c r="AU600" s="233"/>
    </row>
    <row r="601" spans="1:47" ht="14.4" customHeight="1">
      <c r="A601" s="26" t="s">
        <v>3650</v>
      </c>
      <c r="B601" s="166" t="s">
        <v>3530</v>
      </c>
      <c r="C601" s="1" t="s">
        <v>1250</v>
      </c>
      <c r="D601" s="1" t="s">
        <v>1250</v>
      </c>
      <c r="E601" s="192" t="s">
        <v>1260</v>
      </c>
      <c r="F601" s="29">
        <v>204</v>
      </c>
      <c r="G601" s="29">
        <v>81.600000000000009</v>
      </c>
      <c r="H601" s="29"/>
      <c r="I601" s="29"/>
      <c r="J601" s="29"/>
      <c r="K601" s="29"/>
      <c r="L601" s="29"/>
      <c r="M601" s="1" t="str">
        <f>Table8[[#This Row],[Std Remarks]]</f>
        <v>NOT LIVE - RETAIN BUDGET</v>
      </c>
      <c r="N601" s="28">
        <f>Table8[[#This Row],[% of Completion of Work Done]]</f>
        <v>0</v>
      </c>
      <c r="O601" s="1">
        <f>Table8[[#This Row],[Customers According to % (Market Share)]]</f>
        <v>81.600000000000009</v>
      </c>
      <c r="P601" s="29">
        <v>2459324.3915719101</v>
      </c>
      <c r="Q601" s="136">
        <f>(Table8[[#This Row],[Allocated Budget]]*$Q$2)+(Table8[[#This Row],[Allocated Budget]]*(1-Table8[[#This Row],[HP%  based on Live % ( Work Progress)]])*(1-$Q$2))</f>
        <v>2459324.3915719101</v>
      </c>
      <c r="R601" s="136"/>
      <c r="S601" s="1" t="e">
        <v>#DIV/0!</v>
      </c>
      <c r="T601" s="1"/>
      <c r="U601" s="1"/>
      <c r="V601" s="29">
        <v>467.55461347221285</v>
      </c>
      <c r="W601" s="29">
        <v>1614.4163219651618</v>
      </c>
      <c r="X601" s="1" t="s">
        <v>47</v>
      </c>
      <c r="Y601" s="28">
        <f>Table8[[#This Row],[% of Completion of Work Done]]</f>
        <v>0</v>
      </c>
      <c r="Z601" s="1" t="s">
        <v>35</v>
      </c>
      <c r="AA601" s="1"/>
      <c r="AB601" s="28">
        <v>0</v>
      </c>
      <c r="AC601" s="115">
        <f t="shared" si="35"/>
        <v>0</v>
      </c>
      <c r="AD601" s="2">
        <v>46082</v>
      </c>
      <c r="AE601" s="175">
        <f>IFERROR(Table8[[#This Row],[Timeline - Monthwise]]-MIN(Table8[Start Date..]),"None")</f>
        <v>214</v>
      </c>
      <c r="AF601" s="1">
        <f>IFERROR(Table8[[#This Row],[Timeline - Monthwise]]-Table8[[#This Row],[Start Date..]]+1,"Duration Doesn't Exsists")</f>
        <v>215</v>
      </c>
      <c r="AG601" s="29">
        <f ca="1">IFERROR(Table8[[#This Row],[Timeline - Monthwise]]-TODAY(),"No ETA")</f>
        <v>167</v>
      </c>
      <c r="AH601" s="29" t="str">
        <f t="shared" si="36"/>
        <v>Yet to Start</v>
      </c>
      <c r="AI601" s="77">
        <v>0</v>
      </c>
      <c r="AJ601" s="237" t="s">
        <v>3576</v>
      </c>
      <c r="AK601" s="1" t="s">
        <v>1169</v>
      </c>
      <c r="AL601" s="1" t="s">
        <v>3325</v>
      </c>
      <c r="AM601" s="1" t="s">
        <v>76</v>
      </c>
      <c r="AN601" s="1"/>
      <c r="AO601" s="27"/>
      <c r="AP601" s="192"/>
      <c r="AQ601" s="1"/>
      <c r="AS601" s="192" t="e">
        <f>VLOOKUP(Table8[[#This Row],[CEM Number]],'71 CEMs'!$E$5:$E$76,1,0)</f>
        <v>#N/A</v>
      </c>
      <c r="AT601" s="235">
        <v>46296</v>
      </c>
      <c r="AU601" s="233"/>
    </row>
    <row r="602" spans="1:47" ht="14.4" customHeight="1">
      <c r="A602" s="26" t="s">
        <v>3650</v>
      </c>
      <c r="B602" s="166" t="s">
        <v>3530</v>
      </c>
      <c r="C602" s="1" t="s">
        <v>1250</v>
      </c>
      <c r="D602" s="1" t="s">
        <v>1250</v>
      </c>
      <c r="E602" s="192" t="s">
        <v>1261</v>
      </c>
      <c r="F602" s="29">
        <v>388</v>
      </c>
      <c r="G602" s="29">
        <v>155.20000000000002</v>
      </c>
      <c r="H602" s="29"/>
      <c r="I602" s="29"/>
      <c r="J602" s="29"/>
      <c r="K602" s="29"/>
      <c r="L602" s="29"/>
      <c r="M602" s="1" t="str">
        <f>Table8[[#This Row],[Std Remarks]]</f>
        <v>NOT LIVE - RETAIN BUDGET</v>
      </c>
      <c r="N602" s="28">
        <f>Table8[[#This Row],[% of Completion of Work Done]]</f>
        <v>0</v>
      </c>
      <c r="O602" s="1">
        <f>Table8[[#This Row],[Customers According to % (Market Share)]]</f>
        <v>155.20000000000002</v>
      </c>
      <c r="P602" s="29">
        <v>5003191.4000000004</v>
      </c>
      <c r="Q602" s="136">
        <f>(Table8[[#This Row],[Allocated Budget]]*$Q$2)+(Table8[[#This Row],[Allocated Budget]]*(1-Table8[[#This Row],[HP%  based on Live % ( Work Progress)]])*(1-$Q$2))</f>
        <v>5003191.4000000004</v>
      </c>
      <c r="R602" s="136"/>
      <c r="S602" s="1" t="e">
        <v>#DIV/0!</v>
      </c>
      <c r="T602" s="1"/>
      <c r="U602" s="1"/>
      <c r="V602" s="29">
        <v>1129.3</v>
      </c>
      <c r="W602" s="29">
        <v>5383.75</v>
      </c>
      <c r="X602" s="1" t="s">
        <v>47</v>
      </c>
      <c r="Y602" s="28">
        <f>Table8[[#This Row],[% of Completion of Work Done]]</f>
        <v>0</v>
      </c>
      <c r="Z602" s="1" t="s">
        <v>35</v>
      </c>
      <c r="AA602" s="1"/>
      <c r="AB602" s="28">
        <v>0</v>
      </c>
      <c r="AC602" s="115">
        <f t="shared" si="35"/>
        <v>0</v>
      </c>
      <c r="AD602" s="2">
        <v>46082</v>
      </c>
      <c r="AE602" s="175">
        <f>IFERROR(Table8[[#This Row],[Timeline - Monthwise]]-MIN(Table8[Start Date..]),"None")</f>
        <v>214</v>
      </c>
      <c r="AF602" s="1">
        <f>IFERROR(Table8[[#This Row],[Timeline - Monthwise]]-Table8[[#This Row],[Start Date..]]+1,"Duration Doesn't Exsists")</f>
        <v>215</v>
      </c>
      <c r="AG602" s="29">
        <f ca="1">IFERROR(Table8[[#This Row],[Timeline - Monthwise]]-TODAY(),"No ETA")</f>
        <v>167</v>
      </c>
      <c r="AH602" s="29" t="str">
        <f t="shared" si="36"/>
        <v>Yet to Start</v>
      </c>
      <c r="AI602" s="77">
        <v>0</v>
      </c>
      <c r="AJ602" s="237" t="s">
        <v>3576</v>
      </c>
      <c r="AK602" s="1" t="s">
        <v>1169</v>
      </c>
      <c r="AL602" s="1" t="s">
        <v>3325</v>
      </c>
      <c r="AM602" s="1" t="s">
        <v>76</v>
      </c>
      <c r="AN602" s="1"/>
      <c r="AO602" s="27"/>
      <c r="AP602" s="192"/>
      <c r="AQ602" s="1"/>
      <c r="AS602" s="192" t="e">
        <f>VLOOKUP(Table8[[#This Row],[CEM Number]],'71 CEMs'!$E$5:$E$76,1,0)</f>
        <v>#N/A</v>
      </c>
      <c r="AT602" s="235">
        <v>46296</v>
      </c>
      <c r="AU602" s="233"/>
    </row>
    <row r="603" spans="1:47" ht="14.4" customHeight="1">
      <c r="A603" s="26" t="s">
        <v>513</v>
      </c>
      <c r="B603" s="166">
        <v>45427</v>
      </c>
      <c r="C603" s="1" t="s">
        <v>514</v>
      </c>
      <c r="D603" s="192" t="s">
        <v>515</v>
      </c>
      <c r="E603" s="192" t="s">
        <v>549</v>
      </c>
      <c r="F603" s="29">
        <v>310</v>
      </c>
      <c r="G603" s="29">
        <v>124</v>
      </c>
      <c r="H603" s="29"/>
      <c r="I603" s="29"/>
      <c r="J603" s="29"/>
      <c r="K603" s="29"/>
      <c r="L603" s="29"/>
      <c r="M603" s="1" t="str">
        <f>Table8[[#This Row],[Std Remarks]]</f>
        <v>NOT LIVE - RETAIN BUDGET</v>
      </c>
      <c r="N603" s="28">
        <f>Table8[[#This Row],[% of Completion of Work Done]]</f>
        <v>0.4</v>
      </c>
      <c r="O603" s="1">
        <f>Table8[[#This Row],[Customers According to % (Market Share)]]</f>
        <v>124</v>
      </c>
      <c r="P603" s="29">
        <v>49423135</v>
      </c>
      <c r="Q603" s="136">
        <f>(Table8[[#This Row],[Allocated Budget]]*$Q$2)+(Table8[[#This Row],[Allocated Budget]]*(1-Table8[[#This Row],[HP%  based on Live % ( Work Progress)]])*(1-$Q$2))</f>
        <v>32619269.099999998</v>
      </c>
      <c r="R603" s="136">
        <v>16803865.900000002</v>
      </c>
      <c r="S603" s="1">
        <v>-1</v>
      </c>
      <c r="T603" s="1"/>
      <c r="U603" s="1">
        <v>0.4</v>
      </c>
      <c r="V603" s="29">
        <v>13799.999999999998</v>
      </c>
      <c r="W603" s="29">
        <v>0</v>
      </c>
      <c r="X603" s="1" t="s">
        <v>47</v>
      </c>
      <c r="Y603" s="28">
        <f>Table8[[#This Row],[% of Completion of Work Done]]</f>
        <v>0.4</v>
      </c>
      <c r="Z603" s="192" t="s">
        <v>35</v>
      </c>
      <c r="AA603" s="1"/>
      <c r="AB603" s="77">
        <v>0.4</v>
      </c>
      <c r="AC603" s="115">
        <f t="shared" si="35"/>
        <v>0.4</v>
      </c>
      <c r="AD603" s="2">
        <v>46082</v>
      </c>
      <c r="AE603" s="175">
        <f>IFERROR(Table8[[#This Row],[Timeline - Monthwise]]-MIN(Table8[Start Date..]),"None")</f>
        <v>92</v>
      </c>
      <c r="AF603" s="1">
        <f>IFERROR(Table8[[#This Row],[Timeline - Monthwise]]-Table8[[#This Row],[Start Date..]]+1,"Duration Doesn't Exsists")</f>
        <v>93</v>
      </c>
      <c r="AG603" s="29">
        <f ca="1">IFERROR(Table8[[#This Row],[Timeline - Monthwise]]-TODAY(),"No ETA")</f>
        <v>45</v>
      </c>
      <c r="AH603" s="29" t="str">
        <f t="shared" si="36"/>
        <v>In Progress</v>
      </c>
      <c r="AI603" s="192">
        <v>46174</v>
      </c>
      <c r="AJ603" s="237" t="s">
        <v>3573</v>
      </c>
      <c r="AK603" s="192" t="s">
        <v>550</v>
      </c>
      <c r="AL603" s="1" t="s">
        <v>3323</v>
      </c>
      <c r="AM603" s="1" t="s">
        <v>76</v>
      </c>
      <c r="AN603" s="1">
        <v>1</v>
      </c>
      <c r="AO603" s="27"/>
      <c r="AP603" s="192"/>
      <c r="AQ603" s="1"/>
      <c r="AS603" s="192" t="str">
        <f>VLOOKUP(Table8[[#This Row],[CEM Number]],'71 CEMs'!$E$5:$E$76,1,0)</f>
        <v>I240705</v>
      </c>
      <c r="AT603" s="235">
        <v>46174</v>
      </c>
      <c r="AU603" s="233"/>
    </row>
    <row r="604" spans="1:47" ht="14.4" customHeight="1">
      <c r="A604" s="26" t="s">
        <v>1093</v>
      </c>
      <c r="B604" s="166">
        <v>44924</v>
      </c>
      <c r="C604" s="1" t="s">
        <v>27</v>
      </c>
      <c r="D604" s="1" t="s">
        <v>1094</v>
      </c>
      <c r="E604" s="192" t="s">
        <v>1098</v>
      </c>
      <c r="F604" s="29">
        <v>394</v>
      </c>
      <c r="G604" s="29">
        <v>197</v>
      </c>
      <c r="H604" s="29">
        <v>952</v>
      </c>
      <c r="I604" s="29">
        <v>311</v>
      </c>
      <c r="J604" s="29">
        <v>340</v>
      </c>
      <c r="K604" s="29">
        <v>301</v>
      </c>
      <c r="L604" s="29"/>
      <c r="M604" s="1" t="str">
        <f>Table8[[#This Row],[Std Remarks]]</f>
        <v>LIVE - 100% Completed</v>
      </c>
      <c r="N604" s="28">
        <f>Table8[[#This Row],[% of Completion of Work Done]]</f>
        <v>1</v>
      </c>
      <c r="O604" s="1">
        <f>Table8[[#This Row],[Customers According to % (Market Share)]]</f>
        <v>197</v>
      </c>
      <c r="P604" s="29">
        <v>3073935</v>
      </c>
      <c r="Q604" s="136">
        <f>Table8[[#This Row],[Allocated Budget]]*Table8[[#This Row],[Allocation Percentage]]</f>
        <v>461090.25</v>
      </c>
      <c r="R604" s="136">
        <v>2612844.75</v>
      </c>
      <c r="S604" s="1">
        <v>-1</v>
      </c>
      <c r="T604" s="1"/>
      <c r="U604" s="1">
        <v>0.5</v>
      </c>
      <c r="V604" s="29">
        <v>0</v>
      </c>
      <c r="W604" s="29">
        <v>4661.5099999999993</v>
      </c>
      <c r="X604" s="1" t="s">
        <v>150</v>
      </c>
      <c r="Y604" s="75">
        <f>$Q$2</f>
        <v>0.15</v>
      </c>
      <c r="Z604" s="1" t="s">
        <v>32</v>
      </c>
      <c r="AA604" s="1" t="s">
        <v>150</v>
      </c>
      <c r="AB604" s="64">
        <v>1</v>
      </c>
      <c r="AC604" s="115">
        <f t="shared" si="35"/>
        <v>1</v>
      </c>
      <c r="AD604" s="2">
        <v>46082</v>
      </c>
      <c r="AE604" s="175" t="str">
        <f>IFERROR(Table8[[#This Row],[Timeline - Monthwise]]-MIN(Table8[Start Date..]),"None")</f>
        <v>None</v>
      </c>
      <c r="AF604" s="1" t="str">
        <f>IFERROR(Table8[[#This Row],[Timeline - Monthwise]]-Table8[[#This Row],[Start Date..]]+1,"Duration Doesn't Exsists")</f>
        <v>Duration Doesn't Exsists</v>
      </c>
      <c r="AG604" s="29" t="str">
        <f ca="1">IFERROR(Table8[[#This Row],[Timeline - Monthwise]]-TODAY(),"No ETA")</f>
        <v>No ETA</v>
      </c>
      <c r="AH604" s="29" t="str">
        <f t="shared" si="36"/>
        <v>Completed</v>
      </c>
      <c r="AI604" s="1"/>
      <c r="AJ604" s="237" t="s">
        <v>3569</v>
      </c>
      <c r="AK604" s="1"/>
      <c r="AL604" s="1" t="s">
        <v>3178</v>
      </c>
      <c r="AM604" s="1" t="s">
        <v>30</v>
      </c>
      <c r="AN604" s="1"/>
      <c r="AO604" s="27"/>
      <c r="AP604" s="192"/>
      <c r="AQ604" s="192"/>
      <c r="AS604" s="192" t="str">
        <f>VLOOKUP(Table8[[#This Row],[CEM Number]],'71 CEMs'!$E$5:$E$76,1,0)</f>
        <v>INT-23-00444</v>
      </c>
      <c r="AT604" s="235" t="s">
        <v>3569</v>
      </c>
      <c r="AU604" s="233"/>
    </row>
    <row r="605" spans="1:47" ht="14.4" customHeight="1">
      <c r="A605" s="26" t="s">
        <v>768</v>
      </c>
      <c r="B605" s="166">
        <v>45621</v>
      </c>
      <c r="C605" s="1" t="s">
        <v>27</v>
      </c>
      <c r="D605" s="1" t="s">
        <v>769</v>
      </c>
      <c r="E605" s="192" t="s">
        <v>783</v>
      </c>
      <c r="F605" s="29">
        <v>278</v>
      </c>
      <c r="G605" s="29">
        <v>111.2</v>
      </c>
      <c r="H605" s="29">
        <v>0</v>
      </c>
      <c r="I605" s="29"/>
      <c r="J605" s="29"/>
      <c r="K605" s="29"/>
      <c r="L605" s="29"/>
      <c r="M605" s="1" t="str">
        <f>Table8[[#This Row],[Std Remarks]]</f>
        <v>LIVE - 100% Completed</v>
      </c>
      <c r="N605" s="28">
        <f>Table8[[#This Row],[% of Completion of Work Done]]</f>
        <v>1</v>
      </c>
      <c r="O605" s="1">
        <f>Table8[[#This Row],[Customers According to % (Market Share)]]</f>
        <v>111.2</v>
      </c>
      <c r="P605" s="29">
        <v>2460240.7999999998</v>
      </c>
      <c r="Q605" s="136">
        <f>Table8[[#This Row],[Allocated Budget]]*Table8[[#This Row],[Allocation Percentage]]</f>
        <v>369036.11999999994</v>
      </c>
      <c r="R605" s="136">
        <v>2091204.68</v>
      </c>
      <c r="S605" s="1">
        <v>-1</v>
      </c>
      <c r="T605" s="1"/>
      <c r="U605" s="1">
        <v>0.4</v>
      </c>
      <c r="V605" s="29">
        <v>0</v>
      </c>
      <c r="W605" s="29">
        <v>3663.7799999999997</v>
      </c>
      <c r="X605" s="1" t="s">
        <v>150</v>
      </c>
      <c r="Y605" s="75">
        <f>$Q$2</f>
        <v>0.15</v>
      </c>
      <c r="Z605" s="1" t="s">
        <v>32</v>
      </c>
      <c r="AA605" s="1" t="s">
        <v>150</v>
      </c>
      <c r="AB605" s="64">
        <v>1</v>
      </c>
      <c r="AC605" s="115">
        <f t="shared" si="35"/>
        <v>1</v>
      </c>
      <c r="AD605" s="2">
        <v>46082</v>
      </c>
      <c r="AE605" s="175" t="str">
        <f>IFERROR(Table8[[#This Row],[Timeline - Monthwise]]-MIN(Table8[Start Date..]),"None")</f>
        <v>None</v>
      </c>
      <c r="AF605" s="1" t="str">
        <f>IFERROR(Table8[[#This Row],[Timeline - Monthwise]]-Table8[[#This Row],[Start Date..]]+1,"Duration Doesn't Exsists")</f>
        <v>Duration Doesn't Exsists</v>
      </c>
      <c r="AG605" s="29" t="str">
        <f ca="1">IFERROR(Table8[[#This Row],[Timeline - Monthwise]]-TODAY(),"No ETA")</f>
        <v>No ETA</v>
      </c>
      <c r="AH605" s="29" t="str">
        <f t="shared" si="36"/>
        <v>Completed</v>
      </c>
      <c r="AI605" s="1"/>
      <c r="AJ605" s="237" t="s">
        <v>3569</v>
      </c>
      <c r="AK605" s="1"/>
      <c r="AL605" s="1" t="s">
        <v>3178</v>
      </c>
      <c r="AM605" s="1" t="s">
        <v>30</v>
      </c>
      <c r="AN605" s="1"/>
      <c r="AO605" s="27"/>
      <c r="AP605" s="192"/>
      <c r="AQ605" s="1"/>
      <c r="AS605" s="192" t="str">
        <f>VLOOKUP(Table8[[#This Row],[CEM Number]],'71 CEMs'!$E$5:$E$76,1,0)</f>
        <v>I250376</v>
      </c>
      <c r="AT605" s="235" t="s">
        <v>3569</v>
      </c>
      <c r="AU605" s="233"/>
    </row>
    <row r="606" spans="1:47" ht="14.4" customHeight="1">
      <c r="A606" s="26" t="s">
        <v>221</v>
      </c>
      <c r="B606" s="166">
        <v>45428</v>
      </c>
      <c r="C606" s="1" t="s">
        <v>50</v>
      </c>
      <c r="D606" s="1" t="s">
        <v>50</v>
      </c>
      <c r="E606" s="192" t="s">
        <v>237</v>
      </c>
      <c r="F606" s="29">
        <v>534</v>
      </c>
      <c r="G606" s="29">
        <v>213.60000000000002</v>
      </c>
      <c r="H606" s="29"/>
      <c r="I606" s="29">
        <v>0</v>
      </c>
      <c r="J606" s="29">
        <v>0</v>
      </c>
      <c r="K606" s="29">
        <v>0</v>
      </c>
      <c r="L606" s="29" t="s">
        <v>3640</v>
      </c>
      <c r="M606" s="1" t="str">
        <f>Table8[[#This Row],[Std Remarks]]</f>
        <v>NOT LIVE - RETAIN BUDGET</v>
      </c>
      <c r="N606" s="28">
        <f>Table8[[#This Row],[% of Completion of Work Done]]</f>
        <v>0</v>
      </c>
      <c r="O606" s="1">
        <f>Table8[[#This Row],[Customers According to % (Market Share)]]</f>
        <v>213.60000000000002</v>
      </c>
      <c r="P606" s="29">
        <v>6361725.1975121601</v>
      </c>
      <c r="Q606" s="136">
        <f>(Table8[[#This Row],[Allocated Budget]]*$Q$2)+(Table8[[#This Row],[Allocated Budget]]*(1-Table8[[#This Row],[HP%  based on Live % ( Work Progress)]])*(1-$Q$2))</f>
        <v>6361725.1975121601</v>
      </c>
      <c r="R606" s="136">
        <v>0</v>
      </c>
      <c r="S606" s="1">
        <v>-1</v>
      </c>
      <c r="T606" s="1"/>
      <c r="U606" s="1">
        <v>0.4</v>
      </c>
      <c r="V606" s="29">
        <v>1129.7</v>
      </c>
      <c r="W606" s="29">
        <v>3361.6055552562784</v>
      </c>
      <c r="X606" s="1" t="s">
        <v>47</v>
      </c>
      <c r="Y606" s="28">
        <f>Table8[[#This Row],[% of Completion of Work Done]]</f>
        <v>0</v>
      </c>
      <c r="Z606" s="192" t="s">
        <v>35</v>
      </c>
      <c r="AA606" s="1"/>
      <c r="AB606" s="28">
        <v>0</v>
      </c>
      <c r="AC606" s="115">
        <f t="shared" si="35"/>
        <v>0</v>
      </c>
      <c r="AD606" s="2">
        <v>46082</v>
      </c>
      <c r="AE606" s="175" t="str">
        <f>IFERROR(Table8[[#This Row],[Timeline - Monthwise]]-MIN(Table8[Start Date..]),"None")</f>
        <v>None</v>
      </c>
      <c r="AF606" s="1" t="str">
        <f>IFERROR(Table8[[#This Row],[Timeline - Monthwise]]-Table8[[#This Row],[Start Date..]]+1,"Duration Doesn't Exsists")</f>
        <v>Duration Doesn't Exsists</v>
      </c>
      <c r="AG606" s="29" t="str">
        <f ca="1">IFERROR(Table8[[#This Row],[Timeline - Monthwise]]-TODAY(),"No ETA")</f>
        <v>No ETA</v>
      </c>
      <c r="AH606" s="29" t="str">
        <f t="shared" si="36"/>
        <v>Yet to Start</v>
      </c>
      <c r="AI606" s="1" t="s">
        <v>77</v>
      </c>
      <c r="AJ606" s="237" t="s">
        <v>3319</v>
      </c>
      <c r="AK606" s="1" t="s">
        <v>223</v>
      </c>
      <c r="AL606" s="1" t="s">
        <v>3325</v>
      </c>
      <c r="AM606" s="1" t="s">
        <v>76</v>
      </c>
      <c r="AN606" s="1">
        <v>2</v>
      </c>
      <c r="AO606" s="27"/>
      <c r="AP606" s="192"/>
      <c r="AQ606" s="1"/>
      <c r="AS606" s="192" t="str">
        <f>VLOOKUP(Table8[[#This Row],[CEM Number]],'71 CEMs'!$E$5:$E$76,1,0)</f>
        <v>I240678</v>
      </c>
      <c r="AT606" s="235" t="s">
        <v>3319</v>
      </c>
      <c r="AU606" s="233"/>
    </row>
    <row r="607" spans="1:47" ht="14.4" customHeight="1">
      <c r="A607" s="26" t="s">
        <v>3650</v>
      </c>
      <c r="B607" s="166" t="s">
        <v>3530</v>
      </c>
      <c r="C607" s="1" t="s">
        <v>1250</v>
      </c>
      <c r="D607" s="1" t="s">
        <v>1250</v>
      </c>
      <c r="E607" s="192" t="s">
        <v>1262</v>
      </c>
      <c r="F607" s="29">
        <v>902</v>
      </c>
      <c r="G607" s="29">
        <v>360.8</v>
      </c>
      <c r="H607" s="29"/>
      <c r="I607" s="29"/>
      <c r="J607" s="29"/>
      <c r="K607" s="29"/>
      <c r="L607" s="29"/>
      <c r="M607" s="1" t="str">
        <f>Table8[[#This Row],[Std Remarks]]</f>
        <v>NOT LIVE - RETAIN BUDGET</v>
      </c>
      <c r="N607" s="28">
        <f>Table8[[#This Row],[% of Completion of Work Done]]</f>
        <v>0</v>
      </c>
      <c r="O607" s="1">
        <f>Table8[[#This Row],[Customers According to % (Market Share)]]</f>
        <v>360.8</v>
      </c>
      <c r="P607" s="29">
        <v>8520569.3959999997</v>
      </c>
      <c r="Q607" s="136">
        <f>(Table8[[#This Row],[Allocated Budget]]*$Q$2)+(Table8[[#This Row],[Allocated Budget]]*(1-Table8[[#This Row],[HP%  based on Live % ( Work Progress)]])*(1-$Q$2))</f>
        <v>8520569.3959999997</v>
      </c>
      <c r="R607" s="136"/>
      <c r="S607" s="1" t="e">
        <v>#DIV/0!</v>
      </c>
      <c r="T607" s="1"/>
      <c r="U607" s="1"/>
      <c r="V607" s="29">
        <v>1796.3</v>
      </c>
      <c r="W607" s="29">
        <v>9450</v>
      </c>
      <c r="X607" s="1" t="s">
        <v>47</v>
      </c>
      <c r="Y607" s="28">
        <f>Table8[[#This Row],[% of Completion of Work Done]]</f>
        <v>0</v>
      </c>
      <c r="Z607" s="1" t="s">
        <v>35</v>
      </c>
      <c r="AA607" s="1"/>
      <c r="AB607" s="28">
        <v>0</v>
      </c>
      <c r="AC607" s="115">
        <f t="shared" si="35"/>
        <v>0</v>
      </c>
      <c r="AD607" s="2">
        <v>46082</v>
      </c>
      <c r="AE607" s="175">
        <f>IFERROR(Table8[[#This Row],[Timeline - Monthwise]]-MIN(Table8[Start Date..]),"None")</f>
        <v>214</v>
      </c>
      <c r="AF607" s="1">
        <f>IFERROR(Table8[[#This Row],[Timeline - Monthwise]]-Table8[[#This Row],[Start Date..]]+1,"Duration Doesn't Exsists")</f>
        <v>215</v>
      </c>
      <c r="AG607" s="29">
        <f ca="1">IFERROR(Table8[[#This Row],[Timeline - Monthwise]]-TODAY(),"No ETA")</f>
        <v>167</v>
      </c>
      <c r="AH607" s="29" t="str">
        <f t="shared" si="36"/>
        <v>Yet to Start</v>
      </c>
      <c r="AI607" s="77">
        <v>0</v>
      </c>
      <c r="AJ607" s="237" t="s">
        <v>3576</v>
      </c>
      <c r="AK607" s="1" t="s">
        <v>1169</v>
      </c>
      <c r="AL607" s="1" t="s">
        <v>3325</v>
      </c>
      <c r="AM607" s="1" t="s">
        <v>76</v>
      </c>
      <c r="AN607" s="1"/>
      <c r="AO607" s="27"/>
      <c r="AP607" s="192"/>
      <c r="AQ607" s="1"/>
      <c r="AS607" s="192" t="e">
        <f>VLOOKUP(Table8[[#This Row],[CEM Number]],'71 CEMs'!$E$5:$E$76,1,0)</f>
        <v>#N/A</v>
      </c>
      <c r="AT607" s="235">
        <v>46296</v>
      </c>
      <c r="AU607" s="233"/>
    </row>
    <row r="608" spans="1:47" ht="14.4" customHeight="1">
      <c r="A608" s="26" t="s">
        <v>3650</v>
      </c>
      <c r="B608" s="166" t="s">
        <v>3530</v>
      </c>
      <c r="C608" s="1" t="s">
        <v>1250</v>
      </c>
      <c r="D608" s="1" t="s">
        <v>1250</v>
      </c>
      <c r="E608" s="192" t="s">
        <v>1263</v>
      </c>
      <c r="F608" s="29">
        <v>1968</v>
      </c>
      <c r="G608" s="29">
        <v>787.2</v>
      </c>
      <c r="H608" s="29"/>
      <c r="I608" s="29"/>
      <c r="J608" s="29"/>
      <c r="K608" s="29"/>
      <c r="L608" s="29"/>
      <c r="M608" s="1" t="str">
        <f>Table8[[#This Row],[Std Remarks]]</f>
        <v>NOT LIVE - RETAIN BUDGET</v>
      </c>
      <c r="N608" s="28">
        <f>Table8[[#This Row],[% of Completion of Work Done]]</f>
        <v>0</v>
      </c>
      <c r="O608" s="1">
        <f>Table8[[#This Row],[Customers According to % (Market Share)]]</f>
        <v>787.2</v>
      </c>
      <c r="P608" s="29">
        <v>14061195.507999999</v>
      </c>
      <c r="Q608" s="136">
        <f>(Table8[[#This Row],[Allocated Budget]]*$Q$2)+(Table8[[#This Row],[Allocated Budget]]*(1-Table8[[#This Row],[HP%  based on Live % ( Work Progress)]])*(1-$Q$2))</f>
        <v>14061195.507999998</v>
      </c>
      <c r="R608" s="136"/>
      <c r="S608" s="1" t="e">
        <v>#DIV/0!</v>
      </c>
      <c r="T608" s="1"/>
      <c r="U608" s="1"/>
      <c r="V608" s="29">
        <v>2371.2999999999997</v>
      </c>
      <c r="W608" s="49">
        <v>17831.25</v>
      </c>
      <c r="X608" s="1" t="s">
        <v>47</v>
      </c>
      <c r="Y608" s="28">
        <f>Table8[[#This Row],[% of Completion of Work Done]]</f>
        <v>0</v>
      </c>
      <c r="Z608" s="1" t="s">
        <v>35</v>
      </c>
      <c r="AA608" s="1"/>
      <c r="AB608" s="28">
        <v>0</v>
      </c>
      <c r="AC608" s="115">
        <f t="shared" si="35"/>
        <v>0</v>
      </c>
      <c r="AD608" s="2">
        <v>46082</v>
      </c>
      <c r="AE608" s="175">
        <f>IFERROR(Table8[[#This Row],[Timeline - Monthwise]]-MIN(Table8[Start Date..]),"None")</f>
        <v>214</v>
      </c>
      <c r="AF608" s="1">
        <f>IFERROR(Table8[[#This Row],[Timeline - Monthwise]]-Table8[[#This Row],[Start Date..]]+1,"Duration Doesn't Exsists")</f>
        <v>215</v>
      </c>
      <c r="AG608" s="29">
        <f ca="1">IFERROR(Table8[[#This Row],[Timeline - Monthwise]]-TODAY(),"No ETA")</f>
        <v>167</v>
      </c>
      <c r="AH608" s="29" t="str">
        <f t="shared" si="36"/>
        <v>Yet to Start</v>
      </c>
      <c r="AI608" s="77">
        <v>0</v>
      </c>
      <c r="AJ608" s="237" t="s">
        <v>3576</v>
      </c>
      <c r="AK608" s="1" t="s">
        <v>1169</v>
      </c>
      <c r="AL608" s="1" t="s">
        <v>3325</v>
      </c>
      <c r="AM608" s="1" t="s">
        <v>76</v>
      </c>
      <c r="AN608" s="1"/>
      <c r="AO608" s="27"/>
      <c r="AP608" s="192"/>
      <c r="AQ608" s="1"/>
      <c r="AS608" s="192" t="e">
        <f>VLOOKUP(Table8[[#This Row],[CEM Number]],'71 CEMs'!$E$5:$E$76,1,0)</f>
        <v>#N/A</v>
      </c>
      <c r="AT608" s="235">
        <v>46296</v>
      </c>
      <c r="AU608" s="233"/>
    </row>
    <row r="609" spans="1:47" ht="14.4" customHeight="1">
      <c r="A609" s="26" t="s">
        <v>387</v>
      </c>
      <c r="B609" s="166">
        <v>45427</v>
      </c>
      <c r="C609" s="1" t="s">
        <v>388</v>
      </c>
      <c r="D609" s="1" t="s">
        <v>388</v>
      </c>
      <c r="E609" s="192" t="s">
        <v>400</v>
      </c>
      <c r="F609" s="29">
        <v>190</v>
      </c>
      <c r="G609" s="29">
        <v>76</v>
      </c>
      <c r="H609" s="29" t="s">
        <v>3606</v>
      </c>
      <c r="I609" s="29" t="s">
        <v>3606</v>
      </c>
      <c r="J609" s="29"/>
      <c r="K609" s="29"/>
      <c r="L609" s="29"/>
      <c r="M609" s="1" t="str">
        <f>Table8[[#This Row],[Std Remarks]]</f>
        <v>LIVE - 100% Completed</v>
      </c>
      <c r="N609" s="28">
        <f>Table8[[#This Row],[% of Completion of Work Done]]</f>
        <v>1</v>
      </c>
      <c r="O609" s="1">
        <f>Table8[[#This Row],[Customers According to % (Market Share)]]</f>
        <v>76</v>
      </c>
      <c r="P609" s="29">
        <v>7394796.3365495</v>
      </c>
      <c r="Q609" s="136">
        <f>Table8[[#This Row],[Allocated Budget]]*Table8[[#This Row],[Allocation Percentage]]</f>
        <v>1109219.450482425</v>
      </c>
      <c r="R609" s="136">
        <v>6285576.8860670747</v>
      </c>
      <c r="S609" s="1">
        <v>-1</v>
      </c>
      <c r="T609" s="1"/>
      <c r="U609" s="1">
        <v>0.4</v>
      </c>
      <c r="V609" s="29">
        <v>1680.8885788750001</v>
      </c>
      <c r="W609" s="29">
        <v>8184.8856816999996</v>
      </c>
      <c r="X609" s="1" t="s">
        <v>47</v>
      </c>
      <c r="Y609" s="75">
        <f t="shared" ref="Y609:Y627" si="37">$Q$2</f>
        <v>0.15</v>
      </c>
      <c r="Z609" s="1" t="s">
        <v>32</v>
      </c>
      <c r="AA609" s="1" t="s">
        <v>150</v>
      </c>
      <c r="AB609" s="64">
        <v>1</v>
      </c>
      <c r="AC609" s="115">
        <f t="shared" si="35"/>
        <v>1</v>
      </c>
      <c r="AD609" s="2">
        <v>46082</v>
      </c>
      <c r="AE609" s="175" t="str">
        <f>IFERROR(Table8[[#This Row],[Timeline - Monthwise]]-MIN(Table8[Start Date..]),"None")</f>
        <v>None</v>
      </c>
      <c r="AF609" s="1" t="str">
        <f>IFERROR(Table8[[#This Row],[Timeline - Monthwise]]-Table8[[#This Row],[Start Date..]]+1,"Duration Doesn't Exsists")</f>
        <v>Duration Doesn't Exsists</v>
      </c>
      <c r="AG609" s="29" t="str">
        <f ca="1">IFERROR(Table8[[#This Row],[Timeline - Monthwise]]-TODAY(),"No ETA")</f>
        <v>No ETA</v>
      </c>
      <c r="AH609" s="29" t="str">
        <f t="shared" si="36"/>
        <v>Completed</v>
      </c>
      <c r="AI609" s="1"/>
      <c r="AJ609" s="237" t="s">
        <v>3569</v>
      </c>
      <c r="AK609" s="1" t="s">
        <v>401</v>
      </c>
      <c r="AL609" s="1" t="s">
        <v>3322</v>
      </c>
      <c r="AM609" s="1" t="s">
        <v>30</v>
      </c>
      <c r="AN609" s="1"/>
      <c r="AO609" s="27"/>
      <c r="AP609" s="192"/>
      <c r="AQ609" s="1"/>
      <c r="AS609" s="192" t="str">
        <f>VLOOKUP(Table8[[#This Row],[CEM Number]],'71 CEMs'!$E$5:$E$76,1,0)</f>
        <v>I240702</v>
      </c>
      <c r="AT609" s="235" t="s">
        <v>3569</v>
      </c>
      <c r="AU609" s="233"/>
    </row>
    <row r="610" spans="1:47" ht="14.4" customHeight="1">
      <c r="A610" s="26" t="s">
        <v>387</v>
      </c>
      <c r="B610" s="166">
        <v>45427</v>
      </c>
      <c r="C610" s="1" t="s">
        <v>388</v>
      </c>
      <c r="D610" s="1" t="s">
        <v>388</v>
      </c>
      <c r="E610" s="192" t="s">
        <v>402</v>
      </c>
      <c r="F610" s="29">
        <v>368</v>
      </c>
      <c r="G610" s="29">
        <v>147.20000000000002</v>
      </c>
      <c r="H610" s="29">
        <v>300</v>
      </c>
      <c r="I610" s="29">
        <v>150</v>
      </c>
      <c r="J610" s="29">
        <v>292</v>
      </c>
      <c r="K610" s="29">
        <v>63</v>
      </c>
      <c r="L610" s="29">
        <v>8</v>
      </c>
      <c r="M610" s="1" t="str">
        <f>Table8[[#This Row],[Std Remarks]]</f>
        <v>LIVE - 100% Completed</v>
      </c>
      <c r="N610" s="28">
        <f>Table8[[#This Row],[% of Completion of Work Done]]</f>
        <v>1</v>
      </c>
      <c r="O610" s="1">
        <f>Table8[[#This Row],[Customers According to % (Market Share)]]</f>
        <v>147.20000000000002</v>
      </c>
      <c r="P610" s="29">
        <v>17174177.9257803</v>
      </c>
      <c r="Q610" s="136">
        <f>Table8[[#This Row],[Allocated Budget]]*Table8[[#This Row],[Allocation Percentage]]</f>
        <v>2576126.6888670451</v>
      </c>
      <c r="R610" s="136">
        <v>14598051.236913253</v>
      </c>
      <c r="S610" s="1">
        <v>-1</v>
      </c>
      <c r="T610" s="1"/>
      <c r="U610" s="1">
        <v>0.4</v>
      </c>
      <c r="V610" s="29">
        <v>4538.8435618899994</v>
      </c>
      <c r="W610" s="29">
        <v>15078.609696499989</v>
      </c>
      <c r="X610" s="1" t="s">
        <v>47</v>
      </c>
      <c r="Y610" s="75">
        <f t="shared" si="37"/>
        <v>0.15</v>
      </c>
      <c r="Z610" s="1" t="s">
        <v>32</v>
      </c>
      <c r="AA610" s="1" t="s">
        <v>150</v>
      </c>
      <c r="AB610" s="64">
        <v>1</v>
      </c>
      <c r="AC610" s="115">
        <f t="shared" si="35"/>
        <v>1</v>
      </c>
      <c r="AD610" s="2">
        <v>46082</v>
      </c>
      <c r="AE610" s="175" t="str">
        <f>IFERROR(Table8[[#This Row],[Timeline - Monthwise]]-MIN(Table8[Start Date..]),"None")</f>
        <v>None</v>
      </c>
      <c r="AF610" s="1" t="str">
        <f>IFERROR(Table8[[#This Row],[Timeline - Monthwise]]-Table8[[#This Row],[Start Date..]]+1,"Duration Doesn't Exsists")</f>
        <v>Duration Doesn't Exsists</v>
      </c>
      <c r="AG610" s="29" t="str">
        <f ca="1">IFERROR(Table8[[#This Row],[Timeline - Monthwise]]-TODAY(),"No ETA")</f>
        <v>No ETA</v>
      </c>
      <c r="AH610" s="29" t="str">
        <f t="shared" si="36"/>
        <v>Completed</v>
      </c>
      <c r="AI610" s="1"/>
      <c r="AJ610" s="237" t="s">
        <v>3569</v>
      </c>
      <c r="AK610" s="1" t="s">
        <v>401</v>
      </c>
      <c r="AL610" s="1" t="s">
        <v>3322</v>
      </c>
      <c r="AM610" s="1" t="s">
        <v>30</v>
      </c>
      <c r="AN610" s="1"/>
      <c r="AO610" s="27"/>
      <c r="AP610" s="192"/>
      <c r="AQ610" s="192"/>
      <c r="AS610" s="192" t="str">
        <f>VLOOKUP(Table8[[#This Row],[CEM Number]],'71 CEMs'!$E$5:$E$76,1,0)</f>
        <v>I240702</v>
      </c>
      <c r="AT610" s="235" t="s">
        <v>3569</v>
      </c>
      <c r="AU610" s="233"/>
    </row>
    <row r="611" spans="1:47" ht="14.4" customHeight="1">
      <c r="A611" s="26" t="s">
        <v>387</v>
      </c>
      <c r="B611" s="166">
        <v>45427</v>
      </c>
      <c r="C611" s="1" t="s">
        <v>388</v>
      </c>
      <c r="D611" s="1" t="s">
        <v>388</v>
      </c>
      <c r="E611" s="192" t="s">
        <v>403</v>
      </c>
      <c r="F611" s="29">
        <v>56</v>
      </c>
      <c r="G611" s="29">
        <v>22.400000000000002</v>
      </c>
      <c r="H611" s="29" t="s">
        <v>3606</v>
      </c>
      <c r="I611" s="29" t="s">
        <v>3606</v>
      </c>
      <c r="J611" s="29"/>
      <c r="K611" s="29"/>
      <c r="L611" s="29"/>
      <c r="M611" s="1" t="str">
        <f>Table8[[#This Row],[Std Remarks]]</f>
        <v>LIVE - 100% Completed</v>
      </c>
      <c r="N611" s="28">
        <f>Table8[[#This Row],[% of Completion of Work Done]]</f>
        <v>1</v>
      </c>
      <c r="O611" s="1">
        <f>Table8[[#This Row],[Customers According to % (Market Share)]]</f>
        <v>22.400000000000002</v>
      </c>
      <c r="P611" s="29">
        <v>1760631.197773</v>
      </c>
      <c r="Q611" s="136">
        <f>Table8[[#This Row],[Allocated Budget]]*Table8[[#This Row],[Allocation Percentage]]</f>
        <v>264094.67966595001</v>
      </c>
      <c r="R611" s="136">
        <v>1496536.5181070499</v>
      </c>
      <c r="S611" s="1">
        <v>-1</v>
      </c>
      <c r="T611" s="1"/>
      <c r="U611" s="1">
        <v>0.4</v>
      </c>
      <c r="V611" s="29">
        <v>0</v>
      </c>
      <c r="W611" s="29">
        <v>2925.2819622000002</v>
      </c>
      <c r="X611" s="1" t="s">
        <v>47</v>
      </c>
      <c r="Y611" s="75">
        <f t="shared" si="37"/>
        <v>0.15</v>
      </c>
      <c r="Z611" s="1" t="s">
        <v>32</v>
      </c>
      <c r="AA611" s="1" t="s">
        <v>150</v>
      </c>
      <c r="AB611" s="64">
        <v>1</v>
      </c>
      <c r="AC611" s="115">
        <f t="shared" si="35"/>
        <v>1</v>
      </c>
      <c r="AD611" s="2">
        <v>46082</v>
      </c>
      <c r="AE611" s="175" t="str">
        <f>IFERROR(Table8[[#This Row],[Timeline - Monthwise]]-MIN(Table8[Start Date..]),"None")</f>
        <v>None</v>
      </c>
      <c r="AF611" s="1" t="str">
        <f>IFERROR(Table8[[#This Row],[Timeline - Monthwise]]-Table8[[#This Row],[Start Date..]]+1,"Duration Doesn't Exsists")</f>
        <v>Duration Doesn't Exsists</v>
      </c>
      <c r="AG611" s="29" t="str">
        <f ca="1">IFERROR(Table8[[#This Row],[Timeline - Monthwise]]-TODAY(),"No ETA")</f>
        <v>No ETA</v>
      </c>
      <c r="AH611" s="29" t="str">
        <f t="shared" si="36"/>
        <v>Completed</v>
      </c>
      <c r="AI611" s="1"/>
      <c r="AJ611" s="237" t="s">
        <v>3569</v>
      </c>
      <c r="AK611" s="1" t="s">
        <v>401</v>
      </c>
      <c r="AL611" s="1" t="s">
        <v>3322</v>
      </c>
      <c r="AM611" s="1" t="s">
        <v>30</v>
      </c>
      <c r="AN611" s="1"/>
      <c r="AO611" s="27"/>
      <c r="AP611" s="192"/>
      <c r="AQ611" s="1"/>
      <c r="AS611" s="192" t="str">
        <f>VLOOKUP(Table8[[#This Row],[CEM Number]],'71 CEMs'!$E$5:$E$76,1,0)</f>
        <v>I240702</v>
      </c>
      <c r="AT611" s="235" t="s">
        <v>3569</v>
      </c>
      <c r="AU611" s="233"/>
    </row>
    <row r="612" spans="1:47" ht="14.4" customHeight="1">
      <c r="A612" s="26" t="s">
        <v>1093</v>
      </c>
      <c r="B612" s="166">
        <v>44924</v>
      </c>
      <c r="C612" s="1" t="s">
        <v>27</v>
      </c>
      <c r="D612" s="1" t="s">
        <v>1094</v>
      </c>
      <c r="E612" s="192" t="s">
        <v>1099</v>
      </c>
      <c r="F612" s="29">
        <v>1220</v>
      </c>
      <c r="G612" s="29">
        <v>610</v>
      </c>
      <c r="H612" s="29">
        <v>1137</v>
      </c>
      <c r="I612" s="29">
        <v>211</v>
      </c>
      <c r="J612" s="29">
        <v>150</v>
      </c>
      <c r="K612" s="29">
        <v>776</v>
      </c>
      <c r="L612" s="29"/>
      <c r="M612" s="1" t="str">
        <f>Table8[[#This Row],[Std Remarks]]</f>
        <v>LIVE - 100% Completed</v>
      </c>
      <c r="N612" s="28">
        <f>Table8[[#This Row],[% of Completion of Work Done]]</f>
        <v>1</v>
      </c>
      <c r="O612" s="1">
        <f>Table8[[#This Row],[Customers According to % (Market Share)]]</f>
        <v>610</v>
      </c>
      <c r="P612" s="29">
        <v>6464348.7999999998</v>
      </c>
      <c r="Q612" s="136">
        <f>Table8[[#This Row],[Allocated Budget]]*Table8[[#This Row],[Allocation Percentage]]</f>
        <v>969652.32</v>
      </c>
      <c r="R612" s="136">
        <v>5494696.4799999986</v>
      </c>
      <c r="S612" s="1">
        <v>-0.85</v>
      </c>
      <c r="T612" s="1"/>
      <c r="U612" s="1">
        <v>0.5</v>
      </c>
      <c r="V612" s="29">
        <v>0</v>
      </c>
      <c r="W612" s="29">
        <v>10231.717999999999</v>
      </c>
      <c r="X612" s="1" t="s">
        <v>150</v>
      </c>
      <c r="Y612" s="75">
        <f t="shared" si="37"/>
        <v>0.15</v>
      </c>
      <c r="Z612" s="1" t="s">
        <v>32</v>
      </c>
      <c r="AA612" s="1" t="s">
        <v>150</v>
      </c>
      <c r="AB612" s="64">
        <v>1</v>
      </c>
      <c r="AC612" s="115">
        <f t="shared" si="35"/>
        <v>1</v>
      </c>
      <c r="AD612" s="2">
        <v>46082</v>
      </c>
      <c r="AE612" s="175" t="str">
        <f>IFERROR(Table8[[#This Row],[Timeline - Monthwise]]-MIN(Table8[Start Date..]),"None")</f>
        <v>None</v>
      </c>
      <c r="AF612" s="1" t="str">
        <f>IFERROR(Table8[[#This Row],[Timeline - Monthwise]]-Table8[[#This Row],[Start Date..]]+1,"Duration Doesn't Exsists")</f>
        <v>Duration Doesn't Exsists</v>
      </c>
      <c r="AG612" s="29" t="str">
        <f ca="1">IFERROR(Table8[[#This Row],[Timeline - Monthwise]]-TODAY(),"No ETA")</f>
        <v>No ETA</v>
      </c>
      <c r="AH612" s="29" t="str">
        <f t="shared" si="36"/>
        <v>Completed</v>
      </c>
      <c r="AI612" s="1"/>
      <c r="AJ612" s="237" t="s">
        <v>3569</v>
      </c>
      <c r="AK612" s="1"/>
      <c r="AL612" s="1" t="s">
        <v>3178</v>
      </c>
      <c r="AM612" s="1" t="s">
        <v>30</v>
      </c>
      <c r="AN612" s="1"/>
      <c r="AO612" s="27"/>
      <c r="AP612" s="192"/>
      <c r="AQ612" s="1"/>
      <c r="AS612" s="192" t="str">
        <f>VLOOKUP(Table8[[#This Row],[CEM Number]],'71 CEMs'!$E$5:$E$76,1,0)</f>
        <v>INT-23-00444</v>
      </c>
      <c r="AT612" s="235" t="s">
        <v>3569</v>
      </c>
      <c r="AU612" s="233"/>
    </row>
    <row r="613" spans="1:47" ht="14.4" customHeight="1">
      <c r="A613" s="26" t="s">
        <v>1093</v>
      </c>
      <c r="B613" s="166">
        <v>44924</v>
      </c>
      <c r="C613" s="1" t="s">
        <v>27</v>
      </c>
      <c r="D613" s="1" t="s">
        <v>1094</v>
      </c>
      <c r="E613" s="192" t="s">
        <v>1100</v>
      </c>
      <c r="F613" s="29">
        <v>812</v>
      </c>
      <c r="G613" s="29">
        <v>406</v>
      </c>
      <c r="H613" s="29">
        <v>0</v>
      </c>
      <c r="I613" s="29"/>
      <c r="J613" s="29"/>
      <c r="K613" s="29"/>
      <c r="L613" s="29"/>
      <c r="M613" s="1" t="str">
        <f>Table8[[#This Row],[Std Remarks]]</f>
        <v>LIVE - 100% Completed</v>
      </c>
      <c r="N613" s="28">
        <f>Table8[[#This Row],[% of Completion of Work Done]]</f>
        <v>1</v>
      </c>
      <c r="O613" s="1">
        <f>Table8[[#This Row],[Customers According to % (Market Share)]]</f>
        <v>406</v>
      </c>
      <c r="P613" s="29">
        <v>3703399.5950000002</v>
      </c>
      <c r="Q613" s="136">
        <f>Table8[[#This Row],[Allocated Budget]]*Table8[[#This Row],[Allocation Percentage]]</f>
        <v>555509.93925000005</v>
      </c>
      <c r="R613" s="136">
        <v>3147889.6557499999</v>
      </c>
      <c r="S613" s="1">
        <v>-1</v>
      </c>
      <c r="T613" s="1"/>
      <c r="U613" s="1">
        <v>0.5</v>
      </c>
      <c r="V613" s="29">
        <v>0</v>
      </c>
      <c r="W613" s="29">
        <v>6727.2379999999994</v>
      </c>
      <c r="X613" s="1" t="s">
        <v>150</v>
      </c>
      <c r="Y613" s="75">
        <f t="shared" si="37"/>
        <v>0.15</v>
      </c>
      <c r="Z613" s="1" t="s">
        <v>32</v>
      </c>
      <c r="AA613" s="1" t="s">
        <v>150</v>
      </c>
      <c r="AB613" s="64">
        <v>1</v>
      </c>
      <c r="AC613" s="115">
        <f t="shared" si="35"/>
        <v>1</v>
      </c>
      <c r="AD613" s="2">
        <v>46082</v>
      </c>
      <c r="AE613" s="175" t="str">
        <f>IFERROR(Table8[[#This Row],[Timeline - Monthwise]]-MIN(Table8[Start Date..]),"None")</f>
        <v>None</v>
      </c>
      <c r="AF613" s="1" t="str">
        <f>IFERROR(Table8[[#This Row],[Timeline - Monthwise]]-Table8[[#This Row],[Start Date..]]+1,"Duration Doesn't Exsists")</f>
        <v>Duration Doesn't Exsists</v>
      </c>
      <c r="AG613" s="29" t="str">
        <f ca="1">IFERROR(Table8[[#This Row],[Timeline - Monthwise]]-TODAY(),"No ETA")</f>
        <v>No ETA</v>
      </c>
      <c r="AH613" s="29" t="str">
        <f t="shared" si="36"/>
        <v>Completed</v>
      </c>
      <c r="AI613" s="1"/>
      <c r="AJ613" s="237" t="s">
        <v>3569</v>
      </c>
      <c r="AK613" s="1"/>
      <c r="AL613" s="1" t="s">
        <v>3178</v>
      </c>
      <c r="AM613" s="1" t="s">
        <v>30</v>
      </c>
      <c r="AN613" s="1"/>
      <c r="AO613" s="27"/>
      <c r="AP613" s="192"/>
      <c r="AQ613" s="1"/>
      <c r="AS613" s="192" t="str">
        <f>VLOOKUP(Table8[[#This Row],[CEM Number]],'71 CEMs'!$E$5:$E$76,1,0)</f>
        <v>INT-23-00444</v>
      </c>
      <c r="AT613" s="235" t="s">
        <v>3569</v>
      </c>
      <c r="AU613" s="233"/>
    </row>
    <row r="614" spans="1:47" ht="14.4" customHeight="1">
      <c r="A614" s="26" t="s">
        <v>1093</v>
      </c>
      <c r="B614" s="166">
        <v>44924</v>
      </c>
      <c r="C614" s="1" t="s">
        <v>27</v>
      </c>
      <c r="D614" s="1" t="s">
        <v>1094</v>
      </c>
      <c r="E614" s="192" t="s">
        <v>1101</v>
      </c>
      <c r="F614" s="29">
        <v>1192</v>
      </c>
      <c r="G614" s="29">
        <v>596</v>
      </c>
      <c r="H614" s="29">
        <v>0</v>
      </c>
      <c r="I614" s="29"/>
      <c r="J614" s="29"/>
      <c r="K614" s="29"/>
      <c r="L614" s="29"/>
      <c r="M614" s="1" t="str">
        <f>Table8[[#This Row],[Std Remarks]]</f>
        <v>LIVE - 100% Completed</v>
      </c>
      <c r="N614" s="28">
        <f>Table8[[#This Row],[% of Completion of Work Done]]</f>
        <v>1</v>
      </c>
      <c r="O614" s="1">
        <f>Table8[[#This Row],[Customers According to % (Market Share)]]</f>
        <v>596</v>
      </c>
      <c r="P614" s="29">
        <v>4744210.99</v>
      </c>
      <c r="Q614" s="136">
        <f>Table8[[#This Row],[Allocated Budget]]*Table8[[#This Row],[Allocation Percentage]]</f>
        <v>711631.64850000001</v>
      </c>
      <c r="R614" s="136">
        <v>4032579.3415000001</v>
      </c>
      <c r="S614" s="1">
        <v>-0.85</v>
      </c>
      <c r="T614" s="1"/>
      <c r="U614" s="1">
        <v>0.5</v>
      </c>
      <c r="V614" s="29">
        <v>0</v>
      </c>
      <c r="W614" s="29">
        <v>8492.6939999999995</v>
      </c>
      <c r="X614" s="1" t="s">
        <v>150</v>
      </c>
      <c r="Y614" s="75">
        <f t="shared" si="37"/>
        <v>0.15</v>
      </c>
      <c r="Z614" s="1" t="s">
        <v>32</v>
      </c>
      <c r="AA614" s="1" t="s">
        <v>150</v>
      </c>
      <c r="AB614" s="64">
        <v>1</v>
      </c>
      <c r="AC614" s="115">
        <f t="shared" si="35"/>
        <v>1</v>
      </c>
      <c r="AD614" s="2">
        <v>46082</v>
      </c>
      <c r="AE614" s="175" t="str">
        <f>IFERROR(Table8[[#This Row],[Timeline - Monthwise]]-MIN(Table8[Start Date..]),"None")</f>
        <v>None</v>
      </c>
      <c r="AF614" s="1" t="str">
        <f>IFERROR(Table8[[#This Row],[Timeline - Monthwise]]-Table8[[#This Row],[Start Date..]]+1,"Duration Doesn't Exsists")</f>
        <v>Duration Doesn't Exsists</v>
      </c>
      <c r="AG614" s="29" t="str">
        <f ca="1">IFERROR(Table8[[#This Row],[Timeline - Monthwise]]-TODAY(),"No ETA")</f>
        <v>No ETA</v>
      </c>
      <c r="AH614" s="29" t="str">
        <f t="shared" si="36"/>
        <v>Completed</v>
      </c>
      <c r="AI614" s="1"/>
      <c r="AJ614" s="237" t="s">
        <v>3569</v>
      </c>
      <c r="AK614" s="1"/>
      <c r="AL614" s="1" t="s">
        <v>3178</v>
      </c>
      <c r="AM614" s="1" t="s">
        <v>30</v>
      </c>
      <c r="AN614" s="1"/>
      <c r="AO614" s="27"/>
      <c r="AP614" s="1"/>
      <c r="AQ614" s="1"/>
      <c r="AS614" s="192" t="str">
        <f>VLOOKUP(Table8[[#This Row],[CEM Number]],'71 CEMs'!$E$5:$E$76,1,0)</f>
        <v>INT-23-00444</v>
      </c>
      <c r="AT614" s="235" t="s">
        <v>3569</v>
      </c>
      <c r="AU614" s="233"/>
    </row>
    <row r="615" spans="1:47" ht="14.4" customHeight="1">
      <c r="A615" s="26" t="s">
        <v>1093</v>
      </c>
      <c r="B615" s="166">
        <v>44924</v>
      </c>
      <c r="C615" s="1" t="s">
        <v>27</v>
      </c>
      <c r="D615" s="1" t="s">
        <v>1094</v>
      </c>
      <c r="E615" s="192" t="s">
        <v>1102</v>
      </c>
      <c r="F615" s="29">
        <v>1810</v>
      </c>
      <c r="G615" s="29">
        <v>905</v>
      </c>
      <c r="H615" s="29">
        <v>0</v>
      </c>
      <c r="I615" s="29"/>
      <c r="J615" s="29"/>
      <c r="K615" s="29"/>
      <c r="L615" s="29"/>
      <c r="M615" s="1" t="str">
        <f>Table8[[#This Row],[Std Remarks]]</f>
        <v>LIVE - 100% Completed</v>
      </c>
      <c r="N615" s="28">
        <f>Table8[[#This Row],[% of Completion of Work Done]]</f>
        <v>1</v>
      </c>
      <c r="O615" s="1">
        <f>Table8[[#This Row],[Customers According to % (Market Share)]]</f>
        <v>905</v>
      </c>
      <c r="P615" s="29">
        <v>7318747.5449999999</v>
      </c>
      <c r="Q615" s="136">
        <f>Table8[[#This Row],[Allocated Budget]]*Table8[[#This Row],[Allocation Percentage]]</f>
        <v>1097812.1317499999</v>
      </c>
      <c r="R615" s="136">
        <v>6220935.4132500002</v>
      </c>
      <c r="S615" s="1">
        <v>-1</v>
      </c>
      <c r="T615" s="1"/>
      <c r="U615" s="1">
        <v>0.5</v>
      </c>
      <c r="V615" s="29">
        <v>0</v>
      </c>
      <c r="W615" s="29">
        <v>12106.878000000001</v>
      </c>
      <c r="X615" s="1" t="s">
        <v>150</v>
      </c>
      <c r="Y615" s="75">
        <f t="shared" si="37"/>
        <v>0.15</v>
      </c>
      <c r="Z615" s="1" t="s">
        <v>32</v>
      </c>
      <c r="AA615" s="1" t="s">
        <v>150</v>
      </c>
      <c r="AB615" s="64">
        <v>1</v>
      </c>
      <c r="AC615" s="115">
        <f t="shared" si="35"/>
        <v>1</v>
      </c>
      <c r="AD615" s="2">
        <v>46082</v>
      </c>
      <c r="AE615" s="175" t="str">
        <f>IFERROR(Table8[[#This Row],[Timeline - Monthwise]]-MIN(Table8[Start Date..]),"None")</f>
        <v>None</v>
      </c>
      <c r="AF615" s="1" t="str">
        <f>IFERROR(Table8[[#This Row],[Timeline - Monthwise]]-Table8[[#This Row],[Start Date..]]+1,"Duration Doesn't Exsists")</f>
        <v>Duration Doesn't Exsists</v>
      </c>
      <c r="AG615" s="29" t="str">
        <f ca="1">IFERROR(Table8[[#This Row],[Timeline - Monthwise]]-TODAY(),"No ETA")</f>
        <v>No ETA</v>
      </c>
      <c r="AH615" s="29" t="str">
        <f t="shared" si="36"/>
        <v>Completed</v>
      </c>
      <c r="AI615" s="1"/>
      <c r="AJ615" s="237" t="s">
        <v>3569</v>
      </c>
      <c r="AK615" s="1"/>
      <c r="AL615" s="1" t="s">
        <v>3178</v>
      </c>
      <c r="AM615" s="1" t="s">
        <v>30</v>
      </c>
      <c r="AN615" s="1"/>
      <c r="AO615" s="27"/>
      <c r="AP615" s="192"/>
      <c r="AQ615" s="192"/>
      <c r="AS615" s="192" t="str">
        <f>VLOOKUP(Table8[[#This Row],[CEM Number]],'71 CEMs'!$E$5:$E$76,1,0)</f>
        <v>INT-23-00444</v>
      </c>
      <c r="AT615" s="235" t="s">
        <v>3569</v>
      </c>
      <c r="AU615" s="233"/>
    </row>
    <row r="616" spans="1:47" ht="14.4" customHeight="1">
      <c r="A616" s="26" t="s">
        <v>1093</v>
      </c>
      <c r="B616" s="166">
        <v>44924</v>
      </c>
      <c r="C616" s="1" t="s">
        <v>27</v>
      </c>
      <c r="D616" s="1" t="s">
        <v>1094</v>
      </c>
      <c r="E616" s="192" t="s">
        <v>1103</v>
      </c>
      <c r="F616" s="29">
        <v>2218</v>
      </c>
      <c r="G616" s="29">
        <v>1109</v>
      </c>
      <c r="H616" s="29">
        <v>0</v>
      </c>
      <c r="I616" s="29"/>
      <c r="J616" s="29"/>
      <c r="K616" s="29"/>
      <c r="L616" s="29"/>
      <c r="M616" s="1" t="str">
        <f>Table8[[#This Row],[Std Remarks]]</f>
        <v>LIVE - 100% Completed</v>
      </c>
      <c r="N616" s="28">
        <f>Table8[[#This Row],[% of Completion of Work Done]]</f>
        <v>1</v>
      </c>
      <c r="O616" s="1">
        <f>Table8[[#This Row],[Customers According to % (Market Share)]]</f>
        <v>1109</v>
      </c>
      <c r="P616" s="29">
        <v>10046106.76</v>
      </c>
      <c r="Q616" s="136">
        <f>Table8[[#This Row],[Allocated Budget]]*Table8[[#This Row],[Allocation Percentage]]</f>
        <v>1506916.014</v>
      </c>
      <c r="R616" s="136">
        <v>8539190.7460000012</v>
      </c>
      <c r="S616" s="1">
        <v>-0.85</v>
      </c>
      <c r="T616" s="1"/>
      <c r="U616" s="1">
        <v>0.5</v>
      </c>
      <c r="V616" s="29">
        <v>0</v>
      </c>
      <c r="W616" s="29">
        <v>16647.568000000007</v>
      </c>
      <c r="X616" s="1" t="s">
        <v>150</v>
      </c>
      <c r="Y616" s="75">
        <f t="shared" si="37"/>
        <v>0.15</v>
      </c>
      <c r="Z616" s="1" t="s">
        <v>32</v>
      </c>
      <c r="AA616" s="1" t="s">
        <v>150</v>
      </c>
      <c r="AB616" s="64">
        <v>1</v>
      </c>
      <c r="AC616" s="115">
        <f t="shared" si="35"/>
        <v>1</v>
      </c>
      <c r="AD616" s="2">
        <v>46082</v>
      </c>
      <c r="AE616" s="175" t="str">
        <f>IFERROR(Table8[[#This Row],[Timeline - Monthwise]]-MIN(Table8[Start Date..]),"None")</f>
        <v>None</v>
      </c>
      <c r="AF616" s="1" t="str">
        <f>IFERROR(Table8[[#This Row],[Timeline - Monthwise]]-Table8[[#This Row],[Start Date..]]+1,"Duration Doesn't Exsists")</f>
        <v>Duration Doesn't Exsists</v>
      </c>
      <c r="AG616" s="29" t="str">
        <f ca="1">IFERROR(Table8[[#This Row],[Timeline - Monthwise]]-TODAY(),"No ETA")</f>
        <v>No ETA</v>
      </c>
      <c r="AH616" s="29" t="str">
        <f t="shared" si="36"/>
        <v>Completed</v>
      </c>
      <c r="AI616" s="1"/>
      <c r="AJ616" s="237" t="s">
        <v>3569</v>
      </c>
      <c r="AK616" s="1"/>
      <c r="AL616" s="1" t="s">
        <v>3178</v>
      </c>
      <c r="AM616" s="1" t="s">
        <v>30</v>
      </c>
      <c r="AN616" s="1"/>
      <c r="AO616" s="27"/>
      <c r="AP616" s="192"/>
      <c r="AQ616" s="192"/>
      <c r="AS616" s="192" t="str">
        <f>VLOOKUP(Table8[[#This Row],[CEM Number]],'71 CEMs'!$E$5:$E$76,1,0)</f>
        <v>INT-23-00444</v>
      </c>
      <c r="AT616" s="235" t="s">
        <v>3569</v>
      </c>
      <c r="AU616" s="233"/>
    </row>
    <row r="617" spans="1:47" ht="14.4" customHeight="1">
      <c r="A617" s="26" t="s">
        <v>1093</v>
      </c>
      <c r="B617" s="166">
        <v>44924</v>
      </c>
      <c r="C617" s="1" t="s">
        <v>27</v>
      </c>
      <c r="D617" s="1" t="s">
        <v>1094</v>
      </c>
      <c r="E617" s="192" t="s">
        <v>1104</v>
      </c>
      <c r="F617" s="29">
        <v>418</v>
      </c>
      <c r="G617" s="29">
        <v>209</v>
      </c>
      <c r="H617" s="29">
        <v>804</v>
      </c>
      <c r="I617" s="29">
        <v>208</v>
      </c>
      <c r="J617" s="29">
        <v>142</v>
      </c>
      <c r="K617" s="29">
        <v>454</v>
      </c>
      <c r="L617" s="29"/>
      <c r="M617" s="1" t="str">
        <f>Table8[[#This Row],[Std Remarks]]</f>
        <v>LIVE - 100% Completed</v>
      </c>
      <c r="N617" s="28">
        <f>Table8[[#This Row],[% of Completion of Work Done]]</f>
        <v>1</v>
      </c>
      <c r="O617" s="1">
        <f>Table8[[#This Row],[Customers According to % (Market Share)]]</f>
        <v>209</v>
      </c>
      <c r="P617" s="29">
        <v>2699070.25</v>
      </c>
      <c r="Q617" s="136">
        <f>Table8[[#This Row],[Allocated Budget]]*Table8[[#This Row],[Allocation Percentage]]</f>
        <v>404860.53749999998</v>
      </c>
      <c r="R617" s="136">
        <v>2294209.7124999999</v>
      </c>
      <c r="S617" s="1">
        <v>-1</v>
      </c>
      <c r="T617" s="1"/>
      <c r="U617" s="1">
        <v>0.5</v>
      </c>
      <c r="V617" s="29">
        <v>0</v>
      </c>
      <c r="W617" s="29">
        <v>4536.2100000000009</v>
      </c>
      <c r="X617" s="1" t="s">
        <v>150</v>
      </c>
      <c r="Y617" s="75">
        <f t="shared" si="37"/>
        <v>0.15</v>
      </c>
      <c r="Z617" s="1" t="s">
        <v>32</v>
      </c>
      <c r="AA617" s="1" t="s">
        <v>150</v>
      </c>
      <c r="AB617" s="64">
        <v>1</v>
      </c>
      <c r="AC617" s="115">
        <f t="shared" si="35"/>
        <v>1</v>
      </c>
      <c r="AD617" s="2">
        <v>46082</v>
      </c>
      <c r="AE617" s="175" t="str">
        <f>IFERROR(Table8[[#This Row],[Timeline - Monthwise]]-MIN(Table8[Start Date..]),"None")</f>
        <v>None</v>
      </c>
      <c r="AF617" s="1" t="str">
        <f>IFERROR(Table8[[#This Row],[Timeline - Monthwise]]-Table8[[#This Row],[Start Date..]]+1,"Duration Doesn't Exsists")</f>
        <v>Duration Doesn't Exsists</v>
      </c>
      <c r="AG617" s="29" t="str">
        <f ca="1">IFERROR(Table8[[#This Row],[Timeline - Monthwise]]-TODAY(),"No ETA")</f>
        <v>No ETA</v>
      </c>
      <c r="AH617" s="29" t="str">
        <f t="shared" si="36"/>
        <v>Completed</v>
      </c>
      <c r="AI617" s="1"/>
      <c r="AJ617" s="237" t="s">
        <v>3569</v>
      </c>
      <c r="AK617" s="1"/>
      <c r="AL617" s="1" t="s">
        <v>3178</v>
      </c>
      <c r="AM617" s="1" t="s">
        <v>30</v>
      </c>
      <c r="AN617" s="1"/>
      <c r="AO617" s="27"/>
      <c r="AP617" s="192"/>
      <c r="AQ617" s="1"/>
      <c r="AS617" s="192" t="str">
        <f>VLOOKUP(Table8[[#This Row],[CEM Number]],'71 CEMs'!$E$5:$E$76,1,0)</f>
        <v>INT-23-00444</v>
      </c>
      <c r="AT617" s="235" t="s">
        <v>3569</v>
      </c>
      <c r="AU617" s="233"/>
    </row>
    <row r="618" spans="1:47" ht="14.4" customHeight="1">
      <c r="A618" s="26" t="s">
        <v>1093</v>
      </c>
      <c r="B618" s="166">
        <v>44924</v>
      </c>
      <c r="C618" s="1" t="s">
        <v>27</v>
      </c>
      <c r="D618" s="1" t="s">
        <v>1094</v>
      </c>
      <c r="E618" s="192" t="s">
        <v>1105</v>
      </c>
      <c r="F618" s="29">
        <v>570</v>
      </c>
      <c r="G618" s="29">
        <v>285</v>
      </c>
      <c r="H618" s="29">
        <v>0</v>
      </c>
      <c r="I618" s="29"/>
      <c r="J618" s="29"/>
      <c r="K618" s="29"/>
      <c r="L618" s="29"/>
      <c r="M618" s="1" t="str">
        <f>Table8[[#This Row],[Std Remarks]]</f>
        <v>LIVE - 100% Completed</v>
      </c>
      <c r="N618" s="28">
        <f>Table8[[#This Row],[% of Completion of Work Done]]</f>
        <v>1</v>
      </c>
      <c r="O618" s="1">
        <f>Table8[[#This Row],[Customers According to % (Market Share)]]</f>
        <v>285</v>
      </c>
      <c r="P618" s="29">
        <v>18662773</v>
      </c>
      <c r="Q618" s="136">
        <f>Table8[[#This Row],[Allocated Budget]]*Table8[[#This Row],[Allocation Percentage]]</f>
        <v>2799415.9499999997</v>
      </c>
      <c r="R618" s="136">
        <v>15863357.050000001</v>
      </c>
      <c r="S618" s="1">
        <v>-0.85</v>
      </c>
      <c r="T618" s="1"/>
      <c r="U618" s="1">
        <v>0.5</v>
      </c>
      <c r="V618" s="29">
        <v>8532.3189999999995</v>
      </c>
      <c r="W618" s="29">
        <v>7285.5159999999978</v>
      </c>
      <c r="X618" s="1" t="s">
        <v>47</v>
      </c>
      <c r="Y618" s="75">
        <f t="shared" si="37"/>
        <v>0.15</v>
      </c>
      <c r="Z618" s="1" t="s">
        <v>32</v>
      </c>
      <c r="AA618" s="1" t="s">
        <v>47</v>
      </c>
      <c r="AB618" s="64">
        <v>1</v>
      </c>
      <c r="AC618" s="115">
        <f t="shared" si="35"/>
        <v>1</v>
      </c>
      <c r="AD618" s="2">
        <v>46082</v>
      </c>
      <c r="AE618" s="175" t="str">
        <f>IFERROR(Table8[[#This Row],[Timeline - Monthwise]]-MIN(Table8[Start Date..]),"None")</f>
        <v>None</v>
      </c>
      <c r="AF618" s="1" t="str">
        <f>IFERROR(Table8[[#This Row],[Timeline - Monthwise]]-Table8[[#This Row],[Start Date..]]+1,"Duration Doesn't Exsists")</f>
        <v>Duration Doesn't Exsists</v>
      </c>
      <c r="AG618" s="29" t="str">
        <f ca="1">IFERROR(Table8[[#This Row],[Timeline - Monthwise]]-TODAY(),"No ETA")</f>
        <v>No ETA</v>
      </c>
      <c r="AH618" s="29" t="str">
        <f t="shared" si="36"/>
        <v>Completed</v>
      </c>
      <c r="AI618" s="1"/>
      <c r="AJ618" s="237" t="s">
        <v>3569</v>
      </c>
      <c r="AK618" s="1"/>
      <c r="AL618" s="1" t="s">
        <v>3178</v>
      </c>
      <c r="AM618" s="1" t="s">
        <v>30</v>
      </c>
      <c r="AN618" s="1"/>
      <c r="AO618" s="27"/>
      <c r="AP618" s="192"/>
      <c r="AQ618" s="1"/>
      <c r="AS618" s="192" t="str">
        <f>VLOOKUP(Table8[[#This Row],[CEM Number]],'71 CEMs'!$E$5:$E$76,1,0)</f>
        <v>INT-23-00444</v>
      </c>
      <c r="AT618" s="235" t="s">
        <v>3569</v>
      </c>
      <c r="AU618" s="233"/>
    </row>
    <row r="619" spans="1:47" ht="14.4" customHeight="1">
      <c r="A619" s="26" t="s">
        <v>1093</v>
      </c>
      <c r="B619" s="166">
        <v>44924</v>
      </c>
      <c r="C619" s="1" t="s">
        <v>27</v>
      </c>
      <c r="D619" s="1" t="s">
        <v>1094</v>
      </c>
      <c r="E619" s="192" t="s">
        <v>1106</v>
      </c>
      <c r="F619" s="29">
        <v>1504</v>
      </c>
      <c r="G619" s="29">
        <v>752</v>
      </c>
      <c r="H619" s="29">
        <v>0</v>
      </c>
      <c r="I619" s="29"/>
      <c r="J619" s="29"/>
      <c r="K619" s="29"/>
      <c r="L619" s="29"/>
      <c r="M619" s="1" t="str">
        <f>Table8[[#This Row],[Std Remarks]]</f>
        <v>LIVE - 100% Completed</v>
      </c>
      <c r="N619" s="28">
        <f>Table8[[#This Row],[% of Completion of Work Done]]</f>
        <v>1</v>
      </c>
      <c r="O619" s="1">
        <f>Table8[[#This Row],[Customers According to % (Market Share)]]</f>
        <v>752</v>
      </c>
      <c r="P619" s="29">
        <v>31097808</v>
      </c>
      <c r="Q619" s="136">
        <f>Table8[[#This Row],[Allocated Budget]]*Table8[[#This Row],[Allocation Percentage]]</f>
        <v>4664671.2</v>
      </c>
      <c r="R619" s="136">
        <v>26433136.800000004</v>
      </c>
      <c r="S619" s="1">
        <v>-1</v>
      </c>
      <c r="T619" s="1"/>
      <c r="U619" s="1">
        <v>0.5</v>
      </c>
      <c r="V619" s="29">
        <v>12513.660000000002</v>
      </c>
      <c r="W619" s="29">
        <v>12770.954000000003</v>
      </c>
      <c r="X619" s="1" t="s">
        <v>47</v>
      </c>
      <c r="Y619" s="75">
        <f t="shared" si="37"/>
        <v>0.15</v>
      </c>
      <c r="Z619" s="1" t="s">
        <v>32</v>
      </c>
      <c r="AA619" s="1" t="s">
        <v>47</v>
      </c>
      <c r="AB619" s="64">
        <v>1</v>
      </c>
      <c r="AC619" s="115">
        <f t="shared" si="35"/>
        <v>1</v>
      </c>
      <c r="AD619" s="2">
        <v>46082</v>
      </c>
      <c r="AE619" s="175" t="str">
        <f>IFERROR(Table8[[#This Row],[Timeline - Monthwise]]-MIN(Table8[Start Date..]),"None")</f>
        <v>None</v>
      </c>
      <c r="AF619" s="1" t="str">
        <f>IFERROR(Table8[[#This Row],[Timeline - Monthwise]]-Table8[[#This Row],[Start Date..]]+1,"Duration Doesn't Exsists")</f>
        <v>Duration Doesn't Exsists</v>
      </c>
      <c r="AG619" s="29" t="str">
        <f ca="1">IFERROR(Table8[[#This Row],[Timeline - Monthwise]]-TODAY(),"No ETA")</f>
        <v>No ETA</v>
      </c>
      <c r="AH619" s="29" t="str">
        <f t="shared" si="36"/>
        <v>Completed</v>
      </c>
      <c r="AI619" s="1"/>
      <c r="AJ619" s="237" t="s">
        <v>3569</v>
      </c>
      <c r="AK619" s="1"/>
      <c r="AL619" s="1" t="s">
        <v>3178</v>
      </c>
      <c r="AM619" s="1" t="s">
        <v>30</v>
      </c>
      <c r="AN619" s="1"/>
      <c r="AO619" s="27"/>
      <c r="AP619" s="192"/>
      <c r="AQ619" s="1"/>
      <c r="AS619" s="192" t="str">
        <f>VLOOKUP(Table8[[#This Row],[CEM Number]],'71 CEMs'!$E$5:$E$76,1,0)</f>
        <v>INT-23-00444</v>
      </c>
      <c r="AT619" s="235" t="s">
        <v>3569</v>
      </c>
      <c r="AU619" s="233"/>
    </row>
    <row r="620" spans="1:47" ht="14.4" customHeight="1">
      <c r="A620" s="26" t="s">
        <v>768</v>
      </c>
      <c r="B620" s="166">
        <v>45621</v>
      </c>
      <c r="C620" s="1" t="s">
        <v>27</v>
      </c>
      <c r="D620" s="1" t="s">
        <v>769</v>
      </c>
      <c r="E620" s="192" t="s">
        <v>784</v>
      </c>
      <c r="F620" s="29">
        <v>1978</v>
      </c>
      <c r="G620" s="29">
        <v>791.2</v>
      </c>
      <c r="H620" s="29">
        <v>946</v>
      </c>
      <c r="I620" s="29">
        <v>208</v>
      </c>
      <c r="J620" s="29">
        <v>101</v>
      </c>
      <c r="K620" s="29">
        <v>637</v>
      </c>
      <c r="L620" s="29"/>
      <c r="M620" s="1" t="str">
        <f>Table8[[#This Row],[Std Remarks]]</f>
        <v>LIVE - 100% Completed</v>
      </c>
      <c r="N620" s="28">
        <f>Table8[[#This Row],[% of Completion of Work Done]]</f>
        <v>1</v>
      </c>
      <c r="O620" s="1">
        <f>Table8[[#This Row],[Customers According to % (Market Share)]]</f>
        <v>791.2</v>
      </c>
      <c r="P620" s="29">
        <v>23373779.363512501</v>
      </c>
      <c r="Q620" s="136">
        <f>Table8[[#This Row],[Allocated Budget]]*Table8[[#This Row],[Allocation Percentage]]</f>
        <v>3506066.9045268749</v>
      </c>
      <c r="R620" s="136">
        <v>19867712.458985627</v>
      </c>
      <c r="S620" s="1">
        <v>-0.85000000000000009</v>
      </c>
      <c r="T620" s="1"/>
      <c r="U620" s="1">
        <v>0.4</v>
      </c>
      <c r="V620" s="29">
        <v>5058.0450000000001</v>
      </c>
      <c r="W620" s="29">
        <v>27114.64271375</v>
      </c>
      <c r="X620" s="1" t="s">
        <v>47</v>
      </c>
      <c r="Y620" s="75">
        <f t="shared" si="37"/>
        <v>0.15</v>
      </c>
      <c r="Z620" s="1" t="s">
        <v>32</v>
      </c>
      <c r="AA620" s="1" t="s">
        <v>47</v>
      </c>
      <c r="AB620" s="64">
        <v>1</v>
      </c>
      <c r="AC620" s="115">
        <f t="shared" si="35"/>
        <v>1</v>
      </c>
      <c r="AD620" s="2">
        <v>46082</v>
      </c>
      <c r="AE620" s="175" t="str">
        <f>IFERROR(Table8[[#This Row],[Timeline - Monthwise]]-MIN(Table8[Start Date..]),"None")</f>
        <v>None</v>
      </c>
      <c r="AF620" s="1" t="str">
        <f>IFERROR(Table8[[#This Row],[Timeline - Monthwise]]-Table8[[#This Row],[Start Date..]]+1,"Duration Doesn't Exsists")</f>
        <v>Duration Doesn't Exsists</v>
      </c>
      <c r="AG620" s="29" t="str">
        <f ca="1">IFERROR(Table8[[#This Row],[Timeline - Monthwise]]-TODAY(),"No ETA")</f>
        <v>No ETA</v>
      </c>
      <c r="AH620" s="29" t="str">
        <f t="shared" si="36"/>
        <v>Completed</v>
      </c>
      <c r="AI620" s="1"/>
      <c r="AJ620" s="237" t="s">
        <v>3569</v>
      </c>
      <c r="AK620" s="1"/>
      <c r="AL620" s="1" t="s">
        <v>3178</v>
      </c>
      <c r="AM620" s="1" t="s">
        <v>30</v>
      </c>
      <c r="AN620" s="1"/>
      <c r="AO620" s="27"/>
      <c r="AP620" s="192"/>
      <c r="AQ620" s="192"/>
      <c r="AS620" s="192" t="str">
        <f>VLOOKUP(Table8[[#This Row],[CEM Number]],'71 CEMs'!$E$5:$E$76,1,0)</f>
        <v>I250376</v>
      </c>
      <c r="AT620" s="235" t="s">
        <v>3569</v>
      </c>
      <c r="AU620" s="233"/>
    </row>
    <row r="621" spans="1:47" ht="14.4" customHeight="1">
      <c r="A621" s="26" t="s">
        <v>768</v>
      </c>
      <c r="B621" s="166">
        <v>45621</v>
      </c>
      <c r="C621" s="1" t="s">
        <v>27</v>
      </c>
      <c r="D621" s="1" t="s">
        <v>769</v>
      </c>
      <c r="E621" s="192" t="s">
        <v>785</v>
      </c>
      <c r="F621" s="29">
        <v>1606</v>
      </c>
      <c r="G621" s="29">
        <v>642.40000000000009</v>
      </c>
      <c r="H621" s="29">
        <v>0</v>
      </c>
      <c r="I621" s="29"/>
      <c r="J621" s="29"/>
      <c r="K621" s="29"/>
      <c r="L621" s="29"/>
      <c r="M621" s="1" t="str">
        <f>Table8[[#This Row],[Std Remarks]]</f>
        <v>LIVE - 100% Completed</v>
      </c>
      <c r="N621" s="28">
        <f>Table8[[#This Row],[% of Completion of Work Done]]</f>
        <v>1</v>
      </c>
      <c r="O621" s="1">
        <f>Table8[[#This Row],[Customers According to % (Market Share)]]</f>
        <v>642.40000000000009</v>
      </c>
      <c r="P621" s="29">
        <v>16443581.972525001</v>
      </c>
      <c r="Q621" s="136">
        <f>Table8[[#This Row],[Allocated Budget]]*Table8[[#This Row],[Allocation Percentage]]</f>
        <v>2466537.2958787498</v>
      </c>
      <c r="R621" s="136">
        <v>13977044.676646249</v>
      </c>
      <c r="S621" s="1">
        <v>-1</v>
      </c>
      <c r="T621" s="1"/>
      <c r="U621" s="1">
        <v>0.4</v>
      </c>
      <c r="V621" s="29">
        <v>3088.8999999999996</v>
      </c>
      <c r="W621" s="29">
        <v>23898.854977499999</v>
      </c>
      <c r="X621" s="1" t="s">
        <v>47</v>
      </c>
      <c r="Y621" s="75">
        <f t="shared" si="37"/>
        <v>0.15</v>
      </c>
      <c r="Z621" s="1" t="s">
        <v>32</v>
      </c>
      <c r="AA621" s="1" t="s">
        <v>47</v>
      </c>
      <c r="AB621" s="64">
        <v>1</v>
      </c>
      <c r="AC621" s="115">
        <f t="shared" si="35"/>
        <v>1</v>
      </c>
      <c r="AD621" s="2">
        <v>46082</v>
      </c>
      <c r="AE621" s="175" t="str">
        <f>IFERROR(Table8[[#This Row],[Timeline - Monthwise]]-MIN(Table8[Start Date..]),"None")</f>
        <v>None</v>
      </c>
      <c r="AF621" s="1" t="str">
        <f>IFERROR(Table8[[#This Row],[Timeline - Monthwise]]-Table8[[#This Row],[Start Date..]]+1,"Duration Doesn't Exsists")</f>
        <v>Duration Doesn't Exsists</v>
      </c>
      <c r="AG621" s="29" t="str">
        <f ca="1">IFERROR(Table8[[#This Row],[Timeline - Monthwise]]-TODAY(),"No ETA")</f>
        <v>No ETA</v>
      </c>
      <c r="AH621" s="29" t="str">
        <f t="shared" si="36"/>
        <v>Completed</v>
      </c>
      <c r="AI621" s="1"/>
      <c r="AJ621" s="237" t="s">
        <v>3569</v>
      </c>
      <c r="AK621" s="1"/>
      <c r="AL621" s="1" t="s">
        <v>3178</v>
      </c>
      <c r="AM621" s="1" t="s">
        <v>30</v>
      </c>
      <c r="AN621" s="1"/>
      <c r="AO621" s="27"/>
      <c r="AP621" s="192"/>
      <c r="AQ621" s="1"/>
      <c r="AS621" s="192" t="str">
        <f>VLOOKUP(Table8[[#This Row],[CEM Number]],'71 CEMs'!$E$5:$E$76,1,0)</f>
        <v>I250376</v>
      </c>
      <c r="AT621" s="235" t="s">
        <v>3569</v>
      </c>
      <c r="AU621" s="233"/>
    </row>
    <row r="622" spans="1:47" ht="14.4" customHeight="1">
      <c r="A622" s="26" t="s">
        <v>768</v>
      </c>
      <c r="B622" s="166">
        <v>45621</v>
      </c>
      <c r="C622" s="1" t="s">
        <v>27</v>
      </c>
      <c r="D622" s="1" t="s">
        <v>769</v>
      </c>
      <c r="E622" s="192" t="s">
        <v>786</v>
      </c>
      <c r="F622" s="29">
        <v>1710</v>
      </c>
      <c r="G622" s="29">
        <v>684</v>
      </c>
      <c r="H622" s="29">
        <v>0</v>
      </c>
      <c r="I622" s="29"/>
      <c r="J622" s="29"/>
      <c r="K622" s="29"/>
      <c r="L622" s="29"/>
      <c r="M622" s="1" t="str">
        <f>Table8[[#This Row],[Std Remarks]]</f>
        <v>LIVE - 100% Completed</v>
      </c>
      <c r="N622" s="28">
        <f>Table8[[#This Row],[% of Completion of Work Done]]</f>
        <v>1</v>
      </c>
      <c r="O622" s="1">
        <f>Table8[[#This Row],[Customers According to % (Market Share)]]</f>
        <v>684</v>
      </c>
      <c r="P622" s="29">
        <v>19457426.667525001</v>
      </c>
      <c r="Q622" s="136">
        <f>Table8[[#This Row],[Allocated Budget]]*Table8[[#This Row],[Allocation Percentage]]</f>
        <v>2918614.0001287502</v>
      </c>
      <c r="R622" s="136">
        <v>16538812.667396251</v>
      </c>
      <c r="S622" s="1">
        <v>-0.85000000000000009</v>
      </c>
      <c r="T622" s="1"/>
      <c r="U622" s="1">
        <v>0.4</v>
      </c>
      <c r="V622" s="29">
        <v>4778.7099999999991</v>
      </c>
      <c r="W622" s="29">
        <v>24305.854977500003</v>
      </c>
      <c r="X622" s="1" t="s">
        <v>47</v>
      </c>
      <c r="Y622" s="75">
        <f t="shared" si="37"/>
        <v>0.15</v>
      </c>
      <c r="Z622" s="1" t="s">
        <v>32</v>
      </c>
      <c r="AA622" s="1" t="s">
        <v>47</v>
      </c>
      <c r="AB622" s="64">
        <v>1</v>
      </c>
      <c r="AC622" s="115">
        <f t="shared" si="35"/>
        <v>1</v>
      </c>
      <c r="AD622" s="2">
        <v>46082</v>
      </c>
      <c r="AE622" s="175" t="str">
        <f>IFERROR(Table8[[#This Row],[Timeline - Monthwise]]-MIN(Table8[Start Date..]),"None")</f>
        <v>None</v>
      </c>
      <c r="AF622" s="1" t="str">
        <f>IFERROR(Table8[[#This Row],[Timeline - Monthwise]]-Table8[[#This Row],[Start Date..]]+1,"Duration Doesn't Exsists")</f>
        <v>Duration Doesn't Exsists</v>
      </c>
      <c r="AG622" s="29" t="str">
        <f ca="1">IFERROR(Table8[[#This Row],[Timeline - Monthwise]]-TODAY(),"No ETA")</f>
        <v>No ETA</v>
      </c>
      <c r="AH622" s="29" t="str">
        <f t="shared" si="36"/>
        <v>Completed</v>
      </c>
      <c r="AI622" s="1"/>
      <c r="AJ622" s="237" t="s">
        <v>3569</v>
      </c>
      <c r="AK622" s="1"/>
      <c r="AL622" s="1" t="s">
        <v>3178</v>
      </c>
      <c r="AM622" s="1" t="s">
        <v>30</v>
      </c>
      <c r="AN622" s="1"/>
      <c r="AO622" s="27"/>
      <c r="AP622" s="192"/>
      <c r="AQ622" s="1"/>
      <c r="AS622" s="192" t="str">
        <f>VLOOKUP(Table8[[#This Row],[CEM Number]],'71 CEMs'!$E$5:$E$76,1,0)</f>
        <v>I250376</v>
      </c>
      <c r="AT622" s="235" t="s">
        <v>3569</v>
      </c>
      <c r="AU622" s="233"/>
    </row>
    <row r="623" spans="1:47" ht="14.4" customHeight="1">
      <c r="A623" s="26" t="s">
        <v>768</v>
      </c>
      <c r="B623" s="166">
        <v>45621</v>
      </c>
      <c r="C623" s="192" t="s">
        <v>27</v>
      </c>
      <c r="D623" s="192" t="s">
        <v>769</v>
      </c>
      <c r="E623" s="192" t="s">
        <v>787</v>
      </c>
      <c r="F623" s="29">
        <v>1848</v>
      </c>
      <c r="G623" s="29">
        <v>739.2</v>
      </c>
      <c r="H623" s="29">
        <v>0</v>
      </c>
      <c r="I623" s="29"/>
      <c r="J623" s="29"/>
      <c r="K623" s="29"/>
      <c r="L623" s="29"/>
      <c r="M623" s="1" t="str">
        <f>Table8[[#This Row],[Std Remarks]]</f>
        <v>LIVE - 100% Completed</v>
      </c>
      <c r="N623" s="28">
        <f>Table8[[#This Row],[% of Completion of Work Done]]</f>
        <v>1</v>
      </c>
      <c r="O623" s="1">
        <f>Table8[[#This Row],[Customers According to % (Market Share)]]</f>
        <v>739.2</v>
      </c>
      <c r="P623" s="29">
        <v>16630801.339050001</v>
      </c>
      <c r="Q623" s="136">
        <f>Table8[[#This Row],[Allocated Budget]]*Table8[[#This Row],[Allocation Percentage]]</f>
        <v>2494620.2008575001</v>
      </c>
      <c r="R623" s="136">
        <v>14136181.138192499</v>
      </c>
      <c r="S623" s="1">
        <v>-1</v>
      </c>
      <c r="T623" s="1"/>
      <c r="U623" s="1">
        <v>0.4</v>
      </c>
      <c r="V623" s="29">
        <v>3591.45</v>
      </c>
      <c r="W623" s="29">
        <v>19512.302854999994</v>
      </c>
      <c r="X623" s="1" t="s">
        <v>47</v>
      </c>
      <c r="Y623" s="75">
        <f t="shared" si="37"/>
        <v>0.15</v>
      </c>
      <c r="Z623" s="1" t="s">
        <v>32</v>
      </c>
      <c r="AA623" s="1" t="s">
        <v>47</v>
      </c>
      <c r="AB623" s="64">
        <v>1</v>
      </c>
      <c r="AC623" s="115">
        <f t="shared" si="35"/>
        <v>1</v>
      </c>
      <c r="AD623" s="2">
        <v>46082</v>
      </c>
      <c r="AE623" s="175" t="str">
        <f>IFERROR(Table8[[#This Row],[Timeline - Monthwise]]-MIN(Table8[Start Date..]),"None")</f>
        <v>None</v>
      </c>
      <c r="AF623" s="1" t="str">
        <f>IFERROR(Table8[[#This Row],[Timeline - Monthwise]]-Table8[[#This Row],[Start Date..]]+1,"Duration Doesn't Exsists")</f>
        <v>Duration Doesn't Exsists</v>
      </c>
      <c r="AG623" s="29" t="str">
        <f ca="1">IFERROR(Table8[[#This Row],[Timeline - Monthwise]]-TODAY(),"No ETA")</f>
        <v>No ETA</v>
      </c>
      <c r="AH623" s="29" t="str">
        <f t="shared" si="36"/>
        <v>Completed</v>
      </c>
      <c r="AI623" s="1"/>
      <c r="AJ623" s="237" t="s">
        <v>3569</v>
      </c>
      <c r="AK623" s="192"/>
      <c r="AL623" s="1" t="s">
        <v>3178</v>
      </c>
      <c r="AM623" s="1" t="s">
        <v>30</v>
      </c>
      <c r="AN623" s="1"/>
      <c r="AO623" s="27"/>
      <c r="AP623" s="192"/>
      <c r="AQ623" s="1"/>
      <c r="AS623" s="192" t="str">
        <f>VLOOKUP(Table8[[#This Row],[CEM Number]],'71 CEMs'!$E$5:$E$76,1,0)</f>
        <v>I250376</v>
      </c>
      <c r="AT623" s="235" t="s">
        <v>3569</v>
      </c>
      <c r="AU623" s="233"/>
    </row>
    <row r="624" spans="1:47" ht="14.4" customHeight="1">
      <c r="A624" s="26" t="s">
        <v>1093</v>
      </c>
      <c r="B624" s="166">
        <v>44924</v>
      </c>
      <c r="C624" s="1" t="s">
        <v>27</v>
      </c>
      <c r="D624" s="1" t="s">
        <v>1094</v>
      </c>
      <c r="E624" s="192" t="s">
        <v>1107</v>
      </c>
      <c r="F624" s="29">
        <v>1222</v>
      </c>
      <c r="G624" s="29">
        <v>611</v>
      </c>
      <c r="H624" s="29">
        <v>291</v>
      </c>
      <c r="I624" s="29">
        <v>46</v>
      </c>
      <c r="J624" s="29">
        <v>33</v>
      </c>
      <c r="K624" s="29">
        <v>212</v>
      </c>
      <c r="L624" s="29"/>
      <c r="M624" s="1" t="str">
        <f>Table8[[#This Row],[Std Remarks]]</f>
        <v>LIVE - 100% Completed</v>
      </c>
      <c r="N624" s="28">
        <f>Table8[[#This Row],[% of Completion of Work Done]]</f>
        <v>1</v>
      </c>
      <c r="O624" s="1">
        <f>Table8[[#This Row],[Customers According to % (Market Share)]]</f>
        <v>611</v>
      </c>
      <c r="P624" s="29">
        <v>6106061.0499999998</v>
      </c>
      <c r="Q624" s="136">
        <f>Table8[[#This Row],[Allocated Budget]]*Table8[[#This Row],[Allocation Percentage]]</f>
        <v>915909.15749999997</v>
      </c>
      <c r="R624" s="136">
        <v>5190151.892500001</v>
      </c>
      <c r="S624" s="1">
        <v>-0.5</v>
      </c>
      <c r="T624" s="1"/>
      <c r="U624" s="1">
        <v>0.5</v>
      </c>
      <c r="V624" s="29">
        <v>0</v>
      </c>
      <c r="W624" s="29">
        <v>7569.4360000000006</v>
      </c>
      <c r="X624" s="1" t="s">
        <v>150</v>
      </c>
      <c r="Y624" s="75">
        <f t="shared" si="37"/>
        <v>0.15</v>
      </c>
      <c r="Z624" s="1" t="s">
        <v>32</v>
      </c>
      <c r="AA624" s="1" t="s">
        <v>150</v>
      </c>
      <c r="AB624" s="64">
        <v>1</v>
      </c>
      <c r="AC624" s="115">
        <f t="shared" si="35"/>
        <v>1</v>
      </c>
      <c r="AD624" s="2">
        <v>46082</v>
      </c>
      <c r="AE624" s="175" t="str">
        <f>IFERROR(Table8[[#This Row],[Timeline - Monthwise]]-MIN(Table8[Start Date..]),"None")</f>
        <v>None</v>
      </c>
      <c r="AF624" s="1" t="str">
        <f>IFERROR(Table8[[#This Row],[Timeline - Monthwise]]-Table8[[#This Row],[Start Date..]]+1,"Duration Doesn't Exsists")</f>
        <v>Duration Doesn't Exsists</v>
      </c>
      <c r="AG624" s="29" t="str">
        <f ca="1">IFERROR(Table8[[#This Row],[Timeline - Monthwise]]-TODAY(),"No ETA")</f>
        <v>No ETA</v>
      </c>
      <c r="AH624" s="29" t="str">
        <f t="shared" si="36"/>
        <v>Completed</v>
      </c>
      <c r="AI624" s="1"/>
      <c r="AJ624" s="237" t="s">
        <v>3569</v>
      </c>
      <c r="AK624" s="1"/>
      <c r="AL624" s="1" t="s">
        <v>3178</v>
      </c>
      <c r="AM624" s="1" t="s">
        <v>30</v>
      </c>
      <c r="AN624" s="1"/>
      <c r="AO624" s="27"/>
      <c r="AP624" s="192"/>
      <c r="AQ624" s="1"/>
      <c r="AS624" s="192" t="str">
        <f>VLOOKUP(Table8[[#This Row],[CEM Number]],'71 CEMs'!$E$5:$E$76,1,0)</f>
        <v>INT-23-00444</v>
      </c>
      <c r="AT624" s="235" t="s">
        <v>3569</v>
      </c>
      <c r="AU624" s="233"/>
    </row>
    <row r="625" spans="1:47" ht="14.4" customHeight="1">
      <c r="A625" s="26" t="s">
        <v>1093</v>
      </c>
      <c r="B625" s="166">
        <v>44924</v>
      </c>
      <c r="C625" s="1" t="s">
        <v>27</v>
      </c>
      <c r="D625" s="1" t="s">
        <v>1094</v>
      </c>
      <c r="E625" s="192" t="s">
        <v>1108</v>
      </c>
      <c r="F625" s="29">
        <v>794</v>
      </c>
      <c r="G625" s="29">
        <v>397</v>
      </c>
      <c r="H625" s="29">
        <v>0</v>
      </c>
      <c r="I625" s="29"/>
      <c r="J625" s="29"/>
      <c r="K625" s="29"/>
      <c r="L625" s="29"/>
      <c r="M625" s="1" t="str">
        <f>Table8[[#This Row],[Std Remarks]]</f>
        <v>LIVE - 100% Completed</v>
      </c>
      <c r="N625" s="28">
        <f>Table8[[#This Row],[% of Completion of Work Done]]</f>
        <v>1</v>
      </c>
      <c r="O625" s="1">
        <f>Table8[[#This Row],[Customers According to % (Market Share)]]</f>
        <v>397</v>
      </c>
      <c r="P625" s="29">
        <v>3534044.74</v>
      </c>
      <c r="Q625" s="136">
        <f>Table8[[#This Row],[Allocated Budget]]*Table8[[#This Row],[Allocation Percentage]]</f>
        <v>530106.71100000001</v>
      </c>
      <c r="R625" s="136">
        <v>3003938.0290000001</v>
      </c>
      <c r="S625" s="1">
        <v>-1</v>
      </c>
      <c r="T625" s="1"/>
      <c r="U625" s="1">
        <v>0.5</v>
      </c>
      <c r="V625" s="29">
        <v>0</v>
      </c>
      <c r="W625" s="29">
        <v>2526.3980000000001</v>
      </c>
      <c r="X625" s="1" t="s">
        <v>150</v>
      </c>
      <c r="Y625" s="75">
        <f t="shared" si="37"/>
        <v>0.15</v>
      </c>
      <c r="Z625" s="1" t="s">
        <v>32</v>
      </c>
      <c r="AA625" s="1" t="s">
        <v>150</v>
      </c>
      <c r="AB625" s="64">
        <v>1</v>
      </c>
      <c r="AC625" s="115">
        <f t="shared" si="35"/>
        <v>1</v>
      </c>
      <c r="AD625" s="2">
        <v>46082</v>
      </c>
      <c r="AE625" s="175" t="str">
        <f>IFERROR(Table8[[#This Row],[Timeline - Monthwise]]-MIN(Table8[Start Date..]),"None")</f>
        <v>None</v>
      </c>
      <c r="AF625" s="1" t="str">
        <f>IFERROR(Table8[[#This Row],[Timeline - Monthwise]]-Table8[[#This Row],[Start Date..]]+1,"Duration Doesn't Exsists")</f>
        <v>Duration Doesn't Exsists</v>
      </c>
      <c r="AG625" s="29" t="str">
        <f ca="1">IFERROR(Table8[[#This Row],[Timeline - Monthwise]]-TODAY(),"No ETA")</f>
        <v>No ETA</v>
      </c>
      <c r="AH625" s="29" t="str">
        <f t="shared" si="36"/>
        <v>Completed</v>
      </c>
      <c r="AI625" s="1"/>
      <c r="AJ625" s="237" t="s">
        <v>3569</v>
      </c>
      <c r="AK625" s="1"/>
      <c r="AL625" s="1" t="s">
        <v>3178</v>
      </c>
      <c r="AM625" s="1" t="s">
        <v>30</v>
      </c>
      <c r="AN625" s="1"/>
      <c r="AO625" s="27"/>
      <c r="AP625" s="192"/>
      <c r="AQ625" s="1"/>
      <c r="AS625" s="192" t="str">
        <f>VLOOKUP(Table8[[#This Row],[CEM Number]],'71 CEMs'!$E$5:$E$76,1,0)</f>
        <v>INT-23-00444</v>
      </c>
      <c r="AT625" s="235" t="s">
        <v>3569</v>
      </c>
      <c r="AU625" s="233"/>
    </row>
    <row r="626" spans="1:47" ht="14.4" customHeight="1">
      <c r="A626" s="26" t="s">
        <v>1093</v>
      </c>
      <c r="B626" s="166">
        <v>44924</v>
      </c>
      <c r="C626" s="192" t="s">
        <v>27</v>
      </c>
      <c r="D626" s="192" t="s">
        <v>1094</v>
      </c>
      <c r="E626" s="192" t="s">
        <v>1109</v>
      </c>
      <c r="F626" s="29">
        <v>752</v>
      </c>
      <c r="G626" s="29">
        <v>376</v>
      </c>
      <c r="H626" s="29">
        <v>0</v>
      </c>
      <c r="I626" s="29"/>
      <c r="J626" s="29"/>
      <c r="K626" s="29"/>
      <c r="L626" s="29"/>
      <c r="M626" s="1" t="str">
        <f>Table8[[#This Row],[Std Remarks]]</f>
        <v>LIVE - 100% Completed</v>
      </c>
      <c r="N626" s="28">
        <f>Table8[[#This Row],[% of Completion of Work Done]]</f>
        <v>1</v>
      </c>
      <c r="O626" s="1">
        <f>Table8[[#This Row],[Customers According to % (Market Share)]]</f>
        <v>376</v>
      </c>
      <c r="P626" s="29">
        <v>4231495.95</v>
      </c>
      <c r="Q626" s="136">
        <f>Table8[[#This Row],[Allocated Budget]]*Table8[[#This Row],[Allocation Percentage]]</f>
        <v>634724.39249999996</v>
      </c>
      <c r="R626" s="136">
        <v>3596771.5575000001</v>
      </c>
      <c r="S626" s="1" t="e">
        <v>#DIV/0!</v>
      </c>
      <c r="T626" s="1"/>
      <c r="U626" s="1">
        <v>0.5</v>
      </c>
      <c r="V626" s="29">
        <v>0</v>
      </c>
      <c r="W626" s="29">
        <v>2332.3999999999996</v>
      </c>
      <c r="X626" s="1" t="s">
        <v>150</v>
      </c>
      <c r="Y626" s="75">
        <f t="shared" si="37"/>
        <v>0.15</v>
      </c>
      <c r="Z626" s="1" t="s">
        <v>32</v>
      </c>
      <c r="AA626" s="1" t="s">
        <v>150</v>
      </c>
      <c r="AB626" s="64">
        <v>1</v>
      </c>
      <c r="AC626" s="115">
        <f t="shared" si="35"/>
        <v>1</v>
      </c>
      <c r="AD626" s="2">
        <v>46082</v>
      </c>
      <c r="AE626" s="175" t="str">
        <f>IFERROR(Table8[[#This Row],[Timeline - Monthwise]]-MIN(Table8[Start Date..]),"None")</f>
        <v>None</v>
      </c>
      <c r="AF626" s="1" t="str">
        <f>IFERROR(Table8[[#This Row],[Timeline - Monthwise]]-Table8[[#This Row],[Start Date..]]+1,"Duration Doesn't Exsists")</f>
        <v>Duration Doesn't Exsists</v>
      </c>
      <c r="AG626" s="29" t="str">
        <f ca="1">IFERROR(Table8[[#This Row],[Timeline - Monthwise]]-TODAY(),"No ETA")</f>
        <v>No ETA</v>
      </c>
      <c r="AH626" s="29" t="str">
        <f t="shared" si="36"/>
        <v>Completed</v>
      </c>
      <c r="AI626" s="1"/>
      <c r="AJ626" s="237" t="s">
        <v>3569</v>
      </c>
      <c r="AK626" s="192"/>
      <c r="AL626" s="1" t="s">
        <v>3178</v>
      </c>
      <c r="AM626" s="1" t="s">
        <v>30</v>
      </c>
      <c r="AN626" s="1"/>
      <c r="AO626" s="27"/>
      <c r="AP626" s="192"/>
      <c r="AQ626" s="1"/>
      <c r="AS626" s="192" t="str">
        <f>VLOOKUP(Table8[[#This Row],[CEM Number]],'71 CEMs'!$E$5:$E$76,1,0)</f>
        <v>INT-23-00444</v>
      </c>
      <c r="AT626" s="235" t="s">
        <v>3569</v>
      </c>
      <c r="AU626" s="233"/>
    </row>
    <row r="627" spans="1:47" ht="14.4" customHeight="1">
      <c r="A627" s="26" t="s">
        <v>1093</v>
      </c>
      <c r="B627" s="166">
        <v>44924</v>
      </c>
      <c r="C627" s="192" t="s">
        <v>27</v>
      </c>
      <c r="D627" s="192" t="s">
        <v>1094</v>
      </c>
      <c r="E627" s="192" t="s">
        <v>1110</v>
      </c>
      <c r="F627" s="29">
        <v>836</v>
      </c>
      <c r="G627" s="29">
        <v>418</v>
      </c>
      <c r="H627" s="29">
        <v>0</v>
      </c>
      <c r="I627" s="29"/>
      <c r="J627" s="29"/>
      <c r="K627" s="29"/>
      <c r="L627" s="29"/>
      <c r="M627" s="1" t="str">
        <f>Table8[[#This Row],[Std Remarks]]</f>
        <v>LIVE - 100% Completed</v>
      </c>
      <c r="N627" s="28">
        <f>Table8[[#This Row],[% of Completion of Work Done]]</f>
        <v>1</v>
      </c>
      <c r="O627" s="1">
        <f>Table8[[#This Row],[Customers According to % (Market Share)]]</f>
        <v>418</v>
      </c>
      <c r="P627" s="29">
        <v>4061320.88</v>
      </c>
      <c r="Q627" s="136">
        <f>Table8[[#This Row],[Allocated Budget]]*Table8[[#This Row],[Allocation Percentage]]</f>
        <v>609198.13199999998</v>
      </c>
      <c r="R627" s="136">
        <v>3452122.7479999997</v>
      </c>
      <c r="S627" s="1" t="e">
        <v>#DIV/0!</v>
      </c>
      <c r="T627" s="1"/>
      <c r="U627" s="1">
        <v>0.5</v>
      </c>
      <c r="V627" s="29">
        <v>0</v>
      </c>
      <c r="W627" s="29">
        <v>6607.6919999999982</v>
      </c>
      <c r="X627" s="1" t="s">
        <v>150</v>
      </c>
      <c r="Y627" s="75">
        <f t="shared" si="37"/>
        <v>0.15</v>
      </c>
      <c r="Z627" s="1" t="s">
        <v>32</v>
      </c>
      <c r="AA627" s="1" t="s">
        <v>150</v>
      </c>
      <c r="AB627" s="64">
        <v>1</v>
      </c>
      <c r="AC627" s="115">
        <f t="shared" si="35"/>
        <v>1</v>
      </c>
      <c r="AD627" s="2">
        <v>46082</v>
      </c>
      <c r="AE627" s="175" t="str">
        <f>IFERROR(Table8[[#This Row],[Timeline - Monthwise]]-MIN(Table8[Start Date..]),"None")</f>
        <v>None</v>
      </c>
      <c r="AF627" s="1" t="str">
        <f>IFERROR(Table8[[#This Row],[Timeline - Monthwise]]-Table8[[#This Row],[Start Date..]]+1,"Duration Doesn't Exsists")</f>
        <v>Duration Doesn't Exsists</v>
      </c>
      <c r="AG627" s="29" t="str">
        <f ca="1">IFERROR(Table8[[#This Row],[Timeline - Monthwise]]-TODAY(),"No ETA")</f>
        <v>No ETA</v>
      </c>
      <c r="AH627" s="29" t="str">
        <f t="shared" si="36"/>
        <v>Completed</v>
      </c>
      <c r="AI627" s="1"/>
      <c r="AJ627" s="237" t="s">
        <v>3569</v>
      </c>
      <c r="AK627" s="192"/>
      <c r="AL627" s="1" t="s">
        <v>3178</v>
      </c>
      <c r="AM627" s="1" t="s">
        <v>30</v>
      </c>
      <c r="AN627" s="1"/>
      <c r="AO627" s="27"/>
      <c r="AP627" s="192"/>
      <c r="AQ627" s="1"/>
      <c r="AS627" s="192" t="str">
        <f>VLOOKUP(Table8[[#This Row],[CEM Number]],'71 CEMs'!$E$5:$E$76,1,0)</f>
        <v>INT-23-00444</v>
      </c>
      <c r="AT627" s="235" t="s">
        <v>3569</v>
      </c>
      <c r="AU627" s="233"/>
    </row>
    <row r="628" spans="1:47" ht="14.4" customHeight="1">
      <c r="A628" s="26" t="s">
        <v>473</v>
      </c>
      <c r="B628" s="166">
        <v>45427</v>
      </c>
      <c r="C628" s="192" t="s">
        <v>474</v>
      </c>
      <c r="D628" s="192" t="s">
        <v>475</v>
      </c>
      <c r="E628" s="192" t="s">
        <v>500</v>
      </c>
      <c r="F628" s="29">
        <v>174</v>
      </c>
      <c r="G628" s="29">
        <v>69.600000000000009</v>
      </c>
      <c r="H628" s="29">
        <v>0</v>
      </c>
      <c r="I628" s="29">
        <v>0</v>
      </c>
      <c r="J628" s="29">
        <v>0</v>
      </c>
      <c r="K628" s="29">
        <v>0</v>
      </c>
      <c r="L628" s="29"/>
      <c r="M628" s="1" t="str">
        <f>Table8[[#This Row],[Std Remarks]]</f>
        <v>REMOVE BUDGET (P)</v>
      </c>
      <c r="N628" s="28">
        <f>Table8[[#This Row],[% of Completion of Work Done]]</f>
        <v>0</v>
      </c>
      <c r="O628" s="1">
        <f>Table8[[#This Row],[Customers According to % (Market Share)]]</f>
        <v>69.600000000000009</v>
      </c>
      <c r="P628" s="29">
        <v>7399143.2531693</v>
      </c>
      <c r="Q628" s="136">
        <v>0</v>
      </c>
      <c r="R628" s="136">
        <v>7399143.2531693</v>
      </c>
      <c r="S628" s="1">
        <v>-1</v>
      </c>
      <c r="T628" s="1"/>
      <c r="U628" s="1">
        <v>0.4</v>
      </c>
      <c r="V628" s="29">
        <v>3641.4455088999998</v>
      </c>
      <c r="W628" s="29">
        <v>3057.6692502999995</v>
      </c>
      <c r="X628" s="1" t="s">
        <v>47</v>
      </c>
      <c r="Y628" s="192"/>
      <c r="Z628" s="1" t="s">
        <v>35</v>
      </c>
      <c r="AA628" s="1"/>
      <c r="AB628" s="28">
        <v>0</v>
      </c>
      <c r="AC628" s="115">
        <f t="shared" si="35"/>
        <v>0</v>
      </c>
      <c r="AD628" s="2">
        <v>46082</v>
      </c>
      <c r="AE628" s="175" t="str">
        <f>IFERROR(Table8[[#This Row],[Timeline - Monthwise]]-MIN(Table8[Start Date..]),"None")</f>
        <v>None</v>
      </c>
      <c r="AF628" s="1" t="str">
        <f>IFERROR(Table8[[#This Row],[Timeline - Monthwise]]-Table8[[#This Row],[Start Date..]]+1,"Duration Doesn't Exsists")</f>
        <v>Duration Doesn't Exsists</v>
      </c>
      <c r="AG628" s="29" t="str">
        <f ca="1">IFERROR(Table8[[#This Row],[Timeline - Monthwise]]-TODAY(),"No ETA")</f>
        <v>No ETA</v>
      </c>
      <c r="AH628" s="29" t="str">
        <f t="shared" si="36"/>
        <v>Yet to Start</v>
      </c>
      <c r="AI628" s="1"/>
      <c r="AJ628" s="237" t="s">
        <v>3569</v>
      </c>
      <c r="AK628" s="192" t="s">
        <v>93</v>
      </c>
      <c r="AL628" s="1" t="s">
        <v>94</v>
      </c>
      <c r="AM628" s="1" t="s">
        <v>92</v>
      </c>
      <c r="AN628" s="1"/>
      <c r="AO628" s="27"/>
      <c r="AP628" s="192"/>
      <c r="AQ628" s="192">
        <f>Table8[[#This Row],[Allocated Budget]]-Table8[[#This Row],[Allocated Budget]]</f>
        <v>0</v>
      </c>
      <c r="AS628" s="192" t="str">
        <f>VLOOKUP(Table8[[#This Row],[CEM Number]],'71 CEMs'!$E$5:$E$76,1,0)</f>
        <v>I240704</v>
      </c>
      <c r="AT628" s="235" t="s">
        <v>3569</v>
      </c>
      <c r="AU628" s="233"/>
    </row>
    <row r="629" spans="1:47" ht="14.4" customHeight="1">
      <c r="A629" s="26" t="s">
        <v>3650</v>
      </c>
      <c r="B629" s="166" t="s">
        <v>3530</v>
      </c>
      <c r="C629" s="1" t="s">
        <v>1250</v>
      </c>
      <c r="D629" s="1" t="s">
        <v>1250</v>
      </c>
      <c r="E629" s="192" t="s">
        <v>1264</v>
      </c>
      <c r="F629" s="29">
        <v>2524</v>
      </c>
      <c r="G629" s="29">
        <v>1009.6</v>
      </c>
      <c r="H629" s="29"/>
      <c r="I629" s="29"/>
      <c r="J629" s="29"/>
      <c r="K629" s="29"/>
      <c r="L629" s="29"/>
      <c r="M629" s="1" t="str">
        <f>Table8[[#This Row],[Std Remarks]]</f>
        <v>NOT LIVE - RETAIN BUDGET</v>
      </c>
      <c r="N629" s="28">
        <f>Table8[[#This Row],[% of Completion of Work Done]]</f>
        <v>0</v>
      </c>
      <c r="O629" s="1">
        <f>Table8[[#This Row],[Customers According to % (Market Share)]]</f>
        <v>1009.6</v>
      </c>
      <c r="P629" s="29">
        <v>19264679.5</v>
      </c>
      <c r="Q629" s="136">
        <f>(Table8[[#This Row],[Allocated Budget]]*$Q$2)+(Table8[[#This Row],[Allocated Budget]]*(1-Table8[[#This Row],[HP%  based on Live % ( Work Progress)]])*(1-$Q$2))</f>
        <v>19264679.5</v>
      </c>
      <c r="R629" s="136"/>
      <c r="S629" s="1"/>
      <c r="T629" s="1"/>
      <c r="U629" s="1"/>
      <c r="V629" s="29">
        <v>3462.6499999999996</v>
      </c>
      <c r="W629" s="29">
        <v>23170</v>
      </c>
      <c r="X629" s="1" t="s">
        <v>47</v>
      </c>
      <c r="Y629" s="28">
        <f>Table8[[#This Row],[% of Completion of Work Done]]</f>
        <v>0</v>
      </c>
      <c r="Z629" s="1" t="s">
        <v>35</v>
      </c>
      <c r="AA629" s="1"/>
      <c r="AB629" s="28">
        <v>0</v>
      </c>
      <c r="AC629" s="115">
        <f t="shared" si="35"/>
        <v>0</v>
      </c>
      <c r="AD629" s="2">
        <v>46082</v>
      </c>
      <c r="AE629" s="175">
        <f>IFERROR(Table8[[#This Row],[Timeline - Monthwise]]-MIN(Table8[Start Date..]),"None")</f>
        <v>214</v>
      </c>
      <c r="AF629" s="1">
        <f>IFERROR(Table8[[#This Row],[Timeline - Monthwise]]-Table8[[#This Row],[Start Date..]]+1,"Duration Doesn't Exsists")</f>
        <v>215</v>
      </c>
      <c r="AG629" s="29">
        <f ca="1">IFERROR(Table8[[#This Row],[Timeline - Monthwise]]-TODAY(),"No ETA")</f>
        <v>167</v>
      </c>
      <c r="AH629" s="29" t="str">
        <f t="shared" si="36"/>
        <v>Yet to Start</v>
      </c>
      <c r="AI629" s="77">
        <v>0</v>
      </c>
      <c r="AJ629" s="237" t="s">
        <v>3576</v>
      </c>
      <c r="AK629" s="1" t="s">
        <v>1169</v>
      </c>
      <c r="AL629" s="1" t="s">
        <v>3325</v>
      </c>
      <c r="AM629" s="1" t="s">
        <v>76</v>
      </c>
      <c r="AN629" s="1"/>
      <c r="AO629" s="27"/>
      <c r="AP629" s="192"/>
      <c r="AQ629" s="192"/>
      <c r="AS629" s="192" t="e">
        <f>VLOOKUP(Table8[[#This Row],[CEM Number]],'71 CEMs'!$E$5:$E$76,1,0)</f>
        <v>#N/A</v>
      </c>
      <c r="AT629" s="235">
        <v>46296</v>
      </c>
      <c r="AU629" s="233"/>
    </row>
    <row r="630" spans="1:47" ht="14.4" customHeight="1">
      <c r="A630" s="26" t="s">
        <v>429</v>
      </c>
      <c r="B630" s="166">
        <v>45427</v>
      </c>
      <c r="C630" s="192" t="s">
        <v>64</v>
      </c>
      <c r="D630" s="192" t="s">
        <v>430</v>
      </c>
      <c r="E630" s="192" t="s">
        <v>460</v>
      </c>
      <c r="F630" s="29">
        <v>3186</v>
      </c>
      <c r="G630" s="29">
        <v>1274.4000000000001</v>
      </c>
      <c r="H630" s="29"/>
      <c r="I630" s="29"/>
      <c r="J630" s="29"/>
      <c r="K630" s="29"/>
      <c r="L630" s="29"/>
      <c r="M630" s="1" t="str">
        <f>Table8[[#This Row],[Std Remarks]]</f>
        <v>REMOVE BUDGET (P)</v>
      </c>
      <c r="N630" s="28">
        <f>Table8[[#This Row],[% of Completion of Work Done]]</f>
        <v>0</v>
      </c>
      <c r="O630" s="1">
        <f>Table8[[#This Row],[Customers According to % (Market Share)]]</f>
        <v>1274.4000000000001</v>
      </c>
      <c r="P630" s="29">
        <v>75992968.75</v>
      </c>
      <c r="Q630" s="136">
        <v>0</v>
      </c>
      <c r="R630" s="136">
        <v>75992968.75</v>
      </c>
      <c r="S630" s="1" t="e">
        <v>#DIV/0!</v>
      </c>
      <c r="T630" s="1"/>
      <c r="U630" s="1">
        <v>0.4</v>
      </c>
      <c r="V630" s="29">
        <v>42690</v>
      </c>
      <c r="W630" s="29">
        <v>45483</v>
      </c>
      <c r="X630" s="1" t="s">
        <v>31</v>
      </c>
      <c r="Y630" s="192"/>
      <c r="Z630" s="1" t="s">
        <v>35</v>
      </c>
      <c r="AA630" s="1"/>
      <c r="AB630" s="28">
        <v>0</v>
      </c>
      <c r="AC630" s="115">
        <f t="shared" si="35"/>
        <v>0</v>
      </c>
      <c r="AD630" s="2">
        <v>46082</v>
      </c>
      <c r="AE630" s="175" t="str">
        <f>IFERROR(Table8[[#This Row],[Timeline - Monthwise]]-MIN(Table8[Start Date..]),"None")</f>
        <v>None</v>
      </c>
      <c r="AF630" s="1" t="str">
        <f>IFERROR(Table8[[#This Row],[Timeline - Monthwise]]-Table8[[#This Row],[Start Date..]]+1,"Duration Doesn't Exsists")</f>
        <v>Duration Doesn't Exsists</v>
      </c>
      <c r="AG630" s="29" t="str">
        <f ca="1">IFERROR(Table8[[#This Row],[Timeline - Monthwise]]-TODAY(),"No ETA")</f>
        <v>No ETA</v>
      </c>
      <c r="AH630" s="29" t="str">
        <f t="shared" si="36"/>
        <v>Yet to Start</v>
      </c>
      <c r="AI630" s="1"/>
      <c r="AJ630" s="237" t="s">
        <v>3569</v>
      </c>
      <c r="AK630" s="1" t="s">
        <v>93</v>
      </c>
      <c r="AL630" s="1" t="s">
        <v>94</v>
      </c>
      <c r="AM630" s="1" t="s">
        <v>92</v>
      </c>
      <c r="AN630" s="1"/>
      <c r="AO630" s="27"/>
      <c r="AP630" s="192"/>
      <c r="AQ630" s="1">
        <f>Table8[[#This Row],[Allocated Budget]]-Table8[[#This Row],[Allocated Budget]]</f>
        <v>0</v>
      </c>
      <c r="AS630" s="192" t="str">
        <f>VLOOKUP(Table8[[#This Row],[CEM Number]],'71 CEMs'!$E$5:$E$76,1,0)</f>
        <v>I240703</v>
      </c>
      <c r="AT630" s="235" t="s">
        <v>3569</v>
      </c>
      <c r="AU630" s="233"/>
    </row>
    <row r="631" spans="1:47" ht="14.4" customHeight="1">
      <c r="A631" s="26" t="s">
        <v>1026</v>
      </c>
      <c r="B631" s="166">
        <v>44924</v>
      </c>
      <c r="C631" s="1" t="s">
        <v>474</v>
      </c>
      <c r="D631" s="1" t="s">
        <v>1027</v>
      </c>
      <c r="E631" s="192" t="s">
        <v>1054</v>
      </c>
      <c r="F631" s="29">
        <v>148</v>
      </c>
      <c r="G631" s="29">
        <v>74</v>
      </c>
      <c r="H631" s="29">
        <v>0</v>
      </c>
      <c r="I631" s="29">
        <v>0</v>
      </c>
      <c r="J631" s="29">
        <v>0</v>
      </c>
      <c r="K631" s="29">
        <v>0</v>
      </c>
      <c r="L631" s="29" t="s">
        <v>3615</v>
      </c>
      <c r="M631" s="1" t="str">
        <f>Table8[[#This Row],[Std Remarks]]</f>
        <v>REMOVE BUDGET (P)</v>
      </c>
      <c r="N631" s="28">
        <f>Table8[[#This Row],[% of Completion of Work Done]]</f>
        <v>0</v>
      </c>
      <c r="O631" s="1">
        <f>Table8[[#This Row],[Customers According to % (Market Share)]]</f>
        <v>74</v>
      </c>
      <c r="P631" s="29">
        <v>2302362.335</v>
      </c>
      <c r="Q631" s="136">
        <v>0</v>
      </c>
      <c r="R631" s="136">
        <v>2302362.335</v>
      </c>
      <c r="S631" s="1">
        <v>-1</v>
      </c>
      <c r="T631" s="1"/>
      <c r="U631" s="1">
        <v>0.5</v>
      </c>
      <c r="V631" s="29">
        <v>948.9</v>
      </c>
      <c r="W631" s="29">
        <v>1349.95</v>
      </c>
      <c r="X631" s="1" t="s">
        <v>47</v>
      </c>
      <c r="Y631" s="192"/>
      <c r="Z631" s="1" t="s">
        <v>35</v>
      </c>
      <c r="AA631" s="1"/>
      <c r="AB631" s="28">
        <v>0</v>
      </c>
      <c r="AC631" s="115">
        <f t="shared" si="35"/>
        <v>0</v>
      </c>
      <c r="AD631" s="2">
        <v>46082</v>
      </c>
      <c r="AE631" s="175" t="str">
        <f>IFERROR(Table8[[#This Row],[Timeline - Monthwise]]-MIN(Table8[Start Date..]),"None")</f>
        <v>None</v>
      </c>
      <c r="AF631" s="1" t="str">
        <f>IFERROR(Table8[[#This Row],[Timeline - Monthwise]]-Table8[[#This Row],[Start Date..]]+1,"Duration Doesn't Exsists")</f>
        <v>Duration Doesn't Exsists</v>
      </c>
      <c r="AG631" s="29" t="str">
        <f ca="1">IFERROR(Table8[[#This Row],[Timeline - Monthwise]]-TODAY(),"No ETA")</f>
        <v>No ETA</v>
      </c>
      <c r="AH631" s="29" t="str">
        <f t="shared" si="36"/>
        <v>Yet to Start</v>
      </c>
      <c r="AI631" s="1"/>
      <c r="AJ631" s="237" t="s">
        <v>3569</v>
      </c>
      <c r="AK631" s="1" t="s">
        <v>93</v>
      </c>
      <c r="AL631" s="1" t="s">
        <v>94</v>
      </c>
      <c r="AM631" s="1" t="s">
        <v>92</v>
      </c>
      <c r="AN631" s="1"/>
      <c r="AO631" s="27"/>
      <c r="AP631" s="192"/>
      <c r="AQ631" s="1">
        <f>Table8[[#This Row],[Allocated Budget]]-Table8[[#This Row],[Allocated Budget]]</f>
        <v>0</v>
      </c>
      <c r="AS631" s="192" t="str">
        <f>VLOOKUP(Table8[[#This Row],[CEM Number]],'71 CEMs'!$E$5:$E$76,1,0)</f>
        <v>INT-23-00439</v>
      </c>
      <c r="AT631" s="235" t="s">
        <v>3569</v>
      </c>
      <c r="AU631" s="233"/>
    </row>
    <row r="632" spans="1:47" ht="14.4" customHeight="1">
      <c r="A632" s="26" t="s">
        <v>3650</v>
      </c>
      <c r="B632" s="166" t="s">
        <v>3530</v>
      </c>
      <c r="C632" s="192" t="s">
        <v>1250</v>
      </c>
      <c r="D632" s="192" t="s">
        <v>1250</v>
      </c>
      <c r="E632" s="192" t="s">
        <v>317</v>
      </c>
      <c r="F632" s="29">
        <v>136</v>
      </c>
      <c r="G632" s="29">
        <v>54.400000000000006</v>
      </c>
      <c r="H632" s="29"/>
      <c r="I632" s="29"/>
      <c r="J632" s="29"/>
      <c r="K632" s="29"/>
      <c r="L632" s="29"/>
      <c r="M632" s="1" t="str">
        <f>Table8[[#This Row],[Std Remarks]]</f>
        <v>NOT LIVE - RETAIN BUDGET</v>
      </c>
      <c r="N632" s="28">
        <f>Table8[[#This Row],[% of Completion of Work Done]]</f>
        <v>0</v>
      </c>
      <c r="O632" s="1">
        <f>Table8[[#This Row],[Customers According to % (Market Share)]]</f>
        <v>54.400000000000006</v>
      </c>
      <c r="P632" s="29">
        <v>2357347.4672005898</v>
      </c>
      <c r="Q632" s="136">
        <f>(Table8[[#This Row],[Allocated Budget]]*$Q$2)+(Table8[[#This Row],[Allocated Budget]]*(1-Table8[[#This Row],[HP%  based on Live % ( Work Progress)]])*(1-$Q$2))</f>
        <v>2357347.4672005898</v>
      </c>
      <c r="R632" s="136"/>
      <c r="S632" s="1" t="e">
        <v>#DIV/0!</v>
      </c>
      <c r="T632" s="1"/>
      <c r="U632" s="1"/>
      <c r="V632" s="29">
        <v>528.48384828354415</v>
      </c>
      <c r="W632" s="29">
        <v>1704.2674456339489</v>
      </c>
      <c r="X632" s="1" t="s">
        <v>47</v>
      </c>
      <c r="Y632" s="28">
        <f>Table8[[#This Row],[% of Completion of Work Done]]</f>
        <v>0</v>
      </c>
      <c r="Z632" s="1" t="s">
        <v>35</v>
      </c>
      <c r="AA632" s="1"/>
      <c r="AB632" s="28">
        <v>0</v>
      </c>
      <c r="AC632" s="115">
        <f t="shared" si="35"/>
        <v>0</v>
      </c>
      <c r="AD632" s="2">
        <v>46082</v>
      </c>
      <c r="AE632" s="175">
        <f>IFERROR(Table8[[#This Row],[Timeline - Monthwise]]-MIN(Table8[Start Date..]),"None")</f>
        <v>214</v>
      </c>
      <c r="AF632" s="1">
        <f>IFERROR(Table8[[#This Row],[Timeline - Monthwise]]-Table8[[#This Row],[Start Date..]]+1,"Duration Doesn't Exsists")</f>
        <v>215</v>
      </c>
      <c r="AG632" s="29">
        <f ca="1">IFERROR(Table8[[#This Row],[Timeline - Monthwise]]-TODAY(),"No ETA")</f>
        <v>167</v>
      </c>
      <c r="AH632" s="29" t="str">
        <f t="shared" si="36"/>
        <v>Yet to Start</v>
      </c>
      <c r="AI632" s="77">
        <v>0</v>
      </c>
      <c r="AJ632" s="237" t="s">
        <v>3576</v>
      </c>
      <c r="AK632" s="192" t="s">
        <v>1169</v>
      </c>
      <c r="AL632" s="1" t="s">
        <v>3325</v>
      </c>
      <c r="AM632" s="1" t="s">
        <v>76</v>
      </c>
      <c r="AN632" s="1"/>
      <c r="AO632" s="27"/>
      <c r="AP632" s="192"/>
      <c r="AQ632" s="1"/>
      <c r="AS632" s="192" t="e">
        <f>VLOOKUP(Table8[[#This Row],[CEM Number]],'71 CEMs'!$E$5:$E$76,1,0)</f>
        <v>#N/A</v>
      </c>
      <c r="AT632" s="235">
        <v>46296</v>
      </c>
      <c r="AU632" s="233"/>
    </row>
    <row r="633" spans="1:47" ht="14.4" customHeight="1">
      <c r="A633" s="26" t="s">
        <v>1003</v>
      </c>
      <c r="B633" s="166">
        <v>44924</v>
      </c>
      <c r="C633" s="192" t="s">
        <v>388</v>
      </c>
      <c r="D633" s="192" t="s">
        <v>1004</v>
      </c>
      <c r="E633" s="192" t="s">
        <v>1006</v>
      </c>
      <c r="F633" s="29">
        <v>212</v>
      </c>
      <c r="G633" s="29">
        <v>84.800000000000011</v>
      </c>
      <c r="H633" s="29">
        <v>177</v>
      </c>
      <c r="I633" s="29">
        <v>10</v>
      </c>
      <c r="J633" s="29"/>
      <c r="K633" s="29"/>
      <c r="L633" s="29"/>
      <c r="M633" s="1" t="str">
        <f>Table8[[#This Row],[Std Remarks]]</f>
        <v>LIVE - 100% Completed</v>
      </c>
      <c r="N633" s="28">
        <f>Table8[[#This Row],[% of Completion of Work Done]]</f>
        <v>1</v>
      </c>
      <c r="O633" s="1">
        <f>Table8[[#This Row],[Customers According to % (Market Share)]]</f>
        <v>84.800000000000011</v>
      </c>
      <c r="P633" s="29">
        <v>3210107.9956454998</v>
      </c>
      <c r="Q633" s="136">
        <f>Table8[[#This Row],[Allocated Budget]]*Table8[[#This Row],[Allocation Percentage]]</f>
        <v>481516.19934682496</v>
      </c>
      <c r="R633" s="136">
        <v>2728591.7962986757</v>
      </c>
      <c r="S633" s="1">
        <v>-0.5</v>
      </c>
      <c r="T633" s="1"/>
      <c r="U633" s="1">
        <v>0.4</v>
      </c>
      <c r="V633" s="29">
        <v>770.87279549999994</v>
      </c>
      <c r="W633" s="29">
        <v>1768.9373904499998</v>
      </c>
      <c r="X633" s="1" t="s">
        <v>47</v>
      </c>
      <c r="Y633" s="75">
        <f>$Q$2</f>
        <v>0.15</v>
      </c>
      <c r="Z633" s="1" t="s">
        <v>32</v>
      </c>
      <c r="AA633" s="1" t="s">
        <v>47</v>
      </c>
      <c r="AB633" s="64">
        <v>1</v>
      </c>
      <c r="AC633" s="115">
        <f t="shared" si="35"/>
        <v>1</v>
      </c>
      <c r="AD633" s="2">
        <v>46082</v>
      </c>
      <c r="AE633" s="175" t="str">
        <f>IFERROR(Table8[[#This Row],[Timeline - Monthwise]]-MIN(Table8[Start Date..]),"None")</f>
        <v>None</v>
      </c>
      <c r="AF633" s="1" t="str">
        <f>IFERROR(Table8[[#This Row],[Timeline - Monthwise]]-Table8[[#This Row],[Start Date..]]+1,"Duration Doesn't Exsists")</f>
        <v>Duration Doesn't Exsists</v>
      </c>
      <c r="AG633" s="29" t="str">
        <f ca="1">IFERROR(Table8[[#This Row],[Timeline - Monthwise]]-TODAY(),"No ETA")</f>
        <v>No ETA</v>
      </c>
      <c r="AH633" s="29" t="str">
        <f t="shared" si="36"/>
        <v>Completed</v>
      </c>
      <c r="AI633" s="1"/>
      <c r="AJ633" s="237" t="s">
        <v>3569</v>
      </c>
      <c r="AK633" s="1"/>
      <c r="AL633" s="1" t="s">
        <v>3178</v>
      </c>
      <c r="AM633" s="1" t="s">
        <v>30</v>
      </c>
      <c r="AN633" s="1"/>
      <c r="AO633" s="27"/>
      <c r="AP633" s="192"/>
      <c r="AQ633" s="1"/>
      <c r="AS633" s="192" t="str">
        <f>VLOOKUP(Table8[[#This Row],[CEM Number]],'71 CEMs'!$E$5:$E$76,1,0)</f>
        <v>INT-23-00436</v>
      </c>
      <c r="AT633" s="235" t="s">
        <v>3569</v>
      </c>
      <c r="AU633" s="233"/>
    </row>
    <row r="634" spans="1:47" ht="14.4" customHeight="1">
      <c r="A634" s="26" t="s">
        <v>3650</v>
      </c>
      <c r="B634" s="166" t="s">
        <v>3530</v>
      </c>
      <c r="C634" s="192" t="s">
        <v>1250</v>
      </c>
      <c r="D634" s="192" t="s">
        <v>1250</v>
      </c>
      <c r="E634" s="192" t="s">
        <v>1265</v>
      </c>
      <c r="F634" s="29">
        <v>2010</v>
      </c>
      <c r="G634" s="29">
        <v>804</v>
      </c>
      <c r="H634" s="29"/>
      <c r="I634" s="29"/>
      <c r="J634" s="29"/>
      <c r="K634" s="29"/>
      <c r="L634" s="29"/>
      <c r="M634" s="1" t="str">
        <f>Table8[[#This Row],[Std Remarks]]</f>
        <v>NOT LIVE - RETAIN BUDGET</v>
      </c>
      <c r="N634" s="28">
        <f>Table8[[#This Row],[% of Completion of Work Done]]</f>
        <v>0</v>
      </c>
      <c r="O634" s="1">
        <f>Table8[[#This Row],[Customers According to % (Market Share)]]</f>
        <v>804</v>
      </c>
      <c r="P634" s="29">
        <v>7046454.8012153804</v>
      </c>
      <c r="Q634" s="136">
        <f>(Table8[[#This Row],[Allocated Budget]]*$Q$2)+(Table8[[#This Row],[Allocated Budget]]*(1-Table8[[#This Row],[HP%  based on Live % ( Work Progress)]])*(1-$Q$2))</f>
        <v>7046454.8012153804</v>
      </c>
      <c r="R634" s="136"/>
      <c r="S634" s="1" t="e">
        <v>#DIV/0!</v>
      </c>
      <c r="T634" s="1"/>
      <c r="U634" s="1"/>
      <c r="V634" s="29">
        <v>795.63966157237246</v>
      </c>
      <c r="W634" s="29">
        <v>10525.710026234432</v>
      </c>
      <c r="X634" s="1" t="s">
        <v>47</v>
      </c>
      <c r="Y634" s="28">
        <f>Table8[[#This Row],[% of Completion of Work Done]]</f>
        <v>0</v>
      </c>
      <c r="Z634" s="1" t="s">
        <v>35</v>
      </c>
      <c r="AA634" s="1"/>
      <c r="AB634" s="28">
        <v>0</v>
      </c>
      <c r="AC634" s="115">
        <f t="shared" si="35"/>
        <v>0</v>
      </c>
      <c r="AD634" s="2">
        <v>46082</v>
      </c>
      <c r="AE634" s="175">
        <f>IFERROR(Table8[[#This Row],[Timeline - Monthwise]]-MIN(Table8[Start Date..]),"None")</f>
        <v>214</v>
      </c>
      <c r="AF634" s="1">
        <f>IFERROR(Table8[[#This Row],[Timeline - Monthwise]]-Table8[[#This Row],[Start Date..]]+1,"Duration Doesn't Exsists")</f>
        <v>215</v>
      </c>
      <c r="AG634" s="29">
        <f ca="1">IFERROR(Table8[[#This Row],[Timeline - Monthwise]]-TODAY(),"No ETA")</f>
        <v>167</v>
      </c>
      <c r="AH634" s="29" t="str">
        <f t="shared" si="36"/>
        <v>Yet to Start</v>
      </c>
      <c r="AI634" s="77">
        <v>0</v>
      </c>
      <c r="AJ634" s="237" t="s">
        <v>3576</v>
      </c>
      <c r="AK634" s="192" t="s">
        <v>1169</v>
      </c>
      <c r="AL634" s="1" t="s">
        <v>3325</v>
      </c>
      <c r="AM634" s="1" t="s">
        <v>76</v>
      </c>
      <c r="AN634" s="1"/>
      <c r="AO634" s="27"/>
      <c r="AP634" s="192"/>
      <c r="AQ634" s="192"/>
      <c r="AS634" s="192" t="e">
        <f>VLOOKUP(Table8[[#This Row],[CEM Number]],'71 CEMs'!$E$5:$E$76,1,0)</f>
        <v>#N/A</v>
      </c>
      <c r="AT634" s="235">
        <v>46296</v>
      </c>
      <c r="AU634" s="233"/>
    </row>
    <row r="635" spans="1:47" ht="14.4" customHeight="1">
      <c r="A635" s="26" t="s">
        <v>698</v>
      </c>
      <c r="B635" s="166">
        <v>45549</v>
      </c>
      <c r="C635" s="192" t="s">
        <v>172</v>
      </c>
      <c r="D635" s="192" t="s">
        <v>699</v>
      </c>
      <c r="E635" s="192" t="s">
        <v>702</v>
      </c>
      <c r="F635" s="29">
        <v>2350</v>
      </c>
      <c r="G635" s="29">
        <v>940</v>
      </c>
      <c r="H635" s="29">
        <v>189</v>
      </c>
      <c r="I635" s="29">
        <v>189</v>
      </c>
      <c r="J635" s="29"/>
      <c r="K635" s="29"/>
      <c r="L635" s="29"/>
      <c r="M635" s="1" t="str">
        <f>Table8[[#This Row],[Std Remarks]]</f>
        <v>LIVE - 100% Completed</v>
      </c>
      <c r="N635" s="28">
        <f>Table8[[#This Row],[% of Completion of Work Done]]</f>
        <v>1</v>
      </c>
      <c r="O635" s="1">
        <f>Table8[[#This Row],[Customers According to % (Market Share)]]</f>
        <v>940</v>
      </c>
      <c r="P635" s="29">
        <v>27911300.634427</v>
      </c>
      <c r="Q635" s="136">
        <f>Table8[[#This Row],[Allocated Budget]]*Table8[[#This Row],[Allocation Percentage]]</f>
        <v>4186695.0951640499</v>
      </c>
      <c r="R635" s="136">
        <v>23724605.53926295</v>
      </c>
      <c r="S635" s="1">
        <v>-0.76500000000000001</v>
      </c>
      <c r="T635" s="1"/>
      <c r="U635" s="1">
        <v>0.4</v>
      </c>
      <c r="V635" s="29">
        <v>4889.5</v>
      </c>
      <c r="W635" s="29">
        <v>40881.683103049996</v>
      </c>
      <c r="X635" s="1" t="s">
        <v>47</v>
      </c>
      <c r="Y635" s="75">
        <f>$Q$2</f>
        <v>0.15</v>
      </c>
      <c r="Z635" s="1" t="s">
        <v>32</v>
      </c>
      <c r="AA635" s="1" t="s">
        <v>47</v>
      </c>
      <c r="AB635" s="64">
        <v>1</v>
      </c>
      <c r="AC635" s="115">
        <f t="shared" si="35"/>
        <v>1</v>
      </c>
      <c r="AD635" s="2">
        <v>46082</v>
      </c>
      <c r="AE635" s="175" t="str">
        <f>IFERROR(Table8[[#This Row],[Timeline - Monthwise]]-MIN(Table8[Start Date..]),"None")</f>
        <v>None</v>
      </c>
      <c r="AF635" s="1" t="str">
        <f>IFERROR(Table8[[#This Row],[Timeline - Monthwise]]-Table8[[#This Row],[Start Date..]]+1,"Duration Doesn't Exsists")</f>
        <v>Duration Doesn't Exsists</v>
      </c>
      <c r="AG635" s="29" t="str">
        <f ca="1">IFERROR(Table8[[#This Row],[Timeline - Monthwise]]-TODAY(),"No ETA")</f>
        <v>No ETA</v>
      </c>
      <c r="AH635" s="29" t="str">
        <f t="shared" si="36"/>
        <v>Completed</v>
      </c>
      <c r="AI635" s="1"/>
      <c r="AJ635" s="237" t="s">
        <v>3569</v>
      </c>
      <c r="AK635" s="192"/>
      <c r="AL635" s="1" t="s">
        <v>3178</v>
      </c>
      <c r="AM635" s="1" t="s">
        <v>30</v>
      </c>
      <c r="AN635" s="1"/>
      <c r="AO635" s="27"/>
      <c r="AP635" s="192"/>
      <c r="AQ635" s="1"/>
      <c r="AS635" s="192" t="str">
        <f>VLOOKUP(Table8[[#This Row],[CEM Number]],'71 CEMs'!$E$5:$E$76,1,0)</f>
        <v>I250212</v>
      </c>
      <c r="AT635" s="235" t="s">
        <v>3569</v>
      </c>
      <c r="AU635" s="233"/>
    </row>
    <row r="636" spans="1:47" ht="14.4" customHeight="1">
      <c r="A636" s="26" t="s">
        <v>698</v>
      </c>
      <c r="B636" s="166">
        <v>45549</v>
      </c>
      <c r="C636" s="192" t="s">
        <v>172</v>
      </c>
      <c r="D636" s="192" t="s">
        <v>699</v>
      </c>
      <c r="E636" s="192" t="s">
        <v>703</v>
      </c>
      <c r="F636" s="29">
        <v>1080</v>
      </c>
      <c r="G636" s="29">
        <v>432</v>
      </c>
      <c r="H636" s="29">
        <v>113</v>
      </c>
      <c r="I636" s="29">
        <v>113</v>
      </c>
      <c r="J636" s="29"/>
      <c r="K636" s="29"/>
      <c r="L636" s="29"/>
      <c r="M636" s="1" t="str">
        <f>Table8[[#This Row],[Std Remarks]]</f>
        <v>LIVE - 100% Completed</v>
      </c>
      <c r="N636" s="28">
        <f>Table8[[#This Row],[% of Completion of Work Done]]</f>
        <v>1</v>
      </c>
      <c r="O636" s="1">
        <f>Table8[[#This Row],[Customers According to % (Market Share)]]</f>
        <v>432</v>
      </c>
      <c r="P636" s="29">
        <v>18368658.008416001</v>
      </c>
      <c r="Q636" s="136">
        <f>Table8[[#This Row],[Allocated Budget]]*Table8[[#This Row],[Allocation Percentage]]</f>
        <v>2755298.7012624</v>
      </c>
      <c r="R636" s="136">
        <v>15613359.307153601</v>
      </c>
      <c r="S636" s="1">
        <v>-1</v>
      </c>
      <c r="T636" s="1"/>
      <c r="U636" s="1">
        <v>0.4</v>
      </c>
      <c r="V636" s="29">
        <v>3657.5000000000005</v>
      </c>
      <c r="W636" s="29">
        <v>24896.173274400015</v>
      </c>
      <c r="X636" s="1" t="s">
        <v>47</v>
      </c>
      <c r="Y636" s="75">
        <f>$Q$2</f>
        <v>0.15</v>
      </c>
      <c r="Z636" s="1" t="s">
        <v>32</v>
      </c>
      <c r="AA636" s="1" t="s">
        <v>47</v>
      </c>
      <c r="AB636" s="64">
        <v>1</v>
      </c>
      <c r="AC636" s="115">
        <f t="shared" si="35"/>
        <v>1</v>
      </c>
      <c r="AD636" s="2">
        <v>46082</v>
      </c>
      <c r="AE636" s="175" t="str">
        <f>IFERROR(Table8[[#This Row],[Timeline - Monthwise]]-MIN(Table8[Start Date..]),"None")</f>
        <v>None</v>
      </c>
      <c r="AF636" s="1" t="str">
        <f>IFERROR(Table8[[#This Row],[Timeline - Monthwise]]-Table8[[#This Row],[Start Date..]]+1,"Duration Doesn't Exsists")</f>
        <v>Duration Doesn't Exsists</v>
      </c>
      <c r="AG636" s="29" t="str">
        <f ca="1">IFERROR(Table8[[#This Row],[Timeline - Monthwise]]-TODAY(),"No ETA")</f>
        <v>No ETA</v>
      </c>
      <c r="AH636" s="29" t="str">
        <f t="shared" si="36"/>
        <v>Completed</v>
      </c>
      <c r="AI636" s="1"/>
      <c r="AJ636" s="237" t="s">
        <v>3569</v>
      </c>
      <c r="AK636" s="192"/>
      <c r="AL636" s="1" t="s">
        <v>3178</v>
      </c>
      <c r="AM636" s="1" t="s">
        <v>30</v>
      </c>
      <c r="AN636" s="1"/>
      <c r="AO636" s="27"/>
      <c r="AP636" s="192"/>
      <c r="AQ636" s="1"/>
      <c r="AS636" s="192" t="str">
        <f>VLOOKUP(Table8[[#This Row],[CEM Number]],'71 CEMs'!$E$5:$E$76,1,0)</f>
        <v>I250212</v>
      </c>
      <c r="AT636" s="235" t="s">
        <v>3569</v>
      </c>
      <c r="AU636" s="233"/>
    </row>
    <row r="637" spans="1:47" ht="14.4" customHeight="1">
      <c r="A637" s="26" t="s">
        <v>698</v>
      </c>
      <c r="B637" s="166">
        <v>45549</v>
      </c>
      <c r="C637" s="192" t="s">
        <v>172</v>
      </c>
      <c r="D637" s="192" t="s">
        <v>699</v>
      </c>
      <c r="E637" s="192" t="s">
        <v>704</v>
      </c>
      <c r="F637" s="29">
        <v>946</v>
      </c>
      <c r="G637" s="29">
        <v>378.40000000000003</v>
      </c>
      <c r="H637" s="29">
        <v>51</v>
      </c>
      <c r="I637" s="29">
        <v>51</v>
      </c>
      <c r="J637" s="29"/>
      <c r="K637" s="29"/>
      <c r="L637" s="29"/>
      <c r="M637" s="1" t="str">
        <f>Table8[[#This Row],[Std Remarks]]</f>
        <v>LIVE - 100% Completed</v>
      </c>
      <c r="N637" s="28">
        <f>Table8[[#This Row],[% of Completion of Work Done]]</f>
        <v>1</v>
      </c>
      <c r="O637" s="1">
        <f>Table8[[#This Row],[Customers According to % (Market Share)]]</f>
        <v>378.40000000000003</v>
      </c>
      <c r="P637" s="29">
        <v>15385762.249386</v>
      </c>
      <c r="Q637" s="136">
        <f>Table8[[#This Row],[Allocated Budget]]*Table8[[#This Row],[Allocation Percentage]]</f>
        <v>2307864.3374079</v>
      </c>
      <c r="R637" s="136">
        <v>13077897.911978101</v>
      </c>
      <c r="S637" s="1">
        <v>-0.76500000000000001</v>
      </c>
      <c r="T637" s="1"/>
      <c r="U637" s="1">
        <v>0.4</v>
      </c>
      <c r="V637" s="29">
        <v>3363.8</v>
      </c>
      <c r="W637" s="29">
        <v>17400.660709900007</v>
      </c>
      <c r="X637" s="1" t="s">
        <v>47</v>
      </c>
      <c r="Y637" s="75">
        <f>$Q$2</f>
        <v>0.15</v>
      </c>
      <c r="Z637" s="1" t="s">
        <v>32</v>
      </c>
      <c r="AA637" s="1" t="s">
        <v>47</v>
      </c>
      <c r="AB637" s="64">
        <v>1</v>
      </c>
      <c r="AC637" s="115">
        <f t="shared" si="35"/>
        <v>1</v>
      </c>
      <c r="AD637" s="2">
        <v>46082</v>
      </c>
      <c r="AE637" s="175" t="str">
        <f>IFERROR(Table8[[#This Row],[Timeline - Monthwise]]-MIN(Table8[Start Date..]),"None")</f>
        <v>None</v>
      </c>
      <c r="AF637" s="1" t="str">
        <f>IFERROR(Table8[[#This Row],[Timeline - Monthwise]]-Table8[[#This Row],[Start Date..]]+1,"Duration Doesn't Exsists")</f>
        <v>Duration Doesn't Exsists</v>
      </c>
      <c r="AG637" s="29" t="str">
        <f ca="1">IFERROR(Table8[[#This Row],[Timeline - Monthwise]]-TODAY(),"No ETA")</f>
        <v>No ETA</v>
      </c>
      <c r="AH637" s="29" t="str">
        <f t="shared" si="36"/>
        <v>Completed</v>
      </c>
      <c r="AI637" s="1"/>
      <c r="AJ637" s="237" t="s">
        <v>3569</v>
      </c>
      <c r="AK637" s="192"/>
      <c r="AL637" s="1" t="s">
        <v>3178</v>
      </c>
      <c r="AM637" s="1" t="s">
        <v>30</v>
      </c>
      <c r="AN637" s="1"/>
      <c r="AO637" s="27"/>
      <c r="AP637" s="192"/>
      <c r="AQ637" s="1"/>
      <c r="AS637" s="192" t="str">
        <f>VLOOKUP(Table8[[#This Row],[CEM Number]],'71 CEMs'!$E$5:$E$76,1,0)</f>
        <v>I250212</v>
      </c>
      <c r="AT637" s="235" t="s">
        <v>3569</v>
      </c>
      <c r="AU637" s="233"/>
    </row>
    <row r="638" spans="1:47" ht="14.4" customHeight="1">
      <c r="A638" s="26" t="s">
        <v>387</v>
      </c>
      <c r="B638" s="166">
        <v>45427</v>
      </c>
      <c r="C638" s="1" t="s">
        <v>388</v>
      </c>
      <c r="D638" s="1" t="s">
        <v>388</v>
      </c>
      <c r="E638" s="192" t="s">
        <v>404</v>
      </c>
      <c r="F638" s="29">
        <v>174</v>
      </c>
      <c r="G638" s="29">
        <v>69.600000000000009</v>
      </c>
      <c r="H638" s="29">
        <v>280</v>
      </c>
      <c r="I638" s="29">
        <v>85</v>
      </c>
      <c r="J638" s="29">
        <v>130</v>
      </c>
      <c r="K638" s="29">
        <v>26</v>
      </c>
      <c r="L638" s="29">
        <v>1</v>
      </c>
      <c r="M638" s="1" t="str">
        <f>Table8[[#This Row],[Std Remarks]]</f>
        <v>LIVE - 100% Completed</v>
      </c>
      <c r="N638" s="28">
        <f>Table8[[#This Row],[% of Completion of Work Done]]</f>
        <v>1</v>
      </c>
      <c r="O638" s="1">
        <f>Table8[[#This Row],[Customers According to % (Market Share)]]</f>
        <v>69.600000000000009</v>
      </c>
      <c r="P638" s="29">
        <v>2574427.8475500001</v>
      </c>
      <c r="Q638" s="136">
        <f>Table8[[#This Row],[Allocated Budget]]*Table8[[#This Row],[Allocation Percentage]]</f>
        <v>386164.17713249999</v>
      </c>
      <c r="R638" s="136">
        <v>2188263.6704175007</v>
      </c>
      <c r="S638" s="1">
        <v>0</v>
      </c>
      <c r="T638" s="1"/>
      <c r="U638" s="1">
        <v>0.4</v>
      </c>
      <c r="V638" s="29">
        <v>441.48500000000001</v>
      </c>
      <c r="W638" s="29">
        <v>2083.8561900000004</v>
      </c>
      <c r="X638" s="1" t="s">
        <v>47</v>
      </c>
      <c r="Y638" s="75">
        <f>$Q$2</f>
        <v>0.15</v>
      </c>
      <c r="Z638" s="1" t="s">
        <v>32</v>
      </c>
      <c r="AA638" s="1" t="s">
        <v>47</v>
      </c>
      <c r="AB638" s="64">
        <v>1</v>
      </c>
      <c r="AC638" s="115">
        <f t="shared" si="35"/>
        <v>1</v>
      </c>
      <c r="AD638" s="2">
        <v>46082</v>
      </c>
      <c r="AE638" s="175" t="str">
        <f>IFERROR(Table8[[#This Row],[Timeline - Monthwise]]-MIN(Table8[Start Date..]),"None")</f>
        <v>None</v>
      </c>
      <c r="AF638" s="1" t="str">
        <f>IFERROR(Table8[[#This Row],[Timeline - Monthwise]]-Table8[[#This Row],[Start Date..]]+1,"Duration Doesn't Exsists")</f>
        <v>Duration Doesn't Exsists</v>
      </c>
      <c r="AG638" s="29" t="str">
        <f ca="1">IFERROR(Table8[[#This Row],[Timeline - Monthwise]]-TODAY(),"No ETA")</f>
        <v>No ETA</v>
      </c>
      <c r="AH638" s="29" t="str">
        <f t="shared" si="36"/>
        <v>Completed</v>
      </c>
      <c r="AI638" s="1"/>
      <c r="AJ638" s="237" t="s">
        <v>3569</v>
      </c>
      <c r="AK638" s="1"/>
      <c r="AL638" s="1" t="s">
        <v>3178</v>
      </c>
      <c r="AM638" s="1" t="s">
        <v>30</v>
      </c>
      <c r="AN638" s="1"/>
      <c r="AO638" s="27"/>
      <c r="AP638" s="192"/>
      <c r="AQ638" s="1"/>
      <c r="AS638" s="192" t="str">
        <f>VLOOKUP(Table8[[#This Row],[CEM Number]],'71 CEMs'!$E$5:$E$76,1,0)</f>
        <v>I240702</v>
      </c>
      <c r="AT638" s="235" t="s">
        <v>3569</v>
      </c>
      <c r="AU638" s="233"/>
    </row>
    <row r="639" spans="1:47" ht="14.4" customHeight="1">
      <c r="A639" s="26" t="s">
        <v>387</v>
      </c>
      <c r="B639" s="166">
        <v>45427</v>
      </c>
      <c r="C639" s="1" t="s">
        <v>388</v>
      </c>
      <c r="D639" s="1" t="s">
        <v>388</v>
      </c>
      <c r="E639" s="192" t="s">
        <v>405</v>
      </c>
      <c r="F639" s="29">
        <v>90</v>
      </c>
      <c r="G639" s="29">
        <v>36</v>
      </c>
      <c r="H639" s="29">
        <v>150</v>
      </c>
      <c r="I639" s="29">
        <v>21</v>
      </c>
      <c r="J639" s="29">
        <v>15</v>
      </c>
      <c r="K639" s="29">
        <v>2</v>
      </c>
      <c r="L639" s="29">
        <v>0</v>
      </c>
      <c r="M639" s="1" t="str">
        <f>Table8[[#This Row],[Std Remarks]]</f>
        <v>REMOVE BUDGET (P)</v>
      </c>
      <c r="N639" s="28">
        <f>Table8[[#This Row],[% of Completion of Work Done]]</f>
        <v>0</v>
      </c>
      <c r="O639" s="1">
        <f>Table8[[#This Row],[Customers According to % (Market Share)]]</f>
        <v>36</v>
      </c>
      <c r="P639" s="29">
        <v>2132321.0793267498</v>
      </c>
      <c r="Q639" s="136">
        <v>0</v>
      </c>
      <c r="R639" s="136">
        <v>2132321.0793267498</v>
      </c>
      <c r="S639" s="1">
        <v>-1</v>
      </c>
      <c r="T639" s="1"/>
      <c r="U639" s="1">
        <v>0.4</v>
      </c>
      <c r="V639" s="29">
        <v>645.15</v>
      </c>
      <c r="W639" s="29">
        <v>742.67640914999993</v>
      </c>
      <c r="X639" s="1" t="s">
        <v>47</v>
      </c>
      <c r="Y639" s="192"/>
      <c r="Z639" s="1" t="s">
        <v>35</v>
      </c>
      <c r="AA639" s="1"/>
      <c r="AB639" s="28">
        <v>0</v>
      </c>
      <c r="AC639" s="115">
        <f t="shared" si="35"/>
        <v>0</v>
      </c>
      <c r="AD639" s="2">
        <v>46082</v>
      </c>
      <c r="AE639" s="175" t="str">
        <f>IFERROR(Table8[[#This Row],[Timeline - Monthwise]]-MIN(Table8[Start Date..]),"None")</f>
        <v>None</v>
      </c>
      <c r="AF639" s="1" t="str">
        <f>IFERROR(Table8[[#This Row],[Timeline - Monthwise]]-Table8[[#This Row],[Start Date..]]+1,"Duration Doesn't Exsists")</f>
        <v>Duration Doesn't Exsists</v>
      </c>
      <c r="AG639" s="29" t="str">
        <f ca="1">IFERROR(Table8[[#This Row],[Timeline - Monthwise]]-TODAY(),"No ETA")</f>
        <v>No ETA</v>
      </c>
      <c r="AH639" s="29" t="str">
        <f t="shared" si="36"/>
        <v>Yet to Start</v>
      </c>
      <c r="AI639" s="1"/>
      <c r="AJ639" s="237" t="s">
        <v>3569</v>
      </c>
      <c r="AK639" s="1" t="s">
        <v>93</v>
      </c>
      <c r="AL639" s="1" t="s">
        <v>94</v>
      </c>
      <c r="AM639" s="1" t="s">
        <v>92</v>
      </c>
      <c r="AN639" s="1"/>
      <c r="AO639" s="27">
        <v>1</v>
      </c>
      <c r="AP639" s="192"/>
      <c r="AQ639" s="1">
        <f>Table8[[#This Row],[Allocated Budget]]-Table8[[#This Row],[Allocated Budget]]</f>
        <v>0</v>
      </c>
      <c r="AS639" s="192" t="str">
        <f>VLOOKUP(Table8[[#This Row],[CEM Number]],'71 CEMs'!$E$5:$E$76,1,0)</f>
        <v>I240702</v>
      </c>
      <c r="AT639" s="235" t="s">
        <v>3569</v>
      </c>
      <c r="AU639" s="233"/>
    </row>
    <row r="640" spans="1:47" ht="14.4" customHeight="1">
      <c r="A640" s="26" t="s">
        <v>387</v>
      </c>
      <c r="B640" s="166">
        <v>45427</v>
      </c>
      <c r="C640" s="192" t="s">
        <v>388</v>
      </c>
      <c r="D640" s="192" t="s">
        <v>388</v>
      </c>
      <c r="E640" s="192" t="s">
        <v>406</v>
      </c>
      <c r="F640" s="29">
        <v>216</v>
      </c>
      <c r="G640" s="29">
        <v>86.4</v>
      </c>
      <c r="H640" s="29">
        <v>500</v>
      </c>
      <c r="I640" s="29">
        <v>0</v>
      </c>
      <c r="J640" s="29"/>
      <c r="K640" s="29"/>
      <c r="L640" s="29"/>
      <c r="M640" s="1" t="str">
        <f>Table8[[#This Row],[Std Remarks]]</f>
        <v>LIVE - 100% Completed</v>
      </c>
      <c r="N640" s="28">
        <f>Table8[[#This Row],[% of Completion of Work Done]]</f>
        <v>1</v>
      </c>
      <c r="O640" s="1">
        <f>Table8[[#This Row],[Customers According to % (Market Share)]]</f>
        <v>86.4</v>
      </c>
      <c r="P640" s="29">
        <v>3319800.2235745001</v>
      </c>
      <c r="Q640" s="136">
        <f>Table8[[#This Row],[Allocated Budget]]*Table8[[#This Row],[Allocation Percentage]]</f>
        <v>497970.03353617497</v>
      </c>
      <c r="R640" s="136">
        <v>2821830.1900383253</v>
      </c>
      <c r="S640" s="1">
        <v>0</v>
      </c>
      <c r="T640" s="1"/>
      <c r="U640" s="1">
        <v>0.4</v>
      </c>
      <c r="V640" s="29">
        <v>704.60500000000002</v>
      </c>
      <c r="W640" s="29">
        <v>2259.4491281000001</v>
      </c>
      <c r="X640" s="1" t="s">
        <v>47</v>
      </c>
      <c r="Y640" s="75">
        <f>$Q$2</f>
        <v>0.15</v>
      </c>
      <c r="Z640" s="1" t="s">
        <v>32</v>
      </c>
      <c r="AA640" s="1" t="s">
        <v>47</v>
      </c>
      <c r="AB640" s="64">
        <v>1</v>
      </c>
      <c r="AC640" s="115">
        <f t="shared" si="35"/>
        <v>1</v>
      </c>
      <c r="AD640" s="2">
        <v>46082</v>
      </c>
      <c r="AE640" s="175" t="str">
        <f>IFERROR(Table8[[#This Row],[Timeline - Monthwise]]-MIN(Table8[Start Date..]),"None")</f>
        <v>None</v>
      </c>
      <c r="AF640" s="1" t="str">
        <f>IFERROR(Table8[[#This Row],[Timeline - Monthwise]]-Table8[[#This Row],[Start Date..]]+1,"Duration Doesn't Exsists")</f>
        <v>Duration Doesn't Exsists</v>
      </c>
      <c r="AG640" s="29" t="str">
        <f ca="1">IFERROR(Table8[[#This Row],[Timeline - Monthwise]]-TODAY(),"No ETA")</f>
        <v>No ETA</v>
      </c>
      <c r="AH640" s="29" t="str">
        <f t="shared" si="36"/>
        <v>Completed</v>
      </c>
      <c r="AI640" s="1"/>
      <c r="AJ640" s="237" t="s">
        <v>3569</v>
      </c>
      <c r="AK640" s="192"/>
      <c r="AL640" s="1" t="s">
        <v>3178</v>
      </c>
      <c r="AM640" s="1" t="s">
        <v>30</v>
      </c>
      <c r="AN640" s="1"/>
      <c r="AO640" s="27"/>
      <c r="AP640" s="192"/>
      <c r="AQ640" s="1"/>
      <c r="AS640" s="192" t="str">
        <f>VLOOKUP(Table8[[#This Row],[CEM Number]],'71 CEMs'!$E$5:$E$76,1,0)</f>
        <v>I240702</v>
      </c>
      <c r="AT640" s="235" t="s">
        <v>3569</v>
      </c>
      <c r="AU640" s="233"/>
    </row>
    <row r="641" spans="1:47" ht="14.4" customHeight="1">
      <c r="A641" s="26" t="s">
        <v>63</v>
      </c>
      <c r="B641" s="166">
        <v>45309</v>
      </c>
      <c r="C641" s="192" t="s">
        <v>40</v>
      </c>
      <c r="D641" s="192" t="s">
        <v>65</v>
      </c>
      <c r="E641" s="192" t="s">
        <v>85</v>
      </c>
      <c r="F641" s="29">
        <v>0</v>
      </c>
      <c r="G641" s="29">
        <v>0</v>
      </c>
      <c r="H641" s="29"/>
      <c r="I641" s="29"/>
      <c r="J641" s="29"/>
      <c r="K641" s="29"/>
      <c r="L641" s="29"/>
      <c r="M641" s="1" t="str">
        <f>Table8[[#This Row],[Std Remarks]]</f>
        <v>FEEDER ETC WORK - RETAIN BUDGET</v>
      </c>
      <c r="N641" s="28">
        <f>Table8[[#This Row],[% of Completion of Work Done]]</f>
        <v>0</v>
      </c>
      <c r="O641" s="1">
        <f>Table8[[#This Row],[Customers According to % (Market Share)]]</f>
        <v>0</v>
      </c>
      <c r="P641" s="29">
        <v>50000</v>
      </c>
      <c r="Q641" s="136">
        <f>Table8[[#This Row],[Allocated Budget]]*Table8[[#This Row],[Allocation Percentage]]</f>
        <v>25000</v>
      </c>
      <c r="R641" s="136">
        <v>25000</v>
      </c>
      <c r="S641" s="1">
        <v>-1</v>
      </c>
      <c r="T641" s="1"/>
      <c r="U641" s="1"/>
      <c r="V641" s="29">
        <v>0</v>
      </c>
      <c r="W641" s="29"/>
      <c r="X641" s="1"/>
      <c r="Y641" s="75">
        <f>$Q$1</f>
        <v>0.5</v>
      </c>
      <c r="Z641" s="1"/>
      <c r="AA641" s="1"/>
      <c r="AB641" s="28">
        <v>0</v>
      </c>
      <c r="AC641" s="115">
        <f t="shared" si="35"/>
        <v>0</v>
      </c>
      <c r="AD641" s="2">
        <v>46082</v>
      </c>
      <c r="AE641" s="175" t="str">
        <f>IFERROR(Table8[[#This Row],[Timeline - Monthwise]]-MIN(Table8[Start Date..]),"None")</f>
        <v>None</v>
      </c>
      <c r="AF641" s="1" t="str">
        <f>IFERROR(Table8[[#This Row],[Timeline - Monthwise]]-Table8[[#This Row],[Start Date..]]+1,"Duration Doesn't Exsists")</f>
        <v>Duration Doesn't Exsists</v>
      </c>
      <c r="AG641" s="29" t="str">
        <f ca="1">IFERROR(Table8[[#This Row],[Timeline - Monthwise]]-TODAY(),"No ETA")</f>
        <v>No ETA</v>
      </c>
      <c r="AH641" s="29" t="str">
        <f t="shared" si="36"/>
        <v>Yet to Start</v>
      </c>
      <c r="AI641" s="1"/>
      <c r="AJ641" s="237" t="s">
        <v>3569</v>
      </c>
      <c r="AK641" s="192"/>
      <c r="AL641" s="1" t="s">
        <v>41</v>
      </c>
      <c r="AM641" s="1" t="s">
        <v>39</v>
      </c>
      <c r="AN641" s="1"/>
      <c r="AO641" s="27"/>
      <c r="AP641" s="192"/>
      <c r="AQ641" s="1"/>
      <c r="AS641" s="192" t="str">
        <f>VLOOKUP(Table8[[#This Row],[CEM Number]],'71 CEMs'!$E$5:$E$76,1,0)</f>
        <v>I240437</v>
      </c>
      <c r="AT641" s="234" t="s">
        <v>3569</v>
      </c>
      <c r="AU641" s="233"/>
    </row>
    <row r="642" spans="1:47" ht="14.4" customHeight="1">
      <c r="A642" s="26" t="s">
        <v>3650</v>
      </c>
      <c r="B642" s="166" t="s">
        <v>3530</v>
      </c>
      <c r="C642" s="1" t="s">
        <v>1250</v>
      </c>
      <c r="D642" s="1" t="s">
        <v>1250</v>
      </c>
      <c r="E642" s="192" t="s">
        <v>1266</v>
      </c>
      <c r="F642" s="29">
        <v>3350</v>
      </c>
      <c r="G642" s="29">
        <v>1340</v>
      </c>
      <c r="H642" s="29"/>
      <c r="I642" s="29"/>
      <c r="J642" s="29"/>
      <c r="K642" s="29"/>
      <c r="L642" s="29"/>
      <c r="M642" s="1" t="str">
        <f>Table8[[#This Row],[Std Remarks]]</f>
        <v>NOT LIVE - RETAIN BUDGET</v>
      </c>
      <c r="N642" s="28">
        <f>Table8[[#This Row],[% of Completion of Work Done]]</f>
        <v>0</v>
      </c>
      <c r="O642" s="1">
        <f>Table8[[#This Row],[Customers According to % (Market Share)]]</f>
        <v>1340</v>
      </c>
      <c r="P642" s="29">
        <v>20048350.4217862</v>
      </c>
      <c r="Q642" s="136">
        <f>(Table8[[#This Row],[Allocated Budget]]*$Q$2)+(Table8[[#This Row],[Allocated Budget]]*(1-Table8[[#This Row],[HP%  based on Live % ( Work Progress)]])*(1-$Q$2))</f>
        <v>20048350.4217862</v>
      </c>
      <c r="R642" s="136"/>
      <c r="S642" s="1" t="e">
        <v>#DIV/0!</v>
      </c>
      <c r="T642" s="1"/>
      <c r="U642" s="1"/>
      <c r="V642" s="29">
        <v>4174.7148566390615</v>
      </c>
      <c r="W642" s="29">
        <v>20857.890905806667</v>
      </c>
      <c r="X642" s="1" t="s">
        <v>47</v>
      </c>
      <c r="Y642" s="28">
        <f>Table8[[#This Row],[% of Completion of Work Done]]</f>
        <v>0</v>
      </c>
      <c r="Z642" s="1" t="s">
        <v>35</v>
      </c>
      <c r="AA642" s="1"/>
      <c r="AB642" s="28">
        <v>0</v>
      </c>
      <c r="AC642" s="115">
        <f t="shared" si="35"/>
        <v>0</v>
      </c>
      <c r="AD642" s="2">
        <v>46082</v>
      </c>
      <c r="AE642" s="175">
        <f>IFERROR(Table8[[#This Row],[Timeline - Monthwise]]-MIN(Table8[Start Date..]),"None")</f>
        <v>214</v>
      </c>
      <c r="AF642" s="1">
        <f>IFERROR(Table8[[#This Row],[Timeline - Monthwise]]-Table8[[#This Row],[Start Date..]]+1,"Duration Doesn't Exsists")</f>
        <v>215</v>
      </c>
      <c r="AG642" s="29">
        <f ca="1">IFERROR(Table8[[#This Row],[Timeline - Monthwise]]-TODAY(),"No ETA")</f>
        <v>167</v>
      </c>
      <c r="AH642" s="29" t="str">
        <f t="shared" si="36"/>
        <v>Yet to Start</v>
      </c>
      <c r="AI642" s="77">
        <v>0</v>
      </c>
      <c r="AJ642" s="237" t="s">
        <v>3576</v>
      </c>
      <c r="AK642" s="1" t="s">
        <v>1169</v>
      </c>
      <c r="AL642" s="1" t="s">
        <v>3325</v>
      </c>
      <c r="AM642" s="1" t="s">
        <v>76</v>
      </c>
      <c r="AN642" s="1"/>
      <c r="AO642" s="27"/>
      <c r="AP642" s="192"/>
      <c r="AQ642" s="192"/>
      <c r="AS642" s="192" t="e">
        <f>VLOOKUP(Table8[[#This Row],[CEM Number]],'71 CEMs'!$E$5:$E$76,1,0)</f>
        <v>#N/A</v>
      </c>
      <c r="AT642" s="235">
        <v>46296</v>
      </c>
      <c r="AU642" s="233"/>
    </row>
    <row r="643" spans="1:47" ht="14.4" customHeight="1">
      <c r="A643" s="26" t="s">
        <v>286</v>
      </c>
      <c r="B643" s="166">
        <v>45428</v>
      </c>
      <c r="C643" s="192" t="s">
        <v>287</v>
      </c>
      <c r="D643" s="192" t="s">
        <v>288</v>
      </c>
      <c r="E643" s="192" t="s">
        <v>310</v>
      </c>
      <c r="F643" s="29">
        <v>106</v>
      </c>
      <c r="G643" s="29">
        <v>42.400000000000006</v>
      </c>
      <c r="H643" s="29"/>
      <c r="I643" s="29">
        <v>2</v>
      </c>
      <c r="J643" s="29">
        <v>6</v>
      </c>
      <c r="K643" s="29">
        <v>16</v>
      </c>
      <c r="L643" s="29" t="s">
        <v>3590</v>
      </c>
      <c r="M643" s="1" t="str">
        <f>Table8[[#This Row],[Std Remarks]]</f>
        <v>LIVE - 100% Completed</v>
      </c>
      <c r="N643" s="28">
        <f>Table8[[#This Row],[% of Completion of Work Done]]</f>
        <v>1</v>
      </c>
      <c r="O643" s="1">
        <f>Table8[[#This Row],[Customers According to % (Market Share)]]</f>
        <v>42.400000000000006</v>
      </c>
      <c r="P643" s="29">
        <v>1481417.3939405</v>
      </c>
      <c r="Q643" s="136">
        <f>Table8[[#This Row],[Allocated Budget]]*Table8[[#This Row],[Allocation Percentage]]</f>
        <v>222212.60909107499</v>
      </c>
      <c r="R643" s="136">
        <v>1259204.7848494214</v>
      </c>
      <c r="S643" s="1">
        <v>-0.42499999999999999</v>
      </c>
      <c r="T643" s="1"/>
      <c r="U643" s="1">
        <v>0.4</v>
      </c>
      <c r="V643" s="29">
        <v>0</v>
      </c>
      <c r="W643" s="29">
        <v>2180.3268547620401</v>
      </c>
      <c r="X643" s="1" t="s">
        <v>150</v>
      </c>
      <c r="Y643" s="75">
        <f>$Q$2</f>
        <v>0.15</v>
      </c>
      <c r="Z643" s="1" t="s">
        <v>32</v>
      </c>
      <c r="AA643" s="1" t="s">
        <v>150</v>
      </c>
      <c r="AB643" s="64">
        <v>1</v>
      </c>
      <c r="AC643" s="115">
        <f t="shared" si="35"/>
        <v>1</v>
      </c>
      <c r="AD643" s="2">
        <v>46082</v>
      </c>
      <c r="AE643" s="175" t="str">
        <f>IFERROR(Table8[[#This Row],[Timeline - Monthwise]]-MIN(Table8[Start Date..]),"None")</f>
        <v>None</v>
      </c>
      <c r="AF643" s="1" t="str">
        <f>IFERROR(Table8[[#This Row],[Timeline - Monthwise]]-Table8[[#This Row],[Start Date..]]+1,"Duration Doesn't Exsists")</f>
        <v>Duration Doesn't Exsists</v>
      </c>
      <c r="AG643" s="29" t="str">
        <f ca="1">IFERROR(Table8[[#This Row],[Timeline - Monthwise]]-TODAY(),"No ETA")</f>
        <v>No ETA</v>
      </c>
      <c r="AH643" s="29" t="str">
        <f t="shared" si="36"/>
        <v>Completed</v>
      </c>
      <c r="AI643" s="1"/>
      <c r="AJ643" s="237" t="s">
        <v>3569</v>
      </c>
      <c r="AK643" s="1"/>
      <c r="AL643" s="1" t="s">
        <v>3178</v>
      </c>
      <c r="AM643" s="1" t="s">
        <v>30</v>
      </c>
      <c r="AN643" s="1"/>
      <c r="AO643" s="27"/>
      <c r="AP643" s="192"/>
      <c r="AQ643" s="1"/>
      <c r="AS643" s="192" t="str">
        <f>VLOOKUP(Table8[[#This Row],[CEM Number]],'71 CEMs'!$E$5:$E$76,1,0)</f>
        <v>I240682</v>
      </c>
      <c r="AT643" s="235" t="s">
        <v>3569</v>
      </c>
      <c r="AU643" s="233"/>
    </row>
    <row r="644" spans="1:47" ht="14.4" customHeight="1">
      <c r="A644" s="26" t="s">
        <v>843</v>
      </c>
      <c r="B644" s="166" t="s">
        <v>3530</v>
      </c>
      <c r="C644" s="1" t="s">
        <v>762</v>
      </c>
      <c r="D644" s="1" t="s">
        <v>844</v>
      </c>
      <c r="E644" s="192" t="s">
        <v>876</v>
      </c>
      <c r="F644" s="29">
        <v>1158</v>
      </c>
      <c r="G644" s="29">
        <v>463.20000000000005</v>
      </c>
      <c r="H644" s="29" t="s">
        <v>3598</v>
      </c>
      <c r="I644" s="29"/>
      <c r="J644" s="29"/>
      <c r="K644" s="29"/>
      <c r="L644" s="29"/>
      <c r="M644" s="1" t="str">
        <f>Table8[[#This Row],[Std Remarks]]</f>
        <v>NOT LIVE - RETAIN BUDGET</v>
      </c>
      <c r="N644" s="28">
        <f>Table8[[#This Row],[% of Completion of Work Done]]</f>
        <v>0.85</v>
      </c>
      <c r="O644" s="1">
        <f>Table8[[#This Row],[Customers According to % (Market Share)]]</f>
        <v>463.20000000000005</v>
      </c>
      <c r="P644" s="29">
        <v>5130125.5399516998</v>
      </c>
      <c r="Q644" s="136">
        <f>(Table8[[#This Row],[Allocated Budget]]*$Q$2)+(Table8[[#This Row],[Allocated Budget]]*(1-Table8[[#This Row],[HP%  based on Live % ( Work Progress)]])*(1-$Q$2))</f>
        <v>1423609.8373365968</v>
      </c>
      <c r="R644" s="136"/>
      <c r="S644" s="1"/>
      <c r="T644" s="1"/>
      <c r="U644" s="1"/>
      <c r="V644" s="29">
        <v>277.53720040000007</v>
      </c>
      <c r="W644" s="29">
        <v>6425.9245249999994</v>
      </c>
      <c r="X644" s="1" t="s">
        <v>47</v>
      </c>
      <c r="Y644" s="28">
        <f>Table8[[#This Row],[% of Completion of Work Done]]</f>
        <v>0.85</v>
      </c>
      <c r="Z644" s="1" t="s">
        <v>849</v>
      </c>
      <c r="AA644" s="1"/>
      <c r="AB644" s="77">
        <v>0.85</v>
      </c>
      <c r="AC644" s="115">
        <f t="shared" si="35"/>
        <v>0.85</v>
      </c>
      <c r="AD644" s="2">
        <v>46082</v>
      </c>
      <c r="AE644" s="175">
        <f>IFERROR(Table8[[#This Row],[Timeline - Monthwise]]-MIN(Table8[Start Date..]),"None")</f>
        <v>31</v>
      </c>
      <c r="AF644" s="1">
        <f>IFERROR(Table8[[#This Row],[Timeline - Monthwise]]-Table8[[#This Row],[Start Date..]]+1,"Duration Doesn't Exsists")</f>
        <v>32</v>
      </c>
      <c r="AG644" s="29">
        <f ca="1">IFERROR(Table8[[#This Row],[Timeline - Monthwise]]-TODAY(),"No ETA")</f>
        <v>-16</v>
      </c>
      <c r="AH644" s="29" t="str">
        <f t="shared" si="36"/>
        <v>In Progress</v>
      </c>
      <c r="AI644" s="1" t="s">
        <v>867</v>
      </c>
      <c r="AJ644" s="237" t="s">
        <v>3571</v>
      </c>
      <c r="AK644" s="1" t="s">
        <v>874</v>
      </c>
      <c r="AL644" s="1" t="s">
        <v>3323</v>
      </c>
      <c r="AM644" s="1" t="s">
        <v>76</v>
      </c>
      <c r="AN644" s="1"/>
      <c r="AO644" s="27"/>
      <c r="AP644" s="192"/>
      <c r="AQ644" s="1"/>
      <c r="AS644" s="192" t="e">
        <f>VLOOKUP(Table8[[#This Row],[CEM Number]],'71 CEMs'!$E$5:$E$76,1,0)</f>
        <v>#N/A</v>
      </c>
      <c r="AT644" s="235">
        <v>46113</v>
      </c>
      <c r="AU644" s="233"/>
    </row>
    <row r="645" spans="1:47" ht="14.4" customHeight="1">
      <c r="A645" s="26" t="s">
        <v>843</v>
      </c>
      <c r="B645" s="166" t="s">
        <v>3530</v>
      </c>
      <c r="C645" s="192" t="s">
        <v>762</v>
      </c>
      <c r="D645" s="192" t="s">
        <v>844</v>
      </c>
      <c r="E645" s="192" t="s">
        <v>877</v>
      </c>
      <c r="F645" s="29">
        <v>2030</v>
      </c>
      <c r="G645" s="29">
        <v>812</v>
      </c>
      <c r="H645" s="29" t="s">
        <v>3598</v>
      </c>
      <c r="I645" s="29"/>
      <c r="J645" s="29"/>
      <c r="K645" s="29"/>
      <c r="L645" s="29"/>
      <c r="M645" s="1" t="str">
        <f>Table8[[#This Row],[Std Remarks]]</f>
        <v>NOT LIVE - RETAIN BUDGET</v>
      </c>
      <c r="N645" s="28">
        <f>Table8[[#This Row],[% of Completion of Work Done]]</f>
        <v>0.85</v>
      </c>
      <c r="O645" s="1">
        <f>Table8[[#This Row],[Customers According to % (Market Share)]]</f>
        <v>812</v>
      </c>
      <c r="P645" s="29">
        <v>11811776.403127501</v>
      </c>
      <c r="Q645" s="136">
        <f>(Table8[[#This Row],[Allocated Budget]]*$Q$2)+(Table8[[#This Row],[Allocated Budget]]*(1-Table8[[#This Row],[HP%  based on Live % ( Work Progress)]])*(1-$Q$2))</f>
        <v>3277767.9518678812</v>
      </c>
      <c r="R645" s="136"/>
      <c r="S645" s="1"/>
      <c r="T645" s="1"/>
      <c r="U645" s="1"/>
      <c r="V645" s="29">
        <v>1568.4337169999999</v>
      </c>
      <c r="W645" s="29">
        <v>12506.83133875</v>
      </c>
      <c r="X645" s="1" t="s">
        <v>47</v>
      </c>
      <c r="Y645" s="28">
        <f>Table8[[#This Row],[% of Completion of Work Done]]</f>
        <v>0.85</v>
      </c>
      <c r="Z645" s="1" t="s">
        <v>849</v>
      </c>
      <c r="AA645" s="1"/>
      <c r="AB645" s="77">
        <v>0.85</v>
      </c>
      <c r="AC645" s="115">
        <f t="shared" si="35"/>
        <v>0.85</v>
      </c>
      <c r="AD645" s="2">
        <v>46082</v>
      </c>
      <c r="AE645" s="175">
        <f>IFERROR(Table8[[#This Row],[Timeline - Monthwise]]-MIN(Table8[Start Date..]),"None")</f>
        <v>31</v>
      </c>
      <c r="AF645" s="1">
        <f>IFERROR(Table8[[#This Row],[Timeline - Monthwise]]-Table8[[#This Row],[Start Date..]]+1,"Duration Doesn't Exsists")</f>
        <v>32</v>
      </c>
      <c r="AG645" s="29">
        <f ca="1">IFERROR(Table8[[#This Row],[Timeline - Monthwise]]-TODAY(),"No ETA")</f>
        <v>-16</v>
      </c>
      <c r="AH645" s="29" t="str">
        <f t="shared" si="36"/>
        <v>In Progress</v>
      </c>
      <c r="AI645" s="1" t="s">
        <v>867</v>
      </c>
      <c r="AJ645" s="237" t="s">
        <v>3571</v>
      </c>
      <c r="AK645" s="192" t="s">
        <v>874</v>
      </c>
      <c r="AL645" s="1" t="s">
        <v>3323</v>
      </c>
      <c r="AM645" s="1" t="s">
        <v>76</v>
      </c>
      <c r="AN645" s="1"/>
      <c r="AO645" s="27"/>
      <c r="AP645" s="192"/>
      <c r="AQ645" s="1"/>
      <c r="AS645" s="192" t="e">
        <f>VLOOKUP(Table8[[#This Row],[CEM Number]],'71 CEMs'!$E$5:$E$76,1,0)</f>
        <v>#N/A</v>
      </c>
      <c r="AT645" s="235">
        <v>46113</v>
      </c>
      <c r="AU645" s="233"/>
    </row>
    <row r="646" spans="1:47" ht="14.4" customHeight="1">
      <c r="A646" s="26" t="s">
        <v>843</v>
      </c>
      <c r="B646" s="166" t="s">
        <v>3530</v>
      </c>
      <c r="C646" s="192" t="s">
        <v>762</v>
      </c>
      <c r="D646" s="192" t="s">
        <v>844</v>
      </c>
      <c r="E646" s="192" t="s">
        <v>878</v>
      </c>
      <c r="F646" s="29">
        <v>1498</v>
      </c>
      <c r="G646" s="29">
        <v>599.20000000000005</v>
      </c>
      <c r="H646" s="29" t="s">
        <v>3598</v>
      </c>
      <c r="I646" s="29"/>
      <c r="J646" s="29"/>
      <c r="K646" s="29"/>
      <c r="L646" s="29"/>
      <c r="M646" s="1" t="str">
        <f>Table8[[#This Row],[Std Remarks]]</f>
        <v>NOT LIVE - RETAIN BUDGET</v>
      </c>
      <c r="N646" s="28">
        <f>Table8[[#This Row],[% of Completion of Work Done]]</f>
        <v>0.85</v>
      </c>
      <c r="O646" s="1">
        <f>Table8[[#This Row],[Customers According to % (Market Share)]]</f>
        <v>599.20000000000005</v>
      </c>
      <c r="P646" s="29">
        <v>7103852.7730358001</v>
      </c>
      <c r="Q646" s="136">
        <f>(Table8[[#This Row],[Allocated Budget]]*$Q$2)+(Table8[[#This Row],[Allocated Budget]]*(1-Table8[[#This Row],[HP%  based on Live % ( Work Progress)]])*(1-$Q$2))</f>
        <v>1971319.1445174345</v>
      </c>
      <c r="R646" s="136"/>
      <c r="S646" s="1"/>
      <c r="T646" s="1"/>
      <c r="U646" s="1"/>
      <c r="V646" s="29">
        <v>965.54283359999999</v>
      </c>
      <c r="W646" s="29">
        <v>8040.9881412499954</v>
      </c>
      <c r="X646" s="1" t="s">
        <v>47</v>
      </c>
      <c r="Y646" s="28">
        <f>Table8[[#This Row],[% of Completion of Work Done]]</f>
        <v>0.85</v>
      </c>
      <c r="Z646" s="1" t="s">
        <v>849</v>
      </c>
      <c r="AA646" s="1"/>
      <c r="AB646" s="77">
        <v>0.85</v>
      </c>
      <c r="AC646" s="115">
        <f t="shared" si="35"/>
        <v>0.85</v>
      </c>
      <c r="AD646" s="2">
        <v>46082</v>
      </c>
      <c r="AE646" s="175">
        <f>IFERROR(Table8[[#This Row],[Timeline - Monthwise]]-MIN(Table8[Start Date..]),"None")</f>
        <v>31</v>
      </c>
      <c r="AF646" s="1">
        <f>IFERROR(Table8[[#This Row],[Timeline - Monthwise]]-Table8[[#This Row],[Start Date..]]+1,"Duration Doesn't Exsists")</f>
        <v>32</v>
      </c>
      <c r="AG646" s="29">
        <f ca="1">IFERROR(Table8[[#This Row],[Timeline - Monthwise]]-TODAY(),"No ETA")</f>
        <v>-16</v>
      </c>
      <c r="AH646" s="29" t="str">
        <f t="shared" si="36"/>
        <v>In Progress</v>
      </c>
      <c r="AI646" s="1" t="s">
        <v>867</v>
      </c>
      <c r="AJ646" s="237" t="s">
        <v>3571</v>
      </c>
      <c r="AK646" s="192" t="s">
        <v>879</v>
      </c>
      <c r="AL646" s="1" t="s">
        <v>3323</v>
      </c>
      <c r="AM646" s="1" t="s">
        <v>76</v>
      </c>
      <c r="AN646" s="1"/>
      <c r="AO646" s="27"/>
      <c r="AP646" s="192"/>
      <c r="AQ646" s="1"/>
      <c r="AS646" s="192" t="e">
        <f>VLOOKUP(Table8[[#This Row],[CEM Number]],'71 CEMs'!$E$5:$E$76,1,0)</f>
        <v>#N/A</v>
      </c>
      <c r="AT646" s="235">
        <v>46113</v>
      </c>
      <c r="AU646" s="233"/>
    </row>
    <row r="647" spans="1:47" ht="14.4" customHeight="1">
      <c r="A647" s="26" t="s">
        <v>590</v>
      </c>
      <c r="B647" s="166">
        <v>45547</v>
      </c>
      <c r="C647" s="192" t="s">
        <v>591</v>
      </c>
      <c r="D647" s="192" t="s">
        <v>591</v>
      </c>
      <c r="E647" s="192" t="s">
        <v>259</v>
      </c>
      <c r="F647" s="29">
        <v>1132</v>
      </c>
      <c r="G647" s="29">
        <v>452.8</v>
      </c>
      <c r="H647" s="29"/>
      <c r="I647" s="29"/>
      <c r="J647" s="29"/>
      <c r="K647" s="29"/>
      <c r="L647" s="29" t="s">
        <v>3583</v>
      </c>
      <c r="M647" s="1" t="str">
        <f>Table8[[#This Row],[Std Remarks]]</f>
        <v>SWAPPED</v>
      </c>
      <c r="N647" s="28">
        <f>Table8[[#This Row],[% of Completion of Work Done]]</f>
        <v>0</v>
      </c>
      <c r="O647" s="1">
        <f>Table8[[#This Row],[Customers According to % (Market Share)]]</f>
        <v>452.8</v>
      </c>
      <c r="P647" s="29">
        <v>8329511.3679999998</v>
      </c>
      <c r="Q647" s="136">
        <v>0</v>
      </c>
      <c r="R647" s="136">
        <v>8329511.3679999998</v>
      </c>
      <c r="S647" s="1">
        <v>-0.85</v>
      </c>
      <c r="T647" s="1"/>
      <c r="U647" s="1">
        <v>0.4</v>
      </c>
      <c r="V647" s="29">
        <v>961.4</v>
      </c>
      <c r="W647" s="29">
        <v>9642.5</v>
      </c>
      <c r="X647" s="1" t="s">
        <v>47</v>
      </c>
      <c r="Y647" s="192"/>
      <c r="Z647" s="1" t="s">
        <v>35</v>
      </c>
      <c r="AA647" s="1"/>
      <c r="AB647" s="28">
        <v>0</v>
      </c>
      <c r="AC647" s="115">
        <f t="shared" si="35"/>
        <v>0</v>
      </c>
      <c r="AD647" s="2">
        <v>46082</v>
      </c>
      <c r="AE647" s="175" t="str">
        <f>IFERROR(Table8[[#This Row],[Timeline - Monthwise]]-MIN(Table8[Start Date..]),"None")</f>
        <v>None</v>
      </c>
      <c r="AF647" s="1" t="str">
        <f>IFERROR(Table8[[#This Row],[Timeline - Monthwise]]-Table8[[#This Row],[Start Date..]]+1,"Duration Doesn't Exsists")</f>
        <v>Duration Doesn't Exsists</v>
      </c>
      <c r="AG647" s="29" t="str">
        <f ca="1">IFERROR(Table8[[#This Row],[Timeline - Monthwise]]-TODAY(),"No ETA")</f>
        <v>No ETA</v>
      </c>
      <c r="AH647" s="29" t="str">
        <f t="shared" si="36"/>
        <v>Yet to Start</v>
      </c>
      <c r="AI647" s="1"/>
      <c r="AJ647" s="237" t="s">
        <v>3569</v>
      </c>
      <c r="AK647" s="192" t="s">
        <v>594</v>
      </c>
      <c r="AL647" s="1" t="s">
        <v>292</v>
      </c>
      <c r="AM647" s="1" t="s">
        <v>290</v>
      </c>
      <c r="AN647" s="1"/>
      <c r="AO647" s="27"/>
      <c r="AP647" s="192" t="s">
        <v>3547</v>
      </c>
      <c r="AQ647" s="249">
        <v>22604832.260869566</v>
      </c>
      <c r="AR647" s="11">
        <v>542</v>
      </c>
      <c r="AS647" s="192" t="str">
        <f>VLOOKUP(Table8[[#This Row],[CEM Number]],'71 CEMs'!$E$5:$E$76,1,0)</f>
        <v>I250206</v>
      </c>
      <c r="AT647" s="235" t="s">
        <v>3569</v>
      </c>
      <c r="AU647" s="233"/>
    </row>
    <row r="648" spans="1:47" ht="14.4" customHeight="1">
      <c r="A648" s="26" t="s">
        <v>257</v>
      </c>
      <c r="B648" s="166">
        <v>45428</v>
      </c>
      <c r="C648" s="1" t="s">
        <v>258</v>
      </c>
      <c r="D648" s="1" t="s">
        <v>258</v>
      </c>
      <c r="E648" s="192" t="s">
        <v>259</v>
      </c>
      <c r="F648" s="29">
        <v>2800</v>
      </c>
      <c r="G648" s="29">
        <v>1120</v>
      </c>
      <c r="H648" s="29">
        <v>135</v>
      </c>
      <c r="I648" s="29">
        <v>23</v>
      </c>
      <c r="J648" s="29">
        <v>10</v>
      </c>
      <c r="K648" s="29">
        <v>102</v>
      </c>
      <c r="L648" s="29" t="s">
        <v>3287</v>
      </c>
      <c r="M648" s="1" t="str">
        <f>Table8[[#This Row],[Std Remarks]]</f>
        <v>LIVE - 100% Completed</v>
      </c>
      <c r="N648" s="28">
        <f>Table8[[#This Row],[% of Completion of Work Done]]</f>
        <v>1</v>
      </c>
      <c r="O648" s="1">
        <f>Table8[[#This Row],[Customers According to % (Market Share)]]</f>
        <v>1120</v>
      </c>
      <c r="P648" s="29">
        <v>2809208</v>
      </c>
      <c r="Q648" s="136">
        <f>Table8[[#This Row],[Allocated Budget]]*Table8[[#This Row],[Allocation Percentage]]</f>
        <v>421381.2</v>
      </c>
      <c r="R648" s="136">
        <v>2387826.7999999998</v>
      </c>
      <c r="S648" s="1">
        <v>-1</v>
      </c>
      <c r="T648" s="1"/>
      <c r="U648" s="1">
        <v>0.4</v>
      </c>
      <c r="V648" s="29">
        <v>0</v>
      </c>
      <c r="W648" s="29">
        <v>5655</v>
      </c>
      <c r="X648" s="1" t="s">
        <v>150</v>
      </c>
      <c r="Y648" s="75">
        <f>$Q$2</f>
        <v>0.15</v>
      </c>
      <c r="Z648" s="192" t="s">
        <v>32</v>
      </c>
      <c r="AA648" s="1" t="s">
        <v>150</v>
      </c>
      <c r="AB648" s="64">
        <v>1</v>
      </c>
      <c r="AC648" s="115">
        <f t="shared" si="35"/>
        <v>1</v>
      </c>
      <c r="AD648" s="2">
        <v>46082</v>
      </c>
      <c r="AE648" s="175" t="str">
        <f>IFERROR(Table8[[#This Row],[Timeline - Monthwise]]-MIN(Table8[Start Date..]),"None")</f>
        <v>None</v>
      </c>
      <c r="AF648" s="1" t="str">
        <f>IFERROR(Table8[[#This Row],[Timeline - Monthwise]]-Table8[[#This Row],[Start Date..]]+1,"Duration Doesn't Exsists")</f>
        <v>Duration Doesn't Exsists</v>
      </c>
      <c r="AG648" s="29" t="str">
        <f ca="1">IFERROR(Table8[[#This Row],[Timeline - Monthwise]]-TODAY(),"No ETA")</f>
        <v>No ETA</v>
      </c>
      <c r="AH648" s="29" t="str">
        <f t="shared" si="36"/>
        <v>Completed</v>
      </c>
      <c r="AI648" s="1"/>
      <c r="AJ648" s="237" t="s">
        <v>3569</v>
      </c>
      <c r="AK648" s="1"/>
      <c r="AL648" s="1" t="s">
        <v>3178</v>
      </c>
      <c r="AM648" s="1" t="s">
        <v>30</v>
      </c>
      <c r="AN648" s="1"/>
      <c r="AO648" s="27"/>
      <c r="AP648" s="67"/>
      <c r="AQ648" s="192"/>
      <c r="AS648" s="192" t="str">
        <f>VLOOKUP(Table8[[#This Row],[CEM Number]],'71 CEMs'!$E$5:$E$76,1,0)</f>
        <v>I240679</v>
      </c>
      <c r="AT648" s="235" t="s">
        <v>3569</v>
      </c>
      <c r="AU648" s="233"/>
    </row>
    <row r="649" spans="1:47" ht="14.4" customHeight="1">
      <c r="A649" s="26" t="s">
        <v>257</v>
      </c>
      <c r="B649" s="166">
        <v>45428</v>
      </c>
      <c r="C649" s="192" t="s">
        <v>258</v>
      </c>
      <c r="D649" s="192" t="s">
        <v>258</v>
      </c>
      <c r="E649" s="192" t="s">
        <v>260</v>
      </c>
      <c r="F649" s="29">
        <v>1800</v>
      </c>
      <c r="G649" s="29">
        <v>720</v>
      </c>
      <c r="H649" s="29">
        <v>46</v>
      </c>
      <c r="I649" s="29">
        <v>5</v>
      </c>
      <c r="J649" s="29">
        <v>11</v>
      </c>
      <c r="K649" s="29">
        <v>41</v>
      </c>
      <c r="L649" s="29" t="s">
        <v>3287</v>
      </c>
      <c r="M649" s="1" t="str">
        <f>Table8[[#This Row],[Std Remarks]]</f>
        <v>LIVE - 100% Completed</v>
      </c>
      <c r="N649" s="28">
        <f>Table8[[#This Row],[% of Completion of Work Done]]</f>
        <v>1</v>
      </c>
      <c r="O649" s="1">
        <f>Table8[[#This Row],[Customers According to % (Market Share)]]</f>
        <v>720</v>
      </c>
      <c r="P649" s="29">
        <v>2524524</v>
      </c>
      <c r="Q649" s="136">
        <f>Table8[[#This Row],[Allocated Budget]]*Table8[[#This Row],[Allocation Percentage]]</f>
        <v>378678.6</v>
      </c>
      <c r="R649" s="136">
        <v>2145845.4</v>
      </c>
      <c r="S649" s="1">
        <v>-1</v>
      </c>
      <c r="T649" s="1"/>
      <c r="U649" s="1">
        <v>0.4</v>
      </c>
      <c r="V649" s="29">
        <v>0</v>
      </c>
      <c r="W649" s="29">
        <v>5845</v>
      </c>
      <c r="X649" s="1" t="s">
        <v>150</v>
      </c>
      <c r="Y649" s="75">
        <f>$Q$2</f>
        <v>0.15</v>
      </c>
      <c r="Z649" s="1" t="s">
        <v>32</v>
      </c>
      <c r="AA649" s="1" t="s">
        <v>150</v>
      </c>
      <c r="AB649" s="64">
        <v>1</v>
      </c>
      <c r="AC649" s="115">
        <f t="shared" si="35"/>
        <v>1</v>
      </c>
      <c r="AD649" s="2">
        <v>46082</v>
      </c>
      <c r="AE649" s="175" t="str">
        <f>IFERROR(Table8[[#This Row],[Timeline - Monthwise]]-MIN(Table8[Start Date..]),"None")</f>
        <v>None</v>
      </c>
      <c r="AF649" s="1" t="str">
        <f>IFERROR(Table8[[#This Row],[Timeline - Monthwise]]-Table8[[#This Row],[Start Date..]]+1,"Duration Doesn't Exsists")</f>
        <v>Duration Doesn't Exsists</v>
      </c>
      <c r="AG649" s="29" t="str">
        <f ca="1">IFERROR(Table8[[#This Row],[Timeline - Monthwise]]-TODAY(),"No ETA")</f>
        <v>No ETA</v>
      </c>
      <c r="AH649" s="29" t="str">
        <f t="shared" si="36"/>
        <v>Completed</v>
      </c>
      <c r="AI649" s="1"/>
      <c r="AJ649" s="237" t="s">
        <v>3569</v>
      </c>
      <c r="AK649" s="192"/>
      <c r="AL649" s="1" t="s">
        <v>3178</v>
      </c>
      <c r="AM649" s="1" t="s">
        <v>30</v>
      </c>
      <c r="AN649" s="1"/>
      <c r="AO649" s="27"/>
      <c r="AP649" s="67"/>
      <c r="AQ649" s="1"/>
      <c r="AS649" s="192" t="str">
        <f>VLOOKUP(Table8[[#This Row],[CEM Number]],'71 CEMs'!$E$5:$E$76,1,0)</f>
        <v>I240679</v>
      </c>
      <c r="AT649" s="235" t="s">
        <v>3569</v>
      </c>
      <c r="AU649" s="233"/>
    </row>
    <row r="650" spans="1:47" ht="14.4" customHeight="1">
      <c r="A650" s="26" t="s">
        <v>264</v>
      </c>
      <c r="B650" s="166">
        <v>45428</v>
      </c>
      <c r="C650" s="1" t="s">
        <v>265</v>
      </c>
      <c r="D650" s="1" t="s">
        <v>266</v>
      </c>
      <c r="E650" s="192" t="s">
        <v>275</v>
      </c>
      <c r="F650" s="29">
        <v>712</v>
      </c>
      <c r="G650" s="29">
        <v>284.8</v>
      </c>
      <c r="H650" s="29">
        <v>76</v>
      </c>
      <c r="I650" s="29">
        <v>5</v>
      </c>
      <c r="J650" s="29"/>
      <c r="K650" s="29"/>
      <c r="L650" s="29"/>
      <c r="M650" s="1" t="str">
        <f>Table8[[#This Row],[Std Remarks]]</f>
        <v>LIVE - 100% Completed</v>
      </c>
      <c r="N650" s="28">
        <f>Table8[[#This Row],[% of Completion of Work Done]]</f>
        <v>1</v>
      </c>
      <c r="O650" s="1">
        <f>Table8[[#This Row],[Customers According to % (Market Share)]]</f>
        <v>284.8</v>
      </c>
      <c r="P650" s="29">
        <v>21998362.995999999</v>
      </c>
      <c r="Q650" s="136">
        <f>Table8[[#This Row],[Allocated Budget]]*Table8[[#This Row],[Allocation Percentage]]</f>
        <v>3299754.4493999998</v>
      </c>
      <c r="R650" s="136">
        <v>18698608.546599999</v>
      </c>
      <c r="S650" s="1">
        <v>-0.85</v>
      </c>
      <c r="T650" s="1"/>
      <c r="U650" s="1">
        <v>0.4</v>
      </c>
      <c r="V650" s="29">
        <v>10175.550000000001</v>
      </c>
      <c r="W650" s="29">
        <v>11145</v>
      </c>
      <c r="X650" s="1" t="s">
        <v>31</v>
      </c>
      <c r="Y650" s="75">
        <f>$Q$2</f>
        <v>0.15</v>
      </c>
      <c r="Z650" s="1" t="s">
        <v>32</v>
      </c>
      <c r="AA650" s="1" t="s">
        <v>31</v>
      </c>
      <c r="AB650" s="64">
        <v>1</v>
      </c>
      <c r="AC650" s="115">
        <f t="shared" si="35"/>
        <v>1</v>
      </c>
      <c r="AD650" s="2">
        <v>46082</v>
      </c>
      <c r="AE650" s="175" t="str">
        <f>IFERROR(Table8[[#This Row],[Timeline - Monthwise]]-MIN(Table8[Start Date..]),"None")</f>
        <v>None</v>
      </c>
      <c r="AF650" s="1" t="str">
        <f>IFERROR(Table8[[#This Row],[Timeline - Monthwise]]-Table8[[#This Row],[Start Date..]]+1,"Duration Doesn't Exsists")</f>
        <v>Duration Doesn't Exsists</v>
      </c>
      <c r="AG650" s="29" t="str">
        <f ca="1">IFERROR(Table8[[#This Row],[Timeline - Monthwise]]-TODAY(),"No ETA")</f>
        <v>No ETA</v>
      </c>
      <c r="AH650" s="29" t="str">
        <f t="shared" si="36"/>
        <v>Completed</v>
      </c>
      <c r="AI650" s="1"/>
      <c r="AJ650" s="237" t="s">
        <v>3569</v>
      </c>
      <c r="AK650" s="1"/>
      <c r="AL650" s="1" t="s">
        <v>3178</v>
      </c>
      <c r="AM650" s="1" t="s">
        <v>30</v>
      </c>
      <c r="AN650" s="1"/>
      <c r="AO650" s="27"/>
      <c r="AP650" s="192"/>
      <c r="AQ650" s="1"/>
      <c r="AS650" s="192" t="str">
        <f>VLOOKUP(Table8[[#This Row],[CEM Number]],'71 CEMs'!$E$5:$E$76,1,0)</f>
        <v>I240680</v>
      </c>
      <c r="AT650" s="235" t="s">
        <v>3569</v>
      </c>
      <c r="AU650" s="233"/>
    </row>
    <row r="651" spans="1:47" ht="14.4" customHeight="1">
      <c r="A651" s="26" t="s">
        <v>264</v>
      </c>
      <c r="B651" s="166">
        <v>45428</v>
      </c>
      <c r="C651" s="1" t="s">
        <v>265</v>
      </c>
      <c r="D651" s="1" t="s">
        <v>266</v>
      </c>
      <c r="E651" s="192" t="s">
        <v>276</v>
      </c>
      <c r="F651" s="29">
        <v>1000</v>
      </c>
      <c r="G651" s="29">
        <v>400</v>
      </c>
      <c r="H651" s="29">
        <v>5</v>
      </c>
      <c r="I651" s="29">
        <v>1</v>
      </c>
      <c r="J651" s="29"/>
      <c r="K651" s="29"/>
      <c r="L651" s="29" t="s">
        <v>3637</v>
      </c>
      <c r="M651" s="1" t="str">
        <f>Table8[[#This Row],[Std Remarks]]</f>
        <v>LIVE - 100% Completed</v>
      </c>
      <c r="N651" s="28">
        <f>Table8[[#This Row],[% of Completion of Work Done]]</f>
        <v>1</v>
      </c>
      <c r="O651" s="1">
        <f>Table8[[#This Row],[Customers According to % (Market Share)]]</f>
        <v>400</v>
      </c>
      <c r="P651" s="29">
        <v>24597880.232000001</v>
      </c>
      <c r="Q651" s="136">
        <f>Table8[[#This Row],[Allocated Budget]]*Table8[[#This Row],[Allocation Percentage]]</f>
        <v>3689682.0348</v>
      </c>
      <c r="R651" s="136">
        <v>20908198.1972</v>
      </c>
      <c r="S651" s="1">
        <v>-1</v>
      </c>
      <c r="T651" s="1"/>
      <c r="U651" s="1">
        <v>0.4</v>
      </c>
      <c r="V651" s="29">
        <v>11997.050000000001</v>
      </c>
      <c r="W651" s="29">
        <v>11145</v>
      </c>
      <c r="X651" s="1" t="s">
        <v>31</v>
      </c>
      <c r="Y651" s="75">
        <f>$Q$2</f>
        <v>0.15</v>
      </c>
      <c r="Z651" s="1" t="s">
        <v>32</v>
      </c>
      <c r="AA651" s="1" t="s">
        <v>31</v>
      </c>
      <c r="AB651" s="64">
        <v>1</v>
      </c>
      <c r="AC651" s="115">
        <f t="shared" si="35"/>
        <v>1</v>
      </c>
      <c r="AD651" s="2">
        <v>46082</v>
      </c>
      <c r="AE651" s="175" t="str">
        <f>IFERROR(Table8[[#This Row],[Timeline - Monthwise]]-MIN(Table8[Start Date..]),"None")</f>
        <v>None</v>
      </c>
      <c r="AF651" s="1" t="str">
        <f>IFERROR(Table8[[#This Row],[Timeline - Monthwise]]-Table8[[#This Row],[Start Date..]]+1,"Duration Doesn't Exsists")</f>
        <v>Duration Doesn't Exsists</v>
      </c>
      <c r="AG651" s="29" t="str">
        <f ca="1">IFERROR(Table8[[#This Row],[Timeline - Monthwise]]-TODAY(),"No ETA")</f>
        <v>No ETA</v>
      </c>
      <c r="AH651" s="29" t="str">
        <f t="shared" si="36"/>
        <v>Completed</v>
      </c>
      <c r="AI651" s="1"/>
      <c r="AJ651" s="237" t="s">
        <v>3569</v>
      </c>
      <c r="AK651" s="1"/>
      <c r="AL651" s="1" t="s">
        <v>3178</v>
      </c>
      <c r="AM651" s="1" t="s">
        <v>30</v>
      </c>
      <c r="AN651" s="1"/>
      <c r="AO651" s="27"/>
      <c r="AP651" s="192"/>
      <c r="AQ651" s="1"/>
      <c r="AS651" s="192" t="str">
        <f>VLOOKUP(Table8[[#This Row],[CEM Number]],'71 CEMs'!$E$5:$E$76,1,0)</f>
        <v>I240680</v>
      </c>
      <c r="AT651" s="235" t="s">
        <v>3569</v>
      </c>
      <c r="AU651" s="233"/>
    </row>
    <row r="652" spans="1:47" ht="14.4" customHeight="1">
      <c r="A652" s="26" t="s">
        <v>264</v>
      </c>
      <c r="B652" s="166">
        <v>45428</v>
      </c>
      <c r="C652" s="1" t="s">
        <v>265</v>
      </c>
      <c r="D652" s="1" t="s">
        <v>266</v>
      </c>
      <c r="E652" s="192" t="s">
        <v>277</v>
      </c>
      <c r="F652" s="29">
        <v>268</v>
      </c>
      <c r="G652" s="29">
        <v>107.2</v>
      </c>
      <c r="H652" s="29">
        <v>64</v>
      </c>
      <c r="I652" s="29">
        <v>1</v>
      </c>
      <c r="J652" s="29"/>
      <c r="K652" s="29"/>
      <c r="L652" s="29" t="s">
        <v>3638</v>
      </c>
      <c r="M652" s="1" t="str">
        <f>Table8[[#This Row],[Std Remarks]]</f>
        <v>REMOVE BUDGET (T)</v>
      </c>
      <c r="N652" s="28">
        <f>Table8[[#This Row],[% of Completion of Work Done]]</f>
        <v>0</v>
      </c>
      <c r="O652" s="1">
        <f>Table8[[#This Row],[Customers According to % (Market Share)]]</f>
        <v>107.2</v>
      </c>
      <c r="P652" s="29">
        <v>4749140.5</v>
      </c>
      <c r="Q652" s="136">
        <v>0</v>
      </c>
      <c r="R652" s="136">
        <v>4749140.5</v>
      </c>
      <c r="S652" s="1">
        <v>-1</v>
      </c>
      <c r="T652" s="1"/>
      <c r="U652" s="1">
        <v>0.4</v>
      </c>
      <c r="V652" s="29">
        <v>1124.6999999999998</v>
      </c>
      <c r="W652" s="29">
        <v>2582.5</v>
      </c>
      <c r="X652" s="1" t="s">
        <v>47</v>
      </c>
      <c r="Y652" s="192"/>
      <c r="Z652" s="1" t="s">
        <v>35</v>
      </c>
      <c r="AA652" s="1"/>
      <c r="AB652" s="28">
        <v>0</v>
      </c>
      <c r="AC652" s="115">
        <f t="shared" si="35"/>
        <v>0</v>
      </c>
      <c r="AD652" s="2">
        <v>46082</v>
      </c>
      <c r="AE652" s="175">
        <f>IFERROR(Table8[[#This Row],[Timeline - Monthwise]]-MIN(Table8[Start Date..]),"None")</f>
        <v>92</v>
      </c>
      <c r="AF652" s="1">
        <f>IFERROR(Table8[[#This Row],[Timeline - Monthwise]]-Table8[[#This Row],[Start Date..]]+1,"Duration Doesn't Exsists")</f>
        <v>93</v>
      </c>
      <c r="AG652" s="29">
        <f ca="1">IFERROR(Table8[[#This Row],[Timeline - Monthwise]]-TODAY(),"No ETA")</f>
        <v>45</v>
      </c>
      <c r="AH652" s="29" t="str">
        <f t="shared" si="36"/>
        <v>Yet to Start</v>
      </c>
      <c r="AI652" s="1" t="s">
        <v>272</v>
      </c>
      <c r="AJ652" s="237" t="s">
        <v>3573</v>
      </c>
      <c r="AK652" s="2">
        <v>46204</v>
      </c>
      <c r="AL652" s="1" t="s">
        <v>3324</v>
      </c>
      <c r="AM652" s="1" t="s">
        <v>34</v>
      </c>
      <c r="AN652" s="1"/>
      <c r="AO652" s="27"/>
      <c r="AP652" s="192"/>
      <c r="AQ652" s="1">
        <f>Table8[[#This Row],[Allocated Budget]]-Table8[[#This Row],[Allocated Budget]]</f>
        <v>0</v>
      </c>
      <c r="AS652" s="192" t="str">
        <f>VLOOKUP(Table8[[#This Row],[CEM Number]],'71 CEMs'!$E$5:$E$76,1,0)</f>
        <v>I240680</v>
      </c>
      <c r="AT652" s="235">
        <v>46174</v>
      </c>
      <c r="AU652" s="233"/>
    </row>
    <row r="653" spans="1:47" ht="14.4" customHeight="1">
      <c r="A653" s="26" t="s">
        <v>3650</v>
      </c>
      <c r="B653" s="166" t="s">
        <v>3530</v>
      </c>
      <c r="C653" s="1" t="s">
        <v>1250</v>
      </c>
      <c r="D653" s="1" t="s">
        <v>1250</v>
      </c>
      <c r="E653" s="192" t="s">
        <v>1267</v>
      </c>
      <c r="F653" s="29">
        <v>424</v>
      </c>
      <c r="G653" s="29">
        <v>169.60000000000002</v>
      </c>
      <c r="H653" s="29"/>
      <c r="I653" s="29"/>
      <c r="J653" s="29"/>
      <c r="K653" s="29"/>
      <c r="L653" s="29"/>
      <c r="M653" s="1" t="str">
        <f>Table8[[#This Row],[Std Remarks]]</f>
        <v>NOT LIVE - RETAIN BUDGET</v>
      </c>
      <c r="N653" s="28">
        <f>Table8[[#This Row],[% of Completion of Work Done]]</f>
        <v>0</v>
      </c>
      <c r="O653" s="1">
        <f>Table8[[#This Row],[Customers According to % (Market Share)]]</f>
        <v>169.60000000000002</v>
      </c>
      <c r="P653" s="29">
        <v>5609377.0999999996</v>
      </c>
      <c r="Q653" s="136">
        <f>(Table8[[#This Row],[Allocated Budget]]*$Q$2)+(Table8[[#This Row],[Allocated Budget]]*(1-Table8[[#This Row],[HP%  based on Live % ( Work Progress)]])*(1-$Q$2))</f>
        <v>5609377.0999999996</v>
      </c>
      <c r="R653" s="136"/>
      <c r="S653" s="1" t="e">
        <v>#DIV/0!</v>
      </c>
      <c r="T653" s="1"/>
      <c r="U653" s="1"/>
      <c r="V653" s="29">
        <v>1330.55</v>
      </c>
      <c r="W653" s="29">
        <v>6394.9500000000007</v>
      </c>
      <c r="X653" s="1" t="s">
        <v>47</v>
      </c>
      <c r="Y653" s="28">
        <f>Table8[[#This Row],[% of Completion of Work Done]]</f>
        <v>0</v>
      </c>
      <c r="Z653" s="1" t="s">
        <v>35</v>
      </c>
      <c r="AA653" s="1"/>
      <c r="AB653" s="28">
        <v>0</v>
      </c>
      <c r="AC653" s="115">
        <f t="shared" si="35"/>
        <v>0</v>
      </c>
      <c r="AD653" s="2">
        <v>46082</v>
      </c>
      <c r="AE653" s="175">
        <f>IFERROR(Table8[[#This Row],[Timeline - Monthwise]]-MIN(Table8[Start Date..]),"None")</f>
        <v>214</v>
      </c>
      <c r="AF653" s="1">
        <f>IFERROR(Table8[[#This Row],[Timeline - Monthwise]]-Table8[[#This Row],[Start Date..]]+1,"Duration Doesn't Exsists")</f>
        <v>215</v>
      </c>
      <c r="AG653" s="29">
        <f ca="1">IFERROR(Table8[[#This Row],[Timeline - Monthwise]]-TODAY(),"No ETA")</f>
        <v>167</v>
      </c>
      <c r="AH653" s="29" t="str">
        <f t="shared" si="36"/>
        <v>Yet to Start</v>
      </c>
      <c r="AI653" s="77">
        <v>0</v>
      </c>
      <c r="AJ653" s="237" t="s">
        <v>3576</v>
      </c>
      <c r="AK653" s="1" t="s">
        <v>1169</v>
      </c>
      <c r="AL653" s="1" t="s">
        <v>3325</v>
      </c>
      <c r="AM653" s="1" t="s">
        <v>76</v>
      </c>
      <c r="AN653" s="1"/>
      <c r="AO653" s="27"/>
      <c r="AP653" s="192"/>
      <c r="AQ653" s="192"/>
      <c r="AS653" s="192" t="e">
        <f>VLOOKUP(Table8[[#This Row],[CEM Number]],'71 CEMs'!$E$5:$E$76,1,0)</f>
        <v>#N/A</v>
      </c>
      <c r="AT653" s="235">
        <v>46296</v>
      </c>
      <c r="AU653" s="233"/>
    </row>
    <row r="654" spans="1:47" ht="14.4" customHeight="1">
      <c r="A654" s="87" t="s">
        <v>895</v>
      </c>
      <c r="B654" s="166" t="s">
        <v>3530</v>
      </c>
      <c r="C654" s="28" t="s">
        <v>217</v>
      </c>
      <c r="D654" s="28" t="s">
        <v>896</v>
      </c>
      <c r="E654" s="192" t="s">
        <v>3198</v>
      </c>
      <c r="F654" s="29">
        <v>214</v>
      </c>
      <c r="G654" s="65">
        <v>85.600000000000009</v>
      </c>
      <c r="H654" s="65"/>
      <c r="I654" s="29"/>
      <c r="J654" s="29" t="s">
        <v>3607</v>
      </c>
      <c r="K654" s="29"/>
      <c r="L654" s="29"/>
      <c r="M654" s="1" t="str">
        <f>Table8[[#This Row],[Std Remarks]]</f>
        <v>REMOVE BUDGET (P)</v>
      </c>
      <c r="N654" s="28">
        <f>Table8[[#This Row],[% of Completion of Work Done]]</f>
        <v>0</v>
      </c>
      <c r="O654" s="1"/>
      <c r="P654" s="29">
        <v>2604761.8919752901</v>
      </c>
      <c r="Q654" s="136">
        <v>0</v>
      </c>
      <c r="R654" s="136"/>
      <c r="S654" s="1"/>
      <c r="T654" s="1"/>
      <c r="U654" s="1">
        <v>0.4</v>
      </c>
      <c r="V654" s="66">
        <v>674.82202744999984</v>
      </c>
      <c r="W654" s="66">
        <v>3075.2329306500005</v>
      </c>
      <c r="X654" s="1" t="s">
        <v>47</v>
      </c>
      <c r="Y654" s="75">
        <f>$R$1</f>
        <v>1</v>
      </c>
      <c r="Z654" s="1" t="s">
        <v>35</v>
      </c>
      <c r="AA654" s="1"/>
      <c r="AB654" s="28">
        <v>0</v>
      </c>
      <c r="AC654" s="115">
        <f t="shared" si="35"/>
        <v>0</v>
      </c>
      <c r="AD654" s="2">
        <v>46082</v>
      </c>
      <c r="AE654" s="175" t="str">
        <f>IFERROR(Table8[[#This Row],[Timeline - Monthwise]]-MIN(Table8[Start Date..]),"None")</f>
        <v>None</v>
      </c>
      <c r="AF654" s="1" t="str">
        <f>IFERROR(Table8[[#This Row],[Timeline - Monthwise]]-Table8[[#This Row],[Start Date..]]+1,"Duration Doesn't Exsists")</f>
        <v>Duration Doesn't Exsists</v>
      </c>
      <c r="AG654" s="29" t="str">
        <f ca="1">IFERROR(Table8[[#This Row],[Timeline - Monthwise]]-TODAY(),"No ETA")</f>
        <v>No ETA</v>
      </c>
      <c r="AH654" s="29" t="str">
        <f t="shared" si="36"/>
        <v>Yet to Start</v>
      </c>
      <c r="AI654" s="1"/>
      <c r="AJ654" s="237" t="s">
        <v>3569</v>
      </c>
      <c r="AK654" s="28" t="s">
        <v>3295</v>
      </c>
      <c r="AL654" s="1" t="s">
        <v>94</v>
      </c>
      <c r="AM654" s="1" t="s">
        <v>92</v>
      </c>
      <c r="AN654" s="1"/>
      <c r="AO654" s="27"/>
      <c r="AP654" s="192"/>
      <c r="AQ654" s="1">
        <f>Table8[[#This Row],[Allocated Budget]]-Table8[[#This Row],[Allocated Budget]]</f>
        <v>0</v>
      </c>
      <c r="AS654" s="192" t="e">
        <f>VLOOKUP(Table8[[#This Row],[CEM Number]],'71 CEMs'!$E$5:$E$76,1,0)</f>
        <v>#N/A</v>
      </c>
      <c r="AT654" s="235" t="s">
        <v>3569</v>
      </c>
      <c r="AU654" s="233"/>
    </row>
    <row r="655" spans="1:47" ht="14.4" customHeight="1">
      <c r="A655" s="26" t="s">
        <v>429</v>
      </c>
      <c r="B655" s="166">
        <v>45427</v>
      </c>
      <c r="C655" s="1" t="s">
        <v>64</v>
      </c>
      <c r="D655" s="1" t="s">
        <v>430</v>
      </c>
      <c r="E655" s="192" t="s">
        <v>461</v>
      </c>
      <c r="F655" s="29">
        <v>538</v>
      </c>
      <c r="G655" s="29">
        <v>215.20000000000002</v>
      </c>
      <c r="H655" s="29"/>
      <c r="I655" s="29"/>
      <c r="J655" s="29"/>
      <c r="K655" s="29"/>
      <c r="L655" s="29"/>
      <c r="M655" s="1" t="str">
        <f>Table8[[#This Row],[Std Remarks]]</f>
        <v>NOT LIVE - RETAIN BUDGET</v>
      </c>
      <c r="N655" s="28">
        <f>Table8[[#This Row],[% of Completion of Work Done]]</f>
        <v>0</v>
      </c>
      <c r="O655" s="1">
        <f>Table8[[#This Row],[Customers According to % (Market Share)]]</f>
        <v>215.20000000000002</v>
      </c>
      <c r="P655" s="29">
        <v>6348748.3333333302</v>
      </c>
      <c r="Q655" s="136">
        <f>(Table8[[#This Row],[Allocated Budget]]*$Q$2)+(Table8[[#This Row],[Allocated Budget]]*(1-Table8[[#This Row],[HP%  based on Live % ( Work Progress)]])*(1-$Q$2))</f>
        <v>6348748.3333333302</v>
      </c>
      <c r="R655" s="136">
        <v>0</v>
      </c>
      <c r="S655" s="1" t="e">
        <v>#DIV/0!</v>
      </c>
      <c r="T655" s="1"/>
      <c r="U655" s="1">
        <v>0.4</v>
      </c>
      <c r="V655" s="29">
        <v>1738.8000000000002</v>
      </c>
      <c r="W655" s="29">
        <v>5110.5</v>
      </c>
      <c r="X655" s="1" t="s">
        <v>47</v>
      </c>
      <c r="Y655" s="28">
        <f>Table8[[#This Row],[% of Completion of Work Done]]</f>
        <v>0</v>
      </c>
      <c r="Z655" s="1" t="s">
        <v>35</v>
      </c>
      <c r="AA655" s="1"/>
      <c r="AB655" s="28">
        <v>0</v>
      </c>
      <c r="AC655" s="115">
        <f t="shared" si="35"/>
        <v>0</v>
      </c>
      <c r="AD655" s="2">
        <v>46082</v>
      </c>
      <c r="AE655" s="175" t="str">
        <f>IFERROR(Table8[[#This Row],[Timeline - Monthwise]]-MIN(Table8[Start Date..]),"None")</f>
        <v>None</v>
      </c>
      <c r="AF655" s="1" t="str">
        <f>IFERROR(Table8[[#This Row],[Timeline - Monthwise]]-Table8[[#This Row],[Start Date..]]+1,"Duration Doesn't Exsists")</f>
        <v>Duration Doesn't Exsists</v>
      </c>
      <c r="AG655" s="29" t="str">
        <f ca="1">IFERROR(Table8[[#This Row],[Timeline - Monthwise]]-TODAY(),"No ETA")</f>
        <v>No ETA</v>
      </c>
      <c r="AH655" s="29" t="str">
        <f t="shared" si="36"/>
        <v>Yet to Start</v>
      </c>
      <c r="AI655" s="1" t="s">
        <v>77</v>
      </c>
      <c r="AJ655" s="237" t="s">
        <v>3319</v>
      </c>
      <c r="AK655" s="1" t="s">
        <v>78</v>
      </c>
      <c r="AL655" s="1" t="s">
        <v>3325</v>
      </c>
      <c r="AM655" s="1" t="s">
        <v>76</v>
      </c>
      <c r="AN655" s="1">
        <v>2</v>
      </c>
      <c r="AO655" s="27"/>
      <c r="AP655" s="192"/>
      <c r="AQ655" s="1"/>
      <c r="AS655" s="192" t="str">
        <f>VLOOKUP(Table8[[#This Row],[CEM Number]],'71 CEMs'!$E$5:$E$76,1,0)</f>
        <v>I240703</v>
      </c>
      <c r="AT655" s="235" t="s">
        <v>3319</v>
      </c>
      <c r="AU655" s="233"/>
    </row>
    <row r="656" spans="1:47" ht="14.4" customHeight="1">
      <c r="A656" s="26" t="s">
        <v>950</v>
      </c>
      <c r="B656" s="166">
        <v>44195</v>
      </c>
      <c r="C656" s="1" t="s">
        <v>138</v>
      </c>
      <c r="D656" s="1" t="s">
        <v>951</v>
      </c>
      <c r="E656" s="192" t="s">
        <v>969</v>
      </c>
      <c r="F656" s="29">
        <v>1492</v>
      </c>
      <c r="G656" s="29">
        <v>596.80000000000007</v>
      </c>
      <c r="H656" s="29"/>
      <c r="I656" s="29"/>
      <c r="J656" s="29"/>
      <c r="K656" s="29"/>
      <c r="L656" s="29"/>
      <c r="M656" s="1" t="str">
        <f>Table8[[#This Row],[Std Remarks]]</f>
        <v>LIVE - 100% Completed</v>
      </c>
      <c r="N656" s="28">
        <f>Table8[[#This Row],[% of Completion of Work Done]]</f>
        <v>1</v>
      </c>
      <c r="O656" s="1">
        <f>Table8[[#This Row],[Customers According to % (Market Share)]]</f>
        <v>596.80000000000007</v>
      </c>
      <c r="P656" s="29">
        <v>11012079.33</v>
      </c>
      <c r="Q656" s="136">
        <f>Table8[[#This Row],[Allocated Budget]]*Table8[[#This Row],[Allocation Percentage]]</f>
        <v>1651811.8995000001</v>
      </c>
      <c r="R656" s="136">
        <v>9360267.4305000007</v>
      </c>
      <c r="S656" s="1">
        <v>-1</v>
      </c>
      <c r="T656" s="1"/>
      <c r="U656" s="1">
        <v>0.4</v>
      </c>
      <c r="V656" s="29">
        <v>2541.5</v>
      </c>
      <c r="W656" s="29">
        <v>14683.75</v>
      </c>
      <c r="X656" s="1" t="s">
        <v>47</v>
      </c>
      <c r="Y656" s="75">
        <f>$Q$2</f>
        <v>0.15</v>
      </c>
      <c r="Z656" s="1" t="s">
        <v>32</v>
      </c>
      <c r="AA656" s="1" t="s">
        <v>47</v>
      </c>
      <c r="AB656" s="64">
        <v>1</v>
      </c>
      <c r="AC656" s="115">
        <f t="shared" ref="AC656:AC719" si="38">VALUE(SUBSTITUTE(AB656,"%",""))</f>
        <v>1</v>
      </c>
      <c r="AD656" s="2">
        <v>46082</v>
      </c>
      <c r="AE656" s="175" t="str">
        <f>IFERROR(Table8[[#This Row],[Timeline - Monthwise]]-MIN(Table8[Start Date..]),"None")</f>
        <v>None</v>
      </c>
      <c r="AF656" s="1" t="str">
        <f>IFERROR(Table8[[#This Row],[Timeline - Monthwise]]-Table8[[#This Row],[Start Date..]]+1,"Duration Doesn't Exsists")</f>
        <v>Duration Doesn't Exsists</v>
      </c>
      <c r="AG656" s="29" t="str">
        <f ca="1">IFERROR(Table8[[#This Row],[Timeline - Monthwise]]-TODAY(),"No ETA")</f>
        <v>No ETA</v>
      </c>
      <c r="AH656" s="29" t="str">
        <f t="shared" ref="AH656:AH719" si="39">IF(AB656=100%,"Completed",IF(AB656=0%,"Yet to Start","In Progress"))</f>
        <v>Completed</v>
      </c>
      <c r="AI656" s="1"/>
      <c r="AJ656" s="237" t="s">
        <v>3569</v>
      </c>
      <c r="AK656" s="1"/>
      <c r="AL656" s="1" t="s">
        <v>3178</v>
      </c>
      <c r="AM656" s="1" t="s">
        <v>30</v>
      </c>
      <c r="AN656" s="1"/>
      <c r="AO656" s="27"/>
      <c r="AP656" s="192"/>
      <c r="AQ656" s="1"/>
      <c r="AS656" s="192" t="str">
        <f>VLOOKUP(Table8[[#This Row],[CEM Number]],'71 CEMs'!$E$5:$E$76,1,0)</f>
        <v>INT-21-00315</v>
      </c>
      <c r="AT656" s="235" t="s">
        <v>3569</v>
      </c>
      <c r="AU656" s="233"/>
    </row>
    <row r="657" spans="1:47" ht="14.4" customHeight="1">
      <c r="A657" s="26" t="s">
        <v>221</v>
      </c>
      <c r="B657" s="166">
        <v>45428</v>
      </c>
      <c r="C657" s="1" t="s">
        <v>50</v>
      </c>
      <c r="D657" s="1" t="s">
        <v>50</v>
      </c>
      <c r="E657" s="192" t="s">
        <v>238</v>
      </c>
      <c r="F657" s="29">
        <v>620</v>
      </c>
      <c r="G657" s="29">
        <v>248</v>
      </c>
      <c r="H657" s="29"/>
      <c r="I657" s="29">
        <v>1</v>
      </c>
      <c r="J657" s="29">
        <v>3</v>
      </c>
      <c r="K657" s="29">
        <v>52</v>
      </c>
      <c r="L657" s="29"/>
      <c r="M657" s="1" t="str">
        <f>Table8[[#This Row],[Std Remarks]]</f>
        <v>LIVE - 100% Completed</v>
      </c>
      <c r="N657" s="28">
        <f>Table8[[#This Row],[% of Completion of Work Done]]</f>
        <v>1</v>
      </c>
      <c r="O657" s="1">
        <f>Table8[[#This Row],[Customers According to % (Market Share)]]</f>
        <v>248</v>
      </c>
      <c r="P657" s="29">
        <v>10086239.874850599</v>
      </c>
      <c r="Q657" s="136">
        <f>Table8[[#This Row],[Allocated Budget]]*Table8[[#This Row],[Allocation Percentage]]</f>
        <v>1512935.9812275898</v>
      </c>
      <c r="R657" s="136">
        <v>8573303.8936230261</v>
      </c>
      <c r="S657" s="1">
        <v>-1</v>
      </c>
      <c r="T657" s="1"/>
      <c r="U657" s="1">
        <v>0.4</v>
      </c>
      <c r="V657" s="29">
        <v>2800.3648754367941</v>
      </c>
      <c r="W657" s="29">
        <v>6507.3192859600613</v>
      </c>
      <c r="X657" s="1" t="s">
        <v>47</v>
      </c>
      <c r="Y657" s="75">
        <f>$Q$2</f>
        <v>0.15</v>
      </c>
      <c r="Z657" s="1" t="s">
        <v>32</v>
      </c>
      <c r="AA657" s="1" t="s">
        <v>47</v>
      </c>
      <c r="AB657" s="64">
        <v>1</v>
      </c>
      <c r="AC657" s="115">
        <f t="shared" si="38"/>
        <v>1</v>
      </c>
      <c r="AD657" s="2">
        <v>46082</v>
      </c>
      <c r="AE657" s="175" t="str">
        <f>IFERROR(Table8[[#This Row],[Timeline - Monthwise]]-MIN(Table8[Start Date..]),"None")</f>
        <v>None</v>
      </c>
      <c r="AF657" s="1" t="str">
        <f>IFERROR(Table8[[#This Row],[Timeline - Monthwise]]-Table8[[#This Row],[Start Date..]]+1,"Duration Doesn't Exsists")</f>
        <v>Duration Doesn't Exsists</v>
      </c>
      <c r="AG657" s="29" t="str">
        <f ca="1">IFERROR(Table8[[#This Row],[Timeline - Monthwise]]-TODAY(),"No ETA")</f>
        <v>No ETA</v>
      </c>
      <c r="AH657" s="29" t="str">
        <f t="shared" si="39"/>
        <v>Completed</v>
      </c>
      <c r="AI657" s="1"/>
      <c r="AJ657" s="237" t="s">
        <v>3569</v>
      </c>
      <c r="AK657" s="1"/>
      <c r="AL657" s="1" t="s">
        <v>3178</v>
      </c>
      <c r="AM657" s="1" t="s">
        <v>30</v>
      </c>
      <c r="AN657" s="1"/>
      <c r="AO657" s="27"/>
      <c r="AP657" s="192"/>
      <c r="AQ657" s="1"/>
      <c r="AS657" s="192" t="str">
        <f>VLOOKUP(Table8[[#This Row],[CEM Number]],'71 CEMs'!$E$5:$E$76,1,0)</f>
        <v>I240678</v>
      </c>
      <c r="AT657" s="235" t="s">
        <v>3569</v>
      </c>
      <c r="AU657" s="233"/>
    </row>
    <row r="658" spans="1:47" ht="14.4" customHeight="1">
      <c r="A658" s="26" t="s">
        <v>286</v>
      </c>
      <c r="B658" s="166">
        <v>45428</v>
      </c>
      <c r="C658" s="1" t="s">
        <v>287</v>
      </c>
      <c r="D658" s="1" t="s">
        <v>288</v>
      </c>
      <c r="E658" s="192" t="s">
        <v>311</v>
      </c>
      <c r="F658" s="29">
        <v>524</v>
      </c>
      <c r="G658" s="29">
        <v>209.60000000000002</v>
      </c>
      <c r="H658" s="29"/>
      <c r="I658" s="29">
        <v>1</v>
      </c>
      <c r="J658" s="29">
        <v>9</v>
      </c>
      <c r="K658" s="29">
        <v>17</v>
      </c>
      <c r="L658" s="29" t="s">
        <v>3585</v>
      </c>
      <c r="M658" s="1" t="str">
        <f>Table8[[#This Row],[Std Remarks]]</f>
        <v>LIVE - 100% Completed</v>
      </c>
      <c r="N658" s="28">
        <f>Table8[[#This Row],[% of Completion of Work Done]]</f>
        <v>1</v>
      </c>
      <c r="O658" s="1">
        <f>Table8[[#This Row],[Customers According to % (Market Share)]]</f>
        <v>209.60000000000002</v>
      </c>
      <c r="P658" s="29">
        <v>4751834.6119999997</v>
      </c>
      <c r="Q658" s="136">
        <f>Table8[[#This Row],[Allocated Budget]]*Table8[[#This Row],[Allocation Percentage]]</f>
        <v>712775.19179999991</v>
      </c>
      <c r="R658" s="136">
        <v>4039059.4201999996</v>
      </c>
      <c r="S658" s="1">
        <v>-1</v>
      </c>
      <c r="T658" s="1"/>
      <c r="U658" s="1">
        <v>0.4</v>
      </c>
      <c r="V658" s="29">
        <v>0</v>
      </c>
      <c r="W658" s="29">
        <v>1968</v>
      </c>
      <c r="X658" s="1" t="s">
        <v>150</v>
      </c>
      <c r="Y658" s="75">
        <f>$Q$2</f>
        <v>0.15</v>
      </c>
      <c r="Z658" s="1" t="s">
        <v>32</v>
      </c>
      <c r="AA658" s="1" t="s">
        <v>150</v>
      </c>
      <c r="AB658" s="64">
        <v>1</v>
      </c>
      <c r="AC658" s="115">
        <f t="shared" si="38"/>
        <v>1</v>
      </c>
      <c r="AD658" s="2">
        <v>46082</v>
      </c>
      <c r="AE658" s="175" t="str">
        <f>IFERROR(Table8[[#This Row],[Timeline - Monthwise]]-MIN(Table8[Start Date..]),"None")</f>
        <v>None</v>
      </c>
      <c r="AF658" s="1" t="str">
        <f>IFERROR(Table8[[#This Row],[Timeline - Monthwise]]-Table8[[#This Row],[Start Date..]]+1,"Duration Doesn't Exsists")</f>
        <v>Duration Doesn't Exsists</v>
      </c>
      <c r="AG658" s="29" t="str">
        <f ca="1">IFERROR(Table8[[#This Row],[Timeline - Monthwise]]-TODAY(),"No ETA")</f>
        <v>No ETA</v>
      </c>
      <c r="AH658" s="29" t="str">
        <f t="shared" si="39"/>
        <v>Completed</v>
      </c>
      <c r="AI658" s="1"/>
      <c r="AJ658" s="237" t="s">
        <v>3569</v>
      </c>
      <c r="AK658" s="1"/>
      <c r="AL658" s="1" t="s">
        <v>3178</v>
      </c>
      <c r="AM658" s="1" t="s">
        <v>30</v>
      </c>
      <c r="AN658" s="1"/>
      <c r="AO658" s="27"/>
      <c r="AP658" s="192"/>
      <c r="AQ658" s="1"/>
      <c r="AS658" s="192" t="str">
        <f>VLOOKUP(Table8[[#This Row],[CEM Number]],'71 CEMs'!$E$5:$E$76,1,0)</f>
        <v>I240682</v>
      </c>
      <c r="AT658" s="235" t="s">
        <v>3569</v>
      </c>
      <c r="AU658" s="233"/>
    </row>
    <row r="659" spans="1:47" ht="14.4" customHeight="1">
      <c r="A659" s="26" t="s">
        <v>3650</v>
      </c>
      <c r="B659" s="166" t="s">
        <v>3530</v>
      </c>
      <c r="C659" s="1" t="s">
        <v>1250</v>
      </c>
      <c r="D659" s="192" t="s">
        <v>1250</v>
      </c>
      <c r="E659" s="192" t="s">
        <v>1268</v>
      </c>
      <c r="F659" s="29">
        <v>1954</v>
      </c>
      <c r="G659" s="29">
        <v>781.6</v>
      </c>
      <c r="H659" s="29"/>
      <c r="I659" s="29"/>
      <c r="J659" s="29"/>
      <c r="K659" s="29"/>
      <c r="L659" s="29"/>
      <c r="M659" s="1" t="str">
        <f>Table8[[#This Row],[Std Remarks]]</f>
        <v>NOT LIVE - RETAIN BUDGET</v>
      </c>
      <c r="N659" s="28">
        <f>Table8[[#This Row],[% of Completion of Work Done]]</f>
        <v>0</v>
      </c>
      <c r="O659" s="1">
        <f>Table8[[#This Row],[Customers According to % (Market Share)]]</f>
        <v>781.6</v>
      </c>
      <c r="P659" s="29">
        <v>13505012.085999999</v>
      </c>
      <c r="Q659" s="136">
        <f>(Table8[[#This Row],[Allocated Budget]]*$Q$2)+(Table8[[#This Row],[Allocated Budget]]*(1-Table8[[#This Row],[HP%  based on Live % ( Work Progress)]])*(1-$Q$2))</f>
        <v>13505012.085999999</v>
      </c>
      <c r="R659" s="136"/>
      <c r="S659" s="1" t="e">
        <v>#DIV/0!</v>
      </c>
      <c r="T659" s="1"/>
      <c r="U659" s="1"/>
      <c r="V659" s="29">
        <v>2275.85</v>
      </c>
      <c r="W659" s="29">
        <v>16688.75</v>
      </c>
      <c r="X659" s="1" t="s">
        <v>47</v>
      </c>
      <c r="Y659" s="28">
        <f>Table8[[#This Row],[% of Completion of Work Done]]</f>
        <v>0</v>
      </c>
      <c r="Z659" s="1" t="s">
        <v>35</v>
      </c>
      <c r="AA659" s="1"/>
      <c r="AB659" s="28">
        <v>0</v>
      </c>
      <c r="AC659" s="115">
        <f t="shared" si="38"/>
        <v>0</v>
      </c>
      <c r="AD659" s="2">
        <v>46082</v>
      </c>
      <c r="AE659" s="175">
        <f>IFERROR(Table8[[#This Row],[Timeline - Monthwise]]-MIN(Table8[Start Date..]),"None")</f>
        <v>214</v>
      </c>
      <c r="AF659" s="1">
        <f>IFERROR(Table8[[#This Row],[Timeline - Monthwise]]-Table8[[#This Row],[Start Date..]]+1,"Duration Doesn't Exsists")</f>
        <v>215</v>
      </c>
      <c r="AG659" s="29">
        <f ca="1">IFERROR(Table8[[#This Row],[Timeline - Monthwise]]-TODAY(),"No ETA")</f>
        <v>167</v>
      </c>
      <c r="AH659" s="29" t="str">
        <f t="shared" si="39"/>
        <v>Yet to Start</v>
      </c>
      <c r="AI659" s="77">
        <v>0</v>
      </c>
      <c r="AJ659" s="237" t="s">
        <v>3576</v>
      </c>
      <c r="AK659" s="192" t="s">
        <v>1169</v>
      </c>
      <c r="AL659" s="1" t="s">
        <v>3325</v>
      </c>
      <c r="AM659" s="1" t="s">
        <v>76</v>
      </c>
      <c r="AN659" s="1"/>
      <c r="AO659" s="27"/>
      <c r="AP659" s="192"/>
      <c r="AQ659" s="192"/>
      <c r="AS659" s="192" t="e">
        <f>VLOOKUP(Table8[[#This Row],[CEM Number]],'71 CEMs'!$E$5:$E$76,1,0)</f>
        <v>#N/A</v>
      </c>
      <c r="AT659" s="235">
        <v>46296</v>
      </c>
      <c r="AU659" s="233"/>
    </row>
    <row r="660" spans="1:47" ht="14.4" customHeight="1">
      <c r="A660" s="26" t="s">
        <v>761</v>
      </c>
      <c r="B660" s="166">
        <v>45621</v>
      </c>
      <c r="C660" s="1" t="s">
        <v>762</v>
      </c>
      <c r="D660" s="192" t="s">
        <v>763</v>
      </c>
      <c r="E660" s="192" t="s">
        <v>766</v>
      </c>
      <c r="F660" s="29">
        <v>486</v>
      </c>
      <c r="G660" s="29">
        <v>194.4</v>
      </c>
      <c r="H660" s="29"/>
      <c r="I660" s="29" t="s">
        <v>3508</v>
      </c>
      <c r="J660" s="29" t="s">
        <v>3508</v>
      </c>
      <c r="K660" s="29" t="s">
        <v>3508</v>
      </c>
      <c r="L660" s="29"/>
      <c r="M660" s="1" t="str">
        <f>Table8[[#This Row],[Std Remarks]]</f>
        <v>LIVE - 100% Completed</v>
      </c>
      <c r="N660" s="28">
        <f>Table8[[#This Row],[% of Completion of Work Done]]</f>
        <v>1</v>
      </c>
      <c r="O660" s="1">
        <f>Table8[[#This Row],[Customers According to % (Market Share)]]</f>
        <v>194.4</v>
      </c>
      <c r="P660" s="29">
        <v>13764761.647998</v>
      </c>
      <c r="Q660" s="136">
        <f>Table8[[#This Row],[Allocated Budget]]*Table8[[#This Row],[Allocation Percentage]]</f>
        <v>2064714.2471996997</v>
      </c>
      <c r="R660" s="136">
        <v>11700047.400798282</v>
      </c>
      <c r="S660" s="1">
        <v>-0.76500000000000001</v>
      </c>
      <c r="T660" s="1"/>
      <c r="U660" s="1">
        <v>0.4</v>
      </c>
      <c r="V660" s="29">
        <v>6708.6246597282752</v>
      </c>
      <c r="W660" s="29">
        <v>5120.6827348456245</v>
      </c>
      <c r="X660" s="1" t="s">
        <v>31</v>
      </c>
      <c r="Y660" s="75">
        <f>$Q$2</f>
        <v>0.15</v>
      </c>
      <c r="Z660" s="1" t="s">
        <v>32</v>
      </c>
      <c r="AA660" s="1" t="s">
        <v>31</v>
      </c>
      <c r="AB660" s="64">
        <v>1</v>
      </c>
      <c r="AC660" s="115">
        <f t="shared" si="38"/>
        <v>1</v>
      </c>
      <c r="AD660" s="2">
        <v>46082</v>
      </c>
      <c r="AE660" s="175" t="str">
        <f>IFERROR(Table8[[#This Row],[Timeline - Monthwise]]-MIN(Table8[Start Date..]),"None")</f>
        <v>None</v>
      </c>
      <c r="AF660" s="1" t="str">
        <f>IFERROR(Table8[[#This Row],[Timeline - Monthwise]]-Table8[[#This Row],[Start Date..]]+1,"Duration Doesn't Exsists")</f>
        <v>Duration Doesn't Exsists</v>
      </c>
      <c r="AG660" s="29" t="str">
        <f ca="1">IFERROR(Table8[[#This Row],[Timeline - Monthwise]]-TODAY(),"No ETA")</f>
        <v>No ETA</v>
      </c>
      <c r="AH660" s="29" t="str">
        <f t="shared" si="39"/>
        <v>Completed</v>
      </c>
      <c r="AI660" s="1"/>
      <c r="AJ660" s="237" t="s">
        <v>3569</v>
      </c>
      <c r="AK660" s="192"/>
      <c r="AL660" s="1" t="s">
        <v>3178</v>
      </c>
      <c r="AM660" s="1" t="s">
        <v>30</v>
      </c>
      <c r="AN660" s="1"/>
      <c r="AO660" s="27"/>
      <c r="AP660" s="192"/>
      <c r="AQ660" s="1"/>
      <c r="AS660" s="192" t="str">
        <f>VLOOKUP(Table8[[#This Row],[CEM Number]],'71 CEMs'!$E$5:$E$76,1,0)</f>
        <v>I250375</v>
      </c>
      <c r="AT660" s="235" t="s">
        <v>3569</v>
      </c>
      <c r="AU660" s="233"/>
    </row>
    <row r="661" spans="1:47" ht="14.4" customHeight="1">
      <c r="A661" s="26" t="s">
        <v>1025</v>
      </c>
      <c r="B661" s="166">
        <v>44924</v>
      </c>
      <c r="C661" s="1" t="s">
        <v>762</v>
      </c>
      <c r="D661" s="1" t="s">
        <v>762</v>
      </c>
      <c r="E661" s="192" t="s">
        <v>766</v>
      </c>
      <c r="F661" s="29">
        <v>486</v>
      </c>
      <c r="G661" s="29">
        <v>243</v>
      </c>
      <c r="H661" s="29"/>
      <c r="I661" s="29">
        <v>20</v>
      </c>
      <c r="J661" s="29">
        <v>14</v>
      </c>
      <c r="K661" s="29">
        <v>47</v>
      </c>
      <c r="L661" s="29"/>
      <c r="M661" s="1" t="str">
        <f>Table8[[#This Row],[Std Remarks]]</f>
        <v>LIVE - 100% Completed</v>
      </c>
      <c r="N661" s="28">
        <f>Table8[[#This Row],[% of Completion of Work Done]]</f>
        <v>1</v>
      </c>
      <c r="O661" s="1">
        <f>Table8[[#This Row],[Customers According to % (Market Share)]]</f>
        <v>243</v>
      </c>
      <c r="P661" s="29">
        <v>12265711.806967</v>
      </c>
      <c r="Q661" s="136">
        <f>Table8[[#This Row],[Allocated Budget]]*Table8[[#This Row],[Allocation Percentage]]</f>
        <v>1839856.7710450499</v>
      </c>
      <c r="R661" s="136">
        <v>10425855.035921967</v>
      </c>
      <c r="S661" s="1">
        <v>-1</v>
      </c>
      <c r="T661" s="1"/>
      <c r="U661" s="1">
        <v>0.5</v>
      </c>
      <c r="V661" s="29">
        <v>6708.6246597282752</v>
      </c>
      <c r="W661" s="29">
        <v>5120.6827348456245</v>
      </c>
      <c r="X661" s="1" t="s">
        <v>47</v>
      </c>
      <c r="Y661" s="75">
        <f>$Q$2</f>
        <v>0.15</v>
      </c>
      <c r="Z661" s="1" t="s">
        <v>32</v>
      </c>
      <c r="AA661" s="1" t="s">
        <v>47</v>
      </c>
      <c r="AB661" s="64">
        <v>1</v>
      </c>
      <c r="AC661" s="115">
        <f t="shared" si="38"/>
        <v>1</v>
      </c>
      <c r="AD661" s="2">
        <v>46082</v>
      </c>
      <c r="AE661" s="175" t="str">
        <f>IFERROR(Table8[[#This Row],[Timeline - Monthwise]]-MIN(Table8[Start Date..]),"None")</f>
        <v>None</v>
      </c>
      <c r="AF661" s="1" t="str">
        <f>IFERROR(Table8[[#This Row],[Timeline - Monthwise]]-Table8[[#This Row],[Start Date..]]+1,"Duration Doesn't Exsists")</f>
        <v>Duration Doesn't Exsists</v>
      </c>
      <c r="AG661" s="29" t="str">
        <f ca="1">IFERROR(Table8[[#This Row],[Timeline - Monthwise]]-TODAY(),"No ETA")</f>
        <v>No ETA</v>
      </c>
      <c r="AH661" s="29" t="str">
        <f t="shared" si="39"/>
        <v>Completed</v>
      </c>
      <c r="AI661" s="1"/>
      <c r="AJ661" s="237" t="s">
        <v>3569</v>
      </c>
      <c r="AK661" s="1"/>
      <c r="AL661" s="1" t="s">
        <v>3178</v>
      </c>
      <c r="AM661" s="1" t="s">
        <v>30</v>
      </c>
      <c r="AN661" s="1"/>
      <c r="AO661" s="27"/>
      <c r="AP661" s="192"/>
      <c r="AQ661" s="1"/>
      <c r="AS661" s="192" t="str">
        <f>VLOOKUP(Table8[[#This Row],[CEM Number]],'71 CEMs'!$E$5:$E$76,1,0)</f>
        <v>INT-23-00438</v>
      </c>
      <c r="AT661" s="235" t="s">
        <v>3569</v>
      </c>
      <c r="AU661" s="233"/>
    </row>
    <row r="662" spans="1:47" ht="14.4" customHeight="1">
      <c r="A662" s="26" t="s">
        <v>3650</v>
      </c>
      <c r="B662" s="166" t="s">
        <v>3530</v>
      </c>
      <c r="C662" s="1" t="s">
        <v>1250</v>
      </c>
      <c r="D662" s="192" t="s">
        <v>1250</v>
      </c>
      <c r="E662" s="192" t="s">
        <v>1269</v>
      </c>
      <c r="F662" s="29">
        <v>1158</v>
      </c>
      <c r="G662" s="29">
        <v>463.20000000000005</v>
      </c>
      <c r="H662" s="29"/>
      <c r="I662" s="29"/>
      <c r="J662" s="29"/>
      <c r="K662" s="29"/>
      <c r="L662" s="29"/>
      <c r="M662" s="1" t="str">
        <f>Table8[[#This Row],[Std Remarks]]</f>
        <v>NOT LIVE - RETAIN BUDGET</v>
      </c>
      <c r="N662" s="28">
        <f>Table8[[#This Row],[% of Completion of Work Done]]</f>
        <v>0</v>
      </c>
      <c r="O662" s="1">
        <f>Table8[[#This Row],[Customers According to % (Market Share)]]</f>
        <v>463.20000000000005</v>
      </c>
      <c r="P662" s="29">
        <v>8585286.6999999993</v>
      </c>
      <c r="Q662" s="136">
        <f>(Table8[[#This Row],[Allocated Budget]]*$Q$2)+(Table8[[#This Row],[Allocated Budget]]*(1-Table8[[#This Row],[HP%  based on Live % ( Work Progress)]])*(1-$Q$2))</f>
        <v>8585286.6999999993</v>
      </c>
      <c r="R662" s="136"/>
      <c r="S662" s="1" t="e">
        <v>#DIV/0!</v>
      </c>
      <c r="T662" s="1"/>
      <c r="U662" s="1"/>
      <c r="V662" s="29">
        <v>1469.6999999999998</v>
      </c>
      <c r="W662" s="29">
        <v>9453.75</v>
      </c>
      <c r="X662" s="1" t="s">
        <v>47</v>
      </c>
      <c r="Y662" s="28">
        <f>Table8[[#This Row],[% of Completion of Work Done]]</f>
        <v>0</v>
      </c>
      <c r="Z662" s="1" t="s">
        <v>35</v>
      </c>
      <c r="AA662" s="1"/>
      <c r="AB662" s="28">
        <v>0</v>
      </c>
      <c r="AC662" s="115">
        <f t="shared" si="38"/>
        <v>0</v>
      </c>
      <c r="AD662" s="2">
        <v>46082</v>
      </c>
      <c r="AE662" s="175">
        <f>IFERROR(Table8[[#This Row],[Timeline - Monthwise]]-MIN(Table8[Start Date..]),"None")</f>
        <v>214</v>
      </c>
      <c r="AF662" s="1">
        <f>IFERROR(Table8[[#This Row],[Timeline - Monthwise]]-Table8[[#This Row],[Start Date..]]+1,"Duration Doesn't Exsists")</f>
        <v>215</v>
      </c>
      <c r="AG662" s="29">
        <f ca="1">IFERROR(Table8[[#This Row],[Timeline - Monthwise]]-TODAY(),"No ETA")</f>
        <v>167</v>
      </c>
      <c r="AH662" s="29" t="str">
        <f t="shared" si="39"/>
        <v>Yet to Start</v>
      </c>
      <c r="AI662" s="77">
        <v>0</v>
      </c>
      <c r="AJ662" s="237" t="s">
        <v>3576</v>
      </c>
      <c r="AK662" s="192" t="s">
        <v>1169</v>
      </c>
      <c r="AL662" s="1" t="s">
        <v>3325</v>
      </c>
      <c r="AM662" s="1" t="s">
        <v>76</v>
      </c>
      <c r="AN662" s="1"/>
      <c r="AO662" s="27"/>
      <c r="AP662" s="192"/>
      <c r="AQ662" s="1"/>
      <c r="AS662" s="192" t="e">
        <f>VLOOKUP(Table8[[#This Row],[CEM Number]],'71 CEMs'!$E$5:$E$76,1,0)</f>
        <v>#N/A</v>
      </c>
      <c r="AT662" s="235">
        <v>46296</v>
      </c>
      <c r="AU662" s="233"/>
    </row>
    <row r="663" spans="1:47" ht="14.4" customHeight="1">
      <c r="A663" s="87" t="s">
        <v>895</v>
      </c>
      <c r="B663" s="166" t="s">
        <v>3530</v>
      </c>
      <c r="C663" s="28" t="s">
        <v>217</v>
      </c>
      <c r="D663" s="28" t="s">
        <v>896</v>
      </c>
      <c r="E663" s="192" t="s">
        <v>3199</v>
      </c>
      <c r="F663" s="29">
        <v>448</v>
      </c>
      <c r="G663" s="65">
        <v>179.20000000000002</v>
      </c>
      <c r="H663" s="65"/>
      <c r="I663" s="29"/>
      <c r="J663" s="29" t="s">
        <v>3607</v>
      </c>
      <c r="K663" s="29"/>
      <c r="L663" s="29"/>
      <c r="M663" s="1" t="str">
        <f>Table8[[#This Row],[Std Remarks]]</f>
        <v>REMOVE BUDGET (P)</v>
      </c>
      <c r="N663" s="28">
        <f>Table8[[#This Row],[% of Completion of Work Done]]</f>
        <v>0</v>
      </c>
      <c r="O663" s="1"/>
      <c r="P663" s="29">
        <v>2988945.0351916701</v>
      </c>
      <c r="Q663" s="136">
        <v>0</v>
      </c>
      <c r="R663" s="136"/>
      <c r="S663" s="1"/>
      <c r="T663" s="1"/>
      <c r="U663" s="1">
        <v>0.4</v>
      </c>
      <c r="V663" s="66">
        <v>521.95255965000001</v>
      </c>
      <c r="W663" s="66">
        <v>5593.3806549999999</v>
      </c>
      <c r="X663" s="1" t="s">
        <v>47</v>
      </c>
      <c r="Y663" s="75">
        <f>$R$1</f>
        <v>1</v>
      </c>
      <c r="Z663" s="1" t="s">
        <v>35</v>
      </c>
      <c r="AA663" s="1"/>
      <c r="AB663" s="28">
        <v>0</v>
      </c>
      <c r="AC663" s="115">
        <f t="shared" si="38"/>
        <v>0</v>
      </c>
      <c r="AD663" s="2">
        <v>46082</v>
      </c>
      <c r="AE663" s="175" t="str">
        <f>IFERROR(Table8[[#This Row],[Timeline - Monthwise]]-MIN(Table8[Start Date..]),"None")</f>
        <v>None</v>
      </c>
      <c r="AF663" s="1" t="str">
        <f>IFERROR(Table8[[#This Row],[Timeline - Monthwise]]-Table8[[#This Row],[Start Date..]]+1,"Duration Doesn't Exsists")</f>
        <v>Duration Doesn't Exsists</v>
      </c>
      <c r="AG663" s="29" t="str">
        <f ca="1">IFERROR(Table8[[#This Row],[Timeline - Monthwise]]-TODAY(),"No ETA")</f>
        <v>No ETA</v>
      </c>
      <c r="AH663" s="29" t="str">
        <f t="shared" si="39"/>
        <v>Yet to Start</v>
      </c>
      <c r="AI663" s="1"/>
      <c r="AJ663" s="237" t="s">
        <v>3569</v>
      </c>
      <c r="AK663" s="28" t="s">
        <v>3295</v>
      </c>
      <c r="AL663" s="1" t="s">
        <v>94</v>
      </c>
      <c r="AM663" s="1" t="s">
        <v>92</v>
      </c>
      <c r="AN663" s="1"/>
      <c r="AO663" s="27"/>
      <c r="AP663" s="192"/>
      <c r="AQ663" s="1">
        <f>Table8[[#This Row],[Allocated Budget]]-Table8[[#This Row],[Allocated Budget]]</f>
        <v>0</v>
      </c>
      <c r="AS663" s="192" t="e">
        <f>VLOOKUP(Table8[[#This Row],[CEM Number]],'71 CEMs'!$E$5:$E$76,1,0)</f>
        <v>#N/A</v>
      </c>
      <c r="AT663" s="235" t="s">
        <v>3569</v>
      </c>
      <c r="AU663" s="233"/>
    </row>
    <row r="664" spans="1:47" ht="14.4" customHeight="1">
      <c r="A664" s="26" t="s">
        <v>146</v>
      </c>
      <c r="B664" s="166">
        <v>45351</v>
      </c>
      <c r="C664" s="1" t="s">
        <v>147</v>
      </c>
      <c r="D664" s="1" t="s">
        <v>148</v>
      </c>
      <c r="E664" s="192" t="s">
        <v>151</v>
      </c>
      <c r="F664" s="29">
        <v>420</v>
      </c>
      <c r="G664" s="29">
        <v>168</v>
      </c>
      <c r="H664" s="29">
        <v>180</v>
      </c>
      <c r="I664" s="29">
        <v>15</v>
      </c>
      <c r="J664" s="29">
        <v>3</v>
      </c>
      <c r="K664" s="29">
        <v>165</v>
      </c>
      <c r="L664" s="29"/>
      <c r="M664" s="1" t="str">
        <f>Table8[[#This Row],[Std Remarks]]</f>
        <v>LIVE - 100% Completed</v>
      </c>
      <c r="N664" s="28">
        <f>Table8[[#This Row],[% of Completion of Work Done]]</f>
        <v>1</v>
      </c>
      <c r="O664" s="1">
        <f>Table8[[#This Row],[Customers According to % (Market Share)]]</f>
        <v>168</v>
      </c>
      <c r="P664" s="29">
        <v>5907572.54061554</v>
      </c>
      <c r="Q664" s="136">
        <f>Table8[[#This Row],[Allocated Budget]]*Table8[[#This Row],[Allocation Percentage]]</f>
        <v>886135.88109233102</v>
      </c>
      <c r="R664" s="136">
        <v>5021436.6595232068</v>
      </c>
      <c r="S664" s="1">
        <v>-1</v>
      </c>
      <c r="T664" s="1"/>
      <c r="U664" s="1">
        <v>0.4</v>
      </c>
      <c r="V664" s="29">
        <v>893.58807534999994</v>
      </c>
      <c r="W664" s="29">
        <v>7638.8469975999988</v>
      </c>
      <c r="X664" s="1" t="s">
        <v>47</v>
      </c>
      <c r="Y664" s="75">
        <f>$Q$2</f>
        <v>0.15</v>
      </c>
      <c r="Z664" s="1" t="s">
        <v>32</v>
      </c>
      <c r="AA664" s="1" t="s">
        <v>150</v>
      </c>
      <c r="AB664" s="64">
        <v>1</v>
      </c>
      <c r="AC664" s="115">
        <f t="shared" si="38"/>
        <v>1</v>
      </c>
      <c r="AD664" s="2">
        <v>46082</v>
      </c>
      <c r="AE664" s="175" t="str">
        <f>IFERROR(Table8[[#This Row],[Timeline - Monthwise]]-MIN(Table8[Start Date..]),"None")</f>
        <v>None</v>
      </c>
      <c r="AF664" s="1" t="str">
        <f>IFERROR(Table8[[#This Row],[Timeline - Monthwise]]-Table8[[#This Row],[Start Date..]]+1,"Duration Doesn't Exsists")</f>
        <v>Duration Doesn't Exsists</v>
      </c>
      <c r="AG664" s="29" t="str">
        <f ca="1">IFERROR(Table8[[#This Row],[Timeline - Monthwise]]-TODAY(),"No ETA")</f>
        <v>No ETA</v>
      </c>
      <c r="AH664" s="29" t="str">
        <f t="shared" si="39"/>
        <v>Completed</v>
      </c>
      <c r="AI664" s="1"/>
      <c r="AJ664" s="237" t="s">
        <v>3569</v>
      </c>
      <c r="AK664" s="1"/>
      <c r="AL664" s="1" t="s">
        <v>3178</v>
      </c>
      <c r="AM664" s="1" t="s">
        <v>30</v>
      </c>
      <c r="AN664" s="1"/>
      <c r="AO664" s="27"/>
      <c r="AP664" s="192"/>
      <c r="AQ664" s="1"/>
      <c r="AS664" s="192" t="str">
        <f>VLOOKUP(Table8[[#This Row],[CEM Number]],'71 CEMs'!$E$5:$E$76,1,0)</f>
        <v>I240537</v>
      </c>
      <c r="AT664" s="235" t="s">
        <v>3569</v>
      </c>
      <c r="AU664" s="233"/>
    </row>
    <row r="665" spans="1:47" ht="14.4" customHeight="1">
      <c r="A665" s="26" t="s">
        <v>146</v>
      </c>
      <c r="B665" s="166">
        <v>45351</v>
      </c>
      <c r="C665" s="1" t="s">
        <v>147</v>
      </c>
      <c r="D665" s="1" t="s">
        <v>148</v>
      </c>
      <c r="E665" s="192" t="s">
        <v>152</v>
      </c>
      <c r="F665" s="29">
        <v>482</v>
      </c>
      <c r="G665" s="29">
        <v>192.8</v>
      </c>
      <c r="H665" s="29">
        <v>40</v>
      </c>
      <c r="I665" s="29">
        <v>10</v>
      </c>
      <c r="J665" s="29">
        <v>6</v>
      </c>
      <c r="K665" s="29">
        <v>30</v>
      </c>
      <c r="L665" s="29"/>
      <c r="M665" s="1" t="str">
        <f>Table8[[#This Row],[Std Remarks]]</f>
        <v>LIVE - 100% Completed</v>
      </c>
      <c r="N665" s="28">
        <f>Table8[[#This Row],[% of Completion of Work Done]]</f>
        <v>1</v>
      </c>
      <c r="O665" s="1">
        <f>Table8[[#This Row],[Customers According to % (Market Share)]]</f>
        <v>192.8</v>
      </c>
      <c r="P665" s="29">
        <v>4832000.6495113401</v>
      </c>
      <c r="Q665" s="136">
        <f>Table8[[#This Row],[Allocated Budget]]*Table8[[#This Row],[Allocation Percentage]]</f>
        <v>724800.09742670099</v>
      </c>
      <c r="R665" s="136">
        <v>4107200.5520846369</v>
      </c>
      <c r="S665" s="1">
        <v>0</v>
      </c>
      <c r="T665" s="1"/>
      <c r="U665" s="1">
        <v>0.4</v>
      </c>
      <c r="V665" s="29">
        <v>0</v>
      </c>
      <c r="W665" s="29">
        <v>8027.2315297999994</v>
      </c>
      <c r="X665" s="1" t="s">
        <v>150</v>
      </c>
      <c r="Y665" s="75">
        <f>$Q$2</f>
        <v>0.15</v>
      </c>
      <c r="Z665" s="1" t="s">
        <v>32</v>
      </c>
      <c r="AA665" s="1" t="s">
        <v>150</v>
      </c>
      <c r="AB665" s="64">
        <v>1</v>
      </c>
      <c r="AC665" s="115">
        <f t="shared" si="38"/>
        <v>1</v>
      </c>
      <c r="AD665" s="2">
        <v>46082</v>
      </c>
      <c r="AE665" s="175" t="str">
        <f>IFERROR(Table8[[#This Row],[Timeline - Monthwise]]-MIN(Table8[Start Date..]),"None")</f>
        <v>None</v>
      </c>
      <c r="AF665" s="1" t="str">
        <f>IFERROR(Table8[[#This Row],[Timeline - Monthwise]]-Table8[[#This Row],[Start Date..]]+1,"Duration Doesn't Exsists")</f>
        <v>Duration Doesn't Exsists</v>
      </c>
      <c r="AG665" s="29" t="str">
        <f ca="1">IFERROR(Table8[[#This Row],[Timeline - Monthwise]]-TODAY(),"No ETA")</f>
        <v>No ETA</v>
      </c>
      <c r="AH665" s="29" t="str">
        <f t="shared" si="39"/>
        <v>Completed</v>
      </c>
      <c r="AI665" s="1"/>
      <c r="AJ665" s="237" t="s">
        <v>3569</v>
      </c>
      <c r="AK665" s="1"/>
      <c r="AL665" s="1" t="s">
        <v>3178</v>
      </c>
      <c r="AM665" s="1" t="s">
        <v>30</v>
      </c>
      <c r="AN665" s="1"/>
      <c r="AO665" s="27"/>
      <c r="AP665" s="192"/>
      <c r="AQ665" s="1"/>
      <c r="AS665" s="192" t="str">
        <f>VLOOKUP(Table8[[#This Row],[CEM Number]],'71 CEMs'!$E$5:$E$76,1,0)</f>
        <v>I240537</v>
      </c>
      <c r="AT665" s="235" t="s">
        <v>3569</v>
      </c>
      <c r="AU665" s="233"/>
    </row>
    <row r="666" spans="1:47" ht="14.4" customHeight="1">
      <c r="A666" s="26" t="s">
        <v>664</v>
      </c>
      <c r="B666" s="166">
        <v>45549</v>
      </c>
      <c r="C666" s="1" t="s">
        <v>336</v>
      </c>
      <c r="D666" s="1" t="s">
        <v>336</v>
      </c>
      <c r="E666" s="192" t="s">
        <v>669</v>
      </c>
      <c r="F666" s="29">
        <v>1082</v>
      </c>
      <c r="G666" s="29">
        <v>432.8</v>
      </c>
      <c r="H666" s="29">
        <v>6</v>
      </c>
      <c r="I666" s="29"/>
      <c r="J666" s="29"/>
      <c r="K666" s="29">
        <v>6</v>
      </c>
      <c r="L666" s="29"/>
      <c r="M666" s="1" t="str">
        <f>Table8[[#This Row],[Std Remarks]]</f>
        <v>LIVE - 100% Completed</v>
      </c>
      <c r="N666" s="28">
        <f>Table8[[#This Row],[% of Completion of Work Done]]</f>
        <v>1</v>
      </c>
      <c r="O666" s="1">
        <f>Table8[[#This Row],[Customers According to % (Market Share)]]</f>
        <v>432.8</v>
      </c>
      <c r="P666" s="29">
        <v>5650821.2620000001</v>
      </c>
      <c r="Q666" s="136">
        <f>Table8[[#This Row],[Allocated Budget]]*Table8[[#This Row],[Allocation Percentage]]</f>
        <v>847623.18929999997</v>
      </c>
      <c r="R666" s="136">
        <v>4803198.0727000004</v>
      </c>
      <c r="S666" s="1">
        <v>-0.85</v>
      </c>
      <c r="T666" s="1"/>
      <c r="U666" s="1">
        <v>0.4</v>
      </c>
      <c r="V666" s="29">
        <v>1150</v>
      </c>
      <c r="W666" s="29">
        <v>1767.3904999999997</v>
      </c>
      <c r="X666" s="1" t="s">
        <v>47</v>
      </c>
      <c r="Y666" s="75">
        <f>$Q$2</f>
        <v>0.15</v>
      </c>
      <c r="Z666" s="192" t="s">
        <v>32</v>
      </c>
      <c r="AA666" s="1" t="s">
        <v>47</v>
      </c>
      <c r="AB666" s="64">
        <v>1</v>
      </c>
      <c r="AC666" s="115">
        <f t="shared" si="38"/>
        <v>1</v>
      </c>
      <c r="AD666" s="2">
        <v>46082</v>
      </c>
      <c r="AE666" s="175" t="str">
        <f>IFERROR(Table8[[#This Row],[Timeline - Monthwise]]-MIN(Table8[Start Date..]),"None")</f>
        <v>None</v>
      </c>
      <c r="AF666" s="1" t="str">
        <f>IFERROR(Table8[[#This Row],[Timeline - Monthwise]]-Table8[[#This Row],[Start Date..]]+1,"Duration Doesn't Exsists")</f>
        <v>Duration Doesn't Exsists</v>
      </c>
      <c r="AG666" s="29" t="str">
        <f ca="1">IFERROR(Table8[[#This Row],[Timeline - Monthwise]]-TODAY(),"No ETA")</f>
        <v>No ETA</v>
      </c>
      <c r="AH666" s="29" t="str">
        <f t="shared" si="39"/>
        <v>Completed</v>
      </c>
      <c r="AI666" s="1"/>
      <c r="AJ666" s="237" t="s">
        <v>3569</v>
      </c>
      <c r="AK666" s="1"/>
      <c r="AL666" s="1" t="s">
        <v>3178</v>
      </c>
      <c r="AM666" s="1" t="s">
        <v>30</v>
      </c>
      <c r="AN666" s="1"/>
      <c r="AO666" s="27"/>
      <c r="AP666" s="192"/>
      <c r="AQ666" s="1"/>
      <c r="AS666" s="192" t="str">
        <f>VLOOKUP(Table8[[#This Row],[CEM Number]],'71 CEMs'!$E$5:$E$76,1,0)</f>
        <v>I250209</v>
      </c>
      <c r="AT666" s="235" t="s">
        <v>3569</v>
      </c>
      <c r="AU666" s="233"/>
    </row>
    <row r="667" spans="1:47" ht="14.4" customHeight="1">
      <c r="A667" s="26" t="s">
        <v>3650</v>
      </c>
      <c r="B667" s="166" t="s">
        <v>3530</v>
      </c>
      <c r="C667" s="1" t="s">
        <v>1250</v>
      </c>
      <c r="D667" s="1" t="s">
        <v>1250</v>
      </c>
      <c r="E667" s="192" t="s">
        <v>1270</v>
      </c>
      <c r="F667" s="29">
        <v>126</v>
      </c>
      <c r="G667" s="29">
        <v>50.400000000000006</v>
      </c>
      <c r="H667" s="29"/>
      <c r="I667" s="29"/>
      <c r="J667" s="29"/>
      <c r="K667" s="29"/>
      <c r="L667" s="29"/>
      <c r="M667" s="1" t="str">
        <f>Table8[[#This Row],[Std Remarks]]</f>
        <v>NOT LIVE - RETAIN BUDGET</v>
      </c>
      <c r="N667" s="28">
        <f>Table8[[#This Row],[% of Completion of Work Done]]</f>
        <v>0</v>
      </c>
      <c r="O667" s="1">
        <f>Table8[[#This Row],[Customers According to % (Market Share)]]</f>
        <v>50.400000000000006</v>
      </c>
      <c r="P667" s="29">
        <v>1624577.2</v>
      </c>
      <c r="Q667" s="136">
        <f>(Table8[[#This Row],[Allocated Budget]]*$Q$2)+(Table8[[#This Row],[Allocated Budget]]*(1-Table8[[#This Row],[HP%  based on Live % ( Work Progress)]])*(1-$Q$2))</f>
        <v>1624577.2</v>
      </c>
      <c r="R667" s="136"/>
      <c r="S667" s="1" t="e">
        <v>#DIV/0!</v>
      </c>
      <c r="T667" s="1"/>
      <c r="U667" s="1"/>
      <c r="V667" s="29">
        <v>328.9</v>
      </c>
      <c r="W667" s="29">
        <v>1703.75</v>
      </c>
      <c r="X667" s="1" t="s">
        <v>47</v>
      </c>
      <c r="Y667" s="28">
        <f>Table8[[#This Row],[% of Completion of Work Done]]</f>
        <v>0</v>
      </c>
      <c r="Z667" s="1" t="s">
        <v>35</v>
      </c>
      <c r="AA667" s="1"/>
      <c r="AB667" s="28">
        <v>0</v>
      </c>
      <c r="AC667" s="115">
        <f t="shared" si="38"/>
        <v>0</v>
      </c>
      <c r="AD667" s="2">
        <v>46082</v>
      </c>
      <c r="AE667" s="175">
        <f>IFERROR(Table8[[#This Row],[Timeline - Monthwise]]-MIN(Table8[Start Date..]),"None")</f>
        <v>214</v>
      </c>
      <c r="AF667" s="1">
        <f>IFERROR(Table8[[#This Row],[Timeline - Monthwise]]-Table8[[#This Row],[Start Date..]]+1,"Duration Doesn't Exsists")</f>
        <v>215</v>
      </c>
      <c r="AG667" s="29">
        <f ca="1">IFERROR(Table8[[#This Row],[Timeline - Monthwise]]-TODAY(),"No ETA")</f>
        <v>167</v>
      </c>
      <c r="AH667" s="29" t="str">
        <f t="shared" si="39"/>
        <v>Yet to Start</v>
      </c>
      <c r="AI667" s="77">
        <v>0</v>
      </c>
      <c r="AJ667" s="237" t="s">
        <v>3576</v>
      </c>
      <c r="AK667" s="1" t="s">
        <v>1169</v>
      </c>
      <c r="AL667" s="1" t="s">
        <v>3325</v>
      </c>
      <c r="AM667" s="1" t="s">
        <v>76</v>
      </c>
      <c r="AN667" s="1"/>
      <c r="AO667" s="27"/>
      <c r="AP667" s="192"/>
      <c r="AQ667" s="1"/>
      <c r="AS667" s="192" t="e">
        <f>VLOOKUP(Table8[[#This Row],[CEM Number]],'71 CEMs'!$E$5:$E$76,1,0)</f>
        <v>#N/A</v>
      </c>
      <c r="AT667" s="235">
        <v>46296</v>
      </c>
      <c r="AU667" s="233"/>
    </row>
    <row r="668" spans="1:47" ht="14.4" customHeight="1">
      <c r="A668" s="26" t="s">
        <v>429</v>
      </c>
      <c r="B668" s="166">
        <v>45427</v>
      </c>
      <c r="C668" s="1" t="s">
        <v>64</v>
      </c>
      <c r="D668" s="1" t="s">
        <v>430</v>
      </c>
      <c r="E668" s="192" t="s">
        <v>462</v>
      </c>
      <c r="F668" s="29">
        <v>1362</v>
      </c>
      <c r="G668" s="29">
        <v>544.80000000000007</v>
      </c>
      <c r="H668" s="29"/>
      <c r="I668" s="29"/>
      <c r="J668" s="29"/>
      <c r="K668" s="29"/>
      <c r="L668" s="29"/>
      <c r="M668" s="1" t="str">
        <f>Table8[[#This Row],[Std Remarks]]</f>
        <v>LIVE - 100% Completed</v>
      </c>
      <c r="N668" s="28">
        <f>Table8[[#This Row],[% of Completion of Work Done]]</f>
        <v>1</v>
      </c>
      <c r="O668" s="1">
        <f>Table8[[#This Row],[Customers According to % (Market Share)]]</f>
        <v>544.80000000000007</v>
      </c>
      <c r="P668" s="29">
        <v>21309165</v>
      </c>
      <c r="Q668" s="136">
        <f>Table8[[#This Row],[Allocated Budget]]*Table8[[#This Row],[Allocation Percentage]]</f>
        <v>3196374.75</v>
      </c>
      <c r="R668" s="136">
        <v>18112790.25</v>
      </c>
      <c r="S668" s="1" t="e">
        <v>#DIV/0!</v>
      </c>
      <c r="T668" s="1"/>
      <c r="U668" s="1">
        <v>0.4</v>
      </c>
      <c r="V668" s="29">
        <v>3861.25</v>
      </c>
      <c r="W668" s="29">
        <v>23299.5</v>
      </c>
      <c r="X668" s="1" t="s">
        <v>47</v>
      </c>
      <c r="Y668" s="75">
        <f>$Q$2</f>
        <v>0.15</v>
      </c>
      <c r="Z668" s="1" t="s">
        <v>32</v>
      </c>
      <c r="AA668" s="1" t="s">
        <v>47</v>
      </c>
      <c r="AB668" s="64">
        <v>1</v>
      </c>
      <c r="AC668" s="115">
        <f t="shared" si="38"/>
        <v>1</v>
      </c>
      <c r="AD668" s="2">
        <v>46082</v>
      </c>
      <c r="AE668" s="175" t="str">
        <f>IFERROR(Table8[[#This Row],[Timeline - Monthwise]]-MIN(Table8[Start Date..]),"None")</f>
        <v>None</v>
      </c>
      <c r="AF668" s="1" t="str">
        <f>IFERROR(Table8[[#This Row],[Timeline - Monthwise]]-Table8[[#This Row],[Start Date..]]+1,"Duration Doesn't Exsists")</f>
        <v>Duration Doesn't Exsists</v>
      </c>
      <c r="AG668" s="29" t="str">
        <f ca="1">IFERROR(Table8[[#This Row],[Timeline - Monthwise]]-TODAY(),"No ETA")</f>
        <v>No ETA</v>
      </c>
      <c r="AH668" s="29" t="str">
        <f t="shared" si="39"/>
        <v>Completed</v>
      </c>
      <c r="AI668" s="1"/>
      <c r="AJ668" s="237" t="s">
        <v>3569</v>
      </c>
      <c r="AK668" s="1"/>
      <c r="AL668" s="1" t="s">
        <v>3178</v>
      </c>
      <c r="AM668" s="1" t="s">
        <v>30</v>
      </c>
      <c r="AN668" s="1"/>
      <c r="AO668" s="27"/>
      <c r="AP668" s="192"/>
      <c r="AQ668" s="1"/>
      <c r="AS668" s="192" t="str">
        <f>VLOOKUP(Table8[[#This Row],[CEM Number]],'71 CEMs'!$E$5:$E$76,1,0)</f>
        <v>I240703</v>
      </c>
      <c r="AT668" s="235" t="s">
        <v>3569</v>
      </c>
      <c r="AU668" s="233"/>
    </row>
    <row r="669" spans="1:47" ht="14.4" customHeight="1">
      <c r="A669" s="26" t="s">
        <v>950</v>
      </c>
      <c r="B669" s="166">
        <v>44195</v>
      </c>
      <c r="C669" s="1" t="s">
        <v>138</v>
      </c>
      <c r="D669" s="1" t="s">
        <v>951</v>
      </c>
      <c r="E669" s="192" t="s">
        <v>970</v>
      </c>
      <c r="F669" s="29">
        <v>6232</v>
      </c>
      <c r="G669" s="29">
        <v>2492.8000000000002</v>
      </c>
      <c r="H669" s="29"/>
      <c r="I669" s="29"/>
      <c r="J669" s="29"/>
      <c r="K669" s="29"/>
      <c r="L669" s="29"/>
      <c r="M669" s="1" t="str">
        <f>Table8[[#This Row],[Std Remarks]]</f>
        <v>LIVE - 100% Completed</v>
      </c>
      <c r="N669" s="28">
        <f>Table8[[#This Row],[% of Completion of Work Done]]</f>
        <v>1</v>
      </c>
      <c r="O669" s="1">
        <f>Table8[[#This Row],[Customers According to % (Market Share)]]</f>
        <v>2492.8000000000002</v>
      </c>
      <c r="P669" s="29">
        <v>30701632.274999999</v>
      </c>
      <c r="Q669" s="136">
        <f>Table8[[#This Row],[Allocated Budget]]*Table8[[#This Row],[Allocation Percentage]]</f>
        <v>4605244.8412499996</v>
      </c>
      <c r="R669" s="136">
        <v>26096387.433749996</v>
      </c>
      <c r="S669" s="1">
        <v>-0.85000000000000009</v>
      </c>
      <c r="T669" s="1"/>
      <c r="U669" s="1">
        <v>0.4</v>
      </c>
      <c r="V669" s="29">
        <v>6313.4999999999991</v>
      </c>
      <c r="W669" s="29">
        <v>44773.75</v>
      </c>
      <c r="X669" s="1" t="s">
        <v>47</v>
      </c>
      <c r="Y669" s="75">
        <f>$Q$2</f>
        <v>0.15</v>
      </c>
      <c r="Z669" s="1" t="s">
        <v>32</v>
      </c>
      <c r="AA669" s="1" t="s">
        <v>47</v>
      </c>
      <c r="AB669" s="64">
        <v>1</v>
      </c>
      <c r="AC669" s="115">
        <f t="shared" si="38"/>
        <v>1</v>
      </c>
      <c r="AD669" s="2">
        <v>46082</v>
      </c>
      <c r="AE669" s="175" t="str">
        <f>IFERROR(Table8[[#This Row],[Timeline - Monthwise]]-MIN(Table8[Start Date..]),"None")</f>
        <v>None</v>
      </c>
      <c r="AF669" s="1" t="str">
        <f>IFERROR(Table8[[#This Row],[Timeline - Monthwise]]-Table8[[#This Row],[Start Date..]]+1,"Duration Doesn't Exsists")</f>
        <v>Duration Doesn't Exsists</v>
      </c>
      <c r="AG669" s="29" t="str">
        <f ca="1">IFERROR(Table8[[#This Row],[Timeline - Monthwise]]-TODAY(),"No ETA")</f>
        <v>No ETA</v>
      </c>
      <c r="AH669" s="29" t="str">
        <f t="shared" si="39"/>
        <v>Completed</v>
      </c>
      <c r="AI669" s="1"/>
      <c r="AJ669" s="237" t="s">
        <v>3569</v>
      </c>
      <c r="AK669" s="1"/>
      <c r="AL669" s="1" t="s">
        <v>3178</v>
      </c>
      <c r="AM669" s="1" t="s">
        <v>30</v>
      </c>
      <c r="AN669" s="1"/>
      <c r="AO669" s="27"/>
      <c r="AP669" s="192"/>
      <c r="AQ669" s="1"/>
      <c r="AS669" s="192" t="str">
        <f>VLOOKUP(Table8[[#This Row],[CEM Number]],'71 CEMs'!$E$5:$E$76,1,0)</f>
        <v>INT-21-00315</v>
      </c>
      <c r="AT669" s="235" t="s">
        <v>3569</v>
      </c>
      <c r="AU669" s="233"/>
    </row>
    <row r="670" spans="1:47" ht="14.4" customHeight="1">
      <c r="A670" s="26" t="s">
        <v>513</v>
      </c>
      <c r="B670" s="166">
        <v>45427</v>
      </c>
      <c r="C670" s="1" t="s">
        <v>514</v>
      </c>
      <c r="D670" s="1" t="s">
        <v>515</v>
      </c>
      <c r="E670" s="192" t="s">
        <v>552</v>
      </c>
      <c r="F670" s="29">
        <v>1342</v>
      </c>
      <c r="G670" s="29">
        <v>536.80000000000007</v>
      </c>
      <c r="H670" s="29"/>
      <c r="I670" s="29"/>
      <c r="J670" s="29"/>
      <c r="K670" s="29"/>
      <c r="L670" s="29"/>
      <c r="M670" s="1" t="str">
        <f>Table8[[#This Row],[Std Remarks]]</f>
        <v>LIVE - 100% Completed</v>
      </c>
      <c r="N670" s="28">
        <f>Table8[[#This Row],[% of Completion of Work Done]]</f>
        <v>1</v>
      </c>
      <c r="O670" s="1">
        <f>Table8[[#This Row],[Customers According to % (Market Share)]]</f>
        <v>536.80000000000007</v>
      </c>
      <c r="P670" s="29">
        <v>4694006.4863642501</v>
      </c>
      <c r="Q670" s="136">
        <f>Table8[[#This Row],[Allocated Budget]]*Table8[[#This Row],[Allocation Percentage]]</f>
        <v>704100.97295463749</v>
      </c>
      <c r="R670" s="136">
        <v>3989905.5134096127</v>
      </c>
      <c r="S670" s="1" t="e">
        <v>#DIV/0!</v>
      </c>
      <c r="T670" s="1"/>
      <c r="U670" s="1">
        <v>0.4</v>
      </c>
      <c r="V670" s="29">
        <v>0</v>
      </c>
      <c r="W670" s="29"/>
      <c r="X670" s="1" t="s">
        <v>31</v>
      </c>
      <c r="Y670" s="75">
        <f>$Q$2</f>
        <v>0.15</v>
      </c>
      <c r="Z670" s="1" t="s">
        <v>32</v>
      </c>
      <c r="AA670" s="1" t="s">
        <v>31</v>
      </c>
      <c r="AB670" s="64">
        <v>1</v>
      </c>
      <c r="AC670" s="115">
        <f t="shared" si="38"/>
        <v>1</v>
      </c>
      <c r="AD670" s="2">
        <v>46082</v>
      </c>
      <c r="AE670" s="175" t="str">
        <f>IFERROR(Table8[[#This Row],[Timeline - Monthwise]]-MIN(Table8[Start Date..]),"None")</f>
        <v>None</v>
      </c>
      <c r="AF670" s="1" t="str">
        <f>IFERROR(Table8[[#This Row],[Timeline - Monthwise]]-Table8[[#This Row],[Start Date..]]+1,"Duration Doesn't Exsists")</f>
        <v>Duration Doesn't Exsists</v>
      </c>
      <c r="AG670" s="29" t="str">
        <f ca="1">IFERROR(Table8[[#This Row],[Timeline - Monthwise]]-TODAY(),"No ETA")</f>
        <v>No ETA</v>
      </c>
      <c r="AH670" s="29" t="str">
        <f t="shared" si="39"/>
        <v>Completed</v>
      </c>
      <c r="AI670" s="1"/>
      <c r="AJ670" s="237" t="s">
        <v>3569</v>
      </c>
      <c r="AK670" s="1"/>
      <c r="AL670" s="1" t="s">
        <v>3178</v>
      </c>
      <c r="AM670" s="1" t="s">
        <v>30</v>
      </c>
      <c r="AN670" s="1"/>
      <c r="AO670" s="27"/>
      <c r="AP670" s="192"/>
      <c r="AQ670" s="1"/>
      <c r="AS670" s="192" t="str">
        <f>VLOOKUP(Table8[[#This Row],[CEM Number]],'71 CEMs'!$E$5:$E$76,1,0)</f>
        <v>I240705</v>
      </c>
      <c r="AT670" s="235" t="s">
        <v>3569</v>
      </c>
      <c r="AU670" s="233"/>
    </row>
    <row r="671" spans="1:47" ht="14.4" customHeight="1">
      <c r="A671" s="26" t="s">
        <v>3650</v>
      </c>
      <c r="B671" s="166" t="s">
        <v>3530</v>
      </c>
      <c r="C671" s="1" t="s">
        <v>1250</v>
      </c>
      <c r="D671" s="1" t="s">
        <v>1250</v>
      </c>
      <c r="E671" s="192" t="s">
        <v>1271</v>
      </c>
      <c r="F671" s="29">
        <v>682</v>
      </c>
      <c r="G671" s="29">
        <v>272.8</v>
      </c>
      <c r="H671" s="29"/>
      <c r="I671" s="29"/>
      <c r="J671" s="29"/>
      <c r="K671" s="29"/>
      <c r="L671" s="29"/>
      <c r="M671" s="1" t="str">
        <f>Table8[[#This Row],[Std Remarks]]</f>
        <v>NOT LIVE - RETAIN BUDGET</v>
      </c>
      <c r="N671" s="28">
        <f>Table8[[#This Row],[% of Completion of Work Done]]</f>
        <v>0</v>
      </c>
      <c r="O671" s="1">
        <f>Table8[[#This Row],[Customers According to % (Market Share)]]</f>
        <v>272.8</v>
      </c>
      <c r="P671" s="29">
        <v>4631297.3</v>
      </c>
      <c r="Q671" s="136">
        <f>(Table8[[#This Row],[Allocated Budget]]*$Q$2)+(Table8[[#This Row],[Allocated Budget]]*(1-Table8[[#This Row],[HP%  based on Live % ( Work Progress)]])*(1-$Q$2))</f>
        <v>4631297.3</v>
      </c>
      <c r="R671" s="136"/>
      <c r="S671" s="1" t="e">
        <v>#DIV/0!</v>
      </c>
      <c r="T671" s="1"/>
      <c r="U671" s="1"/>
      <c r="V671" s="29">
        <v>430.09999999999997</v>
      </c>
      <c r="W671" s="29">
        <v>7417.5</v>
      </c>
      <c r="X671" s="1" t="s">
        <v>47</v>
      </c>
      <c r="Y671" s="28">
        <f>Table8[[#This Row],[% of Completion of Work Done]]</f>
        <v>0</v>
      </c>
      <c r="Z671" s="1" t="s">
        <v>35</v>
      </c>
      <c r="AA671" s="1"/>
      <c r="AB671" s="28">
        <v>0</v>
      </c>
      <c r="AC671" s="115">
        <f t="shared" si="38"/>
        <v>0</v>
      </c>
      <c r="AD671" s="2">
        <v>46082</v>
      </c>
      <c r="AE671" s="175">
        <f>IFERROR(Table8[[#This Row],[Timeline - Monthwise]]-MIN(Table8[Start Date..]),"None")</f>
        <v>214</v>
      </c>
      <c r="AF671" s="1">
        <f>IFERROR(Table8[[#This Row],[Timeline - Monthwise]]-Table8[[#This Row],[Start Date..]]+1,"Duration Doesn't Exsists")</f>
        <v>215</v>
      </c>
      <c r="AG671" s="29">
        <f ca="1">IFERROR(Table8[[#This Row],[Timeline - Monthwise]]-TODAY(),"No ETA")</f>
        <v>167</v>
      </c>
      <c r="AH671" s="29" t="str">
        <f t="shared" si="39"/>
        <v>Yet to Start</v>
      </c>
      <c r="AI671" s="77">
        <v>0</v>
      </c>
      <c r="AJ671" s="237" t="s">
        <v>3576</v>
      </c>
      <c r="AK671" s="1" t="s">
        <v>1169</v>
      </c>
      <c r="AL671" s="1" t="s">
        <v>3325</v>
      </c>
      <c r="AM671" s="1" t="s">
        <v>76</v>
      </c>
      <c r="AN671" s="1"/>
      <c r="AO671" s="27"/>
      <c r="AP671" s="192"/>
      <c r="AQ671" s="1"/>
      <c r="AS671" s="192" t="e">
        <f>VLOOKUP(Table8[[#This Row],[CEM Number]],'71 CEMs'!$E$5:$E$76,1,0)</f>
        <v>#N/A</v>
      </c>
      <c r="AT671" s="235">
        <v>46296</v>
      </c>
      <c r="AU671" s="233"/>
    </row>
    <row r="672" spans="1:47" ht="14.4" customHeight="1">
      <c r="A672" s="26" t="s">
        <v>1009</v>
      </c>
      <c r="B672" s="166">
        <v>44924</v>
      </c>
      <c r="C672" s="1" t="s">
        <v>64</v>
      </c>
      <c r="D672" s="1" t="s">
        <v>1010</v>
      </c>
      <c r="E672" s="192" t="s">
        <v>1019</v>
      </c>
      <c r="F672" s="29">
        <v>466</v>
      </c>
      <c r="G672" s="29">
        <v>233</v>
      </c>
      <c r="H672" s="29"/>
      <c r="I672" s="29"/>
      <c r="J672" s="29"/>
      <c r="K672" s="29"/>
      <c r="L672" s="29"/>
      <c r="M672" s="1" t="str">
        <f>Table8[[#This Row],[Std Remarks]]</f>
        <v>LIVE - 100% Completed</v>
      </c>
      <c r="N672" s="28">
        <f>Table8[[#This Row],[% of Completion of Work Done]]</f>
        <v>1</v>
      </c>
      <c r="O672" s="1">
        <f>Table8[[#This Row],[Customers According to % (Market Share)]]</f>
        <v>233</v>
      </c>
      <c r="P672" s="29">
        <v>6815105.2276293999</v>
      </c>
      <c r="Q672" s="136">
        <f>Table8[[#This Row],[Allocated Budget]]*Table8[[#This Row],[Allocation Percentage]]</f>
        <v>1022265.7841444099</v>
      </c>
      <c r="R672" s="136">
        <v>5792839.443484989</v>
      </c>
      <c r="S672" s="1">
        <v>0</v>
      </c>
      <c r="T672" s="1"/>
      <c r="U672" s="1">
        <v>0.5</v>
      </c>
      <c r="V672" s="29">
        <v>1821.2832876999998</v>
      </c>
      <c r="W672" s="29">
        <v>4245.4667392000001</v>
      </c>
      <c r="X672" s="1" t="s">
        <v>47</v>
      </c>
      <c r="Y672" s="75">
        <f>$Q$2</f>
        <v>0.15</v>
      </c>
      <c r="Z672" s="1" t="s">
        <v>32</v>
      </c>
      <c r="AA672" s="1" t="s">
        <v>47</v>
      </c>
      <c r="AB672" s="64">
        <v>1</v>
      </c>
      <c r="AC672" s="115">
        <f t="shared" si="38"/>
        <v>1</v>
      </c>
      <c r="AD672" s="2">
        <v>46082</v>
      </c>
      <c r="AE672" s="175" t="str">
        <f>IFERROR(Table8[[#This Row],[Timeline - Monthwise]]-MIN(Table8[Start Date..]),"None")</f>
        <v>None</v>
      </c>
      <c r="AF672" s="1" t="str">
        <f>IFERROR(Table8[[#This Row],[Timeline - Monthwise]]-Table8[[#This Row],[Start Date..]]+1,"Duration Doesn't Exsists")</f>
        <v>Duration Doesn't Exsists</v>
      </c>
      <c r="AG672" s="29" t="str">
        <f ca="1">IFERROR(Table8[[#This Row],[Timeline - Monthwise]]-TODAY(),"No ETA")</f>
        <v>No ETA</v>
      </c>
      <c r="AH672" s="29" t="str">
        <f t="shared" si="39"/>
        <v>Completed</v>
      </c>
      <c r="AI672" s="1"/>
      <c r="AJ672" s="237" t="s">
        <v>3569</v>
      </c>
      <c r="AK672" s="1"/>
      <c r="AL672" s="1" t="s">
        <v>3178</v>
      </c>
      <c r="AM672" s="1" t="s">
        <v>30</v>
      </c>
      <c r="AN672" s="1"/>
      <c r="AO672" s="27"/>
      <c r="AP672" s="192"/>
      <c r="AQ672" s="1"/>
      <c r="AS672" s="192" t="str">
        <f>VLOOKUP(Table8[[#This Row],[CEM Number]],'71 CEMs'!$E$5:$E$76,1,0)</f>
        <v>INT-23-00437</v>
      </c>
      <c r="AT672" s="235" t="s">
        <v>3569</v>
      </c>
      <c r="AU672" s="233"/>
    </row>
    <row r="673" spans="1:47" ht="14.4" customHeight="1">
      <c r="A673" s="26" t="s">
        <v>3650</v>
      </c>
      <c r="B673" s="166" t="s">
        <v>3530</v>
      </c>
      <c r="C673" s="1" t="s">
        <v>1250</v>
      </c>
      <c r="D673" s="1" t="s">
        <v>1250</v>
      </c>
      <c r="E673" s="192" t="s">
        <v>1272</v>
      </c>
      <c r="F673" s="29">
        <v>186</v>
      </c>
      <c r="G673" s="29">
        <v>74.400000000000006</v>
      </c>
      <c r="H673" s="29"/>
      <c r="I673" s="29"/>
      <c r="J673" s="29"/>
      <c r="K673" s="29"/>
      <c r="L673" s="29"/>
      <c r="M673" s="1" t="str">
        <f>Table8[[#This Row],[Std Remarks]]</f>
        <v>NOT LIVE - RETAIN BUDGET</v>
      </c>
      <c r="N673" s="28">
        <f>Table8[[#This Row],[% of Completion of Work Done]]</f>
        <v>0</v>
      </c>
      <c r="O673" s="1">
        <f>Table8[[#This Row],[Customers According to % (Market Share)]]</f>
        <v>74.400000000000006</v>
      </c>
      <c r="P673" s="29">
        <v>1983904.10591663</v>
      </c>
      <c r="Q673" s="136">
        <f>(Table8[[#This Row],[Allocated Budget]]*$Q$2)+(Table8[[#This Row],[Allocated Budget]]*(1-Table8[[#This Row],[HP%  based on Live % ( Work Progress)]])*(1-$Q$2))</f>
        <v>1983904.10591663</v>
      </c>
      <c r="R673" s="136"/>
      <c r="S673" s="1" t="e">
        <v>#DIV/0!</v>
      </c>
      <c r="T673" s="1"/>
      <c r="U673" s="1"/>
      <c r="V673" s="29">
        <v>302.9936806619063</v>
      </c>
      <c r="W673" s="29">
        <v>1870.4454811448613</v>
      </c>
      <c r="X673" s="1" t="s">
        <v>47</v>
      </c>
      <c r="Y673" s="28">
        <f>Table8[[#This Row],[% of Completion of Work Done]]</f>
        <v>0</v>
      </c>
      <c r="Z673" s="1" t="s">
        <v>35</v>
      </c>
      <c r="AA673" s="1"/>
      <c r="AB673" s="28">
        <v>0</v>
      </c>
      <c r="AC673" s="115">
        <f t="shared" si="38"/>
        <v>0</v>
      </c>
      <c r="AD673" s="2">
        <v>46082</v>
      </c>
      <c r="AE673" s="175">
        <f>IFERROR(Table8[[#This Row],[Timeline - Monthwise]]-MIN(Table8[Start Date..]),"None")</f>
        <v>214</v>
      </c>
      <c r="AF673" s="1">
        <f>IFERROR(Table8[[#This Row],[Timeline - Monthwise]]-Table8[[#This Row],[Start Date..]]+1,"Duration Doesn't Exsists")</f>
        <v>215</v>
      </c>
      <c r="AG673" s="29">
        <f ca="1">IFERROR(Table8[[#This Row],[Timeline - Monthwise]]-TODAY(),"No ETA")</f>
        <v>167</v>
      </c>
      <c r="AH673" s="29" t="str">
        <f t="shared" si="39"/>
        <v>Yet to Start</v>
      </c>
      <c r="AI673" s="77">
        <v>0</v>
      </c>
      <c r="AJ673" s="237" t="s">
        <v>3576</v>
      </c>
      <c r="AK673" s="1" t="s">
        <v>1169</v>
      </c>
      <c r="AL673" s="1" t="s">
        <v>3325</v>
      </c>
      <c r="AM673" s="1" t="s">
        <v>76</v>
      </c>
      <c r="AN673" s="1"/>
      <c r="AO673" s="27"/>
      <c r="AP673" s="192"/>
      <c r="AQ673" s="1"/>
      <c r="AS673" s="192" t="e">
        <f>VLOOKUP(Table8[[#This Row],[CEM Number]],'71 CEMs'!$E$5:$E$76,1,0)</f>
        <v>#N/A</v>
      </c>
      <c r="AT673" s="235">
        <v>46296</v>
      </c>
      <c r="AU673" s="233"/>
    </row>
    <row r="674" spans="1:47" ht="14.4" customHeight="1">
      <c r="A674" s="26" t="s">
        <v>698</v>
      </c>
      <c r="B674" s="166">
        <v>45549</v>
      </c>
      <c r="C674" s="1" t="s">
        <v>172</v>
      </c>
      <c r="D674" s="1" t="s">
        <v>699</v>
      </c>
      <c r="E674" s="192" t="s">
        <v>705</v>
      </c>
      <c r="F674" s="29">
        <v>104</v>
      </c>
      <c r="G674" s="29">
        <v>41.6</v>
      </c>
      <c r="H674" s="29">
        <v>30</v>
      </c>
      <c r="I674" s="29">
        <v>29</v>
      </c>
      <c r="J674" s="29">
        <v>1</v>
      </c>
      <c r="K674" s="29">
        <v>0</v>
      </c>
      <c r="L674" s="29"/>
      <c r="M674" s="1" t="str">
        <f>Table8[[#This Row],[Std Remarks]]</f>
        <v>LIVE - 100% Completed</v>
      </c>
      <c r="N674" s="28">
        <f>Table8[[#This Row],[% of Completion of Work Done]]</f>
        <v>1</v>
      </c>
      <c r="O674" s="1">
        <f>Table8[[#This Row],[Customers According to % (Market Share)]]</f>
        <v>41.6</v>
      </c>
      <c r="P674" s="29">
        <v>4717806.0150779998</v>
      </c>
      <c r="Q674" s="136">
        <f>Table8[[#This Row],[Allocated Budget]]*Table8[[#This Row],[Allocation Percentage]]</f>
        <v>707670.9022616999</v>
      </c>
      <c r="R674" s="136">
        <v>4010135.1128162998</v>
      </c>
      <c r="S674" s="1">
        <v>-1</v>
      </c>
      <c r="T674" s="1"/>
      <c r="U674" s="1">
        <v>0.4</v>
      </c>
      <c r="V674" s="29">
        <v>1391.5</v>
      </c>
      <c r="W674" s="29">
        <v>2242.2751077000003</v>
      </c>
      <c r="X674" s="1" t="s">
        <v>47</v>
      </c>
      <c r="Y674" s="75">
        <f t="shared" ref="Y674:Y684" si="40">$Q$2</f>
        <v>0.15</v>
      </c>
      <c r="Z674" s="1" t="s">
        <v>32</v>
      </c>
      <c r="AA674" s="1" t="s">
        <v>150</v>
      </c>
      <c r="AB674" s="64">
        <v>1</v>
      </c>
      <c r="AC674" s="115">
        <f t="shared" si="38"/>
        <v>1</v>
      </c>
      <c r="AD674" s="2">
        <v>46082</v>
      </c>
      <c r="AE674" s="175" t="str">
        <f>IFERROR(Table8[[#This Row],[Timeline - Monthwise]]-MIN(Table8[Start Date..]),"None")</f>
        <v>None</v>
      </c>
      <c r="AF674" s="1" t="str">
        <f>IFERROR(Table8[[#This Row],[Timeline - Monthwise]]-Table8[[#This Row],[Start Date..]]+1,"Duration Doesn't Exsists")</f>
        <v>Duration Doesn't Exsists</v>
      </c>
      <c r="AG674" s="29" t="str">
        <f ca="1">IFERROR(Table8[[#This Row],[Timeline - Monthwise]]-TODAY(),"No ETA")</f>
        <v>No ETA</v>
      </c>
      <c r="AH674" s="29" t="str">
        <f t="shared" si="39"/>
        <v>Completed</v>
      </c>
      <c r="AI674" s="1"/>
      <c r="AJ674" s="237" t="s">
        <v>3569</v>
      </c>
      <c r="AK674" s="1"/>
      <c r="AL674" s="1" t="s">
        <v>3178</v>
      </c>
      <c r="AM674" s="1" t="s">
        <v>30</v>
      </c>
      <c r="AN674" s="1"/>
      <c r="AO674" s="27"/>
      <c r="AP674" s="192"/>
      <c r="AQ674" s="1"/>
      <c r="AS674" s="192" t="str">
        <f>VLOOKUP(Table8[[#This Row],[CEM Number]],'71 CEMs'!$E$5:$E$76,1,0)</f>
        <v>I250212</v>
      </c>
      <c r="AT674" s="235" t="s">
        <v>3569</v>
      </c>
      <c r="AU674" s="233"/>
    </row>
    <row r="675" spans="1:47" ht="14.4" customHeight="1">
      <c r="A675" s="26" t="s">
        <v>698</v>
      </c>
      <c r="B675" s="166">
        <v>45549</v>
      </c>
      <c r="C675" s="1" t="s">
        <v>172</v>
      </c>
      <c r="D675" s="1" t="s">
        <v>699</v>
      </c>
      <c r="E675" s="192" t="s">
        <v>706</v>
      </c>
      <c r="F675" s="29">
        <v>132</v>
      </c>
      <c r="G675" s="29">
        <v>52.800000000000004</v>
      </c>
      <c r="H675" s="29">
        <v>44</v>
      </c>
      <c r="I675" s="29">
        <v>39</v>
      </c>
      <c r="J675" s="29">
        <v>5</v>
      </c>
      <c r="K675" s="29">
        <v>0</v>
      </c>
      <c r="L675" s="29"/>
      <c r="M675" s="1" t="str">
        <f>Table8[[#This Row],[Std Remarks]]</f>
        <v>LIVE - 100% Completed</v>
      </c>
      <c r="N675" s="28">
        <f>Table8[[#This Row],[% of Completion of Work Done]]</f>
        <v>1</v>
      </c>
      <c r="O675" s="1">
        <f>Table8[[#This Row],[Customers According to % (Market Share)]]</f>
        <v>52.800000000000004</v>
      </c>
      <c r="P675" s="29">
        <v>2564178.3447460001</v>
      </c>
      <c r="Q675" s="136">
        <f>Table8[[#This Row],[Allocated Budget]]*Table8[[#This Row],[Allocation Percentage]]</f>
        <v>384626.7517119</v>
      </c>
      <c r="R675" s="136">
        <v>2179551.5930341003</v>
      </c>
      <c r="S675" s="1">
        <v>-0.85</v>
      </c>
      <c r="T675" s="1"/>
      <c r="U675" s="1">
        <v>0.4</v>
      </c>
      <c r="V675" s="29">
        <v>551.1</v>
      </c>
      <c r="W675" s="29">
        <v>1346.7060338999997</v>
      </c>
      <c r="X675" s="1" t="s">
        <v>47</v>
      </c>
      <c r="Y675" s="75">
        <f t="shared" si="40"/>
        <v>0.15</v>
      </c>
      <c r="Z675" s="1" t="s">
        <v>32</v>
      </c>
      <c r="AA675" s="1" t="s">
        <v>150</v>
      </c>
      <c r="AB675" s="64">
        <v>1</v>
      </c>
      <c r="AC675" s="115">
        <f t="shared" si="38"/>
        <v>1</v>
      </c>
      <c r="AD675" s="2">
        <v>46082</v>
      </c>
      <c r="AE675" s="175" t="str">
        <f>IFERROR(Table8[[#This Row],[Timeline - Monthwise]]-MIN(Table8[Start Date..]),"None")</f>
        <v>None</v>
      </c>
      <c r="AF675" s="1" t="str">
        <f>IFERROR(Table8[[#This Row],[Timeline - Monthwise]]-Table8[[#This Row],[Start Date..]]+1,"Duration Doesn't Exsists")</f>
        <v>Duration Doesn't Exsists</v>
      </c>
      <c r="AG675" s="29" t="str">
        <f ca="1">IFERROR(Table8[[#This Row],[Timeline - Monthwise]]-TODAY(),"No ETA")</f>
        <v>No ETA</v>
      </c>
      <c r="AH675" s="29" t="str">
        <f t="shared" si="39"/>
        <v>Completed</v>
      </c>
      <c r="AI675" s="1"/>
      <c r="AJ675" s="237" t="s">
        <v>3569</v>
      </c>
      <c r="AK675" s="1"/>
      <c r="AL675" s="1" t="s">
        <v>3178</v>
      </c>
      <c r="AM675" s="1" t="s">
        <v>30</v>
      </c>
      <c r="AN675" s="1"/>
      <c r="AO675" s="27"/>
      <c r="AP675" s="192"/>
      <c r="AQ675" s="1"/>
      <c r="AS675" s="192" t="str">
        <f>VLOOKUP(Table8[[#This Row],[CEM Number]],'71 CEMs'!$E$5:$E$76,1,0)</f>
        <v>I250212</v>
      </c>
      <c r="AT675" s="235" t="s">
        <v>3569</v>
      </c>
      <c r="AU675" s="233"/>
    </row>
    <row r="676" spans="1:47" ht="14.4" customHeight="1">
      <c r="A676" s="26" t="s">
        <v>698</v>
      </c>
      <c r="B676" s="166">
        <v>45549</v>
      </c>
      <c r="C676" s="1" t="s">
        <v>172</v>
      </c>
      <c r="D676" s="1" t="s">
        <v>699</v>
      </c>
      <c r="E676" s="192" t="s">
        <v>707</v>
      </c>
      <c r="F676" s="29">
        <v>422</v>
      </c>
      <c r="G676" s="29">
        <v>168.8</v>
      </c>
      <c r="H676" s="29">
        <v>123</v>
      </c>
      <c r="I676" s="29">
        <v>113</v>
      </c>
      <c r="J676" s="29">
        <v>7</v>
      </c>
      <c r="K676" s="29">
        <v>3</v>
      </c>
      <c r="L676" s="29"/>
      <c r="M676" s="1" t="str">
        <f>Table8[[#This Row],[Std Remarks]]</f>
        <v>LIVE - 100% Completed</v>
      </c>
      <c r="N676" s="28">
        <f>Table8[[#This Row],[% of Completion of Work Done]]</f>
        <v>1</v>
      </c>
      <c r="O676" s="1">
        <f>Table8[[#This Row],[Customers According to % (Market Share)]]</f>
        <v>168.8</v>
      </c>
      <c r="P676" s="29">
        <v>8467114.0566380005</v>
      </c>
      <c r="Q676" s="136">
        <f>Table8[[#This Row],[Allocated Budget]]*Table8[[#This Row],[Allocation Percentage]]</f>
        <v>1270067.1084956999</v>
      </c>
      <c r="R676" s="136">
        <v>7197046.9481423004</v>
      </c>
      <c r="S676" s="1">
        <v>-1</v>
      </c>
      <c r="T676" s="1"/>
      <c r="U676" s="1">
        <v>0.4</v>
      </c>
      <c r="V676" s="29">
        <v>2233</v>
      </c>
      <c r="W676" s="29">
        <v>6684.3682617000013</v>
      </c>
      <c r="X676" s="1" t="s">
        <v>47</v>
      </c>
      <c r="Y676" s="75">
        <f t="shared" si="40"/>
        <v>0.15</v>
      </c>
      <c r="Z676" s="1" t="s">
        <v>32</v>
      </c>
      <c r="AA676" s="1" t="s">
        <v>150</v>
      </c>
      <c r="AB676" s="64">
        <v>1</v>
      </c>
      <c r="AC676" s="115">
        <f t="shared" si="38"/>
        <v>1</v>
      </c>
      <c r="AD676" s="2">
        <v>46082</v>
      </c>
      <c r="AE676" s="175" t="str">
        <f>IFERROR(Table8[[#This Row],[Timeline - Monthwise]]-MIN(Table8[Start Date..]),"None")</f>
        <v>None</v>
      </c>
      <c r="AF676" s="1" t="str">
        <f>IFERROR(Table8[[#This Row],[Timeline - Monthwise]]-Table8[[#This Row],[Start Date..]]+1,"Duration Doesn't Exsists")</f>
        <v>Duration Doesn't Exsists</v>
      </c>
      <c r="AG676" s="29" t="str">
        <f ca="1">IFERROR(Table8[[#This Row],[Timeline - Monthwise]]-TODAY(),"No ETA")</f>
        <v>No ETA</v>
      </c>
      <c r="AH676" s="29" t="str">
        <f t="shared" si="39"/>
        <v>Completed</v>
      </c>
      <c r="AI676" s="1"/>
      <c r="AJ676" s="237" t="s">
        <v>3569</v>
      </c>
      <c r="AK676" s="1"/>
      <c r="AL676" s="1" t="s">
        <v>3178</v>
      </c>
      <c r="AM676" s="1" t="s">
        <v>30</v>
      </c>
      <c r="AN676" s="1"/>
      <c r="AO676" s="27"/>
      <c r="AP676" s="192"/>
      <c r="AQ676" s="1"/>
      <c r="AS676" s="192" t="str">
        <f>VLOOKUP(Table8[[#This Row],[CEM Number]],'71 CEMs'!$E$5:$E$76,1,0)</f>
        <v>I250212</v>
      </c>
      <c r="AT676" s="235" t="s">
        <v>3569</v>
      </c>
      <c r="AU676" s="233"/>
    </row>
    <row r="677" spans="1:47" ht="14.4" customHeight="1">
      <c r="A677" s="26" t="s">
        <v>698</v>
      </c>
      <c r="B677" s="166">
        <v>45549</v>
      </c>
      <c r="C677" s="1" t="s">
        <v>172</v>
      </c>
      <c r="D677" s="1" t="s">
        <v>699</v>
      </c>
      <c r="E677" s="192" t="s">
        <v>708</v>
      </c>
      <c r="F677" s="29">
        <v>150</v>
      </c>
      <c r="G677" s="29">
        <v>60</v>
      </c>
      <c r="H677" s="29">
        <v>40</v>
      </c>
      <c r="I677" s="29">
        <v>39</v>
      </c>
      <c r="J677" s="29">
        <v>1</v>
      </c>
      <c r="K677" s="29">
        <v>0</v>
      </c>
      <c r="L677" s="29"/>
      <c r="M677" s="1" t="str">
        <f>Table8[[#This Row],[Std Remarks]]</f>
        <v>LIVE - 100% Completed</v>
      </c>
      <c r="N677" s="28">
        <f>Table8[[#This Row],[% of Completion of Work Done]]</f>
        <v>1</v>
      </c>
      <c r="O677" s="1">
        <f>Table8[[#This Row],[Customers According to % (Market Share)]]</f>
        <v>60</v>
      </c>
      <c r="P677" s="29">
        <v>3628236.8741029999</v>
      </c>
      <c r="Q677" s="136">
        <f>Table8[[#This Row],[Allocated Budget]]*Table8[[#This Row],[Allocation Percentage]]</f>
        <v>544235.53111544997</v>
      </c>
      <c r="R677" s="136">
        <v>3084001.34298755</v>
      </c>
      <c r="S677" s="1">
        <v>-0.85</v>
      </c>
      <c r="T677" s="1"/>
      <c r="U677" s="1">
        <v>0.4</v>
      </c>
      <c r="V677" s="29">
        <v>904.2</v>
      </c>
      <c r="W677" s="29">
        <v>2215.41338645</v>
      </c>
      <c r="X677" s="1" t="s">
        <v>47</v>
      </c>
      <c r="Y677" s="75">
        <f t="shared" si="40"/>
        <v>0.15</v>
      </c>
      <c r="Z677" s="1" t="s">
        <v>32</v>
      </c>
      <c r="AA677" s="1" t="s">
        <v>150</v>
      </c>
      <c r="AB677" s="64">
        <v>1</v>
      </c>
      <c r="AC677" s="115">
        <f t="shared" si="38"/>
        <v>1</v>
      </c>
      <c r="AD677" s="2">
        <v>46082</v>
      </c>
      <c r="AE677" s="175" t="str">
        <f>IFERROR(Table8[[#This Row],[Timeline - Monthwise]]-MIN(Table8[Start Date..]),"None")</f>
        <v>None</v>
      </c>
      <c r="AF677" s="1" t="str">
        <f>IFERROR(Table8[[#This Row],[Timeline - Monthwise]]-Table8[[#This Row],[Start Date..]]+1,"Duration Doesn't Exsists")</f>
        <v>Duration Doesn't Exsists</v>
      </c>
      <c r="AG677" s="29" t="str">
        <f ca="1">IFERROR(Table8[[#This Row],[Timeline - Monthwise]]-TODAY(),"No ETA")</f>
        <v>No ETA</v>
      </c>
      <c r="AH677" s="29" t="str">
        <f t="shared" si="39"/>
        <v>Completed</v>
      </c>
      <c r="AI677" s="1"/>
      <c r="AJ677" s="237" t="s">
        <v>3569</v>
      </c>
      <c r="AK677" s="1"/>
      <c r="AL677" s="1" t="s">
        <v>3178</v>
      </c>
      <c r="AM677" s="1" t="s">
        <v>30</v>
      </c>
      <c r="AN677" s="1"/>
      <c r="AO677" s="27"/>
      <c r="AP677" s="192"/>
      <c r="AQ677" s="192"/>
      <c r="AS677" s="192" t="str">
        <f>VLOOKUP(Table8[[#This Row],[CEM Number]],'71 CEMs'!$E$5:$E$76,1,0)</f>
        <v>I250212</v>
      </c>
      <c r="AT677" s="235" t="s">
        <v>3569</v>
      </c>
      <c r="AU677" s="233"/>
    </row>
    <row r="678" spans="1:47" ht="14.4" customHeight="1">
      <c r="A678" s="26" t="s">
        <v>698</v>
      </c>
      <c r="B678" s="166">
        <v>45549</v>
      </c>
      <c r="C678" s="1" t="s">
        <v>172</v>
      </c>
      <c r="D678" s="1" t="s">
        <v>699</v>
      </c>
      <c r="E678" s="192" t="s">
        <v>709</v>
      </c>
      <c r="F678" s="29">
        <v>508</v>
      </c>
      <c r="G678" s="29">
        <v>203.20000000000002</v>
      </c>
      <c r="H678" s="29">
        <v>149</v>
      </c>
      <c r="I678" s="29">
        <v>142</v>
      </c>
      <c r="J678" s="29">
        <v>5</v>
      </c>
      <c r="K678" s="29">
        <v>2</v>
      </c>
      <c r="L678" s="29"/>
      <c r="M678" s="1" t="str">
        <f>Table8[[#This Row],[Std Remarks]]</f>
        <v>LIVE - 100% Completed</v>
      </c>
      <c r="N678" s="28">
        <f>Table8[[#This Row],[% of Completion of Work Done]]</f>
        <v>1</v>
      </c>
      <c r="O678" s="1">
        <f>Table8[[#This Row],[Customers According to % (Market Share)]]</f>
        <v>203.20000000000002</v>
      </c>
      <c r="P678" s="29">
        <v>12177400.397047</v>
      </c>
      <c r="Q678" s="136">
        <f>Table8[[#This Row],[Allocated Budget]]*Table8[[#This Row],[Allocation Percentage]]</f>
        <v>1826610.05955705</v>
      </c>
      <c r="R678" s="136">
        <v>10350790.337489951</v>
      </c>
      <c r="S678" s="1">
        <v>-1</v>
      </c>
      <c r="T678" s="1"/>
      <c r="U678" s="1">
        <v>0.4</v>
      </c>
      <c r="V678" s="29">
        <v>2999.7000000000003</v>
      </c>
      <c r="W678" s="29">
        <v>13487.777836050007</v>
      </c>
      <c r="X678" s="1" t="s">
        <v>47</v>
      </c>
      <c r="Y678" s="75">
        <f t="shared" si="40"/>
        <v>0.15</v>
      </c>
      <c r="Z678" s="1" t="s">
        <v>32</v>
      </c>
      <c r="AA678" s="1" t="s">
        <v>150</v>
      </c>
      <c r="AB678" s="64">
        <v>1</v>
      </c>
      <c r="AC678" s="115">
        <f t="shared" si="38"/>
        <v>1</v>
      </c>
      <c r="AD678" s="2">
        <v>46082</v>
      </c>
      <c r="AE678" s="175" t="str">
        <f>IFERROR(Table8[[#This Row],[Timeline - Monthwise]]-MIN(Table8[Start Date..]),"None")</f>
        <v>None</v>
      </c>
      <c r="AF678" s="1" t="str">
        <f>IFERROR(Table8[[#This Row],[Timeline - Monthwise]]-Table8[[#This Row],[Start Date..]]+1,"Duration Doesn't Exsists")</f>
        <v>Duration Doesn't Exsists</v>
      </c>
      <c r="AG678" s="29" t="str">
        <f ca="1">IFERROR(Table8[[#This Row],[Timeline - Monthwise]]-TODAY(),"No ETA")</f>
        <v>No ETA</v>
      </c>
      <c r="AH678" s="29" t="str">
        <f t="shared" si="39"/>
        <v>Completed</v>
      </c>
      <c r="AI678" s="1"/>
      <c r="AJ678" s="237" t="s">
        <v>3569</v>
      </c>
      <c r="AK678" s="1"/>
      <c r="AL678" s="1" t="s">
        <v>3178</v>
      </c>
      <c r="AM678" s="1" t="s">
        <v>30</v>
      </c>
      <c r="AN678" s="1"/>
      <c r="AO678" s="27"/>
      <c r="AP678" s="192"/>
      <c r="AQ678" s="1"/>
      <c r="AS678" s="192" t="str">
        <f>VLOOKUP(Table8[[#This Row],[CEM Number]],'71 CEMs'!$E$5:$E$76,1,0)</f>
        <v>I250212</v>
      </c>
      <c r="AT678" s="235" t="s">
        <v>3569</v>
      </c>
      <c r="AU678" s="233"/>
    </row>
    <row r="679" spans="1:47" ht="14.4" customHeight="1">
      <c r="A679" s="26" t="s">
        <v>698</v>
      </c>
      <c r="B679" s="166">
        <v>45549</v>
      </c>
      <c r="C679" s="1" t="s">
        <v>172</v>
      </c>
      <c r="D679" s="1" t="s">
        <v>699</v>
      </c>
      <c r="E679" s="192" t="s">
        <v>710</v>
      </c>
      <c r="F679" s="29">
        <v>162</v>
      </c>
      <c r="G679" s="29">
        <v>64.8</v>
      </c>
      <c r="H679" s="29">
        <v>43</v>
      </c>
      <c r="I679" s="29">
        <v>41</v>
      </c>
      <c r="J679" s="29">
        <v>1</v>
      </c>
      <c r="K679" s="29">
        <v>1</v>
      </c>
      <c r="L679" s="29"/>
      <c r="M679" s="1" t="str">
        <f>Table8[[#This Row],[Std Remarks]]</f>
        <v>LIVE - 100% Completed</v>
      </c>
      <c r="N679" s="28">
        <f>Table8[[#This Row],[% of Completion of Work Done]]</f>
        <v>1</v>
      </c>
      <c r="O679" s="1">
        <f>Table8[[#This Row],[Customers According to % (Market Share)]]</f>
        <v>64.8</v>
      </c>
      <c r="P679" s="29">
        <v>3601741.145579</v>
      </c>
      <c r="Q679" s="136">
        <f>Table8[[#This Row],[Allocated Budget]]*Table8[[#This Row],[Allocation Percentage]]</f>
        <v>540261.17183685</v>
      </c>
      <c r="R679" s="136">
        <v>3061479.9737421498</v>
      </c>
      <c r="S679" s="1">
        <v>-0.85</v>
      </c>
      <c r="T679" s="1"/>
      <c r="U679" s="1">
        <v>0.4</v>
      </c>
      <c r="V679" s="29">
        <v>855.80000000000007</v>
      </c>
      <c r="W679" s="29">
        <v>2576.9385398500003</v>
      </c>
      <c r="X679" s="1" t="s">
        <v>47</v>
      </c>
      <c r="Y679" s="75">
        <f t="shared" si="40"/>
        <v>0.15</v>
      </c>
      <c r="Z679" s="1" t="s">
        <v>32</v>
      </c>
      <c r="AA679" s="1" t="s">
        <v>150</v>
      </c>
      <c r="AB679" s="64">
        <v>1</v>
      </c>
      <c r="AC679" s="115">
        <f t="shared" si="38"/>
        <v>1</v>
      </c>
      <c r="AD679" s="2">
        <v>46082</v>
      </c>
      <c r="AE679" s="175" t="str">
        <f>IFERROR(Table8[[#This Row],[Timeline - Monthwise]]-MIN(Table8[Start Date..]),"None")</f>
        <v>None</v>
      </c>
      <c r="AF679" s="1" t="str">
        <f>IFERROR(Table8[[#This Row],[Timeline - Monthwise]]-Table8[[#This Row],[Start Date..]]+1,"Duration Doesn't Exsists")</f>
        <v>Duration Doesn't Exsists</v>
      </c>
      <c r="AG679" s="29" t="str">
        <f ca="1">IFERROR(Table8[[#This Row],[Timeline - Monthwise]]-TODAY(),"No ETA")</f>
        <v>No ETA</v>
      </c>
      <c r="AH679" s="29" t="str">
        <f t="shared" si="39"/>
        <v>Completed</v>
      </c>
      <c r="AI679" s="1"/>
      <c r="AJ679" s="237" t="s">
        <v>3569</v>
      </c>
      <c r="AK679" s="1"/>
      <c r="AL679" s="1" t="s">
        <v>3178</v>
      </c>
      <c r="AM679" s="1" t="s">
        <v>30</v>
      </c>
      <c r="AN679" s="1"/>
      <c r="AO679" s="27"/>
      <c r="AP679" s="192"/>
      <c r="AQ679" s="1"/>
      <c r="AS679" s="192" t="str">
        <f>VLOOKUP(Table8[[#This Row],[CEM Number]],'71 CEMs'!$E$5:$E$76,1,0)</f>
        <v>I250212</v>
      </c>
      <c r="AT679" s="235" t="s">
        <v>3569</v>
      </c>
      <c r="AU679" s="233"/>
    </row>
    <row r="680" spans="1:47" ht="14.4" customHeight="1">
      <c r="A680" s="26" t="s">
        <v>698</v>
      </c>
      <c r="B680" s="166">
        <v>45549</v>
      </c>
      <c r="C680" s="1" t="s">
        <v>172</v>
      </c>
      <c r="D680" s="192" t="s">
        <v>699</v>
      </c>
      <c r="E680" s="192" t="s">
        <v>711</v>
      </c>
      <c r="F680" s="29">
        <v>180</v>
      </c>
      <c r="G680" s="29">
        <v>72</v>
      </c>
      <c r="H680" s="29">
        <v>38</v>
      </c>
      <c r="I680" s="29">
        <v>36</v>
      </c>
      <c r="J680" s="29">
        <v>1</v>
      </c>
      <c r="K680" s="29">
        <v>1</v>
      </c>
      <c r="L680" s="29"/>
      <c r="M680" s="1" t="str">
        <f>Table8[[#This Row],[Std Remarks]]</f>
        <v>LIVE - 100% Completed</v>
      </c>
      <c r="N680" s="28">
        <f>Table8[[#This Row],[% of Completion of Work Done]]</f>
        <v>1</v>
      </c>
      <c r="O680" s="1">
        <f>Table8[[#This Row],[Customers According to % (Market Share)]]</f>
        <v>72</v>
      </c>
      <c r="P680" s="29">
        <v>5452457.0073549999</v>
      </c>
      <c r="Q680" s="136">
        <f>Table8[[#This Row],[Allocated Budget]]*Table8[[#This Row],[Allocation Percentage]]</f>
        <v>817868.55110325001</v>
      </c>
      <c r="R680" s="136">
        <v>4634588.4562517507</v>
      </c>
      <c r="S680" s="1">
        <v>-1</v>
      </c>
      <c r="T680" s="1"/>
      <c r="U680" s="1">
        <v>0.4</v>
      </c>
      <c r="V680" s="29">
        <v>1507.0000000000002</v>
      </c>
      <c r="W680" s="29">
        <v>4103.45183825</v>
      </c>
      <c r="X680" s="1" t="s">
        <v>47</v>
      </c>
      <c r="Y680" s="75">
        <f t="shared" si="40"/>
        <v>0.15</v>
      </c>
      <c r="Z680" s="1" t="s">
        <v>32</v>
      </c>
      <c r="AA680" s="1" t="s">
        <v>150</v>
      </c>
      <c r="AB680" s="64">
        <v>1</v>
      </c>
      <c r="AC680" s="115">
        <f t="shared" si="38"/>
        <v>1</v>
      </c>
      <c r="AD680" s="2">
        <v>46082</v>
      </c>
      <c r="AE680" s="175" t="str">
        <f>IFERROR(Table8[[#This Row],[Timeline - Monthwise]]-MIN(Table8[Start Date..]),"None")</f>
        <v>None</v>
      </c>
      <c r="AF680" s="1" t="str">
        <f>IFERROR(Table8[[#This Row],[Timeline - Monthwise]]-Table8[[#This Row],[Start Date..]]+1,"Duration Doesn't Exsists")</f>
        <v>Duration Doesn't Exsists</v>
      </c>
      <c r="AG680" s="29" t="str">
        <f ca="1">IFERROR(Table8[[#This Row],[Timeline - Monthwise]]-TODAY(),"No ETA")</f>
        <v>No ETA</v>
      </c>
      <c r="AH680" s="29" t="str">
        <f t="shared" si="39"/>
        <v>Completed</v>
      </c>
      <c r="AI680" s="1"/>
      <c r="AJ680" s="237" t="s">
        <v>3569</v>
      </c>
      <c r="AK680" s="192"/>
      <c r="AL680" s="1" t="s">
        <v>3178</v>
      </c>
      <c r="AM680" s="1" t="s">
        <v>30</v>
      </c>
      <c r="AN680" s="1"/>
      <c r="AO680" s="27"/>
      <c r="AP680" s="192"/>
      <c r="AQ680" s="1"/>
      <c r="AS680" s="192" t="str">
        <f>VLOOKUP(Table8[[#This Row],[CEM Number]],'71 CEMs'!$E$5:$E$76,1,0)</f>
        <v>I250212</v>
      </c>
      <c r="AT680" s="235" t="s">
        <v>3569</v>
      </c>
      <c r="AU680" s="233"/>
    </row>
    <row r="681" spans="1:47" ht="14.4" customHeight="1">
      <c r="A681" s="26" t="s">
        <v>698</v>
      </c>
      <c r="B681" s="166">
        <v>45549</v>
      </c>
      <c r="C681" s="1" t="s">
        <v>172</v>
      </c>
      <c r="D681" s="1" t="s">
        <v>699</v>
      </c>
      <c r="E681" s="192" t="s">
        <v>712</v>
      </c>
      <c r="F681" s="29">
        <v>462</v>
      </c>
      <c r="G681" s="29">
        <v>184.8</v>
      </c>
      <c r="H681" s="29">
        <v>134</v>
      </c>
      <c r="I681" s="29">
        <v>127</v>
      </c>
      <c r="J681" s="29">
        <v>5</v>
      </c>
      <c r="K681" s="29">
        <v>2</v>
      </c>
      <c r="L681" s="29"/>
      <c r="M681" s="1" t="str">
        <f>Table8[[#This Row],[Std Remarks]]</f>
        <v>LIVE - 100% Completed</v>
      </c>
      <c r="N681" s="28">
        <f>Table8[[#This Row],[% of Completion of Work Done]]</f>
        <v>1</v>
      </c>
      <c r="O681" s="1">
        <f>Table8[[#This Row],[Customers According to % (Market Share)]]</f>
        <v>184.8</v>
      </c>
      <c r="P681" s="29">
        <v>7995614.8006410003</v>
      </c>
      <c r="Q681" s="136">
        <f>Table8[[#This Row],[Allocated Budget]]*Table8[[#This Row],[Allocation Percentage]]</f>
        <v>1199342.2200961499</v>
      </c>
      <c r="R681" s="136">
        <v>6796272.5805448499</v>
      </c>
      <c r="S681" s="1">
        <v>-0.85</v>
      </c>
      <c r="T681" s="1"/>
      <c r="U681" s="1">
        <v>0.4</v>
      </c>
      <c r="V681" s="29">
        <v>1855.7</v>
      </c>
      <c r="W681" s="29">
        <v>8206.5414331500015</v>
      </c>
      <c r="X681" s="1" t="s">
        <v>47</v>
      </c>
      <c r="Y681" s="75">
        <f t="shared" si="40"/>
        <v>0.15</v>
      </c>
      <c r="Z681" s="1" t="s">
        <v>32</v>
      </c>
      <c r="AA681" s="1" t="s">
        <v>150</v>
      </c>
      <c r="AB681" s="64">
        <v>1</v>
      </c>
      <c r="AC681" s="115">
        <f t="shared" si="38"/>
        <v>1</v>
      </c>
      <c r="AD681" s="2">
        <v>46082</v>
      </c>
      <c r="AE681" s="175" t="str">
        <f>IFERROR(Table8[[#This Row],[Timeline - Monthwise]]-MIN(Table8[Start Date..]),"None")</f>
        <v>None</v>
      </c>
      <c r="AF681" s="1" t="str">
        <f>IFERROR(Table8[[#This Row],[Timeline - Monthwise]]-Table8[[#This Row],[Start Date..]]+1,"Duration Doesn't Exsists")</f>
        <v>Duration Doesn't Exsists</v>
      </c>
      <c r="AG681" s="29" t="str">
        <f ca="1">IFERROR(Table8[[#This Row],[Timeline - Monthwise]]-TODAY(),"No ETA")</f>
        <v>No ETA</v>
      </c>
      <c r="AH681" s="29" t="str">
        <f t="shared" si="39"/>
        <v>Completed</v>
      </c>
      <c r="AI681" s="1"/>
      <c r="AJ681" s="237" t="s">
        <v>3569</v>
      </c>
      <c r="AK681" s="1"/>
      <c r="AL681" s="1" t="s">
        <v>3178</v>
      </c>
      <c r="AM681" s="1" t="s">
        <v>30</v>
      </c>
      <c r="AN681" s="1"/>
      <c r="AO681" s="27"/>
      <c r="AP681" s="192"/>
      <c r="AQ681" s="192"/>
      <c r="AS681" s="192" t="str">
        <f>VLOOKUP(Table8[[#This Row],[CEM Number]],'71 CEMs'!$E$5:$E$76,1,0)</f>
        <v>I250212</v>
      </c>
      <c r="AT681" s="235" t="s">
        <v>3569</v>
      </c>
      <c r="AU681" s="233"/>
    </row>
    <row r="682" spans="1:47" ht="14.4" customHeight="1">
      <c r="A682" s="26" t="s">
        <v>698</v>
      </c>
      <c r="B682" s="166">
        <v>45549</v>
      </c>
      <c r="C682" s="1" t="s">
        <v>172</v>
      </c>
      <c r="D682" s="192" t="s">
        <v>699</v>
      </c>
      <c r="E682" s="192" t="s">
        <v>713</v>
      </c>
      <c r="F682" s="29">
        <v>1228</v>
      </c>
      <c r="G682" s="29">
        <v>491.20000000000005</v>
      </c>
      <c r="H682" s="29">
        <v>333</v>
      </c>
      <c r="I682" s="29">
        <v>325</v>
      </c>
      <c r="J682" s="29">
        <v>5</v>
      </c>
      <c r="K682" s="29">
        <v>3</v>
      </c>
      <c r="L682" s="29"/>
      <c r="M682" s="1" t="str">
        <f>Table8[[#This Row],[Std Remarks]]</f>
        <v>LIVE - 100% Completed</v>
      </c>
      <c r="N682" s="28">
        <f>Table8[[#This Row],[% of Completion of Work Done]]</f>
        <v>1</v>
      </c>
      <c r="O682" s="1">
        <f>Table8[[#This Row],[Customers According to % (Market Share)]]</f>
        <v>491.20000000000005</v>
      </c>
      <c r="P682" s="29">
        <v>17540699.525017001</v>
      </c>
      <c r="Q682" s="136">
        <f>Table8[[#This Row],[Allocated Budget]]*Table8[[#This Row],[Allocation Percentage]]</f>
        <v>2631104.9287525499</v>
      </c>
      <c r="R682" s="136">
        <v>14909594.596264452</v>
      </c>
      <c r="S682" s="1">
        <v>-1</v>
      </c>
      <c r="T682" s="1"/>
      <c r="U682" s="1">
        <v>0.4</v>
      </c>
      <c r="V682" s="29">
        <v>3096.5000000000005</v>
      </c>
      <c r="W682" s="29">
        <v>28504.282321550014</v>
      </c>
      <c r="X682" s="1" t="s">
        <v>47</v>
      </c>
      <c r="Y682" s="75">
        <f t="shared" si="40"/>
        <v>0.15</v>
      </c>
      <c r="Z682" s="1" t="s">
        <v>32</v>
      </c>
      <c r="AA682" s="1" t="s">
        <v>150</v>
      </c>
      <c r="AB682" s="64">
        <v>1</v>
      </c>
      <c r="AC682" s="115">
        <f t="shared" si="38"/>
        <v>1</v>
      </c>
      <c r="AD682" s="2">
        <v>46082</v>
      </c>
      <c r="AE682" s="175" t="str">
        <f>IFERROR(Table8[[#This Row],[Timeline - Monthwise]]-MIN(Table8[Start Date..]),"None")</f>
        <v>None</v>
      </c>
      <c r="AF682" s="1" t="str">
        <f>IFERROR(Table8[[#This Row],[Timeline - Monthwise]]-Table8[[#This Row],[Start Date..]]+1,"Duration Doesn't Exsists")</f>
        <v>Duration Doesn't Exsists</v>
      </c>
      <c r="AG682" s="29" t="str">
        <f ca="1">IFERROR(Table8[[#This Row],[Timeline - Monthwise]]-TODAY(),"No ETA")</f>
        <v>No ETA</v>
      </c>
      <c r="AH682" s="29" t="str">
        <f t="shared" si="39"/>
        <v>Completed</v>
      </c>
      <c r="AI682" s="1"/>
      <c r="AJ682" s="237" t="s">
        <v>3569</v>
      </c>
      <c r="AK682" s="192"/>
      <c r="AL682" s="1" t="s">
        <v>3178</v>
      </c>
      <c r="AM682" s="1" t="s">
        <v>30</v>
      </c>
      <c r="AN682" s="1"/>
      <c r="AO682" s="27"/>
      <c r="AP682" s="192"/>
      <c r="AQ682" s="1"/>
      <c r="AS682" s="192" t="str">
        <f>VLOOKUP(Table8[[#This Row],[CEM Number]],'71 CEMs'!$E$5:$E$76,1,0)</f>
        <v>I250212</v>
      </c>
      <c r="AT682" s="235" t="s">
        <v>3569</v>
      </c>
      <c r="AU682" s="233"/>
    </row>
    <row r="683" spans="1:47" ht="14.4" customHeight="1">
      <c r="A683" s="26" t="s">
        <v>1072</v>
      </c>
      <c r="B683" s="166">
        <v>44924</v>
      </c>
      <c r="C683" s="1" t="s">
        <v>258</v>
      </c>
      <c r="D683" s="1" t="s">
        <v>258</v>
      </c>
      <c r="E683" s="192" t="s">
        <v>1080</v>
      </c>
      <c r="F683" s="29">
        <v>220</v>
      </c>
      <c r="G683" s="29">
        <v>110</v>
      </c>
      <c r="H683" s="29">
        <v>110</v>
      </c>
      <c r="I683" s="29">
        <v>15</v>
      </c>
      <c r="J683" s="29"/>
      <c r="K683" s="29">
        <v>95</v>
      </c>
      <c r="L683" s="29" t="s">
        <v>3287</v>
      </c>
      <c r="M683" s="1" t="str">
        <f>Table8[[#This Row],[Std Remarks]]</f>
        <v>LIVE - 100% Completed</v>
      </c>
      <c r="N683" s="28">
        <f>Table8[[#This Row],[% of Completion of Work Done]]</f>
        <v>1</v>
      </c>
      <c r="O683" s="1">
        <f>Table8[[#This Row],[Customers According to % (Market Share)]]</f>
        <v>110</v>
      </c>
      <c r="P683" s="29">
        <v>2484388.7675000001</v>
      </c>
      <c r="Q683" s="136">
        <f>Table8[[#This Row],[Allocated Budget]]*Table8[[#This Row],[Allocation Percentage]]</f>
        <v>372658.31512500002</v>
      </c>
      <c r="R683" s="136">
        <v>2111730.4523749999</v>
      </c>
      <c r="S683" s="1">
        <v>-0.8075</v>
      </c>
      <c r="T683" s="1"/>
      <c r="U683" s="1">
        <v>0.5</v>
      </c>
      <c r="V683" s="29">
        <v>573.84999999999991</v>
      </c>
      <c r="W683" s="29">
        <v>3172.3999999999996</v>
      </c>
      <c r="X683" s="1" t="s">
        <v>150</v>
      </c>
      <c r="Y683" s="75">
        <f t="shared" si="40"/>
        <v>0.15</v>
      </c>
      <c r="Z683" s="1" t="s">
        <v>32</v>
      </c>
      <c r="AA683" s="1" t="s">
        <v>150</v>
      </c>
      <c r="AB683" s="64">
        <v>1</v>
      </c>
      <c r="AC683" s="115">
        <f t="shared" si="38"/>
        <v>1</v>
      </c>
      <c r="AD683" s="2">
        <v>46082</v>
      </c>
      <c r="AE683" s="175" t="str">
        <f>IFERROR(Table8[[#This Row],[Timeline - Monthwise]]-MIN(Table8[Start Date..]),"None")</f>
        <v>None</v>
      </c>
      <c r="AF683" s="1" t="str">
        <f>IFERROR(Table8[[#This Row],[Timeline - Monthwise]]-Table8[[#This Row],[Start Date..]]+1,"Duration Doesn't Exsists")</f>
        <v>Duration Doesn't Exsists</v>
      </c>
      <c r="AG683" s="29" t="str">
        <f ca="1">IFERROR(Table8[[#This Row],[Timeline - Monthwise]]-TODAY(),"No ETA")</f>
        <v>No ETA</v>
      </c>
      <c r="AH683" s="29" t="str">
        <f t="shared" si="39"/>
        <v>Completed</v>
      </c>
      <c r="AI683" s="1"/>
      <c r="AJ683" s="237" t="s">
        <v>3569</v>
      </c>
      <c r="AK683" s="1" t="s">
        <v>1074</v>
      </c>
      <c r="AL683" s="1" t="s">
        <v>3178</v>
      </c>
      <c r="AM683" s="1" t="s">
        <v>30</v>
      </c>
      <c r="AN683" s="1"/>
      <c r="AO683" s="27"/>
      <c r="AP683" s="192"/>
      <c r="AQ683" s="1"/>
      <c r="AS683" s="192" t="str">
        <f>VLOOKUP(Table8[[#This Row],[CEM Number]],'71 CEMs'!$E$5:$E$76,1,0)</f>
        <v>INT-23-00440</v>
      </c>
      <c r="AT683" s="235" t="s">
        <v>3569</v>
      </c>
      <c r="AU683" s="233"/>
    </row>
    <row r="684" spans="1:47" ht="14.4" customHeight="1">
      <c r="A684" s="26" t="s">
        <v>1072</v>
      </c>
      <c r="B684" s="166">
        <v>44924</v>
      </c>
      <c r="C684" s="1" t="s">
        <v>258</v>
      </c>
      <c r="D684" s="1" t="s">
        <v>258</v>
      </c>
      <c r="E684" s="192" t="s">
        <v>1081</v>
      </c>
      <c r="F684" s="29">
        <v>336</v>
      </c>
      <c r="G684" s="29">
        <v>168</v>
      </c>
      <c r="H684" s="29">
        <v>105</v>
      </c>
      <c r="I684" s="29">
        <v>15</v>
      </c>
      <c r="J684" s="29"/>
      <c r="K684" s="29">
        <v>90</v>
      </c>
      <c r="L684" s="29" t="s">
        <v>3287</v>
      </c>
      <c r="M684" s="1" t="str">
        <f>Table8[[#This Row],[Std Remarks]]</f>
        <v>LIVE - 100% Completed</v>
      </c>
      <c r="N684" s="28">
        <f>Table8[[#This Row],[% of Completion of Work Done]]</f>
        <v>1</v>
      </c>
      <c r="O684" s="1">
        <f>Table8[[#This Row],[Customers According to % (Market Share)]]</f>
        <v>168</v>
      </c>
      <c r="P684" s="29">
        <v>2660058.875</v>
      </c>
      <c r="Q684" s="136">
        <f>Table8[[#This Row],[Allocated Budget]]*Table8[[#This Row],[Allocation Percentage]]</f>
        <v>399008.83124999999</v>
      </c>
      <c r="R684" s="136">
        <v>2261050.0437500002</v>
      </c>
      <c r="S684" s="1">
        <v>-1</v>
      </c>
      <c r="T684" s="1"/>
      <c r="U684" s="1">
        <v>0.5</v>
      </c>
      <c r="V684" s="29">
        <v>660.09999999999991</v>
      </c>
      <c r="W684" s="29">
        <v>452.2</v>
      </c>
      <c r="X684" s="1" t="s">
        <v>150</v>
      </c>
      <c r="Y684" s="75">
        <f t="shared" si="40"/>
        <v>0.15</v>
      </c>
      <c r="Z684" s="1" t="s">
        <v>32</v>
      </c>
      <c r="AA684" s="1" t="s">
        <v>47</v>
      </c>
      <c r="AB684" s="64">
        <v>1</v>
      </c>
      <c r="AC684" s="115">
        <f t="shared" si="38"/>
        <v>1</v>
      </c>
      <c r="AD684" s="2">
        <v>46082</v>
      </c>
      <c r="AE684" s="175" t="str">
        <f>IFERROR(Table8[[#This Row],[Timeline - Monthwise]]-MIN(Table8[Start Date..]),"None")</f>
        <v>None</v>
      </c>
      <c r="AF684" s="1" t="str">
        <f>IFERROR(Table8[[#This Row],[Timeline - Monthwise]]-Table8[[#This Row],[Start Date..]]+1,"Duration Doesn't Exsists")</f>
        <v>Duration Doesn't Exsists</v>
      </c>
      <c r="AG684" s="29" t="str">
        <f ca="1">IFERROR(Table8[[#This Row],[Timeline - Monthwise]]-TODAY(),"No ETA")</f>
        <v>No ETA</v>
      </c>
      <c r="AH684" s="29" t="str">
        <f t="shared" si="39"/>
        <v>Completed</v>
      </c>
      <c r="AI684" s="1"/>
      <c r="AJ684" s="237" t="s">
        <v>3569</v>
      </c>
      <c r="AK684" s="1" t="s">
        <v>1076</v>
      </c>
      <c r="AL684" s="1" t="s">
        <v>3178</v>
      </c>
      <c r="AM684" s="1" t="s">
        <v>30</v>
      </c>
      <c r="AN684" s="1"/>
      <c r="AO684" s="27"/>
      <c r="AP684" s="192"/>
      <c r="AQ684" s="1"/>
      <c r="AS684" s="192" t="str">
        <f>VLOOKUP(Table8[[#This Row],[CEM Number]],'71 CEMs'!$E$5:$E$76,1,0)</f>
        <v>INT-23-00440</v>
      </c>
      <c r="AT684" s="235" t="s">
        <v>3569</v>
      </c>
      <c r="AU684" s="233"/>
    </row>
    <row r="685" spans="1:47" ht="14.4" customHeight="1">
      <c r="A685" s="26" t="s">
        <v>3650</v>
      </c>
      <c r="B685" s="166" t="s">
        <v>3530</v>
      </c>
      <c r="C685" s="1" t="s">
        <v>1250</v>
      </c>
      <c r="D685" s="1" t="s">
        <v>1250</v>
      </c>
      <c r="E685" s="192" t="s">
        <v>1273</v>
      </c>
      <c r="F685" s="29">
        <v>354</v>
      </c>
      <c r="G685" s="29">
        <v>141.6</v>
      </c>
      <c r="H685" s="29"/>
      <c r="I685" s="29"/>
      <c r="J685" s="29"/>
      <c r="K685" s="29"/>
      <c r="L685" s="29"/>
      <c r="M685" s="1" t="str">
        <f>Table8[[#This Row],[Std Remarks]]</f>
        <v>NOT LIVE - RETAIN BUDGET</v>
      </c>
      <c r="N685" s="28">
        <f>Table8[[#This Row],[% of Completion of Work Done]]</f>
        <v>0</v>
      </c>
      <c r="O685" s="1">
        <f>Table8[[#This Row],[Customers According to % (Market Share)]]</f>
        <v>141.6</v>
      </c>
      <c r="P685" s="29">
        <v>4720679.3</v>
      </c>
      <c r="Q685" s="136">
        <f>(Table8[[#This Row],[Allocated Budget]]*$Q$2)+(Table8[[#This Row],[Allocated Budget]]*(1-Table8[[#This Row],[HP%  based on Live % ( Work Progress)]])*(1-$Q$2))</f>
        <v>4720679.3</v>
      </c>
      <c r="R685" s="136"/>
      <c r="S685" s="1" t="e">
        <v>#DIV/0!</v>
      </c>
      <c r="T685" s="1"/>
      <c r="U685" s="1"/>
      <c r="V685" s="29">
        <v>1160.3499999999999</v>
      </c>
      <c r="W685" s="29">
        <v>4045</v>
      </c>
      <c r="X685" s="1" t="s">
        <v>47</v>
      </c>
      <c r="Y685" s="28">
        <f>Table8[[#This Row],[% of Completion of Work Done]]</f>
        <v>0</v>
      </c>
      <c r="Z685" s="1" t="s">
        <v>35</v>
      </c>
      <c r="AA685" s="1"/>
      <c r="AB685" s="28">
        <v>0</v>
      </c>
      <c r="AC685" s="115">
        <f t="shared" si="38"/>
        <v>0</v>
      </c>
      <c r="AD685" s="2">
        <v>46082</v>
      </c>
      <c r="AE685" s="175">
        <f>IFERROR(Table8[[#This Row],[Timeline - Monthwise]]-MIN(Table8[Start Date..]),"None")</f>
        <v>214</v>
      </c>
      <c r="AF685" s="1">
        <f>IFERROR(Table8[[#This Row],[Timeline - Monthwise]]-Table8[[#This Row],[Start Date..]]+1,"Duration Doesn't Exsists")</f>
        <v>215</v>
      </c>
      <c r="AG685" s="29">
        <f ca="1">IFERROR(Table8[[#This Row],[Timeline - Monthwise]]-TODAY(),"No ETA")</f>
        <v>167</v>
      </c>
      <c r="AH685" s="29" t="str">
        <f t="shared" si="39"/>
        <v>Yet to Start</v>
      </c>
      <c r="AI685" s="77">
        <v>0</v>
      </c>
      <c r="AJ685" s="237" t="s">
        <v>3576</v>
      </c>
      <c r="AK685" s="1" t="s">
        <v>1169</v>
      </c>
      <c r="AL685" s="1" t="s">
        <v>3325</v>
      </c>
      <c r="AM685" s="1" t="s">
        <v>76</v>
      </c>
      <c r="AN685" s="1"/>
      <c r="AO685" s="27"/>
      <c r="AP685" s="192"/>
      <c r="AQ685" s="1"/>
      <c r="AS685" s="192" t="e">
        <f>VLOOKUP(Table8[[#This Row],[CEM Number]],'71 CEMs'!$E$5:$E$76,1,0)</f>
        <v>#N/A</v>
      </c>
      <c r="AT685" s="235">
        <v>46296</v>
      </c>
      <c r="AU685" s="233"/>
    </row>
    <row r="686" spans="1:47" ht="14.4" customHeight="1">
      <c r="A686" s="26" t="s">
        <v>146</v>
      </c>
      <c r="B686" s="166">
        <v>45351</v>
      </c>
      <c r="C686" s="1" t="s">
        <v>147</v>
      </c>
      <c r="D686" s="192" t="s">
        <v>148</v>
      </c>
      <c r="E686" s="192" t="s">
        <v>153</v>
      </c>
      <c r="F686" s="29">
        <v>302</v>
      </c>
      <c r="G686" s="29">
        <v>120.80000000000001</v>
      </c>
      <c r="H686" s="29">
        <v>60</v>
      </c>
      <c r="I686" s="29">
        <v>16</v>
      </c>
      <c r="J686" s="29">
        <v>8</v>
      </c>
      <c r="K686" s="29">
        <v>44</v>
      </c>
      <c r="L686" s="29"/>
      <c r="M686" s="1" t="str">
        <f>Table8[[#This Row],[Std Remarks]]</f>
        <v>LIVE - 100% Completed</v>
      </c>
      <c r="N686" s="28">
        <f>Table8[[#This Row],[% of Completion of Work Done]]</f>
        <v>1</v>
      </c>
      <c r="O686" s="1">
        <f>Table8[[#This Row],[Customers According to % (Market Share)]]</f>
        <v>120.80000000000001</v>
      </c>
      <c r="P686" s="29">
        <v>3140415.3310489301</v>
      </c>
      <c r="Q686" s="136">
        <f>Table8[[#This Row],[Allocated Budget]]*Table8[[#This Row],[Allocation Percentage]]</f>
        <v>471062.29965733952</v>
      </c>
      <c r="R686" s="136">
        <v>2669353.0313915871</v>
      </c>
      <c r="S686" s="1">
        <v>-1</v>
      </c>
      <c r="T686" s="1"/>
      <c r="U686" s="1">
        <v>0.4</v>
      </c>
      <c r="V686" s="29">
        <v>0</v>
      </c>
      <c r="W686" s="29">
        <v>5323.9062856000019</v>
      </c>
      <c r="X686" s="1" t="s">
        <v>150</v>
      </c>
      <c r="Y686" s="75">
        <f>$Q$2</f>
        <v>0.15</v>
      </c>
      <c r="Z686" s="192" t="s">
        <v>32</v>
      </c>
      <c r="AA686" s="1" t="s">
        <v>150</v>
      </c>
      <c r="AB686" s="64">
        <v>1</v>
      </c>
      <c r="AC686" s="115">
        <f t="shared" si="38"/>
        <v>1</v>
      </c>
      <c r="AD686" s="2">
        <v>46082</v>
      </c>
      <c r="AE686" s="175" t="str">
        <f>IFERROR(Table8[[#This Row],[Timeline - Monthwise]]-MIN(Table8[Start Date..]),"None")</f>
        <v>None</v>
      </c>
      <c r="AF686" s="1" t="str">
        <f>IFERROR(Table8[[#This Row],[Timeline - Monthwise]]-Table8[[#This Row],[Start Date..]]+1,"Duration Doesn't Exsists")</f>
        <v>Duration Doesn't Exsists</v>
      </c>
      <c r="AG686" s="29" t="str">
        <f ca="1">IFERROR(Table8[[#This Row],[Timeline - Monthwise]]-TODAY(),"No ETA")</f>
        <v>No ETA</v>
      </c>
      <c r="AH686" s="29" t="str">
        <f t="shared" si="39"/>
        <v>Completed</v>
      </c>
      <c r="AI686" s="1"/>
      <c r="AJ686" s="237" t="s">
        <v>3569</v>
      </c>
      <c r="AK686" s="192"/>
      <c r="AL686" s="1" t="s">
        <v>3178</v>
      </c>
      <c r="AM686" s="1" t="s">
        <v>30</v>
      </c>
      <c r="AN686" s="1"/>
      <c r="AO686" s="27"/>
      <c r="AP686" s="192"/>
      <c r="AQ686" s="1"/>
      <c r="AS686" s="192" t="str">
        <f>VLOOKUP(Table8[[#This Row],[CEM Number]],'71 CEMs'!$E$5:$E$76,1,0)</f>
        <v>I240537</v>
      </c>
      <c r="AT686" s="235" t="s">
        <v>3569</v>
      </c>
      <c r="AU686" s="233"/>
    </row>
    <row r="687" spans="1:47" ht="14.4" customHeight="1">
      <c r="A687" s="26" t="s">
        <v>216</v>
      </c>
      <c r="B687" s="166">
        <v>45359</v>
      </c>
      <c r="C687" s="1" t="s">
        <v>217</v>
      </c>
      <c r="D687" s="192" t="s">
        <v>218</v>
      </c>
      <c r="E687" s="192" t="s">
        <v>219</v>
      </c>
      <c r="F687" s="29">
        <v>680</v>
      </c>
      <c r="G687" s="29">
        <v>272</v>
      </c>
      <c r="H687" s="29">
        <v>310</v>
      </c>
      <c r="I687" s="29">
        <v>15</v>
      </c>
      <c r="J687" s="29"/>
      <c r="K687" s="29"/>
      <c r="L687" s="29"/>
      <c r="M687" s="1" t="str">
        <f>Table8[[#This Row],[Std Remarks]]</f>
        <v>LIVE - 100% Completed</v>
      </c>
      <c r="N687" s="28">
        <f>Table8[[#This Row],[% of Completion of Work Done]]</f>
        <v>1</v>
      </c>
      <c r="O687" s="1">
        <f>Table8[[#This Row],[Customers According to % (Market Share)]]</f>
        <v>272</v>
      </c>
      <c r="P687" s="29">
        <v>9739356.1160000004</v>
      </c>
      <c r="Q687" s="136">
        <f>Table8[[#This Row],[Allocated Budget]]*Table8[[#This Row],[Allocation Percentage]]</f>
        <v>1460903.4173999999</v>
      </c>
      <c r="R687" s="136">
        <v>8278452.6986000007</v>
      </c>
      <c r="S687" s="1">
        <v>-1</v>
      </c>
      <c r="T687" s="1"/>
      <c r="U687" s="1">
        <v>0.4</v>
      </c>
      <c r="V687" s="29">
        <v>1464</v>
      </c>
      <c r="W687" s="245">
        <v>7292.5</v>
      </c>
      <c r="X687" s="1" t="s">
        <v>47</v>
      </c>
      <c r="Y687" s="75">
        <f>$Q$2</f>
        <v>0.15</v>
      </c>
      <c r="Z687" s="1" t="s">
        <v>32</v>
      </c>
      <c r="AA687" s="1" t="s">
        <v>150</v>
      </c>
      <c r="AB687" s="64">
        <v>1</v>
      </c>
      <c r="AC687" s="115">
        <f t="shared" si="38"/>
        <v>1</v>
      </c>
      <c r="AD687" s="2">
        <v>46082</v>
      </c>
      <c r="AE687" s="175" t="str">
        <f>IFERROR(Table8[[#This Row],[Timeline - Monthwise]]-MIN(Table8[Start Date..]),"None")</f>
        <v>None</v>
      </c>
      <c r="AF687" s="1" t="str">
        <f>IFERROR(Table8[[#This Row],[Timeline - Monthwise]]-Table8[[#This Row],[Start Date..]]+1,"Duration Doesn't Exsists")</f>
        <v>Duration Doesn't Exsists</v>
      </c>
      <c r="AG687" s="29" t="str">
        <f ca="1">IFERROR(Table8[[#This Row],[Timeline - Monthwise]]-TODAY(),"No ETA")</f>
        <v>No ETA</v>
      </c>
      <c r="AH687" s="29" t="str">
        <f t="shared" si="39"/>
        <v>Completed</v>
      </c>
      <c r="AI687" s="1"/>
      <c r="AJ687" s="237" t="s">
        <v>3569</v>
      </c>
      <c r="AK687" s="192"/>
      <c r="AL687" s="1" t="s">
        <v>3178</v>
      </c>
      <c r="AM687" s="1" t="s">
        <v>30</v>
      </c>
      <c r="AN687" s="1"/>
      <c r="AO687" s="27"/>
      <c r="AP687" s="192"/>
      <c r="AQ687" s="1"/>
      <c r="AS687" s="192" t="str">
        <f>VLOOKUP(Table8[[#This Row],[CEM Number]],'71 CEMs'!$E$5:$E$76,1,0)</f>
        <v>I240557</v>
      </c>
      <c r="AT687" s="235" t="s">
        <v>3569</v>
      </c>
      <c r="AU687" s="233"/>
    </row>
    <row r="688" spans="1:47" ht="14.4" customHeight="1">
      <c r="A688" s="26" t="s">
        <v>216</v>
      </c>
      <c r="B688" s="166">
        <v>45359</v>
      </c>
      <c r="C688" s="1" t="s">
        <v>217</v>
      </c>
      <c r="D688" s="192" t="s">
        <v>218</v>
      </c>
      <c r="E688" s="192" t="s">
        <v>220</v>
      </c>
      <c r="F688" s="29">
        <v>422</v>
      </c>
      <c r="G688" s="29">
        <v>168.8</v>
      </c>
      <c r="H688" s="29">
        <v>185</v>
      </c>
      <c r="I688" s="29">
        <v>20</v>
      </c>
      <c r="J688" s="29"/>
      <c r="K688" s="29"/>
      <c r="L688" s="29"/>
      <c r="M688" s="1" t="str">
        <f>Table8[[#This Row],[Std Remarks]]</f>
        <v>LIVE - 100% Completed</v>
      </c>
      <c r="N688" s="28">
        <f>Table8[[#This Row],[% of Completion of Work Done]]</f>
        <v>1</v>
      </c>
      <c r="O688" s="1">
        <f>Table8[[#This Row],[Customers According to % (Market Share)]]</f>
        <v>168.8</v>
      </c>
      <c r="P688" s="29">
        <v>8945102.75</v>
      </c>
      <c r="Q688" s="136">
        <f>Table8[[#This Row],[Allocated Budget]]*Table8[[#This Row],[Allocation Percentage]]</f>
        <v>1341765.4124999999</v>
      </c>
      <c r="R688" s="136">
        <v>7603337.3375000004</v>
      </c>
      <c r="S688" s="1">
        <v>-0.85</v>
      </c>
      <c r="T688" s="1"/>
      <c r="U688" s="1">
        <v>0.4</v>
      </c>
      <c r="V688" s="29">
        <v>1773</v>
      </c>
      <c r="W688" s="242">
        <v>7176.25</v>
      </c>
      <c r="X688" s="1" t="s">
        <v>47</v>
      </c>
      <c r="Y688" s="75">
        <f>$Q$2</f>
        <v>0.15</v>
      </c>
      <c r="Z688" s="1" t="s">
        <v>32</v>
      </c>
      <c r="AA688" s="1" t="s">
        <v>47</v>
      </c>
      <c r="AB688" s="64">
        <v>1</v>
      </c>
      <c r="AC688" s="115">
        <f t="shared" si="38"/>
        <v>1</v>
      </c>
      <c r="AD688" s="2">
        <v>46082</v>
      </c>
      <c r="AE688" s="175" t="str">
        <f>IFERROR(Table8[[#This Row],[Timeline - Monthwise]]-MIN(Table8[Start Date..]),"None")</f>
        <v>None</v>
      </c>
      <c r="AF688" s="1" t="str">
        <f>IFERROR(Table8[[#This Row],[Timeline - Monthwise]]-Table8[[#This Row],[Start Date..]]+1,"Duration Doesn't Exsists")</f>
        <v>Duration Doesn't Exsists</v>
      </c>
      <c r="AG688" s="29" t="str">
        <f ca="1">IFERROR(Table8[[#This Row],[Timeline - Monthwise]]-TODAY(),"No ETA")</f>
        <v>No ETA</v>
      </c>
      <c r="AH688" s="29" t="str">
        <f t="shared" si="39"/>
        <v>Completed</v>
      </c>
      <c r="AI688" s="1"/>
      <c r="AJ688" s="237" t="s">
        <v>3569</v>
      </c>
      <c r="AK688" s="192"/>
      <c r="AL688" s="1" t="s">
        <v>3178</v>
      </c>
      <c r="AM688" s="1" t="s">
        <v>30</v>
      </c>
      <c r="AN688" s="1"/>
      <c r="AO688" s="27"/>
      <c r="AP688" s="192"/>
      <c r="AQ688" s="1"/>
      <c r="AS688" s="192" t="str">
        <f>VLOOKUP(Table8[[#This Row],[CEM Number]],'71 CEMs'!$E$5:$E$76,1,0)</f>
        <v>I240557</v>
      </c>
      <c r="AT688" s="235" t="s">
        <v>3569</v>
      </c>
      <c r="AU688" s="233"/>
    </row>
    <row r="689" spans="1:47" ht="14.4" customHeight="1">
      <c r="A689" s="26" t="s">
        <v>3650</v>
      </c>
      <c r="B689" s="166" t="s">
        <v>3530</v>
      </c>
      <c r="C689" s="1" t="s">
        <v>1250</v>
      </c>
      <c r="D689" s="192" t="s">
        <v>1250</v>
      </c>
      <c r="E689" s="192" t="s">
        <v>1274</v>
      </c>
      <c r="F689" s="29">
        <v>940</v>
      </c>
      <c r="G689" s="29">
        <v>376</v>
      </c>
      <c r="H689" s="29"/>
      <c r="I689" s="29"/>
      <c r="J689" s="29"/>
      <c r="K689" s="29"/>
      <c r="L689" s="29"/>
      <c r="M689" s="1" t="str">
        <f>Table8[[#This Row],[Std Remarks]]</f>
        <v>NOT LIVE - RETAIN BUDGET</v>
      </c>
      <c r="N689" s="28">
        <f>Table8[[#This Row],[% of Completion of Work Done]]</f>
        <v>0</v>
      </c>
      <c r="O689" s="1">
        <f>Table8[[#This Row],[Customers According to % (Market Share)]]</f>
        <v>376</v>
      </c>
      <c r="P689" s="29">
        <v>7226067.7999999998</v>
      </c>
      <c r="Q689" s="136">
        <f>(Table8[[#This Row],[Allocated Budget]]*$Q$2)+(Table8[[#This Row],[Allocated Budget]]*(1-Table8[[#This Row],[HP%  based on Live % ( Work Progress)]])*(1-$Q$2))</f>
        <v>7226067.7999999998</v>
      </c>
      <c r="R689" s="136"/>
      <c r="S689" s="1"/>
      <c r="T689" s="1"/>
      <c r="U689" s="1"/>
      <c r="V689" s="29">
        <v>1135.05</v>
      </c>
      <c r="W689" s="29">
        <v>10580</v>
      </c>
      <c r="X689" s="1" t="s">
        <v>47</v>
      </c>
      <c r="Y689" s="28">
        <f>Table8[[#This Row],[% of Completion of Work Done]]</f>
        <v>0</v>
      </c>
      <c r="Z689" s="192" t="s">
        <v>35</v>
      </c>
      <c r="AA689" s="1"/>
      <c r="AB689" s="28">
        <v>0</v>
      </c>
      <c r="AC689" s="115">
        <f t="shared" si="38"/>
        <v>0</v>
      </c>
      <c r="AD689" s="2">
        <v>46082</v>
      </c>
      <c r="AE689" s="175">
        <f>IFERROR(Table8[[#This Row],[Timeline - Monthwise]]-MIN(Table8[Start Date..]),"None")</f>
        <v>214</v>
      </c>
      <c r="AF689" s="1">
        <f>IFERROR(Table8[[#This Row],[Timeline - Monthwise]]-Table8[[#This Row],[Start Date..]]+1,"Duration Doesn't Exsists")</f>
        <v>215</v>
      </c>
      <c r="AG689" s="29">
        <f ca="1">IFERROR(Table8[[#This Row],[Timeline - Monthwise]]-TODAY(),"No ETA")</f>
        <v>167</v>
      </c>
      <c r="AH689" s="29" t="str">
        <f t="shared" si="39"/>
        <v>Yet to Start</v>
      </c>
      <c r="AI689" s="77">
        <v>0</v>
      </c>
      <c r="AJ689" s="237" t="s">
        <v>3576</v>
      </c>
      <c r="AK689" s="1" t="s">
        <v>1169</v>
      </c>
      <c r="AL689" s="1" t="s">
        <v>3325</v>
      </c>
      <c r="AM689" s="1" t="s">
        <v>76</v>
      </c>
      <c r="AN689" s="1"/>
      <c r="AO689" s="27"/>
      <c r="AP689" s="1"/>
      <c r="AQ689" s="1"/>
      <c r="AS689" s="192" t="e">
        <f>VLOOKUP(Table8[[#This Row],[CEM Number]],'71 CEMs'!$E$5:$E$76,1,0)</f>
        <v>#N/A</v>
      </c>
      <c r="AT689" s="235">
        <v>46296</v>
      </c>
      <c r="AU689" s="233"/>
    </row>
    <row r="690" spans="1:47" ht="14.4" customHeight="1">
      <c r="A690" s="26" t="s">
        <v>1084</v>
      </c>
      <c r="B690" s="166">
        <v>44924</v>
      </c>
      <c r="C690" s="1" t="s">
        <v>287</v>
      </c>
      <c r="D690" s="1" t="s">
        <v>1085</v>
      </c>
      <c r="E690" s="192" t="s">
        <v>1088</v>
      </c>
      <c r="F690" s="29">
        <v>842</v>
      </c>
      <c r="G690" s="29">
        <v>421</v>
      </c>
      <c r="H690" s="29"/>
      <c r="I690" s="29">
        <v>26</v>
      </c>
      <c r="J690" s="29">
        <v>19</v>
      </c>
      <c r="K690" s="29">
        <v>87</v>
      </c>
      <c r="L690" s="29" t="s">
        <v>3586</v>
      </c>
      <c r="M690" s="1" t="str">
        <f>Table8[[#This Row],[Std Remarks]]</f>
        <v>LIVE - 100% Completed</v>
      </c>
      <c r="N690" s="28">
        <f>Table8[[#This Row],[% of Completion of Work Done]]</f>
        <v>1</v>
      </c>
      <c r="O690" s="1">
        <f>Table8[[#This Row],[Customers According to % (Market Share)]]</f>
        <v>421</v>
      </c>
      <c r="P690" s="29">
        <v>7640328.3691806998</v>
      </c>
      <c r="Q690" s="136">
        <f>Table8[[#This Row],[Allocated Budget]]*Table8[[#This Row],[Allocation Percentage]]</f>
        <v>1146049.255377105</v>
      </c>
      <c r="R690" s="136">
        <v>6494279.1138035944</v>
      </c>
      <c r="S690" s="1">
        <v>-1</v>
      </c>
      <c r="T690" s="1"/>
      <c r="U690" s="1">
        <v>0.5</v>
      </c>
      <c r="V690" s="29">
        <v>2113.5580796999998</v>
      </c>
      <c r="W690" s="29">
        <v>4943.6883857000003</v>
      </c>
      <c r="X690" s="1" t="s">
        <v>150</v>
      </c>
      <c r="Y690" s="75">
        <f>$Q$2</f>
        <v>0.15</v>
      </c>
      <c r="Z690" s="1" t="s">
        <v>32</v>
      </c>
      <c r="AA690" s="1" t="s">
        <v>150</v>
      </c>
      <c r="AB690" s="64">
        <v>1</v>
      </c>
      <c r="AC690" s="115">
        <f t="shared" si="38"/>
        <v>1</v>
      </c>
      <c r="AD690" s="2">
        <v>46082</v>
      </c>
      <c r="AE690" s="175" t="str">
        <f>IFERROR(Table8[[#This Row],[Timeline - Monthwise]]-MIN(Table8[Start Date..]),"None")</f>
        <v>None</v>
      </c>
      <c r="AF690" s="1" t="str">
        <f>IFERROR(Table8[[#This Row],[Timeline - Monthwise]]-Table8[[#This Row],[Start Date..]]+1,"Duration Doesn't Exsists")</f>
        <v>Duration Doesn't Exsists</v>
      </c>
      <c r="AG690" s="29" t="str">
        <f ca="1">IFERROR(Table8[[#This Row],[Timeline - Monthwise]]-TODAY(),"No ETA")</f>
        <v>No ETA</v>
      </c>
      <c r="AH690" s="29" t="str">
        <f t="shared" si="39"/>
        <v>Completed</v>
      </c>
      <c r="AI690" s="1"/>
      <c r="AJ690" s="237" t="s">
        <v>3569</v>
      </c>
      <c r="AK690" s="1"/>
      <c r="AL690" s="1" t="s">
        <v>3178</v>
      </c>
      <c r="AM690" s="1" t="s">
        <v>30</v>
      </c>
      <c r="AN690" s="1"/>
      <c r="AO690" s="27"/>
      <c r="AP690" s="192"/>
      <c r="AQ690" s="1"/>
      <c r="AS690" s="192" t="str">
        <f>VLOOKUP(Table8[[#This Row],[CEM Number]],'71 CEMs'!$E$5:$E$76,1,0)</f>
        <v>INT-23-00441</v>
      </c>
      <c r="AT690" s="235" t="s">
        <v>3569</v>
      </c>
      <c r="AU690" s="233"/>
    </row>
    <row r="691" spans="1:47" ht="14.4" customHeight="1">
      <c r="A691" s="26" t="s">
        <v>3650</v>
      </c>
      <c r="B691" s="166" t="s">
        <v>3530</v>
      </c>
      <c r="C691" s="1" t="s">
        <v>1250</v>
      </c>
      <c r="D691" s="1" t="s">
        <v>1250</v>
      </c>
      <c r="E691" s="192" t="s">
        <v>1275</v>
      </c>
      <c r="F691" s="29">
        <v>204</v>
      </c>
      <c r="G691" s="29">
        <v>81.600000000000009</v>
      </c>
      <c r="H691" s="29"/>
      <c r="I691" s="29"/>
      <c r="J691" s="29"/>
      <c r="K691" s="29"/>
      <c r="L691" s="29"/>
      <c r="M691" s="1" t="str">
        <f>Table8[[#This Row],[Std Remarks]]</f>
        <v>NOT LIVE - RETAIN BUDGET</v>
      </c>
      <c r="N691" s="28">
        <f>Table8[[#This Row],[% of Completion of Work Done]]</f>
        <v>0</v>
      </c>
      <c r="O691" s="1">
        <f>Table8[[#This Row],[Customers According to % (Market Share)]]</f>
        <v>81.600000000000009</v>
      </c>
      <c r="P691" s="29">
        <v>2833942.6</v>
      </c>
      <c r="Q691" s="136">
        <f>(Table8[[#This Row],[Allocated Budget]]*$Q$2)+(Table8[[#This Row],[Allocated Budget]]*(1-Table8[[#This Row],[HP%  based on Live % ( Work Progress)]])*(1-$Q$2))</f>
        <v>2833942.6</v>
      </c>
      <c r="R691" s="136"/>
      <c r="S691" s="1" t="e">
        <v>#DIV/0!</v>
      </c>
      <c r="T691" s="1"/>
      <c r="U691" s="1"/>
      <c r="V691" s="29">
        <v>466.9</v>
      </c>
      <c r="W691" s="29">
        <v>3801.25</v>
      </c>
      <c r="X691" s="1" t="s">
        <v>47</v>
      </c>
      <c r="Y691" s="28">
        <f>Table8[[#This Row],[% of Completion of Work Done]]</f>
        <v>0</v>
      </c>
      <c r="Z691" s="1" t="s">
        <v>35</v>
      </c>
      <c r="AA691" s="1"/>
      <c r="AB691" s="28">
        <v>0</v>
      </c>
      <c r="AC691" s="115">
        <f t="shared" si="38"/>
        <v>0</v>
      </c>
      <c r="AD691" s="2">
        <v>46082</v>
      </c>
      <c r="AE691" s="175">
        <f>IFERROR(Table8[[#This Row],[Timeline - Monthwise]]-MIN(Table8[Start Date..]),"None")</f>
        <v>214</v>
      </c>
      <c r="AF691" s="1">
        <f>IFERROR(Table8[[#This Row],[Timeline - Monthwise]]-Table8[[#This Row],[Start Date..]]+1,"Duration Doesn't Exsists")</f>
        <v>215</v>
      </c>
      <c r="AG691" s="29">
        <f ca="1">IFERROR(Table8[[#This Row],[Timeline - Monthwise]]-TODAY(),"No ETA")</f>
        <v>167</v>
      </c>
      <c r="AH691" s="29" t="str">
        <f t="shared" si="39"/>
        <v>Yet to Start</v>
      </c>
      <c r="AI691" s="77">
        <v>0</v>
      </c>
      <c r="AJ691" s="237" t="s">
        <v>3576</v>
      </c>
      <c r="AK691" s="1" t="s">
        <v>1169</v>
      </c>
      <c r="AL691" s="1" t="s">
        <v>3325</v>
      </c>
      <c r="AM691" s="1" t="s">
        <v>76</v>
      </c>
      <c r="AN691" s="1"/>
      <c r="AO691" s="27"/>
      <c r="AP691" s="192"/>
      <c r="AQ691" s="1"/>
      <c r="AS691" s="192" t="e">
        <f>VLOOKUP(Table8[[#This Row],[CEM Number]],'71 CEMs'!$E$5:$E$76,1,0)</f>
        <v>#N/A</v>
      </c>
      <c r="AT691" s="235">
        <v>46296</v>
      </c>
      <c r="AU691" s="233"/>
    </row>
    <row r="692" spans="1:47" ht="14.4" customHeight="1">
      <c r="A692" s="26" t="s">
        <v>155</v>
      </c>
      <c r="B692" s="166">
        <v>45351</v>
      </c>
      <c r="C692" s="1" t="s">
        <v>156</v>
      </c>
      <c r="D692" s="1" t="s">
        <v>157</v>
      </c>
      <c r="E692" s="192" t="s">
        <v>161</v>
      </c>
      <c r="F692" s="29">
        <v>978</v>
      </c>
      <c r="G692" s="29">
        <v>391.20000000000005</v>
      </c>
      <c r="H692" s="29">
        <v>100</v>
      </c>
      <c r="I692" s="29">
        <v>97</v>
      </c>
      <c r="J692" s="29">
        <v>2</v>
      </c>
      <c r="K692" s="29">
        <v>1</v>
      </c>
      <c r="L692" s="29"/>
      <c r="M692" s="1" t="str">
        <f>Table8[[#This Row],[Std Remarks]]</f>
        <v>LIVE - 100% Completed</v>
      </c>
      <c r="N692" s="28">
        <f>Table8[[#This Row],[% of Completion of Work Done]]</f>
        <v>1</v>
      </c>
      <c r="O692" s="1">
        <f>Table8[[#This Row],[Customers According to % (Market Share)]]</f>
        <v>391.20000000000005</v>
      </c>
      <c r="P692" s="29">
        <v>12535901.446</v>
      </c>
      <c r="Q692" s="136">
        <f>Table8[[#This Row],[Allocated Budget]]*Table8[[#This Row],[Allocation Percentage]]</f>
        <v>1880385.2169000001</v>
      </c>
      <c r="R692" s="136">
        <v>10655516.2291</v>
      </c>
      <c r="S692" s="1">
        <v>-0.85</v>
      </c>
      <c r="T692" s="1"/>
      <c r="U692" s="1">
        <v>0.4</v>
      </c>
      <c r="V692" s="29">
        <v>1964.6000000000001</v>
      </c>
      <c r="W692" s="29">
        <v>10278.125</v>
      </c>
      <c r="X692" s="1" t="s">
        <v>47</v>
      </c>
      <c r="Y692" s="75">
        <f>$Q$2</f>
        <v>0.15</v>
      </c>
      <c r="Z692" s="1" t="s">
        <v>32</v>
      </c>
      <c r="AA692" s="1" t="s">
        <v>47</v>
      </c>
      <c r="AB692" s="64">
        <v>1</v>
      </c>
      <c r="AC692" s="115">
        <f t="shared" si="38"/>
        <v>1</v>
      </c>
      <c r="AD692" s="2">
        <v>46082</v>
      </c>
      <c r="AE692" s="175" t="str">
        <f>IFERROR(Table8[[#This Row],[Timeline - Monthwise]]-MIN(Table8[Start Date..]),"None")</f>
        <v>None</v>
      </c>
      <c r="AF692" s="1" t="str">
        <f>IFERROR(Table8[[#This Row],[Timeline - Monthwise]]-Table8[[#This Row],[Start Date..]]+1,"Duration Doesn't Exsists")</f>
        <v>Duration Doesn't Exsists</v>
      </c>
      <c r="AG692" s="29" t="str">
        <f ca="1">IFERROR(Table8[[#This Row],[Timeline - Monthwise]]-TODAY(),"No ETA")</f>
        <v>No ETA</v>
      </c>
      <c r="AH692" s="29" t="str">
        <f t="shared" si="39"/>
        <v>Completed</v>
      </c>
      <c r="AI692" s="1"/>
      <c r="AJ692" s="237" t="s">
        <v>3569</v>
      </c>
      <c r="AK692" s="1"/>
      <c r="AL692" s="1" t="s">
        <v>3178</v>
      </c>
      <c r="AM692" s="1" t="s">
        <v>30</v>
      </c>
      <c r="AN692" s="1"/>
      <c r="AO692" s="27"/>
      <c r="AP692" s="192"/>
      <c r="AQ692" s="1"/>
      <c r="AS692" s="192" t="str">
        <f>VLOOKUP(Table8[[#This Row],[CEM Number]],'71 CEMs'!$E$5:$E$76,1,0)</f>
        <v>I240538</v>
      </c>
      <c r="AT692" s="235" t="s">
        <v>3569</v>
      </c>
      <c r="AU692" s="233"/>
    </row>
    <row r="693" spans="1:47" ht="14.4" customHeight="1">
      <c r="A693" s="26" t="s">
        <v>155</v>
      </c>
      <c r="B693" s="166">
        <v>45351</v>
      </c>
      <c r="C693" s="1" t="s">
        <v>156</v>
      </c>
      <c r="D693" s="1" t="s">
        <v>157</v>
      </c>
      <c r="E693" s="192" t="s">
        <v>162</v>
      </c>
      <c r="F693" s="29">
        <v>1168</v>
      </c>
      <c r="G693" s="29">
        <v>467.20000000000005</v>
      </c>
      <c r="H693" s="29">
        <v>145</v>
      </c>
      <c r="I693" s="29">
        <v>140</v>
      </c>
      <c r="J693" s="29">
        <v>3</v>
      </c>
      <c r="K693" s="29">
        <v>2</v>
      </c>
      <c r="L693" s="29"/>
      <c r="M693" s="1" t="str">
        <f>Table8[[#This Row],[Std Remarks]]</f>
        <v>LIVE - 100% Completed</v>
      </c>
      <c r="N693" s="28">
        <f>Table8[[#This Row],[% of Completion of Work Done]]</f>
        <v>1</v>
      </c>
      <c r="O693" s="1">
        <f>Table8[[#This Row],[Customers According to % (Market Share)]]</f>
        <v>467.20000000000005</v>
      </c>
      <c r="P693" s="29">
        <v>13923254.550000001</v>
      </c>
      <c r="Q693" s="136">
        <f>Table8[[#This Row],[Allocated Budget]]*Table8[[#This Row],[Allocation Percentage]]</f>
        <v>2088488.1825000001</v>
      </c>
      <c r="R693" s="136">
        <v>11834766.3675</v>
      </c>
      <c r="S693" s="1">
        <v>-1</v>
      </c>
      <c r="T693" s="1"/>
      <c r="U693" s="1">
        <v>0.4</v>
      </c>
      <c r="V693" s="29">
        <v>2165.9</v>
      </c>
      <c r="W693" s="29">
        <v>10292.737500000001</v>
      </c>
      <c r="X693" s="1" t="s">
        <v>47</v>
      </c>
      <c r="Y693" s="75">
        <f>$Q$2</f>
        <v>0.15</v>
      </c>
      <c r="Z693" s="1" t="s">
        <v>32</v>
      </c>
      <c r="AA693" s="1" t="s">
        <v>47</v>
      </c>
      <c r="AB693" s="64">
        <v>1</v>
      </c>
      <c r="AC693" s="115">
        <f t="shared" si="38"/>
        <v>1</v>
      </c>
      <c r="AD693" s="2">
        <v>46082</v>
      </c>
      <c r="AE693" s="175" t="str">
        <f>IFERROR(Table8[[#This Row],[Timeline - Monthwise]]-MIN(Table8[Start Date..]),"None")</f>
        <v>None</v>
      </c>
      <c r="AF693" s="1" t="str">
        <f>IFERROR(Table8[[#This Row],[Timeline - Monthwise]]-Table8[[#This Row],[Start Date..]]+1,"Duration Doesn't Exsists")</f>
        <v>Duration Doesn't Exsists</v>
      </c>
      <c r="AG693" s="29" t="str">
        <f ca="1">IFERROR(Table8[[#This Row],[Timeline - Monthwise]]-TODAY(),"No ETA")</f>
        <v>No ETA</v>
      </c>
      <c r="AH693" s="29" t="str">
        <f t="shared" si="39"/>
        <v>Completed</v>
      </c>
      <c r="AI693" s="1"/>
      <c r="AJ693" s="237" t="s">
        <v>3569</v>
      </c>
      <c r="AK693" s="1"/>
      <c r="AL693" s="1" t="s">
        <v>3178</v>
      </c>
      <c r="AM693" s="1" t="s">
        <v>30</v>
      </c>
      <c r="AN693" s="1"/>
      <c r="AO693" s="27"/>
      <c r="AP693" s="192"/>
      <c r="AQ693" s="1"/>
      <c r="AS693" s="192" t="str">
        <f>VLOOKUP(Table8[[#This Row],[CEM Number]],'71 CEMs'!$E$5:$E$76,1,0)</f>
        <v>I240538</v>
      </c>
      <c r="AT693" s="235" t="s">
        <v>3569</v>
      </c>
      <c r="AU693" s="233"/>
    </row>
    <row r="694" spans="1:47" ht="14.4" customHeight="1">
      <c r="A694" s="26" t="s">
        <v>171</v>
      </c>
      <c r="B694" s="166">
        <v>45350</v>
      </c>
      <c r="C694" s="1" t="s">
        <v>172</v>
      </c>
      <c r="D694" s="1" t="s">
        <v>173</v>
      </c>
      <c r="E694" s="192" t="s">
        <v>180</v>
      </c>
      <c r="F694" s="29">
        <v>758</v>
      </c>
      <c r="G694" s="29">
        <v>303.2</v>
      </c>
      <c r="H694" s="29">
        <v>363</v>
      </c>
      <c r="I694" s="29">
        <v>303</v>
      </c>
      <c r="J694" s="29">
        <v>27</v>
      </c>
      <c r="K694" s="29">
        <v>33</v>
      </c>
      <c r="L694" s="29"/>
      <c r="M694" s="1" t="str">
        <f>Table8[[#This Row],[Std Remarks]]</f>
        <v>LIVE - 100% Completed</v>
      </c>
      <c r="N694" s="28">
        <f>Table8[[#This Row],[% of Completion of Work Done]]</f>
        <v>1</v>
      </c>
      <c r="O694" s="1">
        <f>Table8[[#This Row],[Customers According to % (Market Share)]]</f>
        <v>303.2</v>
      </c>
      <c r="P694" s="29">
        <v>14014522.148963001</v>
      </c>
      <c r="Q694" s="136">
        <f>Table8[[#This Row],[Allocated Budget]]*Table8[[#This Row],[Allocation Percentage]]</f>
        <v>2102178.3223444498</v>
      </c>
      <c r="R694" s="136">
        <v>11912343.826618548</v>
      </c>
      <c r="S694" s="1">
        <v>-0.85</v>
      </c>
      <c r="T694" s="1"/>
      <c r="U694" s="1">
        <v>0.4</v>
      </c>
      <c r="V694" s="29">
        <v>0</v>
      </c>
      <c r="W694" s="29">
        <v>28086.532778699991</v>
      </c>
      <c r="X694" s="1" t="s">
        <v>150</v>
      </c>
      <c r="Y694" s="75">
        <f>$Q$2</f>
        <v>0.15</v>
      </c>
      <c r="Z694" s="1" t="s">
        <v>32</v>
      </c>
      <c r="AA694" s="1" t="s">
        <v>150</v>
      </c>
      <c r="AB694" s="64">
        <v>1</v>
      </c>
      <c r="AC694" s="115">
        <f t="shared" si="38"/>
        <v>1</v>
      </c>
      <c r="AD694" s="2">
        <v>46082</v>
      </c>
      <c r="AE694" s="175" t="str">
        <f>IFERROR(Table8[[#This Row],[Timeline - Monthwise]]-MIN(Table8[Start Date..]),"None")</f>
        <v>None</v>
      </c>
      <c r="AF694" s="1" t="str">
        <f>IFERROR(Table8[[#This Row],[Timeline - Monthwise]]-Table8[[#This Row],[Start Date..]]+1,"Duration Doesn't Exsists")</f>
        <v>Duration Doesn't Exsists</v>
      </c>
      <c r="AG694" s="29" t="str">
        <f ca="1">IFERROR(Table8[[#This Row],[Timeline - Monthwise]]-TODAY(),"No ETA")</f>
        <v>No ETA</v>
      </c>
      <c r="AH694" s="29" t="str">
        <f t="shared" si="39"/>
        <v>Completed</v>
      </c>
      <c r="AI694" s="1"/>
      <c r="AJ694" s="237" t="s">
        <v>3569</v>
      </c>
      <c r="AK694" s="1"/>
      <c r="AL694" s="1" t="s">
        <v>3178</v>
      </c>
      <c r="AM694" s="1" t="s">
        <v>30</v>
      </c>
      <c r="AN694" s="1"/>
      <c r="AO694" s="27"/>
      <c r="AP694" s="192"/>
      <c r="AQ694" s="1"/>
      <c r="AS694" s="192" t="str">
        <f>VLOOKUP(Table8[[#This Row],[CEM Number]],'71 CEMs'!$E$5:$E$76,1,0)</f>
        <v>I240539</v>
      </c>
      <c r="AT694" s="235" t="s">
        <v>3569</v>
      </c>
      <c r="AU694" s="233"/>
    </row>
    <row r="695" spans="1:47" ht="14.4" customHeight="1">
      <c r="A695" s="26" t="s">
        <v>171</v>
      </c>
      <c r="B695" s="166">
        <v>45350</v>
      </c>
      <c r="C695" s="1" t="s">
        <v>172</v>
      </c>
      <c r="D695" s="192" t="s">
        <v>173</v>
      </c>
      <c r="E695" s="192" t="s">
        <v>181</v>
      </c>
      <c r="F695" s="29">
        <v>1222</v>
      </c>
      <c r="G695" s="29">
        <v>488.8</v>
      </c>
      <c r="H695" s="29">
        <v>559</v>
      </c>
      <c r="I695" s="29">
        <v>489</v>
      </c>
      <c r="J695" s="29">
        <v>33</v>
      </c>
      <c r="K695" s="29">
        <v>37</v>
      </c>
      <c r="L695" s="29"/>
      <c r="M695" s="1" t="str">
        <f>Table8[[#This Row],[Std Remarks]]</f>
        <v>LIVE - 100% Completed</v>
      </c>
      <c r="N695" s="28">
        <f>Table8[[#This Row],[% of Completion of Work Done]]</f>
        <v>1</v>
      </c>
      <c r="O695" s="1">
        <f>Table8[[#This Row],[Customers According to % (Market Share)]]</f>
        <v>488.8</v>
      </c>
      <c r="P695" s="29">
        <v>16687554.8310428</v>
      </c>
      <c r="Q695" s="136">
        <f>Table8[[#This Row],[Allocated Budget]]*Table8[[#This Row],[Allocation Percentage]]</f>
        <v>2503133.2246564198</v>
      </c>
      <c r="R695" s="136">
        <v>14184421.606386341</v>
      </c>
      <c r="S695" s="1">
        <v>-1</v>
      </c>
      <c r="T695" s="1"/>
      <c r="U695" s="1">
        <v>0.4</v>
      </c>
      <c r="V695" s="29">
        <v>0</v>
      </c>
      <c r="W695" s="29">
        <v>31970.782562000029</v>
      </c>
      <c r="X695" s="1" t="s">
        <v>150</v>
      </c>
      <c r="Y695" s="75">
        <f>$Q$2</f>
        <v>0.15</v>
      </c>
      <c r="Z695" s="1" t="s">
        <v>32</v>
      </c>
      <c r="AA695" s="1" t="s">
        <v>150</v>
      </c>
      <c r="AB695" s="64">
        <v>1</v>
      </c>
      <c r="AC695" s="115">
        <f t="shared" si="38"/>
        <v>1</v>
      </c>
      <c r="AD695" s="2">
        <v>46082</v>
      </c>
      <c r="AE695" s="175" t="str">
        <f>IFERROR(Table8[[#This Row],[Timeline - Monthwise]]-MIN(Table8[Start Date..]),"None")</f>
        <v>None</v>
      </c>
      <c r="AF695" s="1" t="str">
        <f>IFERROR(Table8[[#This Row],[Timeline - Monthwise]]-Table8[[#This Row],[Start Date..]]+1,"Duration Doesn't Exsists")</f>
        <v>Duration Doesn't Exsists</v>
      </c>
      <c r="AG695" s="29" t="str">
        <f ca="1">IFERROR(Table8[[#This Row],[Timeline - Monthwise]]-TODAY(),"No ETA")</f>
        <v>No ETA</v>
      </c>
      <c r="AH695" s="29" t="str">
        <f t="shared" si="39"/>
        <v>Completed</v>
      </c>
      <c r="AI695" s="1"/>
      <c r="AJ695" s="237" t="s">
        <v>3569</v>
      </c>
      <c r="AK695" s="192"/>
      <c r="AL695" s="1" t="s">
        <v>3178</v>
      </c>
      <c r="AM695" s="1" t="s">
        <v>30</v>
      </c>
      <c r="AN695" s="1"/>
      <c r="AO695" s="27"/>
      <c r="AP695" s="192"/>
      <c r="AQ695" s="1"/>
      <c r="AS695" s="192" t="str">
        <f>VLOOKUP(Table8[[#This Row],[CEM Number]],'71 CEMs'!$E$5:$E$76,1,0)</f>
        <v>I240539</v>
      </c>
      <c r="AT695" s="235" t="s">
        <v>3569</v>
      </c>
      <c r="AU695" s="233"/>
    </row>
    <row r="696" spans="1:47" ht="14.4" customHeight="1">
      <c r="A696" s="87" t="s">
        <v>895</v>
      </c>
      <c r="B696" s="166" t="s">
        <v>3530</v>
      </c>
      <c r="C696" s="28" t="s">
        <v>217</v>
      </c>
      <c r="D696" s="28" t="s">
        <v>896</v>
      </c>
      <c r="E696" s="192" t="s">
        <v>3193</v>
      </c>
      <c r="F696" s="29">
        <v>238</v>
      </c>
      <c r="G696" s="65">
        <v>95.2</v>
      </c>
      <c r="H696" s="65"/>
      <c r="I696" s="29"/>
      <c r="J696" s="29" t="s">
        <v>3607</v>
      </c>
      <c r="K696" s="29"/>
      <c r="L696" s="29"/>
      <c r="M696" s="1" t="str">
        <f>Table8[[#This Row],[Std Remarks]]</f>
        <v>REMOVE BUDGET (P)</v>
      </c>
      <c r="N696" s="28">
        <f>Table8[[#This Row],[% of Completion of Work Done]]</f>
        <v>0</v>
      </c>
      <c r="O696" s="1"/>
      <c r="P696" s="29">
        <v>3129442.0416666698</v>
      </c>
      <c r="Q696" s="136">
        <v>0</v>
      </c>
      <c r="R696" s="136"/>
      <c r="S696" s="1"/>
      <c r="T696" s="1"/>
      <c r="U696" s="1">
        <v>0.4</v>
      </c>
      <c r="V696" s="66">
        <v>917.69999999999993</v>
      </c>
      <c r="W696" s="66">
        <v>3014.5499999999997</v>
      </c>
      <c r="X696" s="1" t="s">
        <v>47</v>
      </c>
      <c r="Y696" s="75">
        <f>$R$1</f>
        <v>1</v>
      </c>
      <c r="Z696" s="1" t="s">
        <v>35</v>
      </c>
      <c r="AA696" s="1"/>
      <c r="AB696" s="28">
        <v>0</v>
      </c>
      <c r="AC696" s="115">
        <f t="shared" si="38"/>
        <v>0</v>
      </c>
      <c r="AD696" s="2">
        <v>46082</v>
      </c>
      <c r="AE696" s="175" t="str">
        <f>IFERROR(Table8[[#This Row],[Timeline - Monthwise]]-MIN(Table8[Start Date..]),"None")</f>
        <v>None</v>
      </c>
      <c r="AF696" s="1" t="str">
        <f>IFERROR(Table8[[#This Row],[Timeline - Monthwise]]-Table8[[#This Row],[Start Date..]]+1,"Duration Doesn't Exsists")</f>
        <v>Duration Doesn't Exsists</v>
      </c>
      <c r="AG696" s="29" t="str">
        <f ca="1">IFERROR(Table8[[#This Row],[Timeline - Monthwise]]-TODAY(),"No ETA")</f>
        <v>No ETA</v>
      </c>
      <c r="AH696" s="29" t="str">
        <f t="shared" si="39"/>
        <v>Yet to Start</v>
      </c>
      <c r="AI696" s="1" t="s">
        <v>123</v>
      </c>
      <c r="AJ696" s="237" t="s">
        <v>3569</v>
      </c>
      <c r="AK696" s="28" t="s">
        <v>3314</v>
      </c>
      <c r="AL696" s="1" t="s">
        <v>94</v>
      </c>
      <c r="AM696" s="1" t="s">
        <v>92</v>
      </c>
      <c r="AN696" s="1"/>
      <c r="AO696" s="27"/>
      <c r="AP696" s="192"/>
      <c r="AQ696" s="1">
        <f>Table8[[#This Row],[Allocated Budget]]-Table8[[#This Row],[Allocated Budget]]</f>
        <v>0</v>
      </c>
      <c r="AS696" s="192" t="e">
        <f>VLOOKUP(Table8[[#This Row],[CEM Number]],'71 CEMs'!$E$5:$E$76,1,0)</f>
        <v>#N/A</v>
      </c>
      <c r="AT696" s="235" t="s">
        <v>3569</v>
      </c>
      <c r="AU696" s="233"/>
    </row>
    <row r="697" spans="1:47" ht="14.4" customHeight="1">
      <c r="A697" s="87" t="s">
        <v>895</v>
      </c>
      <c r="B697" s="166" t="s">
        <v>3530</v>
      </c>
      <c r="C697" s="28" t="s">
        <v>217</v>
      </c>
      <c r="D697" s="28" t="s">
        <v>896</v>
      </c>
      <c r="E697" s="192" t="s">
        <v>3194</v>
      </c>
      <c r="F697" s="29">
        <v>208</v>
      </c>
      <c r="G697" s="65">
        <v>83.2</v>
      </c>
      <c r="H697" s="65"/>
      <c r="I697" s="29"/>
      <c r="J697" s="29" t="s">
        <v>3607</v>
      </c>
      <c r="K697" s="29"/>
      <c r="L697" s="29"/>
      <c r="M697" s="1" t="str">
        <f>Table8[[#This Row],[Std Remarks]]</f>
        <v>REMOVE BUDGET (P)</v>
      </c>
      <c r="N697" s="28">
        <f>Table8[[#This Row],[% of Completion of Work Done]]</f>
        <v>0</v>
      </c>
      <c r="O697" s="1"/>
      <c r="P697" s="29">
        <v>2162403.1666666698</v>
      </c>
      <c r="Q697" s="136">
        <v>0</v>
      </c>
      <c r="R697" s="136"/>
      <c r="S697" s="1"/>
      <c r="T697" s="1"/>
      <c r="U697" s="1">
        <v>0.4</v>
      </c>
      <c r="V697" s="66">
        <v>541.65</v>
      </c>
      <c r="W697" s="66">
        <v>2082.1999999999998</v>
      </c>
      <c r="X697" s="1" t="s">
        <v>47</v>
      </c>
      <c r="Y697" s="75">
        <f>$R$1</f>
        <v>1</v>
      </c>
      <c r="Z697" s="1" t="s">
        <v>35</v>
      </c>
      <c r="AA697" s="1"/>
      <c r="AB697" s="28">
        <v>0</v>
      </c>
      <c r="AC697" s="115">
        <f t="shared" si="38"/>
        <v>0</v>
      </c>
      <c r="AD697" s="2">
        <v>46082</v>
      </c>
      <c r="AE697" s="175" t="str">
        <f>IFERROR(Table8[[#This Row],[Timeline - Monthwise]]-MIN(Table8[Start Date..]),"None")</f>
        <v>None</v>
      </c>
      <c r="AF697" s="1" t="str">
        <f>IFERROR(Table8[[#This Row],[Timeline - Monthwise]]-Table8[[#This Row],[Start Date..]]+1,"Duration Doesn't Exsists")</f>
        <v>Duration Doesn't Exsists</v>
      </c>
      <c r="AG697" s="29" t="str">
        <f ca="1">IFERROR(Table8[[#This Row],[Timeline - Monthwise]]-TODAY(),"No ETA")</f>
        <v>No ETA</v>
      </c>
      <c r="AH697" s="29" t="str">
        <f t="shared" si="39"/>
        <v>Yet to Start</v>
      </c>
      <c r="AI697" s="1"/>
      <c r="AJ697" s="237" t="s">
        <v>3569</v>
      </c>
      <c r="AK697" s="28" t="s">
        <v>3294</v>
      </c>
      <c r="AL697" s="1" t="s">
        <v>94</v>
      </c>
      <c r="AM697" s="1" t="s">
        <v>92</v>
      </c>
      <c r="AN697" s="1"/>
      <c r="AO697" s="27"/>
      <c r="AP697" s="192"/>
      <c r="AQ697" s="1">
        <f>Table8[[#This Row],[Allocated Budget]]-Table8[[#This Row],[Allocated Budget]]</f>
        <v>0</v>
      </c>
      <c r="AS697" s="192" t="e">
        <f>VLOOKUP(Table8[[#This Row],[CEM Number]],'71 CEMs'!$E$5:$E$76,1,0)</f>
        <v>#N/A</v>
      </c>
      <c r="AT697" s="235" t="s">
        <v>3569</v>
      </c>
      <c r="AU697" s="233"/>
    </row>
    <row r="698" spans="1:47" ht="14.4" customHeight="1">
      <c r="A698" s="26" t="s">
        <v>146</v>
      </c>
      <c r="B698" s="166">
        <v>45351</v>
      </c>
      <c r="C698" s="1" t="s">
        <v>147</v>
      </c>
      <c r="D698" s="192" t="s">
        <v>148</v>
      </c>
      <c r="E698" s="192" t="s">
        <v>154</v>
      </c>
      <c r="F698" s="29">
        <v>182</v>
      </c>
      <c r="G698" s="29">
        <v>72.8</v>
      </c>
      <c r="H698" s="29">
        <v>30</v>
      </c>
      <c r="I698" s="29">
        <v>9</v>
      </c>
      <c r="J698" s="29">
        <v>2</v>
      </c>
      <c r="K698" s="29">
        <v>21</v>
      </c>
      <c r="L698" s="29"/>
      <c r="M698" s="1" t="str">
        <f>Table8[[#This Row],[Std Remarks]]</f>
        <v>LIVE - 100% Completed</v>
      </c>
      <c r="N698" s="28">
        <f>Table8[[#This Row],[% of Completion of Work Done]]</f>
        <v>1</v>
      </c>
      <c r="O698" s="1">
        <f>Table8[[#This Row],[Customers According to % (Market Share)]]</f>
        <v>72.8</v>
      </c>
      <c r="P698" s="29">
        <v>1595937.84145877</v>
      </c>
      <c r="Q698" s="136">
        <f>Table8[[#This Row],[Allocated Budget]]*Table8[[#This Row],[Allocation Percentage]]</f>
        <v>239390.6762188155</v>
      </c>
      <c r="R698" s="136">
        <v>1356547.1652399586</v>
      </c>
      <c r="S698" s="1">
        <v>0</v>
      </c>
      <c r="T698" s="1"/>
      <c r="U698" s="1">
        <v>0.4</v>
      </c>
      <c r="V698" s="29">
        <v>0</v>
      </c>
      <c r="W698" s="29">
        <v>2324.7166207999994</v>
      </c>
      <c r="X698" s="1" t="s">
        <v>150</v>
      </c>
      <c r="Y698" s="75">
        <f>$Q$2</f>
        <v>0.15</v>
      </c>
      <c r="Z698" s="1" t="s">
        <v>32</v>
      </c>
      <c r="AA698" s="1" t="s">
        <v>150</v>
      </c>
      <c r="AB698" s="64">
        <v>1</v>
      </c>
      <c r="AC698" s="115">
        <f t="shared" si="38"/>
        <v>1</v>
      </c>
      <c r="AD698" s="2">
        <v>46082</v>
      </c>
      <c r="AE698" s="175" t="str">
        <f>IFERROR(Table8[[#This Row],[Timeline - Monthwise]]-MIN(Table8[Start Date..]),"None")</f>
        <v>None</v>
      </c>
      <c r="AF698" s="1" t="str">
        <f>IFERROR(Table8[[#This Row],[Timeline - Monthwise]]-Table8[[#This Row],[Start Date..]]+1,"Duration Doesn't Exsists")</f>
        <v>Duration Doesn't Exsists</v>
      </c>
      <c r="AG698" s="29" t="str">
        <f ca="1">IFERROR(Table8[[#This Row],[Timeline - Monthwise]]-TODAY(),"No ETA")</f>
        <v>No ETA</v>
      </c>
      <c r="AH698" s="29" t="str">
        <f t="shared" si="39"/>
        <v>Completed</v>
      </c>
      <c r="AI698" s="1"/>
      <c r="AJ698" s="237" t="s">
        <v>3569</v>
      </c>
      <c r="AK698" s="192"/>
      <c r="AL698" s="1" t="s">
        <v>3178</v>
      </c>
      <c r="AM698" s="1" t="s">
        <v>30</v>
      </c>
      <c r="AN698" s="1"/>
      <c r="AO698" s="27">
        <v>2</v>
      </c>
      <c r="AP698" s="192"/>
      <c r="AQ698" s="1"/>
      <c r="AS698" s="192" t="str">
        <f>VLOOKUP(Table8[[#This Row],[CEM Number]],'71 CEMs'!$E$5:$E$76,1,0)</f>
        <v>I240537</v>
      </c>
      <c r="AT698" s="235" t="s">
        <v>3569</v>
      </c>
      <c r="AU698" s="233"/>
    </row>
    <row r="699" spans="1:47" ht="14.4" customHeight="1">
      <c r="A699" s="26" t="s">
        <v>3650</v>
      </c>
      <c r="B699" s="166" t="s">
        <v>3530</v>
      </c>
      <c r="C699" s="1" t="s">
        <v>1250</v>
      </c>
      <c r="D699" s="192" t="s">
        <v>1250</v>
      </c>
      <c r="E699" s="192" t="s">
        <v>1276</v>
      </c>
      <c r="F699" s="29">
        <v>1370</v>
      </c>
      <c r="G699" s="29">
        <v>548</v>
      </c>
      <c r="H699" s="29"/>
      <c r="I699" s="29"/>
      <c r="J699" s="29"/>
      <c r="K699" s="29"/>
      <c r="L699" s="29"/>
      <c r="M699" s="1" t="str">
        <f>Table8[[#This Row],[Std Remarks]]</f>
        <v>NOT LIVE - RETAIN BUDGET</v>
      </c>
      <c r="N699" s="28">
        <f>Table8[[#This Row],[% of Completion of Work Done]]</f>
        <v>0</v>
      </c>
      <c r="O699" s="1">
        <f>Table8[[#This Row],[Customers According to % (Market Share)]]</f>
        <v>548</v>
      </c>
      <c r="P699" s="29">
        <v>8539504.0639999993</v>
      </c>
      <c r="Q699" s="136">
        <f>(Table8[[#This Row],[Allocated Budget]]*$Q$2)+(Table8[[#This Row],[Allocated Budget]]*(1-Table8[[#This Row],[HP%  based on Live % ( Work Progress)]])*(1-$Q$2))</f>
        <v>8539504.0639999993</v>
      </c>
      <c r="R699" s="136"/>
      <c r="S699" s="1" t="e">
        <v>#DIV/0!</v>
      </c>
      <c r="T699" s="1"/>
      <c r="U699" s="1"/>
      <c r="V699" s="29">
        <v>928.05</v>
      </c>
      <c r="W699" s="29">
        <v>14117.5</v>
      </c>
      <c r="X699" s="1" t="s">
        <v>47</v>
      </c>
      <c r="Y699" s="28">
        <f>Table8[[#This Row],[% of Completion of Work Done]]</f>
        <v>0</v>
      </c>
      <c r="Z699" s="1" t="s">
        <v>35</v>
      </c>
      <c r="AA699" s="1"/>
      <c r="AB699" s="28">
        <v>0</v>
      </c>
      <c r="AC699" s="115">
        <f t="shared" si="38"/>
        <v>0</v>
      </c>
      <c r="AD699" s="2">
        <v>46082</v>
      </c>
      <c r="AE699" s="175">
        <f>IFERROR(Table8[[#This Row],[Timeline - Monthwise]]-MIN(Table8[Start Date..]),"None")</f>
        <v>214</v>
      </c>
      <c r="AF699" s="1">
        <f>IFERROR(Table8[[#This Row],[Timeline - Monthwise]]-Table8[[#This Row],[Start Date..]]+1,"Duration Doesn't Exsists")</f>
        <v>215</v>
      </c>
      <c r="AG699" s="29">
        <f ca="1">IFERROR(Table8[[#This Row],[Timeline - Monthwise]]-TODAY(),"No ETA")</f>
        <v>167</v>
      </c>
      <c r="AH699" s="29" t="str">
        <f t="shared" si="39"/>
        <v>Yet to Start</v>
      </c>
      <c r="AI699" s="77">
        <v>0</v>
      </c>
      <c r="AJ699" s="237" t="s">
        <v>3576</v>
      </c>
      <c r="AK699" s="192" t="s">
        <v>1169</v>
      </c>
      <c r="AL699" s="1" t="s">
        <v>3325</v>
      </c>
      <c r="AM699" s="1" t="s">
        <v>76</v>
      </c>
      <c r="AN699" s="1"/>
      <c r="AO699" s="27"/>
      <c r="AP699" s="192"/>
      <c r="AQ699" s="27"/>
      <c r="AS699" s="192" t="e">
        <f>VLOOKUP(Table8[[#This Row],[CEM Number]],'71 CEMs'!$E$5:$E$76,1,0)</f>
        <v>#N/A</v>
      </c>
      <c r="AT699" s="235">
        <v>46296</v>
      </c>
      <c r="AU699" s="233"/>
    </row>
    <row r="700" spans="1:47" ht="14.4" customHeight="1">
      <c r="A700" s="26" t="s">
        <v>329</v>
      </c>
      <c r="B700" s="166">
        <v>45427</v>
      </c>
      <c r="C700" s="1" t="s">
        <v>330</v>
      </c>
      <c r="D700" s="192" t="s">
        <v>330</v>
      </c>
      <c r="E700" s="192" t="s">
        <v>334</v>
      </c>
      <c r="F700" s="29">
        <v>30</v>
      </c>
      <c r="G700" s="29">
        <v>12</v>
      </c>
      <c r="H700" s="29">
        <v>5</v>
      </c>
      <c r="I700" s="29">
        <v>1</v>
      </c>
      <c r="J700" s="29"/>
      <c r="K700" s="29">
        <v>4</v>
      </c>
      <c r="L700" s="29"/>
      <c r="M700" s="1" t="str">
        <f>Table8[[#This Row],[Std Remarks]]</f>
        <v>LIVE - 100% Completed</v>
      </c>
      <c r="N700" s="28">
        <f>Table8[[#This Row],[% of Completion of Work Done]]</f>
        <v>1</v>
      </c>
      <c r="O700" s="1">
        <f>Table8[[#This Row],[Customers According to % (Market Share)]]</f>
        <v>12</v>
      </c>
      <c r="P700" s="29">
        <v>1883183.75</v>
      </c>
      <c r="Q700" s="136">
        <f>Table8[[#This Row],[Allocated Budget]]*Table8[[#This Row],[Allocation Percentage]]</f>
        <v>282477.5625</v>
      </c>
      <c r="R700" s="136">
        <v>1600706.1875</v>
      </c>
      <c r="S700" s="1">
        <v>-1</v>
      </c>
      <c r="T700" s="1"/>
      <c r="U700" s="1">
        <v>0.4</v>
      </c>
      <c r="V700" s="29">
        <v>591.09999999999991</v>
      </c>
      <c r="W700" s="195">
        <v>369</v>
      </c>
      <c r="X700" s="1" t="s">
        <v>47</v>
      </c>
      <c r="Y700" s="75">
        <f>$Q$2</f>
        <v>0.15</v>
      </c>
      <c r="Z700" s="1" t="s">
        <v>32</v>
      </c>
      <c r="AA700" s="1" t="s">
        <v>47</v>
      </c>
      <c r="AB700" s="64">
        <v>1</v>
      </c>
      <c r="AC700" s="115">
        <f t="shared" si="38"/>
        <v>1</v>
      </c>
      <c r="AD700" s="2">
        <v>46082</v>
      </c>
      <c r="AE700" s="175" t="str">
        <f>IFERROR(Table8[[#This Row],[Timeline - Monthwise]]-MIN(Table8[Start Date..]),"None")</f>
        <v>None</v>
      </c>
      <c r="AF700" s="1" t="str">
        <f>IFERROR(Table8[[#This Row],[Timeline - Monthwise]]-Table8[[#This Row],[Start Date..]]+1,"Duration Doesn't Exsists")</f>
        <v>Duration Doesn't Exsists</v>
      </c>
      <c r="AG700" s="29" t="str">
        <f ca="1">IFERROR(Table8[[#This Row],[Timeline - Monthwise]]-TODAY(),"No ETA")</f>
        <v>No ETA</v>
      </c>
      <c r="AH700" s="29" t="str">
        <f t="shared" si="39"/>
        <v>Completed</v>
      </c>
      <c r="AI700" s="1"/>
      <c r="AJ700" s="237" t="s">
        <v>3569</v>
      </c>
      <c r="AK700" s="192"/>
      <c r="AL700" s="1" t="s">
        <v>3178</v>
      </c>
      <c r="AM700" s="1" t="s">
        <v>30</v>
      </c>
      <c r="AN700" s="1"/>
      <c r="AO700" s="27"/>
      <c r="AP700" s="192"/>
      <c r="AQ700" s="1"/>
      <c r="AS700" s="192" t="str">
        <f>VLOOKUP(Table8[[#This Row],[CEM Number]],'71 CEMs'!$E$5:$E$76,1,0)</f>
        <v>I240683</v>
      </c>
      <c r="AT700" s="235" t="s">
        <v>3569</v>
      </c>
      <c r="AU700" s="233"/>
    </row>
    <row r="701" spans="1:47" ht="14.4" customHeight="1">
      <c r="A701" s="26" t="s">
        <v>950</v>
      </c>
      <c r="B701" s="166">
        <v>44195</v>
      </c>
      <c r="C701" s="1" t="s">
        <v>138</v>
      </c>
      <c r="D701" s="192" t="s">
        <v>951</v>
      </c>
      <c r="E701" s="192" t="s">
        <v>973</v>
      </c>
      <c r="F701" s="29">
        <v>2096</v>
      </c>
      <c r="G701" s="29">
        <v>838.40000000000009</v>
      </c>
      <c r="H701" s="29"/>
      <c r="I701" s="29"/>
      <c r="J701" s="29"/>
      <c r="K701" s="29"/>
      <c r="L701" s="29"/>
      <c r="M701" s="1" t="str">
        <f>Table8[[#This Row],[Std Remarks]]</f>
        <v>NOT LIVE - RETAIN BUDGET</v>
      </c>
      <c r="N701" s="28">
        <f>Table8[[#This Row],[% of Completion of Work Done]]</f>
        <v>0</v>
      </c>
      <c r="O701" s="1">
        <f>Table8[[#This Row],[Customers According to % (Market Share)]]</f>
        <v>838.40000000000009</v>
      </c>
      <c r="P701" s="29">
        <v>17191720.405000001</v>
      </c>
      <c r="Q701" s="136">
        <f>(Table8[[#This Row],[Allocated Budget]]*$Q$2)+(Table8[[#This Row],[Allocated Budget]]*(1-Table8[[#This Row],[HP%  based on Live % ( Work Progress)]])*(1-$Q$2))</f>
        <v>17191720.405000001</v>
      </c>
      <c r="R701" s="136">
        <v>0</v>
      </c>
      <c r="S701" s="1">
        <v>-1</v>
      </c>
      <c r="T701" s="1"/>
      <c r="U701" s="1">
        <v>0.4</v>
      </c>
      <c r="V701" s="29">
        <v>6787.2999999999993</v>
      </c>
      <c r="W701" s="29">
        <v>18760</v>
      </c>
      <c r="X701" s="1" t="s">
        <v>47</v>
      </c>
      <c r="Y701" s="28">
        <f>Table8[[#This Row],[% of Completion of Work Done]]</f>
        <v>0</v>
      </c>
      <c r="Z701" s="1" t="s">
        <v>35</v>
      </c>
      <c r="AA701" s="1"/>
      <c r="AB701" s="28">
        <v>0</v>
      </c>
      <c r="AC701" s="115">
        <f t="shared" si="38"/>
        <v>0</v>
      </c>
      <c r="AD701" s="2">
        <v>46082</v>
      </c>
      <c r="AE701" s="175">
        <f>IFERROR(Table8[[#This Row],[Timeline - Monthwise]]-MIN(Table8[Start Date..]),"None")</f>
        <v>92</v>
      </c>
      <c r="AF701" s="1">
        <f>IFERROR(Table8[[#This Row],[Timeline - Monthwise]]-Table8[[#This Row],[Start Date..]]+1,"Duration Doesn't Exsists")</f>
        <v>93</v>
      </c>
      <c r="AG701" s="29">
        <f ca="1">IFERROR(Table8[[#This Row],[Timeline - Monthwise]]-TODAY(),"No ETA")</f>
        <v>45</v>
      </c>
      <c r="AH701" s="29" t="str">
        <f t="shared" si="39"/>
        <v>Yet to Start</v>
      </c>
      <c r="AI701" s="1">
        <v>46174</v>
      </c>
      <c r="AJ701" s="237" t="s">
        <v>3573</v>
      </c>
      <c r="AK701" s="192" t="s">
        <v>974</v>
      </c>
      <c r="AL701" s="1" t="s">
        <v>3179</v>
      </c>
      <c r="AM701" s="1" t="s">
        <v>76</v>
      </c>
      <c r="AN701" s="1">
        <v>2</v>
      </c>
      <c r="AO701" s="27"/>
      <c r="AP701" s="192"/>
      <c r="AQ701" s="1"/>
      <c r="AS701" s="192" t="str">
        <f>VLOOKUP(Table8[[#This Row],[CEM Number]],'71 CEMs'!$E$5:$E$76,1,0)</f>
        <v>INT-21-00315</v>
      </c>
      <c r="AT701" s="235">
        <v>46174</v>
      </c>
      <c r="AU701" s="233"/>
    </row>
    <row r="702" spans="1:47" ht="14.4" customHeight="1">
      <c r="A702" s="26" t="s">
        <v>221</v>
      </c>
      <c r="B702" s="166">
        <v>45428</v>
      </c>
      <c r="C702" s="1" t="s">
        <v>50</v>
      </c>
      <c r="D702" s="1" t="s">
        <v>50</v>
      </c>
      <c r="E702" s="192" t="s">
        <v>239</v>
      </c>
      <c r="F702" s="29">
        <v>386</v>
      </c>
      <c r="G702" s="29">
        <v>154.4</v>
      </c>
      <c r="H702" s="29"/>
      <c r="I702" s="29">
        <v>0</v>
      </c>
      <c r="J702" s="29">
        <v>0</v>
      </c>
      <c r="K702" s="29"/>
      <c r="L702" s="29" t="s">
        <v>3640</v>
      </c>
      <c r="M702" s="1" t="str">
        <f>Table8[[#This Row],[Std Remarks]]</f>
        <v>NOT LIVE - RETAIN BUDGET</v>
      </c>
      <c r="N702" s="28">
        <f>Table8[[#This Row],[% of Completion of Work Done]]</f>
        <v>0</v>
      </c>
      <c r="O702" s="1">
        <f>Table8[[#This Row],[Customers According to % (Market Share)]]</f>
        <v>154.4</v>
      </c>
      <c r="P702" s="29">
        <v>3718468.3579405001</v>
      </c>
      <c r="Q702" s="136">
        <f>(Table8[[#This Row],[Allocated Budget]]*$Q$2)+(Table8[[#This Row],[Allocated Budget]]*(1-Table8[[#This Row],[HP%  based on Live % ( Work Progress)]])*(1-$Q$2))</f>
        <v>3718468.3579405001</v>
      </c>
      <c r="R702" s="136">
        <v>0</v>
      </c>
      <c r="S702" s="1">
        <v>-1</v>
      </c>
      <c r="T702" s="1"/>
      <c r="U702" s="1">
        <v>0.4</v>
      </c>
      <c r="V702" s="29">
        <v>462.00000000000006</v>
      </c>
      <c r="W702" s="29">
        <v>2180.3268547620401</v>
      </c>
      <c r="X702" s="1" t="s">
        <v>47</v>
      </c>
      <c r="Y702" s="28">
        <f>Table8[[#This Row],[% of Completion of Work Done]]</f>
        <v>0</v>
      </c>
      <c r="Z702" s="1" t="s">
        <v>35</v>
      </c>
      <c r="AA702" s="1"/>
      <c r="AB702" s="28">
        <v>0</v>
      </c>
      <c r="AC702" s="115">
        <f t="shared" si="38"/>
        <v>0</v>
      </c>
      <c r="AD702" s="2">
        <v>46082</v>
      </c>
      <c r="AE702" s="175" t="str">
        <f>IFERROR(Table8[[#This Row],[Timeline - Monthwise]]-MIN(Table8[Start Date..]),"None")</f>
        <v>None</v>
      </c>
      <c r="AF702" s="1" t="str">
        <f>IFERROR(Table8[[#This Row],[Timeline - Monthwise]]-Table8[[#This Row],[Start Date..]]+1,"Duration Doesn't Exsists")</f>
        <v>Duration Doesn't Exsists</v>
      </c>
      <c r="AG702" s="29" t="str">
        <f ca="1">IFERROR(Table8[[#This Row],[Timeline - Monthwise]]-TODAY(),"No ETA")</f>
        <v>No ETA</v>
      </c>
      <c r="AH702" s="29" t="str">
        <f t="shared" si="39"/>
        <v>Yet to Start</v>
      </c>
      <c r="AI702" s="1" t="s">
        <v>77</v>
      </c>
      <c r="AJ702" s="237" t="s">
        <v>3319</v>
      </c>
      <c r="AK702" s="1" t="s">
        <v>223</v>
      </c>
      <c r="AL702" s="1" t="s">
        <v>3325</v>
      </c>
      <c r="AM702" s="1" t="s">
        <v>76</v>
      </c>
      <c r="AN702" s="1">
        <v>2</v>
      </c>
      <c r="AO702" s="27"/>
      <c r="AP702" s="192"/>
      <c r="AQ702" s="192"/>
      <c r="AS702" s="192" t="str">
        <f>VLOOKUP(Table8[[#This Row],[CEM Number]],'71 CEMs'!$E$5:$E$76,1,0)</f>
        <v>I240678</v>
      </c>
      <c r="AT702" s="235" t="s">
        <v>3319</v>
      </c>
      <c r="AU702" s="233"/>
    </row>
    <row r="703" spans="1:47" ht="14.4" customHeight="1">
      <c r="A703" s="26" t="s">
        <v>3650</v>
      </c>
      <c r="B703" s="166" t="s">
        <v>3530</v>
      </c>
      <c r="C703" s="1" t="s">
        <v>1250</v>
      </c>
      <c r="D703" s="1" t="s">
        <v>1250</v>
      </c>
      <c r="E703" s="192" t="s">
        <v>1277</v>
      </c>
      <c r="F703" s="29">
        <v>4836</v>
      </c>
      <c r="G703" s="29">
        <v>1934.4</v>
      </c>
      <c r="H703" s="29"/>
      <c r="I703" s="29"/>
      <c r="J703" s="29"/>
      <c r="K703" s="29"/>
      <c r="L703" s="29"/>
      <c r="M703" s="1" t="str">
        <f>Table8[[#This Row],[Std Remarks]]</f>
        <v>NOT LIVE - RETAIN BUDGET</v>
      </c>
      <c r="N703" s="28">
        <f>Table8[[#This Row],[% of Completion of Work Done]]</f>
        <v>0</v>
      </c>
      <c r="O703" s="1">
        <f>Table8[[#This Row],[Customers According to % (Market Share)]]</f>
        <v>1934.4</v>
      </c>
      <c r="P703" s="29">
        <v>32642123.324000001</v>
      </c>
      <c r="Q703" s="136">
        <f>(Table8[[#This Row],[Allocated Budget]]*$Q$2)+(Table8[[#This Row],[Allocated Budget]]*(1-Table8[[#This Row],[HP%  based on Live % ( Work Progress)]])*(1-$Q$2))</f>
        <v>32642123.323999997</v>
      </c>
      <c r="R703" s="136"/>
      <c r="S703" s="1" t="e">
        <v>#DIV/0!</v>
      </c>
      <c r="T703" s="1"/>
      <c r="U703" s="1"/>
      <c r="V703" s="29">
        <v>5329.0999999999995</v>
      </c>
      <c r="W703" s="29">
        <v>42746.25</v>
      </c>
      <c r="X703" s="1" t="s">
        <v>47</v>
      </c>
      <c r="Y703" s="28">
        <f>Table8[[#This Row],[% of Completion of Work Done]]</f>
        <v>0</v>
      </c>
      <c r="Z703" s="1" t="s">
        <v>35</v>
      </c>
      <c r="AA703" s="1"/>
      <c r="AB703" s="28">
        <v>0</v>
      </c>
      <c r="AC703" s="115">
        <f t="shared" si="38"/>
        <v>0</v>
      </c>
      <c r="AD703" s="2">
        <v>46082</v>
      </c>
      <c r="AE703" s="175">
        <f>IFERROR(Table8[[#This Row],[Timeline - Monthwise]]-MIN(Table8[Start Date..]),"None")</f>
        <v>214</v>
      </c>
      <c r="AF703" s="1">
        <f>IFERROR(Table8[[#This Row],[Timeline - Monthwise]]-Table8[[#This Row],[Start Date..]]+1,"Duration Doesn't Exsists")</f>
        <v>215</v>
      </c>
      <c r="AG703" s="29">
        <f ca="1">IFERROR(Table8[[#This Row],[Timeline - Monthwise]]-TODAY(),"No ETA")</f>
        <v>167</v>
      </c>
      <c r="AH703" s="29" t="str">
        <f t="shared" si="39"/>
        <v>Yet to Start</v>
      </c>
      <c r="AI703" s="77">
        <v>0</v>
      </c>
      <c r="AJ703" s="237" t="s">
        <v>3576</v>
      </c>
      <c r="AK703" s="1" t="s">
        <v>1169</v>
      </c>
      <c r="AL703" s="1" t="s">
        <v>3325</v>
      </c>
      <c r="AM703" s="1" t="s">
        <v>76</v>
      </c>
      <c r="AN703" s="1"/>
      <c r="AO703" s="27"/>
      <c r="AP703" s="192"/>
      <c r="AQ703" s="1"/>
      <c r="AS703" s="192" t="e">
        <f>VLOOKUP(Table8[[#This Row],[CEM Number]],'71 CEMs'!$E$5:$E$76,1,0)</f>
        <v>#N/A</v>
      </c>
      <c r="AT703" s="235">
        <v>46296</v>
      </c>
      <c r="AU703" s="233"/>
    </row>
    <row r="704" spans="1:47" ht="14.4" customHeight="1">
      <c r="A704" s="26" t="s">
        <v>3650</v>
      </c>
      <c r="B704" s="166" t="s">
        <v>3530</v>
      </c>
      <c r="C704" s="1" t="s">
        <v>1250</v>
      </c>
      <c r="D704" s="1" t="s">
        <v>1250</v>
      </c>
      <c r="E704" s="192" t="s">
        <v>1278</v>
      </c>
      <c r="F704" s="29">
        <v>1406</v>
      </c>
      <c r="G704" s="29">
        <v>562.4</v>
      </c>
      <c r="H704" s="29"/>
      <c r="I704" s="29"/>
      <c r="J704" s="29"/>
      <c r="K704" s="29"/>
      <c r="L704" s="29"/>
      <c r="M704" s="1" t="str">
        <f>Table8[[#This Row],[Std Remarks]]</f>
        <v>NOT LIVE - RETAIN BUDGET</v>
      </c>
      <c r="N704" s="28">
        <f>Table8[[#This Row],[% of Completion of Work Done]]</f>
        <v>0</v>
      </c>
      <c r="O704" s="1">
        <f>Table8[[#This Row],[Customers According to % (Market Share)]]</f>
        <v>562.4</v>
      </c>
      <c r="P704" s="29">
        <v>7040133.3604435204</v>
      </c>
      <c r="Q704" s="136">
        <f>(Table8[[#This Row],[Allocated Budget]]*$Q$2)+(Table8[[#This Row],[Allocated Budget]]*(1-Table8[[#This Row],[HP%  based on Live % ( Work Progress)]])*(1-$Q$2))</f>
        <v>7040133.3604435204</v>
      </c>
      <c r="R704" s="136"/>
      <c r="S704" s="1" t="e">
        <v>#DIV/0!</v>
      </c>
      <c r="T704" s="1"/>
      <c r="U704" s="1"/>
      <c r="V704" s="29">
        <v>1047.5</v>
      </c>
      <c r="W704" s="29">
        <v>8097.4103444352259</v>
      </c>
      <c r="X704" s="1" t="s">
        <v>47</v>
      </c>
      <c r="Y704" s="28">
        <f>Table8[[#This Row],[% of Completion of Work Done]]</f>
        <v>0</v>
      </c>
      <c r="Z704" s="1" t="s">
        <v>35</v>
      </c>
      <c r="AA704" s="1"/>
      <c r="AB704" s="28">
        <v>0</v>
      </c>
      <c r="AC704" s="115">
        <f t="shared" si="38"/>
        <v>0</v>
      </c>
      <c r="AD704" s="2">
        <v>46082</v>
      </c>
      <c r="AE704" s="175">
        <f>IFERROR(Table8[[#This Row],[Timeline - Monthwise]]-MIN(Table8[Start Date..]),"None")</f>
        <v>214</v>
      </c>
      <c r="AF704" s="1">
        <f>IFERROR(Table8[[#This Row],[Timeline - Monthwise]]-Table8[[#This Row],[Start Date..]]+1,"Duration Doesn't Exsists")</f>
        <v>215</v>
      </c>
      <c r="AG704" s="29">
        <f ca="1">IFERROR(Table8[[#This Row],[Timeline - Monthwise]]-TODAY(),"No ETA")</f>
        <v>167</v>
      </c>
      <c r="AH704" s="29" t="str">
        <f t="shared" si="39"/>
        <v>Yet to Start</v>
      </c>
      <c r="AI704" s="77">
        <v>0</v>
      </c>
      <c r="AJ704" s="237" t="s">
        <v>3576</v>
      </c>
      <c r="AK704" s="1" t="s">
        <v>1169</v>
      </c>
      <c r="AL704" s="1" t="s">
        <v>3325</v>
      </c>
      <c r="AM704" s="1" t="s">
        <v>76</v>
      </c>
      <c r="AN704" s="1"/>
      <c r="AO704" s="27"/>
      <c r="AP704" s="192"/>
      <c r="AQ704" s="1"/>
      <c r="AS704" s="192" t="e">
        <f>VLOOKUP(Table8[[#This Row],[CEM Number]],'71 CEMs'!$E$5:$E$76,1,0)</f>
        <v>#N/A</v>
      </c>
      <c r="AT704" s="235">
        <v>46296</v>
      </c>
      <c r="AU704" s="233"/>
    </row>
    <row r="705" spans="1:47" ht="14.4" customHeight="1">
      <c r="A705" s="26" t="s">
        <v>3650</v>
      </c>
      <c r="B705" s="166" t="s">
        <v>3530</v>
      </c>
      <c r="C705" s="1" t="s">
        <v>1250</v>
      </c>
      <c r="D705" s="1" t="s">
        <v>1250</v>
      </c>
      <c r="E705" s="192" t="s">
        <v>1279</v>
      </c>
      <c r="F705" s="29">
        <v>2064</v>
      </c>
      <c r="G705" s="29">
        <v>825.6</v>
      </c>
      <c r="H705" s="29"/>
      <c r="I705" s="29"/>
      <c r="J705" s="29"/>
      <c r="K705" s="29"/>
      <c r="L705" s="29"/>
      <c r="M705" s="1" t="str">
        <f>Table8[[#This Row],[Std Remarks]]</f>
        <v>NOT LIVE - RETAIN BUDGET</v>
      </c>
      <c r="N705" s="28">
        <f>Table8[[#This Row],[% of Completion of Work Done]]</f>
        <v>0</v>
      </c>
      <c r="O705" s="1">
        <f>Table8[[#This Row],[Customers According to % (Market Share)]]</f>
        <v>825.6</v>
      </c>
      <c r="P705" s="29">
        <v>10500538.267999999</v>
      </c>
      <c r="Q705" s="136">
        <f>(Table8[[#This Row],[Allocated Budget]]*$Q$2)+(Table8[[#This Row],[Allocated Budget]]*(1-Table8[[#This Row],[HP%  based on Live % ( Work Progress)]])*(1-$Q$2))</f>
        <v>10500538.267999999</v>
      </c>
      <c r="R705" s="136"/>
      <c r="S705" s="1" t="e">
        <v>#DIV/0!</v>
      </c>
      <c r="T705" s="1"/>
      <c r="U705" s="1"/>
      <c r="V705" s="29">
        <v>872.84999999999991</v>
      </c>
      <c r="W705" s="29">
        <v>15951.25</v>
      </c>
      <c r="X705" s="1" t="s">
        <v>47</v>
      </c>
      <c r="Y705" s="28">
        <f>Table8[[#This Row],[% of Completion of Work Done]]</f>
        <v>0</v>
      </c>
      <c r="Z705" s="1" t="s">
        <v>35</v>
      </c>
      <c r="AA705" s="1"/>
      <c r="AB705" s="28">
        <v>0</v>
      </c>
      <c r="AC705" s="115">
        <f t="shared" si="38"/>
        <v>0</v>
      </c>
      <c r="AD705" s="2">
        <v>46082</v>
      </c>
      <c r="AE705" s="175">
        <f>IFERROR(Table8[[#This Row],[Timeline - Monthwise]]-MIN(Table8[Start Date..]),"None")</f>
        <v>214</v>
      </c>
      <c r="AF705" s="1">
        <f>IFERROR(Table8[[#This Row],[Timeline - Monthwise]]-Table8[[#This Row],[Start Date..]]+1,"Duration Doesn't Exsists")</f>
        <v>215</v>
      </c>
      <c r="AG705" s="29">
        <f ca="1">IFERROR(Table8[[#This Row],[Timeline - Monthwise]]-TODAY(),"No ETA")</f>
        <v>167</v>
      </c>
      <c r="AH705" s="29" t="str">
        <f t="shared" si="39"/>
        <v>Yet to Start</v>
      </c>
      <c r="AI705" s="77">
        <v>0</v>
      </c>
      <c r="AJ705" s="237" t="s">
        <v>3576</v>
      </c>
      <c r="AK705" s="1" t="s">
        <v>1169</v>
      </c>
      <c r="AL705" s="1" t="s">
        <v>3325</v>
      </c>
      <c r="AM705" s="1" t="s">
        <v>76</v>
      </c>
      <c r="AN705" s="1"/>
      <c r="AO705" s="27"/>
      <c r="AP705" s="192"/>
      <c r="AQ705" s="192"/>
      <c r="AS705" s="192" t="e">
        <f>VLOOKUP(Table8[[#This Row],[CEM Number]],'71 CEMs'!$E$5:$E$76,1,0)</f>
        <v>#N/A</v>
      </c>
      <c r="AT705" s="235">
        <v>46296</v>
      </c>
      <c r="AU705" s="233"/>
    </row>
    <row r="706" spans="1:47" ht="14.4" customHeight="1">
      <c r="A706" s="26" t="s">
        <v>190</v>
      </c>
      <c r="B706" s="166">
        <v>45350</v>
      </c>
      <c r="C706" s="1" t="s">
        <v>191</v>
      </c>
      <c r="D706" s="192" t="s">
        <v>192</v>
      </c>
      <c r="E706" s="192" t="s">
        <v>204</v>
      </c>
      <c r="F706" s="29">
        <v>444</v>
      </c>
      <c r="G706" s="29">
        <v>177.60000000000002</v>
      </c>
      <c r="H706" s="29">
        <v>444</v>
      </c>
      <c r="I706" s="29">
        <v>26</v>
      </c>
      <c r="J706" s="29">
        <v>24</v>
      </c>
      <c r="K706" s="29">
        <v>0</v>
      </c>
      <c r="L706" s="29">
        <v>2</v>
      </c>
      <c r="M706" s="1"/>
      <c r="N706" s="28">
        <f>Table8[[#This Row],[% of Completion of Work Done]]</f>
        <v>1</v>
      </c>
      <c r="O706" s="1">
        <f>Table8[[#This Row],[Customers According to % (Market Share)]]</f>
        <v>177.60000000000002</v>
      </c>
      <c r="P706" s="29">
        <v>7855486.2691200003</v>
      </c>
      <c r="Q706" s="136">
        <f>Table8[[#This Row],[Allocated Budget]]*Table8[[#This Row],[Allocation Percentage]]</f>
        <v>1178322.940368</v>
      </c>
      <c r="R706" s="136">
        <v>6677163.3287519999</v>
      </c>
      <c r="S706" s="1">
        <v>-0.5</v>
      </c>
      <c r="T706" s="1"/>
      <c r="U706" s="1">
        <v>0.4</v>
      </c>
      <c r="V706" s="29">
        <v>1480</v>
      </c>
      <c r="W706" s="29">
        <v>7411.2423070000013</v>
      </c>
      <c r="X706" s="1" t="s">
        <v>47</v>
      </c>
      <c r="Y706" s="75">
        <f>$Q$2</f>
        <v>0.15</v>
      </c>
      <c r="Z706" s="192" t="s">
        <v>32</v>
      </c>
      <c r="AA706" s="1" t="s">
        <v>47</v>
      </c>
      <c r="AB706" s="64">
        <v>1</v>
      </c>
      <c r="AC706" s="115">
        <f t="shared" si="38"/>
        <v>1</v>
      </c>
      <c r="AD706" s="2">
        <v>46082</v>
      </c>
      <c r="AE706" s="175" t="str">
        <f>IFERROR(Table8[[#This Row],[Timeline - Monthwise]]-MIN(Table8[Start Date..]),"None")</f>
        <v>None</v>
      </c>
      <c r="AF706" s="1" t="str">
        <f>IFERROR(Table8[[#This Row],[Timeline - Monthwise]]-Table8[[#This Row],[Start Date..]]+1,"Duration Doesn't Exsists")</f>
        <v>Duration Doesn't Exsists</v>
      </c>
      <c r="AG706" s="29" t="str">
        <f ca="1">IFERROR(Table8[[#This Row],[Timeline - Monthwise]]-TODAY(),"No ETA")</f>
        <v>No ETA</v>
      </c>
      <c r="AH706" s="29" t="str">
        <f t="shared" si="39"/>
        <v>Completed</v>
      </c>
      <c r="AI706" s="1"/>
      <c r="AJ706" s="237" t="s">
        <v>3569</v>
      </c>
      <c r="AK706" s="192"/>
      <c r="AL706" s="1" t="s">
        <v>3178</v>
      </c>
      <c r="AM706" s="1" t="s">
        <v>30</v>
      </c>
      <c r="AN706" s="1"/>
      <c r="AO706" s="27"/>
      <c r="AP706" s="192"/>
      <c r="AQ706" s="1"/>
      <c r="AS706" s="192" t="str">
        <f>VLOOKUP(Table8[[#This Row],[CEM Number]],'71 CEMs'!$E$5:$E$76,1,0)</f>
        <v>I240540</v>
      </c>
      <c r="AT706" s="235" t="s">
        <v>3569</v>
      </c>
      <c r="AU706" s="233"/>
    </row>
    <row r="707" spans="1:47" ht="14.4" customHeight="1">
      <c r="A707" s="26" t="s">
        <v>3650</v>
      </c>
      <c r="B707" s="166" t="s">
        <v>3530</v>
      </c>
      <c r="C707" s="1" t="s">
        <v>1250</v>
      </c>
      <c r="D707" s="192" t="s">
        <v>1250</v>
      </c>
      <c r="E707" s="192" t="s">
        <v>1280</v>
      </c>
      <c r="F707" s="29">
        <v>376</v>
      </c>
      <c r="G707" s="29">
        <v>150.4</v>
      </c>
      <c r="H707" s="29"/>
      <c r="I707" s="29"/>
      <c r="J707" s="29"/>
      <c r="K707" s="29"/>
      <c r="L707" s="29"/>
      <c r="M707" s="1" t="str">
        <f>Table8[[#This Row],[Std Remarks]]</f>
        <v>NOT LIVE - RETAIN BUDGET</v>
      </c>
      <c r="N707" s="28">
        <f>Table8[[#This Row],[% of Completion of Work Done]]</f>
        <v>0</v>
      </c>
      <c r="O707" s="1">
        <f>Table8[[#This Row],[Customers According to % (Market Share)]]</f>
        <v>150.4</v>
      </c>
      <c r="P707" s="29">
        <v>4614691.8785540797</v>
      </c>
      <c r="Q707" s="136">
        <f>(Table8[[#This Row],[Allocated Budget]]*$Q$2)+(Table8[[#This Row],[Allocated Budget]]*(1-Table8[[#This Row],[HP%  based on Live % ( Work Progress)]])*(1-$Q$2))</f>
        <v>4614691.8785540797</v>
      </c>
      <c r="R707" s="136"/>
      <c r="S707" s="1" t="e">
        <v>#DIV/0!</v>
      </c>
      <c r="T707" s="1"/>
      <c r="U707" s="1"/>
      <c r="V707" s="29">
        <v>1009.8729646609826</v>
      </c>
      <c r="W707" s="29">
        <v>5027.7227510281446</v>
      </c>
      <c r="X707" s="1" t="s">
        <v>47</v>
      </c>
      <c r="Y707" s="28">
        <f>Table8[[#This Row],[% of Completion of Work Done]]</f>
        <v>0</v>
      </c>
      <c r="Z707" s="1" t="s">
        <v>35</v>
      </c>
      <c r="AA707" s="1"/>
      <c r="AB707" s="28">
        <v>0</v>
      </c>
      <c r="AC707" s="115">
        <f t="shared" si="38"/>
        <v>0</v>
      </c>
      <c r="AD707" s="2">
        <v>46082</v>
      </c>
      <c r="AE707" s="175">
        <f>IFERROR(Table8[[#This Row],[Timeline - Monthwise]]-MIN(Table8[Start Date..]),"None")</f>
        <v>214</v>
      </c>
      <c r="AF707" s="1">
        <f>IFERROR(Table8[[#This Row],[Timeline - Monthwise]]-Table8[[#This Row],[Start Date..]]+1,"Duration Doesn't Exsists")</f>
        <v>215</v>
      </c>
      <c r="AG707" s="29">
        <f ca="1">IFERROR(Table8[[#This Row],[Timeline - Monthwise]]-TODAY(),"No ETA")</f>
        <v>167</v>
      </c>
      <c r="AH707" s="29" t="str">
        <f t="shared" si="39"/>
        <v>Yet to Start</v>
      </c>
      <c r="AI707" s="77">
        <v>0</v>
      </c>
      <c r="AJ707" s="237" t="s">
        <v>3576</v>
      </c>
      <c r="AK707" s="192" t="s">
        <v>1169</v>
      </c>
      <c r="AL707" s="1" t="s">
        <v>3325</v>
      </c>
      <c r="AM707" s="1" t="s">
        <v>76</v>
      </c>
      <c r="AN707" s="1"/>
      <c r="AO707" s="27"/>
      <c r="AP707" s="192"/>
      <c r="AQ707" s="1"/>
      <c r="AS707" s="192" t="e">
        <f>VLOOKUP(Table8[[#This Row],[CEM Number]],'71 CEMs'!$E$5:$E$76,1,0)</f>
        <v>#N/A</v>
      </c>
      <c r="AT707" s="235">
        <v>46296</v>
      </c>
      <c r="AU707" s="233"/>
    </row>
    <row r="708" spans="1:47" ht="14.4" customHeight="1">
      <c r="A708" s="86" t="s">
        <v>942</v>
      </c>
      <c r="B708" s="166" t="s">
        <v>3530</v>
      </c>
      <c r="C708" s="1" t="s">
        <v>514</v>
      </c>
      <c r="D708" s="28" t="s">
        <v>943</v>
      </c>
      <c r="E708" s="192" t="s">
        <v>3250</v>
      </c>
      <c r="F708" s="29">
        <v>1154</v>
      </c>
      <c r="G708" s="65">
        <v>461.6</v>
      </c>
      <c r="H708" s="65"/>
      <c r="I708" s="29"/>
      <c r="J708" s="29"/>
      <c r="K708" s="29"/>
      <c r="L708" s="29"/>
      <c r="M708" s="1" t="str">
        <f>Table8[[#This Row],[Std Remarks]]</f>
        <v>NOT LIVE - RETAIN BUDGET</v>
      </c>
      <c r="N708" s="28">
        <f>Table8[[#This Row],[% of Completion of Work Done]]</f>
        <v>0</v>
      </c>
      <c r="O708" s="1"/>
      <c r="P708" s="29">
        <v>10519705.219990499</v>
      </c>
      <c r="Q708" s="136">
        <f>(Table8[[#This Row],[Allocated Budget]]*$Q$2)+(Table8[[#This Row],[Allocated Budget]]*(1-Table8[[#This Row],[HP%  based on Live % ( Work Progress)]])*(1-$Q$2))</f>
        <v>10519705.219990499</v>
      </c>
      <c r="R708" s="136"/>
      <c r="S708" s="1"/>
      <c r="T708" s="1"/>
      <c r="U708" s="1"/>
      <c r="V708" s="29">
        <v>1940.4</v>
      </c>
      <c r="W708" s="29">
        <v>8481.6554862500034</v>
      </c>
      <c r="X708" s="1" t="s">
        <v>47</v>
      </c>
      <c r="Y708" s="28">
        <f>Table8[[#This Row],[% of Completion of Work Done]]</f>
        <v>0</v>
      </c>
      <c r="Z708" s="1" t="s">
        <v>35</v>
      </c>
      <c r="AA708" s="1"/>
      <c r="AB708" s="64">
        <v>0</v>
      </c>
      <c r="AC708" s="115">
        <f t="shared" si="38"/>
        <v>0</v>
      </c>
      <c r="AD708" s="2">
        <v>46082</v>
      </c>
      <c r="AE708" s="175">
        <f>IFERROR(Table8[[#This Row],[Timeline - Monthwise]]-MIN(Table8[Start Date..]),"None")</f>
        <v>214</v>
      </c>
      <c r="AF708" s="1">
        <f>IFERROR(Table8[[#This Row],[Timeline - Monthwise]]-Table8[[#This Row],[Start Date..]]+1,"Duration Doesn't Exsists")</f>
        <v>215</v>
      </c>
      <c r="AG708" s="29">
        <f ca="1">IFERROR(Table8[[#This Row],[Timeline - Monthwise]]-TODAY(),"No ETA")</f>
        <v>167</v>
      </c>
      <c r="AH708" s="29" t="str">
        <f t="shared" si="39"/>
        <v>Yet to Start</v>
      </c>
      <c r="AI708" s="192" t="s">
        <v>421</v>
      </c>
      <c r="AJ708" s="237" t="s">
        <v>3576</v>
      </c>
      <c r="AK708" s="28" t="s">
        <v>3291</v>
      </c>
      <c r="AL708" s="1" t="s">
        <v>3325</v>
      </c>
      <c r="AM708" s="1" t="s">
        <v>76</v>
      </c>
      <c r="AN708" s="1"/>
      <c r="AO708" s="27"/>
      <c r="AP708" s="192"/>
      <c r="AQ708" s="1"/>
      <c r="AS708" s="192" t="e">
        <f>VLOOKUP(Table8[[#This Row],[CEM Number]],'71 CEMs'!$E$5:$E$76,1,0)</f>
        <v>#N/A</v>
      </c>
      <c r="AT708" s="235">
        <v>46296</v>
      </c>
      <c r="AU708" s="233"/>
    </row>
    <row r="709" spans="1:47" ht="14.4" customHeight="1">
      <c r="A709" s="26" t="s">
        <v>221</v>
      </c>
      <c r="B709" s="166">
        <v>45428</v>
      </c>
      <c r="C709" s="1" t="s">
        <v>50</v>
      </c>
      <c r="D709" s="1" t="s">
        <v>50</v>
      </c>
      <c r="E709" s="192" t="s">
        <v>240</v>
      </c>
      <c r="F709" s="29">
        <v>184</v>
      </c>
      <c r="G709" s="29">
        <v>73.600000000000009</v>
      </c>
      <c r="H709" s="29"/>
      <c r="I709" s="29">
        <v>12</v>
      </c>
      <c r="J709" s="29">
        <v>5</v>
      </c>
      <c r="K709" s="29">
        <v>95</v>
      </c>
      <c r="L709" s="29"/>
      <c r="M709" s="1" t="str">
        <f>Table8[[#This Row],[Std Remarks]]</f>
        <v>LIVE - 100% Completed</v>
      </c>
      <c r="N709" s="28">
        <f>Table8[[#This Row],[% of Completion of Work Done]]</f>
        <v>1</v>
      </c>
      <c r="O709" s="1">
        <f>Table8[[#This Row],[Customers According to % (Market Share)]]</f>
        <v>73.600000000000009</v>
      </c>
      <c r="P709" s="29">
        <v>14855923.92</v>
      </c>
      <c r="Q709" s="136">
        <f>Table8[[#This Row],[Allocated Budget]]*Table8[[#This Row],[Allocation Percentage]]</f>
        <v>2228388.588</v>
      </c>
      <c r="R709" s="136">
        <v>12627535.331999999</v>
      </c>
      <c r="S709" s="1">
        <v>-1</v>
      </c>
      <c r="T709" s="1"/>
      <c r="U709" s="1">
        <v>0.4</v>
      </c>
      <c r="V709" s="29">
        <v>5571.92</v>
      </c>
      <c r="W709" s="29">
        <v>8354.7959999999985</v>
      </c>
      <c r="X709" s="1" t="s">
        <v>31</v>
      </c>
      <c r="Y709" s="75">
        <f>$Q$2</f>
        <v>0.15</v>
      </c>
      <c r="Z709" s="1" t="s">
        <v>32</v>
      </c>
      <c r="AA709" s="1" t="s">
        <v>31</v>
      </c>
      <c r="AB709" s="64">
        <v>1</v>
      </c>
      <c r="AC709" s="115">
        <f t="shared" si="38"/>
        <v>1</v>
      </c>
      <c r="AD709" s="2">
        <v>46082</v>
      </c>
      <c r="AE709" s="175" t="str">
        <f>IFERROR(Table8[[#This Row],[Timeline - Monthwise]]-MIN(Table8[Start Date..]),"None")</f>
        <v>None</v>
      </c>
      <c r="AF709" s="1" t="str">
        <f>IFERROR(Table8[[#This Row],[Timeline - Monthwise]]-Table8[[#This Row],[Start Date..]]+1,"Duration Doesn't Exsists")</f>
        <v>Duration Doesn't Exsists</v>
      </c>
      <c r="AG709" s="29" t="str">
        <f ca="1">IFERROR(Table8[[#This Row],[Timeline - Monthwise]]-TODAY(),"No ETA")</f>
        <v>No ETA</v>
      </c>
      <c r="AH709" s="29" t="str">
        <f t="shared" si="39"/>
        <v>Completed</v>
      </c>
      <c r="AI709" s="1"/>
      <c r="AJ709" s="237" t="s">
        <v>3569</v>
      </c>
      <c r="AK709" s="1"/>
      <c r="AL709" s="1" t="s">
        <v>3178</v>
      </c>
      <c r="AM709" s="1" t="s">
        <v>30</v>
      </c>
      <c r="AN709" s="1"/>
      <c r="AO709" s="27"/>
      <c r="AP709" s="192"/>
      <c r="AQ709" s="1"/>
      <c r="AS709" s="192" t="str">
        <f>VLOOKUP(Table8[[#This Row],[CEM Number]],'71 CEMs'!$E$5:$E$76,1,0)</f>
        <v>I240678</v>
      </c>
      <c r="AT709" s="235" t="s">
        <v>3569</v>
      </c>
      <c r="AU709" s="233"/>
    </row>
    <row r="710" spans="1:47" ht="14.4" customHeight="1">
      <c r="A710" s="26" t="s">
        <v>221</v>
      </c>
      <c r="B710" s="166">
        <v>45428</v>
      </c>
      <c r="C710" s="1" t="s">
        <v>50</v>
      </c>
      <c r="D710" s="192" t="s">
        <v>50</v>
      </c>
      <c r="E710" s="192" t="s">
        <v>241</v>
      </c>
      <c r="F710" s="29">
        <v>240</v>
      </c>
      <c r="G710" s="29">
        <v>96</v>
      </c>
      <c r="H710" s="29"/>
      <c r="I710" s="29">
        <v>0</v>
      </c>
      <c r="J710" s="29">
        <v>0</v>
      </c>
      <c r="K710" s="29">
        <v>0</v>
      </c>
      <c r="L710" s="29" t="s">
        <v>3640</v>
      </c>
      <c r="M710" s="1" t="str">
        <f>Table8[[#This Row],[Std Remarks]]</f>
        <v>LIVE - 100% Completed</v>
      </c>
      <c r="N710" s="28">
        <f>Table8[[#This Row],[% of Completion of Work Done]]</f>
        <v>1</v>
      </c>
      <c r="O710" s="1">
        <f>Table8[[#This Row],[Customers According to % (Market Share)]]</f>
        <v>96</v>
      </c>
      <c r="P710" s="29">
        <v>1460913.1758326599</v>
      </c>
      <c r="Q710" s="136">
        <f>Table8[[#This Row],[Allocated Budget]]*Table8[[#This Row],[Allocation Percentage]]</f>
        <v>219136.97637489898</v>
      </c>
      <c r="R710" s="136">
        <v>1241776.1994577646</v>
      </c>
      <c r="S710" s="1">
        <v>-1</v>
      </c>
      <c r="T710" s="1"/>
      <c r="U710" s="1">
        <v>0.4</v>
      </c>
      <c r="V710" s="29">
        <v>0</v>
      </c>
      <c r="W710" s="29">
        <v>2411.3132816045804</v>
      </c>
      <c r="X710" s="1" t="s">
        <v>47</v>
      </c>
      <c r="Y710" s="75">
        <f>$Q$2</f>
        <v>0.15</v>
      </c>
      <c r="Z710" s="1" t="s">
        <v>32</v>
      </c>
      <c r="AA710" s="1" t="s">
        <v>47</v>
      </c>
      <c r="AB710" s="64">
        <v>1</v>
      </c>
      <c r="AC710" s="115">
        <f t="shared" si="38"/>
        <v>1</v>
      </c>
      <c r="AD710" s="2">
        <v>46082</v>
      </c>
      <c r="AE710" s="175" t="str">
        <f>IFERROR(Table8[[#This Row],[Timeline - Monthwise]]-MIN(Table8[Start Date..]),"None")</f>
        <v>None</v>
      </c>
      <c r="AF710" s="1" t="str">
        <f>IFERROR(Table8[[#This Row],[Timeline - Monthwise]]-Table8[[#This Row],[Start Date..]]+1,"Duration Doesn't Exsists")</f>
        <v>Duration Doesn't Exsists</v>
      </c>
      <c r="AG710" s="29" t="str">
        <f ca="1">IFERROR(Table8[[#This Row],[Timeline - Monthwise]]-TODAY(),"No ETA")</f>
        <v>No ETA</v>
      </c>
      <c r="AH710" s="29" t="str">
        <f t="shared" si="39"/>
        <v>Completed</v>
      </c>
      <c r="AI710" s="1"/>
      <c r="AJ710" s="237" t="s">
        <v>3569</v>
      </c>
      <c r="AK710" s="192"/>
      <c r="AL710" s="1" t="s">
        <v>3178</v>
      </c>
      <c r="AM710" s="1" t="s">
        <v>30</v>
      </c>
      <c r="AN710" s="1"/>
      <c r="AO710" s="27"/>
      <c r="AP710" s="192"/>
      <c r="AQ710" s="1"/>
      <c r="AS710" s="192" t="str">
        <f>VLOOKUP(Table8[[#This Row],[CEM Number]],'71 CEMs'!$E$5:$E$76,1,0)</f>
        <v>I240678</v>
      </c>
      <c r="AT710" s="235" t="s">
        <v>3569</v>
      </c>
      <c r="AU710" s="233"/>
    </row>
    <row r="711" spans="1:47" ht="14.4" customHeight="1">
      <c r="A711" s="26" t="s">
        <v>843</v>
      </c>
      <c r="B711" s="166" t="s">
        <v>3530</v>
      </c>
      <c r="C711" s="1" t="s">
        <v>762</v>
      </c>
      <c r="D711" s="192" t="s">
        <v>844</v>
      </c>
      <c r="E711" s="192" t="s">
        <v>872</v>
      </c>
      <c r="F711" s="29">
        <v>708</v>
      </c>
      <c r="G711" s="29">
        <v>283.2</v>
      </c>
      <c r="H711" s="29"/>
      <c r="I711" s="29"/>
      <c r="J711" s="29">
        <v>1</v>
      </c>
      <c r="K711" s="29">
        <v>7</v>
      </c>
      <c r="L711" s="29"/>
      <c r="M711" s="1" t="str">
        <f>Table8[[#This Row],[Std Remarks]]</f>
        <v>LIVE - 100% Completed</v>
      </c>
      <c r="N711" s="28">
        <f>Table8[[#This Row],[% of Completion of Work Done]]</f>
        <v>1</v>
      </c>
      <c r="O711" s="1">
        <f>Table8[[#This Row],[Customers According to % (Market Share)]]</f>
        <v>283.2</v>
      </c>
      <c r="P711" s="29">
        <v>5967951.0896990998</v>
      </c>
      <c r="Q711" s="136">
        <f>Table8[[#This Row],[Allocated Budget]]*Table8[[#This Row],[Allocation Percentage]]</f>
        <v>895192.66345486499</v>
      </c>
      <c r="R711" s="136"/>
      <c r="S711" s="1"/>
      <c r="T711" s="1"/>
      <c r="U711" s="1"/>
      <c r="V711" s="29">
        <v>1382.0597087000001</v>
      </c>
      <c r="W711" s="29">
        <v>4505.270595</v>
      </c>
      <c r="X711" s="1" t="s">
        <v>47</v>
      </c>
      <c r="Y711" s="75">
        <f>$Q$2</f>
        <v>0.15</v>
      </c>
      <c r="Z711" s="1" t="s">
        <v>32</v>
      </c>
      <c r="AA711" s="1" t="s">
        <v>848</v>
      </c>
      <c r="AB711" s="64">
        <v>1</v>
      </c>
      <c r="AC711" s="115">
        <f t="shared" si="38"/>
        <v>1</v>
      </c>
      <c r="AD711" s="2">
        <v>46082</v>
      </c>
      <c r="AE711" s="175" t="str">
        <f>IFERROR(Table8[[#This Row],[Timeline - Monthwise]]-MIN(Table8[Start Date..]),"None")</f>
        <v>None</v>
      </c>
      <c r="AF711" s="1" t="str">
        <f>IFERROR(Table8[[#This Row],[Timeline - Monthwise]]-Table8[[#This Row],[Start Date..]]+1,"Duration Doesn't Exsists")</f>
        <v>Duration Doesn't Exsists</v>
      </c>
      <c r="AG711" s="29" t="str">
        <f ca="1">IFERROR(Table8[[#This Row],[Timeline - Monthwise]]-TODAY(),"No ETA")</f>
        <v>No ETA</v>
      </c>
      <c r="AH711" s="29" t="str">
        <f t="shared" si="39"/>
        <v>Completed</v>
      </c>
      <c r="AI711" s="1"/>
      <c r="AJ711" s="237" t="s">
        <v>3569</v>
      </c>
      <c r="AK711" s="192"/>
      <c r="AL711" s="1" t="s">
        <v>3178</v>
      </c>
      <c r="AM711" s="1" t="s">
        <v>30</v>
      </c>
      <c r="AN711" s="1"/>
      <c r="AO711" s="27"/>
      <c r="AP711" s="192"/>
      <c r="AQ711" s="1"/>
      <c r="AS711" s="192" t="e">
        <f>VLOOKUP(Table8[[#This Row],[CEM Number]],'71 CEMs'!$E$5:$E$76,1,0)</f>
        <v>#N/A</v>
      </c>
      <c r="AT711" s="235" t="s">
        <v>3569</v>
      </c>
      <c r="AU711" s="233"/>
    </row>
    <row r="712" spans="1:47" ht="14.4" customHeight="1">
      <c r="A712" s="26" t="s">
        <v>1026</v>
      </c>
      <c r="B712" s="166">
        <v>44924</v>
      </c>
      <c r="C712" s="1" t="s">
        <v>474</v>
      </c>
      <c r="D712" s="1" t="s">
        <v>1027</v>
      </c>
      <c r="E712" s="192" t="s">
        <v>1055</v>
      </c>
      <c r="F712" s="29">
        <v>454</v>
      </c>
      <c r="G712" s="29">
        <v>227</v>
      </c>
      <c r="H712" s="29">
        <v>12</v>
      </c>
      <c r="I712" s="29">
        <v>1</v>
      </c>
      <c r="J712" s="29">
        <v>1</v>
      </c>
      <c r="K712" s="29">
        <v>10</v>
      </c>
      <c r="L712" s="29"/>
      <c r="M712" s="1" t="str">
        <f>Table8[[#This Row],[Std Remarks]]</f>
        <v>LIVE - 100% Completed</v>
      </c>
      <c r="N712" s="28">
        <f>Table8[[#This Row],[% of Completion of Work Done]]</f>
        <v>1</v>
      </c>
      <c r="O712" s="1">
        <f>Table8[[#This Row],[Customers According to % (Market Share)]]</f>
        <v>227</v>
      </c>
      <c r="P712" s="29">
        <v>5602190.6345525002</v>
      </c>
      <c r="Q712" s="136">
        <f>Table8[[#This Row],[Allocated Budget]]*Table8[[#This Row],[Allocation Percentage]]</f>
        <v>840328.59518287505</v>
      </c>
      <c r="R712" s="136">
        <v>4761862.039369625</v>
      </c>
      <c r="S712" s="1">
        <v>-0.85000000000000009</v>
      </c>
      <c r="T712" s="1"/>
      <c r="U712" s="1">
        <v>0.5</v>
      </c>
      <c r="V712" s="29">
        <v>2339.3720749999998</v>
      </c>
      <c r="W712" s="29">
        <v>5214.6515879999988</v>
      </c>
      <c r="X712" s="1" t="s">
        <v>47</v>
      </c>
      <c r="Y712" s="75">
        <f>$Q$2</f>
        <v>0.15</v>
      </c>
      <c r="Z712" s="1" t="s">
        <v>32</v>
      </c>
      <c r="AA712" s="1" t="s">
        <v>47</v>
      </c>
      <c r="AB712" s="64">
        <v>1</v>
      </c>
      <c r="AC712" s="115">
        <f t="shared" si="38"/>
        <v>1</v>
      </c>
      <c r="AD712" s="2">
        <v>46082</v>
      </c>
      <c r="AE712" s="175" t="str">
        <f>IFERROR(Table8[[#This Row],[Timeline - Monthwise]]-MIN(Table8[Start Date..]),"None")</f>
        <v>None</v>
      </c>
      <c r="AF712" s="1" t="str">
        <f>IFERROR(Table8[[#This Row],[Timeline - Monthwise]]-Table8[[#This Row],[Start Date..]]+1,"Duration Doesn't Exsists")</f>
        <v>Duration Doesn't Exsists</v>
      </c>
      <c r="AG712" s="29" t="str">
        <f ca="1">IFERROR(Table8[[#This Row],[Timeline - Monthwise]]-TODAY(),"No ETA")</f>
        <v>No ETA</v>
      </c>
      <c r="AH712" s="29" t="str">
        <f t="shared" si="39"/>
        <v>Completed</v>
      </c>
      <c r="AI712" s="1"/>
      <c r="AJ712" s="237" t="s">
        <v>3569</v>
      </c>
      <c r="AK712" s="1"/>
      <c r="AL712" s="1" t="s">
        <v>3178</v>
      </c>
      <c r="AM712" s="1" t="s">
        <v>30</v>
      </c>
      <c r="AN712" s="1"/>
      <c r="AO712" s="27"/>
      <c r="AP712" s="192"/>
      <c r="AQ712" s="1"/>
      <c r="AS712" s="192" t="str">
        <f>VLOOKUP(Table8[[#This Row],[CEM Number]],'71 CEMs'!$E$5:$E$76,1,0)</f>
        <v>INT-23-00439</v>
      </c>
      <c r="AT712" s="235" t="s">
        <v>3569</v>
      </c>
      <c r="AU712" s="233"/>
    </row>
    <row r="713" spans="1:47" ht="14.4" customHeight="1">
      <c r="A713" s="26" t="s">
        <v>3650</v>
      </c>
      <c r="B713" s="166" t="s">
        <v>3530</v>
      </c>
      <c r="C713" s="1" t="s">
        <v>1250</v>
      </c>
      <c r="D713" s="1" t="s">
        <v>1250</v>
      </c>
      <c r="E713" s="192" t="s">
        <v>1281</v>
      </c>
      <c r="F713" s="29">
        <v>1420</v>
      </c>
      <c r="G713" s="29">
        <v>568</v>
      </c>
      <c r="H713" s="29"/>
      <c r="I713" s="29"/>
      <c r="J713" s="29"/>
      <c r="K713" s="29"/>
      <c r="L713" s="29"/>
      <c r="M713" s="1" t="str">
        <f>Table8[[#This Row],[Std Remarks]]</f>
        <v>NOT LIVE - RETAIN BUDGET</v>
      </c>
      <c r="N713" s="28">
        <f>Table8[[#This Row],[% of Completion of Work Done]]</f>
        <v>0</v>
      </c>
      <c r="O713" s="1">
        <f>Table8[[#This Row],[Customers According to % (Market Share)]]</f>
        <v>568</v>
      </c>
      <c r="P713" s="29">
        <v>10362321.2226397</v>
      </c>
      <c r="Q713" s="136">
        <f>(Table8[[#This Row],[Allocated Budget]]*$Q$2)+(Table8[[#This Row],[Allocated Budget]]*(1-Table8[[#This Row],[HP%  based on Live % ( Work Progress)]])*(1-$Q$2))</f>
        <v>10362321.2226397</v>
      </c>
      <c r="R713" s="136"/>
      <c r="S713" s="1" t="e">
        <v>#DIV/0!</v>
      </c>
      <c r="T713" s="1"/>
      <c r="U713" s="1"/>
      <c r="V713" s="29">
        <v>2041.77132136605</v>
      </c>
      <c r="W713" s="29">
        <v>11047.5</v>
      </c>
      <c r="X713" s="1" t="s">
        <v>47</v>
      </c>
      <c r="Y713" s="28">
        <f>Table8[[#This Row],[% of Completion of Work Done]]</f>
        <v>0</v>
      </c>
      <c r="Z713" s="1" t="s">
        <v>35</v>
      </c>
      <c r="AA713" s="1"/>
      <c r="AB713" s="28">
        <v>0</v>
      </c>
      <c r="AC713" s="115">
        <f t="shared" si="38"/>
        <v>0</v>
      </c>
      <c r="AD713" s="2">
        <v>46082</v>
      </c>
      <c r="AE713" s="175">
        <f>IFERROR(Table8[[#This Row],[Timeline - Monthwise]]-MIN(Table8[Start Date..]),"None")</f>
        <v>214</v>
      </c>
      <c r="AF713" s="1">
        <f>IFERROR(Table8[[#This Row],[Timeline - Monthwise]]-Table8[[#This Row],[Start Date..]]+1,"Duration Doesn't Exsists")</f>
        <v>215</v>
      </c>
      <c r="AG713" s="29">
        <f ca="1">IFERROR(Table8[[#This Row],[Timeline - Monthwise]]-TODAY(),"No ETA")</f>
        <v>167</v>
      </c>
      <c r="AH713" s="29" t="str">
        <f t="shared" si="39"/>
        <v>Yet to Start</v>
      </c>
      <c r="AI713" s="77">
        <v>0</v>
      </c>
      <c r="AJ713" s="237" t="s">
        <v>3576</v>
      </c>
      <c r="AK713" s="1" t="s">
        <v>1169</v>
      </c>
      <c r="AL713" s="1" t="s">
        <v>3325</v>
      </c>
      <c r="AM713" s="1" t="s">
        <v>76</v>
      </c>
      <c r="AN713" s="1"/>
      <c r="AO713" s="27"/>
      <c r="AP713" s="192"/>
      <c r="AQ713" s="192"/>
      <c r="AS713" s="192" t="e">
        <f>VLOOKUP(Table8[[#This Row],[CEM Number]],'71 CEMs'!$E$5:$E$76,1,0)</f>
        <v>#N/A</v>
      </c>
      <c r="AT713" s="235">
        <v>46296</v>
      </c>
      <c r="AU713" s="233"/>
    </row>
    <row r="714" spans="1:47" ht="14.4" customHeight="1">
      <c r="A714" s="26" t="s">
        <v>3650</v>
      </c>
      <c r="B714" s="166" t="s">
        <v>3530</v>
      </c>
      <c r="C714" s="1" t="s">
        <v>1250</v>
      </c>
      <c r="D714" s="1" t="s">
        <v>1250</v>
      </c>
      <c r="E714" s="192" t="s">
        <v>1282</v>
      </c>
      <c r="F714" s="29">
        <v>1330</v>
      </c>
      <c r="G714" s="29">
        <v>532</v>
      </c>
      <c r="H714" s="29"/>
      <c r="I714" s="29"/>
      <c r="J714" s="29"/>
      <c r="K714" s="29"/>
      <c r="L714" s="29"/>
      <c r="M714" s="1" t="str">
        <f>Table8[[#This Row],[Std Remarks]]</f>
        <v>NOT LIVE - RETAIN BUDGET</v>
      </c>
      <c r="N714" s="28">
        <f>Table8[[#This Row],[% of Completion of Work Done]]</f>
        <v>0</v>
      </c>
      <c r="O714" s="1">
        <f>Table8[[#This Row],[Customers According to % (Market Share)]]</f>
        <v>532</v>
      </c>
      <c r="P714" s="29">
        <v>8417546.6359999999</v>
      </c>
      <c r="Q714" s="136">
        <f>(Table8[[#This Row],[Allocated Budget]]*$Q$2)+(Table8[[#This Row],[Allocated Budget]]*(1-Table8[[#This Row],[HP%  based on Live % ( Work Progress)]])*(1-$Q$2))</f>
        <v>8417546.6359999999</v>
      </c>
      <c r="R714" s="136"/>
      <c r="S714" s="1" t="e">
        <v>#DIV/0!</v>
      </c>
      <c r="T714" s="1"/>
      <c r="U714" s="1"/>
      <c r="V714" s="29">
        <v>1284.55</v>
      </c>
      <c r="W714" s="29">
        <v>10775</v>
      </c>
      <c r="X714" s="1" t="s">
        <v>47</v>
      </c>
      <c r="Y714" s="28">
        <f>Table8[[#This Row],[% of Completion of Work Done]]</f>
        <v>0</v>
      </c>
      <c r="Z714" s="1" t="s">
        <v>35</v>
      </c>
      <c r="AA714" s="1"/>
      <c r="AB714" s="28">
        <v>0</v>
      </c>
      <c r="AC714" s="115">
        <f t="shared" si="38"/>
        <v>0</v>
      </c>
      <c r="AD714" s="2">
        <v>46082</v>
      </c>
      <c r="AE714" s="175">
        <f>IFERROR(Table8[[#This Row],[Timeline - Monthwise]]-MIN(Table8[Start Date..]),"None")</f>
        <v>214</v>
      </c>
      <c r="AF714" s="1">
        <f>IFERROR(Table8[[#This Row],[Timeline - Monthwise]]-Table8[[#This Row],[Start Date..]]+1,"Duration Doesn't Exsists")</f>
        <v>215</v>
      </c>
      <c r="AG714" s="29">
        <f ca="1">IFERROR(Table8[[#This Row],[Timeline - Monthwise]]-TODAY(),"No ETA")</f>
        <v>167</v>
      </c>
      <c r="AH714" s="29" t="str">
        <f t="shared" si="39"/>
        <v>Yet to Start</v>
      </c>
      <c r="AI714" s="77">
        <v>0</v>
      </c>
      <c r="AJ714" s="237" t="s">
        <v>3576</v>
      </c>
      <c r="AK714" s="1" t="s">
        <v>1169</v>
      </c>
      <c r="AL714" s="1" t="s">
        <v>3325</v>
      </c>
      <c r="AM714" s="1" t="s">
        <v>76</v>
      </c>
      <c r="AN714" s="1"/>
      <c r="AO714" s="27"/>
      <c r="AP714" s="192"/>
      <c r="AQ714" s="192"/>
      <c r="AS714" s="192" t="e">
        <f>VLOOKUP(Table8[[#This Row],[CEM Number]],'71 CEMs'!$E$5:$E$76,1,0)</f>
        <v>#N/A</v>
      </c>
      <c r="AT714" s="235">
        <v>46296</v>
      </c>
      <c r="AU714" s="233"/>
    </row>
    <row r="715" spans="1:47" ht="14.4" customHeight="1">
      <c r="A715" s="26" t="s">
        <v>580</v>
      </c>
      <c r="B715" s="166">
        <v>45547</v>
      </c>
      <c r="C715" s="1" t="s">
        <v>217</v>
      </c>
      <c r="D715" s="1" t="s">
        <v>581</v>
      </c>
      <c r="E715" s="192" t="s">
        <v>587</v>
      </c>
      <c r="F715" s="29">
        <v>640</v>
      </c>
      <c r="G715" s="29">
        <v>256</v>
      </c>
      <c r="H715" s="29">
        <v>102</v>
      </c>
      <c r="I715" s="29">
        <v>7</v>
      </c>
      <c r="J715" s="29"/>
      <c r="K715" s="29"/>
      <c r="L715" s="29"/>
      <c r="M715" s="1" t="str">
        <f>Table8[[#This Row],[Std Remarks]]</f>
        <v>LIVE - 100% Completed</v>
      </c>
      <c r="N715" s="28">
        <f>Table8[[#This Row],[% of Completion of Work Done]]</f>
        <v>1</v>
      </c>
      <c r="O715" s="1">
        <f>Table8[[#This Row],[Customers According to % (Market Share)]]</f>
        <v>256</v>
      </c>
      <c r="P715" s="29">
        <v>14067650.8782277</v>
      </c>
      <c r="Q715" s="136">
        <f>Table8[[#This Row],[Allocated Budget]]*Table8[[#This Row],[Allocation Percentage]]</f>
        <v>2110147.6317341547</v>
      </c>
      <c r="R715" s="136">
        <v>11957503.246493544</v>
      </c>
      <c r="S715" s="1">
        <v>-1</v>
      </c>
      <c r="T715" s="1"/>
      <c r="U715" s="1">
        <v>0.4</v>
      </c>
      <c r="V715" s="29">
        <v>3660.8136873550261</v>
      </c>
      <c r="W715" s="29">
        <v>11248.16325251805</v>
      </c>
      <c r="X715" s="1" t="s">
        <v>47</v>
      </c>
      <c r="Y715" s="75">
        <f>$Q$2</f>
        <v>0.15</v>
      </c>
      <c r="Z715" s="1" t="s">
        <v>32</v>
      </c>
      <c r="AA715" s="1" t="s">
        <v>47</v>
      </c>
      <c r="AB715" s="64">
        <v>1</v>
      </c>
      <c r="AC715" s="115">
        <f t="shared" si="38"/>
        <v>1</v>
      </c>
      <c r="AD715" s="2">
        <v>46082</v>
      </c>
      <c r="AE715" s="175" t="str">
        <f>IFERROR(Table8[[#This Row],[Timeline - Monthwise]]-MIN(Table8[Start Date..]),"None")</f>
        <v>None</v>
      </c>
      <c r="AF715" s="1" t="str">
        <f>IFERROR(Table8[[#This Row],[Timeline - Monthwise]]-Table8[[#This Row],[Start Date..]]+1,"Duration Doesn't Exsists")</f>
        <v>Duration Doesn't Exsists</v>
      </c>
      <c r="AG715" s="29" t="str">
        <f ca="1">IFERROR(Table8[[#This Row],[Timeline - Monthwise]]-TODAY(),"No ETA")</f>
        <v>No ETA</v>
      </c>
      <c r="AH715" s="29" t="str">
        <f t="shared" si="39"/>
        <v>Completed</v>
      </c>
      <c r="AI715" s="1"/>
      <c r="AJ715" s="237" t="s">
        <v>3569</v>
      </c>
      <c r="AK715" s="1"/>
      <c r="AL715" s="1" t="s">
        <v>3178</v>
      </c>
      <c r="AM715" s="1" t="s">
        <v>30</v>
      </c>
      <c r="AN715" s="1"/>
      <c r="AO715" s="27"/>
      <c r="AP715" s="192"/>
      <c r="AQ715" s="27"/>
      <c r="AS715" s="192" t="str">
        <f>VLOOKUP(Table8[[#This Row],[CEM Number]],'71 CEMs'!$E$5:$E$76,1,0)</f>
        <v>I250205</v>
      </c>
      <c r="AT715" s="235" t="s">
        <v>3569</v>
      </c>
      <c r="AU715" s="233"/>
    </row>
    <row r="716" spans="1:47" ht="14.4" customHeight="1">
      <c r="A716" s="26" t="s">
        <v>1026</v>
      </c>
      <c r="B716" s="166">
        <v>44924</v>
      </c>
      <c r="C716" s="1" t="s">
        <v>474</v>
      </c>
      <c r="D716" s="1" t="s">
        <v>1027</v>
      </c>
      <c r="E716" s="192" t="s">
        <v>1056</v>
      </c>
      <c r="F716" s="29">
        <v>170</v>
      </c>
      <c r="G716" s="29">
        <v>85</v>
      </c>
      <c r="H716" s="29">
        <v>1</v>
      </c>
      <c r="I716" s="29">
        <v>0</v>
      </c>
      <c r="J716" s="29">
        <v>0</v>
      </c>
      <c r="K716" s="29">
        <v>1</v>
      </c>
      <c r="L716" s="29"/>
      <c r="M716" s="1" t="str">
        <f>Table8[[#This Row],[Std Remarks]]</f>
        <v>LIVE - 100% Completed</v>
      </c>
      <c r="N716" s="28">
        <f>Table8[[#This Row],[% of Completion of Work Done]]</f>
        <v>1</v>
      </c>
      <c r="O716" s="1">
        <f>Table8[[#This Row],[Customers According to % (Market Share)]]</f>
        <v>85</v>
      </c>
      <c r="P716" s="29">
        <v>5614652.9277598001</v>
      </c>
      <c r="Q716" s="136">
        <f>Table8[[#This Row],[Allocated Budget]]*Table8[[#This Row],[Allocation Percentage]]</f>
        <v>842197.93916396995</v>
      </c>
      <c r="R716" s="136">
        <v>4772454.9885958303</v>
      </c>
      <c r="S716" s="1">
        <v>-1</v>
      </c>
      <c r="T716" s="1"/>
      <c r="U716" s="1">
        <v>0.5</v>
      </c>
      <c r="V716" s="29">
        <v>3057.4649220000001</v>
      </c>
      <c r="W716" s="29">
        <v>2737.9081799999999</v>
      </c>
      <c r="X716" s="1" t="s">
        <v>150</v>
      </c>
      <c r="Y716" s="75">
        <f>$Q$2</f>
        <v>0.15</v>
      </c>
      <c r="Z716" s="1" t="s">
        <v>32</v>
      </c>
      <c r="AA716" s="1" t="s">
        <v>150</v>
      </c>
      <c r="AB716" s="64">
        <v>1</v>
      </c>
      <c r="AC716" s="115">
        <f t="shared" si="38"/>
        <v>1</v>
      </c>
      <c r="AD716" s="2">
        <v>46082</v>
      </c>
      <c r="AE716" s="175" t="str">
        <f>IFERROR(Table8[[#This Row],[Timeline - Monthwise]]-MIN(Table8[Start Date..]),"None")</f>
        <v>None</v>
      </c>
      <c r="AF716" s="1" t="str">
        <f>IFERROR(Table8[[#This Row],[Timeline - Monthwise]]-Table8[[#This Row],[Start Date..]]+1,"Duration Doesn't Exsists")</f>
        <v>Duration Doesn't Exsists</v>
      </c>
      <c r="AG716" s="29" t="str">
        <f ca="1">IFERROR(Table8[[#This Row],[Timeline - Monthwise]]-TODAY(),"No ETA")</f>
        <v>No ETA</v>
      </c>
      <c r="AH716" s="29" t="str">
        <f t="shared" si="39"/>
        <v>Completed</v>
      </c>
      <c r="AI716" s="1"/>
      <c r="AJ716" s="237" t="s">
        <v>3569</v>
      </c>
      <c r="AK716" s="1" t="s">
        <v>1057</v>
      </c>
      <c r="AL716" s="1" t="s">
        <v>3178</v>
      </c>
      <c r="AM716" s="1" t="s">
        <v>30</v>
      </c>
      <c r="AN716" s="1"/>
      <c r="AO716" s="27"/>
      <c r="AP716" s="192"/>
      <c r="AQ716" s="1"/>
      <c r="AS716" s="192" t="str">
        <f>VLOOKUP(Table8[[#This Row],[CEM Number]],'71 CEMs'!$E$5:$E$76,1,0)</f>
        <v>INT-23-00439</v>
      </c>
      <c r="AT716" s="235" t="s">
        <v>3569</v>
      </c>
      <c r="AU716" s="233"/>
    </row>
    <row r="717" spans="1:47" ht="14.4" customHeight="1">
      <c r="A717" s="26" t="s">
        <v>3650</v>
      </c>
      <c r="B717" s="166" t="s">
        <v>3530</v>
      </c>
      <c r="C717" s="1" t="s">
        <v>40</v>
      </c>
      <c r="D717" s="1" t="s">
        <v>1250</v>
      </c>
      <c r="E717" s="192" t="s">
        <v>42</v>
      </c>
      <c r="F717" s="29">
        <v>0</v>
      </c>
      <c r="G717" s="29">
        <v>0</v>
      </c>
      <c r="H717" s="29"/>
      <c r="I717" s="29"/>
      <c r="J717" s="29"/>
      <c r="K717" s="29"/>
      <c r="L717" s="29"/>
      <c r="M717" s="1" t="str">
        <f>Table8[[#This Row],[Std Remarks]]</f>
        <v>FEEDER ETC WORK - RETAIN BUDGET</v>
      </c>
      <c r="N717" s="28">
        <f>Table8[[#This Row],[% of Completion of Work Done]]</f>
        <v>0</v>
      </c>
      <c r="O717" s="1">
        <f>Table8[[#This Row],[Customers According to % (Market Share)]]</f>
        <v>0</v>
      </c>
      <c r="P717" s="29">
        <v>10200000</v>
      </c>
      <c r="Q717" s="136">
        <f>Table8[[#This Row],[Allocated Budget]]*Table8[[#This Row],[Allocation Percentage]]</f>
        <v>10200000</v>
      </c>
      <c r="R717" s="136"/>
      <c r="S717" s="1" t="e">
        <v>#DIV/0!</v>
      </c>
      <c r="T717" s="1"/>
      <c r="U717" s="1"/>
      <c r="V717" s="29">
        <v>0</v>
      </c>
      <c r="W717" s="29">
        <v>0</v>
      </c>
      <c r="X717" s="1"/>
      <c r="Y717" s="75">
        <f>$R$1</f>
        <v>1</v>
      </c>
      <c r="Z717" s="1"/>
      <c r="AA717" s="1"/>
      <c r="AB717" s="28">
        <v>0</v>
      </c>
      <c r="AC717" s="115">
        <f t="shared" si="38"/>
        <v>0</v>
      </c>
      <c r="AD717" s="2">
        <v>46082</v>
      </c>
      <c r="AE717" s="175" t="str">
        <f>IFERROR(Table8[[#This Row],[Timeline - Monthwise]]-MIN(Table8[Start Date..]),"None")</f>
        <v>None</v>
      </c>
      <c r="AF717" s="1" t="str">
        <f>IFERROR(Table8[[#This Row],[Timeline - Monthwise]]-Table8[[#This Row],[Start Date..]]+1,"Duration Doesn't Exsists")</f>
        <v>Duration Doesn't Exsists</v>
      </c>
      <c r="AG717" s="29" t="str">
        <f ca="1">IFERROR(Table8[[#This Row],[Timeline - Monthwise]]-TODAY(),"No ETA")</f>
        <v>No ETA</v>
      </c>
      <c r="AH717" s="29" t="str">
        <f t="shared" si="39"/>
        <v>Yet to Start</v>
      </c>
      <c r="AI717" s="1"/>
      <c r="AJ717" s="237" t="s">
        <v>3569</v>
      </c>
      <c r="AK717" s="1"/>
      <c r="AL717" s="1" t="s">
        <v>41</v>
      </c>
      <c r="AM717" s="1" t="s">
        <v>39</v>
      </c>
      <c r="AN717" s="1"/>
      <c r="AO717" s="27"/>
      <c r="AP717" s="192"/>
      <c r="AQ717" s="1"/>
      <c r="AS717" s="192" t="e">
        <f>VLOOKUP(Table8[[#This Row],[CEM Number]],'71 CEMs'!$E$5:$E$76,1,0)</f>
        <v>#N/A</v>
      </c>
      <c r="AT717" s="234" t="s">
        <v>3569</v>
      </c>
      <c r="AU717" s="233"/>
    </row>
    <row r="718" spans="1:47" ht="14.4" customHeight="1">
      <c r="A718" s="26" t="s">
        <v>3651</v>
      </c>
      <c r="B718" s="166" t="s">
        <v>3530</v>
      </c>
      <c r="C718" s="1" t="s">
        <v>64</v>
      </c>
      <c r="D718" s="1" t="s">
        <v>1317</v>
      </c>
      <c r="E718" s="192" t="s">
        <v>1318</v>
      </c>
      <c r="F718" s="29">
        <v>1998</v>
      </c>
      <c r="G718" s="29">
        <v>799.2</v>
      </c>
      <c r="H718" s="29"/>
      <c r="I718" s="29"/>
      <c r="J718" s="29"/>
      <c r="K718" s="29"/>
      <c r="L718" s="29"/>
      <c r="M718" s="1" t="str">
        <f>Table8[[#This Row],[Std Remarks]]</f>
        <v>NOT LIVE - RETAIN BUDGET</v>
      </c>
      <c r="N718" s="28">
        <f>Table8[[#This Row],[% of Completion of Work Done]]</f>
        <v>0</v>
      </c>
      <c r="O718" s="1">
        <f>Table8[[#This Row],[Customers According to % (Market Share)]]</f>
        <v>799.2</v>
      </c>
      <c r="P718" s="29">
        <v>11132334.130392</v>
      </c>
      <c r="Q718" s="136">
        <f>(Table8[[#This Row],[Allocated Budget]]*$Q$2)+(Table8[[#This Row],[Allocated Budget]]*(1-Table8[[#This Row],[HP%  based on Live % ( Work Progress)]])*(1-$Q$2))</f>
        <v>11132334.130392</v>
      </c>
      <c r="R718" s="136"/>
      <c r="S718" s="1">
        <v>-0.5</v>
      </c>
      <c r="T718" s="1"/>
      <c r="U718" s="1"/>
      <c r="V718" s="29">
        <v>2546.0938680149211</v>
      </c>
      <c r="W718" s="29">
        <v>29280.079482171594</v>
      </c>
      <c r="X718" s="1" t="s">
        <v>47</v>
      </c>
      <c r="Y718" s="28">
        <f>Table8[[#This Row],[% of Completion of Work Done]]</f>
        <v>0</v>
      </c>
      <c r="Z718" s="1" t="s">
        <v>35</v>
      </c>
      <c r="AA718" s="1"/>
      <c r="AB718" s="28">
        <v>0</v>
      </c>
      <c r="AC718" s="115">
        <f t="shared" si="38"/>
        <v>0</v>
      </c>
      <c r="AD718" s="2">
        <v>46082</v>
      </c>
      <c r="AE718" s="175">
        <f>IFERROR(Table8[[#This Row],[Timeline - Monthwise]]-MIN(Table8[Start Date..]),"None")</f>
        <v>214</v>
      </c>
      <c r="AF718" s="1">
        <f>IFERROR(Table8[[#This Row],[Timeline - Monthwise]]-Table8[[#This Row],[Start Date..]]+1,"Duration Doesn't Exsists")</f>
        <v>215</v>
      </c>
      <c r="AG718" s="29">
        <f ca="1">IFERROR(Table8[[#This Row],[Timeline - Monthwise]]-TODAY(),"No ETA")</f>
        <v>167</v>
      </c>
      <c r="AH718" s="29" t="str">
        <f t="shared" si="39"/>
        <v>Yet to Start</v>
      </c>
      <c r="AI718" s="77">
        <v>0</v>
      </c>
      <c r="AJ718" s="237" t="s">
        <v>3576</v>
      </c>
      <c r="AK718" s="1" t="s">
        <v>1169</v>
      </c>
      <c r="AL718" s="1" t="s">
        <v>3325</v>
      </c>
      <c r="AM718" s="1" t="s">
        <v>76</v>
      </c>
      <c r="AN718" s="1"/>
      <c r="AO718" s="27"/>
      <c r="AP718" s="192"/>
      <c r="AQ718" s="1"/>
      <c r="AS718" s="192" t="e">
        <f>VLOOKUP(Table8[[#This Row],[CEM Number]],'71 CEMs'!$E$5:$E$76,1,0)</f>
        <v>#N/A</v>
      </c>
      <c r="AT718" s="235">
        <v>46296</v>
      </c>
      <c r="AU718" s="233"/>
    </row>
    <row r="719" spans="1:47" ht="14.4" customHeight="1">
      <c r="A719" s="26" t="s">
        <v>3651</v>
      </c>
      <c r="B719" s="166" t="s">
        <v>3530</v>
      </c>
      <c r="C719" s="1" t="s">
        <v>64</v>
      </c>
      <c r="D719" s="1" t="s">
        <v>1317</v>
      </c>
      <c r="E719" s="192" t="s">
        <v>1319</v>
      </c>
      <c r="F719" s="29">
        <v>698</v>
      </c>
      <c r="G719" s="29">
        <v>279.2</v>
      </c>
      <c r="H719" s="29"/>
      <c r="I719" s="29"/>
      <c r="J719" s="29"/>
      <c r="K719" s="29"/>
      <c r="L719" s="29"/>
      <c r="M719" s="1" t="str">
        <f>Table8[[#This Row],[Std Remarks]]</f>
        <v>NOT LIVE - RETAIN BUDGET</v>
      </c>
      <c r="N719" s="28">
        <f>Table8[[#This Row],[% of Completion of Work Done]]</f>
        <v>0</v>
      </c>
      <c r="O719" s="1">
        <f>Table8[[#This Row],[Customers According to % (Market Share)]]</f>
        <v>279.2</v>
      </c>
      <c r="P719" s="29">
        <v>1943361.18316539</v>
      </c>
      <c r="Q719" s="136">
        <f>(Table8[[#This Row],[Allocated Budget]]*$Q$2)+(Table8[[#This Row],[Allocated Budget]]*(1-Table8[[#This Row],[HP%  based on Live % ( Work Progress)]])*(1-$Q$2))</f>
        <v>1943361.1831653898</v>
      </c>
      <c r="R719" s="136"/>
      <c r="S719" s="1">
        <v>-1</v>
      </c>
      <c r="T719" s="1"/>
      <c r="U719" s="1"/>
      <c r="V719" s="29">
        <v>327.95700447784782</v>
      </c>
      <c r="W719" s="29">
        <v>3771.5055514952501</v>
      </c>
      <c r="X719" s="1" t="s">
        <v>47</v>
      </c>
      <c r="Y719" s="28">
        <f>Table8[[#This Row],[% of Completion of Work Done]]</f>
        <v>0</v>
      </c>
      <c r="Z719" s="1" t="s">
        <v>35</v>
      </c>
      <c r="AA719" s="1"/>
      <c r="AB719" s="28">
        <v>0</v>
      </c>
      <c r="AC719" s="115">
        <f t="shared" si="38"/>
        <v>0</v>
      </c>
      <c r="AD719" s="2">
        <v>46082</v>
      </c>
      <c r="AE719" s="175">
        <f>IFERROR(Table8[[#This Row],[Timeline - Monthwise]]-MIN(Table8[Start Date..]),"None")</f>
        <v>214</v>
      </c>
      <c r="AF719" s="1">
        <f>IFERROR(Table8[[#This Row],[Timeline - Monthwise]]-Table8[[#This Row],[Start Date..]]+1,"Duration Doesn't Exsists")</f>
        <v>215</v>
      </c>
      <c r="AG719" s="29">
        <f ca="1">IFERROR(Table8[[#This Row],[Timeline - Monthwise]]-TODAY(),"No ETA")</f>
        <v>167</v>
      </c>
      <c r="AH719" s="29" t="str">
        <f t="shared" si="39"/>
        <v>Yet to Start</v>
      </c>
      <c r="AI719" s="77">
        <v>0</v>
      </c>
      <c r="AJ719" s="237" t="s">
        <v>3576</v>
      </c>
      <c r="AK719" s="1" t="s">
        <v>1169</v>
      </c>
      <c r="AL719" s="1" t="s">
        <v>3325</v>
      </c>
      <c r="AM719" s="1" t="s">
        <v>76</v>
      </c>
      <c r="AN719" s="1"/>
      <c r="AO719" s="27"/>
      <c r="AP719" s="192"/>
      <c r="AQ719" s="1"/>
      <c r="AS719" s="192" t="e">
        <f>VLOOKUP(Table8[[#This Row],[CEM Number]],'71 CEMs'!$E$5:$E$76,1,0)</f>
        <v>#N/A</v>
      </c>
      <c r="AT719" s="235">
        <v>46296</v>
      </c>
      <c r="AU719" s="233"/>
    </row>
    <row r="720" spans="1:47" ht="14.4" customHeight="1">
      <c r="A720" s="26" t="s">
        <v>513</v>
      </c>
      <c r="B720" s="166">
        <v>45427</v>
      </c>
      <c r="C720" s="1" t="s">
        <v>514</v>
      </c>
      <c r="D720" s="1" t="s">
        <v>515</v>
      </c>
      <c r="E720" s="192" t="s">
        <v>534</v>
      </c>
      <c r="F720" s="29">
        <v>212</v>
      </c>
      <c r="G720" s="29">
        <v>84.800000000000011</v>
      </c>
      <c r="H720" s="29"/>
      <c r="I720" s="29"/>
      <c r="J720" s="29"/>
      <c r="K720" s="29"/>
      <c r="L720" s="29"/>
      <c r="M720" s="1" t="str">
        <f>Table8[[#This Row],[Std Remarks]]</f>
        <v>SWAPPED</v>
      </c>
      <c r="N720" s="28">
        <f>Table8[[#This Row],[% of Completion of Work Done]]</f>
        <v>0</v>
      </c>
      <c r="O720" s="1">
        <f>Table8[[#This Row],[Customers According to % (Market Share)]]</f>
        <v>84.800000000000011</v>
      </c>
      <c r="P720" s="29">
        <v>4887798.4990918497</v>
      </c>
      <c r="Q720" s="136">
        <v>0</v>
      </c>
      <c r="R720" s="136">
        <v>4887798.4990918497</v>
      </c>
      <c r="S720" s="1">
        <v>-1</v>
      </c>
      <c r="T720" s="1"/>
      <c r="U720" s="1">
        <v>0.4</v>
      </c>
      <c r="V720" s="29">
        <v>1079.9494335999998</v>
      </c>
      <c r="W720" s="29">
        <v>2731.3401832500003</v>
      </c>
      <c r="X720" s="1" t="s">
        <v>47</v>
      </c>
      <c r="Y720" s="192"/>
      <c r="Z720" s="1" t="s">
        <v>35</v>
      </c>
      <c r="AA720" s="1"/>
      <c r="AB720" s="28">
        <v>0</v>
      </c>
      <c r="AC720" s="115">
        <f t="shared" ref="AC720:AC783" si="41">VALUE(SUBSTITUTE(AB720,"%",""))</f>
        <v>0</v>
      </c>
      <c r="AD720" s="2">
        <v>46082</v>
      </c>
      <c r="AE720" s="175" t="str">
        <f>IFERROR(Table8[[#This Row],[Timeline - Monthwise]]-MIN(Table8[Start Date..]),"None")</f>
        <v>None</v>
      </c>
      <c r="AF720" s="1" t="str">
        <f>IFERROR(Table8[[#This Row],[Timeline - Monthwise]]-Table8[[#This Row],[Start Date..]]+1,"Duration Doesn't Exsists")</f>
        <v>Duration Doesn't Exsists</v>
      </c>
      <c r="AG720" s="29" t="str">
        <f ca="1">IFERROR(Table8[[#This Row],[Timeline - Monthwise]]-TODAY(),"No ETA")</f>
        <v>No ETA</v>
      </c>
      <c r="AH720" s="29" t="str">
        <f t="shared" ref="AH720:AH783" si="42">IF(AB720=100%,"Completed",IF(AB720=0%,"Yet to Start","In Progress"))</f>
        <v>Yet to Start</v>
      </c>
      <c r="AI720" s="1"/>
      <c r="AJ720" s="237" t="s">
        <v>3569</v>
      </c>
      <c r="AK720" s="1" t="s">
        <v>535</v>
      </c>
      <c r="AL720" s="1" t="s">
        <v>292</v>
      </c>
      <c r="AM720" s="1" t="s">
        <v>290</v>
      </c>
      <c r="AN720" s="1"/>
      <c r="AO720" s="27"/>
      <c r="AP720" s="192" t="s">
        <v>3552</v>
      </c>
      <c r="AQ720" s="250">
        <v>9247425.9798540007</v>
      </c>
      <c r="AR720" s="11">
        <v>0</v>
      </c>
      <c r="AS720" s="192" t="str">
        <f>VLOOKUP(Table8[[#This Row],[CEM Number]],'71 CEMs'!$E$5:$E$76,1,0)</f>
        <v>I240705</v>
      </c>
      <c r="AT720" s="235" t="s">
        <v>3569</v>
      </c>
      <c r="AU720" s="233"/>
    </row>
    <row r="721" spans="1:47" ht="14.4" customHeight="1">
      <c r="A721" s="26" t="s">
        <v>3651</v>
      </c>
      <c r="B721" s="166" t="s">
        <v>3530</v>
      </c>
      <c r="C721" s="1" t="s">
        <v>64</v>
      </c>
      <c r="D721" s="1" t="s">
        <v>1317</v>
      </c>
      <c r="E721" s="192" t="s">
        <v>1320</v>
      </c>
      <c r="F721" s="29">
        <v>1355</v>
      </c>
      <c r="G721" s="29">
        <v>542</v>
      </c>
      <c r="H721" s="29"/>
      <c r="I721" s="29"/>
      <c r="J721" s="29"/>
      <c r="K721" s="29"/>
      <c r="L721" s="29"/>
      <c r="M721" s="1" t="str">
        <f>Table8[[#This Row],[Std Remarks]]</f>
        <v>NOT LIVE - RETAIN BUDGET</v>
      </c>
      <c r="N721" s="28">
        <f>Table8[[#This Row],[% of Completion of Work Done]]</f>
        <v>0</v>
      </c>
      <c r="O721" s="1">
        <f>Table8[[#This Row],[Customers According to % (Market Share)]]</f>
        <v>542</v>
      </c>
      <c r="P721" s="29">
        <v>4600102.87526525</v>
      </c>
      <c r="Q721" s="136">
        <f>(Table8[[#This Row],[Allocated Budget]]*$Q$2)+(Table8[[#This Row],[Allocated Budget]]*(1-Table8[[#This Row],[HP%  based on Live % ( Work Progress)]])*(1-$Q$2))</f>
        <v>4600102.87526525</v>
      </c>
      <c r="R721" s="136"/>
      <c r="S721" s="1">
        <v>-0.85</v>
      </c>
      <c r="T721" s="1"/>
      <c r="U721" s="1"/>
      <c r="V721" s="29">
        <v>918.94854758816791</v>
      </c>
      <c r="W721" s="29">
        <v>10567.90829726393</v>
      </c>
      <c r="X721" s="1" t="s">
        <v>47</v>
      </c>
      <c r="Y721" s="28">
        <f>Table8[[#This Row],[% of Completion of Work Done]]</f>
        <v>0</v>
      </c>
      <c r="Z721" s="1" t="s">
        <v>35</v>
      </c>
      <c r="AA721" s="1"/>
      <c r="AB721" s="28">
        <v>0</v>
      </c>
      <c r="AC721" s="115">
        <f t="shared" si="41"/>
        <v>0</v>
      </c>
      <c r="AD721" s="2">
        <v>46082</v>
      </c>
      <c r="AE721" s="175">
        <f>IFERROR(Table8[[#This Row],[Timeline - Monthwise]]-MIN(Table8[Start Date..]),"None")</f>
        <v>214</v>
      </c>
      <c r="AF721" s="1">
        <f>IFERROR(Table8[[#This Row],[Timeline - Monthwise]]-Table8[[#This Row],[Start Date..]]+1,"Duration Doesn't Exsists")</f>
        <v>215</v>
      </c>
      <c r="AG721" s="29">
        <f ca="1">IFERROR(Table8[[#This Row],[Timeline - Monthwise]]-TODAY(),"No ETA")</f>
        <v>167</v>
      </c>
      <c r="AH721" s="29" t="str">
        <f t="shared" si="42"/>
        <v>Yet to Start</v>
      </c>
      <c r="AI721" s="77">
        <v>0</v>
      </c>
      <c r="AJ721" s="237" t="s">
        <v>3576</v>
      </c>
      <c r="AK721" s="1" t="s">
        <v>1169</v>
      </c>
      <c r="AL721" s="1" t="s">
        <v>3325</v>
      </c>
      <c r="AM721" s="1" t="s">
        <v>76</v>
      </c>
      <c r="AN721" s="1"/>
      <c r="AO721" s="27"/>
      <c r="AP721" s="192"/>
      <c r="AQ721" s="1"/>
      <c r="AS721" s="192" t="e">
        <f>VLOOKUP(Table8[[#This Row],[CEM Number]],'71 CEMs'!$E$5:$E$76,1,0)</f>
        <v>#N/A</v>
      </c>
      <c r="AT721" s="235">
        <v>46296</v>
      </c>
      <c r="AU721" s="233"/>
    </row>
    <row r="722" spans="1:47" ht="14.4" customHeight="1">
      <c r="A722" s="26" t="s">
        <v>345</v>
      </c>
      <c r="B722" s="166">
        <v>45427</v>
      </c>
      <c r="C722" s="1" t="s">
        <v>138</v>
      </c>
      <c r="D722" s="1" t="s">
        <v>346</v>
      </c>
      <c r="E722" s="192" t="s">
        <v>368</v>
      </c>
      <c r="F722" s="29">
        <v>1920</v>
      </c>
      <c r="G722" s="29">
        <v>768</v>
      </c>
      <c r="H722" s="29"/>
      <c r="I722" s="29"/>
      <c r="J722" s="29"/>
      <c r="K722" s="29"/>
      <c r="L722" s="29"/>
      <c r="M722" s="1" t="str">
        <f>Table8[[#This Row],[Std Remarks]]</f>
        <v>NOT LIVE - RETAIN BUDGET</v>
      </c>
      <c r="N722" s="28">
        <f>Table8[[#This Row],[% of Completion of Work Done]]</f>
        <v>0.9</v>
      </c>
      <c r="O722" s="1">
        <f>Table8[[#This Row],[Customers According to % (Market Share)]]</f>
        <v>768</v>
      </c>
      <c r="P722" s="29">
        <v>18335788.745999999</v>
      </c>
      <c r="Q722" s="136">
        <f>(Table8[[#This Row],[Allocated Budget]]*$Q$2)+(Table8[[#This Row],[Allocated Budget]]*(1-Table8[[#This Row],[HP%  based on Live % ( Work Progress)]])*(1-$Q$2))</f>
        <v>4308910.3553099986</v>
      </c>
      <c r="R722" s="136">
        <v>14026878.390689999</v>
      </c>
      <c r="S722" s="1">
        <v>-1</v>
      </c>
      <c r="T722" s="1"/>
      <c r="U722" s="1">
        <v>0.4</v>
      </c>
      <c r="V722" s="29">
        <v>1263.5</v>
      </c>
      <c r="W722" s="29">
        <v>20308.75</v>
      </c>
      <c r="X722" s="1" t="s">
        <v>47</v>
      </c>
      <c r="Y722" s="28">
        <f>Table8[[#This Row],[% of Completion of Work Done]]</f>
        <v>0.9</v>
      </c>
      <c r="Z722" s="1" t="s">
        <v>35</v>
      </c>
      <c r="AA722" s="1"/>
      <c r="AB722" s="77">
        <v>0.9</v>
      </c>
      <c r="AC722" s="115">
        <f t="shared" si="41"/>
        <v>0.9</v>
      </c>
      <c r="AD722" s="2">
        <v>46082</v>
      </c>
      <c r="AE722" s="175">
        <f>IFERROR(Table8[[#This Row],[Timeline - Monthwise]]-MIN(Table8[Start Date..]),"None")</f>
        <v>0</v>
      </c>
      <c r="AF722" s="1">
        <f>IFERROR(Table8[[#This Row],[Timeline - Monthwise]]-Table8[[#This Row],[Start Date..]]+1,"Duration Doesn't Exsists")</f>
        <v>1</v>
      </c>
      <c r="AG722" s="29">
        <f ca="1">IFERROR(Table8[[#This Row],[Timeline - Monthwise]]-TODAY(),"No ETA")</f>
        <v>-47</v>
      </c>
      <c r="AH722" s="29" t="str">
        <f t="shared" si="42"/>
        <v>In Progress</v>
      </c>
      <c r="AI722" s="1">
        <v>46082</v>
      </c>
      <c r="AJ722" s="237" t="s">
        <v>3574</v>
      </c>
      <c r="AK722" s="1" t="s">
        <v>369</v>
      </c>
      <c r="AL722" s="1" t="s">
        <v>3323</v>
      </c>
      <c r="AM722" s="1" t="s">
        <v>76</v>
      </c>
      <c r="AN722" s="1">
        <v>1</v>
      </c>
      <c r="AO722" s="27"/>
      <c r="AP722" s="192"/>
      <c r="AQ722" s="1"/>
      <c r="AS722" s="192" t="str">
        <f>VLOOKUP(Table8[[#This Row],[CEM Number]],'71 CEMs'!$E$5:$E$76,1,0)</f>
        <v>I240700</v>
      </c>
      <c r="AT722" s="235">
        <v>46082</v>
      </c>
      <c r="AU722" s="233"/>
    </row>
    <row r="723" spans="1:47" ht="14.4" customHeight="1">
      <c r="A723" s="26" t="s">
        <v>387</v>
      </c>
      <c r="B723" s="166">
        <v>45427</v>
      </c>
      <c r="C723" s="1" t="s">
        <v>388</v>
      </c>
      <c r="D723" s="1" t="s">
        <v>388</v>
      </c>
      <c r="E723" s="192" t="s">
        <v>407</v>
      </c>
      <c r="F723" s="29">
        <v>300</v>
      </c>
      <c r="G723" s="29">
        <v>120</v>
      </c>
      <c r="H723" s="29">
        <v>600</v>
      </c>
      <c r="I723" s="29">
        <v>400</v>
      </c>
      <c r="J723" s="29"/>
      <c r="K723" s="29"/>
      <c r="L723" s="29"/>
      <c r="M723" s="1" t="str">
        <f>Table8[[#This Row],[Std Remarks]]</f>
        <v>REMOVE BUDGET (P)</v>
      </c>
      <c r="N723" s="28">
        <f>Table8[[#This Row],[% of Completion of Work Done]]</f>
        <v>0</v>
      </c>
      <c r="O723" s="1">
        <f>Table8[[#This Row],[Customers According to % (Market Share)]]</f>
        <v>120</v>
      </c>
      <c r="P723" s="29">
        <v>3913624.9611277501</v>
      </c>
      <c r="Q723" s="136">
        <v>0</v>
      </c>
      <c r="R723" s="136">
        <v>3913624.9611277501</v>
      </c>
      <c r="S723" s="1">
        <v>-1</v>
      </c>
      <c r="T723" s="1"/>
      <c r="U723" s="1">
        <v>0.4</v>
      </c>
      <c r="V723" s="29">
        <v>531.30000000000007</v>
      </c>
      <c r="W723" s="29">
        <v>2268.13766295</v>
      </c>
      <c r="X723" s="1" t="s">
        <v>47</v>
      </c>
      <c r="Y723" s="192"/>
      <c r="Z723" s="1" t="s">
        <v>35</v>
      </c>
      <c r="AA723" s="1"/>
      <c r="AB723" s="28">
        <v>0</v>
      </c>
      <c r="AC723" s="115">
        <f t="shared" si="41"/>
        <v>0</v>
      </c>
      <c r="AD723" s="2">
        <v>46082</v>
      </c>
      <c r="AE723" s="175" t="str">
        <f>IFERROR(Table8[[#This Row],[Timeline - Monthwise]]-MIN(Table8[Start Date..]),"None")</f>
        <v>None</v>
      </c>
      <c r="AF723" s="1" t="str">
        <f>IFERROR(Table8[[#This Row],[Timeline - Monthwise]]-Table8[[#This Row],[Start Date..]]+1,"Duration Doesn't Exsists")</f>
        <v>Duration Doesn't Exsists</v>
      </c>
      <c r="AG723" s="29" t="str">
        <f ca="1">IFERROR(Table8[[#This Row],[Timeline - Monthwise]]-TODAY(),"No ETA")</f>
        <v>No ETA</v>
      </c>
      <c r="AH723" s="29" t="str">
        <f t="shared" si="42"/>
        <v>Yet to Start</v>
      </c>
      <c r="AI723" s="1"/>
      <c r="AJ723" s="237" t="s">
        <v>3569</v>
      </c>
      <c r="AK723" s="1" t="s">
        <v>93</v>
      </c>
      <c r="AL723" s="1" t="s">
        <v>94</v>
      </c>
      <c r="AM723" s="1" t="s">
        <v>92</v>
      </c>
      <c r="AN723" s="1"/>
      <c r="AO723" s="27"/>
      <c r="AP723" s="192"/>
      <c r="AQ723" s="1">
        <f>Table8[[#This Row],[Allocated Budget]]-Table8[[#This Row],[Allocated Budget]]</f>
        <v>0</v>
      </c>
      <c r="AS723" s="192" t="str">
        <f>VLOOKUP(Table8[[#This Row],[CEM Number]],'71 CEMs'!$E$5:$E$76,1,0)</f>
        <v>I240702</v>
      </c>
      <c r="AT723" s="235" t="s">
        <v>3569</v>
      </c>
      <c r="AU723" s="233"/>
    </row>
    <row r="724" spans="1:47" ht="14.4" customHeight="1">
      <c r="A724" s="26" t="s">
        <v>171</v>
      </c>
      <c r="B724" s="166">
        <v>45350</v>
      </c>
      <c r="C724" s="1" t="s">
        <v>172</v>
      </c>
      <c r="D724" s="1" t="s">
        <v>173</v>
      </c>
      <c r="E724" s="192" t="s">
        <v>182</v>
      </c>
      <c r="F724" s="29">
        <v>860</v>
      </c>
      <c r="G724" s="29">
        <v>344</v>
      </c>
      <c r="H724" s="29"/>
      <c r="I724" s="29"/>
      <c r="J724" s="29"/>
      <c r="K724" s="29"/>
      <c r="L724" s="29" t="s">
        <v>3645</v>
      </c>
      <c r="M724" s="1" t="str">
        <f>Table8[[#This Row],[Std Remarks]]</f>
        <v>LIVE - 80% Completed</v>
      </c>
      <c r="N724" s="28">
        <f>Table8[[#This Row],[% of Completion of Work Done]]</f>
        <v>0.8</v>
      </c>
      <c r="O724" s="1">
        <f>N724*G724</f>
        <v>275.2</v>
      </c>
      <c r="P724" s="29">
        <v>11648788.203880001</v>
      </c>
      <c r="Q724" s="136">
        <f>(Table8[[#This Row],[Allocated Budget]]*$Q$2)+(Table8[[#This Row],[Allocated Budget]]*(1-Table8[[#This Row],[HP%  based on Live % ( Work Progress)]])*(1-$Q$2))</f>
        <v>3727612.2252415996</v>
      </c>
      <c r="R724" s="136">
        <v>0</v>
      </c>
      <c r="S724" s="1">
        <v>-0.5</v>
      </c>
      <c r="T724" s="1"/>
      <c r="U724" s="1">
        <v>0.4</v>
      </c>
      <c r="V724" s="29">
        <v>1682.4499999999998</v>
      </c>
      <c r="W724" s="29">
        <v>13027.344242999996</v>
      </c>
      <c r="X724" s="1" t="s">
        <v>47</v>
      </c>
      <c r="Y724" s="192"/>
      <c r="Z724" s="1" t="s">
        <v>32</v>
      </c>
      <c r="AA724" s="1" t="s">
        <v>150</v>
      </c>
      <c r="AB724" s="77">
        <v>0.8</v>
      </c>
      <c r="AC724" s="115">
        <f t="shared" si="41"/>
        <v>0.8</v>
      </c>
      <c r="AD724" s="2">
        <v>46082</v>
      </c>
      <c r="AE724" s="175">
        <f>IFERROR(Table8[[#This Row],[Timeline - Monthwise]]-MIN(Table8[Start Date..]),"None")</f>
        <v>92</v>
      </c>
      <c r="AF724" s="1">
        <f>IFERROR(Table8[[#This Row],[Timeline - Monthwise]]-Table8[[#This Row],[Start Date..]]+1,"Duration Doesn't Exsists")</f>
        <v>93</v>
      </c>
      <c r="AG724" s="29">
        <f ca="1">IFERROR(Table8[[#This Row],[Timeline - Monthwise]]-TODAY(),"No ETA")</f>
        <v>45</v>
      </c>
      <c r="AH724" s="29" t="str">
        <f t="shared" si="42"/>
        <v>In Progress</v>
      </c>
      <c r="AI724" s="1">
        <v>46174</v>
      </c>
      <c r="AJ724" s="237" t="s">
        <v>3573</v>
      </c>
      <c r="AK724" s="1"/>
      <c r="AL724" s="1" t="s">
        <v>3178</v>
      </c>
      <c r="AM724" s="1" t="s">
        <v>177</v>
      </c>
      <c r="AN724" s="1">
        <v>2</v>
      </c>
      <c r="AO724" s="27" t="s">
        <v>179</v>
      </c>
      <c r="AP724" s="192"/>
      <c r="AQ724" s="1"/>
      <c r="AS724" s="192" t="str">
        <f>VLOOKUP(Table8[[#This Row],[CEM Number]],'71 CEMs'!$E$5:$E$76,1,0)</f>
        <v>I240539</v>
      </c>
      <c r="AT724" s="235">
        <v>46174</v>
      </c>
      <c r="AU724" s="233"/>
    </row>
    <row r="725" spans="1:47" ht="14.4" customHeight="1">
      <c r="A725" s="26" t="s">
        <v>286</v>
      </c>
      <c r="B725" s="166">
        <v>45428</v>
      </c>
      <c r="C725" s="1" t="s">
        <v>287</v>
      </c>
      <c r="D725" s="1" t="s">
        <v>288</v>
      </c>
      <c r="E725" s="192" t="s">
        <v>312</v>
      </c>
      <c r="F725" s="29">
        <v>432</v>
      </c>
      <c r="G725" s="29">
        <v>172.8</v>
      </c>
      <c r="H725" s="29"/>
      <c r="I725" s="29">
        <v>0</v>
      </c>
      <c r="J725" s="29">
        <v>0</v>
      </c>
      <c r="K725" s="29">
        <v>0</v>
      </c>
      <c r="L725" s="29" t="s">
        <v>3587</v>
      </c>
      <c r="M725" s="1" t="str">
        <f>Table8[[#This Row],[Std Remarks]]</f>
        <v>SWAPPED</v>
      </c>
      <c r="N725" s="28">
        <f>Table8[[#This Row],[% of Completion of Work Done]]</f>
        <v>0</v>
      </c>
      <c r="O725" s="1">
        <f>Table8[[#This Row],[Customers According to % (Market Share)]]</f>
        <v>172.8</v>
      </c>
      <c r="P725" s="29">
        <v>5761950.4249999998</v>
      </c>
      <c r="Q725" s="136">
        <v>0</v>
      </c>
      <c r="R725" s="136">
        <v>5761950.4250000007</v>
      </c>
      <c r="S725" s="1">
        <v>-0.5</v>
      </c>
      <c r="T725" s="1"/>
      <c r="U725" s="1">
        <v>0.4</v>
      </c>
      <c r="V725" s="29">
        <v>1139.6499999999999</v>
      </c>
      <c r="W725" s="29">
        <v>4442.4750000000004</v>
      </c>
      <c r="X725" s="1" t="s">
        <v>47</v>
      </c>
      <c r="Y725" s="192"/>
      <c r="Z725" s="1" t="s">
        <v>35</v>
      </c>
      <c r="AA725" s="1"/>
      <c r="AB725" s="28">
        <v>0</v>
      </c>
      <c r="AC725" s="115">
        <f t="shared" si="41"/>
        <v>0</v>
      </c>
      <c r="AD725" s="2">
        <v>46082</v>
      </c>
      <c r="AE725" s="175" t="str">
        <f>IFERROR(Table8[[#This Row],[Timeline - Monthwise]]-MIN(Table8[Start Date..]),"None")</f>
        <v>None</v>
      </c>
      <c r="AF725" s="1" t="str">
        <f>IFERROR(Table8[[#This Row],[Timeline - Monthwise]]-Table8[[#This Row],[Start Date..]]+1,"Duration Doesn't Exsists")</f>
        <v>Duration Doesn't Exsists</v>
      </c>
      <c r="AG725" s="29" t="str">
        <f ca="1">IFERROR(Table8[[#This Row],[Timeline - Monthwise]]-TODAY(),"No ETA")</f>
        <v>No ETA</v>
      </c>
      <c r="AH725" s="29" t="str">
        <f t="shared" si="42"/>
        <v>Yet to Start</v>
      </c>
      <c r="AI725" s="1" t="s">
        <v>77</v>
      </c>
      <c r="AJ725" s="237" t="s">
        <v>3569</v>
      </c>
      <c r="AK725" s="1" t="s">
        <v>3315</v>
      </c>
      <c r="AL725" s="1" t="s">
        <v>292</v>
      </c>
      <c r="AM725" s="1" t="s">
        <v>290</v>
      </c>
      <c r="AN725" s="1" t="s">
        <v>313</v>
      </c>
      <c r="AO725" s="27"/>
      <c r="AP725" s="1" t="s">
        <v>3553</v>
      </c>
      <c r="AQ725" s="250">
        <v>0</v>
      </c>
      <c r="AR725" s="253" t="s">
        <v>3560</v>
      </c>
      <c r="AS725" s="192" t="str">
        <f>VLOOKUP(Table8[[#This Row],[CEM Number]],'71 CEMs'!$E$5:$E$76,1,0)</f>
        <v>I240682</v>
      </c>
      <c r="AT725" s="235" t="s">
        <v>3569</v>
      </c>
      <c r="AU725" s="233"/>
    </row>
    <row r="726" spans="1:47" ht="14.4" customHeight="1">
      <c r="A726" s="26" t="s">
        <v>280</v>
      </c>
      <c r="B726" s="166">
        <v>45428</v>
      </c>
      <c r="C726" s="1" t="s">
        <v>44</v>
      </c>
      <c r="D726" s="1" t="s">
        <v>44</v>
      </c>
      <c r="E726" s="192" t="s">
        <v>281</v>
      </c>
      <c r="F726" s="29">
        <v>400</v>
      </c>
      <c r="G726" s="29">
        <v>160</v>
      </c>
      <c r="H726" s="29">
        <v>55</v>
      </c>
      <c r="I726" s="29">
        <v>10</v>
      </c>
      <c r="J726" s="29">
        <v>15</v>
      </c>
      <c r="K726" s="29">
        <v>40</v>
      </c>
      <c r="L726" s="29"/>
      <c r="M726" s="1" t="str">
        <f>Table8[[#This Row],[Std Remarks]]</f>
        <v>LIVE - 100% Completed</v>
      </c>
      <c r="N726" s="28">
        <f>Table8[[#This Row],[% of Completion of Work Done]]</f>
        <v>1</v>
      </c>
      <c r="O726" s="1">
        <f>Table8[[#This Row],[Customers According to % (Market Share)]]</f>
        <v>160</v>
      </c>
      <c r="P726" s="29">
        <v>7733000</v>
      </c>
      <c r="Q726" s="136">
        <f>Table8[[#This Row],[Allocated Budget]]*Table8[[#This Row],[Allocation Percentage]]</f>
        <v>1159950</v>
      </c>
      <c r="R726" s="136">
        <v>6573050</v>
      </c>
      <c r="S726" s="1">
        <v>-1</v>
      </c>
      <c r="T726" s="1"/>
      <c r="U726" s="1">
        <v>0.4</v>
      </c>
      <c r="V726" s="29">
        <v>4000</v>
      </c>
      <c r="W726" s="29">
        <v>4600</v>
      </c>
      <c r="X726" s="1" t="s">
        <v>47</v>
      </c>
      <c r="Y726" s="75">
        <f>$Q$2</f>
        <v>0.15</v>
      </c>
      <c r="Z726" s="1" t="s">
        <v>32</v>
      </c>
      <c r="AA726" s="1" t="s">
        <v>47</v>
      </c>
      <c r="AB726" s="64">
        <v>1</v>
      </c>
      <c r="AC726" s="115">
        <f t="shared" si="41"/>
        <v>1</v>
      </c>
      <c r="AD726" s="2">
        <v>46082</v>
      </c>
      <c r="AE726" s="175" t="str">
        <f>IFERROR(Table8[[#This Row],[Timeline - Monthwise]]-MIN(Table8[Start Date..]),"None")</f>
        <v>None</v>
      </c>
      <c r="AF726" s="1" t="str">
        <f>IFERROR(Table8[[#This Row],[Timeline - Monthwise]]-Table8[[#This Row],[Start Date..]]+1,"Duration Doesn't Exsists")</f>
        <v>Duration Doesn't Exsists</v>
      </c>
      <c r="AG726" s="29" t="str">
        <f ca="1">IFERROR(Table8[[#This Row],[Timeline - Monthwise]]-TODAY(),"No ETA")</f>
        <v>No ETA</v>
      </c>
      <c r="AH726" s="29" t="str">
        <f t="shared" si="42"/>
        <v>Completed</v>
      </c>
      <c r="AI726" s="1"/>
      <c r="AJ726" s="237" t="s">
        <v>3569</v>
      </c>
      <c r="AK726" s="1" t="s">
        <v>282</v>
      </c>
      <c r="AL726" s="1" t="s">
        <v>3178</v>
      </c>
      <c r="AM726" s="1" t="s">
        <v>30</v>
      </c>
      <c r="AN726" s="1"/>
      <c r="AO726" s="27"/>
      <c r="AP726" s="67"/>
      <c r="AQ726" s="1"/>
      <c r="AS726" s="192" t="str">
        <f>VLOOKUP(Table8[[#This Row],[CEM Number]],'71 CEMs'!$E$5:$E$76,1,0)</f>
        <v>I240681</v>
      </c>
      <c r="AT726" s="235" t="s">
        <v>3569</v>
      </c>
      <c r="AU726" s="233"/>
    </row>
    <row r="727" spans="1:47" ht="14.4" customHeight="1">
      <c r="A727" s="26" t="s">
        <v>513</v>
      </c>
      <c r="B727" s="166">
        <v>45427</v>
      </c>
      <c r="C727" s="1" t="s">
        <v>514</v>
      </c>
      <c r="D727" s="1" t="s">
        <v>515</v>
      </c>
      <c r="E727" s="192" t="s">
        <v>536</v>
      </c>
      <c r="F727" s="29">
        <v>2016</v>
      </c>
      <c r="G727" s="29">
        <v>806.40000000000009</v>
      </c>
      <c r="H727" s="29"/>
      <c r="I727" s="29"/>
      <c r="J727" s="29"/>
      <c r="K727" s="29"/>
      <c r="L727" s="29"/>
      <c r="M727" s="1" t="str">
        <f>Table8[[#This Row],[Std Remarks]]</f>
        <v>NOT LIVE - RETAIN BUDGET</v>
      </c>
      <c r="N727" s="28">
        <f>Table8[[#This Row],[% of Completion of Work Done]]</f>
        <v>0</v>
      </c>
      <c r="O727" s="1">
        <f>Table8[[#This Row],[Customers According to % (Market Share)]]</f>
        <v>806.40000000000009</v>
      </c>
      <c r="P727" s="29">
        <v>5803344.5080000004</v>
      </c>
      <c r="Q727" s="136">
        <f>(Table8[[#This Row],[Allocated Budget]]*$Q$2)+(Table8[[#This Row],[Allocated Budget]]*(1-Table8[[#This Row],[HP%  based on Live % ( Work Progress)]])*(1-$Q$2))</f>
        <v>5803344.5079999994</v>
      </c>
      <c r="R727" s="136">
        <v>0</v>
      </c>
      <c r="S727" s="1">
        <v>-0.76500000000000001</v>
      </c>
      <c r="T727" s="1"/>
      <c r="U727" s="1">
        <v>0.4</v>
      </c>
      <c r="V727" s="29">
        <v>0</v>
      </c>
      <c r="W727" s="29">
        <v>696</v>
      </c>
      <c r="X727" s="1" t="s">
        <v>47</v>
      </c>
      <c r="Y727" s="28">
        <f>Table8[[#This Row],[% of Completion of Work Done]]</f>
        <v>0</v>
      </c>
      <c r="Z727" s="1" t="s">
        <v>35</v>
      </c>
      <c r="AA727" s="1"/>
      <c r="AB727" s="28">
        <v>0</v>
      </c>
      <c r="AC727" s="115">
        <f t="shared" si="41"/>
        <v>0</v>
      </c>
      <c r="AD727" s="2">
        <v>46082</v>
      </c>
      <c r="AE727" s="175">
        <f>IFERROR(Table8[[#This Row],[Timeline - Monthwise]]-MIN(Table8[Start Date..]),"None")</f>
        <v>0</v>
      </c>
      <c r="AF727" s="1">
        <f>IFERROR(Table8[[#This Row],[Timeline - Monthwise]]-Table8[[#This Row],[Start Date..]]+1,"Duration Doesn't Exsists")</f>
        <v>1</v>
      </c>
      <c r="AG727" s="29">
        <f ca="1">IFERROR(Table8[[#This Row],[Timeline - Monthwise]]-TODAY(),"No ETA")</f>
        <v>-47</v>
      </c>
      <c r="AH727" s="29" t="str">
        <f t="shared" si="42"/>
        <v>Yet to Start</v>
      </c>
      <c r="AI727" s="1">
        <v>46174</v>
      </c>
      <c r="AJ727" s="237" t="s">
        <v>3574</v>
      </c>
      <c r="AK727" s="1" t="s">
        <v>537</v>
      </c>
      <c r="AL727" s="1" t="s">
        <v>3180</v>
      </c>
      <c r="AM727" s="1" t="s">
        <v>76</v>
      </c>
      <c r="AN727" s="1">
        <v>1</v>
      </c>
      <c r="AO727" s="27"/>
      <c r="AP727" s="1"/>
      <c r="AQ727" s="1"/>
      <c r="AS727" s="192" t="str">
        <f>VLOOKUP(Table8[[#This Row],[CEM Number]],'71 CEMs'!$E$5:$E$76,1,0)</f>
        <v>I240705</v>
      </c>
      <c r="AT727" s="235">
        <v>46082</v>
      </c>
      <c r="AU727" s="233"/>
    </row>
    <row r="728" spans="1:47" ht="14.4" customHeight="1">
      <c r="A728" s="26" t="s">
        <v>513</v>
      </c>
      <c r="B728" s="166">
        <v>45427</v>
      </c>
      <c r="C728" s="1" t="s">
        <v>514</v>
      </c>
      <c r="D728" s="1" t="s">
        <v>515</v>
      </c>
      <c r="E728" s="192" t="s">
        <v>538</v>
      </c>
      <c r="F728" s="29">
        <v>2016</v>
      </c>
      <c r="G728" s="29">
        <v>806.40000000000009</v>
      </c>
      <c r="H728" s="29"/>
      <c r="I728" s="29"/>
      <c r="J728" s="29"/>
      <c r="K728" s="29"/>
      <c r="L728" s="29"/>
      <c r="M728" s="1" t="str">
        <f>Table8[[#This Row],[Std Remarks]]</f>
        <v>NOT LIVE - RETAIN BUDGET</v>
      </c>
      <c r="N728" s="28">
        <f>Table8[[#This Row],[% of Completion of Work Done]]</f>
        <v>0</v>
      </c>
      <c r="O728" s="1">
        <f>Table8[[#This Row],[Customers According to % (Market Share)]]</f>
        <v>806.40000000000009</v>
      </c>
      <c r="P728" s="29">
        <v>5803344.5080000004</v>
      </c>
      <c r="Q728" s="136">
        <f>(Table8[[#This Row],[Allocated Budget]]*$Q$2)+(Table8[[#This Row],[Allocated Budget]]*(1-Table8[[#This Row],[HP%  based on Live % ( Work Progress)]])*(1-$Q$2))</f>
        <v>5803344.5079999994</v>
      </c>
      <c r="R728" s="136">
        <v>0</v>
      </c>
      <c r="S728" s="1">
        <v>-1</v>
      </c>
      <c r="T728" s="1"/>
      <c r="U728" s="1">
        <v>0.4</v>
      </c>
      <c r="V728" s="29">
        <v>0</v>
      </c>
      <c r="W728" s="49">
        <v>696</v>
      </c>
      <c r="X728" s="1" t="s">
        <v>47</v>
      </c>
      <c r="Y728" s="28">
        <f>Table8[[#This Row],[% of Completion of Work Done]]</f>
        <v>0</v>
      </c>
      <c r="Z728" s="1" t="s">
        <v>35</v>
      </c>
      <c r="AA728" s="1"/>
      <c r="AB728" s="28">
        <v>0</v>
      </c>
      <c r="AC728" s="115">
        <f t="shared" si="41"/>
        <v>0</v>
      </c>
      <c r="AD728" s="2">
        <v>46082</v>
      </c>
      <c r="AE728" s="175">
        <f>IFERROR(Table8[[#This Row],[Timeline - Monthwise]]-MIN(Table8[Start Date..]),"None")</f>
        <v>92</v>
      </c>
      <c r="AF728" s="1">
        <f>IFERROR(Table8[[#This Row],[Timeline - Monthwise]]-Table8[[#This Row],[Start Date..]]+1,"Duration Doesn't Exsists")</f>
        <v>93</v>
      </c>
      <c r="AG728" s="29">
        <f ca="1">IFERROR(Table8[[#This Row],[Timeline - Monthwise]]-TODAY(),"No ETA")</f>
        <v>45</v>
      </c>
      <c r="AH728" s="29" t="str">
        <f t="shared" si="42"/>
        <v>Yet to Start</v>
      </c>
      <c r="AI728" s="1">
        <v>46174</v>
      </c>
      <c r="AJ728" s="237" t="s">
        <v>3573</v>
      </c>
      <c r="AK728" s="1" t="s">
        <v>539</v>
      </c>
      <c r="AL728" s="1" t="s">
        <v>3180</v>
      </c>
      <c r="AM728" s="1" t="s">
        <v>76</v>
      </c>
      <c r="AN728" s="1">
        <v>1</v>
      </c>
      <c r="AO728" s="27"/>
      <c r="AP728" s="1"/>
      <c r="AQ728" s="1"/>
      <c r="AS728" s="192" t="str">
        <f>VLOOKUP(Table8[[#This Row],[CEM Number]],'71 CEMs'!$E$5:$E$76,1,0)</f>
        <v>I240705</v>
      </c>
      <c r="AT728" s="235">
        <v>46174</v>
      </c>
      <c r="AU728" s="233"/>
    </row>
    <row r="729" spans="1:47" ht="14.4" customHeight="1">
      <c r="A729" s="26" t="s">
        <v>513</v>
      </c>
      <c r="B729" s="166">
        <v>45427</v>
      </c>
      <c r="C729" s="1" t="s">
        <v>514</v>
      </c>
      <c r="D729" s="1" t="s">
        <v>515</v>
      </c>
      <c r="E729" s="192" t="s">
        <v>540</v>
      </c>
      <c r="F729" s="29">
        <v>346</v>
      </c>
      <c r="G729" s="29">
        <v>138.4</v>
      </c>
      <c r="H729" s="29"/>
      <c r="I729" s="29"/>
      <c r="J729" s="29"/>
      <c r="K729" s="29"/>
      <c r="L729" s="29"/>
      <c r="M729" s="1" t="str">
        <f>Table8[[#This Row],[Std Remarks]]</f>
        <v>SWAPPED</v>
      </c>
      <c r="N729" s="28">
        <f>Table8[[#This Row],[% of Completion of Work Done]]</f>
        <v>0</v>
      </c>
      <c r="O729" s="1">
        <f>Table8[[#This Row],[Customers According to % (Market Share)]]</f>
        <v>138.4</v>
      </c>
      <c r="P729" s="29">
        <v>11269033.0772538</v>
      </c>
      <c r="Q729" s="136">
        <v>0</v>
      </c>
      <c r="R729" s="136">
        <v>11269033.077253848</v>
      </c>
      <c r="S729" s="1">
        <v>-0.76500000000000001</v>
      </c>
      <c r="T729" s="1"/>
      <c r="U729" s="1">
        <v>0.4</v>
      </c>
      <c r="V729" s="29">
        <v>2155.1645943499998</v>
      </c>
      <c r="W729" s="29">
        <v>5318.6079254999986</v>
      </c>
      <c r="X729" s="1" t="s">
        <v>47</v>
      </c>
      <c r="Y729" s="192"/>
      <c r="Z729" s="1" t="s">
        <v>35</v>
      </c>
      <c r="AA729" s="1"/>
      <c r="AB729" s="28">
        <v>0</v>
      </c>
      <c r="AC729" s="115">
        <f t="shared" si="41"/>
        <v>0</v>
      </c>
      <c r="AD729" s="2">
        <v>46082</v>
      </c>
      <c r="AE729" s="175" t="str">
        <f>IFERROR(Table8[[#This Row],[Timeline - Monthwise]]-MIN(Table8[Start Date..]),"None")</f>
        <v>None</v>
      </c>
      <c r="AF729" s="1" t="str">
        <f>IFERROR(Table8[[#This Row],[Timeline - Monthwise]]-Table8[[#This Row],[Start Date..]]+1,"Duration Doesn't Exsists")</f>
        <v>Duration Doesn't Exsists</v>
      </c>
      <c r="AG729" s="29" t="str">
        <f ca="1">IFERROR(Table8[[#This Row],[Timeline - Monthwise]]-TODAY(),"No ETA")</f>
        <v>No ETA</v>
      </c>
      <c r="AH729" s="29" t="str">
        <f t="shared" si="42"/>
        <v>Yet to Start</v>
      </c>
      <c r="AI729" s="1"/>
      <c r="AJ729" s="237" t="s">
        <v>3569</v>
      </c>
      <c r="AK729" s="1" t="s">
        <v>535</v>
      </c>
      <c r="AL729" s="1" t="s">
        <v>292</v>
      </c>
      <c r="AM729" s="1" t="s">
        <v>290</v>
      </c>
      <c r="AN729" s="1"/>
      <c r="AO729" s="27"/>
      <c r="AP729" s="190" t="s">
        <v>3552</v>
      </c>
      <c r="AQ729" s="250">
        <v>9247425.9798540007</v>
      </c>
      <c r="AR729" s="11">
        <v>0</v>
      </c>
      <c r="AS729" s="192" t="str">
        <f>VLOOKUP(Table8[[#This Row],[CEM Number]],'71 CEMs'!$E$5:$E$76,1,0)</f>
        <v>I240705</v>
      </c>
      <c r="AT729" s="235" t="s">
        <v>3569</v>
      </c>
      <c r="AU729" s="233"/>
    </row>
    <row r="730" spans="1:47" ht="14.4" customHeight="1">
      <c r="A730" s="26" t="s">
        <v>3651</v>
      </c>
      <c r="B730" s="166" t="s">
        <v>3530</v>
      </c>
      <c r="C730" s="1" t="s">
        <v>40</v>
      </c>
      <c r="D730" s="192" t="s">
        <v>1317</v>
      </c>
      <c r="E730" s="192" t="s">
        <v>38</v>
      </c>
      <c r="F730" s="29">
        <v>0</v>
      </c>
      <c r="G730" s="29">
        <v>0</v>
      </c>
      <c r="H730" s="29"/>
      <c r="I730" s="29"/>
      <c r="J730" s="29"/>
      <c r="K730" s="29"/>
      <c r="L730" s="29"/>
      <c r="M730" s="1" t="str">
        <f>Table8[[#This Row],[Std Remarks]]</f>
        <v>FEEDER ETC WORK - RETAIN BUDGET</v>
      </c>
      <c r="N730" s="28">
        <f>Table8[[#This Row],[% of Completion of Work Done]]</f>
        <v>0</v>
      </c>
      <c r="O730" s="1">
        <f>Table8[[#This Row],[Customers According to % (Market Share)]]</f>
        <v>0</v>
      </c>
      <c r="P730" s="29">
        <v>0</v>
      </c>
      <c r="Q730" s="136">
        <f>Table8[[#This Row],[Allocated Budget]]*Table8[[#This Row],[Allocation Percentage]]</f>
        <v>0</v>
      </c>
      <c r="R730" s="136"/>
      <c r="S730" s="1">
        <v>-1</v>
      </c>
      <c r="T730" s="1"/>
      <c r="U730" s="1"/>
      <c r="V730" s="29">
        <v>0</v>
      </c>
      <c r="W730" s="29">
        <v>0</v>
      </c>
      <c r="X730" s="1"/>
      <c r="Y730" s="75">
        <f>$R$1</f>
        <v>1</v>
      </c>
      <c r="Z730" s="1"/>
      <c r="AA730" s="1"/>
      <c r="AB730" s="28">
        <v>0</v>
      </c>
      <c r="AC730" s="115">
        <f t="shared" si="41"/>
        <v>0</v>
      </c>
      <c r="AD730" s="2">
        <v>46082</v>
      </c>
      <c r="AE730" s="175" t="str">
        <f>IFERROR(Table8[[#This Row],[Timeline - Monthwise]]-MIN(Table8[Start Date..]),"None")</f>
        <v>None</v>
      </c>
      <c r="AF730" s="1" t="str">
        <f>IFERROR(Table8[[#This Row],[Timeline - Monthwise]]-Table8[[#This Row],[Start Date..]]+1,"Duration Doesn't Exsists")</f>
        <v>Duration Doesn't Exsists</v>
      </c>
      <c r="AG730" s="29" t="str">
        <f ca="1">IFERROR(Table8[[#This Row],[Timeline - Monthwise]]-TODAY(),"No ETA")</f>
        <v>No ETA</v>
      </c>
      <c r="AH730" s="29" t="str">
        <f t="shared" si="42"/>
        <v>Yet to Start</v>
      </c>
      <c r="AI730" s="192"/>
      <c r="AJ730" s="237" t="s">
        <v>3569</v>
      </c>
      <c r="AK730" s="192"/>
      <c r="AL730" s="1" t="s">
        <v>41</v>
      </c>
      <c r="AM730" s="1" t="s">
        <v>39</v>
      </c>
      <c r="AN730" s="1"/>
      <c r="AO730" s="27"/>
      <c r="AP730" s="190"/>
      <c r="AQ730" s="1"/>
      <c r="AS730" s="192" t="e">
        <f>VLOOKUP(Table8[[#This Row],[CEM Number]],'71 CEMs'!$E$5:$E$76,1,0)</f>
        <v>#N/A</v>
      </c>
      <c r="AT730" s="234" t="s">
        <v>3569</v>
      </c>
      <c r="AU730" s="233"/>
    </row>
    <row r="731" spans="1:47" ht="14.4" customHeight="1">
      <c r="A731" s="26" t="s">
        <v>3651</v>
      </c>
      <c r="B731" s="166" t="s">
        <v>3530</v>
      </c>
      <c r="C731" s="1" t="s">
        <v>64</v>
      </c>
      <c r="D731" s="1" t="s">
        <v>1317</v>
      </c>
      <c r="E731" s="192" t="s">
        <v>1321</v>
      </c>
      <c r="F731" s="29">
        <v>1428</v>
      </c>
      <c r="G731" s="29">
        <v>571.20000000000005</v>
      </c>
      <c r="H731" s="29"/>
      <c r="I731" s="29"/>
      <c r="J731" s="29"/>
      <c r="K731" s="29"/>
      <c r="L731" s="29"/>
      <c r="M731" s="1" t="str">
        <f>Table8[[#This Row],[Std Remarks]]</f>
        <v>NOT LIVE - RETAIN BUDGET</v>
      </c>
      <c r="N731" s="28">
        <f>Table8[[#This Row],[% of Completion of Work Done]]</f>
        <v>0</v>
      </c>
      <c r="O731" s="1">
        <f>Table8[[#This Row],[Customers According to % (Market Share)]]</f>
        <v>571.20000000000005</v>
      </c>
      <c r="P731" s="29">
        <v>14716494.9292129</v>
      </c>
      <c r="Q731" s="136">
        <f>(Table8[[#This Row],[Allocated Budget]]*$Q$2)+(Table8[[#This Row],[Allocated Budget]]*(1-Table8[[#This Row],[HP%  based on Live % ( Work Progress)]])*(1-$Q$2))</f>
        <v>14716494.9292129</v>
      </c>
      <c r="R731" s="136"/>
      <c r="S731" s="1">
        <v>-0.85</v>
      </c>
      <c r="T731" s="1"/>
      <c r="U731" s="1"/>
      <c r="V731" s="29">
        <v>3596.4675892840642</v>
      </c>
      <c r="W731" s="29">
        <v>41359.377276766732</v>
      </c>
      <c r="X731" s="1" t="s">
        <v>47</v>
      </c>
      <c r="Y731" s="28">
        <f>Table8[[#This Row],[% of Completion of Work Done]]</f>
        <v>0</v>
      </c>
      <c r="Z731" s="1" t="s">
        <v>35</v>
      </c>
      <c r="AA731" s="1"/>
      <c r="AB731" s="28">
        <v>0</v>
      </c>
      <c r="AC731" s="115">
        <f t="shared" si="41"/>
        <v>0</v>
      </c>
      <c r="AD731" s="2">
        <v>46082</v>
      </c>
      <c r="AE731" s="175">
        <f>IFERROR(Table8[[#This Row],[Timeline - Monthwise]]-MIN(Table8[Start Date..]),"None")</f>
        <v>214</v>
      </c>
      <c r="AF731" s="1">
        <f>IFERROR(Table8[[#This Row],[Timeline - Monthwise]]-Table8[[#This Row],[Start Date..]]+1,"Duration Doesn't Exsists")</f>
        <v>215</v>
      </c>
      <c r="AG731" s="29">
        <f ca="1">IFERROR(Table8[[#This Row],[Timeline - Monthwise]]-TODAY(),"No ETA")</f>
        <v>167</v>
      </c>
      <c r="AH731" s="29" t="str">
        <f t="shared" si="42"/>
        <v>Yet to Start</v>
      </c>
      <c r="AI731" s="77">
        <v>0</v>
      </c>
      <c r="AJ731" s="237" t="s">
        <v>3576</v>
      </c>
      <c r="AK731" s="1" t="s">
        <v>1169</v>
      </c>
      <c r="AL731" s="1" t="s">
        <v>3325</v>
      </c>
      <c r="AM731" s="1" t="s">
        <v>76</v>
      </c>
      <c r="AN731" s="1"/>
      <c r="AO731" s="27"/>
      <c r="AP731" s="190"/>
      <c r="AQ731" s="1"/>
      <c r="AS731" s="192" t="e">
        <f>VLOOKUP(Table8[[#This Row],[CEM Number]],'71 CEMs'!$E$5:$E$76,1,0)</f>
        <v>#N/A</v>
      </c>
      <c r="AT731" s="235">
        <v>46296</v>
      </c>
      <c r="AU731" s="233"/>
    </row>
    <row r="732" spans="1:47" ht="14.4" customHeight="1">
      <c r="A732" s="26" t="s">
        <v>3651</v>
      </c>
      <c r="B732" s="166" t="s">
        <v>3530</v>
      </c>
      <c r="C732" s="1" t="s">
        <v>64</v>
      </c>
      <c r="D732" s="1" t="s">
        <v>1317</v>
      </c>
      <c r="E732" s="192" t="s">
        <v>1322</v>
      </c>
      <c r="F732" s="29">
        <v>36000</v>
      </c>
      <c r="G732" s="29">
        <v>14400</v>
      </c>
      <c r="H732" s="29"/>
      <c r="I732" s="29"/>
      <c r="J732" s="29"/>
      <c r="K732" s="29"/>
      <c r="L732" s="29"/>
      <c r="M732" s="1" t="str">
        <f>Table8[[#This Row],[Std Remarks]]</f>
        <v>NOT LIVE - RETAIN BUDGET</v>
      </c>
      <c r="N732" s="28">
        <f>Table8[[#This Row],[% of Completion of Work Done]]</f>
        <v>0</v>
      </c>
      <c r="O732" s="1">
        <f>Table8[[#This Row],[Customers According to % (Market Share)]]</f>
        <v>14400</v>
      </c>
      <c r="P732" s="29">
        <v>71464607.367976606</v>
      </c>
      <c r="Q732" s="136">
        <f>(Table8[[#This Row],[Allocated Budget]]*$Q$2)+(Table8[[#This Row],[Allocated Budget]]*(1-Table8[[#This Row],[HP%  based on Live % ( Work Progress)]])*(1-$Q$2))</f>
        <v>71464607.367976606</v>
      </c>
      <c r="R732" s="136"/>
      <c r="S732" s="1">
        <v>-1</v>
      </c>
      <c r="T732" s="1"/>
      <c r="U732" s="1"/>
      <c r="V732" s="29">
        <v>12875.7423839</v>
      </c>
      <c r="W732" s="244">
        <v>148071.03741485</v>
      </c>
      <c r="X732" s="1" t="s">
        <v>47</v>
      </c>
      <c r="Y732" s="28">
        <f>Table8[[#This Row],[% of Completion of Work Done]]</f>
        <v>0</v>
      </c>
      <c r="Z732" s="1" t="s">
        <v>35</v>
      </c>
      <c r="AA732" s="1"/>
      <c r="AB732" s="28">
        <v>0</v>
      </c>
      <c r="AC732" s="115">
        <f t="shared" si="41"/>
        <v>0</v>
      </c>
      <c r="AD732" s="2">
        <v>46082</v>
      </c>
      <c r="AE732" s="175">
        <f>IFERROR(Table8[[#This Row],[Timeline - Monthwise]]-MIN(Table8[Start Date..]),"None")</f>
        <v>214</v>
      </c>
      <c r="AF732" s="1">
        <f>IFERROR(Table8[[#This Row],[Timeline - Monthwise]]-Table8[[#This Row],[Start Date..]]+1,"Duration Doesn't Exsists")</f>
        <v>215</v>
      </c>
      <c r="AG732" s="29">
        <f ca="1">IFERROR(Table8[[#This Row],[Timeline - Monthwise]]-TODAY(),"No ETA")</f>
        <v>167</v>
      </c>
      <c r="AH732" s="29" t="str">
        <f t="shared" si="42"/>
        <v>Yet to Start</v>
      </c>
      <c r="AI732" s="77">
        <v>0</v>
      </c>
      <c r="AJ732" s="237" t="s">
        <v>3576</v>
      </c>
      <c r="AK732" s="1" t="s">
        <v>1169</v>
      </c>
      <c r="AL732" s="1" t="s">
        <v>3325</v>
      </c>
      <c r="AM732" s="1" t="s">
        <v>76</v>
      </c>
      <c r="AN732" s="1"/>
      <c r="AO732" s="27"/>
      <c r="AP732" s="1"/>
      <c r="AQ732" s="192"/>
      <c r="AS732" s="192" t="e">
        <f>VLOOKUP(Table8[[#This Row],[CEM Number]],'71 CEMs'!$E$5:$E$76,1,0)</f>
        <v>#N/A</v>
      </c>
      <c r="AT732" s="235">
        <v>46296</v>
      </c>
      <c r="AU732" s="233"/>
    </row>
    <row r="733" spans="1:47" ht="14.4" customHeight="1">
      <c r="A733" s="87" t="s">
        <v>895</v>
      </c>
      <c r="B733" s="166" t="s">
        <v>3530</v>
      </c>
      <c r="C733" s="28" t="s">
        <v>217</v>
      </c>
      <c r="D733" s="28" t="s">
        <v>896</v>
      </c>
      <c r="E733" s="192" t="s">
        <v>3195</v>
      </c>
      <c r="F733" s="29">
        <v>266</v>
      </c>
      <c r="G733" s="65">
        <v>106.4</v>
      </c>
      <c r="H733" s="65"/>
      <c r="I733" s="29"/>
      <c r="J733" s="29" t="s">
        <v>3607</v>
      </c>
      <c r="K733" s="29"/>
      <c r="L733" s="29"/>
      <c r="M733" s="1" t="str">
        <f>Table8[[#This Row],[Std Remarks]]</f>
        <v>LIVE - 100% Completed</v>
      </c>
      <c r="N733" s="28">
        <f>Table8[[#This Row],[% of Completion of Work Done]]</f>
        <v>1</v>
      </c>
      <c r="O733" s="1"/>
      <c r="P733" s="29">
        <v>2708058.2916666698</v>
      </c>
      <c r="Q733" s="136">
        <f>Table8[[#This Row],[Allocated Budget]]*Table8[[#This Row],[Allocation Percentage]]</f>
        <v>406208.74375000043</v>
      </c>
      <c r="R733" s="136"/>
      <c r="S733" s="1"/>
      <c r="T733" s="1"/>
      <c r="U733" s="1">
        <v>0.4</v>
      </c>
      <c r="V733" s="66">
        <v>677.34999999999991</v>
      </c>
      <c r="W733" s="187">
        <v>2775.2999999999997</v>
      </c>
      <c r="X733" s="1" t="str">
        <f>Table8[[#This Row],[Live on (Arial,Buried, Hybrid)]]</f>
        <v>Hybrid</v>
      </c>
      <c r="Y733" s="75">
        <f>$Q$2</f>
        <v>0.15</v>
      </c>
      <c r="Z733" s="1" t="s">
        <v>32</v>
      </c>
      <c r="AA733" s="1" t="s">
        <v>47</v>
      </c>
      <c r="AB733" s="28">
        <v>1</v>
      </c>
      <c r="AC733" s="115">
        <f t="shared" si="41"/>
        <v>1</v>
      </c>
      <c r="AD733" s="2">
        <v>46082</v>
      </c>
      <c r="AE733" s="175" t="str">
        <f>IFERROR(Table8[[#This Row],[Timeline - Monthwise]]-MIN(Table8[Start Date..]),"None")</f>
        <v>None</v>
      </c>
      <c r="AF733" s="1" t="str">
        <f>IFERROR(Table8[[#This Row],[Timeline - Monthwise]]-Table8[[#This Row],[Start Date..]]+1,"Duration Doesn't Exsists")</f>
        <v>Duration Doesn't Exsists</v>
      </c>
      <c r="AG733" s="29" t="str">
        <f ca="1">IFERROR(Table8[[#This Row],[Timeline - Monthwise]]-TODAY(),"No ETA")</f>
        <v>No ETA</v>
      </c>
      <c r="AH733" s="29" t="str">
        <f t="shared" si="42"/>
        <v>Completed</v>
      </c>
      <c r="AI733" s="1"/>
      <c r="AJ733" s="237" t="s">
        <v>3569</v>
      </c>
      <c r="AK733" s="1"/>
      <c r="AL733" s="1" t="s">
        <v>3178</v>
      </c>
      <c r="AM733" s="1" t="s">
        <v>30</v>
      </c>
      <c r="AN733" s="1"/>
      <c r="AO733" s="27"/>
      <c r="AP733" s="190"/>
      <c r="AQ733" s="1"/>
      <c r="AS733" s="192" t="e">
        <f>VLOOKUP(Table8[[#This Row],[CEM Number]],'71 CEMs'!$E$5:$E$76,1,0)</f>
        <v>#N/A</v>
      </c>
      <c r="AT733" s="235" t="s">
        <v>3569</v>
      </c>
      <c r="AU733" s="233"/>
    </row>
    <row r="734" spans="1:47" ht="14.4" customHeight="1">
      <c r="A734" s="26" t="s">
        <v>3651</v>
      </c>
      <c r="B734" s="166" t="s">
        <v>3530</v>
      </c>
      <c r="C734" s="1" t="s">
        <v>64</v>
      </c>
      <c r="D734" s="192" t="s">
        <v>1317</v>
      </c>
      <c r="E734" s="192" t="s">
        <v>1323</v>
      </c>
      <c r="F734" s="29">
        <v>1457</v>
      </c>
      <c r="G734" s="29">
        <v>582.80000000000007</v>
      </c>
      <c r="H734" s="29"/>
      <c r="I734" s="29"/>
      <c r="J734" s="29"/>
      <c r="K734" s="29"/>
      <c r="L734" s="29"/>
      <c r="M734" s="1" t="str">
        <f>Table8[[#This Row],[Std Remarks]]</f>
        <v>NOT LIVE - RETAIN BUDGET</v>
      </c>
      <c r="N734" s="28">
        <f>Table8[[#This Row],[% of Completion of Work Done]]</f>
        <v>0</v>
      </c>
      <c r="O734" s="1">
        <f>Table8[[#This Row],[Customers According to % (Market Share)]]</f>
        <v>582.80000000000007</v>
      </c>
      <c r="P734" s="29">
        <v>6900631.9434509398</v>
      </c>
      <c r="Q734" s="136">
        <f>(Table8[[#This Row],[Allocated Budget]]*$Q$2)+(Table8[[#This Row],[Allocated Budget]]*(1-Table8[[#This Row],[HP%  based on Live % ( Work Progress)]])*(1-$Q$2))</f>
        <v>6900631.9434509389</v>
      </c>
      <c r="R734" s="136"/>
      <c r="S734" s="1">
        <v>-0.68</v>
      </c>
      <c r="T734" s="1"/>
      <c r="U734" s="1"/>
      <c r="V734" s="29">
        <v>1511.8159790253753</v>
      </c>
      <c r="W734" s="29">
        <v>17385.883758791813</v>
      </c>
      <c r="X734" s="1" t="s">
        <v>47</v>
      </c>
      <c r="Y734" s="28">
        <f>Table8[[#This Row],[% of Completion of Work Done]]</f>
        <v>0</v>
      </c>
      <c r="Z734" s="1" t="s">
        <v>35</v>
      </c>
      <c r="AA734" s="1"/>
      <c r="AB734" s="28">
        <v>0</v>
      </c>
      <c r="AC734" s="115">
        <f t="shared" si="41"/>
        <v>0</v>
      </c>
      <c r="AD734" s="2">
        <v>46082</v>
      </c>
      <c r="AE734" s="175">
        <f>IFERROR(Table8[[#This Row],[Timeline - Monthwise]]-MIN(Table8[Start Date..]),"None")</f>
        <v>214</v>
      </c>
      <c r="AF734" s="1">
        <f>IFERROR(Table8[[#This Row],[Timeline - Monthwise]]-Table8[[#This Row],[Start Date..]]+1,"Duration Doesn't Exsists")</f>
        <v>215</v>
      </c>
      <c r="AG734" s="29">
        <f ca="1">IFERROR(Table8[[#This Row],[Timeline - Monthwise]]-TODAY(),"No ETA")</f>
        <v>167</v>
      </c>
      <c r="AH734" s="29" t="str">
        <f t="shared" si="42"/>
        <v>Yet to Start</v>
      </c>
      <c r="AI734" s="77">
        <v>0</v>
      </c>
      <c r="AJ734" s="237" t="s">
        <v>3576</v>
      </c>
      <c r="AK734" s="192" t="s">
        <v>1169</v>
      </c>
      <c r="AL734" s="1" t="s">
        <v>3325</v>
      </c>
      <c r="AM734" s="1" t="s">
        <v>76</v>
      </c>
      <c r="AN734" s="1"/>
      <c r="AO734" s="27"/>
      <c r="AP734" s="190"/>
      <c r="AQ734" s="1"/>
      <c r="AS734" s="192" t="e">
        <f>VLOOKUP(Table8[[#This Row],[CEM Number]],'71 CEMs'!$E$5:$E$76,1,0)</f>
        <v>#N/A</v>
      </c>
      <c r="AT734" s="235">
        <v>46296</v>
      </c>
      <c r="AU734" s="233"/>
    </row>
    <row r="735" spans="1:47" ht="14.4" customHeight="1">
      <c r="A735" s="26" t="s">
        <v>190</v>
      </c>
      <c r="B735" s="166">
        <v>45350</v>
      </c>
      <c r="C735" s="1" t="s">
        <v>191</v>
      </c>
      <c r="D735" s="192" t="s">
        <v>192</v>
      </c>
      <c r="E735" s="192" t="s">
        <v>205</v>
      </c>
      <c r="F735" s="29">
        <v>458</v>
      </c>
      <c r="G735" s="29">
        <v>183.20000000000002</v>
      </c>
      <c r="H735" s="29">
        <v>458</v>
      </c>
      <c r="I735" s="29">
        <v>0</v>
      </c>
      <c r="J735" s="29">
        <v>0</v>
      </c>
      <c r="K735" s="29">
        <v>0</v>
      </c>
      <c r="L735" s="29">
        <v>0</v>
      </c>
      <c r="M735" s="1" t="s">
        <v>3609</v>
      </c>
      <c r="N735" s="28">
        <f>Table8[[#This Row],[% of Completion of Work Done]]</f>
        <v>0</v>
      </c>
      <c r="O735" s="1">
        <f>Table8[[#This Row],[Customers According to % (Market Share)]]</f>
        <v>183.20000000000002</v>
      </c>
      <c r="P735" s="29">
        <v>3640923.6491040001</v>
      </c>
      <c r="Q735" s="136">
        <v>0</v>
      </c>
      <c r="R735" s="136">
        <v>3640923.6491039996</v>
      </c>
      <c r="S735" s="1">
        <v>-1</v>
      </c>
      <c r="T735" s="1"/>
      <c r="U735" s="1">
        <v>0.4</v>
      </c>
      <c r="V735" s="29">
        <v>0</v>
      </c>
      <c r="W735" s="29">
        <v>6608.7884318999977</v>
      </c>
      <c r="X735" s="1" t="s">
        <v>150</v>
      </c>
      <c r="Y735" s="192"/>
      <c r="Z735" s="1" t="s">
        <v>35</v>
      </c>
      <c r="AA735" s="1"/>
      <c r="AB735" s="28">
        <v>0</v>
      </c>
      <c r="AC735" s="115">
        <f t="shared" si="41"/>
        <v>0</v>
      </c>
      <c r="AD735" s="2">
        <v>46082</v>
      </c>
      <c r="AE735" s="175" t="str">
        <f>IFERROR(Table8[[#This Row],[Timeline - Monthwise]]-MIN(Table8[Start Date..]),"None")</f>
        <v>None</v>
      </c>
      <c r="AF735" s="1" t="str">
        <f>IFERROR(Table8[[#This Row],[Timeline - Monthwise]]-Table8[[#This Row],[Start Date..]]+1,"Duration Doesn't Exsists")</f>
        <v>Duration Doesn't Exsists</v>
      </c>
      <c r="AG735" s="29" t="str">
        <f ca="1">IFERROR(Table8[[#This Row],[Timeline - Monthwise]]-TODAY(),"No ETA")</f>
        <v>No ETA</v>
      </c>
      <c r="AH735" s="29" t="str">
        <f t="shared" si="42"/>
        <v>Yet to Start</v>
      </c>
      <c r="AI735" s="1"/>
      <c r="AJ735" s="237" t="s">
        <v>3569</v>
      </c>
      <c r="AK735" s="192" t="s">
        <v>93</v>
      </c>
      <c r="AL735" s="1" t="s">
        <v>94</v>
      </c>
      <c r="AM735" s="1" t="s">
        <v>92</v>
      </c>
      <c r="AN735" s="1"/>
      <c r="AO735" s="27"/>
      <c r="AP735" s="190"/>
      <c r="AQ735" s="1">
        <f>Table8[[#This Row],[Allocated Budget]]-Table8[[#This Row],[Allocated Budget]]</f>
        <v>0</v>
      </c>
      <c r="AS735" s="192" t="str">
        <f>VLOOKUP(Table8[[#This Row],[CEM Number]],'71 CEMs'!$E$5:$E$76,1,0)</f>
        <v>I240540</v>
      </c>
      <c r="AT735" s="235" t="s">
        <v>3569</v>
      </c>
      <c r="AU735" s="233"/>
    </row>
    <row r="736" spans="1:47" ht="14.4" customHeight="1">
      <c r="A736" s="26" t="s">
        <v>3651</v>
      </c>
      <c r="B736" s="166" t="s">
        <v>3530</v>
      </c>
      <c r="C736" s="1" t="s">
        <v>64</v>
      </c>
      <c r="D736" s="192" t="s">
        <v>1317</v>
      </c>
      <c r="E736" s="192" t="s">
        <v>1324</v>
      </c>
      <c r="F736" s="29">
        <v>1478</v>
      </c>
      <c r="G736" s="29">
        <v>591.20000000000005</v>
      </c>
      <c r="H736" s="29"/>
      <c r="I736" s="29"/>
      <c r="J736" s="29"/>
      <c r="K736" s="29"/>
      <c r="L736" s="29"/>
      <c r="M736" s="1" t="str">
        <f>Table8[[#This Row],[Std Remarks]]</f>
        <v>NOT LIVE - RETAIN BUDGET</v>
      </c>
      <c r="N736" s="28">
        <f>Table8[[#This Row],[% of Completion of Work Done]]</f>
        <v>0</v>
      </c>
      <c r="O736" s="1">
        <f>Table8[[#This Row],[Customers According to % (Market Share)]]</f>
        <v>591.20000000000005</v>
      </c>
      <c r="P736" s="29">
        <v>9252455.1853271592</v>
      </c>
      <c r="Q736" s="136">
        <f>(Table8[[#This Row],[Allocated Budget]]*$Q$2)+(Table8[[#This Row],[Allocated Budget]]*(1-Table8[[#This Row],[HP%  based on Live % ( Work Progress)]])*(1-$Q$2))</f>
        <v>9252455.1853271592</v>
      </c>
      <c r="R736" s="136"/>
      <c r="S736" s="1">
        <v>-1</v>
      </c>
      <c r="T736" s="1"/>
      <c r="U736" s="1"/>
      <c r="V736" s="29">
        <v>2130.4593614200362</v>
      </c>
      <c r="W736" s="29">
        <v>24500.282656330412</v>
      </c>
      <c r="X736" s="1" t="s">
        <v>47</v>
      </c>
      <c r="Y736" s="28">
        <f>Table8[[#This Row],[% of Completion of Work Done]]</f>
        <v>0</v>
      </c>
      <c r="Z736" s="1" t="s">
        <v>35</v>
      </c>
      <c r="AA736" s="1"/>
      <c r="AB736" s="28">
        <v>0</v>
      </c>
      <c r="AC736" s="115">
        <f t="shared" si="41"/>
        <v>0</v>
      </c>
      <c r="AD736" s="2">
        <v>46082</v>
      </c>
      <c r="AE736" s="175">
        <f>IFERROR(Table8[[#This Row],[Timeline - Monthwise]]-MIN(Table8[Start Date..]),"None")</f>
        <v>214</v>
      </c>
      <c r="AF736" s="1">
        <f>IFERROR(Table8[[#This Row],[Timeline - Monthwise]]-Table8[[#This Row],[Start Date..]]+1,"Duration Doesn't Exsists")</f>
        <v>215</v>
      </c>
      <c r="AG736" s="29">
        <f ca="1">IFERROR(Table8[[#This Row],[Timeline - Monthwise]]-TODAY(),"No ETA")</f>
        <v>167</v>
      </c>
      <c r="AH736" s="29" t="str">
        <f t="shared" si="42"/>
        <v>Yet to Start</v>
      </c>
      <c r="AI736" s="77">
        <v>0</v>
      </c>
      <c r="AJ736" s="237" t="s">
        <v>3576</v>
      </c>
      <c r="AK736" s="192" t="s">
        <v>1169</v>
      </c>
      <c r="AL736" s="1" t="s">
        <v>3325</v>
      </c>
      <c r="AM736" s="1" t="s">
        <v>76</v>
      </c>
      <c r="AN736" s="1"/>
      <c r="AO736" s="27"/>
      <c r="AP736" s="1"/>
      <c r="AQ736" s="1"/>
      <c r="AS736" s="192" t="e">
        <f>VLOOKUP(Table8[[#This Row],[CEM Number]],'71 CEMs'!$E$5:$E$76,1,0)</f>
        <v>#N/A</v>
      </c>
      <c r="AT736" s="235">
        <v>46296</v>
      </c>
      <c r="AU736" s="233"/>
    </row>
    <row r="737" spans="1:47" ht="14.4" customHeight="1">
      <c r="A737" s="26" t="s">
        <v>3651</v>
      </c>
      <c r="B737" s="166" t="s">
        <v>3530</v>
      </c>
      <c r="C737" s="1" t="s">
        <v>64</v>
      </c>
      <c r="D737" s="1" t="s">
        <v>1317</v>
      </c>
      <c r="E737" s="192" t="s">
        <v>1325</v>
      </c>
      <c r="F737" s="29">
        <v>1428</v>
      </c>
      <c r="G737" s="29">
        <v>571.20000000000005</v>
      </c>
      <c r="H737" s="29"/>
      <c r="I737" s="29"/>
      <c r="J737" s="29"/>
      <c r="K737" s="29"/>
      <c r="L737" s="29"/>
      <c r="M737" s="1" t="str">
        <f>Table8[[#This Row],[Std Remarks]]</f>
        <v>NOT LIVE - RETAIN BUDGET</v>
      </c>
      <c r="N737" s="28">
        <f>Table8[[#This Row],[% of Completion of Work Done]]</f>
        <v>0</v>
      </c>
      <c r="O737" s="1">
        <f>Table8[[#This Row],[Customers According to % (Market Share)]]</f>
        <v>571.20000000000005</v>
      </c>
      <c r="P737" s="29">
        <v>5486969.5895201601</v>
      </c>
      <c r="Q737" s="136">
        <f>(Table8[[#This Row],[Allocated Budget]]*$Q$2)+(Table8[[#This Row],[Allocated Budget]]*(1-Table8[[#This Row],[HP%  based on Live % ( Work Progress)]])*(1-$Q$2))</f>
        <v>5486969.5895201601</v>
      </c>
      <c r="R737" s="136"/>
      <c r="S737" s="1">
        <v>-0.85</v>
      </c>
      <c r="T737" s="1"/>
      <c r="U737" s="1"/>
      <c r="V737" s="29">
        <v>1142.2718124836922</v>
      </c>
      <c r="W737" s="29">
        <v>13136.125843562459</v>
      </c>
      <c r="X737" s="1" t="s">
        <v>47</v>
      </c>
      <c r="Y737" s="28">
        <f>Table8[[#This Row],[% of Completion of Work Done]]</f>
        <v>0</v>
      </c>
      <c r="Z737" s="1" t="s">
        <v>35</v>
      </c>
      <c r="AA737" s="1"/>
      <c r="AB737" s="28">
        <v>0</v>
      </c>
      <c r="AC737" s="115">
        <f t="shared" si="41"/>
        <v>0</v>
      </c>
      <c r="AD737" s="2">
        <v>46082</v>
      </c>
      <c r="AE737" s="175">
        <f>IFERROR(Table8[[#This Row],[Timeline - Monthwise]]-MIN(Table8[Start Date..]),"None")</f>
        <v>214</v>
      </c>
      <c r="AF737" s="1">
        <f>IFERROR(Table8[[#This Row],[Timeline - Monthwise]]-Table8[[#This Row],[Start Date..]]+1,"Duration Doesn't Exsists")</f>
        <v>215</v>
      </c>
      <c r="AG737" s="29">
        <f ca="1">IFERROR(Table8[[#This Row],[Timeline - Monthwise]]-TODAY(),"No ETA")</f>
        <v>167</v>
      </c>
      <c r="AH737" s="29" t="str">
        <f t="shared" si="42"/>
        <v>Yet to Start</v>
      </c>
      <c r="AI737" s="77">
        <v>0</v>
      </c>
      <c r="AJ737" s="237" t="s">
        <v>3576</v>
      </c>
      <c r="AK737" s="1" t="s">
        <v>1169</v>
      </c>
      <c r="AL737" s="1" t="s">
        <v>3325</v>
      </c>
      <c r="AM737" s="1" t="s">
        <v>76</v>
      </c>
      <c r="AN737" s="1"/>
      <c r="AO737" s="27"/>
      <c r="AP737" s="192"/>
      <c r="AQ737" s="1"/>
      <c r="AS737" s="192" t="e">
        <f>VLOOKUP(Table8[[#This Row],[CEM Number]],'71 CEMs'!$E$5:$E$76,1,0)</f>
        <v>#N/A</v>
      </c>
      <c r="AT737" s="235">
        <v>46296</v>
      </c>
      <c r="AU737" s="233"/>
    </row>
    <row r="738" spans="1:47" ht="14.4" customHeight="1">
      <c r="A738" s="26" t="s">
        <v>171</v>
      </c>
      <c r="B738" s="166">
        <v>45350</v>
      </c>
      <c r="C738" s="1" t="s">
        <v>172</v>
      </c>
      <c r="D738" s="1" t="s">
        <v>173</v>
      </c>
      <c r="E738" s="192" t="s">
        <v>183</v>
      </c>
      <c r="F738" s="29">
        <v>3236</v>
      </c>
      <c r="G738" s="29">
        <v>1294.4000000000001</v>
      </c>
      <c r="H738" s="29">
        <v>299</v>
      </c>
      <c r="I738" s="29">
        <v>223</v>
      </c>
      <c r="J738" s="29">
        <v>31</v>
      </c>
      <c r="K738" s="29">
        <v>45</v>
      </c>
      <c r="L738" s="29"/>
      <c r="M738" s="1" t="str">
        <f>Table8[[#This Row],[Std Remarks]]</f>
        <v>LIVE - 100% Completed</v>
      </c>
      <c r="N738" s="28">
        <f>Table8[[#This Row],[% of Completion of Work Done]]</f>
        <v>1</v>
      </c>
      <c r="O738" s="1">
        <f>Table8[[#This Row],[Customers According to % (Market Share)]]</f>
        <v>1294.4000000000001</v>
      </c>
      <c r="P738" s="29">
        <v>29993500.732344698</v>
      </c>
      <c r="Q738" s="136">
        <f>Table8[[#This Row],[Allocated Budget]]*Table8[[#This Row],[Allocation Percentage]]</f>
        <v>4499025.1098517049</v>
      </c>
      <c r="R738" s="136">
        <v>25494475.622492958</v>
      </c>
      <c r="S738" s="1">
        <v>-1</v>
      </c>
      <c r="T738" s="1"/>
      <c r="U738" s="1">
        <v>0.4</v>
      </c>
      <c r="V738" s="29">
        <v>2335.2244238681496</v>
      </c>
      <c r="W738" s="29">
        <v>33607.923611635219</v>
      </c>
      <c r="X738" s="1" t="s">
        <v>47</v>
      </c>
      <c r="Y738" s="75">
        <f>$Q$2</f>
        <v>0.15</v>
      </c>
      <c r="Z738" s="1" t="s">
        <v>32</v>
      </c>
      <c r="AA738" s="1" t="s">
        <v>47</v>
      </c>
      <c r="AB738" s="64">
        <v>1</v>
      </c>
      <c r="AC738" s="115">
        <f t="shared" si="41"/>
        <v>1</v>
      </c>
      <c r="AD738" s="2">
        <v>46082</v>
      </c>
      <c r="AE738" s="175" t="str">
        <f>IFERROR(Table8[[#This Row],[Timeline - Monthwise]]-MIN(Table8[Start Date..]),"None")</f>
        <v>None</v>
      </c>
      <c r="AF738" s="1" t="str">
        <f>IFERROR(Table8[[#This Row],[Timeline - Monthwise]]-Table8[[#This Row],[Start Date..]]+1,"Duration Doesn't Exsists")</f>
        <v>Duration Doesn't Exsists</v>
      </c>
      <c r="AG738" s="29" t="str">
        <f ca="1">IFERROR(Table8[[#This Row],[Timeline - Monthwise]]-TODAY(),"No ETA")</f>
        <v>No ETA</v>
      </c>
      <c r="AH738" s="29" t="str">
        <f t="shared" si="42"/>
        <v>Completed</v>
      </c>
      <c r="AI738" s="1"/>
      <c r="AJ738" s="237" t="s">
        <v>3569</v>
      </c>
      <c r="AK738" s="1"/>
      <c r="AL738" s="1" t="s">
        <v>3178</v>
      </c>
      <c r="AM738" s="1" t="s">
        <v>30</v>
      </c>
      <c r="AN738" s="1"/>
      <c r="AO738" s="27"/>
      <c r="AP738" s="192"/>
      <c r="AQ738" s="1"/>
      <c r="AS738" s="192" t="str">
        <f>VLOOKUP(Table8[[#This Row],[CEM Number]],'71 CEMs'!$E$5:$E$76,1,0)</f>
        <v>I240539</v>
      </c>
      <c r="AT738" s="235" t="s">
        <v>3569</v>
      </c>
      <c r="AU738" s="233"/>
    </row>
    <row r="739" spans="1:47" ht="14.4" customHeight="1">
      <c r="A739" s="26" t="s">
        <v>1026</v>
      </c>
      <c r="B739" s="166">
        <v>44924</v>
      </c>
      <c r="C739" s="1" t="s">
        <v>474</v>
      </c>
      <c r="D739" s="1" t="s">
        <v>1027</v>
      </c>
      <c r="E739" s="192" t="s">
        <v>1058</v>
      </c>
      <c r="F739" s="29">
        <v>816</v>
      </c>
      <c r="G739" s="29">
        <v>408</v>
      </c>
      <c r="H739" s="29">
        <v>100</v>
      </c>
      <c r="I739" s="29">
        <v>13</v>
      </c>
      <c r="J739" s="29">
        <v>15</v>
      </c>
      <c r="K739" s="29">
        <v>72</v>
      </c>
      <c r="L739" s="29"/>
      <c r="M739" s="1" t="str">
        <f>Table8[[#This Row],[Std Remarks]]</f>
        <v>LIVE - 100% Completed</v>
      </c>
      <c r="N739" s="28">
        <f>Table8[[#This Row],[% of Completion of Work Done]]</f>
        <v>1</v>
      </c>
      <c r="O739" s="1">
        <f>Table8[[#This Row],[Customers According to % (Market Share)]]</f>
        <v>408</v>
      </c>
      <c r="P739" s="29">
        <v>7581424.3777249996</v>
      </c>
      <c r="Q739" s="136">
        <f>Table8[[#This Row],[Allocated Budget]]*Table8[[#This Row],[Allocation Percentage]]</f>
        <v>1137213.6566587498</v>
      </c>
      <c r="R739" s="136">
        <v>6444210.7210662495</v>
      </c>
      <c r="S739" s="1">
        <v>-0.85</v>
      </c>
      <c r="T739" s="1"/>
      <c r="U739" s="1">
        <v>0.5</v>
      </c>
      <c r="V739" s="29">
        <v>1603.1</v>
      </c>
      <c r="W739" s="29">
        <v>6630.9736618000006</v>
      </c>
      <c r="X739" s="1" t="s">
        <v>47</v>
      </c>
      <c r="Y739" s="75">
        <f>$Q$2</f>
        <v>0.15</v>
      </c>
      <c r="Z739" s="1" t="s">
        <v>32</v>
      </c>
      <c r="AA739" s="1" t="s">
        <v>47</v>
      </c>
      <c r="AB739" s="64">
        <v>1</v>
      </c>
      <c r="AC739" s="115">
        <f t="shared" si="41"/>
        <v>1</v>
      </c>
      <c r="AD739" s="2">
        <v>46082</v>
      </c>
      <c r="AE739" s="175" t="str">
        <f>IFERROR(Table8[[#This Row],[Timeline - Monthwise]]-MIN(Table8[Start Date..]),"None")</f>
        <v>None</v>
      </c>
      <c r="AF739" s="1" t="str">
        <f>IFERROR(Table8[[#This Row],[Timeline - Monthwise]]-Table8[[#This Row],[Start Date..]]+1,"Duration Doesn't Exsists")</f>
        <v>Duration Doesn't Exsists</v>
      </c>
      <c r="AG739" s="29" t="str">
        <f ca="1">IFERROR(Table8[[#This Row],[Timeline - Monthwise]]-TODAY(),"No ETA")</f>
        <v>No ETA</v>
      </c>
      <c r="AH739" s="29" t="str">
        <f t="shared" si="42"/>
        <v>Completed</v>
      </c>
      <c r="AI739" s="1"/>
      <c r="AJ739" s="237" t="s">
        <v>3569</v>
      </c>
      <c r="AK739" s="1"/>
      <c r="AL739" s="1" t="s">
        <v>3178</v>
      </c>
      <c r="AM739" s="1" t="s">
        <v>30</v>
      </c>
      <c r="AN739" s="1"/>
      <c r="AO739" s="27"/>
      <c r="AP739" s="192"/>
      <c r="AQ739" s="1"/>
      <c r="AS739" s="192" t="str">
        <f>VLOOKUP(Table8[[#This Row],[CEM Number]],'71 CEMs'!$E$5:$E$76,1,0)</f>
        <v>INT-23-00439</v>
      </c>
      <c r="AT739" s="235" t="s">
        <v>3569</v>
      </c>
      <c r="AU739" s="233"/>
    </row>
    <row r="740" spans="1:47" ht="14.4" customHeight="1">
      <c r="A740" s="26" t="s">
        <v>387</v>
      </c>
      <c r="B740" s="166">
        <v>45427</v>
      </c>
      <c r="C740" s="1" t="s">
        <v>388</v>
      </c>
      <c r="D740" s="192" t="s">
        <v>388</v>
      </c>
      <c r="E740" s="192" t="s">
        <v>408</v>
      </c>
      <c r="F740" s="29">
        <v>888</v>
      </c>
      <c r="G740" s="29">
        <v>355.20000000000005</v>
      </c>
      <c r="H740" s="29">
        <v>1041</v>
      </c>
      <c r="I740" s="29">
        <v>800</v>
      </c>
      <c r="J740" s="29"/>
      <c r="K740" s="29"/>
      <c r="L740" s="29"/>
      <c r="M740" s="1" t="str">
        <f>Table8[[#This Row],[Std Remarks]]</f>
        <v>NOT LIVE - RETAIN BUDGET</v>
      </c>
      <c r="N740" s="28">
        <f>Table8[[#This Row],[% of Completion of Work Done]]</f>
        <v>0.9</v>
      </c>
      <c r="O740" s="1">
        <f>Table8[[#This Row],[Customers According to % (Market Share)]]</f>
        <v>355.20000000000005</v>
      </c>
      <c r="P740" s="29">
        <v>12674410.1971425</v>
      </c>
      <c r="Q740" s="136">
        <f>(Table8[[#This Row],[Allocated Budget]]*$Q$2)+(Table8[[#This Row],[Allocated Budget]]*(1-Table8[[#This Row],[HP%  based on Live % ( Work Progress)]])*(1-$Q$2))</f>
        <v>2978486.3963284874</v>
      </c>
      <c r="R740" s="136">
        <v>9695923.8008140139</v>
      </c>
      <c r="S740" s="1">
        <v>0</v>
      </c>
      <c r="T740" s="1"/>
      <c r="U740" s="1">
        <v>0.4</v>
      </c>
      <c r="V740" s="29">
        <v>2527.4699999999998</v>
      </c>
      <c r="W740" s="29">
        <v>8436.363566500002</v>
      </c>
      <c r="X740" s="1" t="s">
        <v>47</v>
      </c>
      <c r="Y740" s="28">
        <f>Table8[[#This Row],[% of Completion of Work Done]]</f>
        <v>0.9</v>
      </c>
      <c r="Z740" s="1" t="s">
        <v>35</v>
      </c>
      <c r="AA740" s="1"/>
      <c r="AB740" s="77">
        <v>0.9</v>
      </c>
      <c r="AC740" s="115">
        <f t="shared" si="41"/>
        <v>0.9</v>
      </c>
      <c r="AD740" s="2">
        <v>46082</v>
      </c>
      <c r="AE740" s="175">
        <f>IFERROR(Table8[[#This Row],[Timeline - Monthwise]]-MIN(Table8[Start Date..]),"None")</f>
        <v>31</v>
      </c>
      <c r="AF740" s="1">
        <f>IFERROR(Table8[[#This Row],[Timeline - Monthwise]]-Table8[[#This Row],[Start Date..]]+1,"Duration Doesn't Exsists")</f>
        <v>32</v>
      </c>
      <c r="AG740" s="29">
        <f ca="1">IFERROR(Table8[[#This Row],[Timeline - Monthwise]]-TODAY(),"No ETA")</f>
        <v>-16</v>
      </c>
      <c r="AH740" s="29" t="str">
        <f t="shared" si="42"/>
        <v>In Progress</v>
      </c>
      <c r="AI740" s="1" t="s">
        <v>409</v>
      </c>
      <c r="AJ740" s="237" t="s">
        <v>3571</v>
      </c>
      <c r="AK740" s="192" t="s">
        <v>410</v>
      </c>
      <c r="AL740" s="1" t="s">
        <v>3323</v>
      </c>
      <c r="AM740" s="1" t="s">
        <v>76</v>
      </c>
      <c r="AN740" s="1">
        <v>1</v>
      </c>
      <c r="AO740" s="27"/>
      <c r="AP740" s="192"/>
      <c r="AQ740" s="1"/>
      <c r="AS740" s="192" t="str">
        <f>VLOOKUP(Table8[[#This Row],[CEM Number]],'71 CEMs'!$E$5:$E$76,1,0)</f>
        <v>I240702</v>
      </c>
      <c r="AT740" s="235">
        <v>46113</v>
      </c>
      <c r="AU740" s="233"/>
    </row>
    <row r="741" spans="1:47" ht="14.4" customHeight="1">
      <c r="A741" s="26" t="s">
        <v>387</v>
      </c>
      <c r="B741" s="166">
        <v>45427</v>
      </c>
      <c r="C741" s="1" t="s">
        <v>388</v>
      </c>
      <c r="D741" s="1" t="s">
        <v>388</v>
      </c>
      <c r="E741" s="192" t="s">
        <v>411</v>
      </c>
      <c r="F741" s="29">
        <v>1316</v>
      </c>
      <c r="G741" s="29">
        <v>526.4</v>
      </c>
      <c r="H741" s="29">
        <v>2172</v>
      </c>
      <c r="I741" s="29">
        <v>1800</v>
      </c>
      <c r="J741" s="29"/>
      <c r="K741" s="29"/>
      <c r="L741" s="29"/>
      <c r="M741" s="1" t="str">
        <f>Table8[[#This Row],[Std Remarks]]</f>
        <v>SWAPPED</v>
      </c>
      <c r="N741" s="28">
        <f>Table8[[#This Row],[% of Completion of Work Done]]</f>
        <v>0</v>
      </c>
      <c r="O741" s="1">
        <f>Table8[[#This Row],[Customers According to % (Market Share)]]</f>
        <v>526.4</v>
      </c>
      <c r="P741" s="29">
        <v>15091680.862642201</v>
      </c>
      <c r="Q741" s="136">
        <v>0</v>
      </c>
      <c r="R741" s="136">
        <v>15091680.862642247</v>
      </c>
      <c r="S741" s="1">
        <v>-1</v>
      </c>
      <c r="T741" s="1"/>
      <c r="U741" s="1">
        <v>0.4</v>
      </c>
      <c r="V741" s="29">
        <v>2605.8999999999996</v>
      </c>
      <c r="W741" s="244">
        <v>11969.406363050002</v>
      </c>
      <c r="X741" s="1" t="s">
        <v>47</v>
      </c>
      <c r="Y741" s="192"/>
      <c r="Z741" s="1" t="s">
        <v>35</v>
      </c>
      <c r="AA741" s="1"/>
      <c r="AB741" s="28">
        <v>0</v>
      </c>
      <c r="AC741" s="115">
        <f t="shared" si="41"/>
        <v>0</v>
      </c>
      <c r="AD741" s="2">
        <v>46082</v>
      </c>
      <c r="AE741" s="175" t="str">
        <f>IFERROR(Table8[[#This Row],[Timeline - Monthwise]]-MIN(Table8[Start Date..]),"None")</f>
        <v>None</v>
      </c>
      <c r="AF741" s="1" t="str">
        <f>IFERROR(Table8[[#This Row],[Timeline - Monthwise]]-Table8[[#This Row],[Start Date..]]+1,"Duration Doesn't Exsists")</f>
        <v>Duration Doesn't Exsists</v>
      </c>
      <c r="AG741" s="29" t="str">
        <f ca="1">IFERROR(Table8[[#This Row],[Timeline - Monthwise]]-TODAY(),"No ETA")</f>
        <v>No ETA</v>
      </c>
      <c r="AH741" s="29" t="str">
        <f t="shared" si="42"/>
        <v>Yet to Start</v>
      </c>
      <c r="AI741" s="1"/>
      <c r="AJ741" s="237" t="s">
        <v>3569</v>
      </c>
      <c r="AK741" s="1" t="s">
        <v>412</v>
      </c>
      <c r="AL741" s="1" t="s">
        <v>292</v>
      </c>
      <c r="AM741" s="1" t="s">
        <v>290</v>
      </c>
      <c r="AN741" s="1"/>
      <c r="AO741" s="27"/>
      <c r="AP741" s="1" t="s">
        <v>3554</v>
      </c>
      <c r="AQ741" s="250">
        <v>7901516.3742829999</v>
      </c>
      <c r="AR741" s="11">
        <v>858</v>
      </c>
      <c r="AS741" s="192" t="str">
        <f>VLOOKUP(Table8[[#This Row],[CEM Number]],'71 CEMs'!$E$5:$E$76,1,0)</f>
        <v>I240702</v>
      </c>
      <c r="AT741" s="235" t="s">
        <v>3569</v>
      </c>
      <c r="AU741" s="233"/>
    </row>
    <row r="742" spans="1:47" ht="14.4" customHeight="1">
      <c r="A742" s="26" t="s">
        <v>387</v>
      </c>
      <c r="B742" s="166">
        <v>45427</v>
      </c>
      <c r="C742" s="1" t="s">
        <v>388</v>
      </c>
      <c r="D742" s="1" t="s">
        <v>388</v>
      </c>
      <c r="E742" s="192" t="s">
        <v>413</v>
      </c>
      <c r="F742" s="29">
        <v>1912</v>
      </c>
      <c r="G742" s="29">
        <v>764.80000000000007</v>
      </c>
      <c r="H742" s="29">
        <v>850</v>
      </c>
      <c r="I742" s="29">
        <v>700</v>
      </c>
      <c r="J742" s="29"/>
      <c r="K742" s="29"/>
      <c r="L742" s="29"/>
      <c r="M742" s="1" t="str">
        <f>Table8[[#This Row],[Std Remarks]]</f>
        <v>LIVE - 100% Completed</v>
      </c>
      <c r="N742" s="28">
        <f>Table8[[#This Row],[% of Completion of Work Done]]</f>
        <v>1</v>
      </c>
      <c r="O742" s="1">
        <f>Table8[[#This Row],[Customers According to % (Market Share)]]</f>
        <v>764.80000000000007</v>
      </c>
      <c r="P742" s="29">
        <v>22250724.506445799</v>
      </c>
      <c r="Q742" s="136">
        <f>Table8[[#This Row],[Allocated Budget]]*Table8[[#This Row],[Allocation Percentage]]</f>
        <v>3337608.6759668696</v>
      </c>
      <c r="R742" s="136">
        <v>18913115.830478888</v>
      </c>
      <c r="S742" s="1">
        <v>0</v>
      </c>
      <c r="T742" s="1"/>
      <c r="U742" s="1">
        <v>0.4</v>
      </c>
      <c r="V742" s="29">
        <v>4169.4400000000005</v>
      </c>
      <c r="W742" s="29">
        <v>17307.056251350001</v>
      </c>
      <c r="X742" s="1" t="s">
        <v>47</v>
      </c>
      <c r="Y742" s="75">
        <f t="shared" ref="Y742:Y753" si="43">$Q$2</f>
        <v>0.15</v>
      </c>
      <c r="Z742" s="1" t="s">
        <v>32</v>
      </c>
      <c r="AA742" s="1" t="s">
        <v>150</v>
      </c>
      <c r="AB742" s="64">
        <v>1</v>
      </c>
      <c r="AC742" s="115">
        <f t="shared" si="41"/>
        <v>1</v>
      </c>
      <c r="AD742" s="2">
        <v>46082</v>
      </c>
      <c r="AE742" s="175" t="str">
        <f>IFERROR(Table8[[#This Row],[Timeline - Monthwise]]-MIN(Table8[Start Date..]),"None")</f>
        <v>None</v>
      </c>
      <c r="AF742" s="1" t="str">
        <f>IFERROR(Table8[[#This Row],[Timeline - Monthwise]]-Table8[[#This Row],[Start Date..]]+1,"Duration Doesn't Exsists")</f>
        <v>Duration Doesn't Exsists</v>
      </c>
      <c r="AG742" s="29" t="str">
        <f ca="1">IFERROR(Table8[[#This Row],[Timeline - Monthwise]]-TODAY(),"No ETA")</f>
        <v>No ETA</v>
      </c>
      <c r="AH742" s="29" t="str">
        <f t="shared" si="42"/>
        <v>Completed</v>
      </c>
      <c r="AI742" s="1"/>
      <c r="AJ742" s="237" t="s">
        <v>3569</v>
      </c>
      <c r="AK742" s="1" t="s">
        <v>414</v>
      </c>
      <c r="AL742" s="1" t="s">
        <v>3322</v>
      </c>
      <c r="AM742" s="1" t="s">
        <v>30</v>
      </c>
      <c r="AN742" s="1"/>
      <c r="AO742" s="27"/>
      <c r="AP742" s="192"/>
      <c r="AQ742" s="1"/>
      <c r="AS742" s="192" t="str">
        <f>VLOOKUP(Table8[[#This Row],[CEM Number]],'71 CEMs'!$E$5:$E$76,1,0)</f>
        <v>I240702</v>
      </c>
      <c r="AT742" s="235" t="s">
        <v>3569</v>
      </c>
      <c r="AU742" s="233"/>
    </row>
    <row r="743" spans="1:47" ht="14.4" customHeight="1">
      <c r="A743" s="26" t="s">
        <v>429</v>
      </c>
      <c r="B743" s="166">
        <v>45427</v>
      </c>
      <c r="C743" s="1" t="s">
        <v>64</v>
      </c>
      <c r="D743" s="1" t="s">
        <v>430</v>
      </c>
      <c r="E743" s="192" t="s">
        <v>463</v>
      </c>
      <c r="F743" s="29">
        <v>1338</v>
      </c>
      <c r="G743" s="29">
        <v>535.20000000000005</v>
      </c>
      <c r="H743" s="29"/>
      <c r="I743" s="29"/>
      <c r="J743" s="29"/>
      <c r="K743" s="29"/>
      <c r="L743" s="29"/>
      <c r="M743" s="1" t="str">
        <f>Table8[[#This Row],[Std Remarks]]</f>
        <v>LIVE - 100% Completed</v>
      </c>
      <c r="N743" s="28">
        <f>Table8[[#This Row],[% of Completion of Work Done]]</f>
        <v>1</v>
      </c>
      <c r="O743" s="1">
        <f>Table8[[#This Row],[Customers According to % (Market Share)]]</f>
        <v>535.20000000000005</v>
      </c>
      <c r="P743" s="29">
        <v>14974851.242000001</v>
      </c>
      <c r="Q743" s="136">
        <f>Table8[[#This Row],[Allocated Budget]]*Table8[[#This Row],[Allocation Percentage]]</f>
        <v>2246227.6863000002</v>
      </c>
      <c r="R743" s="136">
        <v>12728623.555699999</v>
      </c>
      <c r="S743" s="1" t="e">
        <v>#DIV/0!</v>
      </c>
      <c r="T743" s="1"/>
      <c r="U743" s="1">
        <v>0.4</v>
      </c>
      <c r="V743" s="29">
        <v>2766.8999999999996</v>
      </c>
      <c r="W743" s="29">
        <v>12077.8</v>
      </c>
      <c r="X743" s="1" t="s">
        <v>47</v>
      </c>
      <c r="Y743" s="75">
        <f t="shared" si="43"/>
        <v>0.15</v>
      </c>
      <c r="Z743" s="1" t="s">
        <v>32</v>
      </c>
      <c r="AA743" s="1" t="s">
        <v>47</v>
      </c>
      <c r="AB743" s="64">
        <v>1</v>
      </c>
      <c r="AC743" s="115">
        <f t="shared" si="41"/>
        <v>1</v>
      </c>
      <c r="AD743" s="2">
        <v>46082</v>
      </c>
      <c r="AE743" s="175" t="str">
        <f>IFERROR(Table8[[#This Row],[Timeline - Monthwise]]-MIN(Table8[Start Date..]),"None")</f>
        <v>None</v>
      </c>
      <c r="AF743" s="1" t="str">
        <f>IFERROR(Table8[[#This Row],[Timeline - Monthwise]]-Table8[[#This Row],[Start Date..]]+1,"Duration Doesn't Exsists")</f>
        <v>Duration Doesn't Exsists</v>
      </c>
      <c r="AG743" s="29" t="str">
        <f ca="1">IFERROR(Table8[[#This Row],[Timeline - Monthwise]]-TODAY(),"No ETA")</f>
        <v>No ETA</v>
      </c>
      <c r="AH743" s="29" t="str">
        <f t="shared" si="42"/>
        <v>Completed</v>
      </c>
      <c r="AI743" s="1"/>
      <c r="AJ743" s="237" t="s">
        <v>3569</v>
      </c>
      <c r="AK743" s="1"/>
      <c r="AL743" s="1" t="s">
        <v>3178</v>
      </c>
      <c r="AM743" s="1" t="s">
        <v>30</v>
      </c>
      <c r="AN743" s="1"/>
      <c r="AO743" s="27"/>
      <c r="AP743" s="192"/>
      <c r="AQ743" s="1"/>
      <c r="AS743" s="192" t="str">
        <f>VLOOKUP(Table8[[#This Row],[CEM Number]],'71 CEMs'!$E$5:$E$76,1,0)</f>
        <v>I240703</v>
      </c>
      <c r="AT743" s="235" t="s">
        <v>3569</v>
      </c>
      <c r="AU743" s="233"/>
    </row>
    <row r="744" spans="1:47" ht="14.4" customHeight="1">
      <c r="A744" s="26" t="s">
        <v>286</v>
      </c>
      <c r="B744" s="166">
        <v>45428</v>
      </c>
      <c r="C744" s="1" t="s">
        <v>287</v>
      </c>
      <c r="D744" s="1" t="s">
        <v>288</v>
      </c>
      <c r="E744" s="192" t="s">
        <v>314</v>
      </c>
      <c r="F744" s="29">
        <v>482</v>
      </c>
      <c r="G744" s="29">
        <v>192.8</v>
      </c>
      <c r="H744" s="29"/>
      <c r="I744" s="29">
        <v>0</v>
      </c>
      <c r="J744" s="29">
        <v>2</v>
      </c>
      <c r="K744" s="29">
        <v>12</v>
      </c>
      <c r="L744" s="29" t="s">
        <v>3588</v>
      </c>
      <c r="M744" s="1" t="str">
        <f>Table8[[#This Row],[Std Remarks]]</f>
        <v>LIVE - 100% Completed</v>
      </c>
      <c r="N744" s="28">
        <f>Table8[[#This Row],[% of Completion of Work Done]]</f>
        <v>1</v>
      </c>
      <c r="O744" s="1">
        <f>Table8[[#This Row],[Customers According to % (Market Share)]]</f>
        <v>192.8</v>
      </c>
      <c r="P744" s="29">
        <v>4761079.4749999996</v>
      </c>
      <c r="Q744" s="136">
        <f>Table8[[#This Row],[Allocated Budget]]*Table8[[#This Row],[Allocation Percentage]]</f>
        <v>714161.9212499999</v>
      </c>
      <c r="R744" s="136">
        <v>4046917.55375</v>
      </c>
      <c r="S744" s="1">
        <v>-1</v>
      </c>
      <c r="T744" s="1"/>
      <c r="U744" s="1">
        <v>0.4</v>
      </c>
      <c r="V744" s="29">
        <v>813.05</v>
      </c>
      <c r="W744" s="29">
        <v>3666.8750000000005</v>
      </c>
      <c r="X744" s="1" t="s">
        <v>47</v>
      </c>
      <c r="Y744" s="75">
        <f t="shared" si="43"/>
        <v>0.15</v>
      </c>
      <c r="Z744" s="1" t="s">
        <v>32</v>
      </c>
      <c r="AA744" s="1" t="s">
        <v>150</v>
      </c>
      <c r="AB744" s="64">
        <v>1</v>
      </c>
      <c r="AC744" s="115">
        <f t="shared" si="41"/>
        <v>1</v>
      </c>
      <c r="AD744" s="2">
        <v>46082</v>
      </c>
      <c r="AE744" s="175" t="str">
        <f>IFERROR(Table8[[#This Row],[Timeline - Monthwise]]-MIN(Table8[Start Date..]),"None")</f>
        <v>None</v>
      </c>
      <c r="AF744" s="1" t="str">
        <f>IFERROR(Table8[[#This Row],[Timeline - Monthwise]]-Table8[[#This Row],[Start Date..]]+1,"Duration Doesn't Exsists")</f>
        <v>Duration Doesn't Exsists</v>
      </c>
      <c r="AG744" s="29" t="str">
        <f ca="1">IFERROR(Table8[[#This Row],[Timeline - Monthwise]]-TODAY(),"No ETA")</f>
        <v>No ETA</v>
      </c>
      <c r="AH744" s="29" t="str">
        <f t="shared" si="42"/>
        <v>Completed</v>
      </c>
      <c r="AI744" s="1"/>
      <c r="AJ744" s="237" t="s">
        <v>3569</v>
      </c>
      <c r="AK744" s="1"/>
      <c r="AL744" s="1" t="s">
        <v>3178</v>
      </c>
      <c r="AM744" s="1" t="s">
        <v>30</v>
      </c>
      <c r="AN744" s="1"/>
      <c r="AO744" s="27"/>
      <c r="AP744" s="1"/>
      <c r="AQ744" s="1"/>
      <c r="AS744" s="192" t="str">
        <f>VLOOKUP(Table8[[#This Row],[CEM Number]],'71 CEMs'!$E$5:$E$76,1,0)</f>
        <v>I240682</v>
      </c>
      <c r="AT744" s="235" t="s">
        <v>3569</v>
      </c>
      <c r="AU744" s="233"/>
    </row>
    <row r="745" spans="1:47" ht="14.4" customHeight="1">
      <c r="A745" s="26" t="s">
        <v>429</v>
      </c>
      <c r="B745" s="166">
        <v>45427</v>
      </c>
      <c r="C745" s="1" t="s">
        <v>64</v>
      </c>
      <c r="D745" s="1" t="s">
        <v>430</v>
      </c>
      <c r="E745" s="192" t="s">
        <v>464</v>
      </c>
      <c r="F745" s="29">
        <v>2004</v>
      </c>
      <c r="G745" s="29">
        <v>801.6</v>
      </c>
      <c r="H745" s="29"/>
      <c r="I745" s="29"/>
      <c r="J745" s="29"/>
      <c r="K745" s="29"/>
      <c r="L745" s="29"/>
      <c r="M745" s="1" t="str">
        <f>Table8[[#This Row],[Std Remarks]]</f>
        <v>LIVE - 100% Completed</v>
      </c>
      <c r="N745" s="28">
        <f>Table8[[#This Row],[% of Completion of Work Done]]</f>
        <v>1</v>
      </c>
      <c r="O745" s="1">
        <f>Table8[[#This Row],[Customers According to % (Market Share)]]</f>
        <v>801.6</v>
      </c>
      <c r="P745" s="29">
        <v>19709183.086155102</v>
      </c>
      <c r="Q745" s="136">
        <f>Table8[[#This Row],[Allocated Budget]]*Table8[[#This Row],[Allocation Percentage]]</f>
        <v>2956377.4629232651</v>
      </c>
      <c r="R745" s="136">
        <v>16752805.623231802</v>
      </c>
      <c r="S745" s="1" t="e">
        <v>#DIV/0!</v>
      </c>
      <c r="T745" s="1"/>
      <c r="U745" s="1">
        <v>0.4</v>
      </c>
      <c r="V745" s="29">
        <v>3479.2639049474305</v>
      </c>
      <c r="W745" s="29">
        <v>14998.81570497191</v>
      </c>
      <c r="X745" s="1" t="s">
        <v>47</v>
      </c>
      <c r="Y745" s="75">
        <f t="shared" si="43"/>
        <v>0.15</v>
      </c>
      <c r="Z745" s="1" t="s">
        <v>32</v>
      </c>
      <c r="AA745" s="1" t="s">
        <v>47</v>
      </c>
      <c r="AB745" s="64">
        <v>1</v>
      </c>
      <c r="AC745" s="115">
        <f t="shared" si="41"/>
        <v>1</v>
      </c>
      <c r="AD745" s="2">
        <v>46082</v>
      </c>
      <c r="AE745" s="175" t="str">
        <f>IFERROR(Table8[[#This Row],[Timeline - Monthwise]]-MIN(Table8[Start Date..]),"None")</f>
        <v>None</v>
      </c>
      <c r="AF745" s="1" t="str">
        <f>IFERROR(Table8[[#This Row],[Timeline - Monthwise]]-Table8[[#This Row],[Start Date..]]+1,"Duration Doesn't Exsists")</f>
        <v>Duration Doesn't Exsists</v>
      </c>
      <c r="AG745" s="29" t="str">
        <f ca="1">IFERROR(Table8[[#This Row],[Timeline - Monthwise]]-TODAY(),"No ETA")</f>
        <v>No ETA</v>
      </c>
      <c r="AH745" s="29" t="str">
        <f t="shared" si="42"/>
        <v>Completed</v>
      </c>
      <c r="AI745" s="1"/>
      <c r="AJ745" s="237" t="s">
        <v>3569</v>
      </c>
      <c r="AK745" s="1"/>
      <c r="AL745" s="1" t="s">
        <v>3178</v>
      </c>
      <c r="AM745" s="1" t="s">
        <v>30</v>
      </c>
      <c r="AN745" s="1"/>
      <c r="AO745" s="27"/>
      <c r="AP745" s="191"/>
      <c r="AQ745" s="1"/>
      <c r="AS745" s="192" t="str">
        <f>VLOOKUP(Table8[[#This Row],[CEM Number]],'71 CEMs'!$E$5:$E$76,1,0)</f>
        <v>I240703</v>
      </c>
      <c r="AT745" s="235" t="s">
        <v>3569</v>
      </c>
      <c r="AU745" s="233"/>
    </row>
    <row r="746" spans="1:47" ht="14.4" customHeight="1">
      <c r="A746" s="26" t="s">
        <v>429</v>
      </c>
      <c r="B746" s="166">
        <v>45427</v>
      </c>
      <c r="C746" s="1" t="s">
        <v>64</v>
      </c>
      <c r="D746" s="1" t="s">
        <v>430</v>
      </c>
      <c r="E746" s="192" t="s">
        <v>465</v>
      </c>
      <c r="F746" s="29">
        <v>766</v>
      </c>
      <c r="G746" s="29">
        <v>306.40000000000003</v>
      </c>
      <c r="H746" s="29"/>
      <c r="I746" s="29"/>
      <c r="J746" s="29"/>
      <c r="K746" s="29"/>
      <c r="L746" s="29"/>
      <c r="M746" s="1" t="str">
        <f>Table8[[#This Row],[Std Remarks]]</f>
        <v>LIVE - 100% Completed</v>
      </c>
      <c r="N746" s="28">
        <f>Table8[[#This Row],[% of Completion of Work Done]]</f>
        <v>1</v>
      </c>
      <c r="O746" s="1">
        <f>Table8[[#This Row],[Customers According to % (Market Share)]]</f>
        <v>306.40000000000003</v>
      </c>
      <c r="P746" s="29">
        <v>11366702</v>
      </c>
      <c r="Q746" s="136">
        <f>Table8[[#This Row],[Allocated Budget]]*Table8[[#This Row],[Allocation Percentage]]</f>
        <v>1705005.3</v>
      </c>
      <c r="R746" s="136">
        <v>9661696.6999999993</v>
      </c>
      <c r="S746" s="1" t="e">
        <v>#DIV/0!</v>
      </c>
      <c r="T746" s="1"/>
      <c r="U746" s="1">
        <v>0.4</v>
      </c>
      <c r="V746" s="29">
        <v>2339.1</v>
      </c>
      <c r="W746" s="29">
        <v>7774.2</v>
      </c>
      <c r="X746" s="1" t="s">
        <v>47</v>
      </c>
      <c r="Y746" s="75">
        <f t="shared" si="43"/>
        <v>0.15</v>
      </c>
      <c r="Z746" s="1" t="s">
        <v>32</v>
      </c>
      <c r="AA746" s="1" t="s">
        <v>47</v>
      </c>
      <c r="AB746" s="64">
        <v>1</v>
      </c>
      <c r="AC746" s="115">
        <f t="shared" si="41"/>
        <v>1</v>
      </c>
      <c r="AD746" s="2">
        <v>46082</v>
      </c>
      <c r="AE746" s="175" t="str">
        <f>IFERROR(Table8[[#This Row],[Timeline - Monthwise]]-MIN(Table8[Start Date..]),"None")</f>
        <v>None</v>
      </c>
      <c r="AF746" s="1" t="str">
        <f>IFERROR(Table8[[#This Row],[Timeline - Monthwise]]-Table8[[#This Row],[Start Date..]]+1,"Duration Doesn't Exsists")</f>
        <v>Duration Doesn't Exsists</v>
      </c>
      <c r="AG746" s="29" t="str">
        <f ca="1">IFERROR(Table8[[#This Row],[Timeline - Monthwise]]-TODAY(),"No ETA")</f>
        <v>No ETA</v>
      </c>
      <c r="AH746" s="29" t="str">
        <f t="shared" si="42"/>
        <v>Completed</v>
      </c>
      <c r="AI746" s="1"/>
      <c r="AJ746" s="237" t="s">
        <v>3569</v>
      </c>
      <c r="AK746" s="1"/>
      <c r="AL746" s="1" t="s">
        <v>3178</v>
      </c>
      <c r="AM746" s="1" t="s">
        <v>30</v>
      </c>
      <c r="AN746" s="1"/>
      <c r="AO746" s="27"/>
      <c r="AP746" s="191"/>
      <c r="AQ746" s="1"/>
      <c r="AS746" s="192" t="str">
        <f>VLOOKUP(Table8[[#This Row],[CEM Number]],'71 CEMs'!$E$5:$E$76,1,0)</f>
        <v>I240703</v>
      </c>
      <c r="AT746" s="235" t="s">
        <v>3569</v>
      </c>
      <c r="AU746" s="233"/>
    </row>
    <row r="747" spans="1:47" ht="14.4" customHeight="1">
      <c r="A747" s="26" t="s">
        <v>429</v>
      </c>
      <c r="B747" s="166">
        <v>45427</v>
      </c>
      <c r="C747" s="1" t="s">
        <v>64</v>
      </c>
      <c r="D747" s="1" t="s">
        <v>430</v>
      </c>
      <c r="E747" s="192" t="s">
        <v>466</v>
      </c>
      <c r="F747" s="29">
        <v>928</v>
      </c>
      <c r="G747" s="29">
        <v>371.20000000000005</v>
      </c>
      <c r="H747" s="29"/>
      <c r="I747" s="29"/>
      <c r="J747" s="29"/>
      <c r="K747" s="29"/>
      <c r="L747" s="29"/>
      <c r="M747" s="1" t="str">
        <f>Table8[[#This Row],[Std Remarks]]</f>
        <v>LIVE - 100% Completed</v>
      </c>
      <c r="N747" s="28">
        <f>Table8[[#This Row],[% of Completion of Work Done]]</f>
        <v>1</v>
      </c>
      <c r="O747" s="1">
        <f>Table8[[#This Row],[Customers According to % (Market Share)]]</f>
        <v>371.20000000000005</v>
      </c>
      <c r="P747" s="29">
        <v>12734060.118000001</v>
      </c>
      <c r="Q747" s="136">
        <f>Table8[[#This Row],[Allocated Budget]]*Table8[[#This Row],[Allocation Percentage]]</f>
        <v>1910109.0177</v>
      </c>
      <c r="R747" s="136">
        <v>10823951.100300001</v>
      </c>
      <c r="S747" s="1" t="e">
        <v>#DIV/0!</v>
      </c>
      <c r="T747" s="1"/>
      <c r="U747" s="1">
        <v>0.4</v>
      </c>
      <c r="V747" s="29">
        <v>2610.5</v>
      </c>
      <c r="W747" s="29">
        <v>9744</v>
      </c>
      <c r="X747" s="1" t="s">
        <v>47</v>
      </c>
      <c r="Y747" s="75">
        <f t="shared" si="43"/>
        <v>0.15</v>
      </c>
      <c r="Z747" s="1" t="s">
        <v>32</v>
      </c>
      <c r="AA747" s="1" t="s">
        <v>47</v>
      </c>
      <c r="AB747" s="64">
        <v>1</v>
      </c>
      <c r="AC747" s="115">
        <f t="shared" si="41"/>
        <v>1</v>
      </c>
      <c r="AD747" s="2">
        <v>46082</v>
      </c>
      <c r="AE747" s="175" t="str">
        <f>IFERROR(Table8[[#This Row],[Timeline - Monthwise]]-MIN(Table8[Start Date..]),"None")</f>
        <v>None</v>
      </c>
      <c r="AF747" s="1" t="str">
        <f>IFERROR(Table8[[#This Row],[Timeline - Monthwise]]-Table8[[#This Row],[Start Date..]]+1,"Duration Doesn't Exsists")</f>
        <v>Duration Doesn't Exsists</v>
      </c>
      <c r="AG747" s="29" t="str">
        <f ca="1">IFERROR(Table8[[#This Row],[Timeline - Monthwise]]-TODAY(),"No ETA")</f>
        <v>No ETA</v>
      </c>
      <c r="AH747" s="29" t="str">
        <f t="shared" si="42"/>
        <v>Completed</v>
      </c>
      <c r="AI747" s="1"/>
      <c r="AJ747" s="237" t="s">
        <v>3569</v>
      </c>
      <c r="AK747" s="1"/>
      <c r="AL747" s="1" t="s">
        <v>3178</v>
      </c>
      <c r="AM747" s="1" t="s">
        <v>30</v>
      </c>
      <c r="AN747" s="1"/>
      <c r="AO747" s="27"/>
      <c r="AP747" s="191"/>
      <c r="AQ747" s="1"/>
      <c r="AS747" s="192" t="str">
        <f>VLOOKUP(Table8[[#This Row],[CEM Number]],'71 CEMs'!$E$5:$E$76,1,0)</f>
        <v>I240703</v>
      </c>
      <c r="AT747" s="235" t="s">
        <v>3569</v>
      </c>
      <c r="AU747" s="233"/>
    </row>
    <row r="748" spans="1:47" ht="14.4" customHeight="1">
      <c r="A748" s="26" t="s">
        <v>429</v>
      </c>
      <c r="B748" s="166">
        <v>45427</v>
      </c>
      <c r="C748" s="1" t="s">
        <v>64</v>
      </c>
      <c r="D748" s="1" t="s">
        <v>430</v>
      </c>
      <c r="E748" s="192" t="s">
        <v>467</v>
      </c>
      <c r="F748" s="29">
        <v>1378</v>
      </c>
      <c r="G748" s="29">
        <v>551.20000000000005</v>
      </c>
      <c r="H748" s="29"/>
      <c r="I748" s="29"/>
      <c r="J748" s="29"/>
      <c r="K748" s="29"/>
      <c r="L748" s="29"/>
      <c r="M748" s="1" t="str">
        <f>Table8[[#This Row],[Std Remarks]]</f>
        <v>LIVE - 100% Completed</v>
      </c>
      <c r="N748" s="28">
        <f>Table8[[#This Row],[% of Completion of Work Done]]</f>
        <v>1</v>
      </c>
      <c r="O748" s="1">
        <f>Table8[[#This Row],[Customers According to % (Market Share)]]</f>
        <v>551.20000000000005</v>
      </c>
      <c r="P748" s="29">
        <v>14102580.726</v>
      </c>
      <c r="Q748" s="136">
        <f>Table8[[#This Row],[Allocated Budget]]*Table8[[#This Row],[Allocation Percentage]]</f>
        <v>2115387.1088999999</v>
      </c>
      <c r="R748" s="136">
        <v>11987193.6171</v>
      </c>
      <c r="S748" s="1" t="e">
        <v>#DIV/0!</v>
      </c>
      <c r="T748" s="1"/>
      <c r="U748" s="1">
        <v>0.4</v>
      </c>
      <c r="V748" s="29">
        <v>2654.2</v>
      </c>
      <c r="W748" s="29">
        <v>10869.599999999999</v>
      </c>
      <c r="X748" s="1" t="s">
        <v>47</v>
      </c>
      <c r="Y748" s="75">
        <f t="shared" si="43"/>
        <v>0.15</v>
      </c>
      <c r="Z748" s="1" t="s">
        <v>32</v>
      </c>
      <c r="AA748" s="1" t="s">
        <v>47</v>
      </c>
      <c r="AB748" s="64">
        <v>1</v>
      </c>
      <c r="AC748" s="115">
        <f t="shared" si="41"/>
        <v>1</v>
      </c>
      <c r="AD748" s="2">
        <v>46082</v>
      </c>
      <c r="AE748" s="175" t="str">
        <f>IFERROR(Table8[[#This Row],[Timeline - Monthwise]]-MIN(Table8[Start Date..]),"None")</f>
        <v>None</v>
      </c>
      <c r="AF748" s="1" t="str">
        <f>IFERROR(Table8[[#This Row],[Timeline - Monthwise]]-Table8[[#This Row],[Start Date..]]+1,"Duration Doesn't Exsists")</f>
        <v>Duration Doesn't Exsists</v>
      </c>
      <c r="AG748" s="29" t="str">
        <f ca="1">IFERROR(Table8[[#This Row],[Timeline - Monthwise]]-TODAY(),"No ETA")</f>
        <v>No ETA</v>
      </c>
      <c r="AH748" s="29" t="str">
        <f t="shared" si="42"/>
        <v>Completed</v>
      </c>
      <c r="AI748" s="1"/>
      <c r="AJ748" s="237" t="s">
        <v>3569</v>
      </c>
      <c r="AK748" s="1"/>
      <c r="AL748" s="1" t="s">
        <v>3178</v>
      </c>
      <c r="AM748" s="1" t="s">
        <v>30</v>
      </c>
      <c r="AN748" s="1"/>
      <c r="AO748" s="27"/>
      <c r="AP748" s="191"/>
      <c r="AQ748" s="1"/>
      <c r="AS748" s="192" t="str">
        <f>VLOOKUP(Table8[[#This Row],[CEM Number]],'71 CEMs'!$E$5:$E$76,1,0)</f>
        <v>I240703</v>
      </c>
      <c r="AT748" s="235" t="s">
        <v>3569</v>
      </c>
      <c r="AU748" s="233"/>
    </row>
    <row r="749" spans="1:47" ht="14.4" customHeight="1">
      <c r="A749" s="26" t="s">
        <v>429</v>
      </c>
      <c r="B749" s="166">
        <v>45427</v>
      </c>
      <c r="C749" s="1" t="s">
        <v>64</v>
      </c>
      <c r="D749" s="1" t="s">
        <v>430</v>
      </c>
      <c r="E749" s="192" t="s">
        <v>468</v>
      </c>
      <c r="F749" s="29">
        <v>1354</v>
      </c>
      <c r="G749" s="29">
        <v>541.6</v>
      </c>
      <c r="H749" s="29"/>
      <c r="I749" s="29"/>
      <c r="J749" s="29"/>
      <c r="K749" s="29"/>
      <c r="L749" s="29"/>
      <c r="M749" s="1" t="str">
        <f>Table8[[#This Row],[Std Remarks]]</f>
        <v>LIVE - 100% Completed</v>
      </c>
      <c r="N749" s="28">
        <f>Table8[[#This Row],[% of Completion of Work Done]]</f>
        <v>1</v>
      </c>
      <c r="O749" s="1">
        <f>Table8[[#This Row],[Customers According to % (Market Share)]]</f>
        <v>541.6</v>
      </c>
      <c r="P749" s="29">
        <v>15753493</v>
      </c>
      <c r="Q749" s="136">
        <f>Table8[[#This Row],[Allocated Budget]]*Table8[[#This Row],[Allocation Percentage]]</f>
        <v>2363023.9499999997</v>
      </c>
      <c r="R749" s="136">
        <v>13390469.050000001</v>
      </c>
      <c r="S749" s="1" t="e">
        <v>#DIV/0!</v>
      </c>
      <c r="T749" s="1"/>
      <c r="U749" s="1">
        <v>0.4</v>
      </c>
      <c r="V749" s="29">
        <v>3069.35</v>
      </c>
      <c r="W749" s="29">
        <v>9179.7999999999993</v>
      </c>
      <c r="X749" s="1" t="s">
        <v>47</v>
      </c>
      <c r="Y749" s="75">
        <f t="shared" si="43"/>
        <v>0.15</v>
      </c>
      <c r="Z749" s="1" t="s">
        <v>32</v>
      </c>
      <c r="AA749" s="1" t="s">
        <v>47</v>
      </c>
      <c r="AB749" s="64">
        <v>1</v>
      </c>
      <c r="AC749" s="115">
        <f t="shared" si="41"/>
        <v>1</v>
      </c>
      <c r="AD749" s="2">
        <v>46082</v>
      </c>
      <c r="AE749" s="175" t="str">
        <f>IFERROR(Table8[[#This Row],[Timeline - Monthwise]]-MIN(Table8[Start Date..]),"None")</f>
        <v>None</v>
      </c>
      <c r="AF749" s="1" t="str">
        <f>IFERROR(Table8[[#This Row],[Timeline - Monthwise]]-Table8[[#This Row],[Start Date..]]+1,"Duration Doesn't Exsists")</f>
        <v>Duration Doesn't Exsists</v>
      </c>
      <c r="AG749" s="29" t="str">
        <f ca="1">IFERROR(Table8[[#This Row],[Timeline - Monthwise]]-TODAY(),"No ETA")</f>
        <v>No ETA</v>
      </c>
      <c r="AH749" s="29" t="str">
        <f t="shared" si="42"/>
        <v>Completed</v>
      </c>
      <c r="AI749" s="1"/>
      <c r="AJ749" s="237" t="s">
        <v>3569</v>
      </c>
      <c r="AK749" s="1"/>
      <c r="AL749" s="1" t="s">
        <v>3178</v>
      </c>
      <c r="AM749" s="1" t="s">
        <v>30</v>
      </c>
      <c r="AN749" s="1"/>
      <c r="AO749" s="27"/>
      <c r="AP749" s="192"/>
      <c r="AQ749" s="27"/>
      <c r="AS749" s="192" t="str">
        <f>VLOOKUP(Table8[[#This Row],[CEM Number]],'71 CEMs'!$E$5:$E$76,1,0)</f>
        <v>I240703</v>
      </c>
      <c r="AT749" s="235" t="s">
        <v>3569</v>
      </c>
      <c r="AU749" s="233"/>
    </row>
    <row r="750" spans="1:47" ht="14.4" customHeight="1">
      <c r="A750" s="26" t="s">
        <v>429</v>
      </c>
      <c r="B750" s="166">
        <v>45427</v>
      </c>
      <c r="C750" s="1" t="s">
        <v>64</v>
      </c>
      <c r="D750" s="1" t="s">
        <v>430</v>
      </c>
      <c r="E750" s="192" t="s">
        <v>469</v>
      </c>
      <c r="F750" s="29">
        <v>434</v>
      </c>
      <c r="G750" s="29">
        <v>173.60000000000002</v>
      </c>
      <c r="H750" s="29"/>
      <c r="I750" s="29"/>
      <c r="J750" s="29"/>
      <c r="K750" s="29"/>
      <c r="L750" s="29"/>
      <c r="M750" s="1" t="str">
        <f>Table8[[#This Row],[Std Remarks]]</f>
        <v>LIVE - 100% Completed</v>
      </c>
      <c r="N750" s="28">
        <f>Table8[[#This Row],[% of Completion of Work Done]]</f>
        <v>1</v>
      </c>
      <c r="O750" s="1">
        <f>Table8[[#This Row],[Customers According to % (Market Share)]]</f>
        <v>173.60000000000002</v>
      </c>
      <c r="P750" s="29">
        <v>6438723</v>
      </c>
      <c r="Q750" s="136">
        <f>Table8[[#This Row],[Allocated Budget]]*Table8[[#This Row],[Allocation Percentage]]</f>
        <v>965808.45</v>
      </c>
      <c r="R750" s="136">
        <v>5472914.5499999998</v>
      </c>
      <c r="S750" s="1" t="e">
        <v>#DIV/0!</v>
      </c>
      <c r="T750" s="1"/>
      <c r="U750" s="1">
        <v>0.4</v>
      </c>
      <c r="V750" s="29">
        <v>1308.6999999999998</v>
      </c>
      <c r="W750" s="29">
        <v>5192.5999999999995</v>
      </c>
      <c r="X750" s="1" t="s">
        <v>47</v>
      </c>
      <c r="Y750" s="75">
        <f t="shared" si="43"/>
        <v>0.15</v>
      </c>
      <c r="Z750" s="1" t="s">
        <v>32</v>
      </c>
      <c r="AA750" s="1" t="s">
        <v>47</v>
      </c>
      <c r="AB750" s="64">
        <v>1</v>
      </c>
      <c r="AC750" s="115">
        <f t="shared" si="41"/>
        <v>1</v>
      </c>
      <c r="AD750" s="2">
        <v>46082</v>
      </c>
      <c r="AE750" s="175" t="str">
        <f>IFERROR(Table8[[#This Row],[Timeline - Monthwise]]-MIN(Table8[Start Date..]),"None")</f>
        <v>None</v>
      </c>
      <c r="AF750" s="1" t="str">
        <f>IFERROR(Table8[[#This Row],[Timeline - Monthwise]]-Table8[[#This Row],[Start Date..]]+1,"Duration Doesn't Exsists")</f>
        <v>Duration Doesn't Exsists</v>
      </c>
      <c r="AG750" s="29" t="str">
        <f ca="1">IFERROR(Table8[[#This Row],[Timeline - Monthwise]]-TODAY(),"No ETA")</f>
        <v>No ETA</v>
      </c>
      <c r="AH750" s="29" t="str">
        <f t="shared" si="42"/>
        <v>Completed</v>
      </c>
      <c r="AI750" s="1"/>
      <c r="AJ750" s="237" t="s">
        <v>3569</v>
      </c>
      <c r="AK750" s="1"/>
      <c r="AL750" s="1" t="s">
        <v>3178</v>
      </c>
      <c r="AM750" s="1" t="s">
        <v>30</v>
      </c>
      <c r="AN750" s="1"/>
      <c r="AO750" s="27"/>
      <c r="AP750" s="191"/>
      <c r="AQ750" s="1"/>
      <c r="AS750" s="192" t="str">
        <f>VLOOKUP(Table8[[#This Row],[CEM Number]],'71 CEMs'!$E$5:$E$76,1,0)</f>
        <v>I240703</v>
      </c>
      <c r="AT750" s="235" t="s">
        <v>3569</v>
      </c>
      <c r="AU750" s="233"/>
    </row>
    <row r="751" spans="1:47" ht="14.4" customHeight="1">
      <c r="A751" s="26" t="s">
        <v>429</v>
      </c>
      <c r="B751" s="166">
        <v>45427</v>
      </c>
      <c r="C751" s="1" t="s">
        <v>64</v>
      </c>
      <c r="D751" s="1" t="s">
        <v>430</v>
      </c>
      <c r="E751" s="192" t="s">
        <v>470</v>
      </c>
      <c r="F751" s="29">
        <v>620</v>
      </c>
      <c r="G751" s="29">
        <v>248</v>
      </c>
      <c r="H751" s="29"/>
      <c r="I751" s="29"/>
      <c r="J751" s="29"/>
      <c r="K751" s="29"/>
      <c r="L751" s="29"/>
      <c r="M751" s="1" t="str">
        <f>Table8[[#This Row],[Std Remarks]]</f>
        <v>LIVE - 100% Completed</v>
      </c>
      <c r="N751" s="28">
        <f>Table8[[#This Row],[% of Completion of Work Done]]</f>
        <v>1</v>
      </c>
      <c r="O751" s="1">
        <f>Table8[[#This Row],[Customers According to % (Market Share)]]</f>
        <v>248</v>
      </c>
      <c r="P751" s="29">
        <v>9041721.7459999993</v>
      </c>
      <c r="Q751" s="136">
        <f>Table8[[#This Row],[Allocated Budget]]*Table8[[#This Row],[Allocation Percentage]]</f>
        <v>1356258.2618999998</v>
      </c>
      <c r="R751" s="136">
        <v>7685463.4840999991</v>
      </c>
      <c r="S751" s="1" t="e">
        <v>#DIV/0!</v>
      </c>
      <c r="T751" s="1"/>
      <c r="U751" s="1">
        <v>0.4</v>
      </c>
      <c r="V751" s="29">
        <v>1879.1</v>
      </c>
      <c r="W751" s="29">
        <v>7247.7999999999993</v>
      </c>
      <c r="X751" s="1" t="s">
        <v>47</v>
      </c>
      <c r="Y751" s="75">
        <f t="shared" si="43"/>
        <v>0.15</v>
      </c>
      <c r="Z751" s="1" t="s">
        <v>32</v>
      </c>
      <c r="AA751" s="1" t="s">
        <v>47</v>
      </c>
      <c r="AB751" s="64">
        <v>1</v>
      </c>
      <c r="AC751" s="115">
        <f t="shared" si="41"/>
        <v>1</v>
      </c>
      <c r="AD751" s="2">
        <v>46082</v>
      </c>
      <c r="AE751" s="175" t="str">
        <f>IFERROR(Table8[[#This Row],[Timeline - Monthwise]]-MIN(Table8[Start Date..]),"None")</f>
        <v>None</v>
      </c>
      <c r="AF751" s="1" t="str">
        <f>IFERROR(Table8[[#This Row],[Timeline - Monthwise]]-Table8[[#This Row],[Start Date..]]+1,"Duration Doesn't Exsists")</f>
        <v>Duration Doesn't Exsists</v>
      </c>
      <c r="AG751" s="29" t="str">
        <f ca="1">IFERROR(Table8[[#This Row],[Timeline - Monthwise]]-TODAY(),"No ETA")</f>
        <v>No ETA</v>
      </c>
      <c r="AH751" s="29" t="str">
        <f t="shared" si="42"/>
        <v>Completed</v>
      </c>
      <c r="AI751" s="1"/>
      <c r="AJ751" s="237" t="s">
        <v>3569</v>
      </c>
      <c r="AK751" s="1"/>
      <c r="AL751" s="1" t="s">
        <v>3178</v>
      </c>
      <c r="AM751" s="1" t="s">
        <v>30</v>
      </c>
      <c r="AN751" s="1"/>
      <c r="AO751" s="27"/>
      <c r="AP751" s="192"/>
      <c r="AQ751" s="27"/>
      <c r="AS751" s="192" t="str">
        <f>VLOOKUP(Table8[[#This Row],[CEM Number]],'71 CEMs'!$E$5:$E$76,1,0)</f>
        <v>I240703</v>
      </c>
      <c r="AT751" s="235" t="s">
        <v>3569</v>
      </c>
      <c r="AU751" s="233"/>
    </row>
    <row r="752" spans="1:47" ht="14.4" customHeight="1">
      <c r="A752" s="26" t="s">
        <v>429</v>
      </c>
      <c r="B752" s="166">
        <v>45427</v>
      </c>
      <c r="C752" s="1" t="s">
        <v>64</v>
      </c>
      <c r="D752" s="1" t="s">
        <v>430</v>
      </c>
      <c r="E752" s="192" t="s">
        <v>471</v>
      </c>
      <c r="F752" s="29">
        <v>558</v>
      </c>
      <c r="G752" s="29">
        <v>223.20000000000002</v>
      </c>
      <c r="H752" s="29"/>
      <c r="I752" s="29"/>
      <c r="J752" s="29"/>
      <c r="K752" s="29"/>
      <c r="L752" s="29"/>
      <c r="M752" s="1" t="str">
        <f>Table8[[#This Row],[Std Remarks]]</f>
        <v>LIVE - 100% Completed</v>
      </c>
      <c r="N752" s="28">
        <f>Table8[[#This Row],[% of Completion of Work Done]]</f>
        <v>1</v>
      </c>
      <c r="O752" s="1">
        <f>Table8[[#This Row],[Customers According to % (Market Share)]]</f>
        <v>223.20000000000002</v>
      </c>
      <c r="P752" s="29">
        <v>7416454.4960000003</v>
      </c>
      <c r="Q752" s="136">
        <f>Table8[[#This Row],[Allocated Budget]]*Table8[[#This Row],[Allocation Percentage]]</f>
        <v>1112468.1743999999</v>
      </c>
      <c r="R752" s="136">
        <v>6303986.3215999994</v>
      </c>
      <c r="S752" s="1" t="e">
        <v>#DIV/0!</v>
      </c>
      <c r="T752" s="1"/>
      <c r="U752" s="1">
        <v>0.4</v>
      </c>
      <c r="V752" s="29">
        <v>1576.6499999999999</v>
      </c>
      <c r="W752" s="29">
        <v>5082</v>
      </c>
      <c r="X752" s="1" t="s">
        <v>47</v>
      </c>
      <c r="Y752" s="75">
        <f t="shared" si="43"/>
        <v>0.15</v>
      </c>
      <c r="Z752" s="1" t="s">
        <v>32</v>
      </c>
      <c r="AA752" s="1" t="s">
        <v>47</v>
      </c>
      <c r="AB752" s="64">
        <v>1</v>
      </c>
      <c r="AC752" s="115">
        <f t="shared" si="41"/>
        <v>1</v>
      </c>
      <c r="AD752" s="2">
        <v>46082</v>
      </c>
      <c r="AE752" s="175" t="str">
        <f>IFERROR(Table8[[#This Row],[Timeline - Monthwise]]-MIN(Table8[Start Date..]),"None")</f>
        <v>None</v>
      </c>
      <c r="AF752" s="1" t="str">
        <f>IFERROR(Table8[[#This Row],[Timeline - Monthwise]]-Table8[[#This Row],[Start Date..]]+1,"Duration Doesn't Exsists")</f>
        <v>Duration Doesn't Exsists</v>
      </c>
      <c r="AG752" s="29" t="str">
        <f ca="1">IFERROR(Table8[[#This Row],[Timeline - Monthwise]]-TODAY(),"No ETA")</f>
        <v>No ETA</v>
      </c>
      <c r="AH752" s="29" t="str">
        <f t="shared" si="42"/>
        <v>Completed</v>
      </c>
      <c r="AI752" s="1"/>
      <c r="AJ752" s="237" t="s">
        <v>3569</v>
      </c>
      <c r="AK752" s="1"/>
      <c r="AL752" s="1" t="s">
        <v>3178</v>
      </c>
      <c r="AM752" s="1" t="s">
        <v>30</v>
      </c>
      <c r="AN752" s="1"/>
      <c r="AO752" s="27"/>
      <c r="AP752" s="191"/>
      <c r="AQ752" s="192"/>
      <c r="AS752" s="192" t="str">
        <f>VLOOKUP(Table8[[#This Row],[CEM Number]],'71 CEMs'!$E$5:$E$76,1,0)</f>
        <v>I240703</v>
      </c>
      <c r="AT752" s="235" t="s">
        <v>3569</v>
      </c>
      <c r="AU752" s="233"/>
    </row>
    <row r="753" spans="1:47" ht="14.4" customHeight="1">
      <c r="A753" s="26" t="s">
        <v>429</v>
      </c>
      <c r="B753" s="166">
        <v>45427</v>
      </c>
      <c r="C753" s="1" t="s">
        <v>64</v>
      </c>
      <c r="D753" s="1" t="s">
        <v>430</v>
      </c>
      <c r="E753" s="192" t="s">
        <v>472</v>
      </c>
      <c r="F753" s="29">
        <v>558</v>
      </c>
      <c r="G753" s="29">
        <v>223.20000000000002</v>
      </c>
      <c r="H753" s="29"/>
      <c r="I753" s="29"/>
      <c r="J753" s="29"/>
      <c r="K753" s="29"/>
      <c r="L753" s="29"/>
      <c r="M753" s="1" t="str">
        <f>Table8[[#This Row],[Std Remarks]]</f>
        <v>LIVE - 100% Completed</v>
      </c>
      <c r="N753" s="28">
        <f>Table8[[#This Row],[% of Completion of Work Done]]</f>
        <v>1</v>
      </c>
      <c r="O753" s="1">
        <f>Table8[[#This Row],[Customers According to % (Market Share)]]</f>
        <v>223.20000000000002</v>
      </c>
      <c r="P753" s="29">
        <v>7416454.4960000003</v>
      </c>
      <c r="Q753" s="136">
        <f>Table8[[#This Row],[Allocated Budget]]*Table8[[#This Row],[Allocation Percentage]]</f>
        <v>1112468.1743999999</v>
      </c>
      <c r="R753" s="136">
        <v>6303986.3215999994</v>
      </c>
      <c r="S753" s="1" t="e">
        <v>#DIV/0!</v>
      </c>
      <c r="T753" s="1"/>
      <c r="U753" s="1">
        <v>0.4</v>
      </c>
      <c r="V753" s="29">
        <v>1576.6499999999999</v>
      </c>
      <c r="W753" s="29">
        <v>5082</v>
      </c>
      <c r="X753" s="1" t="s">
        <v>47</v>
      </c>
      <c r="Y753" s="75">
        <f t="shared" si="43"/>
        <v>0.15</v>
      </c>
      <c r="Z753" s="1" t="s">
        <v>32</v>
      </c>
      <c r="AA753" s="1" t="s">
        <v>47</v>
      </c>
      <c r="AB753" s="64">
        <v>1</v>
      </c>
      <c r="AC753" s="115">
        <f t="shared" si="41"/>
        <v>1</v>
      </c>
      <c r="AD753" s="2">
        <v>46082</v>
      </c>
      <c r="AE753" s="175" t="str">
        <f>IFERROR(Table8[[#This Row],[Timeline - Monthwise]]-MIN(Table8[Start Date..]),"None")</f>
        <v>None</v>
      </c>
      <c r="AF753" s="1" t="str">
        <f>IFERROR(Table8[[#This Row],[Timeline - Monthwise]]-Table8[[#This Row],[Start Date..]]+1,"Duration Doesn't Exsists")</f>
        <v>Duration Doesn't Exsists</v>
      </c>
      <c r="AG753" s="29" t="str">
        <f ca="1">IFERROR(Table8[[#This Row],[Timeline - Monthwise]]-TODAY(),"No ETA")</f>
        <v>No ETA</v>
      </c>
      <c r="AH753" s="29" t="str">
        <f t="shared" si="42"/>
        <v>Completed</v>
      </c>
      <c r="AI753" s="1"/>
      <c r="AJ753" s="237" t="s">
        <v>3569</v>
      </c>
      <c r="AK753" s="1"/>
      <c r="AL753" s="1" t="s">
        <v>3178</v>
      </c>
      <c r="AM753" s="1" t="s">
        <v>30</v>
      </c>
      <c r="AN753" s="1"/>
      <c r="AO753" s="27"/>
      <c r="AP753" s="191"/>
      <c r="AQ753" s="1"/>
      <c r="AS753" s="192" t="str">
        <f>VLOOKUP(Table8[[#This Row],[CEM Number]],'71 CEMs'!$E$5:$E$76,1,0)</f>
        <v>I240703</v>
      </c>
      <c r="AT753" s="235" t="s">
        <v>3569</v>
      </c>
      <c r="AU753" s="233"/>
    </row>
    <row r="754" spans="1:47" ht="14.4" customHeight="1">
      <c r="A754" s="26" t="s">
        <v>429</v>
      </c>
      <c r="B754" s="166">
        <v>45427</v>
      </c>
      <c r="C754" s="1" t="s">
        <v>40</v>
      </c>
      <c r="D754" s="192" t="s">
        <v>430</v>
      </c>
      <c r="E754" s="192" t="s">
        <v>42</v>
      </c>
      <c r="F754" s="29">
        <v>0</v>
      </c>
      <c r="G754" s="29">
        <v>0</v>
      </c>
      <c r="H754" s="29"/>
      <c r="I754" s="29"/>
      <c r="J754" s="29"/>
      <c r="K754" s="29"/>
      <c r="L754" s="29"/>
      <c r="M754" s="1" t="str">
        <f>Table8[[#This Row],[Std Remarks]]</f>
        <v>FEEDER ETC WORK - RETAIN BUDGET</v>
      </c>
      <c r="N754" s="28">
        <f>Table8[[#This Row],[% of Completion of Work Done]]</f>
        <v>0</v>
      </c>
      <c r="O754" s="1">
        <f>Table8[[#This Row],[Customers According to % (Market Share)]]</f>
        <v>0</v>
      </c>
      <c r="P754" s="29">
        <v>10060000</v>
      </c>
      <c r="Q754" s="136">
        <f>Table8[[#This Row],[Allocated Budget]]*Table8[[#This Row],[Allocation Percentage]]</f>
        <v>5030000</v>
      </c>
      <c r="R754" s="136">
        <v>5030000</v>
      </c>
      <c r="S754" s="1" t="e">
        <v>#DIV/0!</v>
      </c>
      <c r="T754" s="1"/>
      <c r="U754" s="1"/>
      <c r="V754" s="29">
        <v>0</v>
      </c>
      <c r="W754" s="29">
        <v>0</v>
      </c>
      <c r="X754" s="1"/>
      <c r="Y754" s="75">
        <f>$Q$1</f>
        <v>0.5</v>
      </c>
      <c r="Z754" s="1"/>
      <c r="AA754" s="1"/>
      <c r="AB754" s="28">
        <v>0</v>
      </c>
      <c r="AC754" s="115">
        <f t="shared" si="41"/>
        <v>0</v>
      </c>
      <c r="AD754" s="2">
        <v>46082</v>
      </c>
      <c r="AE754" s="175" t="str">
        <f>IFERROR(Table8[[#This Row],[Timeline - Monthwise]]-MIN(Table8[Start Date..]),"None")</f>
        <v>None</v>
      </c>
      <c r="AF754" s="1" t="str">
        <f>IFERROR(Table8[[#This Row],[Timeline - Monthwise]]-Table8[[#This Row],[Start Date..]]+1,"Duration Doesn't Exsists")</f>
        <v>Duration Doesn't Exsists</v>
      </c>
      <c r="AG754" s="29" t="str">
        <f ca="1">IFERROR(Table8[[#This Row],[Timeline - Monthwise]]-TODAY(),"No ETA")</f>
        <v>No ETA</v>
      </c>
      <c r="AH754" s="29" t="str">
        <f t="shared" si="42"/>
        <v>Yet to Start</v>
      </c>
      <c r="AI754" s="1"/>
      <c r="AJ754" s="237" t="s">
        <v>3569</v>
      </c>
      <c r="AK754" s="192"/>
      <c r="AL754" s="1" t="s">
        <v>41</v>
      </c>
      <c r="AM754" s="1" t="s">
        <v>39</v>
      </c>
      <c r="AN754" s="1"/>
      <c r="AO754" s="27"/>
      <c r="AP754" s="1"/>
      <c r="AQ754" s="192"/>
      <c r="AS754" s="192" t="str">
        <f>VLOOKUP(Table8[[#This Row],[CEM Number]],'71 CEMs'!$E$5:$E$76,1,0)</f>
        <v>I240703</v>
      </c>
      <c r="AT754" s="234" t="s">
        <v>3569</v>
      </c>
      <c r="AU754" s="233"/>
    </row>
    <row r="755" spans="1:47" ht="14.4" customHeight="1">
      <c r="A755" s="26" t="s">
        <v>257</v>
      </c>
      <c r="B755" s="166">
        <v>45428</v>
      </c>
      <c r="C755" s="1" t="s">
        <v>258</v>
      </c>
      <c r="D755" s="192" t="s">
        <v>258</v>
      </c>
      <c r="E755" s="192" t="s">
        <v>261</v>
      </c>
      <c r="F755" s="29">
        <v>450</v>
      </c>
      <c r="G755" s="29">
        <v>180</v>
      </c>
      <c r="H755" s="29">
        <v>56</v>
      </c>
      <c r="I755" s="29">
        <v>10</v>
      </c>
      <c r="J755" s="29"/>
      <c r="K755" s="29"/>
      <c r="L755" s="29" t="s">
        <v>3287</v>
      </c>
      <c r="M755" s="1" t="str">
        <f>Table8[[#This Row],[Std Remarks]]</f>
        <v>LIVE - 100% Completed</v>
      </c>
      <c r="N755" s="28">
        <f>Table8[[#This Row],[% of Completion of Work Done]]</f>
        <v>1</v>
      </c>
      <c r="O755" s="1">
        <f>Table8[[#This Row],[Customers According to % (Market Share)]]</f>
        <v>180</v>
      </c>
      <c r="P755" s="29">
        <v>1308019</v>
      </c>
      <c r="Q755" s="136">
        <f>Table8[[#This Row],[Allocated Budget]]*Table8[[#This Row],[Allocation Percentage]]</f>
        <v>196202.85</v>
      </c>
      <c r="R755" s="136">
        <v>1111816.1499999999</v>
      </c>
      <c r="S755" s="1">
        <v>-1</v>
      </c>
      <c r="T755" s="1"/>
      <c r="U755" s="1">
        <v>0.4</v>
      </c>
      <c r="V755" s="29">
        <v>0</v>
      </c>
      <c r="W755" s="29">
        <v>2052</v>
      </c>
      <c r="X755" s="1" t="s">
        <v>150</v>
      </c>
      <c r="Y755" s="75">
        <f>$Q$2</f>
        <v>0.15</v>
      </c>
      <c r="Z755" s="1" t="s">
        <v>32</v>
      </c>
      <c r="AA755" s="1" t="s">
        <v>150</v>
      </c>
      <c r="AB755" s="64">
        <v>1</v>
      </c>
      <c r="AC755" s="115">
        <f t="shared" si="41"/>
        <v>1</v>
      </c>
      <c r="AD755" s="2">
        <v>46082</v>
      </c>
      <c r="AE755" s="175" t="str">
        <f>IFERROR(Table8[[#This Row],[Timeline - Monthwise]]-MIN(Table8[Start Date..]),"None")</f>
        <v>None</v>
      </c>
      <c r="AF755" s="1" t="str">
        <f>IFERROR(Table8[[#This Row],[Timeline - Monthwise]]-Table8[[#This Row],[Start Date..]]+1,"Duration Doesn't Exsists")</f>
        <v>Duration Doesn't Exsists</v>
      </c>
      <c r="AG755" s="29" t="str">
        <f ca="1">IFERROR(Table8[[#This Row],[Timeline - Monthwise]]-TODAY(),"No ETA")</f>
        <v>No ETA</v>
      </c>
      <c r="AH755" s="29" t="str">
        <f t="shared" si="42"/>
        <v>Completed</v>
      </c>
      <c r="AI755" s="1"/>
      <c r="AJ755" s="237" t="s">
        <v>3569</v>
      </c>
      <c r="AK755" s="192"/>
      <c r="AL755" s="1" t="s">
        <v>3178</v>
      </c>
      <c r="AM755" s="1" t="s">
        <v>30</v>
      </c>
      <c r="AN755" s="1"/>
      <c r="AO755" s="27"/>
      <c r="AP755" s="67"/>
      <c r="AQ755" s="192"/>
      <c r="AS755" s="192" t="str">
        <f>VLOOKUP(Table8[[#This Row],[CEM Number]],'71 CEMs'!$E$5:$E$76,1,0)</f>
        <v>I240679</v>
      </c>
      <c r="AT755" s="235" t="s">
        <v>3569</v>
      </c>
      <c r="AU755" s="233"/>
    </row>
    <row r="756" spans="1:47" ht="14.4" customHeight="1">
      <c r="A756" s="86" t="s">
        <v>940</v>
      </c>
      <c r="B756" s="166" t="s">
        <v>3530</v>
      </c>
      <c r="C756" s="1" t="s">
        <v>514</v>
      </c>
      <c r="D756" s="28" t="s">
        <v>941</v>
      </c>
      <c r="E756" s="192" t="s">
        <v>3228</v>
      </c>
      <c r="F756" s="29">
        <v>1322</v>
      </c>
      <c r="G756" s="29">
        <v>528.80000000000007</v>
      </c>
      <c r="H756" s="29"/>
      <c r="I756" s="29"/>
      <c r="J756" s="29"/>
      <c r="K756" s="29"/>
      <c r="L756" s="29"/>
      <c r="M756" s="1" t="str">
        <f>Table8[[#This Row],[Std Remarks]]</f>
        <v>NOT LIVE - RETAIN BUDGET</v>
      </c>
      <c r="N756" s="28">
        <f>Table8[[#This Row],[% of Completion of Work Done]]</f>
        <v>0</v>
      </c>
      <c r="O756" s="1"/>
      <c r="P756" s="29">
        <v>16195392.3801411</v>
      </c>
      <c r="Q756" s="136">
        <f>(Table8[[#This Row],[Allocated Budget]]*$Q$2)+(Table8[[#This Row],[Allocated Budget]]*(1-Table8[[#This Row],[HP%  based on Live % ( Work Progress)]])*(1-$Q$2))</f>
        <v>16195392.380141098</v>
      </c>
      <c r="R756" s="136"/>
      <c r="S756" s="1"/>
      <c r="T756" s="1"/>
      <c r="U756" s="1"/>
      <c r="V756" s="29">
        <v>3096</v>
      </c>
      <c r="W756" s="29">
        <v>11216.031372892299</v>
      </c>
      <c r="X756" s="1" t="s">
        <v>47</v>
      </c>
      <c r="Y756" s="28">
        <f>Table8[[#This Row],[% of Completion of Work Done]]</f>
        <v>0</v>
      </c>
      <c r="Z756" s="64" t="s">
        <v>35</v>
      </c>
      <c r="AA756" s="1"/>
      <c r="AB756" s="64">
        <v>0</v>
      </c>
      <c r="AC756" s="115">
        <f t="shared" si="41"/>
        <v>0</v>
      </c>
      <c r="AD756" s="2">
        <v>46082</v>
      </c>
      <c r="AE756" s="175">
        <f>IFERROR(Table8[[#This Row],[Timeline - Monthwise]]-MIN(Table8[Start Date..]),"None")</f>
        <v>214</v>
      </c>
      <c r="AF756" s="1">
        <f>IFERROR(Table8[[#This Row],[Timeline - Monthwise]]-Table8[[#This Row],[Start Date..]]+1,"Duration Doesn't Exsists")</f>
        <v>215</v>
      </c>
      <c r="AG756" s="29">
        <f ca="1">IFERROR(Table8[[#This Row],[Timeline - Monthwise]]-TODAY(),"No ETA")</f>
        <v>167</v>
      </c>
      <c r="AH756" s="29" t="str">
        <f t="shared" si="42"/>
        <v>Yet to Start</v>
      </c>
      <c r="AI756" s="1" t="s">
        <v>1168</v>
      </c>
      <c r="AJ756" s="237" t="s">
        <v>3576</v>
      </c>
      <c r="AK756" s="28" t="s">
        <v>3291</v>
      </c>
      <c r="AL756" s="1" t="s">
        <v>3325</v>
      </c>
      <c r="AM756" s="1" t="s">
        <v>76</v>
      </c>
      <c r="AN756" s="1"/>
      <c r="AO756" s="27"/>
      <c r="AP756" s="192"/>
      <c r="AQ756" s="1"/>
      <c r="AS756" s="192" t="e">
        <f>VLOOKUP(Table8[[#This Row],[CEM Number]],'71 CEMs'!$E$5:$E$76,1,0)</f>
        <v>#N/A</v>
      </c>
      <c r="AT756" s="235">
        <v>46296</v>
      </c>
      <c r="AU756" s="233"/>
    </row>
    <row r="757" spans="1:47" ht="14.4" customHeight="1">
      <c r="A757" s="86" t="s">
        <v>942</v>
      </c>
      <c r="B757" s="166" t="s">
        <v>3530</v>
      </c>
      <c r="C757" s="1" t="s">
        <v>514</v>
      </c>
      <c r="D757" s="28" t="s">
        <v>943</v>
      </c>
      <c r="E757" s="192" t="s">
        <v>3240</v>
      </c>
      <c r="F757" s="29">
        <v>596</v>
      </c>
      <c r="G757" s="65">
        <v>238.4</v>
      </c>
      <c r="H757" s="65"/>
      <c r="I757" s="29"/>
      <c r="J757" s="29"/>
      <c r="K757" s="29"/>
      <c r="L757" s="29"/>
      <c r="M757" s="1" t="str">
        <f>Table8[[#This Row],[Std Remarks]]</f>
        <v>NOT LIVE - RETAIN BUDGET</v>
      </c>
      <c r="N757" s="28">
        <f>Table8[[#This Row],[% of Completion of Work Done]]</f>
        <v>0</v>
      </c>
      <c r="O757" s="1"/>
      <c r="P757" s="29">
        <v>6445888.8367560003</v>
      </c>
      <c r="Q757" s="136">
        <f>(Table8[[#This Row],[Allocated Budget]]*$Q$2)+(Table8[[#This Row],[Allocated Budget]]*(1-Table8[[#This Row],[HP%  based on Live % ( Work Progress)]])*(1-$Q$2))</f>
        <v>6445888.8367560003</v>
      </c>
      <c r="R757" s="136"/>
      <c r="S757" s="1"/>
      <c r="T757" s="1"/>
      <c r="U757" s="1"/>
      <c r="V757" s="29">
        <v>1278</v>
      </c>
      <c r="W757" s="29">
        <v>4317.8084099999996</v>
      </c>
      <c r="X757" s="1" t="s">
        <v>47</v>
      </c>
      <c r="Y757" s="28">
        <f>Table8[[#This Row],[% of Completion of Work Done]]</f>
        <v>0</v>
      </c>
      <c r="Z757" s="1" t="s">
        <v>35</v>
      </c>
      <c r="AA757" s="1"/>
      <c r="AB757" s="64">
        <v>0</v>
      </c>
      <c r="AC757" s="115">
        <f t="shared" si="41"/>
        <v>0</v>
      </c>
      <c r="AD757" s="2">
        <v>46082</v>
      </c>
      <c r="AE757" s="175">
        <f>IFERROR(Table8[[#This Row],[Timeline - Monthwise]]-MIN(Table8[Start Date..]),"None")</f>
        <v>214</v>
      </c>
      <c r="AF757" s="1">
        <f>IFERROR(Table8[[#This Row],[Timeline - Monthwise]]-Table8[[#This Row],[Start Date..]]+1,"Duration Doesn't Exsists")</f>
        <v>215</v>
      </c>
      <c r="AG757" s="29">
        <f ca="1">IFERROR(Table8[[#This Row],[Timeline - Monthwise]]-TODAY(),"No ETA")</f>
        <v>167</v>
      </c>
      <c r="AH757" s="29" t="str">
        <f t="shared" si="42"/>
        <v>Yet to Start</v>
      </c>
      <c r="AI757" s="1" t="s">
        <v>421</v>
      </c>
      <c r="AJ757" s="237" t="s">
        <v>3576</v>
      </c>
      <c r="AK757" s="28" t="s">
        <v>3291</v>
      </c>
      <c r="AL757" s="1" t="s">
        <v>3325</v>
      </c>
      <c r="AM757" s="1" t="s">
        <v>76</v>
      </c>
      <c r="AN757" s="1"/>
      <c r="AO757" s="27"/>
      <c r="AP757" s="192"/>
      <c r="AQ757" s="1"/>
      <c r="AS757" s="192" t="e">
        <f>VLOOKUP(Table8[[#This Row],[CEM Number]],'71 CEMs'!$E$5:$E$76,1,0)</f>
        <v>#N/A</v>
      </c>
      <c r="AT757" s="235">
        <v>46296</v>
      </c>
      <c r="AU757" s="233"/>
    </row>
    <row r="758" spans="1:47" ht="14.4" customHeight="1">
      <c r="A758" s="26" t="s">
        <v>286</v>
      </c>
      <c r="B758" s="166">
        <v>45428</v>
      </c>
      <c r="C758" s="1" t="s">
        <v>287</v>
      </c>
      <c r="D758" s="192" t="s">
        <v>288</v>
      </c>
      <c r="E758" s="192" t="s">
        <v>315</v>
      </c>
      <c r="F758" s="29">
        <v>322</v>
      </c>
      <c r="G758" s="29">
        <v>128.80000000000001</v>
      </c>
      <c r="H758" s="29"/>
      <c r="I758" s="29">
        <v>0</v>
      </c>
      <c r="J758" s="29">
        <v>0</v>
      </c>
      <c r="K758" s="29">
        <v>0</v>
      </c>
      <c r="L758" s="29" t="s">
        <v>3587</v>
      </c>
      <c r="M758" s="1" t="str">
        <f>Table8[[#This Row],[Std Remarks]]</f>
        <v>REMOVE BUDGET (P)</v>
      </c>
      <c r="N758" s="28">
        <f>Table8[[#This Row],[% of Completion of Work Done]]</f>
        <v>0</v>
      </c>
      <c r="O758" s="1">
        <f>Table8[[#This Row],[Customers According to % (Market Share)]]</f>
        <v>128.80000000000001</v>
      </c>
      <c r="P758" s="29">
        <v>44731041.700000003</v>
      </c>
      <c r="Q758" s="136">
        <v>0</v>
      </c>
      <c r="R758" s="136">
        <v>44731041.699999988</v>
      </c>
      <c r="S758" s="1">
        <v>-0.5</v>
      </c>
      <c r="T758" s="1"/>
      <c r="U758" s="1">
        <v>0.4</v>
      </c>
      <c r="V758" s="29">
        <v>17498.399999999998</v>
      </c>
      <c r="W758" s="29">
        <v>40076.25</v>
      </c>
      <c r="X758" s="1" t="s">
        <v>47</v>
      </c>
      <c r="Y758" s="192"/>
      <c r="Z758" s="1" t="s">
        <v>35</v>
      </c>
      <c r="AA758" s="1"/>
      <c r="AB758" s="28">
        <v>0</v>
      </c>
      <c r="AC758" s="115">
        <f t="shared" si="41"/>
        <v>0</v>
      </c>
      <c r="AD758" s="2">
        <v>46082</v>
      </c>
      <c r="AE758" s="175" t="str">
        <f>IFERROR(Table8[[#This Row],[Timeline - Monthwise]]-MIN(Table8[Start Date..]),"None")</f>
        <v>None</v>
      </c>
      <c r="AF758" s="1" t="str">
        <f>IFERROR(Table8[[#This Row],[Timeline - Monthwise]]-Table8[[#This Row],[Start Date..]]+1,"Duration Doesn't Exsists")</f>
        <v>Duration Doesn't Exsists</v>
      </c>
      <c r="AG758" s="29" t="str">
        <f ca="1">IFERROR(Table8[[#This Row],[Timeline - Monthwise]]-TODAY(),"No ETA")</f>
        <v>No ETA</v>
      </c>
      <c r="AH758" s="29" t="str">
        <f t="shared" si="42"/>
        <v>Yet to Start</v>
      </c>
      <c r="AI758" s="1"/>
      <c r="AJ758" s="237" t="s">
        <v>3569</v>
      </c>
      <c r="AK758" s="192" t="s">
        <v>93</v>
      </c>
      <c r="AL758" s="1" t="s">
        <v>94</v>
      </c>
      <c r="AM758" s="1" t="s">
        <v>92</v>
      </c>
      <c r="AN758" s="1"/>
      <c r="AO758" s="27"/>
      <c r="AP758" s="192"/>
      <c r="AQ758" s="1">
        <f>Table8[[#This Row],[Allocated Budget]]-Table8[[#This Row],[Allocated Budget]]</f>
        <v>0</v>
      </c>
      <c r="AS758" s="192" t="str">
        <f>VLOOKUP(Table8[[#This Row],[CEM Number]],'71 CEMs'!$E$5:$E$76,1,0)</f>
        <v>I240682</v>
      </c>
      <c r="AT758" s="235" t="s">
        <v>3569</v>
      </c>
      <c r="AU758" s="233"/>
    </row>
    <row r="759" spans="1:47" ht="14.4" customHeight="1">
      <c r="A759" s="26" t="s">
        <v>286</v>
      </c>
      <c r="B759" s="166">
        <v>45428</v>
      </c>
      <c r="C759" s="1" t="s">
        <v>287</v>
      </c>
      <c r="D759" s="192" t="s">
        <v>288</v>
      </c>
      <c r="E759" s="192" t="s">
        <v>316</v>
      </c>
      <c r="F759" s="29">
        <v>298</v>
      </c>
      <c r="G759" s="29">
        <v>119.2</v>
      </c>
      <c r="H759" s="29"/>
      <c r="I759" s="29">
        <v>0</v>
      </c>
      <c r="J759" s="29">
        <v>0</v>
      </c>
      <c r="K759" s="29">
        <v>0</v>
      </c>
      <c r="L759" s="29" t="s">
        <v>3587</v>
      </c>
      <c r="M759" s="1" t="str">
        <f>Table8[[#This Row],[Std Remarks]]</f>
        <v>REMOVE BUDGET (P)</v>
      </c>
      <c r="N759" s="28">
        <f>Table8[[#This Row],[% of Completion of Work Done]]</f>
        <v>0</v>
      </c>
      <c r="O759" s="1">
        <f>Table8[[#This Row],[Customers According to % (Market Share)]]</f>
        <v>119.2</v>
      </c>
      <c r="P759" s="29">
        <v>51690420.75</v>
      </c>
      <c r="Q759" s="136">
        <v>0</v>
      </c>
      <c r="R759" s="136">
        <v>51690420.75</v>
      </c>
      <c r="S759" s="1">
        <v>-1</v>
      </c>
      <c r="T759" s="1"/>
      <c r="U759" s="1">
        <v>0.4</v>
      </c>
      <c r="V759" s="29">
        <v>19987</v>
      </c>
      <c r="W759" s="29">
        <v>43837.5</v>
      </c>
      <c r="X759" s="1" t="s">
        <v>47</v>
      </c>
      <c r="Y759" s="192"/>
      <c r="Z759" s="1" t="s">
        <v>35</v>
      </c>
      <c r="AA759" s="1"/>
      <c r="AB759" s="28">
        <v>0</v>
      </c>
      <c r="AC759" s="115">
        <f t="shared" si="41"/>
        <v>0</v>
      </c>
      <c r="AD759" s="2">
        <v>46082</v>
      </c>
      <c r="AE759" s="175" t="str">
        <f>IFERROR(Table8[[#This Row],[Timeline - Monthwise]]-MIN(Table8[Start Date..]),"None")</f>
        <v>None</v>
      </c>
      <c r="AF759" s="1" t="str">
        <f>IFERROR(Table8[[#This Row],[Timeline - Monthwise]]-Table8[[#This Row],[Start Date..]]+1,"Duration Doesn't Exsists")</f>
        <v>Duration Doesn't Exsists</v>
      </c>
      <c r="AG759" s="29" t="str">
        <f ca="1">IFERROR(Table8[[#This Row],[Timeline - Monthwise]]-TODAY(),"No ETA")</f>
        <v>No ETA</v>
      </c>
      <c r="AH759" s="29" t="str">
        <f t="shared" si="42"/>
        <v>Yet to Start</v>
      </c>
      <c r="AI759" s="1"/>
      <c r="AJ759" s="237" t="s">
        <v>3569</v>
      </c>
      <c r="AK759" s="192" t="s">
        <v>93</v>
      </c>
      <c r="AL759" s="1" t="s">
        <v>94</v>
      </c>
      <c r="AM759" s="1" t="s">
        <v>92</v>
      </c>
      <c r="AN759" s="1"/>
      <c r="AO759" s="27">
        <v>2</v>
      </c>
      <c r="AP759" s="192"/>
      <c r="AQ759" s="1">
        <f>Table8[[#This Row],[Allocated Budget]]-Table8[[#This Row],[Allocated Budget]]</f>
        <v>0</v>
      </c>
      <c r="AS759" s="192" t="str">
        <f>VLOOKUP(Table8[[#This Row],[CEM Number]],'71 CEMs'!$E$5:$E$76,1,0)</f>
        <v>I240682</v>
      </c>
      <c r="AT759" s="235" t="s">
        <v>3569</v>
      </c>
      <c r="AU759" s="233"/>
    </row>
    <row r="760" spans="1:47" ht="14.4" customHeight="1">
      <c r="A760" s="26" t="s">
        <v>3651</v>
      </c>
      <c r="B760" s="166" t="s">
        <v>3530</v>
      </c>
      <c r="C760" s="1" t="s">
        <v>64</v>
      </c>
      <c r="D760" s="1" t="s">
        <v>1317</v>
      </c>
      <c r="E760" s="192" t="s">
        <v>1326</v>
      </c>
      <c r="F760" s="29">
        <v>11500</v>
      </c>
      <c r="G760" s="29">
        <v>4600</v>
      </c>
      <c r="H760" s="29"/>
      <c r="I760" s="29"/>
      <c r="J760" s="29"/>
      <c r="K760" s="29"/>
      <c r="L760" s="29"/>
      <c r="M760" s="1" t="str">
        <f>Table8[[#This Row],[Std Remarks]]</f>
        <v>NOT LIVE - RETAIN BUDGET</v>
      </c>
      <c r="N760" s="28">
        <f>Table8[[#This Row],[% of Completion of Work Done]]</f>
        <v>0</v>
      </c>
      <c r="O760" s="1">
        <f>Table8[[#This Row],[Customers According to % (Market Share)]]</f>
        <v>4600</v>
      </c>
      <c r="P760" s="29">
        <v>60442056.690226197</v>
      </c>
      <c r="Q760" s="136">
        <f>(Table8[[#This Row],[Allocated Budget]]*$Q$2)+(Table8[[#This Row],[Allocated Budget]]*(1-Table8[[#This Row],[HP%  based on Live % ( Work Progress)]])*(1-$Q$2))</f>
        <v>60442056.690226197</v>
      </c>
      <c r="R760" s="136"/>
      <c r="S760" s="1">
        <v>-1</v>
      </c>
      <c r="T760" s="1"/>
      <c r="U760" s="1"/>
      <c r="V760" s="29">
        <v>14046.087554400003</v>
      </c>
      <c r="W760" s="29">
        <v>161530.0068756</v>
      </c>
      <c r="X760" s="1" t="s">
        <v>47</v>
      </c>
      <c r="Y760" s="28">
        <f>Table8[[#This Row],[% of Completion of Work Done]]</f>
        <v>0</v>
      </c>
      <c r="Z760" s="1" t="s">
        <v>35</v>
      </c>
      <c r="AA760" s="1"/>
      <c r="AB760" s="28">
        <v>0</v>
      </c>
      <c r="AC760" s="115">
        <f t="shared" si="41"/>
        <v>0</v>
      </c>
      <c r="AD760" s="2">
        <v>46082</v>
      </c>
      <c r="AE760" s="175">
        <f>IFERROR(Table8[[#This Row],[Timeline - Monthwise]]-MIN(Table8[Start Date..]),"None")</f>
        <v>214</v>
      </c>
      <c r="AF760" s="1">
        <f>IFERROR(Table8[[#This Row],[Timeline - Monthwise]]-Table8[[#This Row],[Start Date..]]+1,"Duration Doesn't Exsists")</f>
        <v>215</v>
      </c>
      <c r="AG760" s="29">
        <f ca="1">IFERROR(Table8[[#This Row],[Timeline - Monthwise]]-TODAY(),"No ETA")</f>
        <v>167</v>
      </c>
      <c r="AH760" s="29" t="str">
        <f t="shared" si="42"/>
        <v>Yet to Start</v>
      </c>
      <c r="AI760" s="77">
        <v>0</v>
      </c>
      <c r="AJ760" s="237" t="s">
        <v>3576</v>
      </c>
      <c r="AK760" s="1" t="s">
        <v>1169</v>
      </c>
      <c r="AL760" s="1" t="s">
        <v>3325</v>
      </c>
      <c r="AM760" s="1" t="s">
        <v>76</v>
      </c>
      <c r="AN760" s="1"/>
      <c r="AO760" s="27"/>
      <c r="AP760" s="192"/>
      <c r="AQ760" s="1"/>
      <c r="AS760" s="192" t="e">
        <f>VLOOKUP(Table8[[#This Row],[CEM Number]],'71 CEMs'!$E$5:$E$76,1,0)</f>
        <v>#N/A</v>
      </c>
      <c r="AT760" s="235">
        <v>46296</v>
      </c>
      <c r="AU760" s="233"/>
    </row>
    <row r="761" spans="1:47" ht="14.4" customHeight="1">
      <c r="A761" s="26" t="s">
        <v>286</v>
      </c>
      <c r="B761" s="166">
        <v>45428</v>
      </c>
      <c r="C761" s="1" t="s">
        <v>287</v>
      </c>
      <c r="D761" s="1" t="s">
        <v>288</v>
      </c>
      <c r="E761" s="192" t="s">
        <v>317</v>
      </c>
      <c r="F761" s="29">
        <v>2346</v>
      </c>
      <c r="G761" s="29">
        <v>938.40000000000009</v>
      </c>
      <c r="H761" s="29"/>
      <c r="I761" s="29">
        <v>1268</v>
      </c>
      <c r="J761" s="29">
        <v>1333</v>
      </c>
      <c r="K761" s="29">
        <v>3087</v>
      </c>
      <c r="L761" s="29" t="s">
        <v>3589</v>
      </c>
      <c r="M761" s="1" t="str">
        <f>Table8[[#This Row],[Std Remarks]]</f>
        <v>LIVE - 100% Completed</v>
      </c>
      <c r="N761" s="28">
        <f>Table8[[#This Row],[% of Completion of Work Done]]</f>
        <v>1</v>
      </c>
      <c r="O761" s="1">
        <f>Table8[[#This Row],[Customers According to % (Market Share)]]</f>
        <v>938.40000000000009</v>
      </c>
      <c r="P761" s="29">
        <v>22215389.541018698</v>
      </c>
      <c r="Q761" s="136">
        <f>Table8[[#This Row],[Allocated Budget]]*Table8[[#This Row],[Allocation Percentage]]</f>
        <v>3332308.4311528048</v>
      </c>
      <c r="R761" s="136">
        <v>18883081.109865934</v>
      </c>
      <c r="S761" s="1">
        <v>-0.5</v>
      </c>
      <c r="T761" s="1"/>
      <c r="U761" s="1">
        <v>0.4</v>
      </c>
      <c r="V761" s="29">
        <v>2419.9450000000002</v>
      </c>
      <c r="W761" s="29">
        <v>14901.93085875</v>
      </c>
      <c r="X761" s="1" t="s">
        <v>47</v>
      </c>
      <c r="Y761" s="75">
        <f>$Q$2</f>
        <v>0.15</v>
      </c>
      <c r="Z761" s="1" t="s">
        <v>32</v>
      </c>
      <c r="AA761" s="1" t="s">
        <v>47</v>
      </c>
      <c r="AB761" s="64">
        <v>1</v>
      </c>
      <c r="AC761" s="115">
        <f t="shared" si="41"/>
        <v>1</v>
      </c>
      <c r="AD761" s="2">
        <v>46082</v>
      </c>
      <c r="AE761" s="175" t="str">
        <f>IFERROR(Table8[[#This Row],[Timeline - Monthwise]]-MIN(Table8[Start Date..]),"None")</f>
        <v>None</v>
      </c>
      <c r="AF761" s="1" t="str">
        <f>IFERROR(Table8[[#This Row],[Timeline - Monthwise]]-Table8[[#This Row],[Start Date..]]+1,"Duration Doesn't Exsists")</f>
        <v>Duration Doesn't Exsists</v>
      </c>
      <c r="AG761" s="29" t="str">
        <f ca="1">IFERROR(Table8[[#This Row],[Timeline - Monthwise]]-TODAY(),"No ETA")</f>
        <v>No ETA</v>
      </c>
      <c r="AH761" s="29" t="str">
        <f t="shared" si="42"/>
        <v>Completed</v>
      </c>
      <c r="AI761" s="1"/>
      <c r="AJ761" s="237" t="s">
        <v>3569</v>
      </c>
      <c r="AK761" s="1"/>
      <c r="AL761" s="1" t="s">
        <v>3178</v>
      </c>
      <c r="AM761" s="1" t="s">
        <v>30</v>
      </c>
      <c r="AN761" s="1"/>
      <c r="AO761" s="27">
        <v>2</v>
      </c>
      <c r="AP761" s="192"/>
      <c r="AQ761" s="27"/>
      <c r="AS761" s="192" t="str">
        <f>VLOOKUP(Table8[[#This Row],[CEM Number]],'71 CEMs'!$E$5:$E$76,1,0)</f>
        <v>I240682</v>
      </c>
      <c r="AT761" s="235" t="s">
        <v>3569</v>
      </c>
      <c r="AU761" s="233"/>
    </row>
    <row r="762" spans="1:47" ht="14.4" customHeight="1">
      <c r="A762" s="26" t="s">
        <v>3651</v>
      </c>
      <c r="B762" s="166" t="s">
        <v>3530</v>
      </c>
      <c r="C762" s="1" t="s">
        <v>64</v>
      </c>
      <c r="D762" s="192" t="s">
        <v>1317</v>
      </c>
      <c r="E762" s="192" t="s">
        <v>1327</v>
      </c>
      <c r="F762" s="29">
        <v>2317</v>
      </c>
      <c r="G762" s="29">
        <v>926.80000000000007</v>
      </c>
      <c r="H762" s="29"/>
      <c r="I762" s="29"/>
      <c r="J762" s="29"/>
      <c r="K762" s="29"/>
      <c r="L762" s="29"/>
      <c r="M762" s="1" t="str">
        <f>Table8[[#This Row],[Std Remarks]]</f>
        <v>NOT LIVE - RETAIN BUDGET</v>
      </c>
      <c r="N762" s="28">
        <f>Table8[[#This Row],[% of Completion of Work Done]]</f>
        <v>0</v>
      </c>
      <c r="O762" s="1">
        <f>Table8[[#This Row],[Customers According to % (Market Share)]]</f>
        <v>926.80000000000007</v>
      </c>
      <c r="P762" s="29">
        <v>5674768.96953071</v>
      </c>
      <c r="Q762" s="136">
        <f>(Table8[[#This Row],[Allocated Budget]]*$Q$2)+(Table8[[#This Row],[Allocated Budget]]*(1-Table8[[#This Row],[HP%  based on Live % ( Work Progress)]])*(1-$Q$2))</f>
        <v>5674768.96953071</v>
      </c>
      <c r="R762" s="136"/>
      <c r="S762" s="1">
        <v>-0.5</v>
      </c>
      <c r="T762" s="1"/>
      <c r="U762" s="1"/>
      <c r="V762" s="29">
        <v>1043.7192008245652</v>
      </c>
      <c r="W762" s="29">
        <v>12002.770809482499</v>
      </c>
      <c r="X762" s="1" t="s">
        <v>47</v>
      </c>
      <c r="Y762" s="28">
        <f>Table8[[#This Row],[% of Completion of Work Done]]</f>
        <v>0</v>
      </c>
      <c r="Z762" s="1" t="s">
        <v>35</v>
      </c>
      <c r="AA762" s="1"/>
      <c r="AB762" s="28">
        <v>0</v>
      </c>
      <c r="AC762" s="115">
        <f t="shared" si="41"/>
        <v>0</v>
      </c>
      <c r="AD762" s="2">
        <v>46082</v>
      </c>
      <c r="AE762" s="175">
        <f>IFERROR(Table8[[#This Row],[Timeline - Monthwise]]-MIN(Table8[Start Date..]),"None")</f>
        <v>214</v>
      </c>
      <c r="AF762" s="1">
        <f>IFERROR(Table8[[#This Row],[Timeline - Monthwise]]-Table8[[#This Row],[Start Date..]]+1,"Duration Doesn't Exsists")</f>
        <v>215</v>
      </c>
      <c r="AG762" s="29">
        <f ca="1">IFERROR(Table8[[#This Row],[Timeline - Monthwise]]-TODAY(),"No ETA")</f>
        <v>167</v>
      </c>
      <c r="AH762" s="29" t="str">
        <f t="shared" si="42"/>
        <v>Yet to Start</v>
      </c>
      <c r="AI762" s="77">
        <v>0</v>
      </c>
      <c r="AJ762" s="237" t="s">
        <v>3576</v>
      </c>
      <c r="AK762" s="192" t="s">
        <v>1169</v>
      </c>
      <c r="AL762" s="1" t="s">
        <v>3325</v>
      </c>
      <c r="AM762" s="1" t="s">
        <v>76</v>
      </c>
      <c r="AN762" s="1"/>
      <c r="AO762" s="27"/>
      <c r="AP762" s="192"/>
      <c r="AQ762" s="192"/>
      <c r="AS762" s="192" t="e">
        <f>VLOOKUP(Table8[[#This Row],[CEM Number]],'71 CEMs'!$E$5:$E$76,1,0)</f>
        <v>#N/A</v>
      </c>
      <c r="AT762" s="235">
        <v>46296</v>
      </c>
      <c r="AU762" s="233"/>
    </row>
    <row r="763" spans="1:47" ht="14.4" customHeight="1">
      <c r="A763" s="26" t="s">
        <v>3651</v>
      </c>
      <c r="B763" s="166" t="s">
        <v>3530</v>
      </c>
      <c r="C763" s="1" t="s">
        <v>64</v>
      </c>
      <c r="D763" s="192" t="s">
        <v>1317</v>
      </c>
      <c r="E763" s="192" t="s">
        <v>1328</v>
      </c>
      <c r="F763" s="29">
        <v>14800</v>
      </c>
      <c r="G763" s="29">
        <v>5920</v>
      </c>
      <c r="H763" s="29"/>
      <c r="I763" s="29"/>
      <c r="J763" s="29"/>
      <c r="K763" s="29"/>
      <c r="L763" s="29"/>
      <c r="M763" s="1" t="str">
        <f>Table8[[#This Row],[Std Remarks]]</f>
        <v>NOT LIVE - RETAIN BUDGET</v>
      </c>
      <c r="N763" s="28">
        <f>Table8[[#This Row],[% of Completion of Work Done]]</f>
        <v>0</v>
      </c>
      <c r="O763" s="1">
        <f>Table8[[#This Row],[Customers According to % (Market Share)]]</f>
        <v>5920</v>
      </c>
      <c r="P763" s="29">
        <v>83086096.9738691</v>
      </c>
      <c r="Q763" s="136">
        <f>(Table8[[#This Row],[Allocated Budget]]*$Q$2)+(Table8[[#This Row],[Allocated Budget]]*(1-Table8[[#This Row],[HP%  based on Live % ( Work Progress)]])*(1-$Q$2))</f>
        <v>83086096.9738691</v>
      </c>
      <c r="R763" s="136"/>
      <c r="S763" s="1">
        <v>-1</v>
      </c>
      <c r="T763" s="1"/>
      <c r="U763" s="1"/>
      <c r="V763" s="29">
        <v>14874.2001562</v>
      </c>
      <c r="W763" s="29">
        <v>171053.30179630002</v>
      </c>
      <c r="X763" s="1" t="s">
        <v>47</v>
      </c>
      <c r="Y763" s="28">
        <f>Table8[[#This Row],[% of Completion of Work Done]]</f>
        <v>0</v>
      </c>
      <c r="Z763" s="1" t="s">
        <v>35</v>
      </c>
      <c r="AA763" s="1"/>
      <c r="AB763" s="28">
        <v>0</v>
      </c>
      <c r="AC763" s="115">
        <f t="shared" si="41"/>
        <v>0</v>
      </c>
      <c r="AD763" s="2">
        <v>46082</v>
      </c>
      <c r="AE763" s="175">
        <f>IFERROR(Table8[[#This Row],[Timeline - Monthwise]]-MIN(Table8[Start Date..]),"None")</f>
        <v>214</v>
      </c>
      <c r="AF763" s="1">
        <f>IFERROR(Table8[[#This Row],[Timeline - Monthwise]]-Table8[[#This Row],[Start Date..]]+1,"Duration Doesn't Exsists")</f>
        <v>215</v>
      </c>
      <c r="AG763" s="29">
        <f ca="1">IFERROR(Table8[[#This Row],[Timeline - Monthwise]]-TODAY(),"No ETA")</f>
        <v>167</v>
      </c>
      <c r="AH763" s="29" t="str">
        <f t="shared" si="42"/>
        <v>Yet to Start</v>
      </c>
      <c r="AI763" s="77">
        <v>0</v>
      </c>
      <c r="AJ763" s="237" t="s">
        <v>3576</v>
      </c>
      <c r="AK763" s="192" t="s">
        <v>1169</v>
      </c>
      <c r="AL763" s="1" t="s">
        <v>3325</v>
      </c>
      <c r="AM763" s="1" t="s">
        <v>76</v>
      </c>
      <c r="AN763" s="1"/>
      <c r="AO763" s="27"/>
      <c r="AP763" s="192"/>
      <c r="AQ763" s="1"/>
      <c r="AS763" s="192" t="e">
        <f>VLOOKUP(Table8[[#This Row],[CEM Number]],'71 CEMs'!$E$5:$E$76,1,0)</f>
        <v>#N/A</v>
      </c>
      <c r="AT763" s="235">
        <v>46296</v>
      </c>
      <c r="AU763" s="233"/>
    </row>
    <row r="764" spans="1:47" ht="14.4" customHeight="1">
      <c r="A764" s="26" t="s">
        <v>513</v>
      </c>
      <c r="B764" s="166">
        <v>45427</v>
      </c>
      <c r="C764" s="1" t="s">
        <v>514</v>
      </c>
      <c r="D764" s="1" t="s">
        <v>515</v>
      </c>
      <c r="E764" s="192" t="s">
        <v>541</v>
      </c>
      <c r="F764" s="29">
        <v>734</v>
      </c>
      <c r="G764" s="29">
        <v>293.60000000000002</v>
      </c>
      <c r="H764" s="29"/>
      <c r="I764" s="29"/>
      <c r="J764" s="29"/>
      <c r="K764" s="29"/>
      <c r="L764" s="29"/>
      <c r="M764" s="1" t="str">
        <f>Table8[[#This Row],[Std Remarks]]</f>
        <v>LIVE - 100% Completed</v>
      </c>
      <c r="N764" s="28">
        <f>Table8[[#This Row],[% of Completion of Work Done]]</f>
        <v>1</v>
      </c>
      <c r="O764" s="1">
        <f>Table8[[#This Row],[Customers According to % (Market Share)]]</f>
        <v>293.60000000000002</v>
      </c>
      <c r="P764" s="29">
        <v>22361414.985675</v>
      </c>
      <c r="Q764" s="136">
        <f>Table8[[#This Row],[Allocated Budget]]*Table8[[#This Row],[Allocation Percentage]]</f>
        <v>3354212.2478512498</v>
      </c>
      <c r="R764" s="136">
        <v>19007202.737823751</v>
      </c>
      <c r="S764" s="1">
        <v>-1</v>
      </c>
      <c r="T764" s="1"/>
      <c r="U764" s="1">
        <v>0.4</v>
      </c>
      <c r="V764" s="29">
        <v>10803.171262049998</v>
      </c>
      <c r="W764" s="29">
        <v>9525.0736244999989</v>
      </c>
      <c r="X764" s="1" t="s">
        <v>47</v>
      </c>
      <c r="Y764" s="75">
        <f>$Q$2</f>
        <v>0.15</v>
      </c>
      <c r="Z764" s="1" t="s">
        <v>32</v>
      </c>
      <c r="AA764" s="1" t="s">
        <v>47</v>
      </c>
      <c r="AB764" s="64">
        <v>1</v>
      </c>
      <c r="AC764" s="115">
        <f t="shared" si="41"/>
        <v>1</v>
      </c>
      <c r="AD764" s="2">
        <v>46082</v>
      </c>
      <c r="AE764" s="175" t="str">
        <f>IFERROR(Table8[[#This Row],[Timeline - Monthwise]]-MIN(Table8[Start Date..]),"None")</f>
        <v>None</v>
      </c>
      <c r="AF764" s="1" t="str">
        <f>IFERROR(Table8[[#This Row],[Timeline - Monthwise]]-Table8[[#This Row],[Start Date..]]+1,"Duration Doesn't Exsists")</f>
        <v>Duration Doesn't Exsists</v>
      </c>
      <c r="AG764" s="29" t="str">
        <f ca="1">IFERROR(Table8[[#This Row],[Timeline - Monthwise]]-TODAY(),"No ETA")</f>
        <v>No ETA</v>
      </c>
      <c r="AH764" s="29" t="str">
        <f t="shared" si="42"/>
        <v>Completed</v>
      </c>
      <c r="AI764" s="1"/>
      <c r="AJ764" s="237" t="s">
        <v>3569</v>
      </c>
      <c r="AK764" s="1" t="s">
        <v>524</v>
      </c>
      <c r="AL764" s="1" t="s">
        <v>3178</v>
      </c>
      <c r="AM764" s="1" t="s">
        <v>30</v>
      </c>
      <c r="AN764" s="1"/>
      <c r="AO764" s="27"/>
      <c r="AP764" s="192"/>
      <c r="AQ764" s="1"/>
      <c r="AS764" s="192" t="str">
        <f>VLOOKUP(Table8[[#This Row],[CEM Number]],'71 CEMs'!$E$5:$E$76,1,0)</f>
        <v>I240705</v>
      </c>
      <c r="AT764" s="235" t="s">
        <v>3569</v>
      </c>
      <c r="AU764" s="233"/>
    </row>
    <row r="765" spans="1:47" ht="14.4" customHeight="1">
      <c r="A765" s="26" t="s">
        <v>3651</v>
      </c>
      <c r="B765" s="166" t="s">
        <v>3530</v>
      </c>
      <c r="C765" s="1" t="s">
        <v>64</v>
      </c>
      <c r="D765" s="1" t="s">
        <v>1317</v>
      </c>
      <c r="E765" s="192" t="s">
        <v>1329</v>
      </c>
      <c r="F765" s="29">
        <v>2463</v>
      </c>
      <c r="G765" s="29">
        <v>985.2</v>
      </c>
      <c r="H765" s="29"/>
      <c r="I765" s="29"/>
      <c r="J765" s="29"/>
      <c r="K765" s="29"/>
      <c r="L765" s="29"/>
      <c r="M765" s="1" t="str">
        <f>Table8[[#This Row],[Std Remarks]]</f>
        <v>NOT LIVE - RETAIN BUDGET</v>
      </c>
      <c r="N765" s="28">
        <f>Table8[[#This Row],[% of Completion of Work Done]]</f>
        <v>0</v>
      </c>
      <c r="O765" s="1">
        <f>Table8[[#This Row],[Customers According to % (Market Share)]]</f>
        <v>985.2</v>
      </c>
      <c r="P765" s="29">
        <v>6081189.8417499997</v>
      </c>
      <c r="Q765" s="136">
        <f>(Table8[[#This Row],[Allocated Budget]]*$Q$2)+(Table8[[#This Row],[Allocated Budget]]*(1-Table8[[#This Row],[HP%  based on Live % ( Work Progress)]])*(1-$Q$2))</f>
        <v>6081189.8417499987</v>
      </c>
      <c r="R765" s="136"/>
      <c r="S765" s="1">
        <v>-8.5000000000000034E-2</v>
      </c>
      <c r="T765" s="1"/>
      <c r="U765" s="1"/>
      <c r="V765" s="65">
        <v>1127.9510000000002</v>
      </c>
      <c r="W765" s="29">
        <v>12971.436500000003</v>
      </c>
      <c r="X765" s="1" t="s">
        <v>47</v>
      </c>
      <c r="Y765" s="28">
        <f>Table8[[#This Row],[% of Completion of Work Done]]</f>
        <v>0</v>
      </c>
      <c r="Z765" s="1" t="s">
        <v>35</v>
      </c>
      <c r="AA765" s="1"/>
      <c r="AB765" s="28">
        <v>0</v>
      </c>
      <c r="AC765" s="115">
        <f t="shared" si="41"/>
        <v>0</v>
      </c>
      <c r="AD765" s="2">
        <v>46082</v>
      </c>
      <c r="AE765" s="175">
        <f>IFERROR(Table8[[#This Row],[Timeline - Monthwise]]-MIN(Table8[Start Date..]),"None")</f>
        <v>214</v>
      </c>
      <c r="AF765" s="1">
        <f>IFERROR(Table8[[#This Row],[Timeline - Monthwise]]-Table8[[#This Row],[Start Date..]]+1,"Duration Doesn't Exsists")</f>
        <v>215</v>
      </c>
      <c r="AG765" s="29">
        <f ca="1">IFERROR(Table8[[#This Row],[Timeline - Monthwise]]-TODAY(),"No ETA")</f>
        <v>167</v>
      </c>
      <c r="AH765" s="29" t="str">
        <f t="shared" si="42"/>
        <v>Yet to Start</v>
      </c>
      <c r="AI765" s="77">
        <v>0</v>
      </c>
      <c r="AJ765" s="237" t="s">
        <v>3576</v>
      </c>
      <c r="AK765" s="1" t="s">
        <v>1169</v>
      </c>
      <c r="AL765" s="1" t="s">
        <v>3325</v>
      </c>
      <c r="AM765" s="1" t="s">
        <v>76</v>
      </c>
      <c r="AN765" s="1"/>
      <c r="AO765" s="27"/>
      <c r="AP765" s="192"/>
      <c r="AQ765" s="1"/>
      <c r="AS765" s="192" t="e">
        <f>VLOOKUP(Table8[[#This Row],[CEM Number]],'71 CEMs'!$E$5:$E$76,1,0)</f>
        <v>#N/A</v>
      </c>
      <c r="AT765" s="235">
        <v>46296</v>
      </c>
      <c r="AU765" s="233"/>
    </row>
    <row r="766" spans="1:47" ht="14.4" customHeight="1">
      <c r="A766" s="26" t="s">
        <v>3651</v>
      </c>
      <c r="B766" s="166" t="s">
        <v>3530</v>
      </c>
      <c r="C766" s="1" t="s">
        <v>64</v>
      </c>
      <c r="D766" s="1" t="s">
        <v>1317</v>
      </c>
      <c r="E766" s="192" t="s">
        <v>1330</v>
      </c>
      <c r="F766" s="29">
        <v>573</v>
      </c>
      <c r="G766" s="29">
        <v>229.20000000000002</v>
      </c>
      <c r="H766" s="29"/>
      <c r="I766" s="29"/>
      <c r="J766" s="29"/>
      <c r="K766" s="29"/>
      <c r="L766" s="29"/>
      <c r="M766" s="1" t="str">
        <f>Table8[[#This Row],[Std Remarks]]</f>
        <v>NOT LIVE - RETAIN BUDGET</v>
      </c>
      <c r="N766" s="28">
        <f>Table8[[#This Row],[% of Completion of Work Done]]</f>
        <v>0</v>
      </c>
      <c r="O766" s="1">
        <f>Table8[[#This Row],[Customers According to % (Market Share)]]</f>
        <v>229.20000000000002</v>
      </c>
      <c r="P766" s="29">
        <v>4243517.9947620304</v>
      </c>
      <c r="Q766" s="136">
        <f>(Table8[[#This Row],[Allocated Budget]]*$Q$2)+(Table8[[#This Row],[Allocated Budget]]*(1-Table8[[#This Row],[HP%  based on Live % ( Work Progress)]])*(1-$Q$2))</f>
        <v>4243517.9947620304</v>
      </c>
      <c r="R766" s="136"/>
      <c r="S766" s="1">
        <v>-1</v>
      </c>
      <c r="T766" s="1"/>
      <c r="U766" s="1"/>
      <c r="V766" s="29">
        <v>960.18512900387645</v>
      </c>
      <c r="W766" s="29">
        <v>11042.128983544579</v>
      </c>
      <c r="X766" s="1" t="s">
        <v>47</v>
      </c>
      <c r="Y766" s="28">
        <f>Table8[[#This Row],[% of Completion of Work Done]]</f>
        <v>0</v>
      </c>
      <c r="Z766" s="1" t="s">
        <v>35</v>
      </c>
      <c r="AA766" s="1"/>
      <c r="AB766" s="28">
        <v>0</v>
      </c>
      <c r="AC766" s="115">
        <f t="shared" si="41"/>
        <v>0</v>
      </c>
      <c r="AD766" s="2">
        <v>46082</v>
      </c>
      <c r="AE766" s="175">
        <f>IFERROR(Table8[[#This Row],[Timeline - Monthwise]]-MIN(Table8[Start Date..]),"None")</f>
        <v>214</v>
      </c>
      <c r="AF766" s="1">
        <f>IFERROR(Table8[[#This Row],[Timeline - Monthwise]]-Table8[[#This Row],[Start Date..]]+1,"Duration Doesn't Exsists")</f>
        <v>215</v>
      </c>
      <c r="AG766" s="29">
        <f ca="1">IFERROR(Table8[[#This Row],[Timeline - Monthwise]]-TODAY(),"No ETA")</f>
        <v>167</v>
      </c>
      <c r="AH766" s="29" t="str">
        <f t="shared" si="42"/>
        <v>Yet to Start</v>
      </c>
      <c r="AI766" s="77">
        <v>0</v>
      </c>
      <c r="AJ766" s="237" t="s">
        <v>3576</v>
      </c>
      <c r="AK766" s="1" t="s">
        <v>1169</v>
      </c>
      <c r="AL766" s="1" t="s">
        <v>3325</v>
      </c>
      <c r="AM766" s="1" t="s">
        <v>76</v>
      </c>
      <c r="AN766" s="1"/>
      <c r="AO766" s="27"/>
      <c r="AP766" s="192"/>
      <c r="AQ766" s="1"/>
      <c r="AS766" s="192" t="e">
        <f>VLOOKUP(Table8[[#This Row],[CEM Number]],'71 CEMs'!$E$5:$E$76,1,0)</f>
        <v>#N/A</v>
      </c>
      <c r="AT766" s="235">
        <v>46296</v>
      </c>
      <c r="AU766" s="233"/>
    </row>
    <row r="767" spans="1:47" ht="14.4" customHeight="1">
      <c r="A767" s="26" t="s">
        <v>3651</v>
      </c>
      <c r="B767" s="166" t="s">
        <v>3530</v>
      </c>
      <c r="C767" s="1" t="s">
        <v>64</v>
      </c>
      <c r="D767" s="1" t="s">
        <v>1317</v>
      </c>
      <c r="E767" s="192" t="s">
        <v>1331</v>
      </c>
      <c r="F767" s="29">
        <v>16400</v>
      </c>
      <c r="G767" s="29">
        <v>6560</v>
      </c>
      <c r="H767" s="29"/>
      <c r="I767" s="29"/>
      <c r="J767" s="29"/>
      <c r="K767" s="29"/>
      <c r="L767" s="29"/>
      <c r="M767" s="1" t="str">
        <f>Table8[[#This Row],[Std Remarks]]</f>
        <v>NOT LIVE - RETAIN BUDGET</v>
      </c>
      <c r="N767" s="28">
        <f>Table8[[#This Row],[% of Completion of Work Done]]</f>
        <v>0</v>
      </c>
      <c r="O767" s="1">
        <f>Table8[[#This Row],[Customers According to % (Market Share)]]</f>
        <v>6560</v>
      </c>
      <c r="P767" s="29">
        <v>36464951.274394304</v>
      </c>
      <c r="Q767" s="136">
        <f>(Table8[[#This Row],[Allocated Budget]]*$Q$2)+(Table8[[#This Row],[Allocated Budget]]*(1-Table8[[#This Row],[HP%  based on Live % ( Work Progress)]])*(1-$Q$2))</f>
        <v>36464951.274394304</v>
      </c>
      <c r="R767" s="136"/>
      <c r="S767" s="1">
        <v>-0.85</v>
      </c>
      <c r="T767" s="1"/>
      <c r="U767" s="1"/>
      <c r="V767" s="29">
        <v>6866.1380810000001</v>
      </c>
      <c r="W767" s="29">
        <v>78960.587931499991</v>
      </c>
      <c r="X767" s="1" t="s">
        <v>47</v>
      </c>
      <c r="Y767" s="28">
        <f>Table8[[#This Row],[% of Completion of Work Done]]</f>
        <v>0</v>
      </c>
      <c r="Z767" s="192" t="s">
        <v>35</v>
      </c>
      <c r="AA767" s="1"/>
      <c r="AB767" s="28">
        <v>0</v>
      </c>
      <c r="AC767" s="115">
        <f t="shared" si="41"/>
        <v>0</v>
      </c>
      <c r="AD767" s="2">
        <v>46082</v>
      </c>
      <c r="AE767" s="175">
        <f>IFERROR(Table8[[#This Row],[Timeline - Monthwise]]-MIN(Table8[Start Date..]),"None")</f>
        <v>214</v>
      </c>
      <c r="AF767" s="1">
        <f>IFERROR(Table8[[#This Row],[Timeline - Monthwise]]-Table8[[#This Row],[Start Date..]]+1,"Duration Doesn't Exsists")</f>
        <v>215</v>
      </c>
      <c r="AG767" s="29">
        <f ca="1">IFERROR(Table8[[#This Row],[Timeline - Monthwise]]-TODAY(),"No ETA")</f>
        <v>167</v>
      </c>
      <c r="AH767" s="29" t="str">
        <f t="shared" si="42"/>
        <v>Yet to Start</v>
      </c>
      <c r="AI767" s="77">
        <v>0</v>
      </c>
      <c r="AJ767" s="237" t="s">
        <v>3576</v>
      </c>
      <c r="AK767" s="1" t="s">
        <v>1169</v>
      </c>
      <c r="AL767" s="1" t="s">
        <v>3325</v>
      </c>
      <c r="AM767" s="1" t="s">
        <v>76</v>
      </c>
      <c r="AN767" s="1"/>
      <c r="AO767" s="27"/>
      <c r="AP767" s="192"/>
      <c r="AQ767" s="1"/>
      <c r="AS767" s="192" t="e">
        <f>VLOOKUP(Table8[[#This Row],[CEM Number]],'71 CEMs'!$E$5:$E$76,1,0)</f>
        <v>#N/A</v>
      </c>
      <c r="AT767" s="235">
        <v>46296</v>
      </c>
      <c r="AU767" s="233"/>
    </row>
    <row r="768" spans="1:47" ht="14.4" customHeight="1">
      <c r="A768" s="26" t="s">
        <v>171</v>
      </c>
      <c r="B768" s="166">
        <v>45350</v>
      </c>
      <c r="C768" s="1" t="s">
        <v>172</v>
      </c>
      <c r="D768" s="1" t="s">
        <v>173</v>
      </c>
      <c r="E768" s="192" t="s">
        <v>184</v>
      </c>
      <c r="F768" s="29">
        <v>3102</v>
      </c>
      <c r="G768" s="29">
        <v>1240.8000000000002</v>
      </c>
      <c r="H768" s="29">
        <v>865</v>
      </c>
      <c r="I768" s="29">
        <v>713</v>
      </c>
      <c r="J768" s="29">
        <v>67</v>
      </c>
      <c r="K768" s="29">
        <v>85</v>
      </c>
      <c r="L768" s="29"/>
      <c r="M768" s="1" t="str">
        <f>Table8[[#This Row],[Std Remarks]]</f>
        <v>LIVE - 100% Completed</v>
      </c>
      <c r="N768" s="28">
        <f>Table8[[#This Row],[% of Completion of Work Done]]</f>
        <v>1</v>
      </c>
      <c r="O768" s="1">
        <f>Table8[[#This Row],[Customers According to % (Market Share)]]</f>
        <v>1240.8000000000002</v>
      </c>
      <c r="P768" s="29">
        <v>42224419.966165401</v>
      </c>
      <c r="Q768" s="136">
        <f>Table8[[#This Row],[Allocated Budget]]*Table8[[#This Row],[Allocation Percentage]]</f>
        <v>6333662.9949248098</v>
      </c>
      <c r="R768" s="136">
        <v>35890756.971240573</v>
      </c>
      <c r="S768" s="1">
        <v>-0.5</v>
      </c>
      <c r="T768" s="1"/>
      <c r="U768" s="1">
        <v>0.4</v>
      </c>
      <c r="V768" s="29">
        <v>3197.09662415</v>
      </c>
      <c r="W768" s="29">
        <v>30029.481351549995</v>
      </c>
      <c r="X768" s="1" t="s">
        <v>47</v>
      </c>
      <c r="Y768" s="75">
        <f>$Q$2</f>
        <v>0.15</v>
      </c>
      <c r="Z768" s="1" t="s">
        <v>32</v>
      </c>
      <c r="AA768" s="1" t="s">
        <v>47</v>
      </c>
      <c r="AB768" s="64">
        <v>1</v>
      </c>
      <c r="AC768" s="115">
        <f t="shared" si="41"/>
        <v>1</v>
      </c>
      <c r="AD768" s="2">
        <v>46082</v>
      </c>
      <c r="AE768" s="175" t="str">
        <f>IFERROR(Table8[[#This Row],[Timeline - Monthwise]]-MIN(Table8[Start Date..]),"None")</f>
        <v>None</v>
      </c>
      <c r="AF768" s="1" t="str">
        <f>IFERROR(Table8[[#This Row],[Timeline - Monthwise]]-Table8[[#This Row],[Start Date..]]+1,"Duration Doesn't Exsists")</f>
        <v>Duration Doesn't Exsists</v>
      </c>
      <c r="AG768" s="29" t="str">
        <f ca="1">IFERROR(Table8[[#This Row],[Timeline - Monthwise]]-TODAY(),"No ETA")</f>
        <v>No ETA</v>
      </c>
      <c r="AH768" s="29" t="str">
        <f t="shared" si="42"/>
        <v>Completed</v>
      </c>
      <c r="AI768" s="192"/>
      <c r="AJ768" s="237" t="s">
        <v>3569</v>
      </c>
      <c r="AK768" s="1"/>
      <c r="AL768" s="1" t="s">
        <v>3178</v>
      </c>
      <c r="AM768" s="1" t="s">
        <v>30</v>
      </c>
      <c r="AN768" s="1"/>
      <c r="AO768" s="27"/>
      <c r="AP768" s="192"/>
      <c r="AQ768" s="1"/>
      <c r="AS768" s="192" t="str">
        <f>VLOOKUP(Table8[[#This Row],[CEM Number]],'71 CEMs'!$E$5:$E$76,1,0)</f>
        <v>I240539</v>
      </c>
      <c r="AT768" s="235" t="s">
        <v>3569</v>
      </c>
      <c r="AU768" s="233"/>
    </row>
    <row r="769" spans="1:47" ht="14.4" customHeight="1">
      <c r="A769" s="86" t="s">
        <v>944</v>
      </c>
      <c r="B769" s="166" t="s">
        <v>3530</v>
      </c>
      <c r="C769" s="1" t="s">
        <v>945</v>
      </c>
      <c r="D769" s="1" t="s">
        <v>945</v>
      </c>
      <c r="E769" s="192" t="s">
        <v>3269</v>
      </c>
      <c r="F769" s="29">
        <v>2372</v>
      </c>
      <c r="G769" s="65">
        <v>948.80000000000007</v>
      </c>
      <c r="H769" s="65"/>
      <c r="I769" s="29"/>
      <c r="J769" s="29"/>
      <c r="K769" s="29"/>
      <c r="L769" s="29"/>
      <c r="M769" s="1" t="str">
        <f>Table8[[#This Row],[Std Remarks]]</f>
        <v>NOT LIVE - RETAIN BUDGET</v>
      </c>
      <c r="N769" s="28">
        <f>Table8[[#This Row],[% of Completion of Work Done]]</f>
        <v>0</v>
      </c>
      <c r="O769" s="1"/>
      <c r="P769" s="29">
        <v>17722825.165429998</v>
      </c>
      <c r="Q769" s="136">
        <f>(Table8[[#This Row],[Allocated Budget]]*$Q$2)+(Table8[[#This Row],[Allocated Budget]]*(1-Table8[[#This Row],[HP%  based on Live % ( Work Progress)]])*(1-$Q$2))</f>
        <v>17722825.165429998</v>
      </c>
      <c r="R769" s="136"/>
      <c r="S769" s="1"/>
      <c r="T769" s="1"/>
      <c r="U769" s="1"/>
      <c r="V769" s="66">
        <v>2280.4499999999998</v>
      </c>
      <c r="W769" s="66">
        <v>19662.797362500001</v>
      </c>
      <c r="X769" s="1" t="s">
        <v>47</v>
      </c>
      <c r="Y769" s="28">
        <f>Table8[[#This Row],[% of Completion of Work Done]]</f>
        <v>0</v>
      </c>
      <c r="Z769" s="1" t="s">
        <v>35</v>
      </c>
      <c r="AA769" s="1"/>
      <c r="AB769" s="28">
        <v>0</v>
      </c>
      <c r="AC769" s="115">
        <f t="shared" si="41"/>
        <v>0</v>
      </c>
      <c r="AD769" s="2">
        <v>46082</v>
      </c>
      <c r="AE769" s="175">
        <f>IFERROR(Table8[[#This Row],[Timeline - Monthwise]]-MIN(Table8[Start Date..]),"None")</f>
        <v>92</v>
      </c>
      <c r="AF769" s="1">
        <f>IFERROR(Table8[[#This Row],[Timeline - Monthwise]]-Table8[[#This Row],[Start Date..]]+1,"Duration Doesn't Exsists")</f>
        <v>93</v>
      </c>
      <c r="AG769" s="29">
        <f ca="1">IFERROR(Table8[[#This Row],[Timeline - Monthwise]]-TODAY(),"No ETA")</f>
        <v>45</v>
      </c>
      <c r="AH769" s="29" t="str">
        <f t="shared" si="42"/>
        <v>Yet to Start</v>
      </c>
      <c r="AI769" s="28" t="s">
        <v>850</v>
      </c>
      <c r="AJ769" s="237" t="s">
        <v>3573</v>
      </c>
      <c r="AK769" s="28" t="s">
        <v>3303</v>
      </c>
      <c r="AL769" s="1" t="s">
        <v>3325</v>
      </c>
      <c r="AM769" s="1" t="s">
        <v>76</v>
      </c>
      <c r="AN769" s="1"/>
      <c r="AO769" s="27"/>
      <c r="AP769" s="192"/>
      <c r="AQ769" s="27"/>
      <c r="AS769" s="192" t="e">
        <f>VLOOKUP(Table8[[#This Row],[CEM Number]],'71 CEMs'!$E$5:$E$76,1,0)</f>
        <v>#N/A</v>
      </c>
      <c r="AT769" s="235">
        <v>46174</v>
      </c>
      <c r="AU769" s="233"/>
    </row>
    <row r="770" spans="1:47" ht="14.4" customHeight="1">
      <c r="A770" s="86" t="s">
        <v>944</v>
      </c>
      <c r="B770" s="166" t="s">
        <v>3530</v>
      </c>
      <c r="C770" s="1" t="s">
        <v>945</v>
      </c>
      <c r="D770" s="1" t="s">
        <v>945</v>
      </c>
      <c r="E770" s="192" t="s">
        <v>3270</v>
      </c>
      <c r="F770" s="29">
        <v>2494</v>
      </c>
      <c r="G770" s="65">
        <v>997.6</v>
      </c>
      <c r="H770" s="65"/>
      <c r="I770" s="29"/>
      <c r="J770" s="29"/>
      <c r="K770" s="29"/>
      <c r="L770" s="29"/>
      <c r="M770" s="1" t="str">
        <f>Table8[[#This Row],[Std Remarks]]</f>
        <v>NOT LIVE - RETAIN BUDGET</v>
      </c>
      <c r="N770" s="28">
        <f>Table8[[#This Row],[% of Completion of Work Done]]</f>
        <v>0</v>
      </c>
      <c r="O770" s="1"/>
      <c r="P770" s="29">
        <v>20560985.530545</v>
      </c>
      <c r="Q770" s="136">
        <f>(Table8[[#This Row],[Allocated Budget]]*$Q$2)+(Table8[[#This Row],[Allocated Budget]]*(1-Table8[[#This Row],[HP%  based on Live % ( Work Progress)]])*(1-$Q$2))</f>
        <v>20560985.530545</v>
      </c>
      <c r="R770" s="136"/>
      <c r="S770" s="1"/>
      <c r="T770" s="1"/>
      <c r="U770" s="1"/>
      <c r="V770" s="66">
        <v>2596.6999999999998</v>
      </c>
      <c r="W770" s="66">
        <v>19417.635707900001</v>
      </c>
      <c r="X770" s="1" t="s">
        <v>47</v>
      </c>
      <c r="Y770" s="28">
        <f>Table8[[#This Row],[% of Completion of Work Done]]</f>
        <v>0</v>
      </c>
      <c r="Z770" s="1" t="s">
        <v>35</v>
      </c>
      <c r="AA770" s="1"/>
      <c r="AB770" s="28">
        <v>0</v>
      </c>
      <c r="AC770" s="115">
        <f t="shared" si="41"/>
        <v>0</v>
      </c>
      <c r="AD770" s="2">
        <v>46082</v>
      </c>
      <c r="AE770" s="175">
        <f>IFERROR(Table8[[#This Row],[Timeline - Monthwise]]-MIN(Table8[Start Date..]),"None")</f>
        <v>92</v>
      </c>
      <c r="AF770" s="1">
        <f>IFERROR(Table8[[#This Row],[Timeline - Monthwise]]-Table8[[#This Row],[Start Date..]]+1,"Duration Doesn't Exsists")</f>
        <v>93</v>
      </c>
      <c r="AG770" s="29">
        <f ca="1">IFERROR(Table8[[#This Row],[Timeline - Monthwise]]-TODAY(),"No ETA")</f>
        <v>45</v>
      </c>
      <c r="AH770" s="29" t="str">
        <f t="shared" si="42"/>
        <v>Yet to Start</v>
      </c>
      <c r="AI770" s="28" t="s">
        <v>850</v>
      </c>
      <c r="AJ770" s="237" t="s">
        <v>3573</v>
      </c>
      <c r="AK770" s="28" t="s">
        <v>3303</v>
      </c>
      <c r="AL770" s="1" t="s">
        <v>3325</v>
      </c>
      <c r="AM770" s="1" t="s">
        <v>76</v>
      </c>
      <c r="AN770" s="1"/>
      <c r="AO770" s="27"/>
      <c r="AP770" s="192"/>
      <c r="AQ770" s="1"/>
      <c r="AS770" s="192" t="e">
        <f>VLOOKUP(Table8[[#This Row],[CEM Number]],'71 CEMs'!$E$5:$E$76,1,0)</f>
        <v>#N/A</v>
      </c>
      <c r="AT770" s="235">
        <v>46174</v>
      </c>
      <c r="AU770" s="233"/>
    </row>
    <row r="771" spans="1:47" ht="14.4" customHeight="1">
      <c r="A771" s="26" t="s">
        <v>56</v>
      </c>
      <c r="B771" s="166">
        <v>45309</v>
      </c>
      <c r="C771" s="1" t="s">
        <v>40</v>
      </c>
      <c r="D771" s="1" t="s">
        <v>57</v>
      </c>
      <c r="E771" s="192" t="s">
        <v>62</v>
      </c>
      <c r="F771" s="29">
        <v>0</v>
      </c>
      <c r="G771" s="29">
        <v>0</v>
      </c>
      <c r="H771" s="29"/>
      <c r="I771" s="29"/>
      <c r="J771" s="29"/>
      <c r="K771" s="29"/>
      <c r="L771" s="29"/>
      <c r="M771" s="1" t="str">
        <f>Table8[[#This Row],[Std Remarks]]</f>
        <v>FEEDER ETC WORK - RETAIN BUDGET</v>
      </c>
      <c r="N771" s="28">
        <f>Table8[[#This Row],[% of Completion of Work Done]]</f>
        <v>0</v>
      </c>
      <c r="O771" s="1">
        <f>Table8[[#This Row],[Customers According to % (Market Share)]]</f>
        <v>0</v>
      </c>
      <c r="P771" s="29">
        <v>535000</v>
      </c>
      <c r="Q771" s="136">
        <f>Table8[[#This Row],[Allocated Budget]]*Table8[[#This Row],[Allocation Percentage]]</f>
        <v>267500</v>
      </c>
      <c r="R771" s="136">
        <v>267500</v>
      </c>
      <c r="S771" s="1">
        <v>-1</v>
      </c>
      <c r="T771" s="1"/>
      <c r="U771" s="1"/>
      <c r="V771" s="29">
        <v>0</v>
      </c>
      <c r="W771" s="29"/>
      <c r="X771" s="1"/>
      <c r="Y771" s="75">
        <f t="shared" ref="Y771:Y795" si="44">$Q$1</f>
        <v>0.5</v>
      </c>
      <c r="Z771" s="1"/>
      <c r="AA771" s="1"/>
      <c r="AB771" s="28">
        <v>0</v>
      </c>
      <c r="AC771" s="115">
        <f t="shared" si="41"/>
        <v>0</v>
      </c>
      <c r="AD771" s="2">
        <v>46082</v>
      </c>
      <c r="AE771" s="175" t="str">
        <f>IFERROR(Table8[[#This Row],[Timeline - Monthwise]]-MIN(Table8[Start Date..]),"None")</f>
        <v>None</v>
      </c>
      <c r="AF771" s="1" t="str">
        <f>IFERROR(Table8[[#This Row],[Timeline - Monthwise]]-Table8[[#This Row],[Start Date..]]+1,"Duration Doesn't Exsists")</f>
        <v>Duration Doesn't Exsists</v>
      </c>
      <c r="AG771" s="29" t="str">
        <f ca="1">IFERROR(Table8[[#This Row],[Timeline - Monthwise]]-TODAY(),"No ETA")</f>
        <v>No ETA</v>
      </c>
      <c r="AH771" s="29" t="str">
        <f t="shared" si="42"/>
        <v>Yet to Start</v>
      </c>
      <c r="AI771" s="192"/>
      <c r="AJ771" s="237" t="s">
        <v>3569</v>
      </c>
      <c r="AK771" s="1"/>
      <c r="AL771" s="1" t="s">
        <v>41</v>
      </c>
      <c r="AM771" s="1" t="s">
        <v>39</v>
      </c>
      <c r="AN771" s="1"/>
      <c r="AO771" s="27"/>
      <c r="AP771" s="192"/>
      <c r="AQ771" s="1"/>
      <c r="AS771" s="192" t="str">
        <f>VLOOKUP(Table8[[#This Row],[CEM Number]],'71 CEMs'!$E$5:$E$76,1,0)</f>
        <v>I240435</v>
      </c>
      <c r="AT771" s="234" t="s">
        <v>3569</v>
      </c>
      <c r="AU771" s="233"/>
    </row>
    <row r="772" spans="1:47" ht="14.4" customHeight="1">
      <c r="A772" s="26" t="s">
        <v>63</v>
      </c>
      <c r="B772" s="166">
        <v>45309</v>
      </c>
      <c r="C772" s="1" t="s">
        <v>40</v>
      </c>
      <c r="D772" s="1" t="s">
        <v>65</v>
      </c>
      <c r="E772" s="192" t="s">
        <v>62</v>
      </c>
      <c r="F772" s="29">
        <v>0</v>
      </c>
      <c r="G772" s="29">
        <v>0</v>
      </c>
      <c r="H772" s="29"/>
      <c r="I772" s="29"/>
      <c r="J772" s="29"/>
      <c r="K772" s="29"/>
      <c r="L772" s="29"/>
      <c r="M772" s="1" t="str">
        <f>Table8[[#This Row],[Std Remarks]]</f>
        <v>FEEDER ETC WORK - RETAIN BUDGET</v>
      </c>
      <c r="N772" s="28">
        <f>Table8[[#This Row],[% of Completion of Work Done]]</f>
        <v>0</v>
      </c>
      <c r="O772" s="1">
        <f>Table8[[#This Row],[Customers According to % (Market Share)]]</f>
        <v>0</v>
      </c>
      <c r="P772" s="29">
        <v>1100000</v>
      </c>
      <c r="Q772" s="136">
        <f>Table8[[#This Row],[Allocated Budget]]*Table8[[#This Row],[Allocation Percentage]]</f>
        <v>550000</v>
      </c>
      <c r="R772" s="136">
        <v>550000</v>
      </c>
      <c r="S772" s="1">
        <v>0</v>
      </c>
      <c r="T772" s="1"/>
      <c r="U772" s="1"/>
      <c r="V772" s="29">
        <v>0</v>
      </c>
      <c r="W772" s="29"/>
      <c r="X772" s="1"/>
      <c r="Y772" s="75">
        <f t="shared" si="44"/>
        <v>0.5</v>
      </c>
      <c r="Z772" s="1"/>
      <c r="AA772" s="1"/>
      <c r="AB772" s="28">
        <v>0</v>
      </c>
      <c r="AC772" s="115">
        <f t="shared" si="41"/>
        <v>0</v>
      </c>
      <c r="AD772" s="2">
        <v>46082</v>
      </c>
      <c r="AE772" s="175" t="str">
        <f>IFERROR(Table8[[#This Row],[Timeline - Monthwise]]-MIN(Table8[Start Date..]),"None")</f>
        <v>None</v>
      </c>
      <c r="AF772" s="1" t="str">
        <f>IFERROR(Table8[[#This Row],[Timeline - Monthwise]]-Table8[[#This Row],[Start Date..]]+1,"Duration Doesn't Exsists")</f>
        <v>Duration Doesn't Exsists</v>
      </c>
      <c r="AG772" s="29" t="str">
        <f ca="1">IFERROR(Table8[[#This Row],[Timeline - Monthwise]]-TODAY(),"No ETA")</f>
        <v>No ETA</v>
      </c>
      <c r="AH772" s="29" t="str">
        <f t="shared" si="42"/>
        <v>Yet to Start</v>
      </c>
      <c r="AI772" s="192"/>
      <c r="AJ772" s="237" t="s">
        <v>3569</v>
      </c>
      <c r="AK772" s="1"/>
      <c r="AL772" s="1" t="s">
        <v>41</v>
      </c>
      <c r="AM772" s="1" t="s">
        <v>39</v>
      </c>
      <c r="AN772" s="1"/>
      <c r="AO772" s="27">
        <v>2</v>
      </c>
      <c r="AP772" s="192"/>
      <c r="AQ772" s="1"/>
      <c r="AS772" s="192" t="str">
        <f>VLOOKUP(Table8[[#This Row],[CEM Number]],'71 CEMs'!$E$5:$E$76,1,0)</f>
        <v>I240437</v>
      </c>
      <c r="AT772" s="234" t="s">
        <v>3569</v>
      </c>
      <c r="AU772" s="233"/>
    </row>
    <row r="773" spans="1:47" ht="14.4" customHeight="1">
      <c r="A773" s="26" t="s">
        <v>104</v>
      </c>
      <c r="B773" s="166">
        <v>45310</v>
      </c>
      <c r="C773" s="1" t="s">
        <v>40</v>
      </c>
      <c r="D773" s="1" t="s">
        <v>105</v>
      </c>
      <c r="E773" s="192" t="s">
        <v>62</v>
      </c>
      <c r="F773" s="29">
        <v>0</v>
      </c>
      <c r="G773" s="29">
        <v>0</v>
      </c>
      <c r="H773" s="29"/>
      <c r="I773" s="29"/>
      <c r="J773" s="29"/>
      <c r="K773" s="29"/>
      <c r="L773" s="29"/>
      <c r="M773" s="1" t="str">
        <f>Table8[[#This Row],[Std Remarks]]</f>
        <v>FEEDER ETC WORK - RETAIN BUDGET</v>
      </c>
      <c r="N773" s="28">
        <f>Table8[[#This Row],[% of Completion of Work Done]]</f>
        <v>0</v>
      </c>
      <c r="O773" s="1">
        <f>Table8[[#This Row],[Customers According to % (Market Share)]]</f>
        <v>0</v>
      </c>
      <c r="P773" s="29">
        <v>550000</v>
      </c>
      <c r="Q773" s="136">
        <f>Table8[[#This Row],[Allocated Budget]]*Table8[[#This Row],[Allocation Percentage]]</f>
        <v>275000</v>
      </c>
      <c r="R773" s="136">
        <v>275000</v>
      </c>
      <c r="S773" s="1">
        <v>-0.85</v>
      </c>
      <c r="T773" s="1"/>
      <c r="U773" s="1"/>
      <c r="V773" s="29">
        <v>0</v>
      </c>
      <c r="W773" s="29"/>
      <c r="X773" s="1"/>
      <c r="Y773" s="75">
        <f t="shared" si="44"/>
        <v>0.5</v>
      </c>
      <c r="Z773" s="1"/>
      <c r="AA773" s="1"/>
      <c r="AB773" s="28">
        <v>0</v>
      </c>
      <c r="AC773" s="115">
        <f t="shared" si="41"/>
        <v>0</v>
      </c>
      <c r="AD773" s="2">
        <v>46082</v>
      </c>
      <c r="AE773" s="175" t="str">
        <f>IFERROR(Table8[[#This Row],[Timeline - Monthwise]]-MIN(Table8[Start Date..]),"None")</f>
        <v>None</v>
      </c>
      <c r="AF773" s="1" t="str">
        <f>IFERROR(Table8[[#This Row],[Timeline - Monthwise]]-Table8[[#This Row],[Start Date..]]+1,"Duration Doesn't Exsists")</f>
        <v>Duration Doesn't Exsists</v>
      </c>
      <c r="AG773" s="29" t="str">
        <f ca="1">IFERROR(Table8[[#This Row],[Timeline - Monthwise]]-TODAY(),"No ETA")</f>
        <v>No ETA</v>
      </c>
      <c r="AH773" s="29" t="str">
        <f t="shared" si="42"/>
        <v>Yet to Start</v>
      </c>
      <c r="AI773" s="192"/>
      <c r="AJ773" s="237" t="s">
        <v>3569</v>
      </c>
      <c r="AK773" s="1"/>
      <c r="AL773" s="1" t="s">
        <v>41</v>
      </c>
      <c r="AM773" s="1" t="s">
        <v>39</v>
      </c>
      <c r="AN773" s="1"/>
      <c r="AO773" s="27"/>
      <c r="AP773" s="192"/>
      <c r="AQ773" s="27"/>
      <c r="AS773" s="192" t="str">
        <f>VLOOKUP(Table8[[#This Row],[CEM Number]],'71 CEMs'!$E$5:$E$76,1,0)</f>
        <v>I240440</v>
      </c>
      <c r="AT773" s="234" t="s">
        <v>3569</v>
      </c>
      <c r="AU773" s="233"/>
    </row>
    <row r="774" spans="1:47" ht="14.4" customHeight="1">
      <c r="A774" s="26" t="s">
        <v>119</v>
      </c>
      <c r="B774" s="166">
        <v>45310</v>
      </c>
      <c r="C774" s="1" t="s">
        <v>40</v>
      </c>
      <c r="D774" s="1" t="s">
        <v>121</v>
      </c>
      <c r="E774" s="192" t="s">
        <v>62</v>
      </c>
      <c r="F774" s="29">
        <v>0</v>
      </c>
      <c r="G774" s="29">
        <v>0</v>
      </c>
      <c r="H774" s="29"/>
      <c r="I774" s="29"/>
      <c r="J774" s="29"/>
      <c r="K774" s="29"/>
      <c r="L774" s="29"/>
      <c r="M774" s="1" t="str">
        <f>Table8[[#This Row],[Std Remarks]]</f>
        <v>FEEDER ETC WORK - RETAIN BUDGET</v>
      </c>
      <c r="N774" s="28">
        <f>Table8[[#This Row],[% of Completion of Work Done]]</f>
        <v>0</v>
      </c>
      <c r="O774" s="1">
        <f>Table8[[#This Row],[Customers According to % (Market Share)]]</f>
        <v>0</v>
      </c>
      <c r="P774" s="29">
        <v>535000</v>
      </c>
      <c r="Q774" s="136">
        <f>Table8[[#This Row],[Allocated Budget]]*Table8[[#This Row],[Allocation Percentage]]</f>
        <v>267500</v>
      </c>
      <c r="R774" s="136">
        <v>267500</v>
      </c>
      <c r="S774" s="1">
        <v>-1</v>
      </c>
      <c r="T774" s="1"/>
      <c r="U774" s="1"/>
      <c r="V774" s="29">
        <v>0</v>
      </c>
      <c r="W774" s="29"/>
      <c r="X774" s="1"/>
      <c r="Y774" s="75">
        <f t="shared" si="44"/>
        <v>0.5</v>
      </c>
      <c r="Z774" s="1"/>
      <c r="AA774" s="1"/>
      <c r="AB774" s="28">
        <v>0</v>
      </c>
      <c r="AC774" s="115">
        <f t="shared" si="41"/>
        <v>0</v>
      </c>
      <c r="AD774" s="2">
        <v>46082</v>
      </c>
      <c r="AE774" s="175" t="str">
        <f>IFERROR(Table8[[#This Row],[Timeline - Monthwise]]-MIN(Table8[Start Date..]),"None")</f>
        <v>None</v>
      </c>
      <c r="AF774" s="1" t="str">
        <f>IFERROR(Table8[[#This Row],[Timeline - Monthwise]]-Table8[[#This Row],[Start Date..]]+1,"Duration Doesn't Exsists")</f>
        <v>Duration Doesn't Exsists</v>
      </c>
      <c r="AG774" s="29" t="str">
        <f ca="1">IFERROR(Table8[[#This Row],[Timeline - Monthwise]]-TODAY(),"No ETA")</f>
        <v>No ETA</v>
      </c>
      <c r="AH774" s="29" t="str">
        <f t="shared" si="42"/>
        <v>Yet to Start</v>
      </c>
      <c r="AI774" s="192"/>
      <c r="AJ774" s="237" t="s">
        <v>3569</v>
      </c>
      <c r="AK774" s="1"/>
      <c r="AL774" s="1" t="s">
        <v>41</v>
      </c>
      <c r="AM774" s="1" t="s">
        <v>39</v>
      </c>
      <c r="AN774" s="1"/>
      <c r="AO774" s="27">
        <v>1</v>
      </c>
      <c r="AP774" s="192"/>
      <c r="AQ774" s="1"/>
      <c r="AS774" s="192" t="str">
        <f>VLOOKUP(Table8[[#This Row],[CEM Number]],'71 CEMs'!$E$5:$E$76,1,0)</f>
        <v>I240442</v>
      </c>
      <c r="AT774" s="234" t="s">
        <v>3569</v>
      </c>
      <c r="AU774" s="233"/>
    </row>
    <row r="775" spans="1:47" ht="14.4" customHeight="1">
      <c r="A775" s="26" t="s">
        <v>155</v>
      </c>
      <c r="B775" s="166">
        <v>45351</v>
      </c>
      <c r="C775" s="1" t="s">
        <v>40</v>
      </c>
      <c r="D775" s="1" t="s">
        <v>157</v>
      </c>
      <c r="E775" s="192" t="s">
        <v>62</v>
      </c>
      <c r="F775" s="29">
        <v>0</v>
      </c>
      <c r="G775" s="29">
        <v>0</v>
      </c>
      <c r="H775" s="29"/>
      <c r="I775" s="29"/>
      <c r="J775" s="29"/>
      <c r="K775" s="29"/>
      <c r="L775" s="29"/>
      <c r="M775" s="1" t="str">
        <f>Table8[[#This Row],[Std Remarks]]</f>
        <v>FEEDER ETC WORK - RETAIN BUDGET</v>
      </c>
      <c r="N775" s="28">
        <f>Table8[[#This Row],[% of Completion of Work Done]]</f>
        <v>0</v>
      </c>
      <c r="O775" s="1">
        <f>Table8[[#This Row],[Customers According to % (Market Share)]]</f>
        <v>0</v>
      </c>
      <c r="P775" s="29">
        <v>550000</v>
      </c>
      <c r="Q775" s="136">
        <f>Table8[[#This Row],[Allocated Budget]]*Table8[[#This Row],[Allocation Percentage]]</f>
        <v>275000</v>
      </c>
      <c r="R775" s="136">
        <v>275000</v>
      </c>
      <c r="S775" s="1">
        <v>-0.5</v>
      </c>
      <c r="T775" s="1"/>
      <c r="U775" s="1"/>
      <c r="V775" s="29">
        <v>0</v>
      </c>
      <c r="W775" s="29">
        <v>0</v>
      </c>
      <c r="X775" s="1"/>
      <c r="Y775" s="75">
        <f t="shared" si="44"/>
        <v>0.5</v>
      </c>
      <c r="Z775" s="1"/>
      <c r="AA775" s="1"/>
      <c r="AB775" s="28">
        <v>0</v>
      </c>
      <c r="AC775" s="115">
        <f t="shared" si="41"/>
        <v>0</v>
      </c>
      <c r="AD775" s="2">
        <v>46082</v>
      </c>
      <c r="AE775" s="175" t="str">
        <f>IFERROR(Table8[[#This Row],[Timeline - Monthwise]]-MIN(Table8[Start Date..]),"None")</f>
        <v>None</v>
      </c>
      <c r="AF775" s="1" t="str">
        <f>IFERROR(Table8[[#This Row],[Timeline - Monthwise]]-Table8[[#This Row],[Start Date..]]+1,"Duration Doesn't Exsists")</f>
        <v>Duration Doesn't Exsists</v>
      </c>
      <c r="AG775" s="29" t="str">
        <f ca="1">IFERROR(Table8[[#This Row],[Timeline - Monthwise]]-TODAY(),"No ETA")</f>
        <v>No ETA</v>
      </c>
      <c r="AH775" s="29" t="str">
        <f t="shared" si="42"/>
        <v>Yet to Start</v>
      </c>
      <c r="AI775" s="192"/>
      <c r="AJ775" s="237" t="s">
        <v>3569</v>
      </c>
      <c r="AK775" s="1"/>
      <c r="AL775" s="1" t="s">
        <v>41</v>
      </c>
      <c r="AM775" s="1" t="s">
        <v>39</v>
      </c>
      <c r="AN775" s="1"/>
      <c r="AO775" s="27"/>
      <c r="AP775" s="192"/>
      <c r="AQ775" s="27"/>
      <c r="AR775" s="27"/>
      <c r="AS775" s="192" t="str">
        <f>VLOOKUP(Table8[[#This Row],[CEM Number]],'71 CEMs'!$E$5:$E$76,1,0)</f>
        <v>I240538</v>
      </c>
      <c r="AT775" s="234" t="s">
        <v>3569</v>
      </c>
      <c r="AU775" s="233"/>
    </row>
    <row r="776" spans="1:47" ht="14.4" customHeight="1">
      <c r="A776" s="26" t="s">
        <v>171</v>
      </c>
      <c r="B776" s="166">
        <v>45350</v>
      </c>
      <c r="C776" s="1" t="s">
        <v>40</v>
      </c>
      <c r="D776" s="1" t="s">
        <v>173</v>
      </c>
      <c r="E776" s="192" t="s">
        <v>62</v>
      </c>
      <c r="F776" s="29">
        <v>0</v>
      </c>
      <c r="G776" s="29">
        <v>0</v>
      </c>
      <c r="H776" s="29"/>
      <c r="I776" s="29"/>
      <c r="J776" s="29"/>
      <c r="K776" s="29"/>
      <c r="L776" s="29"/>
      <c r="M776" s="1" t="str">
        <f>Table8[[#This Row],[Std Remarks]]</f>
        <v>FEEDER ETC WORK - RETAIN BUDGET</v>
      </c>
      <c r="N776" s="28">
        <f>Table8[[#This Row],[% of Completion of Work Done]]</f>
        <v>0</v>
      </c>
      <c r="O776" s="1">
        <f>Table8[[#This Row],[Customers According to % (Market Share)]]</f>
        <v>0</v>
      </c>
      <c r="P776" s="29">
        <v>550000</v>
      </c>
      <c r="Q776" s="136">
        <f>Table8[[#This Row],[Allocated Budget]]*Table8[[#This Row],[Allocation Percentage]]</f>
        <v>275000</v>
      </c>
      <c r="R776" s="136">
        <v>275000</v>
      </c>
      <c r="S776" s="1">
        <v>-1</v>
      </c>
      <c r="T776" s="1"/>
      <c r="U776" s="1"/>
      <c r="V776" s="29">
        <v>0</v>
      </c>
      <c r="W776" s="29">
        <v>0</v>
      </c>
      <c r="X776" s="1"/>
      <c r="Y776" s="75">
        <f t="shared" si="44"/>
        <v>0.5</v>
      </c>
      <c r="Z776" s="1"/>
      <c r="AA776" s="1"/>
      <c r="AB776" s="28">
        <v>0</v>
      </c>
      <c r="AC776" s="115">
        <f t="shared" si="41"/>
        <v>0</v>
      </c>
      <c r="AD776" s="2">
        <v>46082</v>
      </c>
      <c r="AE776" s="175" t="str">
        <f>IFERROR(Table8[[#This Row],[Timeline - Monthwise]]-MIN(Table8[Start Date..]),"None")</f>
        <v>None</v>
      </c>
      <c r="AF776" s="1" t="str">
        <f>IFERROR(Table8[[#This Row],[Timeline - Monthwise]]-Table8[[#This Row],[Start Date..]]+1,"Duration Doesn't Exsists")</f>
        <v>Duration Doesn't Exsists</v>
      </c>
      <c r="AG776" s="29" t="str">
        <f ca="1">IFERROR(Table8[[#This Row],[Timeline - Monthwise]]-TODAY(),"No ETA")</f>
        <v>No ETA</v>
      </c>
      <c r="AH776" s="29" t="str">
        <f t="shared" si="42"/>
        <v>Yet to Start</v>
      </c>
      <c r="AI776" s="192"/>
      <c r="AJ776" s="237" t="s">
        <v>3569</v>
      </c>
      <c r="AK776" s="1"/>
      <c r="AL776" s="1" t="s">
        <v>41</v>
      </c>
      <c r="AM776" s="1" t="s">
        <v>39</v>
      </c>
      <c r="AN776" s="1"/>
      <c r="AO776" s="27"/>
      <c r="AP776" s="192"/>
      <c r="AQ776" s="1"/>
      <c r="AS776" s="192" t="str">
        <f>VLOOKUP(Table8[[#This Row],[CEM Number]],'71 CEMs'!$E$5:$E$76,1,0)</f>
        <v>I240539</v>
      </c>
      <c r="AT776" s="234" t="s">
        <v>3569</v>
      </c>
      <c r="AU776" s="233"/>
    </row>
    <row r="777" spans="1:47" ht="14.4" customHeight="1">
      <c r="A777" s="26" t="s">
        <v>190</v>
      </c>
      <c r="B777" s="166">
        <v>45350</v>
      </c>
      <c r="C777" s="1" t="s">
        <v>40</v>
      </c>
      <c r="D777" s="1" t="s">
        <v>192</v>
      </c>
      <c r="E777" s="192" t="s">
        <v>62</v>
      </c>
      <c r="F777" s="29">
        <v>0</v>
      </c>
      <c r="G777" s="29">
        <v>0</v>
      </c>
      <c r="H777" s="29"/>
      <c r="I777" s="29"/>
      <c r="J777" s="29"/>
      <c r="K777" s="29"/>
      <c r="L777" s="29"/>
      <c r="M777" s="1" t="str">
        <f>Table8[[#This Row],[Std Remarks]]</f>
        <v>FEEDER ETC WORK - RETAIN BUDGET</v>
      </c>
      <c r="N777" s="28">
        <f>Table8[[#This Row],[% of Completion of Work Done]]</f>
        <v>0</v>
      </c>
      <c r="O777" s="1">
        <f>Table8[[#This Row],[Customers According to % (Market Share)]]</f>
        <v>0</v>
      </c>
      <c r="P777" s="29">
        <v>535000</v>
      </c>
      <c r="Q777" s="136">
        <f>Table8[[#This Row],[Allocated Budget]]*Table8[[#This Row],[Allocation Percentage]]</f>
        <v>267500</v>
      </c>
      <c r="R777" s="136">
        <v>267500</v>
      </c>
      <c r="S777" s="1">
        <v>-0.85</v>
      </c>
      <c r="T777" s="1"/>
      <c r="U777" s="1"/>
      <c r="V777" s="29">
        <v>0</v>
      </c>
      <c r="W777" s="29"/>
      <c r="X777" s="1"/>
      <c r="Y777" s="75">
        <f t="shared" si="44"/>
        <v>0.5</v>
      </c>
      <c r="Z777" s="1"/>
      <c r="AA777" s="1"/>
      <c r="AB777" s="28">
        <v>0</v>
      </c>
      <c r="AC777" s="115">
        <f t="shared" si="41"/>
        <v>0</v>
      </c>
      <c r="AD777" s="2">
        <v>46082</v>
      </c>
      <c r="AE777" s="175" t="str">
        <f>IFERROR(Table8[[#This Row],[Timeline - Monthwise]]-MIN(Table8[Start Date..]),"None")</f>
        <v>None</v>
      </c>
      <c r="AF777" s="1" t="str">
        <f>IFERROR(Table8[[#This Row],[Timeline - Monthwise]]-Table8[[#This Row],[Start Date..]]+1,"Duration Doesn't Exsists")</f>
        <v>Duration Doesn't Exsists</v>
      </c>
      <c r="AG777" s="29" t="str">
        <f ca="1">IFERROR(Table8[[#This Row],[Timeline - Monthwise]]-TODAY(),"No ETA")</f>
        <v>No ETA</v>
      </c>
      <c r="AH777" s="29" t="str">
        <f t="shared" si="42"/>
        <v>Yet to Start</v>
      </c>
      <c r="AI777" s="192"/>
      <c r="AJ777" s="237" t="s">
        <v>3569</v>
      </c>
      <c r="AK777" s="1"/>
      <c r="AL777" s="1" t="s">
        <v>41</v>
      </c>
      <c r="AM777" s="1" t="s">
        <v>39</v>
      </c>
      <c r="AN777" s="1"/>
      <c r="AO777" s="27"/>
      <c r="AP777" s="192"/>
      <c r="AQ777" s="192"/>
      <c r="AS777" s="192" t="str">
        <f>VLOOKUP(Table8[[#This Row],[CEM Number]],'71 CEMs'!$E$5:$E$76,1,0)</f>
        <v>I240540</v>
      </c>
      <c r="AT777" s="234" t="s">
        <v>3569</v>
      </c>
      <c r="AU777" s="233"/>
    </row>
    <row r="778" spans="1:47" ht="14.4" customHeight="1">
      <c r="A778" s="26" t="s">
        <v>221</v>
      </c>
      <c r="B778" s="166">
        <v>45428</v>
      </c>
      <c r="C778" s="1" t="s">
        <v>40</v>
      </c>
      <c r="D778" s="1" t="s">
        <v>50</v>
      </c>
      <c r="E778" s="192" t="s">
        <v>62</v>
      </c>
      <c r="F778" s="29">
        <v>0</v>
      </c>
      <c r="G778" s="29">
        <v>0</v>
      </c>
      <c r="H778" s="29"/>
      <c r="I778" s="29"/>
      <c r="J778" s="29"/>
      <c r="K778" s="29"/>
      <c r="L778" s="29"/>
      <c r="M778" s="1" t="str">
        <f>Table8[[#This Row],[Std Remarks]]</f>
        <v>FEEDER ETC WORK - RETAIN BUDGET</v>
      </c>
      <c r="N778" s="28">
        <f>Table8[[#This Row],[% of Completion of Work Done]]</f>
        <v>0</v>
      </c>
      <c r="O778" s="1">
        <f>Table8[[#This Row],[Customers According to % (Market Share)]]</f>
        <v>0</v>
      </c>
      <c r="P778" s="29">
        <v>650000</v>
      </c>
      <c r="Q778" s="136">
        <f>Table8[[#This Row],[Allocated Budget]]*Table8[[#This Row],[Allocation Percentage]]</f>
        <v>325000</v>
      </c>
      <c r="R778" s="136">
        <v>325000</v>
      </c>
      <c r="S778" s="1">
        <v>-1</v>
      </c>
      <c r="T778" s="1"/>
      <c r="U778" s="1"/>
      <c r="V778" s="29">
        <v>0</v>
      </c>
      <c r="W778" s="29">
        <v>0</v>
      </c>
      <c r="X778" s="1"/>
      <c r="Y778" s="75">
        <f t="shared" si="44"/>
        <v>0.5</v>
      </c>
      <c r="Z778" s="1"/>
      <c r="AA778" s="1"/>
      <c r="AB778" s="28">
        <v>0</v>
      </c>
      <c r="AC778" s="115">
        <f t="shared" si="41"/>
        <v>0</v>
      </c>
      <c r="AD778" s="2">
        <v>46082</v>
      </c>
      <c r="AE778" s="175" t="str">
        <f>IFERROR(Table8[[#This Row],[Timeline - Monthwise]]-MIN(Table8[Start Date..]),"None")</f>
        <v>None</v>
      </c>
      <c r="AF778" s="1" t="str">
        <f>IFERROR(Table8[[#This Row],[Timeline - Monthwise]]-Table8[[#This Row],[Start Date..]]+1,"Duration Doesn't Exsists")</f>
        <v>Duration Doesn't Exsists</v>
      </c>
      <c r="AG778" s="29" t="str">
        <f ca="1">IFERROR(Table8[[#This Row],[Timeline - Monthwise]]-TODAY(),"No ETA")</f>
        <v>No ETA</v>
      </c>
      <c r="AH778" s="29" t="str">
        <f t="shared" si="42"/>
        <v>Yet to Start</v>
      </c>
      <c r="AI778" s="192"/>
      <c r="AJ778" s="237" t="s">
        <v>3569</v>
      </c>
      <c r="AK778" s="1"/>
      <c r="AL778" s="1" t="s">
        <v>41</v>
      </c>
      <c r="AM778" s="1" t="s">
        <v>39</v>
      </c>
      <c r="AN778" s="1"/>
      <c r="AO778" s="27"/>
      <c r="AP778" s="192"/>
      <c r="AQ778" s="1"/>
      <c r="AS778" s="192" t="str">
        <f>VLOOKUP(Table8[[#This Row],[CEM Number]],'71 CEMs'!$E$5:$E$76,1,0)</f>
        <v>I240678</v>
      </c>
      <c r="AT778" s="234" t="s">
        <v>3569</v>
      </c>
      <c r="AU778" s="233"/>
    </row>
    <row r="779" spans="1:47" ht="14.4" customHeight="1">
      <c r="A779" s="26" t="s">
        <v>564</v>
      </c>
      <c r="B779" s="166">
        <v>45512</v>
      </c>
      <c r="C779" s="1" t="s">
        <v>40</v>
      </c>
      <c r="D779" s="1" t="s">
        <v>565</v>
      </c>
      <c r="E779" s="192" t="s">
        <v>62</v>
      </c>
      <c r="F779" s="29">
        <v>0</v>
      </c>
      <c r="G779" s="29">
        <v>0</v>
      </c>
      <c r="H779" s="29"/>
      <c r="I779" s="29"/>
      <c r="J779" s="29"/>
      <c r="K779" s="29"/>
      <c r="L779" s="29"/>
      <c r="M779" s="1" t="str">
        <f>Table8[[#This Row],[Std Remarks]]</f>
        <v>FEEDER ETC WORK - RETAIN BUDGET</v>
      </c>
      <c r="N779" s="28">
        <f>Table8[[#This Row],[% of Completion of Work Done]]</f>
        <v>0</v>
      </c>
      <c r="O779" s="1">
        <f>Table8[[#This Row],[Customers According to % (Market Share)]]</f>
        <v>0</v>
      </c>
      <c r="P779" s="29">
        <v>650000</v>
      </c>
      <c r="Q779" s="136">
        <f>Table8[[#This Row],[Allocated Budget]]*Table8[[#This Row],[Allocation Percentage]]</f>
        <v>325000</v>
      </c>
      <c r="R779" s="136">
        <v>325000</v>
      </c>
      <c r="S779" s="1">
        <v>-0.85</v>
      </c>
      <c r="T779" s="1"/>
      <c r="U779" s="1"/>
      <c r="V779" s="29">
        <v>0</v>
      </c>
      <c r="W779" s="29"/>
      <c r="X779" s="1"/>
      <c r="Y779" s="75">
        <f t="shared" si="44"/>
        <v>0.5</v>
      </c>
      <c r="Z779" s="1"/>
      <c r="AA779" s="1"/>
      <c r="AB779" s="28">
        <v>0</v>
      </c>
      <c r="AC779" s="115">
        <f t="shared" si="41"/>
        <v>0</v>
      </c>
      <c r="AD779" s="2">
        <v>46082</v>
      </c>
      <c r="AE779" s="175" t="str">
        <f>IFERROR(Table8[[#This Row],[Timeline - Monthwise]]-MIN(Table8[Start Date..]),"None")</f>
        <v>None</v>
      </c>
      <c r="AF779" s="1" t="str">
        <f>IFERROR(Table8[[#This Row],[Timeline - Monthwise]]-Table8[[#This Row],[Start Date..]]+1,"Duration Doesn't Exsists")</f>
        <v>Duration Doesn't Exsists</v>
      </c>
      <c r="AG779" s="29" t="str">
        <f ca="1">IFERROR(Table8[[#This Row],[Timeline - Monthwise]]-TODAY(),"No ETA")</f>
        <v>No ETA</v>
      </c>
      <c r="AH779" s="29" t="str">
        <f t="shared" si="42"/>
        <v>Yet to Start</v>
      </c>
      <c r="AI779" s="192"/>
      <c r="AJ779" s="237" t="s">
        <v>3569</v>
      </c>
      <c r="AK779" s="1"/>
      <c r="AL779" s="1" t="s">
        <v>41</v>
      </c>
      <c r="AM779" s="1" t="s">
        <v>39</v>
      </c>
      <c r="AN779" s="1"/>
      <c r="AO779" s="27"/>
      <c r="AP779" s="192"/>
      <c r="AQ779" s="1"/>
      <c r="AS779" s="192" t="str">
        <f>VLOOKUP(Table8[[#This Row],[CEM Number]],'71 CEMs'!$E$5:$E$76,1,0)</f>
        <v>I250114</v>
      </c>
      <c r="AT779" s="234" t="s">
        <v>3569</v>
      </c>
      <c r="AU779" s="233"/>
    </row>
    <row r="780" spans="1:47" ht="14.4" customHeight="1">
      <c r="A780" s="26" t="s">
        <v>580</v>
      </c>
      <c r="B780" s="166">
        <v>45547</v>
      </c>
      <c r="C780" s="1" t="s">
        <v>40</v>
      </c>
      <c r="D780" s="1" t="s">
        <v>581</v>
      </c>
      <c r="E780" s="192" t="s">
        <v>62</v>
      </c>
      <c r="F780" s="29">
        <v>0</v>
      </c>
      <c r="G780" s="29">
        <v>0</v>
      </c>
      <c r="H780" s="29"/>
      <c r="I780" s="29"/>
      <c r="J780" s="29"/>
      <c r="K780" s="29"/>
      <c r="L780" s="29"/>
      <c r="M780" s="1" t="str">
        <f>Table8[[#This Row],[Std Remarks]]</f>
        <v>FEEDER ETC WORK - RETAIN BUDGET</v>
      </c>
      <c r="N780" s="28">
        <f>Table8[[#This Row],[% of Completion of Work Done]]</f>
        <v>0</v>
      </c>
      <c r="O780" s="1">
        <f>Table8[[#This Row],[Customers According to % (Market Share)]]</f>
        <v>0</v>
      </c>
      <c r="P780" s="29">
        <v>550000</v>
      </c>
      <c r="Q780" s="136">
        <f>Table8[[#This Row],[Allocated Budget]]*Table8[[#This Row],[Allocation Percentage]]</f>
        <v>275000</v>
      </c>
      <c r="R780" s="136">
        <v>275000</v>
      </c>
      <c r="S780" s="1">
        <v>-0.85000000000000009</v>
      </c>
      <c r="T780" s="1"/>
      <c r="U780" s="1"/>
      <c r="V780" s="29">
        <v>0</v>
      </c>
      <c r="W780" s="29">
        <v>0</v>
      </c>
      <c r="X780" s="1"/>
      <c r="Y780" s="75">
        <f t="shared" si="44"/>
        <v>0.5</v>
      </c>
      <c r="Z780" s="1"/>
      <c r="AA780" s="1"/>
      <c r="AB780" s="28">
        <v>0</v>
      </c>
      <c r="AC780" s="115">
        <f t="shared" si="41"/>
        <v>0</v>
      </c>
      <c r="AD780" s="2">
        <v>46082</v>
      </c>
      <c r="AE780" s="175" t="str">
        <f>IFERROR(Table8[[#This Row],[Timeline - Monthwise]]-MIN(Table8[Start Date..]),"None")</f>
        <v>None</v>
      </c>
      <c r="AF780" s="1" t="str">
        <f>IFERROR(Table8[[#This Row],[Timeline - Monthwise]]-Table8[[#This Row],[Start Date..]]+1,"Duration Doesn't Exsists")</f>
        <v>Duration Doesn't Exsists</v>
      </c>
      <c r="AG780" s="29" t="str">
        <f ca="1">IFERROR(Table8[[#This Row],[Timeline - Monthwise]]-TODAY(),"No ETA")</f>
        <v>No ETA</v>
      </c>
      <c r="AH780" s="29" t="str">
        <f t="shared" si="42"/>
        <v>Yet to Start</v>
      </c>
      <c r="AI780" s="192"/>
      <c r="AJ780" s="237" t="s">
        <v>3569</v>
      </c>
      <c r="AK780" s="1"/>
      <c r="AL780" s="1" t="s">
        <v>41</v>
      </c>
      <c r="AM780" s="1" t="s">
        <v>39</v>
      </c>
      <c r="AN780" s="1"/>
      <c r="AO780" s="27"/>
      <c r="AP780" s="192"/>
      <c r="AQ780" s="27"/>
      <c r="AS780" s="192" t="str">
        <f>VLOOKUP(Table8[[#This Row],[CEM Number]],'71 CEMs'!$E$5:$E$76,1,0)</f>
        <v>I250205</v>
      </c>
      <c r="AT780" s="234" t="s">
        <v>3569</v>
      </c>
      <c r="AU780" s="233"/>
    </row>
    <row r="781" spans="1:47" ht="14.4" customHeight="1">
      <c r="A781" s="26" t="s">
        <v>664</v>
      </c>
      <c r="B781" s="166">
        <v>45549</v>
      </c>
      <c r="C781" s="1" t="s">
        <v>40</v>
      </c>
      <c r="D781" s="1" t="s">
        <v>336</v>
      </c>
      <c r="E781" s="192" t="s">
        <v>62</v>
      </c>
      <c r="F781" s="29">
        <v>0</v>
      </c>
      <c r="G781" s="29">
        <v>0</v>
      </c>
      <c r="H781" s="29"/>
      <c r="I781" s="29"/>
      <c r="J781" s="29"/>
      <c r="K781" s="29"/>
      <c r="L781" s="29"/>
      <c r="M781" s="1" t="str">
        <f>Table8[[#This Row],[Std Remarks]]</f>
        <v>FEEDER ETC WORK - RETAIN BUDGET</v>
      </c>
      <c r="N781" s="28">
        <f>Table8[[#This Row],[% of Completion of Work Done]]</f>
        <v>0</v>
      </c>
      <c r="O781" s="1">
        <f>Table8[[#This Row],[Customers According to % (Market Share)]]</f>
        <v>0</v>
      </c>
      <c r="P781" s="29">
        <v>650000</v>
      </c>
      <c r="Q781" s="136">
        <f>Table8[[#This Row],[Allocated Budget]]*Table8[[#This Row],[Allocation Percentage]]</f>
        <v>325000</v>
      </c>
      <c r="R781" s="136">
        <v>325000</v>
      </c>
      <c r="S781" s="1">
        <v>-1</v>
      </c>
      <c r="T781" s="1"/>
      <c r="U781" s="1"/>
      <c r="V781" s="29">
        <v>0</v>
      </c>
      <c r="W781" s="29">
        <v>0</v>
      </c>
      <c r="X781" s="1"/>
      <c r="Y781" s="75">
        <f t="shared" si="44"/>
        <v>0.5</v>
      </c>
      <c r="Z781" s="1"/>
      <c r="AA781" s="1"/>
      <c r="AB781" s="28">
        <v>0</v>
      </c>
      <c r="AC781" s="115">
        <f t="shared" si="41"/>
        <v>0</v>
      </c>
      <c r="AD781" s="2">
        <v>46082</v>
      </c>
      <c r="AE781" s="175" t="str">
        <f>IFERROR(Table8[[#This Row],[Timeline - Monthwise]]-MIN(Table8[Start Date..]),"None")</f>
        <v>None</v>
      </c>
      <c r="AF781" s="1" t="str">
        <f>IFERROR(Table8[[#This Row],[Timeline - Monthwise]]-Table8[[#This Row],[Start Date..]]+1,"Duration Doesn't Exsists")</f>
        <v>Duration Doesn't Exsists</v>
      </c>
      <c r="AG781" s="29" t="str">
        <f ca="1">IFERROR(Table8[[#This Row],[Timeline - Monthwise]]-TODAY(),"No ETA")</f>
        <v>No ETA</v>
      </c>
      <c r="AH781" s="29" t="str">
        <f t="shared" si="42"/>
        <v>Yet to Start</v>
      </c>
      <c r="AI781" s="192"/>
      <c r="AJ781" s="237" t="s">
        <v>3569</v>
      </c>
      <c r="AK781" s="1"/>
      <c r="AL781" s="1" t="s">
        <v>41</v>
      </c>
      <c r="AM781" s="1" t="s">
        <v>39</v>
      </c>
      <c r="AN781" s="1"/>
      <c r="AO781" s="27"/>
      <c r="AP781" s="192"/>
      <c r="AQ781" s="27"/>
      <c r="AS781" s="192" t="str">
        <f>VLOOKUP(Table8[[#This Row],[CEM Number]],'71 CEMs'!$E$5:$E$76,1,0)</f>
        <v>I250209</v>
      </c>
      <c r="AT781" s="234" t="s">
        <v>3569</v>
      </c>
      <c r="AU781" s="233"/>
    </row>
    <row r="782" spans="1:47" ht="14.4" customHeight="1">
      <c r="A782" s="26" t="s">
        <v>674</v>
      </c>
      <c r="B782" s="166">
        <v>45549</v>
      </c>
      <c r="C782" s="1" t="s">
        <v>40</v>
      </c>
      <c r="D782" s="1" t="s">
        <v>258</v>
      </c>
      <c r="E782" s="192" t="s">
        <v>62</v>
      </c>
      <c r="F782" s="29">
        <v>0</v>
      </c>
      <c r="G782" s="29">
        <v>0</v>
      </c>
      <c r="H782" s="29"/>
      <c r="I782" s="29"/>
      <c r="J782" s="29"/>
      <c r="K782" s="29"/>
      <c r="L782" s="29"/>
      <c r="M782" s="1" t="str">
        <f>Table8[[#This Row],[Std Remarks]]</f>
        <v>FEEDER ETC WORK - RETAIN BUDGET</v>
      </c>
      <c r="N782" s="28">
        <f>Table8[[#This Row],[% of Completion of Work Done]]</f>
        <v>0</v>
      </c>
      <c r="O782" s="1">
        <f>Table8[[#This Row],[Customers According to % (Market Share)]]</f>
        <v>0</v>
      </c>
      <c r="P782" s="29">
        <v>650000</v>
      </c>
      <c r="Q782" s="136">
        <f>Table8[[#This Row],[Allocated Budget]]*Table8[[#This Row],[Allocation Percentage]]</f>
        <v>325000</v>
      </c>
      <c r="R782" s="136">
        <v>325000</v>
      </c>
      <c r="S782" s="1">
        <v>-0.85</v>
      </c>
      <c r="T782" s="1"/>
      <c r="U782" s="1"/>
      <c r="V782" s="29">
        <v>0</v>
      </c>
      <c r="W782" s="29">
        <v>0</v>
      </c>
      <c r="X782" s="1"/>
      <c r="Y782" s="75">
        <f t="shared" si="44"/>
        <v>0.5</v>
      </c>
      <c r="Z782" s="1"/>
      <c r="AA782" s="1"/>
      <c r="AB782" s="28">
        <v>0</v>
      </c>
      <c r="AC782" s="115">
        <f t="shared" si="41"/>
        <v>0</v>
      </c>
      <c r="AD782" s="2">
        <v>46082</v>
      </c>
      <c r="AE782" s="175" t="str">
        <f>IFERROR(Table8[[#This Row],[Timeline - Monthwise]]-MIN(Table8[Start Date..]),"None")</f>
        <v>None</v>
      </c>
      <c r="AF782" s="1" t="str">
        <f>IFERROR(Table8[[#This Row],[Timeline - Monthwise]]-Table8[[#This Row],[Start Date..]]+1,"Duration Doesn't Exsists")</f>
        <v>Duration Doesn't Exsists</v>
      </c>
      <c r="AG782" s="29" t="str">
        <f ca="1">IFERROR(Table8[[#This Row],[Timeline - Monthwise]]-TODAY(),"No ETA")</f>
        <v>No ETA</v>
      </c>
      <c r="AH782" s="29" t="str">
        <f t="shared" si="42"/>
        <v>Yet to Start</v>
      </c>
      <c r="AI782" s="192"/>
      <c r="AJ782" s="237" t="s">
        <v>3569</v>
      </c>
      <c r="AK782" s="1"/>
      <c r="AL782" s="1" t="s">
        <v>41</v>
      </c>
      <c r="AM782" s="1" t="s">
        <v>39</v>
      </c>
      <c r="AN782" s="1"/>
      <c r="AO782" s="27"/>
      <c r="AP782" s="192"/>
      <c r="AQ782" s="1"/>
      <c r="AS782" s="192" t="str">
        <f>VLOOKUP(Table8[[#This Row],[CEM Number]],'71 CEMs'!$E$5:$E$76,1,0)</f>
        <v>I250210</v>
      </c>
      <c r="AT782" s="234" t="s">
        <v>3569</v>
      </c>
      <c r="AU782" s="233"/>
    </row>
    <row r="783" spans="1:47" ht="14.4" customHeight="1">
      <c r="A783" s="26" t="s">
        <v>698</v>
      </c>
      <c r="B783" s="166">
        <v>45549</v>
      </c>
      <c r="C783" s="1" t="s">
        <v>40</v>
      </c>
      <c r="D783" s="1" t="s">
        <v>699</v>
      </c>
      <c r="E783" s="192" t="s">
        <v>62</v>
      </c>
      <c r="F783" s="29">
        <v>0</v>
      </c>
      <c r="G783" s="29">
        <v>0</v>
      </c>
      <c r="H783" s="29"/>
      <c r="I783" s="29"/>
      <c r="J783" s="29"/>
      <c r="K783" s="29"/>
      <c r="L783" s="29"/>
      <c r="M783" s="1" t="str">
        <f>Table8[[#This Row],[Std Remarks]]</f>
        <v>FEEDER ETC WORK - RETAIN BUDGET</v>
      </c>
      <c r="N783" s="28">
        <f>Table8[[#This Row],[% of Completion of Work Done]]</f>
        <v>0</v>
      </c>
      <c r="O783" s="1">
        <f>Table8[[#This Row],[Customers According to % (Market Share)]]</f>
        <v>0</v>
      </c>
      <c r="P783" s="29">
        <v>650000</v>
      </c>
      <c r="Q783" s="136">
        <f>Table8[[#This Row],[Allocated Budget]]*Table8[[#This Row],[Allocation Percentage]]</f>
        <v>325000</v>
      </c>
      <c r="R783" s="136">
        <v>325000</v>
      </c>
      <c r="S783" s="1">
        <v>-0.85</v>
      </c>
      <c r="T783" s="1"/>
      <c r="U783" s="1"/>
      <c r="V783" s="29">
        <v>0</v>
      </c>
      <c r="W783" s="29">
        <v>0</v>
      </c>
      <c r="X783" s="1"/>
      <c r="Y783" s="75">
        <f t="shared" si="44"/>
        <v>0.5</v>
      </c>
      <c r="Z783" s="1"/>
      <c r="AA783" s="1"/>
      <c r="AB783" s="28">
        <v>0</v>
      </c>
      <c r="AC783" s="115">
        <f t="shared" si="41"/>
        <v>0</v>
      </c>
      <c r="AD783" s="2">
        <v>46082</v>
      </c>
      <c r="AE783" s="175" t="str">
        <f>IFERROR(Table8[[#This Row],[Timeline - Monthwise]]-MIN(Table8[Start Date..]),"None")</f>
        <v>None</v>
      </c>
      <c r="AF783" s="1" t="str">
        <f>IFERROR(Table8[[#This Row],[Timeline - Monthwise]]-Table8[[#This Row],[Start Date..]]+1,"Duration Doesn't Exsists")</f>
        <v>Duration Doesn't Exsists</v>
      </c>
      <c r="AG783" s="29" t="str">
        <f ca="1">IFERROR(Table8[[#This Row],[Timeline - Monthwise]]-TODAY(),"No ETA")</f>
        <v>No ETA</v>
      </c>
      <c r="AH783" s="29" t="str">
        <f t="shared" si="42"/>
        <v>Yet to Start</v>
      </c>
      <c r="AI783" s="192"/>
      <c r="AJ783" s="237" t="s">
        <v>3569</v>
      </c>
      <c r="AK783" s="1"/>
      <c r="AL783" s="1" t="s">
        <v>41</v>
      </c>
      <c r="AM783" s="1" t="s">
        <v>39</v>
      </c>
      <c r="AN783" s="1"/>
      <c r="AO783" s="27"/>
      <c r="AP783" s="192"/>
      <c r="AQ783" s="192"/>
      <c r="AS783" s="192" t="str">
        <f>VLOOKUP(Table8[[#This Row],[CEM Number]],'71 CEMs'!$E$5:$E$76,1,0)</f>
        <v>I250212</v>
      </c>
      <c r="AT783" s="234" t="s">
        <v>3569</v>
      </c>
      <c r="AU783" s="233"/>
    </row>
    <row r="784" spans="1:47" ht="14.4" customHeight="1">
      <c r="A784" s="26" t="s">
        <v>805</v>
      </c>
      <c r="B784" s="166">
        <v>45621</v>
      </c>
      <c r="C784" s="1" t="s">
        <v>40</v>
      </c>
      <c r="D784" s="1" t="s">
        <v>807</v>
      </c>
      <c r="E784" s="192" t="s">
        <v>62</v>
      </c>
      <c r="F784" s="29">
        <v>0</v>
      </c>
      <c r="G784" s="29">
        <v>0</v>
      </c>
      <c r="H784" s="29"/>
      <c r="I784" s="29"/>
      <c r="J784" s="29"/>
      <c r="K784" s="29"/>
      <c r="L784" s="29"/>
      <c r="M784" s="1" t="str">
        <f>Table8[[#This Row],[Std Remarks]]</f>
        <v>FEEDER ETC WORK - RETAIN BUDGET</v>
      </c>
      <c r="N784" s="28">
        <f>Table8[[#This Row],[% of Completion of Work Done]]</f>
        <v>0</v>
      </c>
      <c r="O784" s="1">
        <f>Table8[[#This Row],[Customers According to % (Market Share)]]</f>
        <v>0</v>
      </c>
      <c r="P784" s="29">
        <v>650000</v>
      </c>
      <c r="Q784" s="136">
        <f>Table8[[#This Row],[Allocated Budget]]*Table8[[#This Row],[Allocation Percentage]]</f>
        <v>325000</v>
      </c>
      <c r="R784" s="136">
        <v>325000</v>
      </c>
      <c r="S784" s="1" t="e">
        <v>#DIV/0!</v>
      </c>
      <c r="T784" s="1"/>
      <c r="U784" s="1"/>
      <c r="V784" s="29">
        <v>0</v>
      </c>
      <c r="W784" s="29">
        <v>0</v>
      </c>
      <c r="X784" s="1"/>
      <c r="Y784" s="75">
        <f t="shared" si="44"/>
        <v>0.5</v>
      </c>
      <c r="Z784" s="1"/>
      <c r="AA784" s="1"/>
      <c r="AB784" s="28">
        <v>0</v>
      </c>
      <c r="AC784" s="115">
        <f t="shared" ref="AC784:AC847" si="45">VALUE(SUBSTITUTE(AB784,"%",""))</f>
        <v>0</v>
      </c>
      <c r="AD784" s="2">
        <v>46082</v>
      </c>
      <c r="AE784" s="175" t="str">
        <f>IFERROR(Table8[[#This Row],[Timeline - Monthwise]]-MIN(Table8[Start Date..]),"None")</f>
        <v>None</v>
      </c>
      <c r="AF784" s="1" t="str">
        <f>IFERROR(Table8[[#This Row],[Timeline - Monthwise]]-Table8[[#This Row],[Start Date..]]+1,"Duration Doesn't Exsists")</f>
        <v>Duration Doesn't Exsists</v>
      </c>
      <c r="AG784" s="29" t="str">
        <f ca="1">IFERROR(Table8[[#This Row],[Timeline - Monthwise]]-TODAY(),"No ETA")</f>
        <v>No ETA</v>
      </c>
      <c r="AH784" s="29" t="str">
        <f t="shared" ref="AH784:AH847" si="46">IF(AB784=100%,"Completed",IF(AB784=0%,"Yet to Start","In Progress"))</f>
        <v>Yet to Start</v>
      </c>
      <c r="AI784" s="192"/>
      <c r="AJ784" s="237" t="s">
        <v>3569</v>
      </c>
      <c r="AK784" s="1"/>
      <c r="AL784" s="1" t="s">
        <v>41</v>
      </c>
      <c r="AM784" s="1" t="s">
        <v>39</v>
      </c>
      <c r="AN784" s="1"/>
      <c r="AO784" s="27"/>
      <c r="AP784" s="192"/>
      <c r="AQ784" s="62"/>
      <c r="AS784" s="192" t="str">
        <f>VLOOKUP(Table8[[#This Row],[CEM Number]],'71 CEMs'!$E$5:$E$76,1,0)</f>
        <v>I250378</v>
      </c>
      <c r="AT784" s="234" t="s">
        <v>3569</v>
      </c>
      <c r="AU784" s="233"/>
    </row>
    <row r="785" spans="1:47" ht="14.4" customHeight="1">
      <c r="A785" s="26" t="s">
        <v>950</v>
      </c>
      <c r="B785" s="166">
        <v>44195</v>
      </c>
      <c r="C785" s="1" t="s">
        <v>40</v>
      </c>
      <c r="D785" s="1" t="s">
        <v>951</v>
      </c>
      <c r="E785" s="192" t="s">
        <v>62</v>
      </c>
      <c r="F785" s="29">
        <v>0</v>
      </c>
      <c r="G785" s="29">
        <v>0</v>
      </c>
      <c r="H785" s="29"/>
      <c r="I785" s="29"/>
      <c r="J785" s="29"/>
      <c r="K785" s="29"/>
      <c r="L785" s="29"/>
      <c r="M785" s="1" t="str">
        <f>Table8[[#This Row],[Std Remarks]]</f>
        <v>FEEDER ETC WORK - RETAIN BUDGET</v>
      </c>
      <c r="N785" s="28">
        <f>Table8[[#This Row],[% of Completion of Work Done]]</f>
        <v>0</v>
      </c>
      <c r="O785" s="1">
        <f>Table8[[#This Row],[Customers According to % (Market Share)]]</f>
        <v>0</v>
      </c>
      <c r="P785" s="29">
        <v>1070000</v>
      </c>
      <c r="Q785" s="136">
        <f>Table8[[#This Row],[Allocated Budget]]*Table8[[#This Row],[Allocation Percentage]]</f>
        <v>535000</v>
      </c>
      <c r="R785" s="136">
        <v>535000</v>
      </c>
      <c r="S785" s="1">
        <v>-1</v>
      </c>
      <c r="T785" s="1"/>
      <c r="U785" s="1"/>
      <c r="V785" s="29">
        <v>0</v>
      </c>
      <c r="W785" s="29">
        <v>0</v>
      </c>
      <c r="X785" s="1"/>
      <c r="Y785" s="75">
        <f t="shared" si="44"/>
        <v>0.5</v>
      </c>
      <c r="Z785" s="1"/>
      <c r="AA785" s="1"/>
      <c r="AB785" s="28">
        <v>0</v>
      </c>
      <c r="AC785" s="115">
        <f t="shared" si="45"/>
        <v>0</v>
      </c>
      <c r="AD785" s="2">
        <v>46082</v>
      </c>
      <c r="AE785" s="175" t="str">
        <f>IFERROR(Table8[[#This Row],[Timeline - Monthwise]]-MIN(Table8[Start Date..]),"None")</f>
        <v>None</v>
      </c>
      <c r="AF785" s="1" t="str">
        <f>IFERROR(Table8[[#This Row],[Timeline - Monthwise]]-Table8[[#This Row],[Start Date..]]+1,"Duration Doesn't Exsists")</f>
        <v>Duration Doesn't Exsists</v>
      </c>
      <c r="AG785" s="29" t="str">
        <f ca="1">IFERROR(Table8[[#This Row],[Timeline - Monthwise]]-TODAY(),"No ETA")</f>
        <v>No ETA</v>
      </c>
      <c r="AH785" s="29" t="str">
        <f t="shared" si="46"/>
        <v>Yet to Start</v>
      </c>
      <c r="AI785" s="192"/>
      <c r="AJ785" s="237" t="s">
        <v>3569</v>
      </c>
      <c r="AK785" s="1"/>
      <c r="AL785" s="1" t="s">
        <v>41</v>
      </c>
      <c r="AM785" s="1" t="s">
        <v>39</v>
      </c>
      <c r="AN785" s="1"/>
      <c r="AO785" s="27"/>
      <c r="AP785" s="192"/>
      <c r="AQ785" s="192"/>
      <c r="AS785" s="192" t="str">
        <f>VLOOKUP(Table8[[#This Row],[CEM Number]],'71 CEMs'!$E$5:$E$76,1,0)</f>
        <v>INT-21-00315</v>
      </c>
      <c r="AT785" s="234" t="s">
        <v>3569</v>
      </c>
      <c r="AU785" s="233"/>
    </row>
    <row r="786" spans="1:47" ht="14.4" customHeight="1">
      <c r="A786" s="26" t="s">
        <v>992</v>
      </c>
      <c r="B786" s="166">
        <v>44924</v>
      </c>
      <c r="C786" s="1" t="s">
        <v>40</v>
      </c>
      <c r="D786" s="1" t="s">
        <v>993</v>
      </c>
      <c r="E786" s="192" t="s">
        <v>62</v>
      </c>
      <c r="F786" s="29">
        <v>0</v>
      </c>
      <c r="G786" s="29">
        <v>0</v>
      </c>
      <c r="H786" s="29"/>
      <c r="I786" s="29"/>
      <c r="J786" s="29"/>
      <c r="K786" s="29"/>
      <c r="L786" s="29"/>
      <c r="M786" s="1" t="str">
        <f>Table8[[#This Row],[Std Remarks]]</f>
        <v>FEEDER ETC WORK - RETAIN BUDGET</v>
      </c>
      <c r="N786" s="28">
        <f>Table8[[#This Row],[% of Completion of Work Done]]</f>
        <v>0</v>
      </c>
      <c r="O786" s="1">
        <f>Table8[[#This Row],[Customers According to % (Market Share)]]</f>
        <v>0</v>
      </c>
      <c r="P786" s="29">
        <v>550000</v>
      </c>
      <c r="Q786" s="136">
        <f>Table8[[#This Row],[Allocated Budget]]*Table8[[#This Row],[Allocation Percentage]]</f>
        <v>275000</v>
      </c>
      <c r="R786" s="136">
        <v>275000</v>
      </c>
      <c r="S786" s="1">
        <v>-1</v>
      </c>
      <c r="T786" s="1"/>
      <c r="U786" s="1"/>
      <c r="V786" s="29"/>
      <c r="W786" s="29">
        <v>0</v>
      </c>
      <c r="X786" s="1"/>
      <c r="Y786" s="75">
        <f t="shared" si="44"/>
        <v>0.5</v>
      </c>
      <c r="Z786" s="1"/>
      <c r="AA786" s="1"/>
      <c r="AB786" s="28">
        <v>0</v>
      </c>
      <c r="AC786" s="115">
        <f t="shared" si="45"/>
        <v>0</v>
      </c>
      <c r="AD786" s="2">
        <v>46082</v>
      </c>
      <c r="AE786" s="175" t="str">
        <f>IFERROR(Table8[[#This Row],[Timeline - Monthwise]]-MIN(Table8[Start Date..]),"None")</f>
        <v>None</v>
      </c>
      <c r="AF786" s="1" t="str">
        <f>IFERROR(Table8[[#This Row],[Timeline - Monthwise]]-Table8[[#This Row],[Start Date..]]+1,"Duration Doesn't Exsists")</f>
        <v>Duration Doesn't Exsists</v>
      </c>
      <c r="AG786" s="29" t="str">
        <f ca="1">IFERROR(Table8[[#This Row],[Timeline - Monthwise]]-TODAY(),"No ETA")</f>
        <v>No ETA</v>
      </c>
      <c r="AH786" s="29" t="str">
        <f t="shared" si="46"/>
        <v>Yet to Start</v>
      </c>
      <c r="AI786" s="192"/>
      <c r="AJ786" s="237" t="s">
        <v>3569</v>
      </c>
      <c r="AK786" s="1"/>
      <c r="AL786" s="1" t="s">
        <v>41</v>
      </c>
      <c r="AM786" s="1" t="s">
        <v>39</v>
      </c>
      <c r="AN786" s="1"/>
      <c r="AO786" s="27"/>
      <c r="AP786" s="192"/>
      <c r="AQ786" s="192"/>
      <c r="AS786" s="192" t="str">
        <f>VLOOKUP(Table8[[#This Row],[CEM Number]],'71 CEMs'!$E$5:$E$76,1,0)</f>
        <v>INT-23-00435</v>
      </c>
      <c r="AT786" s="234" t="s">
        <v>3569</v>
      </c>
      <c r="AU786" s="233"/>
    </row>
    <row r="787" spans="1:47" ht="14.4" customHeight="1">
      <c r="A787" s="26" t="s">
        <v>1003</v>
      </c>
      <c r="B787" s="166">
        <v>44924</v>
      </c>
      <c r="C787" s="1" t="s">
        <v>40</v>
      </c>
      <c r="D787" s="1" t="s">
        <v>1004</v>
      </c>
      <c r="E787" s="192" t="s">
        <v>62</v>
      </c>
      <c r="F787" s="29">
        <v>0</v>
      </c>
      <c r="G787" s="29">
        <v>0</v>
      </c>
      <c r="H787" s="29"/>
      <c r="I787" s="29"/>
      <c r="J787" s="29"/>
      <c r="K787" s="29"/>
      <c r="L787" s="29"/>
      <c r="M787" s="1" t="str">
        <f>Table8[[#This Row],[Std Remarks]]</f>
        <v>FEEDER ETC WORK - RETAIN BUDGET</v>
      </c>
      <c r="N787" s="28">
        <f>Table8[[#This Row],[% of Completion of Work Done]]</f>
        <v>0</v>
      </c>
      <c r="O787" s="1">
        <f>Table8[[#This Row],[Customers According to % (Market Share)]]</f>
        <v>0</v>
      </c>
      <c r="P787" s="29">
        <v>535000</v>
      </c>
      <c r="Q787" s="136">
        <f>Table8[[#This Row],[Allocated Budget]]*Table8[[#This Row],[Allocation Percentage]]</f>
        <v>267500</v>
      </c>
      <c r="R787" s="136">
        <v>267500</v>
      </c>
      <c r="S787" s="1">
        <v>-1</v>
      </c>
      <c r="T787" s="1"/>
      <c r="U787" s="1"/>
      <c r="V787" s="29">
        <v>0</v>
      </c>
      <c r="W787" s="29">
        <v>0</v>
      </c>
      <c r="X787" s="1"/>
      <c r="Y787" s="75">
        <f t="shared" si="44"/>
        <v>0.5</v>
      </c>
      <c r="Z787" s="1"/>
      <c r="AA787" s="1"/>
      <c r="AB787" s="28">
        <v>0</v>
      </c>
      <c r="AC787" s="115">
        <f t="shared" si="45"/>
        <v>0</v>
      </c>
      <c r="AD787" s="2">
        <v>46082</v>
      </c>
      <c r="AE787" s="175" t="str">
        <f>IFERROR(Table8[[#This Row],[Timeline - Monthwise]]-MIN(Table8[Start Date..]),"None")</f>
        <v>None</v>
      </c>
      <c r="AF787" s="1" t="str">
        <f>IFERROR(Table8[[#This Row],[Timeline - Monthwise]]-Table8[[#This Row],[Start Date..]]+1,"Duration Doesn't Exsists")</f>
        <v>Duration Doesn't Exsists</v>
      </c>
      <c r="AG787" s="29" t="str">
        <f ca="1">IFERROR(Table8[[#This Row],[Timeline - Monthwise]]-TODAY(),"No ETA")</f>
        <v>No ETA</v>
      </c>
      <c r="AH787" s="29" t="str">
        <f t="shared" si="46"/>
        <v>Yet to Start</v>
      </c>
      <c r="AI787" s="192"/>
      <c r="AJ787" s="237" t="s">
        <v>3569</v>
      </c>
      <c r="AK787" s="1"/>
      <c r="AL787" s="1" t="s">
        <v>41</v>
      </c>
      <c r="AM787" s="1" t="s">
        <v>39</v>
      </c>
      <c r="AN787" s="1"/>
      <c r="AO787" s="27"/>
      <c r="AP787" s="192"/>
      <c r="AQ787" s="1"/>
      <c r="AS787" s="192" t="str">
        <f>VLOOKUP(Table8[[#This Row],[CEM Number]],'71 CEMs'!$E$5:$E$76,1,0)</f>
        <v>INT-23-00436</v>
      </c>
      <c r="AT787" s="234" t="s">
        <v>3569</v>
      </c>
      <c r="AU787" s="233"/>
    </row>
    <row r="788" spans="1:47" ht="14.4" customHeight="1">
      <c r="A788" s="26" t="s">
        <v>1009</v>
      </c>
      <c r="B788" s="166">
        <v>44924</v>
      </c>
      <c r="C788" s="1" t="s">
        <v>40</v>
      </c>
      <c r="D788" s="1" t="s">
        <v>1010</v>
      </c>
      <c r="E788" s="192" t="s">
        <v>62</v>
      </c>
      <c r="F788" s="29">
        <v>0</v>
      </c>
      <c r="G788" s="29">
        <v>0</v>
      </c>
      <c r="H788" s="29"/>
      <c r="I788" s="29"/>
      <c r="J788" s="29"/>
      <c r="K788" s="29"/>
      <c r="L788" s="29"/>
      <c r="M788" s="1" t="str">
        <f>Table8[[#This Row],[Std Remarks]]</f>
        <v>FEEDER ETC WORK - RETAIN BUDGET</v>
      </c>
      <c r="N788" s="28">
        <f>Table8[[#This Row],[% of Completion of Work Done]]</f>
        <v>0</v>
      </c>
      <c r="O788" s="1">
        <f>Table8[[#This Row],[Customers According to % (Market Share)]]</f>
        <v>0</v>
      </c>
      <c r="P788" s="29">
        <v>1100000</v>
      </c>
      <c r="Q788" s="136">
        <f>Table8[[#This Row],[Allocated Budget]]*Table8[[#This Row],[Allocation Percentage]]</f>
        <v>550000</v>
      </c>
      <c r="R788" s="136">
        <v>550000</v>
      </c>
      <c r="S788" s="1">
        <v>-1</v>
      </c>
      <c r="T788" s="1"/>
      <c r="U788" s="1"/>
      <c r="V788" s="29">
        <v>0</v>
      </c>
      <c r="W788" s="29"/>
      <c r="X788" s="1"/>
      <c r="Y788" s="75">
        <f t="shared" si="44"/>
        <v>0.5</v>
      </c>
      <c r="Z788" s="1"/>
      <c r="AA788" s="1"/>
      <c r="AB788" s="28">
        <v>0</v>
      </c>
      <c r="AC788" s="115">
        <f t="shared" si="45"/>
        <v>0</v>
      </c>
      <c r="AD788" s="2">
        <v>46082</v>
      </c>
      <c r="AE788" s="175" t="str">
        <f>IFERROR(Table8[[#This Row],[Timeline - Monthwise]]-MIN(Table8[Start Date..]),"None")</f>
        <v>None</v>
      </c>
      <c r="AF788" s="1" t="str">
        <f>IFERROR(Table8[[#This Row],[Timeline - Monthwise]]-Table8[[#This Row],[Start Date..]]+1,"Duration Doesn't Exsists")</f>
        <v>Duration Doesn't Exsists</v>
      </c>
      <c r="AG788" s="29" t="str">
        <f ca="1">IFERROR(Table8[[#This Row],[Timeline - Monthwise]]-TODAY(),"No ETA")</f>
        <v>No ETA</v>
      </c>
      <c r="AH788" s="29" t="str">
        <f t="shared" si="46"/>
        <v>Yet to Start</v>
      </c>
      <c r="AI788" s="192"/>
      <c r="AJ788" s="237" t="s">
        <v>3569</v>
      </c>
      <c r="AK788" s="1"/>
      <c r="AL788" s="1" t="s">
        <v>41</v>
      </c>
      <c r="AM788" s="1" t="s">
        <v>39</v>
      </c>
      <c r="AN788" s="1"/>
      <c r="AO788" s="27"/>
      <c r="AP788" s="192"/>
      <c r="AQ788" s="1"/>
      <c r="AS788" s="192" t="str">
        <f>VLOOKUP(Table8[[#This Row],[CEM Number]],'71 CEMs'!$E$5:$E$76,1,0)</f>
        <v>INT-23-00437</v>
      </c>
      <c r="AT788" s="234" t="s">
        <v>3569</v>
      </c>
      <c r="AU788" s="233"/>
    </row>
    <row r="789" spans="1:47" ht="14.4" customHeight="1">
      <c r="A789" s="26" t="s">
        <v>1026</v>
      </c>
      <c r="B789" s="166">
        <v>44924</v>
      </c>
      <c r="C789" s="1" t="s">
        <v>40</v>
      </c>
      <c r="D789" s="1" t="s">
        <v>1027</v>
      </c>
      <c r="E789" s="192" t="s">
        <v>62</v>
      </c>
      <c r="F789" s="29">
        <v>0</v>
      </c>
      <c r="G789" s="29">
        <v>0</v>
      </c>
      <c r="H789" s="29"/>
      <c r="I789" s="29"/>
      <c r="J789" s="29"/>
      <c r="K789" s="29"/>
      <c r="L789" s="29"/>
      <c r="M789" s="1" t="str">
        <f>Table8[[#This Row],[Std Remarks]]</f>
        <v>FEEDER ETC WORK - RETAIN BUDGET</v>
      </c>
      <c r="N789" s="28">
        <f>Table8[[#This Row],[% of Completion of Work Done]]</f>
        <v>0</v>
      </c>
      <c r="O789" s="1">
        <f>Table8[[#This Row],[Customers According to % (Market Share)]]</f>
        <v>0</v>
      </c>
      <c r="P789" s="29">
        <v>2200000</v>
      </c>
      <c r="Q789" s="136">
        <f>Table8[[#This Row],[Allocated Budget]]*Table8[[#This Row],[Allocation Percentage]]</f>
        <v>1100000</v>
      </c>
      <c r="R789" s="136">
        <v>1100000</v>
      </c>
      <c r="S789" s="1">
        <v>-1</v>
      </c>
      <c r="T789" s="1"/>
      <c r="U789" s="1"/>
      <c r="V789" s="29">
        <v>0</v>
      </c>
      <c r="W789" s="29">
        <v>0</v>
      </c>
      <c r="X789" s="1"/>
      <c r="Y789" s="75">
        <f t="shared" si="44"/>
        <v>0.5</v>
      </c>
      <c r="Z789" s="1"/>
      <c r="AA789" s="1"/>
      <c r="AB789" s="28">
        <v>0</v>
      </c>
      <c r="AC789" s="115">
        <f t="shared" si="45"/>
        <v>0</v>
      </c>
      <c r="AD789" s="2">
        <v>46082</v>
      </c>
      <c r="AE789" s="175" t="str">
        <f>IFERROR(Table8[[#This Row],[Timeline - Monthwise]]-MIN(Table8[Start Date..]),"None")</f>
        <v>None</v>
      </c>
      <c r="AF789" s="1" t="str">
        <f>IFERROR(Table8[[#This Row],[Timeline - Monthwise]]-Table8[[#This Row],[Start Date..]]+1,"Duration Doesn't Exsists")</f>
        <v>Duration Doesn't Exsists</v>
      </c>
      <c r="AG789" s="29" t="str">
        <f ca="1">IFERROR(Table8[[#This Row],[Timeline - Monthwise]]-TODAY(),"No ETA")</f>
        <v>No ETA</v>
      </c>
      <c r="AH789" s="29" t="str">
        <f t="shared" si="46"/>
        <v>Yet to Start</v>
      </c>
      <c r="AI789" s="192"/>
      <c r="AJ789" s="237" t="s">
        <v>3569</v>
      </c>
      <c r="AK789" s="1"/>
      <c r="AL789" s="1" t="s">
        <v>41</v>
      </c>
      <c r="AM789" s="1" t="s">
        <v>39</v>
      </c>
      <c r="AN789" s="1"/>
      <c r="AO789" s="27"/>
      <c r="AP789" s="192"/>
      <c r="AQ789" s="1"/>
      <c r="AS789" s="192" t="str">
        <f>VLOOKUP(Table8[[#This Row],[CEM Number]],'71 CEMs'!$E$5:$E$76,1,0)</f>
        <v>INT-23-00439</v>
      </c>
      <c r="AT789" s="234" t="s">
        <v>3569</v>
      </c>
      <c r="AU789" s="233"/>
    </row>
    <row r="790" spans="1:47" ht="14.4" customHeight="1">
      <c r="A790" s="26" t="s">
        <v>1084</v>
      </c>
      <c r="B790" s="166">
        <v>44924</v>
      </c>
      <c r="C790" s="1" t="s">
        <v>40</v>
      </c>
      <c r="D790" s="1" t="s">
        <v>1085</v>
      </c>
      <c r="E790" s="192" t="s">
        <v>62</v>
      </c>
      <c r="F790" s="29">
        <v>0</v>
      </c>
      <c r="G790" s="29">
        <v>0</v>
      </c>
      <c r="H790" s="29"/>
      <c r="I790" s="29"/>
      <c r="J790" s="29"/>
      <c r="K790" s="29"/>
      <c r="L790" s="29"/>
      <c r="M790" s="1" t="str">
        <f>Table8[[#This Row],[Std Remarks]]</f>
        <v>FEEDER ETC WORK - RETAIN BUDGET</v>
      </c>
      <c r="N790" s="28">
        <f>Table8[[#This Row],[% of Completion of Work Done]]</f>
        <v>0</v>
      </c>
      <c r="O790" s="1">
        <f>Table8[[#This Row],[Customers According to % (Market Share)]]</f>
        <v>0</v>
      </c>
      <c r="P790" s="29">
        <v>550000</v>
      </c>
      <c r="Q790" s="136">
        <f>Table8[[#This Row],[Allocated Budget]]*Table8[[#This Row],[Allocation Percentage]]</f>
        <v>275000</v>
      </c>
      <c r="R790" s="136">
        <v>275000</v>
      </c>
      <c r="S790" s="1">
        <v>-1</v>
      </c>
      <c r="T790" s="1"/>
      <c r="U790" s="1"/>
      <c r="V790" s="29">
        <v>0</v>
      </c>
      <c r="W790" s="29">
        <v>0</v>
      </c>
      <c r="X790" s="1"/>
      <c r="Y790" s="75">
        <f t="shared" si="44"/>
        <v>0.5</v>
      </c>
      <c r="Z790" s="1"/>
      <c r="AA790" s="1"/>
      <c r="AB790" s="28">
        <v>0</v>
      </c>
      <c r="AC790" s="115">
        <f t="shared" si="45"/>
        <v>0</v>
      </c>
      <c r="AD790" s="2">
        <v>46082</v>
      </c>
      <c r="AE790" s="175" t="str">
        <f>IFERROR(Table8[[#This Row],[Timeline - Monthwise]]-MIN(Table8[Start Date..]),"None")</f>
        <v>None</v>
      </c>
      <c r="AF790" s="1" t="str">
        <f>IFERROR(Table8[[#This Row],[Timeline - Monthwise]]-Table8[[#This Row],[Start Date..]]+1,"Duration Doesn't Exsists")</f>
        <v>Duration Doesn't Exsists</v>
      </c>
      <c r="AG790" s="29" t="str">
        <f ca="1">IFERROR(Table8[[#This Row],[Timeline - Monthwise]]-TODAY(),"No ETA")</f>
        <v>No ETA</v>
      </c>
      <c r="AH790" s="29" t="str">
        <f t="shared" si="46"/>
        <v>Yet to Start</v>
      </c>
      <c r="AI790" s="192"/>
      <c r="AJ790" s="237" t="s">
        <v>3569</v>
      </c>
      <c r="AK790" s="1"/>
      <c r="AL790" s="1" t="s">
        <v>41</v>
      </c>
      <c r="AM790" s="1" t="s">
        <v>39</v>
      </c>
      <c r="AN790" s="1"/>
      <c r="AO790" s="27"/>
      <c r="AP790" s="192"/>
      <c r="AQ790" s="1"/>
      <c r="AS790" s="192" t="str">
        <f>VLOOKUP(Table8[[#This Row],[CEM Number]],'71 CEMs'!$E$5:$E$76,1,0)</f>
        <v>INT-23-00441</v>
      </c>
      <c r="AT790" s="234" t="s">
        <v>3569</v>
      </c>
      <c r="AU790" s="233"/>
    </row>
    <row r="791" spans="1:47" ht="14.4" customHeight="1">
      <c r="A791" s="26" t="s">
        <v>1089</v>
      </c>
      <c r="B791" s="166">
        <v>44924</v>
      </c>
      <c r="C791" s="1" t="s">
        <v>40</v>
      </c>
      <c r="D791" s="1" t="s">
        <v>1090</v>
      </c>
      <c r="E791" s="192" t="s">
        <v>62</v>
      </c>
      <c r="F791" s="29">
        <v>0</v>
      </c>
      <c r="G791" s="29">
        <v>0</v>
      </c>
      <c r="H791" s="29"/>
      <c r="I791" s="29"/>
      <c r="J791" s="29"/>
      <c r="K791" s="29"/>
      <c r="L791" s="29"/>
      <c r="M791" s="1" t="str">
        <f>Table8[[#This Row],[Std Remarks]]</f>
        <v>FEEDER ETC WORK - RETAIN BUDGET</v>
      </c>
      <c r="N791" s="28">
        <f>Table8[[#This Row],[% of Completion of Work Done]]</f>
        <v>0</v>
      </c>
      <c r="O791" s="1">
        <f>Table8[[#This Row],[Customers According to % (Market Share)]]</f>
        <v>0</v>
      </c>
      <c r="P791" s="29">
        <v>550000</v>
      </c>
      <c r="Q791" s="136">
        <f>Table8[[#This Row],[Allocated Budget]]*Table8[[#This Row],[Allocation Percentage]]</f>
        <v>275000</v>
      </c>
      <c r="R791" s="136">
        <v>275000</v>
      </c>
      <c r="S791" s="1">
        <v>-0.5</v>
      </c>
      <c r="T791" s="1"/>
      <c r="U791" s="1"/>
      <c r="V791" s="29">
        <v>0</v>
      </c>
      <c r="W791" s="29">
        <v>0</v>
      </c>
      <c r="X791" s="1"/>
      <c r="Y791" s="75">
        <f t="shared" si="44"/>
        <v>0.5</v>
      </c>
      <c r="Z791" s="1"/>
      <c r="AA791" s="1"/>
      <c r="AB791" s="28">
        <v>0</v>
      </c>
      <c r="AC791" s="115">
        <f t="shared" si="45"/>
        <v>0</v>
      </c>
      <c r="AD791" s="2">
        <v>46082</v>
      </c>
      <c r="AE791" s="175" t="str">
        <f>IFERROR(Table8[[#This Row],[Timeline - Monthwise]]-MIN(Table8[Start Date..]),"None")</f>
        <v>None</v>
      </c>
      <c r="AF791" s="1" t="str">
        <f>IFERROR(Table8[[#This Row],[Timeline - Monthwise]]-Table8[[#This Row],[Start Date..]]+1,"Duration Doesn't Exsists")</f>
        <v>Duration Doesn't Exsists</v>
      </c>
      <c r="AG791" s="29" t="str">
        <f ca="1">IFERROR(Table8[[#This Row],[Timeline - Monthwise]]-TODAY(),"No ETA")</f>
        <v>No ETA</v>
      </c>
      <c r="AH791" s="29" t="str">
        <f t="shared" si="46"/>
        <v>Yet to Start</v>
      </c>
      <c r="AI791" s="192"/>
      <c r="AJ791" s="237" t="s">
        <v>3569</v>
      </c>
      <c r="AK791" s="1"/>
      <c r="AL791" s="1" t="s">
        <v>41</v>
      </c>
      <c r="AM791" s="1" t="s">
        <v>39</v>
      </c>
      <c r="AN791" s="1"/>
      <c r="AO791" s="27"/>
      <c r="AP791" s="192"/>
      <c r="AQ791" s="1"/>
      <c r="AS791" s="192" t="str">
        <f>VLOOKUP(Table8[[#This Row],[CEM Number]],'71 CEMs'!$E$5:$E$76,1,0)</f>
        <v>INT-23-00442</v>
      </c>
      <c r="AT791" s="234" t="s">
        <v>3569</v>
      </c>
      <c r="AU791" s="233"/>
    </row>
    <row r="792" spans="1:47" ht="14.4" customHeight="1">
      <c r="A792" s="26" t="s">
        <v>1093</v>
      </c>
      <c r="B792" s="166">
        <v>44924</v>
      </c>
      <c r="C792" s="1" t="s">
        <v>40</v>
      </c>
      <c r="D792" s="1" t="s">
        <v>1094</v>
      </c>
      <c r="E792" s="192" t="s">
        <v>62</v>
      </c>
      <c r="F792" s="29">
        <v>0</v>
      </c>
      <c r="G792" s="29">
        <v>0</v>
      </c>
      <c r="H792" s="29"/>
      <c r="I792" s="29"/>
      <c r="J792" s="29"/>
      <c r="K792" s="29"/>
      <c r="L792" s="29"/>
      <c r="M792" s="1" t="str">
        <f>Table8[[#This Row],[Std Remarks]]</f>
        <v>FEEDER ETC WORK - RETAIN BUDGET</v>
      </c>
      <c r="N792" s="28">
        <f>Table8[[#This Row],[% of Completion of Work Done]]</f>
        <v>0</v>
      </c>
      <c r="O792" s="1">
        <f>Table8[[#This Row],[Customers According to % (Market Share)]]</f>
        <v>0</v>
      </c>
      <c r="P792" s="29">
        <v>2200000</v>
      </c>
      <c r="Q792" s="136">
        <f>Table8[[#This Row],[Allocated Budget]]*Table8[[#This Row],[Allocation Percentage]]</f>
        <v>1100000</v>
      </c>
      <c r="R792" s="136">
        <v>1100000</v>
      </c>
      <c r="S792" s="1" t="e">
        <v>#DIV/0!</v>
      </c>
      <c r="T792" s="1"/>
      <c r="U792" s="1"/>
      <c r="V792" s="29">
        <v>0</v>
      </c>
      <c r="W792" s="29">
        <v>0</v>
      </c>
      <c r="X792" s="1"/>
      <c r="Y792" s="75">
        <f t="shared" si="44"/>
        <v>0.5</v>
      </c>
      <c r="Z792" s="1"/>
      <c r="AA792" s="1"/>
      <c r="AB792" s="28">
        <v>0</v>
      </c>
      <c r="AC792" s="115">
        <f t="shared" si="45"/>
        <v>0</v>
      </c>
      <c r="AD792" s="2">
        <v>46082</v>
      </c>
      <c r="AE792" s="175" t="str">
        <f>IFERROR(Table8[[#This Row],[Timeline - Monthwise]]-MIN(Table8[Start Date..]),"None")</f>
        <v>None</v>
      </c>
      <c r="AF792" s="1" t="str">
        <f>IFERROR(Table8[[#This Row],[Timeline - Monthwise]]-Table8[[#This Row],[Start Date..]]+1,"Duration Doesn't Exsists")</f>
        <v>Duration Doesn't Exsists</v>
      </c>
      <c r="AG792" s="29" t="str">
        <f ca="1">IFERROR(Table8[[#This Row],[Timeline - Monthwise]]-TODAY(),"No ETA")</f>
        <v>No ETA</v>
      </c>
      <c r="AH792" s="29" t="str">
        <f t="shared" si="46"/>
        <v>Yet to Start</v>
      </c>
      <c r="AI792" s="192"/>
      <c r="AJ792" s="237" t="s">
        <v>3569</v>
      </c>
      <c r="AK792" s="1"/>
      <c r="AL792" s="1" t="s">
        <v>41</v>
      </c>
      <c r="AM792" s="1" t="s">
        <v>39</v>
      </c>
      <c r="AN792" s="1"/>
      <c r="AO792" s="27"/>
      <c r="AP792" s="192"/>
      <c r="AQ792" s="27"/>
      <c r="AS792" s="192" t="str">
        <f>VLOOKUP(Table8[[#This Row],[CEM Number]],'71 CEMs'!$E$5:$E$76,1,0)</f>
        <v>INT-23-00444</v>
      </c>
      <c r="AT792" s="234" t="s">
        <v>3569</v>
      </c>
      <c r="AU792" s="233"/>
    </row>
    <row r="793" spans="1:47" ht="14.4" customHeight="1">
      <c r="A793" s="26" t="s">
        <v>1111</v>
      </c>
      <c r="B793" s="166">
        <v>44924</v>
      </c>
      <c r="C793" s="1" t="s">
        <v>40</v>
      </c>
      <c r="D793" s="1" t="s">
        <v>1112</v>
      </c>
      <c r="E793" s="192" t="s">
        <v>62</v>
      </c>
      <c r="F793" s="29">
        <v>0</v>
      </c>
      <c r="G793" s="29">
        <v>0</v>
      </c>
      <c r="H793" s="29"/>
      <c r="I793" s="29"/>
      <c r="J793" s="29"/>
      <c r="K793" s="29"/>
      <c r="L793" s="29"/>
      <c r="M793" s="1" t="str">
        <f>Table8[[#This Row],[Std Remarks]]</f>
        <v>FEEDER ETC WORK - RETAIN BUDGET</v>
      </c>
      <c r="N793" s="28">
        <f>Table8[[#This Row],[% of Completion of Work Done]]</f>
        <v>0</v>
      </c>
      <c r="O793" s="1">
        <f>Table8[[#This Row],[Customers According to % (Market Share)]]</f>
        <v>0</v>
      </c>
      <c r="P793" s="29">
        <v>535000</v>
      </c>
      <c r="Q793" s="136">
        <f>Table8[[#This Row],[Allocated Budget]]*Table8[[#This Row],[Allocation Percentage]]</f>
        <v>267500</v>
      </c>
      <c r="R793" s="136">
        <v>267500</v>
      </c>
      <c r="S793" s="1" t="e">
        <v>#DIV/0!</v>
      </c>
      <c r="T793" s="1"/>
      <c r="U793" s="1"/>
      <c r="V793" s="29">
        <v>0</v>
      </c>
      <c r="W793" s="29">
        <v>0</v>
      </c>
      <c r="X793" s="1"/>
      <c r="Y793" s="75">
        <f t="shared" si="44"/>
        <v>0.5</v>
      </c>
      <c r="Z793" s="1"/>
      <c r="AA793" s="1"/>
      <c r="AB793" s="28">
        <v>0</v>
      </c>
      <c r="AC793" s="115">
        <f t="shared" si="45"/>
        <v>0</v>
      </c>
      <c r="AD793" s="2">
        <v>46082</v>
      </c>
      <c r="AE793" s="175" t="str">
        <f>IFERROR(Table8[[#This Row],[Timeline - Monthwise]]-MIN(Table8[Start Date..]),"None")</f>
        <v>None</v>
      </c>
      <c r="AF793" s="1" t="str">
        <f>IFERROR(Table8[[#This Row],[Timeline - Monthwise]]-Table8[[#This Row],[Start Date..]]+1,"Duration Doesn't Exsists")</f>
        <v>Duration Doesn't Exsists</v>
      </c>
      <c r="AG793" s="29" t="str">
        <f ca="1">IFERROR(Table8[[#This Row],[Timeline - Monthwise]]-TODAY(),"No ETA")</f>
        <v>No ETA</v>
      </c>
      <c r="AH793" s="29" t="str">
        <f t="shared" si="46"/>
        <v>Yet to Start</v>
      </c>
      <c r="AI793" s="192"/>
      <c r="AJ793" s="237" t="s">
        <v>3569</v>
      </c>
      <c r="AK793" s="1"/>
      <c r="AL793" s="1" t="s">
        <v>41</v>
      </c>
      <c r="AM793" s="1" t="s">
        <v>39</v>
      </c>
      <c r="AN793" s="1"/>
      <c r="AO793" s="27"/>
      <c r="AP793" s="62"/>
      <c r="AQ793" s="27"/>
      <c r="AS793" s="192" t="str">
        <f>VLOOKUP(Table8[[#This Row],[CEM Number]],'71 CEMs'!$E$5:$E$76,1,0)</f>
        <v>INT-23-00445</v>
      </c>
      <c r="AT793" s="234" t="s">
        <v>3569</v>
      </c>
      <c r="AU793" s="233"/>
    </row>
    <row r="794" spans="1:47" ht="14.4" customHeight="1">
      <c r="A794" s="26" t="s">
        <v>1115</v>
      </c>
      <c r="B794" s="166">
        <v>44924</v>
      </c>
      <c r="C794" s="1" t="s">
        <v>40</v>
      </c>
      <c r="D794" s="1" t="s">
        <v>1116</v>
      </c>
      <c r="E794" s="192" t="s">
        <v>62</v>
      </c>
      <c r="F794" s="29">
        <v>0</v>
      </c>
      <c r="G794" s="29">
        <v>0</v>
      </c>
      <c r="H794" s="29"/>
      <c r="I794" s="29"/>
      <c r="J794" s="29"/>
      <c r="K794" s="29"/>
      <c r="L794" s="29"/>
      <c r="M794" s="1" t="str">
        <f>Table8[[#This Row],[Std Remarks]]</f>
        <v>FEEDER ETC WORK - RETAIN BUDGET</v>
      </c>
      <c r="N794" s="28">
        <f>Table8[[#This Row],[% of Completion of Work Done]]</f>
        <v>0</v>
      </c>
      <c r="O794" s="1">
        <f>Table8[[#This Row],[Customers According to % (Market Share)]]</f>
        <v>0</v>
      </c>
      <c r="P794" s="29">
        <v>550000</v>
      </c>
      <c r="Q794" s="136">
        <f>Table8[[#This Row],[Allocated Budget]]*Table8[[#This Row],[Allocation Percentage]]</f>
        <v>275000</v>
      </c>
      <c r="R794" s="136">
        <v>275000</v>
      </c>
      <c r="S794" s="1" t="e">
        <v>#DIV/0!</v>
      </c>
      <c r="T794" s="1"/>
      <c r="U794" s="1"/>
      <c r="V794" s="29">
        <v>0</v>
      </c>
      <c r="W794" s="29">
        <v>0</v>
      </c>
      <c r="X794" s="1"/>
      <c r="Y794" s="75">
        <f t="shared" si="44"/>
        <v>0.5</v>
      </c>
      <c r="Z794" s="1"/>
      <c r="AA794" s="1"/>
      <c r="AB794" s="28">
        <v>0</v>
      </c>
      <c r="AC794" s="115">
        <f t="shared" si="45"/>
        <v>0</v>
      </c>
      <c r="AD794" s="2">
        <v>46082</v>
      </c>
      <c r="AE794" s="175" t="str">
        <f>IFERROR(Table8[[#This Row],[Timeline - Monthwise]]-MIN(Table8[Start Date..]),"None")</f>
        <v>None</v>
      </c>
      <c r="AF794" s="1" t="str">
        <f>IFERROR(Table8[[#This Row],[Timeline - Monthwise]]-Table8[[#This Row],[Start Date..]]+1,"Duration Doesn't Exsists")</f>
        <v>Duration Doesn't Exsists</v>
      </c>
      <c r="AG794" s="29" t="str">
        <f ca="1">IFERROR(Table8[[#This Row],[Timeline - Monthwise]]-TODAY(),"No ETA")</f>
        <v>No ETA</v>
      </c>
      <c r="AH794" s="29" t="str">
        <f t="shared" si="46"/>
        <v>Yet to Start</v>
      </c>
      <c r="AI794" s="192"/>
      <c r="AJ794" s="237" t="s">
        <v>3569</v>
      </c>
      <c r="AK794" s="1"/>
      <c r="AL794" s="1" t="s">
        <v>41</v>
      </c>
      <c r="AM794" s="1" t="s">
        <v>39</v>
      </c>
      <c r="AN794" s="1"/>
      <c r="AO794" s="27"/>
      <c r="AP794" s="192"/>
      <c r="AQ794" s="27"/>
      <c r="AS794" s="192" t="str">
        <f>VLOOKUP(Table8[[#This Row],[CEM Number]],'71 CEMs'!$E$5:$E$76,1,0)</f>
        <v>INT-23-00446</v>
      </c>
      <c r="AT794" s="234" t="s">
        <v>3569</v>
      </c>
      <c r="AU794" s="233"/>
    </row>
    <row r="795" spans="1:47" ht="14.4" customHeight="1">
      <c r="A795" s="26" t="s">
        <v>1124</v>
      </c>
      <c r="B795" s="166">
        <v>44924</v>
      </c>
      <c r="C795" s="1" t="s">
        <v>40</v>
      </c>
      <c r="D795" s="1" t="s">
        <v>1125</v>
      </c>
      <c r="E795" s="192" t="s">
        <v>62</v>
      </c>
      <c r="F795" s="29">
        <v>0</v>
      </c>
      <c r="G795" s="29">
        <v>0</v>
      </c>
      <c r="H795" s="29"/>
      <c r="I795" s="29"/>
      <c r="J795" s="29"/>
      <c r="K795" s="29"/>
      <c r="L795" s="29"/>
      <c r="M795" s="1" t="str">
        <f>Table8[[#This Row],[Std Remarks]]</f>
        <v>FEEDER ETC WORK - RETAIN BUDGET</v>
      </c>
      <c r="N795" s="28">
        <f>Table8[[#This Row],[% of Completion of Work Done]]</f>
        <v>0</v>
      </c>
      <c r="O795" s="1">
        <f>Table8[[#This Row],[Customers According to % (Market Share)]]</f>
        <v>0</v>
      </c>
      <c r="P795" s="29">
        <v>550000</v>
      </c>
      <c r="Q795" s="136">
        <f>Table8[[#This Row],[Allocated Budget]]*Table8[[#This Row],[Allocation Percentage]]</f>
        <v>275000</v>
      </c>
      <c r="R795" s="136">
        <v>275000</v>
      </c>
      <c r="S795" s="1">
        <v>-1</v>
      </c>
      <c r="T795" s="1"/>
      <c r="U795" s="1"/>
      <c r="V795" s="29">
        <v>0</v>
      </c>
      <c r="W795" s="29">
        <v>0</v>
      </c>
      <c r="X795" s="1"/>
      <c r="Y795" s="75">
        <f t="shared" si="44"/>
        <v>0.5</v>
      </c>
      <c r="Z795" s="1"/>
      <c r="AA795" s="1"/>
      <c r="AB795" s="28">
        <v>0</v>
      </c>
      <c r="AC795" s="115">
        <f t="shared" si="45"/>
        <v>0</v>
      </c>
      <c r="AD795" s="2">
        <v>46082</v>
      </c>
      <c r="AE795" s="175" t="str">
        <f>IFERROR(Table8[[#This Row],[Timeline - Monthwise]]-MIN(Table8[Start Date..]),"None")</f>
        <v>None</v>
      </c>
      <c r="AF795" s="1" t="str">
        <f>IFERROR(Table8[[#This Row],[Timeline - Monthwise]]-Table8[[#This Row],[Start Date..]]+1,"Duration Doesn't Exsists")</f>
        <v>Duration Doesn't Exsists</v>
      </c>
      <c r="AG795" s="29" t="str">
        <f ca="1">IFERROR(Table8[[#This Row],[Timeline - Monthwise]]-TODAY(),"No ETA")</f>
        <v>No ETA</v>
      </c>
      <c r="AH795" s="29" t="str">
        <f t="shared" si="46"/>
        <v>Yet to Start</v>
      </c>
      <c r="AI795" s="192"/>
      <c r="AJ795" s="237" t="s">
        <v>3569</v>
      </c>
      <c r="AK795" s="1"/>
      <c r="AL795" s="1" t="s">
        <v>41</v>
      </c>
      <c r="AM795" s="1" t="s">
        <v>39</v>
      </c>
      <c r="AN795" s="1"/>
      <c r="AO795" s="27"/>
      <c r="AP795" s="192"/>
      <c r="AQ795" s="27"/>
      <c r="AS795" s="192" t="str">
        <f>VLOOKUP(Table8[[#This Row],[CEM Number]],'71 CEMs'!$E$5:$E$76,1,0)</f>
        <v>INT-23-00447</v>
      </c>
      <c r="AT795" s="234" t="s">
        <v>3569</v>
      </c>
      <c r="AU795" s="233"/>
    </row>
    <row r="796" spans="1:47" ht="14.4" customHeight="1">
      <c r="A796" s="26" t="s">
        <v>3651</v>
      </c>
      <c r="B796" s="166" t="s">
        <v>3530</v>
      </c>
      <c r="C796" s="1" t="s">
        <v>64</v>
      </c>
      <c r="D796" s="1" t="s">
        <v>1317</v>
      </c>
      <c r="E796" s="192" t="s">
        <v>1332</v>
      </c>
      <c r="F796" s="29">
        <v>1264</v>
      </c>
      <c r="G796" s="29">
        <v>505.6</v>
      </c>
      <c r="H796" s="29"/>
      <c r="I796" s="29"/>
      <c r="J796" s="29"/>
      <c r="K796" s="29"/>
      <c r="L796" s="29"/>
      <c r="M796" s="1" t="str">
        <f>Table8[[#This Row],[Std Remarks]]</f>
        <v>NOT LIVE - RETAIN BUDGET</v>
      </c>
      <c r="N796" s="28">
        <f>Table8[[#This Row],[% of Completion of Work Done]]</f>
        <v>0</v>
      </c>
      <c r="O796" s="1">
        <f>Table8[[#This Row],[Customers According to % (Market Share)]]</f>
        <v>505.6</v>
      </c>
      <c r="P796" s="29">
        <v>7245702.4330431698</v>
      </c>
      <c r="Q796" s="136">
        <f>(Table8[[#This Row],[Allocated Budget]]*$Q$2)+(Table8[[#This Row],[Allocated Budget]]*(1-Table8[[#This Row],[HP%  based on Live % ( Work Progress)]])*(1-$Q$2))</f>
        <v>7245702.4330431689</v>
      </c>
      <c r="R796" s="136"/>
      <c r="S796" s="1">
        <v>-1</v>
      </c>
      <c r="T796" s="1"/>
      <c r="U796" s="1"/>
      <c r="V796" s="29">
        <v>1635.507472193339</v>
      </c>
      <c r="W796" s="196">
        <v>18808.335930223395</v>
      </c>
      <c r="X796" s="1" t="s">
        <v>47</v>
      </c>
      <c r="Y796" s="28">
        <f>Table8[[#This Row],[% of Completion of Work Done]]</f>
        <v>0</v>
      </c>
      <c r="Z796" s="1" t="s">
        <v>35</v>
      </c>
      <c r="AA796" s="1"/>
      <c r="AB796" s="28">
        <v>0</v>
      </c>
      <c r="AC796" s="115">
        <f t="shared" si="45"/>
        <v>0</v>
      </c>
      <c r="AD796" s="2">
        <v>46082</v>
      </c>
      <c r="AE796" s="175">
        <f>IFERROR(Table8[[#This Row],[Timeline - Monthwise]]-MIN(Table8[Start Date..]),"None")</f>
        <v>214</v>
      </c>
      <c r="AF796" s="1">
        <f>IFERROR(Table8[[#This Row],[Timeline - Monthwise]]-Table8[[#This Row],[Start Date..]]+1,"Duration Doesn't Exsists")</f>
        <v>215</v>
      </c>
      <c r="AG796" s="29">
        <f ca="1">IFERROR(Table8[[#This Row],[Timeline - Monthwise]]-TODAY(),"No ETA")</f>
        <v>167</v>
      </c>
      <c r="AH796" s="29" t="str">
        <f t="shared" si="46"/>
        <v>Yet to Start</v>
      </c>
      <c r="AI796" s="77">
        <v>0</v>
      </c>
      <c r="AJ796" s="237" t="s">
        <v>3576</v>
      </c>
      <c r="AK796" s="1" t="s">
        <v>1169</v>
      </c>
      <c r="AL796" s="1" t="s">
        <v>3325</v>
      </c>
      <c r="AM796" s="1" t="s">
        <v>76</v>
      </c>
      <c r="AN796" s="1"/>
      <c r="AO796" s="27"/>
      <c r="AP796" s="192"/>
      <c r="AQ796" s="27"/>
      <c r="AS796" s="192" t="e">
        <f>VLOOKUP(Table8[[#This Row],[CEM Number]],'71 CEMs'!$E$5:$E$76,1,0)</f>
        <v>#N/A</v>
      </c>
      <c r="AT796" s="235">
        <v>46296</v>
      </c>
      <c r="AU796" s="233"/>
    </row>
    <row r="797" spans="1:47" ht="14.4" customHeight="1">
      <c r="A797" s="26" t="s">
        <v>3651</v>
      </c>
      <c r="B797" s="166" t="s">
        <v>3530</v>
      </c>
      <c r="C797" s="1" t="s">
        <v>64</v>
      </c>
      <c r="D797" s="1" t="s">
        <v>1317</v>
      </c>
      <c r="E797" s="192" t="s">
        <v>1333</v>
      </c>
      <c r="F797" s="29">
        <v>460</v>
      </c>
      <c r="G797" s="29">
        <v>184</v>
      </c>
      <c r="H797" s="29"/>
      <c r="I797" s="29"/>
      <c r="J797" s="29"/>
      <c r="K797" s="29"/>
      <c r="L797" s="29"/>
      <c r="M797" s="1" t="str">
        <f>Table8[[#This Row],[Std Remarks]]</f>
        <v>NOT LIVE - RETAIN BUDGET</v>
      </c>
      <c r="N797" s="28">
        <f>Table8[[#This Row],[% of Completion of Work Done]]</f>
        <v>0</v>
      </c>
      <c r="O797" s="1">
        <f>Table8[[#This Row],[Customers According to % (Market Share)]]</f>
        <v>184</v>
      </c>
      <c r="P797" s="29">
        <v>2908640.0667233602</v>
      </c>
      <c r="Q797" s="136">
        <f>(Table8[[#This Row],[Allocated Budget]]*$Q$2)+(Table8[[#This Row],[Allocated Budget]]*(1-Table8[[#This Row],[HP%  based on Live % ( Work Progress)]])*(1-$Q$2))</f>
        <v>2908640.0667233602</v>
      </c>
      <c r="R797" s="136"/>
      <c r="S797" s="1">
        <v>-0.42500000000000004</v>
      </c>
      <c r="T797" s="1"/>
      <c r="U797" s="1"/>
      <c r="V797" s="29">
        <v>623.91223654030046</v>
      </c>
      <c r="W797" s="29">
        <v>7174.9907202134546</v>
      </c>
      <c r="X797" s="1" t="s">
        <v>47</v>
      </c>
      <c r="Y797" s="28">
        <f>Table8[[#This Row],[% of Completion of Work Done]]</f>
        <v>0</v>
      </c>
      <c r="Z797" s="1" t="s">
        <v>35</v>
      </c>
      <c r="AA797" s="1"/>
      <c r="AB797" s="28">
        <v>0</v>
      </c>
      <c r="AC797" s="115">
        <f t="shared" si="45"/>
        <v>0</v>
      </c>
      <c r="AD797" s="2">
        <v>46082</v>
      </c>
      <c r="AE797" s="175">
        <f>IFERROR(Table8[[#This Row],[Timeline - Monthwise]]-MIN(Table8[Start Date..]),"None")</f>
        <v>214</v>
      </c>
      <c r="AF797" s="1">
        <f>IFERROR(Table8[[#This Row],[Timeline - Monthwise]]-Table8[[#This Row],[Start Date..]]+1,"Duration Doesn't Exsists")</f>
        <v>215</v>
      </c>
      <c r="AG797" s="29">
        <f ca="1">IFERROR(Table8[[#This Row],[Timeline - Monthwise]]-TODAY(),"No ETA")</f>
        <v>167</v>
      </c>
      <c r="AH797" s="29" t="str">
        <f t="shared" si="46"/>
        <v>Yet to Start</v>
      </c>
      <c r="AI797" s="77">
        <v>0</v>
      </c>
      <c r="AJ797" s="237" t="s">
        <v>3576</v>
      </c>
      <c r="AK797" s="1" t="s">
        <v>1169</v>
      </c>
      <c r="AL797" s="1" t="s">
        <v>3325</v>
      </c>
      <c r="AM797" s="1" t="s">
        <v>76</v>
      </c>
      <c r="AN797" s="1"/>
      <c r="AO797" s="27"/>
      <c r="AP797" s="192"/>
      <c r="AQ797" s="27"/>
      <c r="AS797" s="192" t="e">
        <f>VLOOKUP(Table8[[#This Row],[CEM Number]],'71 CEMs'!$E$5:$E$76,1,0)</f>
        <v>#N/A</v>
      </c>
      <c r="AT797" s="235">
        <v>46296</v>
      </c>
      <c r="AU797" s="233"/>
    </row>
    <row r="798" spans="1:47" ht="14.4" customHeight="1">
      <c r="A798" s="26" t="s">
        <v>3651</v>
      </c>
      <c r="B798" s="166" t="s">
        <v>3530</v>
      </c>
      <c r="C798" s="1" t="s">
        <v>64</v>
      </c>
      <c r="D798" s="1" t="s">
        <v>1317</v>
      </c>
      <c r="E798" s="192" t="s">
        <v>1334</v>
      </c>
      <c r="F798" s="29">
        <v>32100</v>
      </c>
      <c r="G798" s="29">
        <v>12840</v>
      </c>
      <c r="H798" s="29"/>
      <c r="I798" s="29"/>
      <c r="J798" s="29"/>
      <c r="K798" s="29"/>
      <c r="L798" s="29"/>
      <c r="M798" s="1" t="str">
        <f>Table8[[#This Row],[Std Remarks]]</f>
        <v>NOT LIVE - RETAIN BUDGET</v>
      </c>
      <c r="N798" s="28">
        <f>Table8[[#This Row],[% of Completion of Work Done]]</f>
        <v>0</v>
      </c>
      <c r="O798" s="1">
        <f>Table8[[#This Row],[Customers According to % (Market Share)]]</f>
        <v>12840</v>
      </c>
      <c r="P798" s="29">
        <v>76529365.905173898</v>
      </c>
      <c r="Q798" s="136">
        <f>(Table8[[#This Row],[Allocated Budget]]*$Q$2)+(Table8[[#This Row],[Allocated Budget]]*(1-Table8[[#This Row],[HP%  based on Live % ( Work Progress)]])*(1-$Q$2))</f>
        <v>76529365.905173898</v>
      </c>
      <c r="R798" s="136"/>
      <c r="S798" s="1">
        <v>-1</v>
      </c>
      <c r="T798" s="1"/>
      <c r="U798" s="1"/>
      <c r="V798" s="29">
        <v>19503.388049199999</v>
      </c>
      <c r="W798" s="29">
        <v>224288.96256579997</v>
      </c>
      <c r="X798" s="1" t="s">
        <v>47</v>
      </c>
      <c r="Y798" s="28">
        <f>Table8[[#This Row],[% of Completion of Work Done]]</f>
        <v>0</v>
      </c>
      <c r="Z798" s="1" t="s">
        <v>35</v>
      </c>
      <c r="AA798" s="1"/>
      <c r="AB798" s="28">
        <v>0</v>
      </c>
      <c r="AC798" s="115">
        <f t="shared" si="45"/>
        <v>0</v>
      </c>
      <c r="AD798" s="2">
        <v>46082</v>
      </c>
      <c r="AE798" s="175">
        <f>IFERROR(Table8[[#This Row],[Timeline - Monthwise]]-MIN(Table8[Start Date..]),"None")</f>
        <v>214</v>
      </c>
      <c r="AF798" s="1">
        <f>IFERROR(Table8[[#This Row],[Timeline - Monthwise]]-Table8[[#This Row],[Start Date..]]+1,"Duration Doesn't Exsists")</f>
        <v>215</v>
      </c>
      <c r="AG798" s="29">
        <f ca="1">IFERROR(Table8[[#This Row],[Timeline - Monthwise]]-TODAY(),"No ETA")</f>
        <v>167</v>
      </c>
      <c r="AH798" s="29" t="str">
        <f t="shared" si="46"/>
        <v>Yet to Start</v>
      </c>
      <c r="AI798" s="77">
        <v>0</v>
      </c>
      <c r="AJ798" s="237" t="s">
        <v>3576</v>
      </c>
      <c r="AK798" s="1" t="s">
        <v>1169</v>
      </c>
      <c r="AL798" s="1" t="s">
        <v>3325</v>
      </c>
      <c r="AM798" s="1" t="s">
        <v>76</v>
      </c>
      <c r="AN798" s="1"/>
      <c r="AO798" s="27"/>
      <c r="AP798" s="192"/>
      <c r="AQ798" s="27"/>
      <c r="AS798" s="192" t="e">
        <f>VLOOKUP(Table8[[#This Row],[CEM Number]],'71 CEMs'!$E$5:$E$76,1,0)</f>
        <v>#N/A</v>
      </c>
      <c r="AT798" s="235">
        <v>46296</v>
      </c>
      <c r="AU798" s="233"/>
    </row>
    <row r="799" spans="1:47" ht="14.4" customHeight="1">
      <c r="A799" s="26" t="s">
        <v>3651</v>
      </c>
      <c r="B799" s="166" t="s">
        <v>3530</v>
      </c>
      <c r="C799" s="1" t="s">
        <v>64</v>
      </c>
      <c r="D799" s="1" t="s">
        <v>1317</v>
      </c>
      <c r="E799" s="192" t="s">
        <v>1335</v>
      </c>
      <c r="F799" s="29">
        <v>497</v>
      </c>
      <c r="G799" s="29">
        <v>198.8</v>
      </c>
      <c r="H799" s="29"/>
      <c r="I799" s="29"/>
      <c r="J799" s="29"/>
      <c r="K799" s="29"/>
      <c r="L799" s="29"/>
      <c r="M799" s="1" t="str">
        <f>Table8[[#This Row],[Std Remarks]]</f>
        <v>NOT LIVE - RETAIN BUDGET</v>
      </c>
      <c r="N799" s="28">
        <f>Table8[[#This Row],[% of Completion of Work Done]]</f>
        <v>0</v>
      </c>
      <c r="O799" s="1">
        <f>Table8[[#This Row],[Customers According to % (Market Share)]]</f>
        <v>198.8</v>
      </c>
      <c r="P799" s="29">
        <v>1868516.67621858</v>
      </c>
      <c r="Q799" s="136">
        <f>(Table8[[#This Row],[Allocated Budget]]*$Q$2)+(Table8[[#This Row],[Allocated Budget]]*(1-Table8[[#This Row],[HP%  based on Live % ( Work Progress)]])*(1-$Q$2))</f>
        <v>1868516.67621858</v>
      </c>
      <c r="R799" s="136"/>
      <c r="S799" s="1">
        <v>-0.85</v>
      </c>
      <c r="T799" s="1"/>
      <c r="U799" s="1"/>
      <c r="V799" s="29">
        <v>340.69260075081445</v>
      </c>
      <c r="W799" s="29">
        <v>3917.9649086343657</v>
      </c>
      <c r="X799" s="1" t="s">
        <v>47</v>
      </c>
      <c r="Y799" s="28">
        <f>Table8[[#This Row],[% of Completion of Work Done]]</f>
        <v>0</v>
      </c>
      <c r="Z799" s="1" t="s">
        <v>35</v>
      </c>
      <c r="AA799" s="1"/>
      <c r="AB799" s="28">
        <v>0</v>
      </c>
      <c r="AC799" s="115">
        <f t="shared" si="45"/>
        <v>0</v>
      </c>
      <c r="AD799" s="2">
        <v>46082</v>
      </c>
      <c r="AE799" s="175">
        <f>IFERROR(Table8[[#This Row],[Timeline - Monthwise]]-MIN(Table8[Start Date..]),"None")</f>
        <v>214</v>
      </c>
      <c r="AF799" s="1">
        <f>IFERROR(Table8[[#This Row],[Timeline - Monthwise]]-Table8[[#This Row],[Start Date..]]+1,"Duration Doesn't Exsists")</f>
        <v>215</v>
      </c>
      <c r="AG799" s="29">
        <f ca="1">IFERROR(Table8[[#This Row],[Timeline - Monthwise]]-TODAY(),"No ETA")</f>
        <v>167</v>
      </c>
      <c r="AH799" s="29" t="str">
        <f t="shared" si="46"/>
        <v>Yet to Start</v>
      </c>
      <c r="AI799" s="77">
        <v>0</v>
      </c>
      <c r="AJ799" s="237" t="s">
        <v>3576</v>
      </c>
      <c r="AK799" s="1" t="s">
        <v>1169</v>
      </c>
      <c r="AL799" s="1" t="s">
        <v>3325</v>
      </c>
      <c r="AM799" s="1" t="s">
        <v>76</v>
      </c>
      <c r="AN799" s="1"/>
      <c r="AO799" s="27"/>
      <c r="AP799" s="192"/>
      <c r="AQ799" s="27"/>
      <c r="AS799" s="192" t="e">
        <f>VLOOKUP(Table8[[#This Row],[CEM Number]],'71 CEMs'!$E$5:$E$76,1,0)</f>
        <v>#N/A</v>
      </c>
      <c r="AT799" s="235">
        <v>46296</v>
      </c>
      <c r="AU799" s="233"/>
    </row>
    <row r="800" spans="1:47" ht="14.4" customHeight="1">
      <c r="A800" s="26" t="s">
        <v>3651</v>
      </c>
      <c r="B800" s="166" t="s">
        <v>3530</v>
      </c>
      <c r="C800" s="1" t="s">
        <v>64</v>
      </c>
      <c r="D800" s="1" t="s">
        <v>1317</v>
      </c>
      <c r="E800" s="192" t="s">
        <v>1336</v>
      </c>
      <c r="F800" s="29">
        <v>1122</v>
      </c>
      <c r="G800" s="29">
        <v>448.8</v>
      </c>
      <c r="H800" s="29"/>
      <c r="I800" s="29"/>
      <c r="J800" s="29"/>
      <c r="K800" s="29"/>
      <c r="L800" s="29"/>
      <c r="M800" s="1" t="str">
        <f>Table8[[#This Row],[Std Remarks]]</f>
        <v>NOT LIVE - RETAIN BUDGET</v>
      </c>
      <c r="N800" s="28">
        <f>Table8[[#This Row],[% of Completion of Work Done]]</f>
        <v>0</v>
      </c>
      <c r="O800" s="1">
        <f>Table8[[#This Row],[Customers According to % (Market Share)]]</f>
        <v>448.8</v>
      </c>
      <c r="P800" s="29">
        <v>4145070.9413632099</v>
      </c>
      <c r="Q800" s="136">
        <f>(Table8[[#This Row],[Allocated Budget]]*$Q$2)+(Table8[[#This Row],[Allocated Budget]]*(1-Table8[[#This Row],[HP%  based on Live % ( Work Progress)]])*(1-$Q$2))</f>
        <v>4145070.9413632099</v>
      </c>
      <c r="R800" s="136"/>
      <c r="S800" s="1">
        <v>-1</v>
      </c>
      <c r="T800" s="1"/>
      <c r="U800" s="1"/>
      <c r="V800" s="29">
        <v>837.8169631745684</v>
      </c>
      <c r="W800" s="29">
        <v>9634.8950765075351</v>
      </c>
      <c r="X800" s="1" t="s">
        <v>47</v>
      </c>
      <c r="Y800" s="28">
        <f>Table8[[#This Row],[% of Completion of Work Done]]</f>
        <v>0</v>
      </c>
      <c r="Z800" s="1" t="s">
        <v>35</v>
      </c>
      <c r="AA800" s="1"/>
      <c r="AB800" s="28">
        <v>0</v>
      </c>
      <c r="AC800" s="115">
        <f t="shared" si="45"/>
        <v>0</v>
      </c>
      <c r="AD800" s="2">
        <v>46082</v>
      </c>
      <c r="AE800" s="175">
        <f>IFERROR(Table8[[#This Row],[Timeline - Monthwise]]-MIN(Table8[Start Date..]),"None")</f>
        <v>214</v>
      </c>
      <c r="AF800" s="1">
        <f>IFERROR(Table8[[#This Row],[Timeline - Monthwise]]-Table8[[#This Row],[Start Date..]]+1,"Duration Doesn't Exsists")</f>
        <v>215</v>
      </c>
      <c r="AG800" s="29">
        <f ca="1">IFERROR(Table8[[#This Row],[Timeline - Monthwise]]-TODAY(),"No ETA")</f>
        <v>167</v>
      </c>
      <c r="AH800" s="29" t="str">
        <f t="shared" si="46"/>
        <v>Yet to Start</v>
      </c>
      <c r="AI800" s="77">
        <v>0</v>
      </c>
      <c r="AJ800" s="237" t="s">
        <v>3576</v>
      </c>
      <c r="AK800" s="1" t="s">
        <v>1169</v>
      </c>
      <c r="AL800" s="1" t="s">
        <v>3325</v>
      </c>
      <c r="AM800" s="1" t="s">
        <v>76</v>
      </c>
      <c r="AN800" s="1"/>
      <c r="AO800" s="27"/>
      <c r="AP800" s="191"/>
      <c r="AQ800" s="1"/>
      <c r="AS800" s="192" t="e">
        <f>VLOOKUP(Table8[[#This Row],[CEM Number]],'71 CEMs'!$E$5:$E$76,1,0)</f>
        <v>#N/A</v>
      </c>
      <c r="AT800" s="235">
        <v>46296</v>
      </c>
      <c r="AU800" s="233"/>
    </row>
    <row r="801" spans="1:47" ht="14.4" customHeight="1">
      <c r="A801" s="26" t="s">
        <v>155</v>
      </c>
      <c r="B801" s="166">
        <v>45351</v>
      </c>
      <c r="C801" s="1" t="s">
        <v>156</v>
      </c>
      <c r="D801" s="1" t="s">
        <v>157</v>
      </c>
      <c r="E801" s="192" t="s">
        <v>163</v>
      </c>
      <c r="F801" s="29">
        <v>782</v>
      </c>
      <c r="G801" s="29">
        <v>312.8</v>
      </c>
      <c r="H801" s="29">
        <v>226</v>
      </c>
      <c r="I801" s="29">
        <v>169</v>
      </c>
      <c r="J801" s="29">
        <v>37</v>
      </c>
      <c r="K801" s="29">
        <v>20</v>
      </c>
      <c r="L801" s="29"/>
      <c r="M801" s="1" t="str">
        <f>Table8[[#This Row],[Std Remarks]]</f>
        <v>LIVE - 100% Completed</v>
      </c>
      <c r="N801" s="28">
        <f>Table8[[#This Row],[% of Completion of Work Done]]</f>
        <v>1</v>
      </c>
      <c r="O801" s="1">
        <f>Table8[[#This Row],[Customers According to % (Market Share)]]</f>
        <v>312.8</v>
      </c>
      <c r="P801" s="29">
        <v>17930917.315000001</v>
      </c>
      <c r="Q801" s="136">
        <f>Table8[[#This Row],[Allocated Budget]]*Table8[[#This Row],[Allocation Percentage]]</f>
        <v>2689637.5972500001</v>
      </c>
      <c r="R801" s="136">
        <v>15241279.717749998</v>
      </c>
      <c r="S801" s="1">
        <v>-1</v>
      </c>
      <c r="T801" s="1"/>
      <c r="U801" s="1">
        <v>0.4</v>
      </c>
      <c r="V801" s="29">
        <v>2347.1499999999996</v>
      </c>
      <c r="W801" s="29">
        <v>8520.5769999999957</v>
      </c>
      <c r="X801" s="1" t="s">
        <v>47</v>
      </c>
      <c r="Y801" s="75">
        <f>$Q$2</f>
        <v>0.15</v>
      </c>
      <c r="Z801" s="1" t="s">
        <v>32</v>
      </c>
      <c r="AA801" s="1" t="s">
        <v>47</v>
      </c>
      <c r="AB801" s="64">
        <v>1</v>
      </c>
      <c r="AC801" s="115">
        <f t="shared" si="45"/>
        <v>1</v>
      </c>
      <c r="AD801" s="2">
        <v>46082</v>
      </c>
      <c r="AE801" s="175" t="str">
        <f>IFERROR(Table8[[#This Row],[Timeline - Monthwise]]-MIN(Table8[Start Date..]),"None")</f>
        <v>None</v>
      </c>
      <c r="AF801" s="1" t="str">
        <f>IFERROR(Table8[[#This Row],[Timeline - Monthwise]]-Table8[[#This Row],[Start Date..]]+1,"Duration Doesn't Exsists")</f>
        <v>Duration Doesn't Exsists</v>
      </c>
      <c r="AG801" s="29" t="str">
        <f ca="1">IFERROR(Table8[[#This Row],[Timeline - Monthwise]]-TODAY(),"No ETA")</f>
        <v>No ETA</v>
      </c>
      <c r="AH801" s="29" t="str">
        <f t="shared" si="46"/>
        <v>Completed</v>
      </c>
      <c r="AI801" s="1"/>
      <c r="AJ801" s="237" t="s">
        <v>3569</v>
      </c>
      <c r="AK801" s="1"/>
      <c r="AL801" s="1" t="s">
        <v>3178</v>
      </c>
      <c r="AM801" s="1" t="s">
        <v>30</v>
      </c>
      <c r="AN801" s="1"/>
      <c r="AO801" s="27"/>
      <c r="AP801" s="192"/>
      <c r="AQ801" s="1"/>
      <c r="AS801" s="192" t="str">
        <f>VLOOKUP(Table8[[#This Row],[CEM Number]],'71 CEMs'!$E$5:$E$76,1,0)</f>
        <v>I240538</v>
      </c>
      <c r="AT801" s="235" t="s">
        <v>3569</v>
      </c>
      <c r="AU801" s="233"/>
    </row>
    <row r="802" spans="1:47" ht="14.4" customHeight="1">
      <c r="A802" s="26" t="s">
        <v>171</v>
      </c>
      <c r="B802" s="166">
        <v>45350</v>
      </c>
      <c r="C802" s="1" t="s">
        <v>172</v>
      </c>
      <c r="D802" s="1" t="s">
        <v>173</v>
      </c>
      <c r="E802" s="192" t="s">
        <v>185</v>
      </c>
      <c r="F802" s="29">
        <v>522</v>
      </c>
      <c r="G802" s="29">
        <v>208.8</v>
      </c>
      <c r="H802" s="29">
        <v>156</v>
      </c>
      <c r="I802" s="29">
        <v>128</v>
      </c>
      <c r="J802" s="29">
        <v>11</v>
      </c>
      <c r="K802" s="29">
        <v>17</v>
      </c>
      <c r="L802" s="29"/>
      <c r="M802" s="1" t="str">
        <f>Table8[[#This Row],[Std Remarks]]</f>
        <v>LIVE - 100% Completed</v>
      </c>
      <c r="N802" s="28">
        <f>Table8[[#This Row],[% of Completion of Work Done]]</f>
        <v>1</v>
      </c>
      <c r="O802" s="1">
        <f>Table8[[#This Row],[Customers According to % (Market Share)]]</f>
        <v>208.8</v>
      </c>
      <c r="P802" s="29">
        <v>6734786.6543579996</v>
      </c>
      <c r="Q802" s="136">
        <f>Table8[[#This Row],[Allocated Budget]]*Table8[[#This Row],[Allocation Percentage]]</f>
        <v>1010217.9981536999</v>
      </c>
      <c r="R802" s="136">
        <v>5724568.6562043</v>
      </c>
      <c r="S802" s="1">
        <v>-0.85</v>
      </c>
      <c r="T802" s="1"/>
      <c r="U802" s="1">
        <v>0.4</v>
      </c>
      <c r="V802" s="29">
        <v>527.84999999999991</v>
      </c>
      <c r="W802" s="29">
        <v>3691.9683703500004</v>
      </c>
      <c r="X802" s="1" t="s">
        <v>47</v>
      </c>
      <c r="Y802" s="75">
        <f>$Q$2</f>
        <v>0.15</v>
      </c>
      <c r="Z802" s="1" t="s">
        <v>32</v>
      </c>
      <c r="AA802" s="1" t="s">
        <v>47</v>
      </c>
      <c r="AB802" s="64">
        <v>1</v>
      </c>
      <c r="AC802" s="115">
        <f t="shared" si="45"/>
        <v>1</v>
      </c>
      <c r="AD802" s="2">
        <v>46082</v>
      </c>
      <c r="AE802" s="175" t="str">
        <f>IFERROR(Table8[[#This Row],[Timeline - Monthwise]]-MIN(Table8[Start Date..]),"None")</f>
        <v>None</v>
      </c>
      <c r="AF802" s="1" t="str">
        <f>IFERROR(Table8[[#This Row],[Timeline - Monthwise]]-Table8[[#This Row],[Start Date..]]+1,"Duration Doesn't Exsists")</f>
        <v>Duration Doesn't Exsists</v>
      </c>
      <c r="AG802" s="29" t="str">
        <f ca="1">IFERROR(Table8[[#This Row],[Timeline - Monthwise]]-TODAY(),"No ETA")</f>
        <v>No ETA</v>
      </c>
      <c r="AH802" s="29" t="str">
        <f t="shared" si="46"/>
        <v>Completed</v>
      </c>
      <c r="AI802" s="192"/>
      <c r="AJ802" s="237" t="s">
        <v>3569</v>
      </c>
      <c r="AK802" s="1"/>
      <c r="AL802" s="1" t="s">
        <v>3178</v>
      </c>
      <c r="AM802" s="1" t="s">
        <v>30</v>
      </c>
      <c r="AN802" s="1"/>
      <c r="AO802" s="27"/>
      <c r="AP802" s="192"/>
      <c r="AQ802" s="1"/>
      <c r="AS802" s="192" t="str">
        <f>VLOOKUP(Table8[[#This Row],[CEM Number]],'71 CEMs'!$E$5:$E$76,1,0)</f>
        <v>I240539</v>
      </c>
      <c r="AT802" s="235" t="s">
        <v>3569</v>
      </c>
      <c r="AU802" s="233"/>
    </row>
    <row r="803" spans="1:47" ht="14.4" customHeight="1">
      <c r="A803" s="26" t="s">
        <v>572</v>
      </c>
      <c r="B803" s="166">
        <v>45548</v>
      </c>
      <c r="C803" s="1" t="s">
        <v>156</v>
      </c>
      <c r="D803" s="1" t="s">
        <v>573</v>
      </c>
      <c r="E803" s="192" t="s">
        <v>574</v>
      </c>
      <c r="F803" s="29">
        <v>350</v>
      </c>
      <c r="G803" s="29">
        <v>140</v>
      </c>
      <c r="H803" s="29">
        <v>88</v>
      </c>
      <c r="I803" s="29">
        <v>79</v>
      </c>
      <c r="J803" s="29">
        <v>6</v>
      </c>
      <c r="K803" s="29">
        <v>3</v>
      </c>
      <c r="L803" s="29"/>
      <c r="M803" s="1" t="str">
        <f>Table8[[#This Row],[Std Remarks]]</f>
        <v>LIVE - 100% Completed</v>
      </c>
      <c r="N803" s="28">
        <f>Table8[[#This Row],[% of Completion of Work Done]]</f>
        <v>1</v>
      </c>
      <c r="O803" s="1">
        <f>Table8[[#This Row],[Customers According to % (Market Share)]]</f>
        <v>140</v>
      </c>
      <c r="P803" s="29">
        <v>4538550.8632070003</v>
      </c>
      <c r="Q803" s="136">
        <f>Table8[[#This Row],[Allocated Budget]]*Table8[[#This Row],[Allocation Percentage]]</f>
        <v>680782.62948105007</v>
      </c>
      <c r="R803" s="136">
        <v>3857768.2337259501</v>
      </c>
      <c r="S803" s="1">
        <v>-1</v>
      </c>
      <c r="T803" s="1"/>
      <c r="U803" s="1">
        <v>0.4</v>
      </c>
      <c r="V803" s="29">
        <v>0</v>
      </c>
      <c r="W803" s="29">
        <v>10671.791880050001</v>
      </c>
      <c r="X803" s="1" t="s">
        <v>150</v>
      </c>
      <c r="Y803" s="75">
        <f>$Q$2</f>
        <v>0.15</v>
      </c>
      <c r="Z803" s="192" t="s">
        <v>32</v>
      </c>
      <c r="AA803" s="1" t="s">
        <v>150</v>
      </c>
      <c r="AB803" s="64">
        <v>1</v>
      </c>
      <c r="AC803" s="115">
        <f t="shared" si="45"/>
        <v>1</v>
      </c>
      <c r="AD803" s="2">
        <v>46082</v>
      </c>
      <c r="AE803" s="175" t="str">
        <f>IFERROR(Table8[[#This Row],[Timeline - Monthwise]]-MIN(Table8[Start Date..]),"None")</f>
        <v>None</v>
      </c>
      <c r="AF803" s="1" t="str">
        <f>IFERROR(Table8[[#This Row],[Timeline - Monthwise]]-Table8[[#This Row],[Start Date..]]+1,"Duration Doesn't Exsists")</f>
        <v>Duration Doesn't Exsists</v>
      </c>
      <c r="AG803" s="29" t="str">
        <f ca="1">IFERROR(Table8[[#This Row],[Timeline - Monthwise]]-TODAY(),"No ETA")</f>
        <v>No ETA</v>
      </c>
      <c r="AH803" s="29" t="str">
        <f t="shared" si="46"/>
        <v>Completed</v>
      </c>
      <c r="AI803" s="192"/>
      <c r="AJ803" s="237" t="s">
        <v>3569</v>
      </c>
      <c r="AK803" s="1"/>
      <c r="AL803" s="1" t="s">
        <v>3178</v>
      </c>
      <c r="AM803" s="1" t="s">
        <v>30</v>
      </c>
      <c r="AN803" s="1"/>
      <c r="AO803" s="27"/>
      <c r="AP803" s="191"/>
      <c r="AQ803" s="1"/>
      <c r="AS803" s="192" t="str">
        <f>VLOOKUP(Table8[[#This Row],[CEM Number]],'71 CEMs'!$E$5:$E$76,1,0)</f>
        <v>I250202</v>
      </c>
      <c r="AT803" s="235" t="s">
        <v>3569</v>
      </c>
      <c r="AU803" s="233"/>
    </row>
    <row r="804" spans="1:47" ht="14.4" customHeight="1">
      <c r="A804" s="26" t="s">
        <v>580</v>
      </c>
      <c r="B804" s="166">
        <v>45547</v>
      </c>
      <c r="C804" s="1" t="s">
        <v>217</v>
      </c>
      <c r="D804" s="192" t="s">
        <v>581</v>
      </c>
      <c r="E804" s="192" t="s">
        <v>588</v>
      </c>
      <c r="F804" s="29">
        <v>726</v>
      </c>
      <c r="G804" s="29">
        <v>290.40000000000003</v>
      </c>
      <c r="H804" s="29">
        <v>135</v>
      </c>
      <c r="I804" s="29">
        <v>12</v>
      </c>
      <c r="J804" s="29"/>
      <c r="K804" s="29"/>
      <c r="L804" s="29"/>
      <c r="M804" s="1" t="str">
        <f>Table8[[#This Row],[Std Remarks]]</f>
        <v>LIVE - 100% Completed</v>
      </c>
      <c r="N804" s="28">
        <f>Table8[[#This Row],[% of Completion of Work Done]]</f>
        <v>1</v>
      </c>
      <c r="O804" s="1">
        <f>Table8[[#This Row],[Customers According to % (Market Share)]]</f>
        <v>290.40000000000003</v>
      </c>
      <c r="P804" s="29">
        <v>6711032.7379999999</v>
      </c>
      <c r="Q804" s="136">
        <f>Table8[[#This Row],[Allocated Budget]]*Table8[[#This Row],[Allocation Percentage]]</f>
        <v>1006654.9106999999</v>
      </c>
      <c r="R804" s="136">
        <v>5704377.8273</v>
      </c>
      <c r="S804" s="1">
        <v>-1</v>
      </c>
      <c r="T804" s="1"/>
      <c r="U804" s="1">
        <v>0.4</v>
      </c>
      <c r="V804" s="29">
        <v>1399.55</v>
      </c>
      <c r="W804" s="29">
        <v>6207.45</v>
      </c>
      <c r="X804" s="1" t="s">
        <v>47</v>
      </c>
      <c r="Y804" s="75">
        <f>$Q$2</f>
        <v>0.15</v>
      </c>
      <c r="Z804" s="192" t="s">
        <v>32</v>
      </c>
      <c r="AA804" s="1" t="s">
        <v>47</v>
      </c>
      <c r="AB804" s="64">
        <v>1</v>
      </c>
      <c r="AC804" s="115">
        <f t="shared" si="45"/>
        <v>1</v>
      </c>
      <c r="AD804" s="2">
        <v>46082</v>
      </c>
      <c r="AE804" s="175" t="str">
        <f>IFERROR(Table8[[#This Row],[Timeline - Monthwise]]-MIN(Table8[Start Date..]),"None")</f>
        <v>None</v>
      </c>
      <c r="AF804" s="1" t="str">
        <f>IFERROR(Table8[[#This Row],[Timeline - Monthwise]]-Table8[[#This Row],[Start Date..]]+1,"Duration Doesn't Exsists")</f>
        <v>Duration Doesn't Exsists</v>
      </c>
      <c r="AG804" s="29" t="str">
        <f ca="1">IFERROR(Table8[[#This Row],[Timeline - Monthwise]]-TODAY(),"No ETA")</f>
        <v>No ETA</v>
      </c>
      <c r="AH804" s="29" t="str">
        <f t="shared" si="46"/>
        <v>Completed</v>
      </c>
      <c r="AI804" s="192"/>
      <c r="AJ804" s="237" t="s">
        <v>3569</v>
      </c>
      <c r="AK804" s="192"/>
      <c r="AL804" s="1" t="s">
        <v>3178</v>
      </c>
      <c r="AM804" s="1" t="s">
        <v>30</v>
      </c>
      <c r="AN804" s="1"/>
      <c r="AO804" s="27"/>
      <c r="AP804" s="1"/>
      <c r="AQ804" s="1"/>
      <c r="AS804" s="192" t="str">
        <f>VLOOKUP(Table8[[#This Row],[CEM Number]],'71 CEMs'!$E$5:$E$76,1,0)</f>
        <v>I250205</v>
      </c>
      <c r="AT804" s="235" t="s">
        <v>3569</v>
      </c>
      <c r="AU804" s="233"/>
    </row>
    <row r="805" spans="1:47" ht="14.4" customHeight="1">
      <c r="A805" s="26" t="s">
        <v>3651</v>
      </c>
      <c r="B805" s="166" t="s">
        <v>3530</v>
      </c>
      <c r="C805" s="1" t="s">
        <v>64</v>
      </c>
      <c r="D805" s="192" t="s">
        <v>1317</v>
      </c>
      <c r="E805" s="192" t="s">
        <v>1337</v>
      </c>
      <c r="F805" s="29">
        <v>4466</v>
      </c>
      <c r="G805" s="29">
        <v>1786.4</v>
      </c>
      <c r="H805" s="29"/>
      <c r="I805" s="29"/>
      <c r="J805" s="29"/>
      <c r="K805" s="29"/>
      <c r="L805" s="29"/>
      <c r="M805" s="1" t="str">
        <f>Table8[[#This Row],[Std Remarks]]</f>
        <v>NOT LIVE - RETAIN BUDGET</v>
      </c>
      <c r="N805" s="28">
        <f>Table8[[#This Row],[% of Completion of Work Done]]</f>
        <v>0</v>
      </c>
      <c r="O805" s="1">
        <f>Table8[[#This Row],[Customers According to % (Market Share)]]</f>
        <v>1786.4</v>
      </c>
      <c r="P805" s="29">
        <v>6313771.3332636002</v>
      </c>
      <c r="Q805" s="136">
        <f>(Table8[[#This Row],[Allocated Budget]]*$Q$2)+(Table8[[#This Row],[Allocated Budget]]*(1-Table8[[#This Row],[HP%  based on Live % ( Work Progress)]])*(1-$Q$2))</f>
        <v>6313771.3332636002</v>
      </c>
      <c r="R805" s="136"/>
      <c r="S805" s="1">
        <v>0</v>
      </c>
      <c r="T805" s="1"/>
      <c r="U805" s="1"/>
      <c r="V805" s="29">
        <v>863.76347563159618</v>
      </c>
      <c r="W805" s="29">
        <v>9933.2799697633563</v>
      </c>
      <c r="X805" s="1" t="s">
        <v>47</v>
      </c>
      <c r="Y805" s="28">
        <f>Table8[[#This Row],[% of Completion of Work Done]]</f>
        <v>0</v>
      </c>
      <c r="Z805" s="192" t="s">
        <v>35</v>
      </c>
      <c r="AA805" s="1"/>
      <c r="AB805" s="28">
        <v>0</v>
      </c>
      <c r="AC805" s="115">
        <f t="shared" si="45"/>
        <v>0</v>
      </c>
      <c r="AD805" s="2">
        <v>46082</v>
      </c>
      <c r="AE805" s="175">
        <f>IFERROR(Table8[[#This Row],[Timeline - Monthwise]]-MIN(Table8[Start Date..]),"None")</f>
        <v>214</v>
      </c>
      <c r="AF805" s="1">
        <f>IFERROR(Table8[[#This Row],[Timeline - Monthwise]]-Table8[[#This Row],[Start Date..]]+1,"Duration Doesn't Exsists")</f>
        <v>215</v>
      </c>
      <c r="AG805" s="29">
        <f ca="1">IFERROR(Table8[[#This Row],[Timeline - Monthwise]]-TODAY(),"No ETA")</f>
        <v>167</v>
      </c>
      <c r="AH805" s="29" t="str">
        <f t="shared" si="46"/>
        <v>Yet to Start</v>
      </c>
      <c r="AI805" s="77">
        <v>0</v>
      </c>
      <c r="AJ805" s="237" t="s">
        <v>3576</v>
      </c>
      <c r="AK805" s="1" t="s">
        <v>1169</v>
      </c>
      <c r="AL805" s="1" t="s">
        <v>3325</v>
      </c>
      <c r="AM805" s="1" t="s">
        <v>76</v>
      </c>
      <c r="AN805" s="1"/>
      <c r="AO805" s="27"/>
      <c r="AP805" s="191"/>
      <c r="AQ805" s="192"/>
      <c r="AS805" s="192" t="e">
        <f>VLOOKUP(Table8[[#This Row],[CEM Number]],'71 CEMs'!$E$5:$E$76,1,0)</f>
        <v>#N/A</v>
      </c>
      <c r="AT805" s="235">
        <v>46296</v>
      </c>
      <c r="AU805" s="233"/>
    </row>
    <row r="806" spans="1:47" ht="14.4" customHeight="1">
      <c r="A806" s="26" t="s">
        <v>652</v>
      </c>
      <c r="B806" s="166">
        <v>45547</v>
      </c>
      <c r="C806" s="1" t="s">
        <v>147</v>
      </c>
      <c r="D806" s="1" t="s">
        <v>147</v>
      </c>
      <c r="E806" s="192" t="s">
        <v>654</v>
      </c>
      <c r="F806" s="29">
        <v>714</v>
      </c>
      <c r="G806" s="29">
        <v>285.60000000000002</v>
      </c>
      <c r="H806" s="29">
        <v>100</v>
      </c>
      <c r="I806" s="29">
        <v>12</v>
      </c>
      <c r="J806" s="29">
        <v>1</v>
      </c>
      <c r="K806" s="29">
        <v>88</v>
      </c>
      <c r="L806" s="29"/>
      <c r="M806" s="1" t="str">
        <f>Table8[[#This Row],[Std Remarks]]</f>
        <v>LIVE - 100% Completed</v>
      </c>
      <c r="N806" s="28">
        <f>Table8[[#This Row],[% of Completion of Work Done]]</f>
        <v>1</v>
      </c>
      <c r="O806" s="1">
        <f>Table8[[#This Row],[Customers According to % (Market Share)]]</f>
        <v>285.60000000000002</v>
      </c>
      <c r="P806" s="29">
        <v>9380343.8632069994</v>
      </c>
      <c r="Q806" s="136">
        <f>Table8[[#This Row],[Allocated Budget]]*Table8[[#This Row],[Allocation Percentage]]</f>
        <v>1407051.5794810499</v>
      </c>
      <c r="R806" s="136">
        <v>7973292.2837259509</v>
      </c>
      <c r="S806" s="1">
        <v>-0.76500000000000001</v>
      </c>
      <c r="T806" s="1"/>
      <c r="U806" s="1">
        <v>0.4</v>
      </c>
      <c r="V806" s="29">
        <v>2059.4</v>
      </c>
      <c r="W806" s="29">
        <v>10671.791880050001</v>
      </c>
      <c r="X806" s="1" t="s">
        <v>47</v>
      </c>
      <c r="Y806" s="75">
        <f>$Q$2</f>
        <v>0.15</v>
      </c>
      <c r="Z806" s="1" t="s">
        <v>32</v>
      </c>
      <c r="AA806" s="1" t="s">
        <v>47</v>
      </c>
      <c r="AB806" s="64">
        <v>1</v>
      </c>
      <c r="AC806" s="115">
        <f t="shared" si="45"/>
        <v>1</v>
      </c>
      <c r="AD806" s="2">
        <v>46082</v>
      </c>
      <c r="AE806" s="175" t="str">
        <f>IFERROR(Table8[[#This Row],[Timeline - Monthwise]]-MIN(Table8[Start Date..]),"None")</f>
        <v>None</v>
      </c>
      <c r="AF806" s="1" t="str">
        <f>IFERROR(Table8[[#This Row],[Timeline - Monthwise]]-Table8[[#This Row],[Start Date..]]+1,"Duration Doesn't Exsists")</f>
        <v>Duration Doesn't Exsists</v>
      </c>
      <c r="AG806" s="29" t="str">
        <f ca="1">IFERROR(Table8[[#This Row],[Timeline - Monthwise]]-TODAY(),"No ETA")</f>
        <v>No ETA</v>
      </c>
      <c r="AH806" s="29" t="str">
        <f t="shared" si="46"/>
        <v>Completed</v>
      </c>
      <c r="AI806" s="1"/>
      <c r="AJ806" s="237" t="s">
        <v>3569</v>
      </c>
      <c r="AK806" s="1"/>
      <c r="AL806" s="1" t="s">
        <v>3178</v>
      </c>
      <c r="AM806" s="1" t="s">
        <v>30</v>
      </c>
      <c r="AN806" s="1"/>
      <c r="AO806" s="27"/>
      <c r="AP806" s="192"/>
      <c r="AQ806" s="1"/>
      <c r="AS806" s="192" t="str">
        <f>VLOOKUP(Table8[[#This Row],[CEM Number]],'71 CEMs'!$E$5:$E$76,1,0)</f>
        <v>I250207</v>
      </c>
      <c r="AT806" s="235" t="s">
        <v>3569</v>
      </c>
      <c r="AU806" s="233"/>
    </row>
    <row r="807" spans="1:47" ht="14.4" customHeight="1">
      <c r="A807" s="26" t="s">
        <v>1140</v>
      </c>
      <c r="B807" s="166">
        <v>45078</v>
      </c>
      <c r="C807" s="1" t="s">
        <v>514</v>
      </c>
      <c r="D807" s="1" t="s">
        <v>1141</v>
      </c>
      <c r="E807" s="192" t="s">
        <v>1142</v>
      </c>
      <c r="F807" s="29">
        <v>320</v>
      </c>
      <c r="G807" s="29">
        <v>160</v>
      </c>
      <c r="H807" s="29"/>
      <c r="I807" s="29"/>
      <c r="J807" s="29"/>
      <c r="K807" s="29"/>
      <c r="L807" s="29"/>
      <c r="M807" s="1" t="str">
        <f>Table8[[#This Row],[Std Remarks]]</f>
        <v>LIVE - 100% Completed</v>
      </c>
      <c r="N807" s="28">
        <f>Table8[[#This Row],[% of Completion of Work Done]]</f>
        <v>1</v>
      </c>
      <c r="O807" s="1">
        <f>Table8[[#This Row],[Customers According to % (Market Share)]]</f>
        <v>160</v>
      </c>
      <c r="P807" s="29">
        <v>3896358.2746180501</v>
      </c>
      <c r="Q807" s="136">
        <f>Table8[[#This Row],[Allocated Budget]]*Table8[[#This Row],[Allocation Percentage]]</f>
        <v>584453.74119270744</v>
      </c>
      <c r="R807" s="136">
        <v>3311904.5334253428</v>
      </c>
      <c r="S807" s="1">
        <v>-1</v>
      </c>
      <c r="T807" s="1"/>
      <c r="U807" s="1">
        <v>0.5</v>
      </c>
      <c r="V807" s="29">
        <v>0</v>
      </c>
      <c r="W807" s="29">
        <v>1243.4339714</v>
      </c>
      <c r="X807" s="1" t="s">
        <v>31</v>
      </c>
      <c r="Y807" s="75">
        <f>$Q$2</f>
        <v>0.15</v>
      </c>
      <c r="Z807" s="1" t="s">
        <v>32</v>
      </c>
      <c r="AA807" s="1" t="s">
        <v>31</v>
      </c>
      <c r="AB807" s="64">
        <v>1</v>
      </c>
      <c r="AC807" s="115">
        <f t="shared" si="45"/>
        <v>1</v>
      </c>
      <c r="AD807" s="2">
        <v>46082</v>
      </c>
      <c r="AE807" s="175" t="str">
        <f>IFERROR(Table8[[#This Row],[Timeline - Monthwise]]-MIN(Table8[Start Date..]),"None")</f>
        <v>None</v>
      </c>
      <c r="AF807" s="1" t="str">
        <f>IFERROR(Table8[[#This Row],[Timeline - Monthwise]]-Table8[[#This Row],[Start Date..]]+1,"Duration Doesn't Exsists")</f>
        <v>Duration Doesn't Exsists</v>
      </c>
      <c r="AG807" s="29" t="str">
        <f ca="1">IFERROR(Table8[[#This Row],[Timeline - Monthwise]]-TODAY(),"No ETA")</f>
        <v>No ETA</v>
      </c>
      <c r="AH807" s="29" t="str">
        <f t="shared" si="46"/>
        <v>Completed</v>
      </c>
      <c r="AI807" s="1"/>
      <c r="AJ807" s="237" t="s">
        <v>3569</v>
      </c>
      <c r="AK807" s="1" t="s">
        <v>1143</v>
      </c>
      <c r="AL807" s="1" t="s">
        <v>3178</v>
      </c>
      <c r="AM807" s="1" t="s">
        <v>30</v>
      </c>
      <c r="AN807" s="1"/>
      <c r="AO807" s="27">
        <v>2</v>
      </c>
      <c r="AP807" s="192"/>
      <c r="AQ807" s="192"/>
      <c r="AS807" s="192" t="str">
        <f>VLOOKUP(Table8[[#This Row],[CEM Number]],'71 CEMs'!$E$5:$E$76,1,0)</f>
        <v>INT-23-00764</v>
      </c>
      <c r="AT807" s="235" t="s">
        <v>3569</v>
      </c>
      <c r="AU807" s="233"/>
    </row>
    <row r="808" spans="1:47" ht="14.4" customHeight="1">
      <c r="A808" s="26" t="s">
        <v>3651</v>
      </c>
      <c r="B808" s="166" t="s">
        <v>3530</v>
      </c>
      <c r="C808" s="1" t="s">
        <v>64</v>
      </c>
      <c r="D808" s="1" t="s">
        <v>1317</v>
      </c>
      <c r="E808" s="192" t="s">
        <v>1338</v>
      </c>
      <c r="F808" s="29">
        <v>13000</v>
      </c>
      <c r="G808" s="29">
        <v>5200</v>
      </c>
      <c r="H808" s="29"/>
      <c r="I808" s="29"/>
      <c r="J808" s="29"/>
      <c r="K808" s="29"/>
      <c r="L808" s="29"/>
      <c r="M808" s="1" t="str">
        <f>Table8[[#This Row],[Std Remarks]]</f>
        <v>NOT LIVE - RETAIN BUDGET</v>
      </c>
      <c r="N808" s="28">
        <f>Table8[[#This Row],[% of Completion of Work Done]]</f>
        <v>0</v>
      </c>
      <c r="O808" s="1">
        <f>Table8[[#This Row],[Customers According to % (Market Share)]]</f>
        <v>5200</v>
      </c>
      <c r="P808" s="29">
        <v>20085212.4944029</v>
      </c>
      <c r="Q808" s="136">
        <f>(Table8[[#This Row],[Allocated Budget]]*$Q$2)+(Table8[[#This Row],[Allocated Budget]]*(1-Table8[[#This Row],[HP%  based on Live % ( Work Progress)]])*(1-$Q$2))</f>
        <v>20085212.4944029</v>
      </c>
      <c r="R808" s="136"/>
      <c r="S808" s="1">
        <v>-1</v>
      </c>
      <c r="T808" s="1"/>
      <c r="U808" s="1"/>
      <c r="V808" s="29">
        <v>3083.6301595000004</v>
      </c>
      <c r="W808" s="29">
        <v>35461.74683425</v>
      </c>
      <c r="X808" s="1" t="s">
        <v>47</v>
      </c>
      <c r="Y808" s="28">
        <f>Table8[[#This Row],[% of Completion of Work Done]]</f>
        <v>0</v>
      </c>
      <c r="Z808" s="1" t="s">
        <v>35</v>
      </c>
      <c r="AA808" s="1"/>
      <c r="AB808" s="28">
        <v>0</v>
      </c>
      <c r="AC808" s="115">
        <f t="shared" si="45"/>
        <v>0</v>
      </c>
      <c r="AD808" s="2">
        <v>46082</v>
      </c>
      <c r="AE808" s="175">
        <f>IFERROR(Table8[[#This Row],[Timeline - Monthwise]]-MIN(Table8[Start Date..]),"None")</f>
        <v>214</v>
      </c>
      <c r="AF808" s="1">
        <f>IFERROR(Table8[[#This Row],[Timeline - Monthwise]]-Table8[[#This Row],[Start Date..]]+1,"Duration Doesn't Exsists")</f>
        <v>215</v>
      </c>
      <c r="AG808" s="29">
        <f ca="1">IFERROR(Table8[[#This Row],[Timeline - Monthwise]]-TODAY(),"No ETA")</f>
        <v>167</v>
      </c>
      <c r="AH808" s="29" t="str">
        <f t="shared" si="46"/>
        <v>Yet to Start</v>
      </c>
      <c r="AI808" s="77">
        <v>0</v>
      </c>
      <c r="AJ808" s="237" t="s">
        <v>3576</v>
      </c>
      <c r="AK808" s="1" t="s">
        <v>1169</v>
      </c>
      <c r="AL808" s="1" t="s">
        <v>3325</v>
      </c>
      <c r="AM808" s="1" t="s">
        <v>76</v>
      </c>
      <c r="AN808" s="1"/>
      <c r="AO808" s="27"/>
      <c r="AP808" s="191"/>
      <c r="AQ808" s="1"/>
      <c r="AS808" s="192" t="e">
        <f>VLOOKUP(Table8[[#This Row],[CEM Number]],'71 CEMs'!$E$5:$E$76,1,0)</f>
        <v>#N/A</v>
      </c>
      <c r="AT808" s="235">
        <v>46296</v>
      </c>
      <c r="AU808" s="233"/>
    </row>
    <row r="809" spans="1:47" ht="14.4" customHeight="1">
      <c r="A809" s="26" t="s">
        <v>1009</v>
      </c>
      <c r="B809" s="166">
        <v>44924</v>
      </c>
      <c r="C809" s="1" t="s">
        <v>64</v>
      </c>
      <c r="D809" s="1" t="s">
        <v>1010</v>
      </c>
      <c r="E809" s="192" t="s">
        <v>1020</v>
      </c>
      <c r="F809" s="29">
        <v>140</v>
      </c>
      <c r="G809" s="29">
        <v>70</v>
      </c>
      <c r="H809" s="29"/>
      <c r="I809" s="29"/>
      <c r="J809" s="29"/>
      <c r="K809" s="29"/>
      <c r="L809" s="29"/>
      <c r="M809" s="1" t="str">
        <f>Table8[[#This Row],[Std Remarks]]</f>
        <v>LIVE - 100% Completed</v>
      </c>
      <c r="N809" s="28">
        <f>Table8[[#This Row],[% of Completion of Work Done]]</f>
        <v>1</v>
      </c>
      <c r="O809" s="1">
        <f>Table8[[#This Row],[Customers According to % (Market Share)]]</f>
        <v>70</v>
      </c>
      <c r="P809" s="29">
        <v>2544395.1450419002</v>
      </c>
      <c r="Q809" s="136">
        <f>Table8[[#This Row],[Allocated Budget]]*Table8[[#This Row],[Allocation Percentage]]</f>
        <v>381659.27175628504</v>
      </c>
      <c r="R809" s="136">
        <v>2162735.8732856149</v>
      </c>
      <c r="S809" s="1">
        <v>-0.85</v>
      </c>
      <c r="T809" s="1"/>
      <c r="U809" s="1">
        <v>0.5</v>
      </c>
      <c r="V809" s="29">
        <v>534.48368644999994</v>
      </c>
      <c r="W809" s="29">
        <v>2547.6594224999999</v>
      </c>
      <c r="X809" s="1" t="s">
        <v>47</v>
      </c>
      <c r="Y809" s="75">
        <f>$Q$2</f>
        <v>0.15</v>
      </c>
      <c r="Z809" s="1" t="s">
        <v>32</v>
      </c>
      <c r="AA809" s="1" t="s">
        <v>47</v>
      </c>
      <c r="AB809" s="64">
        <v>1</v>
      </c>
      <c r="AC809" s="115">
        <f t="shared" si="45"/>
        <v>1</v>
      </c>
      <c r="AD809" s="2">
        <v>46082</v>
      </c>
      <c r="AE809" s="175" t="str">
        <f>IFERROR(Table8[[#This Row],[Timeline - Monthwise]]-MIN(Table8[Start Date..]),"None")</f>
        <v>None</v>
      </c>
      <c r="AF809" s="1" t="str">
        <f>IFERROR(Table8[[#This Row],[Timeline - Monthwise]]-Table8[[#This Row],[Start Date..]]+1,"Duration Doesn't Exsists")</f>
        <v>Duration Doesn't Exsists</v>
      </c>
      <c r="AG809" s="29" t="str">
        <f ca="1">IFERROR(Table8[[#This Row],[Timeline - Monthwise]]-TODAY(),"No ETA")</f>
        <v>No ETA</v>
      </c>
      <c r="AH809" s="29" t="str">
        <f t="shared" si="46"/>
        <v>Completed</v>
      </c>
      <c r="AI809" s="1"/>
      <c r="AJ809" s="237" t="s">
        <v>3569</v>
      </c>
      <c r="AK809" s="1"/>
      <c r="AL809" s="1" t="s">
        <v>3178</v>
      </c>
      <c r="AM809" s="1" t="s">
        <v>30</v>
      </c>
      <c r="AN809" s="1"/>
      <c r="AO809" s="27"/>
      <c r="AP809" s="1"/>
      <c r="AQ809" s="1"/>
      <c r="AS809" s="192" t="str">
        <f>VLOOKUP(Table8[[#This Row],[CEM Number]],'71 CEMs'!$E$5:$E$76,1,0)</f>
        <v>INT-23-00437</v>
      </c>
      <c r="AT809" s="235" t="s">
        <v>3569</v>
      </c>
      <c r="AU809" s="233"/>
    </row>
    <row r="810" spans="1:47" ht="14.4" customHeight="1">
      <c r="A810" s="26" t="s">
        <v>3651</v>
      </c>
      <c r="B810" s="166" t="s">
        <v>3530</v>
      </c>
      <c r="C810" s="1" t="s">
        <v>64</v>
      </c>
      <c r="D810" s="1" t="s">
        <v>1317</v>
      </c>
      <c r="E810" s="192" t="s">
        <v>1339</v>
      </c>
      <c r="F810" s="29">
        <v>64000</v>
      </c>
      <c r="G810" s="29">
        <v>25600</v>
      </c>
      <c r="H810" s="29"/>
      <c r="I810" s="29"/>
      <c r="J810" s="29"/>
      <c r="K810" s="29"/>
      <c r="L810" s="29"/>
      <c r="M810" s="1" t="str">
        <f>Table8[[#This Row],[Std Remarks]]</f>
        <v>NOT LIVE - RETAIN BUDGET</v>
      </c>
      <c r="N810" s="28">
        <f>Table8[[#This Row],[% of Completion of Work Done]]</f>
        <v>0</v>
      </c>
      <c r="O810" s="1">
        <f>Table8[[#This Row],[Customers According to % (Market Share)]]</f>
        <v>25600</v>
      </c>
      <c r="P810" s="29">
        <v>88337113.786789507</v>
      </c>
      <c r="Q810" s="136">
        <f>(Table8[[#This Row],[Allocated Budget]]*$Q$2)+(Table8[[#This Row],[Allocated Budget]]*(1-Table8[[#This Row],[HP%  based on Live % ( Work Progress)]])*(1-$Q$2))</f>
        <v>88337113.786789507</v>
      </c>
      <c r="R810" s="136"/>
      <c r="S810" s="1">
        <v>-0.85000000000000009</v>
      </c>
      <c r="T810" s="1"/>
      <c r="U810" s="1"/>
      <c r="V810" s="29">
        <v>12674.421829300003</v>
      </c>
      <c r="W810" s="29">
        <v>145755.85103695001</v>
      </c>
      <c r="X810" s="1" t="s">
        <v>47</v>
      </c>
      <c r="Y810" s="28">
        <f>Table8[[#This Row],[% of Completion of Work Done]]</f>
        <v>0</v>
      </c>
      <c r="Z810" s="1" t="s">
        <v>35</v>
      </c>
      <c r="AA810" s="1"/>
      <c r="AB810" s="28">
        <v>0</v>
      </c>
      <c r="AC810" s="115">
        <f t="shared" si="45"/>
        <v>0</v>
      </c>
      <c r="AD810" s="2">
        <v>46082</v>
      </c>
      <c r="AE810" s="175">
        <f>IFERROR(Table8[[#This Row],[Timeline - Monthwise]]-MIN(Table8[Start Date..]),"None")</f>
        <v>214</v>
      </c>
      <c r="AF810" s="1">
        <f>IFERROR(Table8[[#This Row],[Timeline - Monthwise]]-Table8[[#This Row],[Start Date..]]+1,"Duration Doesn't Exsists")</f>
        <v>215</v>
      </c>
      <c r="AG810" s="29">
        <f ca="1">IFERROR(Table8[[#This Row],[Timeline - Monthwise]]-TODAY(),"No ETA")</f>
        <v>167</v>
      </c>
      <c r="AH810" s="29" t="str">
        <f t="shared" si="46"/>
        <v>Yet to Start</v>
      </c>
      <c r="AI810" s="77">
        <v>0</v>
      </c>
      <c r="AJ810" s="237" t="s">
        <v>3576</v>
      </c>
      <c r="AK810" s="1" t="s">
        <v>1169</v>
      </c>
      <c r="AL810" s="1" t="s">
        <v>3325</v>
      </c>
      <c r="AM810" s="1" t="s">
        <v>76</v>
      </c>
      <c r="AN810" s="1"/>
      <c r="AO810" s="27"/>
      <c r="AP810" s="192"/>
      <c r="AQ810" s="27"/>
      <c r="AS810" s="192" t="e">
        <f>VLOOKUP(Table8[[#This Row],[CEM Number]],'71 CEMs'!$E$5:$E$76,1,0)</f>
        <v>#N/A</v>
      </c>
      <c r="AT810" s="235">
        <v>46296</v>
      </c>
      <c r="AU810" s="233"/>
    </row>
    <row r="811" spans="1:47" ht="14.4" customHeight="1">
      <c r="A811" s="26" t="s">
        <v>190</v>
      </c>
      <c r="B811" s="166">
        <v>45350</v>
      </c>
      <c r="C811" s="1" t="s">
        <v>191</v>
      </c>
      <c r="D811" s="1" t="s">
        <v>192</v>
      </c>
      <c r="E811" s="192" t="s">
        <v>206</v>
      </c>
      <c r="F811" s="29">
        <v>120</v>
      </c>
      <c r="G811" s="29">
        <v>48</v>
      </c>
      <c r="H811" s="29">
        <v>120</v>
      </c>
      <c r="I811" s="29">
        <v>113</v>
      </c>
      <c r="J811" s="29">
        <v>100</v>
      </c>
      <c r="K811" s="29">
        <v>10</v>
      </c>
      <c r="L811" s="29">
        <v>3</v>
      </c>
      <c r="M811" s="1"/>
      <c r="N811" s="28">
        <f>Table8[[#This Row],[% of Completion of Work Done]]</f>
        <v>1</v>
      </c>
      <c r="O811" s="1">
        <f>Table8[[#This Row],[Customers According to % (Market Share)]]</f>
        <v>48</v>
      </c>
      <c r="P811" s="29">
        <v>2781121.6606000001</v>
      </c>
      <c r="Q811" s="136">
        <f>Table8[[#This Row],[Allocated Budget]]*Table8[[#This Row],[Allocation Percentage]]</f>
        <v>417168.24909</v>
      </c>
      <c r="R811" s="136">
        <v>2363953.41151</v>
      </c>
      <c r="S811" s="1">
        <v>-1</v>
      </c>
      <c r="T811" s="1"/>
      <c r="U811" s="1">
        <v>0.4</v>
      </c>
      <c r="V811" s="29">
        <v>478.4</v>
      </c>
      <c r="W811" s="29">
        <v>2330.2066287499997</v>
      </c>
      <c r="X811" s="1" t="s">
        <v>47</v>
      </c>
      <c r="Y811" s="75">
        <f>$Q$2</f>
        <v>0.15</v>
      </c>
      <c r="Z811" s="1" t="s">
        <v>32</v>
      </c>
      <c r="AA811" s="1" t="s">
        <v>47</v>
      </c>
      <c r="AB811" s="64">
        <v>1</v>
      </c>
      <c r="AC811" s="115">
        <f t="shared" si="45"/>
        <v>1</v>
      </c>
      <c r="AD811" s="2">
        <v>46082</v>
      </c>
      <c r="AE811" s="175" t="str">
        <f>IFERROR(Table8[[#This Row],[Timeline - Monthwise]]-MIN(Table8[Start Date..]),"None")</f>
        <v>None</v>
      </c>
      <c r="AF811" s="1" t="str">
        <f>IFERROR(Table8[[#This Row],[Timeline - Monthwise]]-Table8[[#This Row],[Start Date..]]+1,"Duration Doesn't Exsists")</f>
        <v>Duration Doesn't Exsists</v>
      </c>
      <c r="AG811" s="29" t="str">
        <f ca="1">IFERROR(Table8[[#This Row],[Timeline - Monthwise]]-TODAY(),"No ETA")</f>
        <v>No ETA</v>
      </c>
      <c r="AH811" s="29" t="str">
        <f t="shared" si="46"/>
        <v>Completed</v>
      </c>
      <c r="AI811" s="1"/>
      <c r="AJ811" s="237" t="s">
        <v>3569</v>
      </c>
      <c r="AK811" s="1"/>
      <c r="AL811" s="1" t="s">
        <v>3178</v>
      </c>
      <c r="AM811" s="1" t="s">
        <v>30</v>
      </c>
      <c r="AN811" s="1"/>
      <c r="AO811" s="27"/>
      <c r="AP811" s="192"/>
      <c r="AQ811" s="27"/>
      <c r="AS811" s="192" t="str">
        <f>VLOOKUP(Table8[[#This Row],[CEM Number]],'71 CEMs'!$E$5:$E$76,1,0)</f>
        <v>I240540</v>
      </c>
      <c r="AT811" s="235" t="s">
        <v>3569</v>
      </c>
      <c r="AU811" s="233"/>
    </row>
    <row r="812" spans="1:47" ht="14.4" customHeight="1">
      <c r="A812" s="26" t="s">
        <v>3651</v>
      </c>
      <c r="B812" s="166" t="s">
        <v>3530</v>
      </c>
      <c r="C812" s="1" t="s">
        <v>40</v>
      </c>
      <c r="D812" s="1" t="s">
        <v>1317</v>
      </c>
      <c r="E812" s="192" t="s">
        <v>42</v>
      </c>
      <c r="F812" s="29">
        <v>0</v>
      </c>
      <c r="G812" s="29">
        <v>0</v>
      </c>
      <c r="H812" s="29"/>
      <c r="I812" s="29"/>
      <c r="J812" s="29"/>
      <c r="K812" s="29"/>
      <c r="L812" s="29"/>
      <c r="M812" s="1" t="str">
        <f>Table8[[#This Row],[Std Remarks]]</f>
        <v>FEEDER ETC WORK - RETAIN BUDGET</v>
      </c>
      <c r="N812" s="28">
        <f>Table8[[#This Row],[% of Completion of Work Done]]</f>
        <v>0</v>
      </c>
      <c r="O812" s="1">
        <f>Table8[[#This Row],[Customers According to % (Market Share)]]</f>
        <v>0</v>
      </c>
      <c r="P812" s="29">
        <v>9000000</v>
      </c>
      <c r="Q812" s="136">
        <f>Table8[[#This Row],[Allocated Budget]]*Table8[[#This Row],[Allocation Percentage]]</f>
        <v>9000000</v>
      </c>
      <c r="R812" s="136"/>
      <c r="S812" s="1">
        <v>-1</v>
      </c>
      <c r="T812" s="1"/>
      <c r="U812" s="1"/>
      <c r="V812" s="29">
        <v>0</v>
      </c>
      <c r="W812" s="196">
        <v>0</v>
      </c>
      <c r="X812" s="1"/>
      <c r="Y812" s="75">
        <f>$R$1</f>
        <v>1</v>
      </c>
      <c r="Z812" s="1"/>
      <c r="AA812" s="1"/>
      <c r="AB812" s="28">
        <v>0</v>
      </c>
      <c r="AC812" s="115">
        <f t="shared" si="45"/>
        <v>0</v>
      </c>
      <c r="AD812" s="2">
        <v>46082</v>
      </c>
      <c r="AE812" s="175" t="str">
        <f>IFERROR(Table8[[#This Row],[Timeline - Monthwise]]-MIN(Table8[Start Date..]),"None")</f>
        <v>None</v>
      </c>
      <c r="AF812" s="1" t="str">
        <f>IFERROR(Table8[[#This Row],[Timeline - Monthwise]]-Table8[[#This Row],[Start Date..]]+1,"Duration Doesn't Exsists")</f>
        <v>Duration Doesn't Exsists</v>
      </c>
      <c r="AG812" s="29" t="str">
        <f ca="1">IFERROR(Table8[[#This Row],[Timeline - Monthwise]]-TODAY(),"No ETA")</f>
        <v>No ETA</v>
      </c>
      <c r="AH812" s="29" t="str">
        <f t="shared" si="46"/>
        <v>Yet to Start</v>
      </c>
      <c r="AI812" s="192"/>
      <c r="AJ812" s="237" t="s">
        <v>3569</v>
      </c>
      <c r="AK812" s="1"/>
      <c r="AL812" s="1" t="s">
        <v>41</v>
      </c>
      <c r="AM812" s="1" t="s">
        <v>39</v>
      </c>
      <c r="AN812" s="1"/>
      <c r="AO812" s="27"/>
      <c r="AP812" s="191"/>
      <c r="AQ812" s="1"/>
      <c r="AS812" s="192" t="e">
        <f>VLOOKUP(Table8[[#This Row],[CEM Number]],'71 CEMs'!$E$5:$E$76,1,0)</f>
        <v>#N/A</v>
      </c>
      <c r="AT812" s="234" t="s">
        <v>3569</v>
      </c>
      <c r="AU812" s="233"/>
    </row>
    <row r="813" spans="1:47" ht="14.4" customHeight="1">
      <c r="A813" s="26" t="s">
        <v>221</v>
      </c>
      <c r="B813" s="166">
        <v>45428</v>
      </c>
      <c r="C813" s="1" t="s">
        <v>50</v>
      </c>
      <c r="D813" s="1" t="s">
        <v>50</v>
      </c>
      <c r="E813" s="192" t="s">
        <v>242</v>
      </c>
      <c r="F813" s="29">
        <v>604</v>
      </c>
      <c r="G813" s="29">
        <v>241.60000000000002</v>
      </c>
      <c r="H813" s="29"/>
      <c r="I813" s="29">
        <v>13</v>
      </c>
      <c r="J813" s="29">
        <v>21</v>
      </c>
      <c r="K813" s="29">
        <v>235</v>
      </c>
      <c r="L813" s="29"/>
      <c r="M813" s="1" t="str">
        <f>Table8[[#This Row],[Std Remarks]]</f>
        <v>LIVE - 100% Completed</v>
      </c>
      <c r="N813" s="28">
        <f>Table8[[#This Row],[% of Completion of Work Done]]</f>
        <v>1</v>
      </c>
      <c r="O813" s="1">
        <f>Table8[[#This Row],[Customers According to % (Market Share)]]</f>
        <v>241.60000000000002</v>
      </c>
      <c r="P813" s="29">
        <v>14022844.710000001</v>
      </c>
      <c r="Q813" s="136">
        <f>Table8[[#This Row],[Allocated Budget]]*Table8[[#This Row],[Allocation Percentage]]</f>
        <v>2103426.7064999999</v>
      </c>
      <c r="R813" s="136">
        <v>11919418.003500002</v>
      </c>
      <c r="S813" s="1">
        <v>-1</v>
      </c>
      <c r="T813" s="1"/>
      <c r="U813" s="1">
        <v>0.4</v>
      </c>
      <c r="V813" s="29">
        <v>4522</v>
      </c>
      <c r="W813" s="29">
        <v>13266.05</v>
      </c>
      <c r="X813" s="1" t="s">
        <v>47</v>
      </c>
      <c r="Y813" s="75">
        <f>$Q$2</f>
        <v>0.15</v>
      </c>
      <c r="Z813" s="1" t="s">
        <v>32</v>
      </c>
      <c r="AA813" s="1" t="s">
        <v>47</v>
      </c>
      <c r="AB813" s="64">
        <v>1</v>
      </c>
      <c r="AC813" s="115">
        <f t="shared" si="45"/>
        <v>1</v>
      </c>
      <c r="AD813" s="2">
        <v>46082</v>
      </c>
      <c r="AE813" s="175" t="str">
        <f>IFERROR(Table8[[#This Row],[Timeline - Monthwise]]-MIN(Table8[Start Date..]),"None")</f>
        <v>None</v>
      </c>
      <c r="AF813" s="1" t="str">
        <f>IFERROR(Table8[[#This Row],[Timeline - Monthwise]]-Table8[[#This Row],[Start Date..]]+1,"Duration Doesn't Exsists")</f>
        <v>Duration Doesn't Exsists</v>
      </c>
      <c r="AG813" s="29" t="str">
        <f ca="1">IFERROR(Table8[[#This Row],[Timeline - Monthwise]]-TODAY(),"No ETA")</f>
        <v>No ETA</v>
      </c>
      <c r="AH813" s="29" t="str">
        <f t="shared" si="46"/>
        <v>Completed</v>
      </c>
      <c r="AI813" s="1"/>
      <c r="AJ813" s="237" t="s">
        <v>3569</v>
      </c>
      <c r="AK813" s="1"/>
      <c r="AL813" s="1" t="s">
        <v>3178</v>
      </c>
      <c r="AM813" s="1" t="s">
        <v>30</v>
      </c>
      <c r="AN813" s="1"/>
      <c r="AO813" s="27"/>
      <c r="AP813" s="192"/>
      <c r="AQ813" s="27"/>
      <c r="AS813" s="192" t="str">
        <f>VLOOKUP(Table8[[#This Row],[CEM Number]],'71 CEMs'!$E$5:$E$76,1,0)</f>
        <v>I240678</v>
      </c>
      <c r="AT813" s="235" t="s">
        <v>3569</v>
      </c>
      <c r="AU813" s="233"/>
    </row>
    <row r="814" spans="1:47" ht="14.4" customHeight="1">
      <c r="A814" s="26" t="s">
        <v>473</v>
      </c>
      <c r="B814" s="166">
        <v>45427</v>
      </c>
      <c r="C814" s="1" t="s">
        <v>474</v>
      </c>
      <c r="D814" s="192" t="s">
        <v>475</v>
      </c>
      <c r="E814" s="192" t="s">
        <v>501</v>
      </c>
      <c r="F814" s="29">
        <v>1078</v>
      </c>
      <c r="G814" s="29">
        <v>431.20000000000005</v>
      </c>
      <c r="H814" s="29"/>
      <c r="I814" s="29"/>
      <c r="J814" s="29"/>
      <c r="K814" s="29"/>
      <c r="L814" s="29" t="s">
        <v>3613</v>
      </c>
      <c r="M814" s="1" t="str">
        <f>Table8[[#This Row],[Std Remarks]]</f>
        <v>REMOVE BUDGET (P)</v>
      </c>
      <c r="N814" s="28">
        <f>Table8[[#This Row],[% of Completion of Work Done]]</f>
        <v>0</v>
      </c>
      <c r="O814" s="1">
        <f>Table8[[#This Row],[Customers According to % (Market Share)]]</f>
        <v>431.20000000000005</v>
      </c>
      <c r="P814" s="29">
        <v>9166557.6459999997</v>
      </c>
      <c r="Q814" s="136">
        <v>0</v>
      </c>
      <c r="R814" s="136">
        <v>9166557.6459999997</v>
      </c>
      <c r="S814" s="1">
        <v>0</v>
      </c>
      <c r="T814" s="1"/>
      <c r="U814" s="1">
        <v>0.4</v>
      </c>
      <c r="V814" s="29">
        <v>1524.8999999999999</v>
      </c>
      <c r="W814" s="29">
        <v>8395.5</v>
      </c>
      <c r="X814" s="1" t="s">
        <v>47</v>
      </c>
      <c r="Y814" s="192"/>
      <c r="Z814" s="192" t="s">
        <v>35</v>
      </c>
      <c r="AA814" s="1"/>
      <c r="AB814" s="28">
        <v>0</v>
      </c>
      <c r="AC814" s="115">
        <f t="shared" si="45"/>
        <v>0</v>
      </c>
      <c r="AD814" s="2">
        <v>46082</v>
      </c>
      <c r="AE814" s="175" t="str">
        <f>IFERROR(Table8[[#This Row],[Timeline - Monthwise]]-MIN(Table8[Start Date..]),"None")</f>
        <v>None</v>
      </c>
      <c r="AF814" s="1" t="str">
        <f>IFERROR(Table8[[#This Row],[Timeline - Monthwise]]-Table8[[#This Row],[Start Date..]]+1,"Duration Doesn't Exsists")</f>
        <v>Duration Doesn't Exsists</v>
      </c>
      <c r="AG814" s="29" t="str">
        <f ca="1">IFERROR(Table8[[#This Row],[Timeline - Monthwise]]-TODAY(),"No ETA")</f>
        <v>No ETA</v>
      </c>
      <c r="AH814" s="29" t="str">
        <f t="shared" si="46"/>
        <v>Yet to Start</v>
      </c>
      <c r="AI814" s="1"/>
      <c r="AJ814" s="237" t="s">
        <v>3569</v>
      </c>
      <c r="AK814" s="1" t="s">
        <v>93</v>
      </c>
      <c r="AL814" s="1" t="s">
        <v>94</v>
      </c>
      <c r="AM814" s="1" t="s">
        <v>92</v>
      </c>
      <c r="AN814" s="1"/>
      <c r="AO814" s="27"/>
      <c r="AP814" s="192"/>
      <c r="AQ814" s="27">
        <f>Table8[[#This Row],[Allocated Budget]]-Table8[[#This Row],[Allocated Budget]]</f>
        <v>0</v>
      </c>
      <c r="AS814" s="192" t="str">
        <f>VLOOKUP(Table8[[#This Row],[CEM Number]],'71 CEMs'!$E$5:$E$76,1,0)</f>
        <v>I240704</v>
      </c>
      <c r="AT814" s="235" t="s">
        <v>3569</v>
      </c>
      <c r="AU814" s="233"/>
    </row>
    <row r="815" spans="1:47" ht="14.4" customHeight="1">
      <c r="A815" s="26" t="s">
        <v>387</v>
      </c>
      <c r="B815" s="166">
        <v>45427</v>
      </c>
      <c r="C815" s="1" t="s">
        <v>388</v>
      </c>
      <c r="D815" s="192" t="s">
        <v>388</v>
      </c>
      <c r="E815" s="192" t="s">
        <v>415</v>
      </c>
      <c r="F815" s="29">
        <v>592</v>
      </c>
      <c r="G815" s="29">
        <v>236.8</v>
      </c>
      <c r="H815" s="29">
        <v>610</v>
      </c>
      <c r="I815" s="29">
        <v>570</v>
      </c>
      <c r="J815" s="29">
        <v>60</v>
      </c>
      <c r="K815" s="29">
        <v>9</v>
      </c>
      <c r="L815" s="29">
        <v>1</v>
      </c>
      <c r="M815" s="1" t="str">
        <f>Table8[[#This Row],[Std Remarks]]</f>
        <v>LIVE - 100% Completed</v>
      </c>
      <c r="N815" s="28">
        <f>Table8[[#This Row],[% of Completion of Work Done]]</f>
        <v>1</v>
      </c>
      <c r="O815" s="1">
        <f>Table8[[#This Row],[Customers According to % (Market Share)]]</f>
        <v>236.8</v>
      </c>
      <c r="P815" s="29">
        <v>8638863.8526493609</v>
      </c>
      <c r="Q815" s="136">
        <f>Table8[[#This Row],[Allocated Budget]]*Table8[[#This Row],[Allocation Percentage]]</f>
        <v>1295829.5778974041</v>
      </c>
      <c r="R815" s="136">
        <v>7343034.2747519603</v>
      </c>
      <c r="S815" s="1">
        <v>-1</v>
      </c>
      <c r="T815" s="1"/>
      <c r="U815" s="1">
        <v>0.4</v>
      </c>
      <c r="V815" s="29">
        <v>1749.9491472478242</v>
      </c>
      <c r="W815" s="29">
        <v>5754.9873798584476</v>
      </c>
      <c r="X815" s="1" t="s">
        <v>47</v>
      </c>
      <c r="Y815" s="75">
        <f>$Q$2</f>
        <v>0.15</v>
      </c>
      <c r="Z815" s="192" t="s">
        <v>32</v>
      </c>
      <c r="AA815" s="1" t="s">
        <v>47</v>
      </c>
      <c r="AB815" s="64">
        <v>1</v>
      </c>
      <c r="AC815" s="115">
        <f t="shared" si="45"/>
        <v>1</v>
      </c>
      <c r="AD815" s="2">
        <v>46082</v>
      </c>
      <c r="AE815" s="175" t="str">
        <f>IFERROR(Table8[[#This Row],[Timeline - Monthwise]]-MIN(Table8[Start Date..]),"None")</f>
        <v>None</v>
      </c>
      <c r="AF815" s="1" t="str">
        <f>IFERROR(Table8[[#This Row],[Timeline - Monthwise]]-Table8[[#This Row],[Start Date..]]+1,"Duration Doesn't Exsists")</f>
        <v>Duration Doesn't Exsists</v>
      </c>
      <c r="AG815" s="29" t="str">
        <f ca="1">IFERROR(Table8[[#This Row],[Timeline - Monthwise]]-TODAY(),"No ETA")</f>
        <v>No ETA</v>
      </c>
      <c r="AH815" s="29" t="str">
        <f t="shared" si="46"/>
        <v>Completed</v>
      </c>
      <c r="AI815" s="192"/>
      <c r="AJ815" s="237" t="s">
        <v>3569</v>
      </c>
      <c r="AK815" s="192"/>
      <c r="AL815" s="1" t="s">
        <v>3178</v>
      </c>
      <c r="AM815" s="1" t="s">
        <v>30</v>
      </c>
      <c r="AN815" s="1"/>
      <c r="AO815" s="27"/>
      <c r="AP815" s="191"/>
      <c r="AQ815" s="192"/>
      <c r="AS815" s="192" t="str">
        <f>VLOOKUP(Table8[[#This Row],[CEM Number]],'71 CEMs'!$E$5:$E$76,1,0)</f>
        <v>I240702</v>
      </c>
      <c r="AT815" s="235" t="s">
        <v>3569</v>
      </c>
      <c r="AU815" s="233"/>
    </row>
    <row r="816" spans="1:47" ht="14.4" customHeight="1">
      <c r="A816" s="26" t="s">
        <v>950</v>
      </c>
      <c r="B816" s="166">
        <v>44195</v>
      </c>
      <c r="C816" s="1" t="s">
        <v>138</v>
      </c>
      <c r="D816" s="1" t="s">
        <v>951</v>
      </c>
      <c r="E816" s="192" t="s">
        <v>975</v>
      </c>
      <c r="F816" s="29">
        <v>1678</v>
      </c>
      <c r="G816" s="29">
        <v>671.2</v>
      </c>
      <c r="H816" s="29"/>
      <c r="I816" s="29"/>
      <c r="J816" s="29"/>
      <c r="K816" s="29"/>
      <c r="L816" s="29"/>
      <c r="M816" s="1" t="str">
        <f>Table8[[#This Row],[Std Remarks]]</f>
        <v>LIVE - 100% Completed</v>
      </c>
      <c r="N816" s="28">
        <f>Table8[[#This Row],[% of Completion of Work Done]]</f>
        <v>1</v>
      </c>
      <c r="O816" s="1">
        <f>Table8[[#This Row],[Customers According to % (Market Share)]]</f>
        <v>671.2</v>
      </c>
      <c r="P816" s="29">
        <v>46188722.414737299</v>
      </c>
      <c r="Q816" s="136">
        <f>Table8[[#This Row],[Allocated Budget]]*Table8[[#This Row],[Allocation Percentage]]</f>
        <v>6928308.362210595</v>
      </c>
      <c r="R816" s="136">
        <v>39260414.052526668</v>
      </c>
      <c r="S816" s="1">
        <v>-0.5</v>
      </c>
      <c r="T816" s="1"/>
      <c r="U816" s="1">
        <v>0.4</v>
      </c>
      <c r="V816" s="29">
        <v>29953.309582500005</v>
      </c>
      <c r="W816" s="29">
        <v>26902.523146249998</v>
      </c>
      <c r="X816" s="1" t="s">
        <v>31</v>
      </c>
      <c r="Y816" s="75">
        <f>$Q$2</f>
        <v>0.15</v>
      </c>
      <c r="Z816" s="1" t="s">
        <v>32</v>
      </c>
      <c r="AA816" s="1" t="s">
        <v>31</v>
      </c>
      <c r="AB816" s="28">
        <v>1</v>
      </c>
      <c r="AC816" s="115">
        <f t="shared" si="45"/>
        <v>1</v>
      </c>
      <c r="AD816" s="2">
        <v>46082</v>
      </c>
      <c r="AE816" s="175" t="str">
        <f>IFERROR(Table8[[#This Row],[Timeline - Monthwise]]-MIN(Table8[Start Date..]),"None")</f>
        <v>None</v>
      </c>
      <c r="AF816" s="1" t="str">
        <f>IFERROR(Table8[[#This Row],[Timeline - Monthwise]]-Table8[[#This Row],[Start Date..]]+1,"Duration Doesn't Exsists")</f>
        <v>Duration Doesn't Exsists</v>
      </c>
      <c r="AG816" s="29" t="str">
        <f ca="1">IFERROR(Table8[[#This Row],[Timeline - Monthwise]]-TODAY(),"No ETA")</f>
        <v>No ETA</v>
      </c>
      <c r="AH816" s="29" t="str">
        <f t="shared" si="46"/>
        <v>Completed</v>
      </c>
      <c r="AI816" s="1"/>
      <c r="AJ816" s="237" t="s">
        <v>3569</v>
      </c>
      <c r="AK816" s="1"/>
      <c r="AL816" s="1" t="s">
        <v>3178</v>
      </c>
      <c r="AM816" s="1" t="s">
        <v>30</v>
      </c>
      <c r="AN816" s="1"/>
      <c r="AO816" s="27"/>
      <c r="AP816" s="191"/>
      <c r="AQ816" s="1"/>
      <c r="AS816" s="192" t="str">
        <f>VLOOKUP(Table8[[#This Row],[CEM Number]],'71 CEMs'!$E$5:$E$76,1,0)</f>
        <v>INT-21-00315</v>
      </c>
      <c r="AT816" s="235" t="s">
        <v>3569</v>
      </c>
      <c r="AU816" s="233"/>
    </row>
    <row r="817" spans="1:47" ht="14.4" customHeight="1">
      <c r="A817" s="26" t="s">
        <v>950</v>
      </c>
      <c r="B817" s="166">
        <v>44195</v>
      </c>
      <c r="C817" s="1" t="s">
        <v>138</v>
      </c>
      <c r="D817" s="1" t="s">
        <v>951</v>
      </c>
      <c r="E817" s="192" t="s">
        <v>976</v>
      </c>
      <c r="F817" s="29">
        <v>3232</v>
      </c>
      <c r="G817" s="29">
        <v>1292.8000000000002</v>
      </c>
      <c r="H817" s="29"/>
      <c r="I817" s="29"/>
      <c r="J817" s="29"/>
      <c r="K817" s="29"/>
      <c r="L817" s="29"/>
      <c r="M817" s="1" t="str">
        <f>Table8[[#This Row],[Std Remarks]]</f>
        <v>LIVE - 100% Completed</v>
      </c>
      <c r="N817" s="28">
        <f>Table8[[#This Row],[% of Completion of Work Done]]</f>
        <v>1</v>
      </c>
      <c r="O817" s="1">
        <f>Table8[[#This Row],[Customers According to % (Market Share)]]</f>
        <v>1292.8000000000002</v>
      </c>
      <c r="P817" s="29">
        <v>58508740.968377903</v>
      </c>
      <c r="Q817" s="136">
        <f>Table8[[#This Row],[Allocated Budget]]*Table8[[#This Row],[Allocation Percentage]]</f>
        <v>8776311.1452566851</v>
      </c>
      <c r="R817" s="136">
        <v>49732429.82312122</v>
      </c>
      <c r="S817" s="1">
        <v>-1</v>
      </c>
      <c r="T817" s="1"/>
      <c r="U817" s="1">
        <v>0.4</v>
      </c>
      <c r="V817" s="29">
        <v>40494.0494454</v>
      </c>
      <c r="W817" s="29">
        <v>39172.089694299997</v>
      </c>
      <c r="X817" s="1" t="s">
        <v>31</v>
      </c>
      <c r="Y817" s="75">
        <f>$Q$2</f>
        <v>0.15</v>
      </c>
      <c r="Z817" s="1" t="s">
        <v>32</v>
      </c>
      <c r="AA817" s="1" t="s">
        <v>31</v>
      </c>
      <c r="AB817" s="28">
        <v>1</v>
      </c>
      <c r="AC817" s="115">
        <f t="shared" si="45"/>
        <v>1</v>
      </c>
      <c r="AD817" s="2">
        <v>46082</v>
      </c>
      <c r="AE817" s="175" t="str">
        <f>IFERROR(Table8[[#This Row],[Timeline - Monthwise]]-MIN(Table8[Start Date..]),"None")</f>
        <v>None</v>
      </c>
      <c r="AF817" s="1" t="str">
        <f>IFERROR(Table8[[#This Row],[Timeline - Monthwise]]-Table8[[#This Row],[Start Date..]]+1,"Duration Doesn't Exsists")</f>
        <v>Duration Doesn't Exsists</v>
      </c>
      <c r="AG817" s="29" t="str">
        <f ca="1">IFERROR(Table8[[#This Row],[Timeline - Monthwise]]-TODAY(),"No ETA")</f>
        <v>No ETA</v>
      </c>
      <c r="AH817" s="29" t="str">
        <f t="shared" si="46"/>
        <v>Completed</v>
      </c>
      <c r="AI817" s="1"/>
      <c r="AJ817" s="237" t="s">
        <v>3569</v>
      </c>
      <c r="AK817" s="1"/>
      <c r="AL817" s="1" t="s">
        <v>3178</v>
      </c>
      <c r="AM817" s="1" t="s">
        <v>30</v>
      </c>
      <c r="AN817" s="1"/>
      <c r="AO817" s="27"/>
      <c r="AP817" s="191"/>
      <c r="AQ817" s="1"/>
      <c r="AS817" s="192" t="str">
        <f>VLOOKUP(Table8[[#This Row],[CEM Number]],'71 CEMs'!$E$5:$E$76,1,0)</f>
        <v>INT-21-00315</v>
      </c>
      <c r="AT817" s="235" t="s">
        <v>3569</v>
      </c>
      <c r="AU817" s="233"/>
    </row>
    <row r="818" spans="1:47" ht="14.4" customHeight="1">
      <c r="A818" s="26" t="s">
        <v>950</v>
      </c>
      <c r="B818" s="166">
        <v>44195</v>
      </c>
      <c r="C818" s="1" t="s">
        <v>138</v>
      </c>
      <c r="D818" s="1" t="s">
        <v>951</v>
      </c>
      <c r="E818" s="192" t="s">
        <v>977</v>
      </c>
      <c r="F818" s="29">
        <v>2608</v>
      </c>
      <c r="G818" s="29">
        <v>1043.2</v>
      </c>
      <c r="H818" s="29"/>
      <c r="I818" s="29"/>
      <c r="J818" s="29"/>
      <c r="K818" s="29"/>
      <c r="L818" s="29"/>
      <c r="M818" s="1" t="str">
        <f>Table8[[#This Row],[Std Remarks]]</f>
        <v>LIVE - 100% Completed</v>
      </c>
      <c r="N818" s="28">
        <f>Table8[[#This Row],[% of Completion of Work Done]]</f>
        <v>1</v>
      </c>
      <c r="O818" s="1">
        <f>Table8[[#This Row],[Customers According to % (Market Share)]]</f>
        <v>1043.2</v>
      </c>
      <c r="P818" s="29">
        <v>35372528.084850803</v>
      </c>
      <c r="Q818" s="136">
        <f>Table8[[#This Row],[Allocated Budget]]*Table8[[#This Row],[Allocation Percentage]]</f>
        <v>5305879.2127276203</v>
      </c>
      <c r="R818" s="136">
        <v>30066648.872123156</v>
      </c>
      <c r="S818" s="1">
        <v>-0.5</v>
      </c>
      <c r="T818" s="1"/>
      <c r="U818" s="1">
        <v>0.4</v>
      </c>
      <c r="V818" s="29">
        <v>22128.251438850002</v>
      </c>
      <c r="W818" s="29">
        <v>20407.3</v>
      </c>
      <c r="X818" s="1" t="s">
        <v>31</v>
      </c>
      <c r="Y818" s="75">
        <f>$Q$2</f>
        <v>0.15</v>
      </c>
      <c r="Z818" s="1" t="s">
        <v>32</v>
      </c>
      <c r="AA818" s="1" t="s">
        <v>31</v>
      </c>
      <c r="AB818" s="28">
        <v>1</v>
      </c>
      <c r="AC818" s="115">
        <f t="shared" si="45"/>
        <v>1</v>
      </c>
      <c r="AD818" s="2">
        <v>46082</v>
      </c>
      <c r="AE818" s="175" t="str">
        <f>IFERROR(Table8[[#This Row],[Timeline - Monthwise]]-MIN(Table8[Start Date..]),"None")</f>
        <v>None</v>
      </c>
      <c r="AF818" s="1" t="str">
        <f>IFERROR(Table8[[#This Row],[Timeline - Monthwise]]-Table8[[#This Row],[Start Date..]]+1,"Duration Doesn't Exsists")</f>
        <v>Duration Doesn't Exsists</v>
      </c>
      <c r="AG818" s="29" t="str">
        <f ca="1">IFERROR(Table8[[#This Row],[Timeline - Monthwise]]-TODAY(),"No ETA")</f>
        <v>No ETA</v>
      </c>
      <c r="AH818" s="29" t="str">
        <f t="shared" si="46"/>
        <v>Completed</v>
      </c>
      <c r="AI818" s="1"/>
      <c r="AJ818" s="237" t="s">
        <v>3569</v>
      </c>
      <c r="AK818" s="1"/>
      <c r="AL818" s="1" t="s">
        <v>3178</v>
      </c>
      <c r="AM818" s="1" t="s">
        <v>30</v>
      </c>
      <c r="AN818" s="1"/>
      <c r="AO818" s="27"/>
      <c r="AP818" s="191"/>
      <c r="AQ818" s="1"/>
      <c r="AS818" s="192" t="str">
        <f>VLOOKUP(Table8[[#This Row],[CEM Number]],'71 CEMs'!$E$5:$E$76,1,0)</f>
        <v>INT-21-00315</v>
      </c>
      <c r="AT818" s="235" t="s">
        <v>3569</v>
      </c>
      <c r="AU818" s="233"/>
    </row>
    <row r="819" spans="1:47" ht="14.4" customHeight="1">
      <c r="A819" s="26" t="s">
        <v>387</v>
      </c>
      <c r="B819" s="166">
        <v>45427</v>
      </c>
      <c r="C819" s="1" t="s">
        <v>388</v>
      </c>
      <c r="D819" s="1" t="s">
        <v>388</v>
      </c>
      <c r="E819" s="192" t="s">
        <v>416</v>
      </c>
      <c r="F819" s="29">
        <v>902</v>
      </c>
      <c r="G819" s="29">
        <v>360.8</v>
      </c>
      <c r="H819" s="29">
        <v>1000</v>
      </c>
      <c r="I819" s="29">
        <v>548</v>
      </c>
      <c r="J819" s="29">
        <v>7</v>
      </c>
      <c r="K819" s="29">
        <v>0</v>
      </c>
      <c r="L819" s="29">
        <v>0</v>
      </c>
      <c r="M819" s="1" t="str">
        <f>Table8[[#This Row],[Std Remarks]]</f>
        <v>LIVE - 80% Completed</v>
      </c>
      <c r="N819" s="28">
        <f>Table8[[#This Row],[% of Completion of Work Done]]</f>
        <v>0.8</v>
      </c>
      <c r="O819" s="1">
        <f>N819*G819</f>
        <v>288.64000000000004</v>
      </c>
      <c r="P819" s="29">
        <v>10416857.748433501</v>
      </c>
      <c r="Q819" s="136">
        <f>(Table8[[#This Row],[Allocated Budget]]*$Q$2)+(Table8[[#This Row],[Allocated Budget]]*(1-Table8[[#This Row],[HP%  based on Live % ( Work Progress)]])*(1-$Q$2))</f>
        <v>3333394.4794987198</v>
      </c>
      <c r="R819" s="136">
        <v>7083463.2689347807</v>
      </c>
      <c r="S819" s="1">
        <v>-1</v>
      </c>
      <c r="T819" s="1"/>
      <c r="U819" s="1">
        <v>0.4</v>
      </c>
      <c r="V819" s="29">
        <v>1525.5900000000001</v>
      </c>
      <c r="W819" s="29">
        <v>10504.773782299999</v>
      </c>
      <c r="X819" s="1" t="s">
        <v>47</v>
      </c>
      <c r="Y819" s="192"/>
      <c r="Z819" s="1" t="s">
        <v>32</v>
      </c>
      <c r="AA819" s="1" t="s">
        <v>47</v>
      </c>
      <c r="AB819" s="77">
        <v>0.8</v>
      </c>
      <c r="AC819" s="115">
        <f t="shared" si="45"/>
        <v>0.8</v>
      </c>
      <c r="AD819" s="2">
        <v>46082</v>
      </c>
      <c r="AE819" s="175" t="str">
        <f>IFERROR(Table8[[#This Row],[Timeline - Monthwise]]-MIN(Table8[Start Date..]),"None")</f>
        <v>None</v>
      </c>
      <c r="AF819" s="1" t="str">
        <f>IFERROR(Table8[[#This Row],[Timeline - Monthwise]]-Table8[[#This Row],[Start Date..]]+1,"Duration Doesn't Exsists")</f>
        <v>Duration Doesn't Exsists</v>
      </c>
      <c r="AG819" s="29" t="str">
        <f ca="1">IFERROR(Table8[[#This Row],[Timeline - Monthwise]]-TODAY(),"No ETA")</f>
        <v>No ETA</v>
      </c>
      <c r="AH819" s="29" t="str">
        <f t="shared" si="46"/>
        <v>In Progress</v>
      </c>
      <c r="AI819" s="1" t="s">
        <v>3312</v>
      </c>
      <c r="AJ819" s="237" t="s">
        <v>3319</v>
      </c>
      <c r="AK819" s="1" t="s">
        <v>417</v>
      </c>
      <c r="AL819" s="1" t="s">
        <v>3322</v>
      </c>
      <c r="AM819" s="1" t="s">
        <v>177</v>
      </c>
      <c r="AN819" s="1">
        <v>1</v>
      </c>
      <c r="AO819" s="27" t="s">
        <v>179</v>
      </c>
      <c r="AP819" s="1"/>
      <c r="AQ819" s="1"/>
      <c r="AS819" s="192" t="str">
        <f>VLOOKUP(Table8[[#This Row],[CEM Number]],'71 CEMs'!$E$5:$E$76,1,0)</f>
        <v>I240702</v>
      </c>
      <c r="AT819" s="235" t="s">
        <v>3319</v>
      </c>
      <c r="AU819" s="233"/>
    </row>
    <row r="820" spans="1:47" ht="14.4" customHeight="1">
      <c r="A820" s="26" t="s">
        <v>992</v>
      </c>
      <c r="B820" s="166">
        <v>44924</v>
      </c>
      <c r="C820" s="1" t="s">
        <v>514</v>
      </c>
      <c r="D820" s="1" t="s">
        <v>993</v>
      </c>
      <c r="E820" s="192" t="s">
        <v>997</v>
      </c>
      <c r="F820" s="29">
        <v>720</v>
      </c>
      <c r="G820" s="29">
        <v>360</v>
      </c>
      <c r="H820" s="29"/>
      <c r="I820" s="29"/>
      <c r="J820" s="29"/>
      <c r="K820" s="29"/>
      <c r="L820" s="29"/>
      <c r="M820" s="1" t="str">
        <f>Table8[[#This Row],[Std Remarks]]</f>
        <v>LIVE - 100% Completed</v>
      </c>
      <c r="N820" s="28">
        <f>Table8[[#This Row],[% of Completion of Work Done]]</f>
        <v>1</v>
      </c>
      <c r="O820" s="1">
        <f>Table8[[#This Row],[Customers According to % (Market Share)]]</f>
        <v>360</v>
      </c>
      <c r="P820" s="29">
        <v>14316329.2575227</v>
      </c>
      <c r="Q820" s="136">
        <f>Table8[[#This Row],[Allocated Budget]]*Table8[[#This Row],[Allocation Percentage]]</f>
        <v>2147449.3886284051</v>
      </c>
      <c r="R820" s="136">
        <v>12168879.868894335</v>
      </c>
      <c r="S820" s="1">
        <v>-0.68</v>
      </c>
      <c r="T820" s="1"/>
      <c r="U820" s="1">
        <v>0.5</v>
      </c>
      <c r="V820" s="29">
        <v>4966.9037500000004</v>
      </c>
      <c r="W820" s="240">
        <v>9007.5136487499949</v>
      </c>
      <c r="X820" s="1" t="s">
        <v>47</v>
      </c>
      <c r="Y820" s="75">
        <f>$Q$2</f>
        <v>0.15</v>
      </c>
      <c r="Z820" s="1" t="s">
        <v>32</v>
      </c>
      <c r="AA820" s="1" t="s">
        <v>47</v>
      </c>
      <c r="AB820" s="64">
        <v>1</v>
      </c>
      <c r="AC820" s="115">
        <f t="shared" si="45"/>
        <v>1</v>
      </c>
      <c r="AD820" s="2">
        <v>46082</v>
      </c>
      <c r="AE820" s="175" t="str">
        <f>IFERROR(Table8[[#This Row],[Timeline - Monthwise]]-MIN(Table8[Start Date..]),"None")</f>
        <v>None</v>
      </c>
      <c r="AF820" s="1" t="str">
        <f>IFERROR(Table8[[#This Row],[Timeline - Monthwise]]-Table8[[#This Row],[Start Date..]]+1,"Duration Doesn't Exsists")</f>
        <v>Duration Doesn't Exsists</v>
      </c>
      <c r="AG820" s="29" t="str">
        <f ca="1">IFERROR(Table8[[#This Row],[Timeline - Monthwise]]-TODAY(),"No ETA")</f>
        <v>No ETA</v>
      </c>
      <c r="AH820" s="29" t="str">
        <f t="shared" si="46"/>
        <v>Completed</v>
      </c>
      <c r="AI820" s="1"/>
      <c r="AJ820" s="237" t="s">
        <v>3569</v>
      </c>
      <c r="AK820" s="1"/>
      <c r="AL820" s="1" t="s">
        <v>3178</v>
      </c>
      <c r="AM820" s="1" t="s">
        <v>30</v>
      </c>
      <c r="AN820" s="1"/>
      <c r="AO820" s="27"/>
      <c r="AP820" s="191"/>
      <c r="AQ820" s="1"/>
      <c r="AS820" s="192" t="str">
        <f>VLOOKUP(Table8[[#This Row],[CEM Number]],'71 CEMs'!$E$5:$E$76,1,0)</f>
        <v>INT-23-00435</v>
      </c>
      <c r="AT820" s="235" t="s">
        <v>3569</v>
      </c>
      <c r="AU820" s="233"/>
    </row>
    <row r="821" spans="1:47" ht="14.4" customHeight="1">
      <c r="A821" s="26" t="s">
        <v>286</v>
      </c>
      <c r="B821" s="166">
        <v>45428</v>
      </c>
      <c r="C821" s="1" t="s">
        <v>287</v>
      </c>
      <c r="D821" s="1" t="s">
        <v>288</v>
      </c>
      <c r="E821" s="192" t="s">
        <v>318</v>
      </c>
      <c r="F821" s="29">
        <v>144</v>
      </c>
      <c r="G821" s="29">
        <v>57.6</v>
      </c>
      <c r="H821" s="29"/>
      <c r="I821" s="29">
        <v>0</v>
      </c>
      <c r="J821" s="29">
        <v>0</v>
      </c>
      <c r="K821" s="29">
        <v>8</v>
      </c>
      <c r="L821" s="29" t="s">
        <v>3590</v>
      </c>
      <c r="M821" s="1" t="str">
        <f>Table8[[#This Row],[Std Remarks]]</f>
        <v>LIVE - 100% Completed</v>
      </c>
      <c r="N821" s="28">
        <f>Table8[[#This Row],[% of Completion of Work Done]]</f>
        <v>1</v>
      </c>
      <c r="O821" s="1">
        <f>Table8[[#This Row],[Customers According to % (Market Share)]]</f>
        <v>57.6</v>
      </c>
      <c r="P821" s="29">
        <v>4930686.9796249997</v>
      </c>
      <c r="Q821" s="136">
        <f>Table8[[#This Row],[Allocated Budget]]*Table8[[#This Row],[Allocation Percentage]]</f>
        <v>739603.04694374988</v>
      </c>
      <c r="R821" s="136">
        <v>4191083.9326812499</v>
      </c>
      <c r="S821" s="1">
        <v>-1</v>
      </c>
      <c r="T821" s="1"/>
      <c r="U821" s="1">
        <v>0.4</v>
      </c>
      <c r="V821" s="29">
        <v>2205.0426210000001</v>
      </c>
      <c r="W821" s="29">
        <v>1594.1505749999999</v>
      </c>
      <c r="X821" s="1" t="s">
        <v>31</v>
      </c>
      <c r="Y821" s="75">
        <f>$Q$2</f>
        <v>0.15</v>
      </c>
      <c r="Z821" s="1" t="s">
        <v>32</v>
      </c>
      <c r="AA821" s="1" t="s">
        <v>31</v>
      </c>
      <c r="AB821" s="64">
        <v>1</v>
      </c>
      <c r="AC821" s="115">
        <f t="shared" si="45"/>
        <v>1</v>
      </c>
      <c r="AD821" s="2">
        <v>46082</v>
      </c>
      <c r="AE821" s="175" t="str">
        <f>IFERROR(Table8[[#This Row],[Timeline - Monthwise]]-MIN(Table8[Start Date..]),"None")</f>
        <v>None</v>
      </c>
      <c r="AF821" s="1" t="str">
        <f>IFERROR(Table8[[#This Row],[Timeline - Monthwise]]-Table8[[#This Row],[Start Date..]]+1,"Duration Doesn't Exsists")</f>
        <v>Duration Doesn't Exsists</v>
      </c>
      <c r="AG821" s="29" t="str">
        <f ca="1">IFERROR(Table8[[#This Row],[Timeline - Monthwise]]-TODAY(),"No ETA")</f>
        <v>No ETA</v>
      </c>
      <c r="AH821" s="29" t="str">
        <f t="shared" si="46"/>
        <v>Completed</v>
      </c>
      <c r="AI821" s="1"/>
      <c r="AJ821" s="237" t="s">
        <v>3569</v>
      </c>
      <c r="AK821" s="1"/>
      <c r="AL821" s="1" t="s">
        <v>3178</v>
      </c>
      <c r="AM821" s="1" t="s">
        <v>30</v>
      </c>
      <c r="AN821" s="1"/>
      <c r="AO821" s="27">
        <v>2</v>
      </c>
      <c r="AP821" s="191"/>
      <c r="AQ821" s="1"/>
      <c r="AS821" s="192" t="str">
        <f>VLOOKUP(Table8[[#This Row],[CEM Number]],'71 CEMs'!$E$5:$E$76,1,0)</f>
        <v>I240682</v>
      </c>
      <c r="AT821" s="235" t="s">
        <v>3569</v>
      </c>
      <c r="AU821" s="233"/>
    </row>
    <row r="822" spans="1:47" ht="14.4" customHeight="1">
      <c r="A822" s="26" t="s">
        <v>761</v>
      </c>
      <c r="B822" s="166">
        <v>45621</v>
      </c>
      <c r="C822" s="1" t="s">
        <v>762</v>
      </c>
      <c r="D822" s="1" t="s">
        <v>763</v>
      </c>
      <c r="E822" s="192" t="s">
        <v>767</v>
      </c>
      <c r="F822" s="29">
        <v>432</v>
      </c>
      <c r="G822" s="29">
        <v>172.8</v>
      </c>
      <c r="H822" s="29"/>
      <c r="I822" s="29">
        <v>52</v>
      </c>
      <c r="J822" s="29">
        <v>31</v>
      </c>
      <c r="K822" s="29">
        <v>144</v>
      </c>
      <c r="L822" s="29"/>
      <c r="M822" s="1" t="str">
        <f>Table8[[#This Row],[Std Remarks]]</f>
        <v>LIVE - 100% Completed</v>
      </c>
      <c r="N822" s="28">
        <f>Table8[[#This Row],[% of Completion of Work Done]]</f>
        <v>1</v>
      </c>
      <c r="O822" s="1">
        <f>Table8[[#This Row],[Customers According to % (Market Share)]]</f>
        <v>172.8</v>
      </c>
      <c r="P822" s="29">
        <v>4969725.2362205703</v>
      </c>
      <c r="Q822" s="136">
        <f>Table8[[#This Row],[Allocated Budget]]*Table8[[#This Row],[Allocation Percentage]]</f>
        <v>745458.78543308552</v>
      </c>
      <c r="R822" s="136">
        <v>4224266.4507874809</v>
      </c>
      <c r="S822" s="1">
        <v>-1</v>
      </c>
      <c r="T822" s="1"/>
      <c r="U822" s="1">
        <v>0.4</v>
      </c>
      <c r="V822" s="29">
        <v>0</v>
      </c>
      <c r="W822" s="49">
        <v>4973.4024163078802</v>
      </c>
      <c r="X822" s="1" t="s">
        <v>150</v>
      </c>
      <c r="Y822" s="75">
        <f>$Q$2</f>
        <v>0.15</v>
      </c>
      <c r="Z822" s="1" t="s">
        <v>32</v>
      </c>
      <c r="AA822" s="1" t="s">
        <v>150</v>
      </c>
      <c r="AB822" s="64">
        <v>1</v>
      </c>
      <c r="AC822" s="115">
        <f t="shared" si="45"/>
        <v>1</v>
      </c>
      <c r="AD822" s="2">
        <v>46082</v>
      </c>
      <c r="AE822" s="175" t="str">
        <f>IFERROR(Table8[[#This Row],[Timeline - Monthwise]]-MIN(Table8[Start Date..]),"None")</f>
        <v>None</v>
      </c>
      <c r="AF822" s="1" t="str">
        <f>IFERROR(Table8[[#This Row],[Timeline - Monthwise]]-Table8[[#This Row],[Start Date..]]+1,"Duration Doesn't Exsists")</f>
        <v>Duration Doesn't Exsists</v>
      </c>
      <c r="AG822" s="29" t="str">
        <f ca="1">IFERROR(Table8[[#This Row],[Timeline - Monthwise]]-TODAY(),"No ETA")</f>
        <v>No ETA</v>
      </c>
      <c r="AH822" s="29" t="str">
        <f t="shared" si="46"/>
        <v>Completed</v>
      </c>
      <c r="AI822" s="1"/>
      <c r="AJ822" s="237" t="s">
        <v>3569</v>
      </c>
      <c r="AK822" s="1"/>
      <c r="AL822" s="1" t="s">
        <v>3178</v>
      </c>
      <c r="AM822" s="1" t="s">
        <v>30</v>
      </c>
      <c r="AN822" s="1"/>
      <c r="AO822" s="27"/>
      <c r="AP822" s="192"/>
      <c r="AQ822" s="27"/>
      <c r="AS822" s="192" t="str">
        <f>VLOOKUP(Table8[[#This Row],[CEM Number]],'71 CEMs'!$E$5:$E$76,1,0)</f>
        <v>I250375</v>
      </c>
      <c r="AT822" s="235" t="s">
        <v>3569</v>
      </c>
      <c r="AU822" s="233"/>
    </row>
    <row r="823" spans="1:47" ht="14.4" customHeight="1">
      <c r="A823" s="26" t="s">
        <v>3652</v>
      </c>
      <c r="B823" s="166" t="s">
        <v>3530</v>
      </c>
      <c r="C823" s="1" t="s">
        <v>1283</v>
      </c>
      <c r="D823" s="1" t="s">
        <v>1283</v>
      </c>
      <c r="E823" s="192" t="s">
        <v>1284</v>
      </c>
      <c r="F823" s="29">
        <v>1678</v>
      </c>
      <c r="G823" s="29">
        <v>755.1</v>
      </c>
      <c r="H823" s="29"/>
      <c r="I823" s="29"/>
      <c r="J823" s="29"/>
      <c r="K823" s="29"/>
      <c r="L823" s="29"/>
      <c r="M823" s="1" t="str">
        <f>Table8[[#This Row],[Std Remarks]]</f>
        <v>NOT LIVE - RETAIN BUDGET</v>
      </c>
      <c r="N823" s="28">
        <f>Table8[[#This Row],[% of Completion of Work Done]]</f>
        <v>0</v>
      </c>
      <c r="O823" s="1">
        <f>Table8[[#This Row],[Customers According to % (Market Share)]]</f>
        <v>755.1</v>
      </c>
      <c r="P823" s="29">
        <v>13877663.164661</v>
      </c>
      <c r="Q823" s="136">
        <f>(Table8[[#This Row],[Allocated Budget]]*$Q$2)+(Table8[[#This Row],[Allocated Budget]]*(1-Table8[[#This Row],[HP%  based on Live % ( Work Progress)]])*(1-$Q$2))</f>
        <v>13877663.164660998</v>
      </c>
      <c r="R823" s="136"/>
      <c r="S823" s="1"/>
      <c r="T823" s="1"/>
      <c r="U823" s="1">
        <v>0.45</v>
      </c>
      <c r="V823" s="29">
        <v>2555.5920053757</v>
      </c>
      <c r="W823" s="29">
        <v>16533</v>
      </c>
      <c r="X823" s="1" t="s">
        <v>47</v>
      </c>
      <c r="Y823" s="28">
        <f>Table8[[#This Row],[% of Completion of Work Done]]</f>
        <v>0</v>
      </c>
      <c r="Z823" s="1" t="s">
        <v>35</v>
      </c>
      <c r="AA823" s="1"/>
      <c r="AB823" s="77">
        <v>0</v>
      </c>
      <c r="AC823" s="115">
        <f t="shared" si="45"/>
        <v>0</v>
      </c>
      <c r="AD823" s="2">
        <v>46082</v>
      </c>
      <c r="AE823" s="175">
        <f>IFERROR(Table8[[#This Row],[Timeline - Monthwise]]-MIN(Table8[Start Date..]),"None")</f>
        <v>214</v>
      </c>
      <c r="AF823" s="1">
        <f>IFERROR(Table8[[#This Row],[Timeline - Monthwise]]-Table8[[#This Row],[Start Date..]]+1,"Duration Doesn't Exsists")</f>
        <v>215</v>
      </c>
      <c r="AG823" s="29">
        <f ca="1">IFERROR(Table8[[#This Row],[Timeline - Monthwise]]-TODAY(),"No ETA")</f>
        <v>167</v>
      </c>
      <c r="AH823" s="29" t="str">
        <f t="shared" si="46"/>
        <v>Yet to Start</v>
      </c>
      <c r="AI823" s="1" t="s">
        <v>1168</v>
      </c>
      <c r="AJ823" s="237" t="s">
        <v>3576</v>
      </c>
      <c r="AK823" s="1" t="s">
        <v>1169</v>
      </c>
      <c r="AL823" s="1" t="s">
        <v>3325</v>
      </c>
      <c r="AM823" s="1" t="s">
        <v>76</v>
      </c>
      <c r="AN823" s="1"/>
      <c r="AO823" s="27"/>
      <c r="AP823" s="191"/>
      <c r="AQ823" s="1"/>
      <c r="AS823" s="192" t="e">
        <f>VLOOKUP(Table8[[#This Row],[CEM Number]],'71 CEMs'!$E$5:$E$76,1,0)</f>
        <v>#N/A</v>
      </c>
      <c r="AT823" s="235">
        <v>46296</v>
      </c>
      <c r="AU823" s="233"/>
    </row>
    <row r="824" spans="1:47" ht="14.4" customHeight="1">
      <c r="A824" s="26" t="s">
        <v>3652</v>
      </c>
      <c r="B824" s="166" t="s">
        <v>3530</v>
      </c>
      <c r="C824" s="1" t="s">
        <v>1283</v>
      </c>
      <c r="D824" s="1" t="s">
        <v>1283</v>
      </c>
      <c r="E824" s="192" t="s">
        <v>1285</v>
      </c>
      <c r="F824" s="29">
        <v>532</v>
      </c>
      <c r="G824" s="29">
        <v>239.4</v>
      </c>
      <c r="H824" s="29"/>
      <c r="I824" s="29"/>
      <c r="J824" s="29"/>
      <c r="K824" s="29"/>
      <c r="L824" s="29"/>
      <c r="M824" s="1" t="str">
        <f>Table8[[#This Row],[Std Remarks]]</f>
        <v>NOT LIVE - RETAIN BUDGET</v>
      </c>
      <c r="N824" s="28">
        <f>Table8[[#This Row],[% of Completion of Work Done]]</f>
        <v>0</v>
      </c>
      <c r="O824" s="1">
        <f>Table8[[#This Row],[Customers According to % (Market Share)]]</f>
        <v>239.4</v>
      </c>
      <c r="P824" s="29">
        <v>8557429.0511348099</v>
      </c>
      <c r="Q824" s="136">
        <f>(Table8[[#This Row],[Allocated Budget]]*$Q$2)+(Table8[[#This Row],[Allocated Budget]]*(1-Table8[[#This Row],[HP%  based on Live % ( Work Progress)]])*(1-$Q$2))</f>
        <v>8557429.0511348099</v>
      </c>
      <c r="R824" s="136"/>
      <c r="S824" s="1"/>
      <c r="T824" s="1"/>
      <c r="U824" s="1">
        <v>0.45</v>
      </c>
      <c r="V824" s="29">
        <v>2160.2818936197996</v>
      </c>
      <c r="W824" s="29">
        <v>8658</v>
      </c>
      <c r="X824" s="1" t="s">
        <v>47</v>
      </c>
      <c r="Y824" s="28">
        <f>Table8[[#This Row],[% of Completion of Work Done]]</f>
        <v>0</v>
      </c>
      <c r="Z824" s="1" t="s">
        <v>35</v>
      </c>
      <c r="AA824" s="1"/>
      <c r="AB824" s="77">
        <v>0</v>
      </c>
      <c r="AC824" s="115">
        <f t="shared" si="45"/>
        <v>0</v>
      </c>
      <c r="AD824" s="2">
        <v>46082</v>
      </c>
      <c r="AE824" s="175">
        <f>IFERROR(Table8[[#This Row],[Timeline - Monthwise]]-MIN(Table8[Start Date..]),"None")</f>
        <v>214</v>
      </c>
      <c r="AF824" s="1">
        <f>IFERROR(Table8[[#This Row],[Timeline - Monthwise]]-Table8[[#This Row],[Start Date..]]+1,"Duration Doesn't Exsists")</f>
        <v>215</v>
      </c>
      <c r="AG824" s="29">
        <f ca="1">IFERROR(Table8[[#This Row],[Timeline - Monthwise]]-TODAY(),"No ETA")</f>
        <v>167</v>
      </c>
      <c r="AH824" s="29" t="str">
        <f t="shared" si="46"/>
        <v>Yet to Start</v>
      </c>
      <c r="AI824" s="1" t="s">
        <v>1168</v>
      </c>
      <c r="AJ824" s="237" t="s">
        <v>3576</v>
      </c>
      <c r="AK824" s="1" t="s">
        <v>1169</v>
      </c>
      <c r="AL824" s="1" t="s">
        <v>3325</v>
      </c>
      <c r="AM824" s="1" t="s">
        <v>76</v>
      </c>
      <c r="AN824" s="1"/>
      <c r="AO824" s="27"/>
      <c r="AP824" s="191"/>
      <c r="AQ824" s="1"/>
      <c r="AS824" s="192" t="e">
        <f>VLOOKUP(Table8[[#This Row],[CEM Number]],'71 CEMs'!$E$5:$E$76,1,0)</f>
        <v>#N/A</v>
      </c>
      <c r="AT824" s="235">
        <v>46296</v>
      </c>
      <c r="AU824" s="233"/>
    </row>
    <row r="825" spans="1:47" ht="14.4" customHeight="1">
      <c r="A825" s="26" t="s">
        <v>664</v>
      </c>
      <c r="B825" s="166">
        <v>45549</v>
      </c>
      <c r="C825" s="1" t="s">
        <v>336</v>
      </c>
      <c r="D825" s="1" t="s">
        <v>336</v>
      </c>
      <c r="E825" s="192" t="s">
        <v>670</v>
      </c>
      <c r="F825" s="29">
        <v>528</v>
      </c>
      <c r="G825" s="29">
        <v>211.20000000000002</v>
      </c>
      <c r="H825" s="29">
        <v>0</v>
      </c>
      <c r="I825" s="29"/>
      <c r="J825" s="29"/>
      <c r="K825" s="29"/>
      <c r="L825" s="29"/>
      <c r="M825" s="1" t="str">
        <f>Table8[[#This Row],[Std Remarks]]</f>
        <v>NOT LIVE - RETAIN BUDGET</v>
      </c>
      <c r="N825" s="28">
        <f>Table8[[#This Row],[% of Completion of Work Done]]</f>
        <v>0</v>
      </c>
      <c r="O825" s="1">
        <f>Table8[[#This Row],[Customers According to % (Market Share)]]</f>
        <v>211.20000000000002</v>
      </c>
      <c r="P825" s="29">
        <v>6570635.5599999996</v>
      </c>
      <c r="Q825" s="136">
        <f>(Table8[[#This Row],[Allocated Budget]]*$Q$2)+(Table8[[#This Row],[Allocated Budget]]*(1-Table8[[#This Row],[HP%  based on Live % ( Work Progress)]])*(1-$Q$2))</f>
        <v>6570635.5599999996</v>
      </c>
      <c r="R825" s="136">
        <v>0</v>
      </c>
      <c r="S825" s="1">
        <v>-0.85</v>
      </c>
      <c r="T825" s="1"/>
      <c r="U825" s="1">
        <v>0.4</v>
      </c>
      <c r="V825" s="29">
        <v>1237.3999999999999</v>
      </c>
      <c r="W825" s="29">
        <v>5636.1789999999983</v>
      </c>
      <c r="X825" s="1" t="s">
        <v>47</v>
      </c>
      <c r="Y825" s="28">
        <f>Table8[[#This Row],[% of Completion of Work Done]]</f>
        <v>0</v>
      </c>
      <c r="Z825" s="1" t="s">
        <v>35</v>
      </c>
      <c r="AA825" s="1"/>
      <c r="AB825" s="28">
        <v>0</v>
      </c>
      <c r="AC825" s="115">
        <f t="shared" si="45"/>
        <v>0</v>
      </c>
      <c r="AD825" s="2">
        <v>46082</v>
      </c>
      <c r="AE825" s="175" t="str">
        <f>IFERROR(Table8[[#This Row],[Timeline - Monthwise]]-MIN(Table8[Start Date..]),"None")</f>
        <v>None</v>
      </c>
      <c r="AF825" s="1" t="str">
        <f>IFERROR(Table8[[#This Row],[Timeline - Monthwise]]-Table8[[#This Row],[Start Date..]]+1,"Duration Doesn't Exsists")</f>
        <v>Duration Doesn't Exsists</v>
      </c>
      <c r="AG825" s="29" t="str">
        <f ca="1">IFERROR(Table8[[#This Row],[Timeline - Monthwise]]-TODAY(),"No ETA")</f>
        <v>No ETA</v>
      </c>
      <c r="AH825" s="29" t="str">
        <f t="shared" si="46"/>
        <v>Yet to Start</v>
      </c>
      <c r="AI825" s="1" t="s">
        <v>77</v>
      </c>
      <c r="AJ825" s="237" t="s">
        <v>3319</v>
      </c>
      <c r="AK825" s="1" t="s">
        <v>671</v>
      </c>
      <c r="AL825" s="1" t="s">
        <v>3325</v>
      </c>
      <c r="AM825" s="1" t="s">
        <v>76</v>
      </c>
      <c r="AN825" s="1">
        <v>2</v>
      </c>
      <c r="AO825" s="27"/>
      <c r="AP825" s="191"/>
      <c r="AQ825" s="1"/>
      <c r="AS825" s="192" t="str">
        <f>VLOOKUP(Table8[[#This Row],[CEM Number]],'71 CEMs'!$E$5:$E$76,1,0)</f>
        <v>I250209</v>
      </c>
      <c r="AT825" s="235" t="s">
        <v>3319</v>
      </c>
      <c r="AU825" s="233"/>
    </row>
    <row r="826" spans="1:47" ht="14.4" customHeight="1">
      <c r="A826" s="26" t="s">
        <v>674</v>
      </c>
      <c r="B826" s="166">
        <v>45549</v>
      </c>
      <c r="C826" s="1" t="s">
        <v>258</v>
      </c>
      <c r="D826" s="1" t="s">
        <v>258</v>
      </c>
      <c r="E826" s="192" t="s">
        <v>686</v>
      </c>
      <c r="F826" s="29">
        <v>766</v>
      </c>
      <c r="G826" s="29">
        <v>306.40000000000003</v>
      </c>
      <c r="H826" s="29">
        <v>34</v>
      </c>
      <c r="I826" s="29">
        <v>10</v>
      </c>
      <c r="J826" s="29">
        <v>4</v>
      </c>
      <c r="K826" s="29">
        <v>20</v>
      </c>
      <c r="L826" s="29" t="s">
        <v>3287</v>
      </c>
      <c r="M826" s="1" t="str">
        <f>Table8[[#This Row],[Std Remarks]]</f>
        <v>NOT LIVE - RETAIN BUDGET</v>
      </c>
      <c r="N826" s="28">
        <f>Table8[[#This Row],[% of Completion of Work Done]]</f>
        <v>0.7</v>
      </c>
      <c r="O826" s="1">
        <f>Table8[[#This Row],[Customers According to % (Market Share)]]</f>
        <v>306.40000000000003</v>
      </c>
      <c r="P826" s="29">
        <v>5476771.3339999998</v>
      </c>
      <c r="Q826" s="136">
        <f>(Table8[[#This Row],[Allocated Budget]]*$Q$2)+(Table8[[#This Row],[Allocated Budget]]*(1-Table8[[#This Row],[HP%  based on Live % ( Work Progress)]])*(1-$Q$2))</f>
        <v>2218092.3902699999</v>
      </c>
      <c r="R826" s="136">
        <v>3258678.9437300004</v>
      </c>
      <c r="S826" s="1">
        <v>-1</v>
      </c>
      <c r="T826" s="1"/>
      <c r="U826" s="1">
        <v>0.4</v>
      </c>
      <c r="V826" s="29">
        <v>777.4</v>
      </c>
      <c r="W826" s="29">
        <v>4453.75</v>
      </c>
      <c r="X826" s="1" t="s">
        <v>47</v>
      </c>
      <c r="Y826" s="28">
        <f>Table8[[#This Row],[% of Completion of Work Done]]</f>
        <v>0.7</v>
      </c>
      <c r="Z826" s="1" t="s">
        <v>35</v>
      </c>
      <c r="AA826" s="1"/>
      <c r="AB826" s="77">
        <v>0.7</v>
      </c>
      <c r="AC826" s="115">
        <f t="shared" si="45"/>
        <v>0.7</v>
      </c>
      <c r="AD826" s="2">
        <v>46082</v>
      </c>
      <c r="AE826" s="175">
        <f>IFERROR(Table8[[#This Row],[Timeline - Monthwise]]-MIN(Table8[Start Date..]),"None")</f>
        <v>61</v>
      </c>
      <c r="AF826" s="1">
        <f>IFERROR(Table8[[#This Row],[Timeline - Monthwise]]-Table8[[#This Row],[Start Date..]]+1,"Duration Doesn't Exsists")</f>
        <v>62</v>
      </c>
      <c r="AG826" s="29">
        <f ca="1">IFERROR(Table8[[#This Row],[Timeline - Monthwise]]-TODAY(),"No ETA")</f>
        <v>14</v>
      </c>
      <c r="AH826" s="29" t="str">
        <f t="shared" si="46"/>
        <v>In Progress</v>
      </c>
      <c r="AI826" s="1" t="s">
        <v>577</v>
      </c>
      <c r="AJ826" s="237" t="s">
        <v>3575</v>
      </c>
      <c r="AK826" s="1" t="s">
        <v>676</v>
      </c>
      <c r="AL826" s="1" t="s">
        <v>292</v>
      </c>
      <c r="AM826" s="1" t="s">
        <v>76</v>
      </c>
      <c r="AN826" s="1">
        <v>1</v>
      </c>
      <c r="AO826" s="27"/>
      <c r="AP826" s="191"/>
      <c r="AQ826" s="1"/>
      <c r="AS826" s="192" t="str">
        <f>VLOOKUP(Table8[[#This Row],[CEM Number]],'71 CEMs'!$E$5:$E$76,1,0)</f>
        <v>I250210</v>
      </c>
      <c r="AT826" s="235">
        <v>46143</v>
      </c>
      <c r="AU826" s="233"/>
    </row>
    <row r="827" spans="1:47" ht="14.4" customHeight="1">
      <c r="A827" s="86" t="s">
        <v>942</v>
      </c>
      <c r="B827" s="166" t="s">
        <v>3530</v>
      </c>
      <c r="C827" s="1" t="s">
        <v>514</v>
      </c>
      <c r="D827" s="28" t="s">
        <v>943</v>
      </c>
      <c r="E827" s="192" t="s">
        <v>3256</v>
      </c>
      <c r="F827" s="29">
        <v>610</v>
      </c>
      <c r="G827" s="65">
        <v>244</v>
      </c>
      <c r="H827" s="65"/>
      <c r="I827" s="29"/>
      <c r="J827" s="29"/>
      <c r="K827" s="29"/>
      <c r="L827" s="29"/>
      <c r="M827" s="1" t="str">
        <f>Table8[[#This Row],[Std Remarks]]</f>
        <v>NOT LIVE - RETAIN BUDGET</v>
      </c>
      <c r="N827" s="28">
        <f>Table8[[#This Row],[% of Completion of Work Done]]</f>
        <v>0</v>
      </c>
      <c r="O827" s="1"/>
      <c r="P827" s="29">
        <v>5136341.9696850004</v>
      </c>
      <c r="Q827" s="136">
        <f>(Table8[[#This Row],[Allocated Budget]]*$Q$2)+(Table8[[#This Row],[Allocated Budget]]*(1-Table8[[#This Row],[HP%  based on Live % ( Work Progress)]])*(1-$Q$2))</f>
        <v>5136341.9696850004</v>
      </c>
      <c r="R827" s="136"/>
      <c r="S827" s="1"/>
      <c r="T827" s="1"/>
      <c r="U827" s="1"/>
      <c r="V827" s="29">
        <v>816.2</v>
      </c>
      <c r="W827" s="29">
        <v>4197.5250062499999</v>
      </c>
      <c r="X827" s="1" t="s">
        <v>47</v>
      </c>
      <c r="Y827" s="28">
        <f>Table8[[#This Row],[% of Completion of Work Done]]</f>
        <v>0</v>
      </c>
      <c r="Z827" s="1" t="s">
        <v>35</v>
      </c>
      <c r="AA827" s="1"/>
      <c r="AB827" s="64">
        <v>0</v>
      </c>
      <c r="AC827" s="115">
        <f t="shared" si="45"/>
        <v>0</v>
      </c>
      <c r="AD827" s="2">
        <v>46082</v>
      </c>
      <c r="AE827" s="175">
        <f>IFERROR(Table8[[#This Row],[Timeline - Monthwise]]-MIN(Table8[Start Date..]),"None")</f>
        <v>214</v>
      </c>
      <c r="AF827" s="1">
        <f>IFERROR(Table8[[#This Row],[Timeline - Monthwise]]-Table8[[#This Row],[Start Date..]]+1,"Duration Doesn't Exsists")</f>
        <v>215</v>
      </c>
      <c r="AG827" s="29">
        <f ca="1">IFERROR(Table8[[#This Row],[Timeline - Monthwise]]-TODAY(),"No ETA")</f>
        <v>167</v>
      </c>
      <c r="AH827" s="29" t="str">
        <f t="shared" si="46"/>
        <v>Yet to Start</v>
      </c>
      <c r="AI827" s="1" t="s">
        <v>421</v>
      </c>
      <c r="AJ827" s="237" t="s">
        <v>3576</v>
      </c>
      <c r="AK827" s="28" t="s">
        <v>3291</v>
      </c>
      <c r="AL827" s="1" t="s">
        <v>3325</v>
      </c>
      <c r="AM827" s="1" t="s">
        <v>76</v>
      </c>
      <c r="AN827" s="1"/>
      <c r="AO827" s="27"/>
      <c r="AP827" s="191"/>
      <c r="AQ827" s="1"/>
      <c r="AS827" s="192" t="e">
        <f>VLOOKUP(Table8[[#This Row],[CEM Number]],'71 CEMs'!$E$5:$E$76,1,0)</f>
        <v>#N/A</v>
      </c>
      <c r="AT827" s="235">
        <v>46296</v>
      </c>
      <c r="AU827" s="233"/>
    </row>
    <row r="828" spans="1:47" ht="14.4" customHeight="1">
      <c r="A828" s="26" t="s">
        <v>3652</v>
      </c>
      <c r="B828" s="166" t="s">
        <v>3530</v>
      </c>
      <c r="C828" s="1" t="s">
        <v>1283</v>
      </c>
      <c r="D828" s="1" t="s">
        <v>1283</v>
      </c>
      <c r="E828" s="192" t="s">
        <v>1286</v>
      </c>
      <c r="F828" s="29">
        <v>2802</v>
      </c>
      <c r="G828" s="29">
        <v>1260.9000000000001</v>
      </c>
      <c r="H828" s="29"/>
      <c r="I828" s="29"/>
      <c r="J828" s="29"/>
      <c r="K828" s="29"/>
      <c r="L828" s="29"/>
      <c r="M828" s="1" t="str">
        <f>Table8[[#This Row],[Std Remarks]]</f>
        <v>NOT LIVE - RETAIN BUDGET</v>
      </c>
      <c r="N828" s="28">
        <f>Table8[[#This Row],[% of Completion of Work Done]]</f>
        <v>0</v>
      </c>
      <c r="O828" s="1">
        <f>Table8[[#This Row],[Customers According to % (Market Share)]]</f>
        <v>1260.9000000000001</v>
      </c>
      <c r="P828" s="29">
        <v>28090440.433859602</v>
      </c>
      <c r="Q828" s="136">
        <f>(Table8[[#This Row],[Allocated Budget]]*$Q$2)+(Table8[[#This Row],[Allocated Budget]]*(1-Table8[[#This Row],[HP%  based on Live % ( Work Progress)]])*(1-$Q$2))</f>
        <v>28090440.433859602</v>
      </c>
      <c r="R828" s="136"/>
      <c r="S828" s="1"/>
      <c r="T828" s="1"/>
      <c r="U828" s="1">
        <v>0.45</v>
      </c>
      <c r="V828" s="29">
        <v>5621.3822837238995</v>
      </c>
      <c r="W828" s="29">
        <v>38308.5</v>
      </c>
      <c r="X828" s="1" t="s">
        <v>47</v>
      </c>
      <c r="Y828" s="28">
        <f>Table8[[#This Row],[% of Completion of Work Done]]</f>
        <v>0</v>
      </c>
      <c r="Z828" s="1" t="s">
        <v>35</v>
      </c>
      <c r="AA828" s="1"/>
      <c r="AB828" s="77">
        <v>0</v>
      </c>
      <c r="AC828" s="115">
        <f t="shared" si="45"/>
        <v>0</v>
      </c>
      <c r="AD828" s="2">
        <v>46082</v>
      </c>
      <c r="AE828" s="175">
        <f>IFERROR(Table8[[#This Row],[Timeline - Monthwise]]-MIN(Table8[Start Date..]),"None")</f>
        <v>214</v>
      </c>
      <c r="AF828" s="1">
        <f>IFERROR(Table8[[#This Row],[Timeline - Monthwise]]-Table8[[#This Row],[Start Date..]]+1,"Duration Doesn't Exsists")</f>
        <v>215</v>
      </c>
      <c r="AG828" s="29">
        <f ca="1">IFERROR(Table8[[#This Row],[Timeline - Monthwise]]-TODAY(),"No ETA")</f>
        <v>167</v>
      </c>
      <c r="AH828" s="29" t="str">
        <f t="shared" si="46"/>
        <v>Yet to Start</v>
      </c>
      <c r="AI828" s="192" t="s">
        <v>1168</v>
      </c>
      <c r="AJ828" s="237" t="s">
        <v>3576</v>
      </c>
      <c r="AK828" s="1" t="s">
        <v>1169</v>
      </c>
      <c r="AL828" s="1" t="s">
        <v>3325</v>
      </c>
      <c r="AM828" s="1" t="s">
        <v>76</v>
      </c>
      <c r="AN828" s="1"/>
      <c r="AO828" s="27"/>
      <c r="AP828" s="191"/>
      <c r="AQ828" s="1"/>
      <c r="AS828" s="192" t="e">
        <f>VLOOKUP(Table8[[#This Row],[CEM Number]],'71 CEMs'!$E$5:$E$76,1,0)</f>
        <v>#N/A</v>
      </c>
      <c r="AT828" s="235">
        <v>46296</v>
      </c>
      <c r="AU828" s="233"/>
    </row>
    <row r="829" spans="1:47" ht="14.4" customHeight="1">
      <c r="A829" s="26" t="s">
        <v>1009</v>
      </c>
      <c r="B829" s="166">
        <v>44924</v>
      </c>
      <c r="C829" s="1" t="s">
        <v>64</v>
      </c>
      <c r="D829" s="1" t="s">
        <v>1010</v>
      </c>
      <c r="E829" s="192" t="s">
        <v>1021</v>
      </c>
      <c r="F829" s="29">
        <v>400</v>
      </c>
      <c r="G829" s="29">
        <v>200</v>
      </c>
      <c r="H829" s="29"/>
      <c r="I829" s="29"/>
      <c r="J829" s="29"/>
      <c r="K829" s="29"/>
      <c r="L829" s="29"/>
      <c r="M829" s="1" t="str">
        <f>Table8[[#This Row],[Std Remarks]]</f>
        <v>LIVE - 100% Completed</v>
      </c>
      <c r="N829" s="28">
        <f>Table8[[#This Row],[% of Completion of Work Done]]</f>
        <v>1</v>
      </c>
      <c r="O829" s="1">
        <f>Table8[[#This Row],[Customers According to % (Market Share)]]</f>
        <v>200</v>
      </c>
      <c r="P829" s="29">
        <v>8971993.3900000006</v>
      </c>
      <c r="Q829" s="136">
        <f>Table8[[#This Row],[Allocated Budget]]*Table8[[#This Row],[Allocation Percentage]]</f>
        <v>1345799.0085</v>
      </c>
      <c r="R829" s="136">
        <v>7626194.3815000001</v>
      </c>
      <c r="S829" s="1">
        <v>-1</v>
      </c>
      <c r="T829" s="1"/>
      <c r="U829" s="1">
        <v>0.5</v>
      </c>
      <c r="V829" s="29">
        <v>0</v>
      </c>
      <c r="W829" s="29">
        <v>50000</v>
      </c>
      <c r="X829" s="1" t="s">
        <v>150</v>
      </c>
      <c r="Y829" s="75">
        <f>$Q$2</f>
        <v>0.15</v>
      </c>
      <c r="Z829" s="1" t="s">
        <v>32</v>
      </c>
      <c r="AA829" s="1" t="s">
        <v>150</v>
      </c>
      <c r="AB829" s="64">
        <v>1</v>
      </c>
      <c r="AC829" s="115">
        <f t="shared" si="45"/>
        <v>1</v>
      </c>
      <c r="AD829" s="2">
        <v>46082</v>
      </c>
      <c r="AE829" s="175" t="str">
        <f>IFERROR(Table8[[#This Row],[Timeline - Monthwise]]-MIN(Table8[Start Date..]),"None")</f>
        <v>None</v>
      </c>
      <c r="AF829" s="1" t="str">
        <f>IFERROR(Table8[[#This Row],[Timeline - Monthwise]]-Table8[[#This Row],[Start Date..]]+1,"Duration Doesn't Exsists")</f>
        <v>Duration Doesn't Exsists</v>
      </c>
      <c r="AG829" s="29" t="str">
        <f ca="1">IFERROR(Table8[[#This Row],[Timeline - Monthwise]]-TODAY(),"No ETA")</f>
        <v>No ETA</v>
      </c>
      <c r="AH829" s="29" t="str">
        <f t="shared" si="46"/>
        <v>Completed</v>
      </c>
      <c r="AI829" s="1"/>
      <c r="AJ829" s="237" t="s">
        <v>3569</v>
      </c>
      <c r="AK829" s="1"/>
      <c r="AL829" s="1" t="s">
        <v>3178</v>
      </c>
      <c r="AM829" s="1" t="s">
        <v>30</v>
      </c>
      <c r="AN829" s="1"/>
      <c r="AO829" s="27"/>
      <c r="AP829" s="191"/>
      <c r="AQ829" s="1"/>
      <c r="AS829" s="192" t="str">
        <f>VLOOKUP(Table8[[#This Row],[CEM Number]],'71 CEMs'!$E$5:$E$76,1,0)</f>
        <v>INT-23-00437</v>
      </c>
      <c r="AT829" s="235" t="s">
        <v>3569</v>
      </c>
      <c r="AU829" s="233"/>
    </row>
    <row r="830" spans="1:47" ht="14.4" customHeight="1">
      <c r="A830" s="26" t="s">
        <v>788</v>
      </c>
      <c r="B830" s="166">
        <v>45621</v>
      </c>
      <c r="C830" s="1" t="s">
        <v>789</v>
      </c>
      <c r="D830" s="1" t="s">
        <v>790</v>
      </c>
      <c r="E830" s="192" t="s">
        <v>794</v>
      </c>
      <c r="F830" s="29">
        <v>1584</v>
      </c>
      <c r="G830" s="29">
        <v>633.6</v>
      </c>
      <c r="H830" s="29">
        <v>6903</v>
      </c>
      <c r="I830" s="29">
        <v>4403</v>
      </c>
      <c r="J830" s="29">
        <v>1281</v>
      </c>
      <c r="K830" s="29">
        <v>1219</v>
      </c>
      <c r="L830" s="29" t="s">
        <v>3625</v>
      </c>
      <c r="M830" s="1" t="str">
        <f>Table8[[#This Row],[Std Remarks]]</f>
        <v>LIVE - 100% Completed</v>
      </c>
      <c r="N830" s="28">
        <f>Table8[[#This Row],[% of Completion of Work Done]]</f>
        <v>1</v>
      </c>
      <c r="O830" s="1">
        <f>Table8[[#This Row],[Customers According to % (Market Share)]]</f>
        <v>633.6</v>
      </c>
      <c r="P830" s="29">
        <v>20084790.254404999</v>
      </c>
      <c r="Q830" s="136">
        <f>Table8[[#This Row],[Allocated Budget]]*Table8[[#This Row],[Allocation Percentage]]</f>
        <v>3012718.5381607497</v>
      </c>
      <c r="R830" s="136">
        <v>17072071.716244251</v>
      </c>
      <c r="S830" s="1">
        <v>-1</v>
      </c>
      <c r="T830" s="1"/>
      <c r="U830" s="1">
        <v>0.4</v>
      </c>
      <c r="V830" s="29">
        <v>4532.2</v>
      </c>
      <c r="W830" s="29">
        <v>4532.2</v>
      </c>
      <c r="X830" s="1" t="s">
        <v>47</v>
      </c>
      <c r="Y830" s="75">
        <f>$Q$2</f>
        <v>0.15</v>
      </c>
      <c r="Z830" s="1" t="s">
        <v>32</v>
      </c>
      <c r="AA830" s="1" t="s">
        <v>47</v>
      </c>
      <c r="AB830" s="64">
        <v>1</v>
      </c>
      <c r="AC830" s="115">
        <f t="shared" si="45"/>
        <v>1</v>
      </c>
      <c r="AD830" s="2">
        <v>46082</v>
      </c>
      <c r="AE830" s="175" t="str">
        <f>IFERROR(Table8[[#This Row],[Timeline - Monthwise]]-MIN(Table8[Start Date..]),"None")</f>
        <v>None</v>
      </c>
      <c r="AF830" s="1" t="str">
        <f>IFERROR(Table8[[#This Row],[Timeline - Monthwise]]-Table8[[#This Row],[Start Date..]]+1,"Duration Doesn't Exsists")</f>
        <v>Duration Doesn't Exsists</v>
      </c>
      <c r="AG830" s="29" t="str">
        <f ca="1">IFERROR(Table8[[#This Row],[Timeline - Monthwise]]-TODAY(),"No ETA")</f>
        <v>No ETA</v>
      </c>
      <c r="AH830" s="29" t="str">
        <f t="shared" si="46"/>
        <v>Completed</v>
      </c>
      <c r="AI830" s="192"/>
      <c r="AJ830" s="237" t="s">
        <v>3569</v>
      </c>
      <c r="AK830" s="1"/>
      <c r="AL830" s="1" t="s">
        <v>3178</v>
      </c>
      <c r="AM830" s="1" t="s">
        <v>30</v>
      </c>
      <c r="AN830" s="1"/>
      <c r="AO830" s="27"/>
      <c r="AP830" s="191"/>
      <c r="AQ830" s="192"/>
      <c r="AS830" s="192" t="str">
        <f>VLOOKUP(Table8[[#This Row],[CEM Number]],'71 CEMs'!$E$5:$E$76,1,0)</f>
        <v>I250377</v>
      </c>
      <c r="AT830" s="235" t="s">
        <v>3569</v>
      </c>
      <c r="AU830" s="233"/>
    </row>
    <row r="831" spans="1:47" ht="14.4" customHeight="1">
      <c r="A831" s="26" t="s">
        <v>3652</v>
      </c>
      <c r="B831" s="166" t="s">
        <v>3530</v>
      </c>
      <c r="C831" s="1" t="s">
        <v>40</v>
      </c>
      <c r="D831" s="1" t="s">
        <v>1283</v>
      </c>
      <c r="E831" s="192" t="s">
        <v>38</v>
      </c>
      <c r="F831" s="29">
        <v>0</v>
      </c>
      <c r="G831" s="29">
        <v>0</v>
      </c>
      <c r="H831" s="29"/>
      <c r="I831" s="29"/>
      <c r="J831" s="29"/>
      <c r="K831" s="29"/>
      <c r="L831" s="29"/>
      <c r="M831" s="1" t="str">
        <f>Table8[[#This Row],[Std Remarks]]</f>
        <v>FEEDER ETC WORK - RETAIN BUDGET</v>
      </c>
      <c r="N831" s="28">
        <f>Table8[[#This Row],[% of Completion of Work Done]]</f>
        <v>0</v>
      </c>
      <c r="O831" s="1">
        <f>Table8[[#This Row],[Customers According to % (Market Share)]]</f>
        <v>0</v>
      </c>
      <c r="P831" s="29">
        <v>50911802.399999999</v>
      </c>
      <c r="Q831" s="136">
        <f>Table8[[#This Row],[Allocated Budget]]*Table8[[#This Row],[Allocation Percentage]]</f>
        <v>50911802.399999999</v>
      </c>
      <c r="R831" s="136"/>
      <c r="S831" s="1"/>
      <c r="T831" s="1"/>
      <c r="U831" s="1"/>
      <c r="V831" s="29">
        <v>16597.2</v>
      </c>
      <c r="W831" s="29">
        <v>0</v>
      </c>
      <c r="X831" s="1"/>
      <c r="Y831" s="75">
        <f>$R$1</f>
        <v>1</v>
      </c>
      <c r="Z831" s="1"/>
      <c r="AA831" s="1"/>
      <c r="AB831" s="28">
        <v>0</v>
      </c>
      <c r="AC831" s="115">
        <f t="shared" si="45"/>
        <v>0</v>
      </c>
      <c r="AD831" s="2">
        <v>46082</v>
      </c>
      <c r="AE831" s="175" t="str">
        <f>IFERROR(Table8[[#This Row],[Timeline - Monthwise]]-MIN(Table8[Start Date..]),"None")</f>
        <v>None</v>
      </c>
      <c r="AF831" s="1" t="str">
        <f>IFERROR(Table8[[#This Row],[Timeline - Monthwise]]-Table8[[#This Row],[Start Date..]]+1,"Duration Doesn't Exsists")</f>
        <v>Duration Doesn't Exsists</v>
      </c>
      <c r="AG831" s="29" t="str">
        <f ca="1">IFERROR(Table8[[#This Row],[Timeline - Monthwise]]-TODAY(),"No ETA")</f>
        <v>No ETA</v>
      </c>
      <c r="AH831" s="29" t="str">
        <f t="shared" si="46"/>
        <v>Yet to Start</v>
      </c>
      <c r="AI831" s="1"/>
      <c r="AJ831" s="237" t="s">
        <v>3569</v>
      </c>
      <c r="AK831" s="1"/>
      <c r="AL831" s="1" t="s">
        <v>41</v>
      </c>
      <c r="AM831" s="1" t="s">
        <v>39</v>
      </c>
      <c r="AN831" s="1"/>
      <c r="AO831" s="27"/>
      <c r="AP831" s="191"/>
      <c r="AQ831" s="1"/>
      <c r="AS831" s="192" t="e">
        <f>VLOOKUP(Table8[[#This Row],[CEM Number]],'71 CEMs'!$E$5:$E$76,1,0)</f>
        <v>#N/A</v>
      </c>
      <c r="AT831" s="234" t="s">
        <v>3569</v>
      </c>
      <c r="AU831" s="233"/>
    </row>
    <row r="832" spans="1:47" ht="14.4" customHeight="1">
      <c r="A832" s="26" t="s">
        <v>3652</v>
      </c>
      <c r="B832" s="166" t="s">
        <v>3530</v>
      </c>
      <c r="C832" s="1" t="s">
        <v>1283</v>
      </c>
      <c r="D832" s="1" t="s">
        <v>1283</v>
      </c>
      <c r="E832" s="192" t="s">
        <v>1287</v>
      </c>
      <c r="F832" s="29">
        <v>1600</v>
      </c>
      <c r="G832" s="29">
        <v>720</v>
      </c>
      <c r="H832" s="29"/>
      <c r="I832" s="29"/>
      <c r="J832" s="29"/>
      <c r="K832" s="29"/>
      <c r="L832" s="29"/>
      <c r="M832" s="1" t="str">
        <f>Table8[[#This Row],[Std Remarks]]</f>
        <v>NOT LIVE - RETAIN BUDGET</v>
      </c>
      <c r="N832" s="28">
        <f>Table8[[#This Row],[% of Completion of Work Done]]</f>
        <v>0</v>
      </c>
      <c r="O832" s="1">
        <f>Table8[[#This Row],[Customers According to % (Market Share)]]</f>
        <v>720</v>
      </c>
      <c r="P832" s="29">
        <v>17132082.0519365</v>
      </c>
      <c r="Q832" s="136">
        <f>(Table8[[#This Row],[Allocated Budget]]*$Q$2)+(Table8[[#This Row],[Allocated Budget]]*(1-Table8[[#This Row],[HP%  based on Live % ( Work Progress)]])*(1-$Q$2))</f>
        <v>17132082.0519365</v>
      </c>
      <c r="R832" s="136"/>
      <c r="S832" s="1"/>
      <c r="T832" s="1"/>
      <c r="U832" s="1">
        <v>0.45</v>
      </c>
      <c r="V832" s="29">
        <v>3906.2173022905995</v>
      </c>
      <c r="W832" s="29">
        <v>19098</v>
      </c>
      <c r="X832" s="1" t="s">
        <v>47</v>
      </c>
      <c r="Y832" s="28">
        <f>Table8[[#This Row],[% of Completion of Work Done]]</f>
        <v>0</v>
      </c>
      <c r="Z832" s="1" t="s">
        <v>35</v>
      </c>
      <c r="AA832" s="1"/>
      <c r="AB832" s="77">
        <v>0</v>
      </c>
      <c r="AC832" s="115">
        <f t="shared" si="45"/>
        <v>0</v>
      </c>
      <c r="AD832" s="2">
        <v>46082</v>
      </c>
      <c r="AE832" s="175">
        <f>IFERROR(Table8[[#This Row],[Timeline - Monthwise]]-MIN(Table8[Start Date..]),"None")</f>
        <v>214</v>
      </c>
      <c r="AF832" s="1">
        <f>IFERROR(Table8[[#This Row],[Timeline - Monthwise]]-Table8[[#This Row],[Start Date..]]+1,"Duration Doesn't Exsists")</f>
        <v>215</v>
      </c>
      <c r="AG832" s="29">
        <f ca="1">IFERROR(Table8[[#This Row],[Timeline - Monthwise]]-TODAY(),"No ETA")</f>
        <v>167</v>
      </c>
      <c r="AH832" s="29" t="str">
        <f t="shared" si="46"/>
        <v>Yet to Start</v>
      </c>
      <c r="AI832" s="1" t="s">
        <v>1168</v>
      </c>
      <c r="AJ832" s="237" t="s">
        <v>3576</v>
      </c>
      <c r="AK832" s="1" t="s">
        <v>1169</v>
      </c>
      <c r="AL832" s="1" t="s">
        <v>3325</v>
      </c>
      <c r="AM832" s="1" t="s">
        <v>76</v>
      </c>
      <c r="AN832" s="1"/>
      <c r="AO832" s="27"/>
      <c r="AP832" s="191"/>
      <c r="AQ832" s="1"/>
      <c r="AS832" s="192" t="e">
        <f>VLOOKUP(Table8[[#This Row],[CEM Number]],'71 CEMs'!$E$5:$E$76,1,0)</f>
        <v>#N/A</v>
      </c>
      <c r="AT832" s="235">
        <v>46296</v>
      </c>
      <c r="AU832" s="233"/>
    </row>
    <row r="833" spans="1:47" ht="14.4" customHeight="1">
      <c r="A833" s="86" t="s">
        <v>942</v>
      </c>
      <c r="B833" s="166" t="s">
        <v>3530</v>
      </c>
      <c r="C833" s="1" t="s">
        <v>514</v>
      </c>
      <c r="D833" s="28" t="s">
        <v>943</v>
      </c>
      <c r="E833" s="192" t="s">
        <v>998</v>
      </c>
      <c r="F833" s="29">
        <v>1302</v>
      </c>
      <c r="G833" s="65">
        <v>520.80000000000007</v>
      </c>
      <c r="H833" s="65"/>
      <c r="I833" s="29"/>
      <c r="J833" s="29"/>
      <c r="K833" s="29"/>
      <c r="L833" s="29"/>
      <c r="M833" s="1" t="str">
        <f>Table8[[#This Row],[Std Remarks]]</f>
        <v>NOT LIVE - RETAIN BUDGET</v>
      </c>
      <c r="N833" s="28">
        <f>Table8[[#This Row],[% of Completion of Work Done]]</f>
        <v>0</v>
      </c>
      <c r="O833" s="1"/>
      <c r="P833" s="29">
        <v>12104452.8180575</v>
      </c>
      <c r="Q833" s="136">
        <f>(Table8[[#This Row],[Allocated Budget]]*$Q$2)+(Table8[[#This Row],[Allocated Budget]]*(1-Table8[[#This Row],[HP%  based on Live % ( Work Progress)]])*(1-$Q$2))</f>
        <v>12104452.8180575</v>
      </c>
      <c r="R833" s="136"/>
      <c r="S833" s="1"/>
      <c r="T833" s="1"/>
      <c r="U833" s="1"/>
      <c r="V833" s="29">
        <v>2178</v>
      </c>
      <c r="W833" s="29">
        <v>9493.5967937499972</v>
      </c>
      <c r="X833" s="1" t="s">
        <v>47</v>
      </c>
      <c r="Y833" s="28">
        <f>Table8[[#This Row],[% of Completion of Work Done]]</f>
        <v>0</v>
      </c>
      <c r="Z833" s="1" t="s">
        <v>35</v>
      </c>
      <c r="AA833" s="1"/>
      <c r="AB833" s="64">
        <v>0</v>
      </c>
      <c r="AC833" s="115">
        <f t="shared" si="45"/>
        <v>0</v>
      </c>
      <c r="AD833" s="2">
        <v>46082</v>
      </c>
      <c r="AE833" s="175">
        <f>IFERROR(Table8[[#This Row],[Timeline - Monthwise]]-MIN(Table8[Start Date..]),"None")</f>
        <v>214</v>
      </c>
      <c r="AF833" s="1">
        <f>IFERROR(Table8[[#This Row],[Timeline - Monthwise]]-Table8[[#This Row],[Start Date..]]+1,"Duration Doesn't Exsists")</f>
        <v>215</v>
      </c>
      <c r="AG833" s="29">
        <f ca="1">IFERROR(Table8[[#This Row],[Timeline - Monthwise]]-TODAY(),"No ETA")</f>
        <v>167</v>
      </c>
      <c r="AH833" s="29" t="str">
        <f t="shared" si="46"/>
        <v>Yet to Start</v>
      </c>
      <c r="AI833" s="1" t="s">
        <v>421</v>
      </c>
      <c r="AJ833" s="237" t="s">
        <v>3576</v>
      </c>
      <c r="AK833" s="28" t="s">
        <v>3291</v>
      </c>
      <c r="AL833" s="1" t="s">
        <v>3325</v>
      </c>
      <c r="AM833" s="1" t="s">
        <v>76</v>
      </c>
      <c r="AN833" s="1"/>
      <c r="AO833" s="27"/>
      <c r="AP833" s="191"/>
      <c r="AQ833" s="1"/>
      <c r="AS833" s="192" t="e">
        <f>VLOOKUP(Table8[[#This Row],[CEM Number]],'71 CEMs'!$E$5:$E$76,1,0)</f>
        <v>#N/A</v>
      </c>
      <c r="AT833" s="235">
        <v>46296</v>
      </c>
      <c r="AU833" s="233"/>
    </row>
    <row r="834" spans="1:47" ht="14.4" customHeight="1">
      <c r="A834" s="26" t="s">
        <v>992</v>
      </c>
      <c r="B834" s="166">
        <v>44924</v>
      </c>
      <c r="C834" s="1" t="s">
        <v>514</v>
      </c>
      <c r="D834" s="1" t="s">
        <v>993</v>
      </c>
      <c r="E834" s="192" t="s">
        <v>998</v>
      </c>
      <c r="F834" s="29">
        <v>1302</v>
      </c>
      <c r="G834" s="29">
        <v>651</v>
      </c>
      <c r="H834" s="29"/>
      <c r="I834" s="29"/>
      <c r="J834" s="29"/>
      <c r="K834" s="29"/>
      <c r="L834" s="29"/>
      <c r="M834" s="1" t="str">
        <f>Table8[[#This Row],[Std Remarks]]</f>
        <v>LIVE - 100% Completed</v>
      </c>
      <c r="N834" s="28">
        <f>Table8[[#This Row],[% of Completion of Work Done]]</f>
        <v>1</v>
      </c>
      <c r="O834" s="1">
        <f>Table8[[#This Row],[Customers According to % (Market Share)]]</f>
        <v>651</v>
      </c>
      <c r="P834" s="29">
        <v>12456480.7294787</v>
      </c>
      <c r="Q834" s="136">
        <f>Table8[[#This Row],[Allocated Budget]]*Table8[[#This Row],[Allocation Percentage]]</f>
        <v>1868472.109421805</v>
      </c>
      <c r="R834" s="136">
        <v>10588008.620056937</v>
      </c>
      <c r="S834" s="1">
        <v>-1</v>
      </c>
      <c r="T834" s="1"/>
      <c r="U834" s="1">
        <v>0.5</v>
      </c>
      <c r="V834" s="29">
        <v>2277</v>
      </c>
      <c r="W834" s="240">
        <v>11012.572280749997</v>
      </c>
      <c r="X834" s="1" t="s">
        <v>47</v>
      </c>
      <c r="Y834" s="75">
        <f>$Q$2</f>
        <v>0.15</v>
      </c>
      <c r="Z834" s="1" t="s">
        <v>32</v>
      </c>
      <c r="AA834" s="1" t="s">
        <v>47</v>
      </c>
      <c r="AB834" s="64">
        <v>1</v>
      </c>
      <c r="AC834" s="115">
        <f t="shared" si="45"/>
        <v>1</v>
      </c>
      <c r="AD834" s="2">
        <v>46082</v>
      </c>
      <c r="AE834" s="175" t="str">
        <f>IFERROR(Table8[[#This Row],[Timeline - Monthwise]]-MIN(Table8[Start Date..]),"None")</f>
        <v>None</v>
      </c>
      <c r="AF834" s="1" t="str">
        <f>IFERROR(Table8[[#This Row],[Timeline - Monthwise]]-Table8[[#This Row],[Start Date..]]+1,"Duration Doesn't Exsists")</f>
        <v>Duration Doesn't Exsists</v>
      </c>
      <c r="AG834" s="29" t="str">
        <f ca="1">IFERROR(Table8[[#This Row],[Timeline - Monthwise]]-TODAY(),"No ETA")</f>
        <v>No ETA</v>
      </c>
      <c r="AH834" s="29" t="str">
        <f t="shared" si="46"/>
        <v>Completed</v>
      </c>
      <c r="AI834" s="1"/>
      <c r="AJ834" s="237" t="s">
        <v>3569</v>
      </c>
      <c r="AK834" s="1" t="s">
        <v>999</v>
      </c>
      <c r="AL834" s="1" t="s">
        <v>3178</v>
      </c>
      <c r="AM834" s="1" t="s">
        <v>30</v>
      </c>
      <c r="AN834" s="1"/>
      <c r="AO834" s="27"/>
      <c r="AP834" s="191"/>
      <c r="AQ834" s="1"/>
      <c r="AS834" s="192" t="str">
        <f>VLOOKUP(Table8[[#This Row],[CEM Number]],'71 CEMs'!$E$5:$E$76,1,0)</f>
        <v>INT-23-00435</v>
      </c>
      <c r="AT834" s="235" t="s">
        <v>3569</v>
      </c>
      <c r="AU834" s="233"/>
    </row>
    <row r="835" spans="1:47" ht="14.4" customHeight="1">
      <c r="A835" s="26" t="s">
        <v>590</v>
      </c>
      <c r="B835" s="166">
        <v>45547</v>
      </c>
      <c r="C835" s="1" t="s">
        <v>591</v>
      </c>
      <c r="D835" s="1" t="s">
        <v>591</v>
      </c>
      <c r="E835" s="192" t="s">
        <v>164</v>
      </c>
      <c r="F835" s="29">
        <v>556</v>
      </c>
      <c r="G835" s="29">
        <v>222.4</v>
      </c>
      <c r="H835" s="29"/>
      <c r="I835" s="29"/>
      <c r="J835" s="29"/>
      <c r="K835" s="29"/>
      <c r="L835" s="29" t="s">
        <v>3583</v>
      </c>
      <c r="M835" s="1" t="str">
        <f>Table8[[#This Row],[Std Remarks]]</f>
        <v>NOT LIVE - RETAIN BUDGET</v>
      </c>
      <c r="N835" s="28">
        <f>Table8[[#This Row],[% of Completion of Work Done]]</f>
        <v>0</v>
      </c>
      <c r="O835" s="1">
        <f>Table8[[#This Row],[Customers According to % (Market Share)]]</f>
        <v>222.4</v>
      </c>
      <c r="P835" s="29">
        <v>6178829</v>
      </c>
      <c r="Q835" s="136">
        <f>(Table8[[#This Row],[Allocated Budget]]*$Q$2)+(Table8[[#This Row],[Allocated Budget]]*(1-Table8[[#This Row],[HP%  based on Live % ( Work Progress)]])*(1-$Q$2))</f>
        <v>6178828.9999999991</v>
      </c>
      <c r="R835" s="136">
        <v>0</v>
      </c>
      <c r="S835" s="1">
        <v>-1</v>
      </c>
      <c r="T835" s="1"/>
      <c r="U835" s="1">
        <v>0.4</v>
      </c>
      <c r="V835" s="29">
        <v>1090.1999999999998</v>
      </c>
      <c r="W835" s="29">
        <v>6474.25</v>
      </c>
      <c r="X835" s="1" t="s">
        <v>47</v>
      </c>
      <c r="Y835" s="28">
        <f>Table8[[#This Row],[% of Completion of Work Done]]</f>
        <v>0</v>
      </c>
      <c r="Z835" s="1" t="s">
        <v>35</v>
      </c>
      <c r="AA835" s="1"/>
      <c r="AB835" s="77">
        <v>0</v>
      </c>
      <c r="AC835" s="115">
        <f t="shared" si="45"/>
        <v>0</v>
      </c>
      <c r="AD835" s="2">
        <v>46082</v>
      </c>
      <c r="AE835" s="175">
        <f>IFERROR(Table8[[#This Row],[Timeline - Monthwise]]-MIN(Table8[Start Date..]),"None")</f>
        <v>31</v>
      </c>
      <c r="AF835" s="1">
        <f>IFERROR(Table8[[#This Row],[Timeline - Monthwise]]-Table8[[#This Row],[Start Date..]]+1,"Duration Doesn't Exsists")</f>
        <v>32</v>
      </c>
      <c r="AG835" s="29">
        <f ca="1">IFERROR(Table8[[#This Row],[Timeline - Monthwise]]-TODAY(),"No ETA")</f>
        <v>-16</v>
      </c>
      <c r="AH835" s="29" t="str">
        <f t="shared" si="46"/>
        <v>Yet to Start</v>
      </c>
      <c r="AI835" s="1">
        <v>46113</v>
      </c>
      <c r="AJ835" s="237" t="s">
        <v>3571</v>
      </c>
      <c r="AK835" s="1" t="s">
        <v>596</v>
      </c>
      <c r="AL835" s="1" t="s">
        <v>3325</v>
      </c>
      <c r="AM835" s="1" t="s">
        <v>76</v>
      </c>
      <c r="AN835" s="1">
        <v>1</v>
      </c>
      <c r="AO835" s="27"/>
      <c r="AP835" s="192"/>
      <c r="AQ835" s="1"/>
      <c r="AS835" s="192" t="str">
        <f>VLOOKUP(Table8[[#This Row],[CEM Number]],'71 CEMs'!$E$5:$E$76,1,0)</f>
        <v>I250206</v>
      </c>
      <c r="AT835" s="235">
        <v>46113</v>
      </c>
      <c r="AU835" s="233"/>
    </row>
    <row r="836" spans="1:47" ht="14.4" customHeight="1">
      <c r="A836" s="26" t="s">
        <v>3652</v>
      </c>
      <c r="B836" s="166" t="s">
        <v>3530</v>
      </c>
      <c r="C836" s="1" t="s">
        <v>1283</v>
      </c>
      <c r="D836" s="1" t="s">
        <v>1283</v>
      </c>
      <c r="E836" s="192" t="s">
        <v>1288</v>
      </c>
      <c r="F836" s="29">
        <v>1876</v>
      </c>
      <c r="G836" s="29">
        <v>844.2</v>
      </c>
      <c r="H836" s="29"/>
      <c r="I836" s="29"/>
      <c r="J836" s="29"/>
      <c r="K836" s="29"/>
      <c r="L836" s="29"/>
      <c r="M836" s="1" t="str">
        <f>Table8[[#This Row],[Std Remarks]]</f>
        <v>NOT LIVE - RETAIN BUDGET</v>
      </c>
      <c r="N836" s="28">
        <f>Table8[[#This Row],[% of Completion of Work Done]]</f>
        <v>0</v>
      </c>
      <c r="O836" s="1">
        <f>Table8[[#This Row],[Customers According to % (Market Share)]]</f>
        <v>844.2</v>
      </c>
      <c r="P836" s="29">
        <v>23853361.610628799</v>
      </c>
      <c r="Q836" s="136">
        <f>(Table8[[#This Row],[Allocated Budget]]*$Q$2)+(Table8[[#This Row],[Allocated Budget]]*(1-Table8[[#This Row],[HP%  based on Live % ( Work Progress)]])*(1-$Q$2))</f>
        <v>23853361.610628795</v>
      </c>
      <c r="R836" s="136"/>
      <c r="S836" s="1"/>
      <c r="T836" s="1"/>
      <c r="U836" s="1">
        <v>0.45</v>
      </c>
      <c r="V836" s="29">
        <v>6175.0772011429999</v>
      </c>
      <c r="W836" s="29">
        <v>24726</v>
      </c>
      <c r="X836" s="1" t="s">
        <v>47</v>
      </c>
      <c r="Y836" s="28">
        <f>Table8[[#This Row],[% of Completion of Work Done]]</f>
        <v>0</v>
      </c>
      <c r="Z836" s="1" t="s">
        <v>35</v>
      </c>
      <c r="AA836" s="1"/>
      <c r="AB836" s="77">
        <v>0</v>
      </c>
      <c r="AC836" s="115">
        <f t="shared" si="45"/>
        <v>0</v>
      </c>
      <c r="AD836" s="2">
        <v>46082</v>
      </c>
      <c r="AE836" s="175">
        <f>IFERROR(Table8[[#This Row],[Timeline - Monthwise]]-MIN(Table8[Start Date..]),"None")</f>
        <v>214</v>
      </c>
      <c r="AF836" s="1">
        <f>IFERROR(Table8[[#This Row],[Timeline - Monthwise]]-Table8[[#This Row],[Start Date..]]+1,"Duration Doesn't Exsists")</f>
        <v>215</v>
      </c>
      <c r="AG836" s="29">
        <f ca="1">IFERROR(Table8[[#This Row],[Timeline - Monthwise]]-TODAY(),"No ETA")</f>
        <v>167</v>
      </c>
      <c r="AH836" s="29" t="str">
        <f t="shared" si="46"/>
        <v>Yet to Start</v>
      </c>
      <c r="AI836" s="1" t="s">
        <v>1168</v>
      </c>
      <c r="AJ836" s="237" t="s">
        <v>3576</v>
      </c>
      <c r="AK836" s="1" t="s">
        <v>1169</v>
      </c>
      <c r="AL836" s="1" t="s">
        <v>3325</v>
      </c>
      <c r="AM836" s="1" t="s">
        <v>76</v>
      </c>
      <c r="AN836" s="1"/>
      <c r="AO836" s="27"/>
      <c r="AP836" s="191"/>
      <c r="AQ836" s="192"/>
      <c r="AS836" s="192" t="e">
        <f>VLOOKUP(Table8[[#This Row],[CEM Number]],'71 CEMs'!$E$5:$E$76,1,0)</f>
        <v>#N/A</v>
      </c>
      <c r="AT836" s="235">
        <v>46296</v>
      </c>
      <c r="AU836" s="233"/>
    </row>
    <row r="837" spans="1:47" ht="14.4" customHeight="1">
      <c r="A837" s="26" t="s">
        <v>155</v>
      </c>
      <c r="B837" s="166">
        <v>45351</v>
      </c>
      <c r="C837" s="1" t="s">
        <v>156</v>
      </c>
      <c r="D837" s="1" t="s">
        <v>157</v>
      </c>
      <c r="E837" s="192" t="s">
        <v>164</v>
      </c>
      <c r="F837" s="29">
        <v>398</v>
      </c>
      <c r="G837" s="29">
        <v>159.20000000000002</v>
      </c>
      <c r="H837" s="29">
        <v>75</v>
      </c>
      <c r="I837" s="29">
        <v>74</v>
      </c>
      <c r="J837" s="29">
        <v>0</v>
      </c>
      <c r="K837" s="29">
        <v>1</v>
      </c>
      <c r="L837" s="29"/>
      <c r="M837" s="1" t="str">
        <f>Table8[[#This Row],[Std Remarks]]</f>
        <v>LIVE - 100% Completed</v>
      </c>
      <c r="N837" s="28">
        <f>Table8[[#This Row],[% of Completion of Work Done]]</f>
        <v>1</v>
      </c>
      <c r="O837" s="1">
        <f>Table8[[#This Row],[Customers According to % (Market Share)]]</f>
        <v>159.20000000000002</v>
      </c>
      <c r="P837" s="29">
        <v>5188072.176</v>
      </c>
      <c r="Q837" s="136">
        <f>Table8[[#This Row],[Allocated Budget]]*Table8[[#This Row],[Allocation Percentage]]</f>
        <v>778210.82640000002</v>
      </c>
      <c r="R837" s="136">
        <v>4409861.3495999994</v>
      </c>
      <c r="S837" s="1">
        <v>-0.5</v>
      </c>
      <c r="T837" s="1"/>
      <c r="U837" s="1">
        <v>0.4</v>
      </c>
      <c r="V837" s="29">
        <v>1021.1999999999999</v>
      </c>
      <c r="W837" s="29">
        <v>5137.6979999999994</v>
      </c>
      <c r="X837" s="1" t="s">
        <v>47</v>
      </c>
      <c r="Y837" s="75">
        <f>$Q$2</f>
        <v>0.15</v>
      </c>
      <c r="Z837" s="1" t="s">
        <v>32</v>
      </c>
      <c r="AA837" s="1" t="s">
        <v>47</v>
      </c>
      <c r="AB837" s="64">
        <v>1</v>
      </c>
      <c r="AC837" s="115">
        <f t="shared" si="45"/>
        <v>1</v>
      </c>
      <c r="AD837" s="2">
        <v>46082</v>
      </c>
      <c r="AE837" s="175" t="str">
        <f>IFERROR(Table8[[#This Row],[Timeline - Monthwise]]-MIN(Table8[Start Date..]),"None")</f>
        <v>None</v>
      </c>
      <c r="AF837" s="1" t="str">
        <f>IFERROR(Table8[[#This Row],[Timeline - Monthwise]]-Table8[[#This Row],[Start Date..]]+1,"Duration Doesn't Exsists")</f>
        <v>Duration Doesn't Exsists</v>
      </c>
      <c r="AG837" s="29" t="str">
        <f ca="1">IFERROR(Table8[[#This Row],[Timeline - Monthwise]]-TODAY(),"No ETA")</f>
        <v>No ETA</v>
      </c>
      <c r="AH837" s="29" t="str">
        <f t="shared" si="46"/>
        <v>Completed</v>
      </c>
      <c r="AI837" s="192"/>
      <c r="AJ837" s="237" t="s">
        <v>3569</v>
      </c>
      <c r="AK837" s="1"/>
      <c r="AL837" s="1" t="s">
        <v>3178</v>
      </c>
      <c r="AM837" s="1" t="s">
        <v>30</v>
      </c>
      <c r="AN837" s="1"/>
      <c r="AO837" s="27"/>
      <c r="AP837" s="191"/>
      <c r="AQ837" s="1"/>
      <c r="AS837" s="192" t="str">
        <f>VLOOKUP(Table8[[#This Row],[CEM Number]],'71 CEMs'!$E$5:$E$76,1,0)</f>
        <v>I240538</v>
      </c>
      <c r="AT837" s="235" t="s">
        <v>3569</v>
      </c>
      <c r="AU837" s="233"/>
    </row>
    <row r="838" spans="1:47" ht="14.4" customHeight="1">
      <c r="A838" s="26" t="s">
        <v>843</v>
      </c>
      <c r="B838" s="166" t="s">
        <v>3530</v>
      </c>
      <c r="C838" s="1" t="s">
        <v>762</v>
      </c>
      <c r="D838" s="1" t="s">
        <v>844</v>
      </c>
      <c r="E838" s="192" t="s">
        <v>856</v>
      </c>
      <c r="F838" s="29">
        <v>750</v>
      </c>
      <c r="G838" s="29">
        <v>300</v>
      </c>
      <c r="H838" s="29" t="s">
        <v>3598</v>
      </c>
      <c r="I838" s="29"/>
      <c r="J838" s="29"/>
      <c r="K838" s="29"/>
      <c r="L838" s="29"/>
      <c r="M838" s="1" t="str">
        <f>Table8[[#This Row],[Std Remarks]]</f>
        <v>NOT LIVE - RETAIN BUDGET</v>
      </c>
      <c r="N838" s="28">
        <f>Table8[[#This Row],[% of Completion of Work Done]]</f>
        <v>0.85</v>
      </c>
      <c r="O838" s="1">
        <f>Table8[[#This Row],[Customers According to % (Market Share)]]</f>
        <v>300</v>
      </c>
      <c r="P838" s="29">
        <v>7408754.7268850002</v>
      </c>
      <c r="Q838" s="136">
        <f>(Table8[[#This Row],[Allocated Budget]]*$Q$2)+(Table8[[#This Row],[Allocated Budget]]*(1-Table8[[#This Row],[HP%  based on Live % ( Work Progress)]])*(1-$Q$2))</f>
        <v>2055929.4367105877</v>
      </c>
      <c r="R838" s="136"/>
      <c r="S838" s="1"/>
      <c r="T838" s="1"/>
      <c r="U838" s="1"/>
      <c r="V838" s="29">
        <v>1569.0232140000003</v>
      </c>
      <c r="W838" s="29">
        <v>5999.7503137500007</v>
      </c>
      <c r="X838" s="1" t="s">
        <v>47</v>
      </c>
      <c r="Y838" s="28">
        <f>Table8[[#This Row],[% of Completion of Work Done]]</f>
        <v>0.85</v>
      </c>
      <c r="Z838" s="1" t="s">
        <v>849</v>
      </c>
      <c r="AA838" s="1"/>
      <c r="AB838" s="77">
        <v>0.85</v>
      </c>
      <c r="AC838" s="115">
        <f t="shared" si="45"/>
        <v>0.85</v>
      </c>
      <c r="AD838" s="2">
        <v>46082</v>
      </c>
      <c r="AE838" s="175">
        <f>IFERROR(Table8[[#This Row],[Timeline - Monthwise]]-MIN(Table8[Start Date..]),"None")</f>
        <v>31</v>
      </c>
      <c r="AF838" s="1">
        <f>IFERROR(Table8[[#This Row],[Timeline - Monthwise]]-Table8[[#This Row],[Start Date..]]+1,"Duration Doesn't Exsists")</f>
        <v>32</v>
      </c>
      <c r="AG838" s="29">
        <f ca="1">IFERROR(Table8[[#This Row],[Timeline - Monthwise]]-TODAY(),"No ETA")</f>
        <v>-16</v>
      </c>
      <c r="AH838" s="29" t="str">
        <f t="shared" si="46"/>
        <v>In Progress</v>
      </c>
      <c r="AI838" s="1" t="s">
        <v>853</v>
      </c>
      <c r="AJ838" s="237" t="s">
        <v>3571</v>
      </c>
      <c r="AK838" s="1" t="s">
        <v>432</v>
      </c>
      <c r="AL838" s="1" t="s">
        <v>3323</v>
      </c>
      <c r="AM838" s="1" t="s">
        <v>76</v>
      </c>
      <c r="AN838" s="1"/>
      <c r="AO838" s="27"/>
      <c r="AP838" s="192"/>
      <c r="AQ838" s="1"/>
      <c r="AS838" s="192" t="e">
        <f>VLOOKUP(Table8[[#This Row],[CEM Number]],'71 CEMs'!$E$5:$E$76,1,0)</f>
        <v>#N/A</v>
      </c>
      <c r="AT838" s="235">
        <v>46113</v>
      </c>
      <c r="AU838" s="233"/>
    </row>
    <row r="839" spans="1:47" ht="14.4" customHeight="1">
      <c r="A839" s="26" t="s">
        <v>3652</v>
      </c>
      <c r="B839" s="166" t="s">
        <v>3530</v>
      </c>
      <c r="C839" s="1" t="s">
        <v>1283</v>
      </c>
      <c r="D839" s="1" t="s">
        <v>1283</v>
      </c>
      <c r="E839" s="192" t="s">
        <v>1289</v>
      </c>
      <c r="F839" s="29">
        <v>1454</v>
      </c>
      <c r="G839" s="29">
        <v>654.30000000000007</v>
      </c>
      <c r="H839" s="29"/>
      <c r="I839" s="29"/>
      <c r="J839" s="29"/>
      <c r="K839" s="29"/>
      <c r="L839" s="29"/>
      <c r="M839" s="1" t="str">
        <f>Table8[[#This Row],[Std Remarks]]</f>
        <v>NOT LIVE - RETAIN BUDGET</v>
      </c>
      <c r="N839" s="28">
        <f>Table8[[#This Row],[% of Completion of Work Done]]</f>
        <v>0</v>
      </c>
      <c r="O839" s="1">
        <f>Table8[[#This Row],[Customers According to % (Market Share)]]</f>
        <v>654.30000000000007</v>
      </c>
      <c r="P839" s="29">
        <v>18338633.870762501</v>
      </c>
      <c r="Q839" s="136">
        <f>(Table8[[#This Row],[Allocated Budget]]*$Q$2)+(Table8[[#This Row],[Allocated Budget]]*(1-Table8[[#This Row],[HP%  based on Live % ( Work Progress)]])*(1-$Q$2))</f>
        <v>18338633.870762501</v>
      </c>
      <c r="R839" s="136"/>
      <c r="S839" s="1"/>
      <c r="T839" s="1"/>
      <c r="U839" s="1">
        <v>0.45</v>
      </c>
      <c r="V839" s="29">
        <v>5014.6683273955496</v>
      </c>
      <c r="W839" s="29">
        <v>14805</v>
      </c>
      <c r="X839" s="1" t="s">
        <v>47</v>
      </c>
      <c r="Y839" s="28">
        <f>Table8[[#This Row],[% of Completion of Work Done]]</f>
        <v>0</v>
      </c>
      <c r="Z839" s="1" t="s">
        <v>35</v>
      </c>
      <c r="AA839" s="1"/>
      <c r="AB839" s="77">
        <v>0</v>
      </c>
      <c r="AC839" s="115">
        <f t="shared" si="45"/>
        <v>0</v>
      </c>
      <c r="AD839" s="2">
        <v>46082</v>
      </c>
      <c r="AE839" s="175">
        <f>IFERROR(Table8[[#This Row],[Timeline - Monthwise]]-MIN(Table8[Start Date..]),"None")</f>
        <v>214</v>
      </c>
      <c r="AF839" s="1">
        <f>IFERROR(Table8[[#This Row],[Timeline - Monthwise]]-Table8[[#This Row],[Start Date..]]+1,"Duration Doesn't Exsists")</f>
        <v>215</v>
      </c>
      <c r="AG839" s="29">
        <f ca="1">IFERROR(Table8[[#This Row],[Timeline - Monthwise]]-TODAY(),"No ETA")</f>
        <v>167</v>
      </c>
      <c r="AH839" s="29" t="str">
        <f t="shared" si="46"/>
        <v>Yet to Start</v>
      </c>
      <c r="AI839" s="1" t="s">
        <v>1168</v>
      </c>
      <c r="AJ839" s="237" t="s">
        <v>3576</v>
      </c>
      <c r="AK839" s="1" t="s">
        <v>1169</v>
      </c>
      <c r="AL839" s="1" t="s">
        <v>3325</v>
      </c>
      <c r="AM839" s="1" t="s">
        <v>76</v>
      </c>
      <c r="AN839" s="1"/>
      <c r="AO839" s="27"/>
      <c r="AP839" s="191"/>
      <c r="AQ839" s="1"/>
      <c r="AS839" s="192" t="e">
        <f>VLOOKUP(Table8[[#This Row],[CEM Number]],'71 CEMs'!$E$5:$E$76,1,0)</f>
        <v>#N/A</v>
      </c>
      <c r="AT839" s="235">
        <v>46296</v>
      </c>
      <c r="AU839" s="233"/>
    </row>
    <row r="840" spans="1:47" ht="14.4" customHeight="1">
      <c r="A840" s="26" t="s">
        <v>3652</v>
      </c>
      <c r="B840" s="166" t="s">
        <v>3530</v>
      </c>
      <c r="C840" s="1" t="s">
        <v>1283</v>
      </c>
      <c r="D840" s="1" t="s">
        <v>1283</v>
      </c>
      <c r="E840" s="192" t="s">
        <v>1290</v>
      </c>
      <c r="F840" s="29">
        <v>3950</v>
      </c>
      <c r="G840" s="29">
        <v>1777.5</v>
      </c>
      <c r="H840" s="29"/>
      <c r="I840" s="29"/>
      <c r="J840" s="29"/>
      <c r="K840" s="29"/>
      <c r="L840" s="29"/>
      <c r="M840" s="1" t="str">
        <f>Table8[[#This Row],[Std Remarks]]</f>
        <v>NOT LIVE - RETAIN BUDGET</v>
      </c>
      <c r="N840" s="28">
        <f>Table8[[#This Row],[% of Completion of Work Done]]</f>
        <v>0</v>
      </c>
      <c r="O840" s="1">
        <f>Table8[[#This Row],[Customers According to % (Market Share)]]</f>
        <v>1777.5</v>
      </c>
      <c r="P840" s="29">
        <v>25689959.4922584</v>
      </c>
      <c r="Q840" s="136">
        <f>(Table8[[#This Row],[Allocated Budget]]*$Q$2)+(Table8[[#This Row],[Allocated Budget]]*(1-Table8[[#This Row],[HP%  based on Live % ( Work Progress)]])*(1-$Q$2))</f>
        <v>25689959.4922584</v>
      </c>
      <c r="R840" s="136"/>
      <c r="S840" s="1"/>
      <c r="T840" s="1"/>
      <c r="U840" s="1">
        <v>0.45</v>
      </c>
      <c r="V840" s="29">
        <v>4093.9034668195991</v>
      </c>
      <c r="W840" s="29">
        <v>38043</v>
      </c>
      <c r="X840" s="1" t="s">
        <v>47</v>
      </c>
      <c r="Y840" s="28">
        <f>Table8[[#This Row],[% of Completion of Work Done]]</f>
        <v>0</v>
      </c>
      <c r="Z840" s="1" t="s">
        <v>35</v>
      </c>
      <c r="AA840" s="1"/>
      <c r="AB840" s="77">
        <v>0</v>
      </c>
      <c r="AC840" s="115">
        <f t="shared" si="45"/>
        <v>0</v>
      </c>
      <c r="AD840" s="2">
        <v>46082</v>
      </c>
      <c r="AE840" s="175">
        <f>IFERROR(Table8[[#This Row],[Timeline - Monthwise]]-MIN(Table8[Start Date..]),"None")</f>
        <v>214</v>
      </c>
      <c r="AF840" s="1">
        <f>IFERROR(Table8[[#This Row],[Timeline - Monthwise]]-Table8[[#This Row],[Start Date..]]+1,"Duration Doesn't Exsists")</f>
        <v>215</v>
      </c>
      <c r="AG840" s="29">
        <f ca="1">IFERROR(Table8[[#This Row],[Timeline - Monthwise]]-TODAY(),"No ETA")</f>
        <v>167</v>
      </c>
      <c r="AH840" s="29" t="str">
        <f t="shared" si="46"/>
        <v>Yet to Start</v>
      </c>
      <c r="AI840" s="1" t="s">
        <v>1168</v>
      </c>
      <c r="AJ840" s="237" t="s">
        <v>3576</v>
      </c>
      <c r="AK840" s="1" t="s">
        <v>1169</v>
      </c>
      <c r="AL840" s="1" t="s">
        <v>3325</v>
      </c>
      <c r="AM840" s="1" t="s">
        <v>76</v>
      </c>
      <c r="AN840" s="1"/>
      <c r="AO840" s="27"/>
      <c r="AP840" s="191"/>
      <c r="AQ840" s="1"/>
      <c r="AS840" s="192" t="e">
        <f>VLOOKUP(Table8[[#This Row],[CEM Number]],'71 CEMs'!$E$5:$E$76,1,0)</f>
        <v>#N/A</v>
      </c>
      <c r="AT840" s="235">
        <v>46296</v>
      </c>
      <c r="AU840" s="233"/>
    </row>
    <row r="841" spans="1:47" ht="14.4" customHeight="1">
      <c r="A841" s="26" t="s">
        <v>3652</v>
      </c>
      <c r="B841" s="166" t="s">
        <v>3530</v>
      </c>
      <c r="C841" s="1" t="s">
        <v>1283</v>
      </c>
      <c r="D841" s="1" t="s">
        <v>1283</v>
      </c>
      <c r="E841" s="192" t="s">
        <v>1291</v>
      </c>
      <c r="F841" s="29">
        <v>1096</v>
      </c>
      <c r="G841" s="29">
        <v>493.2</v>
      </c>
      <c r="H841" s="29"/>
      <c r="I841" s="29"/>
      <c r="J841" s="29"/>
      <c r="K841" s="29"/>
      <c r="L841" s="29"/>
      <c r="M841" s="1" t="str">
        <f>Table8[[#This Row],[Std Remarks]]</f>
        <v>NOT LIVE - RETAIN BUDGET</v>
      </c>
      <c r="N841" s="28">
        <f>Table8[[#This Row],[% of Completion of Work Done]]</f>
        <v>0</v>
      </c>
      <c r="O841" s="1">
        <f>Table8[[#This Row],[Customers According to % (Market Share)]]</f>
        <v>493.2</v>
      </c>
      <c r="P841" s="29">
        <v>16249969.6436122</v>
      </c>
      <c r="Q841" s="136">
        <f>(Table8[[#This Row],[Allocated Budget]]*$Q$2)+(Table8[[#This Row],[Allocated Budget]]*(1-Table8[[#This Row],[HP%  based on Live % ( Work Progress)]])*(1-$Q$2))</f>
        <v>16249969.643612199</v>
      </c>
      <c r="R841" s="136"/>
      <c r="S841" s="1"/>
      <c r="T841" s="1"/>
      <c r="U841" s="1">
        <v>0.45</v>
      </c>
      <c r="V841" s="29">
        <v>4037.1130105107</v>
      </c>
      <c r="W841" s="29">
        <v>17886</v>
      </c>
      <c r="X841" s="1" t="s">
        <v>47</v>
      </c>
      <c r="Y841" s="28">
        <f>Table8[[#This Row],[% of Completion of Work Done]]</f>
        <v>0</v>
      </c>
      <c r="Z841" s="1" t="s">
        <v>35</v>
      </c>
      <c r="AA841" s="1"/>
      <c r="AB841" s="77">
        <v>0</v>
      </c>
      <c r="AC841" s="115">
        <f t="shared" si="45"/>
        <v>0</v>
      </c>
      <c r="AD841" s="2">
        <v>46082</v>
      </c>
      <c r="AE841" s="175">
        <f>IFERROR(Table8[[#This Row],[Timeline - Monthwise]]-MIN(Table8[Start Date..]),"None")</f>
        <v>214</v>
      </c>
      <c r="AF841" s="1">
        <f>IFERROR(Table8[[#This Row],[Timeline - Monthwise]]-Table8[[#This Row],[Start Date..]]+1,"Duration Doesn't Exsists")</f>
        <v>215</v>
      </c>
      <c r="AG841" s="29">
        <f ca="1">IFERROR(Table8[[#This Row],[Timeline - Monthwise]]-TODAY(),"No ETA")</f>
        <v>167</v>
      </c>
      <c r="AH841" s="29" t="str">
        <f t="shared" si="46"/>
        <v>Yet to Start</v>
      </c>
      <c r="AI841" s="1" t="s">
        <v>1168</v>
      </c>
      <c r="AJ841" s="237" t="s">
        <v>3576</v>
      </c>
      <c r="AK841" s="1" t="s">
        <v>1169</v>
      </c>
      <c r="AL841" s="1" t="s">
        <v>3325</v>
      </c>
      <c r="AM841" s="1" t="s">
        <v>76</v>
      </c>
      <c r="AN841" s="1"/>
      <c r="AO841" s="27"/>
      <c r="AP841" s="191"/>
      <c r="AQ841" s="1"/>
      <c r="AS841" s="192" t="e">
        <f>VLOOKUP(Table8[[#This Row],[CEM Number]],'71 CEMs'!$E$5:$E$76,1,0)</f>
        <v>#N/A</v>
      </c>
      <c r="AT841" s="235">
        <v>46296</v>
      </c>
      <c r="AU841" s="233"/>
    </row>
    <row r="842" spans="1:47" ht="14.4" customHeight="1">
      <c r="A842" s="26" t="s">
        <v>722</v>
      </c>
      <c r="B842" s="166">
        <v>45549</v>
      </c>
      <c r="C842" s="1" t="s">
        <v>191</v>
      </c>
      <c r="D842" s="1" t="s">
        <v>191</v>
      </c>
      <c r="E842" s="192" t="s">
        <v>726</v>
      </c>
      <c r="F842" s="29">
        <v>340</v>
      </c>
      <c r="G842" s="29">
        <v>136</v>
      </c>
      <c r="H842" s="29">
        <v>340</v>
      </c>
      <c r="I842" s="29">
        <v>73</v>
      </c>
      <c r="J842" s="29">
        <v>52</v>
      </c>
      <c r="K842" s="29">
        <v>14</v>
      </c>
      <c r="L842" s="29">
        <v>7</v>
      </c>
      <c r="M842" s="1" t="s">
        <v>3610</v>
      </c>
      <c r="N842" s="28">
        <f>Table8[[#This Row],[% of Completion of Work Done]]</f>
        <v>0</v>
      </c>
      <c r="O842" s="1">
        <f>Table8[[#This Row],[Customers According to % (Market Share)]]</f>
        <v>136</v>
      </c>
      <c r="P842" s="29">
        <v>4566394</v>
      </c>
      <c r="Q842" s="136">
        <v>0</v>
      </c>
      <c r="R842" s="136">
        <v>4566394</v>
      </c>
      <c r="S842" s="1">
        <v>-0.63749999999999996</v>
      </c>
      <c r="T842" s="1"/>
      <c r="U842" s="1">
        <v>0.4</v>
      </c>
      <c r="V842" s="29">
        <v>845.24999999999989</v>
      </c>
      <c r="W842" s="29">
        <v>3726.4500000000003</v>
      </c>
      <c r="X842" s="1" t="s">
        <v>47</v>
      </c>
      <c r="Y842" s="192"/>
      <c r="Z842" s="1" t="s">
        <v>35</v>
      </c>
      <c r="AA842" s="1"/>
      <c r="AB842" s="28">
        <v>0</v>
      </c>
      <c r="AC842" s="115">
        <f t="shared" si="45"/>
        <v>0</v>
      </c>
      <c r="AD842" s="2">
        <v>46082</v>
      </c>
      <c r="AE842" s="175" t="str">
        <f>IFERROR(Table8[[#This Row],[Timeline - Monthwise]]-MIN(Table8[Start Date..]),"None")</f>
        <v>None</v>
      </c>
      <c r="AF842" s="1" t="str">
        <f>IFERROR(Table8[[#This Row],[Timeline - Monthwise]]-Table8[[#This Row],[Start Date..]]+1,"Duration Doesn't Exsists")</f>
        <v>Duration Doesn't Exsists</v>
      </c>
      <c r="AG842" s="29" t="str">
        <f ca="1">IFERROR(Table8[[#This Row],[Timeline - Monthwise]]-TODAY(),"No ETA")</f>
        <v>No ETA</v>
      </c>
      <c r="AH842" s="29" t="str">
        <f t="shared" si="46"/>
        <v>Yet to Start</v>
      </c>
      <c r="AI842" s="1"/>
      <c r="AJ842" s="237" t="s">
        <v>3569</v>
      </c>
      <c r="AK842" s="1" t="s">
        <v>727</v>
      </c>
      <c r="AL842" s="1" t="s">
        <v>292</v>
      </c>
      <c r="AM842" s="1" t="s">
        <v>290</v>
      </c>
      <c r="AN842" s="1" t="s">
        <v>728</v>
      </c>
      <c r="AO842" s="27"/>
      <c r="AP842" s="191" t="s">
        <v>3549</v>
      </c>
      <c r="AQ842" s="249">
        <v>0</v>
      </c>
      <c r="AR842" s="11" t="s">
        <v>3559</v>
      </c>
      <c r="AS842" s="192" t="str">
        <f>VLOOKUP(Table8[[#This Row],[CEM Number]],'71 CEMs'!$E$5:$E$76,1,0)</f>
        <v>I250213</v>
      </c>
      <c r="AT842" s="235" t="s">
        <v>3569</v>
      </c>
      <c r="AU842" s="233"/>
    </row>
    <row r="843" spans="1:47" ht="14.4" customHeight="1">
      <c r="A843" s="26" t="s">
        <v>722</v>
      </c>
      <c r="B843" s="166">
        <v>45549</v>
      </c>
      <c r="C843" s="1" t="s">
        <v>191</v>
      </c>
      <c r="D843" s="1" t="s">
        <v>191</v>
      </c>
      <c r="E843" s="192" t="s">
        <v>729</v>
      </c>
      <c r="F843" s="29">
        <v>456</v>
      </c>
      <c r="G843" s="29">
        <v>182.4</v>
      </c>
      <c r="H843" s="29">
        <v>456</v>
      </c>
      <c r="I843" s="29"/>
      <c r="J843" s="29"/>
      <c r="K843" s="29"/>
      <c r="L843" s="29"/>
      <c r="M843" s="1"/>
      <c r="N843" s="28">
        <f>Table8[[#This Row],[% of Completion of Work Done]]</f>
        <v>0</v>
      </c>
      <c r="O843" s="1">
        <f>Table8[[#This Row],[Customers According to % (Market Share)]]</f>
        <v>182.4</v>
      </c>
      <c r="P843" s="29">
        <v>5853007.9000000004</v>
      </c>
      <c r="Q843" s="136">
        <v>0</v>
      </c>
      <c r="R843" s="136">
        <v>5853007.9000000004</v>
      </c>
      <c r="S843" s="1">
        <v>-1</v>
      </c>
      <c r="T843" s="1"/>
      <c r="U843" s="1">
        <v>0.4</v>
      </c>
      <c r="V843" s="29">
        <v>1220.1499999999999</v>
      </c>
      <c r="W843" s="29">
        <v>4251.57</v>
      </c>
      <c r="X843" s="1" t="s">
        <v>47</v>
      </c>
      <c r="Y843" s="192"/>
      <c r="Z843" s="1" t="s">
        <v>35</v>
      </c>
      <c r="AA843" s="1"/>
      <c r="AB843" s="28">
        <v>0</v>
      </c>
      <c r="AC843" s="115">
        <f t="shared" si="45"/>
        <v>0</v>
      </c>
      <c r="AD843" s="2">
        <v>46082</v>
      </c>
      <c r="AE843" s="175" t="str">
        <f>IFERROR(Table8[[#This Row],[Timeline - Monthwise]]-MIN(Table8[Start Date..]),"None")</f>
        <v>None</v>
      </c>
      <c r="AF843" s="1" t="str">
        <f>IFERROR(Table8[[#This Row],[Timeline - Monthwise]]-Table8[[#This Row],[Start Date..]]+1,"Duration Doesn't Exsists")</f>
        <v>Duration Doesn't Exsists</v>
      </c>
      <c r="AG843" s="29" t="str">
        <f ca="1">IFERROR(Table8[[#This Row],[Timeline - Monthwise]]-TODAY(),"No ETA")</f>
        <v>No ETA</v>
      </c>
      <c r="AH843" s="29" t="str">
        <f t="shared" si="46"/>
        <v>Yet to Start</v>
      </c>
      <c r="AI843" s="1"/>
      <c r="AJ843" s="237" t="s">
        <v>3569</v>
      </c>
      <c r="AK843" s="1" t="s">
        <v>727</v>
      </c>
      <c r="AL843" s="1" t="s">
        <v>292</v>
      </c>
      <c r="AM843" s="1" t="s">
        <v>290</v>
      </c>
      <c r="AN843" s="1" t="s">
        <v>728</v>
      </c>
      <c r="AO843" s="27"/>
      <c r="AP843" s="1" t="s">
        <v>3549</v>
      </c>
      <c r="AQ843" s="249">
        <v>0</v>
      </c>
      <c r="AR843" s="11" t="s">
        <v>3559</v>
      </c>
      <c r="AS843" s="192" t="str">
        <f>VLOOKUP(Table8[[#This Row],[CEM Number]],'71 CEMs'!$E$5:$E$76,1,0)</f>
        <v>I250213</v>
      </c>
      <c r="AT843" s="235" t="s">
        <v>3569</v>
      </c>
      <c r="AU843" s="233"/>
    </row>
    <row r="844" spans="1:47" ht="14.4" customHeight="1">
      <c r="A844" s="26" t="s">
        <v>3652</v>
      </c>
      <c r="B844" s="166" t="s">
        <v>3530</v>
      </c>
      <c r="C844" s="1" t="s">
        <v>40</v>
      </c>
      <c r="D844" s="1" t="s">
        <v>1283</v>
      </c>
      <c r="E844" s="192" t="s">
        <v>42</v>
      </c>
      <c r="F844" s="29">
        <v>0</v>
      </c>
      <c r="G844" s="29">
        <v>0</v>
      </c>
      <c r="H844" s="29"/>
      <c r="I844" s="29"/>
      <c r="J844" s="29"/>
      <c r="K844" s="29"/>
      <c r="L844" s="29"/>
      <c r="M844" s="1" t="str">
        <f>Table8[[#This Row],[Std Remarks]]</f>
        <v>FEEDER ETC WORK - RETAIN BUDGET</v>
      </c>
      <c r="N844" s="28">
        <f>Table8[[#This Row],[% of Completion of Work Done]]</f>
        <v>0</v>
      </c>
      <c r="O844" s="1">
        <f>Table8[[#This Row],[Customers According to % (Market Share)]]</f>
        <v>0</v>
      </c>
      <c r="P844" s="29">
        <v>4740000</v>
      </c>
      <c r="Q844" s="136">
        <f>Table8[[#This Row],[Allocated Budget]]*Table8[[#This Row],[Allocation Percentage]]</f>
        <v>4740000</v>
      </c>
      <c r="R844" s="136"/>
      <c r="S844" s="1"/>
      <c r="T844" s="1"/>
      <c r="U844" s="1"/>
      <c r="V844" s="29">
        <v>0</v>
      </c>
      <c r="W844" s="29">
        <v>0</v>
      </c>
      <c r="X844" s="1"/>
      <c r="Y844" s="75">
        <f>$R$1</f>
        <v>1</v>
      </c>
      <c r="Z844" s="1"/>
      <c r="AA844" s="1"/>
      <c r="AB844" s="28">
        <v>0</v>
      </c>
      <c r="AC844" s="115">
        <f t="shared" si="45"/>
        <v>0</v>
      </c>
      <c r="AD844" s="2">
        <v>46082</v>
      </c>
      <c r="AE844" s="175" t="str">
        <f>IFERROR(Table8[[#This Row],[Timeline - Monthwise]]-MIN(Table8[Start Date..]),"None")</f>
        <v>None</v>
      </c>
      <c r="AF844" s="1" t="str">
        <f>IFERROR(Table8[[#This Row],[Timeline - Monthwise]]-Table8[[#This Row],[Start Date..]]+1,"Duration Doesn't Exsists")</f>
        <v>Duration Doesn't Exsists</v>
      </c>
      <c r="AG844" s="29" t="str">
        <f ca="1">IFERROR(Table8[[#This Row],[Timeline - Monthwise]]-TODAY(),"No ETA")</f>
        <v>No ETA</v>
      </c>
      <c r="AH844" s="29" t="str">
        <f t="shared" si="46"/>
        <v>Yet to Start</v>
      </c>
      <c r="AI844" s="1"/>
      <c r="AJ844" s="237" t="s">
        <v>3569</v>
      </c>
      <c r="AK844" s="1"/>
      <c r="AL844" s="1" t="s">
        <v>41</v>
      </c>
      <c r="AM844" s="1" t="s">
        <v>39</v>
      </c>
      <c r="AN844" s="1"/>
      <c r="AO844" s="27"/>
      <c r="AP844" s="191"/>
      <c r="AQ844" s="1"/>
      <c r="AS844" s="192" t="e">
        <f>VLOOKUP(Table8[[#This Row],[CEM Number]],'71 CEMs'!$E$5:$E$76,1,0)</f>
        <v>#N/A</v>
      </c>
      <c r="AT844" s="234" t="s">
        <v>3569</v>
      </c>
      <c r="AU844" s="233"/>
    </row>
    <row r="845" spans="1:47" ht="14.4" customHeight="1">
      <c r="A845" s="26" t="s">
        <v>843</v>
      </c>
      <c r="B845" s="166" t="s">
        <v>3530</v>
      </c>
      <c r="C845" s="1" t="s">
        <v>762</v>
      </c>
      <c r="D845" s="1" t="s">
        <v>844</v>
      </c>
      <c r="E845" s="192" t="s">
        <v>857</v>
      </c>
      <c r="F845" s="29">
        <v>830</v>
      </c>
      <c r="G845" s="29">
        <v>332</v>
      </c>
      <c r="H845" s="29" t="s">
        <v>3598</v>
      </c>
      <c r="I845" s="29"/>
      <c r="J845" s="29"/>
      <c r="K845" s="29"/>
      <c r="L845" s="29"/>
      <c r="M845" s="1" t="str">
        <f>Table8[[#This Row],[Std Remarks]]</f>
        <v>NOT LIVE - RETAIN BUDGET</v>
      </c>
      <c r="N845" s="28">
        <f>Table8[[#This Row],[% of Completion of Work Done]]</f>
        <v>0.85</v>
      </c>
      <c r="O845" s="1">
        <f>Table8[[#This Row],[Customers According to % (Market Share)]]</f>
        <v>332</v>
      </c>
      <c r="P845" s="29">
        <v>5788452.0143363001</v>
      </c>
      <c r="Q845" s="136">
        <f>(Table8[[#This Row],[Allocated Budget]]*$Q$2)+(Table8[[#This Row],[Allocated Budget]]*(1-Table8[[#This Row],[HP%  based on Live % ( Work Progress)]])*(1-$Q$2))</f>
        <v>1606295.4339783234</v>
      </c>
      <c r="R845" s="136"/>
      <c r="S845" s="1"/>
      <c r="T845" s="1"/>
      <c r="U845" s="1"/>
      <c r="V845" s="29">
        <v>976.30337510000004</v>
      </c>
      <c r="W845" s="29">
        <v>5769.6331937499999</v>
      </c>
      <c r="X845" s="1" t="s">
        <v>47</v>
      </c>
      <c r="Y845" s="28">
        <f>Table8[[#This Row],[% of Completion of Work Done]]</f>
        <v>0.85</v>
      </c>
      <c r="Z845" s="1" t="s">
        <v>849</v>
      </c>
      <c r="AA845" s="1"/>
      <c r="AB845" s="77">
        <v>0.85</v>
      </c>
      <c r="AC845" s="115">
        <f t="shared" si="45"/>
        <v>0.85</v>
      </c>
      <c r="AD845" s="2">
        <v>46082</v>
      </c>
      <c r="AE845" s="175">
        <f>IFERROR(Table8[[#This Row],[Timeline - Monthwise]]-MIN(Table8[Start Date..]),"None")</f>
        <v>31</v>
      </c>
      <c r="AF845" s="1">
        <f>IFERROR(Table8[[#This Row],[Timeline - Monthwise]]-Table8[[#This Row],[Start Date..]]+1,"Duration Doesn't Exsists")</f>
        <v>32</v>
      </c>
      <c r="AG845" s="29">
        <f ca="1">IFERROR(Table8[[#This Row],[Timeline - Monthwise]]-TODAY(),"No ETA")</f>
        <v>-16</v>
      </c>
      <c r="AH845" s="29" t="str">
        <f t="shared" si="46"/>
        <v>In Progress</v>
      </c>
      <c r="AI845" s="1" t="s">
        <v>853</v>
      </c>
      <c r="AJ845" s="237" t="s">
        <v>3571</v>
      </c>
      <c r="AK845" s="1" t="s">
        <v>432</v>
      </c>
      <c r="AL845" s="1" t="s">
        <v>3323</v>
      </c>
      <c r="AM845" s="1" t="s">
        <v>76</v>
      </c>
      <c r="AN845" s="1"/>
      <c r="AO845" s="27"/>
      <c r="AP845" s="192"/>
      <c r="AQ845" s="1"/>
      <c r="AS845" s="192" t="e">
        <f>VLOOKUP(Table8[[#This Row],[CEM Number]],'71 CEMs'!$E$5:$E$76,1,0)</f>
        <v>#N/A</v>
      </c>
      <c r="AT845" s="235">
        <v>46113</v>
      </c>
      <c r="AU845" s="233"/>
    </row>
    <row r="846" spans="1:47" ht="14.4" customHeight="1">
      <c r="A846" s="26" t="s">
        <v>1026</v>
      </c>
      <c r="B846" s="166">
        <v>44924</v>
      </c>
      <c r="C846" s="1" t="s">
        <v>474</v>
      </c>
      <c r="D846" s="1" t="s">
        <v>1027</v>
      </c>
      <c r="E846" s="192" t="s">
        <v>1059</v>
      </c>
      <c r="F846" s="29">
        <v>428</v>
      </c>
      <c r="G846" s="29">
        <v>214</v>
      </c>
      <c r="H846" s="29">
        <v>9</v>
      </c>
      <c r="I846" s="29">
        <v>0</v>
      </c>
      <c r="J846" s="29">
        <v>4</v>
      </c>
      <c r="K846" s="29">
        <v>5</v>
      </c>
      <c r="L846" s="29"/>
      <c r="M846" s="1" t="str">
        <f>Table8[[#This Row],[Std Remarks]]</f>
        <v>LIVE - 100% Completed</v>
      </c>
      <c r="N846" s="28">
        <f>Table8[[#This Row],[% of Completion of Work Done]]</f>
        <v>1</v>
      </c>
      <c r="O846" s="1">
        <f>Table8[[#This Row],[Customers According to % (Market Share)]]</f>
        <v>214</v>
      </c>
      <c r="P846" s="29">
        <v>6301716.4686874999</v>
      </c>
      <c r="Q846" s="136">
        <f>Table8[[#This Row],[Allocated Budget]]*Table8[[#This Row],[Allocation Percentage]]</f>
        <v>945257.47030312498</v>
      </c>
      <c r="R846" s="136">
        <v>5356458.9983843751</v>
      </c>
      <c r="S846" s="1">
        <v>-0.85</v>
      </c>
      <c r="T846" s="1"/>
      <c r="U846" s="1">
        <v>0.5</v>
      </c>
      <c r="V846" s="29">
        <v>2570.6999999999998</v>
      </c>
      <c r="W846" s="29">
        <v>4016.7272294999989</v>
      </c>
      <c r="X846" s="1" t="s">
        <v>47</v>
      </c>
      <c r="Y846" s="75">
        <f>$Q$2</f>
        <v>0.15</v>
      </c>
      <c r="Z846" s="1" t="s">
        <v>32</v>
      </c>
      <c r="AA846" s="1" t="s">
        <v>47</v>
      </c>
      <c r="AB846" s="64">
        <v>1</v>
      </c>
      <c r="AC846" s="115">
        <f t="shared" si="45"/>
        <v>1</v>
      </c>
      <c r="AD846" s="2">
        <v>46082</v>
      </c>
      <c r="AE846" s="175" t="str">
        <f>IFERROR(Table8[[#This Row],[Timeline - Monthwise]]-MIN(Table8[Start Date..]),"None")</f>
        <v>None</v>
      </c>
      <c r="AF846" s="1" t="str">
        <f>IFERROR(Table8[[#This Row],[Timeline - Monthwise]]-Table8[[#This Row],[Start Date..]]+1,"Duration Doesn't Exsists")</f>
        <v>Duration Doesn't Exsists</v>
      </c>
      <c r="AG846" s="29" t="str">
        <f ca="1">IFERROR(Table8[[#This Row],[Timeline - Monthwise]]-TODAY(),"No ETA")</f>
        <v>No ETA</v>
      </c>
      <c r="AH846" s="29" t="str">
        <f t="shared" si="46"/>
        <v>Completed</v>
      </c>
      <c r="AI846" s="1"/>
      <c r="AJ846" s="237" t="s">
        <v>3569</v>
      </c>
      <c r="AK846" s="1"/>
      <c r="AL846" s="1" t="s">
        <v>3178</v>
      </c>
      <c r="AM846" s="1" t="s">
        <v>30</v>
      </c>
      <c r="AN846" s="1"/>
      <c r="AO846" s="27"/>
      <c r="AP846" s="191"/>
      <c r="AQ846" s="1"/>
      <c r="AS846" s="192" t="str">
        <f>VLOOKUP(Table8[[#This Row],[CEM Number]],'71 CEMs'!$E$5:$E$76,1,0)</f>
        <v>INT-23-00439</v>
      </c>
      <c r="AT846" s="235" t="s">
        <v>3569</v>
      </c>
      <c r="AU846" s="233"/>
    </row>
    <row r="847" spans="1:47" ht="14.4" customHeight="1">
      <c r="A847" s="26" t="s">
        <v>805</v>
      </c>
      <c r="B847" s="166">
        <v>45621</v>
      </c>
      <c r="C847" s="1" t="s">
        <v>806</v>
      </c>
      <c r="D847" s="1" t="s">
        <v>807</v>
      </c>
      <c r="E847" s="192" t="s">
        <v>809</v>
      </c>
      <c r="F847" s="29">
        <v>188</v>
      </c>
      <c r="G847" s="29">
        <v>75.2</v>
      </c>
      <c r="H847" s="29">
        <v>41</v>
      </c>
      <c r="I847" s="29">
        <v>10</v>
      </c>
      <c r="J847" s="29">
        <v>4</v>
      </c>
      <c r="K847" s="29"/>
      <c r="L847" s="29"/>
      <c r="M847" s="1" t="str">
        <f>Table8[[#This Row],[Std Remarks]]</f>
        <v>LIVE - 100% Completed</v>
      </c>
      <c r="N847" s="28">
        <f>Table8[[#This Row],[% of Completion of Work Done]]</f>
        <v>1</v>
      </c>
      <c r="O847" s="1">
        <f>Table8[[#This Row],[Customers According to % (Market Share)]]</f>
        <v>75.2</v>
      </c>
      <c r="P847" s="29">
        <v>1699838.75</v>
      </c>
      <c r="Q847" s="136">
        <f>Table8[[#This Row],[Allocated Budget]]*Table8[[#This Row],[Allocation Percentage]]</f>
        <v>254975.8125</v>
      </c>
      <c r="R847" s="136">
        <v>1444862.9375</v>
      </c>
      <c r="S847" s="1" t="e">
        <v>#DIV/0!</v>
      </c>
      <c r="T847" s="1"/>
      <c r="U847" s="1">
        <v>0.4</v>
      </c>
      <c r="V847" s="29">
        <v>788.9</v>
      </c>
      <c r="W847" s="29">
        <v>1961.25</v>
      </c>
      <c r="X847" s="1" t="s">
        <v>47</v>
      </c>
      <c r="Y847" s="75">
        <f>$Q$2</f>
        <v>0.15</v>
      </c>
      <c r="Z847" s="1" t="s">
        <v>32</v>
      </c>
      <c r="AA847" s="1" t="s">
        <v>47</v>
      </c>
      <c r="AB847" s="64">
        <v>1</v>
      </c>
      <c r="AC847" s="115">
        <f t="shared" si="45"/>
        <v>1</v>
      </c>
      <c r="AD847" s="2">
        <v>46082</v>
      </c>
      <c r="AE847" s="175" t="str">
        <f>IFERROR(Table8[[#This Row],[Timeline - Monthwise]]-MIN(Table8[Start Date..]),"None")</f>
        <v>None</v>
      </c>
      <c r="AF847" s="1" t="str">
        <f>IFERROR(Table8[[#This Row],[Timeline - Monthwise]]-Table8[[#This Row],[Start Date..]]+1,"Duration Doesn't Exsists")</f>
        <v>Duration Doesn't Exsists</v>
      </c>
      <c r="AG847" s="29" t="str">
        <f ca="1">IFERROR(Table8[[#This Row],[Timeline - Monthwise]]-TODAY(),"No ETA")</f>
        <v>No ETA</v>
      </c>
      <c r="AH847" s="29" t="str">
        <f t="shared" si="46"/>
        <v>Completed</v>
      </c>
      <c r="AI847" s="1"/>
      <c r="AJ847" s="237" t="s">
        <v>3569</v>
      </c>
      <c r="AK847" s="1"/>
      <c r="AL847" s="1" t="s">
        <v>3178</v>
      </c>
      <c r="AM847" s="1" t="s">
        <v>30</v>
      </c>
      <c r="AN847" s="1"/>
      <c r="AO847" s="27"/>
      <c r="AP847" s="191"/>
      <c r="AQ847" s="1"/>
      <c r="AS847" s="192" t="str">
        <f>VLOOKUP(Table8[[#This Row],[CEM Number]],'71 CEMs'!$E$5:$E$76,1,0)</f>
        <v>I250378</v>
      </c>
      <c r="AT847" s="235" t="s">
        <v>3569</v>
      </c>
      <c r="AU847" s="233"/>
    </row>
    <row r="848" spans="1:47" ht="14.4" customHeight="1">
      <c r="A848" s="87" t="s">
        <v>895</v>
      </c>
      <c r="B848" s="166" t="s">
        <v>3530</v>
      </c>
      <c r="C848" s="28" t="s">
        <v>217</v>
      </c>
      <c r="D848" s="28" t="s">
        <v>896</v>
      </c>
      <c r="E848" s="192" t="s">
        <v>3203</v>
      </c>
      <c r="F848" s="29">
        <v>130</v>
      </c>
      <c r="G848" s="65">
        <v>52</v>
      </c>
      <c r="H848" s="65"/>
      <c r="I848" s="29"/>
      <c r="J848" s="29" t="s">
        <v>3607</v>
      </c>
      <c r="K848" s="29"/>
      <c r="L848" s="29"/>
      <c r="M848" s="1" t="str">
        <f>Table8[[#This Row],[Std Remarks]]</f>
        <v>REMOVE BUDGET (P)</v>
      </c>
      <c r="N848" s="28">
        <f>Table8[[#This Row],[% of Completion of Work Done]]</f>
        <v>0</v>
      </c>
      <c r="O848" s="1"/>
      <c r="P848" s="29">
        <v>1700283.82091992</v>
      </c>
      <c r="Q848" s="136">
        <v>0</v>
      </c>
      <c r="R848" s="136"/>
      <c r="S848" s="1"/>
      <c r="T848" s="1"/>
      <c r="U848" s="1">
        <v>0.4</v>
      </c>
      <c r="V848" s="66">
        <v>418.59999999999997</v>
      </c>
      <c r="W848" s="66">
        <v>1633.5226763500002</v>
      </c>
      <c r="X848" s="1" t="s">
        <v>47</v>
      </c>
      <c r="Y848" s="75">
        <f>$R$1</f>
        <v>1</v>
      </c>
      <c r="Z848" s="1" t="s">
        <v>35</v>
      </c>
      <c r="AA848" s="1"/>
      <c r="AB848" s="28">
        <v>0</v>
      </c>
      <c r="AC848" s="115">
        <f t="shared" ref="AC848:AC911" si="47">VALUE(SUBSTITUTE(AB848,"%",""))</f>
        <v>0</v>
      </c>
      <c r="AD848" s="2">
        <v>46082</v>
      </c>
      <c r="AE848" s="175" t="str">
        <f>IFERROR(Table8[[#This Row],[Timeline - Monthwise]]-MIN(Table8[Start Date..]),"None")</f>
        <v>None</v>
      </c>
      <c r="AF848" s="1" t="str">
        <f>IFERROR(Table8[[#This Row],[Timeline - Monthwise]]-Table8[[#This Row],[Start Date..]]+1,"Duration Doesn't Exsists")</f>
        <v>Duration Doesn't Exsists</v>
      </c>
      <c r="AG848" s="29" t="str">
        <f ca="1">IFERROR(Table8[[#This Row],[Timeline - Monthwise]]-TODAY(),"No ETA")</f>
        <v>No ETA</v>
      </c>
      <c r="AH848" s="29" t="str">
        <f t="shared" ref="AH848:AH911" si="48">IF(AB848=100%,"Completed",IF(AB848=0%,"Yet to Start","In Progress"))</f>
        <v>Yet to Start</v>
      </c>
      <c r="AI848" s="192"/>
      <c r="AJ848" s="237" t="s">
        <v>3569</v>
      </c>
      <c r="AK848" s="28" t="s">
        <v>3295</v>
      </c>
      <c r="AL848" s="1" t="s">
        <v>94</v>
      </c>
      <c r="AM848" s="1" t="s">
        <v>92</v>
      </c>
      <c r="AN848" s="1"/>
      <c r="AO848" s="27"/>
      <c r="AP848" s="191"/>
      <c r="AQ848" s="1">
        <f>Table8[[#This Row],[Allocated Budget]]-Table8[[#This Row],[Allocated Budget]]</f>
        <v>0</v>
      </c>
      <c r="AS848" s="192" t="e">
        <f>VLOOKUP(Table8[[#This Row],[CEM Number]],'71 CEMs'!$E$5:$E$76,1,0)</f>
        <v>#N/A</v>
      </c>
      <c r="AT848" s="235" t="s">
        <v>3569</v>
      </c>
      <c r="AU848" s="233"/>
    </row>
    <row r="849" spans="1:47" ht="14.4" customHeight="1">
      <c r="A849" s="26" t="s">
        <v>3653</v>
      </c>
      <c r="B849" s="166" t="s">
        <v>3530</v>
      </c>
      <c r="C849" s="1" t="s">
        <v>1292</v>
      </c>
      <c r="D849" s="1" t="s">
        <v>1292</v>
      </c>
      <c r="E849" s="192" t="s">
        <v>1293</v>
      </c>
      <c r="F849" s="29">
        <v>1566</v>
      </c>
      <c r="G849" s="29">
        <v>704.7</v>
      </c>
      <c r="H849" s="29"/>
      <c r="I849" s="29"/>
      <c r="J849" s="29"/>
      <c r="K849" s="29"/>
      <c r="L849" s="29"/>
      <c r="M849" s="1" t="str">
        <f>Table8[[#This Row],[Std Remarks]]</f>
        <v>NOT LIVE - RETAIN BUDGET</v>
      </c>
      <c r="N849" s="28">
        <f>Table8[[#This Row],[% of Completion of Work Done]]</f>
        <v>0</v>
      </c>
      <c r="O849" s="1">
        <f>Table8[[#This Row],[Customers According to % (Market Share)]]</f>
        <v>704.7</v>
      </c>
      <c r="P849" s="29">
        <v>18133210.563999999</v>
      </c>
      <c r="Q849" s="136">
        <f>(Table8[[#This Row],[Allocated Budget]]*$Q$2)+(Table8[[#This Row],[Allocated Budget]]*(1-Table8[[#This Row],[HP%  based on Live % ( Work Progress)]])*(1-$Q$2))</f>
        <v>18133210.563999999</v>
      </c>
      <c r="R849" s="136"/>
      <c r="S849" s="1"/>
      <c r="T849" s="1"/>
      <c r="U849" s="1"/>
      <c r="V849" s="29">
        <v>5270.54</v>
      </c>
      <c r="W849" s="29">
        <v>12145</v>
      </c>
      <c r="X849" s="1" t="s">
        <v>47</v>
      </c>
      <c r="Y849" s="28">
        <f>Table8[[#This Row],[% of Completion of Work Done]]</f>
        <v>0</v>
      </c>
      <c r="Z849" s="1" t="s">
        <v>35</v>
      </c>
      <c r="AA849" s="1"/>
      <c r="AB849" s="77">
        <v>0</v>
      </c>
      <c r="AC849" s="115">
        <f t="shared" si="47"/>
        <v>0</v>
      </c>
      <c r="AD849" s="2">
        <v>46082</v>
      </c>
      <c r="AE849" s="175">
        <f>IFERROR(Table8[[#This Row],[Timeline - Monthwise]]-MIN(Table8[Start Date..]),"None")</f>
        <v>214</v>
      </c>
      <c r="AF849" s="1">
        <f>IFERROR(Table8[[#This Row],[Timeline - Monthwise]]-Table8[[#This Row],[Start Date..]]+1,"Duration Doesn't Exsists")</f>
        <v>215</v>
      </c>
      <c r="AG849" s="29">
        <f ca="1">IFERROR(Table8[[#This Row],[Timeline - Monthwise]]-TODAY(),"No ETA")</f>
        <v>167</v>
      </c>
      <c r="AH849" s="29" t="str">
        <f t="shared" si="48"/>
        <v>Yet to Start</v>
      </c>
      <c r="AI849" s="192" t="s">
        <v>1168</v>
      </c>
      <c r="AJ849" s="237" t="s">
        <v>3576</v>
      </c>
      <c r="AK849" s="1" t="s">
        <v>1169</v>
      </c>
      <c r="AL849" s="1" t="s">
        <v>3325</v>
      </c>
      <c r="AM849" s="1" t="s">
        <v>76</v>
      </c>
      <c r="AN849" s="1"/>
      <c r="AO849" s="27"/>
      <c r="AP849" s="191"/>
      <c r="AQ849" s="1"/>
      <c r="AS849" s="192" t="e">
        <f>VLOOKUP(Table8[[#This Row],[CEM Number]],'71 CEMs'!$E$5:$E$76,1,0)</f>
        <v>#N/A</v>
      </c>
      <c r="AT849" s="235">
        <v>46296</v>
      </c>
      <c r="AU849" s="233"/>
    </row>
    <row r="850" spans="1:47" ht="14.4" customHeight="1">
      <c r="A850" s="26" t="s">
        <v>805</v>
      </c>
      <c r="B850" s="166">
        <v>45621</v>
      </c>
      <c r="C850" s="1" t="s">
        <v>806</v>
      </c>
      <c r="D850" s="1" t="s">
        <v>807</v>
      </c>
      <c r="E850" s="192" t="s">
        <v>810</v>
      </c>
      <c r="F850" s="29">
        <v>916</v>
      </c>
      <c r="G850" s="29">
        <v>366.40000000000003</v>
      </c>
      <c r="H850" s="29">
        <v>67</v>
      </c>
      <c r="I850" s="29">
        <v>0</v>
      </c>
      <c r="J850" s="29">
        <v>0</v>
      </c>
      <c r="K850" s="29"/>
      <c r="L850" s="29">
        <v>46055</v>
      </c>
      <c r="M850" s="1" t="str">
        <f>Table8[[#This Row],[Std Remarks]]</f>
        <v>NOT LIVE - RETAIN BUDGET</v>
      </c>
      <c r="N850" s="28">
        <f>Table8[[#This Row],[% of Completion of Work Done]]</f>
        <v>0.7</v>
      </c>
      <c r="O850" s="1">
        <f>Table8[[#This Row],[Customers According to % (Market Share)]]</f>
        <v>366.40000000000003</v>
      </c>
      <c r="P850" s="29">
        <v>8506579.8368951194</v>
      </c>
      <c r="Q850" s="136">
        <f>(Table8[[#This Row],[Allocated Budget]]*$Q$2)+(Table8[[#This Row],[Allocated Budget]]*(1-Table8[[#This Row],[HP%  based on Live % ( Work Progress)]])*(1-$Q$2))</f>
        <v>3445164.8339425242</v>
      </c>
      <c r="R850" s="136">
        <v>5061415.002952599</v>
      </c>
      <c r="S850" s="1" t="e">
        <v>#DIV/0!</v>
      </c>
      <c r="T850" s="1"/>
      <c r="U850" s="1">
        <v>0.4</v>
      </c>
      <c r="V850" s="29">
        <v>1221.92254445</v>
      </c>
      <c r="W850" s="29">
        <v>8714.5521173500001</v>
      </c>
      <c r="X850" s="1" t="s">
        <v>47</v>
      </c>
      <c r="Y850" s="28">
        <f>Table8[[#This Row],[% of Completion of Work Done]]</f>
        <v>0.7</v>
      </c>
      <c r="Z850" s="1" t="s">
        <v>35</v>
      </c>
      <c r="AA850" s="1"/>
      <c r="AB850" s="77">
        <v>0.7</v>
      </c>
      <c r="AC850" s="115">
        <f t="shared" si="47"/>
        <v>0.7</v>
      </c>
      <c r="AD850" s="2">
        <v>46082</v>
      </c>
      <c r="AE850" s="175">
        <f>IFERROR(Table8[[#This Row],[Timeline - Monthwise]]-MIN(Table8[Start Date..]),"None")</f>
        <v>0</v>
      </c>
      <c r="AF850" s="1">
        <f>IFERROR(Table8[[#This Row],[Timeline - Monthwise]]-Table8[[#This Row],[Start Date..]]+1,"Duration Doesn't Exsists")</f>
        <v>1</v>
      </c>
      <c r="AG850" s="29">
        <f ca="1">IFERROR(Table8[[#This Row],[Timeline - Monthwise]]-TODAY(),"No ETA")</f>
        <v>-47</v>
      </c>
      <c r="AH850" s="29" t="str">
        <f t="shared" si="48"/>
        <v>In Progress</v>
      </c>
      <c r="AI850" s="1">
        <v>46054</v>
      </c>
      <c r="AJ850" s="237" t="s">
        <v>3574</v>
      </c>
      <c r="AK850" s="1" t="s">
        <v>811</v>
      </c>
      <c r="AL850" s="1" t="s">
        <v>3323</v>
      </c>
      <c r="AM850" s="1" t="s">
        <v>76</v>
      </c>
      <c r="AN850" s="1">
        <v>1</v>
      </c>
      <c r="AO850" s="27"/>
      <c r="AP850" s="191"/>
      <c r="AQ850" s="1"/>
      <c r="AS850" s="192" t="str">
        <f>VLOOKUP(Table8[[#This Row],[CEM Number]],'71 CEMs'!$E$5:$E$76,1,0)</f>
        <v>I250378</v>
      </c>
      <c r="AT850" s="235">
        <v>46082</v>
      </c>
      <c r="AU850" s="233"/>
    </row>
    <row r="851" spans="1:47" ht="14.4" customHeight="1">
      <c r="A851" s="26" t="s">
        <v>3653</v>
      </c>
      <c r="B851" s="166" t="s">
        <v>3530</v>
      </c>
      <c r="C851" s="1" t="s">
        <v>1292</v>
      </c>
      <c r="D851" s="1" t="s">
        <v>1292</v>
      </c>
      <c r="E851" s="192" t="s">
        <v>1294</v>
      </c>
      <c r="F851" s="29">
        <v>2134</v>
      </c>
      <c r="G851" s="29">
        <v>960.30000000000007</v>
      </c>
      <c r="H851" s="29"/>
      <c r="I851" s="29"/>
      <c r="J851" s="29"/>
      <c r="K851" s="29"/>
      <c r="L851" s="29"/>
      <c r="M851" s="1" t="str">
        <f>Table8[[#This Row],[Std Remarks]]</f>
        <v>NOT LIVE - RETAIN BUDGET</v>
      </c>
      <c r="N851" s="28">
        <f>Table8[[#This Row],[% of Completion of Work Done]]</f>
        <v>0</v>
      </c>
      <c r="O851" s="1">
        <f>Table8[[#This Row],[Customers According to % (Market Share)]]</f>
        <v>960.30000000000007</v>
      </c>
      <c r="P851" s="29">
        <v>12010555.312000001</v>
      </c>
      <c r="Q851" s="136">
        <f>(Table8[[#This Row],[Allocated Budget]]*$Q$2)+(Table8[[#This Row],[Allocated Budget]]*(1-Table8[[#This Row],[HP%  based on Live % ( Work Progress)]])*(1-$Q$2))</f>
        <v>12010555.312000001</v>
      </c>
      <c r="R851" s="136"/>
      <c r="S851" s="1">
        <v>-0.85</v>
      </c>
      <c r="T851" s="1"/>
      <c r="U851" s="1"/>
      <c r="V851" s="29">
        <v>1765.2499999999998</v>
      </c>
      <c r="W851" s="29">
        <v>13607.5</v>
      </c>
      <c r="X851" s="1" t="s">
        <v>47</v>
      </c>
      <c r="Y851" s="28">
        <f>Table8[[#This Row],[% of Completion of Work Done]]</f>
        <v>0</v>
      </c>
      <c r="Z851" s="1" t="s">
        <v>35</v>
      </c>
      <c r="AA851" s="1"/>
      <c r="AB851" s="77">
        <v>0</v>
      </c>
      <c r="AC851" s="115">
        <f t="shared" si="47"/>
        <v>0</v>
      </c>
      <c r="AD851" s="2">
        <v>46082</v>
      </c>
      <c r="AE851" s="175">
        <f>IFERROR(Table8[[#This Row],[Timeline - Monthwise]]-MIN(Table8[Start Date..]),"None")</f>
        <v>214</v>
      </c>
      <c r="AF851" s="1">
        <f>IFERROR(Table8[[#This Row],[Timeline - Monthwise]]-Table8[[#This Row],[Start Date..]]+1,"Duration Doesn't Exsists")</f>
        <v>215</v>
      </c>
      <c r="AG851" s="29">
        <f ca="1">IFERROR(Table8[[#This Row],[Timeline - Monthwise]]-TODAY(),"No ETA")</f>
        <v>167</v>
      </c>
      <c r="AH851" s="29" t="str">
        <f t="shared" si="48"/>
        <v>Yet to Start</v>
      </c>
      <c r="AI851" s="192" t="s">
        <v>1168</v>
      </c>
      <c r="AJ851" s="237" t="s">
        <v>3576</v>
      </c>
      <c r="AK851" s="1" t="s">
        <v>1169</v>
      </c>
      <c r="AL851" s="1" t="s">
        <v>3325</v>
      </c>
      <c r="AM851" s="1" t="s">
        <v>76</v>
      </c>
      <c r="AN851" s="1"/>
      <c r="AO851" s="27"/>
      <c r="AP851" s="191"/>
      <c r="AQ851" s="1"/>
      <c r="AS851" s="192" t="e">
        <f>VLOOKUP(Table8[[#This Row],[CEM Number]],'71 CEMs'!$E$5:$E$76,1,0)</f>
        <v>#N/A</v>
      </c>
      <c r="AT851" s="235">
        <v>46296</v>
      </c>
      <c r="AU851" s="233"/>
    </row>
    <row r="852" spans="1:47" ht="14.4" customHeight="1">
      <c r="A852" s="26" t="s">
        <v>286</v>
      </c>
      <c r="B852" s="166">
        <v>45428</v>
      </c>
      <c r="C852" s="1" t="s">
        <v>287</v>
      </c>
      <c r="D852" s="1" t="s">
        <v>288</v>
      </c>
      <c r="E852" s="192" t="s">
        <v>319</v>
      </c>
      <c r="F852" s="29">
        <v>334</v>
      </c>
      <c r="G852" s="29">
        <v>133.6</v>
      </c>
      <c r="H852" s="29"/>
      <c r="I852" s="29">
        <v>1</v>
      </c>
      <c r="J852" s="29">
        <v>0</v>
      </c>
      <c r="K852" s="29">
        <v>1</v>
      </c>
      <c r="L852" s="29" t="s">
        <v>3585</v>
      </c>
      <c r="M852" s="1" t="str">
        <f>Table8[[#This Row],[Std Remarks]]</f>
        <v>LIVE - 100% Completed</v>
      </c>
      <c r="N852" s="28">
        <f>Table8[[#This Row],[% of Completion of Work Done]]</f>
        <v>1</v>
      </c>
      <c r="O852" s="1">
        <f>Table8[[#This Row],[Customers According to % (Market Share)]]</f>
        <v>133.6</v>
      </c>
      <c r="P852" s="29">
        <v>5274317.9531500004</v>
      </c>
      <c r="Q852" s="136">
        <f>Table8[[#This Row],[Allocated Budget]]*Table8[[#This Row],[Allocation Percentage]]</f>
        <v>791147.69297249999</v>
      </c>
      <c r="R852" s="136">
        <v>4483170.2601775005</v>
      </c>
      <c r="S852" s="1">
        <v>-0.76500000000000001</v>
      </c>
      <c r="T852" s="1"/>
      <c r="U852" s="1">
        <v>0.4</v>
      </c>
      <c r="V852" s="29">
        <v>858.13</v>
      </c>
      <c r="W852" s="29">
        <v>3489.456470000001</v>
      </c>
      <c r="X852" s="1" t="s">
        <v>47</v>
      </c>
      <c r="Y852" s="75">
        <f>$Q$2</f>
        <v>0.15</v>
      </c>
      <c r="Z852" s="1" t="s">
        <v>32</v>
      </c>
      <c r="AA852" s="1" t="s">
        <v>150</v>
      </c>
      <c r="AB852" s="64">
        <v>1</v>
      </c>
      <c r="AC852" s="115">
        <f t="shared" si="47"/>
        <v>1</v>
      </c>
      <c r="AD852" s="2">
        <v>46082</v>
      </c>
      <c r="AE852" s="175" t="str">
        <f>IFERROR(Table8[[#This Row],[Timeline - Monthwise]]-MIN(Table8[Start Date..]),"None")</f>
        <v>None</v>
      </c>
      <c r="AF852" s="1" t="str">
        <f>IFERROR(Table8[[#This Row],[Timeline - Monthwise]]-Table8[[#This Row],[Start Date..]]+1,"Duration Doesn't Exsists")</f>
        <v>Duration Doesn't Exsists</v>
      </c>
      <c r="AG852" s="29" t="str">
        <f ca="1">IFERROR(Table8[[#This Row],[Timeline - Monthwise]]-TODAY(),"No ETA")</f>
        <v>No ETA</v>
      </c>
      <c r="AH852" s="29" t="str">
        <f t="shared" si="48"/>
        <v>Completed</v>
      </c>
      <c r="AI852" s="1"/>
      <c r="AJ852" s="237" t="s">
        <v>3569</v>
      </c>
      <c r="AK852" s="1"/>
      <c r="AL852" s="1" t="s">
        <v>3178</v>
      </c>
      <c r="AM852" s="1" t="s">
        <v>30</v>
      </c>
      <c r="AN852" s="1"/>
      <c r="AO852" s="27"/>
      <c r="AP852" s="191"/>
      <c r="AQ852" s="1"/>
      <c r="AS852" s="192" t="str">
        <f>VLOOKUP(Table8[[#This Row],[CEM Number]],'71 CEMs'!$E$5:$E$76,1,0)</f>
        <v>I240682</v>
      </c>
      <c r="AT852" s="235" t="s">
        <v>3569</v>
      </c>
      <c r="AU852" s="233"/>
    </row>
    <row r="853" spans="1:47" ht="14.4" customHeight="1">
      <c r="A853" s="26" t="s">
        <v>473</v>
      </c>
      <c r="B853" s="166">
        <v>45427</v>
      </c>
      <c r="C853" s="1" t="s">
        <v>474</v>
      </c>
      <c r="D853" s="192" t="s">
        <v>475</v>
      </c>
      <c r="E853" s="192" t="s">
        <v>502</v>
      </c>
      <c r="F853" s="29">
        <v>370</v>
      </c>
      <c r="G853" s="29">
        <v>148</v>
      </c>
      <c r="H853" s="29">
        <v>0</v>
      </c>
      <c r="I853" s="29">
        <v>0</v>
      </c>
      <c r="J853" s="29">
        <v>0</v>
      </c>
      <c r="K853" s="29">
        <v>0</v>
      </c>
      <c r="L853" s="29" t="s">
        <v>3616</v>
      </c>
      <c r="M853" s="1" t="str">
        <f>Table8[[#This Row],[Std Remarks]]</f>
        <v>NOT LIVE - RETAIN BUDGET</v>
      </c>
      <c r="N853" s="28">
        <f>Table8[[#This Row],[% of Completion of Work Done]]</f>
        <v>1</v>
      </c>
      <c r="O853" s="1">
        <f>Table8[[#This Row],[Customers According to % (Market Share)]]</f>
        <v>148</v>
      </c>
      <c r="P853" s="29">
        <v>15447935.726072</v>
      </c>
      <c r="Q853" s="136">
        <f>(Table8[[#This Row],[Allocated Budget]]*$Q$2)+(Table8[[#This Row],[Allocated Budget]]*(1-Table8[[#This Row],[HP%  based on Live % ( Work Progress)]])*(1-$Q$2))</f>
        <v>2317190.3589108</v>
      </c>
      <c r="R853" s="136">
        <v>13130745.367161199</v>
      </c>
      <c r="S853" s="1">
        <v>-1</v>
      </c>
      <c r="T853" s="1"/>
      <c r="U853" s="1">
        <v>0.4</v>
      </c>
      <c r="V853" s="29">
        <v>7308.1340035000003</v>
      </c>
      <c r="W853" s="29">
        <v>6228.7759650000007</v>
      </c>
      <c r="X853" s="1" t="s">
        <v>31</v>
      </c>
      <c r="Y853" s="28">
        <f>Table8[[#This Row],[% of Completion of Work Done]]</f>
        <v>1</v>
      </c>
      <c r="Z853" s="192" t="s">
        <v>35</v>
      </c>
      <c r="AA853" s="1"/>
      <c r="AB853" s="64">
        <v>1</v>
      </c>
      <c r="AC853" s="115">
        <f t="shared" si="47"/>
        <v>1</v>
      </c>
      <c r="AD853" s="2">
        <v>46082</v>
      </c>
      <c r="AE853" s="175">
        <f>IFERROR(Table8[[#This Row],[Timeline - Monthwise]]-MIN(Table8[Start Date..]),"None")</f>
        <v>0</v>
      </c>
      <c r="AF853" s="1">
        <f>IFERROR(Table8[[#This Row],[Timeline - Monthwise]]-Table8[[#This Row],[Start Date..]]+1,"Duration Doesn't Exsists")</f>
        <v>1</v>
      </c>
      <c r="AG853" s="29">
        <f ca="1">IFERROR(Table8[[#This Row],[Timeline - Monthwise]]-TODAY(),"No ETA")</f>
        <v>-47</v>
      </c>
      <c r="AH853" s="29" t="str">
        <f t="shared" si="48"/>
        <v>Completed</v>
      </c>
      <c r="AI853" s="192">
        <v>46065</v>
      </c>
      <c r="AJ853" s="237" t="s">
        <v>3574</v>
      </c>
      <c r="AK853" s="192" t="s">
        <v>503</v>
      </c>
      <c r="AL853" s="1" t="s">
        <v>3179</v>
      </c>
      <c r="AM853" s="1" t="s">
        <v>76</v>
      </c>
      <c r="AN853" s="1">
        <v>1</v>
      </c>
      <c r="AO853" s="27"/>
      <c r="AP853" s="191"/>
      <c r="AQ853" s="1"/>
      <c r="AS853" s="192" t="str">
        <f>VLOOKUP(Table8[[#This Row],[CEM Number]],'71 CEMs'!$E$5:$E$76,1,0)</f>
        <v>I240704</v>
      </c>
      <c r="AT853" s="235">
        <v>46082</v>
      </c>
      <c r="AU853" s="233"/>
    </row>
    <row r="854" spans="1:47" ht="14.4" customHeight="1">
      <c r="A854" s="26" t="s">
        <v>742</v>
      </c>
      <c r="B854" s="166">
        <v>45601</v>
      </c>
      <c r="C854" s="1" t="s">
        <v>27</v>
      </c>
      <c r="D854" s="1" t="s">
        <v>27</v>
      </c>
      <c r="E854" s="192" t="s">
        <v>748</v>
      </c>
      <c r="F854" s="29">
        <v>2016</v>
      </c>
      <c r="G854" s="29">
        <v>806.40000000000009</v>
      </c>
      <c r="H854" s="29">
        <v>0</v>
      </c>
      <c r="I854" s="29"/>
      <c r="J854" s="29"/>
      <c r="K854" s="29"/>
      <c r="L854" s="29"/>
      <c r="M854" s="1" t="str">
        <f>Table8[[#This Row],[Std Remarks]]</f>
        <v>NOT LIVE - RETAIN BUDGET</v>
      </c>
      <c r="N854" s="28">
        <f>Table8[[#This Row],[% of Completion of Work Done]]</f>
        <v>0</v>
      </c>
      <c r="O854" s="1">
        <f>Table8[[#This Row],[Customers According to % (Market Share)]]</f>
        <v>806.40000000000009</v>
      </c>
      <c r="P854" s="29">
        <v>31071003.385499999</v>
      </c>
      <c r="Q854" s="136">
        <f>(Table8[[#This Row],[Allocated Budget]]*$Q$2)+(Table8[[#This Row],[Allocated Budget]]*(1-Table8[[#This Row],[HP%  based on Live % ( Work Progress)]])*(1-$Q$2))</f>
        <v>31071003.385499995</v>
      </c>
      <c r="R854" s="136">
        <v>0</v>
      </c>
      <c r="S854" s="1">
        <v>-1</v>
      </c>
      <c r="T854" s="1"/>
      <c r="U854" s="1">
        <v>0.4</v>
      </c>
      <c r="V854" s="29">
        <v>12376.074000000002</v>
      </c>
      <c r="W854" s="29">
        <v>8519.0500000000011</v>
      </c>
      <c r="X854" s="1" t="s">
        <v>31</v>
      </c>
      <c r="Y854" s="28">
        <f>Table8[[#This Row],[% of Completion of Work Done]]</f>
        <v>0</v>
      </c>
      <c r="Z854" s="1" t="s">
        <v>35</v>
      </c>
      <c r="AA854" s="1"/>
      <c r="AB854" s="28">
        <v>0</v>
      </c>
      <c r="AC854" s="115">
        <f t="shared" si="47"/>
        <v>0</v>
      </c>
      <c r="AD854" s="2">
        <v>46082</v>
      </c>
      <c r="AE854" s="175" t="str">
        <f>IFERROR(Table8[[#This Row],[Timeline - Monthwise]]-MIN(Table8[Start Date..]),"None")</f>
        <v>None</v>
      </c>
      <c r="AF854" s="1" t="str">
        <f>IFERROR(Table8[[#This Row],[Timeline - Monthwise]]-Table8[[#This Row],[Start Date..]]+1,"Duration Doesn't Exsists")</f>
        <v>Duration Doesn't Exsists</v>
      </c>
      <c r="AG854" s="29" t="str">
        <f ca="1">IFERROR(Table8[[#This Row],[Timeline - Monthwise]]-TODAY(),"No ETA")</f>
        <v>No ETA</v>
      </c>
      <c r="AH854" s="29" t="str">
        <f t="shared" si="48"/>
        <v>Yet to Start</v>
      </c>
      <c r="AI854" s="1" t="s">
        <v>77</v>
      </c>
      <c r="AJ854" s="237" t="s">
        <v>3319</v>
      </c>
      <c r="AK854" s="1" t="s">
        <v>671</v>
      </c>
      <c r="AL854" s="1" t="s">
        <v>3325</v>
      </c>
      <c r="AM854" s="1" t="s">
        <v>76</v>
      </c>
      <c r="AN854" s="1">
        <v>2</v>
      </c>
      <c r="AO854" s="27"/>
      <c r="AP854" s="191"/>
      <c r="AQ854" s="1"/>
      <c r="AS854" s="192" t="str">
        <f>VLOOKUP(Table8[[#This Row],[CEM Number]],'71 CEMs'!$E$5:$E$76,1,0)</f>
        <v>I250327</v>
      </c>
      <c r="AT854" s="235" t="s">
        <v>3319</v>
      </c>
      <c r="AU854" s="233"/>
    </row>
    <row r="855" spans="1:47" ht="14.4" customHeight="1">
      <c r="A855" s="26" t="s">
        <v>560</v>
      </c>
      <c r="B855" s="166">
        <v>45447</v>
      </c>
      <c r="C855" s="1" t="s">
        <v>561</v>
      </c>
      <c r="D855" s="1" t="s">
        <v>562</v>
      </c>
      <c r="E855" s="192" t="s">
        <v>562</v>
      </c>
      <c r="F855" s="29">
        <v>0</v>
      </c>
      <c r="G855" s="29">
        <v>0</v>
      </c>
      <c r="H855" s="29"/>
      <c r="I855" s="29"/>
      <c r="J855" s="29"/>
      <c r="K855" s="29"/>
      <c r="L855" s="29"/>
      <c r="M855" s="1" t="str">
        <f>Table8[[#This Row],[Std Remarks]]</f>
        <v>LIVE - 100% Completed</v>
      </c>
      <c r="N855" s="28">
        <f>Table8[[#This Row],[% of Completion of Work Done]]</f>
        <v>1</v>
      </c>
      <c r="O855" s="1">
        <f>Table8[[#This Row],[Customers According to % (Market Share)]]</f>
        <v>0</v>
      </c>
      <c r="P855" s="29">
        <v>125214350</v>
      </c>
      <c r="Q855" s="136">
        <f>Table8[[#This Row],[Allocated Budget]]*Table8[[#This Row],[Allocation Percentage]]</f>
        <v>18782152.5</v>
      </c>
      <c r="R855" s="136">
        <v>106432197.5</v>
      </c>
      <c r="S855" s="1">
        <v>-1</v>
      </c>
      <c r="T855" s="1"/>
      <c r="U855" s="1"/>
      <c r="V855" s="29">
        <v>43000</v>
      </c>
      <c r="W855" s="29">
        <v>0</v>
      </c>
      <c r="X855" s="1" t="s">
        <v>47</v>
      </c>
      <c r="Y855" s="75">
        <f>$Q$2</f>
        <v>0.15</v>
      </c>
      <c r="Z855" s="1" t="s">
        <v>32</v>
      </c>
      <c r="AA855" s="1" t="s">
        <v>47</v>
      </c>
      <c r="AB855" s="64">
        <v>1</v>
      </c>
      <c r="AC855" s="115">
        <f t="shared" si="47"/>
        <v>1</v>
      </c>
      <c r="AD855" s="2">
        <v>46082</v>
      </c>
      <c r="AE855" s="175" t="str">
        <f>IFERROR(Table8[[#This Row],[Timeline - Monthwise]]-MIN(Table8[Start Date..]),"None")</f>
        <v>None</v>
      </c>
      <c r="AF855" s="1" t="str">
        <f>IFERROR(Table8[[#This Row],[Timeline - Monthwise]]-Table8[[#This Row],[Start Date..]]+1,"Duration Doesn't Exsists")</f>
        <v>Duration Doesn't Exsists</v>
      </c>
      <c r="AG855" s="29" t="str">
        <f ca="1">IFERROR(Table8[[#This Row],[Timeline - Monthwise]]-TODAY(),"No ETA")</f>
        <v>No ETA</v>
      </c>
      <c r="AH855" s="29" t="str">
        <f t="shared" si="48"/>
        <v>Completed</v>
      </c>
      <c r="AI855" s="1"/>
      <c r="AJ855" s="237" t="s">
        <v>3569</v>
      </c>
      <c r="AK855" s="1" t="s">
        <v>563</v>
      </c>
      <c r="AL855" s="1" t="s">
        <v>3178</v>
      </c>
      <c r="AM855" s="1" t="s">
        <v>30</v>
      </c>
      <c r="AN855" s="1"/>
      <c r="AO855" s="27"/>
      <c r="AP855" s="191"/>
      <c r="AQ855" s="1"/>
      <c r="AS855" s="192" t="str">
        <f>VLOOKUP(Table8[[#This Row],[CEM Number]],'71 CEMs'!$E$5:$E$76,1,0)</f>
        <v>I240782</v>
      </c>
      <c r="AT855" s="235" t="s">
        <v>3569</v>
      </c>
      <c r="AU855" s="233"/>
    </row>
    <row r="856" spans="1:47" ht="14.4" customHeight="1">
      <c r="A856" s="26" t="s">
        <v>3653</v>
      </c>
      <c r="B856" s="166" t="s">
        <v>3530</v>
      </c>
      <c r="C856" s="1" t="s">
        <v>1292</v>
      </c>
      <c r="D856" s="1" t="s">
        <v>1292</v>
      </c>
      <c r="E856" s="192" t="s">
        <v>1295</v>
      </c>
      <c r="F856" s="29">
        <v>750</v>
      </c>
      <c r="G856" s="29">
        <v>337.5</v>
      </c>
      <c r="H856" s="29"/>
      <c r="I856" s="29"/>
      <c r="J856" s="29"/>
      <c r="K856" s="29"/>
      <c r="L856" s="29"/>
      <c r="M856" s="1" t="str">
        <f>Table8[[#This Row],[Std Remarks]]</f>
        <v>NOT LIVE - RETAIN BUDGET</v>
      </c>
      <c r="N856" s="28">
        <f>Table8[[#This Row],[% of Completion of Work Done]]</f>
        <v>0</v>
      </c>
      <c r="O856" s="1">
        <f>Table8[[#This Row],[Customers According to % (Market Share)]]</f>
        <v>337.5</v>
      </c>
      <c r="P856" s="29">
        <v>6990826.4960000003</v>
      </c>
      <c r="Q856" s="136">
        <f>(Table8[[#This Row],[Allocated Budget]]*$Q$2)+(Table8[[#This Row],[Allocated Budget]]*(1-Table8[[#This Row],[HP%  based on Live % ( Work Progress)]])*(1-$Q$2))</f>
        <v>6990826.4959999993</v>
      </c>
      <c r="R856" s="136"/>
      <c r="S856" s="1">
        <v>-1</v>
      </c>
      <c r="T856" s="1"/>
      <c r="U856" s="1"/>
      <c r="V856" s="29">
        <v>1293.75</v>
      </c>
      <c r="W856" s="29">
        <v>7950</v>
      </c>
      <c r="X856" s="1" t="s">
        <v>47</v>
      </c>
      <c r="Y856" s="28">
        <f>Table8[[#This Row],[% of Completion of Work Done]]</f>
        <v>0</v>
      </c>
      <c r="Z856" s="1" t="s">
        <v>35</v>
      </c>
      <c r="AA856" s="1"/>
      <c r="AB856" s="77">
        <v>0</v>
      </c>
      <c r="AC856" s="115">
        <f t="shared" si="47"/>
        <v>0</v>
      </c>
      <c r="AD856" s="2">
        <v>46082</v>
      </c>
      <c r="AE856" s="175">
        <f>IFERROR(Table8[[#This Row],[Timeline - Monthwise]]-MIN(Table8[Start Date..]),"None")</f>
        <v>214</v>
      </c>
      <c r="AF856" s="1">
        <f>IFERROR(Table8[[#This Row],[Timeline - Monthwise]]-Table8[[#This Row],[Start Date..]]+1,"Duration Doesn't Exsists")</f>
        <v>215</v>
      </c>
      <c r="AG856" s="29">
        <f ca="1">IFERROR(Table8[[#This Row],[Timeline - Monthwise]]-TODAY(),"No ETA")</f>
        <v>167</v>
      </c>
      <c r="AH856" s="29" t="str">
        <f t="shared" si="48"/>
        <v>Yet to Start</v>
      </c>
      <c r="AI856" s="192" t="s">
        <v>1168</v>
      </c>
      <c r="AJ856" s="237" t="s">
        <v>3576</v>
      </c>
      <c r="AK856" s="1" t="s">
        <v>1169</v>
      </c>
      <c r="AL856" s="1" t="s">
        <v>3325</v>
      </c>
      <c r="AM856" s="1" t="s">
        <v>76</v>
      </c>
      <c r="AN856" s="1"/>
      <c r="AO856" s="27"/>
      <c r="AP856" s="191"/>
      <c r="AQ856" s="1"/>
      <c r="AS856" s="192" t="e">
        <f>VLOOKUP(Table8[[#This Row],[CEM Number]],'71 CEMs'!$E$5:$E$76,1,0)</f>
        <v>#N/A</v>
      </c>
      <c r="AT856" s="235">
        <v>46296</v>
      </c>
      <c r="AU856" s="233"/>
    </row>
    <row r="857" spans="1:47" ht="14.4" customHeight="1">
      <c r="A857" s="26" t="s">
        <v>3653</v>
      </c>
      <c r="B857" s="166" t="s">
        <v>3530</v>
      </c>
      <c r="C857" s="1" t="s">
        <v>1292</v>
      </c>
      <c r="D857" s="1" t="s">
        <v>1292</v>
      </c>
      <c r="E857" s="192" t="s">
        <v>1296</v>
      </c>
      <c r="F857" s="29">
        <v>250</v>
      </c>
      <c r="G857" s="29">
        <v>112.5</v>
      </c>
      <c r="H857" s="29"/>
      <c r="I857" s="29"/>
      <c r="J857" s="29"/>
      <c r="K857" s="29"/>
      <c r="L857" s="29"/>
      <c r="M857" s="1" t="str">
        <f>Table8[[#This Row],[Std Remarks]]</f>
        <v>NOT LIVE - RETAIN BUDGET</v>
      </c>
      <c r="N857" s="28">
        <f>Table8[[#This Row],[% of Completion of Work Done]]</f>
        <v>0</v>
      </c>
      <c r="O857" s="1">
        <f>Table8[[#This Row],[Customers According to % (Market Share)]]</f>
        <v>112.5</v>
      </c>
      <c r="P857" s="29">
        <v>10682400.300000001</v>
      </c>
      <c r="Q857" s="136">
        <f>(Table8[[#This Row],[Allocated Budget]]*$Q$2)+(Table8[[#This Row],[Allocated Budget]]*(1-Table8[[#This Row],[HP%  based on Live % ( Work Progress)]])*(1-$Q$2))</f>
        <v>10682400.300000001</v>
      </c>
      <c r="R857" s="136"/>
      <c r="S857" s="1">
        <v>-0.85</v>
      </c>
      <c r="T857" s="1"/>
      <c r="U857" s="1"/>
      <c r="V857" s="29">
        <v>3191.2499999999995</v>
      </c>
      <c r="W857" s="29">
        <v>10417.5</v>
      </c>
      <c r="X857" s="1" t="s">
        <v>47</v>
      </c>
      <c r="Y857" s="28">
        <f>Table8[[#This Row],[% of Completion of Work Done]]</f>
        <v>0</v>
      </c>
      <c r="Z857" s="1" t="s">
        <v>35</v>
      </c>
      <c r="AA857" s="1"/>
      <c r="AB857" s="77">
        <v>0</v>
      </c>
      <c r="AC857" s="115">
        <f t="shared" si="47"/>
        <v>0</v>
      </c>
      <c r="AD857" s="2">
        <v>46082</v>
      </c>
      <c r="AE857" s="175">
        <f>IFERROR(Table8[[#This Row],[Timeline - Monthwise]]-MIN(Table8[Start Date..]),"None")</f>
        <v>214</v>
      </c>
      <c r="AF857" s="1">
        <f>IFERROR(Table8[[#This Row],[Timeline - Monthwise]]-Table8[[#This Row],[Start Date..]]+1,"Duration Doesn't Exsists")</f>
        <v>215</v>
      </c>
      <c r="AG857" s="29">
        <f ca="1">IFERROR(Table8[[#This Row],[Timeline - Monthwise]]-TODAY(),"No ETA")</f>
        <v>167</v>
      </c>
      <c r="AH857" s="29" t="str">
        <f t="shared" si="48"/>
        <v>Yet to Start</v>
      </c>
      <c r="AI857" s="192" t="s">
        <v>1168</v>
      </c>
      <c r="AJ857" s="237" t="s">
        <v>3576</v>
      </c>
      <c r="AK857" s="1" t="s">
        <v>1169</v>
      </c>
      <c r="AL857" s="1" t="s">
        <v>3325</v>
      </c>
      <c r="AM857" s="1" t="s">
        <v>76</v>
      </c>
      <c r="AN857" s="1"/>
      <c r="AO857" s="27"/>
      <c r="AP857" s="191"/>
      <c r="AQ857" s="1"/>
      <c r="AS857" s="192" t="e">
        <f>VLOOKUP(Table8[[#This Row],[CEM Number]],'71 CEMs'!$E$5:$E$76,1,0)</f>
        <v>#N/A</v>
      </c>
      <c r="AT857" s="235">
        <v>46296</v>
      </c>
      <c r="AU857" s="233"/>
    </row>
    <row r="858" spans="1:47" ht="14.4" customHeight="1">
      <c r="A858" s="26" t="s">
        <v>3653</v>
      </c>
      <c r="B858" s="166" t="s">
        <v>3530</v>
      </c>
      <c r="C858" s="1" t="s">
        <v>40</v>
      </c>
      <c r="D858" s="1" t="s">
        <v>1292</v>
      </c>
      <c r="E858" s="192" t="s">
        <v>38</v>
      </c>
      <c r="F858" s="29">
        <v>0</v>
      </c>
      <c r="G858" s="29">
        <v>0</v>
      </c>
      <c r="H858" s="29"/>
      <c r="I858" s="29"/>
      <c r="J858" s="29"/>
      <c r="K858" s="29"/>
      <c r="L858" s="29"/>
      <c r="M858" s="1" t="str">
        <f>Table8[[#This Row],[Std Remarks]]</f>
        <v>FEEDER ETC WORK - RETAIN BUDGET</v>
      </c>
      <c r="N858" s="28">
        <f>Table8[[#This Row],[% of Completion of Work Done]]</f>
        <v>0</v>
      </c>
      <c r="O858" s="1">
        <f>Table8[[#This Row],[Customers According to % (Market Share)]]</f>
        <v>0</v>
      </c>
      <c r="P858" s="29">
        <v>88591580</v>
      </c>
      <c r="Q858" s="136">
        <f>Table8[[#This Row],[Allocated Budget]]*Table8[[#This Row],[Allocation Percentage]]</f>
        <v>88591580</v>
      </c>
      <c r="R858" s="136"/>
      <c r="S858" s="1">
        <v>-1</v>
      </c>
      <c r="T858" s="1"/>
      <c r="U858" s="1"/>
      <c r="V858" s="29">
        <v>30504</v>
      </c>
      <c r="W858" s="29" t="e">
        <v>#REF!</v>
      </c>
      <c r="X858" s="1"/>
      <c r="Y858" s="75">
        <f>$R$1</f>
        <v>1</v>
      </c>
      <c r="Z858" s="1"/>
      <c r="AA858" s="1"/>
      <c r="AB858" s="28">
        <v>0</v>
      </c>
      <c r="AC858" s="115">
        <f t="shared" si="47"/>
        <v>0</v>
      </c>
      <c r="AD858" s="2">
        <v>46082</v>
      </c>
      <c r="AE858" s="175" t="str">
        <f>IFERROR(Table8[[#This Row],[Timeline - Monthwise]]-MIN(Table8[Start Date..]),"None")</f>
        <v>None</v>
      </c>
      <c r="AF858" s="1" t="str">
        <f>IFERROR(Table8[[#This Row],[Timeline - Monthwise]]-Table8[[#This Row],[Start Date..]]+1,"Duration Doesn't Exsists")</f>
        <v>Duration Doesn't Exsists</v>
      </c>
      <c r="AG858" s="29" t="str">
        <f ca="1">IFERROR(Table8[[#This Row],[Timeline - Monthwise]]-TODAY(),"No ETA")</f>
        <v>No ETA</v>
      </c>
      <c r="AH858" s="29" t="str">
        <f t="shared" si="48"/>
        <v>Yet to Start</v>
      </c>
      <c r="AI858" s="192"/>
      <c r="AJ858" s="237" t="s">
        <v>3569</v>
      </c>
      <c r="AK858" s="1"/>
      <c r="AL858" s="1" t="s">
        <v>41</v>
      </c>
      <c r="AM858" s="1" t="s">
        <v>39</v>
      </c>
      <c r="AN858" s="1"/>
      <c r="AO858" s="27"/>
      <c r="AP858" s="191"/>
      <c r="AQ858" s="1"/>
      <c r="AS858" s="192" t="e">
        <f>VLOOKUP(Table8[[#This Row],[CEM Number]],'71 CEMs'!$E$5:$E$76,1,0)</f>
        <v>#N/A</v>
      </c>
      <c r="AT858" s="234" t="s">
        <v>3569</v>
      </c>
      <c r="AU858" s="233"/>
    </row>
    <row r="859" spans="1:47" ht="14.4" customHeight="1">
      <c r="A859" s="26" t="s">
        <v>3653</v>
      </c>
      <c r="B859" s="166" t="s">
        <v>3530</v>
      </c>
      <c r="C859" s="1" t="s">
        <v>1292</v>
      </c>
      <c r="D859" s="1" t="s">
        <v>1292</v>
      </c>
      <c r="E859" s="192" t="s">
        <v>1297</v>
      </c>
      <c r="F859" s="29">
        <v>3164</v>
      </c>
      <c r="G859" s="29">
        <v>1423.8</v>
      </c>
      <c r="H859" s="29"/>
      <c r="I859" s="29"/>
      <c r="J859" s="29"/>
      <c r="K859" s="29"/>
      <c r="L859" s="29"/>
      <c r="M859" s="1" t="str">
        <f>Table8[[#This Row],[Std Remarks]]</f>
        <v>NOT LIVE - RETAIN BUDGET</v>
      </c>
      <c r="N859" s="28">
        <f>Table8[[#This Row],[% of Completion of Work Done]]</f>
        <v>0</v>
      </c>
      <c r="O859" s="1">
        <f>Table8[[#This Row],[Customers According to % (Market Share)]]</f>
        <v>1423.8</v>
      </c>
      <c r="P859" s="29">
        <v>21544834.309999999</v>
      </c>
      <c r="Q859" s="136">
        <f>(Table8[[#This Row],[Allocated Budget]]*$Q$2)+(Table8[[#This Row],[Allocated Budget]]*(1-Table8[[#This Row],[HP%  based on Live % ( Work Progress)]])*(1-$Q$2))</f>
        <v>21544834.309999999</v>
      </c>
      <c r="R859" s="136"/>
      <c r="S859" s="1">
        <v>-0.85</v>
      </c>
      <c r="T859" s="1"/>
      <c r="U859" s="1"/>
      <c r="V859" s="29">
        <v>3293.6</v>
      </c>
      <c r="W859" s="29">
        <v>23825</v>
      </c>
      <c r="X859" s="1" t="s">
        <v>47</v>
      </c>
      <c r="Y859" s="28">
        <f>Table8[[#This Row],[% of Completion of Work Done]]</f>
        <v>0</v>
      </c>
      <c r="Z859" s="1" t="s">
        <v>35</v>
      </c>
      <c r="AA859" s="1"/>
      <c r="AB859" s="77">
        <v>0</v>
      </c>
      <c r="AC859" s="115">
        <f t="shared" si="47"/>
        <v>0</v>
      </c>
      <c r="AD859" s="2">
        <v>46082</v>
      </c>
      <c r="AE859" s="175">
        <f>IFERROR(Table8[[#This Row],[Timeline - Monthwise]]-MIN(Table8[Start Date..]),"None")</f>
        <v>214</v>
      </c>
      <c r="AF859" s="1">
        <f>IFERROR(Table8[[#This Row],[Timeline - Monthwise]]-Table8[[#This Row],[Start Date..]]+1,"Duration Doesn't Exsists")</f>
        <v>215</v>
      </c>
      <c r="AG859" s="29">
        <f ca="1">IFERROR(Table8[[#This Row],[Timeline - Monthwise]]-TODAY(),"No ETA")</f>
        <v>167</v>
      </c>
      <c r="AH859" s="29" t="str">
        <f t="shared" si="48"/>
        <v>Yet to Start</v>
      </c>
      <c r="AI859" s="192" t="s">
        <v>1168</v>
      </c>
      <c r="AJ859" s="237" t="s">
        <v>3576</v>
      </c>
      <c r="AK859" s="1" t="s">
        <v>1169</v>
      </c>
      <c r="AL859" s="1" t="s">
        <v>3325</v>
      </c>
      <c r="AM859" s="1" t="s">
        <v>76</v>
      </c>
      <c r="AN859" s="1"/>
      <c r="AO859" s="27"/>
      <c r="AP859" s="191"/>
      <c r="AQ859" s="1"/>
      <c r="AS859" s="192" t="e">
        <f>VLOOKUP(Table8[[#This Row],[CEM Number]],'71 CEMs'!$E$5:$E$76,1,0)</f>
        <v>#N/A</v>
      </c>
      <c r="AT859" s="235">
        <v>46296</v>
      </c>
      <c r="AU859" s="233"/>
    </row>
    <row r="860" spans="1:47" ht="14.4" customHeight="1">
      <c r="A860" s="26" t="s">
        <v>3653</v>
      </c>
      <c r="B860" s="166" t="s">
        <v>3530</v>
      </c>
      <c r="C860" s="1" t="s">
        <v>1292</v>
      </c>
      <c r="D860" s="1" t="s">
        <v>1292</v>
      </c>
      <c r="E860" s="192" t="s">
        <v>724</v>
      </c>
      <c r="F860" s="29">
        <v>326</v>
      </c>
      <c r="G860" s="29">
        <v>146.70000000000002</v>
      </c>
      <c r="H860" s="29"/>
      <c r="I860" s="29"/>
      <c r="J860" s="29"/>
      <c r="K860" s="29"/>
      <c r="L860" s="29"/>
      <c r="M860" s="1" t="str">
        <f>Table8[[#This Row],[Std Remarks]]</f>
        <v>NOT LIVE - RETAIN BUDGET</v>
      </c>
      <c r="N860" s="28">
        <f>Table8[[#This Row],[% of Completion of Work Done]]</f>
        <v>0</v>
      </c>
      <c r="O860" s="1">
        <f>Table8[[#This Row],[Customers According to % (Market Share)]]</f>
        <v>146.70000000000002</v>
      </c>
      <c r="P860" s="29">
        <v>3631270.0959999999</v>
      </c>
      <c r="Q860" s="136">
        <f>(Table8[[#This Row],[Allocated Budget]]*$Q$2)+(Table8[[#This Row],[Allocated Budget]]*(1-Table8[[#This Row],[HP%  based on Live % ( Work Progress)]])*(1-$Q$2))</f>
        <v>3631270.0959999999</v>
      </c>
      <c r="R860" s="136"/>
      <c r="S860" s="1">
        <v>-1</v>
      </c>
      <c r="T860" s="1"/>
      <c r="U860" s="1"/>
      <c r="V860" s="29">
        <v>796.94999999999993</v>
      </c>
      <c r="W860" s="29">
        <v>2977.5</v>
      </c>
      <c r="X860" s="1" t="s">
        <v>47</v>
      </c>
      <c r="Y860" s="28">
        <f>Table8[[#This Row],[% of Completion of Work Done]]</f>
        <v>0</v>
      </c>
      <c r="Z860" s="1" t="s">
        <v>35</v>
      </c>
      <c r="AA860" s="1"/>
      <c r="AB860" s="77">
        <v>0</v>
      </c>
      <c r="AC860" s="115">
        <f t="shared" si="47"/>
        <v>0</v>
      </c>
      <c r="AD860" s="2">
        <v>46082</v>
      </c>
      <c r="AE860" s="175">
        <f>IFERROR(Table8[[#This Row],[Timeline - Monthwise]]-MIN(Table8[Start Date..]),"None")</f>
        <v>214</v>
      </c>
      <c r="AF860" s="1">
        <f>IFERROR(Table8[[#This Row],[Timeline - Monthwise]]-Table8[[#This Row],[Start Date..]]+1,"Duration Doesn't Exsists")</f>
        <v>215</v>
      </c>
      <c r="AG860" s="29">
        <f ca="1">IFERROR(Table8[[#This Row],[Timeline - Monthwise]]-TODAY(),"No ETA")</f>
        <v>167</v>
      </c>
      <c r="AH860" s="29" t="str">
        <f t="shared" si="48"/>
        <v>Yet to Start</v>
      </c>
      <c r="AI860" s="192" t="s">
        <v>1168</v>
      </c>
      <c r="AJ860" s="237" t="s">
        <v>3576</v>
      </c>
      <c r="AK860" s="1" t="s">
        <v>1169</v>
      </c>
      <c r="AL860" s="1" t="s">
        <v>3325</v>
      </c>
      <c r="AM860" s="1" t="s">
        <v>76</v>
      </c>
      <c r="AN860" s="1"/>
      <c r="AO860" s="27"/>
      <c r="AP860" s="191"/>
      <c r="AQ860" s="192"/>
      <c r="AS860" s="192" t="e">
        <f>VLOOKUP(Table8[[#This Row],[CEM Number]],'71 CEMs'!$E$5:$E$76,1,0)</f>
        <v>#N/A</v>
      </c>
      <c r="AT860" s="235">
        <v>46296</v>
      </c>
      <c r="AU860" s="233"/>
    </row>
    <row r="861" spans="1:47" ht="14.4" customHeight="1">
      <c r="A861" s="26" t="s">
        <v>992</v>
      </c>
      <c r="B861" s="166">
        <v>44924</v>
      </c>
      <c r="C861" s="1" t="s">
        <v>514</v>
      </c>
      <c r="D861" s="1" t="s">
        <v>993</v>
      </c>
      <c r="E861" s="192" t="s">
        <v>1000</v>
      </c>
      <c r="F861" s="29">
        <v>352</v>
      </c>
      <c r="G861" s="29">
        <v>176</v>
      </c>
      <c r="H861" s="29"/>
      <c r="I861" s="29"/>
      <c r="J861" s="29"/>
      <c r="K861" s="29"/>
      <c r="L861" s="29"/>
      <c r="M861" s="1" t="str">
        <f>Table8[[#This Row],[Std Remarks]]</f>
        <v>LIVE - 100% Completed</v>
      </c>
      <c r="N861" s="28">
        <f>Table8[[#This Row],[% of Completion of Work Done]]</f>
        <v>1</v>
      </c>
      <c r="O861" s="1">
        <f>Table8[[#This Row],[Customers According to % (Market Share)]]</f>
        <v>176</v>
      </c>
      <c r="P861" s="29">
        <v>7713828.9002155298</v>
      </c>
      <c r="Q861" s="136">
        <f>Table8[[#This Row],[Allocated Budget]]*Table8[[#This Row],[Allocation Percentage]]</f>
        <v>1157074.3350323294</v>
      </c>
      <c r="R861" s="136">
        <v>6556754.5651831999</v>
      </c>
      <c r="S861" s="1">
        <v>0</v>
      </c>
      <c r="T861" s="1"/>
      <c r="U861" s="1">
        <v>0.5</v>
      </c>
      <c r="V861" s="29">
        <v>2213.1107241999994</v>
      </c>
      <c r="W861" s="240">
        <v>3632.9797980500007</v>
      </c>
      <c r="X861" s="1" t="s">
        <v>47</v>
      </c>
      <c r="Y861" s="75">
        <f>$Q$2</f>
        <v>0.15</v>
      </c>
      <c r="Z861" s="1" t="s">
        <v>32</v>
      </c>
      <c r="AA861" s="1" t="s">
        <v>47</v>
      </c>
      <c r="AB861" s="64">
        <v>1</v>
      </c>
      <c r="AC861" s="115">
        <f t="shared" si="47"/>
        <v>1</v>
      </c>
      <c r="AD861" s="2">
        <v>46082</v>
      </c>
      <c r="AE861" s="175" t="str">
        <f>IFERROR(Table8[[#This Row],[Timeline - Monthwise]]-MIN(Table8[Start Date..]),"None")</f>
        <v>None</v>
      </c>
      <c r="AF861" s="1" t="str">
        <f>IFERROR(Table8[[#This Row],[Timeline - Monthwise]]-Table8[[#This Row],[Start Date..]]+1,"Duration Doesn't Exsists")</f>
        <v>Duration Doesn't Exsists</v>
      </c>
      <c r="AG861" s="29" t="str">
        <f ca="1">IFERROR(Table8[[#This Row],[Timeline - Monthwise]]-TODAY(),"No ETA")</f>
        <v>No ETA</v>
      </c>
      <c r="AH861" s="29" t="str">
        <f t="shared" si="48"/>
        <v>Completed</v>
      </c>
      <c r="AI861" s="192"/>
      <c r="AJ861" s="237" t="s">
        <v>3569</v>
      </c>
      <c r="AK861" s="1"/>
      <c r="AL861" s="1" t="s">
        <v>3178</v>
      </c>
      <c r="AM861" s="1" t="s">
        <v>30</v>
      </c>
      <c r="AN861" s="1"/>
      <c r="AO861" s="27"/>
      <c r="AP861" s="191"/>
      <c r="AQ861" s="1"/>
      <c r="AS861" s="192" t="str">
        <f>VLOOKUP(Table8[[#This Row],[CEM Number]],'71 CEMs'!$E$5:$E$76,1,0)</f>
        <v>INT-23-00435</v>
      </c>
      <c r="AT861" s="235" t="s">
        <v>3569</v>
      </c>
      <c r="AU861" s="233"/>
    </row>
    <row r="862" spans="1:47" ht="14.4" customHeight="1">
      <c r="A862" s="26" t="s">
        <v>1026</v>
      </c>
      <c r="B862" s="166">
        <v>44924</v>
      </c>
      <c r="C862" s="1" t="s">
        <v>474</v>
      </c>
      <c r="D862" s="1" t="s">
        <v>1027</v>
      </c>
      <c r="E862" s="192" t="s">
        <v>1060</v>
      </c>
      <c r="F862" s="29">
        <v>502</v>
      </c>
      <c r="G862" s="29">
        <v>251</v>
      </c>
      <c r="H862" s="29">
        <v>218</v>
      </c>
      <c r="I862" s="29">
        <v>31</v>
      </c>
      <c r="J862" s="29">
        <v>27</v>
      </c>
      <c r="K862" s="29">
        <v>160</v>
      </c>
      <c r="L862" s="29"/>
      <c r="M862" s="1" t="str">
        <f>Table8[[#This Row],[Std Remarks]]</f>
        <v>LIVE - 100% Completed</v>
      </c>
      <c r="N862" s="28">
        <f>Table8[[#This Row],[% of Completion of Work Done]]</f>
        <v>1</v>
      </c>
      <c r="O862" s="1">
        <f>Table8[[#This Row],[Customers According to % (Market Share)]]</f>
        <v>251</v>
      </c>
      <c r="P862" s="29">
        <v>4589413.72</v>
      </c>
      <c r="Q862" s="136">
        <f>Table8[[#This Row],[Allocated Budget]]*Table8[[#This Row],[Allocation Percentage]]</f>
        <v>688412.05799999996</v>
      </c>
      <c r="R862" s="136">
        <v>3901001.6619999995</v>
      </c>
      <c r="S862" s="1">
        <v>-1</v>
      </c>
      <c r="T862" s="1"/>
      <c r="U862" s="1">
        <v>0.5</v>
      </c>
      <c r="V862" s="29">
        <v>885.49999999999989</v>
      </c>
      <c r="W862" s="29">
        <v>6016.05</v>
      </c>
      <c r="X862" s="1" t="s">
        <v>47</v>
      </c>
      <c r="Y862" s="75">
        <f>$Q$2</f>
        <v>0.15</v>
      </c>
      <c r="Z862" s="1" t="s">
        <v>32</v>
      </c>
      <c r="AA862" s="1" t="s">
        <v>47</v>
      </c>
      <c r="AB862" s="64">
        <v>1</v>
      </c>
      <c r="AC862" s="115">
        <f t="shared" si="47"/>
        <v>1</v>
      </c>
      <c r="AD862" s="2">
        <v>46082</v>
      </c>
      <c r="AE862" s="175" t="str">
        <f>IFERROR(Table8[[#This Row],[Timeline - Monthwise]]-MIN(Table8[Start Date..]),"None")</f>
        <v>None</v>
      </c>
      <c r="AF862" s="1" t="str">
        <f>IFERROR(Table8[[#This Row],[Timeline - Monthwise]]-Table8[[#This Row],[Start Date..]]+1,"Duration Doesn't Exsists")</f>
        <v>Duration Doesn't Exsists</v>
      </c>
      <c r="AG862" s="29" t="str">
        <f ca="1">IFERROR(Table8[[#This Row],[Timeline - Monthwise]]-TODAY(),"No ETA")</f>
        <v>No ETA</v>
      </c>
      <c r="AH862" s="29" t="str">
        <f t="shared" si="48"/>
        <v>Completed</v>
      </c>
      <c r="AI862" s="192"/>
      <c r="AJ862" s="237" t="s">
        <v>3569</v>
      </c>
      <c r="AK862" s="1"/>
      <c r="AL862" s="1" t="s">
        <v>3178</v>
      </c>
      <c r="AM862" s="1" t="s">
        <v>30</v>
      </c>
      <c r="AN862" s="1"/>
      <c r="AO862" s="27"/>
      <c r="AP862" s="191"/>
      <c r="AQ862" s="1"/>
      <c r="AS862" s="192" t="str">
        <f>VLOOKUP(Table8[[#This Row],[CEM Number]],'71 CEMs'!$E$5:$E$76,1,0)</f>
        <v>INT-23-00439</v>
      </c>
      <c r="AT862" s="235" t="s">
        <v>3569</v>
      </c>
      <c r="AU862" s="233"/>
    </row>
    <row r="863" spans="1:47" ht="14.4" customHeight="1">
      <c r="A863" s="26" t="s">
        <v>190</v>
      </c>
      <c r="B863" s="166">
        <v>45350</v>
      </c>
      <c r="C863" s="1" t="s">
        <v>191</v>
      </c>
      <c r="D863" s="1" t="s">
        <v>192</v>
      </c>
      <c r="E863" s="192" t="s">
        <v>207</v>
      </c>
      <c r="F863" s="29">
        <v>2262</v>
      </c>
      <c r="G863" s="29">
        <v>904.80000000000007</v>
      </c>
      <c r="H863" s="29">
        <v>2262</v>
      </c>
      <c r="I863" s="29">
        <v>290</v>
      </c>
      <c r="J863" s="29">
        <v>244</v>
      </c>
      <c r="K863" s="29">
        <v>33</v>
      </c>
      <c r="L863" s="29">
        <v>13</v>
      </c>
      <c r="M863" s="1" t="s">
        <v>3608</v>
      </c>
      <c r="N863" s="28">
        <f>Table8[[#This Row],[% of Completion of Work Done]]</f>
        <v>1</v>
      </c>
      <c r="O863" s="1">
        <f>Table8[[#This Row],[Customers According to % (Market Share)]]</f>
        <v>904.80000000000007</v>
      </c>
      <c r="P863" s="29">
        <v>18305168.787799999</v>
      </c>
      <c r="Q863" s="136">
        <f>Table8[[#This Row],[Allocated Budget]]*Table8[[#This Row],[Allocation Percentage]]</f>
        <v>2745775.3181699999</v>
      </c>
      <c r="R863" s="136">
        <v>15559393.469630003</v>
      </c>
      <c r="S863" s="1">
        <v>-0.5</v>
      </c>
      <c r="T863" s="1"/>
      <c r="U863" s="1">
        <v>0.4</v>
      </c>
      <c r="V863" s="29">
        <v>0</v>
      </c>
      <c r="W863" s="29">
        <v>35500.973698750015</v>
      </c>
      <c r="X863" s="1" t="s">
        <v>47</v>
      </c>
      <c r="Y863" s="75">
        <f>$Q$2</f>
        <v>0.15</v>
      </c>
      <c r="Z863" s="1" t="s">
        <v>32</v>
      </c>
      <c r="AA863" s="1" t="s">
        <v>47</v>
      </c>
      <c r="AB863" s="64">
        <v>1</v>
      </c>
      <c r="AC863" s="115">
        <f t="shared" si="47"/>
        <v>1</v>
      </c>
      <c r="AD863" s="2">
        <v>46082</v>
      </c>
      <c r="AE863" s="175" t="str">
        <f>IFERROR(Table8[[#This Row],[Timeline - Monthwise]]-MIN(Table8[Start Date..]),"None")</f>
        <v>None</v>
      </c>
      <c r="AF863" s="1" t="str">
        <f>IFERROR(Table8[[#This Row],[Timeline - Monthwise]]-Table8[[#This Row],[Start Date..]]+1,"Duration Doesn't Exsists")</f>
        <v>Duration Doesn't Exsists</v>
      </c>
      <c r="AG863" s="29" t="str">
        <f ca="1">IFERROR(Table8[[#This Row],[Timeline - Monthwise]]-TODAY(),"No ETA")</f>
        <v>No ETA</v>
      </c>
      <c r="AH863" s="29" t="str">
        <f t="shared" si="48"/>
        <v>Completed</v>
      </c>
      <c r="AI863" s="192"/>
      <c r="AJ863" s="237" t="s">
        <v>3569</v>
      </c>
      <c r="AK863" s="1"/>
      <c r="AL863" s="1" t="s">
        <v>3178</v>
      </c>
      <c r="AM863" s="1" t="s">
        <v>30</v>
      </c>
      <c r="AN863" s="1"/>
      <c r="AO863" s="27"/>
      <c r="AP863" s="191"/>
      <c r="AQ863" s="1"/>
      <c r="AS863" s="192" t="str">
        <f>VLOOKUP(Table8[[#This Row],[CEM Number]],'71 CEMs'!$E$5:$E$76,1,0)</f>
        <v>I240540</v>
      </c>
      <c r="AT863" s="235" t="s">
        <v>3569</v>
      </c>
      <c r="AU863" s="233"/>
    </row>
    <row r="864" spans="1:47" ht="14.4" customHeight="1">
      <c r="A864" s="26" t="s">
        <v>3653</v>
      </c>
      <c r="B864" s="166" t="s">
        <v>3530</v>
      </c>
      <c r="C864" s="1" t="s">
        <v>1292</v>
      </c>
      <c r="D864" s="1" t="s">
        <v>1292</v>
      </c>
      <c r="E864" s="192" t="s">
        <v>1298</v>
      </c>
      <c r="F864" s="29">
        <v>3690</v>
      </c>
      <c r="G864" s="29">
        <v>1660.5</v>
      </c>
      <c r="H864" s="29"/>
      <c r="I864" s="29"/>
      <c r="J864" s="29"/>
      <c r="K864" s="29"/>
      <c r="L864" s="29"/>
      <c r="M864" s="1" t="str">
        <f>Table8[[#This Row],[Std Remarks]]</f>
        <v>NOT LIVE - RETAIN BUDGET</v>
      </c>
      <c r="N864" s="28">
        <f>Table8[[#This Row],[% of Completion of Work Done]]</f>
        <v>0</v>
      </c>
      <c r="O864" s="1">
        <f>Table8[[#This Row],[Customers According to % (Market Share)]]</f>
        <v>1660.5</v>
      </c>
      <c r="P864" s="29">
        <v>17541561.675351501</v>
      </c>
      <c r="Q864" s="136">
        <f>(Table8[[#This Row],[Allocated Budget]]*$Q$2)+(Table8[[#This Row],[Allocated Budget]]*(1-Table8[[#This Row],[HP%  based on Live % ( Work Progress)]])*(1-$Q$2))</f>
        <v>17541561.675351501</v>
      </c>
      <c r="R864" s="136"/>
      <c r="S864" s="1">
        <v>-0.85</v>
      </c>
      <c r="T864" s="1"/>
      <c r="U864" s="1"/>
      <c r="V864" s="29">
        <v>2024.7142388720151</v>
      </c>
      <c r="W864" s="29">
        <v>23325</v>
      </c>
      <c r="X864" s="1" t="s">
        <v>47</v>
      </c>
      <c r="Y864" s="28">
        <f>Table8[[#This Row],[% of Completion of Work Done]]</f>
        <v>0</v>
      </c>
      <c r="Z864" s="1" t="s">
        <v>35</v>
      </c>
      <c r="AA864" s="1"/>
      <c r="AB864" s="77">
        <v>0</v>
      </c>
      <c r="AC864" s="115">
        <f t="shared" si="47"/>
        <v>0</v>
      </c>
      <c r="AD864" s="2">
        <v>46082</v>
      </c>
      <c r="AE864" s="175">
        <f>IFERROR(Table8[[#This Row],[Timeline - Monthwise]]-MIN(Table8[Start Date..]),"None")</f>
        <v>214</v>
      </c>
      <c r="AF864" s="1">
        <f>IFERROR(Table8[[#This Row],[Timeline - Monthwise]]-Table8[[#This Row],[Start Date..]]+1,"Duration Doesn't Exsists")</f>
        <v>215</v>
      </c>
      <c r="AG864" s="29">
        <f ca="1">IFERROR(Table8[[#This Row],[Timeline - Monthwise]]-TODAY(),"No ETA")</f>
        <v>167</v>
      </c>
      <c r="AH864" s="29" t="str">
        <f t="shared" si="48"/>
        <v>Yet to Start</v>
      </c>
      <c r="AI864" s="192" t="s">
        <v>1168</v>
      </c>
      <c r="AJ864" s="237" t="s">
        <v>3576</v>
      </c>
      <c r="AK864" s="1" t="s">
        <v>1169</v>
      </c>
      <c r="AL864" s="1" t="s">
        <v>3325</v>
      </c>
      <c r="AM864" s="1" t="s">
        <v>76</v>
      </c>
      <c r="AN864" s="1"/>
      <c r="AO864" s="27"/>
      <c r="AP864" s="191"/>
      <c r="AQ864" s="1"/>
      <c r="AS864" s="192" t="e">
        <f>VLOOKUP(Table8[[#This Row],[CEM Number]],'71 CEMs'!$E$5:$E$76,1,0)</f>
        <v>#N/A</v>
      </c>
      <c r="AT864" s="235">
        <v>46296</v>
      </c>
      <c r="AU864" s="233"/>
    </row>
    <row r="865" spans="1:47" ht="14.4" customHeight="1">
      <c r="A865" s="26" t="s">
        <v>3653</v>
      </c>
      <c r="B865" s="166" t="s">
        <v>3530</v>
      </c>
      <c r="C865" s="1" t="s">
        <v>1292</v>
      </c>
      <c r="D865" s="1" t="s">
        <v>1292</v>
      </c>
      <c r="E865" s="192" t="s">
        <v>1299</v>
      </c>
      <c r="F865" s="29">
        <v>788</v>
      </c>
      <c r="G865" s="29">
        <v>354.6</v>
      </c>
      <c r="H865" s="29"/>
      <c r="I865" s="29"/>
      <c r="J865" s="29"/>
      <c r="K865" s="29"/>
      <c r="L865" s="29"/>
      <c r="M865" s="1" t="str">
        <f>Table8[[#This Row],[Std Remarks]]</f>
        <v>NOT LIVE - RETAIN BUDGET</v>
      </c>
      <c r="N865" s="28">
        <f>Table8[[#This Row],[% of Completion of Work Done]]</f>
        <v>0</v>
      </c>
      <c r="O865" s="1">
        <f>Table8[[#This Row],[Customers According to % (Market Share)]]</f>
        <v>354.6</v>
      </c>
      <c r="P865" s="29">
        <v>6185625.7439999999</v>
      </c>
      <c r="Q865" s="136">
        <f>(Table8[[#This Row],[Allocated Budget]]*$Q$2)+(Table8[[#This Row],[Allocated Budget]]*(1-Table8[[#This Row],[HP%  based on Live % ( Work Progress)]])*(1-$Q$2))</f>
        <v>6185625.743999999</v>
      </c>
      <c r="R865" s="136"/>
      <c r="S865" s="1">
        <v>-1</v>
      </c>
      <c r="T865" s="1"/>
      <c r="U865" s="1"/>
      <c r="V865" s="29">
        <v>1229.3499999999999</v>
      </c>
      <c r="W865" s="29">
        <v>5405</v>
      </c>
      <c r="X865" s="1" t="s">
        <v>47</v>
      </c>
      <c r="Y865" s="28">
        <f>Table8[[#This Row],[% of Completion of Work Done]]</f>
        <v>0</v>
      </c>
      <c r="Z865" s="1" t="s">
        <v>35</v>
      </c>
      <c r="AA865" s="1"/>
      <c r="AB865" s="77">
        <v>0</v>
      </c>
      <c r="AC865" s="115">
        <f t="shared" si="47"/>
        <v>0</v>
      </c>
      <c r="AD865" s="2">
        <v>46082</v>
      </c>
      <c r="AE865" s="175">
        <f>IFERROR(Table8[[#This Row],[Timeline - Monthwise]]-MIN(Table8[Start Date..]),"None")</f>
        <v>214</v>
      </c>
      <c r="AF865" s="1">
        <f>IFERROR(Table8[[#This Row],[Timeline - Monthwise]]-Table8[[#This Row],[Start Date..]]+1,"Duration Doesn't Exsists")</f>
        <v>215</v>
      </c>
      <c r="AG865" s="29">
        <f ca="1">IFERROR(Table8[[#This Row],[Timeline - Monthwise]]-TODAY(),"No ETA")</f>
        <v>167</v>
      </c>
      <c r="AH865" s="29" t="str">
        <f t="shared" si="48"/>
        <v>Yet to Start</v>
      </c>
      <c r="AI865" s="192" t="s">
        <v>1168</v>
      </c>
      <c r="AJ865" s="237" t="s">
        <v>3576</v>
      </c>
      <c r="AK865" s="1" t="s">
        <v>1169</v>
      </c>
      <c r="AL865" s="1" t="s">
        <v>3325</v>
      </c>
      <c r="AM865" s="1" t="s">
        <v>76</v>
      </c>
      <c r="AN865" s="1"/>
      <c r="AO865" s="27"/>
      <c r="AP865" s="191"/>
      <c r="AQ865" s="192"/>
      <c r="AS865" s="192" t="e">
        <f>VLOOKUP(Table8[[#This Row],[CEM Number]],'71 CEMs'!$E$5:$E$76,1,0)</f>
        <v>#N/A</v>
      </c>
      <c r="AT865" s="235">
        <v>46296</v>
      </c>
      <c r="AU865" s="233"/>
    </row>
    <row r="866" spans="1:47" ht="14.4" customHeight="1">
      <c r="A866" s="26" t="s">
        <v>1140</v>
      </c>
      <c r="B866" s="166">
        <v>45078</v>
      </c>
      <c r="C866" s="1" t="s">
        <v>514</v>
      </c>
      <c r="D866" s="1" t="s">
        <v>1141</v>
      </c>
      <c r="E866" s="192" t="s">
        <v>1144</v>
      </c>
      <c r="F866" s="29">
        <v>240</v>
      </c>
      <c r="G866" s="29">
        <v>120</v>
      </c>
      <c r="H866" s="29"/>
      <c r="I866" s="29"/>
      <c r="J866" s="29"/>
      <c r="K866" s="29"/>
      <c r="L866" s="29"/>
      <c r="M866" s="1" t="str">
        <f>Table8[[#This Row],[Std Remarks]]</f>
        <v>LIVE - 100% Completed</v>
      </c>
      <c r="N866" s="28">
        <f>Table8[[#This Row],[% of Completion of Work Done]]</f>
        <v>1</v>
      </c>
      <c r="O866" s="1">
        <f>Table8[[#This Row],[Customers According to % (Market Share)]]</f>
        <v>120</v>
      </c>
      <c r="P866" s="29">
        <v>3054248.5158989099</v>
      </c>
      <c r="Q866" s="136">
        <f>Table8[[#This Row],[Allocated Budget]]*Table8[[#This Row],[Allocation Percentage]]</f>
        <v>458137.27738483646</v>
      </c>
      <c r="R866" s="136">
        <v>2596111.2385140755</v>
      </c>
      <c r="S866" s="1">
        <v>-0.5</v>
      </c>
      <c r="T866" s="1"/>
      <c r="U866" s="1">
        <v>0.5</v>
      </c>
      <c r="V866" s="29">
        <v>0</v>
      </c>
      <c r="W866" s="29">
        <v>1044.7850607999999</v>
      </c>
      <c r="X866" s="1" t="s">
        <v>31</v>
      </c>
      <c r="Y866" s="75">
        <f>$Q$2</f>
        <v>0.15</v>
      </c>
      <c r="Z866" s="1" t="s">
        <v>32</v>
      </c>
      <c r="AA866" s="1" t="s">
        <v>31</v>
      </c>
      <c r="AB866" s="64">
        <v>1</v>
      </c>
      <c r="AC866" s="115">
        <f t="shared" si="47"/>
        <v>1</v>
      </c>
      <c r="AD866" s="2">
        <v>46082</v>
      </c>
      <c r="AE866" s="175" t="str">
        <f>IFERROR(Table8[[#This Row],[Timeline - Monthwise]]-MIN(Table8[Start Date..]),"None")</f>
        <v>None</v>
      </c>
      <c r="AF866" s="1" t="str">
        <f>IFERROR(Table8[[#This Row],[Timeline - Monthwise]]-Table8[[#This Row],[Start Date..]]+1,"Duration Doesn't Exsists")</f>
        <v>Duration Doesn't Exsists</v>
      </c>
      <c r="AG866" s="29" t="str">
        <f ca="1">IFERROR(Table8[[#This Row],[Timeline - Monthwise]]-TODAY(),"No ETA")</f>
        <v>No ETA</v>
      </c>
      <c r="AH866" s="29" t="str">
        <f t="shared" si="48"/>
        <v>Completed</v>
      </c>
      <c r="AI866" s="1"/>
      <c r="AJ866" s="237" t="s">
        <v>3569</v>
      </c>
      <c r="AK866" s="1"/>
      <c r="AL866" s="1" t="s">
        <v>3178</v>
      </c>
      <c r="AM866" s="1" t="s">
        <v>30</v>
      </c>
      <c r="AN866" s="1"/>
      <c r="AO866" s="27">
        <v>2</v>
      </c>
      <c r="AP866" s="192"/>
      <c r="AQ866" s="1"/>
      <c r="AS866" s="192" t="str">
        <f>VLOOKUP(Table8[[#This Row],[CEM Number]],'71 CEMs'!$E$5:$E$76,1,0)</f>
        <v>INT-23-00764</v>
      </c>
      <c r="AT866" s="235" t="s">
        <v>3569</v>
      </c>
      <c r="AU866" s="233"/>
    </row>
    <row r="867" spans="1:47" ht="14.4" customHeight="1">
      <c r="A867" s="26" t="s">
        <v>1140</v>
      </c>
      <c r="B867" s="166">
        <v>45078</v>
      </c>
      <c r="C867" s="1" t="s">
        <v>514</v>
      </c>
      <c r="D867" s="1" t="s">
        <v>1141</v>
      </c>
      <c r="E867" s="192" t="s">
        <v>1145</v>
      </c>
      <c r="F867" s="29">
        <v>970</v>
      </c>
      <c r="G867" s="29">
        <v>485</v>
      </c>
      <c r="H867" s="29"/>
      <c r="I867" s="29"/>
      <c r="J867" s="29"/>
      <c r="K867" s="29"/>
      <c r="L867" s="29"/>
      <c r="M867" s="1" t="str">
        <f>Table8[[#This Row],[Std Remarks]]</f>
        <v>LIVE - 100% Completed</v>
      </c>
      <c r="N867" s="28">
        <f>Table8[[#This Row],[% of Completion of Work Done]]</f>
        <v>1</v>
      </c>
      <c r="O867" s="1">
        <f>Table8[[#This Row],[Customers According to % (Market Share)]]</f>
        <v>485</v>
      </c>
      <c r="P867" s="29">
        <v>10967769.600472899</v>
      </c>
      <c r="Q867" s="136">
        <f>Table8[[#This Row],[Allocated Budget]]*Table8[[#This Row],[Allocation Percentage]]</f>
        <v>1645165.4400709348</v>
      </c>
      <c r="R867" s="136">
        <v>9322604.1604019757</v>
      </c>
      <c r="S867" s="1">
        <v>-1</v>
      </c>
      <c r="T867" s="1"/>
      <c r="U867" s="1">
        <v>0.5</v>
      </c>
      <c r="V867" s="29">
        <v>0</v>
      </c>
      <c r="W867" s="29">
        <v>2269.5919097999999</v>
      </c>
      <c r="X867" s="1" t="s">
        <v>31</v>
      </c>
      <c r="Y867" s="75">
        <f>$Q$2</f>
        <v>0.15</v>
      </c>
      <c r="Z867" s="1" t="s">
        <v>32</v>
      </c>
      <c r="AA867" s="1" t="s">
        <v>31</v>
      </c>
      <c r="AB867" s="64">
        <v>1</v>
      </c>
      <c r="AC867" s="115">
        <f t="shared" si="47"/>
        <v>1</v>
      </c>
      <c r="AD867" s="2">
        <v>46082</v>
      </c>
      <c r="AE867" s="175" t="str">
        <f>IFERROR(Table8[[#This Row],[Timeline - Monthwise]]-MIN(Table8[Start Date..]),"None")</f>
        <v>None</v>
      </c>
      <c r="AF867" s="1" t="str">
        <f>IFERROR(Table8[[#This Row],[Timeline - Monthwise]]-Table8[[#This Row],[Start Date..]]+1,"Duration Doesn't Exsists")</f>
        <v>Duration Doesn't Exsists</v>
      </c>
      <c r="AG867" s="29" t="str">
        <f ca="1">IFERROR(Table8[[#This Row],[Timeline - Monthwise]]-TODAY(),"No ETA")</f>
        <v>No ETA</v>
      </c>
      <c r="AH867" s="29" t="str">
        <f t="shared" si="48"/>
        <v>Completed</v>
      </c>
      <c r="AI867" s="1"/>
      <c r="AJ867" s="237" t="s">
        <v>3569</v>
      </c>
      <c r="AK867" s="1"/>
      <c r="AL867" s="1" t="s">
        <v>3178</v>
      </c>
      <c r="AM867" s="1" t="s">
        <v>30</v>
      </c>
      <c r="AN867" s="1"/>
      <c r="AO867" s="27">
        <v>2</v>
      </c>
      <c r="AP867" s="192"/>
      <c r="AQ867" s="1"/>
      <c r="AS867" s="192" t="str">
        <f>VLOOKUP(Table8[[#This Row],[CEM Number]],'71 CEMs'!$E$5:$E$76,1,0)</f>
        <v>INT-23-00764</v>
      </c>
      <c r="AT867" s="235" t="s">
        <v>3569</v>
      </c>
      <c r="AU867" s="233"/>
    </row>
    <row r="868" spans="1:47" ht="14.4" customHeight="1">
      <c r="A868" s="26" t="s">
        <v>742</v>
      </c>
      <c r="B868" s="166">
        <v>45601</v>
      </c>
      <c r="C868" s="1" t="s">
        <v>27</v>
      </c>
      <c r="D868" s="1" t="s">
        <v>27</v>
      </c>
      <c r="E868" s="192" t="s">
        <v>750</v>
      </c>
      <c r="F868" s="29">
        <v>2404</v>
      </c>
      <c r="G868" s="29">
        <v>961.6</v>
      </c>
      <c r="H868" s="29">
        <v>0</v>
      </c>
      <c r="I868" s="29"/>
      <c r="J868" s="29"/>
      <c r="K868" s="29"/>
      <c r="L868" s="29"/>
      <c r="M868" s="1" t="str">
        <f>Table8[[#This Row],[Std Remarks]]</f>
        <v>LIVE - 100% Completed</v>
      </c>
      <c r="N868" s="28">
        <f>Table8[[#This Row],[% of Completion of Work Done]]</f>
        <v>1</v>
      </c>
      <c r="O868" s="1">
        <f>Table8[[#This Row],[Customers According to % (Market Share)]]</f>
        <v>961.6</v>
      </c>
      <c r="P868" s="29">
        <v>17629621.859000001</v>
      </c>
      <c r="Q868" s="136">
        <f>Table8[[#This Row],[Allocated Budget]]*Table8[[#This Row],[Allocation Percentage]]</f>
        <v>2644443.2788499999</v>
      </c>
      <c r="R868" s="136">
        <v>14985178.580150001</v>
      </c>
      <c r="S868" s="1">
        <v>-1</v>
      </c>
      <c r="T868" s="1"/>
      <c r="U868" s="1">
        <v>0.4</v>
      </c>
      <c r="V868" s="29">
        <v>5902.7300000000005</v>
      </c>
      <c r="W868" s="49">
        <v>2527.2749999999996</v>
      </c>
      <c r="X868" s="1" t="s">
        <v>31</v>
      </c>
      <c r="Y868" s="75">
        <f>$Q$2</f>
        <v>0.15</v>
      </c>
      <c r="Z868" s="1" t="s">
        <v>32</v>
      </c>
      <c r="AA868" s="1" t="s">
        <v>31</v>
      </c>
      <c r="AB868" s="64">
        <v>1</v>
      </c>
      <c r="AC868" s="115">
        <f t="shared" si="47"/>
        <v>1</v>
      </c>
      <c r="AD868" s="2">
        <v>46082</v>
      </c>
      <c r="AE868" s="175" t="str">
        <f>IFERROR(Table8[[#This Row],[Timeline - Monthwise]]-MIN(Table8[Start Date..]),"None")</f>
        <v>None</v>
      </c>
      <c r="AF868" s="1" t="str">
        <f>IFERROR(Table8[[#This Row],[Timeline - Monthwise]]-Table8[[#This Row],[Start Date..]]+1,"Duration Doesn't Exsists")</f>
        <v>Duration Doesn't Exsists</v>
      </c>
      <c r="AG868" s="29" t="str">
        <f ca="1">IFERROR(Table8[[#This Row],[Timeline - Monthwise]]-TODAY(),"No ETA")</f>
        <v>No ETA</v>
      </c>
      <c r="AH868" s="29" t="str">
        <f t="shared" si="48"/>
        <v>Completed</v>
      </c>
      <c r="AI868" s="1"/>
      <c r="AJ868" s="237" t="s">
        <v>3569</v>
      </c>
      <c r="AK868" s="1"/>
      <c r="AL868" s="1" t="s">
        <v>3178</v>
      </c>
      <c r="AM868" s="1" t="s">
        <v>30</v>
      </c>
      <c r="AN868" s="1"/>
      <c r="AO868" s="27"/>
      <c r="AP868" s="191"/>
      <c r="AQ868" s="1"/>
      <c r="AS868" s="192" t="str">
        <f>VLOOKUP(Table8[[#This Row],[CEM Number]],'71 CEMs'!$E$5:$E$76,1,0)</f>
        <v>I250327</v>
      </c>
      <c r="AT868" s="235" t="s">
        <v>3569</v>
      </c>
      <c r="AU868" s="233"/>
    </row>
    <row r="869" spans="1:47" ht="14.4" customHeight="1">
      <c r="A869" s="26" t="s">
        <v>3653</v>
      </c>
      <c r="B869" s="166" t="s">
        <v>3530</v>
      </c>
      <c r="C869" s="1" t="s">
        <v>1292</v>
      </c>
      <c r="D869" s="1" t="s">
        <v>1292</v>
      </c>
      <c r="E869" s="192" t="s">
        <v>1300</v>
      </c>
      <c r="F869" s="29">
        <v>548</v>
      </c>
      <c r="G869" s="29">
        <v>246.6</v>
      </c>
      <c r="H869" s="29"/>
      <c r="I869" s="29"/>
      <c r="J869" s="29"/>
      <c r="K869" s="29"/>
      <c r="L869" s="29"/>
      <c r="M869" s="1" t="str">
        <f>Table8[[#This Row],[Std Remarks]]</f>
        <v>NOT LIVE - RETAIN BUDGET</v>
      </c>
      <c r="N869" s="28">
        <f>Table8[[#This Row],[% of Completion of Work Done]]</f>
        <v>0</v>
      </c>
      <c r="O869" s="1">
        <f>Table8[[#This Row],[Customers According to % (Market Share)]]</f>
        <v>246.6</v>
      </c>
      <c r="P869" s="29">
        <v>5668798.3679999998</v>
      </c>
      <c r="Q869" s="136">
        <f>(Table8[[#This Row],[Allocated Budget]]*$Q$2)+(Table8[[#This Row],[Allocated Budget]]*(1-Table8[[#This Row],[HP%  based on Live % ( Work Progress)]])*(1-$Q$2))</f>
        <v>5668798.3679999989</v>
      </c>
      <c r="R869" s="136"/>
      <c r="S869" s="1">
        <v>-0.85</v>
      </c>
      <c r="T869" s="1"/>
      <c r="U869" s="1"/>
      <c r="V869" s="29">
        <v>1282.25</v>
      </c>
      <c r="W869" s="29">
        <v>4103.75</v>
      </c>
      <c r="X869" s="1" t="s">
        <v>47</v>
      </c>
      <c r="Y869" s="28">
        <f>Table8[[#This Row],[% of Completion of Work Done]]</f>
        <v>0</v>
      </c>
      <c r="Z869" s="1" t="s">
        <v>35</v>
      </c>
      <c r="AA869" s="1"/>
      <c r="AB869" s="77">
        <v>0</v>
      </c>
      <c r="AC869" s="115">
        <f t="shared" si="47"/>
        <v>0</v>
      </c>
      <c r="AD869" s="2">
        <v>46082</v>
      </c>
      <c r="AE869" s="175">
        <f>IFERROR(Table8[[#This Row],[Timeline - Monthwise]]-MIN(Table8[Start Date..]),"None")</f>
        <v>214</v>
      </c>
      <c r="AF869" s="1">
        <f>IFERROR(Table8[[#This Row],[Timeline - Monthwise]]-Table8[[#This Row],[Start Date..]]+1,"Duration Doesn't Exsists")</f>
        <v>215</v>
      </c>
      <c r="AG869" s="29">
        <f ca="1">IFERROR(Table8[[#This Row],[Timeline - Monthwise]]-TODAY(),"No ETA")</f>
        <v>167</v>
      </c>
      <c r="AH869" s="29" t="str">
        <f t="shared" si="48"/>
        <v>Yet to Start</v>
      </c>
      <c r="AI869" s="192" t="s">
        <v>1168</v>
      </c>
      <c r="AJ869" s="237" t="s">
        <v>3576</v>
      </c>
      <c r="AK869" s="1" t="s">
        <v>1169</v>
      </c>
      <c r="AL869" s="1" t="s">
        <v>3325</v>
      </c>
      <c r="AM869" s="1" t="s">
        <v>76</v>
      </c>
      <c r="AN869" s="1"/>
      <c r="AO869" s="27"/>
      <c r="AP869" s="191"/>
      <c r="AQ869" s="1"/>
      <c r="AS869" s="192" t="e">
        <f>VLOOKUP(Table8[[#This Row],[CEM Number]],'71 CEMs'!$E$5:$E$76,1,0)</f>
        <v>#N/A</v>
      </c>
      <c r="AT869" s="235">
        <v>46296</v>
      </c>
      <c r="AU869" s="233"/>
    </row>
    <row r="870" spans="1:47" ht="14.4" customHeight="1">
      <c r="A870" s="26" t="s">
        <v>286</v>
      </c>
      <c r="B870" s="166">
        <v>45428</v>
      </c>
      <c r="C870" s="1" t="s">
        <v>287</v>
      </c>
      <c r="D870" s="1" t="s">
        <v>288</v>
      </c>
      <c r="E870" s="192" t="s">
        <v>320</v>
      </c>
      <c r="F870" s="29">
        <v>1434</v>
      </c>
      <c r="G870" s="29">
        <v>573.6</v>
      </c>
      <c r="H870" s="29"/>
      <c r="I870" s="29">
        <v>127</v>
      </c>
      <c r="J870" s="29">
        <v>150</v>
      </c>
      <c r="K870" s="29">
        <v>381</v>
      </c>
      <c r="L870" s="29" t="s">
        <v>3591</v>
      </c>
      <c r="M870" s="1" t="str">
        <f>Table8[[#This Row],[Std Remarks]]</f>
        <v>LIVE - 100% Completed</v>
      </c>
      <c r="N870" s="28">
        <f>Table8[[#This Row],[% of Completion of Work Done]]</f>
        <v>1</v>
      </c>
      <c r="O870" s="1">
        <f>Table8[[#This Row],[Customers According to % (Market Share)]]</f>
        <v>573.6</v>
      </c>
      <c r="P870" s="29">
        <v>13904295.288587499</v>
      </c>
      <c r="Q870" s="136">
        <f>Table8[[#This Row],[Allocated Budget]]*Table8[[#This Row],[Allocation Percentage]]</f>
        <v>2085644.2932881247</v>
      </c>
      <c r="R870" s="136">
        <v>11818650.995299375</v>
      </c>
      <c r="S870" s="1">
        <v>-1</v>
      </c>
      <c r="T870" s="1"/>
      <c r="U870" s="1">
        <v>0.4</v>
      </c>
      <c r="V870" s="29">
        <v>1576.8799999999999</v>
      </c>
      <c r="W870" s="29">
        <v>10798.280707499998</v>
      </c>
      <c r="X870" s="1" t="s">
        <v>47</v>
      </c>
      <c r="Y870" s="75">
        <f>$Q$2</f>
        <v>0.15</v>
      </c>
      <c r="Z870" s="1" t="s">
        <v>32</v>
      </c>
      <c r="AA870" s="1" t="s">
        <v>47</v>
      </c>
      <c r="AB870" s="64">
        <v>1</v>
      </c>
      <c r="AC870" s="115">
        <f t="shared" si="47"/>
        <v>1</v>
      </c>
      <c r="AD870" s="2">
        <v>46082</v>
      </c>
      <c r="AE870" s="175" t="str">
        <f>IFERROR(Table8[[#This Row],[Timeline - Monthwise]]-MIN(Table8[Start Date..]),"None")</f>
        <v>None</v>
      </c>
      <c r="AF870" s="1" t="str">
        <f>IFERROR(Table8[[#This Row],[Timeline - Monthwise]]-Table8[[#This Row],[Start Date..]]+1,"Duration Doesn't Exsists")</f>
        <v>Duration Doesn't Exsists</v>
      </c>
      <c r="AG870" s="29" t="str">
        <f ca="1">IFERROR(Table8[[#This Row],[Timeline - Monthwise]]-TODAY(),"No ETA")</f>
        <v>No ETA</v>
      </c>
      <c r="AH870" s="29" t="str">
        <f t="shared" si="48"/>
        <v>Completed</v>
      </c>
      <c r="AI870" s="1"/>
      <c r="AJ870" s="237" t="s">
        <v>3569</v>
      </c>
      <c r="AK870" s="1"/>
      <c r="AL870" s="1" t="s">
        <v>3178</v>
      </c>
      <c r="AM870" s="1" t="s">
        <v>30</v>
      </c>
      <c r="AN870" s="1"/>
      <c r="AO870" s="27"/>
      <c r="AP870" s="191"/>
      <c r="AQ870" s="1"/>
      <c r="AS870" s="192" t="str">
        <f>VLOOKUP(Table8[[#This Row],[CEM Number]],'71 CEMs'!$E$5:$E$76,1,0)</f>
        <v>I240682</v>
      </c>
      <c r="AT870" s="235" t="s">
        <v>3569</v>
      </c>
      <c r="AU870" s="233"/>
    </row>
    <row r="871" spans="1:47" ht="14.4" customHeight="1">
      <c r="A871" s="26" t="s">
        <v>3653</v>
      </c>
      <c r="B871" s="166" t="s">
        <v>3530</v>
      </c>
      <c r="C871" s="1" t="s">
        <v>1292</v>
      </c>
      <c r="D871" s="1" t="s">
        <v>1292</v>
      </c>
      <c r="E871" s="192" t="s">
        <v>1301</v>
      </c>
      <c r="F871" s="29">
        <v>224</v>
      </c>
      <c r="G871" s="29">
        <v>100.8</v>
      </c>
      <c r="H871" s="29"/>
      <c r="I871" s="29"/>
      <c r="J871" s="29"/>
      <c r="K871" s="29"/>
      <c r="L871" s="29"/>
      <c r="M871" s="1" t="str">
        <f>Table8[[#This Row],[Std Remarks]]</f>
        <v>NOT LIVE - RETAIN BUDGET</v>
      </c>
      <c r="N871" s="28">
        <f>Table8[[#This Row],[% of Completion of Work Done]]</f>
        <v>0</v>
      </c>
      <c r="O871" s="1">
        <f>Table8[[#This Row],[Customers According to % (Market Share)]]</f>
        <v>100.8</v>
      </c>
      <c r="P871" s="29">
        <v>4226035.7142857099</v>
      </c>
      <c r="Q871" s="136">
        <f>(Table8[[#This Row],[Allocated Budget]]*$Q$2)+(Table8[[#This Row],[Allocated Budget]]*(1-Table8[[#This Row],[HP%  based on Live % ( Work Progress)]])*(1-$Q$2))</f>
        <v>4226035.7142857099</v>
      </c>
      <c r="R871" s="136"/>
      <c r="S871" s="1">
        <v>-1</v>
      </c>
      <c r="T871" s="1"/>
      <c r="U871" s="1"/>
      <c r="V871" s="29">
        <v>517.5</v>
      </c>
      <c r="W871" s="29">
        <v>10417.5</v>
      </c>
      <c r="X871" s="1" t="s">
        <v>47</v>
      </c>
      <c r="Y871" s="28">
        <f>Table8[[#This Row],[% of Completion of Work Done]]</f>
        <v>0</v>
      </c>
      <c r="Z871" s="1" t="s">
        <v>35</v>
      </c>
      <c r="AA871" s="1"/>
      <c r="AB871" s="77">
        <v>0</v>
      </c>
      <c r="AC871" s="115">
        <f t="shared" si="47"/>
        <v>0</v>
      </c>
      <c r="AD871" s="2">
        <v>46082</v>
      </c>
      <c r="AE871" s="175">
        <f>IFERROR(Table8[[#This Row],[Timeline - Monthwise]]-MIN(Table8[Start Date..]),"None")</f>
        <v>214</v>
      </c>
      <c r="AF871" s="1">
        <f>IFERROR(Table8[[#This Row],[Timeline - Monthwise]]-Table8[[#This Row],[Start Date..]]+1,"Duration Doesn't Exsists")</f>
        <v>215</v>
      </c>
      <c r="AG871" s="29">
        <f ca="1">IFERROR(Table8[[#This Row],[Timeline - Monthwise]]-TODAY(),"No ETA")</f>
        <v>167</v>
      </c>
      <c r="AH871" s="29" t="str">
        <f t="shared" si="48"/>
        <v>Yet to Start</v>
      </c>
      <c r="AI871" s="1" t="s">
        <v>1168</v>
      </c>
      <c r="AJ871" s="237" t="s">
        <v>3576</v>
      </c>
      <c r="AK871" s="1" t="s">
        <v>1169</v>
      </c>
      <c r="AL871" s="1" t="s">
        <v>3325</v>
      </c>
      <c r="AM871" s="1" t="s">
        <v>76</v>
      </c>
      <c r="AN871" s="1"/>
      <c r="AO871" s="27"/>
      <c r="AP871" s="1"/>
      <c r="AQ871" s="192"/>
      <c r="AS871" s="192" t="e">
        <f>VLOOKUP(Table8[[#This Row],[CEM Number]],'71 CEMs'!$E$5:$E$76,1,0)</f>
        <v>#N/A</v>
      </c>
      <c r="AT871" s="235">
        <v>46296</v>
      </c>
      <c r="AU871" s="233"/>
    </row>
    <row r="872" spans="1:47" ht="14.4" customHeight="1">
      <c r="A872" s="26" t="s">
        <v>129</v>
      </c>
      <c r="B872" s="166">
        <v>45349</v>
      </c>
      <c r="C872" s="1" t="s">
        <v>27</v>
      </c>
      <c r="D872" s="1" t="s">
        <v>130</v>
      </c>
      <c r="E872" s="192" t="s">
        <v>135</v>
      </c>
      <c r="F872" s="29">
        <v>1726</v>
      </c>
      <c r="G872" s="29">
        <v>863</v>
      </c>
      <c r="H872" s="29">
        <v>256</v>
      </c>
      <c r="I872" s="29">
        <v>5</v>
      </c>
      <c r="J872" s="29">
        <v>9</v>
      </c>
      <c r="K872" s="29">
        <v>242</v>
      </c>
      <c r="L872" s="29"/>
      <c r="M872" s="1" t="str">
        <f>Table8[[#This Row],[Std Remarks]]</f>
        <v>LIVE - 100% Completed</v>
      </c>
      <c r="N872" s="28">
        <f>Table8[[#This Row],[% of Completion of Work Done]]</f>
        <v>1</v>
      </c>
      <c r="O872" s="1">
        <f>Table8[[#This Row],[Customers According to % (Market Share)]]</f>
        <v>863</v>
      </c>
      <c r="P872" s="29">
        <v>50275476.872000001</v>
      </c>
      <c r="Q872" s="136">
        <f>Table8[[#This Row],[Allocated Budget]]*Table8[[#This Row],[Allocation Percentage]]</f>
        <v>7541321.5307999998</v>
      </c>
      <c r="R872" s="136">
        <v>42734155.341199994</v>
      </c>
      <c r="S872" s="1">
        <v>-1</v>
      </c>
      <c r="T872" s="1"/>
      <c r="U872" s="1">
        <v>0.5</v>
      </c>
      <c r="V872" s="29">
        <v>25538.227999999999</v>
      </c>
      <c r="W872" s="29">
        <v>24529.792000000001</v>
      </c>
      <c r="X872" s="1" t="s">
        <v>31</v>
      </c>
      <c r="Y872" s="75">
        <f t="shared" ref="Y872:Y878" si="49">$Q$2</f>
        <v>0.15</v>
      </c>
      <c r="Z872" s="64" t="s">
        <v>849</v>
      </c>
      <c r="AA872" s="1"/>
      <c r="AB872" s="64">
        <v>1</v>
      </c>
      <c r="AC872" s="115">
        <f t="shared" si="47"/>
        <v>1</v>
      </c>
      <c r="AD872" s="2">
        <v>46082</v>
      </c>
      <c r="AE872" s="175" t="str">
        <f>IFERROR(Table8[[#This Row],[Timeline - Monthwise]]-MIN(Table8[Start Date..]),"None")</f>
        <v>None</v>
      </c>
      <c r="AF872" s="1" t="str">
        <f>IFERROR(Table8[[#This Row],[Timeline - Monthwise]]-Table8[[#This Row],[Start Date..]]+1,"Duration Doesn't Exsists")</f>
        <v>Duration Doesn't Exsists</v>
      </c>
      <c r="AG872" s="29" t="str">
        <f ca="1">IFERROR(Table8[[#This Row],[Timeline - Monthwise]]-TODAY(),"No ETA")</f>
        <v>No ETA</v>
      </c>
      <c r="AH872" s="29" t="str">
        <f t="shared" si="48"/>
        <v>Completed</v>
      </c>
      <c r="AI872" s="1"/>
      <c r="AJ872" s="237" t="s">
        <v>3569</v>
      </c>
      <c r="AK872" s="1"/>
      <c r="AL872" s="1" t="s">
        <v>3178</v>
      </c>
      <c r="AM872" s="1" t="s">
        <v>30</v>
      </c>
      <c r="AN872" s="1"/>
      <c r="AO872" s="27"/>
      <c r="AP872" s="191"/>
      <c r="AQ872" s="1"/>
      <c r="AS872" s="192" t="str">
        <f>VLOOKUP(Table8[[#This Row],[CEM Number]],'71 CEMs'!$E$5:$E$76,1,0)</f>
        <v>I240518</v>
      </c>
      <c r="AT872" s="235" t="s">
        <v>3569</v>
      </c>
      <c r="AU872" s="233"/>
    </row>
    <row r="873" spans="1:47" ht="14.4" customHeight="1">
      <c r="A873" s="26" t="s">
        <v>473</v>
      </c>
      <c r="B873" s="166">
        <v>45427</v>
      </c>
      <c r="C873" s="1" t="s">
        <v>474</v>
      </c>
      <c r="D873" s="1" t="s">
        <v>475</v>
      </c>
      <c r="E873" s="192" t="s">
        <v>504</v>
      </c>
      <c r="F873" s="29">
        <v>1050</v>
      </c>
      <c r="G873" s="29">
        <v>420</v>
      </c>
      <c r="H873" s="29">
        <v>63</v>
      </c>
      <c r="I873" s="29">
        <v>8</v>
      </c>
      <c r="J873" s="29">
        <v>8</v>
      </c>
      <c r="K873" s="29">
        <v>47</v>
      </c>
      <c r="L873" s="29"/>
      <c r="M873" s="1" t="str">
        <f>Table8[[#This Row],[Std Remarks]]</f>
        <v>LIVE - 100% Completed</v>
      </c>
      <c r="N873" s="28">
        <f>Table8[[#This Row],[% of Completion of Work Done]]</f>
        <v>1</v>
      </c>
      <c r="O873" s="1">
        <f>Table8[[#This Row],[Customers According to % (Market Share)]]</f>
        <v>420</v>
      </c>
      <c r="P873" s="29">
        <v>10598204.507417301</v>
      </c>
      <c r="Q873" s="136">
        <f>Table8[[#This Row],[Allocated Budget]]*Table8[[#This Row],[Allocation Percentage]]</f>
        <v>1589730.676112595</v>
      </c>
      <c r="R873" s="136">
        <v>9008473.8313046619</v>
      </c>
      <c r="S873" s="1">
        <v>0</v>
      </c>
      <c r="T873" s="1"/>
      <c r="U873" s="1">
        <v>0.4</v>
      </c>
      <c r="V873" s="29">
        <v>1673.8249999999998</v>
      </c>
      <c r="W873" s="29">
        <v>8501.0862580499997</v>
      </c>
      <c r="X873" s="1" t="s">
        <v>47</v>
      </c>
      <c r="Y873" s="75">
        <f t="shared" si="49"/>
        <v>0.15</v>
      </c>
      <c r="Z873" s="1" t="s">
        <v>32</v>
      </c>
      <c r="AA873" s="1" t="s">
        <v>47</v>
      </c>
      <c r="AB873" s="64">
        <v>1</v>
      </c>
      <c r="AC873" s="115">
        <f t="shared" si="47"/>
        <v>1</v>
      </c>
      <c r="AD873" s="2">
        <v>46082</v>
      </c>
      <c r="AE873" s="175" t="str">
        <f>IFERROR(Table8[[#This Row],[Timeline - Monthwise]]-MIN(Table8[Start Date..]),"None")</f>
        <v>None</v>
      </c>
      <c r="AF873" s="1" t="str">
        <f>IFERROR(Table8[[#This Row],[Timeline - Monthwise]]-Table8[[#This Row],[Start Date..]]+1,"Duration Doesn't Exsists")</f>
        <v>Duration Doesn't Exsists</v>
      </c>
      <c r="AG873" s="29" t="str">
        <f ca="1">IFERROR(Table8[[#This Row],[Timeline - Monthwise]]-TODAY(),"No ETA")</f>
        <v>No ETA</v>
      </c>
      <c r="AH873" s="29" t="str">
        <f t="shared" si="48"/>
        <v>Completed</v>
      </c>
      <c r="AI873" s="1"/>
      <c r="AJ873" s="237" t="s">
        <v>3569</v>
      </c>
      <c r="AK873" s="1"/>
      <c r="AL873" s="1" t="s">
        <v>3178</v>
      </c>
      <c r="AM873" s="1" t="s">
        <v>30</v>
      </c>
      <c r="AN873" s="1"/>
      <c r="AO873" s="27"/>
      <c r="AP873" s="191"/>
      <c r="AQ873" s="192"/>
      <c r="AS873" s="192" t="str">
        <f>VLOOKUP(Table8[[#This Row],[CEM Number]],'71 CEMs'!$E$5:$E$76,1,0)</f>
        <v>I240704</v>
      </c>
      <c r="AT873" s="235" t="s">
        <v>3569</v>
      </c>
      <c r="AU873" s="233"/>
    </row>
    <row r="874" spans="1:47" ht="14.4" customHeight="1">
      <c r="A874" s="26" t="s">
        <v>286</v>
      </c>
      <c r="B874" s="166">
        <v>45428</v>
      </c>
      <c r="C874" s="1" t="s">
        <v>287</v>
      </c>
      <c r="D874" s="1" t="s">
        <v>288</v>
      </c>
      <c r="E874" s="192" t="s">
        <v>321</v>
      </c>
      <c r="F874" s="29">
        <v>350</v>
      </c>
      <c r="G874" s="29">
        <v>140</v>
      </c>
      <c r="H874" s="29"/>
      <c r="I874" s="29">
        <v>10</v>
      </c>
      <c r="J874" s="29">
        <v>19</v>
      </c>
      <c r="K874" s="29">
        <v>69</v>
      </c>
      <c r="L874" s="29" t="s">
        <v>3592</v>
      </c>
      <c r="M874" s="1" t="str">
        <f>Table8[[#This Row],[Std Remarks]]</f>
        <v>LIVE - 100% Completed</v>
      </c>
      <c r="N874" s="28">
        <f>Table8[[#This Row],[% of Completion of Work Done]]</f>
        <v>1</v>
      </c>
      <c r="O874" s="1">
        <f>Table8[[#This Row],[Customers According to % (Market Share)]]</f>
        <v>140</v>
      </c>
      <c r="P874" s="29">
        <v>9457438.1060000006</v>
      </c>
      <c r="Q874" s="136">
        <f>Table8[[#This Row],[Allocated Budget]]*Table8[[#This Row],[Allocation Percentage]]</f>
        <v>1418615.7159</v>
      </c>
      <c r="R874" s="136">
        <v>8038822.3901000023</v>
      </c>
      <c r="S874" s="1">
        <v>-0.59499999999999997</v>
      </c>
      <c r="T874" s="1"/>
      <c r="U874" s="1">
        <v>0.4</v>
      </c>
      <c r="V874" s="29">
        <v>4550.6101050000016</v>
      </c>
      <c r="W874" s="29">
        <v>5056.2334500000015</v>
      </c>
      <c r="X874" s="1" t="s">
        <v>31</v>
      </c>
      <c r="Y874" s="75">
        <f t="shared" si="49"/>
        <v>0.15</v>
      </c>
      <c r="Z874" s="1" t="s">
        <v>32</v>
      </c>
      <c r="AA874" s="1" t="s">
        <v>31</v>
      </c>
      <c r="AB874" s="64">
        <v>1</v>
      </c>
      <c r="AC874" s="115">
        <f t="shared" si="47"/>
        <v>1</v>
      </c>
      <c r="AD874" s="2">
        <v>46082</v>
      </c>
      <c r="AE874" s="175" t="str">
        <f>IFERROR(Table8[[#This Row],[Timeline - Monthwise]]-MIN(Table8[Start Date..]),"None")</f>
        <v>None</v>
      </c>
      <c r="AF874" s="1" t="str">
        <f>IFERROR(Table8[[#This Row],[Timeline - Monthwise]]-Table8[[#This Row],[Start Date..]]+1,"Duration Doesn't Exsists")</f>
        <v>Duration Doesn't Exsists</v>
      </c>
      <c r="AG874" s="29" t="str">
        <f ca="1">IFERROR(Table8[[#This Row],[Timeline - Monthwise]]-TODAY(),"No ETA")</f>
        <v>No ETA</v>
      </c>
      <c r="AH874" s="29" t="str">
        <f t="shared" si="48"/>
        <v>Completed</v>
      </c>
      <c r="AI874" s="1"/>
      <c r="AJ874" s="237" t="s">
        <v>3569</v>
      </c>
      <c r="AK874" s="1"/>
      <c r="AL874" s="1" t="s">
        <v>3178</v>
      </c>
      <c r="AM874" s="1" t="s">
        <v>30</v>
      </c>
      <c r="AN874" s="1"/>
      <c r="AO874" s="27">
        <v>1</v>
      </c>
      <c r="AP874" s="192"/>
      <c r="AQ874" s="27"/>
      <c r="AS874" s="192" t="str">
        <f>VLOOKUP(Table8[[#This Row],[CEM Number]],'71 CEMs'!$E$5:$E$76,1,0)</f>
        <v>I240682</v>
      </c>
      <c r="AT874" s="235" t="s">
        <v>3569</v>
      </c>
      <c r="AU874" s="233"/>
    </row>
    <row r="875" spans="1:47" ht="14.4" customHeight="1">
      <c r="A875" s="26" t="s">
        <v>756</v>
      </c>
      <c r="B875" s="166">
        <v>45607</v>
      </c>
      <c r="C875" s="1" t="s">
        <v>287</v>
      </c>
      <c r="D875" s="1" t="s">
        <v>287</v>
      </c>
      <c r="E875" s="192" t="s">
        <v>759</v>
      </c>
      <c r="F875" s="29">
        <v>4</v>
      </c>
      <c r="G875" s="29">
        <v>1.6</v>
      </c>
      <c r="H875" s="29"/>
      <c r="I875" s="29">
        <v>6</v>
      </c>
      <c r="J875" s="29">
        <v>4</v>
      </c>
      <c r="K875" s="29">
        <v>38</v>
      </c>
      <c r="L875" s="29" t="s">
        <v>3590</v>
      </c>
      <c r="M875" s="1" t="str">
        <f>Table8[[#This Row],[Std Remarks]]</f>
        <v>LIVE - 100% Completed</v>
      </c>
      <c r="N875" s="28">
        <f>Table8[[#This Row],[% of Completion of Work Done]]</f>
        <v>1</v>
      </c>
      <c r="O875" s="1">
        <f>Table8[[#This Row],[Customers According to % (Market Share)]]</f>
        <v>1.6</v>
      </c>
      <c r="P875" s="29">
        <v>132580</v>
      </c>
      <c r="Q875" s="136">
        <f>Table8[[#This Row],[Allocated Budget]]*Table8[[#This Row],[Allocation Percentage]]</f>
        <v>19887</v>
      </c>
      <c r="R875" s="136">
        <v>112693</v>
      </c>
      <c r="S875" s="1">
        <v>-1</v>
      </c>
      <c r="T875" s="1"/>
      <c r="U875" s="1">
        <v>0.4</v>
      </c>
      <c r="V875" s="29">
        <v>0</v>
      </c>
      <c r="W875" s="188">
        <v>50</v>
      </c>
      <c r="X875" s="1" t="s">
        <v>150</v>
      </c>
      <c r="Y875" s="75">
        <f t="shared" si="49"/>
        <v>0.15</v>
      </c>
      <c r="Z875" s="1" t="s">
        <v>32</v>
      </c>
      <c r="AA875" s="1" t="s">
        <v>150</v>
      </c>
      <c r="AB875" s="64">
        <v>1</v>
      </c>
      <c r="AC875" s="115">
        <f t="shared" si="47"/>
        <v>1</v>
      </c>
      <c r="AD875" s="2">
        <v>46082</v>
      </c>
      <c r="AE875" s="175" t="str">
        <f>IFERROR(Table8[[#This Row],[Timeline - Monthwise]]-MIN(Table8[Start Date..]),"None")</f>
        <v>None</v>
      </c>
      <c r="AF875" s="1" t="str">
        <f>IFERROR(Table8[[#This Row],[Timeline - Monthwise]]-Table8[[#This Row],[Start Date..]]+1,"Duration Doesn't Exsists")</f>
        <v>Duration Doesn't Exsists</v>
      </c>
      <c r="AG875" s="29" t="str">
        <f ca="1">IFERROR(Table8[[#This Row],[Timeline - Monthwise]]-TODAY(),"No ETA")</f>
        <v>No ETA</v>
      </c>
      <c r="AH875" s="29" t="str">
        <f t="shared" si="48"/>
        <v>Completed</v>
      </c>
      <c r="AI875" s="1"/>
      <c r="AJ875" s="237" t="s">
        <v>3569</v>
      </c>
      <c r="AK875" s="1"/>
      <c r="AL875" s="1" t="s">
        <v>3178</v>
      </c>
      <c r="AM875" s="1" t="s">
        <v>30</v>
      </c>
      <c r="AN875" s="1"/>
      <c r="AO875" s="27"/>
      <c r="AP875" s="191"/>
      <c r="AQ875" s="1"/>
      <c r="AS875" s="192" t="str">
        <f>VLOOKUP(Table8[[#This Row],[CEM Number]],'71 CEMs'!$E$5:$E$76,1,0)</f>
        <v>I250374</v>
      </c>
      <c r="AT875" s="235" t="s">
        <v>3569</v>
      </c>
      <c r="AU875" s="233"/>
    </row>
    <row r="876" spans="1:47" ht="14.4" customHeight="1">
      <c r="A876" s="26" t="s">
        <v>473</v>
      </c>
      <c r="B876" s="166">
        <v>45427</v>
      </c>
      <c r="C876" s="1" t="s">
        <v>474</v>
      </c>
      <c r="D876" s="1" t="s">
        <v>475</v>
      </c>
      <c r="E876" s="192" t="s">
        <v>505</v>
      </c>
      <c r="F876" s="29">
        <v>554</v>
      </c>
      <c r="G876" s="29">
        <v>221.60000000000002</v>
      </c>
      <c r="H876" s="29">
        <v>24</v>
      </c>
      <c r="I876" s="29">
        <v>1</v>
      </c>
      <c r="J876" s="29">
        <v>3</v>
      </c>
      <c r="K876" s="29">
        <v>20</v>
      </c>
      <c r="L876" s="29"/>
      <c r="M876" s="1" t="str">
        <f>Table8[[#This Row],[Std Remarks]]</f>
        <v>LIVE - 100% Completed</v>
      </c>
      <c r="N876" s="28">
        <f>Table8[[#This Row],[% of Completion of Work Done]]</f>
        <v>1</v>
      </c>
      <c r="O876" s="1">
        <f>Table8[[#This Row],[Customers According to % (Market Share)]]</f>
        <v>221.60000000000002</v>
      </c>
      <c r="P876" s="29">
        <v>8619121.3126452491</v>
      </c>
      <c r="Q876" s="136">
        <f>Table8[[#This Row],[Allocated Budget]]*Table8[[#This Row],[Allocation Percentage]]</f>
        <v>1292868.1968967873</v>
      </c>
      <c r="R876" s="136">
        <v>7326253.1157484613</v>
      </c>
      <c r="S876" s="1">
        <v>-1</v>
      </c>
      <c r="T876" s="1"/>
      <c r="U876" s="1">
        <v>0.4</v>
      </c>
      <c r="V876" s="29">
        <v>1771.7400000000002</v>
      </c>
      <c r="W876" s="29">
        <v>5567.0776419499989</v>
      </c>
      <c r="X876" s="1" t="s">
        <v>47</v>
      </c>
      <c r="Y876" s="75">
        <f t="shared" si="49"/>
        <v>0.15</v>
      </c>
      <c r="Z876" s="1" t="s">
        <v>32</v>
      </c>
      <c r="AA876" s="1" t="s">
        <v>47</v>
      </c>
      <c r="AB876" s="64">
        <v>1</v>
      </c>
      <c r="AC876" s="115">
        <f t="shared" si="47"/>
        <v>1</v>
      </c>
      <c r="AD876" s="2">
        <v>46082</v>
      </c>
      <c r="AE876" s="175" t="str">
        <f>IFERROR(Table8[[#This Row],[Timeline - Monthwise]]-MIN(Table8[Start Date..]),"None")</f>
        <v>None</v>
      </c>
      <c r="AF876" s="1" t="str">
        <f>IFERROR(Table8[[#This Row],[Timeline - Monthwise]]-Table8[[#This Row],[Start Date..]]+1,"Duration Doesn't Exsists")</f>
        <v>Duration Doesn't Exsists</v>
      </c>
      <c r="AG876" s="29" t="str">
        <f ca="1">IFERROR(Table8[[#This Row],[Timeline - Monthwise]]-TODAY(),"No ETA")</f>
        <v>No ETA</v>
      </c>
      <c r="AH876" s="29" t="str">
        <f t="shared" si="48"/>
        <v>Completed</v>
      </c>
      <c r="AI876" s="1"/>
      <c r="AJ876" s="237" t="s">
        <v>3569</v>
      </c>
      <c r="AK876" s="1"/>
      <c r="AL876" s="1" t="s">
        <v>3178</v>
      </c>
      <c r="AM876" s="1" t="s">
        <v>30</v>
      </c>
      <c r="AN876" s="1"/>
      <c r="AO876" s="27"/>
      <c r="AP876" s="192"/>
      <c r="AQ876" s="27"/>
      <c r="AS876" s="192" t="str">
        <f>VLOOKUP(Table8[[#This Row],[CEM Number]],'71 CEMs'!$E$5:$E$76,1,0)</f>
        <v>I240704</v>
      </c>
      <c r="AT876" s="235" t="s">
        <v>3569</v>
      </c>
      <c r="AU876" s="233"/>
    </row>
    <row r="877" spans="1:47" ht="14.4" customHeight="1">
      <c r="A877" s="26" t="s">
        <v>473</v>
      </c>
      <c r="B877" s="166">
        <v>45427</v>
      </c>
      <c r="C877" s="1" t="s">
        <v>474</v>
      </c>
      <c r="D877" s="1" t="s">
        <v>475</v>
      </c>
      <c r="E877" s="192" t="s">
        <v>506</v>
      </c>
      <c r="F877" s="29">
        <v>1196</v>
      </c>
      <c r="G877" s="29">
        <v>478.40000000000003</v>
      </c>
      <c r="H877" s="29">
        <v>53</v>
      </c>
      <c r="I877" s="29">
        <v>5</v>
      </c>
      <c r="J877" s="29">
        <v>7</v>
      </c>
      <c r="K877" s="29">
        <v>43</v>
      </c>
      <c r="L877" s="29"/>
      <c r="M877" s="1" t="str">
        <f>Table8[[#This Row],[Std Remarks]]</f>
        <v>LIVE - 100% Completed</v>
      </c>
      <c r="N877" s="28">
        <f>Table8[[#This Row],[% of Completion of Work Done]]</f>
        <v>1</v>
      </c>
      <c r="O877" s="1">
        <f>Table8[[#This Row],[Customers According to % (Market Share)]]</f>
        <v>478.40000000000003</v>
      </c>
      <c r="P877" s="29">
        <v>19505251.699917998</v>
      </c>
      <c r="Q877" s="136">
        <f>Table8[[#This Row],[Allocated Budget]]*Table8[[#This Row],[Allocation Percentage]]</f>
        <v>2925787.7549876994</v>
      </c>
      <c r="R877" s="136">
        <v>16579463.944930302</v>
      </c>
      <c r="S877" s="1">
        <v>0</v>
      </c>
      <c r="T877" s="1"/>
      <c r="U877" s="1">
        <v>0.4</v>
      </c>
      <c r="V877" s="29">
        <v>3358.8</v>
      </c>
      <c r="W877" s="29">
        <v>11254.8077684</v>
      </c>
      <c r="X877" s="1" t="s">
        <v>47</v>
      </c>
      <c r="Y877" s="75">
        <f t="shared" si="49"/>
        <v>0.15</v>
      </c>
      <c r="Z877" s="1" t="s">
        <v>32</v>
      </c>
      <c r="AA877" s="1" t="s">
        <v>47</v>
      </c>
      <c r="AB877" s="64">
        <v>1</v>
      </c>
      <c r="AC877" s="115">
        <f t="shared" si="47"/>
        <v>1</v>
      </c>
      <c r="AD877" s="2">
        <v>46082</v>
      </c>
      <c r="AE877" s="175" t="str">
        <f>IFERROR(Table8[[#This Row],[Timeline - Monthwise]]-MIN(Table8[Start Date..]),"None")</f>
        <v>None</v>
      </c>
      <c r="AF877" s="1" t="str">
        <f>IFERROR(Table8[[#This Row],[Timeline - Monthwise]]-Table8[[#This Row],[Start Date..]]+1,"Duration Doesn't Exsists")</f>
        <v>Duration Doesn't Exsists</v>
      </c>
      <c r="AG877" s="29" t="str">
        <f ca="1">IFERROR(Table8[[#This Row],[Timeline - Monthwise]]-TODAY(),"No ETA")</f>
        <v>No ETA</v>
      </c>
      <c r="AH877" s="29" t="str">
        <f t="shared" si="48"/>
        <v>Completed</v>
      </c>
      <c r="AI877" s="1"/>
      <c r="AJ877" s="237" t="s">
        <v>3569</v>
      </c>
      <c r="AK877" s="1"/>
      <c r="AL877" s="1" t="s">
        <v>3178</v>
      </c>
      <c r="AM877" s="1" t="s">
        <v>30</v>
      </c>
      <c r="AN877" s="1"/>
      <c r="AO877" s="27"/>
      <c r="AP877" s="191"/>
      <c r="AQ877" s="1"/>
      <c r="AS877" s="192" t="str">
        <f>VLOOKUP(Table8[[#This Row],[CEM Number]],'71 CEMs'!$E$5:$E$76,1,0)</f>
        <v>I240704</v>
      </c>
      <c r="AT877" s="235" t="s">
        <v>3569</v>
      </c>
      <c r="AU877" s="233"/>
    </row>
    <row r="878" spans="1:47" ht="14.4" customHeight="1">
      <c r="A878" s="26" t="s">
        <v>335</v>
      </c>
      <c r="B878" s="166">
        <v>45428</v>
      </c>
      <c r="C878" s="1" t="s">
        <v>336</v>
      </c>
      <c r="D878" s="1" t="s">
        <v>337</v>
      </c>
      <c r="E878" s="192" t="s">
        <v>343</v>
      </c>
      <c r="F878" s="29">
        <v>54</v>
      </c>
      <c r="G878" s="29">
        <v>21.6</v>
      </c>
      <c r="H878" s="29">
        <v>0</v>
      </c>
      <c r="I878" s="29"/>
      <c r="J878" s="29"/>
      <c r="K878" s="29"/>
      <c r="L878" s="29"/>
      <c r="M878" s="1" t="str">
        <f>Table8[[#This Row],[Std Remarks]]</f>
        <v>LIVE - 100% Completed</v>
      </c>
      <c r="N878" s="28">
        <f>Table8[[#This Row],[% of Completion of Work Done]]</f>
        <v>1</v>
      </c>
      <c r="O878" s="1">
        <f>Table8[[#This Row],[Customers According to % (Market Share)]]</f>
        <v>21.6</v>
      </c>
      <c r="P878" s="29">
        <v>1719073.622</v>
      </c>
      <c r="Q878" s="136">
        <f>Table8[[#This Row],[Allocated Budget]]*Table8[[#This Row],[Allocation Percentage]]</f>
        <v>257861.04329999999</v>
      </c>
      <c r="R878" s="136">
        <v>1461212.5787</v>
      </c>
      <c r="S878" s="1">
        <v>-1</v>
      </c>
      <c r="T878" s="1"/>
      <c r="U878" s="1">
        <v>0.4</v>
      </c>
      <c r="V878" s="29">
        <v>1086.615</v>
      </c>
      <c r="W878" s="29">
        <v>735</v>
      </c>
      <c r="X878" s="1" t="s">
        <v>47</v>
      </c>
      <c r="Y878" s="75">
        <f t="shared" si="49"/>
        <v>0.15</v>
      </c>
      <c r="Z878" s="1" t="s">
        <v>32</v>
      </c>
      <c r="AA878" s="1" t="s">
        <v>47</v>
      </c>
      <c r="AB878" s="64">
        <v>1</v>
      </c>
      <c r="AC878" s="115">
        <f t="shared" si="47"/>
        <v>1</v>
      </c>
      <c r="AD878" s="2">
        <v>46082</v>
      </c>
      <c r="AE878" s="175" t="str">
        <f>IFERROR(Table8[[#This Row],[Timeline - Monthwise]]-MIN(Table8[Start Date..]),"None")</f>
        <v>None</v>
      </c>
      <c r="AF878" s="1" t="str">
        <f>IFERROR(Table8[[#This Row],[Timeline - Monthwise]]-Table8[[#This Row],[Start Date..]]+1,"Duration Doesn't Exsists")</f>
        <v>Duration Doesn't Exsists</v>
      </c>
      <c r="AG878" s="29" t="str">
        <f ca="1">IFERROR(Table8[[#This Row],[Timeline - Monthwise]]-TODAY(),"No ETA")</f>
        <v>No ETA</v>
      </c>
      <c r="AH878" s="29" t="str">
        <f t="shared" si="48"/>
        <v>Completed</v>
      </c>
      <c r="AI878" s="1"/>
      <c r="AJ878" s="237" t="s">
        <v>3569</v>
      </c>
      <c r="AK878" s="1"/>
      <c r="AL878" s="1" t="s">
        <v>3178</v>
      </c>
      <c r="AM878" s="1" t="s">
        <v>30</v>
      </c>
      <c r="AN878" s="1"/>
      <c r="AO878" s="27"/>
      <c r="AP878" s="191"/>
      <c r="AQ878" s="1"/>
      <c r="AS878" s="192" t="str">
        <f>VLOOKUP(Table8[[#This Row],[CEM Number]],'71 CEMs'!$E$5:$E$76,1,0)</f>
        <v>I240684</v>
      </c>
      <c r="AT878" s="235" t="s">
        <v>3569</v>
      </c>
      <c r="AU878" s="233"/>
    </row>
    <row r="879" spans="1:47" ht="14.4" customHeight="1">
      <c r="A879" s="26" t="s">
        <v>3653</v>
      </c>
      <c r="B879" s="166" t="s">
        <v>3530</v>
      </c>
      <c r="C879" s="1" t="s">
        <v>1292</v>
      </c>
      <c r="D879" s="1" t="s">
        <v>1292</v>
      </c>
      <c r="E879" s="192" t="s">
        <v>1302</v>
      </c>
      <c r="F879" s="29">
        <v>2708</v>
      </c>
      <c r="G879" s="29">
        <v>1218.6000000000001</v>
      </c>
      <c r="H879" s="29"/>
      <c r="I879" s="29"/>
      <c r="J879" s="29"/>
      <c r="K879" s="29"/>
      <c r="L879" s="29"/>
      <c r="M879" s="1" t="str">
        <f>Table8[[#This Row],[Std Remarks]]</f>
        <v>NOT LIVE - RETAIN BUDGET</v>
      </c>
      <c r="N879" s="28">
        <f>Table8[[#This Row],[% of Completion of Work Done]]</f>
        <v>0</v>
      </c>
      <c r="O879" s="1">
        <f>Table8[[#This Row],[Customers According to % (Market Share)]]</f>
        <v>1218.6000000000001</v>
      </c>
      <c r="P879" s="29">
        <v>16522746.578</v>
      </c>
      <c r="Q879" s="136">
        <f>(Table8[[#This Row],[Allocated Budget]]*$Q$2)+(Table8[[#This Row],[Allocated Budget]]*(1-Table8[[#This Row],[HP%  based on Live % ( Work Progress)]])*(1-$Q$2))</f>
        <v>16522746.578</v>
      </c>
      <c r="R879" s="136"/>
      <c r="S879" s="1">
        <v>-0.85</v>
      </c>
      <c r="T879" s="1"/>
      <c r="U879" s="1"/>
      <c r="V879" s="29">
        <v>2689.85</v>
      </c>
      <c r="W879" s="29">
        <v>19555</v>
      </c>
      <c r="X879" s="1" t="s">
        <v>47</v>
      </c>
      <c r="Y879" s="28">
        <f>Table8[[#This Row],[% of Completion of Work Done]]</f>
        <v>0</v>
      </c>
      <c r="Z879" s="1" t="s">
        <v>35</v>
      </c>
      <c r="AA879" s="1"/>
      <c r="AB879" s="77">
        <v>0</v>
      </c>
      <c r="AC879" s="115">
        <f t="shared" si="47"/>
        <v>0</v>
      </c>
      <c r="AD879" s="2">
        <v>46082</v>
      </c>
      <c r="AE879" s="175">
        <f>IFERROR(Table8[[#This Row],[Timeline - Monthwise]]-MIN(Table8[Start Date..]),"None")</f>
        <v>214</v>
      </c>
      <c r="AF879" s="1">
        <f>IFERROR(Table8[[#This Row],[Timeline - Monthwise]]-Table8[[#This Row],[Start Date..]]+1,"Duration Doesn't Exsists")</f>
        <v>215</v>
      </c>
      <c r="AG879" s="29">
        <f ca="1">IFERROR(Table8[[#This Row],[Timeline - Monthwise]]-TODAY(),"No ETA")</f>
        <v>167</v>
      </c>
      <c r="AH879" s="29" t="str">
        <f t="shared" si="48"/>
        <v>Yet to Start</v>
      </c>
      <c r="AI879" s="192" t="s">
        <v>1168</v>
      </c>
      <c r="AJ879" s="237" t="s">
        <v>3576</v>
      </c>
      <c r="AK879" s="1" t="s">
        <v>1169</v>
      </c>
      <c r="AL879" s="1" t="s">
        <v>3325</v>
      </c>
      <c r="AM879" s="1" t="s">
        <v>76</v>
      </c>
      <c r="AN879" s="1"/>
      <c r="AO879" s="27"/>
      <c r="AP879" s="1"/>
      <c r="AQ879" s="1"/>
      <c r="AS879" s="192" t="e">
        <f>VLOOKUP(Table8[[#This Row],[CEM Number]],'71 CEMs'!$E$5:$E$76,1,0)</f>
        <v>#N/A</v>
      </c>
      <c r="AT879" s="235">
        <v>46296</v>
      </c>
      <c r="AU879" s="233"/>
    </row>
    <row r="880" spans="1:47" ht="14.4" customHeight="1">
      <c r="A880" s="26" t="s">
        <v>190</v>
      </c>
      <c r="B880" s="166">
        <v>45350</v>
      </c>
      <c r="C880" s="1" t="s">
        <v>191</v>
      </c>
      <c r="D880" s="1" t="s">
        <v>192</v>
      </c>
      <c r="E880" s="192" t="s">
        <v>208</v>
      </c>
      <c r="F880" s="29">
        <v>524</v>
      </c>
      <c r="G880" s="29">
        <v>209.60000000000002</v>
      </c>
      <c r="H880" s="29">
        <v>524</v>
      </c>
      <c r="I880" s="29">
        <v>18</v>
      </c>
      <c r="J880" s="29">
        <v>16</v>
      </c>
      <c r="K880" s="29">
        <v>1</v>
      </c>
      <c r="L880" s="29">
        <v>1</v>
      </c>
      <c r="M880" s="1"/>
      <c r="N880" s="28">
        <f>Table8[[#This Row],[% of Completion of Work Done]]</f>
        <v>1</v>
      </c>
      <c r="O880" s="1">
        <f>Table8[[#This Row],[Customers According to % (Market Share)]]</f>
        <v>209.60000000000002</v>
      </c>
      <c r="P880" s="29">
        <v>6637157.9000000004</v>
      </c>
      <c r="Q880" s="136">
        <f>Table8[[#This Row],[Allocated Budget]]*Table8[[#This Row],[Allocation Percentage]]</f>
        <v>995573.68500000006</v>
      </c>
      <c r="R880" s="136">
        <v>5641584.2149999999</v>
      </c>
      <c r="S880" s="1">
        <v>-1</v>
      </c>
      <c r="T880" s="1"/>
      <c r="U880" s="1">
        <v>0.4</v>
      </c>
      <c r="V880" s="29">
        <v>914</v>
      </c>
      <c r="W880" s="29">
        <v>7600.7400000000016</v>
      </c>
      <c r="X880" s="1" t="s">
        <v>47</v>
      </c>
      <c r="Y880" s="75">
        <f>$Q$2</f>
        <v>0.15</v>
      </c>
      <c r="Z880" s="1" t="s">
        <v>32</v>
      </c>
      <c r="AA880" s="1" t="s">
        <v>47</v>
      </c>
      <c r="AB880" s="64">
        <v>1</v>
      </c>
      <c r="AC880" s="115">
        <f t="shared" si="47"/>
        <v>1</v>
      </c>
      <c r="AD880" s="2">
        <v>46082</v>
      </c>
      <c r="AE880" s="175" t="str">
        <f>IFERROR(Table8[[#This Row],[Timeline - Monthwise]]-MIN(Table8[Start Date..]),"None")</f>
        <v>None</v>
      </c>
      <c r="AF880" s="1" t="str">
        <f>IFERROR(Table8[[#This Row],[Timeline - Monthwise]]-Table8[[#This Row],[Start Date..]]+1,"Duration Doesn't Exsists")</f>
        <v>Duration Doesn't Exsists</v>
      </c>
      <c r="AG880" s="29" t="str">
        <f ca="1">IFERROR(Table8[[#This Row],[Timeline - Monthwise]]-TODAY(),"No ETA")</f>
        <v>No ETA</v>
      </c>
      <c r="AH880" s="29" t="str">
        <f t="shared" si="48"/>
        <v>Completed</v>
      </c>
      <c r="AI880" s="1"/>
      <c r="AJ880" s="237" t="s">
        <v>3569</v>
      </c>
      <c r="AK880" s="1"/>
      <c r="AL880" s="1" t="s">
        <v>3178</v>
      </c>
      <c r="AM880" s="1" t="s">
        <v>30</v>
      </c>
      <c r="AN880" s="1"/>
      <c r="AO880" s="27"/>
      <c r="AP880" s="192"/>
      <c r="AQ880" s="1"/>
      <c r="AS880" s="192" t="str">
        <f>VLOOKUP(Table8[[#This Row],[CEM Number]],'71 CEMs'!$E$5:$E$76,1,0)</f>
        <v>I240540</v>
      </c>
      <c r="AT880" s="235" t="s">
        <v>3569</v>
      </c>
      <c r="AU880" s="233"/>
    </row>
    <row r="881" spans="1:47" ht="14.4" customHeight="1">
      <c r="A881" s="26" t="s">
        <v>3653</v>
      </c>
      <c r="B881" s="166" t="s">
        <v>3530</v>
      </c>
      <c r="C881" s="1" t="s">
        <v>1292</v>
      </c>
      <c r="D881" s="1" t="s">
        <v>1292</v>
      </c>
      <c r="E881" s="192" t="s">
        <v>1303</v>
      </c>
      <c r="F881" s="29">
        <v>412</v>
      </c>
      <c r="G881" s="29">
        <v>185.4</v>
      </c>
      <c r="H881" s="29"/>
      <c r="I881" s="29"/>
      <c r="J881" s="29"/>
      <c r="K881" s="29"/>
      <c r="L881" s="29"/>
      <c r="M881" s="1" t="str">
        <f>Table8[[#This Row],[Std Remarks]]</f>
        <v>NOT LIVE - RETAIN BUDGET</v>
      </c>
      <c r="N881" s="28">
        <f>Table8[[#This Row],[% of Completion of Work Done]]</f>
        <v>0</v>
      </c>
      <c r="O881" s="1">
        <f>Table8[[#This Row],[Customers According to % (Market Share)]]</f>
        <v>185.4</v>
      </c>
      <c r="P881" s="29">
        <v>2882264.068</v>
      </c>
      <c r="Q881" s="136">
        <f>(Table8[[#This Row],[Allocated Budget]]*$Q$2)+(Table8[[#This Row],[Allocated Budget]]*(1-Table8[[#This Row],[HP%  based on Live % ( Work Progress)]])*(1-$Q$2))</f>
        <v>2882264.068</v>
      </c>
      <c r="R881" s="136"/>
      <c r="S881" s="1">
        <v>-1</v>
      </c>
      <c r="T881" s="1"/>
      <c r="U881" s="1"/>
      <c r="V881" s="29">
        <v>354.2</v>
      </c>
      <c r="W881" s="29">
        <v>3563.75</v>
      </c>
      <c r="X881" s="1" t="s">
        <v>47</v>
      </c>
      <c r="Y881" s="28">
        <f>Table8[[#This Row],[% of Completion of Work Done]]</f>
        <v>0</v>
      </c>
      <c r="Z881" s="1" t="s">
        <v>35</v>
      </c>
      <c r="AA881" s="1"/>
      <c r="AB881" s="77">
        <v>0</v>
      </c>
      <c r="AC881" s="115">
        <f t="shared" si="47"/>
        <v>0</v>
      </c>
      <c r="AD881" s="2">
        <v>46082</v>
      </c>
      <c r="AE881" s="175">
        <f>IFERROR(Table8[[#This Row],[Timeline - Monthwise]]-MIN(Table8[Start Date..]),"None")</f>
        <v>214</v>
      </c>
      <c r="AF881" s="1">
        <f>IFERROR(Table8[[#This Row],[Timeline - Monthwise]]-Table8[[#This Row],[Start Date..]]+1,"Duration Doesn't Exsists")</f>
        <v>215</v>
      </c>
      <c r="AG881" s="29">
        <f ca="1">IFERROR(Table8[[#This Row],[Timeline - Monthwise]]-TODAY(),"No ETA")</f>
        <v>167</v>
      </c>
      <c r="AH881" s="29" t="str">
        <f t="shared" si="48"/>
        <v>Yet to Start</v>
      </c>
      <c r="AI881" s="192" t="s">
        <v>1168</v>
      </c>
      <c r="AJ881" s="237" t="s">
        <v>3576</v>
      </c>
      <c r="AK881" s="1" t="s">
        <v>1169</v>
      </c>
      <c r="AL881" s="1" t="s">
        <v>3325</v>
      </c>
      <c r="AM881" s="1" t="s">
        <v>76</v>
      </c>
      <c r="AN881" s="1"/>
      <c r="AO881" s="27"/>
      <c r="AP881" s="192"/>
      <c r="AQ881" s="192"/>
      <c r="AS881" s="192" t="e">
        <f>VLOOKUP(Table8[[#This Row],[CEM Number]],'71 CEMs'!$E$5:$E$76,1,0)</f>
        <v>#N/A</v>
      </c>
      <c r="AT881" s="235">
        <v>46296</v>
      </c>
      <c r="AU881" s="233"/>
    </row>
    <row r="882" spans="1:47" ht="14.4" customHeight="1">
      <c r="A882" s="26" t="s">
        <v>3653</v>
      </c>
      <c r="B882" s="166" t="s">
        <v>3530</v>
      </c>
      <c r="C882" s="1" t="s">
        <v>1292</v>
      </c>
      <c r="D882" s="1" t="s">
        <v>1292</v>
      </c>
      <c r="E882" s="192" t="s">
        <v>1304</v>
      </c>
      <c r="F882" s="29">
        <v>134</v>
      </c>
      <c r="G882" s="29">
        <v>60.300000000000004</v>
      </c>
      <c r="H882" s="29"/>
      <c r="I882" s="29"/>
      <c r="J882" s="29"/>
      <c r="K882" s="29"/>
      <c r="L882" s="29"/>
      <c r="M882" s="1" t="str">
        <f>Table8[[#This Row],[Std Remarks]]</f>
        <v>NOT LIVE - RETAIN BUDGET</v>
      </c>
      <c r="N882" s="28">
        <f>Table8[[#This Row],[% of Completion of Work Done]]</f>
        <v>0</v>
      </c>
      <c r="O882" s="1">
        <f>Table8[[#This Row],[Customers According to % (Market Share)]]</f>
        <v>60.300000000000004</v>
      </c>
      <c r="P882" s="29">
        <v>2619910.42857143</v>
      </c>
      <c r="Q882" s="136">
        <f>(Table8[[#This Row],[Allocated Budget]]*$Q$2)+(Table8[[#This Row],[Allocated Budget]]*(1-Table8[[#This Row],[HP%  based on Live % ( Work Progress)]])*(1-$Q$2))</f>
        <v>2619910.42857143</v>
      </c>
      <c r="R882" s="136"/>
      <c r="S882" s="1">
        <v>-0.85</v>
      </c>
      <c r="T882" s="1"/>
      <c r="U882" s="1"/>
      <c r="V882" s="29">
        <v>241.49999999999997</v>
      </c>
      <c r="W882" s="29">
        <v>7132.5</v>
      </c>
      <c r="X882" s="1" t="s">
        <v>47</v>
      </c>
      <c r="Y882" s="28">
        <f>Table8[[#This Row],[% of Completion of Work Done]]</f>
        <v>0</v>
      </c>
      <c r="Z882" s="1" t="s">
        <v>35</v>
      </c>
      <c r="AA882" s="1"/>
      <c r="AB882" s="77">
        <v>0</v>
      </c>
      <c r="AC882" s="115">
        <f t="shared" si="47"/>
        <v>0</v>
      </c>
      <c r="AD882" s="2">
        <v>46082</v>
      </c>
      <c r="AE882" s="175">
        <f>IFERROR(Table8[[#This Row],[Timeline - Monthwise]]-MIN(Table8[Start Date..]),"None")</f>
        <v>214</v>
      </c>
      <c r="AF882" s="1">
        <f>IFERROR(Table8[[#This Row],[Timeline - Monthwise]]-Table8[[#This Row],[Start Date..]]+1,"Duration Doesn't Exsists")</f>
        <v>215</v>
      </c>
      <c r="AG882" s="29">
        <f ca="1">IFERROR(Table8[[#This Row],[Timeline - Monthwise]]-TODAY(),"No ETA")</f>
        <v>167</v>
      </c>
      <c r="AH882" s="29" t="str">
        <f t="shared" si="48"/>
        <v>Yet to Start</v>
      </c>
      <c r="AI882" s="192" t="s">
        <v>1168</v>
      </c>
      <c r="AJ882" s="237" t="s">
        <v>3576</v>
      </c>
      <c r="AK882" s="1" t="s">
        <v>1169</v>
      </c>
      <c r="AL882" s="1" t="s">
        <v>3325</v>
      </c>
      <c r="AM882" s="1" t="s">
        <v>76</v>
      </c>
      <c r="AN882" s="1"/>
      <c r="AO882" s="27"/>
      <c r="AP882" s="192"/>
      <c r="AQ882" s="1"/>
      <c r="AS882" s="192" t="e">
        <f>VLOOKUP(Table8[[#This Row],[CEM Number]],'71 CEMs'!$E$5:$E$76,1,0)</f>
        <v>#N/A</v>
      </c>
      <c r="AT882" s="235">
        <v>46296</v>
      </c>
      <c r="AU882" s="233"/>
    </row>
    <row r="883" spans="1:47" ht="14.4" customHeight="1">
      <c r="A883" s="26" t="s">
        <v>3653</v>
      </c>
      <c r="B883" s="166" t="s">
        <v>3530</v>
      </c>
      <c r="C883" s="1" t="s">
        <v>1292</v>
      </c>
      <c r="D883" s="1" t="s">
        <v>1292</v>
      </c>
      <c r="E883" s="192" t="s">
        <v>1305</v>
      </c>
      <c r="F883" s="29">
        <v>1708</v>
      </c>
      <c r="G883" s="29">
        <v>768.6</v>
      </c>
      <c r="H883" s="29"/>
      <c r="I883" s="29"/>
      <c r="J883" s="29"/>
      <c r="K883" s="29"/>
      <c r="L883" s="29"/>
      <c r="M883" s="1" t="str">
        <f>Table8[[#This Row],[Std Remarks]]</f>
        <v>NOT LIVE - RETAIN BUDGET</v>
      </c>
      <c r="N883" s="28">
        <f>Table8[[#This Row],[% of Completion of Work Done]]</f>
        <v>0</v>
      </c>
      <c r="O883" s="1">
        <f>Table8[[#This Row],[Customers According to % (Market Share)]]</f>
        <v>768.6</v>
      </c>
      <c r="P883" s="29">
        <v>10451512.856000001</v>
      </c>
      <c r="Q883" s="136">
        <f>(Table8[[#This Row],[Allocated Budget]]*$Q$2)+(Table8[[#This Row],[Allocated Budget]]*(1-Table8[[#This Row],[HP%  based on Live % ( Work Progress)]])*(1-$Q$2))</f>
        <v>10451512.856000001</v>
      </c>
      <c r="R883" s="136"/>
      <c r="S883" s="1">
        <v>-1</v>
      </c>
      <c r="T883" s="1"/>
      <c r="U883" s="1"/>
      <c r="V883" s="29">
        <v>1644.4999999999998</v>
      </c>
      <c r="W883" s="29">
        <v>10733.75</v>
      </c>
      <c r="X883" s="1" t="s">
        <v>47</v>
      </c>
      <c r="Y883" s="28">
        <f>Table8[[#This Row],[% of Completion of Work Done]]</f>
        <v>0</v>
      </c>
      <c r="Z883" s="1" t="s">
        <v>35</v>
      </c>
      <c r="AA883" s="1"/>
      <c r="AB883" s="77">
        <v>0</v>
      </c>
      <c r="AC883" s="115">
        <f t="shared" si="47"/>
        <v>0</v>
      </c>
      <c r="AD883" s="2">
        <v>46082</v>
      </c>
      <c r="AE883" s="175">
        <f>IFERROR(Table8[[#This Row],[Timeline - Monthwise]]-MIN(Table8[Start Date..]),"None")</f>
        <v>214</v>
      </c>
      <c r="AF883" s="1">
        <f>IFERROR(Table8[[#This Row],[Timeline - Monthwise]]-Table8[[#This Row],[Start Date..]]+1,"Duration Doesn't Exsists")</f>
        <v>215</v>
      </c>
      <c r="AG883" s="29">
        <f ca="1">IFERROR(Table8[[#This Row],[Timeline - Monthwise]]-TODAY(),"No ETA")</f>
        <v>167</v>
      </c>
      <c r="AH883" s="29" t="str">
        <f t="shared" si="48"/>
        <v>Yet to Start</v>
      </c>
      <c r="AI883" s="1" t="s">
        <v>1168</v>
      </c>
      <c r="AJ883" s="237" t="s">
        <v>3576</v>
      </c>
      <c r="AK883" s="1" t="s">
        <v>1169</v>
      </c>
      <c r="AL883" s="1" t="s">
        <v>3325</v>
      </c>
      <c r="AM883" s="1" t="s">
        <v>76</v>
      </c>
      <c r="AN883" s="1"/>
      <c r="AO883" s="27"/>
      <c r="AP883" s="192"/>
      <c r="AQ883" s="1"/>
      <c r="AS883" s="192" t="e">
        <f>VLOOKUP(Table8[[#This Row],[CEM Number]],'71 CEMs'!$E$5:$E$76,1,0)</f>
        <v>#N/A</v>
      </c>
      <c r="AT883" s="235">
        <v>46296</v>
      </c>
      <c r="AU883" s="233"/>
    </row>
    <row r="884" spans="1:47" ht="14.4" customHeight="1">
      <c r="A884" s="26" t="s">
        <v>1026</v>
      </c>
      <c r="B884" s="166">
        <v>44924</v>
      </c>
      <c r="C884" s="1" t="s">
        <v>474</v>
      </c>
      <c r="D884" s="1" t="s">
        <v>1027</v>
      </c>
      <c r="E884" s="192" t="s">
        <v>1061</v>
      </c>
      <c r="F884" s="29">
        <v>990</v>
      </c>
      <c r="G884" s="29">
        <v>495</v>
      </c>
      <c r="H884" s="29">
        <v>355</v>
      </c>
      <c r="I884" s="29">
        <v>48</v>
      </c>
      <c r="J884" s="29">
        <v>65</v>
      </c>
      <c r="K884" s="29">
        <v>242</v>
      </c>
      <c r="L884" s="29"/>
      <c r="M884" s="1" t="str">
        <f>Table8[[#This Row],[Std Remarks]]</f>
        <v>LIVE - 100% Completed</v>
      </c>
      <c r="N884" s="28">
        <f>Table8[[#This Row],[% of Completion of Work Done]]</f>
        <v>1</v>
      </c>
      <c r="O884" s="1">
        <f>Table8[[#This Row],[Customers According to % (Market Share)]]</f>
        <v>495</v>
      </c>
      <c r="P884" s="29">
        <v>11255102.039999999</v>
      </c>
      <c r="Q884" s="136">
        <f>Table8[[#This Row],[Allocated Budget]]*Table8[[#This Row],[Allocation Percentage]]</f>
        <v>1688265.3059999999</v>
      </c>
      <c r="R884" s="136">
        <v>9566836.7339999992</v>
      </c>
      <c r="S884" s="1">
        <v>-0.85000000000000009</v>
      </c>
      <c r="T884" s="1"/>
      <c r="U884" s="1">
        <v>0.5</v>
      </c>
      <c r="V884" s="29">
        <v>3243.2000000000003</v>
      </c>
      <c r="W884" s="29">
        <v>10761.9</v>
      </c>
      <c r="X884" s="1" t="s">
        <v>47</v>
      </c>
      <c r="Y884" s="75">
        <f>$Q$2</f>
        <v>0.15</v>
      </c>
      <c r="Z884" s="1" t="s">
        <v>32</v>
      </c>
      <c r="AA884" s="1" t="s">
        <v>47</v>
      </c>
      <c r="AB884" s="64">
        <v>1</v>
      </c>
      <c r="AC884" s="115">
        <f t="shared" si="47"/>
        <v>1</v>
      </c>
      <c r="AD884" s="2">
        <v>46082</v>
      </c>
      <c r="AE884" s="175" t="str">
        <f>IFERROR(Table8[[#This Row],[Timeline - Monthwise]]-MIN(Table8[Start Date..]),"None")</f>
        <v>None</v>
      </c>
      <c r="AF884" s="1" t="str">
        <f>IFERROR(Table8[[#This Row],[Timeline - Monthwise]]-Table8[[#This Row],[Start Date..]]+1,"Duration Doesn't Exsists")</f>
        <v>Duration Doesn't Exsists</v>
      </c>
      <c r="AG884" s="29" t="str">
        <f ca="1">IFERROR(Table8[[#This Row],[Timeline - Monthwise]]-TODAY(),"No ETA")</f>
        <v>No ETA</v>
      </c>
      <c r="AH884" s="29" t="str">
        <f t="shared" si="48"/>
        <v>Completed</v>
      </c>
      <c r="AI884" s="1"/>
      <c r="AJ884" s="237" t="s">
        <v>3569</v>
      </c>
      <c r="AK884" s="1"/>
      <c r="AL884" s="1" t="s">
        <v>3178</v>
      </c>
      <c r="AM884" s="1" t="s">
        <v>30</v>
      </c>
      <c r="AN884" s="1"/>
      <c r="AO884" s="27"/>
      <c r="AP884" s="1"/>
      <c r="AQ884" s="1"/>
      <c r="AS884" s="192" t="str">
        <f>VLOOKUP(Table8[[#This Row],[CEM Number]],'71 CEMs'!$E$5:$E$76,1,0)</f>
        <v>INT-23-00439</v>
      </c>
      <c r="AT884" s="235" t="s">
        <v>3569</v>
      </c>
      <c r="AU884" s="233"/>
    </row>
    <row r="885" spans="1:47" ht="14.4" customHeight="1">
      <c r="A885" s="26" t="s">
        <v>674</v>
      </c>
      <c r="B885" s="166">
        <v>45549</v>
      </c>
      <c r="C885" s="1" t="s">
        <v>258</v>
      </c>
      <c r="D885" s="1" t="s">
        <v>258</v>
      </c>
      <c r="E885" s="192" t="s">
        <v>687</v>
      </c>
      <c r="F885" s="29">
        <v>1128</v>
      </c>
      <c r="G885" s="29">
        <v>451.20000000000005</v>
      </c>
      <c r="H885" s="29"/>
      <c r="I885" s="29"/>
      <c r="J885" s="29"/>
      <c r="K885" s="29"/>
      <c r="L885" s="29" t="s">
        <v>849</v>
      </c>
      <c r="M885" s="1" t="str">
        <f>Table8[[#This Row],[Std Remarks]]</f>
        <v>NOT LIVE - RETAIN BUDGET</v>
      </c>
      <c r="N885" s="28">
        <f>Table8[[#This Row],[% of Completion of Work Done]]</f>
        <v>0.7</v>
      </c>
      <c r="O885" s="1">
        <f>Table8[[#This Row],[Customers According to % (Market Share)]]</f>
        <v>451.20000000000005</v>
      </c>
      <c r="P885" s="29">
        <v>26117780.8484919</v>
      </c>
      <c r="Q885" s="136">
        <f>(Table8[[#This Row],[Allocated Budget]]*$Q$2)+(Table8[[#This Row],[Allocated Budget]]*(1-Table8[[#This Row],[HP%  based on Live % ( Work Progress)]])*(1-$Q$2))</f>
        <v>10577701.24363922</v>
      </c>
      <c r="R885" s="136">
        <v>15540079.60485268</v>
      </c>
      <c r="S885" s="1">
        <v>-0.85</v>
      </c>
      <c r="T885" s="1"/>
      <c r="U885" s="1">
        <v>0.4</v>
      </c>
      <c r="V885" s="29">
        <v>12333.8320353</v>
      </c>
      <c r="W885" s="29">
        <v>8614.3923337499982</v>
      </c>
      <c r="X885" s="1" t="s">
        <v>47</v>
      </c>
      <c r="Y885" s="28">
        <f>Table8[[#This Row],[% of Completion of Work Done]]</f>
        <v>0.7</v>
      </c>
      <c r="Z885" s="1" t="s">
        <v>35</v>
      </c>
      <c r="AA885" s="1"/>
      <c r="AB885" s="77">
        <v>0.7</v>
      </c>
      <c r="AC885" s="115">
        <f t="shared" si="47"/>
        <v>0.7</v>
      </c>
      <c r="AD885" s="2">
        <v>46082</v>
      </c>
      <c r="AE885" s="175">
        <f>IFERROR(Table8[[#This Row],[Timeline - Monthwise]]-MIN(Table8[Start Date..]),"None")</f>
        <v>61</v>
      </c>
      <c r="AF885" s="1">
        <f>IFERROR(Table8[[#This Row],[Timeline - Monthwise]]-Table8[[#This Row],[Start Date..]]+1,"Duration Doesn't Exsists")</f>
        <v>62</v>
      </c>
      <c r="AG885" s="29">
        <f ca="1">IFERROR(Table8[[#This Row],[Timeline - Monthwise]]-TODAY(),"No ETA")</f>
        <v>14</v>
      </c>
      <c r="AH885" s="29" t="str">
        <f t="shared" si="48"/>
        <v>In Progress</v>
      </c>
      <c r="AI885" s="192" t="s">
        <v>577</v>
      </c>
      <c r="AJ885" s="237" t="s">
        <v>3575</v>
      </c>
      <c r="AK885" s="1" t="s">
        <v>680</v>
      </c>
      <c r="AL885" s="1" t="s">
        <v>3323</v>
      </c>
      <c r="AM885" s="1" t="s">
        <v>76</v>
      </c>
      <c r="AN885" s="1">
        <v>1</v>
      </c>
      <c r="AO885" s="27"/>
      <c r="AP885" s="192"/>
      <c r="AQ885" s="1"/>
      <c r="AS885" s="192" t="str">
        <f>VLOOKUP(Table8[[#This Row],[CEM Number]],'71 CEMs'!$E$5:$E$76,1,0)</f>
        <v>I250210</v>
      </c>
      <c r="AT885" s="235">
        <v>46143</v>
      </c>
      <c r="AU885" s="233"/>
    </row>
    <row r="886" spans="1:47" ht="14.4" customHeight="1">
      <c r="A886" s="26" t="s">
        <v>190</v>
      </c>
      <c r="B886" s="166">
        <v>45350</v>
      </c>
      <c r="C886" s="1" t="s">
        <v>191</v>
      </c>
      <c r="D886" s="1" t="s">
        <v>192</v>
      </c>
      <c r="E886" s="192" t="s">
        <v>209</v>
      </c>
      <c r="F886" s="29">
        <v>480</v>
      </c>
      <c r="G886" s="29">
        <v>192</v>
      </c>
      <c r="H886" s="29">
        <v>480</v>
      </c>
      <c r="I886" s="29">
        <v>81</v>
      </c>
      <c r="J886" s="29">
        <v>75</v>
      </c>
      <c r="K886" s="29">
        <v>6</v>
      </c>
      <c r="L886" s="29">
        <v>0</v>
      </c>
      <c r="M886" s="1"/>
      <c r="N886" s="28">
        <f>Table8[[#This Row],[% of Completion of Work Done]]</f>
        <v>1</v>
      </c>
      <c r="O886" s="1">
        <f>Table8[[#This Row],[Customers According to % (Market Share)]]</f>
        <v>192</v>
      </c>
      <c r="P886" s="29">
        <v>6713549.9196678298</v>
      </c>
      <c r="Q886" s="136">
        <f>Table8[[#This Row],[Allocated Budget]]*Table8[[#This Row],[Allocation Percentage]]</f>
        <v>1007032.4879501744</v>
      </c>
      <c r="R886" s="136">
        <v>5706517.4317176519</v>
      </c>
      <c r="S886" s="1">
        <v>-0.5</v>
      </c>
      <c r="T886" s="1"/>
      <c r="U886" s="1">
        <v>0.4</v>
      </c>
      <c r="V886" s="29">
        <v>1003.4782608695652</v>
      </c>
      <c r="W886" s="29">
        <v>10160.444470749999</v>
      </c>
      <c r="X886" s="1" t="s">
        <v>47</v>
      </c>
      <c r="Y886" s="75">
        <f>$Q$2</f>
        <v>0.15</v>
      </c>
      <c r="Z886" s="1" t="s">
        <v>32</v>
      </c>
      <c r="AA886" s="1" t="s">
        <v>47</v>
      </c>
      <c r="AB886" s="64">
        <v>1</v>
      </c>
      <c r="AC886" s="115">
        <f t="shared" si="47"/>
        <v>1</v>
      </c>
      <c r="AD886" s="2">
        <v>46082</v>
      </c>
      <c r="AE886" s="175" t="str">
        <f>IFERROR(Table8[[#This Row],[Timeline - Monthwise]]-MIN(Table8[Start Date..]),"None")</f>
        <v>None</v>
      </c>
      <c r="AF886" s="1" t="str">
        <f>IFERROR(Table8[[#This Row],[Timeline - Monthwise]]-Table8[[#This Row],[Start Date..]]+1,"Duration Doesn't Exsists")</f>
        <v>Duration Doesn't Exsists</v>
      </c>
      <c r="AG886" s="29" t="str">
        <f ca="1">IFERROR(Table8[[#This Row],[Timeline - Monthwise]]-TODAY(),"No ETA")</f>
        <v>No ETA</v>
      </c>
      <c r="AH886" s="29" t="str">
        <f t="shared" si="48"/>
        <v>Completed</v>
      </c>
      <c r="AI886" s="192"/>
      <c r="AJ886" s="237" t="s">
        <v>3569</v>
      </c>
      <c r="AK886" s="1"/>
      <c r="AL886" s="1" t="s">
        <v>3178</v>
      </c>
      <c r="AM886" s="1" t="s">
        <v>30</v>
      </c>
      <c r="AN886" s="1"/>
      <c r="AO886" s="27"/>
      <c r="AP886" s="1"/>
      <c r="AQ886" s="1"/>
      <c r="AS886" s="192" t="str">
        <f>VLOOKUP(Table8[[#This Row],[CEM Number]],'71 CEMs'!$E$5:$E$76,1,0)</f>
        <v>I240540</v>
      </c>
      <c r="AT886" s="235" t="s">
        <v>3569</v>
      </c>
      <c r="AU886" s="233"/>
    </row>
    <row r="887" spans="1:47" ht="14.4" customHeight="1">
      <c r="A887" s="26" t="s">
        <v>387</v>
      </c>
      <c r="B887" s="166">
        <v>45427</v>
      </c>
      <c r="C887" s="1" t="s">
        <v>388</v>
      </c>
      <c r="D887" s="1" t="s">
        <v>388</v>
      </c>
      <c r="E887" s="192" t="s">
        <v>418</v>
      </c>
      <c r="F887" s="29">
        <v>706</v>
      </c>
      <c r="G887" s="29">
        <v>282.40000000000003</v>
      </c>
      <c r="H887" s="29">
        <v>600</v>
      </c>
      <c r="I887" s="29">
        <v>500</v>
      </c>
      <c r="J887" s="29"/>
      <c r="K887" s="29"/>
      <c r="L887" s="29"/>
      <c r="M887" s="1" t="str">
        <f>Table8[[#This Row],[Std Remarks]]</f>
        <v>NOT LIVE - RETAIN BUDGET</v>
      </c>
      <c r="N887" s="28">
        <f>Table8[[#This Row],[% of Completion of Work Done]]</f>
        <v>1</v>
      </c>
      <c r="O887" s="1">
        <f>Table8[[#This Row],[Customers According to % (Market Share)]]</f>
        <v>282.40000000000003</v>
      </c>
      <c r="P887" s="29">
        <v>9434686.5900319703</v>
      </c>
      <c r="Q887" s="136">
        <f>(Table8[[#This Row],[Allocated Budget]]*$Q$2)+(Table8[[#This Row],[Allocated Budget]]*(1-Table8[[#This Row],[HP%  based on Live % ( Work Progress)]])*(1-$Q$2))</f>
        <v>1415202.9885047956</v>
      </c>
      <c r="R887" s="136">
        <v>8019483.6015271777</v>
      </c>
      <c r="S887" s="1">
        <v>-1</v>
      </c>
      <c r="T887" s="1"/>
      <c r="U887" s="1">
        <v>0.4</v>
      </c>
      <c r="V887" s="29">
        <v>1884.8430697602766</v>
      </c>
      <c r="W887" s="29">
        <v>7502.1820132015309</v>
      </c>
      <c r="X887" s="1" t="s">
        <v>47</v>
      </c>
      <c r="Y887" s="28">
        <f>Table8[[#This Row],[% of Completion of Work Done]]</f>
        <v>1</v>
      </c>
      <c r="Z887" s="1" t="s">
        <v>35</v>
      </c>
      <c r="AA887" s="1"/>
      <c r="AB887" s="64">
        <v>1</v>
      </c>
      <c r="AC887" s="115">
        <f t="shared" si="47"/>
        <v>1</v>
      </c>
      <c r="AD887" s="2">
        <v>46082</v>
      </c>
      <c r="AE887" s="175">
        <f>IFERROR(Table8[[#This Row],[Timeline - Monthwise]]-MIN(Table8[Start Date..]),"None")</f>
        <v>0</v>
      </c>
      <c r="AF887" s="1">
        <f>IFERROR(Table8[[#This Row],[Timeline - Monthwise]]-Table8[[#This Row],[Start Date..]]+1,"Duration Doesn't Exsists")</f>
        <v>1</v>
      </c>
      <c r="AG887" s="29">
        <f ca="1">IFERROR(Table8[[#This Row],[Timeline - Monthwise]]-TODAY(),"No ETA")</f>
        <v>-47</v>
      </c>
      <c r="AH887" s="29" t="str">
        <f t="shared" si="48"/>
        <v>Completed</v>
      </c>
      <c r="AI887" s="1">
        <v>46054</v>
      </c>
      <c r="AJ887" s="237" t="s">
        <v>3574</v>
      </c>
      <c r="AK887" s="1" t="s">
        <v>419</v>
      </c>
      <c r="AL887" s="1" t="s">
        <v>3323</v>
      </c>
      <c r="AM887" s="1" t="s">
        <v>76</v>
      </c>
      <c r="AN887" s="1">
        <v>1</v>
      </c>
      <c r="AO887" s="27"/>
      <c r="AP887" s="1"/>
      <c r="AQ887" s="1"/>
      <c r="AS887" s="192" t="str">
        <f>VLOOKUP(Table8[[#This Row],[CEM Number]],'71 CEMs'!$E$5:$E$76,1,0)</f>
        <v>I240702</v>
      </c>
      <c r="AT887" s="235">
        <v>46082</v>
      </c>
      <c r="AU887" s="233"/>
    </row>
    <row r="888" spans="1:47" ht="14.4" customHeight="1">
      <c r="A888" s="26" t="s">
        <v>843</v>
      </c>
      <c r="B888" s="166" t="s">
        <v>3530</v>
      </c>
      <c r="C888" s="192" t="s">
        <v>762</v>
      </c>
      <c r="D888" s="192" t="s">
        <v>844</v>
      </c>
      <c r="E888" s="192" t="s">
        <v>869</v>
      </c>
      <c r="F888" s="29">
        <v>892</v>
      </c>
      <c r="G888" s="29">
        <v>356.8</v>
      </c>
      <c r="H888" s="29"/>
      <c r="I888" s="29"/>
      <c r="J888" s="29"/>
      <c r="K888" s="29">
        <v>7</v>
      </c>
      <c r="L888" s="29"/>
      <c r="M888" s="1" t="str">
        <f>Table8[[#This Row],[Std Remarks]]</f>
        <v>LIVE - 100% Completed</v>
      </c>
      <c r="N888" s="28">
        <f>Table8[[#This Row],[% of Completion of Work Done]]</f>
        <v>1</v>
      </c>
      <c r="O888" s="192">
        <f>Table8[[#This Row],[Customers According to % (Market Share)]]</f>
        <v>356.8</v>
      </c>
      <c r="P888" s="29">
        <v>7066012.3615579996</v>
      </c>
      <c r="Q888" s="136">
        <f>Table8[[#This Row],[Allocated Budget]]*Table8[[#This Row],[Allocation Percentage]]</f>
        <v>1059901.8542336999</v>
      </c>
      <c r="R888" s="136"/>
      <c r="S888" s="192"/>
      <c r="T888" s="192"/>
      <c r="U888" s="192"/>
      <c r="V888" s="29">
        <v>1077.1182497499999</v>
      </c>
      <c r="W888" s="29">
        <v>6783.8884825000005</v>
      </c>
      <c r="X888" s="1" t="s">
        <v>47</v>
      </c>
      <c r="Y888" s="75">
        <f>$Q$2</f>
        <v>0.15</v>
      </c>
      <c r="Z888" s="1" t="s">
        <v>32</v>
      </c>
      <c r="AA888" s="192" t="s">
        <v>848</v>
      </c>
      <c r="AB888" s="64">
        <v>1</v>
      </c>
      <c r="AC888" s="115">
        <f t="shared" si="47"/>
        <v>1</v>
      </c>
      <c r="AD888" s="2">
        <v>46082</v>
      </c>
      <c r="AE888" s="175" t="str">
        <f>IFERROR(Table8[[#This Row],[Timeline - Monthwise]]-MIN(Table8[Start Date..]),"None")</f>
        <v>None</v>
      </c>
      <c r="AF888" s="1" t="str">
        <f>IFERROR(Table8[[#This Row],[Timeline - Monthwise]]-Table8[[#This Row],[Start Date..]]+1,"Duration Doesn't Exsists")</f>
        <v>Duration Doesn't Exsists</v>
      </c>
      <c r="AG888" s="29" t="str">
        <f ca="1">IFERROR(Table8[[#This Row],[Timeline - Monthwise]]-TODAY(),"No ETA")</f>
        <v>No ETA</v>
      </c>
      <c r="AH888" s="29" t="str">
        <f t="shared" si="48"/>
        <v>Completed</v>
      </c>
      <c r="AI888" s="192"/>
      <c r="AJ888" s="237" t="s">
        <v>3569</v>
      </c>
      <c r="AK888" s="192"/>
      <c r="AL888" s="1" t="s">
        <v>3178</v>
      </c>
      <c r="AM888" s="1" t="s">
        <v>30</v>
      </c>
      <c r="AN888" s="192"/>
      <c r="AO888" s="27"/>
      <c r="AP888" s="192"/>
      <c r="AQ888" s="1"/>
      <c r="AS888" s="192" t="e">
        <f>VLOOKUP(Table8[[#This Row],[CEM Number]],'71 CEMs'!$E$5:$E$76,1,0)</f>
        <v>#N/A</v>
      </c>
      <c r="AT888" s="235" t="s">
        <v>3569</v>
      </c>
      <c r="AU888" s="233"/>
    </row>
    <row r="889" spans="1:47" ht="14.4" customHeight="1">
      <c r="A889" s="86" t="s">
        <v>944</v>
      </c>
      <c r="B889" s="166" t="s">
        <v>3530</v>
      </c>
      <c r="C889" s="1" t="s">
        <v>945</v>
      </c>
      <c r="D889" s="1" t="s">
        <v>945</v>
      </c>
      <c r="E889" s="192" t="s">
        <v>3257</v>
      </c>
      <c r="F889" s="29">
        <v>762</v>
      </c>
      <c r="G889" s="65">
        <v>304.8</v>
      </c>
      <c r="H889" s="65"/>
      <c r="I889" s="29"/>
      <c r="J889" s="29"/>
      <c r="K889" s="29"/>
      <c r="L889" s="29"/>
      <c r="M889" s="1" t="str">
        <f>Table8[[#This Row],[Std Remarks]]</f>
        <v>NOT LIVE - RETAIN BUDGET</v>
      </c>
      <c r="N889" s="28">
        <f>Table8[[#This Row],[% of Completion of Work Done]]</f>
        <v>0</v>
      </c>
      <c r="O889" s="1"/>
      <c r="P889" s="29">
        <v>7542578.1915549999</v>
      </c>
      <c r="Q889" s="136">
        <f>(Table8[[#This Row],[Allocated Budget]]*$Q$2)+(Table8[[#This Row],[Allocated Budget]]*(1-Table8[[#This Row],[HP%  based on Live % ( Work Progress)]])*(1-$Q$2))</f>
        <v>7542578.1915549999</v>
      </c>
      <c r="R889" s="136"/>
      <c r="S889" s="1"/>
      <c r="T889" s="1"/>
      <c r="U889" s="1"/>
      <c r="V889" s="66">
        <v>1284.665</v>
      </c>
      <c r="W889" s="66">
        <v>7697.2926505000005</v>
      </c>
      <c r="X889" s="1" t="s">
        <v>47</v>
      </c>
      <c r="Y889" s="28">
        <f>Table8[[#This Row],[% of Completion of Work Done]]</f>
        <v>0</v>
      </c>
      <c r="Z889" s="1" t="s">
        <v>35</v>
      </c>
      <c r="AA889" s="1"/>
      <c r="AB889" s="64">
        <v>0</v>
      </c>
      <c r="AC889" s="115">
        <f t="shared" si="47"/>
        <v>0</v>
      </c>
      <c r="AD889" s="2">
        <v>46082</v>
      </c>
      <c r="AE889" s="175">
        <f>IFERROR(Table8[[#This Row],[Timeline - Monthwise]]-MIN(Table8[Start Date..]),"None")</f>
        <v>92</v>
      </c>
      <c r="AF889" s="1">
        <f>IFERROR(Table8[[#This Row],[Timeline - Monthwise]]-Table8[[#This Row],[Start Date..]]+1,"Duration Doesn't Exsists")</f>
        <v>93</v>
      </c>
      <c r="AG889" s="29">
        <f ca="1">IFERROR(Table8[[#This Row],[Timeline - Monthwise]]-TODAY(),"No ETA")</f>
        <v>45</v>
      </c>
      <c r="AH889" s="29" t="str">
        <f t="shared" si="48"/>
        <v>Yet to Start</v>
      </c>
      <c r="AI889" s="28" t="s">
        <v>850</v>
      </c>
      <c r="AJ889" s="237" t="s">
        <v>3573</v>
      </c>
      <c r="AK889" s="28" t="s">
        <v>3303</v>
      </c>
      <c r="AL889" s="1" t="s">
        <v>3325</v>
      </c>
      <c r="AM889" s="1" t="s">
        <v>76</v>
      </c>
      <c r="AN889" s="1"/>
      <c r="AO889" s="27"/>
      <c r="AP889" s="1"/>
      <c r="AQ889" s="1"/>
      <c r="AS889" s="192" t="e">
        <f>VLOOKUP(Table8[[#This Row],[CEM Number]],'71 CEMs'!$E$5:$E$76,1,0)</f>
        <v>#N/A</v>
      </c>
      <c r="AT889" s="235">
        <v>46174</v>
      </c>
      <c r="AU889" s="233"/>
    </row>
    <row r="890" spans="1:47" ht="14.4" customHeight="1">
      <c r="A890" s="26" t="s">
        <v>264</v>
      </c>
      <c r="B890" s="166">
        <v>45428</v>
      </c>
      <c r="C890" s="1" t="s">
        <v>265</v>
      </c>
      <c r="D890" s="1" t="s">
        <v>266</v>
      </c>
      <c r="E890" s="192" t="s">
        <v>278</v>
      </c>
      <c r="F890" s="29">
        <v>2506</v>
      </c>
      <c r="G890" s="29">
        <v>1002.4000000000001</v>
      </c>
      <c r="H890" s="29">
        <v>52</v>
      </c>
      <c r="I890" s="29">
        <v>5</v>
      </c>
      <c r="J890" s="29"/>
      <c r="K890" s="29"/>
      <c r="L890" s="29"/>
      <c r="M890" s="1" t="str">
        <f>Table8[[#This Row],[Std Remarks]]</f>
        <v>LIVE - 100% Completed</v>
      </c>
      <c r="N890" s="28">
        <f>Table8[[#This Row],[% of Completion of Work Done]]</f>
        <v>1</v>
      </c>
      <c r="O890" s="1">
        <f>Table8[[#This Row],[Customers According to % (Market Share)]]</f>
        <v>1002.4000000000001</v>
      </c>
      <c r="P890" s="29">
        <v>20801141.495999999</v>
      </c>
      <c r="Q890" s="136">
        <f>Table8[[#This Row],[Allocated Budget]]*Table8[[#This Row],[Allocation Percentage]]</f>
        <v>3120171.2243999997</v>
      </c>
      <c r="R890" s="136">
        <v>17680970.271600001</v>
      </c>
      <c r="S890" s="1">
        <v>-1</v>
      </c>
      <c r="T890" s="1"/>
      <c r="U890" s="1">
        <v>0.4</v>
      </c>
      <c r="V890" s="29">
        <v>2474</v>
      </c>
      <c r="W890" s="29">
        <v>20575</v>
      </c>
      <c r="X890" s="1" t="s">
        <v>47</v>
      </c>
      <c r="Y890" s="75">
        <f>$Q$2</f>
        <v>0.15</v>
      </c>
      <c r="Z890" s="1" t="s">
        <v>32</v>
      </c>
      <c r="AA890" s="1" t="s">
        <v>47</v>
      </c>
      <c r="AB890" s="64">
        <v>1</v>
      </c>
      <c r="AC890" s="115">
        <f t="shared" si="47"/>
        <v>1</v>
      </c>
      <c r="AD890" s="2">
        <v>46082</v>
      </c>
      <c r="AE890" s="175" t="str">
        <f>IFERROR(Table8[[#This Row],[Timeline - Monthwise]]-MIN(Table8[Start Date..]),"None")</f>
        <v>None</v>
      </c>
      <c r="AF890" s="1" t="str">
        <f>IFERROR(Table8[[#This Row],[Timeline - Monthwise]]-Table8[[#This Row],[Start Date..]]+1,"Duration Doesn't Exsists")</f>
        <v>Duration Doesn't Exsists</v>
      </c>
      <c r="AG890" s="29" t="str">
        <f ca="1">IFERROR(Table8[[#This Row],[Timeline - Monthwise]]-TODAY(),"No ETA")</f>
        <v>No ETA</v>
      </c>
      <c r="AH890" s="29" t="str">
        <f t="shared" si="48"/>
        <v>Completed</v>
      </c>
      <c r="AI890" s="1"/>
      <c r="AJ890" s="237" t="s">
        <v>3569</v>
      </c>
      <c r="AK890" s="1"/>
      <c r="AL890" s="1" t="s">
        <v>3178</v>
      </c>
      <c r="AM890" s="1" t="s">
        <v>30</v>
      </c>
      <c r="AN890" s="1"/>
      <c r="AO890" s="27"/>
      <c r="AP890" s="191"/>
      <c r="AQ890" s="1"/>
      <c r="AS890" s="192" t="str">
        <f>VLOOKUP(Table8[[#This Row],[CEM Number]],'71 CEMs'!$E$5:$E$76,1,0)</f>
        <v>I240680</v>
      </c>
      <c r="AT890" s="235" t="s">
        <v>3569</v>
      </c>
      <c r="AU890" s="233"/>
    </row>
    <row r="891" spans="1:47" ht="14.4" customHeight="1">
      <c r="A891" s="26" t="s">
        <v>221</v>
      </c>
      <c r="B891" s="166">
        <v>45428</v>
      </c>
      <c r="C891" s="1" t="s">
        <v>50</v>
      </c>
      <c r="D891" s="1" t="s">
        <v>50</v>
      </c>
      <c r="E891" s="192" t="s">
        <v>243</v>
      </c>
      <c r="F891" s="29">
        <v>980</v>
      </c>
      <c r="G891" s="29">
        <v>392</v>
      </c>
      <c r="H891" s="29"/>
      <c r="I891" s="29">
        <v>10</v>
      </c>
      <c r="J891" s="29">
        <v>11</v>
      </c>
      <c r="K891" s="29">
        <v>64</v>
      </c>
      <c r="L891" s="29" t="s">
        <v>3643</v>
      </c>
      <c r="M891" s="1" t="str">
        <f>Table8[[#This Row],[Std Remarks]]</f>
        <v>LIVE - 100% Completed</v>
      </c>
      <c r="N891" s="28">
        <f>Table8[[#This Row],[% of Completion of Work Done]]</f>
        <v>1</v>
      </c>
      <c r="O891" s="1">
        <f>Table8[[#This Row],[Customers According to % (Market Share)]]</f>
        <v>392</v>
      </c>
      <c r="P891" s="29">
        <v>4560919.53223434</v>
      </c>
      <c r="Q891" s="136">
        <f>Table8[[#This Row],[Allocated Budget]]*Table8[[#This Row],[Allocation Percentage]]</f>
        <v>684137.92983515095</v>
      </c>
      <c r="R891" s="136">
        <v>3876781.60239919</v>
      </c>
      <c r="S891" s="1">
        <v>-1</v>
      </c>
      <c r="T891" s="1"/>
      <c r="U891" s="1">
        <v>0.4</v>
      </c>
      <c r="V891" s="29">
        <v>0</v>
      </c>
      <c r="W891" s="29">
        <v>5779.5227072996204</v>
      </c>
      <c r="X891" s="1" t="s">
        <v>150</v>
      </c>
      <c r="Y891" s="75">
        <f>$Q$2</f>
        <v>0.15</v>
      </c>
      <c r="Z891" s="1" t="s">
        <v>32</v>
      </c>
      <c r="AA891" s="1" t="s">
        <v>150</v>
      </c>
      <c r="AB891" s="64">
        <v>1</v>
      </c>
      <c r="AC891" s="115">
        <f t="shared" si="47"/>
        <v>1</v>
      </c>
      <c r="AD891" s="2">
        <v>46082</v>
      </c>
      <c r="AE891" s="175" t="str">
        <f>IFERROR(Table8[[#This Row],[Timeline - Monthwise]]-MIN(Table8[Start Date..]),"None")</f>
        <v>None</v>
      </c>
      <c r="AF891" s="1" t="str">
        <f>IFERROR(Table8[[#This Row],[Timeline - Monthwise]]-Table8[[#This Row],[Start Date..]]+1,"Duration Doesn't Exsists")</f>
        <v>Duration Doesn't Exsists</v>
      </c>
      <c r="AG891" s="29" t="str">
        <f ca="1">IFERROR(Table8[[#This Row],[Timeline - Monthwise]]-TODAY(),"No ETA")</f>
        <v>No ETA</v>
      </c>
      <c r="AH891" s="29" t="str">
        <f t="shared" si="48"/>
        <v>Completed</v>
      </c>
      <c r="AI891" s="1"/>
      <c r="AJ891" s="237" t="s">
        <v>3569</v>
      </c>
      <c r="AK891" s="1"/>
      <c r="AL891" s="1" t="s">
        <v>3178</v>
      </c>
      <c r="AM891" s="1" t="s">
        <v>30</v>
      </c>
      <c r="AN891" s="1"/>
      <c r="AO891" s="27"/>
      <c r="AP891" s="191"/>
      <c r="AQ891" s="1"/>
      <c r="AS891" s="192" t="str">
        <f>VLOOKUP(Table8[[#This Row],[CEM Number]],'71 CEMs'!$E$5:$E$76,1,0)</f>
        <v>I240678</v>
      </c>
      <c r="AT891" s="235" t="s">
        <v>3569</v>
      </c>
      <c r="AU891" s="233"/>
    </row>
    <row r="892" spans="1:47" ht="14.4" customHeight="1">
      <c r="A892" s="26" t="s">
        <v>513</v>
      </c>
      <c r="B892" s="166">
        <v>45427</v>
      </c>
      <c r="C892" s="1" t="s">
        <v>514</v>
      </c>
      <c r="D892" s="1" t="s">
        <v>515</v>
      </c>
      <c r="E892" s="192" t="s">
        <v>542</v>
      </c>
      <c r="F892" s="29">
        <v>284</v>
      </c>
      <c r="G892" s="29">
        <v>113.60000000000001</v>
      </c>
      <c r="H892" s="29"/>
      <c r="I892" s="29"/>
      <c r="J892" s="29"/>
      <c r="K892" s="29"/>
      <c r="L892" s="29"/>
      <c r="M892" s="1" t="str">
        <f>Table8[[#This Row],[Std Remarks]]</f>
        <v>NOT LIVE - RETAIN BUDGET</v>
      </c>
      <c r="N892" s="28">
        <f>Table8[[#This Row],[% of Completion of Work Done]]</f>
        <v>0</v>
      </c>
      <c r="O892" s="1">
        <f>Table8[[#This Row],[Customers According to % (Market Share)]]</f>
        <v>113.60000000000001</v>
      </c>
      <c r="P892" s="29">
        <v>5162500.0898408499</v>
      </c>
      <c r="Q892" s="136">
        <f>(Table8[[#This Row],[Allocated Budget]]*$Q$2)+(Table8[[#This Row],[Allocated Budget]]*(1-Table8[[#This Row],[HP%  based on Live % ( Work Progress)]])*(1-$Q$2))</f>
        <v>5162500.0898408499</v>
      </c>
      <c r="R892" s="136">
        <v>0</v>
      </c>
      <c r="S892" s="1">
        <v>-0.7649999999999999</v>
      </c>
      <c r="T892" s="1"/>
      <c r="U892" s="1">
        <v>0.4</v>
      </c>
      <c r="V892" s="29">
        <v>886.72711209999989</v>
      </c>
      <c r="W892" s="29">
        <v>2277.3909225000002</v>
      </c>
      <c r="X892" s="1" t="s">
        <v>47</v>
      </c>
      <c r="Y892" s="28">
        <f>Table8[[#This Row],[% of Completion of Work Done]]</f>
        <v>0</v>
      </c>
      <c r="Z892" s="1" t="s">
        <v>35</v>
      </c>
      <c r="AA892" s="1"/>
      <c r="AB892" s="28">
        <v>0</v>
      </c>
      <c r="AC892" s="115">
        <f t="shared" si="47"/>
        <v>0</v>
      </c>
      <c r="AD892" s="2">
        <v>46082</v>
      </c>
      <c r="AE892" s="175">
        <f>IFERROR(Table8[[#This Row],[Timeline - Monthwise]]-MIN(Table8[Start Date..]),"None")</f>
        <v>0</v>
      </c>
      <c r="AF892" s="1">
        <f>IFERROR(Table8[[#This Row],[Timeline - Monthwise]]-Table8[[#This Row],[Start Date..]]+1,"Duration Doesn't Exsists")</f>
        <v>1</v>
      </c>
      <c r="AG892" s="29">
        <f ca="1">IFERROR(Table8[[#This Row],[Timeline - Monthwise]]-TODAY(),"No ETA")</f>
        <v>-47</v>
      </c>
      <c r="AH892" s="29" t="str">
        <f t="shared" si="48"/>
        <v>Yet to Start</v>
      </c>
      <c r="AI892" s="1">
        <v>46113</v>
      </c>
      <c r="AJ892" s="237" t="s">
        <v>3574</v>
      </c>
      <c r="AK892" s="1" t="s">
        <v>529</v>
      </c>
      <c r="AL892" s="1" t="s">
        <v>3180</v>
      </c>
      <c r="AM892" s="1" t="s">
        <v>76</v>
      </c>
      <c r="AN892" s="1">
        <v>1</v>
      </c>
      <c r="AO892" s="27"/>
      <c r="AP892" s="191"/>
      <c r="AQ892" s="1"/>
      <c r="AS892" s="192" t="str">
        <f>VLOOKUP(Table8[[#This Row],[CEM Number]],'71 CEMs'!$E$5:$E$76,1,0)</f>
        <v>I240705</v>
      </c>
      <c r="AT892" s="235">
        <v>46082</v>
      </c>
      <c r="AU892" s="233"/>
    </row>
    <row r="893" spans="1:47" ht="14.4" customHeight="1">
      <c r="A893" s="26" t="s">
        <v>3653</v>
      </c>
      <c r="B893" s="166" t="s">
        <v>3530</v>
      </c>
      <c r="C893" s="1" t="s">
        <v>1292</v>
      </c>
      <c r="D893" s="1" t="s">
        <v>1292</v>
      </c>
      <c r="E893" s="192" t="s">
        <v>1306</v>
      </c>
      <c r="F893" s="29">
        <v>382</v>
      </c>
      <c r="G893" s="29">
        <v>171.9</v>
      </c>
      <c r="H893" s="29"/>
      <c r="I893" s="29"/>
      <c r="J893" s="29"/>
      <c r="K893" s="29"/>
      <c r="L893" s="29"/>
      <c r="M893" s="1" t="str">
        <f>Table8[[#This Row],[Std Remarks]]</f>
        <v>NOT LIVE - RETAIN BUDGET</v>
      </c>
      <c r="N893" s="28">
        <f>Table8[[#This Row],[% of Completion of Work Done]]</f>
        <v>0</v>
      </c>
      <c r="O893" s="1">
        <f>Table8[[#This Row],[Customers According to % (Market Share)]]</f>
        <v>171.9</v>
      </c>
      <c r="P893" s="29">
        <v>9355307</v>
      </c>
      <c r="Q893" s="136">
        <f>(Table8[[#This Row],[Allocated Budget]]*$Q$2)+(Table8[[#This Row],[Allocated Budget]]*(1-Table8[[#This Row],[HP%  based on Live % ( Work Progress)]])*(1-$Q$2))</f>
        <v>9355307</v>
      </c>
      <c r="R893" s="136"/>
      <c r="S893" s="1">
        <v>-0.5</v>
      </c>
      <c r="T893" s="1"/>
      <c r="U893" s="1"/>
      <c r="V893" s="29">
        <v>2775</v>
      </c>
      <c r="W893" s="29">
        <v>8206.25</v>
      </c>
      <c r="X893" s="1" t="s">
        <v>47</v>
      </c>
      <c r="Y893" s="28">
        <f>Table8[[#This Row],[% of Completion of Work Done]]</f>
        <v>0</v>
      </c>
      <c r="Z893" s="1" t="s">
        <v>35</v>
      </c>
      <c r="AA893" s="1"/>
      <c r="AB893" s="77">
        <v>0</v>
      </c>
      <c r="AC893" s="115">
        <f t="shared" si="47"/>
        <v>0</v>
      </c>
      <c r="AD893" s="2">
        <v>46082</v>
      </c>
      <c r="AE893" s="175">
        <f>IFERROR(Table8[[#This Row],[Timeline - Monthwise]]-MIN(Table8[Start Date..]),"None")</f>
        <v>214</v>
      </c>
      <c r="AF893" s="1">
        <f>IFERROR(Table8[[#This Row],[Timeline - Monthwise]]-Table8[[#This Row],[Start Date..]]+1,"Duration Doesn't Exsists")</f>
        <v>215</v>
      </c>
      <c r="AG893" s="29">
        <f ca="1">IFERROR(Table8[[#This Row],[Timeline - Monthwise]]-TODAY(),"No ETA")</f>
        <v>167</v>
      </c>
      <c r="AH893" s="29" t="str">
        <f t="shared" si="48"/>
        <v>Yet to Start</v>
      </c>
      <c r="AI893" s="1" t="s">
        <v>1168</v>
      </c>
      <c r="AJ893" s="237" t="s">
        <v>3576</v>
      </c>
      <c r="AK893" s="1" t="s">
        <v>1169</v>
      </c>
      <c r="AL893" s="1" t="s">
        <v>3325</v>
      </c>
      <c r="AM893" s="1" t="s">
        <v>76</v>
      </c>
      <c r="AN893" s="1"/>
      <c r="AO893" s="27"/>
      <c r="AP893" s="191"/>
      <c r="AQ893" s="1"/>
      <c r="AS893" s="192" t="e">
        <f>VLOOKUP(Table8[[#This Row],[CEM Number]],'71 CEMs'!$E$5:$E$76,1,0)</f>
        <v>#N/A</v>
      </c>
      <c r="AT893" s="235">
        <v>46296</v>
      </c>
      <c r="AU893" s="233"/>
    </row>
    <row r="894" spans="1:47" ht="14.4" customHeight="1">
      <c r="A894" s="26" t="s">
        <v>3653</v>
      </c>
      <c r="B894" s="166" t="s">
        <v>3530</v>
      </c>
      <c r="C894" s="1" t="s">
        <v>1292</v>
      </c>
      <c r="D894" s="1" t="s">
        <v>1292</v>
      </c>
      <c r="E894" s="192" t="s">
        <v>1307</v>
      </c>
      <c r="F894" s="29">
        <v>312</v>
      </c>
      <c r="G894" s="29">
        <v>140.4</v>
      </c>
      <c r="H894" s="29"/>
      <c r="I894" s="29"/>
      <c r="J894" s="29"/>
      <c r="K894" s="29"/>
      <c r="L894" s="29"/>
      <c r="M894" s="1" t="str">
        <f>Table8[[#This Row],[Std Remarks]]</f>
        <v>NOT LIVE - RETAIN BUDGET</v>
      </c>
      <c r="N894" s="28">
        <f>Table8[[#This Row],[% of Completion of Work Done]]</f>
        <v>0</v>
      </c>
      <c r="O894" s="1">
        <f>Table8[[#This Row],[Customers According to % (Market Share)]]</f>
        <v>140.4</v>
      </c>
      <c r="P894" s="29">
        <v>3837274.85</v>
      </c>
      <c r="Q894" s="136">
        <f>(Table8[[#This Row],[Allocated Budget]]*$Q$2)+(Table8[[#This Row],[Allocated Budget]]*(1-Table8[[#This Row],[HP%  based on Live % ( Work Progress)]])*(1-$Q$2))</f>
        <v>3837274.85</v>
      </c>
      <c r="R894" s="136"/>
      <c r="S894" s="1">
        <v>-1</v>
      </c>
      <c r="T894" s="1"/>
      <c r="U894" s="1"/>
      <c r="V894" s="29">
        <v>796.94999999999993</v>
      </c>
      <c r="W894" s="29">
        <v>2883.75</v>
      </c>
      <c r="X894" s="1" t="s">
        <v>47</v>
      </c>
      <c r="Y894" s="28">
        <f>Table8[[#This Row],[% of Completion of Work Done]]</f>
        <v>0</v>
      </c>
      <c r="Z894" s="1" t="s">
        <v>35</v>
      </c>
      <c r="AA894" s="1"/>
      <c r="AB894" s="77">
        <v>0</v>
      </c>
      <c r="AC894" s="115">
        <f t="shared" si="47"/>
        <v>0</v>
      </c>
      <c r="AD894" s="2">
        <v>46082</v>
      </c>
      <c r="AE894" s="175">
        <f>IFERROR(Table8[[#This Row],[Timeline - Monthwise]]-MIN(Table8[Start Date..]),"None")</f>
        <v>214</v>
      </c>
      <c r="AF894" s="1">
        <f>IFERROR(Table8[[#This Row],[Timeline - Monthwise]]-Table8[[#This Row],[Start Date..]]+1,"Duration Doesn't Exsists")</f>
        <v>215</v>
      </c>
      <c r="AG894" s="29">
        <f ca="1">IFERROR(Table8[[#This Row],[Timeline - Monthwise]]-TODAY(),"No ETA")</f>
        <v>167</v>
      </c>
      <c r="AH894" s="29" t="str">
        <f t="shared" si="48"/>
        <v>Yet to Start</v>
      </c>
      <c r="AI894" s="1" t="s">
        <v>1168</v>
      </c>
      <c r="AJ894" s="237" t="s">
        <v>3576</v>
      </c>
      <c r="AK894" s="1" t="s">
        <v>1169</v>
      </c>
      <c r="AL894" s="1" t="s">
        <v>3325</v>
      </c>
      <c r="AM894" s="1" t="s">
        <v>76</v>
      </c>
      <c r="AN894" s="1"/>
      <c r="AO894" s="27"/>
      <c r="AP894" s="192"/>
      <c r="AQ894" s="1"/>
      <c r="AS894" s="192" t="e">
        <f>VLOOKUP(Table8[[#This Row],[CEM Number]],'71 CEMs'!$E$5:$E$76,1,0)</f>
        <v>#N/A</v>
      </c>
      <c r="AT894" s="235">
        <v>46296</v>
      </c>
      <c r="AU894" s="233"/>
    </row>
    <row r="895" spans="1:47" ht="14.4" customHeight="1">
      <c r="A895" s="26" t="s">
        <v>3653</v>
      </c>
      <c r="B895" s="166" t="s">
        <v>3530</v>
      </c>
      <c r="C895" s="1" t="s">
        <v>1292</v>
      </c>
      <c r="D895" s="1" t="s">
        <v>1292</v>
      </c>
      <c r="E895" s="192" t="s">
        <v>1308</v>
      </c>
      <c r="F895" s="29">
        <v>736</v>
      </c>
      <c r="G895" s="29">
        <v>331.2</v>
      </c>
      <c r="H895" s="29"/>
      <c r="I895" s="29"/>
      <c r="J895" s="29"/>
      <c r="K895" s="29"/>
      <c r="L895" s="29"/>
      <c r="M895" s="1" t="str">
        <f>Table8[[#This Row],[Std Remarks]]</f>
        <v>NOT LIVE - RETAIN BUDGET</v>
      </c>
      <c r="N895" s="28">
        <f>Table8[[#This Row],[% of Completion of Work Done]]</f>
        <v>0</v>
      </c>
      <c r="O895" s="1">
        <f>Table8[[#This Row],[Customers According to % (Market Share)]]</f>
        <v>331.2</v>
      </c>
      <c r="P895" s="29">
        <v>6079006.8959999997</v>
      </c>
      <c r="Q895" s="136">
        <f>(Table8[[#This Row],[Allocated Budget]]*$Q$2)+(Table8[[#This Row],[Allocated Budget]]*(1-Table8[[#This Row],[HP%  based on Live % ( Work Progress)]])*(1-$Q$2))</f>
        <v>6079006.8959999997</v>
      </c>
      <c r="R895" s="136"/>
      <c r="S895" s="1">
        <v>-0.85</v>
      </c>
      <c r="T895" s="1"/>
      <c r="U895" s="1"/>
      <c r="V895" s="29">
        <v>1166.0999999999999</v>
      </c>
      <c r="W895" s="29">
        <v>5642.5</v>
      </c>
      <c r="X895" s="1" t="s">
        <v>47</v>
      </c>
      <c r="Y895" s="28">
        <f>Table8[[#This Row],[% of Completion of Work Done]]</f>
        <v>0</v>
      </c>
      <c r="Z895" s="1" t="s">
        <v>35</v>
      </c>
      <c r="AA895" s="1"/>
      <c r="AB895" s="77">
        <v>0</v>
      </c>
      <c r="AC895" s="115">
        <f t="shared" si="47"/>
        <v>0</v>
      </c>
      <c r="AD895" s="2">
        <v>46082</v>
      </c>
      <c r="AE895" s="175">
        <f>IFERROR(Table8[[#This Row],[Timeline - Monthwise]]-MIN(Table8[Start Date..]),"None")</f>
        <v>214</v>
      </c>
      <c r="AF895" s="1">
        <f>IFERROR(Table8[[#This Row],[Timeline - Monthwise]]-Table8[[#This Row],[Start Date..]]+1,"Duration Doesn't Exsists")</f>
        <v>215</v>
      </c>
      <c r="AG895" s="29">
        <f ca="1">IFERROR(Table8[[#This Row],[Timeline - Monthwise]]-TODAY(),"No ETA")</f>
        <v>167</v>
      </c>
      <c r="AH895" s="29" t="str">
        <f t="shared" si="48"/>
        <v>Yet to Start</v>
      </c>
      <c r="AI895" s="192" t="s">
        <v>1168</v>
      </c>
      <c r="AJ895" s="237" t="s">
        <v>3576</v>
      </c>
      <c r="AK895" s="1" t="s">
        <v>1169</v>
      </c>
      <c r="AL895" s="1" t="s">
        <v>3325</v>
      </c>
      <c r="AM895" s="1" t="s">
        <v>76</v>
      </c>
      <c r="AN895" s="1"/>
      <c r="AO895" s="27"/>
      <c r="AP895" s="191"/>
      <c r="AQ895" s="1"/>
      <c r="AS895" s="192" t="e">
        <f>VLOOKUP(Table8[[#This Row],[CEM Number]],'71 CEMs'!$E$5:$E$76,1,0)</f>
        <v>#N/A</v>
      </c>
      <c r="AT895" s="235">
        <v>46296</v>
      </c>
      <c r="AU895" s="233"/>
    </row>
    <row r="896" spans="1:47" ht="14.4" customHeight="1">
      <c r="A896" s="26" t="s">
        <v>155</v>
      </c>
      <c r="B896" s="166">
        <v>45351</v>
      </c>
      <c r="C896" s="1" t="s">
        <v>156</v>
      </c>
      <c r="D896" s="1" t="s">
        <v>157</v>
      </c>
      <c r="E896" s="192" t="s">
        <v>165</v>
      </c>
      <c r="F896" s="29">
        <v>846</v>
      </c>
      <c r="G896" s="29">
        <v>338.40000000000003</v>
      </c>
      <c r="H896" s="29">
        <v>47</v>
      </c>
      <c r="I896" s="29">
        <v>39</v>
      </c>
      <c r="J896" s="29">
        <v>2</v>
      </c>
      <c r="K896" s="29">
        <v>6</v>
      </c>
      <c r="L896" s="29"/>
      <c r="M896" s="1" t="str">
        <f>Table8[[#This Row],[Std Remarks]]</f>
        <v>LIVE - 100% Completed</v>
      </c>
      <c r="N896" s="28">
        <f>Table8[[#This Row],[% of Completion of Work Done]]</f>
        <v>1</v>
      </c>
      <c r="O896" s="1">
        <f>Table8[[#This Row],[Customers According to % (Market Share)]]</f>
        <v>338.40000000000003</v>
      </c>
      <c r="P896" s="29">
        <v>9723833.6989999991</v>
      </c>
      <c r="Q896" s="136">
        <f>Table8[[#This Row],[Allocated Budget]]*Table8[[#This Row],[Allocation Percentage]]</f>
        <v>1458575.0548499997</v>
      </c>
      <c r="R896" s="136">
        <v>8265258.644150001</v>
      </c>
      <c r="S896" s="1">
        <v>-1</v>
      </c>
      <c r="T896" s="1"/>
      <c r="U896" s="1">
        <v>0.4</v>
      </c>
      <c r="V896" s="29">
        <v>1259.25</v>
      </c>
      <c r="W896" s="29">
        <v>10993.581</v>
      </c>
      <c r="X896" s="1" t="s">
        <v>47</v>
      </c>
      <c r="Y896" s="75">
        <f>$Q$2</f>
        <v>0.15</v>
      </c>
      <c r="Z896" s="1" t="s">
        <v>32</v>
      </c>
      <c r="AA896" s="1" t="s">
        <v>150</v>
      </c>
      <c r="AB896" s="64">
        <v>1</v>
      </c>
      <c r="AC896" s="115">
        <f t="shared" si="47"/>
        <v>1</v>
      </c>
      <c r="AD896" s="2">
        <v>46082</v>
      </c>
      <c r="AE896" s="175" t="str">
        <f>IFERROR(Table8[[#This Row],[Timeline - Monthwise]]-MIN(Table8[Start Date..]),"None")</f>
        <v>None</v>
      </c>
      <c r="AF896" s="1" t="str">
        <f>IFERROR(Table8[[#This Row],[Timeline - Monthwise]]-Table8[[#This Row],[Start Date..]]+1,"Duration Doesn't Exsists")</f>
        <v>Duration Doesn't Exsists</v>
      </c>
      <c r="AG896" s="29" t="str">
        <f ca="1">IFERROR(Table8[[#This Row],[Timeline - Monthwise]]-TODAY(),"No ETA")</f>
        <v>No ETA</v>
      </c>
      <c r="AH896" s="29" t="str">
        <f t="shared" si="48"/>
        <v>Completed</v>
      </c>
      <c r="AI896" s="1"/>
      <c r="AJ896" s="237" t="s">
        <v>3569</v>
      </c>
      <c r="AK896" s="1"/>
      <c r="AL896" s="1" t="s">
        <v>3178</v>
      </c>
      <c r="AM896" s="1" t="s">
        <v>30</v>
      </c>
      <c r="AN896" s="1"/>
      <c r="AO896" s="27"/>
      <c r="AP896" s="191"/>
      <c r="AQ896" s="1"/>
      <c r="AS896" s="192" t="str">
        <f>VLOOKUP(Table8[[#This Row],[CEM Number]],'71 CEMs'!$E$5:$E$76,1,0)</f>
        <v>I240538</v>
      </c>
      <c r="AT896" s="235" t="s">
        <v>3569</v>
      </c>
      <c r="AU896" s="233"/>
    </row>
    <row r="897" spans="1:47" ht="14.4" customHeight="1">
      <c r="A897" s="26" t="s">
        <v>3653</v>
      </c>
      <c r="B897" s="166" t="s">
        <v>3530</v>
      </c>
      <c r="C897" s="1" t="s">
        <v>1292</v>
      </c>
      <c r="D897" s="1" t="s">
        <v>1292</v>
      </c>
      <c r="E897" s="192" t="s">
        <v>1309</v>
      </c>
      <c r="F897" s="29">
        <v>562</v>
      </c>
      <c r="G897" s="29">
        <v>252.9</v>
      </c>
      <c r="H897" s="29"/>
      <c r="I897" s="29"/>
      <c r="J897" s="29"/>
      <c r="K897" s="29"/>
      <c r="L897" s="29"/>
      <c r="M897" s="1" t="str">
        <f>Table8[[#This Row],[Std Remarks]]</f>
        <v>NOT LIVE - RETAIN BUDGET</v>
      </c>
      <c r="N897" s="28">
        <f>Table8[[#This Row],[% of Completion of Work Done]]</f>
        <v>0</v>
      </c>
      <c r="O897" s="1">
        <f>Table8[[#This Row],[Customers According to % (Market Share)]]</f>
        <v>252.9</v>
      </c>
      <c r="P897" s="29">
        <v>5448762.8080000002</v>
      </c>
      <c r="Q897" s="136">
        <f>(Table8[[#This Row],[Allocated Budget]]*$Q$2)+(Table8[[#This Row],[Allocated Budget]]*(1-Table8[[#This Row],[HP%  based on Live % ( Work Progress)]])*(1-$Q$2))</f>
        <v>5448762.8080000002</v>
      </c>
      <c r="R897" s="136"/>
      <c r="S897" s="1">
        <v>-1</v>
      </c>
      <c r="T897" s="1"/>
      <c r="U897" s="1"/>
      <c r="V897" s="29">
        <v>1216.6999999999998</v>
      </c>
      <c r="W897" s="29">
        <v>3601.25</v>
      </c>
      <c r="X897" s="1" t="s">
        <v>47</v>
      </c>
      <c r="Y897" s="28">
        <f>Table8[[#This Row],[% of Completion of Work Done]]</f>
        <v>0</v>
      </c>
      <c r="Z897" s="1" t="s">
        <v>35</v>
      </c>
      <c r="AA897" s="1"/>
      <c r="AB897" s="77">
        <v>0</v>
      </c>
      <c r="AC897" s="115">
        <f t="shared" si="47"/>
        <v>0</v>
      </c>
      <c r="AD897" s="2">
        <v>46082</v>
      </c>
      <c r="AE897" s="175">
        <f>IFERROR(Table8[[#This Row],[Timeline - Monthwise]]-MIN(Table8[Start Date..]),"None")</f>
        <v>214</v>
      </c>
      <c r="AF897" s="1">
        <f>IFERROR(Table8[[#This Row],[Timeline - Monthwise]]-Table8[[#This Row],[Start Date..]]+1,"Duration Doesn't Exsists")</f>
        <v>215</v>
      </c>
      <c r="AG897" s="29">
        <f ca="1">IFERROR(Table8[[#This Row],[Timeline - Monthwise]]-TODAY(),"No ETA")</f>
        <v>167</v>
      </c>
      <c r="AH897" s="29" t="str">
        <f t="shared" si="48"/>
        <v>Yet to Start</v>
      </c>
      <c r="AI897" s="1" t="s">
        <v>1168</v>
      </c>
      <c r="AJ897" s="237" t="s">
        <v>3576</v>
      </c>
      <c r="AK897" s="1" t="s">
        <v>1169</v>
      </c>
      <c r="AL897" s="1" t="s">
        <v>3325</v>
      </c>
      <c r="AM897" s="1" t="s">
        <v>76</v>
      </c>
      <c r="AN897" s="1"/>
      <c r="AO897" s="27"/>
      <c r="AP897" s="191"/>
      <c r="AQ897" s="1"/>
      <c r="AS897" s="192" t="e">
        <f>VLOOKUP(Table8[[#This Row],[CEM Number]],'71 CEMs'!$E$5:$E$76,1,0)</f>
        <v>#N/A</v>
      </c>
      <c r="AT897" s="235">
        <v>46296</v>
      </c>
      <c r="AU897" s="233"/>
    </row>
    <row r="898" spans="1:47" ht="14.4" customHeight="1">
      <c r="A898" s="26" t="s">
        <v>950</v>
      </c>
      <c r="B898" s="166">
        <v>44195</v>
      </c>
      <c r="C898" s="1" t="s">
        <v>138</v>
      </c>
      <c r="D898" s="1" t="s">
        <v>951</v>
      </c>
      <c r="E898" s="192" t="s">
        <v>978</v>
      </c>
      <c r="F898" s="29">
        <v>3950</v>
      </c>
      <c r="G898" s="29">
        <v>1580</v>
      </c>
      <c r="H898" s="29"/>
      <c r="I898" s="29"/>
      <c r="J898" s="29"/>
      <c r="K898" s="29"/>
      <c r="L898" s="29"/>
      <c r="M898" s="1" t="str">
        <f>Table8[[#This Row],[Std Remarks]]</f>
        <v>NOT LIVE - RETAIN BUDGET</v>
      </c>
      <c r="N898" s="28">
        <f>Table8[[#This Row],[% of Completion of Work Done]]</f>
        <v>0</v>
      </c>
      <c r="O898" s="1">
        <f>Table8[[#This Row],[Customers According to % (Market Share)]]</f>
        <v>1580</v>
      </c>
      <c r="P898" s="29">
        <v>21599069.710000001</v>
      </c>
      <c r="Q898" s="136">
        <f>(Table8[[#This Row],[Allocated Budget]]*$Q$2)+(Table8[[#This Row],[Allocated Budget]]*(1-Table8[[#This Row],[HP%  based on Live % ( Work Progress)]])*(1-$Q$2))</f>
        <v>21599069.710000001</v>
      </c>
      <c r="R898" s="136">
        <v>16523288.32815</v>
      </c>
      <c r="S898" s="1">
        <v>-1</v>
      </c>
      <c r="T898" s="1"/>
      <c r="U898" s="1">
        <v>0.4</v>
      </c>
      <c r="V898" s="29">
        <v>5073.7999999999993</v>
      </c>
      <c r="W898" s="29">
        <v>29521.25</v>
      </c>
      <c r="X898" s="1" t="s">
        <v>47</v>
      </c>
      <c r="Y898" s="28">
        <f>Table8[[#This Row],[% of Completion of Work Done]]</f>
        <v>0</v>
      </c>
      <c r="Z898" s="1" t="s">
        <v>35</v>
      </c>
      <c r="AA898" s="1"/>
      <c r="AB898" s="64">
        <v>0</v>
      </c>
      <c r="AC898" s="115">
        <f t="shared" si="47"/>
        <v>0</v>
      </c>
      <c r="AD898" s="2">
        <v>46082</v>
      </c>
      <c r="AE898" s="175">
        <f>IFERROR(Table8[[#This Row],[Timeline - Monthwise]]-MIN(Table8[Start Date..]),"None")</f>
        <v>61</v>
      </c>
      <c r="AF898" s="1">
        <f>IFERROR(Table8[[#This Row],[Timeline - Monthwise]]-Table8[[#This Row],[Start Date..]]+1,"Duration Doesn't Exsists")</f>
        <v>62</v>
      </c>
      <c r="AG898" s="29">
        <f ca="1">IFERROR(Table8[[#This Row],[Timeline - Monthwise]]-TODAY(),"No ETA")</f>
        <v>14</v>
      </c>
      <c r="AH898" s="29" t="str">
        <f t="shared" si="48"/>
        <v>Yet to Start</v>
      </c>
      <c r="AI898" s="1">
        <v>46143</v>
      </c>
      <c r="AJ898" s="237" t="s">
        <v>3575</v>
      </c>
      <c r="AK898" s="1" t="s">
        <v>979</v>
      </c>
      <c r="AL898" s="1" t="s">
        <v>3323</v>
      </c>
      <c r="AM898" s="1" t="s">
        <v>76</v>
      </c>
      <c r="AN898" s="1">
        <v>1</v>
      </c>
      <c r="AO898" s="27"/>
      <c r="AP898" s="191"/>
      <c r="AQ898" s="1"/>
      <c r="AS898" s="192" t="str">
        <f>VLOOKUP(Table8[[#This Row],[CEM Number]],'71 CEMs'!$E$5:$E$76,1,0)</f>
        <v>INT-21-00315</v>
      </c>
      <c r="AT898" s="235">
        <v>46143</v>
      </c>
      <c r="AU898" s="233"/>
    </row>
    <row r="899" spans="1:47" ht="14.4" customHeight="1">
      <c r="A899" s="26" t="s">
        <v>736</v>
      </c>
      <c r="B899" s="166">
        <v>45593</v>
      </c>
      <c r="C899" s="1" t="s">
        <v>514</v>
      </c>
      <c r="D899" s="1" t="s">
        <v>737</v>
      </c>
      <c r="E899" s="192" t="s">
        <v>738</v>
      </c>
      <c r="F899" s="29">
        <v>19009</v>
      </c>
      <c r="G899" s="29">
        <v>7603.6</v>
      </c>
      <c r="H899" s="29"/>
      <c r="I899" s="29"/>
      <c r="J899" s="29"/>
      <c r="K899" s="29"/>
      <c r="L899" s="29"/>
      <c r="M899" s="1" t="str">
        <f>Table8[[#This Row],[Std Remarks]]</f>
        <v>LIVE - 100% Completed</v>
      </c>
      <c r="N899" s="28">
        <f>Table8[[#This Row],[% of Completion of Work Done]]</f>
        <v>1</v>
      </c>
      <c r="O899" s="1">
        <f>Table8[[#This Row],[Customers According to % (Market Share)]]</f>
        <v>7603.6</v>
      </c>
      <c r="P899" s="29">
        <v>517994073.788526</v>
      </c>
      <c r="Q899" s="136">
        <f>Table8[[#This Row],[Allocated Budget]]*Table8[[#This Row],[Allocation Percentage]]</f>
        <v>77699111.068278894</v>
      </c>
      <c r="R899" s="136">
        <v>440294962.72024667</v>
      </c>
      <c r="S899" s="1">
        <v>-0.85</v>
      </c>
      <c r="T899" s="1"/>
      <c r="U899" s="1">
        <v>0.4</v>
      </c>
      <c r="V899" s="29">
        <v>198037</v>
      </c>
      <c r="W899" s="29">
        <v>0</v>
      </c>
      <c r="X899" s="1" t="s">
        <v>31</v>
      </c>
      <c r="Y899" s="75">
        <f>$Q$2</f>
        <v>0.15</v>
      </c>
      <c r="Z899" s="1" t="s">
        <v>32</v>
      </c>
      <c r="AA899" s="1" t="s">
        <v>31</v>
      </c>
      <c r="AB899" s="64">
        <v>1</v>
      </c>
      <c r="AC899" s="115">
        <f t="shared" si="47"/>
        <v>1</v>
      </c>
      <c r="AD899" s="2">
        <v>46082</v>
      </c>
      <c r="AE899" s="175" t="str">
        <f>IFERROR(Table8[[#This Row],[Timeline - Monthwise]]-MIN(Table8[Start Date..]),"None")</f>
        <v>None</v>
      </c>
      <c r="AF899" s="1" t="str">
        <f>IFERROR(Table8[[#This Row],[Timeline - Monthwise]]-Table8[[#This Row],[Start Date..]]+1,"Duration Doesn't Exsists")</f>
        <v>Duration Doesn't Exsists</v>
      </c>
      <c r="AG899" s="29" t="str">
        <f ca="1">IFERROR(Table8[[#This Row],[Timeline - Monthwise]]-TODAY(),"No ETA")</f>
        <v>No ETA</v>
      </c>
      <c r="AH899" s="29" t="str">
        <f t="shared" si="48"/>
        <v>Completed</v>
      </c>
      <c r="AI899" s="1"/>
      <c r="AJ899" s="237" t="s">
        <v>3569</v>
      </c>
      <c r="AK899" s="1"/>
      <c r="AL899" s="1" t="s">
        <v>3178</v>
      </c>
      <c r="AM899" s="1" t="s">
        <v>30</v>
      </c>
      <c r="AN899" s="1"/>
      <c r="AO899" s="27"/>
      <c r="AP899" s="191"/>
      <c r="AQ899" s="1"/>
      <c r="AS899" s="192" t="str">
        <f>VLOOKUP(Table8[[#This Row],[CEM Number]],'71 CEMs'!$E$5:$E$76,1,0)</f>
        <v>I250307</v>
      </c>
      <c r="AT899" s="235" t="s">
        <v>3569</v>
      </c>
      <c r="AU899" s="233"/>
    </row>
    <row r="900" spans="1:47" ht="14.4" customHeight="1">
      <c r="A900" s="26" t="s">
        <v>513</v>
      </c>
      <c r="B900" s="166">
        <v>45427</v>
      </c>
      <c r="C900" s="1" t="s">
        <v>514</v>
      </c>
      <c r="D900" s="1" t="s">
        <v>515</v>
      </c>
      <c r="E900" s="192" t="s">
        <v>543</v>
      </c>
      <c r="F900" s="29">
        <v>346</v>
      </c>
      <c r="G900" s="29">
        <v>138.4</v>
      </c>
      <c r="H900" s="29"/>
      <c r="I900" s="29"/>
      <c r="J900" s="29"/>
      <c r="K900" s="29"/>
      <c r="L900" s="29"/>
      <c r="M900" s="1" t="str">
        <f>Table8[[#This Row],[Std Remarks]]</f>
        <v>NOT LIVE - RETAIN BUDGET</v>
      </c>
      <c r="N900" s="28">
        <f>Table8[[#This Row],[% of Completion of Work Done]]</f>
        <v>0</v>
      </c>
      <c r="O900" s="1">
        <f>Table8[[#This Row],[Customers According to % (Market Share)]]</f>
        <v>138.4</v>
      </c>
      <c r="P900" s="29">
        <v>6003613.7219075002</v>
      </c>
      <c r="Q900" s="136">
        <f>(Table8[[#This Row],[Allocated Budget]]*$Q$2)+(Table8[[#This Row],[Allocated Budget]]*(1-Table8[[#This Row],[HP%  based on Live % ( Work Progress)]])*(1-$Q$2))</f>
        <v>6003613.7219075002</v>
      </c>
      <c r="R900" s="136">
        <v>0</v>
      </c>
      <c r="S900" s="1">
        <v>-1</v>
      </c>
      <c r="T900" s="1"/>
      <c r="U900" s="1">
        <v>0.4</v>
      </c>
      <c r="V900" s="29">
        <v>0</v>
      </c>
      <c r="W900" s="29">
        <v>3661.2782129999996</v>
      </c>
      <c r="X900" s="1" t="s">
        <v>31</v>
      </c>
      <c r="Y900" s="28">
        <f>Table8[[#This Row],[% of Completion of Work Done]]</f>
        <v>0</v>
      </c>
      <c r="Z900" s="1" t="s">
        <v>35</v>
      </c>
      <c r="AA900" s="1"/>
      <c r="AB900" s="28">
        <v>0</v>
      </c>
      <c r="AC900" s="115">
        <f t="shared" si="47"/>
        <v>0</v>
      </c>
      <c r="AD900" s="2">
        <v>46082</v>
      </c>
      <c r="AE900" s="175" t="str">
        <f>IFERROR(Table8[[#This Row],[Timeline - Monthwise]]-MIN(Table8[Start Date..]),"None")</f>
        <v>None</v>
      </c>
      <c r="AF900" s="1" t="str">
        <f>IFERROR(Table8[[#This Row],[Timeline - Monthwise]]-Table8[[#This Row],[Start Date..]]+1,"Duration Doesn't Exsists")</f>
        <v>Duration Doesn't Exsists</v>
      </c>
      <c r="AG900" s="29" t="str">
        <f ca="1">IFERROR(Table8[[#This Row],[Timeline - Monthwise]]-TODAY(),"No ETA")</f>
        <v>No ETA</v>
      </c>
      <c r="AH900" s="29" t="str">
        <f t="shared" si="48"/>
        <v>Yet to Start</v>
      </c>
      <c r="AI900" s="1" t="s">
        <v>77</v>
      </c>
      <c r="AJ900" s="237" t="s">
        <v>3319</v>
      </c>
      <c r="AK900" s="1" t="s">
        <v>78</v>
      </c>
      <c r="AL900" s="1" t="s">
        <v>3325</v>
      </c>
      <c r="AM900" s="1" t="s">
        <v>76</v>
      </c>
      <c r="AN900" s="1">
        <v>2</v>
      </c>
      <c r="AO900" s="27"/>
      <c r="AP900" s="191"/>
      <c r="AQ900" s="192"/>
      <c r="AS900" s="192" t="str">
        <f>VLOOKUP(Table8[[#This Row],[CEM Number]],'71 CEMs'!$E$5:$E$76,1,0)</f>
        <v>I240705</v>
      </c>
      <c r="AT900" s="235" t="s">
        <v>3319</v>
      </c>
      <c r="AU900" s="233"/>
    </row>
    <row r="901" spans="1:47" ht="14.4" customHeight="1">
      <c r="A901" s="26" t="s">
        <v>698</v>
      </c>
      <c r="B901" s="166">
        <v>45549</v>
      </c>
      <c r="C901" s="1" t="s">
        <v>172</v>
      </c>
      <c r="D901" s="1" t="s">
        <v>699</v>
      </c>
      <c r="E901" s="192" t="s">
        <v>714</v>
      </c>
      <c r="F901" s="29">
        <v>536</v>
      </c>
      <c r="G901" s="29">
        <v>214.4</v>
      </c>
      <c r="H901" s="29">
        <v>31</v>
      </c>
      <c r="I901" s="29">
        <v>30</v>
      </c>
      <c r="J901" s="29">
        <v>1</v>
      </c>
      <c r="K901" s="29"/>
      <c r="L901" s="29"/>
      <c r="M901" s="1" t="str">
        <f>Table8[[#This Row],[Std Remarks]]</f>
        <v>LIVE - 100% Completed</v>
      </c>
      <c r="N901" s="28">
        <f>Table8[[#This Row],[% of Completion of Work Done]]</f>
        <v>1</v>
      </c>
      <c r="O901" s="1">
        <f>Table8[[#This Row],[Customers According to % (Market Share)]]</f>
        <v>214.4</v>
      </c>
      <c r="P901" s="29">
        <v>6715426.7302740002</v>
      </c>
      <c r="Q901" s="136">
        <f>Table8[[#This Row],[Allocated Budget]]*Table8[[#This Row],[Allocation Percentage]]</f>
        <v>1007314.0095411</v>
      </c>
      <c r="R901" s="136">
        <v>5708112.7207329003</v>
      </c>
      <c r="S901" s="1">
        <v>-1</v>
      </c>
      <c r="T901" s="1"/>
      <c r="U901" s="1">
        <v>0.4</v>
      </c>
      <c r="V901" s="29">
        <v>1296.9000000000001</v>
      </c>
      <c r="W901" s="29">
        <v>7535.5623591000012</v>
      </c>
      <c r="X901" s="1" t="s">
        <v>47</v>
      </c>
      <c r="Y901" s="75">
        <f t="shared" ref="Y901:Y907" si="50">$Q$2</f>
        <v>0.15</v>
      </c>
      <c r="Z901" s="1" t="s">
        <v>32</v>
      </c>
      <c r="AA901" s="1" t="s">
        <v>47</v>
      </c>
      <c r="AB901" s="64">
        <v>1</v>
      </c>
      <c r="AC901" s="115">
        <f t="shared" si="47"/>
        <v>1</v>
      </c>
      <c r="AD901" s="2">
        <v>46082</v>
      </c>
      <c r="AE901" s="175" t="str">
        <f>IFERROR(Table8[[#This Row],[Timeline - Monthwise]]-MIN(Table8[Start Date..]),"None")</f>
        <v>None</v>
      </c>
      <c r="AF901" s="1" t="str">
        <f>IFERROR(Table8[[#This Row],[Timeline - Monthwise]]-Table8[[#This Row],[Start Date..]]+1,"Duration Doesn't Exsists")</f>
        <v>Duration Doesn't Exsists</v>
      </c>
      <c r="AG901" s="29" t="str">
        <f ca="1">IFERROR(Table8[[#This Row],[Timeline - Monthwise]]-TODAY(),"No ETA")</f>
        <v>No ETA</v>
      </c>
      <c r="AH901" s="29" t="str">
        <f t="shared" si="48"/>
        <v>Completed</v>
      </c>
      <c r="AI901" s="1"/>
      <c r="AJ901" s="237" t="s">
        <v>3569</v>
      </c>
      <c r="AK901" s="1"/>
      <c r="AL901" s="1" t="s">
        <v>3178</v>
      </c>
      <c r="AM901" s="1" t="s">
        <v>30</v>
      </c>
      <c r="AN901" s="1"/>
      <c r="AO901" s="27"/>
      <c r="AP901" s="191"/>
      <c r="AQ901" s="1"/>
      <c r="AS901" s="192" t="str">
        <f>VLOOKUP(Table8[[#This Row],[CEM Number]],'71 CEMs'!$E$5:$E$76,1,0)</f>
        <v>I250212</v>
      </c>
      <c r="AT901" s="235" t="s">
        <v>3569</v>
      </c>
      <c r="AU901" s="233"/>
    </row>
    <row r="902" spans="1:47" ht="14.4" customHeight="1">
      <c r="A902" s="26" t="s">
        <v>698</v>
      </c>
      <c r="B902" s="166">
        <v>45549</v>
      </c>
      <c r="C902" s="1" t="s">
        <v>172</v>
      </c>
      <c r="D902" s="1" t="s">
        <v>699</v>
      </c>
      <c r="E902" s="192" t="s">
        <v>715</v>
      </c>
      <c r="F902" s="29">
        <v>1110</v>
      </c>
      <c r="G902" s="29">
        <v>444</v>
      </c>
      <c r="H902" s="29">
        <v>57</v>
      </c>
      <c r="I902" s="29">
        <v>55</v>
      </c>
      <c r="J902" s="29">
        <v>2</v>
      </c>
      <c r="K902" s="29"/>
      <c r="L902" s="29"/>
      <c r="M902" s="1" t="str">
        <f>Table8[[#This Row],[Std Remarks]]</f>
        <v>LIVE - 100% Completed</v>
      </c>
      <c r="N902" s="28">
        <f>Table8[[#This Row],[% of Completion of Work Done]]</f>
        <v>1</v>
      </c>
      <c r="O902" s="1">
        <f>Table8[[#This Row],[Customers According to % (Market Share)]]</f>
        <v>444</v>
      </c>
      <c r="P902" s="29">
        <v>13881109.038947999</v>
      </c>
      <c r="Q902" s="136">
        <f>Table8[[#This Row],[Allocated Budget]]*Table8[[#This Row],[Allocation Percentage]]</f>
        <v>2082166.3558421999</v>
      </c>
      <c r="R902" s="136">
        <v>11798942.6831058</v>
      </c>
      <c r="S902" s="1">
        <v>-0.85</v>
      </c>
      <c r="T902" s="1"/>
      <c r="U902" s="1">
        <v>0.4</v>
      </c>
      <c r="V902" s="29">
        <v>2449.7000000000003</v>
      </c>
      <c r="W902" s="29">
        <v>20006.812778199994</v>
      </c>
      <c r="X902" s="1" t="s">
        <v>47</v>
      </c>
      <c r="Y902" s="75">
        <f t="shared" si="50"/>
        <v>0.15</v>
      </c>
      <c r="Z902" s="1" t="s">
        <v>32</v>
      </c>
      <c r="AA902" s="1" t="s">
        <v>47</v>
      </c>
      <c r="AB902" s="64">
        <v>1</v>
      </c>
      <c r="AC902" s="115">
        <f t="shared" si="47"/>
        <v>1</v>
      </c>
      <c r="AD902" s="2">
        <v>46082</v>
      </c>
      <c r="AE902" s="175" t="str">
        <f>IFERROR(Table8[[#This Row],[Timeline - Monthwise]]-MIN(Table8[Start Date..]),"None")</f>
        <v>None</v>
      </c>
      <c r="AF902" s="1" t="str">
        <f>IFERROR(Table8[[#This Row],[Timeline - Monthwise]]-Table8[[#This Row],[Start Date..]]+1,"Duration Doesn't Exsists")</f>
        <v>Duration Doesn't Exsists</v>
      </c>
      <c r="AG902" s="29" t="str">
        <f ca="1">IFERROR(Table8[[#This Row],[Timeline - Monthwise]]-TODAY(),"No ETA")</f>
        <v>No ETA</v>
      </c>
      <c r="AH902" s="29" t="str">
        <f t="shared" si="48"/>
        <v>Completed</v>
      </c>
      <c r="AI902" s="1"/>
      <c r="AJ902" s="237" t="s">
        <v>3569</v>
      </c>
      <c r="AK902" s="1"/>
      <c r="AL902" s="1" t="s">
        <v>3178</v>
      </c>
      <c r="AM902" s="1" t="s">
        <v>30</v>
      </c>
      <c r="AN902" s="1"/>
      <c r="AO902" s="27"/>
      <c r="AP902" s="191"/>
      <c r="AQ902" s="1"/>
      <c r="AS902" s="192" t="str">
        <f>VLOOKUP(Table8[[#This Row],[CEM Number]],'71 CEMs'!$E$5:$E$76,1,0)</f>
        <v>I250212</v>
      </c>
      <c r="AT902" s="235" t="s">
        <v>3569</v>
      </c>
      <c r="AU902" s="233"/>
    </row>
    <row r="903" spans="1:47" ht="14.4" customHeight="1">
      <c r="A903" s="26" t="s">
        <v>698</v>
      </c>
      <c r="B903" s="166">
        <v>45549</v>
      </c>
      <c r="C903" s="1" t="s">
        <v>172</v>
      </c>
      <c r="D903" s="1" t="s">
        <v>699</v>
      </c>
      <c r="E903" s="192" t="s">
        <v>716</v>
      </c>
      <c r="F903" s="29">
        <v>1086</v>
      </c>
      <c r="G903" s="29">
        <v>434.40000000000003</v>
      </c>
      <c r="H903" s="29">
        <v>46</v>
      </c>
      <c r="I903" s="29">
        <v>45</v>
      </c>
      <c r="J903" s="29">
        <v>1</v>
      </c>
      <c r="K903" s="29"/>
      <c r="L903" s="29"/>
      <c r="M903" s="1" t="str">
        <f>Table8[[#This Row],[Std Remarks]]</f>
        <v>LIVE - 100% Completed</v>
      </c>
      <c r="N903" s="28">
        <f>Table8[[#This Row],[% of Completion of Work Done]]</f>
        <v>1</v>
      </c>
      <c r="O903" s="1">
        <f>Table8[[#This Row],[Customers According to % (Market Share)]]</f>
        <v>434.40000000000003</v>
      </c>
      <c r="P903" s="29">
        <v>14166409.281483</v>
      </c>
      <c r="Q903" s="136">
        <f>Table8[[#This Row],[Allocated Budget]]*Table8[[#This Row],[Allocation Percentage]]</f>
        <v>2124961.3922224501</v>
      </c>
      <c r="R903" s="136">
        <v>12041447.889260549</v>
      </c>
      <c r="S903" s="1">
        <v>-1</v>
      </c>
      <c r="T903" s="1"/>
      <c r="U903" s="1">
        <v>0.4</v>
      </c>
      <c r="V903" s="29">
        <v>2498.1000000000004</v>
      </c>
      <c r="W903" s="29">
        <v>20601.034153449997</v>
      </c>
      <c r="X903" s="1" t="s">
        <v>47</v>
      </c>
      <c r="Y903" s="75">
        <f t="shared" si="50"/>
        <v>0.15</v>
      </c>
      <c r="Z903" s="1" t="s">
        <v>32</v>
      </c>
      <c r="AA903" s="1" t="s">
        <v>47</v>
      </c>
      <c r="AB903" s="64">
        <v>1</v>
      </c>
      <c r="AC903" s="115">
        <f t="shared" si="47"/>
        <v>1</v>
      </c>
      <c r="AD903" s="2">
        <v>46082</v>
      </c>
      <c r="AE903" s="175" t="str">
        <f>IFERROR(Table8[[#This Row],[Timeline - Monthwise]]-MIN(Table8[Start Date..]),"None")</f>
        <v>None</v>
      </c>
      <c r="AF903" s="1" t="str">
        <f>IFERROR(Table8[[#This Row],[Timeline - Monthwise]]-Table8[[#This Row],[Start Date..]]+1,"Duration Doesn't Exsists")</f>
        <v>Duration Doesn't Exsists</v>
      </c>
      <c r="AG903" s="29" t="str">
        <f ca="1">IFERROR(Table8[[#This Row],[Timeline - Monthwise]]-TODAY(),"No ETA")</f>
        <v>No ETA</v>
      </c>
      <c r="AH903" s="29" t="str">
        <f t="shared" si="48"/>
        <v>Completed</v>
      </c>
      <c r="AI903" s="1"/>
      <c r="AJ903" s="237" t="s">
        <v>3569</v>
      </c>
      <c r="AK903" s="1"/>
      <c r="AL903" s="1" t="s">
        <v>3178</v>
      </c>
      <c r="AM903" s="1" t="s">
        <v>30</v>
      </c>
      <c r="AN903" s="1"/>
      <c r="AO903" s="27"/>
      <c r="AP903" s="191"/>
      <c r="AQ903" s="1"/>
      <c r="AS903" s="192" t="str">
        <f>VLOOKUP(Table8[[#This Row],[CEM Number]],'71 CEMs'!$E$5:$E$76,1,0)</f>
        <v>I250212</v>
      </c>
      <c r="AT903" s="235" t="s">
        <v>3569</v>
      </c>
      <c r="AU903" s="233"/>
    </row>
    <row r="904" spans="1:47" ht="14.4" customHeight="1">
      <c r="A904" s="26" t="s">
        <v>698</v>
      </c>
      <c r="B904" s="166">
        <v>45549</v>
      </c>
      <c r="C904" s="1" t="s">
        <v>172</v>
      </c>
      <c r="D904" s="1" t="s">
        <v>699</v>
      </c>
      <c r="E904" s="192" t="s">
        <v>717</v>
      </c>
      <c r="F904" s="29">
        <v>426</v>
      </c>
      <c r="G904" s="29">
        <v>170.4</v>
      </c>
      <c r="H904" s="29">
        <v>34</v>
      </c>
      <c r="I904" s="29">
        <v>33</v>
      </c>
      <c r="J904" s="29">
        <v>1</v>
      </c>
      <c r="K904" s="29"/>
      <c r="L904" s="29"/>
      <c r="M904" s="1" t="str">
        <f>Table8[[#This Row],[Std Remarks]]</f>
        <v>LIVE - 100% Completed</v>
      </c>
      <c r="N904" s="28">
        <f>Table8[[#This Row],[% of Completion of Work Done]]</f>
        <v>1</v>
      </c>
      <c r="O904" s="1">
        <f>Table8[[#This Row],[Customers According to % (Market Share)]]</f>
        <v>170.4</v>
      </c>
      <c r="P904" s="29">
        <v>5971524.1928000003</v>
      </c>
      <c r="Q904" s="136">
        <f>Table8[[#This Row],[Allocated Budget]]*Table8[[#This Row],[Allocation Percentage]]</f>
        <v>895728.62892000005</v>
      </c>
      <c r="R904" s="136">
        <v>5075795.5638799993</v>
      </c>
      <c r="S904" s="1">
        <v>-0.85</v>
      </c>
      <c r="T904" s="1"/>
      <c r="U904" s="1">
        <v>0.4</v>
      </c>
      <c r="V904" s="29">
        <v>986.7</v>
      </c>
      <c r="W904" s="29">
        <v>8476.421019999998</v>
      </c>
      <c r="X904" s="1" t="s">
        <v>47</v>
      </c>
      <c r="Y904" s="75">
        <f t="shared" si="50"/>
        <v>0.15</v>
      </c>
      <c r="Z904" s="1" t="s">
        <v>32</v>
      </c>
      <c r="AA904" s="1" t="s">
        <v>47</v>
      </c>
      <c r="AB904" s="64">
        <v>1</v>
      </c>
      <c r="AC904" s="115">
        <f t="shared" si="47"/>
        <v>1</v>
      </c>
      <c r="AD904" s="2">
        <v>46082</v>
      </c>
      <c r="AE904" s="175" t="str">
        <f>IFERROR(Table8[[#This Row],[Timeline - Monthwise]]-MIN(Table8[Start Date..]),"None")</f>
        <v>None</v>
      </c>
      <c r="AF904" s="1" t="str">
        <f>IFERROR(Table8[[#This Row],[Timeline - Monthwise]]-Table8[[#This Row],[Start Date..]]+1,"Duration Doesn't Exsists")</f>
        <v>Duration Doesn't Exsists</v>
      </c>
      <c r="AG904" s="29" t="str">
        <f ca="1">IFERROR(Table8[[#This Row],[Timeline - Monthwise]]-TODAY(),"No ETA")</f>
        <v>No ETA</v>
      </c>
      <c r="AH904" s="29" t="str">
        <f t="shared" si="48"/>
        <v>Completed</v>
      </c>
      <c r="AI904" s="1"/>
      <c r="AJ904" s="237" t="s">
        <v>3569</v>
      </c>
      <c r="AK904" s="1"/>
      <c r="AL904" s="1" t="s">
        <v>3178</v>
      </c>
      <c r="AM904" s="1" t="s">
        <v>30</v>
      </c>
      <c r="AN904" s="1"/>
      <c r="AO904" s="27"/>
      <c r="AP904" s="191"/>
      <c r="AQ904" s="1"/>
      <c r="AS904" s="192" t="str">
        <f>VLOOKUP(Table8[[#This Row],[CEM Number]],'71 CEMs'!$E$5:$E$76,1,0)</f>
        <v>I250212</v>
      </c>
      <c r="AT904" s="235" t="s">
        <v>3569</v>
      </c>
      <c r="AU904" s="233"/>
    </row>
    <row r="905" spans="1:47" ht="14.4" customHeight="1">
      <c r="A905" s="26" t="s">
        <v>698</v>
      </c>
      <c r="B905" s="166">
        <v>45549</v>
      </c>
      <c r="C905" s="1" t="s">
        <v>172</v>
      </c>
      <c r="D905" s="1" t="s">
        <v>699</v>
      </c>
      <c r="E905" s="192" t="s">
        <v>718</v>
      </c>
      <c r="F905" s="29">
        <v>114</v>
      </c>
      <c r="G905" s="29">
        <v>45.6</v>
      </c>
      <c r="H905" s="29">
        <v>28</v>
      </c>
      <c r="I905" s="29">
        <v>27</v>
      </c>
      <c r="J905" s="29">
        <v>1</v>
      </c>
      <c r="K905" s="29"/>
      <c r="L905" s="29"/>
      <c r="M905" s="1" t="str">
        <f>Table8[[#This Row],[Std Remarks]]</f>
        <v>LIVE - 100% Completed</v>
      </c>
      <c r="N905" s="28">
        <f>Table8[[#This Row],[% of Completion of Work Done]]</f>
        <v>1</v>
      </c>
      <c r="O905" s="1">
        <f>Table8[[#This Row],[Customers According to % (Market Share)]]</f>
        <v>45.6</v>
      </c>
      <c r="P905" s="29">
        <v>3548077.5620149998</v>
      </c>
      <c r="Q905" s="136">
        <f>Table8[[#This Row],[Allocated Budget]]*Table8[[#This Row],[Allocation Percentage]]</f>
        <v>532211.63430224999</v>
      </c>
      <c r="R905" s="136">
        <v>3015865.9277127502</v>
      </c>
      <c r="S905" s="1">
        <v>-1</v>
      </c>
      <c r="T905" s="1"/>
      <c r="U905" s="1">
        <v>0.4</v>
      </c>
      <c r="V905" s="29">
        <v>807.40000000000009</v>
      </c>
      <c r="W905" s="29">
        <v>4034.4611572499998</v>
      </c>
      <c r="X905" s="1" t="s">
        <v>47</v>
      </c>
      <c r="Y905" s="75">
        <f t="shared" si="50"/>
        <v>0.15</v>
      </c>
      <c r="Z905" s="1" t="s">
        <v>32</v>
      </c>
      <c r="AA905" s="1" t="s">
        <v>47</v>
      </c>
      <c r="AB905" s="64">
        <v>1</v>
      </c>
      <c r="AC905" s="115">
        <f t="shared" si="47"/>
        <v>1</v>
      </c>
      <c r="AD905" s="2">
        <v>46082</v>
      </c>
      <c r="AE905" s="175" t="str">
        <f>IFERROR(Table8[[#This Row],[Timeline - Monthwise]]-MIN(Table8[Start Date..]),"None")</f>
        <v>None</v>
      </c>
      <c r="AF905" s="1" t="str">
        <f>IFERROR(Table8[[#This Row],[Timeline - Monthwise]]-Table8[[#This Row],[Start Date..]]+1,"Duration Doesn't Exsists")</f>
        <v>Duration Doesn't Exsists</v>
      </c>
      <c r="AG905" s="29" t="str">
        <f ca="1">IFERROR(Table8[[#This Row],[Timeline - Monthwise]]-TODAY(),"No ETA")</f>
        <v>No ETA</v>
      </c>
      <c r="AH905" s="29" t="str">
        <f t="shared" si="48"/>
        <v>Completed</v>
      </c>
      <c r="AI905" s="1"/>
      <c r="AJ905" s="237" t="s">
        <v>3569</v>
      </c>
      <c r="AK905" s="1"/>
      <c r="AL905" s="1" t="s">
        <v>3178</v>
      </c>
      <c r="AM905" s="1" t="s">
        <v>30</v>
      </c>
      <c r="AN905" s="1"/>
      <c r="AO905" s="27"/>
      <c r="AP905" s="191"/>
      <c r="AQ905" s="1"/>
      <c r="AS905" s="192" t="str">
        <f>VLOOKUP(Table8[[#This Row],[CEM Number]],'71 CEMs'!$E$5:$E$76,1,0)</f>
        <v>I250212</v>
      </c>
      <c r="AT905" s="235" t="s">
        <v>3569</v>
      </c>
      <c r="AU905" s="233"/>
    </row>
    <row r="906" spans="1:47" ht="14.4" customHeight="1">
      <c r="A906" s="26" t="s">
        <v>698</v>
      </c>
      <c r="B906" s="166">
        <v>45549</v>
      </c>
      <c r="C906" s="1" t="s">
        <v>172</v>
      </c>
      <c r="D906" s="1" t="s">
        <v>699</v>
      </c>
      <c r="E906" s="192" t="s">
        <v>719</v>
      </c>
      <c r="F906" s="29">
        <v>764</v>
      </c>
      <c r="G906" s="29">
        <v>305.60000000000002</v>
      </c>
      <c r="H906" s="29">
        <v>66</v>
      </c>
      <c r="I906" s="29">
        <v>63</v>
      </c>
      <c r="J906" s="29">
        <v>3</v>
      </c>
      <c r="K906" s="29"/>
      <c r="L906" s="29"/>
      <c r="M906" s="1" t="str">
        <f>Table8[[#This Row],[Std Remarks]]</f>
        <v>LIVE - 100% Completed</v>
      </c>
      <c r="N906" s="28">
        <f>Table8[[#This Row],[% of Completion of Work Done]]</f>
        <v>1</v>
      </c>
      <c r="O906" s="1">
        <f>Table8[[#This Row],[Customers According to % (Market Share)]]</f>
        <v>305.60000000000002</v>
      </c>
      <c r="P906" s="29">
        <v>9024427.421875</v>
      </c>
      <c r="Q906" s="136">
        <f>Table8[[#This Row],[Allocated Budget]]*Table8[[#This Row],[Allocation Percentage]]</f>
        <v>1353664.11328125</v>
      </c>
      <c r="R906" s="136">
        <v>7670763.30859375</v>
      </c>
      <c r="S906" s="1">
        <v>-0.85</v>
      </c>
      <c r="T906" s="1"/>
      <c r="U906" s="1">
        <v>0.4</v>
      </c>
      <c r="V906" s="29">
        <v>1425.6000000000001</v>
      </c>
      <c r="W906" s="29">
        <v>13917.485156249997</v>
      </c>
      <c r="X906" s="1" t="s">
        <v>47</v>
      </c>
      <c r="Y906" s="75">
        <f t="shared" si="50"/>
        <v>0.15</v>
      </c>
      <c r="Z906" s="1" t="s">
        <v>32</v>
      </c>
      <c r="AA906" s="1" t="s">
        <v>47</v>
      </c>
      <c r="AB906" s="64">
        <v>1</v>
      </c>
      <c r="AC906" s="115">
        <f t="shared" si="47"/>
        <v>1</v>
      </c>
      <c r="AD906" s="2">
        <v>46082</v>
      </c>
      <c r="AE906" s="175" t="str">
        <f>IFERROR(Table8[[#This Row],[Timeline - Monthwise]]-MIN(Table8[Start Date..]),"None")</f>
        <v>None</v>
      </c>
      <c r="AF906" s="1" t="str">
        <f>IFERROR(Table8[[#This Row],[Timeline - Monthwise]]-Table8[[#This Row],[Start Date..]]+1,"Duration Doesn't Exsists")</f>
        <v>Duration Doesn't Exsists</v>
      </c>
      <c r="AG906" s="29" t="str">
        <f ca="1">IFERROR(Table8[[#This Row],[Timeline - Monthwise]]-TODAY(),"No ETA")</f>
        <v>No ETA</v>
      </c>
      <c r="AH906" s="29" t="str">
        <f t="shared" si="48"/>
        <v>Completed</v>
      </c>
      <c r="AI906" s="1"/>
      <c r="AJ906" s="237" t="s">
        <v>3569</v>
      </c>
      <c r="AK906" s="1"/>
      <c r="AL906" s="1" t="s">
        <v>3178</v>
      </c>
      <c r="AM906" s="1" t="s">
        <v>30</v>
      </c>
      <c r="AN906" s="1"/>
      <c r="AO906" s="27"/>
      <c r="AP906" s="191"/>
      <c r="AQ906" s="1"/>
      <c r="AS906" s="192" t="str">
        <f>VLOOKUP(Table8[[#This Row],[CEM Number]],'71 CEMs'!$E$5:$E$76,1,0)</f>
        <v>I250212</v>
      </c>
      <c r="AT906" s="235" t="s">
        <v>3569</v>
      </c>
      <c r="AU906" s="233"/>
    </row>
    <row r="907" spans="1:47" ht="14.4" customHeight="1">
      <c r="A907" s="26" t="s">
        <v>1124</v>
      </c>
      <c r="B907" s="166">
        <v>44924</v>
      </c>
      <c r="C907" s="1" t="s">
        <v>789</v>
      </c>
      <c r="D907" s="1" t="s">
        <v>1125</v>
      </c>
      <c r="E907" s="192" t="s">
        <v>1135</v>
      </c>
      <c r="F907" s="29">
        <v>336</v>
      </c>
      <c r="G907" s="29">
        <v>168</v>
      </c>
      <c r="H907" s="29">
        <v>163</v>
      </c>
      <c r="I907" s="29">
        <v>122</v>
      </c>
      <c r="J907" s="29">
        <v>13</v>
      </c>
      <c r="K907" s="29">
        <v>28</v>
      </c>
      <c r="L907" s="29" t="s">
        <v>3626</v>
      </c>
      <c r="M907" s="1" t="str">
        <f>Table8[[#This Row],[Std Remarks]]</f>
        <v>LIVE - 100% Completed</v>
      </c>
      <c r="N907" s="28">
        <f>Table8[[#This Row],[% of Completion of Work Done]]</f>
        <v>1</v>
      </c>
      <c r="O907" s="1">
        <f>Table8[[#This Row],[Customers According to % (Market Share)]]</f>
        <v>168</v>
      </c>
      <c r="P907" s="29">
        <v>4296838.1660937499</v>
      </c>
      <c r="Q907" s="136">
        <f>Table8[[#This Row],[Allocated Budget]]*Table8[[#This Row],[Allocation Percentage]]</f>
        <v>644525.72491406242</v>
      </c>
      <c r="R907" s="136">
        <v>3652312.4411796876</v>
      </c>
      <c r="S907" s="1">
        <v>-1</v>
      </c>
      <c r="T907" s="1"/>
      <c r="U907" s="1">
        <v>0.5</v>
      </c>
      <c r="V907" s="29">
        <v>1097.8000000000002</v>
      </c>
      <c r="W907" s="29">
        <v>3946.8381287500001</v>
      </c>
      <c r="X907" s="1" t="s">
        <v>47</v>
      </c>
      <c r="Y907" s="75">
        <f t="shared" si="50"/>
        <v>0.15</v>
      </c>
      <c r="Z907" s="1" t="s">
        <v>32</v>
      </c>
      <c r="AA907" s="1" t="s">
        <v>150</v>
      </c>
      <c r="AB907" s="64">
        <v>1</v>
      </c>
      <c r="AC907" s="115">
        <f t="shared" si="47"/>
        <v>1</v>
      </c>
      <c r="AD907" s="2">
        <v>46082</v>
      </c>
      <c r="AE907" s="175" t="str">
        <f>IFERROR(Table8[[#This Row],[Timeline - Monthwise]]-MIN(Table8[Start Date..]),"None")</f>
        <v>None</v>
      </c>
      <c r="AF907" s="1" t="str">
        <f>IFERROR(Table8[[#This Row],[Timeline - Monthwise]]-Table8[[#This Row],[Start Date..]]+1,"Duration Doesn't Exsists")</f>
        <v>Duration Doesn't Exsists</v>
      </c>
      <c r="AG907" s="29" t="str">
        <f ca="1">IFERROR(Table8[[#This Row],[Timeline - Monthwise]]-TODAY(),"No ETA")</f>
        <v>No ETA</v>
      </c>
      <c r="AH907" s="29" t="str">
        <f t="shared" si="48"/>
        <v>Completed</v>
      </c>
      <c r="AI907" s="1"/>
      <c r="AJ907" s="237" t="s">
        <v>3569</v>
      </c>
      <c r="AK907" s="1"/>
      <c r="AL907" s="1" t="s">
        <v>3178</v>
      </c>
      <c r="AM907" s="1" t="s">
        <v>30</v>
      </c>
      <c r="AN907" s="1"/>
      <c r="AO907" s="27"/>
      <c r="AP907" s="191"/>
      <c r="AQ907" s="1"/>
      <c r="AS907" s="192" t="str">
        <f>VLOOKUP(Table8[[#This Row],[CEM Number]],'71 CEMs'!$E$5:$E$76,1,0)</f>
        <v>INT-23-00447</v>
      </c>
      <c r="AT907" s="235" t="s">
        <v>3569</v>
      </c>
      <c r="AU907" s="233"/>
    </row>
    <row r="908" spans="1:47" ht="14.4" customHeight="1">
      <c r="A908" s="26" t="s">
        <v>3653</v>
      </c>
      <c r="B908" s="166" t="s">
        <v>3530</v>
      </c>
      <c r="C908" s="1" t="s">
        <v>1292</v>
      </c>
      <c r="D908" s="1" t="s">
        <v>1292</v>
      </c>
      <c r="E908" s="192" t="s">
        <v>1310</v>
      </c>
      <c r="F908" s="29">
        <v>1542</v>
      </c>
      <c r="G908" s="29">
        <v>693.9</v>
      </c>
      <c r="H908" s="29"/>
      <c r="I908" s="29"/>
      <c r="J908" s="29"/>
      <c r="K908" s="29"/>
      <c r="L908" s="29"/>
      <c r="M908" s="1" t="str">
        <f>Table8[[#This Row],[Std Remarks]]</f>
        <v>NOT LIVE - RETAIN BUDGET</v>
      </c>
      <c r="N908" s="28">
        <f>Table8[[#This Row],[% of Completion of Work Done]]</f>
        <v>0</v>
      </c>
      <c r="O908" s="1">
        <f>Table8[[#This Row],[Customers According to % (Market Share)]]</f>
        <v>693.9</v>
      </c>
      <c r="P908" s="29">
        <v>35888476.973999999</v>
      </c>
      <c r="Q908" s="136">
        <f>(Table8[[#This Row],[Allocated Budget]]*$Q$2)+(Table8[[#This Row],[Allocated Budget]]*(1-Table8[[#This Row],[HP%  based on Live % ( Work Progress)]])*(1-$Q$2))</f>
        <v>35888476.973999999</v>
      </c>
      <c r="R908" s="136"/>
      <c r="S908" s="1">
        <v>-0.5</v>
      </c>
      <c r="T908" s="1"/>
      <c r="U908" s="1"/>
      <c r="V908" s="29">
        <v>17253</v>
      </c>
      <c r="W908" s="29">
        <v>14013.000000000002</v>
      </c>
      <c r="X908" s="1" t="s">
        <v>47</v>
      </c>
      <c r="Y908" s="28">
        <f>Table8[[#This Row],[% of Completion of Work Done]]</f>
        <v>0</v>
      </c>
      <c r="Z908" s="1" t="s">
        <v>35</v>
      </c>
      <c r="AA908" s="1"/>
      <c r="AB908" s="77">
        <v>0</v>
      </c>
      <c r="AC908" s="115">
        <f t="shared" si="47"/>
        <v>0</v>
      </c>
      <c r="AD908" s="2">
        <v>46082</v>
      </c>
      <c r="AE908" s="175">
        <f>IFERROR(Table8[[#This Row],[Timeline - Monthwise]]-MIN(Table8[Start Date..]),"None")</f>
        <v>214</v>
      </c>
      <c r="AF908" s="1">
        <f>IFERROR(Table8[[#This Row],[Timeline - Monthwise]]-Table8[[#This Row],[Start Date..]]+1,"Duration Doesn't Exsists")</f>
        <v>215</v>
      </c>
      <c r="AG908" s="29">
        <f ca="1">IFERROR(Table8[[#This Row],[Timeline - Monthwise]]-TODAY(),"No ETA")</f>
        <v>167</v>
      </c>
      <c r="AH908" s="29" t="str">
        <f t="shared" si="48"/>
        <v>Yet to Start</v>
      </c>
      <c r="AI908" s="192" t="s">
        <v>1168</v>
      </c>
      <c r="AJ908" s="237" t="s">
        <v>3576</v>
      </c>
      <c r="AK908" s="1" t="s">
        <v>1169</v>
      </c>
      <c r="AL908" s="1" t="s">
        <v>3325</v>
      </c>
      <c r="AM908" s="1" t="s">
        <v>76</v>
      </c>
      <c r="AN908" s="1"/>
      <c r="AO908" s="27"/>
      <c r="AP908" s="191"/>
      <c r="AQ908" s="192"/>
      <c r="AS908" s="192" t="e">
        <f>VLOOKUP(Table8[[#This Row],[CEM Number]],'71 CEMs'!$E$5:$E$76,1,0)</f>
        <v>#N/A</v>
      </c>
      <c r="AT908" s="235">
        <v>46296</v>
      </c>
      <c r="AU908" s="233"/>
    </row>
    <row r="909" spans="1:47" ht="14.4" customHeight="1">
      <c r="A909" s="26" t="s">
        <v>3653</v>
      </c>
      <c r="B909" s="166" t="s">
        <v>3530</v>
      </c>
      <c r="C909" s="1" t="s">
        <v>1292</v>
      </c>
      <c r="D909" s="1" t="s">
        <v>1292</v>
      </c>
      <c r="E909" s="192" t="s">
        <v>1311</v>
      </c>
      <c r="F909" s="29">
        <v>2672</v>
      </c>
      <c r="G909" s="29">
        <v>1202.4000000000001</v>
      </c>
      <c r="H909" s="29"/>
      <c r="I909" s="29"/>
      <c r="J909" s="29"/>
      <c r="K909" s="29"/>
      <c r="L909" s="29"/>
      <c r="M909" s="1" t="str">
        <f>Table8[[#This Row],[Std Remarks]]</f>
        <v>NOT LIVE - RETAIN BUDGET</v>
      </c>
      <c r="N909" s="28">
        <f>Table8[[#This Row],[% of Completion of Work Done]]</f>
        <v>0</v>
      </c>
      <c r="O909" s="1">
        <f>Table8[[#This Row],[Customers According to % (Market Share)]]</f>
        <v>1202.4000000000001</v>
      </c>
      <c r="P909" s="29">
        <v>48109241.457999997</v>
      </c>
      <c r="Q909" s="136">
        <f>(Table8[[#This Row],[Allocated Budget]]*$Q$2)+(Table8[[#This Row],[Allocated Budget]]*(1-Table8[[#This Row],[HP%  based on Live % ( Work Progress)]])*(1-$Q$2))</f>
        <v>48109241.457999997</v>
      </c>
      <c r="R909" s="136"/>
      <c r="S909" s="1">
        <v>-1</v>
      </c>
      <c r="T909" s="1"/>
      <c r="U909" s="1"/>
      <c r="V909" s="29">
        <v>23564.250000000004</v>
      </c>
      <c r="W909" s="29">
        <v>20688.75</v>
      </c>
      <c r="X909" s="1" t="s">
        <v>47</v>
      </c>
      <c r="Y909" s="28">
        <f>Table8[[#This Row],[% of Completion of Work Done]]</f>
        <v>0</v>
      </c>
      <c r="Z909" s="1" t="s">
        <v>35</v>
      </c>
      <c r="AA909" s="1"/>
      <c r="AB909" s="77">
        <v>0</v>
      </c>
      <c r="AC909" s="115">
        <f t="shared" si="47"/>
        <v>0</v>
      </c>
      <c r="AD909" s="2">
        <v>46082</v>
      </c>
      <c r="AE909" s="175">
        <f>IFERROR(Table8[[#This Row],[Timeline - Monthwise]]-MIN(Table8[Start Date..]),"None")</f>
        <v>214</v>
      </c>
      <c r="AF909" s="1">
        <f>IFERROR(Table8[[#This Row],[Timeline - Monthwise]]-Table8[[#This Row],[Start Date..]]+1,"Duration Doesn't Exsists")</f>
        <v>215</v>
      </c>
      <c r="AG909" s="29">
        <f ca="1">IFERROR(Table8[[#This Row],[Timeline - Monthwise]]-TODAY(),"No ETA")</f>
        <v>167</v>
      </c>
      <c r="AH909" s="29" t="str">
        <f t="shared" si="48"/>
        <v>Yet to Start</v>
      </c>
      <c r="AI909" s="1" t="s">
        <v>1168</v>
      </c>
      <c r="AJ909" s="237" t="s">
        <v>3576</v>
      </c>
      <c r="AK909" s="1" t="s">
        <v>1169</v>
      </c>
      <c r="AL909" s="1" t="s">
        <v>3325</v>
      </c>
      <c r="AM909" s="1" t="s">
        <v>76</v>
      </c>
      <c r="AN909" s="1"/>
      <c r="AO909" s="27"/>
      <c r="AP909" s="1"/>
      <c r="AQ909" s="1"/>
      <c r="AS909" s="192" t="e">
        <f>VLOOKUP(Table8[[#This Row],[CEM Number]],'71 CEMs'!$E$5:$E$76,1,0)</f>
        <v>#N/A</v>
      </c>
      <c r="AT909" s="235">
        <v>46296</v>
      </c>
      <c r="AU909" s="233"/>
    </row>
    <row r="910" spans="1:47" ht="14.4" customHeight="1">
      <c r="A910" s="26" t="s">
        <v>756</v>
      </c>
      <c r="B910" s="166">
        <v>45607</v>
      </c>
      <c r="C910" s="1" t="s">
        <v>287</v>
      </c>
      <c r="D910" s="1" t="s">
        <v>287</v>
      </c>
      <c r="E910" s="192" t="s">
        <v>760</v>
      </c>
      <c r="F910" s="29">
        <v>90</v>
      </c>
      <c r="G910" s="29">
        <v>36</v>
      </c>
      <c r="H910" s="29"/>
      <c r="I910" s="29">
        <v>222</v>
      </c>
      <c r="J910" s="29">
        <v>224</v>
      </c>
      <c r="K910" s="29">
        <v>632</v>
      </c>
      <c r="L910" s="29" t="s">
        <v>3593</v>
      </c>
      <c r="M910" s="1" t="str">
        <f>Table8[[#This Row],[Std Remarks]]</f>
        <v>LIVE - 100% Completed</v>
      </c>
      <c r="N910" s="28">
        <f>Table8[[#This Row],[% of Completion of Work Done]]</f>
        <v>1</v>
      </c>
      <c r="O910" s="1">
        <f>Table8[[#This Row],[Customers According to % (Market Share)]]</f>
        <v>36</v>
      </c>
      <c r="P910" s="29">
        <v>764480</v>
      </c>
      <c r="Q910" s="136">
        <f>Table8[[#This Row],[Allocated Budget]]*Table8[[#This Row],[Allocation Percentage]]</f>
        <v>114672</v>
      </c>
      <c r="R910" s="136">
        <v>649808</v>
      </c>
      <c r="S910" s="1">
        <v>-0.76500000000000001</v>
      </c>
      <c r="T910" s="1"/>
      <c r="U910" s="1">
        <v>0.4</v>
      </c>
      <c r="V910" s="29">
        <v>0</v>
      </c>
      <c r="W910" s="189">
        <v>50</v>
      </c>
      <c r="X910" s="1" t="s">
        <v>150</v>
      </c>
      <c r="Y910" s="75">
        <f>$Q$2</f>
        <v>0.15</v>
      </c>
      <c r="Z910" s="1" t="s">
        <v>32</v>
      </c>
      <c r="AA910" s="1" t="s">
        <v>150</v>
      </c>
      <c r="AB910" s="64">
        <v>1</v>
      </c>
      <c r="AC910" s="115">
        <f t="shared" si="47"/>
        <v>1</v>
      </c>
      <c r="AD910" s="2">
        <v>46082</v>
      </c>
      <c r="AE910" s="175" t="str">
        <f>IFERROR(Table8[[#This Row],[Timeline - Monthwise]]-MIN(Table8[Start Date..]),"None")</f>
        <v>None</v>
      </c>
      <c r="AF910" s="1" t="str">
        <f>IFERROR(Table8[[#This Row],[Timeline - Monthwise]]-Table8[[#This Row],[Start Date..]]+1,"Duration Doesn't Exsists")</f>
        <v>Duration Doesn't Exsists</v>
      </c>
      <c r="AG910" s="29" t="str">
        <f ca="1">IFERROR(Table8[[#This Row],[Timeline - Monthwise]]-TODAY(),"No ETA")</f>
        <v>No ETA</v>
      </c>
      <c r="AH910" s="29" t="str">
        <f t="shared" si="48"/>
        <v>Completed</v>
      </c>
      <c r="AI910" s="1"/>
      <c r="AJ910" s="237" t="s">
        <v>3569</v>
      </c>
      <c r="AK910" s="1"/>
      <c r="AL910" s="1" t="s">
        <v>3178</v>
      </c>
      <c r="AM910" s="1" t="s">
        <v>30</v>
      </c>
      <c r="AN910" s="1"/>
      <c r="AO910" s="27"/>
      <c r="AP910" s="191"/>
      <c r="AQ910" s="1"/>
      <c r="AS910" s="192" t="str">
        <f>VLOOKUP(Table8[[#This Row],[CEM Number]],'71 CEMs'!$E$5:$E$76,1,0)</f>
        <v>I250374</v>
      </c>
      <c r="AT910" s="235" t="s">
        <v>3569</v>
      </c>
      <c r="AU910" s="233"/>
    </row>
    <row r="911" spans="1:47" ht="14.4" customHeight="1">
      <c r="A911" s="26" t="s">
        <v>788</v>
      </c>
      <c r="B911" s="166">
        <v>45621</v>
      </c>
      <c r="C911" s="1" t="s">
        <v>789</v>
      </c>
      <c r="D911" s="1" t="s">
        <v>790</v>
      </c>
      <c r="E911" s="192" t="s">
        <v>795</v>
      </c>
      <c r="F911" s="29">
        <v>788</v>
      </c>
      <c r="G911" s="29">
        <v>315.20000000000005</v>
      </c>
      <c r="H911" s="29">
        <v>247</v>
      </c>
      <c r="I911" s="29">
        <v>206</v>
      </c>
      <c r="J911" s="29">
        <v>17</v>
      </c>
      <c r="K911" s="29">
        <v>24</v>
      </c>
      <c r="L911" s="29" t="s">
        <v>3627</v>
      </c>
      <c r="M911" s="1" t="str">
        <f>Table8[[#This Row],[Std Remarks]]</f>
        <v>LIVE - 100% Completed</v>
      </c>
      <c r="N911" s="28">
        <f>Table8[[#This Row],[% of Completion of Work Done]]</f>
        <v>1</v>
      </c>
      <c r="O911" s="1">
        <f>Table8[[#This Row],[Customers According to % (Market Share)]]</f>
        <v>315.20000000000005</v>
      </c>
      <c r="P911" s="29">
        <v>13599054.558912501</v>
      </c>
      <c r="Q911" s="136">
        <f>Table8[[#This Row],[Allocated Budget]]*Table8[[#This Row],[Allocation Percentage]]</f>
        <v>2039858.183836875</v>
      </c>
      <c r="R911" s="136">
        <v>11559196.375075623</v>
      </c>
      <c r="S911" s="1" t="e">
        <v>#DIV/0!</v>
      </c>
      <c r="T911" s="1"/>
      <c r="U911" s="1">
        <v>0.4</v>
      </c>
      <c r="V911" s="29">
        <v>2784.1499999999996</v>
      </c>
      <c r="W911" s="29">
        <v>9529.2354925</v>
      </c>
      <c r="X911" s="1" t="s">
        <v>47</v>
      </c>
      <c r="Y911" s="75">
        <f>$Q$2</f>
        <v>0.15</v>
      </c>
      <c r="Z911" s="1" t="s">
        <v>32</v>
      </c>
      <c r="AA911" s="1" t="s">
        <v>150</v>
      </c>
      <c r="AB911" s="64">
        <v>1</v>
      </c>
      <c r="AC911" s="115">
        <f t="shared" si="47"/>
        <v>1</v>
      </c>
      <c r="AD911" s="2">
        <v>46082</v>
      </c>
      <c r="AE911" s="175" t="str">
        <f>IFERROR(Table8[[#This Row],[Timeline - Monthwise]]-MIN(Table8[Start Date..]),"None")</f>
        <v>None</v>
      </c>
      <c r="AF911" s="1" t="str">
        <f>IFERROR(Table8[[#This Row],[Timeline - Monthwise]]-Table8[[#This Row],[Start Date..]]+1,"Duration Doesn't Exsists")</f>
        <v>Duration Doesn't Exsists</v>
      </c>
      <c r="AG911" s="29" t="str">
        <f ca="1">IFERROR(Table8[[#This Row],[Timeline - Monthwise]]-TODAY(),"No ETA")</f>
        <v>No ETA</v>
      </c>
      <c r="AH911" s="29" t="str">
        <f t="shared" si="48"/>
        <v>Completed</v>
      </c>
      <c r="AI911" s="1"/>
      <c r="AJ911" s="237" t="s">
        <v>3569</v>
      </c>
      <c r="AK911" s="1"/>
      <c r="AL911" s="1" t="s">
        <v>3178</v>
      </c>
      <c r="AM911" s="1" t="s">
        <v>30</v>
      </c>
      <c r="AN911" s="1"/>
      <c r="AO911" s="27"/>
      <c r="AP911" s="191"/>
      <c r="AQ911" s="1"/>
      <c r="AS911" s="192" t="str">
        <f>VLOOKUP(Table8[[#This Row],[CEM Number]],'71 CEMs'!$E$5:$E$76,1,0)</f>
        <v>I250377</v>
      </c>
      <c r="AT911" s="235" t="s">
        <v>3569</v>
      </c>
      <c r="AU911" s="233"/>
    </row>
    <row r="912" spans="1:47" ht="14.4" customHeight="1">
      <c r="A912" s="26" t="s">
        <v>1124</v>
      </c>
      <c r="B912" s="166">
        <v>44924</v>
      </c>
      <c r="C912" s="1" t="s">
        <v>789</v>
      </c>
      <c r="D912" s="1" t="s">
        <v>1125</v>
      </c>
      <c r="E912" s="192" t="s">
        <v>795</v>
      </c>
      <c r="F912" s="29">
        <v>788</v>
      </c>
      <c r="G912" s="29">
        <v>394</v>
      </c>
      <c r="H912" s="29">
        <v>61</v>
      </c>
      <c r="I912" s="29">
        <v>53</v>
      </c>
      <c r="J912" s="29">
        <v>3</v>
      </c>
      <c r="K912" s="29">
        <v>5</v>
      </c>
      <c r="L912" s="29" t="s">
        <v>3628</v>
      </c>
      <c r="M912" s="1" t="str">
        <f>Table8[[#This Row],[Std Remarks]]</f>
        <v>LIVE - 100% Completed</v>
      </c>
      <c r="N912" s="28">
        <f>Table8[[#This Row],[% of Completion of Work Done]]</f>
        <v>1</v>
      </c>
      <c r="O912" s="1">
        <f>Table8[[#This Row],[Customers According to % (Market Share)]]</f>
        <v>394</v>
      </c>
      <c r="P912" s="29">
        <v>11470409.991562501</v>
      </c>
      <c r="Q912" s="136">
        <f>Table8[[#This Row],[Allocated Budget]]*Table8[[#This Row],[Allocation Percentage]]</f>
        <v>1720561.498734375</v>
      </c>
      <c r="R912" s="136">
        <v>9749848.4928281233</v>
      </c>
      <c r="S912" s="1">
        <v>-1</v>
      </c>
      <c r="T912" s="1"/>
      <c r="U912" s="1">
        <v>0.5</v>
      </c>
      <c r="V912" s="29">
        <v>2784.1499999999996</v>
      </c>
      <c r="W912" s="29">
        <v>9529.2354925</v>
      </c>
      <c r="X912" s="1" t="s">
        <v>47</v>
      </c>
      <c r="Y912" s="75">
        <f>$Q$2</f>
        <v>0.15</v>
      </c>
      <c r="Z912" s="1" t="s">
        <v>32</v>
      </c>
      <c r="AA912" s="1" t="s">
        <v>150</v>
      </c>
      <c r="AB912" s="64">
        <v>1</v>
      </c>
      <c r="AC912" s="115">
        <f t="shared" ref="AC912:AC975" si="51">VALUE(SUBSTITUTE(AB912,"%",""))</f>
        <v>1</v>
      </c>
      <c r="AD912" s="2">
        <v>46082</v>
      </c>
      <c r="AE912" s="175" t="str">
        <f>IFERROR(Table8[[#This Row],[Timeline - Monthwise]]-MIN(Table8[Start Date..]),"None")</f>
        <v>None</v>
      </c>
      <c r="AF912" s="1" t="str">
        <f>IFERROR(Table8[[#This Row],[Timeline - Monthwise]]-Table8[[#This Row],[Start Date..]]+1,"Duration Doesn't Exsists")</f>
        <v>Duration Doesn't Exsists</v>
      </c>
      <c r="AG912" s="29" t="str">
        <f ca="1">IFERROR(Table8[[#This Row],[Timeline - Monthwise]]-TODAY(),"No ETA")</f>
        <v>No ETA</v>
      </c>
      <c r="AH912" s="29" t="str">
        <f t="shared" ref="AH912:AH975" si="52">IF(AB912=100%,"Completed",IF(AB912=0%,"Yet to Start","In Progress"))</f>
        <v>Completed</v>
      </c>
      <c r="AI912" s="1"/>
      <c r="AJ912" s="237" t="s">
        <v>3569</v>
      </c>
      <c r="AK912" s="1"/>
      <c r="AL912" s="1" t="s">
        <v>3178</v>
      </c>
      <c r="AM912" s="1" t="s">
        <v>30</v>
      </c>
      <c r="AN912" s="1"/>
      <c r="AO912" s="27"/>
      <c r="AP912" s="191"/>
      <c r="AQ912" s="1"/>
      <c r="AS912" s="192" t="str">
        <f>VLOOKUP(Table8[[#This Row],[CEM Number]],'71 CEMs'!$E$5:$E$76,1,0)</f>
        <v>INT-23-00447</v>
      </c>
      <c r="AT912" s="235" t="s">
        <v>3569</v>
      </c>
      <c r="AU912" s="233"/>
    </row>
    <row r="913" spans="1:47" ht="14.4" customHeight="1">
      <c r="A913" s="26" t="s">
        <v>722</v>
      </c>
      <c r="B913" s="166">
        <v>45549</v>
      </c>
      <c r="C913" s="1" t="s">
        <v>191</v>
      </c>
      <c r="D913" s="1" t="s">
        <v>191</v>
      </c>
      <c r="E913" s="192" t="s">
        <v>730</v>
      </c>
      <c r="F913" s="29">
        <v>286</v>
      </c>
      <c r="G913" s="29">
        <v>114.4</v>
      </c>
      <c r="H913" s="29">
        <v>286</v>
      </c>
      <c r="I913" s="29">
        <v>72</v>
      </c>
      <c r="J913" s="29">
        <v>62</v>
      </c>
      <c r="K913" s="29">
        <v>5</v>
      </c>
      <c r="L913" s="29">
        <v>5</v>
      </c>
      <c r="M913" s="1"/>
      <c r="N913" s="28">
        <f>Table8[[#This Row],[% of Completion of Work Done]]</f>
        <v>1</v>
      </c>
      <c r="O913" s="1">
        <f>Table8[[#This Row],[Customers According to % (Market Share)]]</f>
        <v>114.4</v>
      </c>
      <c r="P913" s="29">
        <v>4823762.97</v>
      </c>
      <c r="Q913" s="136">
        <f>Table8[[#This Row],[Allocated Budget]]*Table8[[#This Row],[Allocation Percentage]]</f>
        <v>723564.44549999991</v>
      </c>
      <c r="R913" s="136">
        <v>4100198.5244999998</v>
      </c>
      <c r="S913" s="1">
        <v>-0.85</v>
      </c>
      <c r="T913" s="1"/>
      <c r="U913" s="1">
        <v>0.4</v>
      </c>
      <c r="V913" s="29">
        <v>1013.8399999999999</v>
      </c>
      <c r="W913" s="29">
        <v>3716.5649999999996</v>
      </c>
      <c r="X913" s="1" t="s">
        <v>47</v>
      </c>
      <c r="Y913" s="75">
        <f>$Q$2</f>
        <v>0.15</v>
      </c>
      <c r="Z913" s="1" t="s">
        <v>32</v>
      </c>
      <c r="AA913" s="1" t="s">
        <v>150</v>
      </c>
      <c r="AB913" s="64">
        <v>1</v>
      </c>
      <c r="AC913" s="115">
        <f t="shared" si="51"/>
        <v>1</v>
      </c>
      <c r="AD913" s="2">
        <v>46082</v>
      </c>
      <c r="AE913" s="175" t="str">
        <f>IFERROR(Table8[[#This Row],[Timeline - Monthwise]]-MIN(Table8[Start Date..]),"None")</f>
        <v>None</v>
      </c>
      <c r="AF913" s="1" t="str">
        <f>IFERROR(Table8[[#This Row],[Timeline - Monthwise]]-Table8[[#This Row],[Start Date..]]+1,"Duration Doesn't Exsists")</f>
        <v>Duration Doesn't Exsists</v>
      </c>
      <c r="AG913" s="29" t="str">
        <f ca="1">IFERROR(Table8[[#This Row],[Timeline - Monthwise]]-TODAY(),"No ETA")</f>
        <v>No ETA</v>
      </c>
      <c r="AH913" s="29" t="str">
        <f t="shared" si="52"/>
        <v>Completed</v>
      </c>
      <c r="AI913" s="1"/>
      <c r="AJ913" s="237" t="s">
        <v>3569</v>
      </c>
      <c r="AK913" s="1"/>
      <c r="AL913" s="1" t="s">
        <v>3178</v>
      </c>
      <c r="AM913" s="1" t="s">
        <v>30</v>
      </c>
      <c r="AN913" s="1"/>
      <c r="AO913" s="27"/>
      <c r="AP913" s="191"/>
      <c r="AQ913" s="1"/>
      <c r="AS913" s="192" t="str">
        <f>VLOOKUP(Table8[[#This Row],[CEM Number]],'71 CEMs'!$E$5:$E$76,1,0)</f>
        <v>I250213</v>
      </c>
      <c r="AT913" s="235" t="s">
        <v>3569</v>
      </c>
      <c r="AU913" s="233"/>
    </row>
    <row r="914" spans="1:47" ht="14.4" customHeight="1">
      <c r="A914" s="26" t="s">
        <v>137</v>
      </c>
      <c r="B914" s="166">
        <v>45349</v>
      </c>
      <c r="C914" s="1" t="s">
        <v>138</v>
      </c>
      <c r="D914" s="1" t="s">
        <v>139</v>
      </c>
      <c r="E914" s="192" t="s">
        <v>142</v>
      </c>
      <c r="F914" s="29">
        <v>1030</v>
      </c>
      <c r="G914" s="29">
        <v>412</v>
      </c>
      <c r="H914" s="29"/>
      <c r="I914" s="29"/>
      <c r="J914" s="29"/>
      <c r="K914" s="29"/>
      <c r="L914" s="29"/>
      <c r="M914" s="1" t="str">
        <f>Table8[[#This Row],[Std Remarks]]</f>
        <v>NOT LIVE - RETAIN BUDGET</v>
      </c>
      <c r="N914" s="28">
        <f>Table8[[#This Row],[% of Completion of Work Done]]</f>
        <v>0</v>
      </c>
      <c r="O914" s="1">
        <f>Table8[[#This Row],[Customers According to % (Market Share)]]</f>
        <v>412</v>
      </c>
      <c r="P914" s="29">
        <v>37154045.68</v>
      </c>
      <c r="Q914" s="136">
        <f>(Table8[[#This Row],[Allocated Budget]]*$Q$2)+(Table8[[#This Row],[Allocated Budget]]*(1-Table8[[#This Row],[HP%  based on Live % ( Work Progress)]])*(1-$Q$2))</f>
        <v>37154045.68</v>
      </c>
      <c r="R914" s="136">
        <v>0</v>
      </c>
      <c r="S914" s="1">
        <v>-0.5</v>
      </c>
      <c r="T914" s="1"/>
      <c r="U914" s="1">
        <v>0.4</v>
      </c>
      <c r="V914" s="29">
        <v>18737.25</v>
      </c>
      <c r="W914" s="29">
        <v>14527.55</v>
      </c>
      <c r="X914" s="1" t="s">
        <v>31</v>
      </c>
      <c r="Y914" s="28">
        <f>Table8[[#This Row],[% of Completion of Work Done]]</f>
        <v>0</v>
      </c>
      <c r="Z914" s="1" t="s">
        <v>35</v>
      </c>
      <c r="AA914" s="1"/>
      <c r="AB914" s="28">
        <v>0</v>
      </c>
      <c r="AC914" s="115">
        <f t="shared" si="51"/>
        <v>0</v>
      </c>
      <c r="AD914" s="2">
        <v>46082</v>
      </c>
      <c r="AE914" s="175" t="str">
        <f>IFERROR(Table8[[#This Row],[Timeline - Monthwise]]-MIN(Table8[Start Date..]),"None")</f>
        <v>None</v>
      </c>
      <c r="AF914" s="1" t="str">
        <f>IFERROR(Table8[[#This Row],[Timeline - Monthwise]]-Table8[[#This Row],[Start Date..]]+1,"Duration Doesn't Exsists")</f>
        <v>Duration Doesn't Exsists</v>
      </c>
      <c r="AG914" s="29" t="str">
        <f ca="1">IFERROR(Table8[[#This Row],[Timeline - Monthwise]]-TODAY(),"No ETA")</f>
        <v>No ETA</v>
      </c>
      <c r="AH914" s="29" t="str">
        <f t="shared" si="52"/>
        <v>Yet to Start</v>
      </c>
      <c r="AI914" s="1" t="s">
        <v>77</v>
      </c>
      <c r="AJ914" s="237" t="s">
        <v>3319</v>
      </c>
      <c r="AK914" s="1" t="s">
        <v>141</v>
      </c>
      <c r="AL914" s="1" t="s">
        <v>3180</v>
      </c>
      <c r="AM914" s="1" t="s">
        <v>76</v>
      </c>
      <c r="AN914" s="1">
        <v>2</v>
      </c>
      <c r="AO914" s="27"/>
      <c r="AP914" s="191"/>
      <c r="AQ914" s="1"/>
      <c r="AS914" s="192" t="str">
        <f>VLOOKUP(Table8[[#This Row],[CEM Number]],'71 CEMs'!$E$5:$E$76,1,0)</f>
        <v>I240519</v>
      </c>
      <c r="AT914" s="235" t="s">
        <v>3319</v>
      </c>
      <c r="AU914" s="233"/>
    </row>
    <row r="915" spans="1:47" ht="14.4" customHeight="1">
      <c r="A915" s="26" t="s">
        <v>731</v>
      </c>
      <c r="B915" s="166">
        <v>45582</v>
      </c>
      <c r="C915" s="1" t="s">
        <v>27</v>
      </c>
      <c r="D915" s="192" t="s">
        <v>732</v>
      </c>
      <c r="E915" s="192" t="s">
        <v>142</v>
      </c>
      <c r="F915" s="29">
        <v>598</v>
      </c>
      <c r="G915" s="29">
        <v>239.20000000000002</v>
      </c>
      <c r="H915" s="29">
        <v>14</v>
      </c>
      <c r="I915" s="29">
        <v>3</v>
      </c>
      <c r="J915" s="29">
        <v>2</v>
      </c>
      <c r="K915" s="29">
        <v>9</v>
      </c>
      <c r="L915" s="29"/>
      <c r="M915" s="1" t="str">
        <f>Table8[[#This Row],[Std Remarks]]</f>
        <v>LIVE - 100% Completed</v>
      </c>
      <c r="N915" s="28">
        <f>Table8[[#This Row],[% of Completion of Work Done]]</f>
        <v>1</v>
      </c>
      <c r="O915" s="1">
        <f>Table8[[#This Row],[Customers According to % (Market Share)]]</f>
        <v>239.20000000000002</v>
      </c>
      <c r="P915" s="29">
        <v>10738401.2869287</v>
      </c>
      <c r="Q915" s="136">
        <f>Table8[[#This Row],[Allocated Budget]]*Table8[[#This Row],[Allocation Percentage]]</f>
        <v>1610760.193039305</v>
      </c>
      <c r="R915" s="136">
        <v>9127641.0938894358</v>
      </c>
      <c r="S915" s="1">
        <v>-1</v>
      </c>
      <c r="T915" s="1"/>
      <c r="U915" s="1">
        <v>0.4</v>
      </c>
      <c r="V915" s="29">
        <v>6082.0328572499984</v>
      </c>
      <c r="W915" s="29">
        <v>9938.2153417499976</v>
      </c>
      <c r="X915" s="1" t="s">
        <v>31</v>
      </c>
      <c r="Y915" s="75">
        <f>$Q$2</f>
        <v>0.15</v>
      </c>
      <c r="Z915" s="192" t="s">
        <v>32</v>
      </c>
      <c r="AA915" s="1" t="s">
        <v>31</v>
      </c>
      <c r="AB915" s="64">
        <v>1</v>
      </c>
      <c r="AC915" s="115">
        <f t="shared" si="51"/>
        <v>1</v>
      </c>
      <c r="AD915" s="2">
        <v>46082</v>
      </c>
      <c r="AE915" s="175" t="str">
        <f>IFERROR(Table8[[#This Row],[Timeline - Monthwise]]-MIN(Table8[Start Date..]),"None")</f>
        <v>None</v>
      </c>
      <c r="AF915" s="1" t="str">
        <f>IFERROR(Table8[[#This Row],[Timeline - Monthwise]]-Table8[[#This Row],[Start Date..]]+1,"Duration Doesn't Exsists")</f>
        <v>Duration Doesn't Exsists</v>
      </c>
      <c r="AG915" s="29" t="str">
        <f ca="1">IFERROR(Table8[[#This Row],[Timeline - Monthwise]]-TODAY(),"No ETA")</f>
        <v>No ETA</v>
      </c>
      <c r="AH915" s="29" t="str">
        <f t="shared" si="52"/>
        <v>Completed</v>
      </c>
      <c r="AI915" s="192"/>
      <c r="AJ915" s="237" t="s">
        <v>3569</v>
      </c>
      <c r="AK915" s="192"/>
      <c r="AL915" s="1" t="s">
        <v>3178</v>
      </c>
      <c r="AM915" s="1" t="s">
        <v>30</v>
      </c>
      <c r="AN915" s="1"/>
      <c r="AO915" s="27">
        <v>2</v>
      </c>
      <c r="AP915" s="1"/>
      <c r="AQ915" s="1"/>
      <c r="AS915" s="192" t="str">
        <f>VLOOKUP(Table8[[#This Row],[CEM Number]],'71 CEMs'!$E$5:$E$76,1,0)</f>
        <v>I250298</v>
      </c>
      <c r="AT915" s="235" t="s">
        <v>3569</v>
      </c>
      <c r="AU915" s="233"/>
    </row>
    <row r="916" spans="1:47" ht="14.4" customHeight="1">
      <c r="A916" s="26" t="s">
        <v>3653</v>
      </c>
      <c r="B916" s="166" t="s">
        <v>3530</v>
      </c>
      <c r="C916" s="1" t="s">
        <v>1292</v>
      </c>
      <c r="D916" s="192" t="s">
        <v>1292</v>
      </c>
      <c r="E916" s="192" t="s">
        <v>1312</v>
      </c>
      <c r="F916" s="29">
        <v>2636</v>
      </c>
      <c r="G916" s="29">
        <v>1186.2</v>
      </c>
      <c r="H916" s="29"/>
      <c r="I916" s="29"/>
      <c r="J916" s="29"/>
      <c r="K916" s="29"/>
      <c r="L916" s="29"/>
      <c r="M916" s="1" t="str">
        <f>Table8[[#This Row],[Std Remarks]]</f>
        <v>NOT LIVE - RETAIN BUDGET</v>
      </c>
      <c r="N916" s="28">
        <f>Table8[[#This Row],[% of Completion of Work Done]]</f>
        <v>0</v>
      </c>
      <c r="O916" s="1">
        <f>Table8[[#This Row],[Customers According to % (Market Share)]]</f>
        <v>1186.2</v>
      </c>
      <c r="P916" s="29">
        <v>13388109.495999999</v>
      </c>
      <c r="Q916" s="136">
        <f>(Table8[[#This Row],[Allocated Budget]]*$Q$2)+(Table8[[#This Row],[Allocated Budget]]*(1-Table8[[#This Row],[HP%  based on Live % ( Work Progress)]])*(1-$Q$2))</f>
        <v>13388109.495999999</v>
      </c>
      <c r="R916" s="136"/>
      <c r="S916" s="1">
        <v>-0.85000000000000009</v>
      </c>
      <c r="T916" s="1"/>
      <c r="U916" s="1"/>
      <c r="V916" s="29">
        <v>1538.6999999999998</v>
      </c>
      <c r="W916" s="29">
        <v>16331.25</v>
      </c>
      <c r="X916" s="1" t="s">
        <v>47</v>
      </c>
      <c r="Y916" s="28">
        <f>Table8[[#This Row],[% of Completion of Work Done]]</f>
        <v>0</v>
      </c>
      <c r="Z916" s="192" t="s">
        <v>35</v>
      </c>
      <c r="AA916" s="1"/>
      <c r="AB916" s="77">
        <v>0</v>
      </c>
      <c r="AC916" s="115">
        <f t="shared" si="51"/>
        <v>0</v>
      </c>
      <c r="AD916" s="2">
        <v>46082</v>
      </c>
      <c r="AE916" s="175">
        <f>IFERROR(Table8[[#This Row],[Timeline - Monthwise]]-MIN(Table8[Start Date..]),"None")</f>
        <v>214</v>
      </c>
      <c r="AF916" s="1">
        <f>IFERROR(Table8[[#This Row],[Timeline - Monthwise]]-Table8[[#This Row],[Start Date..]]+1,"Duration Doesn't Exsists")</f>
        <v>215</v>
      </c>
      <c r="AG916" s="29">
        <f ca="1">IFERROR(Table8[[#This Row],[Timeline - Monthwise]]-TODAY(),"No ETA")</f>
        <v>167</v>
      </c>
      <c r="AH916" s="29" t="str">
        <f t="shared" si="52"/>
        <v>Yet to Start</v>
      </c>
      <c r="AI916" s="192" t="s">
        <v>1168</v>
      </c>
      <c r="AJ916" s="237" t="s">
        <v>3576</v>
      </c>
      <c r="AK916" s="192" t="s">
        <v>1169</v>
      </c>
      <c r="AL916" s="1" t="s">
        <v>3325</v>
      </c>
      <c r="AM916" s="1" t="s">
        <v>76</v>
      </c>
      <c r="AN916" s="1"/>
      <c r="AO916" s="27"/>
      <c r="AP916" s="191"/>
      <c r="AQ916" s="1"/>
      <c r="AS916" s="192" t="e">
        <f>VLOOKUP(Table8[[#This Row],[CEM Number]],'71 CEMs'!$E$5:$E$76,1,0)</f>
        <v>#N/A</v>
      </c>
      <c r="AT916" s="235">
        <v>46296</v>
      </c>
      <c r="AU916" s="233"/>
    </row>
    <row r="917" spans="1:47" ht="14.4" customHeight="1">
      <c r="A917" s="26" t="s">
        <v>3653</v>
      </c>
      <c r="B917" s="166" t="s">
        <v>3530</v>
      </c>
      <c r="C917" s="1" t="s">
        <v>40</v>
      </c>
      <c r="D917" s="192" t="s">
        <v>1292</v>
      </c>
      <c r="E917" s="192" t="s">
        <v>42</v>
      </c>
      <c r="F917" s="29">
        <v>0</v>
      </c>
      <c r="G917" s="29">
        <v>0</v>
      </c>
      <c r="H917" s="29"/>
      <c r="I917" s="29"/>
      <c r="J917" s="29"/>
      <c r="K917" s="29"/>
      <c r="L917" s="29"/>
      <c r="M917" s="1" t="str">
        <f>Table8[[#This Row],[Std Remarks]]</f>
        <v>FEEDER ETC WORK - RETAIN BUDGET</v>
      </c>
      <c r="N917" s="28">
        <f>Table8[[#This Row],[% of Completion of Work Done]]</f>
        <v>0</v>
      </c>
      <c r="O917" s="1">
        <f>Table8[[#This Row],[Customers According to % (Market Share)]]</f>
        <v>0</v>
      </c>
      <c r="P917" s="29">
        <v>8020000</v>
      </c>
      <c r="Q917" s="136">
        <f>Table8[[#This Row],[Allocated Budget]]*Table8[[#This Row],[Allocation Percentage]]</f>
        <v>8020000</v>
      </c>
      <c r="R917" s="136"/>
      <c r="S917" s="1">
        <v>-1</v>
      </c>
      <c r="T917" s="1"/>
      <c r="U917" s="1"/>
      <c r="V917" s="29">
        <v>0</v>
      </c>
      <c r="W917" s="29">
        <v>0</v>
      </c>
      <c r="X917" s="1"/>
      <c r="Y917" s="75">
        <f>$R$1</f>
        <v>1</v>
      </c>
      <c r="Z917" s="192"/>
      <c r="AA917" s="1"/>
      <c r="AB917" s="28">
        <v>0</v>
      </c>
      <c r="AC917" s="115">
        <f t="shared" si="51"/>
        <v>0</v>
      </c>
      <c r="AD917" s="2">
        <v>46082</v>
      </c>
      <c r="AE917" s="175" t="str">
        <f>IFERROR(Table8[[#This Row],[Timeline - Monthwise]]-MIN(Table8[Start Date..]),"None")</f>
        <v>None</v>
      </c>
      <c r="AF917" s="1" t="str">
        <f>IFERROR(Table8[[#This Row],[Timeline - Monthwise]]-Table8[[#This Row],[Start Date..]]+1,"Duration Doesn't Exsists")</f>
        <v>Duration Doesn't Exsists</v>
      </c>
      <c r="AG917" s="29" t="str">
        <f ca="1">IFERROR(Table8[[#This Row],[Timeline - Monthwise]]-TODAY(),"No ETA")</f>
        <v>No ETA</v>
      </c>
      <c r="AH917" s="29" t="str">
        <f t="shared" si="52"/>
        <v>Yet to Start</v>
      </c>
      <c r="AI917" s="192"/>
      <c r="AJ917" s="237" t="s">
        <v>3569</v>
      </c>
      <c r="AK917" s="192"/>
      <c r="AL917" s="1" t="s">
        <v>41</v>
      </c>
      <c r="AM917" s="1" t="s">
        <v>39</v>
      </c>
      <c r="AN917" s="1"/>
      <c r="AO917" s="27"/>
      <c r="AP917" s="191"/>
      <c r="AQ917" s="1"/>
      <c r="AS917" s="192" t="e">
        <f>VLOOKUP(Table8[[#This Row],[CEM Number]],'71 CEMs'!$E$5:$E$76,1,0)</f>
        <v>#N/A</v>
      </c>
      <c r="AT917" s="234" t="s">
        <v>3569</v>
      </c>
      <c r="AU917" s="233"/>
    </row>
    <row r="918" spans="1:47" ht="14.4" customHeight="1">
      <c r="A918" s="26" t="s">
        <v>950</v>
      </c>
      <c r="B918" s="166">
        <v>44195</v>
      </c>
      <c r="C918" s="1" t="s">
        <v>138</v>
      </c>
      <c r="D918" s="192" t="s">
        <v>951</v>
      </c>
      <c r="E918" s="192" t="s">
        <v>981</v>
      </c>
      <c r="F918" s="29">
        <v>636</v>
      </c>
      <c r="G918" s="29">
        <v>254.4</v>
      </c>
      <c r="H918" s="29"/>
      <c r="I918" s="29"/>
      <c r="J918" s="29"/>
      <c r="K918" s="29"/>
      <c r="L918" s="29"/>
      <c r="M918" s="1" t="str">
        <f>Table8[[#This Row],[Std Remarks]]</f>
        <v>LIVE - 100% Completed</v>
      </c>
      <c r="N918" s="28">
        <f>Table8[[#This Row],[% of Completion of Work Done]]</f>
        <v>1</v>
      </c>
      <c r="O918" s="1">
        <f>Table8[[#This Row],[Customers According to % (Market Share)]]</f>
        <v>254.4</v>
      </c>
      <c r="P918" s="29">
        <v>6806252.48411093</v>
      </c>
      <c r="Q918" s="136">
        <f>Table8[[#This Row],[Allocated Budget]]*Table8[[#This Row],[Allocation Percentage]]</f>
        <v>1020937.8726166395</v>
      </c>
      <c r="R918" s="136">
        <v>5785314.6114942906</v>
      </c>
      <c r="S918" s="1">
        <v>-1</v>
      </c>
      <c r="T918" s="1"/>
      <c r="U918" s="1">
        <v>0.4</v>
      </c>
      <c r="V918" s="29">
        <v>3037.69</v>
      </c>
      <c r="W918" s="242">
        <v>1518.8453350999998</v>
      </c>
      <c r="X918" s="1" t="s">
        <v>47</v>
      </c>
      <c r="Y918" s="75">
        <f>$Q$2</f>
        <v>0.15</v>
      </c>
      <c r="Z918" s="192" t="s">
        <v>32</v>
      </c>
      <c r="AA918" s="1" t="s">
        <v>47</v>
      </c>
      <c r="AB918" s="28">
        <v>1</v>
      </c>
      <c r="AC918" s="115">
        <f t="shared" si="51"/>
        <v>1</v>
      </c>
      <c r="AD918" s="2">
        <v>46082</v>
      </c>
      <c r="AE918" s="175" t="str">
        <f>IFERROR(Table8[[#This Row],[Timeline - Monthwise]]-MIN(Table8[Start Date..]),"None")</f>
        <v>None</v>
      </c>
      <c r="AF918" s="1" t="str">
        <f>IFERROR(Table8[[#This Row],[Timeline - Monthwise]]-Table8[[#This Row],[Start Date..]]+1,"Duration Doesn't Exsists")</f>
        <v>Duration Doesn't Exsists</v>
      </c>
      <c r="AG918" s="29" t="str">
        <f ca="1">IFERROR(Table8[[#This Row],[Timeline - Monthwise]]-TODAY(),"No ETA")</f>
        <v>No ETA</v>
      </c>
      <c r="AH918" s="29" t="str">
        <f t="shared" si="52"/>
        <v>Completed</v>
      </c>
      <c r="AI918" s="192"/>
      <c r="AJ918" s="237" t="s">
        <v>3569</v>
      </c>
      <c r="AK918" s="192"/>
      <c r="AL918" s="1" t="s">
        <v>3178</v>
      </c>
      <c r="AM918" s="1" t="s">
        <v>30</v>
      </c>
      <c r="AN918" s="1"/>
      <c r="AO918" s="27"/>
      <c r="AP918" s="191"/>
      <c r="AQ918" s="1"/>
      <c r="AS918" s="192" t="str">
        <f>VLOOKUP(Table8[[#This Row],[CEM Number]],'71 CEMs'!$E$5:$E$76,1,0)</f>
        <v>INT-21-00315</v>
      </c>
      <c r="AT918" s="235" t="s">
        <v>3569</v>
      </c>
      <c r="AU918" s="233"/>
    </row>
    <row r="919" spans="1:47" ht="14.4" customHeight="1">
      <c r="A919" s="86" t="s">
        <v>930</v>
      </c>
      <c r="B919" s="166" t="s">
        <v>3530</v>
      </c>
      <c r="C919" s="1" t="s">
        <v>287</v>
      </c>
      <c r="D919" s="192" t="s">
        <v>931</v>
      </c>
      <c r="E919" s="192" t="s">
        <v>3212</v>
      </c>
      <c r="F919" s="29">
        <v>386</v>
      </c>
      <c r="G919" s="65">
        <v>231.6</v>
      </c>
      <c r="H919" s="65"/>
      <c r="I919" s="29">
        <v>0</v>
      </c>
      <c r="J919" s="29">
        <v>0</v>
      </c>
      <c r="K919" s="29">
        <v>0</v>
      </c>
      <c r="L919" s="29" t="s">
        <v>3587</v>
      </c>
      <c r="M919" s="1" t="str">
        <f>Table8[[#This Row],[Std Remarks]]</f>
        <v>NOT LIVE - RETAIN BUDGET</v>
      </c>
      <c r="N919" s="28">
        <f>Table8[[#This Row],[% of Completion of Work Done]]</f>
        <v>1</v>
      </c>
      <c r="O919" s="1"/>
      <c r="P919" s="29">
        <v>8628786.0960000008</v>
      </c>
      <c r="Q919" s="136">
        <f>(Table8[[#This Row],[Allocated Budget]]*$Q$2)+(Table8[[#This Row],[Allocated Budget]]*(1-Table8[[#This Row],[HP%  based on Live % ( Work Progress)]])*(1-$Q$2))</f>
        <v>1294317.9144000001</v>
      </c>
      <c r="R919" s="136"/>
      <c r="S919" s="1"/>
      <c r="T919" s="1"/>
      <c r="U919" s="1"/>
      <c r="V919" s="66">
        <v>3922.8</v>
      </c>
      <c r="W919" s="66">
        <v>3584.4</v>
      </c>
      <c r="X919" s="1" t="s">
        <v>31</v>
      </c>
      <c r="Y919" s="28">
        <f>Table8[[#This Row],[% of Completion of Work Done]]</f>
        <v>1</v>
      </c>
      <c r="Z919" s="192" t="s">
        <v>35</v>
      </c>
      <c r="AA919" s="1"/>
      <c r="AB919" s="64">
        <v>1</v>
      </c>
      <c r="AC919" s="115">
        <f t="shared" si="51"/>
        <v>1</v>
      </c>
      <c r="AD919" s="2">
        <v>46082</v>
      </c>
      <c r="AE919" s="175">
        <f>IFERROR(Table8[[#This Row],[Timeline - Monthwise]]-MIN(Table8[Start Date..]),"None")</f>
        <v>31</v>
      </c>
      <c r="AF919" s="1">
        <f>IFERROR(Table8[[#This Row],[Timeline - Monthwise]]-Table8[[#This Row],[Start Date..]]+1,"Duration Doesn't Exsists")</f>
        <v>32</v>
      </c>
      <c r="AG919" s="29">
        <f ca="1">IFERROR(Table8[[#This Row],[Timeline - Monthwise]]-TODAY(),"No ETA")</f>
        <v>-16</v>
      </c>
      <c r="AH919" s="29" t="str">
        <f t="shared" si="52"/>
        <v>Completed</v>
      </c>
      <c r="AI919" s="192" t="s">
        <v>214</v>
      </c>
      <c r="AJ919" s="237" t="s">
        <v>3571</v>
      </c>
      <c r="AK919" s="85" t="s">
        <v>3298</v>
      </c>
      <c r="AL919" s="1" t="s">
        <v>3323</v>
      </c>
      <c r="AM919" s="1" t="s">
        <v>76</v>
      </c>
      <c r="AN919" s="1"/>
      <c r="AO919" s="27"/>
      <c r="AP919" s="191"/>
      <c r="AQ919" s="1"/>
      <c r="AS919" s="192" t="e">
        <f>VLOOKUP(Table8[[#This Row],[CEM Number]],'71 CEMs'!$E$5:$E$76,1,0)</f>
        <v>#N/A</v>
      </c>
      <c r="AT919" s="235">
        <v>46113</v>
      </c>
      <c r="AU919" s="233"/>
    </row>
    <row r="920" spans="1:47" ht="14.4" customHeight="1">
      <c r="A920" s="26" t="s">
        <v>137</v>
      </c>
      <c r="B920" s="166">
        <v>45349</v>
      </c>
      <c r="C920" s="1" t="s">
        <v>138</v>
      </c>
      <c r="D920" s="1" t="s">
        <v>139</v>
      </c>
      <c r="E920" s="192" t="s">
        <v>143</v>
      </c>
      <c r="F920" s="29">
        <v>1566</v>
      </c>
      <c r="G920" s="29">
        <v>626.40000000000009</v>
      </c>
      <c r="H920" s="29"/>
      <c r="I920" s="29"/>
      <c r="J920" s="29"/>
      <c r="K920" s="29"/>
      <c r="L920" s="29"/>
      <c r="M920" s="1" t="str">
        <f>Table8[[#This Row],[Std Remarks]]</f>
        <v>NOT LIVE - RETAIN BUDGET</v>
      </c>
      <c r="N920" s="28">
        <f>Table8[[#This Row],[% of Completion of Work Done]]</f>
        <v>0</v>
      </c>
      <c r="O920" s="1">
        <f>Table8[[#This Row],[Customers According to % (Market Share)]]</f>
        <v>626.40000000000009</v>
      </c>
      <c r="P920" s="29">
        <v>54534546.079999998</v>
      </c>
      <c r="Q920" s="136">
        <f>(Table8[[#This Row],[Allocated Budget]]*$Q$2)+(Table8[[#This Row],[Allocated Budget]]*(1-Table8[[#This Row],[HP%  based on Live % ( Work Progress)]])*(1-$Q$2))</f>
        <v>54534546.079999998</v>
      </c>
      <c r="R920" s="136">
        <v>0</v>
      </c>
      <c r="S920" s="1">
        <v>-1</v>
      </c>
      <c r="T920" s="1"/>
      <c r="U920" s="1">
        <v>0.4</v>
      </c>
      <c r="V920" s="29">
        <v>29058.9</v>
      </c>
      <c r="W920" s="29">
        <v>25981.1</v>
      </c>
      <c r="X920" s="1" t="s">
        <v>31</v>
      </c>
      <c r="Y920" s="28">
        <f>Table8[[#This Row],[% of Completion of Work Done]]</f>
        <v>0</v>
      </c>
      <c r="Z920" s="192" t="s">
        <v>35</v>
      </c>
      <c r="AA920" s="1"/>
      <c r="AB920" s="28">
        <v>0</v>
      </c>
      <c r="AC920" s="115">
        <f t="shared" si="51"/>
        <v>0</v>
      </c>
      <c r="AD920" s="2">
        <v>46082</v>
      </c>
      <c r="AE920" s="175" t="str">
        <f>IFERROR(Table8[[#This Row],[Timeline - Monthwise]]-MIN(Table8[Start Date..]),"None")</f>
        <v>None</v>
      </c>
      <c r="AF920" s="1" t="str">
        <f>IFERROR(Table8[[#This Row],[Timeline - Monthwise]]-Table8[[#This Row],[Start Date..]]+1,"Duration Doesn't Exsists")</f>
        <v>Duration Doesn't Exsists</v>
      </c>
      <c r="AG920" s="29" t="str">
        <f ca="1">IFERROR(Table8[[#This Row],[Timeline - Monthwise]]-TODAY(),"No ETA")</f>
        <v>No ETA</v>
      </c>
      <c r="AH920" s="29" t="str">
        <f t="shared" si="52"/>
        <v>Yet to Start</v>
      </c>
      <c r="AI920" s="192" t="s">
        <v>77</v>
      </c>
      <c r="AJ920" s="237" t="s">
        <v>3319</v>
      </c>
      <c r="AK920" s="1" t="s">
        <v>141</v>
      </c>
      <c r="AL920" s="1" t="s">
        <v>3180</v>
      </c>
      <c r="AM920" s="1" t="s">
        <v>76</v>
      </c>
      <c r="AN920" s="1">
        <v>2</v>
      </c>
      <c r="AO920" s="27"/>
      <c r="AP920" s="191"/>
      <c r="AQ920" s="1"/>
      <c r="AS920" s="192" t="str">
        <f>VLOOKUP(Table8[[#This Row],[CEM Number]],'71 CEMs'!$E$5:$E$76,1,0)</f>
        <v>I240519</v>
      </c>
      <c r="AT920" s="235" t="s">
        <v>3319</v>
      </c>
      <c r="AU920" s="233"/>
    </row>
    <row r="921" spans="1:47" ht="14.4" customHeight="1">
      <c r="A921" s="26" t="s">
        <v>731</v>
      </c>
      <c r="B921" s="166">
        <v>45582</v>
      </c>
      <c r="C921" s="1" t="s">
        <v>27</v>
      </c>
      <c r="D921" s="1" t="s">
        <v>732</v>
      </c>
      <c r="E921" s="192" t="s">
        <v>143</v>
      </c>
      <c r="F921" s="29">
        <v>816</v>
      </c>
      <c r="G921" s="29">
        <v>326.40000000000003</v>
      </c>
      <c r="H921" s="29">
        <v>0</v>
      </c>
      <c r="I921" s="29"/>
      <c r="J921" s="29"/>
      <c r="K921" s="29"/>
      <c r="L921" s="29"/>
      <c r="M921" s="1" t="str">
        <f>Table8[[#This Row],[Std Remarks]]</f>
        <v>LIVE - 100% Completed</v>
      </c>
      <c r="N921" s="28">
        <f>Table8[[#This Row],[% of Completion of Work Done]]</f>
        <v>1</v>
      </c>
      <c r="O921" s="1">
        <f>Table8[[#This Row],[Customers According to % (Market Share)]]</f>
        <v>326.40000000000003</v>
      </c>
      <c r="P921" s="29">
        <v>13081769.115183501</v>
      </c>
      <c r="Q921" s="136">
        <f>Table8[[#This Row],[Allocated Budget]]*Table8[[#This Row],[Allocation Percentage]]</f>
        <v>1962265.3672775249</v>
      </c>
      <c r="R921" s="136">
        <v>11119503.747905973</v>
      </c>
      <c r="S921" s="1">
        <v>-0.84999999999999987</v>
      </c>
      <c r="T921" s="1"/>
      <c r="U921" s="1">
        <v>0.4</v>
      </c>
      <c r="V921" s="29">
        <v>6361.5104365999996</v>
      </c>
      <c r="W921" s="29">
        <v>13694.947941799999</v>
      </c>
      <c r="X921" s="1" t="s">
        <v>31</v>
      </c>
      <c r="Y921" s="75">
        <f>$Q$2</f>
        <v>0.15</v>
      </c>
      <c r="Z921" s="192" t="s">
        <v>32</v>
      </c>
      <c r="AA921" s="1" t="s">
        <v>31</v>
      </c>
      <c r="AB921" s="64">
        <v>1</v>
      </c>
      <c r="AC921" s="115">
        <f t="shared" si="51"/>
        <v>1</v>
      </c>
      <c r="AD921" s="2">
        <v>46082</v>
      </c>
      <c r="AE921" s="175" t="str">
        <f>IFERROR(Table8[[#This Row],[Timeline - Monthwise]]-MIN(Table8[Start Date..]),"None")</f>
        <v>None</v>
      </c>
      <c r="AF921" s="1" t="str">
        <f>IFERROR(Table8[[#This Row],[Timeline - Monthwise]]-Table8[[#This Row],[Start Date..]]+1,"Duration Doesn't Exsists")</f>
        <v>Duration Doesn't Exsists</v>
      </c>
      <c r="AG921" s="29" t="str">
        <f ca="1">IFERROR(Table8[[#This Row],[Timeline - Monthwise]]-TODAY(),"No ETA")</f>
        <v>No ETA</v>
      </c>
      <c r="AH921" s="29" t="str">
        <f t="shared" si="52"/>
        <v>Completed</v>
      </c>
      <c r="AI921" s="192"/>
      <c r="AJ921" s="237" t="s">
        <v>3569</v>
      </c>
      <c r="AK921" s="1"/>
      <c r="AL921" s="1" t="s">
        <v>3178</v>
      </c>
      <c r="AM921" s="1" t="s">
        <v>30</v>
      </c>
      <c r="AN921" s="1"/>
      <c r="AO921" s="27"/>
      <c r="AP921" s="1"/>
      <c r="AQ921" s="1"/>
      <c r="AS921" s="192" t="str">
        <f>VLOOKUP(Table8[[#This Row],[CEM Number]],'71 CEMs'!$E$5:$E$76,1,0)</f>
        <v>I250298</v>
      </c>
      <c r="AT921" s="235" t="s">
        <v>3569</v>
      </c>
      <c r="AU921" s="233"/>
    </row>
    <row r="922" spans="1:47" ht="14.4" customHeight="1">
      <c r="A922" s="26" t="s">
        <v>3653</v>
      </c>
      <c r="B922" s="166" t="s">
        <v>3530</v>
      </c>
      <c r="C922" s="1" t="s">
        <v>1292</v>
      </c>
      <c r="D922" s="1" t="s">
        <v>1292</v>
      </c>
      <c r="E922" s="192" t="s">
        <v>1313</v>
      </c>
      <c r="F922" s="29">
        <v>1338</v>
      </c>
      <c r="G922" s="29">
        <v>602.1</v>
      </c>
      <c r="H922" s="29"/>
      <c r="I922" s="29"/>
      <c r="J922" s="29"/>
      <c r="K922" s="29"/>
      <c r="L922" s="29"/>
      <c r="M922" s="1" t="str">
        <f>Table8[[#This Row],[Std Remarks]]</f>
        <v>NOT LIVE - RETAIN BUDGET</v>
      </c>
      <c r="N922" s="28">
        <f>Table8[[#This Row],[% of Completion of Work Done]]</f>
        <v>0</v>
      </c>
      <c r="O922" s="1">
        <f>Table8[[#This Row],[Customers According to % (Market Share)]]</f>
        <v>602.1</v>
      </c>
      <c r="P922" s="29">
        <v>10528495.476</v>
      </c>
      <c r="Q922" s="136">
        <f>(Table8[[#This Row],[Allocated Budget]]*$Q$2)+(Table8[[#This Row],[Allocated Budget]]*(1-Table8[[#This Row],[HP%  based on Live % ( Work Progress)]])*(1-$Q$2))</f>
        <v>10528495.476</v>
      </c>
      <c r="R922" s="136"/>
      <c r="S922" s="1">
        <v>-0.85</v>
      </c>
      <c r="T922" s="1"/>
      <c r="U922" s="1"/>
      <c r="V922" s="29">
        <v>1890.6</v>
      </c>
      <c r="W922" s="29">
        <v>10458.75</v>
      </c>
      <c r="X922" s="1" t="s">
        <v>47</v>
      </c>
      <c r="Y922" s="28">
        <f>Table8[[#This Row],[% of Completion of Work Done]]</f>
        <v>0</v>
      </c>
      <c r="Z922" s="192" t="s">
        <v>35</v>
      </c>
      <c r="AA922" s="1"/>
      <c r="AB922" s="77">
        <v>0</v>
      </c>
      <c r="AC922" s="115">
        <f t="shared" si="51"/>
        <v>0</v>
      </c>
      <c r="AD922" s="2">
        <v>46082</v>
      </c>
      <c r="AE922" s="175">
        <f>IFERROR(Table8[[#This Row],[Timeline - Monthwise]]-MIN(Table8[Start Date..]),"None")</f>
        <v>214</v>
      </c>
      <c r="AF922" s="1">
        <f>IFERROR(Table8[[#This Row],[Timeline - Monthwise]]-Table8[[#This Row],[Start Date..]]+1,"Duration Doesn't Exsists")</f>
        <v>215</v>
      </c>
      <c r="AG922" s="29">
        <f ca="1">IFERROR(Table8[[#This Row],[Timeline - Monthwise]]-TODAY(),"No ETA")</f>
        <v>167</v>
      </c>
      <c r="AH922" s="29" t="str">
        <f t="shared" si="52"/>
        <v>Yet to Start</v>
      </c>
      <c r="AI922" s="192" t="s">
        <v>1168</v>
      </c>
      <c r="AJ922" s="237" t="s">
        <v>3576</v>
      </c>
      <c r="AK922" s="1" t="s">
        <v>1169</v>
      </c>
      <c r="AL922" s="1" t="s">
        <v>3325</v>
      </c>
      <c r="AM922" s="1" t="s">
        <v>76</v>
      </c>
      <c r="AN922" s="1"/>
      <c r="AO922" s="27"/>
      <c r="AP922" s="192"/>
      <c r="AQ922" s="1"/>
      <c r="AS922" s="192" t="e">
        <f>VLOOKUP(Table8[[#This Row],[CEM Number]],'71 CEMs'!$E$5:$E$76,1,0)</f>
        <v>#N/A</v>
      </c>
      <c r="AT922" s="235">
        <v>46296</v>
      </c>
      <c r="AU922" s="233"/>
    </row>
    <row r="923" spans="1:47" ht="14.4" customHeight="1">
      <c r="A923" s="26" t="s">
        <v>3653</v>
      </c>
      <c r="B923" s="166" t="s">
        <v>3530</v>
      </c>
      <c r="C923" s="1" t="s">
        <v>1292</v>
      </c>
      <c r="D923" s="1" t="s">
        <v>1292</v>
      </c>
      <c r="E923" s="192" t="s">
        <v>1314</v>
      </c>
      <c r="F923" s="29">
        <v>1152</v>
      </c>
      <c r="G923" s="29">
        <v>518.4</v>
      </c>
      <c r="H923" s="29"/>
      <c r="I923" s="29"/>
      <c r="J923" s="29"/>
      <c r="K923" s="29"/>
      <c r="L923" s="29"/>
      <c r="M923" s="1" t="str">
        <f>Table8[[#This Row],[Std Remarks]]</f>
        <v>NOT LIVE - RETAIN BUDGET</v>
      </c>
      <c r="N923" s="28">
        <f>Table8[[#This Row],[% of Completion of Work Done]]</f>
        <v>0</v>
      </c>
      <c r="O923" s="1">
        <f>Table8[[#This Row],[Customers According to % (Market Share)]]</f>
        <v>518.4</v>
      </c>
      <c r="P923" s="29">
        <v>7362935.3260000004</v>
      </c>
      <c r="Q923" s="136">
        <f>(Table8[[#This Row],[Allocated Budget]]*$Q$2)+(Table8[[#This Row],[Allocated Budget]]*(1-Table8[[#This Row],[HP%  based on Live % ( Work Progress)]])*(1-$Q$2))</f>
        <v>7362935.3260000004</v>
      </c>
      <c r="R923" s="136"/>
      <c r="S923" s="1">
        <v>-1</v>
      </c>
      <c r="T923" s="1"/>
      <c r="U923" s="1"/>
      <c r="V923" s="29">
        <v>1121.25</v>
      </c>
      <c r="W923" s="29">
        <v>9166.25</v>
      </c>
      <c r="X923" s="1" t="s">
        <v>47</v>
      </c>
      <c r="Y923" s="28">
        <f>Table8[[#This Row],[% of Completion of Work Done]]</f>
        <v>0</v>
      </c>
      <c r="Z923" s="192" t="s">
        <v>35</v>
      </c>
      <c r="AA923" s="1"/>
      <c r="AB923" s="77">
        <v>0</v>
      </c>
      <c r="AC923" s="115">
        <f t="shared" si="51"/>
        <v>0</v>
      </c>
      <c r="AD923" s="2">
        <v>46082</v>
      </c>
      <c r="AE923" s="175">
        <f>IFERROR(Table8[[#This Row],[Timeline - Monthwise]]-MIN(Table8[Start Date..]),"None")</f>
        <v>214</v>
      </c>
      <c r="AF923" s="1">
        <f>IFERROR(Table8[[#This Row],[Timeline - Monthwise]]-Table8[[#This Row],[Start Date..]]+1,"Duration Doesn't Exsists")</f>
        <v>215</v>
      </c>
      <c r="AG923" s="29">
        <f ca="1">IFERROR(Table8[[#This Row],[Timeline - Monthwise]]-TODAY(),"No ETA")</f>
        <v>167</v>
      </c>
      <c r="AH923" s="29" t="str">
        <f t="shared" si="52"/>
        <v>Yet to Start</v>
      </c>
      <c r="AI923" s="192" t="s">
        <v>1168</v>
      </c>
      <c r="AJ923" s="237" t="s">
        <v>3576</v>
      </c>
      <c r="AK923" s="1" t="s">
        <v>1169</v>
      </c>
      <c r="AL923" s="1" t="s">
        <v>3325</v>
      </c>
      <c r="AM923" s="1" t="s">
        <v>76</v>
      </c>
      <c r="AN923" s="1"/>
      <c r="AO923" s="27"/>
      <c r="AP923" s="192"/>
      <c r="AQ923" s="1"/>
      <c r="AS923" s="192" t="e">
        <f>VLOOKUP(Table8[[#This Row],[CEM Number]],'71 CEMs'!$E$5:$E$76,1,0)</f>
        <v>#N/A</v>
      </c>
      <c r="AT923" s="235">
        <v>46296</v>
      </c>
      <c r="AU923" s="233"/>
    </row>
    <row r="924" spans="1:47" ht="14.4" customHeight="1">
      <c r="A924" s="26" t="s">
        <v>950</v>
      </c>
      <c r="B924" s="166">
        <v>44195</v>
      </c>
      <c r="C924" s="1" t="s">
        <v>138</v>
      </c>
      <c r="D924" s="1" t="s">
        <v>951</v>
      </c>
      <c r="E924" s="192" t="s">
        <v>982</v>
      </c>
      <c r="F924" s="29">
        <v>440</v>
      </c>
      <c r="G924" s="29">
        <v>176</v>
      </c>
      <c r="H924" s="29"/>
      <c r="I924" s="29"/>
      <c r="J924" s="29"/>
      <c r="K924" s="29"/>
      <c r="L924" s="29"/>
      <c r="M924" s="1" t="str">
        <f>Table8[[#This Row],[Std Remarks]]</f>
        <v>LIVE - 100% Completed</v>
      </c>
      <c r="N924" s="28">
        <f>Table8[[#This Row],[% of Completion of Work Done]]</f>
        <v>1</v>
      </c>
      <c r="O924" s="1">
        <f>Table8[[#This Row],[Customers According to % (Market Share)]]</f>
        <v>176</v>
      </c>
      <c r="P924" s="29">
        <v>4164351.2157383901</v>
      </c>
      <c r="Q924" s="136">
        <f>Table8[[#This Row],[Allocated Budget]]*Table8[[#This Row],[Allocation Percentage]]</f>
        <v>624652.68236075854</v>
      </c>
      <c r="R924" s="136">
        <v>3539698.5333776316</v>
      </c>
      <c r="S924" s="1">
        <v>-0.85</v>
      </c>
      <c r="T924" s="1"/>
      <c r="U924" s="1">
        <v>0.4</v>
      </c>
      <c r="V924" s="29">
        <v>1672.43</v>
      </c>
      <c r="W924" s="29">
        <v>836.21626929999991</v>
      </c>
      <c r="X924" s="1" t="s">
        <v>47</v>
      </c>
      <c r="Y924" s="75">
        <f>$Q$2</f>
        <v>0.15</v>
      </c>
      <c r="Z924" s="192" t="s">
        <v>32</v>
      </c>
      <c r="AA924" s="1" t="s">
        <v>47</v>
      </c>
      <c r="AB924" s="28">
        <v>1</v>
      </c>
      <c r="AC924" s="115">
        <f t="shared" si="51"/>
        <v>1</v>
      </c>
      <c r="AD924" s="2">
        <v>46082</v>
      </c>
      <c r="AE924" s="175" t="str">
        <f>IFERROR(Table8[[#This Row],[Timeline - Monthwise]]-MIN(Table8[Start Date..]),"None")</f>
        <v>None</v>
      </c>
      <c r="AF924" s="1" t="str">
        <f>IFERROR(Table8[[#This Row],[Timeline - Monthwise]]-Table8[[#This Row],[Start Date..]]+1,"Duration Doesn't Exsists")</f>
        <v>Duration Doesn't Exsists</v>
      </c>
      <c r="AG924" s="29" t="str">
        <f ca="1">IFERROR(Table8[[#This Row],[Timeline - Monthwise]]-TODAY(),"No ETA")</f>
        <v>No ETA</v>
      </c>
      <c r="AH924" s="29" t="str">
        <f t="shared" si="52"/>
        <v>Completed</v>
      </c>
      <c r="AI924" s="192"/>
      <c r="AJ924" s="237" t="s">
        <v>3569</v>
      </c>
      <c r="AK924" s="1"/>
      <c r="AL924" s="1" t="s">
        <v>3178</v>
      </c>
      <c r="AM924" s="1" t="s">
        <v>30</v>
      </c>
      <c r="AN924" s="1"/>
      <c r="AO924" s="27"/>
      <c r="AP924" s="192"/>
      <c r="AQ924" s="1"/>
      <c r="AS924" s="192" t="str">
        <f>VLOOKUP(Table8[[#This Row],[CEM Number]],'71 CEMs'!$E$5:$E$76,1,0)</f>
        <v>INT-21-00315</v>
      </c>
      <c r="AT924" s="235" t="s">
        <v>3569</v>
      </c>
      <c r="AU924" s="233"/>
    </row>
    <row r="925" spans="1:47" ht="14.4" customHeight="1">
      <c r="A925" s="26" t="s">
        <v>137</v>
      </c>
      <c r="B925" s="166">
        <v>45349</v>
      </c>
      <c r="C925" s="1" t="s">
        <v>138</v>
      </c>
      <c r="D925" s="1" t="s">
        <v>139</v>
      </c>
      <c r="E925" s="192" t="s">
        <v>144</v>
      </c>
      <c r="F925" s="29">
        <v>2314</v>
      </c>
      <c r="G925" s="29">
        <v>925.6</v>
      </c>
      <c r="H925" s="29"/>
      <c r="I925" s="29"/>
      <c r="J925" s="29"/>
      <c r="K925" s="29"/>
      <c r="L925" s="29"/>
      <c r="M925" s="1" t="str">
        <f>Table8[[#This Row],[Std Remarks]]</f>
        <v>NOT LIVE - RETAIN BUDGET</v>
      </c>
      <c r="N925" s="28">
        <f>Table8[[#This Row],[% of Completion of Work Done]]</f>
        <v>0</v>
      </c>
      <c r="O925" s="1">
        <f>Table8[[#This Row],[Customers According to % (Market Share)]]</f>
        <v>925.6</v>
      </c>
      <c r="P925" s="29">
        <v>70152015.906000003</v>
      </c>
      <c r="Q925" s="136">
        <f>(Table8[[#This Row],[Allocated Budget]]*$Q$2)+(Table8[[#This Row],[Allocated Budget]]*(1-Table8[[#This Row],[HP%  based on Live % ( Work Progress)]])*(1-$Q$2))</f>
        <v>70152015.906000003</v>
      </c>
      <c r="R925" s="136">
        <v>0</v>
      </c>
      <c r="S925" s="1">
        <v>-0.85</v>
      </c>
      <c r="T925" s="1"/>
      <c r="U925" s="1">
        <v>0.4</v>
      </c>
      <c r="V925" s="29">
        <v>17654.100000000002</v>
      </c>
      <c r="W925" s="29">
        <v>15019.099999999999</v>
      </c>
      <c r="X925" s="1" t="s">
        <v>31</v>
      </c>
      <c r="Y925" s="28">
        <f>Table8[[#This Row],[% of Completion of Work Done]]</f>
        <v>0</v>
      </c>
      <c r="Z925" s="192" t="s">
        <v>35</v>
      </c>
      <c r="AA925" s="1"/>
      <c r="AB925" s="28">
        <v>0</v>
      </c>
      <c r="AC925" s="115">
        <f t="shared" si="51"/>
        <v>0</v>
      </c>
      <c r="AD925" s="2">
        <v>46082</v>
      </c>
      <c r="AE925" s="175" t="str">
        <f>IFERROR(Table8[[#This Row],[Timeline - Monthwise]]-MIN(Table8[Start Date..]),"None")</f>
        <v>None</v>
      </c>
      <c r="AF925" s="1" t="str">
        <f>IFERROR(Table8[[#This Row],[Timeline - Monthwise]]-Table8[[#This Row],[Start Date..]]+1,"Duration Doesn't Exsists")</f>
        <v>Duration Doesn't Exsists</v>
      </c>
      <c r="AG925" s="29" t="str">
        <f ca="1">IFERROR(Table8[[#This Row],[Timeline - Monthwise]]-TODAY(),"No ETA")</f>
        <v>No ETA</v>
      </c>
      <c r="AH925" s="29" t="str">
        <f t="shared" si="52"/>
        <v>Yet to Start</v>
      </c>
      <c r="AI925" s="192" t="s">
        <v>77</v>
      </c>
      <c r="AJ925" s="237" t="s">
        <v>3319</v>
      </c>
      <c r="AK925" s="1" t="s">
        <v>141</v>
      </c>
      <c r="AL925" s="1" t="s">
        <v>3180</v>
      </c>
      <c r="AM925" s="1" t="s">
        <v>76</v>
      </c>
      <c r="AN925" s="1">
        <v>2</v>
      </c>
      <c r="AO925" s="27"/>
      <c r="AP925" s="192"/>
      <c r="AQ925" s="1"/>
      <c r="AS925" s="192" t="str">
        <f>VLOOKUP(Table8[[#This Row],[CEM Number]],'71 CEMs'!$E$5:$E$76,1,0)</f>
        <v>I240519</v>
      </c>
      <c r="AT925" s="235" t="s">
        <v>3319</v>
      </c>
      <c r="AU925" s="233"/>
    </row>
    <row r="926" spans="1:47" ht="14.4" customHeight="1">
      <c r="A926" s="26" t="s">
        <v>731</v>
      </c>
      <c r="B926" s="166">
        <v>45582</v>
      </c>
      <c r="C926" s="1" t="s">
        <v>27</v>
      </c>
      <c r="D926" s="1" t="s">
        <v>732</v>
      </c>
      <c r="E926" s="192" t="s">
        <v>144</v>
      </c>
      <c r="F926" s="29">
        <v>1148</v>
      </c>
      <c r="G926" s="29">
        <v>459.20000000000005</v>
      </c>
      <c r="H926" s="29">
        <v>0</v>
      </c>
      <c r="I926" s="29"/>
      <c r="J926" s="29"/>
      <c r="K926" s="29"/>
      <c r="L926" s="29"/>
      <c r="M926" s="1" t="str">
        <f>Table8[[#This Row],[Std Remarks]]</f>
        <v>LIVE - 100% Completed</v>
      </c>
      <c r="N926" s="28">
        <f>Table8[[#This Row],[% of Completion of Work Done]]</f>
        <v>1</v>
      </c>
      <c r="O926" s="1">
        <f>Table8[[#This Row],[Customers According to % (Market Share)]]</f>
        <v>459.20000000000005</v>
      </c>
      <c r="P926" s="29">
        <v>16436728.298767</v>
      </c>
      <c r="Q926" s="136">
        <f>Table8[[#This Row],[Allocated Budget]]*Table8[[#This Row],[Allocation Percentage]]</f>
        <v>2465509.2448150502</v>
      </c>
      <c r="R926" s="136">
        <v>13971219.053951945</v>
      </c>
      <c r="S926" s="1">
        <v>-1</v>
      </c>
      <c r="T926" s="1"/>
      <c r="U926" s="1">
        <v>0.4</v>
      </c>
      <c r="V926" s="29">
        <v>6089.0294199499949</v>
      </c>
      <c r="W926" s="195">
        <v>16503.558833849995</v>
      </c>
      <c r="X926" s="1" t="s">
        <v>31</v>
      </c>
      <c r="Y926" s="75">
        <f>$Q$2</f>
        <v>0.15</v>
      </c>
      <c r="Z926" s="192" t="s">
        <v>32</v>
      </c>
      <c r="AA926" s="1" t="s">
        <v>31</v>
      </c>
      <c r="AB926" s="64">
        <v>1</v>
      </c>
      <c r="AC926" s="115">
        <f t="shared" si="51"/>
        <v>1</v>
      </c>
      <c r="AD926" s="2">
        <v>46082</v>
      </c>
      <c r="AE926" s="175" t="str">
        <f>IFERROR(Table8[[#This Row],[Timeline - Monthwise]]-MIN(Table8[Start Date..]),"None")</f>
        <v>None</v>
      </c>
      <c r="AF926" s="1" t="str">
        <f>IFERROR(Table8[[#This Row],[Timeline - Monthwise]]-Table8[[#This Row],[Start Date..]]+1,"Duration Doesn't Exsists")</f>
        <v>Duration Doesn't Exsists</v>
      </c>
      <c r="AG926" s="29" t="str">
        <f ca="1">IFERROR(Table8[[#This Row],[Timeline - Monthwise]]-TODAY(),"No ETA")</f>
        <v>No ETA</v>
      </c>
      <c r="AH926" s="29" t="str">
        <f t="shared" si="52"/>
        <v>Completed</v>
      </c>
      <c r="AI926" s="192"/>
      <c r="AJ926" s="237" t="s">
        <v>3569</v>
      </c>
      <c r="AK926" s="1"/>
      <c r="AL926" s="1" t="s">
        <v>3178</v>
      </c>
      <c r="AM926" s="1" t="s">
        <v>30</v>
      </c>
      <c r="AN926" s="1"/>
      <c r="AO926" s="27"/>
      <c r="AP926" s="192"/>
      <c r="AQ926" s="192"/>
      <c r="AS926" s="192" t="str">
        <f>VLOOKUP(Table8[[#This Row],[CEM Number]],'71 CEMs'!$E$5:$E$76,1,0)</f>
        <v>I250298</v>
      </c>
      <c r="AT926" s="235" t="s">
        <v>3569</v>
      </c>
      <c r="AU926" s="233"/>
    </row>
    <row r="927" spans="1:47" ht="14.4" customHeight="1">
      <c r="A927" s="26" t="s">
        <v>3653</v>
      </c>
      <c r="B927" s="166" t="s">
        <v>3530</v>
      </c>
      <c r="C927" s="1" t="s">
        <v>1292</v>
      </c>
      <c r="D927" s="1" t="s">
        <v>1292</v>
      </c>
      <c r="E927" s="192" t="s">
        <v>1315</v>
      </c>
      <c r="F927" s="29">
        <v>940</v>
      </c>
      <c r="G927" s="29">
        <v>423</v>
      </c>
      <c r="H927" s="29"/>
      <c r="I927" s="29"/>
      <c r="J927" s="29"/>
      <c r="K927" s="29"/>
      <c r="L927" s="29"/>
      <c r="M927" s="1" t="str">
        <f>Table8[[#This Row],[Std Remarks]]</f>
        <v>NOT LIVE - RETAIN BUDGET</v>
      </c>
      <c r="N927" s="28">
        <f>Table8[[#This Row],[% of Completion of Work Done]]</f>
        <v>0</v>
      </c>
      <c r="O927" s="1">
        <f>Table8[[#This Row],[Customers According to % (Market Share)]]</f>
        <v>423</v>
      </c>
      <c r="P927" s="29">
        <v>9360953</v>
      </c>
      <c r="Q927" s="136">
        <f>(Table8[[#This Row],[Allocated Budget]]*$Q$2)+(Table8[[#This Row],[Allocated Budget]]*(1-Table8[[#This Row],[HP%  based on Live % ( Work Progress)]])*(1-$Q$2))</f>
        <v>9360953</v>
      </c>
      <c r="R927" s="136"/>
      <c r="S927" s="1">
        <v>-0.85</v>
      </c>
      <c r="T927" s="1"/>
      <c r="U927" s="1"/>
      <c r="V927" s="29">
        <v>1999.85</v>
      </c>
      <c r="W927" s="29">
        <v>9458.75</v>
      </c>
      <c r="X927" s="1" t="s">
        <v>47</v>
      </c>
      <c r="Y927" s="28">
        <f>Table8[[#This Row],[% of Completion of Work Done]]</f>
        <v>0</v>
      </c>
      <c r="Z927" s="1" t="s">
        <v>35</v>
      </c>
      <c r="AA927" s="1"/>
      <c r="AB927" s="77">
        <v>0</v>
      </c>
      <c r="AC927" s="115">
        <f t="shared" si="51"/>
        <v>0</v>
      </c>
      <c r="AD927" s="2">
        <v>46082</v>
      </c>
      <c r="AE927" s="175">
        <f>IFERROR(Table8[[#This Row],[Timeline - Monthwise]]-MIN(Table8[Start Date..]),"None")</f>
        <v>214</v>
      </c>
      <c r="AF927" s="1">
        <f>IFERROR(Table8[[#This Row],[Timeline - Monthwise]]-Table8[[#This Row],[Start Date..]]+1,"Duration Doesn't Exsists")</f>
        <v>215</v>
      </c>
      <c r="AG927" s="29">
        <f ca="1">IFERROR(Table8[[#This Row],[Timeline - Monthwise]]-TODAY(),"No ETA")</f>
        <v>167</v>
      </c>
      <c r="AH927" s="29" t="str">
        <f t="shared" si="52"/>
        <v>Yet to Start</v>
      </c>
      <c r="AI927" s="1" t="s">
        <v>1168</v>
      </c>
      <c r="AJ927" s="237" t="s">
        <v>3576</v>
      </c>
      <c r="AK927" s="192" t="s">
        <v>1169</v>
      </c>
      <c r="AL927" s="1" t="s">
        <v>3325</v>
      </c>
      <c r="AM927" s="1" t="s">
        <v>76</v>
      </c>
      <c r="AN927" s="1"/>
      <c r="AO927" s="27"/>
      <c r="AP927" s="192"/>
      <c r="AQ927" s="1"/>
      <c r="AS927" s="192" t="e">
        <f>VLOOKUP(Table8[[#This Row],[CEM Number]],'71 CEMs'!$E$5:$E$76,1,0)</f>
        <v>#N/A</v>
      </c>
      <c r="AT927" s="235">
        <v>46296</v>
      </c>
      <c r="AU927" s="233"/>
    </row>
    <row r="928" spans="1:47" ht="14.4" customHeight="1">
      <c r="A928" s="26" t="s">
        <v>3653</v>
      </c>
      <c r="B928" s="166" t="s">
        <v>3530</v>
      </c>
      <c r="C928" s="1" t="s">
        <v>1292</v>
      </c>
      <c r="D928" s="1" t="s">
        <v>1292</v>
      </c>
      <c r="E928" s="192" t="s">
        <v>1316</v>
      </c>
      <c r="F928" s="29">
        <v>2806</v>
      </c>
      <c r="G928" s="29">
        <v>1262.7</v>
      </c>
      <c r="H928" s="29"/>
      <c r="I928" s="29"/>
      <c r="J928" s="29"/>
      <c r="K928" s="29"/>
      <c r="L928" s="29"/>
      <c r="M928" s="1" t="str">
        <f>Table8[[#This Row],[Std Remarks]]</f>
        <v>NOT LIVE - RETAIN BUDGET</v>
      </c>
      <c r="N928" s="28">
        <f>Table8[[#This Row],[% of Completion of Work Done]]</f>
        <v>0</v>
      </c>
      <c r="O928" s="1">
        <f>Table8[[#This Row],[Customers According to % (Market Share)]]</f>
        <v>1262.7</v>
      </c>
      <c r="P928" s="29">
        <v>14595629.995999999</v>
      </c>
      <c r="Q928" s="136">
        <f>(Table8[[#This Row],[Allocated Budget]]*$Q$2)+(Table8[[#This Row],[Allocated Budget]]*(1-Table8[[#This Row],[HP%  based on Live % ( Work Progress)]])*(1-$Q$2))</f>
        <v>14595629.995999997</v>
      </c>
      <c r="R928" s="136"/>
      <c r="S928" s="1">
        <v>-1</v>
      </c>
      <c r="T928" s="1"/>
      <c r="U928" s="1"/>
      <c r="V928" s="29">
        <v>1887.1499999999999</v>
      </c>
      <c r="W928" s="29">
        <v>20217.5</v>
      </c>
      <c r="X928" s="1" t="s">
        <v>47</v>
      </c>
      <c r="Y928" s="28">
        <f>Table8[[#This Row],[% of Completion of Work Done]]</f>
        <v>0</v>
      </c>
      <c r="Z928" s="1" t="s">
        <v>35</v>
      </c>
      <c r="AA928" s="1"/>
      <c r="AB928" s="77">
        <v>0</v>
      </c>
      <c r="AC928" s="115">
        <f t="shared" si="51"/>
        <v>0</v>
      </c>
      <c r="AD928" s="2">
        <v>46082</v>
      </c>
      <c r="AE928" s="175">
        <f>IFERROR(Table8[[#This Row],[Timeline - Monthwise]]-MIN(Table8[Start Date..]),"None")</f>
        <v>214</v>
      </c>
      <c r="AF928" s="1">
        <f>IFERROR(Table8[[#This Row],[Timeline - Monthwise]]-Table8[[#This Row],[Start Date..]]+1,"Duration Doesn't Exsists")</f>
        <v>215</v>
      </c>
      <c r="AG928" s="29">
        <f ca="1">IFERROR(Table8[[#This Row],[Timeline - Monthwise]]-TODAY(),"No ETA")</f>
        <v>167</v>
      </c>
      <c r="AH928" s="29" t="str">
        <f t="shared" si="52"/>
        <v>Yet to Start</v>
      </c>
      <c r="AI928" s="1" t="s">
        <v>1168</v>
      </c>
      <c r="AJ928" s="237" t="s">
        <v>3576</v>
      </c>
      <c r="AK928" s="192" t="s">
        <v>1169</v>
      </c>
      <c r="AL928" s="1" t="s">
        <v>3325</v>
      </c>
      <c r="AM928" s="1" t="s">
        <v>76</v>
      </c>
      <c r="AN928" s="1"/>
      <c r="AO928" s="27"/>
      <c r="AP928" s="192"/>
      <c r="AQ928" s="192"/>
      <c r="AS928" s="192" t="e">
        <f>VLOOKUP(Table8[[#This Row],[CEM Number]],'71 CEMs'!$E$5:$E$76,1,0)</f>
        <v>#N/A</v>
      </c>
      <c r="AT928" s="235">
        <v>46296</v>
      </c>
      <c r="AU928" s="233"/>
    </row>
    <row r="929" spans="1:47" ht="14.4" customHeight="1">
      <c r="A929" s="26" t="s">
        <v>731</v>
      </c>
      <c r="B929" s="166">
        <v>45582</v>
      </c>
      <c r="C929" s="1" t="s">
        <v>27</v>
      </c>
      <c r="D929" s="1" t="s">
        <v>732</v>
      </c>
      <c r="E929" s="192" t="s">
        <v>733</v>
      </c>
      <c r="F929" s="29">
        <v>850</v>
      </c>
      <c r="G929" s="29">
        <v>340</v>
      </c>
      <c r="H929" s="29">
        <v>0</v>
      </c>
      <c r="I929" s="29"/>
      <c r="J929" s="29"/>
      <c r="K929" s="29"/>
      <c r="L929" s="29"/>
      <c r="M929" s="1" t="str">
        <f>Table8[[#This Row],[Std Remarks]]</f>
        <v>LIVE - 100% Completed</v>
      </c>
      <c r="N929" s="28">
        <f>Table8[[#This Row],[% of Completion of Work Done]]</f>
        <v>1</v>
      </c>
      <c r="O929" s="1">
        <f>Table8[[#This Row],[Customers According to % (Market Share)]]</f>
        <v>340</v>
      </c>
      <c r="P929" s="29">
        <v>19039261.4559181</v>
      </c>
      <c r="Q929" s="136">
        <f>Table8[[#This Row],[Allocated Budget]]*Table8[[#This Row],[Allocation Percentage]]</f>
        <v>2855889.2183877151</v>
      </c>
      <c r="R929" s="136">
        <v>16183372.237530407</v>
      </c>
      <c r="S929" s="1">
        <v>-0.5</v>
      </c>
      <c r="T929" s="1"/>
      <c r="U929" s="1">
        <v>0.4</v>
      </c>
      <c r="V929" s="29">
        <v>13313.493014855001</v>
      </c>
      <c r="W929" s="29">
        <v>15260.525590150002</v>
      </c>
      <c r="X929" s="1" t="s">
        <v>31</v>
      </c>
      <c r="Y929" s="75">
        <f>$Q$2</f>
        <v>0.15</v>
      </c>
      <c r="Z929" s="1" t="s">
        <v>32</v>
      </c>
      <c r="AA929" s="1" t="s">
        <v>31</v>
      </c>
      <c r="AB929" s="64">
        <v>1</v>
      </c>
      <c r="AC929" s="115">
        <f t="shared" si="51"/>
        <v>1</v>
      </c>
      <c r="AD929" s="2">
        <v>46082</v>
      </c>
      <c r="AE929" s="175" t="str">
        <f>IFERROR(Table8[[#This Row],[Timeline - Monthwise]]-MIN(Table8[Start Date..]),"None")</f>
        <v>None</v>
      </c>
      <c r="AF929" s="1" t="str">
        <f>IFERROR(Table8[[#This Row],[Timeline - Monthwise]]-Table8[[#This Row],[Start Date..]]+1,"Duration Doesn't Exsists")</f>
        <v>Duration Doesn't Exsists</v>
      </c>
      <c r="AG929" s="29" t="str">
        <f ca="1">IFERROR(Table8[[#This Row],[Timeline - Monthwise]]-TODAY(),"No ETA")</f>
        <v>No ETA</v>
      </c>
      <c r="AH929" s="29" t="str">
        <f t="shared" si="52"/>
        <v>Completed</v>
      </c>
      <c r="AI929" s="1"/>
      <c r="AJ929" s="237" t="s">
        <v>3569</v>
      </c>
      <c r="AK929" s="192"/>
      <c r="AL929" s="1" t="s">
        <v>3178</v>
      </c>
      <c r="AM929" s="1" t="s">
        <v>30</v>
      </c>
      <c r="AN929" s="1"/>
      <c r="AO929" s="27"/>
      <c r="AP929" s="192"/>
      <c r="AQ929" s="1"/>
      <c r="AS929" s="192" t="str">
        <f>VLOOKUP(Table8[[#This Row],[CEM Number]],'71 CEMs'!$E$5:$E$76,1,0)</f>
        <v>I250298</v>
      </c>
      <c r="AT929" s="235" t="s">
        <v>3569</v>
      </c>
      <c r="AU929" s="233"/>
    </row>
    <row r="930" spans="1:47" ht="14.4" customHeight="1">
      <c r="A930" s="26">
        <v>109</v>
      </c>
      <c r="B930" s="166" t="s">
        <v>3530</v>
      </c>
      <c r="C930" s="1" t="s">
        <v>474</v>
      </c>
      <c r="D930" s="1" t="s">
        <v>1197</v>
      </c>
      <c r="E930" s="192" t="s">
        <v>1198</v>
      </c>
      <c r="F930" s="29">
        <v>0</v>
      </c>
      <c r="G930" s="29">
        <v>0</v>
      </c>
      <c r="H930" s="29">
        <v>0</v>
      </c>
      <c r="I930" s="29">
        <v>0</v>
      </c>
      <c r="J930" s="29">
        <v>0</v>
      </c>
      <c r="K930" s="29">
        <v>0</v>
      </c>
      <c r="L930" s="29"/>
      <c r="M930" s="1" t="str">
        <f>Table8[[#This Row],[Std Remarks]]</f>
        <v>NOT LIVE - RETAIN BUDGET</v>
      </c>
      <c r="N930" s="28">
        <f>Table8[[#This Row],[% of Completion of Work Done]]</f>
        <v>0.1</v>
      </c>
      <c r="O930" s="1">
        <f>Table8[[#This Row],[Customers According to % (Market Share)]]</f>
        <v>0</v>
      </c>
      <c r="P930" s="29">
        <v>9998966.7490749992</v>
      </c>
      <c r="Q930" s="136">
        <f>(Table8[[#This Row],[Allocated Budget]]*$Q$2)+(Table8[[#This Row],[Allocated Budget]]*(1-Table8[[#This Row],[HP%  based on Live % ( Work Progress)]])*(1-$Q$2))</f>
        <v>9149054.5754036233</v>
      </c>
      <c r="R930" s="136"/>
      <c r="S930" s="1">
        <v>-1</v>
      </c>
      <c r="T930" s="1"/>
      <c r="U930" s="1"/>
      <c r="V930" s="29">
        <v>1200</v>
      </c>
      <c r="W930" s="29">
        <v>0</v>
      </c>
      <c r="X930" s="1" t="s">
        <v>31</v>
      </c>
      <c r="Y930" s="28">
        <f>Table8[[#This Row],[% of Completion of Work Done]]</f>
        <v>0.1</v>
      </c>
      <c r="Z930" s="1" t="s">
        <v>35</v>
      </c>
      <c r="AA930" s="1"/>
      <c r="AB930" s="77">
        <v>0.1</v>
      </c>
      <c r="AC930" s="115">
        <f t="shared" si="51"/>
        <v>0.1</v>
      </c>
      <c r="AD930" s="2">
        <v>46082</v>
      </c>
      <c r="AE930" s="175">
        <f>IFERROR(Table8[[#This Row],[Timeline - Monthwise]]-MIN(Table8[Start Date..]),"None")</f>
        <v>122</v>
      </c>
      <c r="AF930" s="1">
        <f>IFERROR(Table8[[#This Row],[Timeline - Monthwise]]-Table8[[#This Row],[Start Date..]]+1,"Duration Doesn't Exsists")</f>
        <v>123</v>
      </c>
      <c r="AG930" s="29">
        <f ca="1">IFERROR(Table8[[#This Row],[Timeline - Monthwise]]-TODAY(),"No ETA")</f>
        <v>75</v>
      </c>
      <c r="AH930" s="29" t="str">
        <f t="shared" si="52"/>
        <v>In Progress</v>
      </c>
      <c r="AI930" s="1" t="s">
        <v>123</v>
      </c>
      <c r="AJ930" s="237" t="s">
        <v>3572</v>
      </c>
      <c r="AK930" s="192" t="s">
        <v>1169</v>
      </c>
      <c r="AL930" s="1" t="s">
        <v>3325</v>
      </c>
      <c r="AM930" s="1" t="s">
        <v>76</v>
      </c>
      <c r="AN930" s="1"/>
      <c r="AO930" s="27"/>
      <c r="AP930" s="192"/>
      <c r="AQ930" s="1"/>
      <c r="AS930" s="192" t="e">
        <f>VLOOKUP(Table8[[#This Row],[CEM Number]],'71 CEMs'!$E$5:$E$76,1,0)</f>
        <v>#N/A</v>
      </c>
      <c r="AT930" s="235">
        <v>46204</v>
      </c>
      <c r="AU930" s="233"/>
    </row>
    <row r="931" spans="1:47" ht="14.4" customHeight="1">
      <c r="A931" s="26">
        <v>109</v>
      </c>
      <c r="B931" s="166" t="s">
        <v>3530</v>
      </c>
      <c r="C931" s="1" t="s">
        <v>474</v>
      </c>
      <c r="D931" s="1" t="s">
        <v>1197</v>
      </c>
      <c r="E931" s="192" t="s">
        <v>1199</v>
      </c>
      <c r="F931" s="29">
        <v>2576</v>
      </c>
      <c r="G931" s="29">
        <v>1545.6</v>
      </c>
      <c r="H931" s="29">
        <v>107</v>
      </c>
      <c r="I931" s="29">
        <v>0</v>
      </c>
      <c r="J931" s="29">
        <v>7</v>
      </c>
      <c r="K931" s="29">
        <v>100</v>
      </c>
      <c r="L931" s="29"/>
      <c r="M931" s="1" t="str">
        <f>Table8[[#This Row],[Std Remarks]]</f>
        <v>NOT LIVE - RETAIN BUDGET</v>
      </c>
      <c r="N931" s="28">
        <f>Table8[[#This Row],[% of Completion of Work Done]]</f>
        <v>0.1</v>
      </c>
      <c r="O931" s="1">
        <f>Table8[[#This Row],[Customers According to % (Market Share)]]</f>
        <v>1545.6</v>
      </c>
      <c r="P931" s="29">
        <v>63000000</v>
      </c>
      <c r="Q931" s="136">
        <f>(Table8[[#This Row],[Allocated Budget]]*$Q$2)+(Table8[[#This Row],[Allocated Budget]]*(1-Table8[[#This Row],[HP%  based on Live % ( Work Progress)]])*(1-$Q$2))</f>
        <v>57645000</v>
      </c>
      <c r="R931" s="136"/>
      <c r="S931" s="1">
        <v>-0.42499999999999999</v>
      </c>
      <c r="T931" s="1"/>
      <c r="U931" s="1">
        <v>0.6</v>
      </c>
      <c r="V931" s="29">
        <v>0</v>
      </c>
      <c r="W931" s="29">
        <v>0</v>
      </c>
      <c r="X931" s="1" t="s">
        <v>31</v>
      </c>
      <c r="Y931" s="28">
        <f>Table8[[#This Row],[% of Completion of Work Done]]</f>
        <v>0.1</v>
      </c>
      <c r="Z931" s="1" t="s">
        <v>35</v>
      </c>
      <c r="AA931" s="1"/>
      <c r="AB931" s="77">
        <v>0.1</v>
      </c>
      <c r="AC931" s="115">
        <f t="shared" si="51"/>
        <v>0.1</v>
      </c>
      <c r="AD931" s="2">
        <v>46082</v>
      </c>
      <c r="AE931" s="175">
        <f>IFERROR(Table8[[#This Row],[Timeline - Monthwise]]-MIN(Table8[Start Date..]),"None")</f>
        <v>122</v>
      </c>
      <c r="AF931" s="1">
        <f>IFERROR(Table8[[#This Row],[Timeline - Monthwise]]-Table8[[#This Row],[Start Date..]]+1,"Duration Doesn't Exsists")</f>
        <v>123</v>
      </c>
      <c r="AG931" s="29">
        <f ca="1">IFERROR(Table8[[#This Row],[Timeline - Monthwise]]-TODAY(),"No ETA")</f>
        <v>75</v>
      </c>
      <c r="AH931" s="29" t="str">
        <f t="shared" si="52"/>
        <v>In Progress</v>
      </c>
      <c r="AI931" s="192" t="s">
        <v>123</v>
      </c>
      <c r="AJ931" s="237" t="s">
        <v>3572</v>
      </c>
      <c r="AK931" s="1" t="s">
        <v>1169</v>
      </c>
      <c r="AL931" s="1" t="s">
        <v>3325</v>
      </c>
      <c r="AM931" s="1" t="s">
        <v>76</v>
      </c>
      <c r="AN931" s="1"/>
      <c r="AO931" s="27"/>
      <c r="AP931" s="192"/>
      <c r="AQ931" s="192"/>
      <c r="AS931" s="192" t="e">
        <f>VLOOKUP(Table8[[#This Row],[CEM Number]],'71 CEMs'!$E$5:$E$76,1,0)</f>
        <v>#N/A</v>
      </c>
      <c r="AT931" s="235">
        <v>46204</v>
      </c>
      <c r="AU931" s="233"/>
    </row>
    <row r="932" spans="1:47" ht="14.4" customHeight="1">
      <c r="A932" s="86" t="s">
        <v>930</v>
      </c>
      <c r="B932" s="166" t="s">
        <v>3530</v>
      </c>
      <c r="C932" s="1" t="s">
        <v>287</v>
      </c>
      <c r="D932" s="1" t="s">
        <v>931</v>
      </c>
      <c r="E932" s="192" t="s">
        <v>3211</v>
      </c>
      <c r="F932" s="29">
        <v>2926</v>
      </c>
      <c r="G932" s="65">
        <v>1755.6</v>
      </c>
      <c r="H932" s="65"/>
      <c r="I932" s="29">
        <v>0</v>
      </c>
      <c r="J932" s="29">
        <v>0</v>
      </c>
      <c r="K932" s="29">
        <v>0</v>
      </c>
      <c r="L932" s="29" t="s">
        <v>3587</v>
      </c>
      <c r="M932" s="1" t="str">
        <f>Table8[[#This Row],[Std Remarks]]</f>
        <v>NOT LIVE - RETAIN BUDGET</v>
      </c>
      <c r="N932" s="28">
        <f>Table8[[#This Row],[% of Completion of Work Done]]</f>
        <v>1</v>
      </c>
      <c r="O932" s="1"/>
      <c r="P932" s="29">
        <v>57161538.184</v>
      </c>
      <c r="Q932" s="136">
        <f>(Table8[[#This Row],[Allocated Budget]]*$Q$2)+(Table8[[#This Row],[Allocated Budget]]*(1-Table8[[#This Row],[HP%  based on Live % ( Work Progress)]])*(1-$Q$2))</f>
        <v>8574230.7275999989</v>
      </c>
      <c r="R932" s="136"/>
      <c r="S932" s="1"/>
      <c r="T932" s="1"/>
      <c r="U932" s="1"/>
      <c r="V932" s="66">
        <v>24765.599999999999</v>
      </c>
      <c r="W932" s="66">
        <v>25015.399999999998</v>
      </c>
      <c r="X932" s="1" t="s">
        <v>31</v>
      </c>
      <c r="Y932" s="28">
        <f>Table8[[#This Row],[% of Completion of Work Done]]</f>
        <v>1</v>
      </c>
      <c r="Z932" s="1" t="s">
        <v>35</v>
      </c>
      <c r="AA932" s="1"/>
      <c r="AB932" s="64">
        <v>1</v>
      </c>
      <c r="AC932" s="115">
        <f t="shared" si="51"/>
        <v>1</v>
      </c>
      <c r="AD932" s="2">
        <v>46082</v>
      </c>
      <c r="AE932" s="175">
        <f>IFERROR(Table8[[#This Row],[Timeline - Monthwise]]-MIN(Table8[Start Date..]),"None")</f>
        <v>31</v>
      </c>
      <c r="AF932" s="1">
        <f>IFERROR(Table8[[#This Row],[Timeline - Monthwise]]-Table8[[#This Row],[Start Date..]]+1,"Duration Doesn't Exsists")</f>
        <v>32</v>
      </c>
      <c r="AG932" s="29">
        <f ca="1">IFERROR(Table8[[#This Row],[Timeline - Monthwise]]-TODAY(),"No ETA")</f>
        <v>-16</v>
      </c>
      <c r="AH932" s="29" t="str">
        <f t="shared" si="52"/>
        <v>Completed</v>
      </c>
      <c r="AI932" s="1" t="s">
        <v>214</v>
      </c>
      <c r="AJ932" s="237" t="s">
        <v>3571</v>
      </c>
      <c r="AK932" s="85" t="s">
        <v>3297</v>
      </c>
      <c r="AL932" s="1" t="s">
        <v>3323</v>
      </c>
      <c r="AM932" s="1" t="s">
        <v>76</v>
      </c>
      <c r="AN932" s="1"/>
      <c r="AO932" s="27"/>
      <c r="AP932" s="192"/>
      <c r="AQ932" s="1"/>
      <c r="AS932" s="192" t="e">
        <f>VLOOKUP(Table8[[#This Row],[CEM Number]],'71 CEMs'!$E$5:$E$76,1,0)</f>
        <v>#N/A</v>
      </c>
      <c r="AT932" s="235">
        <v>46113</v>
      </c>
      <c r="AU932" s="233"/>
    </row>
    <row r="933" spans="1:47" ht="14.4" customHeight="1">
      <c r="A933" s="26" t="s">
        <v>731</v>
      </c>
      <c r="B933" s="166">
        <v>45582</v>
      </c>
      <c r="C933" s="1" t="s">
        <v>27</v>
      </c>
      <c r="D933" s="1" t="s">
        <v>732</v>
      </c>
      <c r="E933" s="192" t="s">
        <v>734</v>
      </c>
      <c r="F933" s="29">
        <v>1116</v>
      </c>
      <c r="G933" s="29">
        <v>446.40000000000003</v>
      </c>
      <c r="H933" s="29">
        <v>0</v>
      </c>
      <c r="I933" s="29"/>
      <c r="J933" s="29"/>
      <c r="K933" s="29"/>
      <c r="L933" s="29"/>
      <c r="M933" s="1" t="str">
        <f>Table8[[#This Row],[Std Remarks]]</f>
        <v>LIVE - 80% Completed</v>
      </c>
      <c r="N933" s="28">
        <f>Table8[[#This Row],[% of Completion of Work Done]]</f>
        <v>0.8</v>
      </c>
      <c r="O933" s="1">
        <f>N933*G933</f>
        <v>357.12000000000006</v>
      </c>
      <c r="P933" s="29">
        <v>17326510.630904701</v>
      </c>
      <c r="Q933" s="136">
        <f>(Table8[[#This Row],[Allocated Budget]]*$Q$2)+(Table8[[#This Row],[Allocated Budget]]*(1-Table8[[#This Row],[HP%  based on Live % ( Work Progress)]])*(1-$Q$2))</f>
        <v>5544483.401889503</v>
      </c>
      <c r="R933" s="136">
        <v>11782027.229015229</v>
      </c>
      <c r="S933" s="1">
        <v>-1</v>
      </c>
      <c r="T933" s="1"/>
      <c r="U933" s="1">
        <v>0.4</v>
      </c>
      <c r="V933" s="29">
        <v>8779.8053161000007</v>
      </c>
      <c r="W933" s="29">
        <v>18004.971920300002</v>
      </c>
      <c r="X933" s="1" t="s">
        <v>31</v>
      </c>
      <c r="Y933" s="192"/>
      <c r="Z933" s="1" t="s">
        <v>32</v>
      </c>
      <c r="AA933" s="1" t="s">
        <v>31</v>
      </c>
      <c r="AB933" s="77">
        <v>0.8</v>
      </c>
      <c r="AC933" s="115">
        <f t="shared" si="51"/>
        <v>0.8</v>
      </c>
      <c r="AD933" s="2">
        <v>46082</v>
      </c>
      <c r="AE933" s="175">
        <f>IFERROR(Table8[[#This Row],[Timeline - Monthwise]]-MIN(Table8[Start Date..]),"None")</f>
        <v>122</v>
      </c>
      <c r="AF933" s="1">
        <f>IFERROR(Table8[[#This Row],[Timeline - Monthwise]]-Table8[[#This Row],[Start Date..]]+1,"Duration Doesn't Exsists")</f>
        <v>123</v>
      </c>
      <c r="AG933" s="29">
        <f ca="1">IFERROR(Table8[[#This Row],[Timeline - Monthwise]]-TODAY(),"No ETA")</f>
        <v>75</v>
      </c>
      <c r="AH933" s="29" t="str">
        <f t="shared" si="52"/>
        <v>In Progress</v>
      </c>
      <c r="AI933" s="1" t="s">
        <v>123</v>
      </c>
      <c r="AJ933" s="237" t="s">
        <v>3572</v>
      </c>
      <c r="AK933" s="1" t="s">
        <v>735</v>
      </c>
      <c r="AL933" s="1" t="s">
        <v>3178</v>
      </c>
      <c r="AM933" s="1" t="s">
        <v>177</v>
      </c>
      <c r="AN933" s="1">
        <v>1</v>
      </c>
      <c r="AO933" s="27" t="s">
        <v>179</v>
      </c>
      <c r="AP933" s="192"/>
      <c r="AQ933" s="1"/>
      <c r="AS933" s="192" t="str">
        <f>VLOOKUP(Table8[[#This Row],[CEM Number]],'71 CEMs'!$E$5:$E$76,1,0)</f>
        <v>I250298</v>
      </c>
      <c r="AT933" s="235">
        <v>46204</v>
      </c>
      <c r="AU933" s="233"/>
    </row>
    <row r="934" spans="1:47" ht="14.4" customHeight="1">
      <c r="A934" s="26">
        <v>109</v>
      </c>
      <c r="B934" s="166" t="s">
        <v>3530</v>
      </c>
      <c r="C934" s="1" t="s">
        <v>474</v>
      </c>
      <c r="D934" s="1" t="s">
        <v>1197</v>
      </c>
      <c r="E934" s="192" t="s">
        <v>1200</v>
      </c>
      <c r="F934" s="29">
        <v>2914</v>
      </c>
      <c r="G934" s="29">
        <v>1748.3999999999999</v>
      </c>
      <c r="H934" s="29">
        <v>44</v>
      </c>
      <c r="I934" s="29">
        <v>0</v>
      </c>
      <c r="J934" s="29">
        <v>3</v>
      </c>
      <c r="K934" s="29">
        <v>41</v>
      </c>
      <c r="L934" s="29"/>
      <c r="M934" s="1" t="str">
        <f>Table8[[#This Row],[Std Remarks]]</f>
        <v>NOT LIVE - RETAIN BUDGET</v>
      </c>
      <c r="N934" s="28">
        <f>Table8[[#This Row],[% of Completion of Work Done]]</f>
        <v>0.1</v>
      </c>
      <c r="O934" s="1">
        <f>Table8[[#This Row],[Customers According to % (Market Share)]]</f>
        <v>1748.3999999999999</v>
      </c>
      <c r="P934" s="29">
        <v>63000000</v>
      </c>
      <c r="Q934" s="136">
        <f>(Table8[[#This Row],[Allocated Budget]]*$Q$2)+(Table8[[#This Row],[Allocated Budget]]*(1-Table8[[#This Row],[HP%  based on Live % ( Work Progress)]])*(1-$Q$2))</f>
        <v>57645000</v>
      </c>
      <c r="R934" s="136"/>
      <c r="S934" s="1">
        <v>-1</v>
      </c>
      <c r="T934" s="1"/>
      <c r="U934" s="1">
        <v>0.6</v>
      </c>
      <c r="V934" s="29">
        <v>0</v>
      </c>
      <c r="W934" s="29">
        <v>0</v>
      </c>
      <c r="X934" s="1" t="s">
        <v>31</v>
      </c>
      <c r="Y934" s="28">
        <f>Table8[[#This Row],[% of Completion of Work Done]]</f>
        <v>0.1</v>
      </c>
      <c r="Z934" s="1" t="s">
        <v>35</v>
      </c>
      <c r="AA934" s="1"/>
      <c r="AB934" s="77">
        <v>0.1</v>
      </c>
      <c r="AC934" s="115">
        <f t="shared" si="51"/>
        <v>0.1</v>
      </c>
      <c r="AD934" s="2">
        <v>46082</v>
      </c>
      <c r="AE934" s="175">
        <f>IFERROR(Table8[[#This Row],[Timeline - Monthwise]]-MIN(Table8[Start Date..]),"None")</f>
        <v>122</v>
      </c>
      <c r="AF934" s="1">
        <f>IFERROR(Table8[[#This Row],[Timeline - Monthwise]]-Table8[[#This Row],[Start Date..]]+1,"Duration Doesn't Exsists")</f>
        <v>123</v>
      </c>
      <c r="AG934" s="29">
        <f ca="1">IFERROR(Table8[[#This Row],[Timeline - Monthwise]]-TODAY(),"No ETA")</f>
        <v>75</v>
      </c>
      <c r="AH934" s="29" t="str">
        <f t="shared" si="52"/>
        <v>In Progress</v>
      </c>
      <c r="AI934" s="1" t="s">
        <v>123</v>
      </c>
      <c r="AJ934" s="237" t="s">
        <v>3572</v>
      </c>
      <c r="AK934" s="1" t="s">
        <v>1169</v>
      </c>
      <c r="AL934" s="1" t="s">
        <v>3325</v>
      </c>
      <c r="AM934" s="1" t="s">
        <v>76</v>
      </c>
      <c r="AN934" s="1"/>
      <c r="AO934" s="27"/>
      <c r="AP934" s="192"/>
      <c r="AQ934" s="1"/>
      <c r="AS934" s="192" t="e">
        <f>VLOOKUP(Table8[[#This Row],[CEM Number]],'71 CEMs'!$E$5:$E$76,1,0)</f>
        <v>#N/A</v>
      </c>
      <c r="AT934" s="235">
        <v>46204</v>
      </c>
      <c r="AU934" s="233"/>
    </row>
    <row r="935" spans="1:47" ht="14.4" customHeight="1">
      <c r="A935" s="26">
        <v>109</v>
      </c>
      <c r="B935" s="166" t="s">
        <v>3530</v>
      </c>
      <c r="C935" s="1" t="s">
        <v>474</v>
      </c>
      <c r="D935" s="1" t="s">
        <v>1197</v>
      </c>
      <c r="E935" s="192" t="s">
        <v>1201</v>
      </c>
      <c r="F935" s="29">
        <v>2466</v>
      </c>
      <c r="G935" s="29">
        <v>1479.6</v>
      </c>
      <c r="H935" s="29">
        <v>22</v>
      </c>
      <c r="I935" s="29">
        <v>0</v>
      </c>
      <c r="J935" s="29">
        <v>3</v>
      </c>
      <c r="K935" s="29">
        <v>19</v>
      </c>
      <c r="L935" s="29"/>
      <c r="M935" s="1" t="str">
        <f>Table8[[#This Row],[Std Remarks]]</f>
        <v>NOT LIVE - RETAIN BUDGET</v>
      </c>
      <c r="N935" s="28">
        <f>Table8[[#This Row],[% of Completion of Work Done]]</f>
        <v>0.1</v>
      </c>
      <c r="O935" s="1">
        <f>Table8[[#This Row],[Customers According to % (Market Share)]]</f>
        <v>1479.6</v>
      </c>
      <c r="P935" s="29">
        <v>63000000</v>
      </c>
      <c r="Q935" s="136">
        <f>(Table8[[#This Row],[Allocated Budget]]*$Q$2)+(Table8[[#This Row],[Allocated Budget]]*(1-Table8[[#This Row],[HP%  based on Live % ( Work Progress)]])*(1-$Q$2))</f>
        <v>57645000</v>
      </c>
      <c r="R935" s="136"/>
      <c r="S935" s="1">
        <v>0</v>
      </c>
      <c r="T935" s="1"/>
      <c r="U935" s="1">
        <v>0.6</v>
      </c>
      <c r="V935" s="29">
        <v>0</v>
      </c>
      <c r="W935" s="29">
        <v>0</v>
      </c>
      <c r="X935" s="1" t="s">
        <v>31</v>
      </c>
      <c r="Y935" s="28">
        <f>Table8[[#This Row],[% of Completion of Work Done]]</f>
        <v>0.1</v>
      </c>
      <c r="Z935" s="1" t="s">
        <v>35</v>
      </c>
      <c r="AA935" s="1"/>
      <c r="AB935" s="77">
        <v>0.1</v>
      </c>
      <c r="AC935" s="115">
        <f t="shared" si="51"/>
        <v>0.1</v>
      </c>
      <c r="AD935" s="2">
        <v>46082</v>
      </c>
      <c r="AE935" s="175">
        <f>IFERROR(Table8[[#This Row],[Timeline - Monthwise]]-MIN(Table8[Start Date..]),"None")</f>
        <v>122</v>
      </c>
      <c r="AF935" s="1">
        <f>IFERROR(Table8[[#This Row],[Timeline - Monthwise]]-Table8[[#This Row],[Start Date..]]+1,"Duration Doesn't Exsists")</f>
        <v>123</v>
      </c>
      <c r="AG935" s="29">
        <f ca="1">IFERROR(Table8[[#This Row],[Timeline - Monthwise]]-TODAY(),"No ETA")</f>
        <v>75</v>
      </c>
      <c r="AH935" s="29" t="str">
        <f t="shared" si="52"/>
        <v>In Progress</v>
      </c>
      <c r="AI935" s="1" t="s">
        <v>123</v>
      </c>
      <c r="AJ935" s="237" t="s">
        <v>3572</v>
      </c>
      <c r="AK935" s="1" t="s">
        <v>1169</v>
      </c>
      <c r="AL935" s="1" t="s">
        <v>3325</v>
      </c>
      <c r="AM935" s="1" t="s">
        <v>76</v>
      </c>
      <c r="AN935" s="1"/>
      <c r="AO935" s="27"/>
      <c r="AP935" s="192"/>
      <c r="AQ935" s="1"/>
      <c r="AS935" s="192" t="e">
        <f>VLOOKUP(Table8[[#This Row],[CEM Number]],'71 CEMs'!$E$5:$E$76,1,0)</f>
        <v>#N/A</v>
      </c>
      <c r="AT935" s="235">
        <v>46204</v>
      </c>
      <c r="AU935" s="233"/>
    </row>
    <row r="936" spans="1:47" ht="14.4" customHeight="1">
      <c r="A936" s="26">
        <v>109</v>
      </c>
      <c r="B936" s="166" t="s">
        <v>3530</v>
      </c>
      <c r="C936" s="1" t="s">
        <v>474</v>
      </c>
      <c r="D936" s="1" t="s">
        <v>1197</v>
      </c>
      <c r="E936" s="192" t="s">
        <v>1202</v>
      </c>
      <c r="F936" s="29">
        <v>724</v>
      </c>
      <c r="G936" s="29">
        <v>434.4</v>
      </c>
      <c r="H936" s="29">
        <v>2</v>
      </c>
      <c r="I936" s="29">
        <v>0</v>
      </c>
      <c r="J936" s="29">
        <v>0</v>
      </c>
      <c r="K936" s="29">
        <v>2</v>
      </c>
      <c r="L936" s="29"/>
      <c r="M936" s="1" t="str">
        <f>Table8[[#This Row],[Std Remarks]]</f>
        <v>NOT LIVE - RETAIN BUDGET</v>
      </c>
      <c r="N936" s="28">
        <f>Table8[[#This Row],[% of Completion of Work Done]]</f>
        <v>0.1</v>
      </c>
      <c r="O936" s="1">
        <f>Table8[[#This Row],[Customers According to % (Market Share)]]</f>
        <v>434.4</v>
      </c>
      <c r="P936" s="29">
        <v>63000000</v>
      </c>
      <c r="Q936" s="136">
        <f>(Table8[[#This Row],[Allocated Budget]]*$Q$2)+(Table8[[#This Row],[Allocated Budget]]*(1-Table8[[#This Row],[HP%  based on Live % ( Work Progress)]])*(1-$Q$2))</f>
        <v>57645000</v>
      </c>
      <c r="R936" s="136"/>
      <c r="S936" s="1">
        <v>-1</v>
      </c>
      <c r="T936" s="1"/>
      <c r="U936" s="1">
        <v>0.6</v>
      </c>
      <c r="V936" s="29">
        <v>0</v>
      </c>
      <c r="W936" s="29">
        <v>0</v>
      </c>
      <c r="X936" s="1" t="s">
        <v>31</v>
      </c>
      <c r="Y936" s="28">
        <f>Table8[[#This Row],[% of Completion of Work Done]]</f>
        <v>0.1</v>
      </c>
      <c r="Z936" s="1" t="s">
        <v>35</v>
      </c>
      <c r="AA936" s="1"/>
      <c r="AB936" s="77">
        <v>0.1</v>
      </c>
      <c r="AC936" s="115">
        <f t="shared" si="51"/>
        <v>0.1</v>
      </c>
      <c r="AD936" s="2">
        <v>46082</v>
      </c>
      <c r="AE936" s="175">
        <f>IFERROR(Table8[[#This Row],[Timeline - Monthwise]]-MIN(Table8[Start Date..]),"None")</f>
        <v>122</v>
      </c>
      <c r="AF936" s="1">
        <f>IFERROR(Table8[[#This Row],[Timeline - Monthwise]]-Table8[[#This Row],[Start Date..]]+1,"Duration Doesn't Exsists")</f>
        <v>123</v>
      </c>
      <c r="AG936" s="29">
        <f ca="1">IFERROR(Table8[[#This Row],[Timeline - Monthwise]]-TODAY(),"No ETA")</f>
        <v>75</v>
      </c>
      <c r="AH936" s="29" t="str">
        <f t="shared" si="52"/>
        <v>In Progress</v>
      </c>
      <c r="AI936" s="1" t="s">
        <v>123</v>
      </c>
      <c r="AJ936" s="237" t="s">
        <v>3572</v>
      </c>
      <c r="AK936" s="1" t="s">
        <v>1169</v>
      </c>
      <c r="AL936" s="1" t="s">
        <v>3325</v>
      </c>
      <c r="AM936" s="1" t="s">
        <v>76</v>
      </c>
      <c r="AN936" s="1"/>
      <c r="AO936" s="27"/>
      <c r="AP936" s="192"/>
      <c r="AQ936" s="192"/>
      <c r="AS936" s="192" t="e">
        <f>VLOOKUP(Table8[[#This Row],[CEM Number]],'71 CEMs'!$E$5:$E$76,1,0)</f>
        <v>#N/A</v>
      </c>
      <c r="AT936" s="235">
        <v>46204</v>
      </c>
      <c r="AU936" s="233"/>
    </row>
    <row r="937" spans="1:47" ht="14.4" customHeight="1">
      <c r="A937" s="26">
        <v>109</v>
      </c>
      <c r="B937" s="166" t="s">
        <v>3530</v>
      </c>
      <c r="C937" s="1" t="s">
        <v>474</v>
      </c>
      <c r="D937" s="1" t="s">
        <v>1197</v>
      </c>
      <c r="E937" s="192" t="s">
        <v>1203</v>
      </c>
      <c r="F937" s="29">
        <v>618</v>
      </c>
      <c r="G937" s="29">
        <v>370.8</v>
      </c>
      <c r="H937" s="29">
        <v>381</v>
      </c>
      <c r="I937" s="29">
        <v>0</v>
      </c>
      <c r="J937" s="29">
        <v>5</v>
      </c>
      <c r="K937" s="29">
        <v>376</v>
      </c>
      <c r="L937" s="29"/>
      <c r="M937" s="1" t="str">
        <f>Table8[[#This Row],[Std Remarks]]</f>
        <v>NOT LIVE - RETAIN BUDGET</v>
      </c>
      <c r="N937" s="28">
        <f>Table8[[#This Row],[% of Completion of Work Done]]</f>
        <v>0.1</v>
      </c>
      <c r="O937" s="1">
        <f>Table8[[#This Row],[Customers According to % (Market Share)]]</f>
        <v>370.8</v>
      </c>
      <c r="P937" s="29">
        <v>63000000</v>
      </c>
      <c r="Q937" s="136">
        <f>(Table8[[#This Row],[Allocated Budget]]*$Q$2)+(Table8[[#This Row],[Allocated Budget]]*(1-Table8[[#This Row],[HP%  based on Live % ( Work Progress)]])*(1-$Q$2))</f>
        <v>57645000</v>
      </c>
      <c r="R937" s="136"/>
      <c r="S937" s="1">
        <v>-0.85</v>
      </c>
      <c r="T937" s="1"/>
      <c r="U937" s="1">
        <v>0.6</v>
      </c>
      <c r="V937" s="29">
        <v>0</v>
      </c>
      <c r="W937" s="29">
        <v>0</v>
      </c>
      <c r="X937" s="1" t="s">
        <v>31</v>
      </c>
      <c r="Y937" s="28">
        <f>Table8[[#This Row],[% of Completion of Work Done]]</f>
        <v>0.1</v>
      </c>
      <c r="Z937" s="1" t="s">
        <v>35</v>
      </c>
      <c r="AA937" s="1"/>
      <c r="AB937" s="77">
        <v>0.1</v>
      </c>
      <c r="AC937" s="115">
        <f t="shared" si="51"/>
        <v>0.1</v>
      </c>
      <c r="AD937" s="2">
        <v>46082</v>
      </c>
      <c r="AE937" s="175">
        <f>IFERROR(Table8[[#This Row],[Timeline - Monthwise]]-MIN(Table8[Start Date..]),"None")</f>
        <v>122</v>
      </c>
      <c r="AF937" s="1">
        <f>IFERROR(Table8[[#This Row],[Timeline - Monthwise]]-Table8[[#This Row],[Start Date..]]+1,"Duration Doesn't Exsists")</f>
        <v>123</v>
      </c>
      <c r="AG937" s="29">
        <f ca="1">IFERROR(Table8[[#This Row],[Timeline - Monthwise]]-TODAY(),"No ETA")</f>
        <v>75</v>
      </c>
      <c r="AH937" s="29" t="str">
        <f t="shared" si="52"/>
        <v>In Progress</v>
      </c>
      <c r="AI937" s="1" t="s">
        <v>123</v>
      </c>
      <c r="AJ937" s="237" t="s">
        <v>3572</v>
      </c>
      <c r="AK937" s="1" t="s">
        <v>1169</v>
      </c>
      <c r="AL937" s="1" t="s">
        <v>3325</v>
      </c>
      <c r="AM937" s="1" t="s">
        <v>76</v>
      </c>
      <c r="AN937" s="1"/>
      <c r="AO937" s="27"/>
      <c r="AP937" s="192"/>
      <c r="AQ937" s="192"/>
      <c r="AS937" s="192" t="e">
        <f>VLOOKUP(Table8[[#This Row],[CEM Number]],'71 CEMs'!$E$5:$E$76,1,0)</f>
        <v>#N/A</v>
      </c>
      <c r="AT937" s="235">
        <v>46204</v>
      </c>
      <c r="AU937" s="233"/>
    </row>
    <row r="938" spans="1:47" ht="14.4" customHeight="1">
      <c r="A938" s="26" t="s">
        <v>137</v>
      </c>
      <c r="B938" s="166">
        <v>45349</v>
      </c>
      <c r="C938" s="1" t="s">
        <v>138</v>
      </c>
      <c r="D938" s="1" t="s">
        <v>139</v>
      </c>
      <c r="E938" s="192" t="s">
        <v>145</v>
      </c>
      <c r="F938" s="29">
        <v>1908</v>
      </c>
      <c r="G938" s="29">
        <v>763.2</v>
      </c>
      <c r="H938" s="29"/>
      <c r="I938" s="29"/>
      <c r="J938" s="29"/>
      <c r="K938" s="29"/>
      <c r="L938" s="29"/>
      <c r="M938" s="1" t="str">
        <f>Table8[[#This Row],[Std Remarks]]</f>
        <v>NOT LIVE - RETAIN BUDGET</v>
      </c>
      <c r="N938" s="28">
        <f>Table8[[#This Row],[% of Completion of Work Done]]</f>
        <v>0</v>
      </c>
      <c r="O938" s="1">
        <f>Table8[[#This Row],[Customers According to % (Market Share)]]</f>
        <v>763.2</v>
      </c>
      <c r="P938" s="29">
        <v>53764767.079999998</v>
      </c>
      <c r="Q938" s="136">
        <f>(Table8[[#This Row],[Allocated Budget]]*$Q$2)+(Table8[[#This Row],[Allocated Budget]]*(1-Table8[[#This Row],[HP%  based on Live % ( Work Progress)]])*(1-$Q$2))</f>
        <v>53764767.079999998</v>
      </c>
      <c r="R938" s="136">
        <v>0</v>
      </c>
      <c r="S938" s="1">
        <v>-1</v>
      </c>
      <c r="T938" s="1"/>
      <c r="U938" s="1">
        <v>0.4</v>
      </c>
      <c r="V938" s="29">
        <v>25388.100000000002</v>
      </c>
      <c r="W938" s="29">
        <v>23034.7</v>
      </c>
      <c r="X938" s="1" t="s">
        <v>31</v>
      </c>
      <c r="Y938" s="28">
        <f>Table8[[#This Row],[% of Completion of Work Done]]</f>
        <v>0</v>
      </c>
      <c r="Z938" s="1" t="s">
        <v>35</v>
      </c>
      <c r="AA938" s="1"/>
      <c r="AB938" s="28">
        <v>0</v>
      </c>
      <c r="AC938" s="115">
        <f t="shared" si="51"/>
        <v>0</v>
      </c>
      <c r="AD938" s="2">
        <v>46082</v>
      </c>
      <c r="AE938" s="175" t="str">
        <f>IFERROR(Table8[[#This Row],[Timeline - Monthwise]]-MIN(Table8[Start Date..]),"None")</f>
        <v>None</v>
      </c>
      <c r="AF938" s="1" t="str">
        <f>IFERROR(Table8[[#This Row],[Timeline - Monthwise]]-Table8[[#This Row],[Start Date..]]+1,"Duration Doesn't Exsists")</f>
        <v>Duration Doesn't Exsists</v>
      </c>
      <c r="AG938" s="29" t="str">
        <f ca="1">IFERROR(Table8[[#This Row],[Timeline - Monthwise]]-TODAY(),"No ETA")</f>
        <v>No ETA</v>
      </c>
      <c r="AH938" s="29" t="str">
        <f t="shared" si="52"/>
        <v>Yet to Start</v>
      </c>
      <c r="AI938" s="1" t="s">
        <v>77</v>
      </c>
      <c r="AJ938" s="237" t="s">
        <v>3319</v>
      </c>
      <c r="AK938" s="1" t="s">
        <v>141</v>
      </c>
      <c r="AL938" s="1" t="s">
        <v>3180</v>
      </c>
      <c r="AM938" s="1" t="s">
        <v>76</v>
      </c>
      <c r="AN938" s="1">
        <v>2</v>
      </c>
      <c r="AO938" s="27"/>
      <c r="AP938" s="192"/>
      <c r="AQ938" s="1"/>
      <c r="AS938" s="192" t="str">
        <f>VLOOKUP(Table8[[#This Row],[CEM Number]],'71 CEMs'!$E$5:$E$76,1,0)</f>
        <v>I240519</v>
      </c>
      <c r="AT938" s="235" t="s">
        <v>3319</v>
      </c>
      <c r="AU938" s="233"/>
    </row>
    <row r="939" spans="1:47" ht="14.4" customHeight="1">
      <c r="A939" s="26" t="s">
        <v>742</v>
      </c>
      <c r="B939" s="166">
        <v>45601</v>
      </c>
      <c r="C939" s="1" t="s">
        <v>27</v>
      </c>
      <c r="D939" s="1" t="s">
        <v>27</v>
      </c>
      <c r="E939" s="192" t="s">
        <v>749</v>
      </c>
      <c r="F939" s="29">
        <v>1100</v>
      </c>
      <c r="G939" s="29">
        <v>440</v>
      </c>
      <c r="H939" s="29">
        <v>0</v>
      </c>
      <c r="I939" s="29"/>
      <c r="J939" s="29"/>
      <c r="K939" s="29"/>
      <c r="L939" s="29"/>
      <c r="M939" s="1" t="str">
        <f>Table8[[#This Row],[Std Remarks]]</f>
        <v>NOT LIVE - RETAIN BUDGET</v>
      </c>
      <c r="N939" s="28">
        <f>Table8[[#This Row],[% of Completion of Work Done]]</f>
        <v>0</v>
      </c>
      <c r="O939" s="1">
        <f>Table8[[#This Row],[Customers According to % (Market Share)]]</f>
        <v>440</v>
      </c>
      <c r="P939" s="29">
        <v>33046606.070999999</v>
      </c>
      <c r="Q939" s="136">
        <f>(Table8[[#This Row],[Allocated Budget]]*$Q$2)+(Table8[[#This Row],[Allocated Budget]]*(1-Table8[[#This Row],[HP%  based on Live % ( Work Progress)]])*(1-$Q$2))</f>
        <v>33046606.070999999</v>
      </c>
      <c r="R939" s="136">
        <v>0</v>
      </c>
      <c r="S939" s="1">
        <v>0</v>
      </c>
      <c r="T939" s="1"/>
      <c r="U939" s="1">
        <v>0.4</v>
      </c>
      <c r="V939" s="29">
        <v>15584.329500000002</v>
      </c>
      <c r="W939" s="29">
        <v>0</v>
      </c>
      <c r="X939" s="1" t="s">
        <v>31</v>
      </c>
      <c r="Y939" s="28">
        <f>Table8[[#This Row],[% of Completion of Work Done]]</f>
        <v>0</v>
      </c>
      <c r="Z939" s="1" t="s">
        <v>35</v>
      </c>
      <c r="AA939" s="1"/>
      <c r="AB939" s="28">
        <v>0</v>
      </c>
      <c r="AC939" s="115">
        <f t="shared" si="51"/>
        <v>0</v>
      </c>
      <c r="AD939" s="2">
        <v>46082</v>
      </c>
      <c r="AE939" s="175" t="str">
        <f>IFERROR(Table8[[#This Row],[Timeline - Monthwise]]-MIN(Table8[Start Date..]),"None")</f>
        <v>None</v>
      </c>
      <c r="AF939" s="1" t="str">
        <f>IFERROR(Table8[[#This Row],[Timeline - Monthwise]]-Table8[[#This Row],[Start Date..]]+1,"Duration Doesn't Exsists")</f>
        <v>Duration Doesn't Exsists</v>
      </c>
      <c r="AG939" s="29" t="str">
        <f ca="1">IFERROR(Table8[[#This Row],[Timeline - Monthwise]]-TODAY(),"No ETA")</f>
        <v>No ETA</v>
      </c>
      <c r="AH939" s="29" t="str">
        <f t="shared" si="52"/>
        <v>Yet to Start</v>
      </c>
      <c r="AI939" s="1" t="s">
        <v>77</v>
      </c>
      <c r="AJ939" s="237" t="s">
        <v>3319</v>
      </c>
      <c r="AK939" s="1" t="s">
        <v>671</v>
      </c>
      <c r="AL939" s="1" t="s">
        <v>3325</v>
      </c>
      <c r="AM939" s="1" t="s">
        <v>76</v>
      </c>
      <c r="AN939" s="1">
        <v>2</v>
      </c>
      <c r="AO939" s="27"/>
      <c r="AP939" s="192"/>
      <c r="AQ939" s="1"/>
      <c r="AS939" s="192" t="str">
        <f>VLOOKUP(Table8[[#This Row],[CEM Number]],'71 CEMs'!$E$5:$E$76,1,0)</f>
        <v>I250327</v>
      </c>
      <c r="AT939" s="235" t="s">
        <v>3319</v>
      </c>
      <c r="AU939" s="233"/>
    </row>
    <row r="940" spans="1:47" ht="14.4" customHeight="1">
      <c r="A940" s="86" t="s">
        <v>932</v>
      </c>
      <c r="B940" s="166" t="s">
        <v>3530</v>
      </c>
      <c r="C940" s="1" t="s">
        <v>64</v>
      </c>
      <c r="D940" s="28" t="s">
        <v>933</v>
      </c>
      <c r="E940" s="192" t="s">
        <v>3218</v>
      </c>
      <c r="F940" s="29">
        <v>776</v>
      </c>
      <c r="G940" s="65">
        <v>310.40000000000003</v>
      </c>
      <c r="H940" s="65"/>
      <c r="I940" s="29"/>
      <c r="J940" s="29"/>
      <c r="K940" s="29"/>
      <c r="L940" s="29"/>
      <c r="M940" s="1" t="str">
        <f>Table8[[#This Row],[Std Remarks]]</f>
        <v>LIVE - 100% Completed</v>
      </c>
      <c r="N940" s="28">
        <f>Table8[[#This Row],[% of Completion of Work Done]]</f>
        <v>1</v>
      </c>
      <c r="O940" s="1"/>
      <c r="P940" s="29">
        <v>9966467.3674459998</v>
      </c>
      <c r="Q940" s="136">
        <f>Table8[[#This Row],[Allocated Budget]]*Table8[[#This Row],[Allocation Percentage]]</f>
        <v>1494970.1051168998</v>
      </c>
      <c r="R940" s="136"/>
      <c r="S940" s="1"/>
      <c r="T940" s="1"/>
      <c r="U940" s="1"/>
      <c r="V940" s="66">
        <v>1668.41</v>
      </c>
      <c r="W940" s="66">
        <v>0</v>
      </c>
      <c r="X940" s="1" t="str">
        <f>Table8[[#This Row],[Live on (Arial,Buried, Hybrid)]]</f>
        <v>Hybrid</v>
      </c>
      <c r="Y940" s="75">
        <f>$Q$2</f>
        <v>0.15</v>
      </c>
      <c r="Z940" s="64" t="s">
        <v>3287</v>
      </c>
      <c r="AA940" s="1" t="s">
        <v>47</v>
      </c>
      <c r="AB940" s="64">
        <v>1</v>
      </c>
      <c r="AC940" s="115">
        <f t="shared" si="51"/>
        <v>1</v>
      </c>
      <c r="AD940" s="2">
        <v>46082</v>
      </c>
      <c r="AE940" s="175" t="str">
        <f>IFERROR(Table8[[#This Row],[Timeline - Monthwise]]-MIN(Table8[Start Date..]),"None")</f>
        <v>None</v>
      </c>
      <c r="AF940" s="1" t="str">
        <f>IFERROR(Table8[[#This Row],[Timeline - Monthwise]]-Table8[[#This Row],[Start Date..]]+1,"Duration Doesn't Exsists")</f>
        <v>Duration Doesn't Exsists</v>
      </c>
      <c r="AG940" s="29" t="str">
        <f ca="1">IFERROR(Table8[[#This Row],[Timeline - Monthwise]]-TODAY(),"No ETA")</f>
        <v>No ETA</v>
      </c>
      <c r="AH940" s="29" t="str">
        <f t="shared" si="52"/>
        <v>Completed</v>
      </c>
      <c r="AI940" s="28"/>
      <c r="AJ940" s="237" t="s">
        <v>3569</v>
      </c>
      <c r="AK940" s="85"/>
      <c r="AL940" s="1" t="s">
        <v>3178</v>
      </c>
      <c r="AM940" s="1" t="s">
        <v>30</v>
      </c>
      <c r="AN940" s="1"/>
      <c r="AO940" s="27"/>
      <c r="AP940" s="1"/>
      <c r="AQ940" s="1"/>
      <c r="AS940" s="192" t="e">
        <f>VLOOKUP(Table8[[#This Row],[CEM Number]],'71 CEMs'!$E$5:$E$76,1,0)</f>
        <v>#N/A</v>
      </c>
      <c r="AT940" s="235" t="s">
        <v>3569</v>
      </c>
      <c r="AU940" s="233"/>
    </row>
    <row r="941" spans="1:47" ht="14.4" customHeight="1">
      <c r="A941" s="26" t="s">
        <v>742</v>
      </c>
      <c r="B941" s="166">
        <v>45601</v>
      </c>
      <c r="C941" s="1" t="s">
        <v>27</v>
      </c>
      <c r="D941" s="1" t="s">
        <v>27</v>
      </c>
      <c r="E941" s="192" t="s">
        <v>751</v>
      </c>
      <c r="F941" s="29">
        <v>1550</v>
      </c>
      <c r="G941" s="29">
        <v>620</v>
      </c>
      <c r="H941" s="29">
        <v>169</v>
      </c>
      <c r="I941" s="29">
        <v>3</v>
      </c>
      <c r="J941" s="29">
        <v>6</v>
      </c>
      <c r="K941" s="29">
        <v>160</v>
      </c>
      <c r="L941" s="29"/>
      <c r="M941" s="1" t="str">
        <f>Table8[[#This Row],[Std Remarks]]</f>
        <v>LIVE - 60% Completed</v>
      </c>
      <c r="N941" s="28">
        <f>Table8[[#This Row],[% of Completion of Work Done]]</f>
        <v>0.6</v>
      </c>
      <c r="O941" s="1">
        <f>N941*G941</f>
        <v>372</v>
      </c>
      <c r="P941" s="29">
        <v>54936288.841253497</v>
      </c>
      <c r="Q941" s="136">
        <f>(Table8[[#This Row],[Allocated Budget]]*$Q$2)+(Table8[[#This Row],[Allocated Budget]]*(1-Table8[[#This Row],[HP%  based on Live % ( Work Progress)]])*(1-$Q$2))</f>
        <v>26918781.532214213</v>
      </c>
      <c r="R941" s="136">
        <v>28017507.309039272</v>
      </c>
      <c r="S941" s="1">
        <v>0</v>
      </c>
      <c r="T941" s="1"/>
      <c r="U941" s="1">
        <v>0.4</v>
      </c>
      <c r="V941" s="29">
        <v>22788.033972699996</v>
      </c>
      <c r="W941" s="29">
        <v>22120.087267499992</v>
      </c>
      <c r="X941" s="1" t="s">
        <v>31</v>
      </c>
      <c r="Y941" s="192"/>
      <c r="Z941" s="1" t="s">
        <v>32</v>
      </c>
      <c r="AA941" s="1" t="s">
        <v>31</v>
      </c>
      <c r="AB941" s="28">
        <v>0.6</v>
      </c>
      <c r="AC941" s="115">
        <f t="shared" si="51"/>
        <v>0.6</v>
      </c>
      <c r="AD941" s="2">
        <v>46082</v>
      </c>
      <c r="AE941" s="175">
        <f>IFERROR(Table8[[#This Row],[Timeline - Monthwise]]-MIN(Table8[Start Date..]),"None")</f>
        <v>122</v>
      </c>
      <c r="AF941" s="1">
        <f>IFERROR(Table8[[#This Row],[Timeline - Monthwise]]-Table8[[#This Row],[Start Date..]]+1,"Duration Doesn't Exsists")</f>
        <v>123</v>
      </c>
      <c r="AG941" s="29">
        <f ca="1">IFERROR(Table8[[#This Row],[Timeline - Monthwise]]-TODAY(),"No ETA")</f>
        <v>75</v>
      </c>
      <c r="AH941" s="29" t="str">
        <f t="shared" si="52"/>
        <v>In Progress</v>
      </c>
      <c r="AI941" s="192" t="s">
        <v>123</v>
      </c>
      <c r="AJ941" s="237" t="s">
        <v>3572</v>
      </c>
      <c r="AK941" s="1"/>
      <c r="AL941" s="1" t="s">
        <v>3178</v>
      </c>
      <c r="AM941" s="1" t="s">
        <v>269</v>
      </c>
      <c r="AN941" s="1">
        <v>1</v>
      </c>
      <c r="AO941" s="27"/>
      <c r="AP941" s="191"/>
      <c r="AQ941" s="1"/>
      <c r="AS941" s="192" t="str">
        <f>VLOOKUP(Table8[[#This Row],[CEM Number]],'71 CEMs'!$E$5:$E$76,1,0)</f>
        <v>I250327</v>
      </c>
      <c r="AT941" s="235">
        <v>46204</v>
      </c>
      <c r="AU941" s="233"/>
    </row>
    <row r="942" spans="1:47" ht="14.4" customHeight="1">
      <c r="A942" s="26" t="s">
        <v>742</v>
      </c>
      <c r="B942" s="166">
        <v>45601</v>
      </c>
      <c r="C942" s="1" t="s">
        <v>27</v>
      </c>
      <c r="D942" s="1" t="s">
        <v>27</v>
      </c>
      <c r="E942" s="192" t="s">
        <v>752</v>
      </c>
      <c r="F942" s="29">
        <v>1444</v>
      </c>
      <c r="G942" s="29">
        <v>577.6</v>
      </c>
      <c r="H942" s="29">
        <v>0</v>
      </c>
      <c r="I942" s="29"/>
      <c r="J942" s="29"/>
      <c r="K942" s="29"/>
      <c r="L942" s="29"/>
      <c r="M942" s="1" t="str">
        <f>Table8[[#This Row],[Std Remarks]]</f>
        <v>LIVE - 60% Completed</v>
      </c>
      <c r="N942" s="28">
        <f>Table8[[#This Row],[% of Completion of Work Done]]</f>
        <v>0.6</v>
      </c>
      <c r="O942" s="1">
        <f>N942*G942</f>
        <v>346.56</v>
      </c>
      <c r="P942" s="29">
        <v>47513138.021602899</v>
      </c>
      <c r="Q942" s="136">
        <f>(Table8[[#This Row],[Allocated Budget]]*$Q$2)+(Table8[[#This Row],[Allocated Budget]]*(1-Table8[[#This Row],[HP%  based on Live % ( Work Progress)]])*(1-$Q$2))</f>
        <v>23281437.630585421</v>
      </c>
      <c r="R942" s="136">
        <v>24231700.391017489</v>
      </c>
      <c r="S942" s="1">
        <v>-1</v>
      </c>
      <c r="T942" s="1"/>
      <c r="U942" s="1">
        <v>0.4</v>
      </c>
      <c r="V942" s="29">
        <v>19881.760509600004</v>
      </c>
      <c r="W942" s="29">
        <v>19648.139220000001</v>
      </c>
      <c r="X942" s="1" t="s">
        <v>31</v>
      </c>
      <c r="Y942" s="192"/>
      <c r="Z942" s="1" t="s">
        <v>32</v>
      </c>
      <c r="AA942" s="1" t="s">
        <v>31</v>
      </c>
      <c r="AB942" s="28">
        <v>0.6</v>
      </c>
      <c r="AC942" s="115">
        <f t="shared" si="51"/>
        <v>0.6</v>
      </c>
      <c r="AD942" s="2">
        <v>46082</v>
      </c>
      <c r="AE942" s="175">
        <f>IFERROR(Table8[[#This Row],[Timeline - Monthwise]]-MIN(Table8[Start Date..]),"None")</f>
        <v>122</v>
      </c>
      <c r="AF942" s="1">
        <f>IFERROR(Table8[[#This Row],[Timeline - Monthwise]]-Table8[[#This Row],[Start Date..]]+1,"Duration Doesn't Exsists")</f>
        <v>123</v>
      </c>
      <c r="AG942" s="29">
        <f ca="1">IFERROR(Table8[[#This Row],[Timeline - Monthwise]]-TODAY(),"No ETA")</f>
        <v>75</v>
      </c>
      <c r="AH942" s="29" t="str">
        <f t="shared" si="52"/>
        <v>In Progress</v>
      </c>
      <c r="AI942" s="192" t="s">
        <v>123</v>
      </c>
      <c r="AJ942" s="237" t="s">
        <v>3572</v>
      </c>
      <c r="AK942" s="1"/>
      <c r="AL942" s="1" t="s">
        <v>3178</v>
      </c>
      <c r="AM942" s="1" t="s">
        <v>269</v>
      </c>
      <c r="AN942" s="1">
        <v>1</v>
      </c>
      <c r="AO942" s="27"/>
      <c r="AP942" s="191"/>
      <c r="AQ942" s="1"/>
      <c r="AS942" s="192" t="str">
        <f>VLOOKUP(Table8[[#This Row],[CEM Number]],'71 CEMs'!$E$5:$E$76,1,0)</f>
        <v>I250327</v>
      </c>
      <c r="AT942" s="235">
        <v>46204</v>
      </c>
      <c r="AU942" s="233"/>
    </row>
    <row r="943" spans="1:47" ht="14.4" customHeight="1">
      <c r="A943" s="26" t="s">
        <v>155</v>
      </c>
      <c r="B943" s="166">
        <v>45351</v>
      </c>
      <c r="C943" s="1" t="s">
        <v>156</v>
      </c>
      <c r="D943" s="1" t="s">
        <v>157</v>
      </c>
      <c r="E943" s="192" t="s">
        <v>166</v>
      </c>
      <c r="F943" s="29">
        <v>200</v>
      </c>
      <c r="G943" s="29">
        <v>80</v>
      </c>
      <c r="H943" s="29" t="s">
        <v>3603</v>
      </c>
      <c r="I943" s="29">
        <v>0</v>
      </c>
      <c r="J943" s="29">
        <v>0</v>
      </c>
      <c r="K943" s="29">
        <v>0</v>
      </c>
      <c r="L943" s="29"/>
      <c r="M943" s="1" t="str">
        <f>Table8[[#This Row],[Std Remarks]]</f>
        <v>NOT LIVE - RETAIN BUDGET</v>
      </c>
      <c r="N943" s="28">
        <f>Table8[[#This Row],[% of Completion of Work Done]]</f>
        <v>0</v>
      </c>
      <c r="O943" s="1">
        <f>Table8[[#This Row],[Customers According to % (Market Share)]]</f>
        <v>80</v>
      </c>
      <c r="P943" s="29">
        <v>6032088.9800000004</v>
      </c>
      <c r="Q943" s="136">
        <f>(Table8[[#This Row],[Allocated Budget]]*$Q$2)+(Table8[[#This Row],[Allocated Budget]]*(1-Table8[[#This Row],[HP%  based on Live % ( Work Progress)]])*(1-$Q$2))</f>
        <v>6032088.9800000004</v>
      </c>
      <c r="R943" s="136">
        <v>0</v>
      </c>
      <c r="S943" s="1">
        <v>-0.5</v>
      </c>
      <c r="T943" s="1"/>
      <c r="U943" s="1">
        <v>0.4</v>
      </c>
      <c r="V943" s="29">
        <v>1666.8</v>
      </c>
      <c r="W943" s="29">
        <v>3713.2905000000005</v>
      </c>
      <c r="X943" s="1" t="s">
        <v>47</v>
      </c>
      <c r="Y943" s="28">
        <f>Table8[[#This Row],[% of Completion of Work Done]]</f>
        <v>0</v>
      </c>
      <c r="Z943" s="1" t="s">
        <v>35</v>
      </c>
      <c r="AA943" s="1"/>
      <c r="AB943" s="28">
        <v>0</v>
      </c>
      <c r="AC943" s="115">
        <f t="shared" si="51"/>
        <v>0</v>
      </c>
      <c r="AD943" s="2">
        <v>46082</v>
      </c>
      <c r="AE943" s="175">
        <f>IFERROR(Table8[[#This Row],[Timeline - Monthwise]]-MIN(Table8[Start Date..]),"None")</f>
        <v>92</v>
      </c>
      <c r="AF943" s="1">
        <f>IFERROR(Table8[[#This Row],[Timeline - Monthwise]]-Table8[[#This Row],[Start Date..]]+1,"Duration Doesn't Exsists")</f>
        <v>93</v>
      </c>
      <c r="AG943" s="29">
        <f ca="1">IFERROR(Table8[[#This Row],[Timeline - Monthwise]]-TODAY(),"No ETA")</f>
        <v>45</v>
      </c>
      <c r="AH943" s="29" t="str">
        <f t="shared" si="52"/>
        <v>Yet to Start</v>
      </c>
      <c r="AI943" s="1">
        <v>46174</v>
      </c>
      <c r="AJ943" s="237" t="s">
        <v>3573</v>
      </c>
      <c r="AK943" s="1" t="s">
        <v>167</v>
      </c>
      <c r="AL943" s="1" t="s">
        <v>3325</v>
      </c>
      <c r="AM943" s="1" t="s">
        <v>76</v>
      </c>
      <c r="AN943" s="1">
        <v>1</v>
      </c>
      <c r="AO943" s="27"/>
      <c r="AP943" s="191"/>
      <c r="AQ943" s="1"/>
      <c r="AS943" s="192" t="str">
        <f>VLOOKUP(Table8[[#This Row],[CEM Number]],'71 CEMs'!$E$5:$E$76,1,0)</f>
        <v>I240538</v>
      </c>
      <c r="AT943" s="235">
        <v>46174</v>
      </c>
      <c r="AU943" s="233"/>
    </row>
    <row r="944" spans="1:47" ht="14.4" customHeight="1">
      <c r="A944" s="26" t="s">
        <v>513</v>
      </c>
      <c r="B944" s="166">
        <v>45427</v>
      </c>
      <c r="C944" s="1" t="s">
        <v>514</v>
      </c>
      <c r="D944" s="1" t="s">
        <v>515</v>
      </c>
      <c r="E944" s="192" t="s">
        <v>544</v>
      </c>
      <c r="F944" s="29">
        <v>452</v>
      </c>
      <c r="G944" s="29">
        <v>180.8</v>
      </c>
      <c r="H944" s="29"/>
      <c r="I944" s="29"/>
      <c r="J944" s="29"/>
      <c r="K944" s="29"/>
      <c r="L944" s="29"/>
      <c r="M944" s="1" t="str">
        <f>Table8[[#This Row],[Std Remarks]]</f>
        <v>LIVE - 100% Completed</v>
      </c>
      <c r="N944" s="28">
        <f>Table8[[#This Row],[% of Completion of Work Done]]</f>
        <v>1</v>
      </c>
      <c r="O944" s="1">
        <f>Table8[[#This Row],[Customers According to % (Market Share)]]</f>
        <v>180.8</v>
      </c>
      <c r="P944" s="29">
        <v>11035268.348617701</v>
      </c>
      <c r="Q944" s="136">
        <f>Table8[[#This Row],[Allocated Budget]]*Table8[[#This Row],[Allocation Percentage]]</f>
        <v>1655290.2522926552</v>
      </c>
      <c r="R944" s="136">
        <v>9379978.0963250864</v>
      </c>
      <c r="S944" s="1">
        <v>-0.85</v>
      </c>
      <c r="T944" s="1"/>
      <c r="U944" s="1">
        <v>0.4</v>
      </c>
      <c r="V944" s="29">
        <v>2056.1577214200001</v>
      </c>
      <c r="W944" s="29">
        <v>3995.2020539999994</v>
      </c>
      <c r="X944" s="1" t="s">
        <v>47</v>
      </c>
      <c r="Y944" s="75">
        <f>$Q$2</f>
        <v>0.15</v>
      </c>
      <c r="Z944" s="1" t="s">
        <v>32</v>
      </c>
      <c r="AA944" s="1" t="s">
        <v>47</v>
      </c>
      <c r="AB944" s="64">
        <v>1</v>
      </c>
      <c r="AC944" s="115">
        <f t="shared" si="51"/>
        <v>1</v>
      </c>
      <c r="AD944" s="2">
        <v>46082</v>
      </c>
      <c r="AE944" s="175" t="str">
        <f>IFERROR(Table8[[#This Row],[Timeline - Monthwise]]-MIN(Table8[Start Date..]),"None")</f>
        <v>None</v>
      </c>
      <c r="AF944" s="1" t="str">
        <f>IFERROR(Table8[[#This Row],[Timeline - Monthwise]]-Table8[[#This Row],[Start Date..]]+1,"Duration Doesn't Exsists")</f>
        <v>Duration Doesn't Exsists</v>
      </c>
      <c r="AG944" s="29" t="str">
        <f ca="1">IFERROR(Table8[[#This Row],[Timeline - Monthwise]]-TODAY(),"No ETA")</f>
        <v>No ETA</v>
      </c>
      <c r="AH944" s="29" t="str">
        <f t="shared" si="52"/>
        <v>Completed</v>
      </c>
      <c r="AI944" s="1"/>
      <c r="AJ944" s="237" t="s">
        <v>3569</v>
      </c>
      <c r="AK944" s="1"/>
      <c r="AL944" s="1" t="s">
        <v>3178</v>
      </c>
      <c r="AM944" s="1" t="s">
        <v>30</v>
      </c>
      <c r="AN944" s="1"/>
      <c r="AO944" s="27"/>
      <c r="AP944" s="191"/>
      <c r="AQ944" s="1"/>
      <c r="AS944" s="192" t="str">
        <f>VLOOKUP(Table8[[#This Row],[CEM Number]],'71 CEMs'!$E$5:$E$76,1,0)</f>
        <v>I240705</v>
      </c>
      <c r="AT944" s="235" t="s">
        <v>3569</v>
      </c>
      <c r="AU944" s="233"/>
    </row>
    <row r="945" spans="1:47" ht="14.4" customHeight="1">
      <c r="A945" s="26" t="s">
        <v>513</v>
      </c>
      <c r="B945" s="166">
        <v>45427</v>
      </c>
      <c r="C945" s="1" t="s">
        <v>514</v>
      </c>
      <c r="D945" s="192" t="s">
        <v>515</v>
      </c>
      <c r="E945" s="192" t="s">
        <v>545</v>
      </c>
      <c r="F945" s="29">
        <v>448</v>
      </c>
      <c r="G945" s="29">
        <v>179.20000000000002</v>
      </c>
      <c r="H945" s="29"/>
      <c r="I945" s="29"/>
      <c r="J945" s="29"/>
      <c r="K945" s="29"/>
      <c r="L945" s="29"/>
      <c r="M945" s="1" t="str">
        <f>Table8[[#This Row],[Std Remarks]]</f>
        <v>LIVE - 100% Completed</v>
      </c>
      <c r="N945" s="28">
        <f>Table8[[#This Row],[% of Completion of Work Done]]</f>
        <v>1</v>
      </c>
      <c r="O945" s="1">
        <f>Table8[[#This Row],[Customers According to % (Market Share)]]</f>
        <v>179.20000000000002</v>
      </c>
      <c r="P945" s="29">
        <v>12937608.780534999</v>
      </c>
      <c r="Q945" s="136">
        <f>Table8[[#This Row],[Allocated Budget]]*Table8[[#This Row],[Allocation Percentage]]</f>
        <v>1940641.3170802498</v>
      </c>
      <c r="R945" s="136">
        <v>10996967.463454751</v>
      </c>
      <c r="S945" s="1">
        <v>-1</v>
      </c>
      <c r="T945" s="1"/>
      <c r="U945" s="1">
        <v>0.4</v>
      </c>
      <c r="V945" s="29">
        <v>2486.0640845700004</v>
      </c>
      <c r="W945" s="29">
        <v>3995.2020539999994</v>
      </c>
      <c r="X945" s="1" t="s">
        <v>47</v>
      </c>
      <c r="Y945" s="75">
        <f>$Q$2</f>
        <v>0.15</v>
      </c>
      <c r="Z945" s="192" t="s">
        <v>32</v>
      </c>
      <c r="AA945" s="1" t="s">
        <v>47</v>
      </c>
      <c r="AB945" s="64">
        <v>1</v>
      </c>
      <c r="AC945" s="115">
        <f t="shared" si="51"/>
        <v>1</v>
      </c>
      <c r="AD945" s="2">
        <v>46082</v>
      </c>
      <c r="AE945" s="175" t="str">
        <f>IFERROR(Table8[[#This Row],[Timeline - Monthwise]]-MIN(Table8[Start Date..]),"None")</f>
        <v>None</v>
      </c>
      <c r="AF945" s="1" t="str">
        <f>IFERROR(Table8[[#This Row],[Timeline - Monthwise]]-Table8[[#This Row],[Start Date..]]+1,"Duration Doesn't Exsists")</f>
        <v>Duration Doesn't Exsists</v>
      </c>
      <c r="AG945" s="29" t="str">
        <f ca="1">IFERROR(Table8[[#This Row],[Timeline - Monthwise]]-TODAY(),"No ETA")</f>
        <v>No ETA</v>
      </c>
      <c r="AH945" s="29" t="str">
        <f t="shared" si="52"/>
        <v>Completed</v>
      </c>
      <c r="AI945" s="1"/>
      <c r="AJ945" s="237" t="s">
        <v>3569</v>
      </c>
      <c r="AK945" s="192"/>
      <c r="AL945" s="1" t="s">
        <v>3178</v>
      </c>
      <c r="AM945" s="1" t="s">
        <v>30</v>
      </c>
      <c r="AN945" s="1"/>
      <c r="AO945" s="27"/>
      <c r="AP945" s="191"/>
      <c r="AQ945" s="1"/>
      <c r="AS945" s="192" t="str">
        <f>VLOOKUP(Table8[[#This Row],[CEM Number]],'71 CEMs'!$E$5:$E$76,1,0)</f>
        <v>I240705</v>
      </c>
      <c r="AT945" s="235" t="s">
        <v>3569</v>
      </c>
      <c r="AU945" s="233"/>
    </row>
    <row r="946" spans="1:47" ht="14.4" customHeight="1">
      <c r="A946" s="86" t="s">
        <v>942</v>
      </c>
      <c r="B946" s="166" t="s">
        <v>3530</v>
      </c>
      <c r="C946" s="1" t="s">
        <v>514</v>
      </c>
      <c r="D946" s="28" t="s">
        <v>943</v>
      </c>
      <c r="E946" s="192" t="s">
        <v>3253</v>
      </c>
      <c r="F946" s="29">
        <v>1034</v>
      </c>
      <c r="G946" s="65">
        <v>413.6</v>
      </c>
      <c r="H946" s="65"/>
      <c r="I946" s="29"/>
      <c r="J946" s="29"/>
      <c r="K946" s="29"/>
      <c r="L946" s="29"/>
      <c r="M946" s="1" t="str">
        <f>Table8[[#This Row],[Std Remarks]]</f>
        <v>NOT LIVE - RETAIN BUDGET</v>
      </c>
      <c r="N946" s="28">
        <f>Table8[[#This Row],[% of Completion of Work Done]]</f>
        <v>0</v>
      </c>
      <c r="O946" s="1"/>
      <c r="P946" s="29">
        <v>6765403.0161509998</v>
      </c>
      <c r="Q946" s="136">
        <f>(Table8[[#This Row],[Allocated Budget]]*$Q$2)+(Table8[[#This Row],[Allocated Budget]]*(1-Table8[[#This Row],[HP%  based on Live % ( Work Progress)]])*(1-$Q$2))</f>
        <v>6765403.0161509989</v>
      </c>
      <c r="R946" s="136"/>
      <c r="S946" s="1"/>
      <c r="T946" s="1"/>
      <c r="U946" s="1"/>
      <c r="V946" s="29">
        <v>1049.4000000000001</v>
      </c>
      <c r="W946" s="29">
        <v>5835.577797500001</v>
      </c>
      <c r="X946" s="1" t="s">
        <v>47</v>
      </c>
      <c r="Y946" s="28">
        <f>Table8[[#This Row],[% of Completion of Work Done]]</f>
        <v>0</v>
      </c>
      <c r="Z946" s="1" t="s">
        <v>35</v>
      </c>
      <c r="AA946" s="1"/>
      <c r="AB946" s="64">
        <v>0</v>
      </c>
      <c r="AC946" s="115">
        <f t="shared" si="51"/>
        <v>0</v>
      </c>
      <c r="AD946" s="2">
        <v>46082</v>
      </c>
      <c r="AE946" s="175">
        <f>IFERROR(Table8[[#This Row],[Timeline - Monthwise]]-MIN(Table8[Start Date..]),"None")</f>
        <v>214</v>
      </c>
      <c r="AF946" s="1">
        <f>IFERROR(Table8[[#This Row],[Timeline - Monthwise]]-Table8[[#This Row],[Start Date..]]+1,"Duration Doesn't Exsists")</f>
        <v>215</v>
      </c>
      <c r="AG946" s="29">
        <f ca="1">IFERROR(Table8[[#This Row],[Timeline - Monthwise]]-TODAY(),"No ETA")</f>
        <v>167</v>
      </c>
      <c r="AH946" s="29" t="str">
        <f t="shared" si="52"/>
        <v>Yet to Start</v>
      </c>
      <c r="AI946" s="1" t="s">
        <v>421</v>
      </c>
      <c r="AJ946" s="237" t="s">
        <v>3576</v>
      </c>
      <c r="AK946" s="28" t="s">
        <v>3291</v>
      </c>
      <c r="AL946" s="1" t="s">
        <v>3325</v>
      </c>
      <c r="AM946" s="1" t="s">
        <v>76</v>
      </c>
      <c r="AN946" s="1"/>
      <c r="AO946" s="27"/>
      <c r="AP946" s="191"/>
      <c r="AQ946" s="1"/>
      <c r="AS946" s="192" t="e">
        <f>VLOOKUP(Table8[[#This Row],[CEM Number]],'71 CEMs'!$E$5:$E$76,1,0)</f>
        <v>#N/A</v>
      </c>
      <c r="AT946" s="235">
        <v>46296</v>
      </c>
      <c r="AU946" s="233"/>
    </row>
    <row r="947" spans="1:47" ht="14.4" customHeight="1">
      <c r="A947" s="86" t="s">
        <v>934</v>
      </c>
      <c r="B947" s="166" t="s">
        <v>3530</v>
      </c>
      <c r="C947" s="90" t="s">
        <v>64</v>
      </c>
      <c r="D947" s="28" t="s">
        <v>935</v>
      </c>
      <c r="E947" s="192" t="s">
        <v>3220</v>
      </c>
      <c r="F947" s="29">
        <v>732</v>
      </c>
      <c r="G947" s="73">
        <v>293</v>
      </c>
      <c r="H947" s="73"/>
      <c r="I947" s="29"/>
      <c r="J947" s="29"/>
      <c r="K947" s="29"/>
      <c r="L947" s="29"/>
      <c r="M947" s="1" t="str">
        <f>Table8[[#This Row],[Std Remarks]]</f>
        <v>NOT LIVE - RETAIN BUDGET</v>
      </c>
      <c r="N947" s="28">
        <f>Table8[[#This Row],[% of Completion of Work Done]]</f>
        <v>1</v>
      </c>
      <c r="O947" s="62"/>
      <c r="P947" s="29">
        <v>13587284.5</v>
      </c>
      <c r="Q947" s="136">
        <f>(Table8[[#This Row],[Allocated Budget]]*$Q$2)+(Table8[[#This Row],[Allocated Budget]]*(1-Table8[[#This Row],[HP%  based on Live % ( Work Progress)]])*(1-$Q$2))</f>
        <v>2038092.6749999998</v>
      </c>
      <c r="R947" s="138"/>
      <c r="S947" s="62"/>
      <c r="T947" s="62"/>
      <c r="U947" s="62"/>
      <c r="V947" s="66">
        <v>1541.25</v>
      </c>
      <c r="W947" s="66">
        <v>13250</v>
      </c>
      <c r="X947" s="1" t="s">
        <v>31</v>
      </c>
      <c r="Y947" s="28">
        <f>Table8[[#This Row],[% of Completion of Work Done]]</f>
        <v>1</v>
      </c>
      <c r="Z947" s="1" t="s">
        <v>35</v>
      </c>
      <c r="AA947" s="62"/>
      <c r="AB947" s="64">
        <v>1</v>
      </c>
      <c r="AC947" s="115">
        <f t="shared" si="51"/>
        <v>1</v>
      </c>
      <c r="AD947" s="2">
        <v>46082</v>
      </c>
      <c r="AE947" s="175">
        <f>IFERROR(Table8[[#This Row],[Timeline - Monthwise]]-MIN(Table8[Start Date..]),"None")</f>
        <v>61</v>
      </c>
      <c r="AF947" s="1">
        <f>IFERROR(Table8[[#This Row],[Timeline - Monthwise]]-Table8[[#This Row],[Start Date..]]+1,"Duration Doesn't Exsists")</f>
        <v>62</v>
      </c>
      <c r="AG947" s="29">
        <f ca="1">IFERROR(Table8[[#This Row],[Timeline - Monthwise]]-TODAY(),"No ETA")</f>
        <v>14</v>
      </c>
      <c r="AH947" s="29" t="str">
        <f t="shared" si="52"/>
        <v>Completed</v>
      </c>
      <c r="AI947" s="62" t="s">
        <v>577</v>
      </c>
      <c r="AJ947" s="237" t="s">
        <v>3575</v>
      </c>
      <c r="AK947" s="89" t="s">
        <v>3302</v>
      </c>
      <c r="AL947" s="1" t="s">
        <v>3323</v>
      </c>
      <c r="AM947" s="1" t="s">
        <v>76</v>
      </c>
      <c r="AN947" s="62"/>
      <c r="AO947" s="78"/>
      <c r="AP947" s="191"/>
      <c r="AQ947" s="1"/>
      <c r="AS947" s="192" t="e">
        <f>VLOOKUP(Table8[[#This Row],[CEM Number]],'71 CEMs'!$E$5:$E$76,1,0)</f>
        <v>#N/A</v>
      </c>
      <c r="AT947" s="236">
        <v>46143</v>
      </c>
      <c r="AU947" s="233"/>
    </row>
    <row r="948" spans="1:47" ht="14.4" customHeight="1">
      <c r="A948" s="26" t="s">
        <v>1003</v>
      </c>
      <c r="B948" s="166">
        <v>44924</v>
      </c>
      <c r="C948" s="1" t="s">
        <v>388</v>
      </c>
      <c r="D948" s="1" t="s">
        <v>1004</v>
      </c>
      <c r="E948" s="192" t="s">
        <v>1007</v>
      </c>
      <c r="F948" s="29">
        <v>1248</v>
      </c>
      <c r="G948" s="29">
        <v>499.20000000000005</v>
      </c>
      <c r="H948" s="29">
        <v>1185</v>
      </c>
      <c r="I948" s="29">
        <v>130</v>
      </c>
      <c r="J948" s="29">
        <v>148</v>
      </c>
      <c r="K948" s="29">
        <v>0</v>
      </c>
      <c r="L948" s="29">
        <v>11</v>
      </c>
      <c r="M948" s="1" t="str">
        <f>Table8[[#This Row],[Std Remarks]]</f>
        <v>LIVE - 100% Completed</v>
      </c>
      <c r="N948" s="28">
        <f>Table8[[#This Row],[% of Completion of Work Done]]</f>
        <v>1</v>
      </c>
      <c r="O948" s="1">
        <f>Table8[[#This Row],[Customers According to % (Market Share)]]</f>
        <v>499.20000000000005</v>
      </c>
      <c r="P948" s="29">
        <v>31229436.68482</v>
      </c>
      <c r="Q948" s="136">
        <f>Table8[[#This Row],[Allocated Budget]]*Table8[[#This Row],[Allocation Percentage]]</f>
        <v>4684415.502723</v>
      </c>
      <c r="R948" s="136">
        <v>26545021.182096992</v>
      </c>
      <c r="S948" s="1">
        <v>-0.5</v>
      </c>
      <c r="T948" s="1"/>
      <c r="U948" s="1">
        <v>0.4</v>
      </c>
      <c r="V948" s="29">
        <v>14259.982624999993</v>
      </c>
      <c r="W948" s="29">
        <v>14019.23513479999</v>
      </c>
      <c r="X948" s="1" t="s">
        <v>31</v>
      </c>
      <c r="Y948" s="75">
        <f>$Q$2</f>
        <v>0.15</v>
      </c>
      <c r="Z948" s="1" t="s">
        <v>32</v>
      </c>
      <c r="AA948" s="1" t="s">
        <v>31</v>
      </c>
      <c r="AB948" s="64">
        <v>1</v>
      </c>
      <c r="AC948" s="115">
        <f t="shared" si="51"/>
        <v>1</v>
      </c>
      <c r="AD948" s="2">
        <v>46082</v>
      </c>
      <c r="AE948" s="175" t="str">
        <f>IFERROR(Table8[[#This Row],[Timeline - Monthwise]]-MIN(Table8[Start Date..]),"None")</f>
        <v>None</v>
      </c>
      <c r="AF948" s="1" t="str">
        <f>IFERROR(Table8[[#This Row],[Timeline - Monthwise]]-Table8[[#This Row],[Start Date..]]+1,"Duration Doesn't Exsists")</f>
        <v>Duration Doesn't Exsists</v>
      </c>
      <c r="AG948" s="29" t="str">
        <f ca="1">IFERROR(Table8[[#This Row],[Timeline - Monthwise]]-TODAY(),"No ETA")</f>
        <v>No ETA</v>
      </c>
      <c r="AH948" s="29" t="str">
        <f t="shared" si="52"/>
        <v>Completed</v>
      </c>
      <c r="AI948" s="1"/>
      <c r="AJ948" s="237" t="s">
        <v>3569</v>
      </c>
      <c r="AK948" s="1"/>
      <c r="AL948" s="1" t="s">
        <v>3178</v>
      </c>
      <c r="AM948" s="1" t="s">
        <v>30</v>
      </c>
      <c r="AN948" s="1"/>
      <c r="AO948" s="27"/>
      <c r="AP948" s="191"/>
      <c r="AQ948" s="1"/>
      <c r="AS948" s="192" t="str">
        <f>VLOOKUP(Table8[[#This Row],[CEM Number]],'71 CEMs'!$E$5:$E$76,1,0)</f>
        <v>INT-23-00436</v>
      </c>
      <c r="AT948" s="235" t="s">
        <v>3569</v>
      </c>
      <c r="AU948" s="233"/>
    </row>
    <row r="949" spans="1:47" ht="14.4" customHeight="1">
      <c r="A949" s="26">
        <v>109</v>
      </c>
      <c r="B949" s="166" t="s">
        <v>3530</v>
      </c>
      <c r="C949" s="1" t="s">
        <v>40</v>
      </c>
      <c r="D949" s="1" t="s">
        <v>1197</v>
      </c>
      <c r="E949" s="192" t="s">
        <v>38</v>
      </c>
      <c r="F949" s="29"/>
      <c r="G949" s="29"/>
      <c r="H949" s="29"/>
      <c r="I949" s="29"/>
      <c r="J949" s="29"/>
      <c r="K949" s="29"/>
      <c r="L949" s="29"/>
      <c r="M949" s="1" t="str">
        <f>Table8[[#This Row],[Std Remarks]]</f>
        <v>FEEDER ETC WORK - RETAIN BUDGET</v>
      </c>
      <c r="N949" s="28">
        <f>Table8[[#This Row],[% of Completion of Work Done]]</f>
        <v>0</v>
      </c>
      <c r="O949" s="1">
        <f>Table8[[#This Row],[Customers According to % (Market Share)]]</f>
        <v>0</v>
      </c>
      <c r="P949" s="29">
        <v>0</v>
      </c>
      <c r="Q949" s="136">
        <f>Table8[[#This Row],[Allocated Budget]]*Table8[[#This Row],[Allocation Percentage]]</f>
        <v>0</v>
      </c>
      <c r="R949" s="136"/>
      <c r="S949" s="1"/>
      <c r="T949" s="1"/>
      <c r="U949" s="1"/>
      <c r="V949" s="29">
        <v>0</v>
      </c>
      <c r="W949" s="29">
        <v>0</v>
      </c>
      <c r="X949" s="1"/>
      <c r="Y949" s="75">
        <f>$R$1</f>
        <v>1</v>
      </c>
      <c r="Z949" s="1"/>
      <c r="AA949" s="1"/>
      <c r="AB949" s="28">
        <v>0</v>
      </c>
      <c r="AC949" s="115">
        <f t="shared" si="51"/>
        <v>0</v>
      </c>
      <c r="AD949" s="2">
        <v>46082</v>
      </c>
      <c r="AE949" s="175" t="str">
        <f>IFERROR(Table8[[#This Row],[Timeline - Monthwise]]-MIN(Table8[Start Date..]),"None")</f>
        <v>None</v>
      </c>
      <c r="AF949" s="1" t="str">
        <f>IFERROR(Table8[[#This Row],[Timeline - Monthwise]]-Table8[[#This Row],[Start Date..]]+1,"Duration Doesn't Exsists")</f>
        <v>Duration Doesn't Exsists</v>
      </c>
      <c r="AG949" s="29" t="str">
        <f ca="1">IFERROR(Table8[[#This Row],[Timeline - Monthwise]]-TODAY(),"No ETA")</f>
        <v>No ETA</v>
      </c>
      <c r="AH949" s="29" t="str">
        <f t="shared" si="52"/>
        <v>Yet to Start</v>
      </c>
      <c r="AI949" s="1"/>
      <c r="AJ949" s="237" t="s">
        <v>3569</v>
      </c>
      <c r="AK949" s="1"/>
      <c r="AL949" s="1" t="s">
        <v>41</v>
      </c>
      <c r="AM949" s="1" t="s">
        <v>39</v>
      </c>
      <c r="AN949" s="1"/>
      <c r="AO949" s="27"/>
      <c r="AP949" s="191"/>
      <c r="AQ949" s="1"/>
      <c r="AS949" s="192" t="e">
        <f>VLOOKUP(Table8[[#This Row],[CEM Number]],'71 CEMs'!$E$5:$E$76,1,0)</f>
        <v>#N/A</v>
      </c>
      <c r="AT949" s="234" t="s">
        <v>3569</v>
      </c>
      <c r="AU949" s="233"/>
    </row>
    <row r="950" spans="1:47" ht="14.4" customHeight="1">
      <c r="A950" s="26">
        <v>109</v>
      </c>
      <c r="B950" s="166" t="s">
        <v>3530</v>
      </c>
      <c r="C950" s="1" t="s">
        <v>40</v>
      </c>
      <c r="D950" s="1" t="s">
        <v>1197</v>
      </c>
      <c r="E950" s="192" t="s">
        <v>42</v>
      </c>
      <c r="F950" s="29"/>
      <c r="G950" s="29"/>
      <c r="H950" s="29"/>
      <c r="I950" s="29"/>
      <c r="J950" s="29"/>
      <c r="K950" s="29"/>
      <c r="L950" s="29"/>
      <c r="M950" s="1" t="str">
        <f>Table8[[#This Row],[Std Remarks]]</f>
        <v>FEEDER ETC WORK - RETAIN BUDGET</v>
      </c>
      <c r="N950" s="28">
        <f>Table8[[#This Row],[% of Completion of Work Done]]</f>
        <v>0</v>
      </c>
      <c r="O950" s="1">
        <f>Table8[[#This Row],[Customers According to % (Market Share)]]</f>
        <v>0</v>
      </c>
      <c r="P950" s="29">
        <v>0</v>
      </c>
      <c r="Q950" s="136">
        <f>Table8[[#This Row],[Allocated Budget]]*Table8[[#This Row],[Allocation Percentage]]</f>
        <v>0</v>
      </c>
      <c r="R950" s="136"/>
      <c r="S950" s="1"/>
      <c r="T950" s="1"/>
      <c r="U950" s="1"/>
      <c r="V950" s="29">
        <v>0</v>
      </c>
      <c r="W950" s="29">
        <v>0</v>
      </c>
      <c r="X950" s="1"/>
      <c r="Y950" s="75">
        <f>$R$1</f>
        <v>1</v>
      </c>
      <c r="Z950" s="1"/>
      <c r="AA950" s="1"/>
      <c r="AB950" s="28">
        <v>0</v>
      </c>
      <c r="AC950" s="115">
        <f t="shared" si="51"/>
        <v>0</v>
      </c>
      <c r="AD950" s="2">
        <v>46082</v>
      </c>
      <c r="AE950" s="175" t="str">
        <f>IFERROR(Table8[[#This Row],[Timeline - Monthwise]]-MIN(Table8[Start Date..]),"None")</f>
        <v>None</v>
      </c>
      <c r="AF950" s="1" t="str">
        <f>IFERROR(Table8[[#This Row],[Timeline - Monthwise]]-Table8[[#This Row],[Start Date..]]+1,"Duration Doesn't Exsists")</f>
        <v>Duration Doesn't Exsists</v>
      </c>
      <c r="AG950" s="29" t="str">
        <f ca="1">IFERROR(Table8[[#This Row],[Timeline - Monthwise]]-TODAY(),"No ETA")</f>
        <v>No ETA</v>
      </c>
      <c r="AH950" s="29" t="str">
        <f t="shared" si="52"/>
        <v>Yet to Start</v>
      </c>
      <c r="AI950" s="1"/>
      <c r="AJ950" s="237" t="s">
        <v>3569</v>
      </c>
      <c r="AK950" s="1"/>
      <c r="AL950" s="1" t="s">
        <v>41</v>
      </c>
      <c r="AM950" s="1" t="s">
        <v>39</v>
      </c>
      <c r="AN950" s="1"/>
      <c r="AO950" s="27"/>
      <c r="AP950" s="191"/>
      <c r="AQ950" s="1"/>
      <c r="AS950" s="192" t="e">
        <f>VLOOKUP(Table8[[#This Row],[CEM Number]],'71 CEMs'!$E$5:$E$76,1,0)</f>
        <v>#N/A</v>
      </c>
      <c r="AT950" s="234" t="s">
        <v>3569</v>
      </c>
      <c r="AU950" s="233"/>
    </row>
    <row r="951" spans="1:47" ht="14.4" customHeight="1">
      <c r="A951" s="26" t="s">
        <v>3654</v>
      </c>
      <c r="B951" s="166" t="s">
        <v>3530</v>
      </c>
      <c r="C951" s="1" t="s">
        <v>1340</v>
      </c>
      <c r="D951" s="1" t="s">
        <v>1340</v>
      </c>
      <c r="E951" s="192" t="s">
        <v>1341</v>
      </c>
      <c r="F951" s="29">
        <v>396</v>
      </c>
      <c r="G951" s="29">
        <v>158.4</v>
      </c>
      <c r="H951" s="29"/>
      <c r="I951" s="29"/>
      <c r="J951" s="29"/>
      <c r="K951" s="29"/>
      <c r="L951" s="29"/>
      <c r="M951" s="1" t="str">
        <f>Table8[[#This Row],[Std Remarks]]</f>
        <v>NOT LIVE - RETAIN BUDGET</v>
      </c>
      <c r="N951" s="28">
        <f>Table8[[#This Row],[% of Completion of Work Done]]</f>
        <v>0</v>
      </c>
      <c r="O951" s="1">
        <f>Table8[[#This Row],[Customers According to % (Market Share)]]</f>
        <v>158.4</v>
      </c>
      <c r="P951" s="29">
        <v>3256516.48886288</v>
      </c>
      <c r="Q951" s="136">
        <f>(Table8[[#This Row],[Allocated Budget]]*$Q$2)+(Table8[[#This Row],[Allocated Budget]]*(1-Table8[[#This Row],[HP%  based on Live % ( Work Progress)]])*(1-$Q$2))</f>
        <v>3256516.4888628796</v>
      </c>
      <c r="R951" s="136"/>
      <c r="S951" s="1">
        <v>-0.85000000000000009</v>
      </c>
      <c r="T951" s="1"/>
      <c r="U951" s="1"/>
      <c r="V951" s="29">
        <v>455.4</v>
      </c>
      <c r="W951" s="29">
        <v>4262.6008886287536</v>
      </c>
      <c r="X951" s="1" t="s">
        <v>47</v>
      </c>
      <c r="Y951" s="28">
        <f>Table8[[#This Row],[% of Completion of Work Done]]</f>
        <v>0</v>
      </c>
      <c r="Z951" s="1" t="s">
        <v>35</v>
      </c>
      <c r="AA951" s="1"/>
      <c r="AB951" s="77">
        <v>0</v>
      </c>
      <c r="AC951" s="115">
        <f t="shared" si="51"/>
        <v>0</v>
      </c>
      <c r="AD951" s="2">
        <v>46082</v>
      </c>
      <c r="AE951" s="175">
        <f>IFERROR(Table8[[#This Row],[Timeline - Monthwise]]-MIN(Table8[Start Date..]),"None")</f>
        <v>214</v>
      </c>
      <c r="AF951" s="1">
        <f>IFERROR(Table8[[#This Row],[Timeline - Monthwise]]-Table8[[#This Row],[Start Date..]]+1,"Duration Doesn't Exsists")</f>
        <v>215</v>
      </c>
      <c r="AG951" s="29">
        <f ca="1">IFERROR(Table8[[#This Row],[Timeline - Monthwise]]-TODAY(),"No ETA")</f>
        <v>167</v>
      </c>
      <c r="AH951" s="29" t="str">
        <f t="shared" si="52"/>
        <v>Yet to Start</v>
      </c>
      <c r="AI951" s="1" t="s">
        <v>1168</v>
      </c>
      <c r="AJ951" s="237" t="s">
        <v>3576</v>
      </c>
      <c r="AK951" s="1" t="s">
        <v>1169</v>
      </c>
      <c r="AL951" s="1" t="s">
        <v>3325</v>
      </c>
      <c r="AM951" s="1" t="s">
        <v>76</v>
      </c>
      <c r="AN951" s="1"/>
      <c r="AO951" s="27"/>
      <c r="AP951" s="192"/>
      <c r="AQ951" s="1"/>
      <c r="AS951" s="192" t="e">
        <f>VLOOKUP(Table8[[#This Row],[CEM Number]],'71 CEMs'!$E$5:$E$76,1,0)</f>
        <v>#N/A</v>
      </c>
      <c r="AT951" s="235">
        <v>46296</v>
      </c>
      <c r="AU951" s="233"/>
    </row>
    <row r="952" spans="1:47" ht="14.4" customHeight="1">
      <c r="A952" s="26" t="s">
        <v>843</v>
      </c>
      <c r="B952" s="166" t="s">
        <v>3530</v>
      </c>
      <c r="C952" s="1" t="s">
        <v>762</v>
      </c>
      <c r="D952" s="1" t="s">
        <v>844</v>
      </c>
      <c r="E952" s="192" t="s">
        <v>859</v>
      </c>
      <c r="F952" s="29">
        <v>824</v>
      </c>
      <c r="G952" s="29">
        <v>329.6</v>
      </c>
      <c r="H952" s="29" t="s">
        <v>3598</v>
      </c>
      <c r="I952" s="29"/>
      <c r="J952" s="29"/>
      <c r="K952" s="29"/>
      <c r="L952" s="29"/>
      <c r="M952" s="1" t="str">
        <f>Table8[[#This Row],[Std Remarks]]</f>
        <v>NOT LIVE - RETAIN BUDGET</v>
      </c>
      <c r="N952" s="28">
        <f>Table8[[#This Row],[% of Completion of Work Done]]</f>
        <v>0</v>
      </c>
      <c r="O952" s="1">
        <f>Table8[[#This Row],[Customers According to % (Market Share)]]</f>
        <v>329.6</v>
      </c>
      <c r="P952" s="29">
        <v>6115314.2955395002</v>
      </c>
      <c r="Q952" s="136">
        <f>(Table8[[#This Row],[Allocated Budget]]*$Q$2)+(Table8[[#This Row],[Allocated Budget]]*(1-Table8[[#This Row],[HP%  based on Live % ( Work Progress)]])*(1-$Q$2))</f>
        <v>6115314.2955395002</v>
      </c>
      <c r="R952" s="136"/>
      <c r="S952" s="1"/>
      <c r="T952" s="1"/>
      <c r="U952" s="1"/>
      <c r="V952" s="29">
        <v>1067.634622</v>
      </c>
      <c r="W952" s="29">
        <v>6260.64190125</v>
      </c>
      <c r="X952" s="1" t="s">
        <v>47</v>
      </c>
      <c r="Y952" s="28">
        <f>Table8[[#This Row],[% of Completion of Work Done]]</f>
        <v>0</v>
      </c>
      <c r="Z952" s="1" t="s">
        <v>849</v>
      </c>
      <c r="AA952" s="1"/>
      <c r="AB952" s="28">
        <v>0</v>
      </c>
      <c r="AC952" s="115">
        <f t="shared" si="51"/>
        <v>0</v>
      </c>
      <c r="AD952" s="2">
        <v>46082</v>
      </c>
      <c r="AE952" s="175">
        <f>IFERROR(Table8[[#This Row],[Timeline - Monthwise]]-MIN(Table8[Start Date..]),"None")</f>
        <v>92</v>
      </c>
      <c r="AF952" s="1">
        <f>IFERROR(Table8[[#This Row],[Timeline - Monthwise]]-Table8[[#This Row],[Start Date..]]+1,"Duration Doesn't Exsists")</f>
        <v>93</v>
      </c>
      <c r="AG952" s="29">
        <f ca="1">IFERROR(Table8[[#This Row],[Timeline - Monthwise]]-TODAY(),"No ETA")</f>
        <v>45</v>
      </c>
      <c r="AH952" s="29" t="str">
        <f t="shared" si="52"/>
        <v>Yet to Start</v>
      </c>
      <c r="AI952" s="1" t="s">
        <v>850</v>
      </c>
      <c r="AJ952" s="237" t="s">
        <v>3573</v>
      </c>
      <c r="AK952" s="1" t="s">
        <v>851</v>
      </c>
      <c r="AL952" s="1" t="s">
        <v>3180</v>
      </c>
      <c r="AM952" s="1" t="s">
        <v>76</v>
      </c>
      <c r="AN952" s="1"/>
      <c r="AO952" s="27"/>
      <c r="AP952" s="192"/>
      <c r="AQ952" s="1"/>
      <c r="AS952" s="192" t="e">
        <f>VLOOKUP(Table8[[#This Row],[CEM Number]],'71 CEMs'!$E$5:$E$76,1,0)</f>
        <v>#N/A</v>
      </c>
      <c r="AT952" s="235">
        <v>46174</v>
      </c>
      <c r="AU952" s="233"/>
    </row>
    <row r="953" spans="1:47" ht="14.4" customHeight="1">
      <c r="A953" s="26" t="s">
        <v>345</v>
      </c>
      <c r="B953" s="166">
        <v>45427</v>
      </c>
      <c r="C953" s="1" t="s">
        <v>138</v>
      </c>
      <c r="D953" s="1" t="s">
        <v>346</v>
      </c>
      <c r="E953" s="192" t="s">
        <v>370</v>
      </c>
      <c r="F953" s="29">
        <v>2006</v>
      </c>
      <c r="G953" s="29">
        <v>802.40000000000009</v>
      </c>
      <c r="H953" s="29"/>
      <c r="I953" s="29"/>
      <c r="J953" s="29"/>
      <c r="K953" s="29"/>
      <c r="L953" s="29"/>
      <c r="M953" s="1" t="str">
        <f>Table8[[#This Row],[Std Remarks]]</f>
        <v>LIVE - 100% Completed</v>
      </c>
      <c r="N953" s="28">
        <f>Table8[[#This Row],[% of Completion of Work Done]]</f>
        <v>1</v>
      </c>
      <c r="O953" s="1">
        <f>Table8[[#This Row],[Customers According to % (Market Share)]]</f>
        <v>802.40000000000009</v>
      </c>
      <c r="P953" s="29">
        <v>12431253.730032699</v>
      </c>
      <c r="Q953" s="136">
        <f>Table8[[#This Row],[Allocated Budget]]*Table8[[#This Row],[Allocation Percentage]]</f>
        <v>1864688.0595049048</v>
      </c>
      <c r="R953" s="136">
        <v>10566565.670527752</v>
      </c>
      <c r="S953" s="1">
        <v>-1</v>
      </c>
      <c r="T953" s="1"/>
      <c r="U953" s="1">
        <v>0.4</v>
      </c>
      <c r="V953" s="29">
        <v>1362.75</v>
      </c>
      <c r="W953" s="29">
        <v>10319.716510570001</v>
      </c>
      <c r="X953" s="1" t="s">
        <v>47</v>
      </c>
      <c r="Y953" s="75">
        <f>$Q$2</f>
        <v>0.15</v>
      </c>
      <c r="Z953" s="1" t="s">
        <v>32</v>
      </c>
      <c r="AA953" s="1" t="s">
        <v>47</v>
      </c>
      <c r="AB953" s="64">
        <v>1</v>
      </c>
      <c r="AC953" s="115">
        <f t="shared" si="51"/>
        <v>1</v>
      </c>
      <c r="AD953" s="2">
        <v>46082</v>
      </c>
      <c r="AE953" s="175" t="str">
        <f>IFERROR(Table8[[#This Row],[Timeline - Monthwise]]-MIN(Table8[Start Date..]),"None")</f>
        <v>None</v>
      </c>
      <c r="AF953" s="1" t="str">
        <f>IFERROR(Table8[[#This Row],[Timeline - Monthwise]]-Table8[[#This Row],[Start Date..]]+1,"Duration Doesn't Exsists")</f>
        <v>Duration Doesn't Exsists</v>
      </c>
      <c r="AG953" s="29" t="str">
        <f ca="1">IFERROR(Table8[[#This Row],[Timeline - Monthwise]]-TODAY(),"No ETA")</f>
        <v>No ETA</v>
      </c>
      <c r="AH953" s="29" t="str">
        <f t="shared" si="52"/>
        <v>Completed</v>
      </c>
      <c r="AI953" s="1"/>
      <c r="AJ953" s="237" t="s">
        <v>3569</v>
      </c>
      <c r="AK953" s="1"/>
      <c r="AL953" s="1" t="s">
        <v>3178</v>
      </c>
      <c r="AM953" s="1" t="s">
        <v>30</v>
      </c>
      <c r="AN953" s="1"/>
      <c r="AO953" s="27"/>
      <c r="AP953" s="191"/>
      <c r="AQ953" s="192"/>
      <c r="AS953" s="192" t="str">
        <f>VLOOKUP(Table8[[#This Row],[CEM Number]],'71 CEMs'!$E$5:$E$76,1,0)</f>
        <v>I240700</v>
      </c>
      <c r="AT953" s="235" t="s">
        <v>3569</v>
      </c>
      <c r="AU953" s="233"/>
    </row>
    <row r="954" spans="1:47" ht="14.4" customHeight="1">
      <c r="A954" s="26" t="s">
        <v>950</v>
      </c>
      <c r="B954" s="166">
        <v>44195</v>
      </c>
      <c r="C954" s="1" t="s">
        <v>138</v>
      </c>
      <c r="D954" s="1" t="s">
        <v>951</v>
      </c>
      <c r="E954" s="192" t="s">
        <v>971</v>
      </c>
      <c r="F954" s="29">
        <v>3502</v>
      </c>
      <c r="G954" s="29">
        <v>1400.8000000000002</v>
      </c>
      <c r="H954" s="29"/>
      <c r="I954" s="29"/>
      <c r="J954" s="29"/>
      <c r="K954" s="29"/>
      <c r="L954" s="29"/>
      <c r="M954" s="1" t="str">
        <f>Table8[[#This Row],[Std Remarks]]</f>
        <v>NOT LIVE - RETAIN BUDGET</v>
      </c>
      <c r="N954" s="28">
        <f>Table8[[#This Row],[% of Completion of Work Done]]</f>
        <v>0.8</v>
      </c>
      <c r="O954" s="1">
        <f>Table8[[#This Row],[Customers According to % (Market Share)]]</f>
        <v>1400.8000000000002</v>
      </c>
      <c r="P954" s="29">
        <v>19626958.875</v>
      </c>
      <c r="Q954" s="136">
        <f>(Table8[[#This Row],[Allocated Budget]]*$Q$2)+(Table8[[#This Row],[Allocated Budget]]*(1-Table8[[#This Row],[HP%  based on Live % ( Work Progress)]])*(1-$Q$2))</f>
        <v>6280626.8399999989</v>
      </c>
      <c r="R954" s="136">
        <v>13346332.035</v>
      </c>
      <c r="S954" s="1">
        <v>-1</v>
      </c>
      <c r="T954" s="1"/>
      <c r="U954" s="1">
        <v>0.4</v>
      </c>
      <c r="V954" s="29">
        <v>5411.9</v>
      </c>
      <c r="W954" s="29">
        <v>0</v>
      </c>
      <c r="X954" s="1" t="s">
        <v>47</v>
      </c>
      <c r="Y954" s="28">
        <f>Table8[[#This Row],[% of Completion of Work Done]]</f>
        <v>0.8</v>
      </c>
      <c r="Z954" s="1" t="s">
        <v>35</v>
      </c>
      <c r="AA954" s="1"/>
      <c r="AB954" s="77">
        <v>0.8</v>
      </c>
      <c r="AC954" s="115">
        <f t="shared" si="51"/>
        <v>0.8</v>
      </c>
      <c r="AD954" s="2">
        <v>46082</v>
      </c>
      <c r="AE954" s="175">
        <f>IFERROR(Table8[[#This Row],[Timeline - Monthwise]]-MIN(Table8[Start Date..]),"None")</f>
        <v>92</v>
      </c>
      <c r="AF954" s="1">
        <f>IFERROR(Table8[[#This Row],[Timeline - Monthwise]]-Table8[[#This Row],[Start Date..]]+1,"Duration Doesn't Exsists")</f>
        <v>93</v>
      </c>
      <c r="AG954" s="29">
        <f ca="1">IFERROR(Table8[[#This Row],[Timeline - Monthwise]]-TODAY(),"No ETA")</f>
        <v>45</v>
      </c>
      <c r="AH954" s="29" t="str">
        <f t="shared" si="52"/>
        <v>In Progress</v>
      </c>
      <c r="AI954" s="1">
        <v>46174</v>
      </c>
      <c r="AJ954" s="237" t="s">
        <v>3573</v>
      </c>
      <c r="AK954" s="1" t="s">
        <v>972</v>
      </c>
      <c r="AL954" s="1" t="s">
        <v>3323</v>
      </c>
      <c r="AM954" s="1" t="s">
        <v>76</v>
      </c>
      <c r="AN954" s="1">
        <v>1</v>
      </c>
      <c r="AO954" s="27"/>
      <c r="AP954" s="1"/>
      <c r="AQ954" s="1"/>
      <c r="AS954" s="192" t="str">
        <f>VLOOKUP(Table8[[#This Row],[CEM Number]],'71 CEMs'!$E$5:$E$76,1,0)</f>
        <v>INT-21-00315</v>
      </c>
      <c r="AT954" s="235">
        <v>46174</v>
      </c>
      <c r="AU954" s="233"/>
    </row>
    <row r="955" spans="1:47" ht="14.4" customHeight="1">
      <c r="A955" s="26" t="s">
        <v>950</v>
      </c>
      <c r="B955" s="166">
        <v>44195</v>
      </c>
      <c r="C955" s="1" t="s">
        <v>138</v>
      </c>
      <c r="D955" s="1" t="s">
        <v>951</v>
      </c>
      <c r="E955" s="192" t="s">
        <v>980</v>
      </c>
      <c r="F955" s="29">
        <v>2714</v>
      </c>
      <c r="G955" s="29">
        <v>1085.6000000000001</v>
      </c>
      <c r="H955" s="29"/>
      <c r="I955" s="29"/>
      <c r="J955" s="29"/>
      <c r="K955" s="29"/>
      <c r="L955" s="29"/>
      <c r="M955" s="1" t="str">
        <f>Table8[[#This Row],[Std Remarks]]</f>
        <v>NOT LIVE - RETAIN BUDGET</v>
      </c>
      <c r="N955" s="28">
        <f>Table8[[#This Row],[% of Completion of Work Done]]</f>
        <v>0</v>
      </c>
      <c r="O955" s="1">
        <f>Table8[[#This Row],[Customers According to % (Market Share)]]</f>
        <v>1085.6000000000001</v>
      </c>
      <c r="P955" s="29">
        <v>19895078.32</v>
      </c>
      <c r="Q955" s="136">
        <f>(Table8[[#This Row],[Allocated Budget]]*$Q$2)+(Table8[[#This Row],[Allocated Budget]]*(1-Table8[[#This Row],[HP%  based on Live % ( Work Progress)]])*(1-$Q$2))</f>
        <v>19895078.32</v>
      </c>
      <c r="R955" s="136">
        <v>15219734.914800001</v>
      </c>
      <c r="S955" s="1">
        <v>-0.5</v>
      </c>
      <c r="T955" s="1"/>
      <c r="U955" s="1">
        <v>0.4</v>
      </c>
      <c r="V955" s="29">
        <v>5138.2</v>
      </c>
      <c r="W955" s="29">
        <v>0</v>
      </c>
      <c r="X955" s="1" t="s">
        <v>47</v>
      </c>
      <c r="Y955" s="28">
        <f>Table8[[#This Row],[% of Completion of Work Done]]</f>
        <v>0</v>
      </c>
      <c r="Z955" s="1" t="s">
        <v>35</v>
      </c>
      <c r="AA955" s="1"/>
      <c r="AB955" s="64">
        <v>0</v>
      </c>
      <c r="AC955" s="115">
        <f t="shared" si="51"/>
        <v>0</v>
      </c>
      <c r="AD955" s="2">
        <v>46082</v>
      </c>
      <c r="AE955" s="175">
        <f>IFERROR(Table8[[#This Row],[Timeline - Monthwise]]-MIN(Table8[Start Date..]),"None")</f>
        <v>61</v>
      </c>
      <c r="AF955" s="1">
        <f>IFERROR(Table8[[#This Row],[Timeline - Monthwise]]-Table8[[#This Row],[Start Date..]]+1,"Duration Doesn't Exsists")</f>
        <v>62</v>
      </c>
      <c r="AG955" s="29">
        <f ca="1">IFERROR(Table8[[#This Row],[Timeline - Monthwise]]-TODAY(),"No ETA")</f>
        <v>14</v>
      </c>
      <c r="AH955" s="29" t="str">
        <f t="shared" si="52"/>
        <v>Yet to Start</v>
      </c>
      <c r="AI955" s="1">
        <v>46143</v>
      </c>
      <c r="AJ955" s="237" t="s">
        <v>3575</v>
      </c>
      <c r="AK955" s="1" t="s">
        <v>979</v>
      </c>
      <c r="AL955" s="1" t="s">
        <v>3323</v>
      </c>
      <c r="AM955" s="1" t="s">
        <v>76</v>
      </c>
      <c r="AN955" s="1">
        <v>1</v>
      </c>
      <c r="AO955" s="27"/>
      <c r="AP955" s="191"/>
      <c r="AQ955" s="1"/>
      <c r="AS955" s="192" t="str">
        <f>VLOOKUP(Table8[[#This Row],[CEM Number]],'71 CEMs'!$E$5:$E$76,1,0)</f>
        <v>INT-21-00315</v>
      </c>
      <c r="AT955" s="235">
        <v>46143</v>
      </c>
      <c r="AU955" s="233"/>
    </row>
    <row r="956" spans="1:47" ht="14.4" customHeight="1">
      <c r="A956" s="26" t="s">
        <v>950</v>
      </c>
      <c r="B956" s="166">
        <v>44195</v>
      </c>
      <c r="C956" s="1" t="s">
        <v>138</v>
      </c>
      <c r="D956" s="1" t="s">
        <v>951</v>
      </c>
      <c r="E956" s="192" t="s">
        <v>985</v>
      </c>
      <c r="F956" s="29">
        <v>1586</v>
      </c>
      <c r="G956" s="29">
        <v>634.40000000000009</v>
      </c>
      <c r="H956" s="29"/>
      <c r="I956" s="29"/>
      <c r="J956" s="29"/>
      <c r="K956" s="29"/>
      <c r="L956" s="29"/>
      <c r="M956" s="1" t="str">
        <f>Table8[[#This Row],[Std Remarks]]</f>
        <v>LIVE - 100% Completed</v>
      </c>
      <c r="N956" s="28">
        <f>Table8[[#This Row],[% of Completion of Work Done]]</f>
        <v>1</v>
      </c>
      <c r="O956" s="1">
        <f>Table8[[#This Row],[Customers According to % (Market Share)]]</f>
        <v>634.40000000000009</v>
      </c>
      <c r="P956" s="29">
        <v>12397330.98</v>
      </c>
      <c r="Q956" s="136">
        <f>Table8[[#This Row],[Allocated Budget]]*Table8[[#This Row],[Allocation Percentage]]</f>
        <v>1859599.6470000001</v>
      </c>
      <c r="R956" s="136">
        <v>10537731.333000001</v>
      </c>
      <c r="S956" s="1">
        <v>-1</v>
      </c>
      <c r="T956" s="1"/>
      <c r="U956" s="1">
        <v>0.4</v>
      </c>
      <c r="V956" s="29">
        <v>4241.2</v>
      </c>
      <c r="W956" s="29">
        <v>0</v>
      </c>
      <c r="X956" s="1" t="s">
        <v>47</v>
      </c>
      <c r="Y956" s="75">
        <f>$Q$2</f>
        <v>0.15</v>
      </c>
      <c r="Z956" s="1" t="s">
        <v>32</v>
      </c>
      <c r="AA956" s="1" t="s">
        <v>47</v>
      </c>
      <c r="AB956" s="28">
        <v>1</v>
      </c>
      <c r="AC956" s="115">
        <f t="shared" si="51"/>
        <v>1</v>
      </c>
      <c r="AD956" s="2">
        <v>46082</v>
      </c>
      <c r="AE956" s="175" t="str">
        <f>IFERROR(Table8[[#This Row],[Timeline - Monthwise]]-MIN(Table8[Start Date..]),"None")</f>
        <v>None</v>
      </c>
      <c r="AF956" s="1" t="str">
        <f>IFERROR(Table8[[#This Row],[Timeline - Monthwise]]-Table8[[#This Row],[Start Date..]]+1,"Duration Doesn't Exsists")</f>
        <v>Duration Doesn't Exsists</v>
      </c>
      <c r="AG956" s="29" t="str">
        <f ca="1">IFERROR(Table8[[#This Row],[Timeline - Monthwise]]-TODAY(),"No ETA")</f>
        <v>No ETA</v>
      </c>
      <c r="AH956" s="29" t="str">
        <f t="shared" si="52"/>
        <v>Completed</v>
      </c>
      <c r="AI956" s="1"/>
      <c r="AJ956" s="237" t="s">
        <v>3569</v>
      </c>
      <c r="AK956" s="1"/>
      <c r="AL956" s="1" t="s">
        <v>3178</v>
      </c>
      <c r="AM956" s="1" t="s">
        <v>30</v>
      </c>
      <c r="AN956" s="1"/>
      <c r="AO956" s="27"/>
      <c r="AP956" s="191"/>
      <c r="AQ956" s="1"/>
      <c r="AS956" s="192" t="str">
        <f>VLOOKUP(Table8[[#This Row],[CEM Number]],'71 CEMs'!$E$5:$E$76,1,0)</f>
        <v>INT-21-00315</v>
      </c>
      <c r="AT956" s="235" t="s">
        <v>3569</v>
      </c>
      <c r="AU956" s="233"/>
    </row>
    <row r="957" spans="1:47" ht="14.4" customHeight="1">
      <c r="A957" s="26" t="s">
        <v>950</v>
      </c>
      <c r="B957" s="166">
        <v>44195</v>
      </c>
      <c r="C957" s="1" t="s">
        <v>138</v>
      </c>
      <c r="D957" s="1" t="s">
        <v>951</v>
      </c>
      <c r="E957" s="192" t="s">
        <v>986</v>
      </c>
      <c r="F957" s="29">
        <v>3022</v>
      </c>
      <c r="G957" s="29">
        <v>1208.8</v>
      </c>
      <c r="H957" s="29"/>
      <c r="I957" s="29"/>
      <c r="J957" s="29"/>
      <c r="K957" s="29"/>
      <c r="L957" s="29"/>
      <c r="M957" s="1" t="str">
        <f>Table8[[#This Row],[Std Remarks]]</f>
        <v>LIVE - 100% Completed</v>
      </c>
      <c r="N957" s="28">
        <f>Table8[[#This Row],[% of Completion of Work Done]]</f>
        <v>1</v>
      </c>
      <c r="O957" s="1">
        <f>Table8[[#This Row],[Customers According to % (Market Share)]]</f>
        <v>1208.8</v>
      </c>
      <c r="P957" s="29">
        <v>17816932.93</v>
      </c>
      <c r="Q957" s="136">
        <f>Table8[[#This Row],[Allocated Budget]]*Table8[[#This Row],[Allocation Percentage]]</f>
        <v>2672539.9394999999</v>
      </c>
      <c r="R957" s="136">
        <v>15144392.990499999</v>
      </c>
      <c r="S957" s="1">
        <v>-0.85</v>
      </c>
      <c r="T957" s="1"/>
      <c r="U957" s="1">
        <v>0.4</v>
      </c>
      <c r="V957" s="29">
        <v>4112.3999999999996</v>
      </c>
      <c r="W957" s="29">
        <v>0</v>
      </c>
      <c r="X957" s="1" t="s">
        <v>47</v>
      </c>
      <c r="Y957" s="75">
        <f>$Q$2</f>
        <v>0.15</v>
      </c>
      <c r="Z957" s="1" t="s">
        <v>32</v>
      </c>
      <c r="AA957" s="1" t="s">
        <v>47</v>
      </c>
      <c r="AB957" s="28">
        <v>1</v>
      </c>
      <c r="AC957" s="115">
        <f t="shared" si="51"/>
        <v>1</v>
      </c>
      <c r="AD957" s="2">
        <v>46082</v>
      </c>
      <c r="AE957" s="175" t="str">
        <f>IFERROR(Table8[[#This Row],[Timeline - Monthwise]]-MIN(Table8[Start Date..]),"None")</f>
        <v>None</v>
      </c>
      <c r="AF957" s="1" t="str">
        <f>IFERROR(Table8[[#This Row],[Timeline - Monthwise]]-Table8[[#This Row],[Start Date..]]+1,"Duration Doesn't Exsists")</f>
        <v>Duration Doesn't Exsists</v>
      </c>
      <c r="AG957" s="29" t="str">
        <f ca="1">IFERROR(Table8[[#This Row],[Timeline - Monthwise]]-TODAY(),"No ETA")</f>
        <v>No ETA</v>
      </c>
      <c r="AH957" s="29" t="str">
        <f t="shared" si="52"/>
        <v>Completed</v>
      </c>
      <c r="AI957" s="1"/>
      <c r="AJ957" s="237" t="s">
        <v>3569</v>
      </c>
      <c r="AK957" s="1"/>
      <c r="AL957" s="1" t="s">
        <v>3178</v>
      </c>
      <c r="AM957" s="1" t="s">
        <v>30</v>
      </c>
      <c r="AN957" s="1"/>
      <c r="AO957" s="27"/>
      <c r="AP957" s="191"/>
      <c r="AQ957" s="1"/>
      <c r="AS957" s="192" t="str">
        <f>VLOOKUP(Table8[[#This Row],[CEM Number]],'71 CEMs'!$E$5:$E$76,1,0)</f>
        <v>INT-21-00315</v>
      </c>
      <c r="AT957" s="235" t="s">
        <v>3569</v>
      </c>
      <c r="AU957" s="233"/>
    </row>
    <row r="958" spans="1:47" ht="14.4" customHeight="1">
      <c r="A958" s="26" t="s">
        <v>3654</v>
      </c>
      <c r="B958" s="166" t="s">
        <v>3530</v>
      </c>
      <c r="C958" s="1" t="s">
        <v>1340</v>
      </c>
      <c r="D958" s="1" t="s">
        <v>1340</v>
      </c>
      <c r="E958" s="192" t="s">
        <v>1342</v>
      </c>
      <c r="F958" s="29">
        <v>230</v>
      </c>
      <c r="G958" s="29">
        <v>92</v>
      </c>
      <c r="H958" s="29"/>
      <c r="I958" s="29"/>
      <c r="J958" s="29"/>
      <c r="K958" s="29"/>
      <c r="L958" s="29"/>
      <c r="M958" s="1" t="str">
        <f>Table8[[#This Row],[Std Remarks]]</f>
        <v>NOT LIVE - RETAIN BUDGET</v>
      </c>
      <c r="N958" s="28">
        <f>Table8[[#This Row],[% of Completion of Work Done]]</f>
        <v>0</v>
      </c>
      <c r="O958" s="1">
        <f>Table8[[#This Row],[Customers According to % (Market Share)]]</f>
        <v>92</v>
      </c>
      <c r="P958" s="29">
        <v>2551353.3030479802</v>
      </c>
      <c r="Q958" s="136">
        <f>(Table8[[#This Row],[Allocated Budget]]*$Q$2)+(Table8[[#This Row],[Allocated Budget]]*(1-Table8[[#This Row],[HP%  based on Live % ( Work Progress)]])*(1-$Q$2))</f>
        <v>2551353.3030479802</v>
      </c>
      <c r="R958" s="136"/>
      <c r="S958" s="1">
        <v>-1</v>
      </c>
      <c r="T958" s="1"/>
      <c r="U958" s="1"/>
      <c r="V958" s="29">
        <v>497.95</v>
      </c>
      <c r="W958" s="29">
        <v>1972.0460304797884</v>
      </c>
      <c r="X958" s="1" t="s">
        <v>47</v>
      </c>
      <c r="Y958" s="28">
        <f>Table8[[#This Row],[% of Completion of Work Done]]</f>
        <v>0</v>
      </c>
      <c r="Z958" s="1" t="s">
        <v>35</v>
      </c>
      <c r="AA958" s="1"/>
      <c r="AB958" s="77">
        <v>0</v>
      </c>
      <c r="AC958" s="115">
        <f t="shared" si="51"/>
        <v>0</v>
      </c>
      <c r="AD958" s="2">
        <v>46082</v>
      </c>
      <c r="AE958" s="175">
        <f>IFERROR(Table8[[#This Row],[Timeline - Monthwise]]-MIN(Table8[Start Date..]),"None")</f>
        <v>214</v>
      </c>
      <c r="AF958" s="1">
        <f>IFERROR(Table8[[#This Row],[Timeline - Monthwise]]-Table8[[#This Row],[Start Date..]]+1,"Duration Doesn't Exsists")</f>
        <v>215</v>
      </c>
      <c r="AG958" s="29">
        <f ca="1">IFERROR(Table8[[#This Row],[Timeline - Monthwise]]-TODAY(),"No ETA")</f>
        <v>167</v>
      </c>
      <c r="AH958" s="29" t="str">
        <f t="shared" si="52"/>
        <v>Yet to Start</v>
      </c>
      <c r="AI958" s="1" t="s">
        <v>1168</v>
      </c>
      <c r="AJ958" s="237" t="s">
        <v>3576</v>
      </c>
      <c r="AK958" s="1" t="s">
        <v>1169</v>
      </c>
      <c r="AL958" s="1" t="s">
        <v>3325</v>
      </c>
      <c r="AM958" s="1" t="s">
        <v>76</v>
      </c>
      <c r="AN958" s="1"/>
      <c r="AO958" s="27"/>
      <c r="AP958" s="192"/>
      <c r="AQ958" s="1"/>
      <c r="AS958" s="192" t="e">
        <f>VLOOKUP(Table8[[#This Row],[CEM Number]],'71 CEMs'!$E$5:$E$76,1,0)</f>
        <v>#N/A</v>
      </c>
      <c r="AT958" s="235">
        <v>46296</v>
      </c>
      <c r="AU958" s="233"/>
    </row>
    <row r="959" spans="1:47" ht="14.4" customHeight="1">
      <c r="A959" s="26" t="s">
        <v>3654</v>
      </c>
      <c r="B959" s="166" t="s">
        <v>3530</v>
      </c>
      <c r="C959" s="1" t="s">
        <v>1340</v>
      </c>
      <c r="D959" s="1" t="s">
        <v>1340</v>
      </c>
      <c r="E959" s="192" t="s">
        <v>1343</v>
      </c>
      <c r="F959" s="29">
        <v>248</v>
      </c>
      <c r="G959" s="29">
        <v>99.2</v>
      </c>
      <c r="H959" s="29"/>
      <c r="I959" s="29"/>
      <c r="J959" s="29"/>
      <c r="K959" s="29"/>
      <c r="L959" s="29"/>
      <c r="M959" s="1" t="str">
        <f>Table8[[#This Row],[Std Remarks]]</f>
        <v>NOT LIVE - RETAIN BUDGET</v>
      </c>
      <c r="N959" s="28">
        <f>Table8[[#This Row],[% of Completion of Work Done]]</f>
        <v>0</v>
      </c>
      <c r="O959" s="1">
        <f>Table8[[#This Row],[Customers According to % (Market Share)]]</f>
        <v>99.2</v>
      </c>
      <c r="P959" s="29">
        <v>2323310.4</v>
      </c>
      <c r="Q959" s="136">
        <f>(Table8[[#This Row],[Allocated Budget]]*$Q$2)+(Table8[[#This Row],[Allocated Budget]]*(1-Table8[[#This Row],[HP%  based on Live % ( Work Progress)]])*(1-$Q$2))</f>
        <v>2323310.4</v>
      </c>
      <c r="R959" s="136"/>
      <c r="S959" s="1">
        <v>-0.85000000000000009</v>
      </c>
      <c r="T959" s="1"/>
      <c r="U959" s="1"/>
      <c r="V959" s="29">
        <v>386.4</v>
      </c>
      <c r="W959" s="29">
        <v>2212.5</v>
      </c>
      <c r="X959" s="1" t="s">
        <v>47</v>
      </c>
      <c r="Y959" s="28">
        <f>Table8[[#This Row],[% of Completion of Work Done]]</f>
        <v>0</v>
      </c>
      <c r="Z959" s="1" t="s">
        <v>35</v>
      </c>
      <c r="AA959" s="1"/>
      <c r="AB959" s="77">
        <v>0</v>
      </c>
      <c r="AC959" s="115">
        <f t="shared" si="51"/>
        <v>0</v>
      </c>
      <c r="AD959" s="2">
        <v>46082</v>
      </c>
      <c r="AE959" s="175">
        <f>IFERROR(Table8[[#This Row],[Timeline - Monthwise]]-MIN(Table8[Start Date..]),"None")</f>
        <v>214</v>
      </c>
      <c r="AF959" s="1">
        <f>IFERROR(Table8[[#This Row],[Timeline - Monthwise]]-Table8[[#This Row],[Start Date..]]+1,"Duration Doesn't Exsists")</f>
        <v>215</v>
      </c>
      <c r="AG959" s="29">
        <f ca="1">IFERROR(Table8[[#This Row],[Timeline - Monthwise]]-TODAY(),"No ETA")</f>
        <v>167</v>
      </c>
      <c r="AH959" s="29" t="str">
        <f t="shared" si="52"/>
        <v>Yet to Start</v>
      </c>
      <c r="AI959" s="1" t="s">
        <v>1168</v>
      </c>
      <c r="AJ959" s="237" t="s">
        <v>3576</v>
      </c>
      <c r="AK959" s="1" t="s">
        <v>1169</v>
      </c>
      <c r="AL959" s="1" t="s">
        <v>3325</v>
      </c>
      <c r="AM959" s="1" t="s">
        <v>76</v>
      </c>
      <c r="AN959" s="1"/>
      <c r="AO959" s="27"/>
      <c r="AP959" s="191"/>
      <c r="AQ959" s="1"/>
      <c r="AS959" s="192" t="e">
        <f>VLOOKUP(Table8[[#This Row],[CEM Number]],'71 CEMs'!$E$5:$E$76,1,0)</f>
        <v>#N/A</v>
      </c>
      <c r="AT959" s="235">
        <v>46296</v>
      </c>
      <c r="AU959" s="233"/>
    </row>
    <row r="960" spans="1:47" ht="14.4" customHeight="1">
      <c r="A960" s="26" t="s">
        <v>345</v>
      </c>
      <c r="B960" s="166">
        <v>45427</v>
      </c>
      <c r="C960" s="1" t="s">
        <v>138</v>
      </c>
      <c r="D960" s="1" t="s">
        <v>346</v>
      </c>
      <c r="E960" s="192" t="s">
        <v>371</v>
      </c>
      <c r="F960" s="29">
        <v>3576</v>
      </c>
      <c r="G960" s="29">
        <v>1430.4</v>
      </c>
      <c r="H960" s="29"/>
      <c r="I960" s="29"/>
      <c r="J960" s="29"/>
      <c r="K960" s="29"/>
      <c r="L960" s="29"/>
      <c r="M960" s="1" t="str">
        <f>Table8[[#This Row],[Std Remarks]]</f>
        <v>LIVE - 100% Completed</v>
      </c>
      <c r="N960" s="28">
        <f>Table8[[#This Row],[% of Completion of Work Done]]</f>
        <v>1</v>
      </c>
      <c r="O960" s="1">
        <f>Table8[[#This Row],[Customers According to % (Market Share)]]</f>
        <v>1430.4</v>
      </c>
      <c r="P960" s="29">
        <v>27918709.245999999</v>
      </c>
      <c r="Q960" s="136">
        <f>Table8[[#This Row],[Allocated Budget]]*Table8[[#This Row],[Allocation Percentage]]</f>
        <v>4187806.3868999998</v>
      </c>
      <c r="R960" s="136">
        <v>23730902.859099999</v>
      </c>
      <c r="S960" s="1">
        <v>-1</v>
      </c>
      <c r="T960" s="1"/>
      <c r="U960" s="1">
        <v>0.4</v>
      </c>
      <c r="V960" s="29">
        <v>3601.7999999999997</v>
      </c>
      <c r="W960" s="29">
        <v>29016.25</v>
      </c>
      <c r="X960" s="1" t="s">
        <v>47</v>
      </c>
      <c r="Y960" s="75">
        <f>$Q$2</f>
        <v>0.15</v>
      </c>
      <c r="Z960" s="1" t="s">
        <v>32</v>
      </c>
      <c r="AA960" s="1" t="s">
        <v>47</v>
      </c>
      <c r="AB960" s="64">
        <v>1</v>
      </c>
      <c r="AC960" s="115">
        <f t="shared" si="51"/>
        <v>1</v>
      </c>
      <c r="AD960" s="2">
        <v>46082</v>
      </c>
      <c r="AE960" s="175" t="str">
        <f>IFERROR(Table8[[#This Row],[Timeline - Monthwise]]-MIN(Table8[Start Date..]),"None")</f>
        <v>None</v>
      </c>
      <c r="AF960" s="1" t="str">
        <f>IFERROR(Table8[[#This Row],[Timeline - Monthwise]]-Table8[[#This Row],[Start Date..]]+1,"Duration Doesn't Exsists")</f>
        <v>Duration Doesn't Exsists</v>
      </c>
      <c r="AG960" s="29" t="str">
        <f ca="1">IFERROR(Table8[[#This Row],[Timeline - Monthwise]]-TODAY(),"No ETA")</f>
        <v>No ETA</v>
      </c>
      <c r="AH960" s="29" t="str">
        <f t="shared" si="52"/>
        <v>Completed</v>
      </c>
      <c r="AI960" s="1"/>
      <c r="AJ960" s="237" t="s">
        <v>3569</v>
      </c>
      <c r="AK960" s="1" t="s">
        <v>358</v>
      </c>
      <c r="AL960" s="1" t="s">
        <v>3178</v>
      </c>
      <c r="AM960" s="1" t="s">
        <v>30</v>
      </c>
      <c r="AN960" s="1"/>
      <c r="AO960" s="27"/>
      <c r="AP960" s="191"/>
      <c r="AQ960" s="192"/>
      <c r="AS960" s="192" t="str">
        <f>VLOOKUP(Table8[[#This Row],[CEM Number]],'71 CEMs'!$E$5:$E$76,1,0)</f>
        <v>I240700</v>
      </c>
      <c r="AT960" s="235" t="s">
        <v>3569</v>
      </c>
      <c r="AU960" s="233"/>
    </row>
    <row r="961" spans="1:47" ht="14.4" customHeight="1">
      <c r="A961" s="26" t="s">
        <v>3654</v>
      </c>
      <c r="B961" s="166" t="s">
        <v>3530</v>
      </c>
      <c r="C961" s="1" t="s">
        <v>1340</v>
      </c>
      <c r="D961" s="1" t="s">
        <v>1340</v>
      </c>
      <c r="E961" s="192" t="s">
        <v>1344</v>
      </c>
      <c r="F961" s="29">
        <v>370</v>
      </c>
      <c r="G961" s="29">
        <v>148</v>
      </c>
      <c r="H961" s="29"/>
      <c r="I961" s="29"/>
      <c r="J961" s="29"/>
      <c r="K961" s="29"/>
      <c r="L961" s="29"/>
      <c r="M961" s="1" t="str">
        <f>Table8[[#This Row],[Std Remarks]]</f>
        <v>NOT LIVE - RETAIN BUDGET</v>
      </c>
      <c r="N961" s="28">
        <f>Table8[[#This Row],[% of Completion of Work Done]]</f>
        <v>0</v>
      </c>
      <c r="O961" s="1">
        <f>Table8[[#This Row],[Customers According to % (Market Share)]]</f>
        <v>148</v>
      </c>
      <c r="P961" s="29">
        <v>3967175.8547558701</v>
      </c>
      <c r="Q961" s="136">
        <f>(Table8[[#This Row],[Allocated Budget]]*$Q$2)+(Table8[[#This Row],[Allocated Budget]]*(1-Table8[[#This Row],[HP%  based on Live % ( Work Progress)]])*(1-$Q$2))</f>
        <v>3967175.8547558701</v>
      </c>
      <c r="R961" s="136"/>
      <c r="S961" s="1">
        <v>-1</v>
      </c>
      <c r="T961" s="1"/>
      <c r="U961" s="1"/>
      <c r="V961" s="29">
        <v>847.90756286764167</v>
      </c>
      <c r="W961" s="29">
        <v>3376.3396473537987</v>
      </c>
      <c r="X961" s="1" t="s">
        <v>47</v>
      </c>
      <c r="Y961" s="28">
        <f>Table8[[#This Row],[% of Completion of Work Done]]</f>
        <v>0</v>
      </c>
      <c r="Z961" s="1" t="s">
        <v>35</v>
      </c>
      <c r="AA961" s="1"/>
      <c r="AB961" s="77">
        <v>0</v>
      </c>
      <c r="AC961" s="115">
        <f t="shared" si="51"/>
        <v>0</v>
      </c>
      <c r="AD961" s="2">
        <v>46082</v>
      </c>
      <c r="AE961" s="175">
        <f>IFERROR(Table8[[#This Row],[Timeline - Monthwise]]-MIN(Table8[Start Date..]),"None")</f>
        <v>214</v>
      </c>
      <c r="AF961" s="1">
        <f>IFERROR(Table8[[#This Row],[Timeline - Monthwise]]-Table8[[#This Row],[Start Date..]]+1,"Duration Doesn't Exsists")</f>
        <v>215</v>
      </c>
      <c r="AG961" s="29">
        <f ca="1">IFERROR(Table8[[#This Row],[Timeline - Monthwise]]-TODAY(),"No ETA")</f>
        <v>167</v>
      </c>
      <c r="AH961" s="29" t="str">
        <f t="shared" si="52"/>
        <v>Yet to Start</v>
      </c>
      <c r="AI961" s="192" t="s">
        <v>1168</v>
      </c>
      <c r="AJ961" s="237" t="s">
        <v>3576</v>
      </c>
      <c r="AK961" s="1" t="s">
        <v>1169</v>
      </c>
      <c r="AL961" s="1" t="s">
        <v>3325</v>
      </c>
      <c r="AM961" s="1" t="s">
        <v>76</v>
      </c>
      <c r="AN961" s="1"/>
      <c r="AO961" s="27"/>
      <c r="AP961" s="191"/>
      <c r="AQ961" s="192"/>
      <c r="AS961" s="192" t="e">
        <f>VLOOKUP(Table8[[#This Row],[CEM Number]],'71 CEMs'!$E$5:$E$76,1,0)</f>
        <v>#N/A</v>
      </c>
      <c r="AT961" s="235">
        <v>46296</v>
      </c>
      <c r="AU961" s="233"/>
    </row>
    <row r="962" spans="1:47" ht="14.4" customHeight="1">
      <c r="A962" s="26" t="s">
        <v>221</v>
      </c>
      <c r="B962" s="166">
        <v>45428</v>
      </c>
      <c r="C962" s="1" t="s">
        <v>50</v>
      </c>
      <c r="D962" s="1" t="s">
        <v>50</v>
      </c>
      <c r="E962" s="192" t="s">
        <v>244</v>
      </c>
      <c r="F962" s="29">
        <v>978</v>
      </c>
      <c r="G962" s="29">
        <v>391.20000000000005</v>
      </c>
      <c r="H962" s="29"/>
      <c r="I962" s="29">
        <v>5</v>
      </c>
      <c r="J962" s="29">
        <v>10</v>
      </c>
      <c r="K962" s="29">
        <v>25</v>
      </c>
      <c r="L962" s="29"/>
      <c r="M962" s="1" t="str">
        <f>Table8[[#This Row],[Std Remarks]]</f>
        <v>LIVE - 100% Completed</v>
      </c>
      <c r="N962" s="28">
        <f>Table8[[#This Row],[% of Completion of Work Done]]</f>
        <v>1</v>
      </c>
      <c r="O962" s="1">
        <f>Table8[[#This Row],[Customers According to % (Market Share)]]</f>
        <v>391.20000000000005</v>
      </c>
      <c r="P962" s="29">
        <v>12226729.571</v>
      </c>
      <c r="Q962" s="136">
        <f>Table8[[#This Row],[Allocated Budget]]*Table8[[#This Row],[Allocation Percentage]]</f>
        <v>1834009.4356500001</v>
      </c>
      <c r="R962" s="136">
        <v>10392720.13535</v>
      </c>
      <c r="S962" s="1">
        <v>-1</v>
      </c>
      <c r="T962" s="1"/>
      <c r="U962" s="1">
        <v>0.4</v>
      </c>
      <c r="V962" s="29">
        <v>1964.6000000000001</v>
      </c>
      <c r="W962" s="29">
        <v>10278.125</v>
      </c>
      <c r="X962" s="1" t="s">
        <v>47</v>
      </c>
      <c r="Y962" s="75">
        <f>$Q$2</f>
        <v>0.15</v>
      </c>
      <c r="Z962" s="1" t="s">
        <v>32</v>
      </c>
      <c r="AA962" s="1" t="s">
        <v>47</v>
      </c>
      <c r="AB962" s="64">
        <v>1</v>
      </c>
      <c r="AC962" s="115">
        <f t="shared" si="51"/>
        <v>1</v>
      </c>
      <c r="AD962" s="2">
        <v>46082</v>
      </c>
      <c r="AE962" s="175" t="str">
        <f>IFERROR(Table8[[#This Row],[Timeline - Monthwise]]-MIN(Table8[Start Date..]),"None")</f>
        <v>None</v>
      </c>
      <c r="AF962" s="1" t="str">
        <f>IFERROR(Table8[[#This Row],[Timeline - Monthwise]]-Table8[[#This Row],[Start Date..]]+1,"Duration Doesn't Exsists")</f>
        <v>Duration Doesn't Exsists</v>
      </c>
      <c r="AG962" s="29" t="str">
        <f ca="1">IFERROR(Table8[[#This Row],[Timeline - Monthwise]]-TODAY(),"No ETA")</f>
        <v>No ETA</v>
      </c>
      <c r="AH962" s="29" t="str">
        <f t="shared" si="52"/>
        <v>Completed</v>
      </c>
      <c r="AI962" s="1"/>
      <c r="AJ962" s="237" t="s">
        <v>3569</v>
      </c>
      <c r="AK962" s="1"/>
      <c r="AL962" s="1" t="s">
        <v>3178</v>
      </c>
      <c r="AM962" s="1" t="s">
        <v>30</v>
      </c>
      <c r="AN962" s="1"/>
      <c r="AO962" s="27"/>
      <c r="AP962" s="191"/>
      <c r="AQ962" s="192"/>
      <c r="AS962" s="192" t="str">
        <f>VLOOKUP(Table8[[#This Row],[CEM Number]],'71 CEMs'!$E$5:$E$76,1,0)</f>
        <v>I240678</v>
      </c>
      <c r="AT962" s="235" t="s">
        <v>3569</v>
      </c>
      <c r="AU962" s="233"/>
    </row>
    <row r="963" spans="1:47" ht="14.4" customHeight="1">
      <c r="A963" s="26" t="s">
        <v>805</v>
      </c>
      <c r="B963" s="166">
        <v>45621</v>
      </c>
      <c r="C963" s="1" t="s">
        <v>806</v>
      </c>
      <c r="D963" s="1" t="s">
        <v>807</v>
      </c>
      <c r="E963" s="192" t="s">
        <v>812</v>
      </c>
      <c r="F963" s="29">
        <v>2948</v>
      </c>
      <c r="G963" s="29">
        <v>1179.2</v>
      </c>
      <c r="H963" s="29">
        <v>19</v>
      </c>
      <c r="I963" s="29">
        <v>0</v>
      </c>
      <c r="J963" s="29">
        <v>0</v>
      </c>
      <c r="K963" s="29"/>
      <c r="L963" s="29" t="s">
        <v>3639</v>
      </c>
      <c r="M963" s="1" t="str">
        <f>Table8[[#This Row],[Std Remarks]]</f>
        <v>LIVE - 100% Completed</v>
      </c>
      <c r="N963" s="28">
        <v>1</v>
      </c>
      <c r="O963" s="1">
        <f>Table8[[#This Row],[Customers According to % (Market Share)]]</f>
        <v>1179.2</v>
      </c>
      <c r="P963" s="29">
        <v>21649146.771272201</v>
      </c>
      <c r="Q963" s="136">
        <f>Table8[[#This Row],[Allocated Budget]]*Table8[[#This Row],[Allocation Percentage]]</f>
        <v>3247372.0156908301</v>
      </c>
      <c r="R963" s="136">
        <v>14721419.80446513</v>
      </c>
      <c r="S963" s="1" t="e">
        <v>#DIV/0!</v>
      </c>
      <c r="T963" s="1"/>
      <c r="U963" s="1">
        <v>0.4</v>
      </c>
      <c r="V963" s="29">
        <v>2962.2148074500001</v>
      </c>
      <c r="W963" s="29">
        <v>23791.009395000001</v>
      </c>
      <c r="X963" s="1" t="s">
        <v>47</v>
      </c>
      <c r="Y963" s="75">
        <f>$Q$2</f>
        <v>0.15</v>
      </c>
      <c r="Z963" s="1" t="s">
        <v>32</v>
      </c>
      <c r="AA963" s="1"/>
      <c r="AB963" s="64">
        <v>1</v>
      </c>
      <c r="AC963" s="115">
        <f t="shared" si="51"/>
        <v>1</v>
      </c>
      <c r="AD963" s="2">
        <v>46082</v>
      </c>
      <c r="AE963" s="175" t="str">
        <f>IFERROR(Table8[[#This Row],[Timeline - Monthwise]]-MIN(Table8[Start Date..]),"None")</f>
        <v>None</v>
      </c>
      <c r="AF963" s="1" t="str">
        <f>IFERROR(Table8[[#This Row],[Timeline - Monthwise]]-Table8[[#This Row],[Start Date..]]+1,"Duration Doesn't Exsists")</f>
        <v>Duration Doesn't Exsists</v>
      </c>
      <c r="AG963" s="29" t="str">
        <f ca="1">IFERROR(Table8[[#This Row],[Timeline - Monthwise]]-TODAY(),"No ETA")</f>
        <v>No ETA</v>
      </c>
      <c r="AH963" s="29" t="str">
        <f t="shared" si="52"/>
        <v>Completed</v>
      </c>
      <c r="AI963" s="1"/>
      <c r="AJ963" s="237" t="s">
        <v>3569</v>
      </c>
      <c r="AK963" s="1"/>
      <c r="AL963" s="1" t="s">
        <v>3178</v>
      </c>
      <c r="AM963" s="1" t="s">
        <v>30</v>
      </c>
      <c r="AN963" s="1">
        <v>1</v>
      </c>
      <c r="AO963" s="27"/>
      <c r="AP963" s="191"/>
      <c r="AQ963" s="192"/>
      <c r="AS963" s="192" t="str">
        <f>VLOOKUP(Table8[[#This Row],[CEM Number]],'71 CEMs'!$E$5:$E$76,1,0)</f>
        <v>I250378</v>
      </c>
      <c r="AT963" s="235" t="s">
        <v>3569</v>
      </c>
      <c r="AU963" s="233"/>
    </row>
    <row r="964" spans="1:47" ht="14.4" customHeight="1">
      <c r="A964" s="86" t="s">
        <v>946</v>
      </c>
      <c r="B964" s="166" t="s">
        <v>3530</v>
      </c>
      <c r="C964" s="89" t="s">
        <v>388</v>
      </c>
      <c r="D964" s="28" t="s">
        <v>947</v>
      </c>
      <c r="E964" s="192" t="s">
        <v>3271</v>
      </c>
      <c r="F964" s="29">
        <v>740</v>
      </c>
      <c r="G964" s="72">
        <f>Table8[[#This Row],[Total
H.P]]*0.4</f>
        <v>296</v>
      </c>
      <c r="H964" s="72">
        <v>600</v>
      </c>
      <c r="I964" s="29">
        <v>350</v>
      </c>
      <c r="J964" s="29">
        <v>149</v>
      </c>
      <c r="K964" s="29">
        <v>0</v>
      </c>
      <c r="L964" s="29">
        <v>2</v>
      </c>
      <c r="M964" s="1" t="str">
        <f>Table8[[#This Row],[Std Remarks]]</f>
        <v>LIVE - 100% Completed</v>
      </c>
      <c r="N964" s="28">
        <f>Table8[[#This Row],[% of Completion of Work Done]]</f>
        <v>1</v>
      </c>
      <c r="O964" s="62"/>
      <c r="P964" s="29">
        <v>7276483.8011624999</v>
      </c>
      <c r="Q964" s="136">
        <f>Table8[[#This Row],[Allocated Budget]]*Table8[[#This Row],[Allocation Percentage]]</f>
        <v>1091472.5701743749</v>
      </c>
      <c r="R964" s="138"/>
      <c r="S964" s="62"/>
      <c r="T964" s="62"/>
      <c r="U964" s="62"/>
      <c r="V964" s="72">
        <v>2118</v>
      </c>
      <c r="W964" s="242">
        <v>5854.0918287500008</v>
      </c>
      <c r="X964" s="1" t="str">
        <f>Table8[[#This Row],[Live on (Arial,Buried, Hybrid)]]</f>
        <v>Hybrid</v>
      </c>
      <c r="Y964" s="75">
        <f>$Q$2</f>
        <v>0.15</v>
      </c>
      <c r="Z964" s="62" t="s">
        <v>32</v>
      </c>
      <c r="AA964" s="62" t="s">
        <v>47</v>
      </c>
      <c r="AB964" s="64">
        <v>1</v>
      </c>
      <c r="AC964" s="115">
        <f t="shared" si="51"/>
        <v>1</v>
      </c>
      <c r="AD964" s="2">
        <v>46082</v>
      </c>
      <c r="AE964" s="175" t="str">
        <f>IFERROR(Table8[[#This Row],[Timeline - Monthwise]]-MIN(Table8[Start Date..]),"None")</f>
        <v>None</v>
      </c>
      <c r="AF964" s="1" t="str">
        <f>IFERROR(Table8[[#This Row],[Timeline - Monthwise]]-Table8[[#This Row],[Start Date..]]+1,"Duration Doesn't Exsists")</f>
        <v>Duration Doesn't Exsists</v>
      </c>
      <c r="AG964" s="29" t="str">
        <f ca="1">IFERROR(Table8[[#This Row],[Timeline - Monthwise]]-TODAY(),"No ETA")</f>
        <v>No ETA</v>
      </c>
      <c r="AH964" s="29" t="str">
        <f t="shared" si="52"/>
        <v>Completed</v>
      </c>
      <c r="AI964" s="62"/>
      <c r="AJ964" s="237" t="s">
        <v>3569</v>
      </c>
      <c r="AK964" s="62"/>
      <c r="AL964" s="1" t="s">
        <v>3178</v>
      </c>
      <c r="AM964" s="1" t="s">
        <v>30</v>
      </c>
      <c r="AN964" s="62"/>
      <c r="AO964" s="78"/>
      <c r="AP964" s="1"/>
      <c r="AQ964" s="1"/>
      <c r="AS964" s="192" t="e">
        <f>VLOOKUP(Table8[[#This Row],[CEM Number]],'71 CEMs'!$E$5:$E$76,1,0)</f>
        <v>#N/A</v>
      </c>
      <c r="AT964" s="235" t="s">
        <v>3569</v>
      </c>
      <c r="AU964" s="233"/>
    </row>
    <row r="965" spans="1:47" ht="14.4" customHeight="1">
      <c r="A965" s="26" t="s">
        <v>897</v>
      </c>
      <c r="B965" s="166">
        <v>45855</v>
      </c>
      <c r="C965" s="1" t="s">
        <v>64</v>
      </c>
      <c r="D965" s="1" t="s">
        <v>898</v>
      </c>
      <c r="E965" s="192" t="s">
        <v>902</v>
      </c>
      <c r="F965" s="29">
        <v>930</v>
      </c>
      <c r="G965" s="29">
        <v>465</v>
      </c>
      <c r="H965" s="29"/>
      <c r="I965" s="29"/>
      <c r="J965" s="29"/>
      <c r="K965" s="29"/>
      <c r="L965" s="29"/>
      <c r="M965" s="1" t="str">
        <f>Table8[[#This Row],[Std Remarks]]</f>
        <v>NOT LIVE - RETAIN BUDGET</v>
      </c>
      <c r="N965" s="28">
        <f>Table8[[#This Row],[% of Completion of Work Done]]</f>
        <v>0</v>
      </c>
      <c r="O965" s="1">
        <f>Table8[[#This Row],[Customers According to % (Market Share)]]</f>
        <v>465</v>
      </c>
      <c r="P965" s="29">
        <v>18394558.7993333</v>
      </c>
      <c r="Q965" s="136">
        <f>(Table8[[#This Row],[Allocated Budget]]*$Q$2)+(Table8[[#This Row],[Allocated Budget]]*(1-Table8[[#This Row],[HP%  based on Live % ( Work Progress)]])*(1-$Q$2))</f>
        <v>18394558.7993333</v>
      </c>
      <c r="R965" s="136">
        <v>0</v>
      </c>
      <c r="S965" s="1">
        <v>-1</v>
      </c>
      <c r="T965" s="1"/>
      <c r="U965" s="1">
        <v>0.5</v>
      </c>
      <c r="V965" s="29">
        <v>4746.8500000000004</v>
      </c>
      <c r="W965" s="29">
        <v>5776.8</v>
      </c>
      <c r="X965" s="1" t="s">
        <v>31</v>
      </c>
      <c r="Y965" s="28">
        <f>Table8[[#This Row],[% of Completion of Work Done]]</f>
        <v>0</v>
      </c>
      <c r="Z965" s="1" t="s">
        <v>35</v>
      </c>
      <c r="AA965" s="1"/>
      <c r="AB965" s="28">
        <v>0</v>
      </c>
      <c r="AC965" s="115">
        <f t="shared" si="51"/>
        <v>0</v>
      </c>
      <c r="AD965" s="2">
        <v>46082</v>
      </c>
      <c r="AE965" s="175">
        <f>IFERROR(Table8[[#This Row],[Timeline - Monthwise]]-MIN(Table8[Start Date..]),"None")</f>
        <v>92</v>
      </c>
      <c r="AF965" s="1">
        <f>IFERROR(Table8[[#This Row],[Timeline - Monthwise]]-Table8[[#This Row],[Start Date..]]+1,"Duration Doesn't Exsists")</f>
        <v>93</v>
      </c>
      <c r="AG965" s="29">
        <f ca="1">IFERROR(Table8[[#This Row],[Timeline - Monthwise]]-TODAY(),"No ETA")</f>
        <v>45</v>
      </c>
      <c r="AH965" s="29" t="str">
        <f t="shared" si="52"/>
        <v>Yet to Start</v>
      </c>
      <c r="AI965" s="1">
        <v>46174</v>
      </c>
      <c r="AJ965" s="237" t="s">
        <v>3573</v>
      </c>
      <c r="AK965" s="1" t="s">
        <v>113</v>
      </c>
      <c r="AL965" s="1" t="s">
        <v>3323</v>
      </c>
      <c r="AM965" s="1" t="s">
        <v>76</v>
      </c>
      <c r="AN965" s="1">
        <v>1</v>
      </c>
      <c r="AO965" s="27"/>
      <c r="AP965" s="191"/>
      <c r="AQ965" s="1"/>
      <c r="AS965" s="192" t="str">
        <f>VLOOKUP(Table8[[#This Row],[CEM Number]],'71 CEMs'!$E$5:$E$76,1,0)</f>
        <v>I260068</v>
      </c>
      <c r="AT965" s="235">
        <v>46174</v>
      </c>
      <c r="AU965" s="233"/>
    </row>
    <row r="966" spans="1:47" ht="14.4" customHeight="1">
      <c r="A966" s="26" t="s">
        <v>897</v>
      </c>
      <c r="B966" s="166">
        <v>45855</v>
      </c>
      <c r="C966" s="1" t="s">
        <v>64</v>
      </c>
      <c r="D966" s="1" t="s">
        <v>898</v>
      </c>
      <c r="E966" s="192" t="s">
        <v>903</v>
      </c>
      <c r="F966" s="29">
        <v>252</v>
      </c>
      <c r="G966" s="29">
        <v>126</v>
      </c>
      <c r="H966" s="29"/>
      <c r="I966" s="29"/>
      <c r="J966" s="29"/>
      <c r="K966" s="29"/>
      <c r="L966" s="29"/>
      <c r="M966" s="1" t="str">
        <f>Table8[[#This Row],[Std Remarks]]</f>
        <v>NOT LIVE - RETAIN BUDGET</v>
      </c>
      <c r="N966" s="28">
        <f>Table8[[#This Row],[% of Completion of Work Done]]</f>
        <v>0</v>
      </c>
      <c r="O966" s="1">
        <f>Table8[[#This Row],[Customers According to % (Market Share)]]</f>
        <v>126</v>
      </c>
      <c r="P966" s="29">
        <v>6965667.8360000001</v>
      </c>
      <c r="Q966" s="136">
        <f>(Table8[[#This Row],[Allocated Budget]]*$Q$2)+(Table8[[#This Row],[Allocated Budget]]*(1-Table8[[#This Row],[HP%  based on Live % ( Work Progress)]])*(1-$Q$2))</f>
        <v>6965667.8360000001</v>
      </c>
      <c r="R966" s="136">
        <v>0</v>
      </c>
      <c r="S966" s="1">
        <v>-0.5</v>
      </c>
      <c r="T966" s="1"/>
      <c r="U966" s="1">
        <v>0.5</v>
      </c>
      <c r="V966" s="29">
        <v>2080.1999999999998</v>
      </c>
      <c r="W966" s="29">
        <v>2202.5499999999997</v>
      </c>
      <c r="X966" s="1" t="s">
        <v>31</v>
      </c>
      <c r="Y966" s="28">
        <f>Table8[[#This Row],[% of Completion of Work Done]]</f>
        <v>0</v>
      </c>
      <c r="Z966" s="1" t="s">
        <v>35</v>
      </c>
      <c r="AA966" s="1"/>
      <c r="AB966" s="28">
        <v>0</v>
      </c>
      <c r="AC966" s="115">
        <f t="shared" si="51"/>
        <v>0</v>
      </c>
      <c r="AD966" s="2">
        <v>46082</v>
      </c>
      <c r="AE966" s="175">
        <f>IFERROR(Table8[[#This Row],[Timeline - Monthwise]]-MIN(Table8[Start Date..]),"None")</f>
        <v>92</v>
      </c>
      <c r="AF966" s="1">
        <f>IFERROR(Table8[[#This Row],[Timeline - Monthwise]]-Table8[[#This Row],[Start Date..]]+1,"Duration Doesn't Exsists")</f>
        <v>93</v>
      </c>
      <c r="AG966" s="29">
        <f ca="1">IFERROR(Table8[[#This Row],[Timeline - Monthwise]]-TODAY(),"No ETA")</f>
        <v>45</v>
      </c>
      <c r="AH966" s="29" t="str">
        <f t="shared" si="52"/>
        <v>Yet to Start</v>
      </c>
      <c r="AI966" s="1">
        <v>46174</v>
      </c>
      <c r="AJ966" s="237" t="s">
        <v>3573</v>
      </c>
      <c r="AK966" s="1" t="s">
        <v>900</v>
      </c>
      <c r="AL966" s="1" t="s">
        <v>3323</v>
      </c>
      <c r="AM966" s="1" t="s">
        <v>76</v>
      </c>
      <c r="AN966" s="1">
        <v>2</v>
      </c>
      <c r="AO966" s="27"/>
      <c r="AP966" s="191"/>
      <c r="AQ966" s="1"/>
      <c r="AS966" s="192" t="str">
        <f>VLOOKUP(Table8[[#This Row],[CEM Number]],'71 CEMs'!$E$5:$E$76,1,0)</f>
        <v>I260068</v>
      </c>
      <c r="AT966" s="235">
        <v>46174</v>
      </c>
      <c r="AU966" s="233"/>
    </row>
    <row r="967" spans="1:47" ht="14.4" customHeight="1">
      <c r="A967" s="26" t="s">
        <v>897</v>
      </c>
      <c r="B967" s="166">
        <v>45855</v>
      </c>
      <c r="C967" s="1" t="s">
        <v>64</v>
      </c>
      <c r="D967" s="1" t="s">
        <v>898</v>
      </c>
      <c r="E967" s="192" t="s">
        <v>904</v>
      </c>
      <c r="F967" s="29">
        <v>286</v>
      </c>
      <c r="G967" s="29">
        <v>143</v>
      </c>
      <c r="H967" s="29"/>
      <c r="I967" s="29"/>
      <c r="J967" s="29"/>
      <c r="K967" s="29"/>
      <c r="L967" s="29"/>
      <c r="M967" s="1" t="str">
        <f>Table8[[#This Row],[Std Remarks]]</f>
        <v>NOT LIVE - RETAIN BUDGET</v>
      </c>
      <c r="N967" s="28">
        <f>Table8[[#This Row],[% of Completion of Work Done]]</f>
        <v>0</v>
      </c>
      <c r="O967" s="1">
        <f>Table8[[#This Row],[Customers According to % (Market Share)]]</f>
        <v>143</v>
      </c>
      <c r="P967" s="29">
        <v>7160506.5319999997</v>
      </c>
      <c r="Q967" s="136">
        <f>(Table8[[#This Row],[Allocated Budget]]*$Q$2)+(Table8[[#This Row],[Allocated Budget]]*(1-Table8[[#This Row],[HP%  based on Live % ( Work Progress)]])*(1-$Q$2))</f>
        <v>7160506.5319999997</v>
      </c>
      <c r="R967" s="136">
        <v>0</v>
      </c>
      <c r="S967" s="1">
        <v>-1</v>
      </c>
      <c r="T967" s="1"/>
      <c r="U967" s="1">
        <v>0.5</v>
      </c>
      <c r="V967" s="29">
        <v>2046.2</v>
      </c>
      <c r="W967" s="29">
        <v>2199.65</v>
      </c>
      <c r="X967" s="1" t="s">
        <v>31</v>
      </c>
      <c r="Y967" s="28">
        <f>Table8[[#This Row],[% of Completion of Work Done]]</f>
        <v>0</v>
      </c>
      <c r="Z967" s="1" t="s">
        <v>35</v>
      </c>
      <c r="AA967" s="1"/>
      <c r="AB967" s="28">
        <v>0</v>
      </c>
      <c r="AC967" s="115">
        <f t="shared" si="51"/>
        <v>0</v>
      </c>
      <c r="AD967" s="2">
        <v>46082</v>
      </c>
      <c r="AE967" s="175">
        <f>IFERROR(Table8[[#This Row],[Timeline - Monthwise]]-MIN(Table8[Start Date..]),"None")</f>
        <v>92</v>
      </c>
      <c r="AF967" s="1">
        <f>IFERROR(Table8[[#This Row],[Timeline - Monthwise]]-Table8[[#This Row],[Start Date..]]+1,"Duration Doesn't Exsists")</f>
        <v>93</v>
      </c>
      <c r="AG967" s="29">
        <f ca="1">IFERROR(Table8[[#This Row],[Timeline - Monthwise]]-TODAY(),"No ETA")</f>
        <v>45</v>
      </c>
      <c r="AH967" s="29" t="str">
        <f t="shared" si="52"/>
        <v>Yet to Start</v>
      </c>
      <c r="AI967" s="1">
        <v>46174</v>
      </c>
      <c r="AJ967" s="237" t="s">
        <v>3573</v>
      </c>
      <c r="AK967" s="1" t="s">
        <v>900</v>
      </c>
      <c r="AL967" s="1" t="s">
        <v>3323</v>
      </c>
      <c r="AM967" s="1" t="s">
        <v>76</v>
      </c>
      <c r="AN967" s="1">
        <v>2</v>
      </c>
      <c r="AO967" s="27"/>
      <c r="AP967" s="191"/>
      <c r="AQ967" s="1"/>
      <c r="AS967" s="192" t="str">
        <f>VLOOKUP(Table8[[#This Row],[CEM Number]],'71 CEMs'!$E$5:$E$76,1,0)</f>
        <v>I260068</v>
      </c>
      <c r="AT967" s="235">
        <v>46174</v>
      </c>
      <c r="AU967" s="233"/>
    </row>
    <row r="968" spans="1:47" ht="14.4" customHeight="1">
      <c r="A968" s="26" t="s">
        <v>897</v>
      </c>
      <c r="B968" s="166">
        <v>45855</v>
      </c>
      <c r="C968" s="1" t="s">
        <v>64</v>
      </c>
      <c r="D968" s="1" t="s">
        <v>898</v>
      </c>
      <c r="E968" s="192" t="s">
        <v>905</v>
      </c>
      <c r="F968" s="29">
        <v>234</v>
      </c>
      <c r="G968" s="29">
        <v>117</v>
      </c>
      <c r="H968" s="29"/>
      <c r="I968" s="29"/>
      <c r="J968" s="29"/>
      <c r="K968" s="29"/>
      <c r="L968" s="29"/>
      <c r="M968" s="1" t="str">
        <f>Table8[[#This Row],[Std Remarks]]</f>
        <v>NOT LIVE - RETAIN BUDGET</v>
      </c>
      <c r="N968" s="28">
        <f>Table8[[#This Row],[% of Completion of Work Done]]</f>
        <v>0</v>
      </c>
      <c r="O968" s="1">
        <f>Table8[[#This Row],[Customers According to % (Market Share)]]</f>
        <v>117</v>
      </c>
      <c r="P968" s="29">
        <v>5304058.8660000004</v>
      </c>
      <c r="Q968" s="136">
        <f>(Table8[[#This Row],[Allocated Budget]]*$Q$2)+(Table8[[#This Row],[Allocated Budget]]*(1-Table8[[#This Row],[HP%  based on Live % ( Work Progress)]])*(1-$Q$2))</f>
        <v>5304058.8660000004</v>
      </c>
      <c r="R968" s="136">
        <v>0</v>
      </c>
      <c r="S968" s="1">
        <v>-0.85</v>
      </c>
      <c r="T968" s="1"/>
      <c r="U968" s="1">
        <v>0.5</v>
      </c>
      <c r="V968" s="29">
        <v>1178</v>
      </c>
      <c r="W968" s="29">
        <v>1708.1</v>
      </c>
      <c r="X968" s="1" t="s">
        <v>31</v>
      </c>
      <c r="Y968" s="28">
        <f>Table8[[#This Row],[% of Completion of Work Done]]</f>
        <v>0</v>
      </c>
      <c r="Z968" s="192" t="s">
        <v>35</v>
      </c>
      <c r="AA968" s="1"/>
      <c r="AB968" s="28">
        <v>0</v>
      </c>
      <c r="AC968" s="115">
        <f t="shared" si="51"/>
        <v>0</v>
      </c>
      <c r="AD968" s="2">
        <v>46082</v>
      </c>
      <c r="AE968" s="175">
        <f>IFERROR(Table8[[#This Row],[Timeline - Monthwise]]-MIN(Table8[Start Date..]),"None")</f>
        <v>92</v>
      </c>
      <c r="AF968" s="1">
        <f>IFERROR(Table8[[#This Row],[Timeline - Monthwise]]-Table8[[#This Row],[Start Date..]]+1,"Duration Doesn't Exsists")</f>
        <v>93</v>
      </c>
      <c r="AG968" s="29">
        <f ca="1">IFERROR(Table8[[#This Row],[Timeline - Monthwise]]-TODAY(),"No ETA")</f>
        <v>45</v>
      </c>
      <c r="AH968" s="29" t="str">
        <f t="shared" si="52"/>
        <v>Yet to Start</v>
      </c>
      <c r="AI968" s="1">
        <v>46174</v>
      </c>
      <c r="AJ968" s="237" t="s">
        <v>3573</v>
      </c>
      <c r="AK968" s="1" t="s">
        <v>900</v>
      </c>
      <c r="AL968" s="1" t="s">
        <v>3323</v>
      </c>
      <c r="AM968" s="1" t="s">
        <v>76</v>
      </c>
      <c r="AN968" s="1">
        <v>2</v>
      </c>
      <c r="AO968" s="27"/>
      <c r="AP968" s="1"/>
      <c r="AQ968" s="1"/>
      <c r="AS968" s="192" t="str">
        <f>VLOOKUP(Table8[[#This Row],[CEM Number]],'71 CEMs'!$E$5:$E$76,1,0)</f>
        <v>I260068</v>
      </c>
      <c r="AT968" s="235">
        <v>46174</v>
      </c>
      <c r="AU968" s="233"/>
    </row>
    <row r="969" spans="1:47" ht="14.4" customHeight="1">
      <c r="A969" s="26" t="s">
        <v>897</v>
      </c>
      <c r="B969" s="166">
        <v>45855</v>
      </c>
      <c r="C969" s="1" t="s">
        <v>64</v>
      </c>
      <c r="D969" s="1" t="s">
        <v>898</v>
      </c>
      <c r="E969" s="192" t="s">
        <v>906</v>
      </c>
      <c r="F969" s="29">
        <v>162</v>
      </c>
      <c r="G969" s="29">
        <v>81</v>
      </c>
      <c r="H969" s="29"/>
      <c r="I969" s="29"/>
      <c r="J969" s="29"/>
      <c r="K969" s="29"/>
      <c r="L969" s="29"/>
      <c r="M969" s="1" t="str">
        <f>Table8[[#This Row],[Std Remarks]]</f>
        <v>NOT LIVE - RETAIN BUDGET</v>
      </c>
      <c r="N969" s="28">
        <f>Table8[[#This Row],[% of Completion of Work Done]]</f>
        <v>0</v>
      </c>
      <c r="O969" s="1">
        <f>Table8[[#This Row],[Customers According to % (Market Share)]]</f>
        <v>81</v>
      </c>
      <c r="P969" s="29">
        <v>3707602.4840000002</v>
      </c>
      <c r="Q969" s="136">
        <f>(Table8[[#This Row],[Allocated Budget]]*$Q$2)+(Table8[[#This Row],[Allocated Budget]]*(1-Table8[[#This Row],[HP%  based on Live % ( Work Progress)]])*(1-$Q$2))</f>
        <v>3707602.4840000002</v>
      </c>
      <c r="R969" s="136">
        <v>0</v>
      </c>
      <c r="S969" s="1">
        <v>-1</v>
      </c>
      <c r="T969" s="1"/>
      <c r="U969" s="1">
        <v>0.5</v>
      </c>
      <c r="V969" s="29">
        <v>812</v>
      </c>
      <c r="W969" s="29">
        <v>1096.2</v>
      </c>
      <c r="X969" s="1" t="s">
        <v>31</v>
      </c>
      <c r="Y969" s="28">
        <f>Table8[[#This Row],[% of Completion of Work Done]]</f>
        <v>0</v>
      </c>
      <c r="Z969" s="1" t="s">
        <v>35</v>
      </c>
      <c r="AA969" s="1"/>
      <c r="AB969" s="28">
        <v>0</v>
      </c>
      <c r="AC969" s="115">
        <f t="shared" si="51"/>
        <v>0</v>
      </c>
      <c r="AD969" s="2">
        <v>46082</v>
      </c>
      <c r="AE969" s="175">
        <f>IFERROR(Table8[[#This Row],[Timeline - Monthwise]]-MIN(Table8[Start Date..]),"None")</f>
        <v>92</v>
      </c>
      <c r="AF969" s="1">
        <f>IFERROR(Table8[[#This Row],[Timeline - Monthwise]]-Table8[[#This Row],[Start Date..]]+1,"Duration Doesn't Exsists")</f>
        <v>93</v>
      </c>
      <c r="AG969" s="29">
        <f ca="1">IFERROR(Table8[[#This Row],[Timeline - Monthwise]]-TODAY(),"No ETA")</f>
        <v>45</v>
      </c>
      <c r="AH969" s="29" t="str">
        <f t="shared" si="52"/>
        <v>Yet to Start</v>
      </c>
      <c r="AI969" s="1">
        <v>46174</v>
      </c>
      <c r="AJ969" s="237" t="s">
        <v>3573</v>
      </c>
      <c r="AK969" s="1" t="s">
        <v>900</v>
      </c>
      <c r="AL969" s="1" t="s">
        <v>3323</v>
      </c>
      <c r="AM969" s="1" t="s">
        <v>76</v>
      </c>
      <c r="AN969" s="1">
        <v>2</v>
      </c>
      <c r="AO969" s="27"/>
      <c r="AP969" s="191"/>
      <c r="AQ969" s="1"/>
      <c r="AS969" s="192" t="str">
        <f>VLOOKUP(Table8[[#This Row],[CEM Number]],'71 CEMs'!$E$5:$E$76,1,0)</f>
        <v>I260068</v>
      </c>
      <c r="AT969" s="235">
        <v>46174</v>
      </c>
      <c r="AU969" s="233"/>
    </row>
    <row r="970" spans="1:47" ht="14.4" customHeight="1">
      <c r="A970" s="26" t="s">
        <v>897</v>
      </c>
      <c r="B970" s="166">
        <v>45855</v>
      </c>
      <c r="C970" s="1" t="s">
        <v>64</v>
      </c>
      <c r="D970" s="1" t="s">
        <v>898</v>
      </c>
      <c r="E970" s="192" t="s">
        <v>907</v>
      </c>
      <c r="F970" s="29">
        <v>700</v>
      </c>
      <c r="G970" s="29">
        <v>350</v>
      </c>
      <c r="H970" s="29"/>
      <c r="I970" s="29"/>
      <c r="J970" s="29"/>
      <c r="K970" s="29"/>
      <c r="L970" s="29"/>
      <c r="M970" s="1" t="str">
        <f>Table8[[#This Row],[Std Remarks]]</f>
        <v>NOT LIVE - RETAIN BUDGET</v>
      </c>
      <c r="N970" s="28">
        <f>Table8[[#This Row],[% of Completion of Work Done]]</f>
        <v>0</v>
      </c>
      <c r="O970" s="1">
        <f>Table8[[#This Row],[Customers According to % (Market Share)]]</f>
        <v>350</v>
      </c>
      <c r="P970" s="29">
        <v>14846732.9073333</v>
      </c>
      <c r="Q970" s="136">
        <f>(Table8[[#This Row],[Allocated Budget]]*$Q$2)+(Table8[[#This Row],[Allocated Budget]]*(1-Table8[[#This Row],[HP%  based on Live % ( Work Progress)]])*(1-$Q$2))</f>
        <v>14846732.9073333</v>
      </c>
      <c r="R970" s="136">
        <v>0</v>
      </c>
      <c r="S970" s="1">
        <v>-0.85</v>
      </c>
      <c r="T970" s="1"/>
      <c r="U970" s="1">
        <v>0.5</v>
      </c>
      <c r="V970" s="29">
        <v>3114</v>
      </c>
      <c r="W970" s="29">
        <v>5505.65</v>
      </c>
      <c r="X970" s="1" t="s">
        <v>31</v>
      </c>
      <c r="Y970" s="28">
        <f>Table8[[#This Row],[% of Completion of Work Done]]</f>
        <v>0</v>
      </c>
      <c r="Z970" s="1" t="s">
        <v>35</v>
      </c>
      <c r="AA970" s="1"/>
      <c r="AB970" s="28">
        <v>0</v>
      </c>
      <c r="AC970" s="115">
        <f t="shared" si="51"/>
        <v>0</v>
      </c>
      <c r="AD970" s="2">
        <v>46082</v>
      </c>
      <c r="AE970" s="175">
        <f>IFERROR(Table8[[#This Row],[Timeline - Monthwise]]-MIN(Table8[Start Date..]),"None")</f>
        <v>92</v>
      </c>
      <c r="AF970" s="1">
        <f>IFERROR(Table8[[#This Row],[Timeline - Monthwise]]-Table8[[#This Row],[Start Date..]]+1,"Duration Doesn't Exsists")</f>
        <v>93</v>
      </c>
      <c r="AG970" s="29">
        <f ca="1">IFERROR(Table8[[#This Row],[Timeline - Monthwise]]-TODAY(),"No ETA")</f>
        <v>45</v>
      </c>
      <c r="AH970" s="29" t="str">
        <f t="shared" si="52"/>
        <v>Yet to Start</v>
      </c>
      <c r="AI970" s="1">
        <v>46174</v>
      </c>
      <c r="AJ970" s="237" t="s">
        <v>3573</v>
      </c>
      <c r="AK970" s="1" t="s">
        <v>900</v>
      </c>
      <c r="AL970" s="1" t="s">
        <v>3323</v>
      </c>
      <c r="AM970" s="1" t="s">
        <v>76</v>
      </c>
      <c r="AN970" s="1">
        <v>2</v>
      </c>
      <c r="AO970" s="27"/>
      <c r="AP970" s="191"/>
      <c r="AQ970" s="1"/>
      <c r="AS970" s="192" t="str">
        <f>VLOOKUP(Table8[[#This Row],[CEM Number]],'71 CEMs'!$E$5:$E$76,1,0)</f>
        <v>I260068</v>
      </c>
      <c r="AT970" s="235">
        <v>46174</v>
      </c>
      <c r="AU970" s="233"/>
    </row>
    <row r="971" spans="1:47" ht="14.4" customHeight="1">
      <c r="A971" s="26" t="s">
        <v>897</v>
      </c>
      <c r="B971" s="166">
        <v>45855</v>
      </c>
      <c r="C971" s="1" t="s">
        <v>64</v>
      </c>
      <c r="D971" s="1" t="s">
        <v>898</v>
      </c>
      <c r="E971" s="192" t="s">
        <v>908</v>
      </c>
      <c r="F971" s="29">
        <v>580</v>
      </c>
      <c r="G971" s="29">
        <v>290</v>
      </c>
      <c r="H971" s="29"/>
      <c r="I971" s="29"/>
      <c r="J971" s="29"/>
      <c r="K971" s="29"/>
      <c r="L971" s="29"/>
      <c r="M971" s="1" t="str">
        <f>Table8[[#This Row],[Std Remarks]]</f>
        <v>NOT LIVE - RETAIN BUDGET</v>
      </c>
      <c r="N971" s="28">
        <f>Table8[[#This Row],[% of Completion of Work Done]]</f>
        <v>0</v>
      </c>
      <c r="O971" s="1">
        <f>Table8[[#This Row],[Customers According to % (Market Share)]]</f>
        <v>290</v>
      </c>
      <c r="P971" s="29">
        <v>14228806.629333301</v>
      </c>
      <c r="Q971" s="136">
        <f>(Table8[[#This Row],[Allocated Budget]]*$Q$2)+(Table8[[#This Row],[Allocated Budget]]*(1-Table8[[#This Row],[HP%  based on Live % ( Work Progress)]])*(1-$Q$2))</f>
        <v>14228806.629333301</v>
      </c>
      <c r="R971" s="136">
        <v>0</v>
      </c>
      <c r="S971" s="1">
        <v>-1</v>
      </c>
      <c r="T971" s="1"/>
      <c r="U971" s="1">
        <v>0.5</v>
      </c>
      <c r="V971" s="29">
        <v>4419.2</v>
      </c>
      <c r="W971" s="29">
        <v>4490.6499999999996</v>
      </c>
      <c r="X971" s="1" t="s">
        <v>31</v>
      </c>
      <c r="Y971" s="28">
        <f>Table8[[#This Row],[% of Completion of Work Done]]</f>
        <v>0</v>
      </c>
      <c r="Z971" s="1" t="s">
        <v>35</v>
      </c>
      <c r="AA971" s="1"/>
      <c r="AB971" s="28">
        <v>0</v>
      </c>
      <c r="AC971" s="115">
        <f t="shared" si="51"/>
        <v>0</v>
      </c>
      <c r="AD971" s="2">
        <v>46082</v>
      </c>
      <c r="AE971" s="175">
        <f>IFERROR(Table8[[#This Row],[Timeline - Monthwise]]-MIN(Table8[Start Date..]),"None")</f>
        <v>92</v>
      </c>
      <c r="AF971" s="1">
        <f>IFERROR(Table8[[#This Row],[Timeline - Monthwise]]-Table8[[#This Row],[Start Date..]]+1,"Duration Doesn't Exsists")</f>
        <v>93</v>
      </c>
      <c r="AG971" s="29">
        <f ca="1">IFERROR(Table8[[#This Row],[Timeline - Monthwise]]-TODAY(),"No ETA")</f>
        <v>45</v>
      </c>
      <c r="AH971" s="29" t="str">
        <f t="shared" si="52"/>
        <v>Yet to Start</v>
      </c>
      <c r="AI971" s="1">
        <v>46174</v>
      </c>
      <c r="AJ971" s="237" t="s">
        <v>3573</v>
      </c>
      <c r="AK971" s="1" t="s">
        <v>900</v>
      </c>
      <c r="AL971" s="1" t="s">
        <v>3323</v>
      </c>
      <c r="AM971" s="1" t="s">
        <v>76</v>
      </c>
      <c r="AN971" s="1">
        <v>2</v>
      </c>
      <c r="AO971" s="27"/>
      <c r="AP971" s="191"/>
      <c r="AQ971" s="192"/>
      <c r="AS971" s="192" t="str">
        <f>VLOOKUP(Table8[[#This Row],[CEM Number]],'71 CEMs'!$E$5:$E$76,1,0)</f>
        <v>I260068</v>
      </c>
      <c r="AT971" s="235">
        <v>46174</v>
      </c>
      <c r="AU971" s="233"/>
    </row>
    <row r="972" spans="1:47" ht="14.4" customHeight="1">
      <c r="A972" s="26" t="s">
        <v>897</v>
      </c>
      <c r="B972" s="166">
        <v>45855</v>
      </c>
      <c r="C972" s="1" t="s">
        <v>64</v>
      </c>
      <c r="D972" s="1" t="s">
        <v>898</v>
      </c>
      <c r="E972" s="192" t="s">
        <v>909</v>
      </c>
      <c r="F972" s="29">
        <v>282</v>
      </c>
      <c r="G972" s="29">
        <v>141</v>
      </c>
      <c r="H972" s="29"/>
      <c r="I972" s="29"/>
      <c r="J972" s="29"/>
      <c r="K972" s="29"/>
      <c r="L972" s="29"/>
      <c r="M972" s="1" t="str">
        <f>Table8[[#This Row],[Std Remarks]]</f>
        <v>NOT LIVE - RETAIN BUDGET</v>
      </c>
      <c r="N972" s="28">
        <f>Table8[[#This Row],[% of Completion of Work Done]]</f>
        <v>0</v>
      </c>
      <c r="O972" s="1">
        <f>Table8[[#This Row],[Customers According to % (Market Share)]]</f>
        <v>141</v>
      </c>
      <c r="P972" s="29">
        <v>6546073.4026666703</v>
      </c>
      <c r="Q972" s="136">
        <f>(Table8[[#This Row],[Allocated Budget]]*$Q$2)+(Table8[[#This Row],[Allocated Budget]]*(1-Table8[[#This Row],[HP%  based on Live % ( Work Progress)]])*(1-$Q$2))</f>
        <v>6546073.4026666693</v>
      </c>
      <c r="R972" s="136">
        <v>0</v>
      </c>
      <c r="S972" s="1">
        <v>-0.85</v>
      </c>
      <c r="T972" s="1"/>
      <c r="U972" s="1">
        <v>0.5</v>
      </c>
      <c r="V972" s="29">
        <v>1370</v>
      </c>
      <c r="W972" s="29">
        <v>2678.15</v>
      </c>
      <c r="X972" s="1" t="s">
        <v>31</v>
      </c>
      <c r="Y972" s="28">
        <f>Table8[[#This Row],[% of Completion of Work Done]]</f>
        <v>0</v>
      </c>
      <c r="Z972" s="192" t="s">
        <v>35</v>
      </c>
      <c r="AA972" s="1"/>
      <c r="AB972" s="28">
        <v>0</v>
      </c>
      <c r="AC972" s="115">
        <f t="shared" si="51"/>
        <v>0</v>
      </c>
      <c r="AD972" s="2">
        <v>46082</v>
      </c>
      <c r="AE972" s="175">
        <f>IFERROR(Table8[[#This Row],[Timeline - Monthwise]]-MIN(Table8[Start Date..]),"None")</f>
        <v>92</v>
      </c>
      <c r="AF972" s="1">
        <f>IFERROR(Table8[[#This Row],[Timeline - Monthwise]]-Table8[[#This Row],[Start Date..]]+1,"Duration Doesn't Exsists")</f>
        <v>93</v>
      </c>
      <c r="AG972" s="29">
        <f ca="1">IFERROR(Table8[[#This Row],[Timeline - Monthwise]]-TODAY(),"No ETA")</f>
        <v>45</v>
      </c>
      <c r="AH972" s="29" t="str">
        <f t="shared" si="52"/>
        <v>Yet to Start</v>
      </c>
      <c r="AI972" s="1">
        <v>46174</v>
      </c>
      <c r="AJ972" s="237" t="s">
        <v>3573</v>
      </c>
      <c r="AK972" s="1" t="s">
        <v>900</v>
      </c>
      <c r="AL972" s="1" t="s">
        <v>3323</v>
      </c>
      <c r="AM972" s="1" t="s">
        <v>76</v>
      </c>
      <c r="AN972" s="1">
        <v>2</v>
      </c>
      <c r="AO972" s="27"/>
      <c r="AP972" s="191"/>
      <c r="AQ972" s="1"/>
      <c r="AS972" s="192" t="str">
        <f>VLOOKUP(Table8[[#This Row],[CEM Number]],'71 CEMs'!$E$5:$E$76,1,0)</f>
        <v>I260068</v>
      </c>
      <c r="AT972" s="235">
        <v>46174</v>
      </c>
      <c r="AU972" s="233"/>
    </row>
    <row r="973" spans="1:47" ht="14.4" customHeight="1">
      <c r="A973" s="26" t="s">
        <v>897</v>
      </c>
      <c r="B973" s="166">
        <v>45855</v>
      </c>
      <c r="C973" s="1" t="s">
        <v>64</v>
      </c>
      <c r="D973" s="1" t="s">
        <v>910</v>
      </c>
      <c r="E973" s="192" t="s">
        <v>911</v>
      </c>
      <c r="F973" s="29">
        <v>4170</v>
      </c>
      <c r="G973" s="29">
        <v>2085</v>
      </c>
      <c r="H973" s="29"/>
      <c r="I973" s="29"/>
      <c r="J973" s="29"/>
      <c r="K973" s="29"/>
      <c r="L973" s="29"/>
      <c r="M973" s="1" t="str">
        <f>Table8[[#This Row],[Std Remarks]]</f>
        <v>NOT LIVE - RETAIN BUDGET</v>
      </c>
      <c r="N973" s="28">
        <f>Table8[[#This Row],[% of Completion of Work Done]]</f>
        <v>0.98</v>
      </c>
      <c r="O973" s="1">
        <f>Table8[[#This Row],[Customers According to % (Market Share)]]</f>
        <v>2085</v>
      </c>
      <c r="P973" s="29">
        <v>172517652.15358201</v>
      </c>
      <c r="Q973" s="136">
        <f>(Table8[[#This Row],[Allocated Budget]]*$Q$2)+(Table8[[#This Row],[Allocated Budget]]*(1-Table8[[#This Row],[HP%  based on Live % ( Work Progress)]])*(1-$Q$2))</f>
        <v>28810447.909648195</v>
      </c>
      <c r="R973" s="136">
        <v>143707204.24393392</v>
      </c>
      <c r="S973" s="1">
        <v>-1</v>
      </c>
      <c r="T973" s="1"/>
      <c r="U973" s="1">
        <v>0.5</v>
      </c>
      <c r="V973" s="29">
        <v>85280.274303750004</v>
      </c>
      <c r="W973" s="29">
        <v>75606.398738750009</v>
      </c>
      <c r="X973" s="1" t="s">
        <v>31</v>
      </c>
      <c r="Y973" s="28">
        <f>Table8[[#This Row],[% of Completion of Work Done]]</f>
        <v>0.98</v>
      </c>
      <c r="Z973" s="192" t="s">
        <v>35</v>
      </c>
      <c r="AA973" s="1"/>
      <c r="AB973" s="77">
        <v>0.98</v>
      </c>
      <c r="AC973" s="115">
        <f t="shared" si="51"/>
        <v>0.98</v>
      </c>
      <c r="AD973" s="2">
        <v>46082</v>
      </c>
      <c r="AE973" s="175">
        <f>IFERROR(Table8[[#This Row],[Timeline - Monthwise]]-MIN(Table8[Start Date..]),"None")</f>
        <v>31</v>
      </c>
      <c r="AF973" s="1">
        <f>IFERROR(Table8[[#This Row],[Timeline - Monthwise]]-Table8[[#This Row],[Start Date..]]+1,"Duration Doesn't Exsists")</f>
        <v>32</v>
      </c>
      <c r="AG973" s="29">
        <f ca="1">IFERROR(Table8[[#This Row],[Timeline - Monthwise]]-TODAY(),"No ETA")</f>
        <v>-16</v>
      </c>
      <c r="AH973" s="29" t="str">
        <f t="shared" si="52"/>
        <v>In Progress</v>
      </c>
      <c r="AI973" s="1">
        <v>46113</v>
      </c>
      <c r="AJ973" s="237" t="s">
        <v>3571</v>
      </c>
      <c r="AK973" s="1" t="s">
        <v>175</v>
      </c>
      <c r="AL973" s="1" t="s">
        <v>3323</v>
      </c>
      <c r="AM973" s="1" t="s">
        <v>76</v>
      </c>
      <c r="AN973" s="1">
        <v>1</v>
      </c>
      <c r="AO973" s="27"/>
      <c r="AP973" s="191"/>
      <c r="AQ973" s="192"/>
      <c r="AS973" s="192" t="str">
        <f>VLOOKUP(Table8[[#This Row],[CEM Number]],'71 CEMs'!$E$5:$E$76,1,0)</f>
        <v>I260068</v>
      </c>
      <c r="AT973" s="235">
        <v>46113</v>
      </c>
      <c r="AU973" s="233"/>
    </row>
    <row r="974" spans="1:47" ht="14.4" customHeight="1">
      <c r="A974" s="26" t="s">
        <v>897</v>
      </c>
      <c r="B974" s="166">
        <v>45855</v>
      </c>
      <c r="C974" s="1" t="s">
        <v>64</v>
      </c>
      <c r="D974" s="1" t="s">
        <v>910</v>
      </c>
      <c r="E974" s="192" t="s">
        <v>912</v>
      </c>
      <c r="F974" s="29">
        <v>3496</v>
      </c>
      <c r="G974" s="29">
        <v>1748</v>
      </c>
      <c r="H974" s="29"/>
      <c r="I974" s="29"/>
      <c r="J974" s="29"/>
      <c r="K974" s="29"/>
      <c r="L974" s="29"/>
      <c r="M974" s="1" t="str">
        <f>Table8[[#This Row],[Std Remarks]]</f>
        <v>NOT LIVE - RETAIN BUDGET</v>
      </c>
      <c r="N974" s="28">
        <f>Table8[[#This Row],[% of Completion of Work Done]]</f>
        <v>0.9</v>
      </c>
      <c r="O974" s="1">
        <f>Table8[[#This Row],[Customers According to % (Market Share)]]</f>
        <v>1748</v>
      </c>
      <c r="P974" s="29">
        <v>137720852.00287801</v>
      </c>
      <c r="Q974" s="136">
        <f>(Table8[[#This Row],[Allocated Budget]]*$Q$2)+(Table8[[#This Row],[Allocated Budget]]*(1-Table8[[#This Row],[HP%  based on Live % ( Work Progress)]])*(1-$Q$2))</f>
        <v>32364400.220676333</v>
      </c>
      <c r="R974" s="136">
        <v>105356451.78220141</v>
      </c>
      <c r="S974" s="1">
        <v>-0.5</v>
      </c>
      <c r="T974" s="1"/>
      <c r="U974" s="1">
        <v>0.5</v>
      </c>
      <c r="V974" s="29">
        <v>68827.296462499973</v>
      </c>
      <c r="W974" s="29">
        <v>60275.956493749967</v>
      </c>
      <c r="X974" s="1" t="s">
        <v>31</v>
      </c>
      <c r="Y974" s="28">
        <f>Table8[[#This Row],[% of Completion of Work Done]]</f>
        <v>0.9</v>
      </c>
      <c r="Z974" s="1" t="s">
        <v>35</v>
      </c>
      <c r="AA974" s="1"/>
      <c r="AB974" s="77">
        <v>0.9</v>
      </c>
      <c r="AC974" s="115">
        <f t="shared" si="51"/>
        <v>0.9</v>
      </c>
      <c r="AD974" s="2">
        <v>46082</v>
      </c>
      <c r="AE974" s="175">
        <f>IFERROR(Table8[[#This Row],[Timeline - Monthwise]]-MIN(Table8[Start Date..]),"None")</f>
        <v>31</v>
      </c>
      <c r="AF974" s="1">
        <f>IFERROR(Table8[[#This Row],[Timeline - Monthwise]]-Table8[[#This Row],[Start Date..]]+1,"Duration Doesn't Exsists")</f>
        <v>32</v>
      </c>
      <c r="AG974" s="29">
        <f ca="1">IFERROR(Table8[[#This Row],[Timeline - Monthwise]]-TODAY(),"No ETA")</f>
        <v>-16</v>
      </c>
      <c r="AH974" s="29" t="str">
        <f t="shared" si="52"/>
        <v>In Progress</v>
      </c>
      <c r="AI974" s="1">
        <v>46113</v>
      </c>
      <c r="AJ974" s="237" t="s">
        <v>3571</v>
      </c>
      <c r="AK974" s="1" t="s">
        <v>913</v>
      </c>
      <c r="AL974" s="1" t="s">
        <v>3323</v>
      </c>
      <c r="AM974" s="1" t="s">
        <v>76</v>
      </c>
      <c r="AN974" s="1">
        <v>1</v>
      </c>
      <c r="AO974" s="27"/>
      <c r="AP974" s="191"/>
      <c r="AQ974" s="1"/>
      <c r="AS974" s="192" t="str">
        <f>VLOOKUP(Table8[[#This Row],[CEM Number]],'71 CEMs'!$E$5:$E$76,1,0)</f>
        <v>I260068</v>
      </c>
      <c r="AT974" s="235">
        <v>46113</v>
      </c>
      <c r="AU974" s="233"/>
    </row>
    <row r="975" spans="1:47" ht="14.4" customHeight="1">
      <c r="A975" s="26" t="s">
        <v>897</v>
      </c>
      <c r="B975" s="166">
        <v>45855</v>
      </c>
      <c r="C975" s="1" t="s">
        <v>64</v>
      </c>
      <c r="D975" s="1" t="s">
        <v>910</v>
      </c>
      <c r="E975" s="192" t="s">
        <v>914</v>
      </c>
      <c r="F975" s="29">
        <v>6980</v>
      </c>
      <c r="G975" s="29">
        <v>3490</v>
      </c>
      <c r="H975" s="29"/>
      <c r="I975" s="29"/>
      <c r="J975" s="29"/>
      <c r="K975" s="29"/>
      <c r="L975" s="29"/>
      <c r="M975" s="1" t="str">
        <f>Table8[[#This Row],[Std Remarks]]</f>
        <v>NOT LIVE - RETAIN BUDGET</v>
      </c>
      <c r="N975" s="28">
        <f>Table8[[#This Row],[% of Completion of Work Done]]</f>
        <v>0.9</v>
      </c>
      <c r="O975" s="1">
        <f>Table8[[#This Row],[Customers According to % (Market Share)]]</f>
        <v>3490</v>
      </c>
      <c r="P975" s="29">
        <v>305942020.57426703</v>
      </c>
      <c r="Q975" s="136">
        <f>(Table8[[#This Row],[Allocated Budget]]*$Q$2)+(Table8[[#This Row],[Allocated Budget]]*(1-Table8[[#This Row],[HP%  based on Live % ( Work Progress)]])*(1-$Q$2))</f>
        <v>71896374.834952742</v>
      </c>
      <c r="R975" s="136">
        <v>234045645.7393145</v>
      </c>
      <c r="S975" s="1">
        <v>-1</v>
      </c>
      <c r="T975" s="1"/>
      <c r="U975" s="1">
        <v>0.5</v>
      </c>
      <c r="V975" s="29">
        <v>151781.0061574998</v>
      </c>
      <c r="W975" s="29">
        <v>131204.54614624981</v>
      </c>
      <c r="X975" s="1" t="s">
        <v>31</v>
      </c>
      <c r="Y975" s="28">
        <f>Table8[[#This Row],[% of Completion of Work Done]]</f>
        <v>0.9</v>
      </c>
      <c r="Z975" s="1" t="s">
        <v>35</v>
      </c>
      <c r="AA975" s="1"/>
      <c r="AB975" s="77">
        <v>0.9</v>
      </c>
      <c r="AC975" s="115">
        <f t="shared" si="51"/>
        <v>0.9</v>
      </c>
      <c r="AD975" s="2">
        <v>46082</v>
      </c>
      <c r="AE975" s="175">
        <f>IFERROR(Table8[[#This Row],[Timeline - Monthwise]]-MIN(Table8[Start Date..]),"None")</f>
        <v>31</v>
      </c>
      <c r="AF975" s="1">
        <f>IFERROR(Table8[[#This Row],[Timeline - Monthwise]]-Table8[[#This Row],[Start Date..]]+1,"Duration Doesn't Exsists")</f>
        <v>32</v>
      </c>
      <c r="AG975" s="29">
        <f ca="1">IFERROR(Table8[[#This Row],[Timeline - Monthwise]]-TODAY(),"No ETA")</f>
        <v>-16</v>
      </c>
      <c r="AH975" s="29" t="str">
        <f t="shared" si="52"/>
        <v>In Progress</v>
      </c>
      <c r="AI975" s="1">
        <v>46113</v>
      </c>
      <c r="AJ975" s="237" t="s">
        <v>3571</v>
      </c>
      <c r="AK975" s="1" t="s">
        <v>913</v>
      </c>
      <c r="AL975" s="1" t="s">
        <v>3323</v>
      </c>
      <c r="AM975" s="1" t="s">
        <v>76</v>
      </c>
      <c r="AN975" s="1">
        <v>1</v>
      </c>
      <c r="AO975" s="27">
        <v>1</v>
      </c>
      <c r="AP975" s="191"/>
      <c r="AQ975" s="1"/>
      <c r="AS975" s="192" t="str">
        <f>VLOOKUP(Table8[[#This Row],[CEM Number]],'71 CEMs'!$E$5:$E$76,1,0)</f>
        <v>I260068</v>
      </c>
      <c r="AT975" s="235">
        <v>46113</v>
      </c>
      <c r="AU975" s="233"/>
    </row>
    <row r="976" spans="1:47" ht="14.4" customHeight="1">
      <c r="A976" s="26" t="s">
        <v>897</v>
      </c>
      <c r="B976" s="166">
        <v>45855</v>
      </c>
      <c r="C976" s="1" t="s">
        <v>64</v>
      </c>
      <c r="D976" s="1" t="s">
        <v>910</v>
      </c>
      <c r="E976" s="192" t="s">
        <v>915</v>
      </c>
      <c r="F976" s="29">
        <v>5536</v>
      </c>
      <c r="G976" s="29">
        <v>2768</v>
      </c>
      <c r="H976" s="29"/>
      <c r="I976" s="29"/>
      <c r="J976" s="29"/>
      <c r="K976" s="29"/>
      <c r="L976" s="29"/>
      <c r="M976" s="1" t="str">
        <f>Table8[[#This Row],[Std Remarks]]</f>
        <v>NOT LIVE - RETAIN BUDGET</v>
      </c>
      <c r="N976" s="28">
        <f>Table8[[#This Row],[% of Completion of Work Done]]</f>
        <v>0.9</v>
      </c>
      <c r="O976" s="1">
        <f>Table8[[#This Row],[Customers According to % (Market Share)]]</f>
        <v>2768</v>
      </c>
      <c r="P976" s="29">
        <v>154265075.96202299</v>
      </c>
      <c r="Q976" s="136">
        <f>(Table8[[#This Row],[Allocated Budget]]*$Q$2)+(Table8[[#This Row],[Allocated Budget]]*(1-Table8[[#This Row],[HP%  based on Live % ( Work Progress)]])*(1-$Q$2))</f>
        <v>36252292.851075396</v>
      </c>
      <c r="R976" s="136">
        <v>118012783.11094734</v>
      </c>
      <c r="S976" s="1">
        <v>-0.21250000000000002</v>
      </c>
      <c r="T976" s="1"/>
      <c r="U976" s="1">
        <v>0.5</v>
      </c>
      <c r="V976" s="29">
        <v>72968.549768750003</v>
      </c>
      <c r="W976" s="29">
        <v>62852.82754250001</v>
      </c>
      <c r="X976" s="1" t="s">
        <v>31</v>
      </c>
      <c r="Y976" s="28">
        <f>Table8[[#This Row],[% of Completion of Work Done]]</f>
        <v>0.9</v>
      </c>
      <c r="Z976" s="1" t="s">
        <v>35</v>
      </c>
      <c r="AA976" s="1"/>
      <c r="AB976" s="77">
        <v>0.9</v>
      </c>
      <c r="AC976" s="115">
        <f t="shared" ref="AC976:AC1039" si="53">VALUE(SUBSTITUTE(AB976,"%",""))</f>
        <v>0.9</v>
      </c>
      <c r="AD976" s="2">
        <v>46082</v>
      </c>
      <c r="AE976" s="175">
        <f>IFERROR(Table8[[#This Row],[Timeline - Monthwise]]-MIN(Table8[Start Date..]),"None")</f>
        <v>31</v>
      </c>
      <c r="AF976" s="1">
        <f>IFERROR(Table8[[#This Row],[Timeline - Monthwise]]-Table8[[#This Row],[Start Date..]]+1,"Duration Doesn't Exsists")</f>
        <v>32</v>
      </c>
      <c r="AG976" s="29">
        <f ca="1">IFERROR(Table8[[#This Row],[Timeline - Monthwise]]-TODAY(),"No ETA")</f>
        <v>-16</v>
      </c>
      <c r="AH976" s="29" t="str">
        <f t="shared" ref="AH976:AH1039" si="54">IF(AB976=100%,"Completed",IF(AB976=0%,"Yet to Start","In Progress"))</f>
        <v>In Progress</v>
      </c>
      <c r="AI976" s="1">
        <v>46113</v>
      </c>
      <c r="AJ976" s="237" t="s">
        <v>3571</v>
      </c>
      <c r="AK976" s="1" t="s">
        <v>913</v>
      </c>
      <c r="AL976" s="1" t="s">
        <v>3323</v>
      </c>
      <c r="AM976" s="1" t="s">
        <v>76</v>
      </c>
      <c r="AN976" s="1">
        <v>1</v>
      </c>
      <c r="AO976" s="27"/>
      <c r="AP976" s="191"/>
      <c r="AQ976" s="1"/>
      <c r="AS976" s="192" t="str">
        <f>VLOOKUP(Table8[[#This Row],[CEM Number]],'71 CEMs'!$E$5:$E$76,1,0)</f>
        <v>I260068</v>
      </c>
      <c r="AT976" s="235">
        <v>46113</v>
      </c>
      <c r="AU976" s="233"/>
    </row>
    <row r="977" spans="1:47" ht="14.4" customHeight="1">
      <c r="A977" s="26" t="s">
        <v>897</v>
      </c>
      <c r="B977" s="166">
        <v>45855</v>
      </c>
      <c r="C977" s="1" t="s">
        <v>64</v>
      </c>
      <c r="D977" s="1" t="s">
        <v>910</v>
      </c>
      <c r="E977" s="192" t="s">
        <v>916</v>
      </c>
      <c r="F977" s="29">
        <v>2918</v>
      </c>
      <c r="G977" s="29">
        <v>1459</v>
      </c>
      <c r="H977" s="29"/>
      <c r="I977" s="29"/>
      <c r="J977" s="29"/>
      <c r="K977" s="29"/>
      <c r="L977" s="29"/>
      <c r="M977" s="1" t="str">
        <f>Table8[[#This Row],[Std Remarks]]</f>
        <v>REMOVE BUDGET (T)</v>
      </c>
      <c r="N977" s="28">
        <f>Table8[[#This Row],[% of Completion of Work Done]]</f>
        <v>0</v>
      </c>
      <c r="O977" s="1">
        <f>Table8[[#This Row],[Customers According to % (Market Share)]]</f>
        <v>1459</v>
      </c>
      <c r="P977" s="29">
        <v>80298361.227894902</v>
      </c>
      <c r="Q977" s="136">
        <v>0</v>
      </c>
      <c r="R977" s="136">
        <v>80298361.227894887</v>
      </c>
      <c r="S977" s="1">
        <v>-1</v>
      </c>
      <c r="T977" s="1"/>
      <c r="U977" s="1">
        <v>0.5</v>
      </c>
      <c r="V977" s="29">
        <v>33513.812183299997</v>
      </c>
      <c r="W977" s="29">
        <v>51145.575288749998</v>
      </c>
      <c r="X977" s="1" t="s">
        <v>31</v>
      </c>
      <c r="Y977" s="192"/>
      <c r="Z977" s="1" t="s">
        <v>35</v>
      </c>
      <c r="AA977" s="1"/>
      <c r="AB977" s="28">
        <v>0</v>
      </c>
      <c r="AC977" s="115">
        <f t="shared" si="53"/>
        <v>0</v>
      </c>
      <c r="AD977" s="2">
        <v>46082</v>
      </c>
      <c r="AE977" s="175">
        <f>IFERROR(Table8[[#This Row],[Timeline - Monthwise]]-MIN(Table8[Start Date..]),"None")</f>
        <v>92</v>
      </c>
      <c r="AF977" s="1">
        <f>IFERROR(Table8[[#This Row],[Timeline - Monthwise]]-Table8[[#This Row],[Start Date..]]+1,"Duration Doesn't Exsists")</f>
        <v>93</v>
      </c>
      <c r="AG977" s="29">
        <f ca="1">IFERROR(Table8[[#This Row],[Timeline - Monthwise]]-TODAY(),"No ETA")</f>
        <v>45</v>
      </c>
      <c r="AH977" s="29" t="str">
        <f t="shared" si="54"/>
        <v>Yet to Start</v>
      </c>
      <c r="AI977" s="1" t="s">
        <v>272</v>
      </c>
      <c r="AJ977" s="237" t="s">
        <v>3573</v>
      </c>
      <c r="AK977" s="1" t="s">
        <v>3316</v>
      </c>
      <c r="AL977" s="1" t="s">
        <v>3324</v>
      </c>
      <c r="AM977" s="1" t="s">
        <v>34</v>
      </c>
      <c r="AN977" s="1"/>
      <c r="AO977" s="27">
        <v>1</v>
      </c>
      <c r="AP977" s="191"/>
      <c r="AQ977" s="192">
        <f>Table8[[#This Row],[Allocated Budget]]-Table8[[#This Row],[Allocated Budget]]</f>
        <v>0</v>
      </c>
      <c r="AS977" s="192" t="str">
        <f>VLOOKUP(Table8[[#This Row],[CEM Number]],'71 CEMs'!$E$5:$E$76,1,0)</f>
        <v>I260068</v>
      </c>
      <c r="AT977" s="235">
        <v>46174</v>
      </c>
      <c r="AU977" s="233"/>
    </row>
    <row r="978" spans="1:47" ht="14.4" customHeight="1">
      <c r="A978" s="26" t="s">
        <v>897</v>
      </c>
      <c r="B978" s="166">
        <v>45855</v>
      </c>
      <c r="C978" s="1" t="s">
        <v>64</v>
      </c>
      <c r="D978" s="1" t="s">
        <v>910</v>
      </c>
      <c r="E978" s="192" t="s">
        <v>917</v>
      </c>
      <c r="F978" s="29">
        <v>3820</v>
      </c>
      <c r="G978" s="29">
        <v>1910</v>
      </c>
      <c r="H978" s="29"/>
      <c r="I978" s="29"/>
      <c r="J978" s="29"/>
      <c r="K978" s="29"/>
      <c r="L978" s="29"/>
      <c r="M978" s="1" t="str">
        <f>Table8[[#This Row],[Std Remarks]]</f>
        <v>REMOVE BUDGET (T)</v>
      </c>
      <c r="N978" s="28">
        <f>Table8[[#This Row],[% of Completion of Work Done]]</f>
        <v>0</v>
      </c>
      <c r="O978" s="1">
        <f>Table8[[#This Row],[Customers According to % (Market Share)]]</f>
        <v>1910</v>
      </c>
      <c r="P978" s="29">
        <v>101171592.595588</v>
      </c>
      <c r="Q978" s="136">
        <v>0</v>
      </c>
      <c r="R978" s="136">
        <v>101171592.59558836</v>
      </c>
      <c r="S978" s="1">
        <v>-0.85</v>
      </c>
      <c r="T978" s="1"/>
      <c r="U978" s="1">
        <v>0.5</v>
      </c>
      <c r="V978" s="29">
        <v>43249.163146000028</v>
      </c>
      <c r="W978" s="29">
        <v>67661.453932500037</v>
      </c>
      <c r="X978" s="1" t="s">
        <v>31</v>
      </c>
      <c r="Y978" s="192"/>
      <c r="Z978" s="1" t="s">
        <v>35</v>
      </c>
      <c r="AA978" s="1"/>
      <c r="AB978" s="28">
        <v>0</v>
      </c>
      <c r="AC978" s="115">
        <f t="shared" si="53"/>
        <v>0</v>
      </c>
      <c r="AD978" s="2">
        <v>46082</v>
      </c>
      <c r="AE978" s="175">
        <f>IFERROR(Table8[[#This Row],[Timeline - Monthwise]]-MIN(Table8[Start Date..]),"None")</f>
        <v>92</v>
      </c>
      <c r="AF978" s="1">
        <f>IFERROR(Table8[[#This Row],[Timeline - Monthwise]]-Table8[[#This Row],[Start Date..]]+1,"Duration Doesn't Exsists")</f>
        <v>93</v>
      </c>
      <c r="AG978" s="29">
        <f ca="1">IFERROR(Table8[[#This Row],[Timeline - Monthwise]]-TODAY(),"No ETA")</f>
        <v>45</v>
      </c>
      <c r="AH978" s="29" t="str">
        <f t="shared" si="54"/>
        <v>Yet to Start</v>
      </c>
      <c r="AI978" s="1" t="s">
        <v>272</v>
      </c>
      <c r="AJ978" s="237" t="s">
        <v>3573</v>
      </c>
      <c r="AK978" s="1" t="s">
        <v>3316</v>
      </c>
      <c r="AL978" s="1" t="s">
        <v>3324</v>
      </c>
      <c r="AM978" s="1" t="s">
        <v>34</v>
      </c>
      <c r="AN978" s="1"/>
      <c r="AO978" s="27"/>
      <c r="AP978" s="191"/>
      <c r="AQ978" s="1">
        <f>Table8[[#This Row],[Allocated Budget]]-Table8[[#This Row],[Allocated Budget]]</f>
        <v>0</v>
      </c>
      <c r="AS978" s="192" t="str">
        <f>VLOOKUP(Table8[[#This Row],[CEM Number]],'71 CEMs'!$E$5:$E$76,1,0)</f>
        <v>I260068</v>
      </c>
      <c r="AT978" s="235">
        <v>46174</v>
      </c>
      <c r="AU978" s="233"/>
    </row>
    <row r="979" spans="1:47" ht="14.4" customHeight="1">
      <c r="A979" s="26" t="s">
        <v>897</v>
      </c>
      <c r="B979" s="166">
        <v>45855</v>
      </c>
      <c r="C979" s="1" t="s">
        <v>64</v>
      </c>
      <c r="D979" s="1" t="s">
        <v>910</v>
      </c>
      <c r="E979" s="192" t="s">
        <v>918</v>
      </c>
      <c r="F979" s="29">
        <v>1992</v>
      </c>
      <c r="G979" s="29">
        <v>996</v>
      </c>
      <c r="H979" s="29"/>
      <c r="I979" s="29"/>
      <c r="J979" s="29"/>
      <c r="K979" s="29"/>
      <c r="L979" s="29"/>
      <c r="M979" s="1" t="str">
        <f>Table8[[#This Row],[Std Remarks]]</f>
        <v>NOT LIVE - RETAIN BUDGET</v>
      </c>
      <c r="N979" s="28">
        <f>Table8[[#This Row],[% of Completion of Work Done]]</f>
        <v>0.9</v>
      </c>
      <c r="O979" s="1">
        <f>Table8[[#This Row],[Customers According to % (Market Share)]]</f>
        <v>996</v>
      </c>
      <c r="P979" s="29">
        <v>71198771.586591199</v>
      </c>
      <c r="Q979" s="136">
        <f>(Table8[[#This Row],[Allocated Budget]]*$Q$2)+(Table8[[#This Row],[Allocated Budget]]*(1-Table8[[#This Row],[HP%  based on Live % ( Work Progress)]])*(1-$Q$2))</f>
        <v>16731711.322848929</v>
      </c>
      <c r="R979" s="136">
        <v>54467060.263742231</v>
      </c>
      <c r="S979" s="1">
        <v>-1</v>
      </c>
      <c r="T979" s="1"/>
      <c r="U979" s="1">
        <v>0.5</v>
      </c>
      <c r="V979" s="29">
        <v>34549.012746249995</v>
      </c>
      <c r="W979" s="29">
        <v>28083.341397499993</v>
      </c>
      <c r="X979" s="1" t="s">
        <v>31</v>
      </c>
      <c r="Y979" s="28">
        <f>Table8[[#This Row],[% of Completion of Work Done]]</f>
        <v>0.9</v>
      </c>
      <c r="Z979" s="1" t="s">
        <v>35</v>
      </c>
      <c r="AA979" s="1"/>
      <c r="AB979" s="77">
        <v>0.9</v>
      </c>
      <c r="AC979" s="115">
        <f t="shared" si="53"/>
        <v>0.9</v>
      </c>
      <c r="AD979" s="2">
        <v>46082</v>
      </c>
      <c r="AE979" s="175">
        <f>IFERROR(Table8[[#This Row],[Timeline - Monthwise]]-MIN(Table8[Start Date..]),"None")</f>
        <v>0</v>
      </c>
      <c r="AF979" s="1">
        <f>IFERROR(Table8[[#This Row],[Timeline - Monthwise]]-Table8[[#This Row],[Start Date..]]+1,"Duration Doesn't Exsists")</f>
        <v>1</v>
      </c>
      <c r="AG979" s="29">
        <f ca="1">IFERROR(Table8[[#This Row],[Timeline - Monthwise]]-TODAY(),"No ETA")</f>
        <v>-47</v>
      </c>
      <c r="AH979" s="29" t="str">
        <f t="shared" si="54"/>
        <v>In Progress</v>
      </c>
      <c r="AI979" s="1">
        <v>46054</v>
      </c>
      <c r="AJ979" s="237" t="s">
        <v>3574</v>
      </c>
      <c r="AK979" s="1" t="s">
        <v>839</v>
      </c>
      <c r="AL979" s="1" t="s">
        <v>3323</v>
      </c>
      <c r="AM979" s="1" t="s">
        <v>76</v>
      </c>
      <c r="AN979" s="1">
        <v>1</v>
      </c>
      <c r="AO979" s="27">
        <v>1</v>
      </c>
      <c r="AP979" s="1"/>
      <c r="AQ979" s="1"/>
      <c r="AS979" s="192" t="str">
        <f>VLOOKUP(Table8[[#This Row],[CEM Number]],'71 CEMs'!$E$5:$E$76,1,0)</f>
        <v>I260068</v>
      </c>
      <c r="AT979" s="235">
        <v>46082</v>
      </c>
      <c r="AU979" s="233"/>
    </row>
    <row r="980" spans="1:47" ht="14.4" customHeight="1">
      <c r="A980" s="26" t="s">
        <v>897</v>
      </c>
      <c r="B980" s="166">
        <v>45855</v>
      </c>
      <c r="C980" s="1" t="s">
        <v>64</v>
      </c>
      <c r="D980" s="1" t="s">
        <v>910</v>
      </c>
      <c r="E980" s="192" t="s">
        <v>919</v>
      </c>
      <c r="F980" s="29">
        <v>2412</v>
      </c>
      <c r="G980" s="29">
        <v>1206</v>
      </c>
      <c r="H980" s="29"/>
      <c r="I980" s="29"/>
      <c r="J980" s="29"/>
      <c r="K980" s="29"/>
      <c r="L980" s="29"/>
      <c r="M980" s="1" t="str">
        <f>Table8[[#This Row],[Std Remarks]]</f>
        <v>NOT LIVE - RETAIN BUDGET</v>
      </c>
      <c r="N980" s="28">
        <f>Table8[[#This Row],[% of Completion of Work Done]]</f>
        <v>0.9</v>
      </c>
      <c r="O980" s="1">
        <f>Table8[[#This Row],[Customers According to % (Market Share)]]</f>
        <v>1206</v>
      </c>
      <c r="P980" s="29">
        <v>109329032.84075999</v>
      </c>
      <c r="Q980" s="136">
        <f>(Table8[[#This Row],[Allocated Budget]]*$Q$2)+(Table8[[#This Row],[Allocated Budget]]*(1-Table8[[#This Row],[HP%  based on Live % ( Work Progress)]])*(1-$Q$2))</f>
        <v>25692322.717578597</v>
      </c>
      <c r="R980" s="136">
        <v>83636710.123181149</v>
      </c>
      <c r="S980" s="1">
        <v>-0.85000000000000009</v>
      </c>
      <c r="T980" s="1"/>
      <c r="U980" s="1">
        <v>0.5</v>
      </c>
      <c r="V980" s="29">
        <v>52759.675148750015</v>
      </c>
      <c r="W980" s="29">
        <v>39777.421103750014</v>
      </c>
      <c r="X980" s="1" t="s">
        <v>31</v>
      </c>
      <c r="Y980" s="28">
        <f>Table8[[#This Row],[% of Completion of Work Done]]</f>
        <v>0.9</v>
      </c>
      <c r="Z980" s="1" t="s">
        <v>35</v>
      </c>
      <c r="AA980" s="1"/>
      <c r="AB980" s="77">
        <v>0.9</v>
      </c>
      <c r="AC980" s="115">
        <f t="shared" si="53"/>
        <v>0.9</v>
      </c>
      <c r="AD980" s="2">
        <v>46082</v>
      </c>
      <c r="AE980" s="175">
        <f>IFERROR(Table8[[#This Row],[Timeline - Monthwise]]-MIN(Table8[Start Date..]),"None")</f>
        <v>0</v>
      </c>
      <c r="AF980" s="1">
        <f>IFERROR(Table8[[#This Row],[Timeline - Monthwise]]-Table8[[#This Row],[Start Date..]]+1,"Duration Doesn't Exsists")</f>
        <v>1</v>
      </c>
      <c r="AG980" s="29">
        <f ca="1">IFERROR(Table8[[#This Row],[Timeline - Monthwise]]-TODAY(),"No ETA")</f>
        <v>-47</v>
      </c>
      <c r="AH980" s="29" t="str">
        <f t="shared" si="54"/>
        <v>In Progress</v>
      </c>
      <c r="AI980" s="1">
        <v>46054</v>
      </c>
      <c r="AJ980" s="237" t="s">
        <v>3574</v>
      </c>
      <c r="AK980" s="1" t="s">
        <v>920</v>
      </c>
      <c r="AL980" s="1" t="s">
        <v>3323</v>
      </c>
      <c r="AM980" s="1" t="s">
        <v>76</v>
      </c>
      <c r="AN980" s="1">
        <v>1</v>
      </c>
      <c r="AO980" s="27"/>
      <c r="AP980" s="191"/>
      <c r="AQ980" s="1"/>
      <c r="AS980" s="192" t="str">
        <f>VLOOKUP(Table8[[#This Row],[CEM Number]],'71 CEMs'!$E$5:$E$76,1,0)</f>
        <v>I260068</v>
      </c>
      <c r="AT980" s="235">
        <v>46082</v>
      </c>
      <c r="AU980" s="233"/>
    </row>
    <row r="981" spans="1:47" ht="14.4" customHeight="1">
      <c r="A981" s="26" t="s">
        <v>897</v>
      </c>
      <c r="B981" s="166">
        <v>45855</v>
      </c>
      <c r="C981" s="1" t="s">
        <v>64</v>
      </c>
      <c r="D981" s="1" t="s">
        <v>910</v>
      </c>
      <c r="E981" s="192" t="s">
        <v>921</v>
      </c>
      <c r="F981" s="29">
        <v>1386</v>
      </c>
      <c r="G981" s="29">
        <v>693</v>
      </c>
      <c r="H981" s="29"/>
      <c r="I981" s="29"/>
      <c r="J981" s="29"/>
      <c r="K981" s="29"/>
      <c r="L981" s="29"/>
      <c r="M981" s="1" t="str">
        <f>Table8[[#This Row],[Std Remarks]]</f>
        <v>NOT LIVE - RETAIN BUDGET</v>
      </c>
      <c r="N981" s="28">
        <f>Table8[[#This Row],[% of Completion of Work Done]]</f>
        <v>0.9</v>
      </c>
      <c r="O981" s="1">
        <f>Table8[[#This Row],[Customers According to % (Market Share)]]</f>
        <v>693</v>
      </c>
      <c r="P981" s="29">
        <v>55535848.153418198</v>
      </c>
      <c r="Q981" s="136">
        <f>(Table8[[#This Row],[Allocated Budget]]*$Q$2)+(Table8[[#This Row],[Allocated Budget]]*(1-Table8[[#This Row],[HP%  based on Live % ( Work Progress)]])*(1-$Q$2))</f>
        <v>13050924.316053275</v>
      </c>
      <c r="R981" s="136">
        <v>42484923.837364912</v>
      </c>
      <c r="S981" s="1">
        <v>-1</v>
      </c>
      <c r="T981" s="1"/>
      <c r="U981" s="1">
        <v>0.5</v>
      </c>
      <c r="V981" s="29">
        <v>26700.611326250011</v>
      </c>
      <c r="W981" s="29">
        <v>20789.910533750011</v>
      </c>
      <c r="X981" s="1" t="s">
        <v>31</v>
      </c>
      <c r="Y981" s="28">
        <f>Table8[[#This Row],[% of Completion of Work Done]]</f>
        <v>0.9</v>
      </c>
      <c r="Z981" s="1" t="s">
        <v>35</v>
      </c>
      <c r="AA981" s="1"/>
      <c r="AB981" s="77">
        <v>0.9</v>
      </c>
      <c r="AC981" s="115">
        <f t="shared" si="53"/>
        <v>0.9</v>
      </c>
      <c r="AD981" s="2">
        <v>46082</v>
      </c>
      <c r="AE981" s="175">
        <f>IFERROR(Table8[[#This Row],[Timeline - Monthwise]]-MIN(Table8[Start Date..]),"None")</f>
        <v>0</v>
      </c>
      <c r="AF981" s="1">
        <f>IFERROR(Table8[[#This Row],[Timeline - Monthwise]]-Table8[[#This Row],[Start Date..]]+1,"Duration Doesn't Exsists")</f>
        <v>1</v>
      </c>
      <c r="AG981" s="29">
        <f ca="1">IFERROR(Table8[[#This Row],[Timeline - Monthwise]]-TODAY(),"No ETA")</f>
        <v>-47</v>
      </c>
      <c r="AH981" s="29" t="str">
        <f t="shared" si="54"/>
        <v>In Progress</v>
      </c>
      <c r="AI981" s="1">
        <v>46082</v>
      </c>
      <c r="AJ981" s="237" t="s">
        <v>3574</v>
      </c>
      <c r="AK981" s="1" t="s">
        <v>922</v>
      </c>
      <c r="AL981" s="1" t="s">
        <v>3323</v>
      </c>
      <c r="AM981" s="1" t="s">
        <v>76</v>
      </c>
      <c r="AN981" s="1">
        <v>1</v>
      </c>
      <c r="AO981" s="27"/>
      <c r="AP981" s="191"/>
      <c r="AQ981" s="1"/>
      <c r="AS981" s="192" t="str">
        <f>VLOOKUP(Table8[[#This Row],[CEM Number]],'71 CEMs'!$E$5:$E$76,1,0)</f>
        <v>I260068</v>
      </c>
      <c r="AT981" s="235">
        <v>46082</v>
      </c>
      <c r="AU981" s="233"/>
    </row>
    <row r="982" spans="1:47" ht="14.4" customHeight="1">
      <c r="A982" s="26" t="s">
        <v>897</v>
      </c>
      <c r="B982" s="166">
        <v>45855</v>
      </c>
      <c r="C982" s="1" t="s">
        <v>64</v>
      </c>
      <c r="D982" s="1" t="s">
        <v>910</v>
      </c>
      <c r="E982" s="192" t="s">
        <v>923</v>
      </c>
      <c r="F982" s="29">
        <v>1420</v>
      </c>
      <c r="G982" s="29">
        <v>710</v>
      </c>
      <c r="H982" s="29"/>
      <c r="I982" s="29"/>
      <c r="J982" s="29"/>
      <c r="K982" s="29"/>
      <c r="L982" s="29"/>
      <c r="M982" s="1" t="str">
        <f>Table8[[#This Row],[Std Remarks]]</f>
        <v>NOT LIVE - RETAIN BUDGET</v>
      </c>
      <c r="N982" s="28">
        <f>Table8[[#This Row],[% of Completion of Work Done]]</f>
        <v>0.9</v>
      </c>
      <c r="O982" s="1">
        <f>Table8[[#This Row],[Customers According to % (Market Share)]]</f>
        <v>710</v>
      </c>
      <c r="P982" s="29">
        <v>68581191.736474305</v>
      </c>
      <c r="Q982" s="136">
        <f>(Table8[[#This Row],[Allocated Budget]]*$Q$2)+(Table8[[#This Row],[Allocated Budget]]*(1-Table8[[#This Row],[HP%  based on Live % ( Work Progress)]])*(1-$Q$2))</f>
        <v>16116580.058071459</v>
      </c>
      <c r="R982" s="136">
        <v>52464611.678402856</v>
      </c>
      <c r="S982" s="1">
        <v>-0.85000000000000009</v>
      </c>
      <c r="T982" s="1"/>
      <c r="U982" s="1">
        <v>0.5</v>
      </c>
      <c r="V982" s="29">
        <v>33134.852039999991</v>
      </c>
      <c r="W982" s="29">
        <v>24139.027911249996</v>
      </c>
      <c r="X982" s="1" t="s">
        <v>31</v>
      </c>
      <c r="Y982" s="28">
        <f>Table8[[#This Row],[% of Completion of Work Done]]</f>
        <v>0.9</v>
      </c>
      <c r="Z982" s="1" t="s">
        <v>35</v>
      </c>
      <c r="AA982" s="1"/>
      <c r="AB982" s="77">
        <v>0.9</v>
      </c>
      <c r="AC982" s="115">
        <f t="shared" si="53"/>
        <v>0.9</v>
      </c>
      <c r="AD982" s="2">
        <v>46082</v>
      </c>
      <c r="AE982" s="175">
        <f>IFERROR(Table8[[#This Row],[Timeline - Monthwise]]-MIN(Table8[Start Date..]),"None")</f>
        <v>0</v>
      </c>
      <c r="AF982" s="1">
        <f>IFERROR(Table8[[#This Row],[Timeline - Monthwise]]-Table8[[#This Row],[Start Date..]]+1,"Duration Doesn't Exsists")</f>
        <v>1</v>
      </c>
      <c r="AG982" s="29">
        <f ca="1">IFERROR(Table8[[#This Row],[Timeline - Monthwise]]-TODAY(),"No ETA")</f>
        <v>-47</v>
      </c>
      <c r="AH982" s="29" t="str">
        <f t="shared" si="54"/>
        <v>In Progress</v>
      </c>
      <c r="AI982" s="1">
        <v>46082</v>
      </c>
      <c r="AJ982" s="237" t="s">
        <v>3574</v>
      </c>
      <c r="AK982" s="1" t="s">
        <v>922</v>
      </c>
      <c r="AL982" s="1" t="s">
        <v>3323</v>
      </c>
      <c r="AM982" s="1" t="s">
        <v>76</v>
      </c>
      <c r="AN982" s="1">
        <v>1</v>
      </c>
      <c r="AO982" s="27"/>
      <c r="AP982" s="191"/>
      <c r="AQ982" s="1"/>
      <c r="AS982" s="192" t="str">
        <f>VLOOKUP(Table8[[#This Row],[CEM Number]],'71 CEMs'!$E$5:$E$76,1,0)</f>
        <v>I260068</v>
      </c>
      <c r="AT982" s="235">
        <v>46082</v>
      </c>
      <c r="AU982" s="233"/>
    </row>
    <row r="983" spans="1:47" ht="14.4" customHeight="1">
      <c r="A983" s="26" t="s">
        <v>897</v>
      </c>
      <c r="B983" s="166">
        <v>45855</v>
      </c>
      <c r="C983" s="1" t="s">
        <v>64</v>
      </c>
      <c r="D983" s="1" t="s">
        <v>910</v>
      </c>
      <c r="E983" s="192" t="s">
        <v>924</v>
      </c>
      <c r="F983" s="29">
        <v>930</v>
      </c>
      <c r="G983" s="29">
        <v>465</v>
      </c>
      <c r="H983" s="29"/>
      <c r="I983" s="29"/>
      <c r="J983" s="29"/>
      <c r="K983" s="29"/>
      <c r="L983" s="29"/>
      <c r="M983" s="1" t="str">
        <f>Table8[[#This Row],[Std Remarks]]</f>
        <v>NOT LIVE - RETAIN BUDGET</v>
      </c>
      <c r="N983" s="28">
        <f>Table8[[#This Row],[% of Completion of Work Done]]</f>
        <v>0.9</v>
      </c>
      <c r="O983" s="1">
        <f>Table8[[#This Row],[Customers According to % (Market Share)]]</f>
        <v>465</v>
      </c>
      <c r="P983" s="29">
        <v>45370777.821957</v>
      </c>
      <c r="Q983" s="136">
        <f>(Table8[[#This Row],[Allocated Budget]]*$Q$2)+(Table8[[#This Row],[Allocated Budget]]*(1-Table8[[#This Row],[HP%  based on Live % ( Work Progress)]])*(1-$Q$2))</f>
        <v>10662132.788159894</v>
      </c>
      <c r="R983" s="136">
        <v>34708645.033797108</v>
      </c>
      <c r="S983" s="1">
        <v>-1</v>
      </c>
      <c r="T983" s="1"/>
      <c r="U983" s="1">
        <v>0.5</v>
      </c>
      <c r="V983" s="29">
        <v>21860.353698750005</v>
      </c>
      <c r="W983" s="29">
        <v>15942.422163750005</v>
      </c>
      <c r="X983" s="1" t="s">
        <v>31</v>
      </c>
      <c r="Y983" s="28">
        <f>Table8[[#This Row],[% of Completion of Work Done]]</f>
        <v>0.9</v>
      </c>
      <c r="Z983" s="1" t="s">
        <v>35</v>
      </c>
      <c r="AA983" s="1"/>
      <c r="AB983" s="77">
        <v>0.9</v>
      </c>
      <c r="AC983" s="115">
        <f t="shared" si="53"/>
        <v>0.9</v>
      </c>
      <c r="AD983" s="2">
        <v>46082</v>
      </c>
      <c r="AE983" s="175">
        <f>IFERROR(Table8[[#This Row],[Timeline - Monthwise]]-MIN(Table8[Start Date..]),"None")</f>
        <v>0</v>
      </c>
      <c r="AF983" s="1">
        <f>IFERROR(Table8[[#This Row],[Timeline - Monthwise]]-Table8[[#This Row],[Start Date..]]+1,"Duration Doesn't Exsists")</f>
        <v>1</v>
      </c>
      <c r="AG983" s="29">
        <f ca="1">IFERROR(Table8[[#This Row],[Timeline - Monthwise]]-TODAY(),"No ETA")</f>
        <v>-47</v>
      </c>
      <c r="AH983" s="29" t="str">
        <f t="shared" si="54"/>
        <v>In Progress</v>
      </c>
      <c r="AI983" s="1">
        <v>46082</v>
      </c>
      <c r="AJ983" s="237" t="s">
        <v>3574</v>
      </c>
      <c r="AK983" s="1" t="s">
        <v>922</v>
      </c>
      <c r="AL983" s="1" t="s">
        <v>3323</v>
      </c>
      <c r="AM983" s="1" t="s">
        <v>76</v>
      </c>
      <c r="AN983" s="1">
        <v>1</v>
      </c>
      <c r="AO983" s="27"/>
      <c r="AP983" s="191"/>
      <c r="AQ983" s="1"/>
      <c r="AS983" s="192" t="str">
        <f>VLOOKUP(Table8[[#This Row],[CEM Number]],'71 CEMs'!$E$5:$E$76,1,0)</f>
        <v>I260068</v>
      </c>
      <c r="AT983" s="235">
        <v>46082</v>
      </c>
      <c r="AU983" s="233"/>
    </row>
    <row r="984" spans="1:47" ht="14.4" customHeight="1">
      <c r="A984" s="26" t="s">
        <v>897</v>
      </c>
      <c r="B984" s="166">
        <v>45855</v>
      </c>
      <c r="C984" s="1" t="s">
        <v>64</v>
      </c>
      <c r="D984" s="1" t="s">
        <v>910</v>
      </c>
      <c r="E984" s="192" t="s">
        <v>925</v>
      </c>
      <c r="F984" s="29">
        <v>842</v>
      </c>
      <c r="G984" s="29">
        <v>421</v>
      </c>
      <c r="H984" s="29"/>
      <c r="I984" s="29"/>
      <c r="J984" s="29"/>
      <c r="K984" s="29"/>
      <c r="L984" s="29"/>
      <c r="M984" s="1" t="str">
        <f>Table8[[#This Row],[Std Remarks]]</f>
        <v>NOT LIVE - RETAIN BUDGET</v>
      </c>
      <c r="N984" s="28">
        <f>Table8[[#This Row],[% of Completion of Work Done]]</f>
        <v>1</v>
      </c>
      <c r="O984" s="1">
        <f>Table8[[#This Row],[Customers According to % (Market Share)]]</f>
        <v>421</v>
      </c>
      <c r="P984" s="29">
        <v>42169604.535062201</v>
      </c>
      <c r="Q984" s="136">
        <f>(Table8[[#This Row],[Allocated Budget]]*$Q$2)+(Table8[[#This Row],[Allocated Budget]]*(1-Table8[[#This Row],[HP%  based on Live % ( Work Progress)]])*(1-$Q$2))</f>
        <v>6325440.6802593302</v>
      </c>
      <c r="R984" s="136">
        <v>35844163.854802847</v>
      </c>
      <c r="S984" s="1">
        <v>-0.85000000000000009</v>
      </c>
      <c r="T984" s="1"/>
      <c r="U984" s="1">
        <v>0.5</v>
      </c>
      <c r="V984" s="29">
        <v>20225.877065000001</v>
      </c>
      <c r="W984" s="29">
        <v>14825.737156249997</v>
      </c>
      <c r="X984" s="1" t="s">
        <v>31</v>
      </c>
      <c r="Y984" s="28">
        <f>Table8[[#This Row],[% of Completion of Work Done]]</f>
        <v>1</v>
      </c>
      <c r="Z984" s="1" t="s">
        <v>35</v>
      </c>
      <c r="AA984" s="1"/>
      <c r="AB984" s="64">
        <v>1</v>
      </c>
      <c r="AC984" s="115">
        <f t="shared" si="53"/>
        <v>1</v>
      </c>
      <c r="AD984" s="2">
        <v>46082</v>
      </c>
      <c r="AE984" s="175">
        <f>IFERROR(Table8[[#This Row],[Timeline - Monthwise]]-MIN(Table8[Start Date..]),"None")</f>
        <v>31</v>
      </c>
      <c r="AF984" s="1">
        <f>IFERROR(Table8[[#This Row],[Timeline - Monthwise]]-Table8[[#This Row],[Start Date..]]+1,"Duration Doesn't Exsists")</f>
        <v>32</v>
      </c>
      <c r="AG984" s="29">
        <f ca="1">IFERROR(Table8[[#This Row],[Timeline - Monthwise]]-TODAY(),"No ETA")</f>
        <v>-16</v>
      </c>
      <c r="AH984" s="29" t="str">
        <f t="shared" si="54"/>
        <v>Completed</v>
      </c>
      <c r="AI984" s="1">
        <v>46113</v>
      </c>
      <c r="AJ984" s="237" t="s">
        <v>3571</v>
      </c>
      <c r="AK984" s="1" t="s">
        <v>175</v>
      </c>
      <c r="AL984" s="1" t="s">
        <v>3323</v>
      </c>
      <c r="AM984" s="1" t="s">
        <v>76</v>
      </c>
      <c r="AN984" s="1">
        <v>1</v>
      </c>
      <c r="AO984" s="27"/>
      <c r="AP984" s="1"/>
      <c r="AQ984" s="1"/>
      <c r="AS984" s="192" t="str">
        <f>VLOOKUP(Table8[[#This Row],[CEM Number]],'71 CEMs'!$E$5:$E$76,1,0)</f>
        <v>I260068</v>
      </c>
      <c r="AT984" s="235">
        <v>46113</v>
      </c>
      <c r="AU984" s="233"/>
    </row>
    <row r="985" spans="1:47" ht="14.4" customHeight="1">
      <c r="A985" s="26" t="s">
        <v>897</v>
      </c>
      <c r="B985" s="166">
        <v>45855</v>
      </c>
      <c r="C985" s="1" t="s">
        <v>64</v>
      </c>
      <c r="D985" s="1" t="s">
        <v>910</v>
      </c>
      <c r="E985" s="192" t="s">
        <v>926</v>
      </c>
      <c r="F985" s="29">
        <v>980</v>
      </c>
      <c r="G985" s="29">
        <v>490</v>
      </c>
      <c r="H985" s="29"/>
      <c r="I985" s="29"/>
      <c r="J985" s="29"/>
      <c r="K985" s="29"/>
      <c r="L985" s="29"/>
      <c r="M985" s="1" t="str">
        <f>Table8[[#This Row],[Std Remarks]]</f>
        <v>REMOVE BUDGET (T)</v>
      </c>
      <c r="N985" s="28">
        <f>Table8[[#This Row],[% of Completion of Work Done]]</f>
        <v>0</v>
      </c>
      <c r="O985" s="1">
        <f>Table8[[#This Row],[Customers According to % (Market Share)]]</f>
        <v>490</v>
      </c>
      <c r="P985" s="29">
        <v>43995521.560944498</v>
      </c>
      <c r="Q985" s="136">
        <v>0</v>
      </c>
      <c r="R985" s="136">
        <v>43995521.560944498</v>
      </c>
      <c r="S985" s="1">
        <v>-1</v>
      </c>
      <c r="T985" s="1"/>
      <c r="U985" s="1">
        <v>0.5</v>
      </c>
      <c r="V985" s="29">
        <v>21468.307558750002</v>
      </c>
      <c r="W985" s="29">
        <v>17297.055060000002</v>
      </c>
      <c r="X985" s="1" t="s">
        <v>31</v>
      </c>
      <c r="Y985" s="192"/>
      <c r="Z985" s="1" t="s">
        <v>35</v>
      </c>
      <c r="AA985" s="1"/>
      <c r="AB985" s="28">
        <v>0</v>
      </c>
      <c r="AC985" s="115">
        <f t="shared" si="53"/>
        <v>0</v>
      </c>
      <c r="AD985" s="2">
        <v>46082</v>
      </c>
      <c r="AE985" s="175">
        <f>IFERROR(Table8[[#This Row],[Timeline - Monthwise]]-MIN(Table8[Start Date..]),"None")</f>
        <v>92</v>
      </c>
      <c r="AF985" s="1">
        <f>IFERROR(Table8[[#This Row],[Timeline - Monthwise]]-Table8[[#This Row],[Start Date..]]+1,"Duration Doesn't Exsists")</f>
        <v>93</v>
      </c>
      <c r="AG985" s="29">
        <f ca="1">IFERROR(Table8[[#This Row],[Timeline - Monthwise]]-TODAY(),"No ETA")</f>
        <v>45</v>
      </c>
      <c r="AH985" s="29" t="str">
        <f t="shared" si="54"/>
        <v>Yet to Start</v>
      </c>
      <c r="AI985" s="1" t="s">
        <v>272</v>
      </c>
      <c r="AJ985" s="237" t="s">
        <v>3573</v>
      </c>
      <c r="AK985" s="1" t="s">
        <v>3316</v>
      </c>
      <c r="AL985" s="1" t="s">
        <v>3324</v>
      </c>
      <c r="AM985" s="1" t="s">
        <v>34</v>
      </c>
      <c r="AN985" s="1"/>
      <c r="AO985" s="27"/>
      <c r="AP985" s="191"/>
      <c r="AQ985" s="1">
        <f>Table8[[#This Row],[Allocated Budget]]-Table8[[#This Row],[Allocated Budget]]</f>
        <v>0</v>
      </c>
      <c r="AS985" s="192" t="str">
        <f>VLOOKUP(Table8[[#This Row],[CEM Number]],'71 CEMs'!$E$5:$E$76,1,0)</f>
        <v>I260068</v>
      </c>
      <c r="AT985" s="235">
        <v>46174</v>
      </c>
      <c r="AU985" s="233"/>
    </row>
    <row r="986" spans="1:47" ht="14.4" customHeight="1">
      <c r="A986" s="26" t="s">
        <v>897</v>
      </c>
      <c r="B986" s="166">
        <v>45855</v>
      </c>
      <c r="C986" s="1" t="s">
        <v>64</v>
      </c>
      <c r="D986" s="1" t="s">
        <v>910</v>
      </c>
      <c r="E986" s="192" t="s">
        <v>927</v>
      </c>
      <c r="F986" s="29">
        <v>802</v>
      </c>
      <c r="G986" s="29">
        <v>401</v>
      </c>
      <c r="H986" s="29"/>
      <c r="I986" s="29"/>
      <c r="J986" s="29"/>
      <c r="K986" s="29"/>
      <c r="L986" s="29"/>
      <c r="M986" s="1" t="str">
        <f>Table8[[#This Row],[Std Remarks]]</f>
        <v>REMOVE BUDGET (T)</v>
      </c>
      <c r="N986" s="28">
        <f>Table8[[#This Row],[% of Completion of Work Done]]</f>
        <v>0</v>
      </c>
      <c r="O986" s="1">
        <f>Table8[[#This Row],[Customers According to % (Market Share)]]</f>
        <v>401</v>
      </c>
      <c r="P986" s="29">
        <v>26653396.669349998</v>
      </c>
      <c r="Q986" s="136">
        <v>0</v>
      </c>
      <c r="R986" s="136">
        <v>26653396.669350006</v>
      </c>
      <c r="S986" s="1">
        <v>-1</v>
      </c>
      <c r="T986" s="1"/>
      <c r="U986" s="1">
        <v>0.5</v>
      </c>
      <c r="V986" s="29">
        <v>12254.302356250004</v>
      </c>
      <c r="W986" s="29">
        <v>9073.9278675000041</v>
      </c>
      <c r="X986" s="1" t="s">
        <v>31</v>
      </c>
      <c r="Y986" s="192"/>
      <c r="Z986" s="1" t="s">
        <v>35</v>
      </c>
      <c r="AA986" s="1"/>
      <c r="AB986" s="28">
        <v>0</v>
      </c>
      <c r="AC986" s="115">
        <f t="shared" si="53"/>
        <v>0</v>
      </c>
      <c r="AD986" s="2">
        <v>46082</v>
      </c>
      <c r="AE986" s="175">
        <f>IFERROR(Table8[[#This Row],[Timeline - Monthwise]]-MIN(Table8[Start Date..]),"None")</f>
        <v>92</v>
      </c>
      <c r="AF986" s="1">
        <f>IFERROR(Table8[[#This Row],[Timeline - Monthwise]]-Table8[[#This Row],[Start Date..]]+1,"Duration Doesn't Exsists")</f>
        <v>93</v>
      </c>
      <c r="AG986" s="29">
        <f ca="1">IFERROR(Table8[[#This Row],[Timeline - Monthwise]]-TODAY(),"No ETA")</f>
        <v>45</v>
      </c>
      <c r="AH986" s="29" t="str">
        <f t="shared" si="54"/>
        <v>Yet to Start</v>
      </c>
      <c r="AI986" s="1" t="s">
        <v>272</v>
      </c>
      <c r="AJ986" s="237" t="s">
        <v>3573</v>
      </c>
      <c r="AK986" s="1" t="s">
        <v>3316</v>
      </c>
      <c r="AL986" s="1" t="s">
        <v>3324</v>
      </c>
      <c r="AM986" s="1" t="s">
        <v>34</v>
      </c>
      <c r="AN986" s="1"/>
      <c r="AO986" s="27"/>
      <c r="AP986" s="191"/>
      <c r="AQ986" s="1">
        <f>Table8[[#This Row],[Allocated Budget]]-Table8[[#This Row],[Allocated Budget]]</f>
        <v>0</v>
      </c>
      <c r="AS986" s="192" t="str">
        <f>VLOOKUP(Table8[[#This Row],[CEM Number]],'71 CEMs'!$E$5:$E$76,1,0)</f>
        <v>I260068</v>
      </c>
      <c r="AT986" s="235">
        <v>46174</v>
      </c>
      <c r="AU986" s="233"/>
    </row>
    <row r="987" spans="1:47" ht="14.4" customHeight="1">
      <c r="A987" s="26" t="s">
        <v>742</v>
      </c>
      <c r="B987" s="166">
        <v>45601</v>
      </c>
      <c r="C987" s="1" t="s">
        <v>27</v>
      </c>
      <c r="D987" s="1" t="s">
        <v>27</v>
      </c>
      <c r="E987" s="192" t="s">
        <v>753</v>
      </c>
      <c r="F987" s="29">
        <v>4674</v>
      </c>
      <c r="G987" s="29">
        <v>1869.6000000000001</v>
      </c>
      <c r="H987" s="29">
        <v>0</v>
      </c>
      <c r="I987" s="29"/>
      <c r="J987" s="29"/>
      <c r="K987" s="29"/>
      <c r="L987" s="29"/>
      <c r="M987" s="1" t="str">
        <f>Table8[[#This Row],[Std Remarks]]</f>
        <v>NOT LIVE - RETAIN BUDGET</v>
      </c>
      <c r="N987" s="28">
        <f>Table8[[#This Row],[% of Completion of Work Done]]</f>
        <v>0</v>
      </c>
      <c r="O987" s="1">
        <f>Table8[[#This Row],[Customers According to % (Market Share)]]</f>
        <v>1869.6000000000001</v>
      </c>
      <c r="P987" s="29">
        <v>26554382.379000001</v>
      </c>
      <c r="Q987" s="136">
        <f>(Table8[[#This Row],[Allocated Budget]]*$Q$2)+(Table8[[#This Row],[Allocated Budget]]*(1-Table8[[#This Row],[HP%  based on Live % ( Work Progress)]])*(1-$Q$2))</f>
        <v>26554382.379000001</v>
      </c>
      <c r="R987" s="136">
        <v>0</v>
      </c>
      <c r="S987" s="1">
        <v>-0.85</v>
      </c>
      <c r="T987" s="1"/>
      <c r="U987" s="1">
        <v>0.4</v>
      </c>
      <c r="V987" s="29">
        <v>5261.4000000000005</v>
      </c>
      <c r="W987" s="29">
        <v>10370.2125</v>
      </c>
      <c r="X987" s="1" t="s">
        <v>47</v>
      </c>
      <c r="Y987" s="28">
        <f>Table8[[#This Row],[% of Completion of Work Done]]</f>
        <v>0</v>
      </c>
      <c r="Z987" s="1" t="s">
        <v>35</v>
      </c>
      <c r="AA987" s="1"/>
      <c r="AB987" s="28">
        <v>0</v>
      </c>
      <c r="AC987" s="115">
        <f t="shared" si="53"/>
        <v>0</v>
      </c>
      <c r="AD987" s="2">
        <v>46082</v>
      </c>
      <c r="AE987" s="175" t="str">
        <f>IFERROR(Table8[[#This Row],[Timeline - Monthwise]]-MIN(Table8[Start Date..]),"None")</f>
        <v>None</v>
      </c>
      <c r="AF987" s="1" t="str">
        <f>IFERROR(Table8[[#This Row],[Timeline - Monthwise]]-Table8[[#This Row],[Start Date..]]+1,"Duration Doesn't Exsists")</f>
        <v>Duration Doesn't Exsists</v>
      </c>
      <c r="AG987" s="29" t="str">
        <f ca="1">IFERROR(Table8[[#This Row],[Timeline - Monthwise]]-TODAY(),"No ETA")</f>
        <v>No ETA</v>
      </c>
      <c r="AH987" s="29" t="str">
        <f t="shared" si="54"/>
        <v>Yet to Start</v>
      </c>
      <c r="AI987" s="1" t="s">
        <v>77</v>
      </c>
      <c r="AJ987" s="237" t="s">
        <v>3319</v>
      </c>
      <c r="AK987" s="1" t="s">
        <v>671</v>
      </c>
      <c r="AL987" s="1" t="s">
        <v>3325</v>
      </c>
      <c r="AM987" s="1" t="s">
        <v>76</v>
      </c>
      <c r="AN987" s="1">
        <v>2</v>
      </c>
      <c r="AO987" s="27"/>
      <c r="AP987" s="191"/>
      <c r="AQ987" s="1"/>
      <c r="AS987" s="192" t="str">
        <f>VLOOKUP(Table8[[#This Row],[CEM Number]],'71 CEMs'!$E$5:$E$76,1,0)</f>
        <v>I250327</v>
      </c>
      <c r="AT987" s="235" t="s">
        <v>3319</v>
      </c>
      <c r="AU987" s="233"/>
    </row>
    <row r="988" spans="1:47" ht="14.4" customHeight="1">
      <c r="A988" s="26" t="s">
        <v>992</v>
      </c>
      <c r="B988" s="166">
        <v>44924</v>
      </c>
      <c r="C988" s="1" t="s">
        <v>514</v>
      </c>
      <c r="D988" s="1" t="s">
        <v>993</v>
      </c>
      <c r="E988" s="192" t="s">
        <v>1001</v>
      </c>
      <c r="F988" s="29">
        <v>2248</v>
      </c>
      <c r="G988" s="29">
        <v>1124</v>
      </c>
      <c r="H988" s="29"/>
      <c r="I988" s="29"/>
      <c r="J988" s="29"/>
      <c r="K988" s="29"/>
      <c r="L988" s="29"/>
      <c r="M988" s="1" t="str">
        <f>Table8[[#This Row],[Std Remarks]]</f>
        <v>NOT LIVE - RETAIN BUDGET</v>
      </c>
      <c r="N988" s="28">
        <f>Table8[[#This Row],[% of Completion of Work Done]]</f>
        <v>0</v>
      </c>
      <c r="O988" s="1">
        <f>Table8[[#This Row],[Customers According to % (Market Share)]]</f>
        <v>1124</v>
      </c>
      <c r="P988" s="29">
        <v>21107233.8366578</v>
      </c>
      <c r="Q988" s="136">
        <f>(Table8[[#This Row],[Allocated Budget]]*$Q$2)+(Table8[[#This Row],[Allocated Budget]]*(1-Table8[[#This Row],[HP%  based on Live % ( Work Progress)]])*(1-$Q$2))</f>
        <v>21107233.8366578</v>
      </c>
      <c r="R988" s="136">
        <v>0</v>
      </c>
      <c r="S988" s="1">
        <v>-1</v>
      </c>
      <c r="T988" s="1"/>
      <c r="U988" s="1">
        <v>0.5</v>
      </c>
      <c r="V988" s="29">
        <v>3421.6330605208627</v>
      </c>
      <c r="W988" s="241">
        <v>15496.943241549277</v>
      </c>
      <c r="X988" s="1" t="s">
        <v>47</v>
      </c>
      <c r="Y988" s="28">
        <f>Table8[[#This Row],[% of Completion of Work Done]]</f>
        <v>0</v>
      </c>
      <c r="Z988" s="1" t="s">
        <v>35</v>
      </c>
      <c r="AA988" s="1"/>
      <c r="AB988" s="28">
        <v>0</v>
      </c>
      <c r="AC988" s="115">
        <f t="shared" si="53"/>
        <v>0</v>
      </c>
      <c r="AD988" s="2">
        <v>46082</v>
      </c>
      <c r="AE988" s="175" t="str">
        <f>IFERROR(Table8[[#This Row],[Timeline - Monthwise]]-MIN(Table8[Start Date..]),"None")</f>
        <v>None</v>
      </c>
      <c r="AF988" s="1" t="str">
        <f>IFERROR(Table8[[#This Row],[Timeline - Monthwise]]-Table8[[#This Row],[Start Date..]]+1,"Duration Doesn't Exsists")</f>
        <v>Duration Doesn't Exsists</v>
      </c>
      <c r="AG988" s="29" t="str">
        <f ca="1">IFERROR(Table8[[#This Row],[Timeline - Monthwise]]-TODAY(),"No ETA")</f>
        <v>No ETA</v>
      </c>
      <c r="AH988" s="29" t="str">
        <f t="shared" si="54"/>
        <v>Yet to Start</v>
      </c>
      <c r="AI988" s="1" t="s">
        <v>77</v>
      </c>
      <c r="AJ988" s="237" t="s">
        <v>3319</v>
      </c>
      <c r="AK988" s="1" t="s">
        <v>78</v>
      </c>
      <c r="AL988" s="1" t="s">
        <v>3325</v>
      </c>
      <c r="AM988" s="1" t="s">
        <v>76</v>
      </c>
      <c r="AN988" s="1">
        <v>1</v>
      </c>
      <c r="AO988" s="27"/>
      <c r="AP988" s="191"/>
      <c r="AQ988" s="1"/>
      <c r="AS988" s="192" t="str">
        <f>VLOOKUP(Table8[[#This Row],[CEM Number]],'71 CEMs'!$E$5:$E$76,1,0)</f>
        <v>INT-23-00435</v>
      </c>
      <c r="AT988" s="235" t="s">
        <v>3319</v>
      </c>
      <c r="AU988" s="233"/>
    </row>
    <row r="989" spans="1:47" ht="14.4" customHeight="1">
      <c r="A989" s="26" t="s">
        <v>513</v>
      </c>
      <c r="B989" s="166">
        <v>45427</v>
      </c>
      <c r="C989" s="1" t="s">
        <v>514</v>
      </c>
      <c r="D989" s="1" t="s">
        <v>515</v>
      </c>
      <c r="E989" s="192" t="s">
        <v>546</v>
      </c>
      <c r="F989" s="29">
        <v>728</v>
      </c>
      <c r="G989" s="29">
        <v>291.2</v>
      </c>
      <c r="H989" s="29"/>
      <c r="I989" s="29"/>
      <c r="J989" s="29"/>
      <c r="K989" s="29"/>
      <c r="L989" s="29"/>
      <c r="M989" s="1" t="str">
        <f>Table8[[#This Row],[Std Remarks]]</f>
        <v>LIVE - 100% Completed</v>
      </c>
      <c r="N989" s="28">
        <f>Table8[[#This Row],[% of Completion of Work Done]]</f>
        <v>1</v>
      </c>
      <c r="O989" s="1">
        <f>Table8[[#This Row],[Customers According to % (Market Share)]]</f>
        <v>291.2</v>
      </c>
      <c r="P989" s="29">
        <v>10959915.103262501</v>
      </c>
      <c r="Q989" s="136">
        <f>Table8[[#This Row],[Allocated Budget]]*Table8[[#This Row],[Allocation Percentage]]</f>
        <v>1643987.265489375</v>
      </c>
      <c r="R989" s="136">
        <v>9315927.8377731256</v>
      </c>
      <c r="S989" s="1">
        <v>-1</v>
      </c>
      <c r="T989" s="1"/>
      <c r="U989" s="1">
        <v>0.4</v>
      </c>
      <c r="V989" s="29">
        <v>1959.76</v>
      </c>
      <c r="W989" s="29">
        <v>5314.6931460999995</v>
      </c>
      <c r="X989" s="1" t="s">
        <v>47</v>
      </c>
      <c r="Y989" s="75">
        <f>$Q$2</f>
        <v>0.15</v>
      </c>
      <c r="Z989" s="1" t="s">
        <v>32</v>
      </c>
      <c r="AA989" s="1" t="s">
        <v>47</v>
      </c>
      <c r="AB989" s="64">
        <v>1</v>
      </c>
      <c r="AC989" s="115">
        <f t="shared" si="53"/>
        <v>1</v>
      </c>
      <c r="AD989" s="2">
        <v>46082</v>
      </c>
      <c r="AE989" s="175" t="str">
        <f>IFERROR(Table8[[#This Row],[Timeline - Monthwise]]-MIN(Table8[Start Date..]),"None")</f>
        <v>None</v>
      </c>
      <c r="AF989" s="1" t="str">
        <f>IFERROR(Table8[[#This Row],[Timeline - Monthwise]]-Table8[[#This Row],[Start Date..]]+1,"Duration Doesn't Exsists")</f>
        <v>Duration Doesn't Exsists</v>
      </c>
      <c r="AG989" s="29" t="str">
        <f ca="1">IFERROR(Table8[[#This Row],[Timeline - Monthwise]]-TODAY(),"No ETA")</f>
        <v>No ETA</v>
      </c>
      <c r="AH989" s="29" t="str">
        <f t="shared" si="54"/>
        <v>Completed</v>
      </c>
      <c r="AI989" s="1"/>
      <c r="AJ989" s="237" t="s">
        <v>3569</v>
      </c>
      <c r="AK989" s="1" t="s">
        <v>524</v>
      </c>
      <c r="AL989" s="1" t="s">
        <v>3178</v>
      </c>
      <c r="AM989" s="1" t="s">
        <v>30</v>
      </c>
      <c r="AN989" s="1"/>
      <c r="AO989" s="27"/>
      <c r="AP989" s="191"/>
      <c r="AQ989" s="1"/>
      <c r="AS989" s="192" t="str">
        <f>VLOOKUP(Table8[[#This Row],[CEM Number]],'71 CEMs'!$E$5:$E$76,1,0)</f>
        <v>I240705</v>
      </c>
      <c r="AT989" s="235" t="s">
        <v>3569</v>
      </c>
      <c r="AU989" s="233"/>
    </row>
    <row r="990" spans="1:47" ht="14.4" customHeight="1">
      <c r="A990" s="26" t="s">
        <v>513</v>
      </c>
      <c r="B990" s="166">
        <v>45427</v>
      </c>
      <c r="C990" s="1" t="s">
        <v>514</v>
      </c>
      <c r="D990" s="1" t="s">
        <v>515</v>
      </c>
      <c r="E990" s="192" t="s">
        <v>547</v>
      </c>
      <c r="F990" s="29">
        <v>262</v>
      </c>
      <c r="G990" s="29">
        <v>104.80000000000001</v>
      </c>
      <c r="H990" s="29"/>
      <c r="I990" s="29"/>
      <c r="J990" s="29"/>
      <c r="K990" s="29"/>
      <c r="L990" s="29"/>
      <c r="M990" s="1" t="str">
        <f>Table8[[#This Row],[Std Remarks]]</f>
        <v>LIVE - 100% Completed</v>
      </c>
      <c r="N990" s="28">
        <f>Table8[[#This Row],[% of Completion of Work Done]]</f>
        <v>1</v>
      </c>
      <c r="O990" s="1">
        <f>Table8[[#This Row],[Customers According to % (Market Share)]]</f>
        <v>104.80000000000001</v>
      </c>
      <c r="P990" s="29">
        <v>2397603.2296894998</v>
      </c>
      <c r="Q990" s="136">
        <f>Table8[[#This Row],[Allocated Budget]]*Table8[[#This Row],[Allocation Percentage]]</f>
        <v>359640.48445342499</v>
      </c>
      <c r="R990" s="136">
        <v>2037962.7452360748</v>
      </c>
      <c r="S990" s="1">
        <v>-1</v>
      </c>
      <c r="T990" s="1"/>
      <c r="U990" s="1">
        <v>0.4</v>
      </c>
      <c r="V990" s="29">
        <v>0</v>
      </c>
      <c r="W990" s="29">
        <v>3544.0220414999999</v>
      </c>
      <c r="X990" s="1" t="s">
        <v>150</v>
      </c>
      <c r="Y990" s="75">
        <f>$Q$2</f>
        <v>0.15</v>
      </c>
      <c r="Z990" s="1" t="s">
        <v>32</v>
      </c>
      <c r="AA990" s="1" t="s">
        <v>150</v>
      </c>
      <c r="AB990" s="64">
        <v>1</v>
      </c>
      <c r="AC990" s="115">
        <f t="shared" si="53"/>
        <v>1</v>
      </c>
      <c r="AD990" s="2">
        <v>46082</v>
      </c>
      <c r="AE990" s="175" t="str">
        <f>IFERROR(Table8[[#This Row],[Timeline - Monthwise]]-MIN(Table8[Start Date..]),"None")</f>
        <v>None</v>
      </c>
      <c r="AF990" s="1" t="str">
        <f>IFERROR(Table8[[#This Row],[Timeline - Monthwise]]-Table8[[#This Row],[Start Date..]]+1,"Duration Doesn't Exsists")</f>
        <v>Duration Doesn't Exsists</v>
      </c>
      <c r="AG990" s="29" t="str">
        <f ca="1">IFERROR(Table8[[#This Row],[Timeline - Monthwise]]-TODAY(),"No ETA")</f>
        <v>No ETA</v>
      </c>
      <c r="AH990" s="29" t="str">
        <f t="shared" si="54"/>
        <v>Completed</v>
      </c>
      <c r="AI990" s="1"/>
      <c r="AJ990" s="237" t="s">
        <v>3569</v>
      </c>
      <c r="AK990" s="1" t="s">
        <v>548</v>
      </c>
      <c r="AL990" s="1" t="s">
        <v>3178</v>
      </c>
      <c r="AM990" s="1" t="s">
        <v>30</v>
      </c>
      <c r="AN990" s="1"/>
      <c r="AO990" s="27"/>
      <c r="AP990" s="191"/>
      <c r="AQ990" s="1"/>
      <c r="AS990" s="192" t="str">
        <f>VLOOKUP(Table8[[#This Row],[CEM Number]],'71 CEMs'!$E$5:$E$76,1,0)</f>
        <v>I240705</v>
      </c>
      <c r="AT990" s="235" t="s">
        <v>3569</v>
      </c>
      <c r="AU990" s="233"/>
    </row>
    <row r="991" spans="1:47" ht="14.4" customHeight="1">
      <c r="A991" s="86" t="s">
        <v>932</v>
      </c>
      <c r="B991" s="166" t="s">
        <v>3530</v>
      </c>
      <c r="C991" s="1" t="s">
        <v>64</v>
      </c>
      <c r="D991" s="28" t="s">
        <v>933</v>
      </c>
      <c r="E991" s="192" t="s">
        <v>3213</v>
      </c>
      <c r="F991" s="29">
        <v>4706</v>
      </c>
      <c r="G991" s="65">
        <v>1882.4</v>
      </c>
      <c r="H991" s="65"/>
      <c r="I991" s="29"/>
      <c r="J991" s="29"/>
      <c r="K991" s="29"/>
      <c r="L991" s="29"/>
      <c r="M991" s="1" t="str">
        <f>Table8[[#This Row],[Std Remarks]]</f>
        <v>NOT LIVE - RETAIN BUDGET</v>
      </c>
      <c r="N991" s="28">
        <f>Table8[[#This Row],[% of Completion of Work Done]]</f>
        <v>0.6</v>
      </c>
      <c r="O991" s="1"/>
      <c r="P991" s="29">
        <v>86408046.75</v>
      </c>
      <c r="Q991" s="136">
        <f>(Table8[[#This Row],[Allocated Budget]]*$Q$2)+(Table8[[#This Row],[Allocated Budget]]*(1-Table8[[#This Row],[HP%  based on Live % ( Work Progress)]])*(1-$Q$2))</f>
        <v>42339942.907499999</v>
      </c>
      <c r="R991" s="136"/>
      <c r="S991" s="1"/>
      <c r="T991" s="1"/>
      <c r="U991" s="1"/>
      <c r="V991" s="66">
        <v>47548.65</v>
      </c>
      <c r="W991" s="66">
        <v>43293.75</v>
      </c>
      <c r="X991" s="1" t="s">
        <v>31</v>
      </c>
      <c r="Y991" s="28">
        <f>Table8[[#This Row],[% of Completion of Work Done]]</f>
        <v>0.6</v>
      </c>
      <c r="Z991" s="47" t="s">
        <v>849</v>
      </c>
      <c r="AA991" s="1"/>
      <c r="AB991" s="28">
        <v>0.6</v>
      </c>
      <c r="AC991" s="115">
        <f t="shared" si="53"/>
        <v>0.6</v>
      </c>
      <c r="AD991" s="2">
        <v>46082</v>
      </c>
      <c r="AE991" s="175">
        <f>IFERROR(Table8[[#This Row],[Timeline - Monthwise]]-MIN(Table8[Start Date..]),"None")</f>
        <v>92</v>
      </c>
      <c r="AF991" s="1">
        <f>IFERROR(Table8[[#This Row],[Timeline - Monthwise]]-Table8[[#This Row],[Start Date..]]+1,"Duration Doesn't Exsists")</f>
        <v>93</v>
      </c>
      <c r="AG991" s="29">
        <f ca="1">IFERROR(Table8[[#This Row],[Timeline - Monthwise]]-TODAY(),"No ETA")</f>
        <v>45</v>
      </c>
      <c r="AH991" s="29" t="str">
        <f t="shared" si="54"/>
        <v>In Progress</v>
      </c>
      <c r="AI991" s="28" t="s">
        <v>850</v>
      </c>
      <c r="AJ991" s="237" t="s">
        <v>3573</v>
      </c>
      <c r="AK991" s="85" t="s">
        <v>107</v>
      </c>
      <c r="AL991" s="1" t="s">
        <v>3323</v>
      </c>
      <c r="AM991" s="1" t="s">
        <v>76</v>
      </c>
      <c r="AN991" s="1"/>
      <c r="AO991" s="27"/>
      <c r="AP991" s="192"/>
      <c r="AQ991" s="1"/>
      <c r="AS991" s="192" t="e">
        <f>VLOOKUP(Table8[[#This Row],[CEM Number]],'71 CEMs'!$E$5:$E$76,1,0)</f>
        <v>#N/A</v>
      </c>
      <c r="AT991" s="235">
        <v>46174</v>
      </c>
      <c r="AU991" s="233"/>
    </row>
    <row r="992" spans="1:47" ht="14.4" customHeight="1">
      <c r="A992" s="86" t="s">
        <v>936</v>
      </c>
      <c r="B992" s="166" t="s">
        <v>3530</v>
      </c>
      <c r="C992" s="1" t="s">
        <v>138</v>
      </c>
      <c r="D992" s="28" t="s">
        <v>937</v>
      </c>
      <c r="E992" s="192" t="s">
        <v>3221</v>
      </c>
      <c r="F992" s="29">
        <v>5402</v>
      </c>
      <c r="G992" s="65">
        <v>2160.8000000000002</v>
      </c>
      <c r="H992" s="65"/>
      <c r="I992" s="29"/>
      <c r="J992" s="29"/>
      <c r="K992" s="29"/>
      <c r="L992" s="29"/>
      <c r="M992" s="1" t="str">
        <f>Table8[[#This Row],[Std Remarks]]</f>
        <v>NOT LIVE - RETAIN BUDGET</v>
      </c>
      <c r="N992" s="28">
        <f>Table8[[#This Row],[% of Completion of Work Done]]</f>
        <v>0.9</v>
      </c>
      <c r="O992" s="1"/>
      <c r="P992" s="29">
        <v>36230431.90625</v>
      </c>
      <c r="Q992" s="136">
        <f>(Table8[[#This Row],[Allocated Budget]]*$Q$2)+(Table8[[#This Row],[Allocated Budget]]*(1-Table8[[#This Row],[HP%  based on Live % ( Work Progress)]])*(1-$Q$2))</f>
        <v>8514151.4979687501</v>
      </c>
      <c r="R992" s="136"/>
      <c r="S992" s="1"/>
      <c r="T992" s="1"/>
      <c r="U992" s="1"/>
      <c r="V992" s="66">
        <v>4771.3499999999995</v>
      </c>
      <c r="W992" s="66">
        <v>51586.65</v>
      </c>
      <c r="X992" s="1" t="s">
        <v>47</v>
      </c>
      <c r="Y992" s="28">
        <f>Table8[[#This Row],[% of Completion of Work Done]]</f>
        <v>0.9</v>
      </c>
      <c r="Z992" s="1" t="s">
        <v>35</v>
      </c>
      <c r="AA992" s="1"/>
      <c r="AB992" s="28">
        <v>0.9</v>
      </c>
      <c r="AC992" s="115">
        <f t="shared" si="53"/>
        <v>0.9</v>
      </c>
      <c r="AD992" s="2">
        <v>46082</v>
      </c>
      <c r="AE992" s="175">
        <f>IFERROR(Table8[[#This Row],[Timeline - Monthwise]]-MIN(Table8[Start Date..]),"None")</f>
        <v>31</v>
      </c>
      <c r="AF992" s="1">
        <f>IFERROR(Table8[[#This Row],[Timeline - Monthwise]]-Table8[[#This Row],[Start Date..]]+1,"Duration Doesn't Exsists")</f>
        <v>32</v>
      </c>
      <c r="AG992" s="29">
        <f ca="1">IFERROR(Table8[[#This Row],[Timeline - Monthwise]]-TODAY(),"No ETA")</f>
        <v>-16</v>
      </c>
      <c r="AH992" s="29" t="str">
        <f t="shared" si="54"/>
        <v>In Progress</v>
      </c>
      <c r="AI992" s="1" t="s">
        <v>853</v>
      </c>
      <c r="AJ992" s="237" t="s">
        <v>3571</v>
      </c>
      <c r="AK992" s="2" t="s">
        <v>3301</v>
      </c>
      <c r="AL992" s="1" t="s">
        <v>3323</v>
      </c>
      <c r="AM992" s="1" t="s">
        <v>76</v>
      </c>
      <c r="AN992" s="1"/>
      <c r="AO992" s="27"/>
      <c r="AP992" s="191"/>
      <c r="AQ992" s="1"/>
      <c r="AS992" s="192" t="e">
        <f>VLOOKUP(Table8[[#This Row],[CEM Number]],'71 CEMs'!$E$5:$E$76,1,0)</f>
        <v>#N/A</v>
      </c>
      <c r="AT992" s="235">
        <v>46113</v>
      </c>
      <c r="AU992" s="233"/>
    </row>
    <row r="993" spans="1:47" ht="14.4" customHeight="1">
      <c r="A993" s="86" t="s">
        <v>932</v>
      </c>
      <c r="B993" s="166" t="s">
        <v>3530</v>
      </c>
      <c r="C993" s="1" t="s">
        <v>64</v>
      </c>
      <c r="D993" s="28" t="s">
        <v>933</v>
      </c>
      <c r="E993" s="192" t="s">
        <v>3214</v>
      </c>
      <c r="F993" s="29">
        <v>938</v>
      </c>
      <c r="G993" s="65">
        <v>375.20000000000005</v>
      </c>
      <c r="H993" s="65"/>
      <c r="I993" s="29"/>
      <c r="J993" s="29"/>
      <c r="K993" s="29"/>
      <c r="L993" s="29"/>
      <c r="M993" s="1" t="str">
        <f>Table8[[#This Row],[Std Remarks]]</f>
        <v>NOT LIVE - RETAIN BUDGET</v>
      </c>
      <c r="N993" s="28">
        <f>Table8[[#This Row],[% of Completion of Work Done]]</f>
        <v>0</v>
      </c>
      <c r="O993" s="1"/>
      <c r="P993" s="29">
        <v>15310091.5</v>
      </c>
      <c r="Q993" s="136">
        <f>(Table8[[#This Row],[Allocated Budget]]*$Q$2)+(Table8[[#This Row],[Allocated Budget]]*(1-Table8[[#This Row],[HP%  based on Live % ( Work Progress)]])*(1-$Q$2))</f>
        <v>15310091.5</v>
      </c>
      <c r="R993" s="136"/>
      <c r="S993" s="1"/>
      <c r="T993" s="1"/>
      <c r="U993" s="1"/>
      <c r="V993" s="66">
        <v>8152.9499999999989</v>
      </c>
      <c r="W993" s="66">
        <v>8006.25</v>
      </c>
      <c r="X993" s="1" t="s">
        <v>31</v>
      </c>
      <c r="Y993" s="28">
        <f>Table8[[#This Row],[% of Completion of Work Done]]</f>
        <v>0</v>
      </c>
      <c r="Z993" s="47" t="s">
        <v>849</v>
      </c>
      <c r="AA993" s="1"/>
      <c r="AB993" s="64">
        <v>0</v>
      </c>
      <c r="AC993" s="115">
        <f t="shared" si="53"/>
        <v>0</v>
      </c>
      <c r="AD993" s="2">
        <v>46082</v>
      </c>
      <c r="AE993" s="175">
        <f>IFERROR(Table8[[#This Row],[Timeline - Monthwise]]-MIN(Table8[Start Date..]),"None")</f>
        <v>122</v>
      </c>
      <c r="AF993" s="1">
        <f>IFERROR(Table8[[#This Row],[Timeline - Monthwise]]-Table8[[#This Row],[Start Date..]]+1,"Duration Doesn't Exsists")</f>
        <v>123</v>
      </c>
      <c r="AG993" s="29">
        <f ca="1">IFERROR(Table8[[#This Row],[Timeline - Monthwise]]-TODAY(),"No ETA")</f>
        <v>75</v>
      </c>
      <c r="AH993" s="29" t="str">
        <f t="shared" si="54"/>
        <v>Yet to Start</v>
      </c>
      <c r="AI993" s="28" t="s">
        <v>3306</v>
      </c>
      <c r="AJ993" s="237" t="s">
        <v>3572</v>
      </c>
      <c r="AK993" s="85" t="s">
        <v>3308</v>
      </c>
      <c r="AL993" s="1" t="s">
        <v>3179</v>
      </c>
      <c r="AM993" s="1" t="s">
        <v>76</v>
      </c>
      <c r="AN993" s="1"/>
      <c r="AO993" s="27"/>
      <c r="AP993" s="191"/>
      <c r="AQ993" s="1"/>
      <c r="AS993" s="192" t="e">
        <f>VLOOKUP(Table8[[#This Row],[CEM Number]],'71 CEMs'!$E$5:$E$76,1,0)</f>
        <v>#N/A</v>
      </c>
      <c r="AT993" s="235">
        <v>46204</v>
      </c>
      <c r="AU993" s="233"/>
    </row>
    <row r="994" spans="1:47" ht="14.4" customHeight="1">
      <c r="A994" s="86" t="s">
        <v>936</v>
      </c>
      <c r="B994" s="166" t="s">
        <v>3530</v>
      </c>
      <c r="C994" s="1" t="s">
        <v>138</v>
      </c>
      <c r="D994" s="28" t="s">
        <v>937</v>
      </c>
      <c r="E994" s="192" t="s">
        <v>3222</v>
      </c>
      <c r="F994" s="29">
        <v>7946</v>
      </c>
      <c r="G994" s="65">
        <v>3178.4</v>
      </c>
      <c r="H994" s="65"/>
      <c r="I994" s="29"/>
      <c r="J994" s="29"/>
      <c r="K994" s="29"/>
      <c r="L994" s="29"/>
      <c r="M994" s="1" t="str">
        <f>Table8[[#This Row],[Std Remarks]]</f>
        <v>NOT LIVE - RETAIN BUDGET</v>
      </c>
      <c r="N994" s="28">
        <f>Table8[[#This Row],[% of Completion of Work Done]]</f>
        <v>0.9</v>
      </c>
      <c r="O994" s="1"/>
      <c r="P994" s="29">
        <v>37856034.625</v>
      </c>
      <c r="Q994" s="136">
        <f>(Table8[[#This Row],[Allocated Budget]]*$Q$2)+(Table8[[#This Row],[Allocated Budget]]*(1-Table8[[#This Row],[HP%  based on Live % ( Work Progress)]])*(1-$Q$2))</f>
        <v>8896168.136874998</v>
      </c>
      <c r="R994" s="136"/>
      <c r="S994" s="1"/>
      <c r="T994" s="1"/>
      <c r="U994" s="1"/>
      <c r="V994" s="66">
        <v>2417.2999999999997</v>
      </c>
      <c r="W994" s="66">
        <v>66483.95</v>
      </c>
      <c r="X994" s="1" t="s">
        <v>47</v>
      </c>
      <c r="Y994" s="28">
        <f>Table8[[#This Row],[% of Completion of Work Done]]</f>
        <v>0.9</v>
      </c>
      <c r="Z994" s="1" t="s">
        <v>35</v>
      </c>
      <c r="AA994" s="1"/>
      <c r="AB994" s="28">
        <v>0.9</v>
      </c>
      <c r="AC994" s="115">
        <f t="shared" si="53"/>
        <v>0.9</v>
      </c>
      <c r="AD994" s="2">
        <v>46082</v>
      </c>
      <c r="AE994" s="175">
        <f>IFERROR(Table8[[#This Row],[Timeline - Monthwise]]-MIN(Table8[Start Date..]),"None")</f>
        <v>31</v>
      </c>
      <c r="AF994" s="1">
        <f>IFERROR(Table8[[#This Row],[Timeline - Monthwise]]-Table8[[#This Row],[Start Date..]]+1,"Duration Doesn't Exsists")</f>
        <v>32</v>
      </c>
      <c r="AG994" s="29">
        <f ca="1">IFERROR(Table8[[#This Row],[Timeline - Monthwise]]-TODAY(),"No ETA")</f>
        <v>-16</v>
      </c>
      <c r="AH994" s="29" t="str">
        <f t="shared" si="54"/>
        <v>In Progress</v>
      </c>
      <c r="AI994" s="1" t="s">
        <v>853</v>
      </c>
      <c r="AJ994" s="237" t="s">
        <v>3571</v>
      </c>
      <c r="AK994" s="2" t="s">
        <v>3301</v>
      </c>
      <c r="AL994" s="1" t="s">
        <v>3323</v>
      </c>
      <c r="AM994" s="1" t="s">
        <v>76</v>
      </c>
      <c r="AN994" s="1"/>
      <c r="AO994" s="27"/>
      <c r="AP994" s="191"/>
      <c r="AQ994" s="1"/>
      <c r="AS994" s="192" t="e">
        <f>VLOOKUP(Table8[[#This Row],[CEM Number]],'71 CEMs'!$E$5:$E$76,1,0)</f>
        <v>#N/A</v>
      </c>
      <c r="AT994" s="235">
        <v>46113</v>
      </c>
      <c r="AU994" s="233"/>
    </row>
    <row r="995" spans="1:47" ht="14.4" customHeight="1">
      <c r="A995" s="86" t="s">
        <v>932</v>
      </c>
      <c r="B995" s="166" t="s">
        <v>3530</v>
      </c>
      <c r="C995" s="1" t="s">
        <v>64</v>
      </c>
      <c r="D995" s="28" t="s">
        <v>933</v>
      </c>
      <c r="E995" s="192" t="s">
        <v>3215</v>
      </c>
      <c r="F995" s="29">
        <v>2990</v>
      </c>
      <c r="G995" s="65">
        <v>1196</v>
      </c>
      <c r="H995" s="65"/>
      <c r="I995" s="29"/>
      <c r="J995" s="29"/>
      <c r="K995" s="29"/>
      <c r="L995" s="29"/>
      <c r="M995" s="1" t="str">
        <f>Table8[[#This Row],[Std Remarks]]</f>
        <v>NOT LIVE - RETAIN BUDGET</v>
      </c>
      <c r="N995" s="28">
        <f>Table8[[#This Row],[% of Completion of Work Done]]</f>
        <v>0</v>
      </c>
      <c r="O995" s="1"/>
      <c r="P995" s="29">
        <v>60220180.5</v>
      </c>
      <c r="Q995" s="136">
        <f>(Table8[[#This Row],[Allocated Budget]]*$Q$2)+(Table8[[#This Row],[Allocated Budget]]*(1-Table8[[#This Row],[HP%  based on Live % ( Work Progress)]])*(1-$Q$2))</f>
        <v>60220180.5</v>
      </c>
      <c r="R995" s="136"/>
      <c r="S995" s="1"/>
      <c r="T995" s="1"/>
      <c r="U995" s="1"/>
      <c r="V995" s="66">
        <v>34483.899999999994</v>
      </c>
      <c r="W995" s="66">
        <v>32412.5</v>
      </c>
      <c r="X995" s="1" t="s">
        <v>31</v>
      </c>
      <c r="Y995" s="28">
        <f>Table8[[#This Row],[% of Completion of Work Done]]</f>
        <v>0</v>
      </c>
      <c r="Z995" s="47" t="s">
        <v>849</v>
      </c>
      <c r="AA995" s="1"/>
      <c r="AB995" s="64">
        <v>0</v>
      </c>
      <c r="AC995" s="115">
        <f t="shared" si="53"/>
        <v>0</v>
      </c>
      <c r="AD995" s="2">
        <v>46082</v>
      </c>
      <c r="AE995" s="175">
        <f>IFERROR(Table8[[#This Row],[Timeline - Monthwise]]-MIN(Table8[Start Date..]),"None")</f>
        <v>122</v>
      </c>
      <c r="AF995" s="1">
        <f>IFERROR(Table8[[#This Row],[Timeline - Monthwise]]-Table8[[#This Row],[Start Date..]]+1,"Duration Doesn't Exsists")</f>
        <v>123</v>
      </c>
      <c r="AG995" s="29">
        <f ca="1">IFERROR(Table8[[#This Row],[Timeline - Monthwise]]-TODAY(),"No ETA")</f>
        <v>75</v>
      </c>
      <c r="AH995" s="29" t="str">
        <f t="shared" si="54"/>
        <v>Yet to Start</v>
      </c>
      <c r="AI995" s="28" t="s">
        <v>3306</v>
      </c>
      <c r="AJ995" s="237" t="s">
        <v>3572</v>
      </c>
      <c r="AK995" s="85" t="s">
        <v>3309</v>
      </c>
      <c r="AL995" s="1" t="s">
        <v>3323</v>
      </c>
      <c r="AM995" s="1" t="s">
        <v>76</v>
      </c>
      <c r="AN995" s="1"/>
      <c r="AO995" s="27"/>
      <c r="AP995" s="191"/>
      <c r="AQ995" s="1"/>
      <c r="AS995" s="192" t="e">
        <f>VLOOKUP(Table8[[#This Row],[CEM Number]],'71 CEMs'!$E$5:$E$76,1,0)</f>
        <v>#N/A</v>
      </c>
      <c r="AT995" s="235">
        <v>46204</v>
      </c>
      <c r="AU995" s="233"/>
    </row>
    <row r="996" spans="1:47" ht="14.4" customHeight="1">
      <c r="A996" s="86" t="s">
        <v>932</v>
      </c>
      <c r="B996" s="166" t="s">
        <v>3530</v>
      </c>
      <c r="C996" s="1" t="s">
        <v>64</v>
      </c>
      <c r="D996" s="28" t="s">
        <v>933</v>
      </c>
      <c r="E996" s="192" t="s">
        <v>3216</v>
      </c>
      <c r="F996" s="29">
        <v>2590</v>
      </c>
      <c r="G996" s="65">
        <v>1036</v>
      </c>
      <c r="H996" s="65"/>
      <c r="I996" s="29"/>
      <c r="J996" s="29"/>
      <c r="K996" s="29"/>
      <c r="L996" s="29"/>
      <c r="M996" s="1" t="str">
        <f>Table8[[#This Row],[Std Remarks]]</f>
        <v>NOT LIVE - RETAIN BUDGET</v>
      </c>
      <c r="N996" s="28">
        <f>Table8[[#This Row],[% of Completion of Work Done]]</f>
        <v>0</v>
      </c>
      <c r="O996" s="1"/>
      <c r="P996" s="29">
        <v>52810322</v>
      </c>
      <c r="Q996" s="136">
        <f>(Table8[[#This Row],[Allocated Budget]]*$Q$2)+(Table8[[#This Row],[Allocated Budget]]*(1-Table8[[#This Row],[HP%  based on Live % ( Work Progress)]])*(1-$Q$2))</f>
        <v>52810321.999999993</v>
      </c>
      <c r="R996" s="136"/>
      <c r="S996" s="1"/>
      <c r="T996" s="1"/>
      <c r="U996" s="1"/>
      <c r="V996" s="66">
        <v>30341.649999999998</v>
      </c>
      <c r="W996" s="66">
        <v>28508.75</v>
      </c>
      <c r="X996" s="1" t="s">
        <v>31</v>
      </c>
      <c r="Y996" s="28">
        <f>Table8[[#This Row],[% of Completion of Work Done]]</f>
        <v>0</v>
      </c>
      <c r="Z996" s="47" t="s">
        <v>849</v>
      </c>
      <c r="AA996" s="1"/>
      <c r="AB996" s="64">
        <v>0</v>
      </c>
      <c r="AC996" s="115">
        <f t="shared" si="53"/>
        <v>0</v>
      </c>
      <c r="AD996" s="2">
        <v>46082</v>
      </c>
      <c r="AE996" s="175">
        <f>IFERROR(Table8[[#This Row],[Timeline - Monthwise]]-MIN(Table8[Start Date..]),"None")</f>
        <v>122</v>
      </c>
      <c r="AF996" s="1">
        <f>IFERROR(Table8[[#This Row],[Timeline - Monthwise]]-Table8[[#This Row],[Start Date..]]+1,"Duration Doesn't Exsists")</f>
        <v>123</v>
      </c>
      <c r="AG996" s="29">
        <f ca="1">IFERROR(Table8[[#This Row],[Timeline - Monthwise]]-TODAY(),"No ETA")</f>
        <v>75</v>
      </c>
      <c r="AH996" s="29" t="str">
        <f t="shared" si="54"/>
        <v>Yet to Start</v>
      </c>
      <c r="AI996" s="28" t="s">
        <v>3306</v>
      </c>
      <c r="AJ996" s="237" t="s">
        <v>3572</v>
      </c>
      <c r="AK996" s="85" t="s">
        <v>3309</v>
      </c>
      <c r="AL996" s="1" t="s">
        <v>3323</v>
      </c>
      <c r="AM996" s="1" t="s">
        <v>76</v>
      </c>
      <c r="AN996" s="1"/>
      <c r="AO996" s="27"/>
      <c r="AP996" s="191"/>
      <c r="AQ996" s="1"/>
      <c r="AS996" s="192" t="e">
        <f>VLOOKUP(Table8[[#This Row],[CEM Number]],'71 CEMs'!$E$5:$E$76,1,0)</f>
        <v>#N/A</v>
      </c>
      <c r="AT996" s="235">
        <v>46204</v>
      </c>
      <c r="AU996" s="233"/>
    </row>
    <row r="997" spans="1:47" ht="14.4" customHeight="1">
      <c r="A997" s="86" t="s">
        <v>932</v>
      </c>
      <c r="B997" s="166" t="s">
        <v>3530</v>
      </c>
      <c r="C997" s="1" t="s">
        <v>64</v>
      </c>
      <c r="D997" s="28" t="s">
        <v>933</v>
      </c>
      <c r="E997" s="192" t="s">
        <v>3217</v>
      </c>
      <c r="F997" s="29">
        <v>1756</v>
      </c>
      <c r="G997" s="65">
        <v>702.40000000000009</v>
      </c>
      <c r="H997" s="65"/>
      <c r="I997" s="29"/>
      <c r="J997" s="29"/>
      <c r="K997" s="29"/>
      <c r="L997" s="29"/>
      <c r="M997" s="1" t="str">
        <f>Table8[[#This Row],[Std Remarks]]</f>
        <v>NOT LIVE - RETAIN BUDGET</v>
      </c>
      <c r="N997" s="28">
        <f>Table8[[#This Row],[% of Completion of Work Done]]</f>
        <v>0</v>
      </c>
      <c r="O997" s="1"/>
      <c r="P997" s="29">
        <v>44141308.5</v>
      </c>
      <c r="Q997" s="136">
        <f>(Table8[[#This Row],[Allocated Budget]]*$Q$2)+(Table8[[#This Row],[Allocated Budget]]*(1-Table8[[#This Row],[HP%  based on Live % ( Work Progress)]])*(1-$Q$2))</f>
        <v>44141308.5</v>
      </c>
      <c r="R997" s="136"/>
      <c r="S997" s="1"/>
      <c r="T997" s="1"/>
      <c r="U997" s="1"/>
      <c r="V997" s="66">
        <v>25962.85</v>
      </c>
      <c r="W997" s="66">
        <v>24158.75</v>
      </c>
      <c r="X997" s="1" t="s">
        <v>47</v>
      </c>
      <c r="Y997" s="28">
        <f>Table8[[#This Row],[% of Completion of Work Done]]</f>
        <v>0</v>
      </c>
      <c r="Z997" s="47" t="s">
        <v>849</v>
      </c>
      <c r="AA997" s="1"/>
      <c r="AB997" s="64">
        <v>0</v>
      </c>
      <c r="AC997" s="115">
        <f t="shared" si="53"/>
        <v>0</v>
      </c>
      <c r="AD997" s="2">
        <v>46082</v>
      </c>
      <c r="AE997" s="175">
        <f>IFERROR(Table8[[#This Row],[Timeline - Monthwise]]-MIN(Table8[Start Date..]),"None")</f>
        <v>122</v>
      </c>
      <c r="AF997" s="1">
        <f>IFERROR(Table8[[#This Row],[Timeline - Monthwise]]-Table8[[#This Row],[Start Date..]]+1,"Duration Doesn't Exsists")</f>
        <v>123</v>
      </c>
      <c r="AG997" s="29">
        <f ca="1">IFERROR(Table8[[#This Row],[Timeline - Monthwise]]-TODAY(),"No ETA")</f>
        <v>75</v>
      </c>
      <c r="AH997" s="29" t="str">
        <f t="shared" si="54"/>
        <v>Yet to Start</v>
      </c>
      <c r="AI997" s="28" t="s">
        <v>3306</v>
      </c>
      <c r="AJ997" s="237" t="s">
        <v>3572</v>
      </c>
      <c r="AK997" s="85" t="s">
        <v>3308</v>
      </c>
      <c r="AL997" s="1" t="s">
        <v>3179</v>
      </c>
      <c r="AM997" s="1" t="s">
        <v>76</v>
      </c>
      <c r="AN997" s="1"/>
      <c r="AO997" s="27"/>
      <c r="AP997" s="191"/>
      <c r="AQ997" s="1"/>
      <c r="AS997" s="192" t="e">
        <f>VLOOKUP(Table8[[#This Row],[CEM Number]],'71 CEMs'!$E$5:$E$76,1,0)</f>
        <v>#N/A</v>
      </c>
      <c r="AT997" s="235">
        <v>46204</v>
      </c>
      <c r="AU997" s="233"/>
    </row>
    <row r="998" spans="1:47" ht="14.4" customHeight="1">
      <c r="A998" s="86" t="s">
        <v>948</v>
      </c>
      <c r="B998" s="166" t="s">
        <v>3530</v>
      </c>
      <c r="C998" s="1" t="s">
        <v>64</v>
      </c>
      <c r="D998" s="1" t="s">
        <v>949</v>
      </c>
      <c r="E998" s="192" t="s">
        <v>3272</v>
      </c>
      <c r="F998" s="29">
        <v>1948</v>
      </c>
      <c r="G998" s="65">
        <v>779.2</v>
      </c>
      <c r="H998" s="65"/>
      <c r="I998" s="29"/>
      <c r="J998" s="29"/>
      <c r="K998" s="29"/>
      <c r="L998" s="29"/>
      <c r="M998" s="1" t="str">
        <f>Table8[[#This Row],[Std Remarks]]</f>
        <v>NOT LIVE - RETAIN BUDGET</v>
      </c>
      <c r="N998" s="28">
        <f>Table8[[#This Row],[% of Completion of Work Done]]</f>
        <v>0.7</v>
      </c>
      <c r="O998" s="1"/>
      <c r="P998" s="29">
        <v>30287495.440000001</v>
      </c>
      <c r="Q998" s="136">
        <f>(Table8[[#This Row],[Allocated Budget]]*$Q$2)+(Table8[[#This Row],[Allocated Budget]]*(1-Table8[[#This Row],[HP%  based on Live % ( Work Progress)]])*(1-$Q$2))</f>
        <v>12266435.653200001</v>
      </c>
      <c r="R998" s="136"/>
      <c r="S998" s="1"/>
      <c r="T998" s="1"/>
      <c r="U998" s="1"/>
      <c r="V998" s="29">
        <v>16031.455</v>
      </c>
      <c r="W998" s="29">
        <v>12183.75</v>
      </c>
      <c r="X998" s="1" t="s">
        <v>31</v>
      </c>
      <c r="Y998" s="28">
        <f>Table8[[#This Row],[% of Completion of Work Done]]</f>
        <v>0.7</v>
      </c>
      <c r="Z998" s="47" t="s">
        <v>849</v>
      </c>
      <c r="AA998" s="1"/>
      <c r="AB998" s="64">
        <v>0.7</v>
      </c>
      <c r="AC998" s="115">
        <f t="shared" si="53"/>
        <v>0.7</v>
      </c>
      <c r="AD998" s="2">
        <v>46082</v>
      </c>
      <c r="AE998" s="175">
        <f>IFERROR(Table8[[#This Row],[Timeline - Monthwise]]-MIN(Table8[Start Date..]),"None")</f>
        <v>61</v>
      </c>
      <c r="AF998" s="1">
        <f>IFERROR(Table8[[#This Row],[Timeline - Monthwise]]-Table8[[#This Row],[Start Date..]]+1,"Duration Doesn't Exsists")</f>
        <v>62</v>
      </c>
      <c r="AG998" s="29">
        <f ca="1">IFERROR(Table8[[#This Row],[Timeline - Monthwise]]-TODAY(),"No ETA")</f>
        <v>14</v>
      </c>
      <c r="AH998" s="29" t="str">
        <f t="shared" si="54"/>
        <v>In Progress</v>
      </c>
      <c r="AI998" s="28" t="s">
        <v>3307</v>
      </c>
      <c r="AJ998" s="237" t="s">
        <v>3575</v>
      </c>
      <c r="AK998" s="1" t="s">
        <v>107</v>
      </c>
      <c r="AL998" s="1" t="s">
        <v>3323</v>
      </c>
      <c r="AM998" s="1" t="s">
        <v>76</v>
      </c>
      <c r="AN998" s="1"/>
      <c r="AO998" s="27"/>
      <c r="AP998" s="191"/>
      <c r="AQ998" s="1"/>
      <c r="AS998" s="192" t="e">
        <f>VLOOKUP(Table8[[#This Row],[CEM Number]],'71 CEMs'!$E$5:$E$76,1,0)</f>
        <v>#N/A</v>
      </c>
      <c r="AT998" s="236">
        <v>46143</v>
      </c>
      <c r="AU998" s="233"/>
    </row>
    <row r="999" spans="1:47" ht="14.4" customHeight="1">
      <c r="A999" s="86" t="s">
        <v>948</v>
      </c>
      <c r="B999" s="166" t="s">
        <v>3530</v>
      </c>
      <c r="C999" s="1" t="s">
        <v>64</v>
      </c>
      <c r="D999" s="1" t="s">
        <v>949</v>
      </c>
      <c r="E999" s="192" t="s">
        <v>3273</v>
      </c>
      <c r="F999" s="29">
        <v>828</v>
      </c>
      <c r="G999" s="65">
        <v>331.20000000000005</v>
      </c>
      <c r="H999" s="65"/>
      <c r="I999" s="29"/>
      <c r="J999" s="29"/>
      <c r="K999" s="29"/>
      <c r="L999" s="29"/>
      <c r="M999" s="1" t="str">
        <f>Table8[[#This Row],[Std Remarks]]</f>
        <v>NOT LIVE - RETAIN BUDGET</v>
      </c>
      <c r="N999" s="28">
        <f>Table8[[#This Row],[% of Completion of Work Done]]</f>
        <v>0.15</v>
      </c>
      <c r="O999" s="1"/>
      <c r="P999" s="29">
        <v>27941058.859999999</v>
      </c>
      <c r="Q999" s="136">
        <f>(Table8[[#This Row],[Allocated Budget]]*$Q$2)+(Table8[[#This Row],[Allocated Budget]]*(1-Table8[[#This Row],[HP%  based on Live % ( Work Progress)]])*(1-$Q$2))</f>
        <v>24378573.855349999</v>
      </c>
      <c r="R999" s="136"/>
      <c r="S999" s="1"/>
      <c r="T999" s="1"/>
      <c r="U999" s="1"/>
      <c r="V999" s="29">
        <v>16931.805</v>
      </c>
      <c r="W999" s="29">
        <v>13596.25</v>
      </c>
      <c r="X999" s="1" t="s">
        <v>31</v>
      </c>
      <c r="Y999" s="28">
        <f>Table8[[#This Row],[% of Completion of Work Done]]</f>
        <v>0.15</v>
      </c>
      <c r="Z999" s="47" t="s">
        <v>849</v>
      </c>
      <c r="AA999" s="1"/>
      <c r="AB999" s="64">
        <v>0.15</v>
      </c>
      <c r="AC999" s="115">
        <f t="shared" si="53"/>
        <v>0.15</v>
      </c>
      <c r="AD999" s="2">
        <v>46082</v>
      </c>
      <c r="AE999" s="175">
        <f>IFERROR(Table8[[#This Row],[Timeline - Monthwise]]-MIN(Table8[Start Date..]),"None")</f>
        <v>122</v>
      </c>
      <c r="AF999" s="1">
        <f>IFERROR(Table8[[#This Row],[Timeline - Monthwise]]-Table8[[#This Row],[Start Date..]]+1,"Duration Doesn't Exsists")</f>
        <v>123</v>
      </c>
      <c r="AG999" s="29">
        <f ca="1">IFERROR(Table8[[#This Row],[Timeline - Monthwise]]-TODAY(),"No ETA")</f>
        <v>75</v>
      </c>
      <c r="AH999" s="29" t="str">
        <f t="shared" si="54"/>
        <v>In Progress</v>
      </c>
      <c r="AI999" s="28" t="s">
        <v>3306</v>
      </c>
      <c r="AJ999" s="237" t="s">
        <v>3572</v>
      </c>
      <c r="AK999" s="1" t="s">
        <v>107</v>
      </c>
      <c r="AL999" s="1" t="s">
        <v>3323</v>
      </c>
      <c r="AM999" s="1" t="s">
        <v>76</v>
      </c>
      <c r="AN999" s="1"/>
      <c r="AO999" s="27"/>
      <c r="AP999" s="191"/>
      <c r="AQ999" s="1"/>
      <c r="AS999" s="192" t="e">
        <f>VLOOKUP(Table8[[#This Row],[CEM Number]],'71 CEMs'!$E$5:$E$76,1,0)</f>
        <v>#N/A</v>
      </c>
      <c r="AT999" s="235">
        <v>46204</v>
      </c>
      <c r="AU999" s="233"/>
    </row>
    <row r="1000" spans="1:47" ht="14.4" customHeight="1">
      <c r="A1000" s="86" t="s">
        <v>948</v>
      </c>
      <c r="B1000" s="166" t="s">
        <v>3530</v>
      </c>
      <c r="C1000" s="1" t="s">
        <v>64</v>
      </c>
      <c r="D1000" s="1" t="s">
        <v>949</v>
      </c>
      <c r="E1000" s="192" t="s">
        <v>3274</v>
      </c>
      <c r="F1000" s="29">
        <v>2042</v>
      </c>
      <c r="G1000" s="65">
        <v>816.80000000000007</v>
      </c>
      <c r="H1000" s="65"/>
      <c r="I1000" s="29"/>
      <c r="J1000" s="29"/>
      <c r="K1000" s="29"/>
      <c r="L1000" s="29"/>
      <c r="M1000" s="1" t="str">
        <f>Table8[[#This Row],[Std Remarks]]</f>
        <v>NOT LIVE - RETAIN BUDGET</v>
      </c>
      <c r="N1000" s="28">
        <f>Table8[[#This Row],[% of Completion of Work Done]]</f>
        <v>0</v>
      </c>
      <c r="O1000" s="1"/>
      <c r="P1000" s="29">
        <v>45803599.987999998</v>
      </c>
      <c r="Q1000" s="136">
        <f>(Table8[[#This Row],[Allocated Budget]]*$Q$2)+(Table8[[#This Row],[Allocated Budget]]*(1-Table8[[#This Row],[HP%  based on Live % ( Work Progress)]])*(1-$Q$2))</f>
        <v>45803599.987999998</v>
      </c>
      <c r="R1000" s="136"/>
      <c r="S1000" s="1"/>
      <c r="T1000" s="1"/>
      <c r="U1000" s="1"/>
      <c r="V1000" s="29">
        <v>28458.100000000002</v>
      </c>
      <c r="W1000" s="29">
        <v>22395</v>
      </c>
      <c r="X1000" s="1" t="s">
        <v>31</v>
      </c>
      <c r="Y1000" s="28">
        <f>Table8[[#This Row],[% of Completion of Work Done]]</f>
        <v>0</v>
      </c>
      <c r="Z1000" s="47" t="s">
        <v>849</v>
      </c>
      <c r="AA1000" s="1"/>
      <c r="AB1000" s="64">
        <v>0</v>
      </c>
      <c r="AC1000" s="115">
        <f t="shared" si="53"/>
        <v>0</v>
      </c>
      <c r="AD1000" s="2">
        <v>46082</v>
      </c>
      <c r="AE1000" s="175">
        <f>IFERROR(Table8[[#This Row],[Timeline - Monthwise]]-MIN(Table8[Start Date..]),"None")</f>
        <v>122</v>
      </c>
      <c r="AF1000" s="1">
        <f>IFERROR(Table8[[#This Row],[Timeline - Monthwise]]-Table8[[#This Row],[Start Date..]]+1,"Duration Doesn't Exsists")</f>
        <v>123</v>
      </c>
      <c r="AG1000" s="29">
        <f ca="1">IFERROR(Table8[[#This Row],[Timeline - Monthwise]]-TODAY(),"No ETA")</f>
        <v>75</v>
      </c>
      <c r="AH1000" s="29" t="str">
        <f t="shared" si="54"/>
        <v>Yet to Start</v>
      </c>
      <c r="AI1000" s="28" t="s">
        <v>3306</v>
      </c>
      <c r="AJ1000" s="237" t="s">
        <v>3572</v>
      </c>
      <c r="AK1000" s="1" t="s">
        <v>3309</v>
      </c>
      <c r="AL1000" s="1" t="s">
        <v>3323</v>
      </c>
      <c r="AM1000" s="1" t="s">
        <v>76</v>
      </c>
      <c r="AN1000" s="1"/>
      <c r="AO1000" s="27"/>
      <c r="AP1000" s="191"/>
      <c r="AQ1000" s="1"/>
      <c r="AS1000" s="192" t="e">
        <f>VLOOKUP(Table8[[#This Row],[CEM Number]],'71 CEMs'!$E$5:$E$76,1,0)</f>
        <v>#N/A</v>
      </c>
      <c r="AT1000" s="235">
        <v>46204</v>
      </c>
      <c r="AU1000" s="233"/>
    </row>
    <row r="1001" spans="1:47" ht="14.4" customHeight="1">
      <c r="A1001" s="86" t="s">
        <v>948</v>
      </c>
      <c r="B1001" s="166" t="s">
        <v>3530</v>
      </c>
      <c r="C1001" s="1" t="s">
        <v>64</v>
      </c>
      <c r="D1001" s="1" t="s">
        <v>949</v>
      </c>
      <c r="E1001" s="192" t="s">
        <v>3275</v>
      </c>
      <c r="F1001" s="29">
        <v>2728</v>
      </c>
      <c r="G1001" s="65">
        <v>1091.2</v>
      </c>
      <c r="H1001" s="65"/>
      <c r="I1001" s="29"/>
      <c r="J1001" s="29"/>
      <c r="K1001" s="29"/>
      <c r="L1001" s="29"/>
      <c r="M1001" s="1" t="str">
        <f>Table8[[#This Row],[Std Remarks]]</f>
        <v>NOT LIVE - RETAIN BUDGET</v>
      </c>
      <c r="N1001" s="28">
        <f>Table8[[#This Row],[% of Completion of Work Done]]</f>
        <v>0</v>
      </c>
      <c r="O1001" s="1"/>
      <c r="P1001" s="29">
        <v>49809689.071999997</v>
      </c>
      <c r="Q1001" s="136">
        <f>(Table8[[#This Row],[Allocated Budget]]*$Q$2)+(Table8[[#This Row],[Allocated Budget]]*(1-Table8[[#This Row],[HP%  based on Live % ( Work Progress)]])*(1-$Q$2))</f>
        <v>49809689.071999997</v>
      </c>
      <c r="R1001" s="136"/>
      <c r="S1001" s="1"/>
      <c r="T1001" s="1"/>
      <c r="U1001" s="1"/>
      <c r="V1001" s="29">
        <v>26927.890000000003</v>
      </c>
      <c r="W1001" s="29">
        <v>21280</v>
      </c>
      <c r="X1001" s="1" t="s">
        <v>31</v>
      </c>
      <c r="Y1001" s="28">
        <f>Table8[[#This Row],[% of Completion of Work Done]]</f>
        <v>0</v>
      </c>
      <c r="Z1001" s="47" t="s">
        <v>849</v>
      </c>
      <c r="AA1001" s="1"/>
      <c r="AB1001" s="64">
        <v>0</v>
      </c>
      <c r="AC1001" s="115">
        <f t="shared" si="53"/>
        <v>0</v>
      </c>
      <c r="AD1001" s="2">
        <v>46082</v>
      </c>
      <c r="AE1001" s="175">
        <f>IFERROR(Table8[[#This Row],[Timeline - Monthwise]]-MIN(Table8[Start Date..]),"None")</f>
        <v>122</v>
      </c>
      <c r="AF1001" s="1">
        <f>IFERROR(Table8[[#This Row],[Timeline - Monthwise]]-Table8[[#This Row],[Start Date..]]+1,"Duration Doesn't Exsists")</f>
        <v>123</v>
      </c>
      <c r="AG1001" s="29">
        <f ca="1">IFERROR(Table8[[#This Row],[Timeline - Monthwise]]-TODAY(),"No ETA")</f>
        <v>75</v>
      </c>
      <c r="AH1001" s="29" t="str">
        <f t="shared" si="54"/>
        <v>Yet to Start</v>
      </c>
      <c r="AI1001" s="28" t="s">
        <v>3306</v>
      </c>
      <c r="AJ1001" s="237" t="s">
        <v>3572</v>
      </c>
      <c r="AK1001" s="1" t="s">
        <v>3309</v>
      </c>
      <c r="AL1001" s="1" t="s">
        <v>3323</v>
      </c>
      <c r="AM1001" s="1" t="s">
        <v>76</v>
      </c>
      <c r="AN1001" s="1"/>
      <c r="AO1001" s="27"/>
      <c r="AP1001" s="191"/>
      <c r="AQ1001" s="1"/>
      <c r="AS1001" s="192" t="e">
        <f>VLOOKUP(Table8[[#This Row],[CEM Number]],'71 CEMs'!$E$5:$E$76,1,0)</f>
        <v>#N/A</v>
      </c>
      <c r="AT1001" s="235">
        <v>46204</v>
      </c>
      <c r="AU1001" s="233"/>
    </row>
    <row r="1002" spans="1:47" ht="14.4" customHeight="1">
      <c r="A1002" s="86" t="s">
        <v>948</v>
      </c>
      <c r="B1002" s="166" t="s">
        <v>3530</v>
      </c>
      <c r="C1002" s="1" t="s">
        <v>64</v>
      </c>
      <c r="D1002" s="1" t="s">
        <v>949</v>
      </c>
      <c r="E1002" s="192" t="s">
        <v>3276</v>
      </c>
      <c r="F1002" s="29">
        <v>2654</v>
      </c>
      <c r="G1002" s="65">
        <v>1061.6000000000001</v>
      </c>
      <c r="H1002" s="65"/>
      <c r="I1002" s="29"/>
      <c r="J1002" s="29"/>
      <c r="K1002" s="29"/>
      <c r="L1002" s="29"/>
      <c r="M1002" s="1" t="str">
        <f>Table8[[#This Row],[Std Remarks]]</f>
        <v>NOT LIVE - RETAIN BUDGET</v>
      </c>
      <c r="N1002" s="28">
        <f>Table8[[#This Row],[% of Completion of Work Done]]</f>
        <v>0</v>
      </c>
      <c r="O1002" s="1"/>
      <c r="P1002" s="29">
        <v>51751094.568000004</v>
      </c>
      <c r="Q1002" s="136">
        <f>(Table8[[#This Row],[Allocated Budget]]*$Q$2)+(Table8[[#This Row],[Allocated Budget]]*(1-Table8[[#This Row],[HP%  based on Live % ( Work Progress)]])*(1-$Q$2))</f>
        <v>51751094.568000004</v>
      </c>
      <c r="R1002" s="136"/>
      <c r="S1002" s="1"/>
      <c r="T1002" s="1"/>
      <c r="U1002" s="1"/>
      <c r="V1002" s="29">
        <v>28172.705000000002</v>
      </c>
      <c r="W1002" s="29">
        <v>21598.75</v>
      </c>
      <c r="X1002" s="1" t="s">
        <v>31</v>
      </c>
      <c r="Y1002" s="28">
        <f>Table8[[#This Row],[% of Completion of Work Done]]</f>
        <v>0</v>
      </c>
      <c r="Z1002" s="47" t="s">
        <v>849</v>
      </c>
      <c r="AA1002" s="1"/>
      <c r="AB1002" s="64">
        <v>0</v>
      </c>
      <c r="AC1002" s="115">
        <f t="shared" si="53"/>
        <v>0</v>
      </c>
      <c r="AD1002" s="2">
        <v>46082</v>
      </c>
      <c r="AE1002" s="175">
        <f>IFERROR(Table8[[#This Row],[Timeline - Monthwise]]-MIN(Table8[Start Date..]),"None")</f>
        <v>122</v>
      </c>
      <c r="AF1002" s="1">
        <f>IFERROR(Table8[[#This Row],[Timeline - Monthwise]]-Table8[[#This Row],[Start Date..]]+1,"Duration Doesn't Exsists")</f>
        <v>123</v>
      </c>
      <c r="AG1002" s="29">
        <f ca="1">IFERROR(Table8[[#This Row],[Timeline - Monthwise]]-TODAY(),"No ETA")</f>
        <v>75</v>
      </c>
      <c r="AH1002" s="29" t="str">
        <f t="shared" si="54"/>
        <v>Yet to Start</v>
      </c>
      <c r="AI1002" s="28" t="s">
        <v>3306</v>
      </c>
      <c r="AJ1002" s="237" t="s">
        <v>3572</v>
      </c>
      <c r="AK1002" s="1" t="s">
        <v>3308</v>
      </c>
      <c r="AL1002" s="1" t="s">
        <v>3179</v>
      </c>
      <c r="AM1002" s="1" t="s">
        <v>76</v>
      </c>
      <c r="AN1002" s="1"/>
      <c r="AO1002" s="27"/>
      <c r="AP1002" s="191"/>
      <c r="AQ1002" s="1"/>
      <c r="AS1002" s="192" t="e">
        <f>VLOOKUP(Table8[[#This Row],[CEM Number]],'71 CEMs'!$E$5:$E$76,1,0)</f>
        <v>#N/A</v>
      </c>
      <c r="AT1002" s="235">
        <v>46204</v>
      </c>
      <c r="AU1002" s="233"/>
    </row>
    <row r="1003" spans="1:47" ht="14.4" customHeight="1">
      <c r="A1003" s="86" t="s">
        <v>948</v>
      </c>
      <c r="B1003" s="166" t="s">
        <v>3530</v>
      </c>
      <c r="C1003" s="1" t="s">
        <v>64</v>
      </c>
      <c r="D1003" s="1" t="s">
        <v>949</v>
      </c>
      <c r="E1003" s="192" t="s">
        <v>3277</v>
      </c>
      <c r="F1003" s="29">
        <v>986</v>
      </c>
      <c r="G1003" s="65">
        <v>394.40000000000003</v>
      </c>
      <c r="H1003" s="65"/>
      <c r="I1003" s="29"/>
      <c r="J1003" s="29"/>
      <c r="K1003" s="29"/>
      <c r="L1003" s="29"/>
      <c r="M1003" s="1" t="str">
        <f>Table8[[#This Row],[Std Remarks]]</f>
        <v>NOT LIVE - RETAIN BUDGET</v>
      </c>
      <c r="N1003" s="28">
        <f>Table8[[#This Row],[% of Completion of Work Done]]</f>
        <v>0</v>
      </c>
      <c r="O1003" s="1"/>
      <c r="P1003" s="29">
        <v>22463919.243999999</v>
      </c>
      <c r="Q1003" s="136">
        <f>(Table8[[#This Row],[Allocated Budget]]*$Q$2)+(Table8[[#This Row],[Allocated Budget]]*(1-Table8[[#This Row],[HP%  based on Live % ( Work Progress)]])*(1-$Q$2))</f>
        <v>22463919.243999999</v>
      </c>
      <c r="R1003" s="136"/>
      <c r="S1003" s="1"/>
      <c r="T1003" s="1"/>
      <c r="U1003" s="1"/>
      <c r="V1003" s="29">
        <v>12747.900000000001</v>
      </c>
      <c r="W1003" s="29">
        <v>9620</v>
      </c>
      <c r="X1003" s="1" t="s">
        <v>31</v>
      </c>
      <c r="Y1003" s="28">
        <f>Table8[[#This Row],[% of Completion of Work Done]]</f>
        <v>0</v>
      </c>
      <c r="Z1003" s="47" t="s">
        <v>849</v>
      </c>
      <c r="AA1003" s="1"/>
      <c r="AB1003" s="64">
        <v>0</v>
      </c>
      <c r="AC1003" s="115">
        <f t="shared" si="53"/>
        <v>0</v>
      </c>
      <c r="AD1003" s="2">
        <v>46082</v>
      </c>
      <c r="AE1003" s="175">
        <f>IFERROR(Table8[[#This Row],[Timeline - Monthwise]]-MIN(Table8[Start Date..]),"None")</f>
        <v>122</v>
      </c>
      <c r="AF1003" s="1">
        <f>IFERROR(Table8[[#This Row],[Timeline - Monthwise]]-Table8[[#This Row],[Start Date..]]+1,"Duration Doesn't Exsists")</f>
        <v>123</v>
      </c>
      <c r="AG1003" s="29">
        <f ca="1">IFERROR(Table8[[#This Row],[Timeline - Monthwise]]-TODAY(),"No ETA")</f>
        <v>75</v>
      </c>
      <c r="AH1003" s="29" t="str">
        <f t="shared" si="54"/>
        <v>Yet to Start</v>
      </c>
      <c r="AI1003" s="28" t="s">
        <v>3306</v>
      </c>
      <c r="AJ1003" s="237" t="s">
        <v>3572</v>
      </c>
      <c r="AK1003" s="1" t="s">
        <v>3309</v>
      </c>
      <c r="AL1003" s="1" t="s">
        <v>3323</v>
      </c>
      <c r="AM1003" s="1" t="s">
        <v>76</v>
      </c>
      <c r="AN1003" s="1"/>
      <c r="AO1003" s="27"/>
      <c r="AP1003" s="191"/>
      <c r="AQ1003" s="1"/>
      <c r="AS1003" s="192" t="e">
        <f>VLOOKUP(Table8[[#This Row],[CEM Number]],'71 CEMs'!$E$5:$E$76,1,0)</f>
        <v>#N/A</v>
      </c>
      <c r="AT1003" s="235">
        <v>46204</v>
      </c>
      <c r="AU1003" s="233"/>
    </row>
    <row r="1004" spans="1:47" ht="14.4" customHeight="1">
      <c r="A1004" s="86" t="s">
        <v>948</v>
      </c>
      <c r="B1004" s="166" t="s">
        <v>3530</v>
      </c>
      <c r="C1004" s="1" t="s">
        <v>64</v>
      </c>
      <c r="D1004" s="1" t="s">
        <v>949</v>
      </c>
      <c r="E1004" s="192" t="s">
        <v>3278</v>
      </c>
      <c r="F1004" s="29">
        <v>1778</v>
      </c>
      <c r="G1004" s="65">
        <v>711.2</v>
      </c>
      <c r="H1004" s="65"/>
      <c r="I1004" s="29"/>
      <c r="J1004" s="29"/>
      <c r="K1004" s="29"/>
      <c r="L1004" s="29"/>
      <c r="M1004" s="1" t="str">
        <f>Table8[[#This Row],[Std Remarks]]</f>
        <v>NOT LIVE - RETAIN BUDGET</v>
      </c>
      <c r="N1004" s="28">
        <f>Table8[[#This Row],[% of Completion of Work Done]]</f>
        <v>0</v>
      </c>
      <c r="O1004" s="1"/>
      <c r="P1004" s="29">
        <v>45344853.868000001</v>
      </c>
      <c r="Q1004" s="136">
        <f>(Table8[[#This Row],[Allocated Budget]]*$Q$2)+(Table8[[#This Row],[Allocated Budget]]*(1-Table8[[#This Row],[HP%  based on Live % ( Work Progress)]])*(1-$Q$2))</f>
        <v>45344853.868000001</v>
      </c>
      <c r="R1004" s="136"/>
      <c r="S1004" s="1"/>
      <c r="T1004" s="1"/>
      <c r="U1004" s="1"/>
      <c r="V1004" s="29">
        <v>27073.695000000003</v>
      </c>
      <c r="W1004" s="29">
        <v>21018.75</v>
      </c>
      <c r="X1004" s="1" t="s">
        <v>31</v>
      </c>
      <c r="Y1004" s="28">
        <f>Table8[[#This Row],[% of Completion of Work Done]]</f>
        <v>0</v>
      </c>
      <c r="Z1004" s="47" t="s">
        <v>849</v>
      </c>
      <c r="AA1004" s="1"/>
      <c r="AB1004" s="64">
        <v>0</v>
      </c>
      <c r="AC1004" s="115">
        <f t="shared" si="53"/>
        <v>0</v>
      </c>
      <c r="AD1004" s="2">
        <v>46082</v>
      </c>
      <c r="AE1004" s="175">
        <f>IFERROR(Table8[[#This Row],[Timeline - Monthwise]]-MIN(Table8[Start Date..]),"None")</f>
        <v>122</v>
      </c>
      <c r="AF1004" s="1">
        <f>IFERROR(Table8[[#This Row],[Timeline - Monthwise]]-Table8[[#This Row],[Start Date..]]+1,"Duration Doesn't Exsists")</f>
        <v>123</v>
      </c>
      <c r="AG1004" s="29">
        <f ca="1">IFERROR(Table8[[#This Row],[Timeline - Monthwise]]-TODAY(),"No ETA")</f>
        <v>75</v>
      </c>
      <c r="AH1004" s="29" t="str">
        <f t="shared" si="54"/>
        <v>Yet to Start</v>
      </c>
      <c r="AI1004" s="28" t="s">
        <v>3306</v>
      </c>
      <c r="AJ1004" s="237" t="s">
        <v>3572</v>
      </c>
      <c r="AK1004" s="1" t="s">
        <v>3309</v>
      </c>
      <c r="AL1004" s="1" t="s">
        <v>3323</v>
      </c>
      <c r="AM1004" s="1" t="s">
        <v>76</v>
      </c>
      <c r="AN1004" s="1"/>
      <c r="AO1004" s="27"/>
      <c r="AP1004" s="191"/>
      <c r="AQ1004" s="1"/>
      <c r="AS1004" s="192" t="e">
        <f>VLOOKUP(Table8[[#This Row],[CEM Number]],'71 CEMs'!$E$5:$E$76,1,0)</f>
        <v>#N/A</v>
      </c>
      <c r="AT1004" s="235">
        <v>46204</v>
      </c>
      <c r="AU1004" s="233"/>
    </row>
    <row r="1005" spans="1:47" ht="14.4" customHeight="1">
      <c r="A1005" s="26" t="s">
        <v>190</v>
      </c>
      <c r="B1005" s="166">
        <v>45350</v>
      </c>
      <c r="C1005" s="1" t="s">
        <v>191</v>
      </c>
      <c r="D1005" s="1" t="s">
        <v>192</v>
      </c>
      <c r="E1005" s="192" t="s">
        <v>210</v>
      </c>
      <c r="F1005" s="29">
        <v>460</v>
      </c>
      <c r="G1005" s="29">
        <v>184</v>
      </c>
      <c r="H1005" s="29">
        <v>460</v>
      </c>
      <c r="I1005" s="29">
        <v>277</v>
      </c>
      <c r="J1005" s="29">
        <v>258</v>
      </c>
      <c r="K1005" s="29">
        <v>13</v>
      </c>
      <c r="L1005" s="29">
        <v>6</v>
      </c>
      <c r="M1005" s="1"/>
      <c r="N1005" s="28">
        <f>Table8[[#This Row],[% of Completion of Work Done]]</f>
        <v>1</v>
      </c>
      <c r="O1005" s="1">
        <f>Table8[[#This Row],[Customers According to % (Market Share)]]</f>
        <v>184</v>
      </c>
      <c r="P1005" s="29">
        <v>6317205.3688133303</v>
      </c>
      <c r="Q1005" s="136">
        <f>Table8[[#This Row],[Allocated Budget]]*Table8[[#This Row],[Allocation Percentage]]</f>
        <v>947580.80532199948</v>
      </c>
      <c r="R1005" s="136">
        <v>5369624.5634913342</v>
      </c>
      <c r="S1005" s="1">
        <v>-1</v>
      </c>
      <c r="T1005" s="1"/>
      <c r="U1005" s="1">
        <v>0.4</v>
      </c>
      <c r="V1005" s="29">
        <v>795.33333333333337</v>
      </c>
      <c r="W1005" s="29">
        <v>7803.225221749999</v>
      </c>
      <c r="X1005" s="1" t="s">
        <v>47</v>
      </c>
      <c r="Y1005" s="75">
        <f>$Q$2</f>
        <v>0.15</v>
      </c>
      <c r="Z1005" s="1" t="s">
        <v>32</v>
      </c>
      <c r="AA1005" s="1" t="s">
        <v>47</v>
      </c>
      <c r="AB1005" s="64">
        <v>1</v>
      </c>
      <c r="AC1005" s="115">
        <f t="shared" si="53"/>
        <v>1</v>
      </c>
      <c r="AD1005" s="2">
        <v>46082</v>
      </c>
      <c r="AE1005" s="175" t="str">
        <f>IFERROR(Table8[[#This Row],[Timeline - Monthwise]]-MIN(Table8[Start Date..]),"None")</f>
        <v>None</v>
      </c>
      <c r="AF1005" s="1" t="str">
        <f>IFERROR(Table8[[#This Row],[Timeline - Monthwise]]-Table8[[#This Row],[Start Date..]]+1,"Duration Doesn't Exsists")</f>
        <v>Duration Doesn't Exsists</v>
      </c>
      <c r="AG1005" s="29" t="str">
        <f ca="1">IFERROR(Table8[[#This Row],[Timeline - Monthwise]]-TODAY(),"No ETA")</f>
        <v>No ETA</v>
      </c>
      <c r="AH1005" s="29" t="str">
        <f t="shared" si="54"/>
        <v>Completed</v>
      </c>
      <c r="AI1005" s="1"/>
      <c r="AJ1005" s="237" t="s">
        <v>3569</v>
      </c>
      <c r="AK1005" s="1"/>
      <c r="AL1005" s="1" t="s">
        <v>3178</v>
      </c>
      <c r="AM1005" s="1" t="s">
        <v>30</v>
      </c>
      <c r="AN1005" s="1"/>
      <c r="AO1005" s="27"/>
      <c r="AP1005" s="191"/>
      <c r="AQ1005" s="1"/>
      <c r="AS1005" s="192" t="str">
        <f>VLOOKUP(Table8[[#This Row],[CEM Number]],'71 CEMs'!$E$5:$E$76,1,0)</f>
        <v>I240540</v>
      </c>
      <c r="AT1005" s="235" t="s">
        <v>3569</v>
      </c>
      <c r="AU1005" s="233"/>
    </row>
    <row r="1006" spans="1:47" ht="14.4" customHeight="1">
      <c r="A1006" s="26" t="s">
        <v>473</v>
      </c>
      <c r="B1006" s="166">
        <v>45427</v>
      </c>
      <c r="C1006" s="1" t="s">
        <v>474</v>
      </c>
      <c r="D1006" s="1" t="s">
        <v>475</v>
      </c>
      <c r="E1006" s="192" t="s">
        <v>507</v>
      </c>
      <c r="F1006" s="29">
        <v>68</v>
      </c>
      <c r="G1006" s="29">
        <v>27.200000000000003</v>
      </c>
      <c r="H1006" s="29">
        <v>8</v>
      </c>
      <c r="I1006" s="29">
        <v>0</v>
      </c>
      <c r="J1006" s="29">
        <v>0</v>
      </c>
      <c r="K1006" s="29">
        <v>8</v>
      </c>
      <c r="L1006" s="29"/>
      <c r="M1006" s="1" t="str">
        <f>Table8[[#This Row],[Std Remarks]]</f>
        <v>LIVE - 100% Completed</v>
      </c>
      <c r="N1006" s="28">
        <f>Table8[[#This Row],[% of Completion of Work Done]]</f>
        <v>1</v>
      </c>
      <c r="O1006" s="1">
        <f>Table8[[#This Row],[Customers According to % (Market Share)]]</f>
        <v>27.200000000000003</v>
      </c>
      <c r="P1006" s="29">
        <v>3421784.875</v>
      </c>
      <c r="Q1006" s="136">
        <f>Table8[[#This Row],[Allocated Budget]]*Table8[[#This Row],[Allocation Percentage]]</f>
        <v>513267.73124999995</v>
      </c>
      <c r="R1006" s="136">
        <v>2908517.1437499998</v>
      </c>
      <c r="S1006" s="1">
        <v>-1</v>
      </c>
      <c r="T1006" s="1"/>
      <c r="U1006" s="1">
        <v>0.4</v>
      </c>
      <c r="V1006" s="29">
        <v>1284.7000000000003</v>
      </c>
      <c r="W1006" s="29">
        <v>1022.25</v>
      </c>
      <c r="X1006" s="1" t="s">
        <v>31</v>
      </c>
      <c r="Y1006" s="75">
        <f>$Q$2</f>
        <v>0.15</v>
      </c>
      <c r="Z1006" s="1" t="s">
        <v>32</v>
      </c>
      <c r="AA1006" s="1" t="s">
        <v>31</v>
      </c>
      <c r="AB1006" s="64">
        <v>1</v>
      </c>
      <c r="AC1006" s="115">
        <f t="shared" si="53"/>
        <v>1</v>
      </c>
      <c r="AD1006" s="2">
        <v>46082</v>
      </c>
      <c r="AE1006" s="175" t="str">
        <f>IFERROR(Table8[[#This Row],[Timeline - Monthwise]]-MIN(Table8[Start Date..]),"None")</f>
        <v>None</v>
      </c>
      <c r="AF1006" s="1" t="str">
        <f>IFERROR(Table8[[#This Row],[Timeline - Monthwise]]-Table8[[#This Row],[Start Date..]]+1,"Duration Doesn't Exsists")</f>
        <v>Duration Doesn't Exsists</v>
      </c>
      <c r="AG1006" s="29" t="str">
        <f ca="1">IFERROR(Table8[[#This Row],[Timeline - Monthwise]]-TODAY(),"No ETA")</f>
        <v>No ETA</v>
      </c>
      <c r="AH1006" s="29" t="str">
        <f t="shared" si="54"/>
        <v>Completed</v>
      </c>
      <c r="AI1006" s="1"/>
      <c r="AJ1006" s="237" t="s">
        <v>3569</v>
      </c>
      <c r="AK1006" s="1"/>
      <c r="AL1006" s="1" t="s">
        <v>3178</v>
      </c>
      <c r="AM1006" s="1" t="s">
        <v>30</v>
      </c>
      <c r="AN1006" s="1"/>
      <c r="AO1006" s="27"/>
      <c r="AP1006" s="191"/>
      <c r="AQ1006" s="1"/>
      <c r="AS1006" s="192" t="str">
        <f>VLOOKUP(Table8[[#This Row],[CEM Number]],'71 CEMs'!$E$5:$E$76,1,0)</f>
        <v>I240704</v>
      </c>
      <c r="AT1006" s="235" t="s">
        <v>3569</v>
      </c>
      <c r="AU1006" s="233"/>
    </row>
    <row r="1007" spans="1:47" ht="14.4" customHeight="1">
      <c r="A1007" s="26" t="s">
        <v>1140</v>
      </c>
      <c r="B1007" s="166">
        <v>45078</v>
      </c>
      <c r="C1007" s="1" t="s">
        <v>514</v>
      </c>
      <c r="D1007" s="1" t="s">
        <v>1141</v>
      </c>
      <c r="E1007" s="192" t="s">
        <v>339</v>
      </c>
      <c r="F1007" s="29">
        <v>1612</v>
      </c>
      <c r="G1007" s="29">
        <v>806</v>
      </c>
      <c r="H1007" s="29"/>
      <c r="I1007" s="29"/>
      <c r="J1007" s="29"/>
      <c r="K1007" s="29"/>
      <c r="L1007" s="29"/>
      <c r="M1007" s="1" t="str">
        <f>Table8[[#This Row],[Std Remarks]]</f>
        <v>LIVE - 100% Completed</v>
      </c>
      <c r="N1007" s="28">
        <f>Table8[[#This Row],[% of Completion of Work Done]]</f>
        <v>1</v>
      </c>
      <c r="O1007" s="1">
        <f>Table8[[#This Row],[Customers According to % (Market Share)]]</f>
        <v>806</v>
      </c>
      <c r="P1007" s="29">
        <v>44582414.655685097</v>
      </c>
      <c r="Q1007" s="136">
        <f>Table8[[#This Row],[Allocated Budget]]*Table8[[#This Row],[Allocation Percentage]]</f>
        <v>6687362.1983527644</v>
      </c>
      <c r="R1007" s="136">
        <v>37895052.457332298</v>
      </c>
      <c r="S1007" s="1">
        <v>-0.85000000000000009</v>
      </c>
      <c r="T1007" s="1"/>
      <c r="U1007" s="1">
        <v>0.5</v>
      </c>
      <c r="V1007" s="29">
        <v>12392.636791500001</v>
      </c>
      <c r="W1007" s="29">
        <v>0</v>
      </c>
      <c r="X1007" s="1" t="s">
        <v>31</v>
      </c>
      <c r="Y1007" s="75">
        <f>$Q$2</f>
        <v>0.15</v>
      </c>
      <c r="Z1007" s="1" t="s">
        <v>32</v>
      </c>
      <c r="AA1007" s="1" t="s">
        <v>31</v>
      </c>
      <c r="AB1007" s="64">
        <v>1</v>
      </c>
      <c r="AC1007" s="115">
        <f t="shared" si="53"/>
        <v>1</v>
      </c>
      <c r="AD1007" s="2">
        <v>46082</v>
      </c>
      <c r="AE1007" s="175" t="str">
        <f>IFERROR(Table8[[#This Row],[Timeline - Monthwise]]-MIN(Table8[Start Date..]),"None")</f>
        <v>None</v>
      </c>
      <c r="AF1007" s="1" t="str">
        <f>IFERROR(Table8[[#This Row],[Timeline - Monthwise]]-Table8[[#This Row],[Start Date..]]+1,"Duration Doesn't Exsists")</f>
        <v>Duration Doesn't Exsists</v>
      </c>
      <c r="AG1007" s="29" t="str">
        <f ca="1">IFERROR(Table8[[#This Row],[Timeline - Monthwise]]-TODAY(),"No ETA")</f>
        <v>No ETA</v>
      </c>
      <c r="AH1007" s="29" t="str">
        <f t="shared" si="54"/>
        <v>Completed</v>
      </c>
      <c r="AI1007" s="1"/>
      <c r="AJ1007" s="237" t="s">
        <v>3569</v>
      </c>
      <c r="AK1007" s="1"/>
      <c r="AL1007" s="1" t="s">
        <v>3178</v>
      </c>
      <c r="AM1007" s="1" t="s">
        <v>30</v>
      </c>
      <c r="AN1007" s="1"/>
      <c r="AO1007" s="27"/>
      <c r="AP1007" s="191"/>
      <c r="AQ1007" s="192"/>
      <c r="AS1007" s="192" t="str">
        <f>VLOOKUP(Table8[[#This Row],[CEM Number]],'71 CEMs'!$E$5:$E$76,1,0)</f>
        <v>INT-23-00764</v>
      </c>
      <c r="AT1007" s="235" t="s">
        <v>3569</v>
      </c>
      <c r="AU1007" s="233"/>
    </row>
    <row r="1008" spans="1:47" ht="14.4" customHeight="1">
      <c r="A1008" s="26" t="s">
        <v>3654</v>
      </c>
      <c r="B1008" s="166" t="s">
        <v>3530</v>
      </c>
      <c r="C1008" s="1" t="s">
        <v>1340</v>
      </c>
      <c r="D1008" s="1" t="s">
        <v>1340</v>
      </c>
      <c r="E1008" s="192" t="s">
        <v>1345</v>
      </c>
      <c r="F1008" s="29">
        <v>1060</v>
      </c>
      <c r="G1008" s="29">
        <v>424</v>
      </c>
      <c r="H1008" s="29"/>
      <c r="I1008" s="29"/>
      <c r="J1008" s="29"/>
      <c r="K1008" s="29"/>
      <c r="L1008" s="29"/>
      <c r="M1008" s="1" t="str">
        <f>Table8[[#This Row],[Std Remarks]]</f>
        <v>NOT LIVE - RETAIN BUDGET</v>
      </c>
      <c r="N1008" s="28">
        <f>Table8[[#This Row],[% of Completion of Work Done]]</f>
        <v>0</v>
      </c>
      <c r="O1008" s="1">
        <f>Table8[[#This Row],[Customers According to % (Market Share)]]</f>
        <v>424</v>
      </c>
      <c r="P1008" s="29">
        <v>11177102.203900799</v>
      </c>
      <c r="Q1008" s="136">
        <f>(Table8[[#This Row],[Allocated Budget]]*$Q$2)+(Table8[[#This Row],[Allocated Budget]]*(1-Table8[[#This Row],[HP%  based on Live % ( Work Progress)]])*(1-$Q$2))</f>
        <v>11177102.203900799</v>
      </c>
      <c r="R1008" s="136"/>
      <c r="S1008" s="1">
        <v>-0.85</v>
      </c>
      <c r="T1008" s="1"/>
      <c r="U1008" s="1"/>
      <c r="V1008" s="29">
        <v>2278.022308805665</v>
      </c>
      <c r="W1008" s="29">
        <v>12431.038171573809</v>
      </c>
      <c r="X1008" s="1" t="s">
        <v>47</v>
      </c>
      <c r="Y1008" s="28">
        <f>Table8[[#This Row],[% of Completion of Work Done]]</f>
        <v>0</v>
      </c>
      <c r="Z1008" s="1" t="s">
        <v>35</v>
      </c>
      <c r="AA1008" s="1"/>
      <c r="AB1008" s="77">
        <v>0</v>
      </c>
      <c r="AC1008" s="115">
        <f t="shared" si="53"/>
        <v>0</v>
      </c>
      <c r="AD1008" s="2">
        <v>46082</v>
      </c>
      <c r="AE1008" s="175">
        <f>IFERROR(Table8[[#This Row],[Timeline - Monthwise]]-MIN(Table8[Start Date..]),"None")</f>
        <v>214</v>
      </c>
      <c r="AF1008" s="1">
        <f>IFERROR(Table8[[#This Row],[Timeline - Monthwise]]-Table8[[#This Row],[Start Date..]]+1,"Duration Doesn't Exsists")</f>
        <v>215</v>
      </c>
      <c r="AG1008" s="29">
        <f ca="1">IFERROR(Table8[[#This Row],[Timeline - Monthwise]]-TODAY(),"No ETA")</f>
        <v>167</v>
      </c>
      <c r="AH1008" s="29" t="str">
        <f t="shared" si="54"/>
        <v>Yet to Start</v>
      </c>
      <c r="AI1008" s="1" t="s">
        <v>1168</v>
      </c>
      <c r="AJ1008" s="237" t="s">
        <v>3576</v>
      </c>
      <c r="AK1008" s="1" t="s">
        <v>1169</v>
      </c>
      <c r="AL1008" s="1" t="s">
        <v>3325</v>
      </c>
      <c r="AM1008" s="1" t="s">
        <v>76</v>
      </c>
      <c r="AN1008" s="1"/>
      <c r="AO1008" s="27"/>
      <c r="AP1008" s="191"/>
      <c r="AQ1008" s="192"/>
      <c r="AS1008" s="192" t="e">
        <f>VLOOKUP(Table8[[#This Row],[CEM Number]],'71 CEMs'!$E$5:$E$76,1,0)</f>
        <v>#N/A</v>
      </c>
      <c r="AT1008" s="235">
        <v>46296</v>
      </c>
      <c r="AU1008" s="233"/>
    </row>
    <row r="1009" spans="1:47" ht="14.4" customHeight="1">
      <c r="A1009" s="26" t="s">
        <v>3654</v>
      </c>
      <c r="B1009" s="166" t="s">
        <v>3530</v>
      </c>
      <c r="C1009" s="1" t="s">
        <v>1340</v>
      </c>
      <c r="D1009" s="1" t="s">
        <v>1340</v>
      </c>
      <c r="E1009" s="192" t="s">
        <v>1346</v>
      </c>
      <c r="F1009" s="29">
        <v>962</v>
      </c>
      <c r="G1009" s="29">
        <v>384.8</v>
      </c>
      <c r="H1009" s="29"/>
      <c r="I1009" s="29"/>
      <c r="J1009" s="29"/>
      <c r="K1009" s="29"/>
      <c r="L1009" s="29"/>
      <c r="M1009" s="1" t="str">
        <f>Table8[[#This Row],[Std Remarks]]</f>
        <v>NOT LIVE - RETAIN BUDGET</v>
      </c>
      <c r="N1009" s="28">
        <f>Table8[[#This Row],[% of Completion of Work Done]]</f>
        <v>0</v>
      </c>
      <c r="O1009" s="1">
        <f>Table8[[#This Row],[Customers According to % (Market Share)]]</f>
        <v>384.8</v>
      </c>
      <c r="P1009" s="29">
        <v>7043480.0360000003</v>
      </c>
      <c r="Q1009" s="136">
        <f>(Table8[[#This Row],[Allocated Budget]]*$Q$2)+(Table8[[#This Row],[Allocated Budget]]*(1-Table8[[#This Row],[HP%  based on Live % ( Work Progress)]])*(1-$Q$2))</f>
        <v>7043480.0360000003</v>
      </c>
      <c r="R1009" s="136"/>
      <c r="S1009" s="1">
        <v>-1</v>
      </c>
      <c r="T1009" s="1"/>
      <c r="U1009" s="1"/>
      <c r="V1009" s="29">
        <v>1221.3</v>
      </c>
      <c r="W1009" s="29">
        <v>8228.75</v>
      </c>
      <c r="X1009" s="1" t="s">
        <v>47</v>
      </c>
      <c r="Y1009" s="28">
        <f>Table8[[#This Row],[% of Completion of Work Done]]</f>
        <v>0</v>
      </c>
      <c r="Z1009" s="1" t="s">
        <v>35</v>
      </c>
      <c r="AA1009" s="1"/>
      <c r="AB1009" s="77">
        <v>0</v>
      </c>
      <c r="AC1009" s="115">
        <f t="shared" si="53"/>
        <v>0</v>
      </c>
      <c r="AD1009" s="2">
        <v>46082</v>
      </c>
      <c r="AE1009" s="175">
        <f>IFERROR(Table8[[#This Row],[Timeline - Monthwise]]-MIN(Table8[Start Date..]),"None")</f>
        <v>214</v>
      </c>
      <c r="AF1009" s="1">
        <f>IFERROR(Table8[[#This Row],[Timeline - Monthwise]]-Table8[[#This Row],[Start Date..]]+1,"Duration Doesn't Exsists")</f>
        <v>215</v>
      </c>
      <c r="AG1009" s="29">
        <f ca="1">IFERROR(Table8[[#This Row],[Timeline - Monthwise]]-TODAY(),"No ETA")</f>
        <v>167</v>
      </c>
      <c r="AH1009" s="29" t="str">
        <f t="shared" si="54"/>
        <v>Yet to Start</v>
      </c>
      <c r="AI1009" s="1" t="s">
        <v>1168</v>
      </c>
      <c r="AJ1009" s="237" t="s">
        <v>3576</v>
      </c>
      <c r="AK1009" s="1" t="s">
        <v>1169</v>
      </c>
      <c r="AL1009" s="1" t="s">
        <v>3325</v>
      </c>
      <c r="AM1009" s="1" t="s">
        <v>76</v>
      </c>
      <c r="AN1009" s="1"/>
      <c r="AO1009" s="27"/>
      <c r="AP1009" s="191"/>
      <c r="AQ1009" s="192"/>
      <c r="AS1009" s="192" t="e">
        <f>VLOOKUP(Table8[[#This Row],[CEM Number]],'71 CEMs'!$E$5:$E$76,1,0)</f>
        <v>#N/A</v>
      </c>
      <c r="AT1009" s="235">
        <v>46296</v>
      </c>
      <c r="AU1009" s="233"/>
    </row>
    <row r="1010" spans="1:47" ht="14.4" customHeight="1">
      <c r="A1010" s="26" t="s">
        <v>590</v>
      </c>
      <c r="B1010" s="166">
        <v>45547</v>
      </c>
      <c r="C1010" s="1" t="s">
        <v>591</v>
      </c>
      <c r="D1010" s="1" t="s">
        <v>591</v>
      </c>
      <c r="E1010" s="192" t="s">
        <v>603</v>
      </c>
      <c r="F1010" s="29">
        <v>196</v>
      </c>
      <c r="G1010" s="29">
        <v>78.400000000000006</v>
      </c>
      <c r="H1010" s="29"/>
      <c r="I1010" s="29"/>
      <c r="J1010" s="29"/>
      <c r="K1010" s="29"/>
      <c r="L1010" s="29" t="s">
        <v>3583</v>
      </c>
      <c r="M1010" s="1" t="str">
        <f>Table8[[#This Row],[Std Remarks]]</f>
        <v>NOT LIVE - RETAIN BUDGET</v>
      </c>
      <c r="N1010" s="28">
        <f>Table8[[#This Row],[% of Completion of Work Done]]</f>
        <v>0</v>
      </c>
      <c r="O1010" s="1">
        <f>Table8[[#This Row],[Customers According to % (Market Share)]]</f>
        <v>78.400000000000006</v>
      </c>
      <c r="P1010" s="29">
        <v>3402608.5822408502</v>
      </c>
      <c r="Q1010" s="136">
        <f>(Table8[[#This Row],[Allocated Budget]]*$Q$2)+(Table8[[#This Row],[Allocated Budget]]*(1-Table8[[#This Row],[HP%  based on Live % ( Work Progress)]])*(1-$Q$2))</f>
        <v>3402608.5822408497</v>
      </c>
      <c r="R1010" s="136">
        <v>0</v>
      </c>
      <c r="S1010" s="1">
        <v>-0.85</v>
      </c>
      <c r="T1010" s="1"/>
      <c r="U1010" s="1">
        <v>0.4</v>
      </c>
      <c r="V1010" s="29">
        <v>516.34999999999991</v>
      </c>
      <c r="W1010" s="29">
        <v>5522.8643602817447</v>
      </c>
      <c r="X1010" s="1" t="s">
        <v>47</v>
      </c>
      <c r="Y1010" s="28">
        <f>Table8[[#This Row],[% of Completion of Work Done]]</f>
        <v>0</v>
      </c>
      <c r="Z1010" s="1" t="s">
        <v>35</v>
      </c>
      <c r="AA1010" s="1"/>
      <c r="AB1010" s="77">
        <v>0</v>
      </c>
      <c r="AC1010" s="115">
        <f t="shared" si="53"/>
        <v>0</v>
      </c>
      <c r="AD1010" s="2">
        <v>46082</v>
      </c>
      <c r="AE1010" s="175">
        <f>IFERROR(Table8[[#This Row],[Timeline - Monthwise]]-MIN(Table8[Start Date..]),"None")</f>
        <v>92</v>
      </c>
      <c r="AF1010" s="1">
        <f>IFERROR(Table8[[#This Row],[Timeline - Monthwise]]-Table8[[#This Row],[Start Date..]]+1,"Duration Doesn't Exsists")</f>
        <v>93</v>
      </c>
      <c r="AG1010" s="29">
        <f ca="1">IFERROR(Table8[[#This Row],[Timeline - Monthwise]]-TODAY(),"No ETA")</f>
        <v>45</v>
      </c>
      <c r="AH1010" s="29" t="str">
        <f t="shared" si="54"/>
        <v>Yet to Start</v>
      </c>
      <c r="AI1010" s="1">
        <v>46174</v>
      </c>
      <c r="AJ1010" s="237" t="s">
        <v>3573</v>
      </c>
      <c r="AK1010" s="1" t="s">
        <v>596</v>
      </c>
      <c r="AL1010" s="1" t="s">
        <v>3325</v>
      </c>
      <c r="AM1010" s="1" t="s">
        <v>76</v>
      </c>
      <c r="AN1010" s="1">
        <v>1</v>
      </c>
      <c r="AO1010" s="27"/>
      <c r="AP1010" s="191"/>
      <c r="AQ1010" s="1"/>
      <c r="AS1010" s="192" t="str">
        <f>VLOOKUP(Table8[[#This Row],[CEM Number]],'71 CEMs'!$E$5:$E$76,1,0)</f>
        <v>I250206</v>
      </c>
      <c r="AT1010" s="235">
        <v>46174</v>
      </c>
      <c r="AU1010" s="233"/>
    </row>
    <row r="1011" spans="1:47" ht="14.4" customHeight="1">
      <c r="A1011" s="86" t="s">
        <v>942</v>
      </c>
      <c r="B1011" s="166" t="s">
        <v>3530</v>
      </c>
      <c r="C1011" s="1" t="s">
        <v>514</v>
      </c>
      <c r="D1011" s="28" t="s">
        <v>943</v>
      </c>
      <c r="E1011" s="192" t="s">
        <v>3241</v>
      </c>
      <c r="F1011" s="29">
        <v>450</v>
      </c>
      <c r="G1011" s="65">
        <v>180</v>
      </c>
      <c r="H1011" s="65"/>
      <c r="I1011" s="29"/>
      <c r="J1011" s="29"/>
      <c r="K1011" s="29"/>
      <c r="L1011" s="29"/>
      <c r="M1011" s="1" t="str">
        <f>Table8[[#This Row],[Std Remarks]]</f>
        <v>NOT LIVE - RETAIN BUDGET</v>
      </c>
      <c r="N1011" s="28">
        <f>Table8[[#This Row],[% of Completion of Work Done]]</f>
        <v>0</v>
      </c>
      <c r="O1011" s="1"/>
      <c r="P1011" s="29">
        <v>6586551.8238672502</v>
      </c>
      <c r="Q1011" s="136">
        <f>(Table8[[#This Row],[Allocated Budget]]*$Q$2)+(Table8[[#This Row],[Allocated Budget]]*(1-Table8[[#This Row],[HP%  based on Live % ( Work Progress)]])*(1-$Q$2))</f>
        <v>6586551.8238672502</v>
      </c>
      <c r="R1011" s="136"/>
      <c r="S1011" s="1"/>
      <c r="T1011" s="1"/>
      <c r="U1011" s="1"/>
      <c r="V1011" s="29">
        <v>1291.7696550000003</v>
      </c>
      <c r="W1011" s="29">
        <v>5285.6105787500001</v>
      </c>
      <c r="X1011" s="1" t="s">
        <v>47</v>
      </c>
      <c r="Y1011" s="28">
        <f>Table8[[#This Row],[% of Completion of Work Done]]</f>
        <v>0</v>
      </c>
      <c r="Z1011" s="1" t="s">
        <v>35</v>
      </c>
      <c r="AA1011" s="1"/>
      <c r="AB1011" s="64">
        <v>0</v>
      </c>
      <c r="AC1011" s="115">
        <f t="shared" si="53"/>
        <v>0</v>
      </c>
      <c r="AD1011" s="2">
        <v>46082</v>
      </c>
      <c r="AE1011" s="175">
        <f>IFERROR(Table8[[#This Row],[Timeline - Monthwise]]-MIN(Table8[Start Date..]),"None")</f>
        <v>214</v>
      </c>
      <c r="AF1011" s="1">
        <f>IFERROR(Table8[[#This Row],[Timeline - Monthwise]]-Table8[[#This Row],[Start Date..]]+1,"Duration Doesn't Exsists")</f>
        <v>215</v>
      </c>
      <c r="AG1011" s="29">
        <f ca="1">IFERROR(Table8[[#This Row],[Timeline - Monthwise]]-TODAY(),"No ETA")</f>
        <v>167</v>
      </c>
      <c r="AH1011" s="29" t="str">
        <f t="shared" si="54"/>
        <v>Yet to Start</v>
      </c>
      <c r="AI1011" s="1" t="s">
        <v>421</v>
      </c>
      <c r="AJ1011" s="237" t="s">
        <v>3576</v>
      </c>
      <c r="AK1011" s="28" t="s">
        <v>3291</v>
      </c>
      <c r="AL1011" s="1" t="s">
        <v>3325</v>
      </c>
      <c r="AM1011" s="1" t="s">
        <v>76</v>
      </c>
      <c r="AN1011" s="1"/>
      <c r="AO1011" s="27"/>
      <c r="AP1011" s="1"/>
      <c r="AQ1011" s="1"/>
      <c r="AS1011" s="192" t="e">
        <f>VLOOKUP(Table8[[#This Row],[CEM Number]],'71 CEMs'!$E$5:$E$76,1,0)</f>
        <v>#N/A</v>
      </c>
      <c r="AT1011" s="235">
        <v>46296</v>
      </c>
      <c r="AU1011" s="233"/>
    </row>
    <row r="1012" spans="1:47" ht="14.4" customHeight="1">
      <c r="A1012" s="26" t="s">
        <v>3654</v>
      </c>
      <c r="B1012" s="166" t="s">
        <v>3530</v>
      </c>
      <c r="C1012" s="1" t="s">
        <v>1340</v>
      </c>
      <c r="D1012" s="1" t="s">
        <v>1340</v>
      </c>
      <c r="E1012" s="192" t="s">
        <v>1347</v>
      </c>
      <c r="F1012" s="29">
        <v>616</v>
      </c>
      <c r="G1012" s="29">
        <v>246.4</v>
      </c>
      <c r="H1012" s="29"/>
      <c r="I1012" s="29"/>
      <c r="J1012" s="29"/>
      <c r="K1012" s="29"/>
      <c r="L1012" s="29"/>
      <c r="M1012" s="1" t="str">
        <f>Table8[[#This Row],[Std Remarks]]</f>
        <v>NOT LIVE - RETAIN BUDGET</v>
      </c>
      <c r="N1012" s="28">
        <f>Table8[[#This Row],[% of Completion of Work Done]]</f>
        <v>0</v>
      </c>
      <c r="O1012" s="1">
        <f>Table8[[#This Row],[Customers According to % (Market Share)]]</f>
        <v>246.4</v>
      </c>
      <c r="P1012" s="29">
        <v>6303993.8450381197</v>
      </c>
      <c r="Q1012" s="136">
        <f>(Table8[[#This Row],[Allocated Budget]]*$Q$2)+(Table8[[#This Row],[Allocated Budget]]*(1-Table8[[#This Row],[HP%  based on Live % ( Work Progress)]])*(1-$Q$2))</f>
        <v>6303993.8450381197</v>
      </c>
      <c r="R1012" s="136"/>
      <c r="S1012" s="1">
        <v>-0.85</v>
      </c>
      <c r="T1012" s="1"/>
      <c r="U1012" s="1"/>
      <c r="V1012" s="29">
        <v>1335.1499999999999</v>
      </c>
      <c r="W1012" s="29">
        <v>5053.9269503811665</v>
      </c>
      <c r="X1012" s="1" t="s">
        <v>47</v>
      </c>
      <c r="Y1012" s="28">
        <f>Table8[[#This Row],[% of Completion of Work Done]]</f>
        <v>0</v>
      </c>
      <c r="Z1012" s="1" t="s">
        <v>35</v>
      </c>
      <c r="AA1012" s="1"/>
      <c r="AB1012" s="77">
        <v>0</v>
      </c>
      <c r="AC1012" s="115">
        <f t="shared" si="53"/>
        <v>0</v>
      </c>
      <c r="AD1012" s="2">
        <v>46082</v>
      </c>
      <c r="AE1012" s="175">
        <f>IFERROR(Table8[[#This Row],[Timeline - Monthwise]]-MIN(Table8[Start Date..]),"None")</f>
        <v>214</v>
      </c>
      <c r="AF1012" s="1">
        <f>IFERROR(Table8[[#This Row],[Timeline - Monthwise]]-Table8[[#This Row],[Start Date..]]+1,"Duration Doesn't Exsists")</f>
        <v>215</v>
      </c>
      <c r="AG1012" s="29">
        <f ca="1">IFERROR(Table8[[#This Row],[Timeline - Monthwise]]-TODAY(),"No ETA")</f>
        <v>167</v>
      </c>
      <c r="AH1012" s="29" t="str">
        <f t="shared" si="54"/>
        <v>Yet to Start</v>
      </c>
      <c r="AI1012" s="192" t="s">
        <v>1168</v>
      </c>
      <c r="AJ1012" s="237" t="s">
        <v>3576</v>
      </c>
      <c r="AK1012" s="1" t="s">
        <v>1169</v>
      </c>
      <c r="AL1012" s="1" t="s">
        <v>3325</v>
      </c>
      <c r="AM1012" s="1" t="s">
        <v>76</v>
      </c>
      <c r="AN1012" s="1"/>
      <c r="AO1012" s="27"/>
      <c r="AP1012" s="192"/>
      <c r="AQ1012" s="192"/>
      <c r="AS1012" s="192" t="e">
        <f>VLOOKUP(Table8[[#This Row],[CEM Number]],'71 CEMs'!$E$5:$E$76,1,0)</f>
        <v>#N/A</v>
      </c>
      <c r="AT1012" s="235">
        <v>46296</v>
      </c>
      <c r="AU1012" s="233"/>
    </row>
    <row r="1013" spans="1:47" ht="14.4" customHeight="1">
      <c r="A1013" s="26" t="s">
        <v>1026</v>
      </c>
      <c r="B1013" s="166">
        <v>44924</v>
      </c>
      <c r="C1013" s="1" t="s">
        <v>474</v>
      </c>
      <c r="D1013" s="1" t="s">
        <v>1027</v>
      </c>
      <c r="E1013" s="192" t="s">
        <v>1062</v>
      </c>
      <c r="F1013" s="29">
        <v>944</v>
      </c>
      <c r="G1013" s="29">
        <v>472</v>
      </c>
      <c r="H1013" s="29">
        <v>352</v>
      </c>
      <c r="I1013" s="29">
        <v>33</v>
      </c>
      <c r="J1013" s="29">
        <v>57</v>
      </c>
      <c r="K1013" s="29">
        <v>262</v>
      </c>
      <c r="L1013" s="29"/>
      <c r="M1013" s="1" t="str">
        <f>Table8[[#This Row],[Std Remarks]]</f>
        <v>LIVE - 100% Completed</v>
      </c>
      <c r="N1013" s="28">
        <f>Table8[[#This Row],[% of Completion of Work Done]]</f>
        <v>1</v>
      </c>
      <c r="O1013" s="1">
        <f>Table8[[#This Row],[Customers According to % (Market Share)]]</f>
        <v>472</v>
      </c>
      <c r="P1013" s="29">
        <v>9904201.3800000008</v>
      </c>
      <c r="Q1013" s="136">
        <f>Table8[[#This Row],[Allocated Budget]]*Table8[[#This Row],[Allocation Percentage]]</f>
        <v>1485630.2070000002</v>
      </c>
      <c r="R1013" s="136">
        <v>8418571.1729999986</v>
      </c>
      <c r="S1013" s="1">
        <v>-1</v>
      </c>
      <c r="T1013" s="1"/>
      <c r="U1013" s="1">
        <v>0.5</v>
      </c>
      <c r="V1013" s="29">
        <v>2319</v>
      </c>
      <c r="W1013" s="29">
        <v>9052.35</v>
      </c>
      <c r="X1013" s="1" t="s">
        <v>47</v>
      </c>
      <c r="Y1013" s="75">
        <f>$Q$2</f>
        <v>0.15</v>
      </c>
      <c r="Z1013" s="1" t="s">
        <v>32</v>
      </c>
      <c r="AA1013" s="1" t="s">
        <v>47</v>
      </c>
      <c r="AB1013" s="64">
        <v>1</v>
      </c>
      <c r="AC1013" s="115">
        <f t="shared" si="53"/>
        <v>1</v>
      </c>
      <c r="AD1013" s="2">
        <v>46082</v>
      </c>
      <c r="AE1013" s="175" t="str">
        <f>IFERROR(Table8[[#This Row],[Timeline - Monthwise]]-MIN(Table8[Start Date..]),"None")</f>
        <v>None</v>
      </c>
      <c r="AF1013" s="1" t="str">
        <f>IFERROR(Table8[[#This Row],[Timeline - Monthwise]]-Table8[[#This Row],[Start Date..]]+1,"Duration Doesn't Exsists")</f>
        <v>Duration Doesn't Exsists</v>
      </c>
      <c r="AG1013" s="29" t="str">
        <f ca="1">IFERROR(Table8[[#This Row],[Timeline - Monthwise]]-TODAY(),"No ETA")</f>
        <v>No ETA</v>
      </c>
      <c r="AH1013" s="29" t="str">
        <f t="shared" si="54"/>
        <v>Completed</v>
      </c>
      <c r="AI1013" s="1"/>
      <c r="AJ1013" s="237" t="s">
        <v>3569</v>
      </c>
      <c r="AK1013" s="1"/>
      <c r="AL1013" s="1" t="s">
        <v>3178</v>
      </c>
      <c r="AM1013" s="1" t="s">
        <v>30</v>
      </c>
      <c r="AN1013" s="1"/>
      <c r="AO1013" s="27"/>
      <c r="AP1013" s="192"/>
      <c r="AQ1013" s="1"/>
      <c r="AS1013" s="192" t="str">
        <f>VLOOKUP(Table8[[#This Row],[CEM Number]],'71 CEMs'!$E$5:$E$76,1,0)</f>
        <v>INT-23-00439</v>
      </c>
      <c r="AT1013" s="235" t="s">
        <v>3569</v>
      </c>
      <c r="AU1013" s="233"/>
    </row>
    <row r="1014" spans="1:47" ht="14.4" customHeight="1">
      <c r="A1014" s="26" t="s">
        <v>1026</v>
      </c>
      <c r="B1014" s="166">
        <v>44924</v>
      </c>
      <c r="C1014" s="1" t="s">
        <v>474</v>
      </c>
      <c r="D1014" s="1" t="s">
        <v>1027</v>
      </c>
      <c r="E1014" s="192" t="s">
        <v>1063</v>
      </c>
      <c r="F1014" s="29">
        <v>996</v>
      </c>
      <c r="G1014" s="29">
        <v>498</v>
      </c>
      <c r="H1014" s="29">
        <v>97</v>
      </c>
      <c r="I1014" s="29">
        <v>10</v>
      </c>
      <c r="J1014" s="29">
        <v>12</v>
      </c>
      <c r="K1014" s="29">
        <v>75</v>
      </c>
      <c r="L1014" s="29"/>
      <c r="M1014" s="1" t="str">
        <f>Table8[[#This Row],[Std Remarks]]</f>
        <v>LIVE - 100% Completed</v>
      </c>
      <c r="N1014" s="28">
        <f>Table8[[#This Row],[% of Completion of Work Done]]</f>
        <v>1</v>
      </c>
      <c r="O1014" s="1">
        <f>Table8[[#This Row],[Customers According to % (Market Share)]]</f>
        <v>498</v>
      </c>
      <c r="P1014" s="29">
        <v>8225369.2713374998</v>
      </c>
      <c r="Q1014" s="136">
        <f>Table8[[#This Row],[Allocated Budget]]*Table8[[#This Row],[Allocation Percentage]]</f>
        <v>1233805.390700625</v>
      </c>
      <c r="R1014" s="136">
        <v>6991563.8806368746</v>
      </c>
      <c r="S1014" s="1">
        <v>-0.85000000000000009</v>
      </c>
      <c r="T1014" s="1"/>
      <c r="U1014" s="1">
        <v>0.5</v>
      </c>
      <c r="V1014" s="29">
        <v>1465.5599999999997</v>
      </c>
      <c r="W1014" s="29">
        <v>7273.6274106999999</v>
      </c>
      <c r="X1014" s="1" t="s">
        <v>47</v>
      </c>
      <c r="Y1014" s="75">
        <f>$Q$2</f>
        <v>0.15</v>
      </c>
      <c r="Z1014" s="1" t="s">
        <v>32</v>
      </c>
      <c r="AA1014" s="1" t="s">
        <v>47</v>
      </c>
      <c r="AB1014" s="64">
        <v>1</v>
      </c>
      <c r="AC1014" s="115">
        <f t="shared" si="53"/>
        <v>1</v>
      </c>
      <c r="AD1014" s="2">
        <v>46082</v>
      </c>
      <c r="AE1014" s="175" t="str">
        <f>IFERROR(Table8[[#This Row],[Timeline - Monthwise]]-MIN(Table8[Start Date..]),"None")</f>
        <v>None</v>
      </c>
      <c r="AF1014" s="1" t="str">
        <f>IFERROR(Table8[[#This Row],[Timeline - Monthwise]]-Table8[[#This Row],[Start Date..]]+1,"Duration Doesn't Exsists")</f>
        <v>Duration Doesn't Exsists</v>
      </c>
      <c r="AG1014" s="29" t="str">
        <f ca="1">IFERROR(Table8[[#This Row],[Timeline - Monthwise]]-TODAY(),"No ETA")</f>
        <v>No ETA</v>
      </c>
      <c r="AH1014" s="29" t="str">
        <f t="shared" si="54"/>
        <v>Completed</v>
      </c>
      <c r="AI1014" s="1"/>
      <c r="AJ1014" s="237" t="s">
        <v>3569</v>
      </c>
      <c r="AK1014" s="1"/>
      <c r="AL1014" s="1" t="s">
        <v>3178</v>
      </c>
      <c r="AM1014" s="1" t="s">
        <v>30</v>
      </c>
      <c r="AN1014" s="1"/>
      <c r="AO1014" s="27"/>
      <c r="AP1014" s="192"/>
      <c r="AQ1014" s="1"/>
      <c r="AS1014" s="192" t="str">
        <f>VLOOKUP(Table8[[#This Row],[CEM Number]],'71 CEMs'!$E$5:$E$76,1,0)</f>
        <v>INT-23-00439</v>
      </c>
      <c r="AT1014" s="235" t="s">
        <v>3569</v>
      </c>
      <c r="AU1014" s="233"/>
    </row>
    <row r="1015" spans="1:47" ht="14.4" customHeight="1">
      <c r="A1015" s="26" t="s">
        <v>950</v>
      </c>
      <c r="B1015" s="166">
        <v>44195</v>
      </c>
      <c r="C1015" s="1" t="s">
        <v>138</v>
      </c>
      <c r="D1015" s="1" t="s">
        <v>951</v>
      </c>
      <c r="E1015" s="192" t="s">
        <v>983</v>
      </c>
      <c r="F1015" s="29">
        <v>1774</v>
      </c>
      <c r="G1015" s="29">
        <v>709.6</v>
      </c>
      <c r="H1015" s="29"/>
      <c r="I1015" s="29"/>
      <c r="J1015" s="29"/>
      <c r="K1015" s="29"/>
      <c r="L1015" s="29"/>
      <c r="M1015" s="1" t="str">
        <f>Table8[[#This Row],[Std Remarks]]</f>
        <v>LIVE - 100% Completed</v>
      </c>
      <c r="N1015" s="28">
        <f>Table8[[#This Row],[% of Completion of Work Done]]</f>
        <v>1</v>
      </c>
      <c r="O1015" s="1">
        <f>Table8[[#This Row],[Customers According to % (Market Share)]]</f>
        <v>709.6</v>
      </c>
      <c r="P1015" s="29">
        <v>12865111.9958883</v>
      </c>
      <c r="Q1015" s="136">
        <f>Table8[[#This Row],[Allocated Budget]]*Table8[[#This Row],[Allocation Percentage]]</f>
        <v>1929766.7993832449</v>
      </c>
      <c r="R1015" s="136">
        <v>10935345.196505068</v>
      </c>
      <c r="S1015" s="1">
        <v>-1</v>
      </c>
      <c r="T1015" s="1"/>
      <c r="U1015" s="1">
        <v>0.4</v>
      </c>
      <c r="V1015" s="29">
        <v>4811.97</v>
      </c>
      <c r="W1015" s="29">
        <v>13676.888726567247</v>
      </c>
      <c r="X1015" s="1" t="s">
        <v>47</v>
      </c>
      <c r="Y1015" s="75">
        <f>$Q$2</f>
        <v>0.15</v>
      </c>
      <c r="Z1015" s="1" t="s">
        <v>32</v>
      </c>
      <c r="AA1015" s="1" t="s">
        <v>47</v>
      </c>
      <c r="AB1015" s="28">
        <v>1</v>
      </c>
      <c r="AC1015" s="115">
        <f t="shared" si="53"/>
        <v>1</v>
      </c>
      <c r="AD1015" s="2">
        <v>46082</v>
      </c>
      <c r="AE1015" s="175" t="str">
        <f>IFERROR(Table8[[#This Row],[Timeline - Monthwise]]-MIN(Table8[Start Date..]),"None")</f>
        <v>None</v>
      </c>
      <c r="AF1015" s="1" t="str">
        <f>IFERROR(Table8[[#This Row],[Timeline - Monthwise]]-Table8[[#This Row],[Start Date..]]+1,"Duration Doesn't Exsists")</f>
        <v>Duration Doesn't Exsists</v>
      </c>
      <c r="AG1015" s="29" t="str">
        <f ca="1">IFERROR(Table8[[#This Row],[Timeline - Monthwise]]-TODAY(),"No ETA")</f>
        <v>No ETA</v>
      </c>
      <c r="AH1015" s="29" t="str">
        <f t="shared" si="54"/>
        <v>Completed</v>
      </c>
      <c r="AI1015" s="1"/>
      <c r="AJ1015" s="237" t="s">
        <v>3569</v>
      </c>
      <c r="AK1015" s="1"/>
      <c r="AL1015" s="1" t="s">
        <v>3178</v>
      </c>
      <c r="AM1015" s="1" t="s">
        <v>30</v>
      </c>
      <c r="AN1015" s="1"/>
      <c r="AO1015" s="27"/>
      <c r="AP1015" s="192"/>
      <c r="AQ1015" s="1"/>
      <c r="AS1015" s="192" t="str">
        <f>VLOOKUP(Table8[[#This Row],[CEM Number]],'71 CEMs'!$E$5:$E$76,1,0)</f>
        <v>INT-21-00315</v>
      </c>
      <c r="AT1015" s="235" t="s">
        <v>3569</v>
      </c>
      <c r="AU1015" s="233"/>
    </row>
    <row r="1016" spans="1:47" ht="14.4" customHeight="1">
      <c r="A1016" s="26" t="s">
        <v>1026</v>
      </c>
      <c r="B1016" s="166">
        <v>44924</v>
      </c>
      <c r="C1016" s="1" t="s">
        <v>474</v>
      </c>
      <c r="D1016" s="1" t="s">
        <v>1027</v>
      </c>
      <c r="E1016" s="192" t="s">
        <v>1064</v>
      </c>
      <c r="F1016" s="29">
        <v>452</v>
      </c>
      <c r="G1016" s="29">
        <v>226</v>
      </c>
      <c r="H1016" s="29">
        <v>62</v>
      </c>
      <c r="I1016" s="29">
        <v>5</v>
      </c>
      <c r="J1016" s="29">
        <v>7</v>
      </c>
      <c r="K1016" s="29">
        <v>50</v>
      </c>
      <c r="L1016" s="29"/>
      <c r="M1016" s="1" t="str">
        <f>Table8[[#This Row],[Std Remarks]]</f>
        <v>LIVE - 100% Completed</v>
      </c>
      <c r="N1016" s="28">
        <f>Table8[[#This Row],[% of Completion of Work Done]]</f>
        <v>1</v>
      </c>
      <c r="O1016" s="1">
        <f>Table8[[#This Row],[Customers According to % (Market Share)]]</f>
        <v>226</v>
      </c>
      <c r="P1016" s="29">
        <v>6980813.5783292502</v>
      </c>
      <c r="Q1016" s="136">
        <f>Table8[[#This Row],[Allocated Budget]]*Table8[[#This Row],[Allocation Percentage]]</f>
        <v>1047122.0367493875</v>
      </c>
      <c r="R1016" s="136">
        <v>5933691.5415798621</v>
      </c>
      <c r="S1016" s="1">
        <v>-1</v>
      </c>
      <c r="T1016" s="1"/>
      <c r="U1016" s="1">
        <v>0.5</v>
      </c>
      <c r="V1016" s="29">
        <v>2735.7641434999996</v>
      </c>
      <c r="W1016" s="49">
        <v>5762.1366864999982</v>
      </c>
      <c r="X1016" s="1" t="s">
        <v>47</v>
      </c>
      <c r="Y1016" s="75">
        <f>$Q$2</f>
        <v>0.15</v>
      </c>
      <c r="Z1016" s="1" t="s">
        <v>32</v>
      </c>
      <c r="AA1016" s="1" t="s">
        <v>47</v>
      </c>
      <c r="AB1016" s="64">
        <v>1</v>
      </c>
      <c r="AC1016" s="115">
        <f t="shared" si="53"/>
        <v>1</v>
      </c>
      <c r="AD1016" s="2">
        <v>46082</v>
      </c>
      <c r="AE1016" s="175" t="str">
        <f>IFERROR(Table8[[#This Row],[Timeline - Monthwise]]-MIN(Table8[Start Date..]),"None")</f>
        <v>None</v>
      </c>
      <c r="AF1016" s="1" t="str">
        <f>IFERROR(Table8[[#This Row],[Timeline - Monthwise]]-Table8[[#This Row],[Start Date..]]+1,"Duration Doesn't Exsists")</f>
        <v>Duration Doesn't Exsists</v>
      </c>
      <c r="AG1016" s="29" t="str">
        <f ca="1">IFERROR(Table8[[#This Row],[Timeline - Monthwise]]-TODAY(),"No ETA")</f>
        <v>No ETA</v>
      </c>
      <c r="AH1016" s="29" t="str">
        <f t="shared" si="54"/>
        <v>Completed</v>
      </c>
      <c r="AI1016" s="1"/>
      <c r="AJ1016" s="237" t="s">
        <v>3569</v>
      </c>
      <c r="AK1016" s="1"/>
      <c r="AL1016" s="1" t="s">
        <v>3178</v>
      </c>
      <c r="AM1016" s="1" t="s">
        <v>30</v>
      </c>
      <c r="AN1016" s="1"/>
      <c r="AO1016" s="27"/>
      <c r="AP1016" s="192"/>
      <c r="AQ1016" s="1"/>
      <c r="AS1016" s="192" t="str">
        <f>VLOOKUP(Table8[[#This Row],[CEM Number]],'71 CEMs'!$E$5:$E$76,1,0)</f>
        <v>INT-23-00439</v>
      </c>
      <c r="AT1016" s="235" t="s">
        <v>3569</v>
      </c>
      <c r="AU1016" s="233"/>
    </row>
    <row r="1017" spans="1:47" ht="14.4" customHeight="1">
      <c r="A1017" s="26" t="s">
        <v>590</v>
      </c>
      <c r="B1017" s="166">
        <v>45547</v>
      </c>
      <c r="C1017" s="1" t="s">
        <v>591</v>
      </c>
      <c r="D1017" s="1" t="s">
        <v>591</v>
      </c>
      <c r="E1017" s="192" t="s">
        <v>604</v>
      </c>
      <c r="F1017" s="29">
        <v>460</v>
      </c>
      <c r="G1017" s="29">
        <v>184</v>
      </c>
      <c r="H1017" s="29"/>
      <c r="I1017" s="29"/>
      <c r="J1017" s="29"/>
      <c r="K1017" s="29"/>
      <c r="L1017" s="29" t="s">
        <v>3583</v>
      </c>
      <c r="M1017" s="1" t="str">
        <f>Table8[[#This Row],[Std Remarks]]</f>
        <v>NOT LIVE - RETAIN BUDGET</v>
      </c>
      <c r="N1017" s="28">
        <f>Table8[[#This Row],[% of Completion of Work Done]]</f>
        <v>0</v>
      </c>
      <c r="O1017" s="1">
        <f>Table8[[#This Row],[Customers According to % (Market Share)]]</f>
        <v>184</v>
      </c>
      <c r="P1017" s="29">
        <v>5594650.75</v>
      </c>
      <c r="Q1017" s="136">
        <f>(Table8[[#This Row],[Allocated Budget]]*$Q$2)+(Table8[[#This Row],[Allocated Budget]]*(1-Table8[[#This Row],[HP%  based on Live % ( Work Progress)]])*(1-$Q$2))</f>
        <v>5594650.75</v>
      </c>
      <c r="R1017" s="136">
        <v>0</v>
      </c>
      <c r="S1017" s="1">
        <v>-1</v>
      </c>
      <c r="T1017" s="1"/>
      <c r="U1017" s="1">
        <v>0.4</v>
      </c>
      <c r="V1017" s="29">
        <v>930.34999999999991</v>
      </c>
      <c r="W1017" s="29">
        <v>5520</v>
      </c>
      <c r="X1017" s="1" t="s">
        <v>47</v>
      </c>
      <c r="Y1017" s="28">
        <f>Table8[[#This Row],[% of Completion of Work Done]]</f>
        <v>0</v>
      </c>
      <c r="Z1017" s="1" t="s">
        <v>35</v>
      </c>
      <c r="AA1017" s="1"/>
      <c r="AB1017" s="77">
        <v>0</v>
      </c>
      <c r="AC1017" s="115">
        <f t="shared" si="53"/>
        <v>0</v>
      </c>
      <c r="AD1017" s="2">
        <v>46082</v>
      </c>
      <c r="AE1017" s="175">
        <f>IFERROR(Table8[[#This Row],[Timeline - Monthwise]]-MIN(Table8[Start Date..]),"None")</f>
        <v>0</v>
      </c>
      <c r="AF1017" s="1">
        <f>IFERROR(Table8[[#This Row],[Timeline - Monthwise]]-Table8[[#This Row],[Start Date..]]+1,"Duration Doesn't Exsists")</f>
        <v>1</v>
      </c>
      <c r="AG1017" s="29">
        <f ca="1">IFERROR(Table8[[#This Row],[Timeline - Monthwise]]-TODAY(),"No ETA")</f>
        <v>-47</v>
      </c>
      <c r="AH1017" s="29" t="str">
        <f t="shared" si="54"/>
        <v>Yet to Start</v>
      </c>
      <c r="AI1017" s="1">
        <v>46082</v>
      </c>
      <c r="AJ1017" s="237" t="s">
        <v>3574</v>
      </c>
      <c r="AK1017" s="1" t="s">
        <v>596</v>
      </c>
      <c r="AL1017" s="1" t="s">
        <v>3325</v>
      </c>
      <c r="AM1017" s="1" t="s">
        <v>76</v>
      </c>
      <c r="AN1017" s="1">
        <v>1</v>
      </c>
      <c r="AO1017" s="27"/>
      <c r="AP1017" s="192"/>
      <c r="AQ1017" s="1"/>
      <c r="AS1017" s="192" t="str">
        <f>VLOOKUP(Table8[[#This Row],[CEM Number]],'71 CEMs'!$E$5:$E$76,1,0)</f>
        <v>I250206</v>
      </c>
      <c r="AT1017" s="235">
        <v>46082</v>
      </c>
      <c r="AU1017" s="233"/>
    </row>
    <row r="1018" spans="1:47" ht="14.4" customHeight="1">
      <c r="A1018" s="26" t="s">
        <v>3654</v>
      </c>
      <c r="B1018" s="166" t="s">
        <v>3530</v>
      </c>
      <c r="C1018" s="1" t="s">
        <v>1340</v>
      </c>
      <c r="D1018" s="1" t="s">
        <v>1340</v>
      </c>
      <c r="E1018" s="192" t="s">
        <v>230</v>
      </c>
      <c r="F1018" s="29">
        <v>2074</v>
      </c>
      <c r="G1018" s="29">
        <v>829.6</v>
      </c>
      <c r="H1018" s="29"/>
      <c r="I1018" s="29"/>
      <c r="J1018" s="29"/>
      <c r="K1018" s="29"/>
      <c r="L1018" s="29"/>
      <c r="M1018" s="1" t="str">
        <f>Table8[[#This Row],[Std Remarks]]</f>
        <v>NOT LIVE - RETAIN BUDGET</v>
      </c>
      <c r="N1018" s="28">
        <f>Table8[[#This Row],[% of Completion of Work Done]]</f>
        <v>0</v>
      </c>
      <c r="O1018" s="1">
        <f>Table8[[#This Row],[Customers According to % (Market Share)]]</f>
        <v>829.6</v>
      </c>
      <c r="P1018" s="29">
        <v>17653857.046</v>
      </c>
      <c r="Q1018" s="136">
        <f>(Table8[[#This Row],[Allocated Budget]]*$Q$2)+(Table8[[#This Row],[Allocated Budget]]*(1-Table8[[#This Row],[HP%  based on Live % ( Work Progress)]])*(1-$Q$2))</f>
        <v>17653857.046</v>
      </c>
      <c r="R1018" s="136"/>
      <c r="S1018" s="1">
        <v>-1</v>
      </c>
      <c r="T1018" s="1"/>
      <c r="U1018" s="1"/>
      <c r="V1018" s="29">
        <v>3239.5499999999997</v>
      </c>
      <c r="W1018" s="29">
        <v>19453.75</v>
      </c>
      <c r="X1018" s="1" t="s">
        <v>47</v>
      </c>
      <c r="Y1018" s="28">
        <f>Table8[[#This Row],[% of Completion of Work Done]]</f>
        <v>0</v>
      </c>
      <c r="Z1018" s="1" t="s">
        <v>35</v>
      </c>
      <c r="AA1018" s="1"/>
      <c r="AB1018" s="77">
        <v>0</v>
      </c>
      <c r="AC1018" s="115">
        <f t="shared" si="53"/>
        <v>0</v>
      </c>
      <c r="AD1018" s="2">
        <v>46082</v>
      </c>
      <c r="AE1018" s="175">
        <f>IFERROR(Table8[[#This Row],[Timeline - Monthwise]]-MIN(Table8[Start Date..]),"None")</f>
        <v>214</v>
      </c>
      <c r="AF1018" s="1">
        <f>IFERROR(Table8[[#This Row],[Timeline - Monthwise]]-Table8[[#This Row],[Start Date..]]+1,"Duration Doesn't Exsists")</f>
        <v>215</v>
      </c>
      <c r="AG1018" s="29">
        <f ca="1">IFERROR(Table8[[#This Row],[Timeline - Monthwise]]-TODAY(),"No ETA")</f>
        <v>167</v>
      </c>
      <c r="AH1018" s="29" t="str">
        <f t="shared" si="54"/>
        <v>Yet to Start</v>
      </c>
      <c r="AI1018" s="1" t="s">
        <v>1168</v>
      </c>
      <c r="AJ1018" s="237" t="s">
        <v>3576</v>
      </c>
      <c r="AK1018" s="1" t="s">
        <v>1169</v>
      </c>
      <c r="AL1018" s="1" t="s">
        <v>3325</v>
      </c>
      <c r="AM1018" s="1" t="s">
        <v>76</v>
      </c>
      <c r="AN1018" s="1"/>
      <c r="AO1018" s="27"/>
      <c r="AP1018" s="192"/>
      <c r="AQ1018" s="1"/>
      <c r="AS1018" s="192" t="e">
        <f>VLOOKUP(Table8[[#This Row],[CEM Number]],'71 CEMs'!$E$5:$E$76,1,0)</f>
        <v>#N/A</v>
      </c>
      <c r="AT1018" s="235">
        <v>46296</v>
      </c>
      <c r="AU1018" s="233"/>
    </row>
    <row r="1019" spans="1:47" ht="14.4" customHeight="1">
      <c r="A1019" s="26" t="s">
        <v>3654</v>
      </c>
      <c r="B1019" s="166" t="s">
        <v>3530</v>
      </c>
      <c r="C1019" s="1" t="s">
        <v>1340</v>
      </c>
      <c r="D1019" s="1" t="s">
        <v>1340</v>
      </c>
      <c r="E1019" s="192" t="s">
        <v>955</v>
      </c>
      <c r="F1019" s="29">
        <v>2220</v>
      </c>
      <c r="G1019" s="29">
        <v>888</v>
      </c>
      <c r="H1019" s="29"/>
      <c r="I1019" s="29"/>
      <c r="J1019" s="29"/>
      <c r="K1019" s="29"/>
      <c r="L1019" s="29"/>
      <c r="M1019" s="1" t="str">
        <f>Table8[[#This Row],[Std Remarks]]</f>
        <v>NOT LIVE - RETAIN BUDGET</v>
      </c>
      <c r="N1019" s="28">
        <f>Table8[[#This Row],[% of Completion of Work Done]]</f>
        <v>0</v>
      </c>
      <c r="O1019" s="1">
        <f>Table8[[#This Row],[Customers According to % (Market Share)]]</f>
        <v>888</v>
      </c>
      <c r="P1019" s="29">
        <v>20147379.561654299</v>
      </c>
      <c r="Q1019" s="136">
        <f>(Table8[[#This Row],[Allocated Budget]]*$Q$2)+(Table8[[#This Row],[Allocated Budget]]*(1-Table8[[#This Row],[HP%  based on Live % ( Work Progress)]])*(1-$Q$2))</f>
        <v>20147379.561654299</v>
      </c>
      <c r="R1019" s="136"/>
      <c r="S1019" s="1">
        <v>-0.85000000000000009</v>
      </c>
      <c r="T1019" s="1"/>
      <c r="U1019" s="1"/>
      <c r="V1019" s="29">
        <v>3085.7144999999996</v>
      </c>
      <c r="W1019" s="29">
        <v>29967.151596542735</v>
      </c>
      <c r="X1019" s="1" t="s">
        <v>47</v>
      </c>
      <c r="Y1019" s="28">
        <f>Table8[[#This Row],[% of Completion of Work Done]]</f>
        <v>0</v>
      </c>
      <c r="Z1019" s="1" t="s">
        <v>35</v>
      </c>
      <c r="AA1019" s="1"/>
      <c r="AB1019" s="77">
        <v>0</v>
      </c>
      <c r="AC1019" s="115">
        <f t="shared" si="53"/>
        <v>0</v>
      </c>
      <c r="AD1019" s="2">
        <v>46082</v>
      </c>
      <c r="AE1019" s="175">
        <f>IFERROR(Table8[[#This Row],[Timeline - Monthwise]]-MIN(Table8[Start Date..]),"None")</f>
        <v>214</v>
      </c>
      <c r="AF1019" s="1">
        <f>IFERROR(Table8[[#This Row],[Timeline - Monthwise]]-Table8[[#This Row],[Start Date..]]+1,"Duration Doesn't Exsists")</f>
        <v>215</v>
      </c>
      <c r="AG1019" s="29">
        <f ca="1">IFERROR(Table8[[#This Row],[Timeline - Monthwise]]-TODAY(),"No ETA")</f>
        <v>167</v>
      </c>
      <c r="AH1019" s="29" t="str">
        <f t="shared" si="54"/>
        <v>Yet to Start</v>
      </c>
      <c r="AI1019" s="1" t="s">
        <v>1168</v>
      </c>
      <c r="AJ1019" s="237" t="s">
        <v>3576</v>
      </c>
      <c r="AK1019" s="1" t="s">
        <v>1169</v>
      </c>
      <c r="AL1019" s="1" t="s">
        <v>3325</v>
      </c>
      <c r="AM1019" s="1" t="s">
        <v>76</v>
      </c>
      <c r="AN1019" s="1"/>
      <c r="AO1019" s="27"/>
      <c r="AP1019" s="192"/>
      <c r="AQ1019" s="1"/>
      <c r="AS1019" s="192" t="e">
        <f>VLOOKUP(Table8[[#This Row],[CEM Number]],'71 CEMs'!$E$5:$E$76,1,0)</f>
        <v>#N/A</v>
      </c>
      <c r="AT1019" s="235">
        <v>46296</v>
      </c>
      <c r="AU1019" s="233"/>
    </row>
    <row r="1020" spans="1:47" ht="14.4" customHeight="1">
      <c r="A1020" s="86" t="s">
        <v>942</v>
      </c>
      <c r="B1020" s="166" t="s">
        <v>3530</v>
      </c>
      <c r="C1020" s="1" t="s">
        <v>514</v>
      </c>
      <c r="D1020" s="28" t="s">
        <v>943</v>
      </c>
      <c r="E1020" s="192" t="s">
        <v>3245</v>
      </c>
      <c r="F1020" s="29">
        <v>834</v>
      </c>
      <c r="G1020" s="65">
        <v>333.6</v>
      </c>
      <c r="H1020" s="65"/>
      <c r="I1020" s="29"/>
      <c r="J1020" s="29"/>
      <c r="K1020" s="29"/>
      <c r="L1020" s="29"/>
      <c r="M1020" s="1" t="str">
        <f>Table8[[#This Row],[Std Remarks]]</f>
        <v>NOT LIVE - RETAIN BUDGET</v>
      </c>
      <c r="N1020" s="28">
        <f>Table8[[#This Row],[% of Completion of Work Done]]</f>
        <v>0</v>
      </c>
      <c r="O1020" s="1"/>
      <c r="P1020" s="29">
        <v>8920240.4114740007</v>
      </c>
      <c r="Q1020" s="136">
        <f>(Table8[[#This Row],[Allocated Budget]]*$Q$2)+(Table8[[#This Row],[Allocated Budget]]*(1-Table8[[#This Row],[HP%  based on Live % ( Work Progress)]])*(1-$Q$2))</f>
        <v>8920240.4114740007</v>
      </c>
      <c r="R1020" s="136"/>
      <c r="S1020" s="1"/>
      <c r="T1020" s="1"/>
      <c r="U1020" s="1"/>
      <c r="V1020" s="29">
        <v>1590.6000000000001</v>
      </c>
      <c r="W1020" s="29">
        <v>8007.8137650000008</v>
      </c>
      <c r="X1020" s="1" t="s">
        <v>47</v>
      </c>
      <c r="Y1020" s="28">
        <f>Table8[[#This Row],[% of Completion of Work Done]]</f>
        <v>0</v>
      </c>
      <c r="Z1020" s="1" t="s">
        <v>35</v>
      </c>
      <c r="AA1020" s="1"/>
      <c r="AB1020" s="64">
        <v>0</v>
      </c>
      <c r="AC1020" s="115">
        <f t="shared" si="53"/>
        <v>0</v>
      </c>
      <c r="AD1020" s="2">
        <v>46082</v>
      </c>
      <c r="AE1020" s="175">
        <f>IFERROR(Table8[[#This Row],[Timeline - Monthwise]]-MIN(Table8[Start Date..]),"None")</f>
        <v>214</v>
      </c>
      <c r="AF1020" s="1">
        <f>IFERROR(Table8[[#This Row],[Timeline - Monthwise]]-Table8[[#This Row],[Start Date..]]+1,"Duration Doesn't Exsists")</f>
        <v>215</v>
      </c>
      <c r="AG1020" s="29">
        <f ca="1">IFERROR(Table8[[#This Row],[Timeline - Monthwise]]-TODAY(),"No ETA")</f>
        <v>167</v>
      </c>
      <c r="AH1020" s="29" t="str">
        <f t="shared" si="54"/>
        <v>Yet to Start</v>
      </c>
      <c r="AI1020" s="1" t="s">
        <v>421</v>
      </c>
      <c r="AJ1020" s="237" t="s">
        <v>3576</v>
      </c>
      <c r="AK1020" s="28" t="s">
        <v>3291</v>
      </c>
      <c r="AL1020" s="1" t="s">
        <v>3325</v>
      </c>
      <c r="AM1020" s="1" t="s">
        <v>76</v>
      </c>
      <c r="AN1020" s="1"/>
      <c r="AO1020" s="27"/>
      <c r="AP1020" s="1"/>
      <c r="AQ1020" s="1"/>
      <c r="AS1020" s="192" t="e">
        <f>VLOOKUP(Table8[[#This Row],[CEM Number]],'71 CEMs'!$E$5:$E$76,1,0)</f>
        <v>#N/A</v>
      </c>
      <c r="AT1020" s="235">
        <v>46296</v>
      </c>
      <c r="AU1020" s="233"/>
    </row>
    <row r="1021" spans="1:47" ht="14.4" customHeight="1">
      <c r="A1021" s="86" t="s">
        <v>942</v>
      </c>
      <c r="B1021" s="166" t="s">
        <v>3530</v>
      </c>
      <c r="C1021" s="1" t="s">
        <v>514</v>
      </c>
      <c r="D1021" s="28" t="s">
        <v>943</v>
      </c>
      <c r="E1021" s="192" t="s">
        <v>3239</v>
      </c>
      <c r="F1021" s="29">
        <v>890</v>
      </c>
      <c r="G1021" s="65">
        <v>356</v>
      </c>
      <c r="H1021" s="65"/>
      <c r="I1021" s="29"/>
      <c r="J1021" s="29"/>
      <c r="K1021" s="29"/>
      <c r="L1021" s="29"/>
      <c r="M1021" s="1" t="str">
        <f>Table8[[#This Row],[Std Remarks]]</f>
        <v>NOT LIVE - RETAIN BUDGET</v>
      </c>
      <c r="N1021" s="28">
        <f>Table8[[#This Row],[% of Completion of Work Done]]</f>
        <v>0</v>
      </c>
      <c r="O1021" s="1"/>
      <c r="P1021" s="29">
        <v>7641320.7956499998</v>
      </c>
      <c r="Q1021" s="136">
        <f>(Table8[[#This Row],[Allocated Budget]]*$Q$2)+(Table8[[#This Row],[Allocated Budget]]*(1-Table8[[#This Row],[HP%  based on Live % ( Work Progress)]])*(1-$Q$2))</f>
        <v>7641320.7956499998</v>
      </c>
      <c r="R1021" s="136"/>
      <c r="S1021" s="1"/>
      <c r="T1021" s="1"/>
      <c r="U1021" s="1"/>
      <c r="V1021" s="29">
        <v>1239.7</v>
      </c>
      <c r="W1021" s="29">
        <v>6050.7621249999993</v>
      </c>
      <c r="X1021" s="1" t="s">
        <v>47</v>
      </c>
      <c r="Y1021" s="28">
        <f>Table8[[#This Row],[% of Completion of Work Done]]</f>
        <v>0</v>
      </c>
      <c r="Z1021" s="192" t="s">
        <v>35</v>
      </c>
      <c r="AA1021" s="1"/>
      <c r="AB1021" s="64">
        <v>0</v>
      </c>
      <c r="AC1021" s="115">
        <f t="shared" si="53"/>
        <v>0</v>
      </c>
      <c r="AD1021" s="2">
        <v>46082</v>
      </c>
      <c r="AE1021" s="175">
        <f>IFERROR(Table8[[#This Row],[Timeline - Monthwise]]-MIN(Table8[Start Date..]),"None")</f>
        <v>214</v>
      </c>
      <c r="AF1021" s="1">
        <f>IFERROR(Table8[[#This Row],[Timeline - Monthwise]]-Table8[[#This Row],[Start Date..]]+1,"Duration Doesn't Exsists")</f>
        <v>215</v>
      </c>
      <c r="AG1021" s="29">
        <f ca="1">IFERROR(Table8[[#This Row],[Timeline - Monthwise]]-TODAY(),"No ETA")</f>
        <v>167</v>
      </c>
      <c r="AH1021" s="29" t="str">
        <f t="shared" si="54"/>
        <v>Yet to Start</v>
      </c>
      <c r="AI1021" s="1" t="s">
        <v>421</v>
      </c>
      <c r="AJ1021" s="237" t="s">
        <v>3576</v>
      </c>
      <c r="AK1021" s="28" t="s">
        <v>3291</v>
      </c>
      <c r="AL1021" s="1" t="s">
        <v>3325</v>
      </c>
      <c r="AM1021" s="1" t="s">
        <v>76</v>
      </c>
      <c r="AN1021" s="1"/>
      <c r="AO1021" s="27"/>
      <c r="AP1021" s="191"/>
      <c r="AQ1021" s="1"/>
      <c r="AS1021" s="192" t="e">
        <f>VLOOKUP(Table8[[#This Row],[CEM Number]],'71 CEMs'!$E$5:$E$76,1,0)</f>
        <v>#N/A</v>
      </c>
      <c r="AT1021" s="235">
        <v>46296</v>
      </c>
      <c r="AU1021" s="233"/>
    </row>
    <row r="1022" spans="1:47" ht="14.4" customHeight="1">
      <c r="A1022" s="86" t="s">
        <v>938</v>
      </c>
      <c r="B1022" s="166" t="s">
        <v>3530</v>
      </c>
      <c r="C1022" s="1" t="s">
        <v>64</v>
      </c>
      <c r="D1022" s="1" t="s">
        <v>939</v>
      </c>
      <c r="E1022" s="192" t="s">
        <v>3223</v>
      </c>
      <c r="F1022" s="29">
        <v>1190</v>
      </c>
      <c r="G1022" s="65">
        <v>476</v>
      </c>
      <c r="H1022" s="65"/>
      <c r="I1022" s="29"/>
      <c r="J1022" s="29"/>
      <c r="K1022" s="29"/>
      <c r="L1022" s="29"/>
      <c r="M1022" s="1" t="str">
        <f>Table8[[#This Row],[Std Remarks]]</f>
        <v>NOT LIVE - RETAIN BUDGET</v>
      </c>
      <c r="N1022" s="28">
        <f>Table8[[#This Row],[% of Completion of Work Done]]</f>
        <v>0</v>
      </c>
      <c r="O1022" s="1"/>
      <c r="P1022" s="29">
        <v>36151846.5</v>
      </c>
      <c r="Q1022" s="136">
        <f>(Table8[[#This Row],[Allocated Budget]]*$Q$2)+(Table8[[#This Row],[Allocated Budget]]*(1-Table8[[#This Row],[HP%  based on Live % ( Work Progress)]])*(1-$Q$2))</f>
        <v>36151846.5</v>
      </c>
      <c r="R1022" s="136"/>
      <c r="S1022" s="1"/>
      <c r="T1022" s="1"/>
      <c r="U1022" s="1"/>
      <c r="V1022" s="29">
        <v>21861.599999999999</v>
      </c>
      <c r="W1022" s="29">
        <v>17600</v>
      </c>
      <c r="X1022" s="1" t="s">
        <v>47</v>
      </c>
      <c r="Y1022" s="28">
        <f>Table8[[#This Row],[% of Completion of Work Done]]</f>
        <v>0</v>
      </c>
      <c r="Z1022" s="1" t="s">
        <v>35</v>
      </c>
      <c r="AA1022" s="1"/>
      <c r="AB1022" s="28">
        <v>0</v>
      </c>
      <c r="AC1022" s="115">
        <f t="shared" si="53"/>
        <v>0</v>
      </c>
      <c r="AD1022" s="2">
        <v>46082</v>
      </c>
      <c r="AE1022" s="175">
        <f>IFERROR(Table8[[#This Row],[Timeline - Monthwise]]-MIN(Table8[Start Date..]),"None")</f>
        <v>92</v>
      </c>
      <c r="AF1022" s="1">
        <f>IFERROR(Table8[[#This Row],[Timeline - Monthwise]]-Table8[[#This Row],[Start Date..]]+1,"Duration Doesn't Exsists")</f>
        <v>93</v>
      </c>
      <c r="AG1022" s="29">
        <f ca="1">IFERROR(Table8[[#This Row],[Timeline - Monthwise]]-TODAY(),"No ETA")</f>
        <v>45</v>
      </c>
      <c r="AH1022" s="29" t="str">
        <f t="shared" si="54"/>
        <v>Yet to Start</v>
      </c>
      <c r="AI1022" s="1" t="s">
        <v>123</v>
      </c>
      <c r="AJ1022" s="237" t="s">
        <v>3573</v>
      </c>
      <c r="AK1022" s="85" t="s">
        <v>3300</v>
      </c>
      <c r="AL1022" s="1" t="s">
        <v>3323</v>
      </c>
      <c r="AM1022" s="1" t="s">
        <v>76</v>
      </c>
      <c r="AN1022" s="1"/>
      <c r="AO1022" s="27"/>
      <c r="AP1022" s="191"/>
      <c r="AQ1022" s="1"/>
      <c r="AS1022" s="192" t="e">
        <f>VLOOKUP(Table8[[#This Row],[CEM Number]],'71 CEMs'!$E$5:$E$76,1,0)</f>
        <v>#N/A</v>
      </c>
      <c r="AT1022" s="235">
        <v>46174</v>
      </c>
      <c r="AU1022" s="233"/>
    </row>
    <row r="1023" spans="1:47" ht="14.4" customHeight="1">
      <c r="A1023" s="86" t="s">
        <v>938</v>
      </c>
      <c r="B1023" s="166" t="s">
        <v>3530</v>
      </c>
      <c r="C1023" s="192" t="s">
        <v>64</v>
      </c>
      <c r="D1023" s="192" t="s">
        <v>939</v>
      </c>
      <c r="E1023" s="192" t="s">
        <v>3224</v>
      </c>
      <c r="F1023" s="29">
        <v>952</v>
      </c>
      <c r="G1023" s="65">
        <v>380.8</v>
      </c>
      <c r="H1023" s="65"/>
      <c r="I1023" s="29"/>
      <c r="J1023" s="29"/>
      <c r="K1023" s="29"/>
      <c r="L1023" s="29"/>
      <c r="M1023" s="1" t="str">
        <f>Table8[[#This Row],[Std Remarks]]</f>
        <v>NOT LIVE - RETAIN BUDGET</v>
      </c>
      <c r="N1023" s="28">
        <f>Table8[[#This Row],[% of Completion of Work Done]]</f>
        <v>0</v>
      </c>
      <c r="O1023" s="192"/>
      <c r="P1023" s="29">
        <v>24294953.888827201</v>
      </c>
      <c r="Q1023" s="136">
        <f>(Table8[[#This Row],[Allocated Budget]]*$Q$2)+(Table8[[#This Row],[Allocated Budget]]*(1-Table8[[#This Row],[HP%  based on Live % ( Work Progress)]])*(1-$Q$2))</f>
        <v>24294953.888827197</v>
      </c>
      <c r="R1023" s="136"/>
      <c r="S1023" s="192"/>
      <c r="T1023" s="192"/>
      <c r="U1023" s="192"/>
      <c r="V1023" s="29">
        <v>14717.180991569759</v>
      </c>
      <c r="W1023" s="29">
        <v>12977.910852396999</v>
      </c>
      <c r="X1023" s="192" t="s">
        <v>47</v>
      </c>
      <c r="Y1023" s="28">
        <f>Table8[[#This Row],[% of Completion of Work Done]]</f>
        <v>0</v>
      </c>
      <c r="Z1023" s="192" t="s">
        <v>35</v>
      </c>
      <c r="AA1023" s="192"/>
      <c r="AB1023" s="28">
        <v>0</v>
      </c>
      <c r="AC1023" s="115">
        <f t="shared" si="53"/>
        <v>0</v>
      </c>
      <c r="AD1023" s="2">
        <v>46082</v>
      </c>
      <c r="AE1023" s="175">
        <f>IFERROR(Table8[[#This Row],[Timeline - Monthwise]]-MIN(Table8[Start Date..]),"None")</f>
        <v>92</v>
      </c>
      <c r="AF1023" s="1">
        <f>IFERROR(Table8[[#This Row],[Timeline - Monthwise]]-Table8[[#This Row],[Start Date..]]+1,"Duration Doesn't Exsists")</f>
        <v>93</v>
      </c>
      <c r="AG1023" s="29">
        <f ca="1">IFERROR(Table8[[#This Row],[Timeline - Monthwise]]-TODAY(),"No ETA")</f>
        <v>45</v>
      </c>
      <c r="AH1023" s="29" t="str">
        <f t="shared" si="54"/>
        <v>Yet to Start</v>
      </c>
      <c r="AI1023" s="192" t="s">
        <v>123</v>
      </c>
      <c r="AJ1023" s="237" t="s">
        <v>3573</v>
      </c>
      <c r="AK1023" s="85" t="s">
        <v>3300</v>
      </c>
      <c r="AL1023" s="192" t="s">
        <v>3323</v>
      </c>
      <c r="AM1023" s="192" t="s">
        <v>76</v>
      </c>
      <c r="AN1023" s="192"/>
      <c r="AO1023" s="27"/>
      <c r="AP1023" s="1"/>
      <c r="AQ1023" s="1"/>
      <c r="AS1023" s="192" t="e">
        <f>VLOOKUP(Table8[[#This Row],[CEM Number]],'71 CEMs'!$E$5:$E$76,1,0)</f>
        <v>#N/A</v>
      </c>
      <c r="AT1023" s="235">
        <v>46174</v>
      </c>
      <c r="AU1023" s="233"/>
    </row>
    <row r="1024" spans="1:47" ht="14.4" customHeight="1">
      <c r="A1024" s="86" t="s">
        <v>938</v>
      </c>
      <c r="B1024" s="166" t="s">
        <v>3530</v>
      </c>
      <c r="C1024" s="192" t="s">
        <v>64</v>
      </c>
      <c r="D1024" s="192" t="s">
        <v>939</v>
      </c>
      <c r="E1024" s="192" t="s">
        <v>3225</v>
      </c>
      <c r="F1024" s="29">
        <v>2848</v>
      </c>
      <c r="G1024" s="65">
        <v>1139.2</v>
      </c>
      <c r="H1024" s="65"/>
      <c r="I1024" s="29"/>
      <c r="J1024" s="29"/>
      <c r="K1024" s="29"/>
      <c r="L1024" s="29"/>
      <c r="M1024" s="1" t="str">
        <f>Table8[[#This Row],[Std Remarks]]</f>
        <v>NOT LIVE - RETAIN BUDGET</v>
      </c>
      <c r="N1024" s="28">
        <f>Table8[[#This Row],[% of Completion of Work Done]]</f>
        <v>0</v>
      </c>
      <c r="O1024" s="1"/>
      <c r="P1024" s="29">
        <v>61787735.75</v>
      </c>
      <c r="Q1024" s="136">
        <f>(Table8[[#This Row],[Allocated Budget]]*$Q$2)+(Table8[[#This Row],[Allocated Budget]]*(1-Table8[[#This Row],[HP%  based on Live % ( Work Progress)]])*(1-$Q$2))</f>
        <v>61787735.749999993</v>
      </c>
      <c r="R1024" s="136"/>
      <c r="S1024" s="1"/>
      <c r="T1024" s="1"/>
      <c r="U1024" s="1"/>
      <c r="V1024" s="29">
        <v>34024.800000000003</v>
      </c>
      <c r="W1024" s="29">
        <v>30542.5</v>
      </c>
      <c r="X1024" s="1" t="s">
        <v>47</v>
      </c>
      <c r="Y1024" s="28">
        <f>Table8[[#This Row],[% of Completion of Work Done]]</f>
        <v>0</v>
      </c>
      <c r="Z1024" s="1" t="s">
        <v>35</v>
      </c>
      <c r="AA1024" s="1"/>
      <c r="AB1024" s="28">
        <v>0</v>
      </c>
      <c r="AC1024" s="115">
        <f t="shared" si="53"/>
        <v>0</v>
      </c>
      <c r="AD1024" s="2">
        <v>46082</v>
      </c>
      <c r="AE1024" s="175">
        <f>IFERROR(Table8[[#This Row],[Timeline - Monthwise]]-MIN(Table8[Start Date..]),"None")</f>
        <v>92</v>
      </c>
      <c r="AF1024" s="1">
        <f>IFERROR(Table8[[#This Row],[Timeline - Monthwise]]-Table8[[#This Row],[Start Date..]]+1,"Duration Doesn't Exsists")</f>
        <v>93</v>
      </c>
      <c r="AG1024" s="29">
        <f ca="1">IFERROR(Table8[[#This Row],[Timeline - Monthwise]]-TODAY(),"No ETA")</f>
        <v>45</v>
      </c>
      <c r="AH1024" s="29" t="str">
        <f t="shared" si="54"/>
        <v>Yet to Start</v>
      </c>
      <c r="AI1024" s="1" t="s">
        <v>123</v>
      </c>
      <c r="AJ1024" s="237" t="s">
        <v>3573</v>
      </c>
      <c r="AK1024" s="85" t="s">
        <v>3300</v>
      </c>
      <c r="AL1024" s="1" t="s">
        <v>3323</v>
      </c>
      <c r="AM1024" s="1" t="s">
        <v>76</v>
      </c>
      <c r="AN1024" s="1"/>
      <c r="AO1024" s="27"/>
      <c r="AP1024" s="190"/>
      <c r="AQ1024" s="192"/>
      <c r="AS1024" s="192" t="e">
        <f>VLOOKUP(Table8[[#This Row],[CEM Number]],'71 CEMs'!$E$5:$E$76,1,0)</f>
        <v>#N/A</v>
      </c>
      <c r="AT1024" s="235">
        <v>46174</v>
      </c>
      <c r="AU1024" s="233"/>
    </row>
    <row r="1025" spans="1:47" ht="14.4" customHeight="1">
      <c r="A1025" s="86" t="s">
        <v>938</v>
      </c>
      <c r="B1025" s="166" t="s">
        <v>3530</v>
      </c>
      <c r="C1025" s="192" t="s">
        <v>64</v>
      </c>
      <c r="D1025" s="192" t="s">
        <v>939</v>
      </c>
      <c r="E1025" s="192" t="s">
        <v>3226</v>
      </c>
      <c r="F1025" s="29">
        <v>2836</v>
      </c>
      <c r="G1025" s="65">
        <v>1134.4000000000001</v>
      </c>
      <c r="H1025" s="65"/>
      <c r="I1025" s="29"/>
      <c r="J1025" s="29"/>
      <c r="K1025" s="29"/>
      <c r="L1025" s="29"/>
      <c r="M1025" s="1" t="str">
        <f>Table8[[#This Row],[Std Remarks]]</f>
        <v>NOT LIVE - RETAIN BUDGET</v>
      </c>
      <c r="N1025" s="28">
        <f>Table8[[#This Row],[% of Completion of Work Done]]</f>
        <v>0</v>
      </c>
      <c r="O1025" s="1"/>
      <c r="P1025" s="29">
        <v>58301250.865910001</v>
      </c>
      <c r="Q1025" s="136">
        <f>(Table8[[#This Row],[Allocated Budget]]*$Q$2)+(Table8[[#This Row],[Allocated Budget]]*(1-Table8[[#This Row],[HP%  based on Live % ( Work Progress)]])*(1-$Q$2))</f>
        <v>58301250.865910001</v>
      </c>
      <c r="R1025" s="136"/>
      <c r="S1025" s="1"/>
      <c r="T1025" s="1"/>
      <c r="U1025" s="1"/>
      <c r="V1025" s="29">
        <v>35524.268067599987</v>
      </c>
      <c r="W1025" s="29">
        <v>31060.695903749991</v>
      </c>
      <c r="X1025" s="1" t="s">
        <v>47</v>
      </c>
      <c r="Y1025" s="28">
        <f>Table8[[#This Row],[% of Completion of Work Done]]</f>
        <v>0</v>
      </c>
      <c r="Z1025" s="1" t="s">
        <v>35</v>
      </c>
      <c r="AA1025" s="1"/>
      <c r="AB1025" s="28">
        <v>0</v>
      </c>
      <c r="AC1025" s="115">
        <f t="shared" si="53"/>
        <v>0</v>
      </c>
      <c r="AD1025" s="2">
        <v>46082</v>
      </c>
      <c r="AE1025" s="175">
        <f>IFERROR(Table8[[#This Row],[Timeline - Monthwise]]-MIN(Table8[Start Date..]),"None")</f>
        <v>92</v>
      </c>
      <c r="AF1025" s="1">
        <f>IFERROR(Table8[[#This Row],[Timeline - Monthwise]]-Table8[[#This Row],[Start Date..]]+1,"Duration Doesn't Exsists")</f>
        <v>93</v>
      </c>
      <c r="AG1025" s="29">
        <f ca="1">IFERROR(Table8[[#This Row],[Timeline - Monthwise]]-TODAY(),"No ETA")</f>
        <v>45</v>
      </c>
      <c r="AH1025" s="29" t="str">
        <f t="shared" si="54"/>
        <v>Yet to Start</v>
      </c>
      <c r="AI1025" s="1" t="s">
        <v>123</v>
      </c>
      <c r="AJ1025" s="237" t="s">
        <v>3573</v>
      </c>
      <c r="AK1025" s="85" t="s">
        <v>3300</v>
      </c>
      <c r="AL1025" s="1" t="s">
        <v>3323</v>
      </c>
      <c r="AM1025" s="1" t="s">
        <v>76</v>
      </c>
      <c r="AN1025" s="1"/>
      <c r="AO1025" s="27"/>
      <c r="AP1025" s="190"/>
      <c r="AQ1025" s="192"/>
      <c r="AS1025" s="192" t="e">
        <f>VLOOKUP(Table8[[#This Row],[CEM Number]],'71 CEMs'!$E$5:$E$76,1,0)</f>
        <v>#N/A</v>
      </c>
      <c r="AT1025" s="235">
        <v>46174</v>
      </c>
      <c r="AU1025" s="233"/>
    </row>
    <row r="1026" spans="1:47" ht="14.4" customHeight="1">
      <c r="A1026" s="26" t="s">
        <v>171</v>
      </c>
      <c r="B1026" s="166">
        <v>45350</v>
      </c>
      <c r="C1026" s="192" t="s">
        <v>172</v>
      </c>
      <c r="D1026" s="192" t="s">
        <v>173</v>
      </c>
      <c r="E1026" s="192" t="s">
        <v>186</v>
      </c>
      <c r="F1026" s="29">
        <v>1758</v>
      </c>
      <c r="G1026" s="29">
        <v>703.2</v>
      </c>
      <c r="H1026" s="29">
        <v>450</v>
      </c>
      <c r="I1026" s="29">
        <v>360</v>
      </c>
      <c r="J1026" s="29">
        <v>36</v>
      </c>
      <c r="K1026" s="29">
        <v>54</v>
      </c>
      <c r="L1026" s="29"/>
      <c r="M1026" s="1" t="str">
        <f>Table8[[#This Row],[Std Remarks]]</f>
        <v>LIVE - 100% Completed</v>
      </c>
      <c r="N1026" s="28">
        <f>Table8[[#This Row],[% of Completion of Work Done]]</f>
        <v>1</v>
      </c>
      <c r="O1026" s="1">
        <f>Table8[[#This Row],[Customers According to % (Market Share)]]</f>
        <v>703.2</v>
      </c>
      <c r="P1026" s="29">
        <v>27428030.208381101</v>
      </c>
      <c r="Q1026" s="136">
        <f>Table8[[#This Row],[Allocated Budget]]*Table8[[#This Row],[Allocation Percentage]]</f>
        <v>4114204.5312571651</v>
      </c>
      <c r="R1026" s="136">
        <v>23313825.677123956</v>
      </c>
      <c r="S1026" s="1">
        <v>-1</v>
      </c>
      <c r="T1026" s="1"/>
      <c r="U1026" s="1">
        <v>0.4</v>
      </c>
      <c r="V1026" s="29">
        <v>3237.3032990499996</v>
      </c>
      <c r="W1026" s="29">
        <v>28873.26602264999</v>
      </c>
      <c r="X1026" s="1" t="s">
        <v>47</v>
      </c>
      <c r="Y1026" s="75">
        <f>$Q$2</f>
        <v>0.15</v>
      </c>
      <c r="Z1026" s="1" t="s">
        <v>32</v>
      </c>
      <c r="AA1026" s="1" t="s">
        <v>47</v>
      </c>
      <c r="AB1026" s="64">
        <v>1</v>
      </c>
      <c r="AC1026" s="115">
        <f t="shared" si="53"/>
        <v>1</v>
      </c>
      <c r="AD1026" s="2">
        <v>46082</v>
      </c>
      <c r="AE1026" s="175" t="str">
        <f>IFERROR(Table8[[#This Row],[Timeline - Monthwise]]-MIN(Table8[Start Date..]),"None")</f>
        <v>None</v>
      </c>
      <c r="AF1026" s="1" t="str">
        <f>IFERROR(Table8[[#This Row],[Timeline - Monthwise]]-Table8[[#This Row],[Start Date..]]+1,"Duration Doesn't Exsists")</f>
        <v>Duration Doesn't Exsists</v>
      </c>
      <c r="AG1026" s="29" t="str">
        <f ca="1">IFERROR(Table8[[#This Row],[Timeline - Monthwise]]-TODAY(),"No ETA")</f>
        <v>No ETA</v>
      </c>
      <c r="AH1026" s="29" t="str">
        <f t="shared" si="54"/>
        <v>Completed</v>
      </c>
      <c r="AI1026" s="1"/>
      <c r="AJ1026" s="237" t="s">
        <v>3569</v>
      </c>
      <c r="AK1026" s="192"/>
      <c r="AL1026" s="1" t="s">
        <v>3178</v>
      </c>
      <c r="AM1026" s="1" t="s">
        <v>30</v>
      </c>
      <c r="AN1026" s="1"/>
      <c r="AO1026" s="27"/>
      <c r="AP1026" s="190"/>
      <c r="AQ1026" s="1"/>
      <c r="AS1026" s="192" t="str">
        <f>VLOOKUP(Table8[[#This Row],[CEM Number]],'71 CEMs'!$E$5:$E$76,1,0)</f>
        <v>I240539</v>
      </c>
      <c r="AT1026" s="235" t="s">
        <v>3569</v>
      </c>
      <c r="AU1026" s="233"/>
    </row>
    <row r="1027" spans="1:47" ht="14.4" customHeight="1">
      <c r="A1027" s="26" t="s">
        <v>3654</v>
      </c>
      <c r="B1027" s="166" t="s">
        <v>3530</v>
      </c>
      <c r="C1027" s="192" t="s">
        <v>1340</v>
      </c>
      <c r="D1027" s="192" t="s">
        <v>1340</v>
      </c>
      <c r="E1027" s="192" t="s">
        <v>1348</v>
      </c>
      <c r="F1027" s="29">
        <v>1434</v>
      </c>
      <c r="G1027" s="29">
        <v>573.6</v>
      </c>
      <c r="H1027" s="29"/>
      <c r="I1027" s="29"/>
      <c r="J1027" s="29"/>
      <c r="K1027" s="29"/>
      <c r="L1027" s="29"/>
      <c r="M1027" s="1" t="str">
        <f>Table8[[#This Row],[Std Remarks]]</f>
        <v>NOT LIVE - RETAIN BUDGET</v>
      </c>
      <c r="N1027" s="28">
        <f>Table8[[#This Row],[% of Completion of Work Done]]</f>
        <v>0</v>
      </c>
      <c r="O1027" s="1">
        <f>Table8[[#This Row],[Customers According to % (Market Share)]]</f>
        <v>573.6</v>
      </c>
      <c r="P1027" s="29">
        <v>12893106.6210224</v>
      </c>
      <c r="Q1027" s="136">
        <f>(Table8[[#This Row],[Allocated Budget]]*$Q$2)+(Table8[[#This Row],[Allocated Budget]]*(1-Table8[[#This Row],[HP%  based on Live % ( Work Progress)]])*(1-$Q$2))</f>
        <v>12893106.6210224</v>
      </c>
      <c r="R1027" s="136"/>
      <c r="S1027" s="1">
        <v>-1</v>
      </c>
      <c r="T1027" s="1"/>
      <c r="U1027" s="1"/>
      <c r="V1027" s="29">
        <v>2457.5499999999997</v>
      </c>
      <c r="W1027" s="29">
        <v>13098.433210224475</v>
      </c>
      <c r="X1027" s="1" t="s">
        <v>47</v>
      </c>
      <c r="Y1027" s="28">
        <f>Table8[[#This Row],[% of Completion of Work Done]]</f>
        <v>0</v>
      </c>
      <c r="Z1027" s="1" t="s">
        <v>35</v>
      </c>
      <c r="AA1027" s="1"/>
      <c r="AB1027" s="77">
        <v>0</v>
      </c>
      <c r="AC1027" s="115">
        <f t="shared" si="53"/>
        <v>0</v>
      </c>
      <c r="AD1027" s="2">
        <v>46082</v>
      </c>
      <c r="AE1027" s="175">
        <f>IFERROR(Table8[[#This Row],[Timeline - Monthwise]]-MIN(Table8[Start Date..]),"None")</f>
        <v>214</v>
      </c>
      <c r="AF1027" s="1">
        <f>IFERROR(Table8[[#This Row],[Timeline - Monthwise]]-Table8[[#This Row],[Start Date..]]+1,"Duration Doesn't Exsists")</f>
        <v>215</v>
      </c>
      <c r="AG1027" s="29">
        <f ca="1">IFERROR(Table8[[#This Row],[Timeline - Monthwise]]-TODAY(),"No ETA")</f>
        <v>167</v>
      </c>
      <c r="AH1027" s="29" t="str">
        <f t="shared" si="54"/>
        <v>Yet to Start</v>
      </c>
      <c r="AI1027" s="1" t="s">
        <v>1168</v>
      </c>
      <c r="AJ1027" s="237" t="s">
        <v>3576</v>
      </c>
      <c r="AK1027" s="1" t="s">
        <v>1169</v>
      </c>
      <c r="AL1027" s="1" t="s">
        <v>3325</v>
      </c>
      <c r="AM1027" s="1" t="s">
        <v>76</v>
      </c>
      <c r="AN1027" s="1"/>
      <c r="AO1027" s="27"/>
      <c r="AP1027" s="192"/>
      <c r="AQ1027" s="1"/>
      <c r="AS1027" s="192" t="e">
        <f>VLOOKUP(Table8[[#This Row],[CEM Number]],'71 CEMs'!$E$5:$E$76,1,0)</f>
        <v>#N/A</v>
      </c>
      <c r="AT1027" s="235">
        <v>46296</v>
      </c>
      <c r="AU1027" s="233"/>
    </row>
    <row r="1028" spans="1:47" ht="14.4" customHeight="1">
      <c r="A1028" s="26" t="s">
        <v>3654</v>
      </c>
      <c r="B1028" s="166" t="s">
        <v>3530</v>
      </c>
      <c r="C1028" s="192" t="s">
        <v>40</v>
      </c>
      <c r="D1028" s="192" t="s">
        <v>1340</v>
      </c>
      <c r="E1028" s="192" t="s">
        <v>38</v>
      </c>
      <c r="F1028" s="29">
        <v>0</v>
      </c>
      <c r="G1028" s="29">
        <v>0</v>
      </c>
      <c r="H1028" s="29"/>
      <c r="I1028" s="29"/>
      <c r="J1028" s="29"/>
      <c r="K1028" s="29"/>
      <c r="L1028" s="29"/>
      <c r="M1028" s="1" t="str">
        <f>Table8[[#This Row],[Std Remarks]]</f>
        <v>FEEDER ETC WORK - RETAIN BUDGET</v>
      </c>
      <c r="N1028" s="28">
        <f>Table8[[#This Row],[% of Completion of Work Done]]</f>
        <v>0</v>
      </c>
      <c r="O1028" s="1">
        <f>Table8[[#This Row],[Customers According to % (Market Share)]]</f>
        <v>0</v>
      </c>
      <c r="P1028" s="29">
        <v>21067416</v>
      </c>
      <c r="Q1028" s="136">
        <f>Table8[[#This Row],[Allocated Budget]]*Table8[[#This Row],[Allocation Percentage]]</f>
        <v>21067416</v>
      </c>
      <c r="R1028" s="136"/>
      <c r="S1028" s="1">
        <v>-0.85000000000000009</v>
      </c>
      <c r="T1028" s="1"/>
      <c r="U1028" s="1"/>
      <c r="V1028" s="29">
        <v>3535.5</v>
      </c>
      <c r="W1028" s="29">
        <v>0</v>
      </c>
      <c r="X1028" s="1"/>
      <c r="Y1028" s="75">
        <f>$R$1</f>
        <v>1</v>
      </c>
      <c r="Z1028" s="1"/>
      <c r="AA1028" s="1"/>
      <c r="AB1028" s="28">
        <v>0</v>
      </c>
      <c r="AC1028" s="115">
        <f t="shared" si="53"/>
        <v>0</v>
      </c>
      <c r="AD1028" s="2">
        <v>46082</v>
      </c>
      <c r="AE1028" s="175" t="str">
        <f>IFERROR(Table8[[#This Row],[Timeline - Monthwise]]-MIN(Table8[Start Date..]),"None")</f>
        <v>None</v>
      </c>
      <c r="AF1028" s="1" t="str">
        <f>IFERROR(Table8[[#This Row],[Timeline - Monthwise]]-Table8[[#This Row],[Start Date..]]+1,"Duration Doesn't Exsists")</f>
        <v>Duration Doesn't Exsists</v>
      </c>
      <c r="AG1028" s="29" t="str">
        <f ca="1">IFERROR(Table8[[#This Row],[Timeline - Monthwise]]-TODAY(),"No ETA")</f>
        <v>No ETA</v>
      </c>
      <c r="AH1028" s="29" t="str">
        <f t="shared" si="54"/>
        <v>Yet to Start</v>
      </c>
      <c r="AI1028" s="1"/>
      <c r="AJ1028" s="237" t="s">
        <v>3569</v>
      </c>
      <c r="AK1028" s="192"/>
      <c r="AL1028" s="1" t="s">
        <v>41</v>
      </c>
      <c r="AM1028" s="1" t="s">
        <v>39</v>
      </c>
      <c r="AN1028" s="1"/>
      <c r="AO1028" s="27"/>
      <c r="AP1028" s="192"/>
      <c r="AQ1028" s="1"/>
      <c r="AS1028" s="192" t="e">
        <f>VLOOKUP(Table8[[#This Row],[CEM Number]],'71 CEMs'!$E$5:$E$76,1,0)</f>
        <v>#N/A</v>
      </c>
      <c r="AT1028" s="234" t="s">
        <v>3569</v>
      </c>
      <c r="AU1028" s="233"/>
    </row>
    <row r="1029" spans="1:47" ht="14.4" customHeight="1">
      <c r="A1029" s="26" t="s">
        <v>3654</v>
      </c>
      <c r="B1029" s="166" t="s">
        <v>3530</v>
      </c>
      <c r="C1029" s="192" t="s">
        <v>1340</v>
      </c>
      <c r="D1029" s="192" t="s">
        <v>1340</v>
      </c>
      <c r="E1029" s="192" t="s">
        <v>598</v>
      </c>
      <c r="F1029" s="29">
        <v>582</v>
      </c>
      <c r="G1029" s="29">
        <v>232.8</v>
      </c>
      <c r="H1029" s="29"/>
      <c r="I1029" s="29"/>
      <c r="J1029" s="29"/>
      <c r="K1029" s="29"/>
      <c r="L1029" s="29"/>
      <c r="M1029" s="1" t="str">
        <f>Table8[[#This Row],[Std Remarks]]</f>
        <v>NOT LIVE - RETAIN BUDGET</v>
      </c>
      <c r="N1029" s="28">
        <f>Table8[[#This Row],[% of Completion of Work Done]]</f>
        <v>0</v>
      </c>
      <c r="O1029" s="1">
        <f>Table8[[#This Row],[Customers According to % (Market Share)]]</f>
        <v>232.8</v>
      </c>
      <c r="P1029" s="29">
        <v>5859077.0303808497</v>
      </c>
      <c r="Q1029" s="136">
        <f>(Table8[[#This Row],[Allocated Budget]]*$Q$2)+(Table8[[#This Row],[Allocated Budget]]*(1-Table8[[#This Row],[HP%  based on Live % ( Work Progress)]])*(1-$Q$2))</f>
        <v>5859077.0303808488</v>
      </c>
      <c r="R1029" s="136"/>
      <c r="S1029" s="1">
        <v>-1</v>
      </c>
      <c r="T1029" s="1"/>
      <c r="U1029" s="1"/>
      <c r="V1029" s="29">
        <v>1232.9738944815415</v>
      </c>
      <c r="W1029" s="29">
        <v>5655.8821638213785</v>
      </c>
      <c r="X1029" s="1" t="s">
        <v>47</v>
      </c>
      <c r="Y1029" s="28">
        <f>Table8[[#This Row],[% of Completion of Work Done]]</f>
        <v>0</v>
      </c>
      <c r="Z1029" s="1" t="s">
        <v>35</v>
      </c>
      <c r="AA1029" s="1"/>
      <c r="AB1029" s="77">
        <v>0</v>
      </c>
      <c r="AC1029" s="115">
        <f t="shared" si="53"/>
        <v>0</v>
      </c>
      <c r="AD1029" s="2">
        <v>46082</v>
      </c>
      <c r="AE1029" s="175">
        <f>IFERROR(Table8[[#This Row],[Timeline - Monthwise]]-MIN(Table8[Start Date..]),"None")</f>
        <v>214</v>
      </c>
      <c r="AF1029" s="1">
        <f>IFERROR(Table8[[#This Row],[Timeline - Monthwise]]-Table8[[#This Row],[Start Date..]]+1,"Duration Doesn't Exsists")</f>
        <v>215</v>
      </c>
      <c r="AG1029" s="29">
        <f ca="1">IFERROR(Table8[[#This Row],[Timeline - Monthwise]]-TODAY(),"No ETA")</f>
        <v>167</v>
      </c>
      <c r="AH1029" s="29" t="str">
        <f t="shared" si="54"/>
        <v>Yet to Start</v>
      </c>
      <c r="AI1029" s="192" t="s">
        <v>1168</v>
      </c>
      <c r="AJ1029" s="237" t="s">
        <v>3576</v>
      </c>
      <c r="AK1029" s="192" t="s">
        <v>1169</v>
      </c>
      <c r="AL1029" s="1" t="s">
        <v>3325</v>
      </c>
      <c r="AM1029" s="1" t="s">
        <v>76</v>
      </c>
      <c r="AN1029" s="1"/>
      <c r="AO1029" s="27"/>
      <c r="AP1029" s="190"/>
      <c r="AQ1029" s="1"/>
      <c r="AS1029" s="192" t="e">
        <f>VLOOKUP(Table8[[#This Row],[CEM Number]],'71 CEMs'!$E$5:$E$76,1,0)</f>
        <v>#N/A</v>
      </c>
      <c r="AT1029" s="235">
        <v>46296</v>
      </c>
      <c r="AU1029" s="233"/>
    </row>
    <row r="1030" spans="1:47" ht="14.4" customHeight="1">
      <c r="A1030" s="26" t="s">
        <v>3654</v>
      </c>
      <c r="B1030" s="166" t="s">
        <v>3530</v>
      </c>
      <c r="C1030" s="192" t="s">
        <v>1340</v>
      </c>
      <c r="D1030" s="192" t="s">
        <v>1340</v>
      </c>
      <c r="E1030" s="192" t="s">
        <v>1349</v>
      </c>
      <c r="F1030" s="29">
        <v>448</v>
      </c>
      <c r="G1030" s="29">
        <v>179.20000000000002</v>
      </c>
      <c r="H1030" s="29"/>
      <c r="I1030" s="29"/>
      <c r="J1030" s="29"/>
      <c r="K1030" s="29"/>
      <c r="L1030" s="29"/>
      <c r="M1030" s="1" t="str">
        <f>Table8[[#This Row],[Std Remarks]]</f>
        <v>NOT LIVE - RETAIN BUDGET</v>
      </c>
      <c r="N1030" s="28">
        <f>Table8[[#This Row],[% of Completion of Work Done]]</f>
        <v>0</v>
      </c>
      <c r="O1030" s="1">
        <f>Table8[[#This Row],[Customers According to % (Market Share)]]</f>
        <v>179.20000000000002</v>
      </c>
      <c r="P1030" s="29">
        <v>3932409.4959999998</v>
      </c>
      <c r="Q1030" s="136">
        <f>(Table8[[#This Row],[Allocated Budget]]*$Q$2)+(Table8[[#This Row],[Allocated Budget]]*(1-Table8[[#This Row],[HP%  based on Live % ( Work Progress)]])*(1-$Q$2))</f>
        <v>3932409.4959999998</v>
      </c>
      <c r="R1030" s="136"/>
      <c r="S1030" s="1">
        <v>-0.85</v>
      </c>
      <c r="T1030" s="1"/>
      <c r="U1030" s="1"/>
      <c r="V1030" s="29">
        <v>787.74999999999989</v>
      </c>
      <c r="W1030" s="29">
        <v>3296.25</v>
      </c>
      <c r="X1030" s="1" t="s">
        <v>47</v>
      </c>
      <c r="Y1030" s="28">
        <f>Table8[[#This Row],[% of Completion of Work Done]]</f>
        <v>0</v>
      </c>
      <c r="Z1030" s="1" t="s">
        <v>35</v>
      </c>
      <c r="AA1030" s="1"/>
      <c r="AB1030" s="77">
        <v>0</v>
      </c>
      <c r="AC1030" s="115">
        <f t="shared" si="53"/>
        <v>0</v>
      </c>
      <c r="AD1030" s="2">
        <v>46082</v>
      </c>
      <c r="AE1030" s="175">
        <f>IFERROR(Table8[[#This Row],[Timeline - Monthwise]]-MIN(Table8[Start Date..]),"None")</f>
        <v>214</v>
      </c>
      <c r="AF1030" s="1">
        <f>IFERROR(Table8[[#This Row],[Timeline - Monthwise]]-Table8[[#This Row],[Start Date..]]+1,"Duration Doesn't Exsists")</f>
        <v>215</v>
      </c>
      <c r="AG1030" s="29">
        <f ca="1">IFERROR(Table8[[#This Row],[Timeline - Monthwise]]-TODAY(),"No ETA")</f>
        <v>167</v>
      </c>
      <c r="AH1030" s="29" t="str">
        <f t="shared" si="54"/>
        <v>Yet to Start</v>
      </c>
      <c r="AI1030" s="1" t="s">
        <v>1168</v>
      </c>
      <c r="AJ1030" s="237" t="s">
        <v>3576</v>
      </c>
      <c r="AK1030" s="192" t="s">
        <v>1169</v>
      </c>
      <c r="AL1030" s="1" t="s">
        <v>3325</v>
      </c>
      <c r="AM1030" s="1" t="s">
        <v>76</v>
      </c>
      <c r="AN1030" s="1"/>
      <c r="AO1030" s="27"/>
      <c r="AP1030" s="190"/>
      <c r="AQ1030" s="192"/>
      <c r="AS1030" s="192" t="e">
        <f>VLOOKUP(Table8[[#This Row],[CEM Number]],'71 CEMs'!$E$5:$E$76,1,0)</f>
        <v>#N/A</v>
      </c>
      <c r="AT1030" s="235">
        <v>46296</v>
      </c>
      <c r="AU1030" s="233"/>
    </row>
    <row r="1031" spans="1:47" ht="14.4" customHeight="1">
      <c r="A1031" s="26" t="s">
        <v>3654</v>
      </c>
      <c r="B1031" s="166" t="s">
        <v>3530</v>
      </c>
      <c r="C1031" s="192" t="s">
        <v>1340</v>
      </c>
      <c r="D1031" s="192" t="s">
        <v>1340</v>
      </c>
      <c r="E1031" s="192" t="s">
        <v>1350</v>
      </c>
      <c r="F1031" s="29">
        <v>248</v>
      </c>
      <c r="G1031" s="29">
        <v>99.2</v>
      </c>
      <c r="H1031" s="29"/>
      <c r="I1031" s="29"/>
      <c r="J1031" s="29"/>
      <c r="K1031" s="29"/>
      <c r="L1031" s="29"/>
      <c r="M1031" s="1" t="str">
        <f>Table8[[#This Row],[Std Remarks]]</f>
        <v>NOT LIVE - RETAIN BUDGET</v>
      </c>
      <c r="N1031" s="28">
        <f>Table8[[#This Row],[% of Completion of Work Done]]</f>
        <v>0</v>
      </c>
      <c r="O1031" s="1">
        <f>Table8[[#This Row],[Customers According to % (Market Share)]]</f>
        <v>99.2</v>
      </c>
      <c r="P1031" s="29">
        <v>6014260.1728908699</v>
      </c>
      <c r="Q1031" s="136">
        <f>(Table8[[#This Row],[Allocated Budget]]*$Q$2)+(Table8[[#This Row],[Allocated Budget]]*(1-Table8[[#This Row],[HP%  based on Live % ( Work Progress)]])*(1-$Q$2))</f>
        <v>6014260.1728908699</v>
      </c>
      <c r="R1031" s="136"/>
      <c r="S1031" s="1">
        <v>-1</v>
      </c>
      <c r="T1031" s="1"/>
      <c r="U1031" s="1"/>
      <c r="V1031" s="29">
        <v>1869.2557141461032</v>
      </c>
      <c r="W1031" s="29">
        <v>2590</v>
      </c>
      <c r="X1031" s="1" t="s">
        <v>47</v>
      </c>
      <c r="Y1031" s="28">
        <f>Table8[[#This Row],[% of Completion of Work Done]]</f>
        <v>0</v>
      </c>
      <c r="Z1031" s="1" t="s">
        <v>35</v>
      </c>
      <c r="AA1031" s="1"/>
      <c r="AB1031" s="77">
        <v>0</v>
      </c>
      <c r="AC1031" s="115">
        <f t="shared" si="53"/>
        <v>0</v>
      </c>
      <c r="AD1031" s="2">
        <v>46082</v>
      </c>
      <c r="AE1031" s="175">
        <f>IFERROR(Table8[[#This Row],[Timeline - Monthwise]]-MIN(Table8[Start Date..]),"None")</f>
        <v>214</v>
      </c>
      <c r="AF1031" s="1">
        <f>IFERROR(Table8[[#This Row],[Timeline - Monthwise]]-Table8[[#This Row],[Start Date..]]+1,"Duration Doesn't Exsists")</f>
        <v>215</v>
      </c>
      <c r="AG1031" s="29">
        <f ca="1">IFERROR(Table8[[#This Row],[Timeline - Monthwise]]-TODAY(),"No ETA")</f>
        <v>167</v>
      </c>
      <c r="AH1031" s="29" t="str">
        <f t="shared" si="54"/>
        <v>Yet to Start</v>
      </c>
      <c r="AI1031" s="1" t="s">
        <v>1168</v>
      </c>
      <c r="AJ1031" s="237" t="s">
        <v>3576</v>
      </c>
      <c r="AK1031" s="192" t="s">
        <v>1169</v>
      </c>
      <c r="AL1031" s="1" t="s">
        <v>3325</v>
      </c>
      <c r="AM1031" s="1" t="s">
        <v>76</v>
      </c>
      <c r="AN1031" s="1"/>
      <c r="AO1031" s="27"/>
      <c r="AP1031" s="190"/>
      <c r="AQ1031" s="192"/>
      <c r="AS1031" s="192" t="e">
        <f>VLOOKUP(Table8[[#This Row],[CEM Number]],'71 CEMs'!$E$5:$E$76,1,0)</f>
        <v>#N/A</v>
      </c>
      <c r="AT1031" s="235">
        <v>46296</v>
      </c>
      <c r="AU1031" s="233"/>
    </row>
    <row r="1032" spans="1:47" ht="14.4" customHeight="1">
      <c r="A1032" s="26" t="s">
        <v>221</v>
      </c>
      <c r="B1032" s="166">
        <v>45428</v>
      </c>
      <c r="C1032" s="192" t="s">
        <v>50</v>
      </c>
      <c r="D1032" s="192" t="s">
        <v>50</v>
      </c>
      <c r="E1032" s="192" t="s">
        <v>245</v>
      </c>
      <c r="F1032" s="29">
        <v>632</v>
      </c>
      <c r="G1032" s="29">
        <v>252.8</v>
      </c>
      <c r="H1032" s="29"/>
      <c r="I1032" s="29">
        <v>65</v>
      </c>
      <c r="J1032" s="29">
        <v>84</v>
      </c>
      <c r="K1032" s="29">
        <v>248</v>
      </c>
      <c r="L1032" s="29"/>
      <c r="M1032" s="1" t="str">
        <f>Table8[[#This Row],[Std Remarks]]</f>
        <v>LIVE - 100% Completed</v>
      </c>
      <c r="N1032" s="28">
        <f>Table8[[#This Row],[% of Completion of Work Done]]</f>
        <v>1</v>
      </c>
      <c r="O1032" s="1">
        <f>Table8[[#This Row],[Customers According to % (Market Share)]]</f>
        <v>252.8</v>
      </c>
      <c r="P1032" s="29">
        <v>7867048.75</v>
      </c>
      <c r="Q1032" s="136">
        <f>Table8[[#This Row],[Allocated Budget]]*Table8[[#This Row],[Allocation Percentage]]</f>
        <v>1180057.3125</v>
      </c>
      <c r="R1032" s="136">
        <v>6686991.4375</v>
      </c>
      <c r="S1032" s="1">
        <v>-1</v>
      </c>
      <c r="T1032" s="1"/>
      <c r="U1032" s="1">
        <v>0.4</v>
      </c>
      <c r="V1032" s="29">
        <v>1265</v>
      </c>
      <c r="W1032" s="49">
        <v>4310</v>
      </c>
      <c r="X1032" s="1" t="s">
        <v>47</v>
      </c>
      <c r="Y1032" s="75">
        <f>$Q$2</f>
        <v>0.15</v>
      </c>
      <c r="Z1032" s="1" t="s">
        <v>32</v>
      </c>
      <c r="AA1032" s="1" t="s">
        <v>47</v>
      </c>
      <c r="AB1032" s="64">
        <v>1</v>
      </c>
      <c r="AC1032" s="115">
        <f t="shared" si="53"/>
        <v>1</v>
      </c>
      <c r="AD1032" s="2">
        <v>46082</v>
      </c>
      <c r="AE1032" s="175" t="str">
        <f>IFERROR(Table8[[#This Row],[Timeline - Monthwise]]-MIN(Table8[Start Date..]),"None")</f>
        <v>None</v>
      </c>
      <c r="AF1032" s="1" t="str">
        <f>IFERROR(Table8[[#This Row],[Timeline - Monthwise]]-Table8[[#This Row],[Start Date..]]+1,"Duration Doesn't Exsists")</f>
        <v>Duration Doesn't Exsists</v>
      </c>
      <c r="AG1032" s="29" t="str">
        <f ca="1">IFERROR(Table8[[#This Row],[Timeline - Monthwise]]-TODAY(),"No ETA")</f>
        <v>No ETA</v>
      </c>
      <c r="AH1032" s="29" t="str">
        <f t="shared" si="54"/>
        <v>Completed</v>
      </c>
      <c r="AI1032" s="1"/>
      <c r="AJ1032" s="237" t="s">
        <v>3569</v>
      </c>
      <c r="AK1032" s="1"/>
      <c r="AL1032" s="1" t="s">
        <v>3178</v>
      </c>
      <c r="AM1032" s="1" t="s">
        <v>30</v>
      </c>
      <c r="AN1032" s="1"/>
      <c r="AO1032" s="27"/>
      <c r="AP1032" s="190"/>
      <c r="AQ1032" s="1"/>
      <c r="AS1032" s="192" t="str">
        <f>VLOOKUP(Table8[[#This Row],[CEM Number]],'71 CEMs'!$E$5:$E$76,1,0)</f>
        <v>I240678</v>
      </c>
      <c r="AT1032" s="235" t="s">
        <v>3569</v>
      </c>
      <c r="AU1032" s="233"/>
    </row>
    <row r="1033" spans="1:47" ht="14.4" customHeight="1">
      <c r="A1033" s="87" t="s">
        <v>895</v>
      </c>
      <c r="B1033" s="166" t="s">
        <v>3530</v>
      </c>
      <c r="C1033" s="28" t="s">
        <v>217</v>
      </c>
      <c r="D1033" s="28" t="s">
        <v>896</v>
      </c>
      <c r="E1033" s="192" t="s">
        <v>3202</v>
      </c>
      <c r="F1033" s="29">
        <v>532</v>
      </c>
      <c r="G1033" s="65">
        <v>212.8</v>
      </c>
      <c r="H1033" s="65"/>
      <c r="I1033" s="29"/>
      <c r="J1033" s="29" t="s">
        <v>3607</v>
      </c>
      <c r="K1033" s="29"/>
      <c r="L1033" s="29"/>
      <c r="M1033" s="1" t="str">
        <f>Table8[[#This Row],[Std Remarks]]</f>
        <v>REMOVE BUDGET (P)</v>
      </c>
      <c r="N1033" s="28">
        <f>Table8[[#This Row],[% of Completion of Work Done]]</f>
        <v>0</v>
      </c>
      <c r="O1033" s="1"/>
      <c r="P1033" s="29">
        <v>5161699.6917474195</v>
      </c>
      <c r="Q1033" s="136">
        <v>0</v>
      </c>
      <c r="R1033" s="136"/>
      <c r="S1033" s="1"/>
      <c r="T1033" s="1"/>
      <c r="U1033" s="1">
        <v>0.4</v>
      </c>
      <c r="V1033" s="66">
        <v>1303.0548822999999</v>
      </c>
      <c r="W1033" s="66">
        <v>7626.985895849999</v>
      </c>
      <c r="X1033" s="1" t="s">
        <v>47</v>
      </c>
      <c r="Y1033" s="75">
        <f>$R$1</f>
        <v>1</v>
      </c>
      <c r="Z1033" s="1" t="s">
        <v>35</v>
      </c>
      <c r="AA1033" s="1"/>
      <c r="AB1033" s="28">
        <v>0</v>
      </c>
      <c r="AC1033" s="115">
        <f t="shared" si="53"/>
        <v>0</v>
      </c>
      <c r="AD1033" s="2">
        <v>46082</v>
      </c>
      <c r="AE1033" s="175" t="str">
        <f>IFERROR(Table8[[#This Row],[Timeline - Monthwise]]-MIN(Table8[Start Date..]),"None")</f>
        <v>None</v>
      </c>
      <c r="AF1033" s="1" t="str">
        <f>IFERROR(Table8[[#This Row],[Timeline - Monthwise]]-Table8[[#This Row],[Start Date..]]+1,"Duration Doesn't Exsists")</f>
        <v>Duration Doesn't Exsists</v>
      </c>
      <c r="AG1033" s="29" t="str">
        <f ca="1">IFERROR(Table8[[#This Row],[Timeline - Monthwise]]-TODAY(),"No ETA")</f>
        <v>No ETA</v>
      </c>
      <c r="AH1033" s="29" t="str">
        <f t="shared" si="54"/>
        <v>Yet to Start</v>
      </c>
      <c r="AI1033" s="1"/>
      <c r="AJ1033" s="237" t="s">
        <v>3569</v>
      </c>
      <c r="AK1033" s="28" t="s">
        <v>3295</v>
      </c>
      <c r="AL1033" s="1" t="s">
        <v>94</v>
      </c>
      <c r="AM1033" s="1" t="s">
        <v>92</v>
      </c>
      <c r="AN1033" s="1"/>
      <c r="AO1033" s="27"/>
      <c r="AP1033" s="190"/>
      <c r="AQ1033" s="192">
        <f>Table8[[#This Row],[Allocated Budget]]-Table8[[#This Row],[Allocated Budget]]</f>
        <v>0</v>
      </c>
      <c r="AS1033" s="192" t="e">
        <f>VLOOKUP(Table8[[#This Row],[CEM Number]],'71 CEMs'!$E$5:$E$76,1,0)</f>
        <v>#N/A</v>
      </c>
      <c r="AT1033" s="235" t="s">
        <v>3569</v>
      </c>
      <c r="AU1033" s="233"/>
    </row>
    <row r="1034" spans="1:47" ht="14.4" customHeight="1">
      <c r="A1034" s="26" t="s">
        <v>3654</v>
      </c>
      <c r="B1034" s="166" t="s">
        <v>3530</v>
      </c>
      <c r="C1034" s="192" t="s">
        <v>1340</v>
      </c>
      <c r="D1034" s="192" t="s">
        <v>1340</v>
      </c>
      <c r="E1034" s="192" t="s">
        <v>1351</v>
      </c>
      <c r="F1034" s="29">
        <v>638</v>
      </c>
      <c r="G1034" s="29">
        <v>255.20000000000002</v>
      </c>
      <c r="H1034" s="29"/>
      <c r="I1034" s="29"/>
      <c r="J1034" s="29"/>
      <c r="K1034" s="29"/>
      <c r="L1034" s="29"/>
      <c r="M1034" s="1" t="str">
        <f>Table8[[#This Row],[Std Remarks]]</f>
        <v>NOT LIVE - RETAIN BUDGET</v>
      </c>
      <c r="N1034" s="28">
        <f>Table8[[#This Row],[% of Completion of Work Done]]</f>
        <v>0</v>
      </c>
      <c r="O1034" s="1">
        <f>Table8[[#This Row],[Customers According to % (Market Share)]]</f>
        <v>255.20000000000002</v>
      </c>
      <c r="P1034" s="29">
        <v>6763400.5999999996</v>
      </c>
      <c r="Q1034" s="136">
        <f>(Table8[[#This Row],[Allocated Budget]]*$Q$2)+(Table8[[#This Row],[Allocated Budget]]*(1-Table8[[#This Row],[HP%  based on Live % ( Work Progress)]])*(1-$Q$2))</f>
        <v>6763400.5999999996</v>
      </c>
      <c r="R1034" s="136"/>
      <c r="S1034" s="1"/>
      <c r="T1034" s="1"/>
      <c r="U1034" s="1"/>
      <c r="V1034" s="29">
        <v>1591.6</v>
      </c>
      <c r="W1034" s="29">
        <v>5636.25</v>
      </c>
      <c r="X1034" s="1" t="s">
        <v>47</v>
      </c>
      <c r="Y1034" s="28">
        <f>Table8[[#This Row],[% of Completion of Work Done]]</f>
        <v>0</v>
      </c>
      <c r="Z1034" s="1" t="s">
        <v>35</v>
      </c>
      <c r="AA1034" s="1"/>
      <c r="AB1034" s="77">
        <v>0</v>
      </c>
      <c r="AC1034" s="115">
        <f t="shared" si="53"/>
        <v>0</v>
      </c>
      <c r="AD1034" s="2">
        <v>46082</v>
      </c>
      <c r="AE1034" s="175">
        <f>IFERROR(Table8[[#This Row],[Timeline - Monthwise]]-MIN(Table8[Start Date..]),"None")</f>
        <v>214</v>
      </c>
      <c r="AF1034" s="1">
        <f>IFERROR(Table8[[#This Row],[Timeline - Monthwise]]-Table8[[#This Row],[Start Date..]]+1,"Duration Doesn't Exsists")</f>
        <v>215</v>
      </c>
      <c r="AG1034" s="29">
        <f ca="1">IFERROR(Table8[[#This Row],[Timeline - Monthwise]]-TODAY(),"No ETA")</f>
        <v>167</v>
      </c>
      <c r="AH1034" s="29" t="str">
        <f t="shared" si="54"/>
        <v>Yet to Start</v>
      </c>
      <c r="AI1034" s="1" t="s">
        <v>1168</v>
      </c>
      <c r="AJ1034" s="237" t="s">
        <v>3576</v>
      </c>
      <c r="AK1034" s="192" t="s">
        <v>1169</v>
      </c>
      <c r="AL1034" s="1" t="s">
        <v>3325</v>
      </c>
      <c r="AM1034" s="1" t="s">
        <v>76</v>
      </c>
      <c r="AN1034" s="1"/>
      <c r="AO1034" s="27"/>
      <c r="AP1034" s="190"/>
      <c r="AQ1034" s="1"/>
      <c r="AS1034" s="192" t="e">
        <f>VLOOKUP(Table8[[#This Row],[CEM Number]],'71 CEMs'!$E$5:$E$76,1,0)</f>
        <v>#N/A</v>
      </c>
      <c r="AT1034" s="235">
        <v>46296</v>
      </c>
      <c r="AU1034" s="233"/>
    </row>
    <row r="1035" spans="1:47" ht="14.4" customHeight="1">
      <c r="A1035" s="26" t="s">
        <v>674</v>
      </c>
      <c r="B1035" s="166">
        <v>45549</v>
      </c>
      <c r="C1035" s="192" t="s">
        <v>258</v>
      </c>
      <c r="D1035" s="192" t="s">
        <v>258</v>
      </c>
      <c r="E1035" s="192" t="s">
        <v>688</v>
      </c>
      <c r="F1035" s="29">
        <v>1116</v>
      </c>
      <c r="G1035" s="29">
        <v>446.40000000000003</v>
      </c>
      <c r="H1035" s="29"/>
      <c r="I1035" s="29"/>
      <c r="J1035" s="29"/>
      <c r="K1035" s="29"/>
      <c r="L1035" s="29" t="s">
        <v>849</v>
      </c>
      <c r="M1035" s="1" t="str">
        <f>Table8[[#This Row],[Std Remarks]]</f>
        <v>NOT LIVE - RETAIN BUDGET</v>
      </c>
      <c r="N1035" s="28">
        <f>Table8[[#This Row],[% of Completion of Work Done]]</f>
        <v>0.7</v>
      </c>
      <c r="O1035" s="1">
        <f>Table8[[#This Row],[Customers According to % (Market Share)]]</f>
        <v>446.40000000000003</v>
      </c>
      <c r="P1035" s="29">
        <v>13011483.608642099</v>
      </c>
      <c r="Q1035" s="136">
        <f>(Table8[[#This Row],[Allocated Budget]]*$Q$2)+(Table8[[#This Row],[Allocated Budget]]*(1-Table8[[#This Row],[HP%  based on Live % ( Work Progress)]])*(1-$Q$2))</f>
        <v>5269650.8615000509</v>
      </c>
      <c r="R1035" s="136">
        <v>7741832.7471420784</v>
      </c>
      <c r="S1035" s="1">
        <v>-1</v>
      </c>
      <c r="T1035" s="1"/>
      <c r="U1035" s="1">
        <v>0.4</v>
      </c>
      <c r="V1035" s="29">
        <v>2303.1271926999998</v>
      </c>
      <c r="W1035" s="29">
        <v>7689.0743574999997</v>
      </c>
      <c r="X1035" s="1" t="s">
        <v>47</v>
      </c>
      <c r="Y1035" s="28">
        <f>Table8[[#This Row],[% of Completion of Work Done]]</f>
        <v>0.7</v>
      </c>
      <c r="Z1035" s="1" t="s">
        <v>35</v>
      </c>
      <c r="AA1035" s="1"/>
      <c r="AB1035" s="77">
        <v>0.7</v>
      </c>
      <c r="AC1035" s="115">
        <f t="shared" si="53"/>
        <v>0.7</v>
      </c>
      <c r="AD1035" s="2">
        <v>46082</v>
      </c>
      <c r="AE1035" s="175">
        <f>IFERROR(Table8[[#This Row],[Timeline - Monthwise]]-MIN(Table8[Start Date..]),"None")</f>
        <v>31</v>
      </c>
      <c r="AF1035" s="1">
        <f>IFERROR(Table8[[#This Row],[Timeline - Monthwise]]-Table8[[#This Row],[Start Date..]]+1,"Duration Doesn't Exsists")</f>
        <v>32</v>
      </c>
      <c r="AG1035" s="29">
        <f ca="1">IFERROR(Table8[[#This Row],[Timeline - Monthwise]]-TODAY(),"No ETA")</f>
        <v>-16</v>
      </c>
      <c r="AH1035" s="29" t="str">
        <f t="shared" si="54"/>
        <v>In Progress</v>
      </c>
      <c r="AI1035" s="1" t="s">
        <v>214</v>
      </c>
      <c r="AJ1035" s="237" t="s">
        <v>3571</v>
      </c>
      <c r="AK1035" s="1" t="s">
        <v>680</v>
      </c>
      <c r="AL1035" s="1" t="s">
        <v>3323</v>
      </c>
      <c r="AM1035" s="1" t="s">
        <v>76</v>
      </c>
      <c r="AN1035" s="1">
        <v>1</v>
      </c>
      <c r="AO1035" s="27"/>
      <c r="AP1035" s="190"/>
      <c r="AQ1035" s="1"/>
      <c r="AS1035" s="192" t="str">
        <f>VLOOKUP(Table8[[#This Row],[CEM Number]],'71 CEMs'!$E$5:$E$76,1,0)</f>
        <v>I250210</v>
      </c>
      <c r="AT1035" s="235">
        <v>46113</v>
      </c>
      <c r="AU1035" s="233"/>
    </row>
    <row r="1036" spans="1:47" ht="14.4" customHeight="1">
      <c r="A1036" s="26" t="s">
        <v>805</v>
      </c>
      <c r="B1036" s="166">
        <v>45621</v>
      </c>
      <c r="C1036" s="192" t="s">
        <v>806</v>
      </c>
      <c r="D1036" s="192" t="s">
        <v>807</v>
      </c>
      <c r="E1036" s="192" t="s">
        <v>813</v>
      </c>
      <c r="F1036" s="29">
        <v>774</v>
      </c>
      <c r="G1036" s="29">
        <v>309.60000000000002</v>
      </c>
      <c r="H1036" s="29" t="s">
        <v>3508</v>
      </c>
      <c r="I1036" s="29" t="s">
        <v>3508</v>
      </c>
      <c r="J1036" s="29" t="s">
        <v>3508</v>
      </c>
      <c r="K1036" s="29"/>
      <c r="L1036" s="29" t="s">
        <v>849</v>
      </c>
      <c r="M1036" s="1" t="str">
        <f>Table8[[#This Row],[Std Remarks]]</f>
        <v>NOT LIVE - RETAIN BUDGET</v>
      </c>
      <c r="N1036" s="28">
        <f>Table8[[#This Row],[% of Completion of Work Done]]</f>
        <v>0</v>
      </c>
      <c r="O1036" s="1">
        <f>Table8[[#This Row],[Customers According to % (Market Share)]]</f>
        <v>309.60000000000002</v>
      </c>
      <c r="P1036" s="29">
        <v>19772977.658525001</v>
      </c>
      <c r="Q1036" s="136">
        <f>(Table8[[#This Row],[Allocated Budget]]*$Q$2)+(Table8[[#This Row],[Allocated Budget]]*(1-Table8[[#This Row],[HP%  based on Live % ( Work Progress)]])*(1-$Q$2))</f>
        <v>19772977.658525001</v>
      </c>
      <c r="R1036" s="136">
        <v>0</v>
      </c>
      <c r="S1036" s="1" t="e">
        <v>#DIV/0!</v>
      </c>
      <c r="T1036" s="1"/>
      <c r="U1036" s="1">
        <v>0.4</v>
      </c>
      <c r="V1036" s="29">
        <v>9080.3125074000018</v>
      </c>
      <c r="W1036" s="29">
        <v>7560.252985000001</v>
      </c>
      <c r="X1036" s="1" t="s">
        <v>31</v>
      </c>
      <c r="Y1036" s="28">
        <f>Table8[[#This Row],[% of Completion of Work Done]]</f>
        <v>0</v>
      </c>
      <c r="Z1036" s="1" t="s">
        <v>35</v>
      </c>
      <c r="AA1036" s="1"/>
      <c r="AB1036" s="28">
        <v>0</v>
      </c>
      <c r="AC1036" s="115">
        <f t="shared" si="53"/>
        <v>0</v>
      </c>
      <c r="AD1036" s="2">
        <v>46082</v>
      </c>
      <c r="AE1036" s="175" t="str">
        <f>IFERROR(Table8[[#This Row],[Timeline - Monthwise]]-MIN(Table8[Start Date..]),"None")</f>
        <v>None</v>
      </c>
      <c r="AF1036" s="1" t="str">
        <f>IFERROR(Table8[[#This Row],[Timeline - Monthwise]]-Table8[[#This Row],[Start Date..]]+1,"Duration Doesn't Exsists")</f>
        <v>Duration Doesn't Exsists</v>
      </c>
      <c r="AG1036" s="29" t="str">
        <f ca="1">IFERROR(Table8[[#This Row],[Timeline - Monthwise]]-TODAY(),"No ETA")</f>
        <v>No ETA</v>
      </c>
      <c r="AH1036" s="29" t="str">
        <f t="shared" si="54"/>
        <v>Yet to Start</v>
      </c>
      <c r="AI1036" s="1" t="s">
        <v>77</v>
      </c>
      <c r="AJ1036" s="237" t="s">
        <v>3319</v>
      </c>
      <c r="AK1036" s="192" t="s">
        <v>78</v>
      </c>
      <c r="AL1036" s="1" t="s">
        <v>3325</v>
      </c>
      <c r="AM1036" s="1" t="s">
        <v>76</v>
      </c>
      <c r="AN1036" s="1">
        <v>2</v>
      </c>
      <c r="AO1036" s="27"/>
      <c r="AP1036" s="190"/>
      <c r="AQ1036" s="192"/>
      <c r="AS1036" s="192" t="str">
        <f>VLOOKUP(Table8[[#This Row],[CEM Number]],'71 CEMs'!$E$5:$E$76,1,0)</f>
        <v>I250378</v>
      </c>
      <c r="AT1036" s="235" t="s">
        <v>3319</v>
      </c>
      <c r="AU1036" s="233"/>
    </row>
    <row r="1037" spans="1:47" ht="14.4" customHeight="1">
      <c r="A1037" s="26" t="s">
        <v>805</v>
      </c>
      <c r="B1037" s="166">
        <v>45621</v>
      </c>
      <c r="C1037" s="192" t="s">
        <v>806</v>
      </c>
      <c r="D1037" s="192" t="s">
        <v>807</v>
      </c>
      <c r="E1037" s="192" t="s">
        <v>814</v>
      </c>
      <c r="F1037" s="29">
        <v>286</v>
      </c>
      <c r="G1037" s="29">
        <v>114.4</v>
      </c>
      <c r="H1037" s="29" t="s">
        <v>3508</v>
      </c>
      <c r="I1037" s="29" t="s">
        <v>3508</v>
      </c>
      <c r="J1037" s="29" t="s">
        <v>3508</v>
      </c>
      <c r="K1037" s="29"/>
      <c r="L1037" s="29" t="s">
        <v>849</v>
      </c>
      <c r="M1037" s="1" t="str">
        <f>Table8[[#This Row],[Std Remarks]]</f>
        <v>NOT LIVE - RETAIN BUDGET</v>
      </c>
      <c r="N1037" s="28">
        <f>Table8[[#This Row],[% of Completion of Work Done]]</f>
        <v>0</v>
      </c>
      <c r="O1037" s="1">
        <f>Table8[[#This Row],[Customers According to % (Market Share)]]</f>
        <v>114.4</v>
      </c>
      <c r="P1037" s="29">
        <v>8584221.25</v>
      </c>
      <c r="Q1037" s="136">
        <f>(Table8[[#This Row],[Allocated Budget]]*$Q$2)+(Table8[[#This Row],[Allocated Budget]]*(1-Table8[[#This Row],[HP%  based on Live % ( Work Progress)]])*(1-$Q$2))</f>
        <v>8584221.25</v>
      </c>
      <c r="R1037" s="136">
        <v>0</v>
      </c>
      <c r="S1037" s="1" t="e">
        <v>#DIV/0!</v>
      </c>
      <c r="T1037" s="1"/>
      <c r="U1037" s="1">
        <v>0.4</v>
      </c>
      <c r="V1037" s="29">
        <v>4774.5</v>
      </c>
      <c r="W1037" s="29">
        <v>3032.5</v>
      </c>
      <c r="X1037" s="1" t="s">
        <v>31</v>
      </c>
      <c r="Y1037" s="28">
        <f>Table8[[#This Row],[% of Completion of Work Done]]</f>
        <v>0</v>
      </c>
      <c r="Z1037" s="1" t="s">
        <v>35</v>
      </c>
      <c r="AA1037" s="1"/>
      <c r="AB1037" s="28">
        <v>0</v>
      </c>
      <c r="AC1037" s="115">
        <f t="shared" si="53"/>
        <v>0</v>
      </c>
      <c r="AD1037" s="2">
        <v>46082</v>
      </c>
      <c r="AE1037" s="175" t="str">
        <f>IFERROR(Table8[[#This Row],[Timeline - Monthwise]]-MIN(Table8[Start Date..]),"None")</f>
        <v>None</v>
      </c>
      <c r="AF1037" s="1" t="str">
        <f>IFERROR(Table8[[#This Row],[Timeline - Monthwise]]-Table8[[#This Row],[Start Date..]]+1,"Duration Doesn't Exsists")</f>
        <v>Duration Doesn't Exsists</v>
      </c>
      <c r="AG1037" s="29" t="str">
        <f ca="1">IFERROR(Table8[[#This Row],[Timeline - Monthwise]]-TODAY(),"No ETA")</f>
        <v>No ETA</v>
      </c>
      <c r="AH1037" s="29" t="str">
        <f t="shared" si="54"/>
        <v>Yet to Start</v>
      </c>
      <c r="AI1037" s="1" t="s">
        <v>77</v>
      </c>
      <c r="AJ1037" s="237" t="s">
        <v>3319</v>
      </c>
      <c r="AK1037" s="192" t="s">
        <v>78</v>
      </c>
      <c r="AL1037" s="1" t="s">
        <v>3325</v>
      </c>
      <c r="AM1037" s="1" t="s">
        <v>76</v>
      </c>
      <c r="AN1037" s="1">
        <v>2</v>
      </c>
      <c r="AO1037" s="27"/>
      <c r="AP1037" s="190"/>
      <c r="AQ1037" s="192"/>
      <c r="AS1037" s="192" t="str">
        <f>VLOOKUP(Table8[[#This Row],[CEM Number]],'71 CEMs'!$E$5:$E$76,1,0)</f>
        <v>I250378</v>
      </c>
      <c r="AT1037" s="235" t="s">
        <v>3319</v>
      </c>
      <c r="AU1037" s="233"/>
    </row>
    <row r="1038" spans="1:47" ht="14.4" customHeight="1">
      <c r="A1038" s="26" t="s">
        <v>1140</v>
      </c>
      <c r="B1038" s="166">
        <v>45078</v>
      </c>
      <c r="C1038" s="192" t="s">
        <v>514</v>
      </c>
      <c r="D1038" s="192" t="s">
        <v>1141</v>
      </c>
      <c r="E1038" s="192" t="s">
        <v>1146</v>
      </c>
      <c r="F1038" s="29">
        <v>728</v>
      </c>
      <c r="G1038" s="29">
        <v>364</v>
      </c>
      <c r="H1038" s="29"/>
      <c r="I1038" s="29"/>
      <c r="J1038" s="29"/>
      <c r="K1038" s="29"/>
      <c r="L1038" s="29"/>
      <c r="M1038" s="1" t="str">
        <f>Table8[[#This Row],[Std Remarks]]</f>
        <v>LIVE - 100% Completed</v>
      </c>
      <c r="N1038" s="28">
        <f>Table8[[#This Row],[% of Completion of Work Done]]</f>
        <v>1</v>
      </c>
      <c r="O1038" s="1">
        <f>Table8[[#This Row],[Customers According to % (Market Share)]]</f>
        <v>364</v>
      </c>
      <c r="P1038" s="29">
        <v>21817638.756499998</v>
      </c>
      <c r="Q1038" s="136">
        <f>Table8[[#This Row],[Allocated Budget]]*Table8[[#This Row],[Allocation Percentage]]</f>
        <v>3272645.8134749997</v>
      </c>
      <c r="R1038" s="136">
        <v>18544992.943025</v>
      </c>
      <c r="S1038" s="1">
        <v>-1</v>
      </c>
      <c r="T1038" s="1"/>
      <c r="U1038" s="1">
        <v>0.5</v>
      </c>
      <c r="V1038" s="29">
        <v>8758.84</v>
      </c>
      <c r="W1038" s="29">
        <v>0</v>
      </c>
      <c r="X1038" s="1" t="s">
        <v>31</v>
      </c>
      <c r="Y1038" s="75">
        <f>$Q$2</f>
        <v>0.15</v>
      </c>
      <c r="Z1038" s="1" t="s">
        <v>32</v>
      </c>
      <c r="AA1038" s="1" t="s">
        <v>150</v>
      </c>
      <c r="AB1038" s="64">
        <v>1</v>
      </c>
      <c r="AC1038" s="115">
        <f t="shared" si="53"/>
        <v>1</v>
      </c>
      <c r="AD1038" s="2">
        <v>46082</v>
      </c>
      <c r="AE1038" s="175" t="str">
        <f>IFERROR(Table8[[#This Row],[Timeline - Monthwise]]-MIN(Table8[Start Date..]),"None")</f>
        <v>None</v>
      </c>
      <c r="AF1038" s="1" t="str">
        <f>IFERROR(Table8[[#This Row],[Timeline - Monthwise]]-Table8[[#This Row],[Start Date..]]+1,"Duration Doesn't Exsists")</f>
        <v>Duration Doesn't Exsists</v>
      </c>
      <c r="AG1038" s="29" t="str">
        <f ca="1">IFERROR(Table8[[#This Row],[Timeline - Monthwise]]-TODAY(),"No ETA")</f>
        <v>No ETA</v>
      </c>
      <c r="AH1038" s="29" t="str">
        <f t="shared" si="54"/>
        <v>Completed</v>
      </c>
      <c r="AI1038" s="1"/>
      <c r="AJ1038" s="237" t="s">
        <v>3569</v>
      </c>
      <c r="AK1038" s="192"/>
      <c r="AL1038" s="1" t="s">
        <v>3178</v>
      </c>
      <c r="AM1038" s="1" t="s">
        <v>30</v>
      </c>
      <c r="AN1038" s="1"/>
      <c r="AO1038" s="27"/>
      <c r="AP1038" s="190"/>
      <c r="AQ1038" s="192"/>
      <c r="AS1038" s="192" t="str">
        <f>VLOOKUP(Table8[[#This Row],[CEM Number]],'71 CEMs'!$E$5:$E$76,1,0)</f>
        <v>INT-23-00764</v>
      </c>
      <c r="AT1038" s="235" t="s">
        <v>3569</v>
      </c>
      <c r="AU1038" s="233"/>
    </row>
    <row r="1039" spans="1:47" ht="14.4" customHeight="1">
      <c r="A1039" s="26" t="s">
        <v>1140</v>
      </c>
      <c r="B1039" s="166">
        <v>45078</v>
      </c>
      <c r="C1039" s="192" t="s">
        <v>514</v>
      </c>
      <c r="D1039" s="192" t="s">
        <v>1141</v>
      </c>
      <c r="E1039" s="192" t="s">
        <v>1147</v>
      </c>
      <c r="F1039" s="29">
        <v>3460</v>
      </c>
      <c r="G1039" s="29">
        <v>1730</v>
      </c>
      <c r="H1039" s="29"/>
      <c r="I1039" s="29"/>
      <c r="J1039" s="29"/>
      <c r="K1039" s="29"/>
      <c r="L1039" s="29"/>
      <c r="M1039" s="1" t="str">
        <f>Table8[[#This Row],[Std Remarks]]</f>
        <v>LIVE - 100% Completed</v>
      </c>
      <c r="N1039" s="28">
        <f>Table8[[#This Row],[% of Completion of Work Done]]</f>
        <v>1</v>
      </c>
      <c r="O1039" s="1">
        <f>Table8[[#This Row],[Customers According to % (Market Share)]]</f>
        <v>1730</v>
      </c>
      <c r="P1039" s="29">
        <v>54684502.109125003</v>
      </c>
      <c r="Q1039" s="136">
        <f>Table8[[#This Row],[Allocated Budget]]*Table8[[#This Row],[Allocation Percentage]]</f>
        <v>8202675.3163687503</v>
      </c>
      <c r="R1039" s="136">
        <v>46481826.792756245</v>
      </c>
      <c r="S1039" s="1">
        <v>-0.85000000000000009</v>
      </c>
      <c r="T1039" s="1"/>
      <c r="U1039" s="1">
        <v>0.5</v>
      </c>
      <c r="V1039" s="29">
        <v>9719.2999999999975</v>
      </c>
      <c r="W1039" s="29">
        <v>0</v>
      </c>
      <c r="X1039" s="1" t="s">
        <v>31</v>
      </c>
      <c r="Y1039" s="75">
        <f>$Q$2</f>
        <v>0.15</v>
      </c>
      <c r="Z1039" s="1" t="s">
        <v>32</v>
      </c>
      <c r="AA1039" s="1" t="s">
        <v>150</v>
      </c>
      <c r="AB1039" s="64">
        <v>1</v>
      </c>
      <c r="AC1039" s="115">
        <f t="shared" si="53"/>
        <v>1</v>
      </c>
      <c r="AD1039" s="2">
        <v>46082</v>
      </c>
      <c r="AE1039" s="175" t="str">
        <f>IFERROR(Table8[[#This Row],[Timeline - Monthwise]]-MIN(Table8[Start Date..]),"None")</f>
        <v>None</v>
      </c>
      <c r="AF1039" s="1" t="str">
        <f>IFERROR(Table8[[#This Row],[Timeline - Monthwise]]-Table8[[#This Row],[Start Date..]]+1,"Duration Doesn't Exsists")</f>
        <v>Duration Doesn't Exsists</v>
      </c>
      <c r="AG1039" s="29" t="str">
        <f ca="1">IFERROR(Table8[[#This Row],[Timeline - Monthwise]]-TODAY(),"No ETA")</f>
        <v>No ETA</v>
      </c>
      <c r="AH1039" s="29" t="str">
        <f t="shared" si="54"/>
        <v>Completed</v>
      </c>
      <c r="AI1039" s="1"/>
      <c r="AJ1039" s="237" t="s">
        <v>3569</v>
      </c>
      <c r="AK1039" s="192"/>
      <c r="AL1039" s="1" t="s">
        <v>3178</v>
      </c>
      <c r="AM1039" s="1" t="s">
        <v>30</v>
      </c>
      <c r="AN1039" s="1"/>
      <c r="AO1039" s="27"/>
      <c r="AP1039" s="190"/>
      <c r="AQ1039" s="1"/>
      <c r="AS1039" s="192" t="str">
        <f>VLOOKUP(Table8[[#This Row],[CEM Number]],'71 CEMs'!$E$5:$E$76,1,0)</f>
        <v>INT-23-00764</v>
      </c>
      <c r="AT1039" s="235" t="s">
        <v>3569</v>
      </c>
      <c r="AU1039" s="233"/>
    </row>
    <row r="1040" spans="1:47" ht="14.4" customHeight="1">
      <c r="A1040" s="26" t="s">
        <v>3654</v>
      </c>
      <c r="B1040" s="166" t="s">
        <v>3530</v>
      </c>
      <c r="C1040" s="192" t="s">
        <v>1340</v>
      </c>
      <c r="D1040" s="192" t="s">
        <v>1340</v>
      </c>
      <c r="E1040" s="192" t="s">
        <v>1352</v>
      </c>
      <c r="F1040" s="29">
        <v>888</v>
      </c>
      <c r="G1040" s="29">
        <v>355.20000000000005</v>
      </c>
      <c r="H1040" s="29"/>
      <c r="I1040" s="29"/>
      <c r="J1040" s="29"/>
      <c r="K1040" s="29"/>
      <c r="L1040" s="29"/>
      <c r="M1040" s="1" t="str">
        <f>Table8[[#This Row],[Std Remarks]]</f>
        <v>NOT LIVE - RETAIN BUDGET</v>
      </c>
      <c r="N1040" s="28">
        <f>Table8[[#This Row],[% of Completion of Work Done]]</f>
        <v>0</v>
      </c>
      <c r="O1040" s="1">
        <f>Table8[[#This Row],[Customers According to % (Market Share)]]</f>
        <v>355.20000000000005</v>
      </c>
      <c r="P1040" s="29">
        <v>6713072.6671249997</v>
      </c>
      <c r="Q1040" s="136">
        <f>(Table8[[#This Row],[Allocated Budget]]*$Q$2)+(Table8[[#This Row],[Allocated Budget]]*(1-Table8[[#This Row],[HP%  based on Live % ( Work Progress)]])*(1-$Q$2))</f>
        <v>6713072.6671249997</v>
      </c>
      <c r="R1040" s="136"/>
      <c r="S1040" s="1">
        <v>-1</v>
      </c>
      <c r="T1040" s="1"/>
      <c r="U1040" s="1"/>
      <c r="V1040" s="29">
        <v>1125.8499999999999</v>
      </c>
      <c r="W1040" s="29">
        <v>6649.4020312500015</v>
      </c>
      <c r="X1040" s="1" t="s">
        <v>47</v>
      </c>
      <c r="Y1040" s="28">
        <f>Table8[[#This Row],[% of Completion of Work Done]]</f>
        <v>0</v>
      </c>
      <c r="Z1040" s="1" t="s">
        <v>35</v>
      </c>
      <c r="AA1040" s="1"/>
      <c r="AB1040" s="77">
        <v>0</v>
      </c>
      <c r="AC1040" s="115">
        <f t="shared" ref="AC1040:AC1103" si="55">VALUE(SUBSTITUTE(AB1040,"%",""))</f>
        <v>0</v>
      </c>
      <c r="AD1040" s="2">
        <v>46082</v>
      </c>
      <c r="AE1040" s="175">
        <f>IFERROR(Table8[[#This Row],[Timeline - Monthwise]]-MIN(Table8[Start Date..]),"None")</f>
        <v>214</v>
      </c>
      <c r="AF1040" s="1">
        <f>IFERROR(Table8[[#This Row],[Timeline - Monthwise]]-Table8[[#This Row],[Start Date..]]+1,"Duration Doesn't Exsists")</f>
        <v>215</v>
      </c>
      <c r="AG1040" s="29">
        <f ca="1">IFERROR(Table8[[#This Row],[Timeline - Monthwise]]-TODAY(),"No ETA")</f>
        <v>167</v>
      </c>
      <c r="AH1040" s="29" t="str">
        <f t="shared" ref="AH1040:AH1103" si="56">IF(AB1040=100%,"Completed",IF(AB1040=0%,"Yet to Start","In Progress"))</f>
        <v>Yet to Start</v>
      </c>
      <c r="AI1040" s="1" t="s">
        <v>1168</v>
      </c>
      <c r="AJ1040" s="237" t="s">
        <v>3576</v>
      </c>
      <c r="AK1040" s="192" t="s">
        <v>1169</v>
      </c>
      <c r="AL1040" s="1" t="s">
        <v>3325</v>
      </c>
      <c r="AM1040" s="1" t="s">
        <v>76</v>
      </c>
      <c r="AN1040" s="1"/>
      <c r="AO1040" s="27"/>
      <c r="AP1040" s="190"/>
      <c r="AQ1040" s="192"/>
      <c r="AS1040" s="192" t="e">
        <f>VLOOKUP(Table8[[#This Row],[CEM Number]],'71 CEMs'!$E$5:$E$76,1,0)</f>
        <v>#N/A</v>
      </c>
      <c r="AT1040" s="235">
        <v>46296</v>
      </c>
      <c r="AU1040" s="233"/>
    </row>
    <row r="1041" spans="1:47" ht="14.4" customHeight="1">
      <c r="A1041" s="26" t="s">
        <v>1026</v>
      </c>
      <c r="B1041" s="166">
        <v>44924</v>
      </c>
      <c r="C1041" s="192" t="s">
        <v>474</v>
      </c>
      <c r="D1041" s="192" t="s">
        <v>1027</v>
      </c>
      <c r="E1041" s="192" t="s">
        <v>1065</v>
      </c>
      <c r="F1041" s="29">
        <v>334</v>
      </c>
      <c r="G1041" s="29">
        <v>167</v>
      </c>
      <c r="H1041" s="29"/>
      <c r="I1041" s="29"/>
      <c r="J1041" s="29"/>
      <c r="K1041" s="29"/>
      <c r="L1041" s="29" t="s">
        <v>3617</v>
      </c>
      <c r="M1041" s="1" t="str">
        <f>Table8[[#This Row],[Std Remarks]]</f>
        <v>LIVE - 100% Completed</v>
      </c>
      <c r="N1041" s="28">
        <f>Table8[[#This Row],[% of Completion of Work Done]]</f>
        <v>1</v>
      </c>
      <c r="O1041" s="1">
        <f>Table8[[#This Row],[Customers According to % (Market Share)]]</f>
        <v>167</v>
      </c>
      <c r="P1041" s="29">
        <v>4300340.6050000004</v>
      </c>
      <c r="Q1041" s="136">
        <f>Table8[[#This Row],[Allocated Budget]]*Table8[[#This Row],[Allocation Percentage]]</f>
        <v>645051.09075000009</v>
      </c>
      <c r="R1041" s="136">
        <v>3655289.5142500005</v>
      </c>
      <c r="S1041" s="1">
        <v>-0.85000000000000009</v>
      </c>
      <c r="T1041" s="1"/>
      <c r="U1041" s="1">
        <v>0.5</v>
      </c>
      <c r="V1041" s="29">
        <v>1625.65</v>
      </c>
      <c r="W1041" s="29">
        <v>3925.15</v>
      </c>
      <c r="X1041" s="1" t="s">
        <v>47</v>
      </c>
      <c r="Y1041" s="75">
        <f>$Q$2</f>
        <v>0.15</v>
      </c>
      <c r="Z1041" s="1" t="s">
        <v>32</v>
      </c>
      <c r="AA1041" s="1" t="s">
        <v>47</v>
      </c>
      <c r="AB1041" s="64">
        <v>1</v>
      </c>
      <c r="AC1041" s="115">
        <f t="shared" si="55"/>
        <v>1</v>
      </c>
      <c r="AD1041" s="2">
        <v>46082</v>
      </c>
      <c r="AE1041" s="175" t="str">
        <f>IFERROR(Table8[[#This Row],[Timeline - Monthwise]]-MIN(Table8[Start Date..]),"None")</f>
        <v>None</v>
      </c>
      <c r="AF1041" s="1" t="str">
        <f>IFERROR(Table8[[#This Row],[Timeline - Monthwise]]-Table8[[#This Row],[Start Date..]]+1,"Duration Doesn't Exsists")</f>
        <v>Duration Doesn't Exsists</v>
      </c>
      <c r="AG1041" s="29" t="str">
        <f ca="1">IFERROR(Table8[[#This Row],[Timeline - Monthwise]]-TODAY(),"No ETA")</f>
        <v>No ETA</v>
      </c>
      <c r="AH1041" s="29" t="str">
        <f t="shared" si="56"/>
        <v>Completed</v>
      </c>
      <c r="AI1041" s="1"/>
      <c r="AJ1041" s="237" t="s">
        <v>3569</v>
      </c>
      <c r="AK1041" s="192"/>
      <c r="AL1041" s="1" t="s">
        <v>3178</v>
      </c>
      <c r="AM1041" s="1" t="s">
        <v>30</v>
      </c>
      <c r="AN1041" s="1"/>
      <c r="AO1041" s="27"/>
      <c r="AP1041" s="190"/>
      <c r="AQ1041" s="192"/>
      <c r="AS1041" s="192" t="str">
        <f>VLOOKUP(Table8[[#This Row],[CEM Number]],'71 CEMs'!$E$5:$E$76,1,0)</f>
        <v>INT-23-00439</v>
      </c>
      <c r="AT1041" s="235" t="s">
        <v>3569</v>
      </c>
      <c r="AU1041" s="233"/>
    </row>
    <row r="1042" spans="1:47" ht="14.4" customHeight="1">
      <c r="A1042" s="26" t="s">
        <v>86</v>
      </c>
      <c r="B1042" s="166">
        <v>45300</v>
      </c>
      <c r="C1042" s="192" t="s">
        <v>64</v>
      </c>
      <c r="D1042" s="192" t="s">
        <v>87</v>
      </c>
      <c r="E1042" s="192" t="s">
        <v>95</v>
      </c>
      <c r="F1042" s="29">
        <v>2366</v>
      </c>
      <c r="G1042" s="29">
        <v>946.40000000000009</v>
      </c>
      <c r="H1042" s="29"/>
      <c r="I1042" s="29"/>
      <c r="J1042" s="29"/>
      <c r="K1042" s="29"/>
      <c r="L1042" s="29"/>
      <c r="M1042" s="1" t="str">
        <f>Table8[[#This Row],[Std Remarks]]</f>
        <v>NOT LIVE - RETAIN BUDGET</v>
      </c>
      <c r="N1042" s="28">
        <f>Table8[[#This Row],[% of Completion of Work Done]]</f>
        <v>1</v>
      </c>
      <c r="O1042" s="192">
        <f>Table8[[#This Row],[Customers According to % (Market Share)]]</f>
        <v>946.40000000000009</v>
      </c>
      <c r="P1042" s="29">
        <v>22536237.579333302</v>
      </c>
      <c r="Q1042" s="136">
        <f>(Table8[[#This Row],[Allocated Budget]]*$Q$2)+(Table8[[#This Row],[Allocated Budget]]*(1-Table8[[#This Row],[HP%  based on Live % ( Work Progress)]])*(1-$Q$2))</f>
        <v>3380435.6368999952</v>
      </c>
      <c r="R1042" s="136">
        <v>19155801.942433331</v>
      </c>
      <c r="S1042" s="192">
        <v>-1</v>
      </c>
      <c r="T1042" s="192"/>
      <c r="U1042" s="192">
        <v>0.4</v>
      </c>
      <c r="V1042" s="29">
        <v>3988.2</v>
      </c>
      <c r="W1042" s="29">
        <v>20634</v>
      </c>
      <c r="X1042" s="192" t="s">
        <v>47</v>
      </c>
      <c r="Y1042" s="28">
        <f>Table8[[#This Row],[% of Completion of Work Done]]</f>
        <v>1</v>
      </c>
      <c r="Z1042" s="192" t="s">
        <v>35</v>
      </c>
      <c r="AA1042" s="192"/>
      <c r="AB1042" s="64">
        <v>1</v>
      </c>
      <c r="AC1042" s="115">
        <f t="shared" si="55"/>
        <v>1</v>
      </c>
      <c r="AD1042" s="2">
        <v>46082</v>
      </c>
      <c r="AE1042" s="175">
        <f>IFERROR(Table8[[#This Row],[Timeline - Monthwise]]-MIN(Table8[Start Date..]),"None")</f>
        <v>0</v>
      </c>
      <c r="AF1042" s="1">
        <f>IFERROR(Table8[[#This Row],[Timeline - Monthwise]]-Table8[[#This Row],[Start Date..]]+1,"Duration Doesn't Exsists")</f>
        <v>1</v>
      </c>
      <c r="AG1042" s="29">
        <f ca="1">IFERROR(Table8[[#This Row],[Timeline - Monthwise]]-TODAY(),"No ETA")</f>
        <v>-47</v>
      </c>
      <c r="AH1042" s="29" t="str">
        <f t="shared" si="56"/>
        <v>Completed</v>
      </c>
      <c r="AI1042" s="192">
        <v>46054</v>
      </c>
      <c r="AJ1042" s="237" t="s">
        <v>3574</v>
      </c>
      <c r="AK1042" s="192" t="s">
        <v>96</v>
      </c>
      <c r="AL1042" s="192" t="s">
        <v>3323</v>
      </c>
      <c r="AM1042" s="192" t="s">
        <v>76</v>
      </c>
      <c r="AN1042" s="192">
        <v>1</v>
      </c>
      <c r="AO1042" s="27"/>
      <c r="AP1042" s="190"/>
      <c r="AQ1042" s="1"/>
      <c r="AS1042" s="192" t="str">
        <f>VLOOKUP(Table8[[#This Row],[CEM Number]],'71 CEMs'!$E$5:$E$76,1,0)</f>
        <v>I240438</v>
      </c>
      <c r="AT1042" s="235">
        <v>46082</v>
      </c>
      <c r="AU1042" s="233"/>
    </row>
    <row r="1043" spans="1:47" ht="14.4" customHeight="1">
      <c r="A1043" s="26" t="s">
        <v>86</v>
      </c>
      <c r="B1043" s="166">
        <v>45300</v>
      </c>
      <c r="C1043" s="1" t="s">
        <v>64</v>
      </c>
      <c r="D1043" s="1" t="s">
        <v>87</v>
      </c>
      <c r="E1043" s="192" t="s">
        <v>97</v>
      </c>
      <c r="F1043" s="29">
        <v>1540</v>
      </c>
      <c r="G1043" s="29">
        <v>616</v>
      </c>
      <c r="H1043" s="29"/>
      <c r="I1043" s="29"/>
      <c r="J1043" s="29"/>
      <c r="K1043" s="29"/>
      <c r="L1043" s="29"/>
      <c r="M1043" s="1" t="str">
        <f>Table8[[#This Row],[Std Remarks]]</f>
        <v>NOT LIVE - RETAIN BUDGET</v>
      </c>
      <c r="N1043" s="28">
        <f>Table8[[#This Row],[% of Completion of Work Done]]</f>
        <v>1</v>
      </c>
      <c r="O1043" s="1">
        <f>Table8[[#This Row],[Customers According to % (Market Share)]]</f>
        <v>616</v>
      </c>
      <c r="P1043" s="29">
        <v>15232268.924666701</v>
      </c>
      <c r="Q1043" s="136">
        <f>(Table8[[#This Row],[Allocated Budget]]*$Q$2)+(Table8[[#This Row],[Allocated Budget]]*(1-Table8[[#This Row],[HP%  based on Live % ( Work Progress)]])*(1-$Q$2))</f>
        <v>2284840.3387000049</v>
      </c>
      <c r="R1043" s="136">
        <v>12947428.585966665</v>
      </c>
      <c r="S1043" s="1">
        <v>-0.5</v>
      </c>
      <c r="T1043" s="1"/>
      <c r="U1043" s="1">
        <v>0.4</v>
      </c>
      <c r="V1043" s="29">
        <v>3027.95</v>
      </c>
      <c r="W1043" s="29">
        <v>13503</v>
      </c>
      <c r="X1043" s="1" t="s">
        <v>47</v>
      </c>
      <c r="Y1043" s="28">
        <f>Table8[[#This Row],[% of Completion of Work Done]]</f>
        <v>1</v>
      </c>
      <c r="Z1043" s="1" t="s">
        <v>35</v>
      </c>
      <c r="AA1043" s="1"/>
      <c r="AB1043" s="64">
        <v>1</v>
      </c>
      <c r="AC1043" s="115">
        <f t="shared" si="55"/>
        <v>1</v>
      </c>
      <c r="AD1043" s="2">
        <v>46082</v>
      </c>
      <c r="AE1043" s="175">
        <f>IFERROR(Table8[[#This Row],[Timeline - Monthwise]]-MIN(Table8[Start Date..]),"None")</f>
        <v>0</v>
      </c>
      <c r="AF1043" s="1">
        <f>IFERROR(Table8[[#This Row],[Timeline - Monthwise]]-Table8[[#This Row],[Start Date..]]+1,"Duration Doesn't Exsists")</f>
        <v>1</v>
      </c>
      <c r="AG1043" s="29">
        <f ca="1">IFERROR(Table8[[#This Row],[Timeline - Monthwise]]-TODAY(),"No ETA")</f>
        <v>-47</v>
      </c>
      <c r="AH1043" s="29" t="str">
        <f t="shared" si="56"/>
        <v>Completed</v>
      </c>
      <c r="AI1043" s="1">
        <v>46054</v>
      </c>
      <c r="AJ1043" s="237" t="s">
        <v>3574</v>
      </c>
      <c r="AK1043" s="1" t="s">
        <v>96</v>
      </c>
      <c r="AL1043" s="1" t="s">
        <v>3323</v>
      </c>
      <c r="AM1043" s="1" t="s">
        <v>76</v>
      </c>
      <c r="AN1043" s="1">
        <v>1</v>
      </c>
      <c r="AO1043" s="27"/>
      <c r="AP1043" s="1"/>
      <c r="AQ1043" s="1"/>
      <c r="AS1043" s="192" t="str">
        <f>VLOOKUP(Table8[[#This Row],[CEM Number]],'71 CEMs'!$E$5:$E$76,1,0)</f>
        <v>I240438</v>
      </c>
      <c r="AT1043" s="235">
        <v>46082</v>
      </c>
      <c r="AU1043" s="233"/>
    </row>
    <row r="1044" spans="1:47" ht="14.4" customHeight="1">
      <c r="A1044" s="26" t="s">
        <v>86</v>
      </c>
      <c r="B1044" s="166">
        <v>45300</v>
      </c>
      <c r="C1044" s="1" t="s">
        <v>64</v>
      </c>
      <c r="D1044" s="1" t="s">
        <v>87</v>
      </c>
      <c r="E1044" s="192" t="s">
        <v>98</v>
      </c>
      <c r="F1044" s="29">
        <v>1118</v>
      </c>
      <c r="G1044" s="29">
        <v>447.20000000000005</v>
      </c>
      <c r="H1044" s="29"/>
      <c r="I1044" s="29"/>
      <c r="J1044" s="29"/>
      <c r="K1044" s="29"/>
      <c r="L1044" s="29"/>
      <c r="M1044" s="1" t="str">
        <f>Table8[[#This Row],[Std Remarks]]</f>
        <v>NOT LIVE - RETAIN BUDGET</v>
      </c>
      <c r="N1044" s="28">
        <f>Table8[[#This Row],[% of Completion of Work Done]]</f>
        <v>0</v>
      </c>
      <c r="O1044" s="1">
        <f>Table8[[#This Row],[Customers According to % (Market Share)]]</f>
        <v>447.20000000000005</v>
      </c>
      <c r="P1044" s="29">
        <v>8092254.3293333296</v>
      </c>
      <c r="Q1044" s="136">
        <f>(Table8[[#This Row],[Allocated Budget]]*$Q$2)+(Table8[[#This Row],[Allocated Budget]]*(1-Table8[[#This Row],[HP%  based on Live % ( Work Progress)]])*(1-$Q$2))</f>
        <v>8092254.3293333296</v>
      </c>
      <c r="R1044" s="136">
        <v>0</v>
      </c>
      <c r="S1044" s="1">
        <v>-1</v>
      </c>
      <c r="T1044" s="1"/>
      <c r="U1044" s="1">
        <v>0.4</v>
      </c>
      <c r="V1044" s="29">
        <v>1210.9499999999998</v>
      </c>
      <c r="W1044" s="29">
        <v>7401</v>
      </c>
      <c r="X1044" s="1" t="s">
        <v>47</v>
      </c>
      <c r="Y1044" s="28">
        <f>Table8[[#This Row],[% of Completion of Work Done]]</f>
        <v>0</v>
      </c>
      <c r="Z1044" s="1" t="s">
        <v>35</v>
      </c>
      <c r="AA1044" s="1"/>
      <c r="AB1044" s="28">
        <v>0</v>
      </c>
      <c r="AC1044" s="115">
        <f t="shared" si="55"/>
        <v>0</v>
      </c>
      <c r="AD1044" s="2">
        <v>46082</v>
      </c>
      <c r="AE1044" s="175">
        <f>IFERROR(Table8[[#This Row],[Timeline - Monthwise]]-MIN(Table8[Start Date..]),"None")</f>
        <v>31</v>
      </c>
      <c r="AF1044" s="1">
        <f>IFERROR(Table8[[#This Row],[Timeline - Monthwise]]-Table8[[#This Row],[Start Date..]]+1,"Duration Doesn't Exsists")</f>
        <v>32</v>
      </c>
      <c r="AG1044" s="29">
        <f ca="1">IFERROR(Table8[[#This Row],[Timeline - Monthwise]]-TODAY(),"No ETA")</f>
        <v>-16</v>
      </c>
      <c r="AH1044" s="29" t="str">
        <f t="shared" si="56"/>
        <v>Yet to Start</v>
      </c>
      <c r="AI1044" s="1">
        <v>46113</v>
      </c>
      <c r="AJ1044" s="237" t="s">
        <v>3571</v>
      </c>
      <c r="AK1044" s="1" t="s">
        <v>78</v>
      </c>
      <c r="AL1044" s="1" t="s">
        <v>3325</v>
      </c>
      <c r="AM1044" s="1" t="s">
        <v>76</v>
      </c>
      <c r="AN1044" s="1">
        <v>1</v>
      </c>
      <c r="AO1044" s="27"/>
      <c r="AP1044" s="191"/>
      <c r="AQ1044" s="1"/>
      <c r="AS1044" s="192" t="str">
        <f>VLOOKUP(Table8[[#This Row],[CEM Number]],'71 CEMs'!$E$5:$E$76,1,0)</f>
        <v>I240438</v>
      </c>
      <c r="AT1044" s="235">
        <v>46113</v>
      </c>
      <c r="AU1044" s="233"/>
    </row>
    <row r="1045" spans="1:47" ht="14.4" customHeight="1">
      <c r="A1045" s="26" t="s">
        <v>86</v>
      </c>
      <c r="B1045" s="166">
        <v>45300</v>
      </c>
      <c r="C1045" s="1" t="s">
        <v>64</v>
      </c>
      <c r="D1045" s="1" t="s">
        <v>87</v>
      </c>
      <c r="E1045" s="192" t="s">
        <v>99</v>
      </c>
      <c r="F1045" s="29">
        <v>824</v>
      </c>
      <c r="G1045" s="29">
        <v>329.6</v>
      </c>
      <c r="H1045" s="29"/>
      <c r="I1045" s="29"/>
      <c r="J1045" s="29"/>
      <c r="K1045" s="29"/>
      <c r="L1045" s="29"/>
      <c r="M1045" s="1" t="str">
        <f>Table8[[#This Row],[Std Remarks]]</f>
        <v>NOT LIVE - RETAIN BUDGET</v>
      </c>
      <c r="N1045" s="28">
        <f>Table8[[#This Row],[% of Completion of Work Done]]</f>
        <v>0</v>
      </c>
      <c r="O1045" s="1">
        <f>Table8[[#This Row],[Customers According to % (Market Share)]]</f>
        <v>329.6</v>
      </c>
      <c r="P1045" s="29">
        <v>12061812.312666699</v>
      </c>
      <c r="Q1045" s="136">
        <f>(Table8[[#This Row],[Allocated Budget]]*$Q$2)+(Table8[[#This Row],[Allocated Budget]]*(1-Table8[[#This Row],[HP%  based on Live % ( Work Progress)]])*(1-$Q$2))</f>
        <v>12061812.312666699</v>
      </c>
      <c r="R1045" s="136">
        <v>0</v>
      </c>
      <c r="S1045" s="1">
        <v>-0.5</v>
      </c>
      <c r="T1045" s="1"/>
      <c r="U1045" s="1">
        <v>0.4</v>
      </c>
      <c r="V1045" s="29">
        <v>2740.45</v>
      </c>
      <c r="W1045" s="29">
        <v>10671</v>
      </c>
      <c r="X1045" s="1" t="s">
        <v>47</v>
      </c>
      <c r="Y1045" s="28">
        <f>Table8[[#This Row],[% of Completion of Work Done]]</f>
        <v>0</v>
      </c>
      <c r="Z1045" s="1" t="s">
        <v>35</v>
      </c>
      <c r="AA1045" s="1"/>
      <c r="AB1045" s="28">
        <v>0</v>
      </c>
      <c r="AC1045" s="115">
        <f t="shared" si="55"/>
        <v>0</v>
      </c>
      <c r="AD1045" s="2">
        <v>46082</v>
      </c>
      <c r="AE1045" s="175">
        <f>IFERROR(Table8[[#This Row],[Timeline - Monthwise]]-MIN(Table8[Start Date..]),"None")</f>
        <v>61</v>
      </c>
      <c r="AF1045" s="1">
        <f>IFERROR(Table8[[#This Row],[Timeline - Monthwise]]-Table8[[#This Row],[Start Date..]]+1,"Duration Doesn't Exsists")</f>
        <v>62</v>
      </c>
      <c r="AG1045" s="29">
        <f ca="1">IFERROR(Table8[[#This Row],[Timeline - Monthwise]]-TODAY(),"No ETA")</f>
        <v>14</v>
      </c>
      <c r="AH1045" s="29" t="str">
        <f t="shared" si="56"/>
        <v>Yet to Start</v>
      </c>
      <c r="AI1045" s="1">
        <v>46143</v>
      </c>
      <c r="AJ1045" s="237" t="s">
        <v>3575</v>
      </c>
      <c r="AK1045" s="1" t="s">
        <v>78</v>
      </c>
      <c r="AL1045" s="1" t="s">
        <v>3325</v>
      </c>
      <c r="AM1045" s="1" t="s">
        <v>76</v>
      </c>
      <c r="AN1045" s="1">
        <v>1</v>
      </c>
      <c r="AO1045" s="27">
        <v>1</v>
      </c>
      <c r="AP1045" s="191"/>
      <c r="AQ1045" s="1"/>
      <c r="AS1045" s="192" t="str">
        <f>VLOOKUP(Table8[[#This Row],[CEM Number]],'71 CEMs'!$E$5:$E$76,1,0)</f>
        <v>I240438</v>
      </c>
      <c r="AT1045" s="235">
        <v>46143</v>
      </c>
      <c r="AU1045" s="233"/>
    </row>
    <row r="1046" spans="1:47" ht="14.4" customHeight="1">
      <c r="A1046" s="26" t="s">
        <v>86</v>
      </c>
      <c r="B1046" s="166">
        <v>45300</v>
      </c>
      <c r="C1046" s="1" t="s">
        <v>64</v>
      </c>
      <c r="D1046" s="1" t="s">
        <v>87</v>
      </c>
      <c r="E1046" s="192" t="s">
        <v>100</v>
      </c>
      <c r="F1046" s="29">
        <v>1320</v>
      </c>
      <c r="G1046" s="29">
        <v>528</v>
      </c>
      <c r="H1046" s="29"/>
      <c r="I1046" s="29"/>
      <c r="J1046" s="29"/>
      <c r="K1046" s="29"/>
      <c r="L1046" s="29"/>
      <c r="M1046" s="1" t="str">
        <f>Table8[[#This Row],[Std Remarks]]</f>
        <v>NOT LIVE - RETAIN BUDGET</v>
      </c>
      <c r="N1046" s="28">
        <f>Table8[[#This Row],[% of Completion of Work Done]]</f>
        <v>0</v>
      </c>
      <c r="O1046" s="1">
        <f>Table8[[#This Row],[Customers According to % (Market Share)]]</f>
        <v>528</v>
      </c>
      <c r="P1046" s="29">
        <v>19981192.245999999</v>
      </c>
      <c r="Q1046" s="136">
        <f>(Table8[[#This Row],[Allocated Budget]]*$Q$2)+(Table8[[#This Row],[Allocated Budget]]*(1-Table8[[#This Row],[HP%  based on Live % ( Work Progress)]])*(1-$Q$2))</f>
        <v>19981192.245999999</v>
      </c>
      <c r="R1046" s="136">
        <v>0</v>
      </c>
      <c r="S1046" s="1">
        <v>-1</v>
      </c>
      <c r="T1046" s="1"/>
      <c r="U1046" s="1">
        <v>0.4</v>
      </c>
      <c r="V1046" s="29">
        <v>4956.5</v>
      </c>
      <c r="W1046" s="29">
        <v>17536.5</v>
      </c>
      <c r="X1046" s="1" t="s">
        <v>47</v>
      </c>
      <c r="Y1046" s="28">
        <f>Table8[[#This Row],[% of Completion of Work Done]]</f>
        <v>0</v>
      </c>
      <c r="Z1046" s="1" t="s">
        <v>35</v>
      </c>
      <c r="AA1046" s="1"/>
      <c r="AB1046" s="28">
        <v>0</v>
      </c>
      <c r="AC1046" s="115">
        <f t="shared" si="55"/>
        <v>0</v>
      </c>
      <c r="AD1046" s="2">
        <v>46082</v>
      </c>
      <c r="AE1046" s="175">
        <f>IFERROR(Table8[[#This Row],[Timeline - Monthwise]]-MIN(Table8[Start Date..]),"None")</f>
        <v>61</v>
      </c>
      <c r="AF1046" s="1">
        <f>IFERROR(Table8[[#This Row],[Timeline - Monthwise]]-Table8[[#This Row],[Start Date..]]+1,"Duration Doesn't Exsists")</f>
        <v>62</v>
      </c>
      <c r="AG1046" s="29">
        <f ca="1">IFERROR(Table8[[#This Row],[Timeline - Monthwise]]-TODAY(),"No ETA")</f>
        <v>14</v>
      </c>
      <c r="AH1046" s="29" t="str">
        <f t="shared" si="56"/>
        <v>Yet to Start</v>
      </c>
      <c r="AI1046" s="1">
        <v>46143</v>
      </c>
      <c r="AJ1046" s="237" t="s">
        <v>3575</v>
      </c>
      <c r="AK1046" s="1" t="s">
        <v>78</v>
      </c>
      <c r="AL1046" s="1" t="s">
        <v>3325</v>
      </c>
      <c r="AM1046" s="1" t="s">
        <v>76</v>
      </c>
      <c r="AN1046" s="1">
        <v>1</v>
      </c>
      <c r="AO1046" s="27"/>
      <c r="AP1046" s="191"/>
      <c r="AQ1046" s="1"/>
      <c r="AS1046" s="192" t="str">
        <f>VLOOKUP(Table8[[#This Row],[CEM Number]],'71 CEMs'!$E$5:$E$76,1,0)</f>
        <v>I240438</v>
      </c>
      <c r="AT1046" s="235">
        <v>46143</v>
      </c>
      <c r="AU1046" s="233"/>
    </row>
    <row r="1047" spans="1:47" ht="14.4" customHeight="1">
      <c r="A1047" s="26" t="s">
        <v>86</v>
      </c>
      <c r="B1047" s="166">
        <v>45300</v>
      </c>
      <c r="C1047" s="1" t="s">
        <v>64</v>
      </c>
      <c r="D1047" s="1" t="s">
        <v>87</v>
      </c>
      <c r="E1047" s="192" t="s">
        <v>101</v>
      </c>
      <c r="F1047" s="29">
        <v>984</v>
      </c>
      <c r="G1047" s="29">
        <v>393.6</v>
      </c>
      <c r="H1047" s="29"/>
      <c r="I1047" s="29"/>
      <c r="J1047" s="29"/>
      <c r="K1047" s="29"/>
      <c r="L1047" s="29"/>
      <c r="M1047" s="1" t="str">
        <f>Table8[[#This Row],[Std Remarks]]</f>
        <v>NOT LIVE - RETAIN BUDGET</v>
      </c>
      <c r="N1047" s="28">
        <f>Table8[[#This Row],[% of Completion of Work Done]]</f>
        <v>0</v>
      </c>
      <c r="O1047" s="1">
        <f>Table8[[#This Row],[Customers According to % (Market Share)]]</f>
        <v>393.6</v>
      </c>
      <c r="P1047" s="29">
        <v>11355424.3333333</v>
      </c>
      <c r="Q1047" s="136">
        <f>(Table8[[#This Row],[Allocated Budget]]*$Q$2)+(Table8[[#This Row],[Allocated Budget]]*(1-Table8[[#This Row],[HP%  based on Live % ( Work Progress)]])*(1-$Q$2))</f>
        <v>11355424.3333333</v>
      </c>
      <c r="R1047" s="136">
        <v>0</v>
      </c>
      <c r="S1047" s="1">
        <v>-0.5</v>
      </c>
      <c r="T1047" s="1"/>
      <c r="U1047" s="1">
        <v>0.4</v>
      </c>
      <c r="V1047" s="29">
        <v>2208</v>
      </c>
      <c r="W1047" s="29">
        <v>10990.5</v>
      </c>
      <c r="X1047" s="1" t="s">
        <v>47</v>
      </c>
      <c r="Y1047" s="28">
        <f>Table8[[#This Row],[% of Completion of Work Done]]</f>
        <v>0</v>
      </c>
      <c r="Z1047" s="1" t="s">
        <v>35</v>
      </c>
      <c r="AA1047" s="1"/>
      <c r="AB1047" s="28">
        <v>0</v>
      </c>
      <c r="AC1047" s="115">
        <f t="shared" si="55"/>
        <v>0</v>
      </c>
      <c r="AD1047" s="2">
        <v>46082</v>
      </c>
      <c r="AE1047" s="175">
        <f>IFERROR(Table8[[#This Row],[Timeline - Monthwise]]-MIN(Table8[Start Date..]),"None")</f>
        <v>92</v>
      </c>
      <c r="AF1047" s="1">
        <f>IFERROR(Table8[[#This Row],[Timeline - Monthwise]]-Table8[[#This Row],[Start Date..]]+1,"Duration Doesn't Exsists")</f>
        <v>93</v>
      </c>
      <c r="AG1047" s="29">
        <f ca="1">IFERROR(Table8[[#This Row],[Timeline - Monthwise]]-TODAY(),"No ETA")</f>
        <v>45</v>
      </c>
      <c r="AH1047" s="29" t="str">
        <f t="shared" si="56"/>
        <v>Yet to Start</v>
      </c>
      <c r="AI1047" s="1">
        <v>46174</v>
      </c>
      <c r="AJ1047" s="237" t="s">
        <v>3573</v>
      </c>
      <c r="AK1047" s="1" t="s">
        <v>78</v>
      </c>
      <c r="AL1047" s="1" t="s">
        <v>3325</v>
      </c>
      <c r="AM1047" s="1" t="s">
        <v>76</v>
      </c>
      <c r="AN1047" s="1">
        <v>1</v>
      </c>
      <c r="AO1047" s="27">
        <v>1</v>
      </c>
      <c r="AP1047" s="191"/>
      <c r="AQ1047" s="1"/>
      <c r="AS1047" s="192" t="str">
        <f>VLOOKUP(Table8[[#This Row],[CEM Number]],'71 CEMs'!$E$5:$E$76,1,0)</f>
        <v>I240438</v>
      </c>
      <c r="AT1047" s="235">
        <v>46174</v>
      </c>
      <c r="AU1047" s="233"/>
    </row>
    <row r="1048" spans="1:47" ht="14.4" customHeight="1">
      <c r="A1048" s="26" t="s">
        <v>86</v>
      </c>
      <c r="B1048" s="166">
        <v>45300</v>
      </c>
      <c r="C1048" s="1" t="s">
        <v>64</v>
      </c>
      <c r="D1048" s="1" t="s">
        <v>87</v>
      </c>
      <c r="E1048" s="192" t="s">
        <v>102</v>
      </c>
      <c r="F1048" s="29">
        <v>846</v>
      </c>
      <c r="G1048" s="29">
        <v>338.40000000000003</v>
      </c>
      <c r="H1048" s="29"/>
      <c r="I1048" s="29"/>
      <c r="J1048" s="29"/>
      <c r="K1048" s="29"/>
      <c r="L1048" s="29"/>
      <c r="M1048" s="1" t="str">
        <f>Table8[[#This Row],[Std Remarks]]</f>
        <v>NOT LIVE - RETAIN BUDGET</v>
      </c>
      <c r="N1048" s="28">
        <f>Table8[[#This Row],[% of Completion of Work Done]]</f>
        <v>0</v>
      </c>
      <c r="O1048" s="1">
        <f>Table8[[#This Row],[Customers According to % (Market Share)]]</f>
        <v>338.40000000000003</v>
      </c>
      <c r="P1048" s="29">
        <v>16077278.366666701</v>
      </c>
      <c r="Q1048" s="136">
        <f>(Table8[[#This Row],[Allocated Budget]]*$Q$2)+(Table8[[#This Row],[Allocated Budget]]*(1-Table8[[#This Row],[HP%  based on Live % ( Work Progress)]])*(1-$Q$2))</f>
        <v>16077278.366666701</v>
      </c>
      <c r="R1048" s="136">
        <v>0</v>
      </c>
      <c r="S1048" s="1">
        <v>-1</v>
      </c>
      <c r="T1048" s="1"/>
      <c r="U1048" s="1">
        <v>0.4</v>
      </c>
      <c r="V1048" s="29">
        <v>3448.85</v>
      </c>
      <c r="W1048" s="29">
        <v>14593.5</v>
      </c>
      <c r="X1048" s="1" t="s">
        <v>47</v>
      </c>
      <c r="Y1048" s="28">
        <f>Table8[[#This Row],[% of Completion of Work Done]]</f>
        <v>0</v>
      </c>
      <c r="Z1048" s="1" t="s">
        <v>35</v>
      </c>
      <c r="AA1048" s="1"/>
      <c r="AB1048" s="28">
        <v>0</v>
      </c>
      <c r="AC1048" s="115">
        <f t="shared" si="55"/>
        <v>0</v>
      </c>
      <c r="AD1048" s="2">
        <v>46082</v>
      </c>
      <c r="AE1048" s="175">
        <f>IFERROR(Table8[[#This Row],[Timeline - Monthwise]]-MIN(Table8[Start Date..]),"None")</f>
        <v>92</v>
      </c>
      <c r="AF1048" s="1">
        <f>IFERROR(Table8[[#This Row],[Timeline - Monthwise]]-Table8[[#This Row],[Start Date..]]+1,"Duration Doesn't Exsists")</f>
        <v>93</v>
      </c>
      <c r="AG1048" s="29">
        <f ca="1">IFERROR(Table8[[#This Row],[Timeline - Monthwise]]-TODAY(),"No ETA")</f>
        <v>45</v>
      </c>
      <c r="AH1048" s="29" t="str">
        <f t="shared" si="56"/>
        <v>Yet to Start</v>
      </c>
      <c r="AI1048" s="1">
        <v>46174</v>
      </c>
      <c r="AJ1048" s="237" t="s">
        <v>3573</v>
      </c>
      <c r="AK1048" s="1" t="s">
        <v>78</v>
      </c>
      <c r="AL1048" s="1" t="s">
        <v>3325</v>
      </c>
      <c r="AM1048" s="1" t="s">
        <v>76</v>
      </c>
      <c r="AN1048" s="1">
        <v>1</v>
      </c>
      <c r="AO1048" s="27"/>
      <c r="AP1048" s="191"/>
      <c r="AQ1048" s="192"/>
      <c r="AS1048" s="192" t="str">
        <f>VLOOKUP(Table8[[#This Row],[CEM Number]],'71 CEMs'!$E$5:$E$76,1,0)</f>
        <v>I240438</v>
      </c>
      <c r="AT1048" s="235">
        <v>46174</v>
      </c>
      <c r="AU1048" s="233"/>
    </row>
    <row r="1049" spans="1:47" ht="14.4" customHeight="1">
      <c r="A1049" s="26" t="s">
        <v>86</v>
      </c>
      <c r="B1049" s="166">
        <v>45300</v>
      </c>
      <c r="C1049" s="1" t="s">
        <v>64</v>
      </c>
      <c r="D1049" s="1" t="s">
        <v>87</v>
      </c>
      <c r="E1049" s="192" t="s">
        <v>103</v>
      </c>
      <c r="F1049" s="29">
        <v>944</v>
      </c>
      <c r="G1049" s="29">
        <v>377.6</v>
      </c>
      <c r="H1049" s="29"/>
      <c r="I1049" s="29"/>
      <c r="J1049" s="29"/>
      <c r="K1049" s="29"/>
      <c r="L1049" s="29"/>
      <c r="M1049" s="1" t="str">
        <f>Table8[[#This Row],[Std Remarks]]</f>
        <v>NOT LIVE - RETAIN BUDGET</v>
      </c>
      <c r="N1049" s="28">
        <f>Table8[[#This Row],[% of Completion of Work Done]]</f>
        <v>0</v>
      </c>
      <c r="O1049" s="1">
        <f>Table8[[#This Row],[Customers According to % (Market Share)]]</f>
        <v>377.6</v>
      </c>
      <c r="P1049" s="29">
        <v>9419404.5166666694</v>
      </c>
      <c r="Q1049" s="136">
        <f>(Table8[[#This Row],[Allocated Budget]]*$Q$2)+(Table8[[#This Row],[Allocated Budget]]*(1-Table8[[#This Row],[HP%  based on Live % ( Work Progress)]])*(1-$Q$2))</f>
        <v>9419404.5166666694</v>
      </c>
      <c r="R1049" s="136">
        <v>0</v>
      </c>
      <c r="S1049" s="1">
        <v>-0.85000000000000009</v>
      </c>
      <c r="T1049" s="1"/>
      <c r="U1049" s="1">
        <v>0.4</v>
      </c>
      <c r="V1049" s="29">
        <v>1698.55</v>
      </c>
      <c r="W1049" s="29">
        <v>8317.5</v>
      </c>
      <c r="X1049" s="1" t="s">
        <v>47</v>
      </c>
      <c r="Y1049" s="28">
        <f>Table8[[#This Row],[% of Completion of Work Done]]</f>
        <v>0</v>
      </c>
      <c r="Z1049" s="1" t="s">
        <v>35</v>
      </c>
      <c r="AA1049" s="1"/>
      <c r="AB1049" s="28">
        <v>0</v>
      </c>
      <c r="AC1049" s="115">
        <f t="shared" si="55"/>
        <v>0</v>
      </c>
      <c r="AD1049" s="2">
        <v>46082</v>
      </c>
      <c r="AE1049" s="175">
        <f>IFERROR(Table8[[#This Row],[Timeline - Monthwise]]-MIN(Table8[Start Date..]),"None")</f>
        <v>122</v>
      </c>
      <c r="AF1049" s="1">
        <f>IFERROR(Table8[[#This Row],[Timeline - Monthwise]]-Table8[[#This Row],[Start Date..]]+1,"Duration Doesn't Exsists")</f>
        <v>123</v>
      </c>
      <c r="AG1049" s="29">
        <f ca="1">IFERROR(Table8[[#This Row],[Timeline - Monthwise]]-TODAY(),"No ETA")</f>
        <v>75</v>
      </c>
      <c r="AH1049" s="29" t="str">
        <f t="shared" si="56"/>
        <v>Yet to Start</v>
      </c>
      <c r="AI1049" s="1">
        <v>46204</v>
      </c>
      <c r="AJ1049" s="237" t="s">
        <v>3572</v>
      </c>
      <c r="AK1049" s="1" t="s">
        <v>78</v>
      </c>
      <c r="AL1049" s="1" t="s">
        <v>3325</v>
      </c>
      <c r="AM1049" s="1" t="s">
        <v>76</v>
      </c>
      <c r="AN1049" s="1">
        <v>1</v>
      </c>
      <c r="AO1049" s="27"/>
      <c r="AP1049" s="191"/>
      <c r="AQ1049" s="192"/>
      <c r="AS1049" s="192" t="str">
        <f>VLOOKUP(Table8[[#This Row],[CEM Number]],'71 CEMs'!$E$5:$E$76,1,0)</f>
        <v>I240438</v>
      </c>
      <c r="AT1049" s="235">
        <v>46204</v>
      </c>
      <c r="AU1049" s="233"/>
    </row>
    <row r="1050" spans="1:47" ht="14.4" customHeight="1">
      <c r="A1050" s="26" t="s">
        <v>590</v>
      </c>
      <c r="B1050" s="166">
        <v>45547</v>
      </c>
      <c r="C1050" s="1" t="s">
        <v>591</v>
      </c>
      <c r="D1050" s="1" t="s">
        <v>591</v>
      </c>
      <c r="E1050" s="192" t="s">
        <v>262</v>
      </c>
      <c r="F1050" s="29">
        <v>652</v>
      </c>
      <c r="G1050" s="29">
        <v>260.8</v>
      </c>
      <c r="H1050" s="29"/>
      <c r="I1050" s="29"/>
      <c r="J1050" s="29"/>
      <c r="K1050" s="29"/>
      <c r="L1050" s="29" t="s">
        <v>3583</v>
      </c>
      <c r="M1050" s="1" t="str">
        <f>Table8[[#This Row],[Std Remarks]]</f>
        <v>SWAPPED</v>
      </c>
      <c r="N1050" s="28">
        <f>Table8[[#This Row],[% of Completion of Work Done]]</f>
        <v>0</v>
      </c>
      <c r="O1050" s="1">
        <f>Table8[[#This Row],[Customers According to % (Market Share)]]</f>
        <v>260.8</v>
      </c>
      <c r="P1050" s="29">
        <v>6639116.4960000003</v>
      </c>
      <c r="Q1050" s="136">
        <v>0</v>
      </c>
      <c r="R1050" s="136">
        <v>6639116.4959999993</v>
      </c>
      <c r="S1050" s="1">
        <v>-1</v>
      </c>
      <c r="T1050" s="1"/>
      <c r="U1050" s="1">
        <v>0.4</v>
      </c>
      <c r="V1050" s="29">
        <v>1094.8</v>
      </c>
      <c r="W1050" s="29">
        <v>6366</v>
      </c>
      <c r="X1050" s="1" t="s">
        <v>47</v>
      </c>
      <c r="Y1050" s="192"/>
      <c r="Z1050" s="1" t="s">
        <v>35</v>
      </c>
      <c r="AA1050" s="1"/>
      <c r="AB1050" s="28">
        <v>0</v>
      </c>
      <c r="AC1050" s="115">
        <f t="shared" si="55"/>
        <v>0</v>
      </c>
      <c r="AD1050" s="2">
        <v>46082</v>
      </c>
      <c r="AE1050" s="175" t="str">
        <f>IFERROR(Table8[[#This Row],[Timeline - Monthwise]]-MIN(Table8[Start Date..]),"None")</f>
        <v>None</v>
      </c>
      <c r="AF1050" s="1" t="str">
        <f>IFERROR(Table8[[#This Row],[Timeline - Monthwise]]-Table8[[#This Row],[Start Date..]]+1,"Duration Doesn't Exsists")</f>
        <v>Duration Doesn't Exsists</v>
      </c>
      <c r="AG1050" s="29" t="str">
        <f ca="1">IFERROR(Table8[[#This Row],[Timeline - Monthwise]]-TODAY(),"No ETA")</f>
        <v>No ETA</v>
      </c>
      <c r="AH1050" s="29" t="str">
        <f t="shared" si="56"/>
        <v>Yet to Start</v>
      </c>
      <c r="AI1050" s="1"/>
      <c r="AJ1050" s="237" t="s">
        <v>3569</v>
      </c>
      <c r="AK1050" s="1" t="s">
        <v>594</v>
      </c>
      <c r="AL1050" s="1" t="s">
        <v>292</v>
      </c>
      <c r="AM1050" s="1" t="s">
        <v>290</v>
      </c>
      <c r="AN1050" s="1"/>
      <c r="AO1050" s="27"/>
      <c r="AP1050" s="192" t="s">
        <v>3547</v>
      </c>
      <c r="AQ1050" s="249">
        <v>22604832.260869566</v>
      </c>
      <c r="AR1050" s="11">
        <v>542</v>
      </c>
      <c r="AS1050" s="192" t="str">
        <f>VLOOKUP(Table8[[#This Row],[CEM Number]],'71 CEMs'!$E$5:$E$76,1,0)</f>
        <v>I250206</v>
      </c>
      <c r="AT1050" s="235" t="s">
        <v>3569</v>
      </c>
      <c r="AU1050" s="233"/>
    </row>
    <row r="1051" spans="1:47" ht="14.4" customHeight="1">
      <c r="A1051" s="26" t="s">
        <v>257</v>
      </c>
      <c r="B1051" s="166">
        <v>45428</v>
      </c>
      <c r="C1051" s="1" t="s">
        <v>258</v>
      </c>
      <c r="D1051" s="1" t="s">
        <v>258</v>
      </c>
      <c r="E1051" s="192" t="s">
        <v>262</v>
      </c>
      <c r="F1051" s="29">
        <v>1800</v>
      </c>
      <c r="G1051" s="29">
        <v>720</v>
      </c>
      <c r="H1051" s="29"/>
      <c r="I1051" s="29"/>
      <c r="J1051" s="29"/>
      <c r="K1051" s="29"/>
      <c r="L1051" s="29" t="s">
        <v>3287</v>
      </c>
      <c r="M1051" s="1" t="str">
        <f>Table8[[#This Row],[Std Remarks]]</f>
        <v>LIVE - 100% Completed</v>
      </c>
      <c r="N1051" s="28">
        <f>Table8[[#This Row],[% of Completion of Work Done]]</f>
        <v>1</v>
      </c>
      <c r="O1051" s="1">
        <f>Table8[[#This Row],[Customers According to % (Market Share)]]</f>
        <v>720</v>
      </c>
      <c r="P1051" s="29">
        <v>2327996.5</v>
      </c>
      <c r="Q1051" s="136">
        <f>Table8[[#This Row],[Allocated Budget]]*Table8[[#This Row],[Allocation Percentage]]</f>
        <v>349199.47499999998</v>
      </c>
      <c r="R1051" s="136">
        <v>1978797.0249999999</v>
      </c>
      <c r="S1051" s="1">
        <v>-1</v>
      </c>
      <c r="T1051" s="1"/>
      <c r="U1051" s="1">
        <v>0.4</v>
      </c>
      <c r="V1051" s="29">
        <v>0</v>
      </c>
      <c r="W1051" s="29">
        <v>5818</v>
      </c>
      <c r="X1051" s="1" t="s">
        <v>150</v>
      </c>
      <c r="Y1051" s="75">
        <f>$Q$2</f>
        <v>0.15</v>
      </c>
      <c r="Z1051" s="1" t="s">
        <v>32</v>
      </c>
      <c r="AA1051" s="1" t="s">
        <v>150</v>
      </c>
      <c r="AB1051" s="64">
        <v>1</v>
      </c>
      <c r="AC1051" s="115">
        <f t="shared" si="55"/>
        <v>1</v>
      </c>
      <c r="AD1051" s="2">
        <v>46082</v>
      </c>
      <c r="AE1051" s="175" t="str">
        <f>IFERROR(Table8[[#This Row],[Timeline - Monthwise]]-MIN(Table8[Start Date..]),"None")</f>
        <v>None</v>
      </c>
      <c r="AF1051" s="1" t="str">
        <f>IFERROR(Table8[[#This Row],[Timeline - Monthwise]]-Table8[[#This Row],[Start Date..]]+1,"Duration Doesn't Exsists")</f>
        <v>Duration Doesn't Exsists</v>
      </c>
      <c r="AG1051" s="29" t="str">
        <f ca="1">IFERROR(Table8[[#This Row],[Timeline - Monthwise]]-TODAY(),"No ETA")</f>
        <v>No ETA</v>
      </c>
      <c r="AH1051" s="29" t="str">
        <f t="shared" si="56"/>
        <v>Completed</v>
      </c>
      <c r="AI1051" s="1"/>
      <c r="AJ1051" s="237" t="s">
        <v>3569</v>
      </c>
      <c r="AK1051" s="1"/>
      <c r="AL1051" s="1" t="s">
        <v>3178</v>
      </c>
      <c r="AM1051" s="1" t="s">
        <v>30</v>
      </c>
      <c r="AN1051" s="1"/>
      <c r="AO1051" s="27"/>
      <c r="AP1051" s="67"/>
      <c r="AQ1051" s="192"/>
      <c r="AS1051" s="192" t="str">
        <f>VLOOKUP(Table8[[#This Row],[CEM Number]],'71 CEMs'!$E$5:$E$76,1,0)</f>
        <v>I240679</v>
      </c>
      <c r="AT1051" s="235" t="s">
        <v>3569</v>
      </c>
      <c r="AU1051" s="233"/>
    </row>
    <row r="1052" spans="1:47" ht="14.4" customHeight="1">
      <c r="A1052" s="26" t="s">
        <v>264</v>
      </c>
      <c r="B1052" s="166">
        <v>45428</v>
      </c>
      <c r="C1052" s="1" t="s">
        <v>265</v>
      </c>
      <c r="D1052" s="1" t="s">
        <v>266</v>
      </c>
      <c r="E1052" s="192" t="s">
        <v>279</v>
      </c>
      <c r="F1052" s="29">
        <v>1620</v>
      </c>
      <c r="G1052" s="29">
        <v>648</v>
      </c>
      <c r="H1052" s="29" t="s">
        <v>849</v>
      </c>
      <c r="I1052" s="29">
        <v>0</v>
      </c>
      <c r="J1052" s="29"/>
      <c r="K1052" s="29"/>
      <c r="L1052" s="29" t="s">
        <v>849</v>
      </c>
      <c r="M1052" s="1" t="str">
        <f>Table8[[#This Row],[Std Remarks]]</f>
        <v>REMOVE BUDGET (T)</v>
      </c>
      <c r="N1052" s="28">
        <f>Table8[[#This Row],[% of Completion of Work Done]]</f>
        <v>0</v>
      </c>
      <c r="O1052" s="1">
        <f>Table8[[#This Row],[Customers According to % (Market Share)]]</f>
        <v>648</v>
      </c>
      <c r="P1052" s="29">
        <v>12850226.618000001</v>
      </c>
      <c r="Q1052" s="136">
        <v>0</v>
      </c>
      <c r="R1052" s="136">
        <v>12850226.618000001</v>
      </c>
      <c r="S1052" s="1">
        <v>-0.5</v>
      </c>
      <c r="T1052" s="1"/>
      <c r="U1052" s="1">
        <v>0.4</v>
      </c>
      <c r="V1052" s="29">
        <v>1338.6666666666667</v>
      </c>
      <c r="W1052" s="29">
        <v>11266.25</v>
      </c>
      <c r="X1052" s="1" t="s">
        <v>47</v>
      </c>
      <c r="Y1052" s="192"/>
      <c r="Z1052" s="1" t="s">
        <v>35</v>
      </c>
      <c r="AA1052" s="1"/>
      <c r="AB1052" s="28">
        <v>0</v>
      </c>
      <c r="AC1052" s="115">
        <f t="shared" si="55"/>
        <v>0</v>
      </c>
      <c r="AD1052" s="2">
        <v>46082</v>
      </c>
      <c r="AE1052" s="175">
        <f>IFERROR(Table8[[#This Row],[Timeline - Monthwise]]-MIN(Table8[Start Date..]),"None")</f>
        <v>92</v>
      </c>
      <c r="AF1052" s="1">
        <f>IFERROR(Table8[[#This Row],[Timeline - Monthwise]]-Table8[[#This Row],[Start Date..]]+1,"Duration Doesn't Exsists")</f>
        <v>93</v>
      </c>
      <c r="AG1052" s="29">
        <f ca="1">IFERROR(Table8[[#This Row],[Timeline - Monthwise]]-TODAY(),"No ETA")</f>
        <v>45</v>
      </c>
      <c r="AH1052" s="29" t="str">
        <f t="shared" si="56"/>
        <v>Yet to Start</v>
      </c>
      <c r="AI1052" s="1" t="s">
        <v>272</v>
      </c>
      <c r="AJ1052" s="237" t="s">
        <v>3573</v>
      </c>
      <c r="AK1052" s="2">
        <v>46204</v>
      </c>
      <c r="AL1052" s="1" t="s">
        <v>3324</v>
      </c>
      <c r="AM1052" s="1" t="s">
        <v>34</v>
      </c>
      <c r="AN1052" s="1"/>
      <c r="AO1052" s="27"/>
      <c r="AP1052" s="191"/>
      <c r="AQ1052" s="1">
        <f>Table8[[#This Row],[Allocated Budget]]-Table8[[#This Row],[Allocated Budget]]</f>
        <v>0</v>
      </c>
      <c r="AS1052" s="192" t="str">
        <f>VLOOKUP(Table8[[#This Row],[CEM Number]],'71 CEMs'!$E$5:$E$76,1,0)</f>
        <v>I240680</v>
      </c>
      <c r="AT1052" s="235">
        <v>46174</v>
      </c>
      <c r="AU1052" s="233"/>
    </row>
    <row r="1053" spans="1:47" ht="14.4" customHeight="1">
      <c r="A1053" s="26" t="s">
        <v>674</v>
      </c>
      <c r="B1053" s="166">
        <v>45549</v>
      </c>
      <c r="C1053" s="1" t="s">
        <v>258</v>
      </c>
      <c r="D1053" s="1" t="s">
        <v>258</v>
      </c>
      <c r="E1053" s="192" t="s">
        <v>689</v>
      </c>
      <c r="F1053" s="29">
        <v>206</v>
      </c>
      <c r="G1053" s="29">
        <v>82.4</v>
      </c>
      <c r="H1053" s="29"/>
      <c r="I1053" s="29"/>
      <c r="J1053" s="29"/>
      <c r="K1053" s="29"/>
      <c r="L1053" s="29" t="s">
        <v>849</v>
      </c>
      <c r="M1053" s="1" t="str">
        <f>Table8[[#This Row],[Std Remarks]]</f>
        <v>SWAPPED</v>
      </c>
      <c r="N1053" s="28">
        <f>Table8[[#This Row],[% of Completion of Work Done]]</f>
        <v>0</v>
      </c>
      <c r="O1053" s="1">
        <f>Table8[[#This Row],[Customers According to % (Market Share)]]</f>
        <v>82.4</v>
      </c>
      <c r="P1053" s="29">
        <v>13163801.0798179</v>
      </c>
      <c r="Q1053" s="136">
        <v>0</v>
      </c>
      <c r="R1053" s="136">
        <v>13163801.0798179</v>
      </c>
      <c r="S1053" s="1">
        <v>-0.85</v>
      </c>
      <c r="T1053" s="1"/>
      <c r="U1053" s="1">
        <v>0.4</v>
      </c>
      <c r="V1053" s="29">
        <v>3986.2480796999998</v>
      </c>
      <c r="W1053" s="198">
        <v>6688.1052212499999</v>
      </c>
      <c r="X1053" s="1" t="s">
        <v>47</v>
      </c>
      <c r="Y1053" s="192"/>
      <c r="Z1053" s="1" t="s">
        <v>35</v>
      </c>
      <c r="AA1053" s="1"/>
      <c r="AB1053" s="28">
        <v>0</v>
      </c>
      <c r="AC1053" s="115">
        <f t="shared" si="55"/>
        <v>0</v>
      </c>
      <c r="AD1053" s="2">
        <v>46082</v>
      </c>
      <c r="AE1053" s="175" t="str">
        <f>IFERROR(Table8[[#This Row],[Timeline - Monthwise]]-MIN(Table8[Start Date..]),"None")</f>
        <v>None</v>
      </c>
      <c r="AF1053" s="1" t="str">
        <f>IFERROR(Table8[[#This Row],[Timeline - Monthwise]]-Table8[[#This Row],[Start Date..]]+1,"Duration Doesn't Exsists")</f>
        <v>Duration Doesn't Exsists</v>
      </c>
      <c r="AG1053" s="29" t="str">
        <f ca="1">IFERROR(Table8[[#This Row],[Timeline - Monthwise]]-TODAY(),"No ETA")</f>
        <v>No ETA</v>
      </c>
      <c r="AH1053" s="29" t="str">
        <f t="shared" si="56"/>
        <v>Yet to Start</v>
      </c>
      <c r="AI1053" s="1"/>
      <c r="AJ1053" s="237" t="s">
        <v>3569</v>
      </c>
      <c r="AK1053" s="1" t="s">
        <v>690</v>
      </c>
      <c r="AL1053" s="1" t="s">
        <v>292</v>
      </c>
      <c r="AM1053" s="1" t="s">
        <v>290</v>
      </c>
      <c r="AN1053" s="1"/>
      <c r="AO1053" s="27"/>
      <c r="AP1053" s="191" t="s">
        <v>3555</v>
      </c>
      <c r="AQ1053" s="249">
        <v>9854031.3447903078</v>
      </c>
      <c r="AR1053" s="11">
        <v>252</v>
      </c>
      <c r="AS1053" s="192" t="str">
        <f>VLOOKUP(Table8[[#This Row],[CEM Number]],'71 CEMs'!$E$5:$E$76,1,0)</f>
        <v>I250210</v>
      </c>
      <c r="AT1053" s="235" t="s">
        <v>3569</v>
      </c>
      <c r="AU1053" s="233"/>
    </row>
    <row r="1054" spans="1:47" ht="14.4" customHeight="1">
      <c r="A1054" s="26" t="s">
        <v>1124</v>
      </c>
      <c r="B1054" s="166">
        <v>44924</v>
      </c>
      <c r="C1054" s="1" t="s">
        <v>789</v>
      </c>
      <c r="D1054" s="1" t="s">
        <v>1125</v>
      </c>
      <c r="E1054" s="192" t="s">
        <v>1136</v>
      </c>
      <c r="F1054" s="29">
        <v>2236</v>
      </c>
      <c r="G1054" s="29">
        <v>1118</v>
      </c>
      <c r="H1054" s="29">
        <v>2072</v>
      </c>
      <c r="I1054" s="29">
        <v>1050</v>
      </c>
      <c r="J1054" s="29">
        <v>390</v>
      </c>
      <c r="K1054" s="29">
        <v>632</v>
      </c>
      <c r="L1054" s="29"/>
      <c r="M1054" s="1" t="str">
        <f>Table8[[#This Row],[Std Remarks]]</f>
        <v>LIVE - 100% Completed</v>
      </c>
      <c r="N1054" s="28">
        <f>Table8[[#This Row],[% of Completion of Work Done]]</f>
        <v>1</v>
      </c>
      <c r="O1054" s="1">
        <f>Table8[[#This Row],[Customers According to % (Market Share)]]</f>
        <v>1118</v>
      </c>
      <c r="P1054" s="29">
        <v>15617686.174404999</v>
      </c>
      <c r="Q1054" s="136">
        <f>Table8[[#This Row],[Allocated Budget]]*Table8[[#This Row],[Allocation Percentage]]</f>
        <v>2342652.92616075</v>
      </c>
      <c r="R1054" s="136">
        <v>13275033.248244248</v>
      </c>
      <c r="S1054" s="1">
        <v>-1</v>
      </c>
      <c r="T1054" s="1"/>
      <c r="U1054" s="1">
        <v>0.5</v>
      </c>
      <c r="V1054" s="29">
        <v>3525.8999999999996</v>
      </c>
      <c r="W1054" s="29">
        <v>8270.1548789999997</v>
      </c>
      <c r="X1054" s="1" t="s">
        <v>47</v>
      </c>
      <c r="Y1054" s="75">
        <f>$Q$2</f>
        <v>0.15</v>
      </c>
      <c r="Z1054" s="1" t="s">
        <v>32</v>
      </c>
      <c r="AA1054" s="1" t="s">
        <v>150</v>
      </c>
      <c r="AB1054" s="64">
        <v>1</v>
      </c>
      <c r="AC1054" s="115">
        <f t="shared" si="55"/>
        <v>1</v>
      </c>
      <c r="AD1054" s="2">
        <v>46082</v>
      </c>
      <c r="AE1054" s="175" t="str">
        <f>IFERROR(Table8[[#This Row],[Timeline - Monthwise]]-MIN(Table8[Start Date..]),"None")</f>
        <v>None</v>
      </c>
      <c r="AF1054" s="1" t="str">
        <f>IFERROR(Table8[[#This Row],[Timeline - Monthwise]]-Table8[[#This Row],[Start Date..]]+1,"Duration Doesn't Exsists")</f>
        <v>Duration Doesn't Exsists</v>
      </c>
      <c r="AG1054" s="29" t="str">
        <f ca="1">IFERROR(Table8[[#This Row],[Timeline - Monthwise]]-TODAY(),"No ETA")</f>
        <v>No ETA</v>
      </c>
      <c r="AH1054" s="29" t="str">
        <f t="shared" si="56"/>
        <v>Completed</v>
      </c>
      <c r="AI1054" s="1"/>
      <c r="AJ1054" s="237" t="s">
        <v>3569</v>
      </c>
      <c r="AK1054" s="1"/>
      <c r="AL1054" s="1" t="s">
        <v>3178</v>
      </c>
      <c r="AM1054" s="1" t="s">
        <v>30</v>
      </c>
      <c r="AN1054" s="1"/>
      <c r="AO1054" s="27"/>
      <c r="AP1054" s="191"/>
      <c r="AQ1054" s="1"/>
      <c r="AS1054" s="192" t="str">
        <f>VLOOKUP(Table8[[#This Row],[CEM Number]],'71 CEMs'!$E$5:$E$76,1,0)</f>
        <v>INT-23-00447</v>
      </c>
      <c r="AT1054" s="235" t="s">
        <v>3569</v>
      </c>
      <c r="AU1054" s="233"/>
    </row>
    <row r="1055" spans="1:47" ht="14.4" customHeight="1">
      <c r="A1055" s="26" t="s">
        <v>171</v>
      </c>
      <c r="B1055" s="166">
        <v>45350</v>
      </c>
      <c r="C1055" s="1" t="s">
        <v>172</v>
      </c>
      <c r="D1055" s="1" t="s">
        <v>173</v>
      </c>
      <c r="E1055" s="192" t="s">
        <v>187</v>
      </c>
      <c r="F1055" s="29">
        <v>1394</v>
      </c>
      <c r="G1055" s="29">
        <v>557.6</v>
      </c>
      <c r="H1055" s="29">
        <v>373</v>
      </c>
      <c r="I1055" s="29">
        <v>301</v>
      </c>
      <c r="J1055" s="29">
        <v>29</v>
      </c>
      <c r="K1055" s="29">
        <v>43</v>
      </c>
      <c r="L1055" s="29"/>
      <c r="M1055" s="1" t="str">
        <f>Table8[[#This Row],[Std Remarks]]</f>
        <v>LIVE - 100% Completed</v>
      </c>
      <c r="N1055" s="28">
        <f>Table8[[#This Row],[% of Completion of Work Done]]</f>
        <v>1</v>
      </c>
      <c r="O1055" s="1">
        <f>Table8[[#This Row],[Customers According to % (Market Share)]]</f>
        <v>557.6</v>
      </c>
      <c r="P1055" s="29">
        <v>18563418.539576899</v>
      </c>
      <c r="Q1055" s="136">
        <f>Table8[[#This Row],[Allocated Budget]]*Table8[[#This Row],[Allocation Percentage]]</f>
        <v>2784512.780936535</v>
      </c>
      <c r="R1055" s="136">
        <v>15778905.758640386</v>
      </c>
      <c r="S1055" s="1">
        <v>-0.85</v>
      </c>
      <c r="T1055" s="1"/>
      <c r="U1055" s="1">
        <v>0.4</v>
      </c>
      <c r="V1055" s="29">
        <v>1500.1389493842366</v>
      </c>
      <c r="W1055" s="29">
        <v>16850.138574667588</v>
      </c>
      <c r="X1055" s="1" t="s">
        <v>47</v>
      </c>
      <c r="Y1055" s="75">
        <f>$Q$2</f>
        <v>0.15</v>
      </c>
      <c r="Z1055" s="1" t="s">
        <v>32</v>
      </c>
      <c r="AA1055" s="1" t="s">
        <v>47</v>
      </c>
      <c r="AB1055" s="64">
        <v>1</v>
      </c>
      <c r="AC1055" s="115">
        <f t="shared" si="55"/>
        <v>1</v>
      </c>
      <c r="AD1055" s="2">
        <v>46082</v>
      </c>
      <c r="AE1055" s="175" t="str">
        <f>IFERROR(Table8[[#This Row],[Timeline - Monthwise]]-MIN(Table8[Start Date..]),"None")</f>
        <v>None</v>
      </c>
      <c r="AF1055" s="1" t="str">
        <f>IFERROR(Table8[[#This Row],[Timeline - Monthwise]]-Table8[[#This Row],[Start Date..]]+1,"Duration Doesn't Exsists")</f>
        <v>Duration Doesn't Exsists</v>
      </c>
      <c r="AG1055" s="29" t="str">
        <f ca="1">IFERROR(Table8[[#This Row],[Timeline - Monthwise]]-TODAY(),"No ETA")</f>
        <v>No ETA</v>
      </c>
      <c r="AH1055" s="29" t="str">
        <f t="shared" si="56"/>
        <v>Completed</v>
      </c>
      <c r="AI1055" s="1"/>
      <c r="AJ1055" s="237" t="s">
        <v>3569</v>
      </c>
      <c r="AK1055" s="1"/>
      <c r="AL1055" s="1" t="s">
        <v>3178</v>
      </c>
      <c r="AM1055" s="1" t="s">
        <v>30</v>
      </c>
      <c r="AN1055" s="1"/>
      <c r="AO1055" s="27"/>
      <c r="AP1055" s="191"/>
      <c r="AQ1055" s="192"/>
      <c r="AS1055" s="192" t="str">
        <f>VLOOKUP(Table8[[#This Row],[CEM Number]],'71 CEMs'!$E$5:$E$76,1,0)</f>
        <v>I240539</v>
      </c>
      <c r="AT1055" s="235" t="s">
        <v>3569</v>
      </c>
      <c r="AU1055" s="233"/>
    </row>
    <row r="1056" spans="1:47" ht="14.4" customHeight="1">
      <c r="A1056" s="26" t="s">
        <v>221</v>
      </c>
      <c r="B1056" s="166">
        <v>45428</v>
      </c>
      <c r="C1056" s="1" t="s">
        <v>50</v>
      </c>
      <c r="D1056" s="1" t="s">
        <v>50</v>
      </c>
      <c r="E1056" s="192" t="s">
        <v>246</v>
      </c>
      <c r="F1056" s="29">
        <v>170</v>
      </c>
      <c r="G1056" s="29">
        <v>68</v>
      </c>
      <c r="H1056" s="29"/>
      <c r="I1056" s="29">
        <v>0</v>
      </c>
      <c r="J1056" s="29">
        <v>0</v>
      </c>
      <c r="K1056" s="29">
        <v>0</v>
      </c>
      <c r="L1056" s="29" t="s">
        <v>3640</v>
      </c>
      <c r="M1056" s="1" t="str">
        <f>Table8[[#This Row],[Std Remarks]]</f>
        <v>LIVE - 100% Completed</v>
      </c>
      <c r="N1056" s="28">
        <f>Table8[[#This Row],[% of Completion of Work Done]]</f>
        <v>1</v>
      </c>
      <c r="O1056" s="1">
        <f>Table8[[#This Row],[Customers According to % (Market Share)]]</f>
        <v>68</v>
      </c>
      <c r="P1056" s="29">
        <v>1076980.36208287</v>
      </c>
      <c r="Q1056" s="136">
        <f>Table8[[#This Row],[Allocated Budget]]*Table8[[#This Row],[Allocation Percentage]]</f>
        <v>161547.0543124305</v>
      </c>
      <c r="R1056" s="136">
        <v>915433.30777044012</v>
      </c>
      <c r="S1056" s="1">
        <v>-1</v>
      </c>
      <c r="T1056" s="1"/>
      <c r="U1056" s="1">
        <v>0.4</v>
      </c>
      <c r="V1056" s="29">
        <v>72.600000000000009</v>
      </c>
      <c r="W1056" s="29">
        <v>661.79077298531502</v>
      </c>
      <c r="X1056" s="1" t="s">
        <v>150</v>
      </c>
      <c r="Y1056" s="75">
        <f>$Q$2</f>
        <v>0.15</v>
      </c>
      <c r="Z1056" s="192" t="s">
        <v>32</v>
      </c>
      <c r="AA1056" s="1" t="s">
        <v>150</v>
      </c>
      <c r="AB1056" s="64">
        <v>1</v>
      </c>
      <c r="AC1056" s="115">
        <f t="shared" si="55"/>
        <v>1</v>
      </c>
      <c r="AD1056" s="2">
        <v>46082</v>
      </c>
      <c r="AE1056" s="175" t="str">
        <f>IFERROR(Table8[[#This Row],[Timeline - Monthwise]]-MIN(Table8[Start Date..]),"None")</f>
        <v>None</v>
      </c>
      <c r="AF1056" s="1" t="str">
        <f>IFERROR(Table8[[#This Row],[Timeline - Monthwise]]-Table8[[#This Row],[Start Date..]]+1,"Duration Doesn't Exsists")</f>
        <v>Duration Doesn't Exsists</v>
      </c>
      <c r="AG1056" s="29" t="str">
        <f ca="1">IFERROR(Table8[[#This Row],[Timeline - Monthwise]]-TODAY(),"No ETA")</f>
        <v>No ETA</v>
      </c>
      <c r="AH1056" s="29" t="str">
        <f t="shared" si="56"/>
        <v>Completed</v>
      </c>
      <c r="AI1056" s="1"/>
      <c r="AJ1056" s="237" t="s">
        <v>3569</v>
      </c>
      <c r="AK1056" s="1"/>
      <c r="AL1056" s="1" t="s">
        <v>3178</v>
      </c>
      <c r="AM1056" s="1" t="s">
        <v>30</v>
      </c>
      <c r="AN1056" s="1"/>
      <c r="AO1056" s="27"/>
      <c r="AP1056" s="191"/>
      <c r="AQ1056" s="1"/>
      <c r="AS1056" s="192" t="str">
        <f>VLOOKUP(Table8[[#This Row],[CEM Number]],'71 CEMs'!$E$5:$E$76,1,0)</f>
        <v>I240678</v>
      </c>
      <c r="AT1056" s="235" t="s">
        <v>3569</v>
      </c>
      <c r="AU1056" s="233"/>
    </row>
    <row r="1057" spans="1:47" ht="14.4" customHeight="1">
      <c r="A1057" s="26" t="s">
        <v>3654</v>
      </c>
      <c r="B1057" s="166" t="s">
        <v>3530</v>
      </c>
      <c r="C1057" s="1" t="s">
        <v>1340</v>
      </c>
      <c r="D1057" s="1" t="s">
        <v>1340</v>
      </c>
      <c r="E1057" s="192" t="s">
        <v>1353</v>
      </c>
      <c r="F1057" s="29">
        <v>562</v>
      </c>
      <c r="G1057" s="29">
        <v>224.8</v>
      </c>
      <c r="H1057" s="29"/>
      <c r="I1057" s="29"/>
      <c r="J1057" s="29"/>
      <c r="K1057" s="29"/>
      <c r="L1057" s="29"/>
      <c r="M1057" s="1" t="str">
        <f>Table8[[#This Row],[Std Remarks]]</f>
        <v>NOT LIVE - RETAIN BUDGET</v>
      </c>
      <c r="N1057" s="28">
        <f>Table8[[#This Row],[% of Completion of Work Done]]</f>
        <v>0</v>
      </c>
      <c r="O1057" s="1">
        <f>Table8[[#This Row],[Customers According to % (Market Share)]]</f>
        <v>224.8</v>
      </c>
      <c r="P1057" s="29">
        <v>7222952.4897578098</v>
      </c>
      <c r="Q1057" s="136">
        <f>(Table8[[#This Row],[Allocated Budget]]*$Q$2)+(Table8[[#This Row],[Allocated Budget]]*(1-Table8[[#This Row],[HP%  based on Live % ( Work Progress)]])*(1-$Q$2))</f>
        <v>7222952.4897578098</v>
      </c>
      <c r="R1057" s="136"/>
      <c r="S1057" s="1">
        <v>-0.85</v>
      </c>
      <c r="T1057" s="1"/>
      <c r="U1057" s="1"/>
      <c r="V1057" s="29">
        <v>1675.2289127551742</v>
      </c>
      <c r="W1057" s="29">
        <v>7307.9889427427361</v>
      </c>
      <c r="X1057" s="1" t="s">
        <v>47</v>
      </c>
      <c r="Y1057" s="28">
        <f>Table8[[#This Row],[% of Completion of Work Done]]</f>
        <v>0</v>
      </c>
      <c r="Z1057" s="1" t="s">
        <v>35</v>
      </c>
      <c r="AA1057" s="1"/>
      <c r="AB1057" s="77">
        <v>0</v>
      </c>
      <c r="AC1057" s="115">
        <f t="shared" si="55"/>
        <v>0</v>
      </c>
      <c r="AD1057" s="2">
        <v>46082</v>
      </c>
      <c r="AE1057" s="175">
        <f>IFERROR(Table8[[#This Row],[Timeline - Monthwise]]-MIN(Table8[Start Date..]),"None")</f>
        <v>214</v>
      </c>
      <c r="AF1057" s="1">
        <f>IFERROR(Table8[[#This Row],[Timeline - Monthwise]]-Table8[[#This Row],[Start Date..]]+1,"Duration Doesn't Exsists")</f>
        <v>215</v>
      </c>
      <c r="AG1057" s="29">
        <f ca="1">IFERROR(Table8[[#This Row],[Timeline - Monthwise]]-TODAY(),"No ETA")</f>
        <v>167</v>
      </c>
      <c r="AH1057" s="29" t="str">
        <f t="shared" si="56"/>
        <v>Yet to Start</v>
      </c>
      <c r="AI1057" s="192" t="s">
        <v>1168</v>
      </c>
      <c r="AJ1057" s="237" t="s">
        <v>3576</v>
      </c>
      <c r="AK1057" s="1" t="s">
        <v>1169</v>
      </c>
      <c r="AL1057" s="1" t="s">
        <v>3325</v>
      </c>
      <c r="AM1057" s="1" t="s">
        <v>76</v>
      </c>
      <c r="AN1057" s="1"/>
      <c r="AO1057" s="27"/>
      <c r="AP1057" s="191"/>
      <c r="AQ1057" s="192"/>
      <c r="AS1057" s="192" t="e">
        <f>VLOOKUP(Table8[[#This Row],[CEM Number]],'71 CEMs'!$E$5:$E$76,1,0)</f>
        <v>#N/A</v>
      </c>
      <c r="AT1057" s="235">
        <v>46296</v>
      </c>
      <c r="AU1057" s="233"/>
    </row>
    <row r="1058" spans="1:47" ht="14.4" customHeight="1">
      <c r="A1058" s="26" t="s">
        <v>221</v>
      </c>
      <c r="B1058" s="166">
        <v>45428</v>
      </c>
      <c r="C1058" s="1" t="s">
        <v>50</v>
      </c>
      <c r="D1058" s="1" t="s">
        <v>50</v>
      </c>
      <c r="E1058" s="192" t="s">
        <v>247</v>
      </c>
      <c r="F1058" s="29">
        <v>1092</v>
      </c>
      <c r="G1058" s="29">
        <v>436.8</v>
      </c>
      <c r="H1058" s="29"/>
      <c r="I1058" s="29">
        <v>0</v>
      </c>
      <c r="J1058" s="29">
        <v>2</v>
      </c>
      <c r="K1058" s="29">
        <v>72</v>
      </c>
      <c r="L1058" s="29" t="s">
        <v>3644</v>
      </c>
      <c r="M1058" s="1" t="str">
        <f>Table8[[#This Row],[Std Remarks]]</f>
        <v>LIVE - 100% Completed</v>
      </c>
      <c r="N1058" s="28">
        <f>Table8[[#This Row],[% of Completion of Work Done]]</f>
        <v>1</v>
      </c>
      <c r="O1058" s="1">
        <f>Table8[[#This Row],[Customers According to % (Market Share)]]</f>
        <v>436.8</v>
      </c>
      <c r="P1058" s="29">
        <v>15748870.67</v>
      </c>
      <c r="Q1058" s="136">
        <f>Table8[[#This Row],[Allocated Budget]]*Table8[[#This Row],[Allocation Percentage]]</f>
        <v>2362330.6004999997</v>
      </c>
      <c r="R1058" s="136">
        <v>13386540.069500001</v>
      </c>
      <c r="S1058" s="1">
        <v>-1</v>
      </c>
      <c r="T1058" s="1"/>
      <c r="U1058" s="1">
        <v>0.4</v>
      </c>
      <c r="V1058" s="29">
        <v>2293.5</v>
      </c>
      <c r="W1058" s="29">
        <v>10022.5</v>
      </c>
      <c r="X1058" s="1" t="s">
        <v>47</v>
      </c>
      <c r="Y1058" s="75">
        <f>$Q$2</f>
        <v>0.15</v>
      </c>
      <c r="Z1058" s="1" t="s">
        <v>32</v>
      </c>
      <c r="AA1058" s="1" t="s">
        <v>47</v>
      </c>
      <c r="AB1058" s="64">
        <v>1</v>
      </c>
      <c r="AC1058" s="115">
        <f t="shared" si="55"/>
        <v>1</v>
      </c>
      <c r="AD1058" s="2">
        <v>46082</v>
      </c>
      <c r="AE1058" s="175" t="str">
        <f>IFERROR(Table8[[#This Row],[Timeline - Monthwise]]-MIN(Table8[Start Date..]),"None")</f>
        <v>None</v>
      </c>
      <c r="AF1058" s="1" t="str">
        <f>IFERROR(Table8[[#This Row],[Timeline - Monthwise]]-Table8[[#This Row],[Start Date..]]+1,"Duration Doesn't Exsists")</f>
        <v>Duration Doesn't Exsists</v>
      </c>
      <c r="AG1058" s="29" t="str">
        <f ca="1">IFERROR(Table8[[#This Row],[Timeline - Monthwise]]-TODAY(),"No ETA")</f>
        <v>No ETA</v>
      </c>
      <c r="AH1058" s="29" t="str">
        <f t="shared" si="56"/>
        <v>Completed</v>
      </c>
      <c r="AI1058" s="1"/>
      <c r="AJ1058" s="237" t="s">
        <v>3569</v>
      </c>
      <c r="AK1058" s="1"/>
      <c r="AL1058" s="1" t="s">
        <v>3178</v>
      </c>
      <c r="AM1058" s="1" t="s">
        <v>30</v>
      </c>
      <c r="AN1058" s="1"/>
      <c r="AO1058" s="27"/>
      <c r="AP1058" s="191"/>
      <c r="AQ1058" s="1"/>
      <c r="AS1058" s="192" t="str">
        <f>VLOOKUP(Table8[[#This Row],[CEM Number]],'71 CEMs'!$E$5:$E$76,1,0)</f>
        <v>I240678</v>
      </c>
      <c r="AT1058" s="235" t="s">
        <v>3569</v>
      </c>
      <c r="AU1058" s="233"/>
    </row>
    <row r="1059" spans="1:47" ht="14.4" customHeight="1">
      <c r="A1059" s="26" t="s">
        <v>129</v>
      </c>
      <c r="B1059" s="166">
        <v>45349</v>
      </c>
      <c r="C1059" s="1" t="s">
        <v>27</v>
      </c>
      <c r="D1059" s="1" t="s">
        <v>130</v>
      </c>
      <c r="E1059" s="192" t="s">
        <v>136</v>
      </c>
      <c r="F1059" s="29">
        <v>1180</v>
      </c>
      <c r="G1059" s="29">
        <v>590</v>
      </c>
      <c r="H1059" s="29">
        <v>254</v>
      </c>
      <c r="I1059" s="29">
        <v>11</v>
      </c>
      <c r="J1059" s="29">
        <v>28</v>
      </c>
      <c r="K1059" s="29">
        <v>215</v>
      </c>
      <c r="L1059" s="29"/>
      <c r="M1059" s="1" t="str">
        <f>Table8[[#This Row],[Std Remarks]]</f>
        <v>LIVE - 100% Completed</v>
      </c>
      <c r="N1059" s="28">
        <f>Table8[[#This Row],[% of Completion of Work Done]]</f>
        <v>1</v>
      </c>
      <c r="O1059" s="1">
        <f>Table8[[#This Row],[Customers According to % (Market Share)]]</f>
        <v>590</v>
      </c>
      <c r="P1059" s="29">
        <v>27408756.885499999</v>
      </c>
      <c r="Q1059" s="136">
        <f>Table8[[#This Row],[Allocated Budget]]*Table8[[#This Row],[Allocation Percentage]]</f>
        <v>4111313.5328249997</v>
      </c>
      <c r="R1059" s="136">
        <v>23297443.352675006</v>
      </c>
      <c r="S1059" s="1">
        <v>0</v>
      </c>
      <c r="T1059" s="1"/>
      <c r="U1059" s="1">
        <v>0.5</v>
      </c>
      <c r="V1059" s="29">
        <v>12853.362500000003</v>
      </c>
      <c r="W1059" s="29">
        <v>10262.826000000003</v>
      </c>
      <c r="X1059" s="1" t="s">
        <v>31</v>
      </c>
      <c r="Y1059" s="75">
        <f>$Q$2</f>
        <v>0.15</v>
      </c>
      <c r="Z1059" s="64" t="s">
        <v>849</v>
      </c>
      <c r="AA1059" s="1"/>
      <c r="AB1059" s="64">
        <v>1</v>
      </c>
      <c r="AC1059" s="115">
        <f t="shared" si="55"/>
        <v>1</v>
      </c>
      <c r="AD1059" s="2">
        <v>46082</v>
      </c>
      <c r="AE1059" s="175" t="str">
        <f>IFERROR(Table8[[#This Row],[Timeline - Monthwise]]-MIN(Table8[Start Date..]),"None")</f>
        <v>None</v>
      </c>
      <c r="AF1059" s="1" t="str">
        <f>IFERROR(Table8[[#This Row],[Timeline - Monthwise]]-Table8[[#This Row],[Start Date..]]+1,"Duration Doesn't Exsists")</f>
        <v>Duration Doesn't Exsists</v>
      </c>
      <c r="AG1059" s="29" t="str">
        <f ca="1">IFERROR(Table8[[#This Row],[Timeline - Monthwise]]-TODAY(),"No ETA")</f>
        <v>No ETA</v>
      </c>
      <c r="AH1059" s="29" t="str">
        <f t="shared" si="56"/>
        <v>Completed</v>
      </c>
      <c r="AI1059" s="1"/>
      <c r="AJ1059" s="237" t="s">
        <v>3569</v>
      </c>
      <c r="AK1059" s="1"/>
      <c r="AL1059" s="1" t="s">
        <v>3178</v>
      </c>
      <c r="AM1059" s="1" t="s">
        <v>30</v>
      </c>
      <c r="AN1059" s="1"/>
      <c r="AO1059" s="27"/>
      <c r="AP1059" s="191"/>
      <c r="AQ1059" s="192"/>
      <c r="AS1059" s="192" t="str">
        <f>VLOOKUP(Table8[[#This Row],[CEM Number]],'71 CEMs'!$E$5:$E$76,1,0)</f>
        <v>I240518</v>
      </c>
      <c r="AT1059" s="235" t="s">
        <v>3569</v>
      </c>
      <c r="AU1059" s="233"/>
    </row>
    <row r="1060" spans="1:47" ht="14.4" customHeight="1">
      <c r="A1060" s="26" t="s">
        <v>572</v>
      </c>
      <c r="B1060" s="166">
        <v>45548</v>
      </c>
      <c r="C1060" s="1" t="s">
        <v>156</v>
      </c>
      <c r="D1060" s="1" t="s">
        <v>573</v>
      </c>
      <c r="E1060" s="192" t="s">
        <v>575</v>
      </c>
      <c r="F1060" s="29">
        <v>680</v>
      </c>
      <c r="G1060" s="29">
        <v>272</v>
      </c>
      <c r="H1060" s="29">
        <v>130</v>
      </c>
      <c r="I1060" s="29">
        <v>88</v>
      </c>
      <c r="J1060" s="29">
        <v>24</v>
      </c>
      <c r="K1060" s="29">
        <v>18</v>
      </c>
      <c r="L1060" s="29"/>
      <c r="M1060" s="1" t="str">
        <f>Table8[[#This Row],[Std Remarks]]</f>
        <v>LIVE - 100% Completed</v>
      </c>
      <c r="N1060" s="28">
        <f>Table8[[#This Row],[% of Completion of Work Done]]</f>
        <v>1</v>
      </c>
      <c r="O1060" s="1">
        <f>Table8[[#This Row],[Customers According to % (Market Share)]]</f>
        <v>272</v>
      </c>
      <c r="P1060" s="29">
        <v>4720088.1015769998</v>
      </c>
      <c r="Q1060" s="136">
        <f>Table8[[#This Row],[Allocated Budget]]*Table8[[#This Row],[Allocation Percentage]]</f>
        <v>708013.21523654996</v>
      </c>
      <c r="R1060" s="136">
        <v>4012074.8863404505</v>
      </c>
      <c r="S1060" s="1">
        <v>-1</v>
      </c>
      <c r="T1060" s="1"/>
      <c r="U1060" s="1">
        <v>0.4</v>
      </c>
      <c r="V1060" s="29">
        <v>0</v>
      </c>
      <c r="W1060" s="29">
        <v>11096.825725550001</v>
      </c>
      <c r="X1060" s="1" t="s">
        <v>150</v>
      </c>
      <c r="Y1060" s="75">
        <f>$Q$2</f>
        <v>0.15</v>
      </c>
      <c r="Z1060" s="1" t="s">
        <v>32</v>
      </c>
      <c r="AA1060" s="1" t="s">
        <v>150</v>
      </c>
      <c r="AB1060" s="64">
        <v>1</v>
      </c>
      <c r="AC1060" s="115">
        <f t="shared" si="55"/>
        <v>1</v>
      </c>
      <c r="AD1060" s="2">
        <v>46082</v>
      </c>
      <c r="AE1060" s="175" t="str">
        <f>IFERROR(Table8[[#This Row],[Timeline - Monthwise]]-MIN(Table8[Start Date..]),"None")</f>
        <v>None</v>
      </c>
      <c r="AF1060" s="1" t="str">
        <f>IFERROR(Table8[[#This Row],[Timeline - Monthwise]]-Table8[[#This Row],[Start Date..]]+1,"Duration Doesn't Exsists")</f>
        <v>Duration Doesn't Exsists</v>
      </c>
      <c r="AG1060" s="29" t="str">
        <f ca="1">IFERROR(Table8[[#This Row],[Timeline - Monthwise]]-TODAY(),"No ETA")</f>
        <v>No ETA</v>
      </c>
      <c r="AH1060" s="29" t="str">
        <f t="shared" si="56"/>
        <v>Completed</v>
      </c>
      <c r="AI1060" s="1"/>
      <c r="AJ1060" s="237" t="s">
        <v>3569</v>
      </c>
      <c r="AK1060" s="1"/>
      <c r="AL1060" s="1" t="s">
        <v>3178</v>
      </c>
      <c r="AM1060" s="1" t="s">
        <v>30</v>
      </c>
      <c r="AN1060" s="1"/>
      <c r="AO1060" s="27"/>
      <c r="AP1060" s="191"/>
      <c r="AQ1060" s="1"/>
      <c r="AS1060" s="192" t="str">
        <f>VLOOKUP(Table8[[#This Row],[CEM Number]],'71 CEMs'!$E$5:$E$76,1,0)</f>
        <v>I250202</v>
      </c>
      <c r="AT1060" s="235" t="s">
        <v>3569</v>
      </c>
      <c r="AU1060" s="233"/>
    </row>
    <row r="1061" spans="1:47" ht="14.4" customHeight="1">
      <c r="A1061" s="26" t="s">
        <v>155</v>
      </c>
      <c r="B1061" s="166">
        <v>45351</v>
      </c>
      <c r="C1061" s="1" t="s">
        <v>156</v>
      </c>
      <c r="D1061" s="1" t="s">
        <v>157</v>
      </c>
      <c r="E1061" s="192" t="s">
        <v>168</v>
      </c>
      <c r="F1061" s="29">
        <v>208</v>
      </c>
      <c r="G1061" s="29">
        <v>83.2</v>
      </c>
      <c r="H1061" s="29">
        <v>64</v>
      </c>
      <c r="I1061" s="29">
        <v>55</v>
      </c>
      <c r="J1061" s="29">
        <v>6</v>
      </c>
      <c r="K1061" s="29">
        <v>3</v>
      </c>
      <c r="L1061" s="29"/>
      <c r="M1061" s="1" t="str">
        <f>Table8[[#This Row],[Std Remarks]]</f>
        <v>LIVE - 100% Completed</v>
      </c>
      <c r="N1061" s="28">
        <f>Table8[[#This Row],[% of Completion of Work Done]]</f>
        <v>1</v>
      </c>
      <c r="O1061" s="1">
        <f>Table8[[#This Row],[Customers According to % (Market Share)]]</f>
        <v>83.2</v>
      </c>
      <c r="P1061" s="29">
        <v>5488594.8600000003</v>
      </c>
      <c r="Q1061" s="136">
        <f>Table8[[#This Row],[Allocated Budget]]*Table8[[#This Row],[Allocation Percentage]]</f>
        <v>823289.22900000005</v>
      </c>
      <c r="R1061" s="136">
        <v>4665305.6310000001</v>
      </c>
      <c r="S1061" s="1">
        <v>-1</v>
      </c>
      <c r="T1061" s="1"/>
      <c r="U1061" s="1">
        <v>0.4</v>
      </c>
      <c r="V1061" s="29">
        <v>1695.1</v>
      </c>
      <c r="W1061" s="29">
        <v>3171.4834999999998</v>
      </c>
      <c r="X1061" s="1" t="s">
        <v>47</v>
      </c>
      <c r="Y1061" s="75">
        <f>$Q$2</f>
        <v>0.15</v>
      </c>
      <c r="Z1061" s="1" t="s">
        <v>32</v>
      </c>
      <c r="AA1061" s="1" t="s">
        <v>150</v>
      </c>
      <c r="AB1061" s="64">
        <v>1</v>
      </c>
      <c r="AC1061" s="115">
        <f t="shared" si="55"/>
        <v>1</v>
      </c>
      <c r="AD1061" s="2">
        <v>46082</v>
      </c>
      <c r="AE1061" s="175" t="str">
        <f>IFERROR(Table8[[#This Row],[Timeline - Monthwise]]-MIN(Table8[Start Date..]),"None")</f>
        <v>None</v>
      </c>
      <c r="AF1061" s="1" t="str">
        <f>IFERROR(Table8[[#This Row],[Timeline - Monthwise]]-Table8[[#This Row],[Start Date..]]+1,"Duration Doesn't Exsists")</f>
        <v>Duration Doesn't Exsists</v>
      </c>
      <c r="AG1061" s="29" t="str">
        <f ca="1">IFERROR(Table8[[#This Row],[Timeline - Monthwise]]-TODAY(),"No ETA")</f>
        <v>No ETA</v>
      </c>
      <c r="AH1061" s="29" t="str">
        <f t="shared" si="56"/>
        <v>Completed</v>
      </c>
      <c r="AI1061" s="1"/>
      <c r="AJ1061" s="237" t="s">
        <v>3569</v>
      </c>
      <c r="AK1061" s="1"/>
      <c r="AL1061" s="1" t="s">
        <v>3178</v>
      </c>
      <c r="AM1061" s="1" t="s">
        <v>30</v>
      </c>
      <c r="AN1061" s="1"/>
      <c r="AO1061" s="27"/>
      <c r="AP1061" s="191"/>
      <c r="AQ1061" s="1"/>
      <c r="AS1061" s="192" t="str">
        <f>VLOOKUP(Table8[[#This Row],[CEM Number]],'71 CEMs'!$E$5:$E$76,1,0)</f>
        <v>I240538</v>
      </c>
      <c r="AT1061" s="235" t="s">
        <v>3569</v>
      </c>
      <c r="AU1061" s="233"/>
    </row>
    <row r="1062" spans="1:47" ht="14.4" customHeight="1">
      <c r="A1062" s="26" t="s">
        <v>3654</v>
      </c>
      <c r="B1062" s="166" t="s">
        <v>3530</v>
      </c>
      <c r="C1062" s="1" t="s">
        <v>1340</v>
      </c>
      <c r="D1062" s="1" t="s">
        <v>1340</v>
      </c>
      <c r="E1062" s="192" t="s">
        <v>1354</v>
      </c>
      <c r="F1062" s="29">
        <v>524</v>
      </c>
      <c r="G1062" s="29">
        <v>209.60000000000002</v>
      </c>
      <c r="H1062" s="29"/>
      <c r="I1062" s="29"/>
      <c r="J1062" s="29"/>
      <c r="K1062" s="29"/>
      <c r="L1062" s="29"/>
      <c r="M1062" s="1" t="str">
        <f>Table8[[#This Row],[Std Remarks]]</f>
        <v>NOT LIVE - RETAIN BUDGET</v>
      </c>
      <c r="N1062" s="28">
        <f>Table8[[#This Row],[% of Completion of Work Done]]</f>
        <v>0</v>
      </c>
      <c r="O1062" s="1">
        <f>Table8[[#This Row],[Customers According to % (Market Share)]]</f>
        <v>209.60000000000002</v>
      </c>
      <c r="P1062" s="29">
        <v>5424268.1106304899</v>
      </c>
      <c r="Q1062" s="136">
        <f>(Table8[[#This Row],[Allocated Budget]]*$Q$2)+(Table8[[#This Row],[Allocated Budget]]*(1-Table8[[#This Row],[HP%  based on Live % ( Work Progress)]])*(1-$Q$2))</f>
        <v>5424268.110630489</v>
      </c>
      <c r="R1062" s="136"/>
      <c r="S1062" s="1">
        <v>-1</v>
      </c>
      <c r="T1062" s="1"/>
      <c r="U1062" s="1"/>
      <c r="V1062" s="29">
        <v>1016.5999999999999</v>
      </c>
      <c r="W1062" s="29">
        <v>5418.1626063048698</v>
      </c>
      <c r="X1062" s="1" t="s">
        <v>47</v>
      </c>
      <c r="Y1062" s="28">
        <f>Table8[[#This Row],[% of Completion of Work Done]]</f>
        <v>0</v>
      </c>
      <c r="Z1062" s="1" t="s">
        <v>35</v>
      </c>
      <c r="AA1062" s="1"/>
      <c r="AB1062" s="77">
        <v>0</v>
      </c>
      <c r="AC1062" s="115">
        <f t="shared" si="55"/>
        <v>0</v>
      </c>
      <c r="AD1062" s="2">
        <v>46082</v>
      </c>
      <c r="AE1062" s="175">
        <f>IFERROR(Table8[[#This Row],[Timeline - Monthwise]]-MIN(Table8[Start Date..]),"None")</f>
        <v>214</v>
      </c>
      <c r="AF1062" s="1">
        <f>IFERROR(Table8[[#This Row],[Timeline - Monthwise]]-Table8[[#This Row],[Start Date..]]+1,"Duration Doesn't Exsists")</f>
        <v>215</v>
      </c>
      <c r="AG1062" s="29">
        <f ca="1">IFERROR(Table8[[#This Row],[Timeline - Monthwise]]-TODAY(),"No ETA")</f>
        <v>167</v>
      </c>
      <c r="AH1062" s="29" t="str">
        <f t="shared" si="56"/>
        <v>Yet to Start</v>
      </c>
      <c r="AI1062" s="1" t="s">
        <v>1168</v>
      </c>
      <c r="AJ1062" s="237" t="s">
        <v>3576</v>
      </c>
      <c r="AK1062" s="1" t="s">
        <v>1169</v>
      </c>
      <c r="AL1062" s="1" t="s">
        <v>3325</v>
      </c>
      <c r="AM1062" s="1" t="s">
        <v>76</v>
      </c>
      <c r="AN1062" s="1"/>
      <c r="AO1062" s="27"/>
      <c r="AP1062" s="192"/>
      <c r="AQ1062" s="1"/>
      <c r="AS1062" s="192" t="e">
        <f>VLOOKUP(Table8[[#This Row],[CEM Number]],'71 CEMs'!$E$5:$E$76,1,0)</f>
        <v>#N/A</v>
      </c>
      <c r="AT1062" s="235">
        <v>46296</v>
      </c>
      <c r="AU1062" s="233"/>
    </row>
    <row r="1063" spans="1:47" ht="14.4" customHeight="1">
      <c r="A1063" s="26" t="s">
        <v>3654</v>
      </c>
      <c r="B1063" s="166" t="s">
        <v>3530</v>
      </c>
      <c r="C1063" s="1" t="s">
        <v>1340</v>
      </c>
      <c r="D1063" s="1" t="s">
        <v>1340</v>
      </c>
      <c r="E1063" s="192" t="s">
        <v>1355</v>
      </c>
      <c r="F1063" s="29">
        <v>970</v>
      </c>
      <c r="G1063" s="29">
        <v>388</v>
      </c>
      <c r="H1063" s="29"/>
      <c r="I1063" s="29"/>
      <c r="J1063" s="29"/>
      <c r="K1063" s="29"/>
      <c r="L1063" s="29"/>
      <c r="M1063" s="1" t="str">
        <f>Table8[[#This Row],[Std Remarks]]</f>
        <v>NOT LIVE - RETAIN BUDGET</v>
      </c>
      <c r="N1063" s="28">
        <f>Table8[[#This Row],[% of Completion of Work Done]]</f>
        <v>0</v>
      </c>
      <c r="O1063" s="1">
        <f>Table8[[#This Row],[Customers According to % (Market Share)]]</f>
        <v>388</v>
      </c>
      <c r="P1063" s="29">
        <v>11387051.800000001</v>
      </c>
      <c r="Q1063" s="136">
        <f>(Table8[[#This Row],[Allocated Budget]]*$Q$2)+(Table8[[#This Row],[Allocated Budget]]*(1-Table8[[#This Row],[HP%  based on Live % ( Work Progress)]])*(1-$Q$2))</f>
        <v>11387051.800000001</v>
      </c>
      <c r="R1063" s="136"/>
      <c r="S1063" s="1">
        <v>-0.85</v>
      </c>
      <c r="T1063" s="1"/>
      <c r="U1063" s="1"/>
      <c r="V1063" s="29">
        <v>2463.2999999999997</v>
      </c>
      <c r="W1063" s="29">
        <v>12220</v>
      </c>
      <c r="X1063" s="1" t="s">
        <v>47</v>
      </c>
      <c r="Y1063" s="28">
        <f>Table8[[#This Row],[% of Completion of Work Done]]</f>
        <v>0</v>
      </c>
      <c r="Z1063" s="1" t="s">
        <v>35</v>
      </c>
      <c r="AA1063" s="1"/>
      <c r="AB1063" s="77">
        <v>0</v>
      </c>
      <c r="AC1063" s="115">
        <f t="shared" si="55"/>
        <v>0</v>
      </c>
      <c r="AD1063" s="2">
        <v>46082</v>
      </c>
      <c r="AE1063" s="175">
        <f>IFERROR(Table8[[#This Row],[Timeline - Monthwise]]-MIN(Table8[Start Date..]),"None")</f>
        <v>214</v>
      </c>
      <c r="AF1063" s="1">
        <f>IFERROR(Table8[[#This Row],[Timeline - Monthwise]]-Table8[[#This Row],[Start Date..]]+1,"Duration Doesn't Exsists")</f>
        <v>215</v>
      </c>
      <c r="AG1063" s="29">
        <f ca="1">IFERROR(Table8[[#This Row],[Timeline - Monthwise]]-TODAY(),"No ETA")</f>
        <v>167</v>
      </c>
      <c r="AH1063" s="29" t="str">
        <f t="shared" si="56"/>
        <v>Yet to Start</v>
      </c>
      <c r="AI1063" s="1" t="s">
        <v>1168</v>
      </c>
      <c r="AJ1063" s="237" t="s">
        <v>3576</v>
      </c>
      <c r="AK1063" s="1" t="s">
        <v>1169</v>
      </c>
      <c r="AL1063" s="1" t="s">
        <v>3325</v>
      </c>
      <c r="AM1063" s="1" t="s">
        <v>76</v>
      </c>
      <c r="AN1063" s="1"/>
      <c r="AO1063" s="27"/>
      <c r="AP1063" s="191"/>
      <c r="AQ1063" s="1"/>
      <c r="AS1063" s="192" t="e">
        <f>VLOOKUP(Table8[[#This Row],[CEM Number]],'71 CEMs'!$E$5:$E$76,1,0)</f>
        <v>#N/A</v>
      </c>
      <c r="AT1063" s="235">
        <v>46296</v>
      </c>
      <c r="AU1063" s="233"/>
    </row>
    <row r="1064" spans="1:47" ht="14.4" customHeight="1">
      <c r="A1064" s="26" t="s">
        <v>3654</v>
      </c>
      <c r="B1064" s="166" t="s">
        <v>3530</v>
      </c>
      <c r="C1064" s="1" t="s">
        <v>1340</v>
      </c>
      <c r="D1064" s="1" t="s">
        <v>1340</v>
      </c>
      <c r="E1064" s="192" t="s">
        <v>1356</v>
      </c>
      <c r="F1064" s="29">
        <v>4458</v>
      </c>
      <c r="G1064" s="29">
        <v>1783.2</v>
      </c>
      <c r="H1064" s="29"/>
      <c r="I1064" s="29"/>
      <c r="J1064" s="29"/>
      <c r="K1064" s="29"/>
      <c r="L1064" s="29"/>
      <c r="M1064" s="1" t="str">
        <f>Table8[[#This Row],[Std Remarks]]</f>
        <v>NOT LIVE - RETAIN BUDGET</v>
      </c>
      <c r="N1064" s="28">
        <f>Table8[[#This Row],[% of Completion of Work Done]]</f>
        <v>0</v>
      </c>
      <c r="O1064" s="1">
        <f>Table8[[#This Row],[Customers According to % (Market Share)]]</f>
        <v>1783.2</v>
      </c>
      <c r="P1064" s="29">
        <v>24962668.204</v>
      </c>
      <c r="Q1064" s="136">
        <f>(Table8[[#This Row],[Allocated Budget]]*$Q$2)+(Table8[[#This Row],[Allocated Budget]]*(1-Table8[[#This Row],[HP%  based on Live % ( Work Progress)]])*(1-$Q$2))</f>
        <v>24962668.204</v>
      </c>
      <c r="R1064" s="136"/>
      <c r="S1064" s="1">
        <v>-1</v>
      </c>
      <c r="T1064" s="1"/>
      <c r="U1064" s="1"/>
      <c r="V1064" s="29">
        <v>3259.1</v>
      </c>
      <c r="W1064" s="29">
        <v>28918.75</v>
      </c>
      <c r="X1064" s="1" t="s">
        <v>47</v>
      </c>
      <c r="Y1064" s="28">
        <f>Table8[[#This Row],[% of Completion of Work Done]]</f>
        <v>0</v>
      </c>
      <c r="Z1064" s="1" t="s">
        <v>35</v>
      </c>
      <c r="AA1064" s="1"/>
      <c r="AB1064" s="77">
        <v>0</v>
      </c>
      <c r="AC1064" s="115">
        <f t="shared" si="55"/>
        <v>0</v>
      </c>
      <c r="AD1064" s="2">
        <v>46082</v>
      </c>
      <c r="AE1064" s="175">
        <f>IFERROR(Table8[[#This Row],[Timeline - Monthwise]]-MIN(Table8[Start Date..]),"None")</f>
        <v>214</v>
      </c>
      <c r="AF1064" s="1">
        <f>IFERROR(Table8[[#This Row],[Timeline - Monthwise]]-Table8[[#This Row],[Start Date..]]+1,"Duration Doesn't Exsists")</f>
        <v>215</v>
      </c>
      <c r="AG1064" s="29">
        <f ca="1">IFERROR(Table8[[#This Row],[Timeline - Monthwise]]-TODAY(),"No ETA")</f>
        <v>167</v>
      </c>
      <c r="AH1064" s="29" t="str">
        <f t="shared" si="56"/>
        <v>Yet to Start</v>
      </c>
      <c r="AI1064" s="1" t="s">
        <v>1168</v>
      </c>
      <c r="AJ1064" s="237" t="s">
        <v>3576</v>
      </c>
      <c r="AK1064" s="1" t="s">
        <v>1169</v>
      </c>
      <c r="AL1064" s="1" t="s">
        <v>3325</v>
      </c>
      <c r="AM1064" s="1" t="s">
        <v>76</v>
      </c>
      <c r="AN1064" s="1"/>
      <c r="AO1064" s="27"/>
      <c r="AP1064" s="192"/>
      <c r="AQ1064" s="1"/>
      <c r="AS1064" s="192" t="e">
        <f>VLOOKUP(Table8[[#This Row],[CEM Number]],'71 CEMs'!$E$5:$E$76,1,0)</f>
        <v>#N/A</v>
      </c>
      <c r="AT1064" s="235">
        <v>46296</v>
      </c>
      <c r="AU1064" s="233"/>
    </row>
    <row r="1065" spans="1:47" ht="14.4" customHeight="1">
      <c r="A1065" s="26" t="s">
        <v>473</v>
      </c>
      <c r="B1065" s="166">
        <v>45427</v>
      </c>
      <c r="C1065" s="1" t="s">
        <v>474</v>
      </c>
      <c r="D1065" s="1" t="s">
        <v>475</v>
      </c>
      <c r="E1065" s="192" t="s">
        <v>508</v>
      </c>
      <c r="F1065" s="29">
        <v>614</v>
      </c>
      <c r="G1065" s="29">
        <v>245.60000000000002</v>
      </c>
      <c r="H1065" s="29">
        <v>54</v>
      </c>
      <c r="I1065" s="29">
        <v>3</v>
      </c>
      <c r="J1065" s="29">
        <v>9</v>
      </c>
      <c r="K1065" s="29">
        <v>42</v>
      </c>
      <c r="L1065" s="29"/>
      <c r="M1065" s="1" t="str">
        <f>Table8[[#This Row],[Std Remarks]]</f>
        <v>LIVE - 100% Completed</v>
      </c>
      <c r="N1065" s="28">
        <f>Table8[[#This Row],[% of Completion of Work Done]]</f>
        <v>1</v>
      </c>
      <c r="O1065" s="1">
        <f>Table8[[#This Row],[Customers According to % (Market Share)]]</f>
        <v>245.60000000000002</v>
      </c>
      <c r="P1065" s="29">
        <v>9757149.1850712504</v>
      </c>
      <c r="Q1065" s="136">
        <f>Table8[[#This Row],[Allocated Budget]]*Table8[[#This Row],[Allocation Percentage]]</f>
        <v>1463572.3777606876</v>
      </c>
      <c r="R1065" s="136">
        <v>8293576.8073105616</v>
      </c>
      <c r="S1065" s="1">
        <v>0</v>
      </c>
      <c r="T1065" s="1"/>
      <c r="U1065" s="1">
        <v>0.4</v>
      </c>
      <c r="V1065" s="29">
        <v>2955.7299999999996</v>
      </c>
      <c r="W1065" s="29">
        <v>5219.6474832499989</v>
      </c>
      <c r="X1065" s="1" t="s">
        <v>47</v>
      </c>
      <c r="Y1065" s="75">
        <f>$Q$2</f>
        <v>0.15</v>
      </c>
      <c r="Z1065" s="1" t="s">
        <v>32</v>
      </c>
      <c r="AA1065" s="1" t="s">
        <v>47</v>
      </c>
      <c r="AB1065" s="64">
        <v>1</v>
      </c>
      <c r="AC1065" s="115">
        <f t="shared" si="55"/>
        <v>1</v>
      </c>
      <c r="AD1065" s="2">
        <v>46082</v>
      </c>
      <c r="AE1065" s="175" t="str">
        <f>IFERROR(Table8[[#This Row],[Timeline - Monthwise]]-MIN(Table8[Start Date..]),"None")</f>
        <v>None</v>
      </c>
      <c r="AF1065" s="1" t="str">
        <f>IFERROR(Table8[[#This Row],[Timeline - Monthwise]]-Table8[[#This Row],[Start Date..]]+1,"Duration Doesn't Exsists")</f>
        <v>Duration Doesn't Exsists</v>
      </c>
      <c r="AG1065" s="29" t="str">
        <f ca="1">IFERROR(Table8[[#This Row],[Timeline - Monthwise]]-TODAY(),"No ETA")</f>
        <v>No ETA</v>
      </c>
      <c r="AH1065" s="29" t="str">
        <f t="shared" si="56"/>
        <v>Completed</v>
      </c>
      <c r="AI1065" s="1"/>
      <c r="AJ1065" s="237" t="s">
        <v>3569</v>
      </c>
      <c r="AK1065" s="1"/>
      <c r="AL1065" s="1" t="s">
        <v>3178</v>
      </c>
      <c r="AM1065" s="1" t="s">
        <v>30</v>
      </c>
      <c r="AN1065" s="1"/>
      <c r="AO1065" s="27"/>
      <c r="AP1065" s="191"/>
      <c r="AQ1065" s="1"/>
      <c r="AS1065" s="192" t="str">
        <f>VLOOKUP(Table8[[#This Row],[CEM Number]],'71 CEMs'!$E$5:$E$76,1,0)</f>
        <v>I240704</v>
      </c>
      <c r="AT1065" s="235" t="s">
        <v>3569</v>
      </c>
      <c r="AU1065" s="233"/>
    </row>
    <row r="1066" spans="1:47" ht="14.4" customHeight="1">
      <c r="A1066" s="26" t="s">
        <v>286</v>
      </c>
      <c r="B1066" s="166">
        <v>45428</v>
      </c>
      <c r="C1066" s="1" t="s">
        <v>287</v>
      </c>
      <c r="D1066" s="1" t="s">
        <v>288</v>
      </c>
      <c r="E1066" s="192" t="s">
        <v>322</v>
      </c>
      <c r="F1066" s="29">
        <v>298</v>
      </c>
      <c r="G1066" s="29">
        <v>119.2</v>
      </c>
      <c r="H1066" s="29"/>
      <c r="I1066" s="29">
        <v>13</v>
      </c>
      <c r="J1066" s="29">
        <v>27</v>
      </c>
      <c r="K1066" s="29">
        <v>132</v>
      </c>
      <c r="L1066" s="29" t="s">
        <v>3594</v>
      </c>
      <c r="M1066" s="1" t="str">
        <f>Table8[[#This Row],[Std Remarks]]</f>
        <v>LIVE - 100% Completed</v>
      </c>
      <c r="N1066" s="28">
        <f>Table8[[#This Row],[% of Completion of Work Done]]</f>
        <v>1</v>
      </c>
      <c r="O1066" s="1">
        <f>Table8[[#This Row],[Customers According to % (Market Share)]]</f>
        <v>119.2</v>
      </c>
      <c r="P1066" s="29">
        <v>9251729.7829687502</v>
      </c>
      <c r="Q1066" s="136">
        <f>Table8[[#This Row],[Allocated Budget]]*Table8[[#This Row],[Allocation Percentage]]</f>
        <v>1387759.4674453125</v>
      </c>
      <c r="R1066" s="136">
        <v>7863970.3155234391</v>
      </c>
      <c r="S1066" s="1">
        <v>-1</v>
      </c>
      <c r="T1066" s="1"/>
      <c r="U1066" s="1">
        <v>0.4</v>
      </c>
      <c r="V1066" s="29">
        <v>3829.3510954500007</v>
      </c>
      <c r="W1066" s="29">
        <v>2704.4454587500004</v>
      </c>
      <c r="X1066" s="1" t="s">
        <v>31</v>
      </c>
      <c r="Y1066" s="75">
        <f>$Q$2</f>
        <v>0.15</v>
      </c>
      <c r="Z1066" s="1" t="s">
        <v>32</v>
      </c>
      <c r="AA1066" s="1" t="s">
        <v>31</v>
      </c>
      <c r="AB1066" s="64">
        <v>1</v>
      </c>
      <c r="AC1066" s="115">
        <f t="shared" si="55"/>
        <v>1</v>
      </c>
      <c r="AD1066" s="2">
        <v>46082</v>
      </c>
      <c r="AE1066" s="175" t="str">
        <f>IFERROR(Table8[[#This Row],[Timeline - Monthwise]]-MIN(Table8[Start Date..]),"None")</f>
        <v>None</v>
      </c>
      <c r="AF1066" s="1" t="str">
        <f>IFERROR(Table8[[#This Row],[Timeline - Monthwise]]-Table8[[#This Row],[Start Date..]]+1,"Duration Doesn't Exsists")</f>
        <v>Duration Doesn't Exsists</v>
      </c>
      <c r="AG1066" s="29" t="str">
        <f ca="1">IFERROR(Table8[[#This Row],[Timeline - Monthwise]]-TODAY(),"No ETA")</f>
        <v>No ETA</v>
      </c>
      <c r="AH1066" s="29" t="str">
        <f t="shared" si="56"/>
        <v>Completed</v>
      </c>
      <c r="AI1066" s="1"/>
      <c r="AJ1066" s="237" t="s">
        <v>3569</v>
      </c>
      <c r="AK1066" s="1"/>
      <c r="AL1066" s="1" t="s">
        <v>3178</v>
      </c>
      <c r="AM1066" s="1" t="s">
        <v>30</v>
      </c>
      <c r="AN1066" s="1"/>
      <c r="AO1066" s="27">
        <v>2</v>
      </c>
      <c r="AP1066" s="191"/>
      <c r="AQ1066" s="1"/>
      <c r="AS1066" s="192" t="str">
        <f>VLOOKUP(Table8[[#This Row],[CEM Number]],'71 CEMs'!$E$5:$E$76,1,0)</f>
        <v>I240682</v>
      </c>
      <c r="AT1066" s="235" t="s">
        <v>3569</v>
      </c>
      <c r="AU1066" s="233"/>
    </row>
    <row r="1067" spans="1:47" ht="14.4" customHeight="1">
      <c r="A1067" s="26" t="s">
        <v>1072</v>
      </c>
      <c r="B1067" s="166">
        <v>44924</v>
      </c>
      <c r="C1067" s="1" t="s">
        <v>258</v>
      </c>
      <c r="D1067" s="1" t="s">
        <v>258</v>
      </c>
      <c r="E1067" s="192" t="s">
        <v>1082</v>
      </c>
      <c r="F1067" s="29">
        <v>252</v>
      </c>
      <c r="G1067" s="29">
        <v>126</v>
      </c>
      <c r="H1067" s="29">
        <v>124</v>
      </c>
      <c r="I1067" s="29">
        <v>18</v>
      </c>
      <c r="J1067" s="29"/>
      <c r="K1067" s="29">
        <v>103</v>
      </c>
      <c r="L1067" s="29"/>
      <c r="M1067" s="1" t="str">
        <f>Table8[[#This Row],[Std Remarks]]</f>
        <v>LIVE - 100% Completed</v>
      </c>
      <c r="N1067" s="28">
        <f>Table8[[#This Row],[% of Completion of Work Done]]</f>
        <v>1</v>
      </c>
      <c r="O1067" s="1">
        <f>Table8[[#This Row],[Customers According to % (Market Share)]]</f>
        <v>126</v>
      </c>
      <c r="P1067" s="29">
        <v>2038258.5774999999</v>
      </c>
      <c r="Q1067" s="136">
        <f>Table8[[#This Row],[Allocated Budget]]*Table8[[#This Row],[Allocation Percentage]]</f>
        <v>305738.78662499995</v>
      </c>
      <c r="R1067" s="136">
        <v>1732519.7908750002</v>
      </c>
      <c r="S1067" s="1">
        <v>-0.80749999999999988</v>
      </c>
      <c r="T1067" s="1"/>
      <c r="U1067" s="1">
        <v>0.5</v>
      </c>
      <c r="V1067" s="29">
        <v>371.45</v>
      </c>
      <c r="W1067" s="29">
        <v>2693.6</v>
      </c>
      <c r="X1067" s="1" t="s">
        <v>150</v>
      </c>
      <c r="Y1067" s="75">
        <f>$Q$2</f>
        <v>0.15</v>
      </c>
      <c r="Z1067" s="1" t="s">
        <v>32</v>
      </c>
      <c r="AA1067" s="1" t="s">
        <v>150</v>
      </c>
      <c r="AB1067" s="64">
        <v>1</v>
      </c>
      <c r="AC1067" s="115">
        <f t="shared" si="55"/>
        <v>1</v>
      </c>
      <c r="AD1067" s="2">
        <v>46082</v>
      </c>
      <c r="AE1067" s="175" t="str">
        <f>IFERROR(Table8[[#This Row],[Timeline - Monthwise]]-MIN(Table8[Start Date..]),"None")</f>
        <v>None</v>
      </c>
      <c r="AF1067" s="1" t="str">
        <f>IFERROR(Table8[[#This Row],[Timeline - Monthwise]]-Table8[[#This Row],[Start Date..]]+1,"Duration Doesn't Exsists")</f>
        <v>Duration Doesn't Exsists</v>
      </c>
      <c r="AG1067" s="29" t="str">
        <f ca="1">IFERROR(Table8[[#This Row],[Timeline - Monthwise]]-TODAY(),"No ETA")</f>
        <v>No ETA</v>
      </c>
      <c r="AH1067" s="29" t="str">
        <f t="shared" si="56"/>
        <v>Completed</v>
      </c>
      <c r="AI1067" s="1"/>
      <c r="AJ1067" s="237" t="s">
        <v>3569</v>
      </c>
      <c r="AK1067" s="1" t="s">
        <v>1074</v>
      </c>
      <c r="AL1067" s="1" t="s">
        <v>3178</v>
      </c>
      <c r="AM1067" s="1" t="s">
        <v>30</v>
      </c>
      <c r="AN1067" s="1"/>
      <c r="AO1067" s="27"/>
      <c r="AP1067" s="191"/>
      <c r="AQ1067" s="1"/>
      <c r="AS1067" s="192" t="str">
        <f>VLOOKUP(Table8[[#This Row],[CEM Number]],'71 CEMs'!$E$5:$E$76,1,0)</f>
        <v>INT-23-00440</v>
      </c>
      <c r="AT1067" s="235" t="s">
        <v>3569</v>
      </c>
      <c r="AU1067" s="233"/>
    </row>
    <row r="1068" spans="1:47" ht="14.4" customHeight="1">
      <c r="A1068" s="26" t="s">
        <v>3654</v>
      </c>
      <c r="B1068" s="166" t="s">
        <v>3530</v>
      </c>
      <c r="C1068" s="1" t="s">
        <v>1340</v>
      </c>
      <c r="D1068" s="1" t="s">
        <v>1340</v>
      </c>
      <c r="E1068" s="192" t="s">
        <v>1357</v>
      </c>
      <c r="F1068" s="29">
        <v>762</v>
      </c>
      <c r="G1068" s="29">
        <v>304.8</v>
      </c>
      <c r="H1068" s="29"/>
      <c r="I1068" s="29"/>
      <c r="J1068" s="29"/>
      <c r="K1068" s="29"/>
      <c r="L1068" s="29"/>
      <c r="M1068" s="1" t="str">
        <f>Table8[[#This Row],[Std Remarks]]</f>
        <v>NOT LIVE - RETAIN BUDGET</v>
      </c>
      <c r="N1068" s="28">
        <f>Table8[[#This Row],[% of Completion of Work Done]]</f>
        <v>0</v>
      </c>
      <c r="O1068" s="1">
        <f>Table8[[#This Row],[Customers According to % (Market Share)]]</f>
        <v>304.8</v>
      </c>
      <c r="P1068" s="29">
        <v>8949238.0999999996</v>
      </c>
      <c r="Q1068" s="136">
        <f>(Table8[[#This Row],[Allocated Budget]]*$Q$2)+(Table8[[#This Row],[Allocated Budget]]*(1-Table8[[#This Row],[HP%  based on Live % ( Work Progress)]])*(1-$Q$2))</f>
        <v>8949238.0999999996</v>
      </c>
      <c r="R1068" s="136"/>
      <c r="S1068" s="1">
        <v>-0.85</v>
      </c>
      <c r="T1068" s="1"/>
      <c r="U1068" s="1"/>
      <c r="V1068" s="29">
        <v>2068.85</v>
      </c>
      <c r="W1068" s="29">
        <v>9433.75</v>
      </c>
      <c r="X1068" s="1" t="s">
        <v>47</v>
      </c>
      <c r="Y1068" s="28">
        <f>Table8[[#This Row],[% of Completion of Work Done]]</f>
        <v>0</v>
      </c>
      <c r="Z1068" s="1" t="s">
        <v>35</v>
      </c>
      <c r="AA1068" s="1"/>
      <c r="AB1068" s="77">
        <v>0</v>
      </c>
      <c r="AC1068" s="115">
        <f t="shared" si="55"/>
        <v>0</v>
      </c>
      <c r="AD1068" s="2">
        <v>46082</v>
      </c>
      <c r="AE1068" s="175">
        <f>IFERROR(Table8[[#This Row],[Timeline - Monthwise]]-MIN(Table8[Start Date..]),"None")</f>
        <v>214</v>
      </c>
      <c r="AF1068" s="1">
        <f>IFERROR(Table8[[#This Row],[Timeline - Monthwise]]-Table8[[#This Row],[Start Date..]]+1,"Duration Doesn't Exsists")</f>
        <v>215</v>
      </c>
      <c r="AG1068" s="29">
        <f ca="1">IFERROR(Table8[[#This Row],[Timeline - Monthwise]]-TODAY(),"No ETA")</f>
        <v>167</v>
      </c>
      <c r="AH1068" s="29" t="str">
        <f t="shared" si="56"/>
        <v>Yet to Start</v>
      </c>
      <c r="AI1068" s="1" t="s">
        <v>1168</v>
      </c>
      <c r="AJ1068" s="237" t="s">
        <v>3576</v>
      </c>
      <c r="AK1068" s="1" t="s">
        <v>1169</v>
      </c>
      <c r="AL1068" s="1" t="s">
        <v>3325</v>
      </c>
      <c r="AM1068" s="1" t="s">
        <v>76</v>
      </c>
      <c r="AN1068" s="1"/>
      <c r="AO1068" s="27"/>
      <c r="AP1068" s="191"/>
      <c r="AQ1068" s="1"/>
      <c r="AS1068" s="192" t="e">
        <f>VLOOKUP(Table8[[#This Row],[CEM Number]],'71 CEMs'!$E$5:$E$76,1,0)</f>
        <v>#N/A</v>
      </c>
      <c r="AT1068" s="235">
        <v>46296</v>
      </c>
      <c r="AU1068" s="233"/>
    </row>
    <row r="1069" spans="1:47" ht="14.4" customHeight="1">
      <c r="A1069" s="26" t="s">
        <v>674</v>
      </c>
      <c r="B1069" s="166">
        <v>45549</v>
      </c>
      <c r="C1069" s="1" t="s">
        <v>258</v>
      </c>
      <c r="D1069" s="1" t="s">
        <v>258</v>
      </c>
      <c r="E1069" s="192" t="s">
        <v>691</v>
      </c>
      <c r="F1069" s="29">
        <v>1662</v>
      </c>
      <c r="G1069" s="29">
        <v>664.80000000000007</v>
      </c>
      <c r="H1069" s="29"/>
      <c r="I1069" s="29"/>
      <c r="J1069" s="29"/>
      <c r="K1069" s="29"/>
      <c r="L1069" s="29" t="s">
        <v>849</v>
      </c>
      <c r="M1069" s="1" t="str">
        <f>Table8[[#This Row],[Std Remarks]]</f>
        <v>NOT LIVE - RETAIN BUDGET</v>
      </c>
      <c r="N1069" s="28">
        <f>Table8[[#This Row],[% of Completion of Work Done]]</f>
        <v>0.7</v>
      </c>
      <c r="O1069" s="1">
        <f>Table8[[#This Row],[Customers According to % (Market Share)]]</f>
        <v>664.80000000000007</v>
      </c>
      <c r="P1069" s="29">
        <v>15887336.15</v>
      </c>
      <c r="Q1069" s="136">
        <f>(Table8[[#This Row],[Allocated Budget]]*$Q$2)+(Table8[[#This Row],[Allocated Budget]]*(1-Table8[[#This Row],[HP%  based on Live % ( Work Progress)]])*(1-$Q$2))</f>
        <v>6434371.1407500003</v>
      </c>
      <c r="R1069" s="136">
        <v>9452965.0092500001</v>
      </c>
      <c r="S1069" s="1">
        <v>-1</v>
      </c>
      <c r="T1069" s="1"/>
      <c r="U1069" s="1">
        <v>0.4</v>
      </c>
      <c r="V1069" s="29">
        <v>2400.0499999999997</v>
      </c>
      <c r="W1069" s="29">
        <v>13385</v>
      </c>
      <c r="X1069" s="1" t="s">
        <v>47</v>
      </c>
      <c r="Y1069" s="28">
        <f>Table8[[#This Row],[% of Completion of Work Done]]</f>
        <v>0.7</v>
      </c>
      <c r="Z1069" s="1" t="s">
        <v>35</v>
      </c>
      <c r="AA1069" s="1"/>
      <c r="AB1069" s="77">
        <v>0.7</v>
      </c>
      <c r="AC1069" s="115">
        <f t="shared" si="55"/>
        <v>0.7</v>
      </c>
      <c r="AD1069" s="2">
        <v>46082</v>
      </c>
      <c r="AE1069" s="175">
        <f>IFERROR(Table8[[#This Row],[Timeline - Monthwise]]-MIN(Table8[Start Date..]),"None")</f>
        <v>31</v>
      </c>
      <c r="AF1069" s="1">
        <f>IFERROR(Table8[[#This Row],[Timeline - Monthwise]]-Table8[[#This Row],[Start Date..]]+1,"Duration Doesn't Exsists")</f>
        <v>32</v>
      </c>
      <c r="AG1069" s="29">
        <f ca="1">IFERROR(Table8[[#This Row],[Timeline - Monthwise]]-TODAY(),"No ETA")</f>
        <v>-16</v>
      </c>
      <c r="AH1069" s="29" t="str">
        <f t="shared" si="56"/>
        <v>In Progress</v>
      </c>
      <c r="AI1069" s="1" t="s">
        <v>214</v>
      </c>
      <c r="AJ1069" s="237" t="s">
        <v>3571</v>
      </c>
      <c r="AK1069" s="1" t="s">
        <v>680</v>
      </c>
      <c r="AL1069" s="1" t="s">
        <v>3323</v>
      </c>
      <c r="AM1069" s="1" t="s">
        <v>76</v>
      </c>
      <c r="AN1069" s="1">
        <v>1</v>
      </c>
      <c r="AO1069" s="27"/>
      <c r="AP1069" s="191"/>
      <c r="AQ1069" s="1"/>
      <c r="AS1069" s="192" t="str">
        <f>VLOOKUP(Table8[[#This Row],[CEM Number]],'71 CEMs'!$E$5:$E$76,1,0)</f>
        <v>I250210</v>
      </c>
      <c r="AT1069" s="235">
        <v>46113</v>
      </c>
      <c r="AU1069" s="233"/>
    </row>
    <row r="1070" spans="1:47" ht="14.4" customHeight="1">
      <c r="A1070" s="26" t="s">
        <v>280</v>
      </c>
      <c r="B1070" s="166">
        <v>45428</v>
      </c>
      <c r="C1070" s="1" t="s">
        <v>44</v>
      </c>
      <c r="D1070" s="1" t="s">
        <v>44</v>
      </c>
      <c r="E1070" s="192" t="s">
        <v>283</v>
      </c>
      <c r="F1070" s="29">
        <v>800</v>
      </c>
      <c r="G1070" s="29">
        <v>320</v>
      </c>
      <c r="H1070" s="29">
        <v>0</v>
      </c>
      <c r="I1070" s="29">
        <v>0</v>
      </c>
      <c r="J1070" s="29">
        <v>0</v>
      </c>
      <c r="K1070" s="29">
        <v>0</v>
      </c>
      <c r="L1070" s="29"/>
      <c r="M1070" s="1" t="str">
        <f>Table8[[#This Row],[Std Remarks]]</f>
        <v>NOT LIVE - RETAIN BUDGET</v>
      </c>
      <c r="N1070" s="28">
        <f>Table8[[#This Row],[% of Completion of Work Done]]</f>
        <v>0.5</v>
      </c>
      <c r="O1070" s="1">
        <f>Table8[[#This Row],[Customers According to % (Market Share)]]</f>
        <v>320</v>
      </c>
      <c r="P1070" s="29">
        <v>4836175</v>
      </c>
      <c r="Q1070" s="136">
        <f>(Table8[[#This Row],[Allocated Budget]]*$Q$2)+(Table8[[#This Row],[Allocated Budget]]*(1-Table8[[#This Row],[HP%  based on Live % ( Work Progress)]])*(1-$Q$2))</f>
        <v>2780800.625</v>
      </c>
      <c r="R1070" s="136">
        <v>2055374.375</v>
      </c>
      <c r="S1070" s="1">
        <v>-0.85</v>
      </c>
      <c r="T1070" s="1"/>
      <c r="U1070" s="1">
        <v>0.4</v>
      </c>
      <c r="V1070" s="29">
        <v>2500</v>
      </c>
      <c r="W1070" s="29">
        <v>2875</v>
      </c>
      <c r="X1070" s="1" t="s">
        <v>47</v>
      </c>
      <c r="Y1070" s="28">
        <f>Table8[[#This Row],[% of Completion of Work Done]]</f>
        <v>0.5</v>
      </c>
      <c r="Z1070" s="1" t="s">
        <v>35</v>
      </c>
      <c r="AA1070" s="1"/>
      <c r="AB1070" s="77">
        <v>0.5</v>
      </c>
      <c r="AC1070" s="115">
        <f t="shared" si="55"/>
        <v>0.5</v>
      </c>
      <c r="AD1070" s="2">
        <v>46082</v>
      </c>
      <c r="AE1070" s="175">
        <f>IFERROR(Table8[[#This Row],[Timeline - Monthwise]]-MIN(Table8[Start Date..]),"None")</f>
        <v>92</v>
      </c>
      <c r="AF1070" s="1">
        <f>IFERROR(Table8[[#This Row],[Timeline - Monthwise]]-Table8[[#This Row],[Start Date..]]+1,"Duration Doesn't Exsists")</f>
        <v>93</v>
      </c>
      <c r="AG1070" s="29">
        <f ca="1">IFERROR(Table8[[#This Row],[Timeline - Monthwise]]-TODAY(),"No ETA")</f>
        <v>45</v>
      </c>
      <c r="AH1070" s="29" t="str">
        <f t="shared" si="56"/>
        <v>In Progress</v>
      </c>
      <c r="AI1070" s="1" t="s">
        <v>284</v>
      </c>
      <c r="AJ1070" s="237" t="s">
        <v>3573</v>
      </c>
      <c r="AK1070" s="1" t="s">
        <v>285</v>
      </c>
      <c r="AL1070" s="1" t="s">
        <v>3180</v>
      </c>
      <c r="AM1070" s="1" t="s">
        <v>76</v>
      </c>
      <c r="AN1070" s="1">
        <v>1</v>
      </c>
      <c r="AO1070" s="27"/>
      <c r="AP1070" s="67"/>
      <c r="AQ1070" s="1"/>
      <c r="AS1070" s="192" t="str">
        <f>VLOOKUP(Table8[[#This Row],[CEM Number]],'71 CEMs'!$E$5:$E$76,1,0)</f>
        <v>I240681</v>
      </c>
      <c r="AT1070" s="235">
        <v>46174</v>
      </c>
      <c r="AU1070" s="233"/>
    </row>
    <row r="1071" spans="1:47" ht="14.4" customHeight="1">
      <c r="A1071" s="86" t="s">
        <v>944</v>
      </c>
      <c r="B1071" s="166" t="s">
        <v>3530</v>
      </c>
      <c r="C1071" s="1" t="s">
        <v>945</v>
      </c>
      <c r="D1071" s="192" t="s">
        <v>945</v>
      </c>
      <c r="E1071" s="192" t="s">
        <v>3262</v>
      </c>
      <c r="F1071" s="29">
        <v>1864</v>
      </c>
      <c r="G1071" s="65">
        <v>745.6</v>
      </c>
      <c r="H1071" s="65"/>
      <c r="I1071" s="29"/>
      <c r="J1071" s="29"/>
      <c r="K1071" s="29"/>
      <c r="L1071" s="29"/>
      <c r="M1071" s="1" t="str">
        <f>Table8[[#This Row],[Std Remarks]]</f>
        <v>NOT LIVE - RETAIN BUDGET</v>
      </c>
      <c r="N1071" s="28">
        <f>Table8[[#This Row],[% of Completion of Work Done]]</f>
        <v>0.5</v>
      </c>
      <c r="O1071" s="1"/>
      <c r="P1071" s="29">
        <v>12254249.17671</v>
      </c>
      <c r="Q1071" s="136">
        <f>(Table8[[#This Row],[Allocated Budget]]*$Q$2)+(Table8[[#This Row],[Allocated Budget]]*(1-Table8[[#This Row],[HP%  based on Live % ( Work Progress)]])*(1-$Q$2))</f>
        <v>7046193.2766082501</v>
      </c>
      <c r="R1071" s="136"/>
      <c r="S1071" s="1"/>
      <c r="T1071" s="1"/>
      <c r="U1071" s="1"/>
      <c r="V1071" s="66">
        <v>1459.35</v>
      </c>
      <c r="W1071" s="66">
        <v>15764.484561000001</v>
      </c>
      <c r="X1071" s="1" t="s">
        <v>47</v>
      </c>
      <c r="Y1071" s="28">
        <f>Table8[[#This Row],[% of Completion of Work Done]]</f>
        <v>0.5</v>
      </c>
      <c r="Z1071" s="192" t="s">
        <v>35</v>
      </c>
      <c r="AA1071" s="1"/>
      <c r="AB1071" s="77">
        <v>0.5</v>
      </c>
      <c r="AC1071" s="115">
        <f t="shared" si="55"/>
        <v>0.5</v>
      </c>
      <c r="AD1071" s="2">
        <v>46082</v>
      </c>
      <c r="AE1071" s="175">
        <f>IFERROR(Table8[[#This Row],[Timeline - Monthwise]]-MIN(Table8[Start Date..]),"None")</f>
        <v>92</v>
      </c>
      <c r="AF1071" s="1">
        <f>IFERROR(Table8[[#This Row],[Timeline - Monthwise]]-Table8[[#This Row],[Start Date..]]+1,"Duration Doesn't Exsists")</f>
        <v>93</v>
      </c>
      <c r="AG1071" s="29">
        <f ca="1">IFERROR(Table8[[#This Row],[Timeline - Monthwise]]-TODAY(),"No ETA")</f>
        <v>45</v>
      </c>
      <c r="AH1071" s="29" t="str">
        <f t="shared" si="56"/>
        <v>In Progress</v>
      </c>
      <c r="AI1071" s="28" t="s">
        <v>850</v>
      </c>
      <c r="AJ1071" s="237" t="s">
        <v>3573</v>
      </c>
      <c r="AK1071" s="28" t="s">
        <v>550</v>
      </c>
      <c r="AL1071" s="1" t="s">
        <v>3323</v>
      </c>
      <c r="AM1071" s="1" t="s">
        <v>76</v>
      </c>
      <c r="AN1071" s="1"/>
      <c r="AO1071" s="27"/>
      <c r="AP1071" s="1"/>
      <c r="AQ1071" s="192"/>
      <c r="AS1071" s="192" t="e">
        <f>VLOOKUP(Table8[[#This Row],[CEM Number]],'71 CEMs'!$E$5:$E$76,1,0)</f>
        <v>#N/A</v>
      </c>
      <c r="AT1071" s="235">
        <v>46174</v>
      </c>
      <c r="AU1071" s="233"/>
    </row>
    <row r="1072" spans="1:47" ht="14.4" customHeight="1">
      <c r="A1072" s="26" t="s">
        <v>513</v>
      </c>
      <c r="B1072" s="166">
        <v>45427</v>
      </c>
      <c r="C1072" s="1" t="s">
        <v>514</v>
      </c>
      <c r="D1072" s="192" t="s">
        <v>515</v>
      </c>
      <c r="E1072" s="192" t="s">
        <v>551</v>
      </c>
      <c r="F1072" s="29">
        <v>348</v>
      </c>
      <c r="G1072" s="29">
        <v>139.20000000000002</v>
      </c>
      <c r="H1072" s="29"/>
      <c r="I1072" s="29"/>
      <c r="J1072" s="29"/>
      <c r="K1072" s="29"/>
      <c r="L1072" s="29"/>
      <c r="M1072" s="1" t="str">
        <f>Table8[[#This Row],[Std Remarks]]</f>
        <v>NOT LIVE - RETAIN BUDGET</v>
      </c>
      <c r="N1072" s="28">
        <f>Table8[[#This Row],[% of Completion of Work Done]]</f>
        <v>0</v>
      </c>
      <c r="O1072" s="1">
        <f>Table8[[#This Row],[Customers According to % (Market Share)]]</f>
        <v>139.20000000000002</v>
      </c>
      <c r="P1072" s="29">
        <v>6777562.4437331501</v>
      </c>
      <c r="Q1072" s="136">
        <f>(Table8[[#This Row],[Allocated Budget]]*$Q$2)+(Table8[[#This Row],[Allocated Budget]]*(1-Table8[[#This Row],[HP%  based on Live % ( Work Progress)]])*(1-$Q$2))</f>
        <v>6777562.4437331501</v>
      </c>
      <c r="R1072" s="136">
        <v>0</v>
      </c>
      <c r="S1072" s="1">
        <v>-1</v>
      </c>
      <c r="T1072" s="1"/>
      <c r="U1072" s="1">
        <v>0.4</v>
      </c>
      <c r="V1072" s="29">
        <v>1192.7570241499998</v>
      </c>
      <c r="W1072" s="29">
        <v>3965.2705620000006</v>
      </c>
      <c r="X1072" s="1" t="s">
        <v>47</v>
      </c>
      <c r="Y1072" s="28">
        <f>Table8[[#This Row],[% of Completion of Work Done]]</f>
        <v>0</v>
      </c>
      <c r="Z1072" s="192" t="s">
        <v>35</v>
      </c>
      <c r="AA1072" s="1"/>
      <c r="AB1072" s="28">
        <v>0</v>
      </c>
      <c r="AC1072" s="115">
        <f t="shared" si="55"/>
        <v>0</v>
      </c>
      <c r="AD1072" s="2">
        <v>46082</v>
      </c>
      <c r="AE1072" s="175">
        <f>IFERROR(Table8[[#This Row],[Timeline - Monthwise]]-MIN(Table8[Start Date..]),"None")</f>
        <v>31</v>
      </c>
      <c r="AF1072" s="1">
        <f>IFERROR(Table8[[#This Row],[Timeline - Monthwise]]-Table8[[#This Row],[Start Date..]]+1,"Duration Doesn't Exsists")</f>
        <v>32</v>
      </c>
      <c r="AG1072" s="29">
        <f ca="1">IFERROR(Table8[[#This Row],[Timeline - Monthwise]]-TODAY(),"No ETA")</f>
        <v>-16</v>
      </c>
      <c r="AH1072" s="29" t="str">
        <f t="shared" si="56"/>
        <v>Yet to Start</v>
      </c>
      <c r="AI1072" s="1">
        <v>46113</v>
      </c>
      <c r="AJ1072" s="237" t="s">
        <v>3571</v>
      </c>
      <c r="AK1072" s="1" t="s">
        <v>529</v>
      </c>
      <c r="AL1072" s="1" t="s">
        <v>3180</v>
      </c>
      <c r="AM1072" s="1" t="s">
        <v>76</v>
      </c>
      <c r="AN1072" s="1">
        <v>1</v>
      </c>
      <c r="AO1072" s="27"/>
      <c r="AP1072" s="191"/>
      <c r="AQ1072" s="1"/>
      <c r="AS1072" s="192" t="str">
        <f>VLOOKUP(Table8[[#This Row],[CEM Number]],'71 CEMs'!$E$5:$E$76,1,0)</f>
        <v>I240705</v>
      </c>
      <c r="AT1072" s="235">
        <v>46113</v>
      </c>
      <c r="AU1072" s="233"/>
    </row>
    <row r="1073" spans="1:47" ht="14.4" customHeight="1">
      <c r="A1073" s="26" t="s">
        <v>3654</v>
      </c>
      <c r="B1073" s="166" t="s">
        <v>3530</v>
      </c>
      <c r="C1073" s="1" t="s">
        <v>1340</v>
      </c>
      <c r="D1073" s="192" t="s">
        <v>1340</v>
      </c>
      <c r="E1073" s="192" t="s">
        <v>1358</v>
      </c>
      <c r="F1073" s="29">
        <v>1750</v>
      </c>
      <c r="G1073" s="29">
        <v>700</v>
      </c>
      <c r="H1073" s="29"/>
      <c r="I1073" s="29"/>
      <c r="J1073" s="29"/>
      <c r="K1073" s="29"/>
      <c r="L1073" s="29"/>
      <c r="M1073" s="1" t="str">
        <f>Table8[[#This Row],[Std Remarks]]</f>
        <v>NOT LIVE - RETAIN BUDGET</v>
      </c>
      <c r="N1073" s="28">
        <f>Table8[[#This Row],[% of Completion of Work Done]]</f>
        <v>0</v>
      </c>
      <c r="O1073" s="1">
        <f>Table8[[#This Row],[Customers According to % (Market Share)]]</f>
        <v>700</v>
      </c>
      <c r="P1073" s="29">
        <v>9830358.5965</v>
      </c>
      <c r="Q1073" s="136">
        <f>(Table8[[#This Row],[Allocated Budget]]*$Q$2)+(Table8[[#This Row],[Allocated Budget]]*(1-Table8[[#This Row],[HP%  based on Live % ( Work Progress)]])*(1-$Q$2))</f>
        <v>9830358.5965</v>
      </c>
      <c r="R1073" s="136"/>
      <c r="S1073" s="1">
        <v>-1</v>
      </c>
      <c r="T1073" s="1"/>
      <c r="U1073" s="1"/>
      <c r="V1073" s="29">
        <v>1367.7869999999998</v>
      </c>
      <c r="W1073" s="29">
        <v>9602.5</v>
      </c>
      <c r="X1073" s="1" t="s">
        <v>47</v>
      </c>
      <c r="Y1073" s="28">
        <f>Table8[[#This Row],[% of Completion of Work Done]]</f>
        <v>0</v>
      </c>
      <c r="Z1073" s="192" t="s">
        <v>35</v>
      </c>
      <c r="AA1073" s="1"/>
      <c r="AB1073" s="77">
        <v>0</v>
      </c>
      <c r="AC1073" s="115">
        <f t="shared" si="55"/>
        <v>0</v>
      </c>
      <c r="AD1073" s="2">
        <v>46082</v>
      </c>
      <c r="AE1073" s="175">
        <f>IFERROR(Table8[[#This Row],[Timeline - Monthwise]]-MIN(Table8[Start Date..]),"None")</f>
        <v>214</v>
      </c>
      <c r="AF1073" s="1">
        <f>IFERROR(Table8[[#This Row],[Timeline - Monthwise]]-Table8[[#This Row],[Start Date..]]+1,"Duration Doesn't Exsists")</f>
        <v>215</v>
      </c>
      <c r="AG1073" s="29">
        <f ca="1">IFERROR(Table8[[#This Row],[Timeline - Monthwise]]-TODAY(),"No ETA")</f>
        <v>167</v>
      </c>
      <c r="AH1073" s="29" t="str">
        <f t="shared" si="56"/>
        <v>Yet to Start</v>
      </c>
      <c r="AI1073" s="192" t="s">
        <v>1168</v>
      </c>
      <c r="AJ1073" s="237" t="s">
        <v>3576</v>
      </c>
      <c r="AK1073" s="192" t="s">
        <v>1169</v>
      </c>
      <c r="AL1073" s="1" t="s">
        <v>3325</v>
      </c>
      <c r="AM1073" s="1" t="s">
        <v>76</v>
      </c>
      <c r="AN1073" s="1"/>
      <c r="AO1073" s="27"/>
      <c r="AP1073" s="191"/>
      <c r="AQ1073" s="1"/>
      <c r="AS1073" s="192" t="e">
        <f>VLOOKUP(Table8[[#This Row],[CEM Number]],'71 CEMs'!$E$5:$E$76,1,0)</f>
        <v>#N/A</v>
      </c>
      <c r="AT1073" s="235">
        <v>46296</v>
      </c>
      <c r="AU1073" s="233"/>
    </row>
    <row r="1074" spans="1:47" ht="14.4" customHeight="1">
      <c r="A1074" s="26" t="s">
        <v>473</v>
      </c>
      <c r="B1074" s="166">
        <v>45427</v>
      </c>
      <c r="C1074" s="1" t="s">
        <v>474</v>
      </c>
      <c r="D1074" s="192" t="s">
        <v>475</v>
      </c>
      <c r="E1074" s="192" t="s">
        <v>509</v>
      </c>
      <c r="F1074" s="29">
        <v>2080</v>
      </c>
      <c r="G1074" s="29">
        <v>832</v>
      </c>
      <c r="H1074" s="29">
        <v>152</v>
      </c>
      <c r="I1074" s="29">
        <v>9</v>
      </c>
      <c r="J1074" s="29">
        <v>16</v>
      </c>
      <c r="K1074" s="29">
        <v>127</v>
      </c>
      <c r="L1074" s="29"/>
      <c r="M1074" s="1" t="str">
        <f>Table8[[#This Row],[Std Remarks]]</f>
        <v>LIVE - 100% Completed</v>
      </c>
      <c r="N1074" s="28">
        <f>Table8[[#This Row],[% of Completion of Work Done]]</f>
        <v>1</v>
      </c>
      <c r="O1074" s="1">
        <f>Table8[[#This Row],[Customers According to % (Market Share)]]</f>
        <v>832</v>
      </c>
      <c r="P1074" s="29">
        <v>19519436.959403299</v>
      </c>
      <c r="Q1074" s="136">
        <f>Table8[[#This Row],[Allocated Budget]]*Table8[[#This Row],[Allocation Percentage]]</f>
        <v>2927915.5439104945</v>
      </c>
      <c r="R1074" s="136">
        <v>16591521.415492762</v>
      </c>
      <c r="S1074" s="1">
        <v>-1</v>
      </c>
      <c r="T1074" s="1"/>
      <c r="U1074" s="1">
        <v>0.4</v>
      </c>
      <c r="V1074" s="29">
        <v>2682.95</v>
      </c>
      <c r="W1074" s="29">
        <v>16434.136864849999</v>
      </c>
      <c r="X1074" s="1" t="s">
        <v>47</v>
      </c>
      <c r="Y1074" s="75">
        <f>$Q$2</f>
        <v>0.15</v>
      </c>
      <c r="Z1074" s="192" t="s">
        <v>32</v>
      </c>
      <c r="AA1074" s="1" t="s">
        <v>47</v>
      </c>
      <c r="AB1074" s="64">
        <v>1</v>
      </c>
      <c r="AC1074" s="115">
        <f t="shared" si="55"/>
        <v>1</v>
      </c>
      <c r="AD1074" s="2">
        <v>46082</v>
      </c>
      <c r="AE1074" s="175" t="str">
        <f>IFERROR(Table8[[#This Row],[Timeline - Monthwise]]-MIN(Table8[Start Date..]),"None")</f>
        <v>None</v>
      </c>
      <c r="AF1074" s="1" t="str">
        <f>IFERROR(Table8[[#This Row],[Timeline - Monthwise]]-Table8[[#This Row],[Start Date..]]+1,"Duration Doesn't Exsists")</f>
        <v>Duration Doesn't Exsists</v>
      </c>
      <c r="AG1074" s="29" t="str">
        <f ca="1">IFERROR(Table8[[#This Row],[Timeline - Monthwise]]-TODAY(),"No ETA")</f>
        <v>No ETA</v>
      </c>
      <c r="AH1074" s="29" t="str">
        <f t="shared" si="56"/>
        <v>Completed</v>
      </c>
      <c r="AI1074" s="1"/>
      <c r="AJ1074" s="237" t="s">
        <v>3569</v>
      </c>
      <c r="AK1074" s="1"/>
      <c r="AL1074" s="1" t="s">
        <v>3178</v>
      </c>
      <c r="AM1074" s="1" t="s">
        <v>30</v>
      </c>
      <c r="AN1074" s="1"/>
      <c r="AO1074" s="27"/>
      <c r="AP1074" s="191"/>
      <c r="AQ1074" s="1"/>
      <c r="AS1074" s="192" t="str">
        <f>VLOOKUP(Table8[[#This Row],[CEM Number]],'71 CEMs'!$E$5:$E$76,1,0)</f>
        <v>I240704</v>
      </c>
      <c r="AT1074" s="235" t="s">
        <v>3569</v>
      </c>
      <c r="AU1074" s="233"/>
    </row>
    <row r="1075" spans="1:47" ht="14.4" customHeight="1">
      <c r="A1075" s="26" t="s">
        <v>1026</v>
      </c>
      <c r="B1075" s="166">
        <v>44924</v>
      </c>
      <c r="C1075" s="1" t="s">
        <v>474</v>
      </c>
      <c r="D1075" s="1" t="s">
        <v>1027</v>
      </c>
      <c r="E1075" s="192" t="s">
        <v>509</v>
      </c>
      <c r="F1075" s="29">
        <v>2080</v>
      </c>
      <c r="G1075" s="29">
        <v>1040</v>
      </c>
      <c r="H1075" s="29"/>
      <c r="I1075" s="29"/>
      <c r="J1075" s="29"/>
      <c r="K1075" s="29"/>
      <c r="L1075" s="29" t="s">
        <v>3618</v>
      </c>
      <c r="M1075" s="1" t="str">
        <f>Table8[[#This Row],[Std Remarks]]</f>
        <v>LIVE - 100% Completed</v>
      </c>
      <c r="N1075" s="28">
        <f>Table8[[#This Row],[% of Completion of Work Done]]</f>
        <v>1</v>
      </c>
      <c r="O1075" s="1">
        <f>Table8[[#This Row],[Customers According to % (Market Share)]]</f>
        <v>1040</v>
      </c>
      <c r="P1075" s="29">
        <v>16056315.048106199</v>
      </c>
      <c r="Q1075" s="136">
        <f>Table8[[#This Row],[Allocated Budget]]*Table8[[#This Row],[Allocation Percentage]]</f>
        <v>2408447.2572159297</v>
      </c>
      <c r="R1075" s="136">
        <v>13647867.790890312</v>
      </c>
      <c r="S1075" s="1">
        <v>-1</v>
      </c>
      <c r="T1075" s="1"/>
      <c r="U1075" s="1">
        <v>0.5</v>
      </c>
      <c r="V1075" s="29">
        <v>2682.95</v>
      </c>
      <c r="W1075" s="29">
        <v>16434.136864849999</v>
      </c>
      <c r="X1075" s="1" t="s">
        <v>47</v>
      </c>
      <c r="Y1075" s="75">
        <f>$Q$2</f>
        <v>0.15</v>
      </c>
      <c r="Z1075" s="1" t="s">
        <v>32</v>
      </c>
      <c r="AA1075" s="1" t="s">
        <v>47</v>
      </c>
      <c r="AB1075" s="64">
        <v>1</v>
      </c>
      <c r="AC1075" s="115">
        <f t="shared" si="55"/>
        <v>1</v>
      </c>
      <c r="AD1075" s="2">
        <v>46082</v>
      </c>
      <c r="AE1075" s="175" t="str">
        <f>IFERROR(Table8[[#This Row],[Timeline - Monthwise]]-MIN(Table8[Start Date..]),"None")</f>
        <v>None</v>
      </c>
      <c r="AF1075" s="1" t="str">
        <f>IFERROR(Table8[[#This Row],[Timeline - Monthwise]]-Table8[[#This Row],[Start Date..]]+1,"Duration Doesn't Exsists")</f>
        <v>Duration Doesn't Exsists</v>
      </c>
      <c r="AG1075" s="29" t="str">
        <f ca="1">IFERROR(Table8[[#This Row],[Timeline - Monthwise]]-TODAY(),"No ETA")</f>
        <v>No ETA</v>
      </c>
      <c r="AH1075" s="29" t="str">
        <f t="shared" si="56"/>
        <v>Completed</v>
      </c>
      <c r="AI1075" s="1"/>
      <c r="AJ1075" s="237" t="s">
        <v>3569</v>
      </c>
      <c r="AK1075" s="1"/>
      <c r="AL1075" s="1" t="s">
        <v>3178</v>
      </c>
      <c r="AM1075" s="1" t="s">
        <v>30</v>
      </c>
      <c r="AN1075" s="1"/>
      <c r="AO1075" s="27"/>
      <c r="AP1075" s="191"/>
      <c r="AQ1075" s="1"/>
      <c r="AS1075" s="192" t="str">
        <f>VLOOKUP(Table8[[#This Row],[CEM Number]],'71 CEMs'!$E$5:$E$76,1,0)</f>
        <v>INT-23-00439</v>
      </c>
      <c r="AT1075" s="235" t="s">
        <v>3569</v>
      </c>
      <c r="AU1075" s="233"/>
    </row>
    <row r="1076" spans="1:47" ht="14.4" customHeight="1">
      <c r="A1076" s="26" t="s">
        <v>3654</v>
      </c>
      <c r="B1076" s="166" t="s">
        <v>3530</v>
      </c>
      <c r="C1076" s="1" t="s">
        <v>1340</v>
      </c>
      <c r="D1076" s="1" t="s">
        <v>1340</v>
      </c>
      <c r="E1076" s="192" t="s">
        <v>1359</v>
      </c>
      <c r="F1076" s="29">
        <v>1356</v>
      </c>
      <c r="G1076" s="29">
        <v>542.4</v>
      </c>
      <c r="H1076" s="29"/>
      <c r="I1076" s="29"/>
      <c r="J1076" s="29"/>
      <c r="K1076" s="29"/>
      <c r="L1076" s="29"/>
      <c r="M1076" s="1" t="str">
        <f>Table8[[#This Row],[Std Remarks]]</f>
        <v>NOT LIVE - RETAIN BUDGET</v>
      </c>
      <c r="N1076" s="28">
        <f>Table8[[#This Row],[% of Completion of Work Done]]</f>
        <v>0</v>
      </c>
      <c r="O1076" s="1">
        <f>Table8[[#This Row],[Customers According to % (Market Share)]]</f>
        <v>542.4</v>
      </c>
      <c r="P1076" s="29">
        <v>9456907.6459999997</v>
      </c>
      <c r="Q1076" s="136">
        <f>(Table8[[#This Row],[Allocated Budget]]*$Q$2)+(Table8[[#This Row],[Allocated Budget]]*(1-Table8[[#This Row],[HP%  based on Live % ( Work Progress)]])*(1-$Q$2))</f>
        <v>9456907.6459999997</v>
      </c>
      <c r="R1076" s="136"/>
      <c r="S1076" s="1">
        <v>-0.85</v>
      </c>
      <c r="T1076" s="1"/>
      <c r="U1076" s="1"/>
      <c r="V1076" s="29">
        <v>1697.3999999999999</v>
      </c>
      <c r="W1076" s="29">
        <v>8718.75</v>
      </c>
      <c r="X1076" s="1" t="s">
        <v>47</v>
      </c>
      <c r="Y1076" s="28">
        <f>Table8[[#This Row],[% of Completion of Work Done]]</f>
        <v>0</v>
      </c>
      <c r="Z1076" s="1" t="s">
        <v>35</v>
      </c>
      <c r="AA1076" s="1"/>
      <c r="AB1076" s="77">
        <v>0</v>
      </c>
      <c r="AC1076" s="115">
        <f t="shared" si="55"/>
        <v>0</v>
      </c>
      <c r="AD1076" s="2">
        <v>46082</v>
      </c>
      <c r="AE1076" s="175">
        <f>IFERROR(Table8[[#This Row],[Timeline - Monthwise]]-MIN(Table8[Start Date..]),"None")</f>
        <v>214</v>
      </c>
      <c r="AF1076" s="1">
        <f>IFERROR(Table8[[#This Row],[Timeline - Monthwise]]-Table8[[#This Row],[Start Date..]]+1,"Duration Doesn't Exsists")</f>
        <v>215</v>
      </c>
      <c r="AG1076" s="29">
        <f ca="1">IFERROR(Table8[[#This Row],[Timeline - Monthwise]]-TODAY(),"No ETA")</f>
        <v>167</v>
      </c>
      <c r="AH1076" s="29" t="str">
        <f t="shared" si="56"/>
        <v>Yet to Start</v>
      </c>
      <c r="AI1076" s="192" t="s">
        <v>1168</v>
      </c>
      <c r="AJ1076" s="237" t="s">
        <v>3576</v>
      </c>
      <c r="AK1076" s="1" t="s">
        <v>1169</v>
      </c>
      <c r="AL1076" s="1" t="s">
        <v>3325</v>
      </c>
      <c r="AM1076" s="1" t="s">
        <v>76</v>
      </c>
      <c r="AN1076" s="1"/>
      <c r="AO1076" s="27"/>
      <c r="AP1076" s="191"/>
      <c r="AQ1076" s="192"/>
      <c r="AS1076" s="192" t="e">
        <f>VLOOKUP(Table8[[#This Row],[CEM Number]],'71 CEMs'!$E$5:$E$76,1,0)</f>
        <v>#N/A</v>
      </c>
      <c r="AT1076" s="235">
        <v>46296</v>
      </c>
      <c r="AU1076" s="233"/>
    </row>
    <row r="1077" spans="1:47" ht="14.4" customHeight="1">
      <c r="A1077" s="87" t="s">
        <v>895</v>
      </c>
      <c r="B1077" s="166" t="s">
        <v>3530</v>
      </c>
      <c r="C1077" s="28" t="s">
        <v>217</v>
      </c>
      <c r="D1077" s="28" t="s">
        <v>896</v>
      </c>
      <c r="E1077" s="192" t="s">
        <v>3196</v>
      </c>
      <c r="F1077" s="29">
        <v>694</v>
      </c>
      <c r="G1077" s="65">
        <v>277.60000000000002</v>
      </c>
      <c r="H1077" s="65"/>
      <c r="I1077" s="29"/>
      <c r="J1077" s="29" t="s">
        <v>3607</v>
      </c>
      <c r="K1077" s="29"/>
      <c r="L1077" s="29"/>
      <c r="M1077" s="1" t="str">
        <f>Table8[[#This Row],[Std Remarks]]</f>
        <v>LIVE - 100% Completed</v>
      </c>
      <c r="N1077" s="28">
        <f>Table8[[#This Row],[% of Completion of Work Done]]</f>
        <v>1</v>
      </c>
      <c r="O1077" s="1"/>
      <c r="P1077" s="29">
        <v>4676213.2836666703</v>
      </c>
      <c r="Q1077" s="136">
        <f>Table8[[#This Row],[Allocated Budget]]*Table8[[#This Row],[Allocation Percentage]]</f>
        <v>701431.99255000055</v>
      </c>
      <c r="R1077" s="136"/>
      <c r="S1077" s="1"/>
      <c r="T1077" s="1"/>
      <c r="U1077" s="1">
        <v>0.4</v>
      </c>
      <c r="V1077" s="66">
        <v>917.69999999999993</v>
      </c>
      <c r="W1077" s="66">
        <v>7554.5</v>
      </c>
      <c r="X1077" s="1" t="str">
        <f>Table8[[#This Row],[Live on (Arial,Buried, Hybrid)]]</f>
        <v>Hybrid</v>
      </c>
      <c r="Y1077" s="75">
        <f>$Q$2</f>
        <v>0.15</v>
      </c>
      <c r="Z1077" s="1" t="s">
        <v>32</v>
      </c>
      <c r="AA1077" s="1" t="s">
        <v>47</v>
      </c>
      <c r="AB1077" s="64">
        <v>1</v>
      </c>
      <c r="AC1077" s="115">
        <f t="shared" si="55"/>
        <v>1</v>
      </c>
      <c r="AD1077" s="2">
        <v>46082</v>
      </c>
      <c r="AE1077" s="175" t="str">
        <f>IFERROR(Table8[[#This Row],[Timeline - Monthwise]]-MIN(Table8[Start Date..]),"None")</f>
        <v>None</v>
      </c>
      <c r="AF1077" s="1" t="str">
        <f>IFERROR(Table8[[#This Row],[Timeline - Monthwise]]-Table8[[#This Row],[Start Date..]]+1,"Duration Doesn't Exsists")</f>
        <v>Duration Doesn't Exsists</v>
      </c>
      <c r="AG1077" s="29" t="str">
        <f ca="1">IFERROR(Table8[[#This Row],[Timeline - Monthwise]]-TODAY(),"No ETA")</f>
        <v>No ETA</v>
      </c>
      <c r="AH1077" s="29" t="str">
        <f t="shared" si="56"/>
        <v>Completed</v>
      </c>
      <c r="AI1077" s="1"/>
      <c r="AJ1077" s="237" t="s">
        <v>3569</v>
      </c>
      <c r="AK1077" s="88" t="s">
        <v>3292</v>
      </c>
      <c r="AL1077" s="1" t="s">
        <v>3178</v>
      </c>
      <c r="AM1077" s="1" t="s">
        <v>30</v>
      </c>
      <c r="AN1077" s="1"/>
      <c r="AO1077" s="27"/>
      <c r="AP1077" s="191"/>
      <c r="AQ1077" s="1"/>
      <c r="AS1077" s="192" t="e">
        <f>VLOOKUP(Table8[[#This Row],[CEM Number]],'71 CEMs'!$E$5:$E$76,1,0)</f>
        <v>#N/A</v>
      </c>
      <c r="AT1077" s="235" t="s">
        <v>3569</v>
      </c>
      <c r="AU1077" s="233"/>
    </row>
    <row r="1078" spans="1:47" ht="14.4" customHeight="1">
      <c r="A1078" s="26" t="s">
        <v>843</v>
      </c>
      <c r="B1078" s="166" t="s">
        <v>3530</v>
      </c>
      <c r="C1078" s="1" t="s">
        <v>762</v>
      </c>
      <c r="D1078" s="1" t="s">
        <v>844</v>
      </c>
      <c r="E1078" s="192" t="s">
        <v>847</v>
      </c>
      <c r="F1078" s="29">
        <v>204</v>
      </c>
      <c r="G1078" s="29">
        <v>81.600000000000009</v>
      </c>
      <c r="H1078" s="29" t="s">
        <v>3598</v>
      </c>
      <c r="I1078" s="29"/>
      <c r="J1078" s="29"/>
      <c r="K1078" s="29"/>
      <c r="L1078" s="29"/>
      <c r="M1078" s="1" t="str">
        <f>Table8[[#This Row],[Std Remarks]]</f>
        <v>NOT LIVE - RETAIN BUDGET</v>
      </c>
      <c r="N1078" s="28">
        <f>Table8[[#This Row],[% of Completion of Work Done]]</f>
        <v>0</v>
      </c>
      <c r="O1078" s="1">
        <f>Table8[[#This Row],[Customers According to % (Market Share)]]</f>
        <v>81.600000000000009</v>
      </c>
      <c r="P1078" s="29">
        <v>1896605.9377250001</v>
      </c>
      <c r="Q1078" s="136">
        <f>(Table8[[#This Row],[Allocated Budget]]*$Q$2)+(Table8[[#This Row],[Allocated Budget]]*(1-Table8[[#This Row],[HP%  based on Live % ( Work Progress)]])*(1-$Q$2))</f>
        <v>1896605.9377250001</v>
      </c>
      <c r="R1078" s="136"/>
      <c r="S1078" s="1"/>
      <c r="T1078" s="1"/>
      <c r="U1078" s="1"/>
      <c r="V1078" s="29">
        <v>362.25</v>
      </c>
      <c r="W1078" s="29">
        <v>1814.5209837500001</v>
      </c>
      <c r="X1078" s="1" t="s">
        <v>47</v>
      </c>
      <c r="Y1078" s="28">
        <f>Table8[[#This Row],[% of Completion of Work Done]]</f>
        <v>0</v>
      </c>
      <c r="Z1078" s="1" t="s">
        <v>849</v>
      </c>
      <c r="AA1078" s="1"/>
      <c r="AB1078" s="28">
        <v>0</v>
      </c>
      <c r="AC1078" s="115">
        <f t="shared" si="55"/>
        <v>0</v>
      </c>
      <c r="AD1078" s="2">
        <v>46082</v>
      </c>
      <c r="AE1078" s="175">
        <f>IFERROR(Table8[[#This Row],[Timeline - Monthwise]]-MIN(Table8[Start Date..]),"None")</f>
        <v>92</v>
      </c>
      <c r="AF1078" s="1">
        <f>IFERROR(Table8[[#This Row],[Timeline - Monthwise]]-Table8[[#This Row],[Start Date..]]+1,"Duration Doesn't Exsists")</f>
        <v>93</v>
      </c>
      <c r="AG1078" s="29">
        <f ca="1">IFERROR(Table8[[#This Row],[Timeline - Monthwise]]-TODAY(),"No ETA")</f>
        <v>45</v>
      </c>
      <c r="AH1078" s="29" t="str">
        <f t="shared" si="56"/>
        <v>Yet to Start</v>
      </c>
      <c r="AI1078" s="1" t="s">
        <v>850</v>
      </c>
      <c r="AJ1078" s="237" t="s">
        <v>3573</v>
      </c>
      <c r="AK1078" s="1" t="s">
        <v>851</v>
      </c>
      <c r="AL1078" s="1" t="s">
        <v>3180</v>
      </c>
      <c r="AM1078" s="1" t="s">
        <v>76</v>
      </c>
      <c r="AN1078" s="1"/>
      <c r="AO1078" s="27"/>
      <c r="AP1078" s="192"/>
      <c r="AQ1078" s="192"/>
      <c r="AS1078" s="192" t="e">
        <f>VLOOKUP(Table8[[#This Row],[CEM Number]],'71 CEMs'!$E$5:$E$76,1,0)</f>
        <v>#N/A</v>
      </c>
      <c r="AT1078" s="235">
        <v>46174</v>
      </c>
      <c r="AU1078" s="233"/>
    </row>
    <row r="1079" spans="1:47" ht="14.4" customHeight="1">
      <c r="A1079" s="26" t="s">
        <v>843</v>
      </c>
      <c r="B1079" s="166" t="s">
        <v>3530</v>
      </c>
      <c r="C1079" s="1" t="s">
        <v>762</v>
      </c>
      <c r="D1079" s="1" t="s">
        <v>844</v>
      </c>
      <c r="E1079" s="192" t="s">
        <v>864</v>
      </c>
      <c r="F1079" s="29">
        <v>308</v>
      </c>
      <c r="G1079" s="29">
        <v>123.2</v>
      </c>
      <c r="H1079" s="29" t="s">
        <v>3598</v>
      </c>
      <c r="I1079" s="29"/>
      <c r="J1079" s="29"/>
      <c r="K1079" s="29"/>
      <c r="L1079" s="29"/>
      <c r="M1079" s="1" t="str">
        <f>Table8[[#This Row],[Std Remarks]]</f>
        <v>NOT LIVE - RETAIN BUDGET</v>
      </c>
      <c r="N1079" s="28">
        <f>Table8[[#This Row],[% of Completion of Work Done]]</f>
        <v>0</v>
      </c>
      <c r="O1079" s="1">
        <f>Table8[[#This Row],[Customers According to % (Market Share)]]</f>
        <v>123.2</v>
      </c>
      <c r="P1079" s="29">
        <v>2679026.7000000002</v>
      </c>
      <c r="Q1079" s="136">
        <f>(Table8[[#This Row],[Allocated Budget]]*$Q$2)+(Table8[[#This Row],[Allocated Budget]]*(1-Table8[[#This Row],[HP%  based on Live % ( Work Progress)]])*(1-$Q$2))</f>
        <v>2679026.7000000002</v>
      </c>
      <c r="R1079" s="136"/>
      <c r="S1079" s="1"/>
      <c r="T1079" s="1"/>
      <c r="U1079" s="1"/>
      <c r="V1079" s="29">
        <v>524.4</v>
      </c>
      <c r="W1079" s="29">
        <v>2258.75</v>
      </c>
      <c r="X1079" s="1" t="s">
        <v>47</v>
      </c>
      <c r="Y1079" s="28">
        <f>Table8[[#This Row],[% of Completion of Work Done]]</f>
        <v>0</v>
      </c>
      <c r="Z1079" s="192" t="s">
        <v>849</v>
      </c>
      <c r="AA1079" s="1"/>
      <c r="AB1079" s="28">
        <v>0</v>
      </c>
      <c r="AC1079" s="115">
        <f t="shared" si="55"/>
        <v>0</v>
      </c>
      <c r="AD1079" s="2">
        <v>46082</v>
      </c>
      <c r="AE1079" s="175">
        <f>IFERROR(Table8[[#This Row],[Timeline - Monthwise]]-MIN(Table8[Start Date..]),"None")</f>
        <v>92</v>
      </c>
      <c r="AF1079" s="1">
        <f>IFERROR(Table8[[#This Row],[Timeline - Monthwise]]-Table8[[#This Row],[Start Date..]]+1,"Duration Doesn't Exsists")</f>
        <v>93</v>
      </c>
      <c r="AG1079" s="29">
        <f ca="1">IFERROR(Table8[[#This Row],[Timeline - Monthwise]]-TODAY(),"No ETA")</f>
        <v>45</v>
      </c>
      <c r="AH1079" s="29" t="str">
        <f t="shared" si="56"/>
        <v>Yet to Start</v>
      </c>
      <c r="AI1079" s="1" t="s">
        <v>850</v>
      </c>
      <c r="AJ1079" s="237" t="s">
        <v>3573</v>
      </c>
      <c r="AK1079" s="192" t="s">
        <v>851</v>
      </c>
      <c r="AL1079" s="1" t="s">
        <v>3180</v>
      </c>
      <c r="AM1079" s="1" t="s">
        <v>76</v>
      </c>
      <c r="AN1079" s="1"/>
      <c r="AO1079" s="27"/>
      <c r="AP1079" s="1"/>
      <c r="AQ1079" s="1"/>
      <c r="AS1079" s="192" t="e">
        <f>VLOOKUP(Table8[[#This Row],[CEM Number]],'71 CEMs'!$E$5:$E$76,1,0)</f>
        <v>#N/A</v>
      </c>
      <c r="AT1079" s="235">
        <v>46174</v>
      </c>
      <c r="AU1079" s="233"/>
    </row>
    <row r="1080" spans="1:47" ht="14.4" customHeight="1">
      <c r="A1080" s="26" t="s">
        <v>3654</v>
      </c>
      <c r="B1080" s="166" t="s">
        <v>3530</v>
      </c>
      <c r="C1080" s="1" t="s">
        <v>1340</v>
      </c>
      <c r="D1080" s="1" t="s">
        <v>1340</v>
      </c>
      <c r="E1080" s="192" t="s">
        <v>1360</v>
      </c>
      <c r="F1080" s="29">
        <v>1008</v>
      </c>
      <c r="G1080" s="29">
        <v>403.20000000000005</v>
      </c>
      <c r="H1080" s="29"/>
      <c r="I1080" s="29"/>
      <c r="J1080" s="29"/>
      <c r="K1080" s="29"/>
      <c r="L1080" s="29"/>
      <c r="M1080" s="1" t="str">
        <f>Table8[[#This Row],[Std Remarks]]</f>
        <v>NOT LIVE - RETAIN BUDGET</v>
      </c>
      <c r="N1080" s="28">
        <f>Table8[[#This Row],[% of Completion of Work Done]]</f>
        <v>0</v>
      </c>
      <c r="O1080" s="1">
        <f>Table8[[#This Row],[Customers According to % (Market Share)]]</f>
        <v>403.20000000000005</v>
      </c>
      <c r="P1080" s="29">
        <v>7403364.4460000005</v>
      </c>
      <c r="Q1080" s="136">
        <f>(Table8[[#This Row],[Allocated Budget]]*$Q$2)+(Table8[[#This Row],[Allocated Budget]]*(1-Table8[[#This Row],[HP%  based on Live % ( Work Progress)]])*(1-$Q$2))</f>
        <v>7403364.4460000005</v>
      </c>
      <c r="R1080" s="136"/>
      <c r="S1080" s="1">
        <v>-1</v>
      </c>
      <c r="T1080" s="1"/>
      <c r="U1080" s="1"/>
      <c r="V1080" s="29">
        <v>1354.6999999999998</v>
      </c>
      <c r="W1080" s="29">
        <v>5986.25</v>
      </c>
      <c r="X1080" s="1" t="s">
        <v>47</v>
      </c>
      <c r="Y1080" s="28">
        <f>Table8[[#This Row],[% of Completion of Work Done]]</f>
        <v>0</v>
      </c>
      <c r="Z1080" s="192" t="s">
        <v>35</v>
      </c>
      <c r="AA1080" s="1"/>
      <c r="AB1080" s="77">
        <v>0</v>
      </c>
      <c r="AC1080" s="115">
        <f t="shared" si="55"/>
        <v>0</v>
      </c>
      <c r="AD1080" s="2">
        <v>46082</v>
      </c>
      <c r="AE1080" s="175">
        <f>IFERROR(Table8[[#This Row],[Timeline - Monthwise]]-MIN(Table8[Start Date..]),"None")</f>
        <v>214</v>
      </c>
      <c r="AF1080" s="1">
        <f>IFERROR(Table8[[#This Row],[Timeline - Monthwise]]-Table8[[#This Row],[Start Date..]]+1,"Duration Doesn't Exsists")</f>
        <v>215</v>
      </c>
      <c r="AG1080" s="29">
        <f ca="1">IFERROR(Table8[[#This Row],[Timeline - Monthwise]]-TODAY(),"No ETA")</f>
        <v>167</v>
      </c>
      <c r="AH1080" s="29" t="str">
        <f t="shared" si="56"/>
        <v>Yet to Start</v>
      </c>
      <c r="AI1080" s="192" t="s">
        <v>1168</v>
      </c>
      <c r="AJ1080" s="237" t="s">
        <v>3576</v>
      </c>
      <c r="AK1080" s="192" t="s">
        <v>1169</v>
      </c>
      <c r="AL1080" s="1" t="s">
        <v>3325</v>
      </c>
      <c r="AM1080" s="1" t="s">
        <v>76</v>
      </c>
      <c r="AN1080" s="1"/>
      <c r="AO1080" s="27"/>
      <c r="AP1080" s="191"/>
      <c r="AQ1080" s="1"/>
      <c r="AS1080" s="192" t="e">
        <f>VLOOKUP(Table8[[#This Row],[CEM Number]],'71 CEMs'!$E$5:$E$76,1,0)</f>
        <v>#N/A</v>
      </c>
      <c r="AT1080" s="235">
        <v>46296</v>
      </c>
      <c r="AU1080" s="233"/>
    </row>
    <row r="1081" spans="1:47" ht="14.4" customHeight="1">
      <c r="A1081" s="26" t="s">
        <v>379</v>
      </c>
      <c r="B1081" s="166">
        <v>45428</v>
      </c>
      <c r="C1081" s="1" t="s">
        <v>172</v>
      </c>
      <c r="D1081" s="1" t="s">
        <v>172</v>
      </c>
      <c r="E1081" s="192" t="s">
        <v>386</v>
      </c>
      <c r="F1081" s="29">
        <v>864</v>
      </c>
      <c r="G1081" s="29">
        <v>345.6</v>
      </c>
      <c r="H1081" s="29"/>
      <c r="I1081" s="29"/>
      <c r="J1081" s="29"/>
      <c r="K1081" s="29"/>
      <c r="L1081" s="29" t="s">
        <v>3646</v>
      </c>
      <c r="M1081" s="1" t="str">
        <f>Table8[[#This Row],[Std Remarks]]</f>
        <v>LIVE - 100% Completed</v>
      </c>
      <c r="N1081" s="28">
        <f>Table8[[#This Row],[% of Completion of Work Done]]</f>
        <v>1</v>
      </c>
      <c r="O1081" s="1">
        <f>Table8[[#This Row],[Customers According to % (Market Share)]]</f>
        <v>345.6</v>
      </c>
      <c r="P1081" s="29">
        <v>3172740</v>
      </c>
      <c r="Q1081" s="136">
        <f>Table8[[#This Row],[Allocated Budget]]*Table8[[#This Row],[Allocation Percentage]]</f>
        <v>475911</v>
      </c>
      <c r="R1081" s="136">
        <v>2696829</v>
      </c>
      <c r="S1081" s="1">
        <v>-1</v>
      </c>
      <c r="T1081" s="1"/>
      <c r="U1081" s="1">
        <v>0.4</v>
      </c>
      <c r="V1081" s="29">
        <v>0</v>
      </c>
      <c r="W1081" s="29">
        <v>8951</v>
      </c>
      <c r="X1081" s="1" t="s">
        <v>150</v>
      </c>
      <c r="Y1081" s="75">
        <f>$Q$2</f>
        <v>0.15</v>
      </c>
      <c r="Z1081" s="1" t="s">
        <v>32</v>
      </c>
      <c r="AA1081" s="1" t="s">
        <v>150</v>
      </c>
      <c r="AB1081" s="64">
        <v>1</v>
      </c>
      <c r="AC1081" s="115">
        <f t="shared" si="55"/>
        <v>1</v>
      </c>
      <c r="AD1081" s="2">
        <v>46082</v>
      </c>
      <c r="AE1081" s="175" t="str">
        <f>IFERROR(Table8[[#This Row],[Timeline - Monthwise]]-MIN(Table8[Start Date..]),"None")</f>
        <v>None</v>
      </c>
      <c r="AF1081" s="1" t="str">
        <f>IFERROR(Table8[[#This Row],[Timeline - Monthwise]]-Table8[[#This Row],[Start Date..]]+1,"Duration Doesn't Exsists")</f>
        <v>Duration Doesn't Exsists</v>
      </c>
      <c r="AG1081" s="29" t="str">
        <f ca="1">IFERROR(Table8[[#This Row],[Timeline - Monthwise]]-TODAY(),"No ETA")</f>
        <v>No ETA</v>
      </c>
      <c r="AH1081" s="29" t="str">
        <f t="shared" si="56"/>
        <v>Completed</v>
      </c>
      <c r="AI1081" s="1"/>
      <c r="AJ1081" s="237" t="s">
        <v>3569</v>
      </c>
      <c r="AK1081" s="1"/>
      <c r="AL1081" s="1" t="s">
        <v>3178</v>
      </c>
      <c r="AM1081" s="1" t="s">
        <v>30</v>
      </c>
      <c r="AN1081" s="1"/>
      <c r="AO1081" s="27"/>
      <c r="AP1081" s="191"/>
      <c r="AQ1081" s="1"/>
      <c r="AS1081" s="192" t="str">
        <f>VLOOKUP(Table8[[#This Row],[CEM Number]],'71 CEMs'!$E$5:$E$76,1,0)</f>
        <v>I240701</v>
      </c>
      <c r="AT1081" s="235" t="s">
        <v>3569</v>
      </c>
      <c r="AU1081" s="233"/>
    </row>
    <row r="1082" spans="1:47" ht="14.4" customHeight="1">
      <c r="A1082" s="26" t="s">
        <v>171</v>
      </c>
      <c r="B1082" s="166">
        <v>45350</v>
      </c>
      <c r="C1082" s="1" t="s">
        <v>172</v>
      </c>
      <c r="D1082" s="1" t="s">
        <v>173</v>
      </c>
      <c r="E1082" s="192" t="s">
        <v>188</v>
      </c>
      <c r="F1082" s="29">
        <v>568</v>
      </c>
      <c r="G1082" s="29">
        <v>227.20000000000002</v>
      </c>
      <c r="H1082" s="29">
        <v>409</v>
      </c>
      <c r="I1082" s="29">
        <v>341</v>
      </c>
      <c r="J1082" s="29">
        <v>31</v>
      </c>
      <c r="K1082" s="29">
        <v>37</v>
      </c>
      <c r="L1082" s="29"/>
      <c r="M1082" s="1" t="str">
        <f>Table8[[#This Row],[Std Remarks]]</f>
        <v>LIVE - 100% Completed</v>
      </c>
      <c r="N1082" s="28">
        <f>Table8[[#This Row],[% of Completion of Work Done]]</f>
        <v>1</v>
      </c>
      <c r="O1082" s="1">
        <f>Table8[[#This Row],[Customers According to % (Market Share)]]</f>
        <v>227.20000000000002</v>
      </c>
      <c r="P1082" s="29">
        <v>13559138.720832</v>
      </c>
      <c r="Q1082" s="136">
        <f>Table8[[#This Row],[Allocated Budget]]*Table8[[#This Row],[Allocation Percentage]]</f>
        <v>2033870.8081247997</v>
      </c>
      <c r="R1082" s="136">
        <v>11525267.9127072</v>
      </c>
      <c r="S1082" s="1">
        <v>-1</v>
      </c>
      <c r="T1082" s="1"/>
      <c r="U1082" s="1">
        <v>0.4</v>
      </c>
      <c r="V1082" s="29">
        <v>3152.1499999999996</v>
      </c>
      <c r="W1082" s="29">
        <v>10784.972473949998</v>
      </c>
      <c r="X1082" s="1" t="s">
        <v>47</v>
      </c>
      <c r="Y1082" s="75">
        <f>$Q$2</f>
        <v>0.15</v>
      </c>
      <c r="Z1082" s="1" t="s">
        <v>32</v>
      </c>
      <c r="AA1082" s="1" t="s">
        <v>47</v>
      </c>
      <c r="AB1082" s="64">
        <v>1</v>
      </c>
      <c r="AC1082" s="115">
        <f t="shared" si="55"/>
        <v>1</v>
      </c>
      <c r="AD1082" s="2">
        <v>46082</v>
      </c>
      <c r="AE1082" s="175" t="str">
        <f>IFERROR(Table8[[#This Row],[Timeline - Monthwise]]-MIN(Table8[Start Date..]),"None")</f>
        <v>None</v>
      </c>
      <c r="AF1082" s="1" t="str">
        <f>IFERROR(Table8[[#This Row],[Timeline - Monthwise]]-Table8[[#This Row],[Start Date..]]+1,"Duration Doesn't Exsists")</f>
        <v>Duration Doesn't Exsists</v>
      </c>
      <c r="AG1082" s="29" t="str">
        <f ca="1">IFERROR(Table8[[#This Row],[Timeline - Monthwise]]-TODAY(),"No ETA")</f>
        <v>No ETA</v>
      </c>
      <c r="AH1082" s="29" t="str">
        <f t="shared" si="56"/>
        <v>Completed</v>
      </c>
      <c r="AI1082" s="1"/>
      <c r="AJ1082" s="237" t="s">
        <v>3569</v>
      </c>
      <c r="AK1082" s="1"/>
      <c r="AL1082" s="1" t="s">
        <v>3178</v>
      </c>
      <c r="AM1082" s="1" t="s">
        <v>30</v>
      </c>
      <c r="AN1082" s="1"/>
      <c r="AO1082" s="27"/>
      <c r="AP1082" s="191"/>
      <c r="AQ1082" s="1"/>
      <c r="AS1082" s="192" t="str">
        <f>VLOOKUP(Table8[[#This Row],[CEM Number]],'71 CEMs'!$E$5:$E$76,1,0)</f>
        <v>I240539</v>
      </c>
      <c r="AT1082" s="235" t="s">
        <v>3569</v>
      </c>
      <c r="AU1082" s="233"/>
    </row>
    <row r="1083" spans="1:47" ht="14.4" customHeight="1">
      <c r="A1083" s="26" t="s">
        <v>171</v>
      </c>
      <c r="B1083" s="166">
        <v>45350</v>
      </c>
      <c r="C1083" s="1" t="s">
        <v>172</v>
      </c>
      <c r="D1083" s="192" t="s">
        <v>173</v>
      </c>
      <c r="E1083" s="192" t="s">
        <v>189</v>
      </c>
      <c r="F1083" s="29">
        <v>818</v>
      </c>
      <c r="G1083" s="29">
        <v>327.20000000000005</v>
      </c>
      <c r="H1083" s="29">
        <v>505</v>
      </c>
      <c r="I1083" s="29">
        <v>435</v>
      </c>
      <c r="J1083" s="29">
        <v>39</v>
      </c>
      <c r="K1083" s="29">
        <v>31</v>
      </c>
      <c r="L1083" s="29"/>
      <c r="M1083" s="1" t="str">
        <f>Table8[[#This Row],[Std Remarks]]</f>
        <v>LIVE - 100% Completed</v>
      </c>
      <c r="N1083" s="28">
        <f>Table8[[#This Row],[% of Completion of Work Done]]</f>
        <v>1</v>
      </c>
      <c r="O1083" s="1">
        <f>Table8[[#This Row],[Customers According to % (Market Share)]]</f>
        <v>327.20000000000005</v>
      </c>
      <c r="P1083" s="29">
        <v>16505535.058607999</v>
      </c>
      <c r="Q1083" s="136">
        <f>Table8[[#This Row],[Allocated Budget]]*Table8[[#This Row],[Allocation Percentage]]</f>
        <v>2475830.2587911999</v>
      </c>
      <c r="R1083" s="136">
        <v>14029704.799816798</v>
      </c>
      <c r="S1083" s="1">
        <v>-1</v>
      </c>
      <c r="T1083" s="1"/>
      <c r="U1083" s="1">
        <v>0.4</v>
      </c>
      <c r="V1083" s="29">
        <v>3414.35</v>
      </c>
      <c r="W1083" s="29">
        <v>12030.430860049999</v>
      </c>
      <c r="X1083" s="1" t="s">
        <v>47</v>
      </c>
      <c r="Y1083" s="75">
        <f>$Q$2</f>
        <v>0.15</v>
      </c>
      <c r="Z1083" s="192" t="s">
        <v>32</v>
      </c>
      <c r="AA1083" s="1" t="s">
        <v>47</v>
      </c>
      <c r="AB1083" s="64">
        <v>1</v>
      </c>
      <c r="AC1083" s="115">
        <f t="shared" si="55"/>
        <v>1</v>
      </c>
      <c r="AD1083" s="2">
        <v>46082</v>
      </c>
      <c r="AE1083" s="175" t="str">
        <f>IFERROR(Table8[[#This Row],[Timeline - Monthwise]]-MIN(Table8[Start Date..]),"None")</f>
        <v>None</v>
      </c>
      <c r="AF1083" s="1" t="str">
        <f>IFERROR(Table8[[#This Row],[Timeline - Monthwise]]-Table8[[#This Row],[Start Date..]]+1,"Duration Doesn't Exsists")</f>
        <v>Duration Doesn't Exsists</v>
      </c>
      <c r="AG1083" s="29" t="str">
        <f ca="1">IFERROR(Table8[[#This Row],[Timeline - Monthwise]]-TODAY(),"No ETA")</f>
        <v>No ETA</v>
      </c>
      <c r="AH1083" s="29" t="str">
        <f t="shared" si="56"/>
        <v>Completed</v>
      </c>
      <c r="AI1083" s="192"/>
      <c r="AJ1083" s="237" t="s">
        <v>3569</v>
      </c>
      <c r="AK1083" s="192"/>
      <c r="AL1083" s="1" t="s">
        <v>3178</v>
      </c>
      <c r="AM1083" s="1" t="s">
        <v>30</v>
      </c>
      <c r="AN1083" s="1"/>
      <c r="AO1083" s="27"/>
      <c r="AP1083" s="1"/>
      <c r="AQ1083" s="192"/>
      <c r="AS1083" s="192" t="str">
        <f>VLOOKUP(Table8[[#This Row],[CEM Number]],'71 CEMs'!$E$5:$E$76,1,0)</f>
        <v>I240539</v>
      </c>
      <c r="AT1083" s="235" t="s">
        <v>3569</v>
      </c>
      <c r="AU1083" s="233"/>
    </row>
    <row r="1084" spans="1:47" ht="14.4" customHeight="1">
      <c r="A1084" s="26" t="s">
        <v>3654</v>
      </c>
      <c r="B1084" s="166" t="s">
        <v>3530</v>
      </c>
      <c r="C1084" s="1" t="s">
        <v>1340</v>
      </c>
      <c r="D1084" s="192" t="s">
        <v>1340</v>
      </c>
      <c r="E1084" s="192" t="s">
        <v>1361</v>
      </c>
      <c r="F1084" s="29">
        <v>1868</v>
      </c>
      <c r="G1084" s="29">
        <v>747.2</v>
      </c>
      <c r="H1084" s="29"/>
      <c r="I1084" s="29"/>
      <c r="J1084" s="29"/>
      <c r="K1084" s="29"/>
      <c r="L1084" s="29"/>
      <c r="M1084" s="1" t="str">
        <f>Table8[[#This Row],[Std Remarks]]</f>
        <v>NOT LIVE - RETAIN BUDGET</v>
      </c>
      <c r="N1084" s="28">
        <f>Table8[[#This Row],[% of Completion of Work Done]]</f>
        <v>0</v>
      </c>
      <c r="O1084" s="1">
        <f>Table8[[#This Row],[Customers According to % (Market Share)]]</f>
        <v>747.2</v>
      </c>
      <c r="P1084" s="29">
        <v>11690229.007999999</v>
      </c>
      <c r="Q1084" s="136">
        <f>(Table8[[#This Row],[Allocated Budget]]*$Q$2)+(Table8[[#This Row],[Allocated Budget]]*(1-Table8[[#This Row],[HP%  based on Live % ( Work Progress)]])*(1-$Q$2))</f>
        <v>11690229.007999999</v>
      </c>
      <c r="R1084" s="136"/>
      <c r="S1084" s="1">
        <v>-0.85000000000000009</v>
      </c>
      <c r="T1084" s="1"/>
      <c r="U1084" s="1"/>
      <c r="V1084" s="29">
        <v>1743.3999999999999</v>
      </c>
      <c r="W1084" s="29">
        <v>12648.75</v>
      </c>
      <c r="X1084" s="1" t="s">
        <v>47</v>
      </c>
      <c r="Y1084" s="28">
        <f>Table8[[#This Row],[% of Completion of Work Done]]</f>
        <v>0</v>
      </c>
      <c r="Z1084" s="192" t="s">
        <v>35</v>
      </c>
      <c r="AA1084" s="1"/>
      <c r="AB1084" s="77">
        <v>0</v>
      </c>
      <c r="AC1084" s="115">
        <f t="shared" si="55"/>
        <v>0</v>
      </c>
      <c r="AD1084" s="2">
        <v>46082</v>
      </c>
      <c r="AE1084" s="175">
        <f>IFERROR(Table8[[#This Row],[Timeline - Monthwise]]-MIN(Table8[Start Date..]),"None")</f>
        <v>214</v>
      </c>
      <c r="AF1084" s="1">
        <f>IFERROR(Table8[[#This Row],[Timeline - Monthwise]]-Table8[[#This Row],[Start Date..]]+1,"Duration Doesn't Exsists")</f>
        <v>215</v>
      </c>
      <c r="AG1084" s="29">
        <f ca="1">IFERROR(Table8[[#This Row],[Timeline - Monthwise]]-TODAY(),"No ETA")</f>
        <v>167</v>
      </c>
      <c r="AH1084" s="29" t="str">
        <f t="shared" si="56"/>
        <v>Yet to Start</v>
      </c>
      <c r="AI1084" s="192" t="s">
        <v>1168</v>
      </c>
      <c r="AJ1084" s="237" t="s">
        <v>3576</v>
      </c>
      <c r="AK1084" s="192" t="s">
        <v>1169</v>
      </c>
      <c r="AL1084" s="1" t="s">
        <v>3325</v>
      </c>
      <c r="AM1084" s="1" t="s">
        <v>76</v>
      </c>
      <c r="AN1084" s="1"/>
      <c r="AO1084" s="27"/>
      <c r="AP1084" s="191"/>
      <c r="AQ1084" s="192"/>
      <c r="AS1084" s="192" t="e">
        <f>VLOOKUP(Table8[[#This Row],[CEM Number]],'71 CEMs'!$E$5:$E$76,1,0)</f>
        <v>#N/A</v>
      </c>
      <c r="AT1084" s="235">
        <v>46296</v>
      </c>
      <c r="AU1084" s="233"/>
    </row>
    <row r="1085" spans="1:47" ht="14.4" customHeight="1">
      <c r="A1085" s="26" t="s">
        <v>387</v>
      </c>
      <c r="B1085" s="166">
        <v>45427</v>
      </c>
      <c r="C1085" s="1" t="s">
        <v>388</v>
      </c>
      <c r="D1085" s="192" t="s">
        <v>388</v>
      </c>
      <c r="E1085" s="192" t="s">
        <v>420</v>
      </c>
      <c r="F1085" s="29">
        <v>436</v>
      </c>
      <c r="G1085" s="29">
        <v>174.4</v>
      </c>
      <c r="H1085" s="29">
        <v>407</v>
      </c>
      <c r="I1085" s="29">
        <v>40</v>
      </c>
      <c r="J1085" s="29">
        <v>162</v>
      </c>
      <c r="K1085" s="29">
        <v>6</v>
      </c>
      <c r="L1085" s="29">
        <v>0</v>
      </c>
      <c r="M1085" s="1" t="str">
        <f>Table8[[#This Row],[Std Remarks]]</f>
        <v>LIVE - 80% Completed</v>
      </c>
      <c r="N1085" s="28">
        <f>Table8[[#This Row],[% of Completion of Work Done]]</f>
        <v>0.8</v>
      </c>
      <c r="O1085" s="1">
        <f>N1085*G1085</f>
        <v>139.52000000000001</v>
      </c>
      <c r="P1085" s="29">
        <v>4515036.7912095003</v>
      </c>
      <c r="Q1085" s="136">
        <f>(Table8[[#This Row],[Allocated Budget]]*$Q$2)+(Table8[[#This Row],[Allocated Budget]]*(1-Table8[[#This Row],[HP%  based on Live % ( Work Progress)]])*(1-$Q$2))</f>
        <v>1444811.7731870399</v>
      </c>
      <c r="R1085" s="136">
        <v>3070225.0180224604</v>
      </c>
      <c r="S1085" s="1">
        <v>-1</v>
      </c>
      <c r="T1085" s="1"/>
      <c r="U1085" s="1">
        <v>0.4</v>
      </c>
      <c r="V1085" s="29">
        <v>0</v>
      </c>
      <c r="W1085" s="29">
        <v>7033.5639302500003</v>
      </c>
      <c r="X1085" s="1" t="s">
        <v>31</v>
      </c>
      <c r="Y1085" s="192"/>
      <c r="Z1085" s="192" t="s">
        <v>32</v>
      </c>
      <c r="AA1085" s="1" t="s">
        <v>31</v>
      </c>
      <c r="AB1085" s="77">
        <v>0.8</v>
      </c>
      <c r="AC1085" s="115">
        <f t="shared" si="55"/>
        <v>0.8</v>
      </c>
      <c r="AD1085" s="2">
        <v>46082</v>
      </c>
      <c r="AE1085" s="175">
        <f>IFERROR(Table8[[#This Row],[Timeline - Monthwise]]-MIN(Table8[Start Date..]),"None")</f>
        <v>214</v>
      </c>
      <c r="AF1085" s="1">
        <f>IFERROR(Table8[[#This Row],[Timeline - Monthwise]]-Table8[[#This Row],[Start Date..]]+1,"Duration Doesn't Exsists")</f>
        <v>215</v>
      </c>
      <c r="AG1085" s="29">
        <f ca="1">IFERROR(Table8[[#This Row],[Timeline - Monthwise]]-TODAY(),"No ETA")</f>
        <v>167</v>
      </c>
      <c r="AH1085" s="29" t="str">
        <f t="shared" si="56"/>
        <v>In Progress</v>
      </c>
      <c r="AI1085" s="192" t="s">
        <v>421</v>
      </c>
      <c r="AJ1085" s="237" t="s">
        <v>3576</v>
      </c>
      <c r="AK1085" s="192" t="s">
        <v>422</v>
      </c>
      <c r="AL1085" s="1" t="s">
        <v>3178</v>
      </c>
      <c r="AM1085" s="1" t="s">
        <v>177</v>
      </c>
      <c r="AN1085" s="1">
        <v>1</v>
      </c>
      <c r="AO1085" s="27" t="s">
        <v>179</v>
      </c>
      <c r="AP1085" s="191"/>
      <c r="AQ1085" s="1"/>
      <c r="AS1085" s="192" t="str">
        <f>VLOOKUP(Table8[[#This Row],[CEM Number]],'71 CEMs'!$E$5:$E$76,1,0)</f>
        <v>I240702</v>
      </c>
      <c r="AT1085" s="235">
        <v>46296</v>
      </c>
      <c r="AU1085" s="233"/>
    </row>
    <row r="1086" spans="1:47" ht="14.4" customHeight="1">
      <c r="A1086" s="26" t="s">
        <v>1140</v>
      </c>
      <c r="B1086" s="166">
        <v>45078</v>
      </c>
      <c r="C1086" s="1" t="s">
        <v>514</v>
      </c>
      <c r="D1086" s="192" t="s">
        <v>1141</v>
      </c>
      <c r="E1086" s="192" t="s">
        <v>1148</v>
      </c>
      <c r="F1086" s="29">
        <v>282</v>
      </c>
      <c r="G1086" s="29">
        <v>141</v>
      </c>
      <c r="H1086" s="29"/>
      <c r="I1086" s="29"/>
      <c r="J1086" s="29"/>
      <c r="K1086" s="29"/>
      <c r="L1086" s="29"/>
      <c r="M1086" s="1" t="str">
        <f>Table8[[#This Row],[Std Remarks]]</f>
        <v>LIVE - 100% Completed</v>
      </c>
      <c r="N1086" s="28">
        <f>Table8[[#This Row],[% of Completion of Work Done]]</f>
        <v>1</v>
      </c>
      <c r="O1086" s="1">
        <f>Table8[[#This Row],[Customers According to % (Market Share)]]</f>
        <v>141</v>
      </c>
      <c r="P1086" s="29">
        <v>17875349.875185698</v>
      </c>
      <c r="Q1086" s="136">
        <f>Table8[[#This Row],[Allocated Budget]]*Table8[[#This Row],[Allocation Percentage]]</f>
        <v>2681302.4812778546</v>
      </c>
      <c r="R1086" s="136">
        <v>15194047.393907851</v>
      </c>
      <c r="S1086" s="1">
        <v>-1</v>
      </c>
      <c r="T1086" s="1"/>
      <c r="U1086" s="1">
        <v>0.5</v>
      </c>
      <c r="V1086" s="29">
        <v>6597.4504467499992</v>
      </c>
      <c r="W1086" s="29">
        <v>0</v>
      </c>
      <c r="X1086" s="1" t="s">
        <v>31</v>
      </c>
      <c r="Y1086" s="75">
        <f>$Q$2</f>
        <v>0.15</v>
      </c>
      <c r="Z1086" s="192" t="s">
        <v>32</v>
      </c>
      <c r="AA1086" s="1" t="s">
        <v>150</v>
      </c>
      <c r="AB1086" s="64">
        <v>1</v>
      </c>
      <c r="AC1086" s="115">
        <f t="shared" si="55"/>
        <v>1</v>
      </c>
      <c r="AD1086" s="2">
        <v>46082</v>
      </c>
      <c r="AE1086" s="175" t="str">
        <f>IFERROR(Table8[[#This Row],[Timeline - Monthwise]]-MIN(Table8[Start Date..]),"None")</f>
        <v>None</v>
      </c>
      <c r="AF1086" s="1" t="str">
        <f>IFERROR(Table8[[#This Row],[Timeline - Monthwise]]-Table8[[#This Row],[Start Date..]]+1,"Duration Doesn't Exsists")</f>
        <v>Duration Doesn't Exsists</v>
      </c>
      <c r="AG1086" s="29" t="str">
        <f ca="1">IFERROR(Table8[[#This Row],[Timeline - Monthwise]]-TODAY(),"No ETA")</f>
        <v>No ETA</v>
      </c>
      <c r="AH1086" s="29" t="str">
        <f t="shared" si="56"/>
        <v>Completed</v>
      </c>
      <c r="AI1086" s="192"/>
      <c r="AJ1086" s="237" t="s">
        <v>3569</v>
      </c>
      <c r="AK1086" s="192"/>
      <c r="AL1086" s="1" t="s">
        <v>3178</v>
      </c>
      <c r="AM1086" s="1" t="s">
        <v>30</v>
      </c>
      <c r="AN1086" s="1"/>
      <c r="AO1086" s="27"/>
      <c r="AP1086" s="191"/>
      <c r="AQ1086" s="1"/>
      <c r="AS1086" s="192" t="str">
        <f>VLOOKUP(Table8[[#This Row],[CEM Number]],'71 CEMs'!$E$5:$E$76,1,0)</f>
        <v>INT-23-00764</v>
      </c>
      <c r="AT1086" s="235" t="s">
        <v>3569</v>
      </c>
      <c r="AU1086" s="233"/>
    </row>
    <row r="1087" spans="1:47" ht="14.4" customHeight="1">
      <c r="A1087" s="26" t="s">
        <v>3654</v>
      </c>
      <c r="B1087" s="166" t="s">
        <v>3530</v>
      </c>
      <c r="C1087" s="1" t="s">
        <v>1340</v>
      </c>
      <c r="D1087" s="1" t="s">
        <v>1340</v>
      </c>
      <c r="E1087" s="192" t="s">
        <v>1362</v>
      </c>
      <c r="F1087" s="29">
        <v>1348</v>
      </c>
      <c r="G1087" s="29">
        <v>539.20000000000005</v>
      </c>
      <c r="H1087" s="29"/>
      <c r="I1087" s="29"/>
      <c r="J1087" s="29"/>
      <c r="K1087" s="29"/>
      <c r="L1087" s="29"/>
      <c r="M1087" s="1" t="str">
        <f>Table8[[#This Row],[Std Remarks]]</f>
        <v>NOT LIVE - RETAIN BUDGET</v>
      </c>
      <c r="N1087" s="28">
        <f>Table8[[#This Row],[% of Completion of Work Done]]</f>
        <v>0</v>
      </c>
      <c r="O1087" s="1">
        <f>Table8[[#This Row],[Customers According to % (Market Share)]]</f>
        <v>539.20000000000005</v>
      </c>
      <c r="P1087" s="29">
        <v>11691326.75</v>
      </c>
      <c r="Q1087" s="136">
        <f>(Table8[[#This Row],[Allocated Budget]]*$Q$2)+(Table8[[#This Row],[Allocated Budget]]*(1-Table8[[#This Row],[HP%  based on Live % ( Work Progress)]])*(1-$Q$2))</f>
        <v>11691326.749999998</v>
      </c>
      <c r="R1087" s="136"/>
      <c r="S1087" s="1">
        <v>-1</v>
      </c>
      <c r="T1087" s="1"/>
      <c r="U1087" s="1"/>
      <c r="V1087" s="29">
        <v>2225.25</v>
      </c>
      <c r="W1087" s="29">
        <v>13182.5</v>
      </c>
      <c r="X1087" s="1" t="s">
        <v>47</v>
      </c>
      <c r="Y1087" s="28">
        <f>Table8[[#This Row],[% of Completion of Work Done]]</f>
        <v>0</v>
      </c>
      <c r="Z1087" s="1" t="s">
        <v>35</v>
      </c>
      <c r="AA1087" s="1"/>
      <c r="AB1087" s="77">
        <v>0</v>
      </c>
      <c r="AC1087" s="115">
        <f t="shared" si="55"/>
        <v>0</v>
      </c>
      <c r="AD1087" s="2">
        <v>46082</v>
      </c>
      <c r="AE1087" s="175">
        <f>IFERROR(Table8[[#This Row],[Timeline - Monthwise]]-MIN(Table8[Start Date..]),"None")</f>
        <v>214</v>
      </c>
      <c r="AF1087" s="1">
        <f>IFERROR(Table8[[#This Row],[Timeline - Monthwise]]-Table8[[#This Row],[Start Date..]]+1,"Duration Doesn't Exsists")</f>
        <v>215</v>
      </c>
      <c r="AG1087" s="29">
        <f ca="1">IFERROR(Table8[[#This Row],[Timeline - Monthwise]]-TODAY(),"No ETA")</f>
        <v>167</v>
      </c>
      <c r="AH1087" s="29" t="str">
        <f t="shared" si="56"/>
        <v>Yet to Start</v>
      </c>
      <c r="AI1087" s="192" t="s">
        <v>1168</v>
      </c>
      <c r="AJ1087" s="237" t="s">
        <v>3576</v>
      </c>
      <c r="AK1087" s="1" t="s">
        <v>1169</v>
      </c>
      <c r="AL1087" s="1" t="s">
        <v>3325</v>
      </c>
      <c r="AM1087" s="1" t="s">
        <v>76</v>
      </c>
      <c r="AN1087" s="1"/>
      <c r="AO1087" s="27"/>
      <c r="AP1087" s="191"/>
      <c r="AQ1087" s="192"/>
      <c r="AS1087" s="192" t="e">
        <f>VLOOKUP(Table8[[#This Row],[CEM Number]],'71 CEMs'!$E$5:$E$76,1,0)</f>
        <v>#N/A</v>
      </c>
      <c r="AT1087" s="235">
        <v>46296</v>
      </c>
      <c r="AU1087" s="233"/>
    </row>
    <row r="1088" spans="1:47" ht="14.4" customHeight="1">
      <c r="A1088" s="26" t="s">
        <v>652</v>
      </c>
      <c r="B1088" s="166">
        <v>45547</v>
      </c>
      <c r="C1088" s="1" t="s">
        <v>147</v>
      </c>
      <c r="D1088" s="192" t="s">
        <v>147</v>
      </c>
      <c r="E1088" s="192" t="s">
        <v>655</v>
      </c>
      <c r="F1088" s="29">
        <v>700</v>
      </c>
      <c r="G1088" s="29">
        <v>280</v>
      </c>
      <c r="H1088" s="29" t="s">
        <v>3582</v>
      </c>
      <c r="I1088" s="29" t="s">
        <v>3582</v>
      </c>
      <c r="J1088" s="29" t="s">
        <v>3582</v>
      </c>
      <c r="K1088" s="29" t="s">
        <v>3582</v>
      </c>
      <c r="L1088" s="29"/>
      <c r="M1088" s="1" t="str">
        <f>Table8[[#This Row],[Std Remarks]]</f>
        <v>SWAPPED</v>
      </c>
      <c r="N1088" s="28">
        <f>Table8[[#This Row],[% of Completion of Work Done]]</f>
        <v>0</v>
      </c>
      <c r="O1088" s="1">
        <f>Table8[[#This Row],[Customers According to % (Market Share)]]</f>
        <v>280</v>
      </c>
      <c r="P1088" s="29">
        <v>13746943.2436912</v>
      </c>
      <c r="Q1088" s="136">
        <v>0</v>
      </c>
      <c r="R1088" s="136">
        <v>13746943.243691202</v>
      </c>
      <c r="S1088" s="1">
        <v>-1</v>
      </c>
      <c r="T1088" s="1"/>
      <c r="U1088" s="1">
        <v>0.4</v>
      </c>
      <c r="V1088" s="29">
        <v>2963.1421863999999</v>
      </c>
      <c r="W1088" s="29">
        <v>19896.044439100002</v>
      </c>
      <c r="X1088" s="1" t="s">
        <v>47</v>
      </c>
      <c r="Y1088" s="192"/>
      <c r="Z1088" s="192" t="s">
        <v>35</v>
      </c>
      <c r="AA1088" s="1"/>
      <c r="AB1088" s="28">
        <v>0</v>
      </c>
      <c r="AC1088" s="115">
        <f t="shared" si="55"/>
        <v>0</v>
      </c>
      <c r="AD1088" s="2">
        <v>46082</v>
      </c>
      <c r="AE1088" s="175" t="str">
        <f>IFERROR(Table8[[#This Row],[Timeline - Monthwise]]-MIN(Table8[Start Date..]),"None")</f>
        <v>None</v>
      </c>
      <c r="AF1088" s="1" t="str">
        <f>IFERROR(Table8[[#This Row],[Timeline - Monthwise]]-Table8[[#This Row],[Start Date..]]+1,"Duration Doesn't Exsists")</f>
        <v>Duration Doesn't Exsists</v>
      </c>
      <c r="AG1088" s="29" t="str">
        <f ca="1">IFERROR(Table8[[#This Row],[Timeline - Monthwise]]-TODAY(),"No ETA")</f>
        <v>No ETA</v>
      </c>
      <c r="AH1088" s="29" t="str">
        <f t="shared" si="56"/>
        <v>Yet to Start</v>
      </c>
      <c r="AI1088" s="192"/>
      <c r="AJ1088" s="237" t="s">
        <v>3569</v>
      </c>
      <c r="AK1088" s="192" t="s">
        <v>656</v>
      </c>
      <c r="AL1088" s="1" t="s">
        <v>292</v>
      </c>
      <c r="AM1088" s="1" t="s">
        <v>290</v>
      </c>
      <c r="AN1088" s="1" t="s">
        <v>657</v>
      </c>
      <c r="AO1088" s="27"/>
      <c r="AP1088" s="192" t="s">
        <v>3556</v>
      </c>
      <c r="AQ1088" s="249">
        <v>0</v>
      </c>
      <c r="AR1088" s="11" t="s">
        <v>3559</v>
      </c>
      <c r="AS1088" s="192" t="str">
        <f>VLOOKUP(Table8[[#This Row],[CEM Number]],'71 CEMs'!$E$5:$E$76,1,0)</f>
        <v>I250207</v>
      </c>
      <c r="AT1088" s="235" t="s">
        <v>3569</v>
      </c>
      <c r="AU1088" s="233"/>
    </row>
    <row r="1089" spans="1:47" ht="14.4" customHeight="1">
      <c r="A1089" s="86" t="s">
        <v>942</v>
      </c>
      <c r="B1089" s="166" t="s">
        <v>3530</v>
      </c>
      <c r="C1089" s="1" t="s">
        <v>514</v>
      </c>
      <c r="D1089" s="28" t="s">
        <v>943</v>
      </c>
      <c r="E1089" s="192" t="s">
        <v>3237</v>
      </c>
      <c r="F1089" s="29">
        <v>382</v>
      </c>
      <c r="G1089" s="65">
        <v>152.80000000000001</v>
      </c>
      <c r="H1089" s="65"/>
      <c r="I1089" s="29"/>
      <c r="J1089" s="29"/>
      <c r="K1089" s="29"/>
      <c r="L1089" s="29"/>
      <c r="M1089" s="1" t="str">
        <f>Table8[[#This Row],[Std Remarks]]</f>
        <v>NOT LIVE - RETAIN BUDGET</v>
      </c>
      <c r="N1089" s="28">
        <f>Table8[[#This Row],[% of Completion of Work Done]]</f>
        <v>0</v>
      </c>
      <c r="O1089" s="1"/>
      <c r="P1089" s="29">
        <v>3373988.4876024998</v>
      </c>
      <c r="Q1089" s="136">
        <f>(Table8[[#This Row],[Allocated Budget]]*$Q$2)+(Table8[[#This Row],[Allocated Budget]]*(1-Table8[[#This Row],[HP%  based on Live % ( Work Progress)]])*(1-$Q$2))</f>
        <v>3373988.4876024998</v>
      </c>
      <c r="R1089" s="136"/>
      <c r="S1089" s="1"/>
      <c r="T1089" s="1"/>
      <c r="U1089" s="1"/>
      <c r="V1089" s="29">
        <v>541.5</v>
      </c>
      <c r="W1089" s="29">
        <v>2600.3539825000003</v>
      </c>
      <c r="X1089" s="1" t="s">
        <v>47</v>
      </c>
      <c r="Y1089" s="28">
        <f>Table8[[#This Row],[% of Completion of Work Done]]</f>
        <v>0</v>
      </c>
      <c r="Z1089" s="192" t="s">
        <v>35</v>
      </c>
      <c r="AA1089" s="1"/>
      <c r="AB1089" s="64">
        <v>0</v>
      </c>
      <c r="AC1089" s="115">
        <f t="shared" si="55"/>
        <v>0</v>
      </c>
      <c r="AD1089" s="2">
        <v>46082</v>
      </c>
      <c r="AE1089" s="175">
        <f>IFERROR(Table8[[#This Row],[Timeline - Monthwise]]-MIN(Table8[Start Date..]),"None")</f>
        <v>214</v>
      </c>
      <c r="AF1089" s="1">
        <f>IFERROR(Table8[[#This Row],[Timeline - Monthwise]]-Table8[[#This Row],[Start Date..]]+1,"Duration Doesn't Exsists")</f>
        <v>215</v>
      </c>
      <c r="AG1089" s="29">
        <f ca="1">IFERROR(Table8[[#This Row],[Timeline - Monthwise]]-TODAY(),"No ETA")</f>
        <v>167</v>
      </c>
      <c r="AH1089" s="29" t="str">
        <f t="shared" si="56"/>
        <v>Yet to Start</v>
      </c>
      <c r="AI1089" s="192" t="s">
        <v>421</v>
      </c>
      <c r="AJ1089" s="237" t="s">
        <v>3576</v>
      </c>
      <c r="AK1089" s="28" t="s">
        <v>3291</v>
      </c>
      <c r="AL1089" s="1" t="s">
        <v>3325</v>
      </c>
      <c r="AM1089" s="1" t="s">
        <v>76</v>
      </c>
      <c r="AN1089" s="1"/>
      <c r="AO1089" s="27"/>
      <c r="AP1089" s="191"/>
      <c r="AQ1089" s="1"/>
      <c r="AS1089" s="192" t="e">
        <f>VLOOKUP(Table8[[#This Row],[CEM Number]],'71 CEMs'!$E$5:$E$76,1,0)</f>
        <v>#N/A</v>
      </c>
      <c r="AT1089" s="235">
        <v>46296</v>
      </c>
      <c r="AU1089" s="233"/>
    </row>
    <row r="1090" spans="1:47" ht="14.4" customHeight="1">
      <c r="A1090" s="26" t="s">
        <v>674</v>
      </c>
      <c r="B1090" s="166">
        <v>45549</v>
      </c>
      <c r="C1090" s="1" t="s">
        <v>258</v>
      </c>
      <c r="D1090" s="192" t="s">
        <v>258</v>
      </c>
      <c r="E1090" s="192" t="s">
        <v>692</v>
      </c>
      <c r="F1090" s="29">
        <v>622</v>
      </c>
      <c r="G1090" s="29">
        <v>248.8</v>
      </c>
      <c r="H1090" s="29"/>
      <c r="I1090" s="29"/>
      <c r="J1090" s="29"/>
      <c r="K1090" s="29"/>
      <c r="L1090" s="29" t="s">
        <v>849</v>
      </c>
      <c r="M1090" s="1" t="str">
        <f>Table8[[#This Row],[Std Remarks]]</f>
        <v>NOT LIVE - RETAIN BUDGET</v>
      </c>
      <c r="N1090" s="28">
        <f>Table8[[#This Row],[% of Completion of Work Done]]</f>
        <v>0.7</v>
      </c>
      <c r="O1090" s="1">
        <f>Table8[[#This Row],[Customers According to % (Market Share)]]</f>
        <v>248.8</v>
      </c>
      <c r="P1090" s="29">
        <v>7805702.1860813498</v>
      </c>
      <c r="Q1090" s="136">
        <f>(Table8[[#This Row],[Allocated Budget]]*$Q$2)+(Table8[[#This Row],[Allocated Budget]]*(1-Table8[[#This Row],[HP%  based on Live % ( Work Progress)]])*(1-$Q$2))</f>
        <v>3161309.3853629464</v>
      </c>
      <c r="R1090" s="136">
        <v>4644392.8007184025</v>
      </c>
      <c r="S1090" s="1">
        <v>-0.85000000000000009</v>
      </c>
      <c r="T1090" s="1"/>
      <c r="U1090" s="1">
        <v>0.4</v>
      </c>
      <c r="V1090" s="29">
        <v>1345.8837917999999</v>
      </c>
      <c r="W1090" s="29">
        <v>5490.2794137499995</v>
      </c>
      <c r="X1090" s="1" t="s">
        <v>47</v>
      </c>
      <c r="Y1090" s="28">
        <f>Table8[[#This Row],[% of Completion of Work Done]]</f>
        <v>0.7</v>
      </c>
      <c r="Z1090" s="192" t="s">
        <v>35</v>
      </c>
      <c r="AA1090" s="1"/>
      <c r="AB1090" s="77">
        <v>0.7</v>
      </c>
      <c r="AC1090" s="115">
        <f t="shared" si="55"/>
        <v>0.7</v>
      </c>
      <c r="AD1090" s="2">
        <v>46082</v>
      </c>
      <c r="AE1090" s="175">
        <f>IFERROR(Table8[[#This Row],[Timeline - Monthwise]]-MIN(Table8[Start Date..]),"None")</f>
        <v>31</v>
      </c>
      <c r="AF1090" s="1">
        <f>IFERROR(Table8[[#This Row],[Timeline - Monthwise]]-Table8[[#This Row],[Start Date..]]+1,"Duration Doesn't Exsists")</f>
        <v>32</v>
      </c>
      <c r="AG1090" s="29">
        <f ca="1">IFERROR(Table8[[#This Row],[Timeline - Monthwise]]-TODAY(),"No ETA")</f>
        <v>-16</v>
      </c>
      <c r="AH1090" s="29" t="str">
        <f t="shared" si="56"/>
        <v>In Progress</v>
      </c>
      <c r="AI1090" s="192" t="s">
        <v>214</v>
      </c>
      <c r="AJ1090" s="237" t="s">
        <v>3571</v>
      </c>
      <c r="AK1090" s="192" t="s">
        <v>680</v>
      </c>
      <c r="AL1090" s="1" t="s">
        <v>3323</v>
      </c>
      <c r="AM1090" s="1" t="s">
        <v>76</v>
      </c>
      <c r="AN1090" s="1">
        <v>1</v>
      </c>
      <c r="AO1090" s="27"/>
      <c r="AP1090" s="191"/>
      <c r="AQ1090" s="1"/>
      <c r="AS1090" s="192" t="str">
        <f>VLOOKUP(Table8[[#This Row],[CEM Number]],'71 CEMs'!$E$5:$E$76,1,0)</f>
        <v>I250210</v>
      </c>
      <c r="AT1090" s="235">
        <v>46113</v>
      </c>
      <c r="AU1090" s="233"/>
    </row>
    <row r="1091" spans="1:47" ht="14.4" customHeight="1">
      <c r="A1091" s="26" t="s">
        <v>286</v>
      </c>
      <c r="B1091" s="166">
        <v>45428</v>
      </c>
      <c r="C1091" s="1" t="s">
        <v>287</v>
      </c>
      <c r="D1091" s="1" t="s">
        <v>288</v>
      </c>
      <c r="E1091" s="192" t="s">
        <v>323</v>
      </c>
      <c r="F1091" s="29">
        <v>2792</v>
      </c>
      <c r="G1091" s="29">
        <v>1116.8</v>
      </c>
      <c r="H1091" s="29"/>
      <c r="I1091" s="29">
        <v>280</v>
      </c>
      <c r="J1091" s="29">
        <v>367</v>
      </c>
      <c r="K1091" s="29">
        <v>688</v>
      </c>
      <c r="L1091" s="29" t="s">
        <v>3595</v>
      </c>
      <c r="M1091" s="1" t="str">
        <f>Table8[[#This Row],[Std Remarks]]</f>
        <v>LIVE - 100% Completed</v>
      </c>
      <c r="N1091" s="28">
        <f>Table8[[#This Row],[% of Completion of Work Done]]</f>
        <v>1</v>
      </c>
      <c r="O1091" s="1">
        <f>Table8[[#This Row],[Customers According to % (Market Share)]]</f>
        <v>1116.8</v>
      </c>
      <c r="P1091" s="29">
        <v>30231048.621224999</v>
      </c>
      <c r="Q1091" s="136">
        <f>Table8[[#This Row],[Allocated Budget]]*Table8[[#This Row],[Allocation Percentage]]</f>
        <v>4534657.2931837495</v>
      </c>
      <c r="R1091" s="136">
        <v>25696391.328041248</v>
      </c>
      <c r="S1091" s="1">
        <v>-0.5</v>
      </c>
      <c r="T1091" s="1"/>
      <c r="U1091" s="1">
        <v>0.4</v>
      </c>
      <c r="V1091" s="29">
        <v>4263.4050000000007</v>
      </c>
      <c r="W1091" s="29">
        <v>19069.116204999995</v>
      </c>
      <c r="X1091" s="1" t="s">
        <v>47</v>
      </c>
      <c r="Y1091" s="75">
        <f>$Q$2</f>
        <v>0.15</v>
      </c>
      <c r="Z1091" s="1" t="s">
        <v>32</v>
      </c>
      <c r="AA1091" s="1" t="s">
        <v>47</v>
      </c>
      <c r="AB1091" s="64">
        <v>1</v>
      </c>
      <c r="AC1091" s="115">
        <f t="shared" si="55"/>
        <v>1</v>
      </c>
      <c r="AD1091" s="2">
        <v>46082</v>
      </c>
      <c r="AE1091" s="175" t="str">
        <f>IFERROR(Table8[[#This Row],[Timeline - Monthwise]]-MIN(Table8[Start Date..]),"None")</f>
        <v>None</v>
      </c>
      <c r="AF1091" s="1" t="str">
        <f>IFERROR(Table8[[#This Row],[Timeline - Monthwise]]-Table8[[#This Row],[Start Date..]]+1,"Duration Doesn't Exsists")</f>
        <v>Duration Doesn't Exsists</v>
      </c>
      <c r="AG1091" s="29" t="str">
        <f ca="1">IFERROR(Table8[[#This Row],[Timeline - Monthwise]]-TODAY(),"No ETA")</f>
        <v>No ETA</v>
      </c>
      <c r="AH1091" s="29" t="str">
        <f t="shared" si="56"/>
        <v>Completed</v>
      </c>
      <c r="AI1091" s="1"/>
      <c r="AJ1091" s="237" t="s">
        <v>3569</v>
      </c>
      <c r="AK1091" s="1"/>
      <c r="AL1091" s="1" t="s">
        <v>3178</v>
      </c>
      <c r="AM1091" s="1" t="s">
        <v>30</v>
      </c>
      <c r="AN1091" s="1"/>
      <c r="AO1091" s="27"/>
      <c r="AP1091" s="191"/>
      <c r="AQ1091" s="1"/>
      <c r="AS1091" s="192" t="str">
        <f>VLOOKUP(Table8[[#This Row],[CEM Number]],'71 CEMs'!$E$5:$E$76,1,0)</f>
        <v>I240682</v>
      </c>
      <c r="AT1091" s="235" t="s">
        <v>3569</v>
      </c>
      <c r="AU1091" s="233"/>
    </row>
    <row r="1092" spans="1:47" ht="14.4" customHeight="1">
      <c r="A1092" s="26" t="s">
        <v>3654</v>
      </c>
      <c r="B1092" s="166" t="s">
        <v>3530</v>
      </c>
      <c r="C1092" s="192" t="s">
        <v>1340</v>
      </c>
      <c r="D1092" s="192" t="s">
        <v>1340</v>
      </c>
      <c r="E1092" s="192" t="s">
        <v>1363</v>
      </c>
      <c r="F1092" s="29">
        <v>908</v>
      </c>
      <c r="G1092" s="29">
        <v>363.20000000000005</v>
      </c>
      <c r="H1092" s="29"/>
      <c r="I1092" s="29"/>
      <c r="J1092" s="29"/>
      <c r="K1092" s="29"/>
      <c r="L1092" s="29"/>
      <c r="M1092" s="1" t="str">
        <f>Table8[[#This Row],[Std Remarks]]</f>
        <v>NOT LIVE - RETAIN BUDGET</v>
      </c>
      <c r="N1092" s="28">
        <f>Table8[[#This Row],[% of Completion of Work Done]]</f>
        <v>0</v>
      </c>
      <c r="O1092" s="192">
        <f>Table8[[#This Row],[Customers According to % (Market Share)]]</f>
        <v>363.20000000000005</v>
      </c>
      <c r="P1092" s="29">
        <v>10369565.25</v>
      </c>
      <c r="Q1092" s="136">
        <f>(Table8[[#This Row],[Allocated Budget]]*$Q$2)+(Table8[[#This Row],[Allocated Budget]]*(1-Table8[[#This Row],[HP%  based on Live % ( Work Progress)]])*(1-$Q$2))</f>
        <v>10369565.25</v>
      </c>
      <c r="R1092" s="136"/>
      <c r="S1092" s="192">
        <v>-1</v>
      </c>
      <c r="T1092" s="192"/>
      <c r="U1092" s="192"/>
      <c r="V1092" s="29">
        <v>2380.5</v>
      </c>
      <c r="W1092" s="29">
        <v>9873.75</v>
      </c>
      <c r="X1092" s="1" t="s">
        <v>47</v>
      </c>
      <c r="Y1092" s="28">
        <f>Table8[[#This Row],[% of Completion of Work Done]]</f>
        <v>0</v>
      </c>
      <c r="Z1092" s="192" t="s">
        <v>35</v>
      </c>
      <c r="AA1092" s="192"/>
      <c r="AB1092" s="77">
        <v>0</v>
      </c>
      <c r="AC1092" s="115">
        <f t="shared" si="55"/>
        <v>0</v>
      </c>
      <c r="AD1092" s="2">
        <v>46082</v>
      </c>
      <c r="AE1092" s="175">
        <f>IFERROR(Table8[[#This Row],[Timeline - Monthwise]]-MIN(Table8[Start Date..]),"None")</f>
        <v>214</v>
      </c>
      <c r="AF1092" s="1">
        <f>IFERROR(Table8[[#This Row],[Timeline - Monthwise]]-Table8[[#This Row],[Start Date..]]+1,"Duration Doesn't Exsists")</f>
        <v>215</v>
      </c>
      <c r="AG1092" s="29">
        <f ca="1">IFERROR(Table8[[#This Row],[Timeline - Monthwise]]-TODAY(),"No ETA")</f>
        <v>167</v>
      </c>
      <c r="AH1092" s="29" t="str">
        <f t="shared" si="56"/>
        <v>Yet to Start</v>
      </c>
      <c r="AI1092" s="192" t="s">
        <v>1168</v>
      </c>
      <c r="AJ1092" s="237" t="s">
        <v>3576</v>
      </c>
      <c r="AK1092" s="192" t="s">
        <v>1169</v>
      </c>
      <c r="AL1092" s="1" t="s">
        <v>3325</v>
      </c>
      <c r="AM1092" s="1" t="s">
        <v>76</v>
      </c>
      <c r="AN1092" s="192"/>
      <c r="AO1092" s="27"/>
      <c r="AP1092" s="1"/>
      <c r="AQ1092" s="1"/>
      <c r="AS1092" s="192" t="e">
        <f>VLOOKUP(Table8[[#This Row],[CEM Number]],'71 CEMs'!$E$5:$E$76,1,0)</f>
        <v>#N/A</v>
      </c>
      <c r="AT1092" s="235">
        <v>46296</v>
      </c>
      <c r="AU1092" s="233"/>
    </row>
    <row r="1093" spans="1:47" ht="14.4" customHeight="1">
      <c r="A1093" s="26" t="s">
        <v>3654</v>
      </c>
      <c r="B1093" s="166" t="s">
        <v>3530</v>
      </c>
      <c r="C1093" s="1" t="s">
        <v>1340</v>
      </c>
      <c r="D1093" s="192" t="s">
        <v>1340</v>
      </c>
      <c r="E1093" s="192" t="s">
        <v>1364</v>
      </c>
      <c r="F1093" s="29">
        <v>420</v>
      </c>
      <c r="G1093" s="29">
        <v>168</v>
      </c>
      <c r="H1093" s="29"/>
      <c r="I1093" s="29"/>
      <c r="J1093" s="29"/>
      <c r="K1093" s="29"/>
      <c r="L1093" s="29"/>
      <c r="M1093" s="1" t="str">
        <f>Table8[[#This Row],[Std Remarks]]</f>
        <v>NOT LIVE - RETAIN BUDGET</v>
      </c>
      <c r="N1093" s="28">
        <f>Table8[[#This Row],[% of Completion of Work Done]]</f>
        <v>0</v>
      </c>
      <c r="O1093" s="1">
        <f>Table8[[#This Row],[Customers According to % (Market Share)]]</f>
        <v>168</v>
      </c>
      <c r="P1093" s="29">
        <v>5852915.7999999998</v>
      </c>
      <c r="Q1093" s="136">
        <f>(Table8[[#This Row],[Allocated Budget]]*$Q$2)+(Table8[[#This Row],[Allocated Budget]]*(1-Table8[[#This Row],[HP%  based on Live % ( Work Progress)]])*(1-$Q$2))</f>
        <v>5852915.7999999998</v>
      </c>
      <c r="R1093" s="136"/>
      <c r="S1093" s="1">
        <v>-1</v>
      </c>
      <c r="T1093" s="1"/>
      <c r="U1093" s="1"/>
      <c r="V1093" s="29">
        <v>1531.8</v>
      </c>
      <c r="W1093" s="29">
        <v>4530</v>
      </c>
      <c r="X1093" s="1" t="s">
        <v>47</v>
      </c>
      <c r="Y1093" s="28">
        <f>Table8[[#This Row],[% of Completion of Work Done]]</f>
        <v>0</v>
      </c>
      <c r="Z1093" s="1" t="s">
        <v>35</v>
      </c>
      <c r="AA1093" s="1"/>
      <c r="AB1093" s="77">
        <v>0</v>
      </c>
      <c r="AC1093" s="115">
        <f t="shared" si="55"/>
        <v>0</v>
      </c>
      <c r="AD1093" s="2">
        <v>46082</v>
      </c>
      <c r="AE1093" s="175">
        <f>IFERROR(Table8[[#This Row],[Timeline - Monthwise]]-MIN(Table8[Start Date..]),"None")</f>
        <v>214</v>
      </c>
      <c r="AF1093" s="1">
        <f>IFERROR(Table8[[#This Row],[Timeline - Monthwise]]-Table8[[#This Row],[Start Date..]]+1,"Duration Doesn't Exsists")</f>
        <v>215</v>
      </c>
      <c r="AG1093" s="29">
        <f ca="1">IFERROR(Table8[[#This Row],[Timeline - Monthwise]]-TODAY(),"No ETA")</f>
        <v>167</v>
      </c>
      <c r="AH1093" s="29" t="str">
        <f t="shared" si="56"/>
        <v>Yet to Start</v>
      </c>
      <c r="AI1093" s="1" t="s">
        <v>1168</v>
      </c>
      <c r="AJ1093" s="237" t="s">
        <v>3576</v>
      </c>
      <c r="AK1093" s="1" t="s">
        <v>1169</v>
      </c>
      <c r="AL1093" s="1" t="s">
        <v>3325</v>
      </c>
      <c r="AM1093" s="1" t="s">
        <v>76</v>
      </c>
      <c r="AN1093" s="1"/>
      <c r="AO1093" s="27"/>
      <c r="AP1093" s="1"/>
      <c r="AQ1093" s="1"/>
      <c r="AS1093" s="192" t="e">
        <f>VLOOKUP(Table8[[#This Row],[CEM Number]],'71 CEMs'!$E$5:$E$76,1,0)</f>
        <v>#N/A</v>
      </c>
      <c r="AT1093" s="235">
        <v>46296</v>
      </c>
      <c r="AU1093" s="233"/>
    </row>
    <row r="1094" spans="1:47" ht="14.4" customHeight="1">
      <c r="A1094" s="26" t="s">
        <v>664</v>
      </c>
      <c r="B1094" s="166">
        <v>45549</v>
      </c>
      <c r="C1094" s="1" t="s">
        <v>336</v>
      </c>
      <c r="D1094" s="1" t="s">
        <v>336</v>
      </c>
      <c r="E1094" s="192" t="s">
        <v>672</v>
      </c>
      <c r="F1094" s="29">
        <v>1824</v>
      </c>
      <c r="G1094" s="29">
        <v>729.6</v>
      </c>
      <c r="H1094" s="29">
        <v>0</v>
      </c>
      <c r="I1094" s="29"/>
      <c r="J1094" s="29"/>
      <c r="K1094" s="29"/>
      <c r="L1094" s="29"/>
      <c r="M1094" s="1" t="str">
        <f>Table8[[#This Row],[Std Remarks]]</f>
        <v>NOT LIVE - RETAIN BUDGET</v>
      </c>
      <c r="N1094" s="28">
        <f>Table8[[#This Row],[% of Completion of Work Done]]</f>
        <v>0</v>
      </c>
      <c r="O1094" s="1">
        <f>Table8[[#This Row],[Customers According to % (Market Share)]]</f>
        <v>729.6</v>
      </c>
      <c r="P1094" s="29">
        <v>14597310.504000001</v>
      </c>
      <c r="Q1094" s="136">
        <f>(Table8[[#This Row],[Allocated Budget]]*$Q$2)+(Table8[[#This Row],[Allocated Budget]]*(1-Table8[[#This Row],[HP%  based on Live % ( Work Progress)]])*(1-$Q$2))</f>
        <v>14597310.504000001</v>
      </c>
      <c r="R1094" s="136">
        <v>0</v>
      </c>
      <c r="S1094" s="1">
        <v>-1</v>
      </c>
      <c r="T1094" s="1"/>
      <c r="U1094" s="1">
        <v>0.4</v>
      </c>
      <c r="V1094" s="29">
        <v>2572.5499999999997</v>
      </c>
      <c r="W1094" s="29">
        <v>15725.075999999994</v>
      </c>
      <c r="X1094" s="1" t="s">
        <v>47</v>
      </c>
      <c r="Y1094" s="28">
        <f>Table8[[#This Row],[% of Completion of Work Done]]</f>
        <v>0</v>
      </c>
      <c r="Z1094" s="1" t="s">
        <v>35</v>
      </c>
      <c r="AA1094" s="1"/>
      <c r="AB1094" s="28">
        <v>0</v>
      </c>
      <c r="AC1094" s="115">
        <f t="shared" si="55"/>
        <v>0</v>
      </c>
      <c r="AD1094" s="2">
        <v>46082</v>
      </c>
      <c r="AE1094" s="175" t="str">
        <f>IFERROR(Table8[[#This Row],[Timeline - Monthwise]]-MIN(Table8[Start Date..]),"None")</f>
        <v>None</v>
      </c>
      <c r="AF1094" s="1" t="str">
        <f>IFERROR(Table8[[#This Row],[Timeline - Monthwise]]-Table8[[#This Row],[Start Date..]]+1,"Duration Doesn't Exsists")</f>
        <v>Duration Doesn't Exsists</v>
      </c>
      <c r="AG1094" s="29" t="str">
        <f ca="1">IFERROR(Table8[[#This Row],[Timeline - Monthwise]]-TODAY(),"No ETA")</f>
        <v>No ETA</v>
      </c>
      <c r="AH1094" s="29" t="str">
        <f t="shared" si="56"/>
        <v>Yet to Start</v>
      </c>
      <c r="AI1094" s="1" t="s">
        <v>77</v>
      </c>
      <c r="AJ1094" s="237" t="s">
        <v>3319</v>
      </c>
      <c r="AK1094" s="1" t="s">
        <v>671</v>
      </c>
      <c r="AL1094" s="1" t="s">
        <v>3325</v>
      </c>
      <c r="AM1094" s="1" t="s">
        <v>76</v>
      </c>
      <c r="AN1094" s="1">
        <v>2</v>
      </c>
      <c r="AO1094" s="27"/>
      <c r="AP1094" s="1"/>
      <c r="AQ1094" s="1"/>
      <c r="AS1094" s="192" t="str">
        <f>VLOOKUP(Table8[[#This Row],[CEM Number]],'71 CEMs'!$E$5:$E$76,1,0)</f>
        <v>I250209</v>
      </c>
      <c r="AT1094" s="235" t="s">
        <v>3319</v>
      </c>
      <c r="AU1094" s="233"/>
    </row>
    <row r="1095" spans="1:47" ht="14.4" customHeight="1">
      <c r="A1095" s="26" t="s">
        <v>590</v>
      </c>
      <c r="B1095" s="166">
        <v>45547</v>
      </c>
      <c r="C1095" s="1" t="s">
        <v>591</v>
      </c>
      <c r="D1095" s="192" t="s">
        <v>591</v>
      </c>
      <c r="E1095" s="192" t="s">
        <v>605</v>
      </c>
      <c r="F1095" s="29">
        <v>256</v>
      </c>
      <c r="G1095" s="29">
        <v>102.4</v>
      </c>
      <c r="H1095" s="29"/>
      <c r="I1095" s="29"/>
      <c r="J1095" s="29"/>
      <c r="K1095" s="29"/>
      <c r="L1095" s="29" t="s">
        <v>3583</v>
      </c>
      <c r="M1095" s="1" t="str">
        <f>Table8[[#This Row],[Std Remarks]]</f>
        <v>NOT LIVE - RETAIN BUDGET</v>
      </c>
      <c r="N1095" s="28">
        <f>Table8[[#This Row],[% of Completion of Work Done]]</f>
        <v>0</v>
      </c>
      <c r="O1095" s="1">
        <f>Table8[[#This Row],[Customers According to % (Market Share)]]</f>
        <v>102.4</v>
      </c>
      <c r="P1095" s="29">
        <v>3634440.4920000001</v>
      </c>
      <c r="Q1095" s="136">
        <f>(Table8[[#This Row],[Allocated Budget]]*$Q$2)+(Table8[[#This Row],[Allocated Budget]]*(1-Table8[[#This Row],[HP%  based on Live % ( Work Progress)]])*(1-$Q$2))</f>
        <v>3634440.4920000001</v>
      </c>
      <c r="R1095" s="136">
        <v>0</v>
      </c>
      <c r="S1095" s="1">
        <v>-1</v>
      </c>
      <c r="T1095" s="1"/>
      <c r="U1095" s="1">
        <v>0.4</v>
      </c>
      <c r="V1095" s="29">
        <v>1069.5</v>
      </c>
      <c r="W1095" s="29">
        <v>1302.0999999999999</v>
      </c>
      <c r="X1095" s="1" t="s">
        <v>150</v>
      </c>
      <c r="Y1095" s="28">
        <f>Table8[[#This Row],[% of Completion of Work Done]]</f>
        <v>0</v>
      </c>
      <c r="Z1095" s="1" t="s">
        <v>35</v>
      </c>
      <c r="AA1095" s="1"/>
      <c r="AB1095" s="28">
        <v>0</v>
      </c>
      <c r="AC1095" s="115">
        <f t="shared" si="55"/>
        <v>0</v>
      </c>
      <c r="AD1095" s="2">
        <v>46082</v>
      </c>
      <c r="AE1095" s="175" t="str">
        <f>IFERROR(Table8[[#This Row],[Timeline - Monthwise]]-MIN(Table8[Start Date..]),"None")</f>
        <v>None</v>
      </c>
      <c r="AF1095" s="1" t="str">
        <f>IFERROR(Table8[[#This Row],[Timeline - Monthwise]]-Table8[[#This Row],[Start Date..]]+1,"Duration Doesn't Exsists")</f>
        <v>Duration Doesn't Exsists</v>
      </c>
      <c r="AG1095" s="29" t="str">
        <f ca="1">IFERROR(Table8[[#This Row],[Timeline - Monthwise]]-TODAY(),"No ETA")</f>
        <v>No ETA</v>
      </c>
      <c r="AH1095" s="29" t="str">
        <f t="shared" si="56"/>
        <v>Yet to Start</v>
      </c>
      <c r="AI1095" s="1" t="s">
        <v>77</v>
      </c>
      <c r="AJ1095" s="237" t="s">
        <v>3319</v>
      </c>
      <c r="AK1095" s="192" t="s">
        <v>596</v>
      </c>
      <c r="AL1095" s="1" t="s">
        <v>3325</v>
      </c>
      <c r="AM1095" s="1" t="s">
        <v>76</v>
      </c>
      <c r="AN1095" s="1">
        <v>1</v>
      </c>
      <c r="AO1095" s="27"/>
      <c r="AP1095" s="191"/>
      <c r="AQ1095" s="1"/>
      <c r="AS1095" s="192" t="str">
        <f>VLOOKUP(Table8[[#This Row],[CEM Number]],'71 CEMs'!$E$5:$E$76,1,0)</f>
        <v>I250206</v>
      </c>
      <c r="AT1095" s="235" t="s">
        <v>3319</v>
      </c>
      <c r="AU1095" s="233"/>
    </row>
    <row r="1096" spans="1:47" ht="14.4" customHeight="1">
      <c r="A1096" s="26" t="s">
        <v>3654</v>
      </c>
      <c r="B1096" s="166" t="s">
        <v>3530</v>
      </c>
      <c r="C1096" s="1" t="s">
        <v>1340</v>
      </c>
      <c r="D1096" s="192" t="s">
        <v>1340</v>
      </c>
      <c r="E1096" s="192" t="s">
        <v>1365</v>
      </c>
      <c r="F1096" s="29">
        <v>296</v>
      </c>
      <c r="G1096" s="29">
        <v>118.4</v>
      </c>
      <c r="H1096" s="29"/>
      <c r="I1096" s="29"/>
      <c r="J1096" s="29"/>
      <c r="K1096" s="29"/>
      <c r="L1096" s="29"/>
      <c r="M1096" s="1" t="str">
        <f>Table8[[#This Row],[Std Remarks]]</f>
        <v>NOT LIVE - RETAIN BUDGET</v>
      </c>
      <c r="N1096" s="28">
        <f>Table8[[#This Row],[% of Completion of Work Done]]</f>
        <v>0</v>
      </c>
      <c r="O1096" s="1">
        <f>Table8[[#This Row],[Customers According to % (Market Share)]]</f>
        <v>118.4</v>
      </c>
      <c r="P1096" s="29">
        <v>2696340.0679102298</v>
      </c>
      <c r="Q1096" s="136">
        <f>(Table8[[#This Row],[Allocated Budget]]*$Q$2)+(Table8[[#This Row],[Allocated Budget]]*(1-Table8[[#This Row],[HP%  based on Live % ( Work Progress)]])*(1-$Q$2))</f>
        <v>2696340.0679102298</v>
      </c>
      <c r="R1096" s="136"/>
      <c r="S1096" s="1">
        <v>-1</v>
      </c>
      <c r="T1096" s="1"/>
      <c r="U1096" s="1"/>
      <c r="V1096" s="29">
        <v>451.49113324952776</v>
      </c>
      <c r="W1096" s="29">
        <v>3265.5209169911941</v>
      </c>
      <c r="X1096" s="1" t="s">
        <v>47</v>
      </c>
      <c r="Y1096" s="28">
        <f>Table8[[#This Row],[% of Completion of Work Done]]</f>
        <v>0</v>
      </c>
      <c r="Z1096" s="1" t="s">
        <v>35</v>
      </c>
      <c r="AA1096" s="1"/>
      <c r="AB1096" s="77">
        <v>0</v>
      </c>
      <c r="AC1096" s="115">
        <f t="shared" si="55"/>
        <v>0</v>
      </c>
      <c r="AD1096" s="2">
        <v>46082</v>
      </c>
      <c r="AE1096" s="175">
        <f>IFERROR(Table8[[#This Row],[Timeline - Monthwise]]-MIN(Table8[Start Date..]),"None")</f>
        <v>214</v>
      </c>
      <c r="AF1096" s="1">
        <f>IFERROR(Table8[[#This Row],[Timeline - Monthwise]]-Table8[[#This Row],[Start Date..]]+1,"Duration Doesn't Exsists")</f>
        <v>215</v>
      </c>
      <c r="AG1096" s="29">
        <f ca="1">IFERROR(Table8[[#This Row],[Timeline - Monthwise]]-TODAY(),"No ETA")</f>
        <v>167</v>
      </c>
      <c r="AH1096" s="29" t="str">
        <f t="shared" si="56"/>
        <v>Yet to Start</v>
      </c>
      <c r="AI1096" s="1" t="s">
        <v>1168</v>
      </c>
      <c r="AJ1096" s="237" t="s">
        <v>3576</v>
      </c>
      <c r="AK1096" s="192" t="s">
        <v>1169</v>
      </c>
      <c r="AL1096" s="1" t="s">
        <v>3325</v>
      </c>
      <c r="AM1096" s="1" t="s">
        <v>76</v>
      </c>
      <c r="AN1096" s="1"/>
      <c r="AO1096" s="27"/>
      <c r="AP1096" s="192"/>
      <c r="AQ1096" s="1"/>
      <c r="AS1096" s="192" t="e">
        <f>VLOOKUP(Table8[[#This Row],[CEM Number]],'71 CEMs'!$E$5:$E$76,1,0)</f>
        <v>#N/A</v>
      </c>
      <c r="AT1096" s="235">
        <v>46296</v>
      </c>
      <c r="AU1096" s="233"/>
    </row>
    <row r="1097" spans="1:47" ht="14.4" customHeight="1">
      <c r="A1097" s="26" t="s">
        <v>664</v>
      </c>
      <c r="B1097" s="166">
        <v>45549</v>
      </c>
      <c r="C1097" s="1" t="s">
        <v>336</v>
      </c>
      <c r="D1097" s="1" t="s">
        <v>336</v>
      </c>
      <c r="E1097" s="192" t="s">
        <v>673</v>
      </c>
      <c r="F1097" s="29">
        <v>1454</v>
      </c>
      <c r="G1097" s="29">
        <v>581.6</v>
      </c>
      <c r="H1097" s="29">
        <v>0</v>
      </c>
      <c r="I1097" s="29"/>
      <c r="J1097" s="29"/>
      <c r="K1097" s="29"/>
      <c r="L1097" s="29"/>
      <c r="M1097" s="1" t="str">
        <f>Table8[[#This Row],[Std Remarks]]</f>
        <v>SWAPPED</v>
      </c>
      <c r="N1097" s="28">
        <f>Table8[[#This Row],[% of Completion of Work Done]]</f>
        <v>0</v>
      </c>
      <c r="O1097" s="1">
        <f>Table8[[#This Row],[Customers According to % (Market Share)]]</f>
        <v>581.6</v>
      </c>
      <c r="P1097" s="29">
        <v>11170103.204</v>
      </c>
      <c r="Q1097" s="136">
        <v>0</v>
      </c>
      <c r="R1097" s="136">
        <v>11170103.204</v>
      </c>
      <c r="S1097" s="1">
        <v>-0.5</v>
      </c>
      <c r="T1097" s="1"/>
      <c r="U1097" s="1">
        <v>0.4</v>
      </c>
      <c r="V1097" s="29">
        <v>1561.6999999999998</v>
      </c>
      <c r="W1097" s="29">
        <v>12560.364</v>
      </c>
      <c r="X1097" s="1" t="s">
        <v>47</v>
      </c>
      <c r="Y1097" s="192"/>
      <c r="Z1097" s="1" t="s">
        <v>35</v>
      </c>
      <c r="AA1097" s="1"/>
      <c r="AB1097" s="28">
        <v>0</v>
      </c>
      <c r="AC1097" s="115">
        <f t="shared" si="55"/>
        <v>0</v>
      </c>
      <c r="AD1097" s="2">
        <v>46082</v>
      </c>
      <c r="AE1097" s="175" t="str">
        <f>IFERROR(Table8[[#This Row],[Timeline - Monthwise]]-MIN(Table8[Start Date..]),"None")</f>
        <v>None</v>
      </c>
      <c r="AF1097" s="1" t="str">
        <f>IFERROR(Table8[[#This Row],[Timeline - Monthwise]]-Table8[[#This Row],[Start Date..]]+1,"Duration Doesn't Exsists")</f>
        <v>Duration Doesn't Exsists</v>
      </c>
      <c r="AG1097" s="29" t="str">
        <f ca="1">IFERROR(Table8[[#This Row],[Timeline - Monthwise]]-TODAY(),"No ETA")</f>
        <v>No ETA</v>
      </c>
      <c r="AH1097" s="29" t="str">
        <f t="shared" si="56"/>
        <v>Yet to Start</v>
      </c>
      <c r="AI1097" s="1"/>
      <c r="AJ1097" s="237" t="s">
        <v>3569</v>
      </c>
      <c r="AK1097" s="1" t="s">
        <v>666</v>
      </c>
      <c r="AL1097" s="1" t="s">
        <v>292</v>
      </c>
      <c r="AM1097" s="1" t="s">
        <v>290</v>
      </c>
      <c r="AN1097" s="1"/>
      <c r="AO1097" s="27"/>
      <c r="AP1097" s="191" t="s">
        <v>3548</v>
      </c>
      <c r="AQ1097" s="249">
        <v>54483572</v>
      </c>
      <c r="AR1097" s="11">
        <v>1606</v>
      </c>
      <c r="AS1097" s="192" t="str">
        <f>VLOOKUP(Table8[[#This Row],[CEM Number]],'71 CEMs'!$E$5:$E$76,1,0)</f>
        <v>I250209</v>
      </c>
      <c r="AT1097" s="235" t="s">
        <v>3569</v>
      </c>
      <c r="AU1097" s="233"/>
    </row>
    <row r="1098" spans="1:47" ht="14.4" customHeight="1">
      <c r="A1098" s="26" t="s">
        <v>572</v>
      </c>
      <c r="B1098" s="166">
        <v>45548</v>
      </c>
      <c r="C1098" s="1" t="s">
        <v>156</v>
      </c>
      <c r="D1098" s="1" t="s">
        <v>573</v>
      </c>
      <c r="E1098" s="192" t="s">
        <v>576</v>
      </c>
      <c r="F1098" s="29">
        <v>714</v>
      </c>
      <c r="G1098" s="29">
        <v>285.60000000000002</v>
      </c>
      <c r="H1098" s="29" t="s">
        <v>3604</v>
      </c>
      <c r="I1098" s="29">
        <v>0</v>
      </c>
      <c r="J1098" s="29">
        <v>0</v>
      </c>
      <c r="K1098" s="29">
        <v>0</v>
      </c>
      <c r="L1098" s="29"/>
      <c r="M1098" s="1" t="str">
        <f>Table8[[#This Row],[Std Remarks]]</f>
        <v>NOT LIVE - RETAIN BUDGET</v>
      </c>
      <c r="N1098" s="28">
        <f>Table8[[#This Row],[% of Completion of Work Done]]</f>
        <v>0.25</v>
      </c>
      <c r="O1098" s="1">
        <f>Table8[[#This Row],[Customers According to % (Market Share)]]</f>
        <v>285.60000000000002</v>
      </c>
      <c r="P1098" s="29">
        <v>14200357.9860816</v>
      </c>
      <c r="Q1098" s="136">
        <f>(Table8[[#This Row],[Allocated Budget]]*$Q$2)+(Table8[[#This Row],[Allocated Budget]]*(1-Table8[[#This Row],[HP%  based on Live % ( Work Progress)]])*(1-$Q$2))</f>
        <v>11182781.91403926</v>
      </c>
      <c r="R1098" s="136">
        <v>3017576.0720423292</v>
      </c>
      <c r="S1098" s="1">
        <v>-1</v>
      </c>
      <c r="T1098" s="1"/>
      <c r="U1098" s="1">
        <v>0.4</v>
      </c>
      <c r="V1098" s="29">
        <v>3499.2722061000004</v>
      </c>
      <c r="W1098" s="29">
        <v>13869.674240999999</v>
      </c>
      <c r="X1098" s="1" t="s">
        <v>47</v>
      </c>
      <c r="Y1098" s="28">
        <f>Table8[[#This Row],[% of Completion of Work Done]]</f>
        <v>0.25</v>
      </c>
      <c r="Z1098" s="1" t="s">
        <v>35</v>
      </c>
      <c r="AA1098" s="1"/>
      <c r="AB1098" s="77">
        <v>0.25</v>
      </c>
      <c r="AC1098" s="115">
        <f t="shared" si="55"/>
        <v>0.25</v>
      </c>
      <c r="AD1098" s="2">
        <v>46082</v>
      </c>
      <c r="AE1098" s="175">
        <f>IFERROR(Table8[[#This Row],[Timeline - Monthwise]]-MIN(Table8[Start Date..]),"None")</f>
        <v>61</v>
      </c>
      <c r="AF1098" s="1">
        <f>IFERROR(Table8[[#This Row],[Timeline - Monthwise]]-Table8[[#This Row],[Start Date..]]+1,"Duration Doesn't Exsists")</f>
        <v>62</v>
      </c>
      <c r="AG1098" s="29">
        <f ca="1">IFERROR(Table8[[#This Row],[Timeline - Monthwise]]-TODAY(),"No ETA")</f>
        <v>14</v>
      </c>
      <c r="AH1098" s="29" t="str">
        <f t="shared" si="56"/>
        <v>In Progress</v>
      </c>
      <c r="AI1098" s="1" t="s">
        <v>577</v>
      </c>
      <c r="AJ1098" s="237" t="s">
        <v>3575</v>
      </c>
      <c r="AK1098" s="192" t="s">
        <v>78</v>
      </c>
      <c r="AL1098" s="1" t="s">
        <v>3325</v>
      </c>
      <c r="AM1098" s="1" t="s">
        <v>76</v>
      </c>
      <c r="AN1098" s="1">
        <v>1</v>
      </c>
      <c r="AO1098" s="27"/>
      <c r="AP1098" s="1"/>
      <c r="AQ1098" s="1"/>
      <c r="AS1098" s="192" t="str">
        <f>VLOOKUP(Table8[[#This Row],[CEM Number]],'71 CEMs'!$E$5:$E$76,1,0)</f>
        <v>I250202</v>
      </c>
      <c r="AT1098" s="235">
        <v>46143</v>
      </c>
      <c r="AU1098" s="233"/>
    </row>
    <row r="1099" spans="1:47" ht="14.4" customHeight="1">
      <c r="A1099" s="26" t="s">
        <v>387</v>
      </c>
      <c r="B1099" s="166">
        <v>45427</v>
      </c>
      <c r="C1099" s="1" t="s">
        <v>388</v>
      </c>
      <c r="D1099" s="1" t="s">
        <v>388</v>
      </c>
      <c r="E1099" s="192" t="s">
        <v>423</v>
      </c>
      <c r="F1099" s="29">
        <v>242</v>
      </c>
      <c r="G1099" s="29">
        <v>96.800000000000011</v>
      </c>
      <c r="H1099" s="29">
        <v>150</v>
      </c>
      <c r="I1099" s="29">
        <v>135</v>
      </c>
      <c r="J1099" s="29"/>
      <c r="K1099" s="29"/>
      <c r="L1099" s="29"/>
      <c r="M1099" s="1" t="str">
        <f>Table8[[#This Row],[Std Remarks]]</f>
        <v>LIVE - 100% Completed</v>
      </c>
      <c r="N1099" s="28">
        <f>Table8[[#This Row],[% of Completion of Work Done]]</f>
        <v>1</v>
      </c>
      <c r="O1099" s="1">
        <f>Table8[[#This Row],[Customers According to % (Market Share)]]</f>
        <v>96.800000000000011</v>
      </c>
      <c r="P1099" s="29">
        <v>1291096.7831840001</v>
      </c>
      <c r="Q1099" s="136">
        <f>Table8[[#This Row],[Allocated Budget]]*Table8[[#This Row],[Allocation Percentage]]</f>
        <v>193664.51747759999</v>
      </c>
      <c r="R1099" s="136">
        <v>1097432.2657063999</v>
      </c>
      <c r="S1099" s="1">
        <v>0</v>
      </c>
      <c r="T1099" s="1"/>
      <c r="U1099" s="1">
        <v>0.4</v>
      </c>
      <c r="V1099" s="29">
        <v>0</v>
      </c>
      <c r="W1099" s="29">
        <v>1547.9114326999995</v>
      </c>
      <c r="X1099" s="1" t="s">
        <v>47</v>
      </c>
      <c r="Y1099" s="75">
        <f>$Q$2</f>
        <v>0.15</v>
      </c>
      <c r="Z1099" s="1" t="s">
        <v>32</v>
      </c>
      <c r="AA1099" s="1" t="s">
        <v>150</v>
      </c>
      <c r="AB1099" s="64">
        <v>1</v>
      </c>
      <c r="AC1099" s="115">
        <f t="shared" si="55"/>
        <v>1</v>
      </c>
      <c r="AD1099" s="2">
        <v>46082</v>
      </c>
      <c r="AE1099" s="175" t="str">
        <f>IFERROR(Table8[[#This Row],[Timeline - Monthwise]]-MIN(Table8[Start Date..]),"None")</f>
        <v>None</v>
      </c>
      <c r="AF1099" s="1" t="str">
        <f>IFERROR(Table8[[#This Row],[Timeline - Monthwise]]-Table8[[#This Row],[Start Date..]]+1,"Duration Doesn't Exsists")</f>
        <v>Duration Doesn't Exsists</v>
      </c>
      <c r="AG1099" s="29" t="str">
        <f ca="1">IFERROR(Table8[[#This Row],[Timeline - Monthwise]]-TODAY(),"No ETA")</f>
        <v>No ETA</v>
      </c>
      <c r="AH1099" s="29" t="str">
        <f t="shared" si="56"/>
        <v>Completed</v>
      </c>
      <c r="AI1099" s="1"/>
      <c r="AJ1099" s="237" t="s">
        <v>3569</v>
      </c>
      <c r="AK1099" s="192" t="s">
        <v>424</v>
      </c>
      <c r="AL1099" s="1" t="s">
        <v>3322</v>
      </c>
      <c r="AM1099" s="1" t="s">
        <v>30</v>
      </c>
      <c r="AN1099" s="1"/>
      <c r="AO1099" s="27"/>
      <c r="AP1099" s="191"/>
      <c r="AQ1099" s="1"/>
      <c r="AS1099" s="192" t="str">
        <f>VLOOKUP(Table8[[#This Row],[CEM Number]],'71 CEMs'!$E$5:$E$76,1,0)</f>
        <v>I240702</v>
      </c>
      <c r="AT1099" s="235" t="s">
        <v>3569</v>
      </c>
      <c r="AU1099" s="233"/>
    </row>
    <row r="1100" spans="1:47" ht="14.4" customHeight="1">
      <c r="A1100" s="26" t="s">
        <v>286</v>
      </c>
      <c r="B1100" s="166">
        <v>45428</v>
      </c>
      <c r="C1100" s="1" t="s">
        <v>287</v>
      </c>
      <c r="D1100" s="1" t="s">
        <v>288</v>
      </c>
      <c r="E1100" s="192" t="s">
        <v>324</v>
      </c>
      <c r="F1100" s="29">
        <v>1610</v>
      </c>
      <c r="G1100" s="29">
        <v>644</v>
      </c>
      <c r="H1100" s="29"/>
      <c r="I1100" s="29">
        <v>90</v>
      </c>
      <c r="J1100" s="29">
        <v>81</v>
      </c>
      <c r="K1100" s="29">
        <v>203</v>
      </c>
      <c r="L1100" s="29" t="s">
        <v>3591</v>
      </c>
      <c r="M1100" s="1" t="str">
        <f>Table8[[#This Row],[Std Remarks]]</f>
        <v>LIVE - 100% Completed</v>
      </c>
      <c r="N1100" s="28">
        <f>Table8[[#This Row],[% of Completion of Work Done]]</f>
        <v>1</v>
      </c>
      <c r="O1100" s="1">
        <f>Table8[[#This Row],[Customers According to % (Market Share)]]</f>
        <v>644</v>
      </c>
      <c r="P1100" s="29">
        <v>17696339.405581299</v>
      </c>
      <c r="Q1100" s="136">
        <f>Table8[[#This Row],[Allocated Budget]]*Table8[[#This Row],[Allocation Percentage]]</f>
        <v>2654450.9108371949</v>
      </c>
      <c r="R1100" s="136">
        <v>15041888.494744062</v>
      </c>
      <c r="S1100" s="1">
        <v>-1</v>
      </c>
      <c r="T1100" s="1"/>
      <c r="U1100" s="1">
        <v>0.4</v>
      </c>
      <c r="V1100" s="29">
        <v>2277</v>
      </c>
      <c r="W1100" s="29">
        <v>12828.664121250002</v>
      </c>
      <c r="X1100" s="1" t="s">
        <v>47</v>
      </c>
      <c r="Y1100" s="75">
        <f>$Q$2</f>
        <v>0.15</v>
      </c>
      <c r="Z1100" s="1" t="s">
        <v>32</v>
      </c>
      <c r="AA1100" s="1" t="s">
        <v>47</v>
      </c>
      <c r="AB1100" s="64">
        <v>1</v>
      </c>
      <c r="AC1100" s="115">
        <f t="shared" si="55"/>
        <v>1</v>
      </c>
      <c r="AD1100" s="2">
        <v>46082</v>
      </c>
      <c r="AE1100" s="175" t="str">
        <f>IFERROR(Table8[[#This Row],[Timeline - Monthwise]]-MIN(Table8[Start Date..]),"None")</f>
        <v>None</v>
      </c>
      <c r="AF1100" s="1" t="str">
        <f>IFERROR(Table8[[#This Row],[Timeline - Monthwise]]-Table8[[#This Row],[Start Date..]]+1,"Duration Doesn't Exsists")</f>
        <v>Duration Doesn't Exsists</v>
      </c>
      <c r="AG1100" s="29" t="str">
        <f ca="1">IFERROR(Table8[[#This Row],[Timeline - Monthwise]]-TODAY(),"No ETA")</f>
        <v>No ETA</v>
      </c>
      <c r="AH1100" s="29" t="str">
        <f t="shared" si="56"/>
        <v>Completed</v>
      </c>
      <c r="AI1100" s="1"/>
      <c r="AJ1100" s="237" t="s">
        <v>3569</v>
      </c>
      <c r="AK1100" s="192"/>
      <c r="AL1100" s="1" t="s">
        <v>3178</v>
      </c>
      <c r="AM1100" s="1" t="s">
        <v>30</v>
      </c>
      <c r="AN1100" s="1"/>
      <c r="AO1100" s="27"/>
      <c r="AP1100" s="191"/>
      <c r="AQ1100" s="1"/>
      <c r="AS1100" s="192" t="str">
        <f>VLOOKUP(Table8[[#This Row],[CEM Number]],'71 CEMs'!$E$5:$E$76,1,0)</f>
        <v>I240682</v>
      </c>
      <c r="AT1100" s="235" t="s">
        <v>3569</v>
      </c>
      <c r="AU1100" s="233"/>
    </row>
    <row r="1101" spans="1:47" ht="14.4" customHeight="1">
      <c r="A1101" s="26" t="s">
        <v>3654</v>
      </c>
      <c r="B1101" s="166" t="s">
        <v>3530</v>
      </c>
      <c r="C1101" s="1" t="s">
        <v>1340</v>
      </c>
      <c r="D1101" s="1" t="s">
        <v>1340</v>
      </c>
      <c r="E1101" s="192" t="s">
        <v>1366</v>
      </c>
      <c r="F1101" s="29">
        <v>3420</v>
      </c>
      <c r="G1101" s="29">
        <v>1368</v>
      </c>
      <c r="H1101" s="29"/>
      <c r="I1101" s="29"/>
      <c r="J1101" s="29"/>
      <c r="K1101" s="29"/>
      <c r="L1101" s="29"/>
      <c r="M1101" s="1" t="str">
        <f>Table8[[#This Row],[Std Remarks]]</f>
        <v>NOT LIVE - RETAIN BUDGET</v>
      </c>
      <c r="N1101" s="28">
        <f>Table8[[#This Row],[% of Completion of Work Done]]</f>
        <v>0</v>
      </c>
      <c r="O1101" s="1">
        <f>Table8[[#This Row],[Customers According to % (Market Share)]]</f>
        <v>1368</v>
      </c>
      <c r="P1101" s="29">
        <v>26622703.168000001</v>
      </c>
      <c r="Q1101" s="136">
        <f>(Table8[[#This Row],[Allocated Budget]]*$Q$2)+(Table8[[#This Row],[Allocated Budget]]*(1-Table8[[#This Row],[HP%  based on Live % ( Work Progress)]])*(1-$Q$2))</f>
        <v>26622703.168000001</v>
      </c>
      <c r="R1101" s="136"/>
      <c r="S1101" s="1">
        <v>-1</v>
      </c>
      <c r="T1101" s="1"/>
      <c r="U1101" s="1"/>
      <c r="V1101" s="29">
        <v>4107.7999999999993</v>
      </c>
      <c r="W1101" s="29">
        <v>34718.75</v>
      </c>
      <c r="X1101" s="1" t="s">
        <v>47</v>
      </c>
      <c r="Y1101" s="28">
        <f>Table8[[#This Row],[% of Completion of Work Done]]</f>
        <v>0</v>
      </c>
      <c r="Z1101" s="1" t="s">
        <v>35</v>
      </c>
      <c r="AA1101" s="1"/>
      <c r="AB1101" s="77">
        <v>0</v>
      </c>
      <c r="AC1101" s="115">
        <f t="shared" si="55"/>
        <v>0</v>
      </c>
      <c r="AD1101" s="2">
        <v>46082</v>
      </c>
      <c r="AE1101" s="175">
        <f>IFERROR(Table8[[#This Row],[Timeline - Monthwise]]-MIN(Table8[Start Date..]),"None")</f>
        <v>214</v>
      </c>
      <c r="AF1101" s="1">
        <f>IFERROR(Table8[[#This Row],[Timeline - Monthwise]]-Table8[[#This Row],[Start Date..]]+1,"Duration Doesn't Exsists")</f>
        <v>215</v>
      </c>
      <c r="AG1101" s="29">
        <f ca="1">IFERROR(Table8[[#This Row],[Timeline - Monthwise]]-TODAY(),"No ETA")</f>
        <v>167</v>
      </c>
      <c r="AH1101" s="29" t="str">
        <f t="shared" si="56"/>
        <v>Yet to Start</v>
      </c>
      <c r="AI1101" s="1" t="s">
        <v>1168</v>
      </c>
      <c r="AJ1101" s="237" t="s">
        <v>3576</v>
      </c>
      <c r="AK1101" s="192" t="s">
        <v>1169</v>
      </c>
      <c r="AL1101" s="1" t="s">
        <v>3325</v>
      </c>
      <c r="AM1101" s="1" t="s">
        <v>76</v>
      </c>
      <c r="AN1101" s="1"/>
      <c r="AO1101" s="27"/>
      <c r="AP1101" s="192"/>
      <c r="AQ1101" s="1"/>
      <c r="AS1101" s="192" t="e">
        <f>VLOOKUP(Table8[[#This Row],[CEM Number]],'71 CEMs'!$E$5:$E$76,1,0)</f>
        <v>#N/A</v>
      </c>
      <c r="AT1101" s="235">
        <v>46296</v>
      </c>
      <c r="AU1101" s="233"/>
    </row>
    <row r="1102" spans="1:47" ht="14.4" customHeight="1">
      <c r="A1102" s="26" t="s">
        <v>3654</v>
      </c>
      <c r="B1102" s="166" t="s">
        <v>3530</v>
      </c>
      <c r="C1102" s="1" t="s">
        <v>40</v>
      </c>
      <c r="D1102" s="1" t="s">
        <v>1340</v>
      </c>
      <c r="E1102" s="192" t="s">
        <v>42</v>
      </c>
      <c r="F1102" s="29">
        <v>0</v>
      </c>
      <c r="G1102" s="29">
        <v>0</v>
      </c>
      <c r="H1102" s="29"/>
      <c r="I1102" s="29"/>
      <c r="J1102" s="29"/>
      <c r="K1102" s="29"/>
      <c r="L1102" s="29"/>
      <c r="M1102" s="1" t="str">
        <f>Table8[[#This Row],[Std Remarks]]</f>
        <v>FEEDER ETC WORK - RETAIN BUDGET</v>
      </c>
      <c r="N1102" s="28">
        <f>Table8[[#This Row],[% of Completion of Work Done]]</f>
        <v>0</v>
      </c>
      <c r="O1102" s="1">
        <f>Table8[[#This Row],[Customers According to % (Market Share)]]</f>
        <v>0</v>
      </c>
      <c r="P1102" s="29">
        <v>3350000</v>
      </c>
      <c r="Q1102" s="136">
        <f>Table8[[#This Row],[Allocated Budget]]*Table8[[#This Row],[Allocation Percentage]]</f>
        <v>3350000</v>
      </c>
      <c r="R1102" s="136"/>
      <c r="S1102" s="1"/>
      <c r="T1102" s="1"/>
      <c r="U1102" s="1"/>
      <c r="V1102" s="29">
        <v>0</v>
      </c>
      <c r="W1102" s="29">
        <v>0</v>
      </c>
      <c r="X1102" s="1"/>
      <c r="Y1102" s="75">
        <f>$R$1</f>
        <v>1</v>
      </c>
      <c r="Z1102" s="1"/>
      <c r="AA1102" s="1"/>
      <c r="AB1102" s="28">
        <v>0</v>
      </c>
      <c r="AC1102" s="115">
        <f t="shared" si="55"/>
        <v>0</v>
      </c>
      <c r="AD1102" s="2">
        <v>46082</v>
      </c>
      <c r="AE1102" s="175" t="str">
        <f>IFERROR(Table8[[#This Row],[Timeline - Monthwise]]-MIN(Table8[Start Date..]),"None")</f>
        <v>None</v>
      </c>
      <c r="AF1102" s="1" t="str">
        <f>IFERROR(Table8[[#This Row],[Timeline - Monthwise]]-Table8[[#This Row],[Start Date..]]+1,"Duration Doesn't Exsists")</f>
        <v>Duration Doesn't Exsists</v>
      </c>
      <c r="AG1102" s="29" t="str">
        <f ca="1">IFERROR(Table8[[#This Row],[Timeline - Monthwise]]-TODAY(),"No ETA")</f>
        <v>No ETA</v>
      </c>
      <c r="AH1102" s="29" t="str">
        <f t="shared" si="56"/>
        <v>Yet to Start</v>
      </c>
      <c r="AI1102" s="1"/>
      <c r="AJ1102" s="237" t="s">
        <v>3569</v>
      </c>
      <c r="AK1102" s="1"/>
      <c r="AL1102" s="1" t="s">
        <v>41</v>
      </c>
      <c r="AM1102" s="1" t="s">
        <v>39</v>
      </c>
      <c r="AN1102" s="1"/>
      <c r="AO1102" s="27"/>
      <c r="AP1102" s="191"/>
      <c r="AQ1102" s="1"/>
      <c r="AS1102" s="192" t="e">
        <f>VLOOKUP(Table8[[#This Row],[CEM Number]],'71 CEMs'!$E$5:$E$76,1,0)</f>
        <v>#N/A</v>
      </c>
      <c r="AT1102" s="234" t="s">
        <v>3569</v>
      </c>
      <c r="AU1102" s="233"/>
    </row>
    <row r="1103" spans="1:47" ht="14.4" customHeight="1">
      <c r="A1103" s="26" t="s">
        <v>3654</v>
      </c>
      <c r="B1103" s="166" t="s">
        <v>3530</v>
      </c>
      <c r="C1103" s="1" t="s">
        <v>1340</v>
      </c>
      <c r="D1103" s="1" t="s">
        <v>1340</v>
      </c>
      <c r="E1103" s="192" t="s">
        <v>1367</v>
      </c>
      <c r="F1103" s="29">
        <v>368</v>
      </c>
      <c r="G1103" s="29">
        <v>147.20000000000002</v>
      </c>
      <c r="H1103" s="29"/>
      <c r="I1103" s="29"/>
      <c r="J1103" s="29"/>
      <c r="K1103" s="29"/>
      <c r="L1103" s="29"/>
      <c r="M1103" s="1" t="str">
        <f>Table8[[#This Row],[Std Remarks]]</f>
        <v>NOT LIVE - RETAIN BUDGET</v>
      </c>
      <c r="N1103" s="28">
        <f>Table8[[#This Row],[% of Completion of Work Done]]</f>
        <v>0</v>
      </c>
      <c r="O1103" s="1">
        <f>Table8[[#This Row],[Customers According to % (Market Share)]]</f>
        <v>147.20000000000002</v>
      </c>
      <c r="P1103" s="29">
        <v>4585306.2</v>
      </c>
      <c r="Q1103" s="136">
        <f>(Table8[[#This Row],[Allocated Budget]]*$Q$2)+(Table8[[#This Row],[Allocated Budget]]*(1-Table8[[#This Row],[HP%  based on Live % ( Work Progress)]])*(1-$Q$2))</f>
        <v>4585306.2</v>
      </c>
      <c r="R1103" s="136"/>
      <c r="S1103" s="1">
        <v>-1</v>
      </c>
      <c r="T1103" s="1"/>
      <c r="U1103" s="1"/>
      <c r="V1103" s="29">
        <v>1055.6999999999998</v>
      </c>
      <c r="W1103" s="29">
        <v>3543.75</v>
      </c>
      <c r="X1103" s="1" t="s">
        <v>47</v>
      </c>
      <c r="Y1103" s="28">
        <f>Table8[[#This Row],[% of Completion of Work Done]]</f>
        <v>0</v>
      </c>
      <c r="Z1103" s="1" t="s">
        <v>35</v>
      </c>
      <c r="AA1103" s="1"/>
      <c r="AB1103" s="77">
        <v>0</v>
      </c>
      <c r="AC1103" s="115">
        <f t="shared" si="55"/>
        <v>0</v>
      </c>
      <c r="AD1103" s="2">
        <v>46082</v>
      </c>
      <c r="AE1103" s="175">
        <f>IFERROR(Table8[[#This Row],[Timeline - Monthwise]]-MIN(Table8[Start Date..]),"None")</f>
        <v>214</v>
      </c>
      <c r="AF1103" s="1">
        <f>IFERROR(Table8[[#This Row],[Timeline - Monthwise]]-Table8[[#This Row],[Start Date..]]+1,"Duration Doesn't Exsists")</f>
        <v>215</v>
      </c>
      <c r="AG1103" s="29">
        <f ca="1">IFERROR(Table8[[#This Row],[Timeline - Monthwise]]-TODAY(),"No ETA")</f>
        <v>167</v>
      </c>
      <c r="AH1103" s="29" t="str">
        <f t="shared" si="56"/>
        <v>Yet to Start</v>
      </c>
      <c r="AI1103" s="1" t="s">
        <v>1168</v>
      </c>
      <c r="AJ1103" s="237" t="s">
        <v>3576</v>
      </c>
      <c r="AK1103" s="1" t="s">
        <v>1169</v>
      </c>
      <c r="AL1103" s="1" t="s">
        <v>3325</v>
      </c>
      <c r="AM1103" s="1" t="s">
        <v>76</v>
      </c>
      <c r="AN1103" s="1"/>
      <c r="AO1103" s="27"/>
      <c r="AP1103" s="191"/>
      <c r="AQ1103" s="1"/>
      <c r="AS1103" s="192" t="e">
        <f>VLOOKUP(Table8[[#This Row],[CEM Number]],'71 CEMs'!$E$5:$E$76,1,0)</f>
        <v>#N/A</v>
      </c>
      <c r="AT1103" s="235">
        <v>46296</v>
      </c>
      <c r="AU1103" s="233"/>
    </row>
    <row r="1104" spans="1:47" ht="14.4" customHeight="1">
      <c r="A1104" s="26">
        <v>111</v>
      </c>
      <c r="B1104" s="166" t="s">
        <v>3530</v>
      </c>
      <c r="C1104" s="1" t="s">
        <v>336</v>
      </c>
      <c r="D1104" s="192" t="s">
        <v>1368</v>
      </c>
      <c r="E1104" s="192" t="s">
        <v>1368</v>
      </c>
      <c r="F1104" s="29">
        <v>2830</v>
      </c>
      <c r="G1104" s="29">
        <v>1132</v>
      </c>
      <c r="H1104" s="29">
        <v>0</v>
      </c>
      <c r="I1104" s="29"/>
      <c r="J1104" s="29"/>
      <c r="K1104" s="29"/>
      <c r="L1104" s="29"/>
      <c r="M1104" s="1" t="str">
        <f>Table8[[#This Row],[Std Remarks]]</f>
        <v>NOT LIVE - RETAIN BUDGET</v>
      </c>
      <c r="N1104" s="28">
        <f>Table8[[#This Row],[% of Completion of Work Done]]</f>
        <v>0</v>
      </c>
      <c r="O1104" s="1">
        <f>Table8[[#This Row],[Customers According to % (Market Share)]]</f>
        <v>1132</v>
      </c>
      <c r="P1104" s="29">
        <v>16500000</v>
      </c>
      <c r="Q1104" s="136">
        <f>(Table8[[#This Row],[Allocated Budget]]*$Q$2)+(Table8[[#This Row],[Allocated Budget]]*(1-Table8[[#This Row],[HP%  based on Live % ( Work Progress)]])*(1-$Q$2))</f>
        <v>16500000</v>
      </c>
      <c r="R1104" s="136"/>
      <c r="S1104" s="1">
        <v>-1</v>
      </c>
      <c r="T1104" s="1"/>
      <c r="U1104" s="1">
        <v>0.4</v>
      </c>
      <c r="V1104" s="29">
        <v>0</v>
      </c>
      <c r="W1104" s="29">
        <v>0</v>
      </c>
      <c r="X1104" s="1" t="s">
        <v>31</v>
      </c>
      <c r="Y1104" s="28">
        <f>Table8[[#This Row],[% of Completion of Work Done]]</f>
        <v>0</v>
      </c>
      <c r="Z1104" s="192" t="s">
        <v>35</v>
      </c>
      <c r="AA1104" s="1"/>
      <c r="AB1104" s="28">
        <v>0</v>
      </c>
      <c r="AC1104" s="115">
        <f t="shared" ref="AC1104:AC1167" si="57">VALUE(SUBSTITUTE(AB1104,"%",""))</f>
        <v>0</v>
      </c>
      <c r="AD1104" s="2">
        <v>46082</v>
      </c>
      <c r="AE1104" s="175">
        <f>IFERROR(Table8[[#This Row],[Timeline - Monthwise]]-MIN(Table8[Start Date..]),"None")</f>
        <v>214</v>
      </c>
      <c r="AF1104" s="1">
        <f>IFERROR(Table8[[#This Row],[Timeline - Monthwise]]-Table8[[#This Row],[Start Date..]]+1,"Duration Doesn't Exsists")</f>
        <v>215</v>
      </c>
      <c r="AG1104" s="29">
        <f ca="1">IFERROR(Table8[[#This Row],[Timeline - Monthwise]]-TODAY(),"No ETA")</f>
        <v>167</v>
      </c>
      <c r="AH1104" s="29" t="str">
        <f t="shared" ref="AH1104:AH1167" si="58">IF(AB1104=100%,"Completed",IF(AB1104=0%,"Yet to Start","In Progress"))</f>
        <v>Yet to Start</v>
      </c>
      <c r="AI1104" s="1" t="s">
        <v>1168</v>
      </c>
      <c r="AJ1104" s="237" t="s">
        <v>3576</v>
      </c>
      <c r="AK1104" s="1" t="s">
        <v>1169</v>
      </c>
      <c r="AL1104" s="1" t="s">
        <v>3325</v>
      </c>
      <c r="AM1104" s="1" t="s">
        <v>76</v>
      </c>
      <c r="AN1104" s="1"/>
      <c r="AO1104" s="27"/>
      <c r="AP1104" s="1"/>
      <c r="AQ1104" s="1"/>
      <c r="AS1104" s="192" t="e">
        <f>VLOOKUP(Table8[[#This Row],[CEM Number]],'71 CEMs'!$E$5:$E$76,1,0)</f>
        <v>#N/A</v>
      </c>
      <c r="AT1104" s="235">
        <v>46296</v>
      </c>
      <c r="AU1104" s="233"/>
    </row>
    <row r="1105" spans="1:47" ht="14.4" customHeight="1">
      <c r="A1105" s="26">
        <v>111</v>
      </c>
      <c r="B1105" s="166" t="s">
        <v>3530</v>
      </c>
      <c r="C1105" s="1" t="s">
        <v>40</v>
      </c>
      <c r="D1105" s="192" t="s">
        <v>336</v>
      </c>
      <c r="E1105" s="192" t="s">
        <v>38</v>
      </c>
      <c r="F1105" s="29"/>
      <c r="G1105" s="29"/>
      <c r="H1105" s="29"/>
      <c r="I1105" s="29"/>
      <c r="J1105" s="29"/>
      <c r="K1105" s="29"/>
      <c r="L1105" s="29"/>
      <c r="M1105" s="1" t="str">
        <f>Table8[[#This Row],[Std Remarks]]</f>
        <v>FEEDER ETC WORK - RETAIN BUDGET</v>
      </c>
      <c r="N1105" s="28">
        <f>Table8[[#This Row],[% of Completion of Work Done]]</f>
        <v>0</v>
      </c>
      <c r="O1105" s="1">
        <f>Table8[[#This Row],[Customers According to % (Market Share)]]</f>
        <v>0</v>
      </c>
      <c r="P1105" s="29">
        <v>0</v>
      </c>
      <c r="Q1105" s="136">
        <f>Table8[[#This Row],[Allocated Budget]]*Table8[[#This Row],[Allocation Percentage]]</f>
        <v>0</v>
      </c>
      <c r="R1105" s="136"/>
      <c r="S1105" s="1"/>
      <c r="T1105" s="1"/>
      <c r="U1105" s="1"/>
      <c r="V1105" s="29">
        <v>0</v>
      </c>
      <c r="W1105" s="29">
        <v>0</v>
      </c>
      <c r="X1105" s="1"/>
      <c r="Y1105" s="75">
        <f>$R$1</f>
        <v>1</v>
      </c>
      <c r="Z1105" s="192"/>
      <c r="AA1105" s="1"/>
      <c r="AB1105" s="28">
        <v>0</v>
      </c>
      <c r="AC1105" s="115">
        <f t="shared" si="57"/>
        <v>0</v>
      </c>
      <c r="AD1105" s="2">
        <v>46082</v>
      </c>
      <c r="AE1105" s="175" t="str">
        <f>IFERROR(Table8[[#This Row],[Timeline - Monthwise]]-MIN(Table8[Start Date..]),"None")</f>
        <v>None</v>
      </c>
      <c r="AF1105" s="1" t="str">
        <f>IFERROR(Table8[[#This Row],[Timeline - Monthwise]]-Table8[[#This Row],[Start Date..]]+1,"Duration Doesn't Exsists")</f>
        <v>Duration Doesn't Exsists</v>
      </c>
      <c r="AG1105" s="29" t="str">
        <f ca="1">IFERROR(Table8[[#This Row],[Timeline - Monthwise]]-TODAY(),"No ETA")</f>
        <v>No ETA</v>
      </c>
      <c r="AH1105" s="29" t="str">
        <f t="shared" si="58"/>
        <v>Yet to Start</v>
      </c>
      <c r="AI1105" s="1"/>
      <c r="AJ1105" s="237" t="s">
        <v>3569</v>
      </c>
      <c r="AK1105" s="192"/>
      <c r="AL1105" s="1" t="s">
        <v>41</v>
      </c>
      <c r="AM1105" s="1" t="s">
        <v>39</v>
      </c>
      <c r="AN1105" s="1"/>
      <c r="AO1105" s="27"/>
      <c r="AP1105" s="191"/>
      <c r="AQ1105" s="1"/>
      <c r="AS1105" s="192" t="e">
        <f>VLOOKUP(Table8[[#This Row],[CEM Number]],'71 CEMs'!$E$5:$E$76,1,0)</f>
        <v>#N/A</v>
      </c>
      <c r="AT1105" s="234" t="s">
        <v>3569</v>
      </c>
      <c r="AU1105" s="233"/>
    </row>
    <row r="1106" spans="1:47" ht="14.4" customHeight="1">
      <c r="A1106" s="26">
        <v>111</v>
      </c>
      <c r="B1106" s="166" t="s">
        <v>3530</v>
      </c>
      <c r="C1106" s="1" t="s">
        <v>40</v>
      </c>
      <c r="D1106" s="192" t="s">
        <v>336</v>
      </c>
      <c r="E1106" s="192" t="s">
        <v>42</v>
      </c>
      <c r="F1106" s="29"/>
      <c r="G1106" s="29"/>
      <c r="H1106" s="29"/>
      <c r="I1106" s="29"/>
      <c r="J1106" s="29"/>
      <c r="K1106" s="29"/>
      <c r="L1106" s="29"/>
      <c r="M1106" s="1" t="str">
        <f>Table8[[#This Row],[Std Remarks]]</f>
        <v>FEEDER ETC WORK - RETAIN BUDGET</v>
      </c>
      <c r="N1106" s="28">
        <f>Table8[[#This Row],[% of Completion of Work Done]]</f>
        <v>0</v>
      </c>
      <c r="O1106" s="1">
        <f>Table8[[#This Row],[Customers According to % (Market Share)]]</f>
        <v>0</v>
      </c>
      <c r="P1106" s="29">
        <v>0</v>
      </c>
      <c r="Q1106" s="136">
        <f>Table8[[#This Row],[Allocated Budget]]*Table8[[#This Row],[Allocation Percentage]]</f>
        <v>0</v>
      </c>
      <c r="R1106" s="136"/>
      <c r="S1106" s="1"/>
      <c r="T1106" s="1"/>
      <c r="U1106" s="1"/>
      <c r="V1106" s="29">
        <v>0</v>
      </c>
      <c r="W1106" s="29">
        <v>0</v>
      </c>
      <c r="X1106" s="1"/>
      <c r="Y1106" s="75">
        <f>$R$1</f>
        <v>1</v>
      </c>
      <c r="Z1106" s="192"/>
      <c r="AA1106" s="1"/>
      <c r="AB1106" s="28">
        <v>0</v>
      </c>
      <c r="AC1106" s="115">
        <f t="shared" si="57"/>
        <v>0</v>
      </c>
      <c r="AD1106" s="2">
        <v>46082</v>
      </c>
      <c r="AE1106" s="175" t="str">
        <f>IFERROR(Table8[[#This Row],[Timeline - Monthwise]]-MIN(Table8[Start Date..]),"None")</f>
        <v>None</v>
      </c>
      <c r="AF1106" s="1" t="str">
        <f>IFERROR(Table8[[#This Row],[Timeline - Monthwise]]-Table8[[#This Row],[Start Date..]]+1,"Duration Doesn't Exsists")</f>
        <v>Duration Doesn't Exsists</v>
      </c>
      <c r="AG1106" s="29" t="str">
        <f ca="1">IFERROR(Table8[[#This Row],[Timeline - Monthwise]]-TODAY(),"No ETA")</f>
        <v>No ETA</v>
      </c>
      <c r="AH1106" s="29" t="str">
        <f t="shared" si="58"/>
        <v>Yet to Start</v>
      </c>
      <c r="AI1106" s="1"/>
      <c r="AJ1106" s="237" t="s">
        <v>3569</v>
      </c>
      <c r="AK1106" s="192"/>
      <c r="AL1106" s="1" t="s">
        <v>41</v>
      </c>
      <c r="AM1106" s="1" t="s">
        <v>39</v>
      </c>
      <c r="AN1106" s="1"/>
      <c r="AO1106" s="27"/>
      <c r="AP1106" s="191"/>
      <c r="AQ1106" s="1"/>
      <c r="AS1106" s="192" t="e">
        <f>VLOOKUP(Table8[[#This Row],[CEM Number]],'71 CEMs'!$E$5:$E$76,1,0)</f>
        <v>#N/A</v>
      </c>
      <c r="AT1106" s="234" t="s">
        <v>3569</v>
      </c>
      <c r="AU1106" s="233"/>
    </row>
    <row r="1107" spans="1:47" ht="14.4" customHeight="1">
      <c r="A1107" s="26" t="s">
        <v>473</v>
      </c>
      <c r="B1107" s="166">
        <v>45427</v>
      </c>
      <c r="C1107" s="1" t="s">
        <v>474</v>
      </c>
      <c r="D1107" s="1" t="s">
        <v>475</v>
      </c>
      <c r="E1107" s="192" t="s">
        <v>510</v>
      </c>
      <c r="F1107" s="29">
        <v>376</v>
      </c>
      <c r="G1107" s="29">
        <v>150.4</v>
      </c>
      <c r="H1107" s="29">
        <v>8</v>
      </c>
      <c r="I1107" s="29">
        <v>0</v>
      </c>
      <c r="J1107" s="29">
        <v>0</v>
      </c>
      <c r="K1107" s="29">
        <v>8</v>
      </c>
      <c r="L1107" s="29"/>
      <c r="M1107" s="1" t="str">
        <f>Table8[[#This Row],[Std Remarks]]</f>
        <v>LIVE - 100% Completed</v>
      </c>
      <c r="N1107" s="28">
        <f>Table8[[#This Row],[% of Completion of Work Done]]</f>
        <v>1</v>
      </c>
      <c r="O1107" s="1">
        <f>Table8[[#This Row],[Customers According to % (Market Share)]]</f>
        <v>150.4</v>
      </c>
      <c r="P1107" s="29">
        <v>5908729</v>
      </c>
      <c r="Q1107" s="136">
        <f>Table8[[#This Row],[Allocated Budget]]*Table8[[#This Row],[Allocation Percentage]]</f>
        <v>886309.35</v>
      </c>
      <c r="R1107" s="136">
        <v>5022419.6500000004</v>
      </c>
      <c r="S1107" s="1">
        <v>-0.7</v>
      </c>
      <c r="T1107" s="1"/>
      <c r="U1107" s="1">
        <v>0.4</v>
      </c>
      <c r="V1107" s="29">
        <v>1111.0500000000002</v>
      </c>
      <c r="W1107" s="29">
        <v>4000.5</v>
      </c>
      <c r="X1107" s="1" t="s">
        <v>47</v>
      </c>
      <c r="Y1107" s="75">
        <f>$Q$2</f>
        <v>0.15</v>
      </c>
      <c r="Z1107" s="1" t="s">
        <v>32</v>
      </c>
      <c r="AA1107" s="1" t="s">
        <v>150</v>
      </c>
      <c r="AB1107" s="64">
        <v>1</v>
      </c>
      <c r="AC1107" s="115">
        <f t="shared" si="57"/>
        <v>1</v>
      </c>
      <c r="AD1107" s="2">
        <v>46082</v>
      </c>
      <c r="AE1107" s="175" t="str">
        <f>IFERROR(Table8[[#This Row],[Timeline - Monthwise]]-MIN(Table8[Start Date..]),"None")</f>
        <v>None</v>
      </c>
      <c r="AF1107" s="1" t="str">
        <f>IFERROR(Table8[[#This Row],[Timeline - Monthwise]]-Table8[[#This Row],[Start Date..]]+1,"Duration Doesn't Exsists")</f>
        <v>Duration Doesn't Exsists</v>
      </c>
      <c r="AG1107" s="29" t="str">
        <f ca="1">IFERROR(Table8[[#This Row],[Timeline - Monthwise]]-TODAY(),"No ETA")</f>
        <v>No ETA</v>
      </c>
      <c r="AH1107" s="29" t="str">
        <f t="shared" si="58"/>
        <v>Completed</v>
      </c>
      <c r="AI1107" s="1"/>
      <c r="AJ1107" s="237" t="s">
        <v>3569</v>
      </c>
      <c r="AK1107" s="1" t="s">
        <v>511</v>
      </c>
      <c r="AL1107" s="1" t="s">
        <v>3178</v>
      </c>
      <c r="AM1107" s="1" t="s">
        <v>30</v>
      </c>
      <c r="AN1107" s="1"/>
      <c r="AO1107" s="27"/>
      <c r="AP1107" s="191"/>
      <c r="AQ1107" s="1"/>
      <c r="AS1107" s="192" t="str">
        <f>VLOOKUP(Table8[[#This Row],[CEM Number]],'71 CEMs'!$E$5:$E$76,1,0)</f>
        <v>I240704</v>
      </c>
      <c r="AT1107" s="235" t="s">
        <v>3569</v>
      </c>
      <c r="AU1107" s="233"/>
    </row>
    <row r="1108" spans="1:47" ht="14.4" customHeight="1">
      <c r="A1108" s="26" t="s">
        <v>513</v>
      </c>
      <c r="B1108" s="166">
        <v>45427</v>
      </c>
      <c r="C1108" s="1" t="s">
        <v>514</v>
      </c>
      <c r="D1108" s="1" t="s">
        <v>515</v>
      </c>
      <c r="E1108" s="192" t="s">
        <v>553</v>
      </c>
      <c r="F1108" s="29">
        <v>2356</v>
      </c>
      <c r="G1108" s="29">
        <v>942.40000000000009</v>
      </c>
      <c r="H1108" s="29"/>
      <c r="I1108" s="29"/>
      <c r="J1108" s="29"/>
      <c r="K1108" s="29"/>
      <c r="L1108" s="29"/>
      <c r="M1108" s="1" t="str">
        <f>Table8[[#This Row],[Std Remarks]]</f>
        <v>LIVE - 100% Completed</v>
      </c>
      <c r="N1108" s="28">
        <f>Table8[[#This Row],[% of Completion of Work Done]]</f>
        <v>1</v>
      </c>
      <c r="O1108" s="1">
        <f>Table8[[#This Row],[Customers According to % (Market Share)]]</f>
        <v>942.40000000000009</v>
      </c>
      <c r="P1108" s="29">
        <v>9461121.5092600007</v>
      </c>
      <c r="Q1108" s="136">
        <f>Table8[[#This Row],[Allocated Budget]]*Table8[[#This Row],[Allocation Percentage]]</f>
        <v>1419168.226389</v>
      </c>
      <c r="R1108" s="136">
        <v>8041953.2828710005</v>
      </c>
      <c r="S1108" s="1" t="e">
        <v>#DIV/0!</v>
      </c>
      <c r="T1108" s="1"/>
      <c r="U1108" s="1">
        <v>0.4</v>
      </c>
      <c r="V1108" s="29">
        <v>0</v>
      </c>
      <c r="W1108" s="29">
        <v>2952.9080843000002</v>
      </c>
      <c r="X1108" s="1" t="s">
        <v>47</v>
      </c>
      <c r="Y1108" s="75">
        <f>$Q$2</f>
        <v>0.15</v>
      </c>
      <c r="Z1108" s="1" t="s">
        <v>32</v>
      </c>
      <c r="AA1108" s="1" t="s">
        <v>47</v>
      </c>
      <c r="AB1108" s="64">
        <v>1</v>
      </c>
      <c r="AC1108" s="115">
        <f t="shared" si="57"/>
        <v>1</v>
      </c>
      <c r="AD1108" s="2">
        <v>46082</v>
      </c>
      <c r="AE1108" s="175" t="str">
        <f>IFERROR(Table8[[#This Row],[Timeline - Monthwise]]-MIN(Table8[Start Date..]),"None")</f>
        <v>None</v>
      </c>
      <c r="AF1108" s="1" t="str">
        <f>IFERROR(Table8[[#This Row],[Timeline - Monthwise]]-Table8[[#This Row],[Start Date..]]+1,"Duration Doesn't Exsists")</f>
        <v>Duration Doesn't Exsists</v>
      </c>
      <c r="AG1108" s="29" t="str">
        <f ca="1">IFERROR(Table8[[#This Row],[Timeline - Monthwise]]-TODAY(),"No ETA")</f>
        <v>No ETA</v>
      </c>
      <c r="AH1108" s="29" t="str">
        <f t="shared" si="58"/>
        <v>Completed</v>
      </c>
      <c r="AI1108" s="1"/>
      <c r="AJ1108" s="237" t="s">
        <v>3569</v>
      </c>
      <c r="AK1108" s="1"/>
      <c r="AL1108" s="1" t="s">
        <v>3178</v>
      </c>
      <c r="AM1108" s="1" t="s">
        <v>30</v>
      </c>
      <c r="AN1108" s="1"/>
      <c r="AO1108" s="27"/>
      <c r="AP1108" s="191"/>
      <c r="AQ1108" s="1"/>
      <c r="AS1108" s="192" t="str">
        <f>VLOOKUP(Table8[[#This Row],[CEM Number]],'71 CEMs'!$E$5:$E$76,1,0)</f>
        <v>I240705</v>
      </c>
      <c r="AT1108" s="235" t="s">
        <v>3569</v>
      </c>
      <c r="AU1108" s="233"/>
    </row>
    <row r="1109" spans="1:47" ht="14.4" customHeight="1">
      <c r="A1109" s="26" t="s">
        <v>513</v>
      </c>
      <c r="B1109" s="166">
        <v>45427</v>
      </c>
      <c r="C1109" s="1" t="s">
        <v>514</v>
      </c>
      <c r="D1109" s="1" t="s">
        <v>515</v>
      </c>
      <c r="E1109" s="192" t="s">
        <v>554</v>
      </c>
      <c r="F1109" s="29">
        <v>1320</v>
      </c>
      <c r="G1109" s="29">
        <v>528</v>
      </c>
      <c r="H1109" s="29"/>
      <c r="I1109" s="29"/>
      <c r="J1109" s="29"/>
      <c r="K1109" s="29"/>
      <c r="L1109" s="29"/>
      <c r="M1109" s="1" t="str">
        <f>Table8[[#This Row],[Std Remarks]]</f>
        <v>LIVE - 100% Completed</v>
      </c>
      <c r="N1109" s="28">
        <f>Table8[[#This Row],[% of Completion of Work Done]]</f>
        <v>1</v>
      </c>
      <c r="O1109" s="1">
        <f>Table8[[#This Row],[Customers According to % (Market Share)]]</f>
        <v>528</v>
      </c>
      <c r="P1109" s="29">
        <v>4123164.1163969999</v>
      </c>
      <c r="Q1109" s="136">
        <f>Table8[[#This Row],[Allocated Budget]]*Table8[[#This Row],[Allocation Percentage]]</f>
        <v>618474.61745954992</v>
      </c>
      <c r="R1109" s="136">
        <v>3504689.4989374499</v>
      </c>
      <c r="S1109" s="1">
        <v>-0.85</v>
      </c>
      <c r="T1109" s="1"/>
      <c r="U1109" s="1">
        <v>0.4</v>
      </c>
      <c r="V1109" s="29">
        <v>0</v>
      </c>
      <c r="W1109" s="29">
        <v>684.19899150000003</v>
      </c>
      <c r="X1109" s="1" t="s">
        <v>47</v>
      </c>
      <c r="Y1109" s="75">
        <f>$Q$2</f>
        <v>0.15</v>
      </c>
      <c r="Z1109" s="1" t="s">
        <v>32</v>
      </c>
      <c r="AA1109" s="1" t="s">
        <v>47</v>
      </c>
      <c r="AB1109" s="64">
        <v>1</v>
      </c>
      <c r="AC1109" s="115">
        <f t="shared" si="57"/>
        <v>1</v>
      </c>
      <c r="AD1109" s="2">
        <v>46082</v>
      </c>
      <c r="AE1109" s="175" t="str">
        <f>IFERROR(Table8[[#This Row],[Timeline - Monthwise]]-MIN(Table8[Start Date..]),"None")</f>
        <v>None</v>
      </c>
      <c r="AF1109" s="1" t="str">
        <f>IFERROR(Table8[[#This Row],[Timeline - Monthwise]]-Table8[[#This Row],[Start Date..]]+1,"Duration Doesn't Exsists")</f>
        <v>Duration Doesn't Exsists</v>
      </c>
      <c r="AG1109" s="29" t="str">
        <f ca="1">IFERROR(Table8[[#This Row],[Timeline - Monthwise]]-TODAY(),"No ETA")</f>
        <v>No ETA</v>
      </c>
      <c r="AH1109" s="29" t="str">
        <f t="shared" si="58"/>
        <v>Completed</v>
      </c>
      <c r="AI1109" s="1"/>
      <c r="AJ1109" s="237" t="s">
        <v>3569</v>
      </c>
      <c r="AK1109" s="1"/>
      <c r="AL1109" s="1" t="s">
        <v>3178</v>
      </c>
      <c r="AM1109" s="1" t="s">
        <v>30</v>
      </c>
      <c r="AN1109" s="1"/>
      <c r="AO1109" s="27"/>
      <c r="AP1109" s="1"/>
      <c r="AQ1109" s="1"/>
      <c r="AS1109" s="192" t="str">
        <f>VLOOKUP(Table8[[#This Row],[CEM Number]],'71 CEMs'!$E$5:$E$76,1,0)</f>
        <v>I240705</v>
      </c>
      <c r="AT1109" s="235" t="s">
        <v>3569</v>
      </c>
      <c r="AU1109" s="233"/>
    </row>
    <row r="1110" spans="1:47" ht="14.4" customHeight="1">
      <c r="A1110" s="26" t="s">
        <v>513</v>
      </c>
      <c r="B1110" s="166">
        <v>45427</v>
      </c>
      <c r="C1110" s="1" t="s">
        <v>514</v>
      </c>
      <c r="D1110" s="192" t="s">
        <v>515</v>
      </c>
      <c r="E1110" s="192" t="s">
        <v>555</v>
      </c>
      <c r="F1110" s="29">
        <v>1238</v>
      </c>
      <c r="G1110" s="29">
        <v>495.20000000000005</v>
      </c>
      <c r="H1110" s="29"/>
      <c r="I1110" s="29"/>
      <c r="J1110" s="29"/>
      <c r="K1110" s="29"/>
      <c r="L1110" s="29"/>
      <c r="M1110" s="1" t="str">
        <f>Table8[[#This Row],[Std Remarks]]</f>
        <v>LIVE - 100% Completed</v>
      </c>
      <c r="N1110" s="28">
        <f>Table8[[#This Row],[% of Completion of Work Done]]</f>
        <v>1</v>
      </c>
      <c r="O1110" s="1">
        <f>Table8[[#This Row],[Customers According to % (Market Share)]]</f>
        <v>495.20000000000005</v>
      </c>
      <c r="P1110" s="29">
        <v>4096156.0383592499</v>
      </c>
      <c r="Q1110" s="136">
        <f>Table8[[#This Row],[Allocated Budget]]*Table8[[#This Row],[Allocation Percentage]]</f>
        <v>614423.40575388749</v>
      </c>
      <c r="R1110" s="136">
        <v>3481732.6326053627</v>
      </c>
      <c r="S1110" s="1">
        <v>-1</v>
      </c>
      <c r="T1110" s="1"/>
      <c r="U1110" s="1">
        <v>0.4</v>
      </c>
      <c r="V1110" s="29">
        <v>0</v>
      </c>
      <c r="W1110" s="29">
        <v>979.87024970000004</v>
      </c>
      <c r="X1110" s="1" t="s">
        <v>47</v>
      </c>
      <c r="Y1110" s="75">
        <f>$Q$2</f>
        <v>0.15</v>
      </c>
      <c r="Z1110" s="1" t="s">
        <v>32</v>
      </c>
      <c r="AA1110" s="1" t="s">
        <v>47</v>
      </c>
      <c r="AB1110" s="64">
        <v>1</v>
      </c>
      <c r="AC1110" s="115">
        <f t="shared" si="57"/>
        <v>1</v>
      </c>
      <c r="AD1110" s="2">
        <v>46082</v>
      </c>
      <c r="AE1110" s="175" t="str">
        <f>IFERROR(Table8[[#This Row],[Timeline - Monthwise]]-MIN(Table8[Start Date..]),"None")</f>
        <v>None</v>
      </c>
      <c r="AF1110" s="1" t="str">
        <f>IFERROR(Table8[[#This Row],[Timeline - Monthwise]]-Table8[[#This Row],[Start Date..]]+1,"Duration Doesn't Exsists")</f>
        <v>Duration Doesn't Exsists</v>
      </c>
      <c r="AG1110" s="29" t="str">
        <f ca="1">IFERROR(Table8[[#This Row],[Timeline - Monthwise]]-TODAY(),"No ETA")</f>
        <v>No ETA</v>
      </c>
      <c r="AH1110" s="29" t="str">
        <f t="shared" si="58"/>
        <v>Completed</v>
      </c>
      <c r="AI1110" s="1"/>
      <c r="AJ1110" s="237" t="s">
        <v>3569</v>
      </c>
      <c r="AK1110" s="192"/>
      <c r="AL1110" s="1" t="s">
        <v>3178</v>
      </c>
      <c r="AM1110" s="1" t="s">
        <v>30</v>
      </c>
      <c r="AN1110" s="1"/>
      <c r="AO1110" s="27"/>
      <c r="AP1110" s="191"/>
      <c r="AQ1110" s="1"/>
      <c r="AS1110" s="192" t="str">
        <f>VLOOKUP(Table8[[#This Row],[CEM Number]],'71 CEMs'!$E$5:$E$76,1,0)</f>
        <v>I240705</v>
      </c>
      <c r="AT1110" s="235" t="s">
        <v>3569</v>
      </c>
      <c r="AU1110" s="233"/>
    </row>
    <row r="1111" spans="1:47" ht="14.4" customHeight="1">
      <c r="A1111" s="26" t="s">
        <v>513</v>
      </c>
      <c r="B1111" s="166">
        <v>45427</v>
      </c>
      <c r="C1111" s="1" t="s">
        <v>514</v>
      </c>
      <c r="D1111" s="192" t="s">
        <v>515</v>
      </c>
      <c r="E1111" s="192" t="s">
        <v>556</v>
      </c>
      <c r="F1111" s="29">
        <v>1104</v>
      </c>
      <c r="G1111" s="29">
        <v>441.6</v>
      </c>
      <c r="H1111" s="29"/>
      <c r="I1111" s="29"/>
      <c r="J1111" s="29"/>
      <c r="K1111" s="29"/>
      <c r="L1111" s="29"/>
      <c r="M1111" s="1" t="str">
        <f>Table8[[#This Row],[Std Remarks]]</f>
        <v>LIVE - 100% Completed</v>
      </c>
      <c r="N1111" s="28">
        <f>Table8[[#This Row],[% of Completion of Work Done]]</f>
        <v>1</v>
      </c>
      <c r="O1111" s="1">
        <f>Table8[[#This Row],[Customers According to % (Market Share)]]</f>
        <v>441.6</v>
      </c>
      <c r="P1111" s="29">
        <v>3744371.1636717501</v>
      </c>
      <c r="Q1111" s="136">
        <f>Table8[[#This Row],[Allocated Budget]]*Table8[[#This Row],[Allocation Percentage]]</f>
        <v>561655.67455076252</v>
      </c>
      <c r="R1111" s="136">
        <v>3182715.4891209877</v>
      </c>
      <c r="S1111" s="1">
        <v>-0.85</v>
      </c>
      <c r="T1111" s="1"/>
      <c r="U1111" s="1">
        <v>0.4</v>
      </c>
      <c r="V1111" s="29">
        <v>0</v>
      </c>
      <c r="W1111" s="29">
        <v>1071.6940835999999</v>
      </c>
      <c r="X1111" s="1" t="s">
        <v>47</v>
      </c>
      <c r="Y1111" s="75">
        <f>$Q$2</f>
        <v>0.15</v>
      </c>
      <c r="Z1111" s="1" t="s">
        <v>32</v>
      </c>
      <c r="AA1111" s="1" t="s">
        <v>47</v>
      </c>
      <c r="AB1111" s="64">
        <v>1</v>
      </c>
      <c r="AC1111" s="115">
        <f t="shared" si="57"/>
        <v>1</v>
      </c>
      <c r="AD1111" s="2">
        <v>46082</v>
      </c>
      <c r="AE1111" s="175" t="str">
        <f>IFERROR(Table8[[#This Row],[Timeline - Monthwise]]-MIN(Table8[Start Date..]),"None")</f>
        <v>None</v>
      </c>
      <c r="AF1111" s="1" t="str">
        <f>IFERROR(Table8[[#This Row],[Timeline - Monthwise]]-Table8[[#This Row],[Start Date..]]+1,"Duration Doesn't Exsists")</f>
        <v>Duration Doesn't Exsists</v>
      </c>
      <c r="AG1111" s="29" t="str">
        <f ca="1">IFERROR(Table8[[#This Row],[Timeline - Monthwise]]-TODAY(),"No ETA")</f>
        <v>No ETA</v>
      </c>
      <c r="AH1111" s="29" t="str">
        <f t="shared" si="58"/>
        <v>Completed</v>
      </c>
      <c r="AI1111" s="1"/>
      <c r="AJ1111" s="237" t="s">
        <v>3569</v>
      </c>
      <c r="AK1111" s="192"/>
      <c r="AL1111" s="1" t="s">
        <v>3178</v>
      </c>
      <c r="AM1111" s="1" t="s">
        <v>30</v>
      </c>
      <c r="AN1111" s="1"/>
      <c r="AO1111" s="27"/>
      <c r="AP1111" s="191"/>
      <c r="AQ1111" s="1"/>
      <c r="AS1111" s="192" t="str">
        <f>VLOOKUP(Table8[[#This Row],[CEM Number]],'71 CEMs'!$E$5:$E$76,1,0)</f>
        <v>I240705</v>
      </c>
      <c r="AT1111" s="235" t="s">
        <v>3569</v>
      </c>
      <c r="AU1111" s="233"/>
    </row>
    <row r="1112" spans="1:47" ht="14.4" customHeight="1">
      <c r="A1112" s="26" t="s">
        <v>821</v>
      </c>
      <c r="B1112" s="166">
        <v>45623</v>
      </c>
      <c r="C1112" s="1" t="s">
        <v>514</v>
      </c>
      <c r="D1112" s="192" t="s">
        <v>822</v>
      </c>
      <c r="E1112" s="192" t="s">
        <v>823</v>
      </c>
      <c r="F1112" s="29">
        <v>1262</v>
      </c>
      <c r="G1112" s="29">
        <v>504.8</v>
      </c>
      <c r="H1112" s="29"/>
      <c r="I1112" s="29"/>
      <c r="J1112" s="29"/>
      <c r="K1112" s="29"/>
      <c r="L1112" s="29"/>
      <c r="M1112" s="1" t="str">
        <f>Table8[[#This Row],[Std Remarks]]</f>
        <v>NOT LIVE - RETAIN BUDGET</v>
      </c>
      <c r="N1112" s="28">
        <f>Table8[[#This Row],[% of Completion of Work Done]]</f>
        <v>0.75</v>
      </c>
      <c r="O1112" s="1">
        <f>Table8[[#This Row],[Customers According to % (Market Share)]]</f>
        <v>504.8</v>
      </c>
      <c r="P1112" s="29">
        <v>31592476.301212698</v>
      </c>
      <c r="Q1112" s="136">
        <f>(Table8[[#This Row],[Allocated Budget]]*$Q$2)+(Table8[[#This Row],[Allocated Budget]]*(1-Table8[[#This Row],[HP%  based on Live % ( Work Progress)]])*(1-$Q$2))</f>
        <v>11452272.659189602</v>
      </c>
      <c r="R1112" s="136">
        <v>20140203.642023124</v>
      </c>
      <c r="S1112" s="1" t="e">
        <v>#DIV/0!</v>
      </c>
      <c r="T1112" s="1"/>
      <c r="U1112" s="1">
        <v>0.4</v>
      </c>
      <c r="V1112" s="29">
        <v>20271.623932800001</v>
      </c>
      <c r="W1112" s="29">
        <v>14201.982797499999</v>
      </c>
      <c r="X1112" s="1" t="s">
        <v>47</v>
      </c>
      <c r="Y1112" s="28">
        <f>Table8[[#This Row],[% of Completion of Work Done]]</f>
        <v>0.75</v>
      </c>
      <c r="Z1112" s="1" t="s">
        <v>35</v>
      </c>
      <c r="AA1112" s="1"/>
      <c r="AB1112" s="77">
        <v>0.75</v>
      </c>
      <c r="AC1112" s="115">
        <f t="shared" si="57"/>
        <v>0.75</v>
      </c>
      <c r="AD1112" s="2">
        <v>46082</v>
      </c>
      <c r="AE1112" s="175">
        <f>IFERROR(Table8[[#This Row],[Timeline - Monthwise]]-MIN(Table8[Start Date..]),"None")</f>
        <v>31</v>
      </c>
      <c r="AF1112" s="1">
        <f>IFERROR(Table8[[#This Row],[Timeline - Monthwise]]-Table8[[#This Row],[Start Date..]]+1,"Duration Doesn't Exsists")</f>
        <v>32</v>
      </c>
      <c r="AG1112" s="29">
        <f ca="1">IFERROR(Table8[[#This Row],[Timeline - Monthwise]]-TODAY(),"No ETA")</f>
        <v>-16</v>
      </c>
      <c r="AH1112" s="29" t="str">
        <f t="shared" si="58"/>
        <v>In Progress</v>
      </c>
      <c r="AI1112" s="1" t="s">
        <v>824</v>
      </c>
      <c r="AJ1112" s="237" t="s">
        <v>3571</v>
      </c>
      <c r="AK1112" s="192" t="s">
        <v>175</v>
      </c>
      <c r="AL1112" s="1" t="s">
        <v>3323</v>
      </c>
      <c r="AM1112" s="1" t="s">
        <v>76</v>
      </c>
      <c r="AN1112" s="1">
        <v>1</v>
      </c>
      <c r="AO1112" s="27"/>
      <c r="AP1112" s="191"/>
      <c r="AQ1112" s="192"/>
      <c r="AS1112" s="192" t="str">
        <f>VLOOKUP(Table8[[#This Row],[CEM Number]],'71 CEMs'!$E$5:$E$76,1,0)</f>
        <v>I250380</v>
      </c>
      <c r="AT1112" s="235">
        <v>46113</v>
      </c>
      <c r="AU1112" s="233"/>
    </row>
    <row r="1113" spans="1:47" ht="14.4" customHeight="1">
      <c r="A1113" s="26" t="s">
        <v>821</v>
      </c>
      <c r="B1113" s="166">
        <v>45623</v>
      </c>
      <c r="C1113" s="1" t="s">
        <v>514</v>
      </c>
      <c r="D1113" s="192" t="s">
        <v>822</v>
      </c>
      <c r="E1113" s="192" t="s">
        <v>825</v>
      </c>
      <c r="F1113" s="29">
        <v>204</v>
      </c>
      <c r="G1113" s="29">
        <v>81.600000000000009</v>
      </c>
      <c r="H1113" s="29"/>
      <c r="I1113" s="29"/>
      <c r="J1113" s="29"/>
      <c r="K1113" s="29"/>
      <c r="L1113" s="29"/>
      <c r="M1113" s="1" t="str">
        <f>Table8[[#This Row],[Std Remarks]]</f>
        <v>NOT LIVE - RETAIN BUDGET</v>
      </c>
      <c r="N1113" s="28">
        <f>Table8[[#This Row],[% of Completion of Work Done]]</f>
        <v>0.9</v>
      </c>
      <c r="O1113" s="1">
        <f>Table8[[#This Row],[Customers According to % (Market Share)]]</f>
        <v>81.600000000000009</v>
      </c>
      <c r="P1113" s="29">
        <v>18083814.530486301</v>
      </c>
      <c r="Q1113" s="136">
        <f>(Table8[[#This Row],[Allocated Budget]]*$Q$2)+(Table8[[#This Row],[Allocated Budget]]*(1-Table8[[#This Row],[HP%  based on Live % ( Work Progress)]])*(1-$Q$2))</f>
        <v>4249696.4146642797</v>
      </c>
      <c r="R1113" s="136">
        <v>13834118.115821984</v>
      </c>
      <c r="S1113" s="1" t="e">
        <v>#DIV/0!</v>
      </c>
      <c r="T1113" s="1"/>
      <c r="U1113" s="1">
        <v>0.4</v>
      </c>
      <c r="V1113" s="29">
        <v>12444.971901750003</v>
      </c>
      <c r="W1113" s="29">
        <v>9031.1945374999996</v>
      </c>
      <c r="X1113" s="1" t="s">
        <v>47</v>
      </c>
      <c r="Y1113" s="28">
        <f>Table8[[#This Row],[% of Completion of Work Done]]</f>
        <v>0.9</v>
      </c>
      <c r="Z1113" s="1" t="s">
        <v>35</v>
      </c>
      <c r="AA1113" s="1"/>
      <c r="AB1113" s="77">
        <v>0.9</v>
      </c>
      <c r="AC1113" s="115">
        <f t="shared" si="57"/>
        <v>0.9</v>
      </c>
      <c r="AD1113" s="2">
        <v>46082</v>
      </c>
      <c r="AE1113" s="175">
        <f>IFERROR(Table8[[#This Row],[Timeline - Monthwise]]-MIN(Table8[Start Date..]),"None")</f>
        <v>31</v>
      </c>
      <c r="AF1113" s="1">
        <f>IFERROR(Table8[[#This Row],[Timeline - Monthwise]]-Table8[[#This Row],[Start Date..]]+1,"Duration Doesn't Exsists")</f>
        <v>32</v>
      </c>
      <c r="AG1113" s="29">
        <f ca="1">IFERROR(Table8[[#This Row],[Timeline - Monthwise]]-TODAY(),"No ETA")</f>
        <v>-16</v>
      </c>
      <c r="AH1113" s="29" t="str">
        <f t="shared" si="58"/>
        <v>In Progress</v>
      </c>
      <c r="AI1113" s="1" t="s">
        <v>826</v>
      </c>
      <c r="AJ1113" s="237" t="s">
        <v>3571</v>
      </c>
      <c r="AK1113" s="192" t="s">
        <v>175</v>
      </c>
      <c r="AL1113" s="1" t="s">
        <v>3323</v>
      </c>
      <c r="AM1113" s="1" t="s">
        <v>76</v>
      </c>
      <c r="AN1113" s="1">
        <v>1</v>
      </c>
      <c r="AO1113" s="27"/>
      <c r="AP1113" s="191"/>
      <c r="AQ1113" s="1"/>
      <c r="AS1113" s="192" t="str">
        <f>VLOOKUP(Table8[[#This Row],[CEM Number]],'71 CEMs'!$E$5:$E$76,1,0)</f>
        <v>I250380</v>
      </c>
      <c r="AT1113" s="235">
        <v>46113</v>
      </c>
      <c r="AU1113" s="233"/>
    </row>
    <row r="1114" spans="1:47" ht="14.4" customHeight="1">
      <c r="A1114" s="26" t="s">
        <v>821</v>
      </c>
      <c r="B1114" s="166">
        <v>45623</v>
      </c>
      <c r="C1114" s="1" t="s">
        <v>514</v>
      </c>
      <c r="D1114" s="192" t="s">
        <v>822</v>
      </c>
      <c r="E1114" s="192" t="s">
        <v>827</v>
      </c>
      <c r="F1114" s="29">
        <v>1036</v>
      </c>
      <c r="G1114" s="29">
        <v>414.40000000000003</v>
      </c>
      <c r="H1114" s="29"/>
      <c r="I1114" s="29"/>
      <c r="J1114" s="29"/>
      <c r="K1114" s="29"/>
      <c r="L1114" s="29"/>
      <c r="M1114" s="1" t="str">
        <f>Table8[[#This Row],[Std Remarks]]</f>
        <v>NOT LIVE - RETAIN BUDGET</v>
      </c>
      <c r="N1114" s="28">
        <f>Table8[[#This Row],[% of Completion of Work Done]]</f>
        <v>1</v>
      </c>
      <c r="O1114" s="1">
        <f>Table8[[#This Row],[Customers According to % (Market Share)]]</f>
        <v>414.40000000000003</v>
      </c>
      <c r="P1114" s="29">
        <v>27786838.844063401</v>
      </c>
      <c r="Q1114" s="136">
        <f>(Table8[[#This Row],[Allocated Budget]]*$Q$2)+(Table8[[#This Row],[Allocated Budget]]*(1-Table8[[#This Row],[HP%  based on Live % ( Work Progress)]])*(1-$Q$2))</f>
        <v>4168025.82660951</v>
      </c>
      <c r="R1114" s="136">
        <v>23618813.017453931</v>
      </c>
      <c r="S1114" s="1">
        <v>-0.5</v>
      </c>
      <c r="T1114" s="1"/>
      <c r="U1114" s="1">
        <v>0.4</v>
      </c>
      <c r="V1114" s="29">
        <v>16985.706858000001</v>
      </c>
      <c r="W1114" s="29">
        <v>12051.169813750001</v>
      </c>
      <c r="X1114" s="1" t="s">
        <v>47</v>
      </c>
      <c r="Y1114" s="28">
        <f>Table8[[#This Row],[% of Completion of Work Done]]</f>
        <v>1</v>
      </c>
      <c r="Z1114" s="1" t="s">
        <v>35</v>
      </c>
      <c r="AA1114" s="1"/>
      <c r="AB1114" s="64">
        <v>1</v>
      </c>
      <c r="AC1114" s="115">
        <f t="shared" si="57"/>
        <v>1</v>
      </c>
      <c r="AD1114" s="2">
        <v>46082</v>
      </c>
      <c r="AE1114" s="175">
        <f>IFERROR(Table8[[#This Row],[Timeline - Monthwise]]-MIN(Table8[Start Date..]),"None")</f>
        <v>31</v>
      </c>
      <c r="AF1114" s="1">
        <f>IFERROR(Table8[[#This Row],[Timeline - Monthwise]]-Table8[[#This Row],[Start Date..]]+1,"Duration Doesn't Exsists")</f>
        <v>32</v>
      </c>
      <c r="AG1114" s="29">
        <f ca="1">IFERROR(Table8[[#This Row],[Timeline - Monthwise]]-TODAY(),"No ETA")</f>
        <v>-16</v>
      </c>
      <c r="AH1114" s="29" t="str">
        <f t="shared" si="58"/>
        <v>Completed</v>
      </c>
      <c r="AI1114" s="1" t="s">
        <v>828</v>
      </c>
      <c r="AJ1114" s="237" t="s">
        <v>3571</v>
      </c>
      <c r="AK1114" s="192" t="s">
        <v>829</v>
      </c>
      <c r="AL1114" s="1" t="s">
        <v>3179</v>
      </c>
      <c r="AM1114" s="1" t="s">
        <v>76</v>
      </c>
      <c r="AN1114" s="1">
        <v>1</v>
      </c>
      <c r="AO1114" s="27"/>
      <c r="AP1114" s="191"/>
      <c r="AQ1114" s="1"/>
      <c r="AS1114" s="192" t="str">
        <f>VLOOKUP(Table8[[#This Row],[CEM Number]],'71 CEMs'!$E$5:$E$76,1,0)</f>
        <v>I250380</v>
      </c>
      <c r="AT1114" s="235">
        <v>46113</v>
      </c>
      <c r="AU1114" s="233"/>
    </row>
    <row r="1115" spans="1:47" ht="14.4" customHeight="1">
      <c r="A1115" s="26" t="s">
        <v>821</v>
      </c>
      <c r="B1115" s="166">
        <v>45623</v>
      </c>
      <c r="C1115" s="1" t="s">
        <v>514</v>
      </c>
      <c r="D1115" s="192" t="s">
        <v>822</v>
      </c>
      <c r="E1115" s="192" t="s">
        <v>830</v>
      </c>
      <c r="F1115" s="29">
        <v>172</v>
      </c>
      <c r="G1115" s="29">
        <v>68.8</v>
      </c>
      <c r="H1115" s="29"/>
      <c r="I1115" s="29"/>
      <c r="J1115" s="29"/>
      <c r="K1115" s="29"/>
      <c r="L1115" s="29"/>
      <c r="M1115" s="1" t="str">
        <f>Table8[[#This Row],[Std Remarks]]</f>
        <v>LIVE - 100% Completed</v>
      </c>
      <c r="N1115" s="28">
        <f>Table8[[#This Row],[% of Completion of Work Done]]</f>
        <v>1</v>
      </c>
      <c r="O1115" s="1">
        <f>Table8[[#This Row],[Customers According to % (Market Share)]]</f>
        <v>68.8</v>
      </c>
      <c r="P1115" s="29">
        <v>17725416.442937799</v>
      </c>
      <c r="Q1115" s="136">
        <f>Table8[[#This Row],[Allocated Budget]]*Table8[[#This Row],[Allocation Percentage]]</f>
        <v>2658812.4664406697</v>
      </c>
      <c r="R1115" s="136">
        <v>15066603.976497136</v>
      </c>
      <c r="S1115" s="1">
        <v>-1</v>
      </c>
      <c r="T1115" s="1"/>
      <c r="U1115" s="1">
        <v>0.4</v>
      </c>
      <c r="V1115" s="29">
        <v>12528.133404300004</v>
      </c>
      <c r="W1115" s="29">
        <v>9615.5655837500017</v>
      </c>
      <c r="X1115" s="1" t="s">
        <v>47</v>
      </c>
      <c r="Y1115" s="75">
        <f>$Q$2</f>
        <v>0.15</v>
      </c>
      <c r="Z1115" s="1" t="s">
        <v>32</v>
      </c>
      <c r="AA1115" s="1" t="s">
        <v>47</v>
      </c>
      <c r="AB1115" s="64">
        <v>1</v>
      </c>
      <c r="AC1115" s="115">
        <f t="shared" si="57"/>
        <v>1</v>
      </c>
      <c r="AD1115" s="2">
        <v>46082</v>
      </c>
      <c r="AE1115" s="175" t="str">
        <f>IFERROR(Table8[[#This Row],[Timeline - Monthwise]]-MIN(Table8[Start Date..]),"None")</f>
        <v>None</v>
      </c>
      <c r="AF1115" s="1" t="str">
        <f>IFERROR(Table8[[#This Row],[Timeline - Monthwise]]-Table8[[#This Row],[Start Date..]]+1,"Duration Doesn't Exsists")</f>
        <v>Duration Doesn't Exsists</v>
      </c>
      <c r="AG1115" s="29" t="str">
        <f ca="1">IFERROR(Table8[[#This Row],[Timeline - Monthwise]]-TODAY(),"No ETA")</f>
        <v>No ETA</v>
      </c>
      <c r="AH1115" s="29" t="str">
        <f t="shared" si="58"/>
        <v>Completed</v>
      </c>
      <c r="AI1115" s="1"/>
      <c r="AJ1115" s="237" t="s">
        <v>3569</v>
      </c>
      <c r="AK1115" s="192"/>
      <c r="AL1115" s="1" t="s">
        <v>3178</v>
      </c>
      <c r="AM1115" s="1" t="s">
        <v>30</v>
      </c>
      <c r="AN1115" s="1"/>
      <c r="AO1115" s="27"/>
      <c r="AP1115" s="191"/>
      <c r="AQ1115" s="1"/>
      <c r="AS1115" s="192" t="str">
        <f>VLOOKUP(Table8[[#This Row],[CEM Number]],'71 CEMs'!$E$5:$E$76,1,0)</f>
        <v>I250380</v>
      </c>
      <c r="AT1115" s="235" t="s">
        <v>3569</v>
      </c>
      <c r="AU1115" s="233"/>
    </row>
    <row r="1116" spans="1:47" ht="14.4" customHeight="1">
      <c r="A1116" s="26" t="s">
        <v>821</v>
      </c>
      <c r="B1116" s="166">
        <v>45623</v>
      </c>
      <c r="C1116" s="1" t="s">
        <v>514</v>
      </c>
      <c r="D1116" s="192" t="s">
        <v>822</v>
      </c>
      <c r="E1116" s="192" t="s">
        <v>831</v>
      </c>
      <c r="F1116" s="29">
        <v>382</v>
      </c>
      <c r="G1116" s="29">
        <v>152.80000000000001</v>
      </c>
      <c r="H1116" s="29"/>
      <c r="I1116" s="29"/>
      <c r="J1116" s="29"/>
      <c r="K1116" s="29"/>
      <c r="L1116" s="29"/>
      <c r="M1116" s="1" t="str">
        <f>Table8[[#This Row],[Std Remarks]]</f>
        <v>LIVE - 100% Completed</v>
      </c>
      <c r="N1116" s="28">
        <f>Table8[[#This Row],[% of Completion of Work Done]]</f>
        <v>1</v>
      </c>
      <c r="O1116" s="1">
        <f>Table8[[#This Row],[Customers According to % (Market Share)]]</f>
        <v>152.80000000000001</v>
      </c>
      <c r="P1116" s="29">
        <v>19435334.967367999</v>
      </c>
      <c r="Q1116" s="136">
        <f>Table8[[#This Row],[Allocated Budget]]*Table8[[#This Row],[Allocation Percentage]]</f>
        <v>2915300.2451052</v>
      </c>
      <c r="R1116" s="136">
        <v>16520034.722262803</v>
      </c>
      <c r="S1116" s="1">
        <v>-0.85</v>
      </c>
      <c r="T1116" s="1"/>
      <c r="U1116" s="1">
        <v>0.4</v>
      </c>
      <c r="V1116" s="29">
        <v>13157.848476450003</v>
      </c>
      <c r="W1116" s="29">
        <v>9605.4157712500019</v>
      </c>
      <c r="X1116" s="1" t="s">
        <v>47</v>
      </c>
      <c r="Y1116" s="75">
        <f>$Q$2</f>
        <v>0.15</v>
      </c>
      <c r="Z1116" s="1" t="s">
        <v>32</v>
      </c>
      <c r="AA1116" s="1" t="s">
        <v>47</v>
      </c>
      <c r="AB1116" s="64">
        <v>1</v>
      </c>
      <c r="AC1116" s="115">
        <f t="shared" si="57"/>
        <v>1</v>
      </c>
      <c r="AD1116" s="2">
        <v>46082</v>
      </c>
      <c r="AE1116" s="175" t="str">
        <f>IFERROR(Table8[[#This Row],[Timeline - Monthwise]]-MIN(Table8[Start Date..]),"None")</f>
        <v>None</v>
      </c>
      <c r="AF1116" s="1" t="str">
        <f>IFERROR(Table8[[#This Row],[Timeline - Monthwise]]-Table8[[#This Row],[Start Date..]]+1,"Duration Doesn't Exsists")</f>
        <v>Duration Doesn't Exsists</v>
      </c>
      <c r="AG1116" s="29" t="str">
        <f ca="1">IFERROR(Table8[[#This Row],[Timeline - Monthwise]]-TODAY(),"No ETA")</f>
        <v>No ETA</v>
      </c>
      <c r="AH1116" s="29" t="str">
        <f t="shared" si="58"/>
        <v>Completed</v>
      </c>
      <c r="AI1116" s="1"/>
      <c r="AJ1116" s="237" t="s">
        <v>3569</v>
      </c>
      <c r="AK1116" s="192"/>
      <c r="AL1116" s="1" t="s">
        <v>3178</v>
      </c>
      <c r="AM1116" s="1" t="s">
        <v>30</v>
      </c>
      <c r="AN1116" s="1"/>
      <c r="AO1116" s="27"/>
      <c r="AP1116" s="191"/>
      <c r="AQ1116" s="192"/>
      <c r="AS1116" s="192" t="str">
        <f>VLOOKUP(Table8[[#This Row],[CEM Number]],'71 CEMs'!$E$5:$E$76,1,0)</f>
        <v>I250380</v>
      </c>
      <c r="AT1116" s="235" t="s">
        <v>3569</v>
      </c>
      <c r="AU1116" s="233"/>
    </row>
    <row r="1117" spans="1:47" ht="14.4" customHeight="1">
      <c r="A1117" s="26" t="s">
        <v>821</v>
      </c>
      <c r="B1117" s="166">
        <v>45623</v>
      </c>
      <c r="C1117" s="1" t="s">
        <v>514</v>
      </c>
      <c r="D1117" s="192" t="s">
        <v>822</v>
      </c>
      <c r="E1117" s="192" t="s">
        <v>832</v>
      </c>
      <c r="F1117" s="29">
        <v>1912</v>
      </c>
      <c r="G1117" s="29">
        <v>764.80000000000007</v>
      </c>
      <c r="H1117" s="29"/>
      <c r="I1117" s="29"/>
      <c r="J1117" s="29"/>
      <c r="K1117" s="29"/>
      <c r="L1117" s="29"/>
      <c r="M1117" s="1" t="str">
        <f>Table8[[#This Row],[Std Remarks]]</f>
        <v>LIVE - 100% Completed</v>
      </c>
      <c r="N1117" s="28">
        <f>Table8[[#This Row],[% of Completion of Work Done]]</f>
        <v>1</v>
      </c>
      <c r="O1117" s="1">
        <f>Table8[[#This Row],[Customers According to % (Market Share)]]</f>
        <v>764.80000000000007</v>
      </c>
      <c r="P1117" s="29">
        <v>43136395.171618</v>
      </c>
      <c r="Q1117" s="136">
        <f>Table8[[#This Row],[Allocated Budget]]*Table8[[#This Row],[Allocation Percentage]]</f>
        <v>6470459.2757426994</v>
      </c>
      <c r="R1117" s="136">
        <v>36665935.89587526</v>
      </c>
      <c r="S1117" s="1">
        <v>-1</v>
      </c>
      <c r="T1117" s="1"/>
      <c r="U1117" s="1">
        <v>0.4</v>
      </c>
      <c r="V1117" s="29">
        <v>27575.911062450003</v>
      </c>
      <c r="W1117" s="29">
        <v>19475.056216249999</v>
      </c>
      <c r="X1117" s="1" t="s">
        <v>47</v>
      </c>
      <c r="Y1117" s="75">
        <f>$Q$2</f>
        <v>0.15</v>
      </c>
      <c r="Z1117" s="1" t="s">
        <v>32</v>
      </c>
      <c r="AA1117" s="1" t="s">
        <v>47</v>
      </c>
      <c r="AB1117" s="64">
        <v>1</v>
      </c>
      <c r="AC1117" s="115">
        <f t="shared" si="57"/>
        <v>1</v>
      </c>
      <c r="AD1117" s="2">
        <v>46082</v>
      </c>
      <c r="AE1117" s="175" t="str">
        <f>IFERROR(Table8[[#This Row],[Timeline - Monthwise]]-MIN(Table8[Start Date..]),"None")</f>
        <v>None</v>
      </c>
      <c r="AF1117" s="1" t="str">
        <f>IFERROR(Table8[[#This Row],[Timeline - Monthwise]]-Table8[[#This Row],[Start Date..]]+1,"Duration Doesn't Exsists")</f>
        <v>Duration Doesn't Exsists</v>
      </c>
      <c r="AG1117" s="29" t="str">
        <f ca="1">IFERROR(Table8[[#This Row],[Timeline - Monthwise]]-TODAY(),"No ETA")</f>
        <v>No ETA</v>
      </c>
      <c r="AH1117" s="29" t="str">
        <f t="shared" si="58"/>
        <v>Completed</v>
      </c>
      <c r="AI1117" s="1"/>
      <c r="AJ1117" s="237" t="s">
        <v>3569</v>
      </c>
      <c r="AK1117" s="192"/>
      <c r="AL1117" s="1" t="s">
        <v>3178</v>
      </c>
      <c r="AM1117" s="1" t="s">
        <v>30</v>
      </c>
      <c r="AN1117" s="1"/>
      <c r="AO1117" s="27"/>
      <c r="AP1117" s="191"/>
      <c r="AQ1117" s="1"/>
      <c r="AS1117" s="192" t="str">
        <f>VLOOKUP(Table8[[#This Row],[CEM Number]],'71 CEMs'!$E$5:$E$76,1,0)</f>
        <v>I250380</v>
      </c>
      <c r="AT1117" s="235" t="s">
        <v>3569</v>
      </c>
      <c r="AU1117" s="233"/>
    </row>
    <row r="1118" spans="1:47" ht="14.4" customHeight="1">
      <c r="A1118" s="26" t="s">
        <v>821</v>
      </c>
      <c r="B1118" s="166">
        <v>45623</v>
      </c>
      <c r="C1118" s="1" t="s">
        <v>514</v>
      </c>
      <c r="D1118" s="192" t="s">
        <v>822</v>
      </c>
      <c r="E1118" s="192" t="s">
        <v>833</v>
      </c>
      <c r="F1118" s="29">
        <v>2072</v>
      </c>
      <c r="G1118" s="29">
        <v>828.80000000000007</v>
      </c>
      <c r="H1118" s="29"/>
      <c r="I1118" s="29"/>
      <c r="J1118" s="29"/>
      <c r="K1118" s="29"/>
      <c r="L1118" s="29"/>
      <c r="M1118" s="1" t="str">
        <f>Table8[[#This Row],[Std Remarks]]</f>
        <v>NOT LIVE - RETAIN BUDGET</v>
      </c>
      <c r="N1118" s="28">
        <f>Table8[[#This Row],[% of Completion of Work Done]]</f>
        <v>1</v>
      </c>
      <c r="O1118" s="1">
        <f>Table8[[#This Row],[Customers According to % (Market Share)]]</f>
        <v>828.80000000000007</v>
      </c>
      <c r="P1118" s="29">
        <v>46800166.886392303</v>
      </c>
      <c r="Q1118" s="136">
        <f>(Table8[[#This Row],[Allocated Budget]]*$Q$2)+(Table8[[#This Row],[Allocated Budget]]*(1-Table8[[#This Row],[HP%  based on Live % ( Work Progress)]])*(1-$Q$2))</f>
        <v>7020025.0329588456</v>
      </c>
      <c r="R1118" s="136">
        <v>39780141.853433415</v>
      </c>
      <c r="S1118" s="1">
        <v>-0.85</v>
      </c>
      <c r="T1118" s="1"/>
      <c r="U1118" s="1">
        <v>0.4</v>
      </c>
      <c r="V1118" s="29">
        <v>29373.945425550006</v>
      </c>
      <c r="W1118" s="29">
        <v>21235.1935725</v>
      </c>
      <c r="X1118" s="1" t="s">
        <v>47</v>
      </c>
      <c r="Y1118" s="28">
        <f>Table8[[#This Row],[% of Completion of Work Done]]</f>
        <v>1</v>
      </c>
      <c r="Z1118" s="1" t="s">
        <v>35</v>
      </c>
      <c r="AA1118" s="1"/>
      <c r="AB1118" s="64">
        <v>1</v>
      </c>
      <c r="AC1118" s="115">
        <f t="shared" si="57"/>
        <v>1</v>
      </c>
      <c r="AD1118" s="2">
        <v>46082</v>
      </c>
      <c r="AE1118" s="175">
        <f>IFERROR(Table8[[#This Row],[Timeline - Monthwise]]-MIN(Table8[Start Date..]),"None")</f>
        <v>31</v>
      </c>
      <c r="AF1118" s="1">
        <f>IFERROR(Table8[[#This Row],[Timeline - Monthwise]]-Table8[[#This Row],[Start Date..]]+1,"Duration Doesn't Exsists")</f>
        <v>32</v>
      </c>
      <c r="AG1118" s="29">
        <f ca="1">IFERROR(Table8[[#This Row],[Timeline - Monthwise]]-TODAY(),"No ETA")</f>
        <v>-16</v>
      </c>
      <c r="AH1118" s="29" t="str">
        <f t="shared" si="58"/>
        <v>Completed</v>
      </c>
      <c r="AI1118" s="1" t="s">
        <v>828</v>
      </c>
      <c r="AJ1118" s="237" t="s">
        <v>3571</v>
      </c>
      <c r="AK1118" s="192" t="s">
        <v>829</v>
      </c>
      <c r="AL1118" s="1" t="s">
        <v>3179</v>
      </c>
      <c r="AM1118" s="1" t="s">
        <v>76</v>
      </c>
      <c r="AN1118" s="1">
        <v>1</v>
      </c>
      <c r="AO1118" s="27"/>
      <c r="AP1118" s="191"/>
      <c r="AQ1118" s="192"/>
      <c r="AS1118" s="192" t="str">
        <f>VLOOKUP(Table8[[#This Row],[CEM Number]],'71 CEMs'!$E$5:$E$76,1,0)</f>
        <v>I250380</v>
      </c>
      <c r="AT1118" s="235">
        <v>46113</v>
      </c>
      <c r="AU1118" s="233"/>
    </row>
    <row r="1119" spans="1:47" ht="14.4" customHeight="1">
      <c r="A1119" s="192" t="s">
        <v>821</v>
      </c>
      <c r="B1119" s="166">
        <v>45623</v>
      </c>
      <c r="C1119" s="1" t="s">
        <v>514</v>
      </c>
      <c r="D1119" s="192" t="s">
        <v>822</v>
      </c>
      <c r="E1119" s="192" t="s">
        <v>834</v>
      </c>
      <c r="F1119" s="29">
        <v>598</v>
      </c>
      <c r="G1119" s="29">
        <v>239.20000000000002</v>
      </c>
      <c r="H1119" s="29"/>
      <c r="I1119" s="29"/>
      <c r="J1119" s="29"/>
      <c r="K1119" s="29"/>
      <c r="L1119" s="29"/>
      <c r="M1119" s="1" t="str">
        <f>Table8[[#This Row],[Std Remarks]]</f>
        <v>NOT LIVE - RETAIN BUDGET</v>
      </c>
      <c r="N1119" s="28">
        <f>Table8[[#This Row],[% of Completion of Work Done]]</f>
        <v>1</v>
      </c>
      <c r="O1119" s="1">
        <f>Table8[[#This Row],[Customers According to % (Market Share)]]</f>
        <v>239.20000000000002</v>
      </c>
      <c r="P1119" s="29">
        <v>21692841.611349698</v>
      </c>
      <c r="Q1119" s="136">
        <f>(Table8[[#This Row],[Allocated Budget]]*$Q$2)+(Table8[[#This Row],[Allocated Budget]]*(1-Table8[[#This Row],[HP%  based on Live % ( Work Progress)]])*(1-$Q$2))</f>
        <v>3253926.2417024546</v>
      </c>
      <c r="R1119" s="136">
        <v>18438915.369647209</v>
      </c>
      <c r="S1119" s="1">
        <v>-1</v>
      </c>
      <c r="T1119" s="1"/>
      <c r="U1119" s="1">
        <v>0.4</v>
      </c>
      <c r="V1119" s="29">
        <v>13358.773365300003</v>
      </c>
      <c r="W1119" s="29">
        <v>9143.1921875000007</v>
      </c>
      <c r="X1119" s="1" t="s">
        <v>47</v>
      </c>
      <c r="Y1119" s="28">
        <f>Table8[[#This Row],[% of Completion of Work Done]]</f>
        <v>1</v>
      </c>
      <c r="Z1119" s="1" t="s">
        <v>35</v>
      </c>
      <c r="AA1119" s="1"/>
      <c r="AB1119" s="64">
        <v>1</v>
      </c>
      <c r="AC1119" s="115">
        <f t="shared" si="57"/>
        <v>1</v>
      </c>
      <c r="AD1119" s="2">
        <v>46082</v>
      </c>
      <c r="AE1119" s="175">
        <f>IFERROR(Table8[[#This Row],[Timeline - Monthwise]]-MIN(Table8[Start Date..]),"None")</f>
        <v>31</v>
      </c>
      <c r="AF1119" s="1">
        <f>IFERROR(Table8[[#This Row],[Timeline - Monthwise]]-Table8[[#This Row],[Start Date..]]+1,"Duration Doesn't Exsists")</f>
        <v>32</v>
      </c>
      <c r="AG1119" s="29">
        <f ca="1">IFERROR(Table8[[#This Row],[Timeline - Monthwise]]-TODAY(),"No ETA")</f>
        <v>-16</v>
      </c>
      <c r="AH1119" s="29" t="str">
        <f t="shared" si="58"/>
        <v>Completed</v>
      </c>
      <c r="AI1119" s="1" t="s">
        <v>826</v>
      </c>
      <c r="AJ1119" s="237" t="s">
        <v>3571</v>
      </c>
      <c r="AK1119" s="192" t="s">
        <v>829</v>
      </c>
      <c r="AL1119" s="1" t="s">
        <v>3179</v>
      </c>
      <c r="AM1119" s="1" t="s">
        <v>76</v>
      </c>
      <c r="AN1119" s="1">
        <v>1</v>
      </c>
      <c r="AO1119" s="27"/>
      <c r="AP1119" s="191"/>
      <c r="AQ1119" s="1"/>
      <c r="AS1119" s="192" t="str">
        <f>VLOOKUP(Table8[[#This Row],[CEM Number]],'71 CEMs'!$E$5:$E$76,1,0)</f>
        <v>I250380</v>
      </c>
      <c r="AT1119" s="235">
        <v>46113</v>
      </c>
      <c r="AU1119" s="233"/>
    </row>
    <row r="1120" spans="1:47" ht="14.4" customHeight="1">
      <c r="A1120" s="192" t="s">
        <v>821</v>
      </c>
      <c r="B1120" s="166">
        <v>45623</v>
      </c>
      <c r="C1120" s="1" t="s">
        <v>514</v>
      </c>
      <c r="D1120" s="192" t="s">
        <v>822</v>
      </c>
      <c r="E1120" s="192" t="s">
        <v>835</v>
      </c>
      <c r="F1120" s="29">
        <v>1644</v>
      </c>
      <c r="G1120" s="29">
        <v>657.6</v>
      </c>
      <c r="H1120" s="29"/>
      <c r="I1120" s="29"/>
      <c r="J1120" s="29"/>
      <c r="K1120" s="29"/>
      <c r="L1120" s="29"/>
      <c r="M1120" s="1" t="str">
        <f>Table8[[#This Row],[Std Remarks]]</f>
        <v>LIVE - 100% Completed</v>
      </c>
      <c r="N1120" s="28">
        <f>Table8[[#This Row],[% of Completion of Work Done]]</f>
        <v>1</v>
      </c>
      <c r="O1120" s="1">
        <f>Table8[[#This Row],[Customers According to % (Market Share)]]</f>
        <v>657.6</v>
      </c>
      <c r="P1120" s="29">
        <v>38022819.242004499</v>
      </c>
      <c r="Q1120" s="136">
        <f>Table8[[#This Row],[Allocated Budget]]*Table8[[#This Row],[Allocation Percentage]]</f>
        <v>5703422.8863006746</v>
      </c>
      <c r="R1120" s="136">
        <v>32319396.355703823</v>
      </c>
      <c r="S1120" s="1">
        <v>-0.21249999999999997</v>
      </c>
      <c r="T1120" s="1"/>
      <c r="U1120" s="1">
        <v>0.4</v>
      </c>
      <c r="V1120" s="29">
        <v>23044.745911950002</v>
      </c>
      <c r="W1120" s="29">
        <v>16281.026308750001</v>
      </c>
      <c r="X1120" s="1" t="s">
        <v>47</v>
      </c>
      <c r="Y1120" s="75">
        <f>$Q$2</f>
        <v>0.15</v>
      </c>
      <c r="Z1120" s="1" t="s">
        <v>32</v>
      </c>
      <c r="AA1120" s="1" t="s">
        <v>47</v>
      </c>
      <c r="AB1120" s="64">
        <v>1</v>
      </c>
      <c r="AC1120" s="115">
        <f t="shared" si="57"/>
        <v>1</v>
      </c>
      <c r="AD1120" s="2">
        <v>46082</v>
      </c>
      <c r="AE1120" s="175" t="str">
        <f>IFERROR(Table8[[#This Row],[Timeline - Monthwise]]-MIN(Table8[Start Date..]),"None")</f>
        <v>None</v>
      </c>
      <c r="AF1120" s="1" t="str">
        <f>IFERROR(Table8[[#This Row],[Timeline - Monthwise]]-Table8[[#This Row],[Start Date..]]+1,"Duration Doesn't Exsists")</f>
        <v>Duration Doesn't Exsists</v>
      </c>
      <c r="AG1120" s="29" t="str">
        <f ca="1">IFERROR(Table8[[#This Row],[Timeline - Monthwise]]-TODAY(),"No ETA")</f>
        <v>No ETA</v>
      </c>
      <c r="AH1120" s="29" t="str">
        <f t="shared" si="58"/>
        <v>Completed</v>
      </c>
      <c r="AI1120" s="1"/>
      <c r="AJ1120" s="237" t="s">
        <v>3569</v>
      </c>
      <c r="AK1120" s="192"/>
      <c r="AL1120" s="1" t="s">
        <v>3178</v>
      </c>
      <c r="AM1120" s="1" t="s">
        <v>30</v>
      </c>
      <c r="AN1120" s="1"/>
      <c r="AO1120" s="27"/>
      <c r="AP1120" s="191"/>
      <c r="AQ1120" s="1"/>
      <c r="AS1120" s="192" t="str">
        <f>VLOOKUP(Table8[[#This Row],[CEM Number]],'71 CEMs'!$E$5:$E$76,1,0)</f>
        <v>I250380</v>
      </c>
      <c r="AT1120" s="235" t="s">
        <v>3569</v>
      </c>
      <c r="AU1120" s="233"/>
    </row>
    <row r="1121" spans="1:47" ht="14.4" customHeight="1">
      <c r="A1121" s="192" t="s">
        <v>1072</v>
      </c>
      <c r="B1121" s="166">
        <v>44924</v>
      </c>
      <c r="C1121" s="1" t="s">
        <v>258</v>
      </c>
      <c r="D1121" s="192" t="s">
        <v>258</v>
      </c>
      <c r="E1121" s="192" t="s">
        <v>1083</v>
      </c>
      <c r="F1121" s="29">
        <v>586</v>
      </c>
      <c r="G1121" s="29">
        <v>293</v>
      </c>
      <c r="H1121" s="29">
        <v>75</v>
      </c>
      <c r="I1121" s="29">
        <v>11</v>
      </c>
      <c r="J1121" s="29"/>
      <c r="K1121" s="29">
        <v>64</v>
      </c>
      <c r="L1121" s="29" t="s">
        <v>3287</v>
      </c>
      <c r="M1121" s="1" t="str">
        <f>Table8[[#This Row],[Std Remarks]]</f>
        <v>LIVE - 100% Completed</v>
      </c>
      <c r="N1121" s="28">
        <f>Table8[[#This Row],[% of Completion of Work Done]]</f>
        <v>1</v>
      </c>
      <c r="O1121" s="1">
        <f>Table8[[#This Row],[Customers According to % (Market Share)]]</f>
        <v>293</v>
      </c>
      <c r="P1121" s="29">
        <v>5496689.8125</v>
      </c>
      <c r="Q1121" s="136">
        <f>Table8[[#This Row],[Allocated Budget]]*Table8[[#This Row],[Allocation Percentage]]</f>
        <v>824503.47187499993</v>
      </c>
      <c r="R1121" s="136">
        <v>4672186.3406250002</v>
      </c>
      <c r="S1121" s="1">
        <v>-1</v>
      </c>
      <c r="T1121" s="1"/>
      <c r="U1121" s="1">
        <v>0.5</v>
      </c>
      <c r="V1121" s="29">
        <v>888.94999999999993</v>
      </c>
      <c r="W1121" s="29">
        <v>8898.4</v>
      </c>
      <c r="X1121" s="1" t="s">
        <v>150</v>
      </c>
      <c r="Y1121" s="75">
        <f>$Q$2</f>
        <v>0.15</v>
      </c>
      <c r="Z1121" s="1" t="s">
        <v>32</v>
      </c>
      <c r="AA1121" s="1" t="s">
        <v>150</v>
      </c>
      <c r="AB1121" s="64">
        <v>1</v>
      </c>
      <c r="AC1121" s="115">
        <f t="shared" si="57"/>
        <v>1</v>
      </c>
      <c r="AD1121" s="2">
        <v>46082</v>
      </c>
      <c r="AE1121" s="175" t="str">
        <f>IFERROR(Table8[[#This Row],[Timeline - Monthwise]]-MIN(Table8[Start Date..]),"None")</f>
        <v>None</v>
      </c>
      <c r="AF1121" s="1" t="str">
        <f>IFERROR(Table8[[#This Row],[Timeline - Monthwise]]-Table8[[#This Row],[Start Date..]]+1,"Duration Doesn't Exsists")</f>
        <v>Duration Doesn't Exsists</v>
      </c>
      <c r="AG1121" s="29" t="str">
        <f ca="1">IFERROR(Table8[[#This Row],[Timeline - Monthwise]]-TODAY(),"No ETA")</f>
        <v>No ETA</v>
      </c>
      <c r="AH1121" s="29" t="str">
        <f t="shared" si="58"/>
        <v>Completed</v>
      </c>
      <c r="AI1121" s="1"/>
      <c r="AJ1121" s="237" t="s">
        <v>3569</v>
      </c>
      <c r="AK1121" s="192" t="s">
        <v>1074</v>
      </c>
      <c r="AL1121" s="1" t="s">
        <v>3178</v>
      </c>
      <c r="AM1121" s="1" t="s">
        <v>30</v>
      </c>
      <c r="AN1121" s="1"/>
      <c r="AO1121" s="27"/>
      <c r="AP1121" s="191"/>
      <c r="AQ1121" s="1"/>
      <c r="AS1121" s="192" t="str">
        <f>VLOOKUP(Table8[[#This Row],[CEM Number]],'71 CEMs'!$E$5:$E$76,1,0)</f>
        <v>INT-23-00440</v>
      </c>
      <c r="AT1121" s="235" t="s">
        <v>3569</v>
      </c>
      <c r="AU1121" s="233"/>
    </row>
    <row r="1122" spans="1:47" ht="14.4" customHeight="1">
      <c r="A1122" s="192" t="s">
        <v>3655</v>
      </c>
      <c r="B1122" s="166" t="s">
        <v>3530</v>
      </c>
      <c r="C1122" s="1" t="s">
        <v>1369</v>
      </c>
      <c r="D1122" s="192" t="s">
        <v>1369</v>
      </c>
      <c r="E1122" s="192" t="s">
        <v>1370</v>
      </c>
      <c r="F1122" s="29">
        <v>474</v>
      </c>
      <c r="G1122" s="29">
        <v>189.60000000000002</v>
      </c>
      <c r="H1122" s="29"/>
      <c r="I1122" s="29"/>
      <c r="J1122" s="29"/>
      <c r="K1122" s="29"/>
      <c r="L1122" s="29"/>
      <c r="M1122" s="1" t="str">
        <f>Table8[[#This Row],[Std Remarks]]</f>
        <v>NOT LIVE - RETAIN BUDGET</v>
      </c>
      <c r="N1122" s="28">
        <f>Table8[[#This Row],[% of Completion of Work Done]]</f>
        <v>0</v>
      </c>
      <c r="O1122" s="1">
        <f>Table8[[#This Row],[Customers According to % (Market Share)]]</f>
        <v>189.60000000000002</v>
      </c>
      <c r="P1122" s="29">
        <v>4072745.3241598001</v>
      </c>
      <c r="Q1122" s="136">
        <f>(Table8[[#This Row],[Allocated Budget]]*$Q$2)+(Table8[[#This Row],[Allocated Budget]]*(1-Table8[[#This Row],[HP%  based on Live % ( Work Progress)]])*(1-$Q$2))</f>
        <v>4072745.3241598001</v>
      </c>
      <c r="R1122" s="136"/>
      <c r="S1122" s="1">
        <v>-1</v>
      </c>
      <c r="T1122" s="1"/>
      <c r="U1122" s="1"/>
      <c r="V1122" s="29">
        <v>688.11323409999989</v>
      </c>
      <c r="W1122" s="29">
        <v>4686.25</v>
      </c>
      <c r="X1122" s="1" t="s">
        <v>47</v>
      </c>
      <c r="Y1122" s="28">
        <f>Table8[[#This Row],[% of Completion of Work Done]]</f>
        <v>0</v>
      </c>
      <c r="Z1122" s="1" t="s">
        <v>35</v>
      </c>
      <c r="AA1122" s="1"/>
      <c r="AB1122" s="77">
        <v>0</v>
      </c>
      <c r="AC1122" s="115">
        <f t="shared" si="57"/>
        <v>0</v>
      </c>
      <c r="AD1122" s="2">
        <v>46082</v>
      </c>
      <c r="AE1122" s="175">
        <f>IFERROR(Table8[[#This Row],[Timeline - Monthwise]]-MIN(Table8[Start Date..]),"None")</f>
        <v>214</v>
      </c>
      <c r="AF1122" s="1">
        <f>IFERROR(Table8[[#This Row],[Timeline - Monthwise]]-Table8[[#This Row],[Start Date..]]+1,"Duration Doesn't Exsists")</f>
        <v>215</v>
      </c>
      <c r="AG1122" s="29">
        <f ca="1">IFERROR(Table8[[#This Row],[Timeline - Monthwise]]-TODAY(),"No ETA")</f>
        <v>167</v>
      </c>
      <c r="AH1122" s="29" t="str">
        <f t="shared" si="58"/>
        <v>Yet to Start</v>
      </c>
      <c r="AI1122" s="1" t="s">
        <v>1168</v>
      </c>
      <c r="AJ1122" s="237" t="s">
        <v>3576</v>
      </c>
      <c r="AK1122" s="192" t="s">
        <v>1169</v>
      </c>
      <c r="AL1122" s="1" t="s">
        <v>3325</v>
      </c>
      <c r="AM1122" s="1" t="s">
        <v>76</v>
      </c>
      <c r="AN1122" s="1"/>
      <c r="AO1122" s="27"/>
      <c r="AP1122" s="192"/>
      <c r="AQ1122" s="1"/>
      <c r="AS1122" s="192" t="e">
        <f>VLOOKUP(Table8[[#This Row],[CEM Number]],'71 CEMs'!$E$5:$E$76,1,0)</f>
        <v>#N/A</v>
      </c>
      <c r="AT1122" s="235">
        <v>46296</v>
      </c>
      <c r="AU1122" s="233"/>
    </row>
    <row r="1123" spans="1:47" ht="14.4" customHeight="1">
      <c r="A1123" s="192" t="s">
        <v>698</v>
      </c>
      <c r="B1123" s="166">
        <v>45549</v>
      </c>
      <c r="C1123" s="1" t="s">
        <v>172</v>
      </c>
      <c r="D1123" s="192" t="s">
        <v>699</v>
      </c>
      <c r="E1123" s="192" t="s">
        <v>720</v>
      </c>
      <c r="F1123" s="29">
        <v>818</v>
      </c>
      <c r="G1123" s="29">
        <v>327.20000000000005</v>
      </c>
      <c r="H1123" s="29"/>
      <c r="I1123" s="29"/>
      <c r="J1123" s="29"/>
      <c r="K1123" s="29"/>
      <c r="L1123" s="29" t="s">
        <v>3646</v>
      </c>
      <c r="M1123" s="1" t="str">
        <f>Table8[[#This Row],[Std Remarks]]</f>
        <v>NOT LIVE - RETAIN BUDGET</v>
      </c>
      <c r="N1123" s="28">
        <f>Table8[[#This Row],[% of Completion of Work Done]]</f>
        <v>0</v>
      </c>
      <c r="O1123" s="1">
        <f>Table8[[#This Row],[Customers According to % (Market Share)]]</f>
        <v>327.20000000000005</v>
      </c>
      <c r="P1123" s="29">
        <v>11134439.175070999</v>
      </c>
      <c r="Q1123" s="136">
        <f>(Table8[[#This Row],[Allocated Budget]]*$Q$2)+(Table8[[#This Row],[Allocated Budget]]*(1-Table8[[#This Row],[HP%  based on Live % ( Work Progress)]])*(1-$Q$2))</f>
        <v>11134439.175070999</v>
      </c>
      <c r="R1123" s="136">
        <v>0</v>
      </c>
      <c r="S1123" s="1">
        <v>-1</v>
      </c>
      <c r="T1123" s="1"/>
      <c r="U1123" s="1">
        <v>0.4</v>
      </c>
      <c r="V1123" s="29">
        <v>1772.1000000000001</v>
      </c>
      <c r="W1123" s="29">
        <v>19794.319107650001</v>
      </c>
      <c r="X1123" s="1" t="s">
        <v>47</v>
      </c>
      <c r="Y1123" s="28">
        <f>Table8[[#This Row],[% of Completion of Work Done]]</f>
        <v>0</v>
      </c>
      <c r="Z1123" s="1" t="s">
        <v>35</v>
      </c>
      <c r="AA1123" s="1"/>
      <c r="AB1123" s="28">
        <v>0</v>
      </c>
      <c r="AC1123" s="115">
        <f t="shared" si="57"/>
        <v>0</v>
      </c>
      <c r="AD1123" s="2">
        <v>46082</v>
      </c>
      <c r="AE1123" s="175">
        <f>IFERROR(Table8[[#This Row],[Timeline - Monthwise]]-MIN(Table8[Start Date..]),"None")</f>
        <v>92</v>
      </c>
      <c r="AF1123" s="1">
        <f>IFERROR(Table8[[#This Row],[Timeline - Monthwise]]-Table8[[#This Row],[Start Date..]]+1,"Duration Doesn't Exsists")</f>
        <v>93</v>
      </c>
      <c r="AG1123" s="29">
        <f ca="1">IFERROR(Table8[[#This Row],[Timeline - Monthwise]]-TODAY(),"No ETA")</f>
        <v>45</v>
      </c>
      <c r="AH1123" s="29" t="str">
        <f t="shared" si="58"/>
        <v>Yet to Start</v>
      </c>
      <c r="AI1123" s="1">
        <v>46174</v>
      </c>
      <c r="AJ1123" s="237" t="s">
        <v>3573</v>
      </c>
      <c r="AK1123" s="192" t="s">
        <v>78</v>
      </c>
      <c r="AL1123" s="1" t="s">
        <v>3325</v>
      </c>
      <c r="AM1123" s="1" t="s">
        <v>76</v>
      </c>
      <c r="AN1123" s="1">
        <v>1</v>
      </c>
      <c r="AO1123" s="27"/>
      <c r="AP1123" s="191"/>
      <c r="AQ1123" s="1"/>
      <c r="AS1123" s="192" t="str">
        <f>VLOOKUP(Table8[[#This Row],[CEM Number]],'71 CEMs'!$E$5:$E$76,1,0)</f>
        <v>I250212</v>
      </c>
      <c r="AT1123" s="235">
        <v>46174</v>
      </c>
      <c r="AU1123" s="233"/>
    </row>
    <row r="1124" spans="1:47" ht="14.4" customHeight="1">
      <c r="A1124" s="192" t="s">
        <v>698</v>
      </c>
      <c r="B1124" s="166">
        <v>45549</v>
      </c>
      <c r="C1124" s="1" t="s">
        <v>172</v>
      </c>
      <c r="D1124" s="192" t="s">
        <v>699</v>
      </c>
      <c r="E1124" s="192" t="s">
        <v>721</v>
      </c>
      <c r="F1124" s="29">
        <v>704</v>
      </c>
      <c r="G1124" s="29">
        <v>281.60000000000002</v>
      </c>
      <c r="H1124" s="29"/>
      <c r="I1124" s="29"/>
      <c r="J1124" s="29"/>
      <c r="K1124" s="29"/>
      <c r="L1124" s="29" t="s">
        <v>3646</v>
      </c>
      <c r="M1124" s="1" t="str">
        <f>Table8[[#This Row],[Std Remarks]]</f>
        <v>NOT LIVE - RETAIN BUDGET</v>
      </c>
      <c r="N1124" s="28">
        <f>Table8[[#This Row],[% of Completion of Work Done]]</f>
        <v>0.8</v>
      </c>
      <c r="O1124" s="1">
        <f>Table8[[#This Row],[Customers According to % (Market Share)]]</f>
        <v>281.60000000000002</v>
      </c>
      <c r="P1124" s="29">
        <v>9540068.5919359997</v>
      </c>
      <c r="Q1124" s="136">
        <f>(Table8[[#This Row],[Allocated Budget]]*$Q$2)+(Table8[[#This Row],[Allocated Budget]]*(1-Table8[[#This Row],[HP%  based on Live % ( Work Progress)]])*(1-$Q$2))</f>
        <v>3052821.9494195194</v>
      </c>
      <c r="R1124" s="136">
        <v>6487246.6425164798</v>
      </c>
      <c r="S1124" s="1">
        <v>-0.5</v>
      </c>
      <c r="T1124" s="1"/>
      <c r="U1124" s="1">
        <v>0.4</v>
      </c>
      <c r="V1124" s="29">
        <v>1897.5000000000002</v>
      </c>
      <c r="W1124" s="29">
        <v>11617.177442399998</v>
      </c>
      <c r="X1124" s="1" t="s">
        <v>47</v>
      </c>
      <c r="Y1124" s="28">
        <f>Table8[[#This Row],[% of Completion of Work Done]]</f>
        <v>0.8</v>
      </c>
      <c r="Z1124" s="1" t="s">
        <v>35</v>
      </c>
      <c r="AA1124" s="1"/>
      <c r="AB1124" s="77">
        <v>0.8</v>
      </c>
      <c r="AC1124" s="115">
        <f t="shared" si="57"/>
        <v>0.8</v>
      </c>
      <c r="AD1124" s="2">
        <v>46082</v>
      </c>
      <c r="AE1124" s="175">
        <f>IFERROR(Table8[[#This Row],[Timeline - Monthwise]]-MIN(Table8[Start Date..]),"None")</f>
        <v>122</v>
      </c>
      <c r="AF1124" s="1">
        <f>IFERROR(Table8[[#This Row],[Timeline - Monthwise]]-Table8[[#This Row],[Start Date..]]+1,"Duration Doesn't Exsists")</f>
        <v>123</v>
      </c>
      <c r="AG1124" s="29">
        <f ca="1">IFERROR(Table8[[#This Row],[Timeline - Monthwise]]-TODAY(),"No ETA")</f>
        <v>75</v>
      </c>
      <c r="AH1124" s="29" t="str">
        <f t="shared" si="58"/>
        <v>In Progress</v>
      </c>
      <c r="AI1124" s="1" t="s">
        <v>123</v>
      </c>
      <c r="AJ1124" s="237" t="s">
        <v>3572</v>
      </c>
      <c r="AK1124" s="192" t="s">
        <v>175</v>
      </c>
      <c r="AL1124" s="1" t="s">
        <v>3323</v>
      </c>
      <c r="AM1124" s="1" t="s">
        <v>76</v>
      </c>
      <c r="AN1124" s="1">
        <v>1</v>
      </c>
      <c r="AO1124" s="27"/>
      <c r="AP1124" s="191"/>
      <c r="AQ1124" s="1"/>
      <c r="AS1124" s="192" t="str">
        <f>VLOOKUP(Table8[[#This Row],[CEM Number]],'71 CEMs'!$E$5:$E$76,1,0)</f>
        <v>I250212</v>
      </c>
      <c r="AT1124" s="235">
        <v>46204</v>
      </c>
      <c r="AU1124" s="233"/>
    </row>
    <row r="1125" spans="1:47" ht="14.4" customHeight="1">
      <c r="A1125" s="192" t="s">
        <v>3655</v>
      </c>
      <c r="B1125" s="166" t="s">
        <v>3530</v>
      </c>
      <c r="C1125" s="1" t="s">
        <v>1369</v>
      </c>
      <c r="D1125" s="192" t="s">
        <v>1369</v>
      </c>
      <c r="E1125" s="192" t="s">
        <v>1371</v>
      </c>
      <c r="F1125" s="29">
        <v>1160</v>
      </c>
      <c r="G1125" s="29">
        <v>464</v>
      </c>
      <c r="H1125" s="29"/>
      <c r="I1125" s="29"/>
      <c r="J1125" s="29"/>
      <c r="K1125" s="29"/>
      <c r="L1125" s="29"/>
      <c r="M1125" s="1" t="str">
        <f>Table8[[#This Row],[Std Remarks]]</f>
        <v>NOT LIVE - RETAIN BUDGET</v>
      </c>
      <c r="N1125" s="28">
        <f>Table8[[#This Row],[% of Completion of Work Done]]</f>
        <v>0</v>
      </c>
      <c r="O1125" s="1">
        <f>Table8[[#This Row],[Customers According to % (Market Share)]]</f>
        <v>464</v>
      </c>
      <c r="P1125" s="29">
        <v>8751089.8014897499</v>
      </c>
      <c r="Q1125" s="136">
        <f>(Table8[[#This Row],[Allocated Budget]]*$Q$2)+(Table8[[#This Row],[Allocated Budget]]*(1-Table8[[#This Row],[HP%  based on Live % ( Work Progress)]])*(1-$Q$2))</f>
        <v>8751089.8014897499</v>
      </c>
      <c r="R1125" s="136"/>
      <c r="S1125" s="1">
        <v>0</v>
      </c>
      <c r="T1125" s="1"/>
      <c r="U1125" s="1"/>
      <c r="V1125" s="29">
        <v>1174.1011824999998</v>
      </c>
      <c r="W1125" s="29">
        <v>14981.25</v>
      </c>
      <c r="X1125" s="1" t="s">
        <v>47</v>
      </c>
      <c r="Y1125" s="28">
        <f>Table8[[#This Row],[% of Completion of Work Done]]</f>
        <v>0</v>
      </c>
      <c r="Z1125" s="1" t="s">
        <v>35</v>
      </c>
      <c r="AA1125" s="1"/>
      <c r="AB1125" s="77">
        <v>0</v>
      </c>
      <c r="AC1125" s="115">
        <f t="shared" si="57"/>
        <v>0</v>
      </c>
      <c r="AD1125" s="2">
        <v>46082</v>
      </c>
      <c r="AE1125" s="175">
        <f>IFERROR(Table8[[#This Row],[Timeline - Monthwise]]-MIN(Table8[Start Date..]),"None")</f>
        <v>214</v>
      </c>
      <c r="AF1125" s="1">
        <f>IFERROR(Table8[[#This Row],[Timeline - Monthwise]]-Table8[[#This Row],[Start Date..]]+1,"Duration Doesn't Exsists")</f>
        <v>215</v>
      </c>
      <c r="AG1125" s="29">
        <f ca="1">IFERROR(Table8[[#This Row],[Timeline - Monthwise]]-TODAY(),"No ETA")</f>
        <v>167</v>
      </c>
      <c r="AH1125" s="29" t="str">
        <f t="shared" si="58"/>
        <v>Yet to Start</v>
      </c>
      <c r="AI1125" s="1" t="s">
        <v>1168</v>
      </c>
      <c r="AJ1125" s="237" t="s">
        <v>3576</v>
      </c>
      <c r="AK1125" s="192" t="s">
        <v>1169</v>
      </c>
      <c r="AL1125" s="1" t="s">
        <v>3325</v>
      </c>
      <c r="AM1125" s="1" t="s">
        <v>76</v>
      </c>
      <c r="AN1125" s="1"/>
      <c r="AO1125" s="27"/>
      <c r="AP1125" s="192"/>
      <c r="AQ1125" s="1"/>
      <c r="AS1125" s="192" t="e">
        <f>VLOOKUP(Table8[[#This Row],[CEM Number]],'71 CEMs'!$E$5:$E$76,1,0)</f>
        <v>#N/A</v>
      </c>
      <c r="AT1125" s="235">
        <v>46296</v>
      </c>
      <c r="AU1125" s="233"/>
    </row>
    <row r="1126" spans="1:47" ht="14.4" customHeight="1">
      <c r="A1126" s="192" t="s">
        <v>1003</v>
      </c>
      <c r="B1126" s="166">
        <v>44924</v>
      </c>
      <c r="C1126" s="1" t="s">
        <v>388</v>
      </c>
      <c r="D1126" s="192" t="s">
        <v>1004</v>
      </c>
      <c r="E1126" s="192" t="s">
        <v>1008</v>
      </c>
      <c r="F1126" s="29">
        <v>186</v>
      </c>
      <c r="G1126" s="29">
        <v>74.400000000000006</v>
      </c>
      <c r="H1126" s="29">
        <v>323</v>
      </c>
      <c r="I1126" s="29">
        <v>127</v>
      </c>
      <c r="J1126" s="29">
        <v>78</v>
      </c>
      <c r="K1126" s="29">
        <v>13</v>
      </c>
      <c r="L1126" s="29">
        <v>0</v>
      </c>
      <c r="M1126" s="1" t="str">
        <f>Table8[[#This Row],[Std Remarks]]</f>
        <v>LIVE - 100% Completed</v>
      </c>
      <c r="N1126" s="28">
        <f>Table8[[#This Row],[% of Completion of Work Done]]</f>
        <v>1</v>
      </c>
      <c r="O1126" s="1">
        <f>Table8[[#This Row],[Customers According to % (Market Share)]]</f>
        <v>74.400000000000006</v>
      </c>
      <c r="P1126" s="29">
        <v>2714981.4828125001</v>
      </c>
      <c r="Q1126" s="136">
        <f>Table8[[#This Row],[Allocated Budget]]*Table8[[#This Row],[Allocation Percentage]]</f>
        <v>407247.22242187499</v>
      </c>
      <c r="R1126" s="136">
        <v>2307734.2603906253</v>
      </c>
      <c r="S1126" s="1">
        <v>-1</v>
      </c>
      <c r="T1126" s="1"/>
      <c r="U1126" s="1">
        <v>0.4</v>
      </c>
      <c r="V1126" s="29">
        <v>908.16</v>
      </c>
      <c r="W1126" s="29">
        <v>1489.6697025000001</v>
      </c>
      <c r="X1126" s="1" t="s">
        <v>47</v>
      </c>
      <c r="Y1126" s="75">
        <f>$Q$2</f>
        <v>0.15</v>
      </c>
      <c r="Z1126" s="1" t="s">
        <v>32</v>
      </c>
      <c r="AA1126" s="1" t="s">
        <v>47</v>
      </c>
      <c r="AB1126" s="64">
        <v>1</v>
      </c>
      <c r="AC1126" s="115">
        <f t="shared" si="57"/>
        <v>1</v>
      </c>
      <c r="AD1126" s="2">
        <v>46082</v>
      </c>
      <c r="AE1126" s="175" t="str">
        <f>IFERROR(Table8[[#This Row],[Timeline - Monthwise]]-MIN(Table8[Start Date..]),"None")</f>
        <v>None</v>
      </c>
      <c r="AF1126" s="1" t="str">
        <f>IFERROR(Table8[[#This Row],[Timeline - Monthwise]]-Table8[[#This Row],[Start Date..]]+1,"Duration Doesn't Exsists")</f>
        <v>Duration Doesn't Exsists</v>
      </c>
      <c r="AG1126" s="29" t="str">
        <f ca="1">IFERROR(Table8[[#This Row],[Timeline - Monthwise]]-TODAY(),"No ETA")</f>
        <v>No ETA</v>
      </c>
      <c r="AH1126" s="29" t="str">
        <f t="shared" si="58"/>
        <v>Completed</v>
      </c>
      <c r="AI1126" s="1"/>
      <c r="AJ1126" s="237" t="s">
        <v>3569</v>
      </c>
      <c r="AK1126" s="192"/>
      <c r="AL1126" s="1" t="s">
        <v>3178</v>
      </c>
      <c r="AM1126" s="1" t="s">
        <v>30</v>
      </c>
      <c r="AN1126" s="1"/>
      <c r="AO1126" s="27"/>
      <c r="AP1126" s="191"/>
      <c r="AQ1126" s="1"/>
      <c r="AS1126" s="192" t="str">
        <f>VLOOKUP(Table8[[#This Row],[CEM Number]],'71 CEMs'!$E$5:$E$76,1,0)</f>
        <v>INT-23-00436</v>
      </c>
      <c r="AT1126" s="235" t="s">
        <v>3569</v>
      </c>
      <c r="AU1126" s="233"/>
    </row>
    <row r="1127" spans="1:47" ht="14.4" customHeight="1">
      <c r="A1127" s="192" t="s">
        <v>590</v>
      </c>
      <c r="B1127" s="166">
        <v>45547</v>
      </c>
      <c r="C1127" s="1" t="s">
        <v>591</v>
      </c>
      <c r="D1127" s="192" t="s">
        <v>591</v>
      </c>
      <c r="E1127" s="192" t="s">
        <v>606</v>
      </c>
      <c r="F1127" s="29">
        <v>946</v>
      </c>
      <c r="G1127" s="29">
        <v>378.40000000000003</v>
      </c>
      <c r="H1127" s="29"/>
      <c r="I1127" s="29"/>
      <c r="J1127" s="29"/>
      <c r="K1127" s="29"/>
      <c r="L1127" s="29" t="s">
        <v>3583</v>
      </c>
      <c r="M1127" s="1" t="str">
        <f>Table8[[#This Row],[Std Remarks]]</f>
        <v>NOT LIVE - RETAIN BUDGET</v>
      </c>
      <c r="N1127" s="28">
        <f>Table8[[#This Row],[% of Completion of Work Done]]</f>
        <v>0</v>
      </c>
      <c r="O1127" s="1">
        <f>Table8[[#This Row],[Customers According to % (Market Share)]]</f>
        <v>378.40000000000003</v>
      </c>
      <c r="P1127" s="29">
        <v>9237891.6140000001</v>
      </c>
      <c r="Q1127" s="136">
        <f>(Table8[[#This Row],[Allocated Budget]]*$Q$2)+(Table8[[#This Row],[Allocated Budget]]*(1-Table8[[#This Row],[HP%  based on Live % ( Work Progress)]])*(1-$Q$2))</f>
        <v>9237891.6140000001</v>
      </c>
      <c r="R1127" s="136">
        <v>0</v>
      </c>
      <c r="S1127" s="1">
        <v>-0.85000000000000009</v>
      </c>
      <c r="T1127" s="1"/>
      <c r="U1127" s="1">
        <v>0.4</v>
      </c>
      <c r="V1127" s="29">
        <v>1624.9499999999998</v>
      </c>
      <c r="W1127" s="29">
        <v>8110.5</v>
      </c>
      <c r="X1127" s="1" t="s">
        <v>47</v>
      </c>
      <c r="Y1127" s="28">
        <f>Table8[[#This Row],[% of Completion of Work Done]]</f>
        <v>0</v>
      </c>
      <c r="Z1127" s="1" t="s">
        <v>35</v>
      </c>
      <c r="AA1127" s="1"/>
      <c r="AB1127" s="77">
        <v>0</v>
      </c>
      <c r="AC1127" s="115">
        <f t="shared" si="57"/>
        <v>0</v>
      </c>
      <c r="AD1127" s="2">
        <v>46082</v>
      </c>
      <c r="AE1127" s="175">
        <f>IFERROR(Table8[[#This Row],[Timeline - Monthwise]]-MIN(Table8[Start Date..]),"None")</f>
        <v>61</v>
      </c>
      <c r="AF1127" s="1">
        <f>IFERROR(Table8[[#This Row],[Timeline - Monthwise]]-Table8[[#This Row],[Start Date..]]+1,"Duration Doesn't Exsists")</f>
        <v>62</v>
      </c>
      <c r="AG1127" s="29">
        <f ca="1">IFERROR(Table8[[#This Row],[Timeline - Monthwise]]-TODAY(),"No ETA")</f>
        <v>14</v>
      </c>
      <c r="AH1127" s="29" t="str">
        <f t="shared" si="58"/>
        <v>Yet to Start</v>
      </c>
      <c r="AI1127" s="1">
        <v>46143</v>
      </c>
      <c r="AJ1127" s="237" t="s">
        <v>3575</v>
      </c>
      <c r="AK1127" s="192" t="s">
        <v>596</v>
      </c>
      <c r="AL1127" s="1" t="s">
        <v>3325</v>
      </c>
      <c r="AM1127" s="1" t="s">
        <v>76</v>
      </c>
      <c r="AN1127" s="1">
        <v>1</v>
      </c>
      <c r="AO1127" s="27"/>
      <c r="AP1127" s="191"/>
      <c r="AQ1127" s="1"/>
      <c r="AS1127" s="192" t="str">
        <f>VLOOKUP(Table8[[#This Row],[CEM Number]],'71 CEMs'!$E$5:$E$76,1,0)</f>
        <v>I250206</v>
      </c>
      <c r="AT1127" s="235">
        <v>46143</v>
      </c>
      <c r="AU1127" s="233"/>
    </row>
    <row r="1128" spans="1:47" ht="14.4" customHeight="1">
      <c r="A1128" s="192" t="s">
        <v>221</v>
      </c>
      <c r="B1128" s="166">
        <v>45428</v>
      </c>
      <c r="C1128" s="1" t="s">
        <v>50</v>
      </c>
      <c r="D1128" s="192" t="s">
        <v>50</v>
      </c>
      <c r="E1128" s="192" t="s">
        <v>248</v>
      </c>
      <c r="F1128" s="29">
        <v>440</v>
      </c>
      <c r="G1128" s="29">
        <v>176</v>
      </c>
      <c r="H1128" s="29"/>
      <c r="I1128" s="29">
        <v>0</v>
      </c>
      <c r="J1128" s="29">
        <v>0</v>
      </c>
      <c r="K1128" s="29">
        <v>0</v>
      </c>
      <c r="L1128" s="29" t="s">
        <v>3640</v>
      </c>
      <c r="M1128" s="1" t="str">
        <f>Table8[[#This Row],[Std Remarks]]</f>
        <v>LIVE - 100% Completed</v>
      </c>
      <c r="N1128" s="28">
        <f>Table8[[#This Row],[% of Completion of Work Done]]</f>
        <v>1</v>
      </c>
      <c r="O1128" s="1">
        <f>Table8[[#This Row],[Customers According to % (Market Share)]]</f>
        <v>176</v>
      </c>
      <c r="P1128" s="29">
        <v>3513900.9229322998</v>
      </c>
      <c r="Q1128" s="136">
        <f>Table8[[#This Row],[Allocated Budget]]*Table8[[#This Row],[Allocation Percentage]]</f>
        <v>527085.13843984494</v>
      </c>
      <c r="R1128" s="136">
        <v>2986815.7844924578</v>
      </c>
      <c r="S1128" s="1">
        <v>-1</v>
      </c>
      <c r="T1128" s="1"/>
      <c r="U1128" s="1">
        <v>0.4</v>
      </c>
      <c r="V1128" s="29">
        <v>216.70000000000002</v>
      </c>
      <c r="W1128" s="29">
        <v>3863.1725995331226</v>
      </c>
      <c r="X1128" s="1" t="s">
        <v>47</v>
      </c>
      <c r="Y1128" s="75">
        <f>$Q$2</f>
        <v>0.15</v>
      </c>
      <c r="Z1128" s="1" t="s">
        <v>32</v>
      </c>
      <c r="AA1128" s="1" t="s">
        <v>47</v>
      </c>
      <c r="AB1128" s="64">
        <v>1</v>
      </c>
      <c r="AC1128" s="115">
        <f t="shared" si="57"/>
        <v>1</v>
      </c>
      <c r="AD1128" s="2">
        <v>46082</v>
      </c>
      <c r="AE1128" s="175" t="str">
        <f>IFERROR(Table8[[#This Row],[Timeline - Monthwise]]-MIN(Table8[Start Date..]),"None")</f>
        <v>None</v>
      </c>
      <c r="AF1128" s="1" t="str">
        <f>IFERROR(Table8[[#This Row],[Timeline - Monthwise]]-Table8[[#This Row],[Start Date..]]+1,"Duration Doesn't Exsists")</f>
        <v>Duration Doesn't Exsists</v>
      </c>
      <c r="AG1128" s="29" t="str">
        <f ca="1">IFERROR(Table8[[#This Row],[Timeline - Monthwise]]-TODAY(),"No ETA")</f>
        <v>No ETA</v>
      </c>
      <c r="AH1128" s="29" t="str">
        <f t="shared" si="58"/>
        <v>Completed</v>
      </c>
      <c r="AI1128" s="1"/>
      <c r="AJ1128" s="237" t="s">
        <v>3569</v>
      </c>
      <c r="AK1128" s="192"/>
      <c r="AL1128" s="1" t="s">
        <v>3178</v>
      </c>
      <c r="AM1128" s="1" t="s">
        <v>30</v>
      </c>
      <c r="AN1128" s="1"/>
      <c r="AO1128" s="27"/>
      <c r="AP1128" s="191"/>
      <c r="AQ1128" s="1"/>
      <c r="AS1128" s="192" t="str">
        <f>VLOOKUP(Table8[[#This Row],[CEM Number]],'71 CEMs'!$E$5:$E$76,1,0)</f>
        <v>I240678</v>
      </c>
      <c r="AT1128" s="235" t="s">
        <v>3569</v>
      </c>
      <c r="AU1128" s="233"/>
    </row>
    <row r="1129" spans="1:47" ht="14.4" customHeight="1">
      <c r="A1129" s="192" t="s">
        <v>843</v>
      </c>
      <c r="B1129" s="166" t="s">
        <v>3530</v>
      </c>
      <c r="C1129" s="1" t="s">
        <v>762</v>
      </c>
      <c r="D1129" s="192" t="s">
        <v>844</v>
      </c>
      <c r="E1129" s="192" t="s">
        <v>860</v>
      </c>
      <c r="F1129" s="29">
        <v>1746</v>
      </c>
      <c r="G1129" s="29">
        <v>698.40000000000009</v>
      </c>
      <c r="H1129" s="29" t="s">
        <v>3598</v>
      </c>
      <c r="I1129" s="29"/>
      <c r="J1129" s="29"/>
      <c r="K1129" s="29"/>
      <c r="L1129" s="29"/>
      <c r="M1129" s="1" t="str">
        <f>Table8[[#This Row],[Std Remarks]]</f>
        <v>NOT LIVE - RETAIN BUDGET</v>
      </c>
      <c r="N1129" s="28">
        <f>Table8[[#This Row],[% of Completion of Work Done]]</f>
        <v>0</v>
      </c>
      <c r="O1129" s="1">
        <f>Table8[[#This Row],[Customers According to % (Market Share)]]</f>
        <v>698.40000000000009</v>
      </c>
      <c r="P1129" s="29">
        <v>9089171.8668333702</v>
      </c>
      <c r="Q1129" s="136">
        <f>(Table8[[#This Row],[Allocated Budget]]*$Q$2)+(Table8[[#This Row],[Allocated Budget]]*(1-Table8[[#This Row],[HP%  based on Live % ( Work Progress)]])*(1-$Q$2))</f>
        <v>9089171.8668333702</v>
      </c>
      <c r="R1129" s="136"/>
      <c r="S1129" s="1"/>
      <c r="T1129" s="1"/>
      <c r="U1129" s="1"/>
      <c r="V1129" s="29">
        <v>1331.5378029999999</v>
      </c>
      <c r="W1129" s="29">
        <v>8869.3954684955279</v>
      </c>
      <c r="X1129" s="1" t="s">
        <v>47</v>
      </c>
      <c r="Y1129" s="28">
        <f>Table8[[#This Row],[% of Completion of Work Done]]</f>
        <v>0</v>
      </c>
      <c r="Z1129" s="1" t="s">
        <v>849</v>
      </c>
      <c r="AA1129" s="1"/>
      <c r="AB1129" s="28">
        <v>0</v>
      </c>
      <c r="AC1129" s="115">
        <f t="shared" si="57"/>
        <v>0</v>
      </c>
      <c r="AD1129" s="2">
        <v>46082</v>
      </c>
      <c r="AE1129" s="175">
        <f>IFERROR(Table8[[#This Row],[Timeline - Monthwise]]-MIN(Table8[Start Date..]),"None")</f>
        <v>92</v>
      </c>
      <c r="AF1129" s="1">
        <f>IFERROR(Table8[[#This Row],[Timeline - Monthwise]]-Table8[[#This Row],[Start Date..]]+1,"Duration Doesn't Exsists")</f>
        <v>93</v>
      </c>
      <c r="AG1129" s="29">
        <f ca="1">IFERROR(Table8[[#This Row],[Timeline - Monthwise]]-TODAY(),"No ETA")</f>
        <v>45</v>
      </c>
      <c r="AH1129" s="29" t="str">
        <f t="shared" si="58"/>
        <v>Yet to Start</v>
      </c>
      <c r="AI1129" s="1" t="s">
        <v>850</v>
      </c>
      <c r="AJ1129" s="237" t="s">
        <v>3573</v>
      </c>
      <c r="AK1129" s="192" t="s">
        <v>861</v>
      </c>
      <c r="AL1129" s="1" t="s">
        <v>3180</v>
      </c>
      <c r="AM1129" s="1" t="s">
        <v>76</v>
      </c>
      <c r="AN1129" s="1"/>
      <c r="AO1129" s="27"/>
      <c r="AP1129" s="191"/>
      <c r="AQ1129" s="1"/>
      <c r="AS1129" s="192" t="e">
        <f>VLOOKUP(Table8[[#This Row],[CEM Number]],'71 CEMs'!$E$5:$E$76,1,0)</f>
        <v>#N/A</v>
      </c>
      <c r="AT1129" s="235">
        <v>46174</v>
      </c>
      <c r="AU1129" s="233"/>
    </row>
    <row r="1130" spans="1:47" ht="14.4" customHeight="1">
      <c r="A1130" s="192" t="s">
        <v>3655</v>
      </c>
      <c r="B1130" s="166" t="s">
        <v>3530</v>
      </c>
      <c r="C1130" s="1" t="s">
        <v>1369</v>
      </c>
      <c r="D1130" s="192" t="s">
        <v>1369</v>
      </c>
      <c r="E1130" s="192" t="s">
        <v>1372</v>
      </c>
      <c r="F1130" s="29">
        <v>902</v>
      </c>
      <c r="G1130" s="29">
        <v>360.8</v>
      </c>
      <c r="H1130" s="29"/>
      <c r="I1130" s="29"/>
      <c r="J1130" s="29"/>
      <c r="K1130" s="29"/>
      <c r="L1130" s="29"/>
      <c r="M1130" s="1" t="str">
        <f>Table8[[#This Row],[Std Remarks]]</f>
        <v>NOT LIVE - RETAIN BUDGET</v>
      </c>
      <c r="N1130" s="28">
        <f>Table8[[#This Row],[% of Completion of Work Done]]</f>
        <v>0</v>
      </c>
      <c r="O1130" s="1">
        <f>Table8[[#This Row],[Customers According to % (Market Share)]]</f>
        <v>360.8</v>
      </c>
      <c r="P1130" s="29">
        <v>6847319.0922276499</v>
      </c>
      <c r="Q1130" s="136">
        <f>(Table8[[#This Row],[Allocated Budget]]*$Q$2)+(Table8[[#This Row],[Allocated Budget]]*(1-Table8[[#This Row],[HP%  based on Live % ( Work Progress)]])*(1-$Q$2))</f>
        <v>6847319.0922276499</v>
      </c>
      <c r="R1130" s="136"/>
      <c r="S1130" s="1">
        <v>-1</v>
      </c>
      <c r="T1130" s="1"/>
      <c r="U1130" s="1"/>
      <c r="V1130" s="29">
        <v>1104.2564350499997</v>
      </c>
      <c r="W1130" s="29">
        <v>8306.25</v>
      </c>
      <c r="X1130" s="1" t="s">
        <v>47</v>
      </c>
      <c r="Y1130" s="28">
        <f>Table8[[#This Row],[% of Completion of Work Done]]</f>
        <v>0</v>
      </c>
      <c r="Z1130" s="1" t="s">
        <v>35</v>
      </c>
      <c r="AA1130" s="1"/>
      <c r="AB1130" s="77">
        <v>0</v>
      </c>
      <c r="AC1130" s="115">
        <f t="shared" si="57"/>
        <v>0</v>
      </c>
      <c r="AD1130" s="2">
        <v>46082</v>
      </c>
      <c r="AE1130" s="175">
        <f>IFERROR(Table8[[#This Row],[Timeline - Monthwise]]-MIN(Table8[Start Date..]),"None")</f>
        <v>214</v>
      </c>
      <c r="AF1130" s="1">
        <f>IFERROR(Table8[[#This Row],[Timeline - Monthwise]]-Table8[[#This Row],[Start Date..]]+1,"Duration Doesn't Exsists")</f>
        <v>215</v>
      </c>
      <c r="AG1130" s="29">
        <f ca="1">IFERROR(Table8[[#This Row],[Timeline - Monthwise]]-TODAY(),"No ETA")</f>
        <v>167</v>
      </c>
      <c r="AH1130" s="29" t="str">
        <f t="shared" si="58"/>
        <v>Yet to Start</v>
      </c>
      <c r="AI1130" s="192" t="s">
        <v>1168</v>
      </c>
      <c r="AJ1130" s="237" t="s">
        <v>3576</v>
      </c>
      <c r="AK1130" s="192" t="s">
        <v>1169</v>
      </c>
      <c r="AL1130" s="1" t="s">
        <v>3325</v>
      </c>
      <c r="AM1130" s="1" t="s">
        <v>76</v>
      </c>
      <c r="AN1130" s="1"/>
      <c r="AO1130" s="27"/>
      <c r="AP1130" s="192"/>
      <c r="AQ1130" s="1"/>
      <c r="AS1130" s="192" t="e">
        <f>VLOOKUP(Table8[[#This Row],[CEM Number]],'71 CEMs'!$E$5:$E$76,1,0)</f>
        <v>#N/A</v>
      </c>
      <c r="AT1130" s="235">
        <v>46296</v>
      </c>
      <c r="AU1130" s="233"/>
    </row>
    <row r="1131" spans="1:47" ht="14.4" customHeight="1">
      <c r="A1131" s="192" t="s">
        <v>3655</v>
      </c>
      <c r="B1131" s="166" t="s">
        <v>3530</v>
      </c>
      <c r="C1131" s="1" t="s">
        <v>1369</v>
      </c>
      <c r="D1131" s="192" t="s">
        <v>1369</v>
      </c>
      <c r="E1131" s="192" t="s">
        <v>1373</v>
      </c>
      <c r="F1131" s="29">
        <v>378</v>
      </c>
      <c r="G1131" s="29">
        <v>151.20000000000002</v>
      </c>
      <c r="H1131" s="29"/>
      <c r="I1131" s="29"/>
      <c r="J1131" s="29"/>
      <c r="K1131" s="29"/>
      <c r="L1131" s="29"/>
      <c r="M1131" s="1" t="str">
        <f>Table8[[#This Row],[Std Remarks]]</f>
        <v>NOT LIVE - RETAIN BUDGET</v>
      </c>
      <c r="N1131" s="28">
        <f>Table8[[#This Row],[% of Completion of Work Done]]</f>
        <v>0</v>
      </c>
      <c r="O1131" s="1">
        <f>Table8[[#This Row],[Customers According to % (Market Share)]]</f>
        <v>151.20000000000002</v>
      </c>
      <c r="P1131" s="29">
        <v>5272626.4922709996</v>
      </c>
      <c r="Q1131" s="136">
        <f>(Table8[[#This Row],[Allocated Budget]]*$Q$2)+(Table8[[#This Row],[Allocated Budget]]*(1-Table8[[#This Row],[HP%  based on Live % ( Work Progress)]])*(1-$Q$2))</f>
        <v>5272626.4922709996</v>
      </c>
      <c r="R1131" s="136"/>
      <c r="S1131" s="1">
        <v>-0.85</v>
      </c>
      <c r="T1131" s="1"/>
      <c r="U1131" s="1"/>
      <c r="V1131" s="29">
        <v>1122.12618155</v>
      </c>
      <c r="W1131" s="29">
        <v>5936.25</v>
      </c>
      <c r="X1131" s="1" t="s">
        <v>47</v>
      </c>
      <c r="Y1131" s="28">
        <f>Table8[[#This Row],[% of Completion of Work Done]]</f>
        <v>0</v>
      </c>
      <c r="Z1131" s="1" t="s">
        <v>35</v>
      </c>
      <c r="AA1131" s="1"/>
      <c r="AB1131" s="77">
        <v>0</v>
      </c>
      <c r="AC1131" s="115">
        <f t="shared" si="57"/>
        <v>0</v>
      </c>
      <c r="AD1131" s="2">
        <v>46082</v>
      </c>
      <c r="AE1131" s="175">
        <f>IFERROR(Table8[[#This Row],[Timeline - Monthwise]]-MIN(Table8[Start Date..]),"None")</f>
        <v>214</v>
      </c>
      <c r="AF1131" s="1">
        <f>IFERROR(Table8[[#This Row],[Timeline - Monthwise]]-Table8[[#This Row],[Start Date..]]+1,"Duration Doesn't Exsists")</f>
        <v>215</v>
      </c>
      <c r="AG1131" s="29">
        <f ca="1">IFERROR(Table8[[#This Row],[Timeline - Monthwise]]-TODAY(),"No ETA")</f>
        <v>167</v>
      </c>
      <c r="AH1131" s="29" t="str">
        <f t="shared" si="58"/>
        <v>Yet to Start</v>
      </c>
      <c r="AI1131" s="1" t="s">
        <v>1168</v>
      </c>
      <c r="AJ1131" s="237" t="s">
        <v>3576</v>
      </c>
      <c r="AK1131" s="192" t="s">
        <v>1169</v>
      </c>
      <c r="AL1131" s="1" t="s">
        <v>3325</v>
      </c>
      <c r="AM1131" s="1" t="s">
        <v>76</v>
      </c>
      <c r="AN1131" s="1"/>
      <c r="AO1131" s="27"/>
      <c r="AP1131" s="192"/>
      <c r="AQ1131" s="1"/>
      <c r="AS1131" s="192" t="e">
        <f>VLOOKUP(Table8[[#This Row],[CEM Number]],'71 CEMs'!$E$5:$E$76,1,0)</f>
        <v>#N/A</v>
      </c>
      <c r="AT1131" s="235">
        <v>46296</v>
      </c>
      <c r="AU1131" s="233"/>
    </row>
    <row r="1132" spans="1:47" ht="14.4" customHeight="1">
      <c r="A1132" s="192" t="s">
        <v>950</v>
      </c>
      <c r="B1132" s="166">
        <v>44195</v>
      </c>
      <c r="C1132" s="1" t="s">
        <v>138</v>
      </c>
      <c r="D1132" s="192" t="s">
        <v>951</v>
      </c>
      <c r="E1132" s="192" t="s">
        <v>984</v>
      </c>
      <c r="F1132" s="29">
        <v>598</v>
      </c>
      <c r="G1132" s="29">
        <v>239.20000000000002</v>
      </c>
      <c r="H1132" s="29"/>
      <c r="I1132" s="29"/>
      <c r="J1132" s="29"/>
      <c r="K1132" s="29"/>
      <c r="L1132" s="29"/>
      <c r="M1132" s="1" t="str">
        <f>Table8[[#This Row],[Std Remarks]]</f>
        <v>LIVE - 100% Completed</v>
      </c>
      <c r="N1132" s="28">
        <f>Table8[[#This Row],[% of Completion of Work Done]]</f>
        <v>1</v>
      </c>
      <c r="O1132" s="1">
        <f>Table8[[#This Row],[Customers According to % (Market Share)]]</f>
        <v>239.20000000000002</v>
      </c>
      <c r="P1132" s="29">
        <v>10984948.158377999</v>
      </c>
      <c r="Q1132" s="136">
        <f>Table8[[#This Row],[Allocated Budget]]*Table8[[#This Row],[Allocation Percentage]]</f>
        <v>1647742.2237566998</v>
      </c>
      <c r="R1132" s="136">
        <v>9337205.9346212987</v>
      </c>
      <c r="S1132" s="1">
        <v>-0.85</v>
      </c>
      <c r="T1132" s="1"/>
      <c r="U1132" s="1">
        <v>0.4</v>
      </c>
      <c r="V1132" s="29">
        <v>6222.1047366999992</v>
      </c>
      <c r="W1132" s="29">
        <v>6763.1573225000002</v>
      </c>
      <c r="X1132" s="1" t="s">
        <v>47</v>
      </c>
      <c r="Y1132" s="75">
        <f>$Q$2</f>
        <v>0.15</v>
      </c>
      <c r="Z1132" s="1" t="s">
        <v>32</v>
      </c>
      <c r="AA1132" s="1" t="s">
        <v>47</v>
      </c>
      <c r="AB1132" s="28">
        <v>1</v>
      </c>
      <c r="AC1132" s="115">
        <f t="shared" si="57"/>
        <v>1</v>
      </c>
      <c r="AD1132" s="2">
        <v>46082</v>
      </c>
      <c r="AE1132" s="175" t="str">
        <f>IFERROR(Table8[[#This Row],[Timeline - Monthwise]]-MIN(Table8[Start Date..]),"None")</f>
        <v>None</v>
      </c>
      <c r="AF1132" s="1" t="str">
        <f>IFERROR(Table8[[#This Row],[Timeline - Monthwise]]-Table8[[#This Row],[Start Date..]]+1,"Duration Doesn't Exsists")</f>
        <v>Duration Doesn't Exsists</v>
      </c>
      <c r="AG1132" s="29" t="str">
        <f ca="1">IFERROR(Table8[[#This Row],[Timeline - Monthwise]]-TODAY(),"No ETA")</f>
        <v>No ETA</v>
      </c>
      <c r="AH1132" s="29" t="str">
        <f t="shared" si="58"/>
        <v>Completed</v>
      </c>
      <c r="AI1132" s="1"/>
      <c r="AJ1132" s="237" t="s">
        <v>3569</v>
      </c>
      <c r="AK1132" s="192"/>
      <c r="AL1132" s="1" t="s">
        <v>3178</v>
      </c>
      <c r="AM1132" s="1" t="s">
        <v>30</v>
      </c>
      <c r="AN1132" s="1"/>
      <c r="AO1132" s="27"/>
      <c r="AP1132" s="191"/>
      <c r="AQ1132" s="1"/>
      <c r="AS1132" s="192" t="str">
        <f>VLOOKUP(Table8[[#This Row],[CEM Number]],'71 CEMs'!$E$5:$E$76,1,0)</f>
        <v>INT-21-00315</v>
      </c>
      <c r="AT1132" s="235" t="s">
        <v>3569</v>
      </c>
      <c r="AU1132" s="233"/>
    </row>
    <row r="1133" spans="1:47" ht="14.4" customHeight="1">
      <c r="A1133" s="192" t="s">
        <v>3655</v>
      </c>
      <c r="B1133" s="166" t="s">
        <v>3530</v>
      </c>
      <c r="C1133" s="1" t="s">
        <v>1369</v>
      </c>
      <c r="D1133" s="192" t="s">
        <v>1369</v>
      </c>
      <c r="E1133" s="192" t="s">
        <v>1374</v>
      </c>
      <c r="F1133" s="29">
        <v>460</v>
      </c>
      <c r="G1133" s="29">
        <v>184</v>
      </c>
      <c r="H1133" s="29"/>
      <c r="I1133" s="29"/>
      <c r="J1133" s="29"/>
      <c r="K1133" s="29"/>
      <c r="L1133" s="29"/>
      <c r="M1133" s="1" t="str">
        <f>Table8[[#This Row],[Std Remarks]]</f>
        <v>NOT LIVE - RETAIN BUDGET</v>
      </c>
      <c r="N1133" s="28">
        <f>Table8[[#This Row],[% of Completion of Work Done]]</f>
        <v>0</v>
      </c>
      <c r="O1133" s="1">
        <f>Table8[[#This Row],[Customers According to % (Market Share)]]</f>
        <v>184</v>
      </c>
      <c r="P1133" s="29">
        <v>7794242.0845456002</v>
      </c>
      <c r="Q1133" s="136">
        <f>(Table8[[#This Row],[Allocated Budget]]*$Q$2)+(Table8[[#This Row],[Allocated Budget]]*(1-Table8[[#This Row],[HP%  based on Live % ( Work Progress)]])*(1-$Q$2))</f>
        <v>7794242.0845456002</v>
      </c>
      <c r="R1133" s="136"/>
      <c r="S1133" s="1">
        <v>-1</v>
      </c>
      <c r="T1133" s="1"/>
      <c r="U1133" s="1"/>
      <c r="V1133" s="29">
        <v>2212.5584942</v>
      </c>
      <c r="W1133" s="29">
        <v>5807.5</v>
      </c>
      <c r="X1133" s="1" t="s">
        <v>47</v>
      </c>
      <c r="Y1133" s="28">
        <f>Table8[[#This Row],[% of Completion of Work Done]]</f>
        <v>0</v>
      </c>
      <c r="Z1133" s="1" t="s">
        <v>35</v>
      </c>
      <c r="AA1133" s="1"/>
      <c r="AB1133" s="77">
        <v>0</v>
      </c>
      <c r="AC1133" s="115">
        <f t="shared" si="57"/>
        <v>0</v>
      </c>
      <c r="AD1133" s="2">
        <v>46082</v>
      </c>
      <c r="AE1133" s="175">
        <f>IFERROR(Table8[[#This Row],[Timeline - Monthwise]]-MIN(Table8[Start Date..]),"None")</f>
        <v>214</v>
      </c>
      <c r="AF1133" s="1">
        <f>IFERROR(Table8[[#This Row],[Timeline - Monthwise]]-Table8[[#This Row],[Start Date..]]+1,"Duration Doesn't Exsists")</f>
        <v>215</v>
      </c>
      <c r="AG1133" s="29">
        <f ca="1">IFERROR(Table8[[#This Row],[Timeline - Monthwise]]-TODAY(),"No ETA")</f>
        <v>167</v>
      </c>
      <c r="AH1133" s="29" t="str">
        <f t="shared" si="58"/>
        <v>Yet to Start</v>
      </c>
      <c r="AI1133" s="1" t="s">
        <v>1168</v>
      </c>
      <c r="AJ1133" s="237" t="s">
        <v>3576</v>
      </c>
      <c r="AK1133" s="192" t="s">
        <v>1169</v>
      </c>
      <c r="AL1133" s="1" t="s">
        <v>3325</v>
      </c>
      <c r="AM1133" s="1" t="s">
        <v>76</v>
      </c>
      <c r="AN1133" s="1"/>
      <c r="AO1133" s="27"/>
      <c r="AP1133" s="191"/>
      <c r="AQ1133" s="1"/>
      <c r="AS1133" s="192" t="e">
        <f>VLOOKUP(Table8[[#This Row],[CEM Number]],'71 CEMs'!$E$5:$E$76,1,0)</f>
        <v>#N/A</v>
      </c>
      <c r="AT1133" s="235">
        <v>46296</v>
      </c>
      <c r="AU1133" s="233"/>
    </row>
    <row r="1134" spans="1:47" ht="14.4" customHeight="1">
      <c r="A1134" s="192" t="s">
        <v>580</v>
      </c>
      <c r="B1134" s="166">
        <v>45547</v>
      </c>
      <c r="C1134" s="1" t="s">
        <v>217</v>
      </c>
      <c r="D1134" s="192" t="s">
        <v>581</v>
      </c>
      <c r="E1134" s="192" t="s">
        <v>589</v>
      </c>
      <c r="F1134" s="29">
        <v>198</v>
      </c>
      <c r="G1134" s="29">
        <v>79.2</v>
      </c>
      <c r="H1134" s="29"/>
      <c r="I1134" s="29"/>
      <c r="J1134" s="29" t="s">
        <v>3607</v>
      </c>
      <c r="K1134" s="29"/>
      <c r="L1134" s="29"/>
      <c r="M1134" s="1" t="str">
        <f>Table8[[#This Row],[Std Remarks]]</f>
        <v>SWAPPED</v>
      </c>
      <c r="N1134" s="28">
        <f>Table8[[#This Row],[% of Completion of Work Done]]</f>
        <v>0</v>
      </c>
      <c r="O1134" s="1">
        <f>Table8[[#This Row],[Customers According to % (Market Share)]]</f>
        <v>79.2</v>
      </c>
      <c r="P1134" s="29">
        <v>2131177.9959999998</v>
      </c>
      <c r="Q1134" s="136">
        <v>0</v>
      </c>
      <c r="R1134" s="136">
        <v>2131177.9959999998</v>
      </c>
      <c r="S1134" s="1">
        <v>-0.85000000000000009</v>
      </c>
      <c r="T1134" s="1"/>
      <c r="U1134" s="1">
        <v>0.4</v>
      </c>
      <c r="V1134" s="29">
        <v>409.4</v>
      </c>
      <c r="W1134" s="29">
        <v>1628.35</v>
      </c>
      <c r="X1134" s="1" t="s">
        <v>47</v>
      </c>
      <c r="Y1134" s="192"/>
      <c r="Z1134" s="1" t="s">
        <v>35</v>
      </c>
      <c r="AA1134" s="1"/>
      <c r="AB1134" s="28">
        <v>0</v>
      </c>
      <c r="AC1134" s="115">
        <f t="shared" si="57"/>
        <v>0</v>
      </c>
      <c r="AD1134" s="2">
        <v>46082</v>
      </c>
      <c r="AE1134" s="175" t="str">
        <f>IFERROR(Table8[[#This Row],[Timeline - Monthwise]]-MIN(Table8[Start Date..]),"None")</f>
        <v>None</v>
      </c>
      <c r="AF1134" s="1" t="str">
        <f>IFERROR(Table8[[#This Row],[Timeline - Monthwise]]-Table8[[#This Row],[Start Date..]]+1,"Duration Doesn't Exsists")</f>
        <v>Duration Doesn't Exsists</v>
      </c>
      <c r="AG1134" s="29" t="str">
        <f ca="1">IFERROR(Table8[[#This Row],[Timeline - Monthwise]]-TODAY(),"No ETA")</f>
        <v>No ETA</v>
      </c>
      <c r="AH1134" s="29" t="str">
        <f t="shared" si="58"/>
        <v>Yet to Start</v>
      </c>
      <c r="AI1134" s="1"/>
      <c r="AJ1134" s="237" t="s">
        <v>3569</v>
      </c>
      <c r="AK1134" s="192" t="s">
        <v>585</v>
      </c>
      <c r="AL1134" s="1" t="s">
        <v>292</v>
      </c>
      <c r="AM1134" s="1" t="s">
        <v>290</v>
      </c>
      <c r="AN1134" s="1"/>
      <c r="AO1134" s="27"/>
      <c r="AP1134" s="191" t="s">
        <v>3550</v>
      </c>
      <c r="AQ1134" s="250">
        <v>5811629.0926797502</v>
      </c>
      <c r="AR1134" s="11">
        <v>628</v>
      </c>
      <c r="AS1134" s="192" t="str">
        <f>VLOOKUP(Table8[[#This Row],[CEM Number]],'71 CEMs'!$E$5:$E$76,1,0)</f>
        <v>I250205</v>
      </c>
      <c r="AT1134" s="235" t="s">
        <v>3569</v>
      </c>
      <c r="AU1134" s="233"/>
    </row>
    <row r="1135" spans="1:47" s="96" customFormat="1" ht="14.4" customHeight="1">
      <c r="A1135" s="192" t="s">
        <v>1026</v>
      </c>
      <c r="B1135" s="166">
        <v>44924</v>
      </c>
      <c r="C1135" s="1" t="s">
        <v>474</v>
      </c>
      <c r="D1135" s="192" t="s">
        <v>1027</v>
      </c>
      <c r="E1135" s="192" t="s">
        <v>1066</v>
      </c>
      <c r="F1135" s="29">
        <v>252</v>
      </c>
      <c r="G1135" s="29">
        <v>126</v>
      </c>
      <c r="H1135" s="29">
        <v>12</v>
      </c>
      <c r="I1135" s="29">
        <v>1</v>
      </c>
      <c r="J1135" s="29">
        <v>1</v>
      </c>
      <c r="K1135" s="29">
        <v>10</v>
      </c>
      <c r="L1135" s="29"/>
      <c r="M1135" s="1" t="str">
        <f>Table8[[#This Row],[Std Remarks]]</f>
        <v>LIVE - 100% Completed</v>
      </c>
      <c r="N1135" s="28">
        <f>Table8[[#This Row],[% of Completion of Work Done]]</f>
        <v>1</v>
      </c>
      <c r="O1135" s="1">
        <f>Table8[[#This Row],[Customers According to % (Market Share)]]</f>
        <v>126</v>
      </c>
      <c r="P1135" s="29">
        <v>9323406.4486299492</v>
      </c>
      <c r="Q1135" s="136">
        <f>Table8[[#This Row],[Allocated Budget]]*Table8[[#This Row],[Allocation Percentage]]</f>
        <v>1398510.9672944923</v>
      </c>
      <c r="R1135" s="136">
        <v>7924895.4813354574</v>
      </c>
      <c r="S1135" s="1">
        <v>-0.85</v>
      </c>
      <c r="T1135" s="1"/>
      <c r="U1135" s="1">
        <v>0.5</v>
      </c>
      <c r="V1135" s="29">
        <v>5204.0979204999994</v>
      </c>
      <c r="W1135" s="29">
        <v>4689.3237449999997</v>
      </c>
      <c r="X1135" s="1" t="s">
        <v>47</v>
      </c>
      <c r="Y1135" s="75">
        <f>$Q$2</f>
        <v>0.15</v>
      </c>
      <c r="Z1135" s="1" t="s">
        <v>32</v>
      </c>
      <c r="AA1135" s="1" t="s">
        <v>47</v>
      </c>
      <c r="AB1135" s="64">
        <v>1</v>
      </c>
      <c r="AC1135" s="115">
        <f t="shared" si="57"/>
        <v>1</v>
      </c>
      <c r="AD1135" s="2">
        <v>46082</v>
      </c>
      <c r="AE1135" s="175" t="str">
        <f>IFERROR(Table8[[#This Row],[Timeline - Monthwise]]-MIN(Table8[Start Date..]),"None")</f>
        <v>None</v>
      </c>
      <c r="AF1135" s="1" t="str">
        <f>IFERROR(Table8[[#This Row],[Timeline - Monthwise]]-Table8[[#This Row],[Start Date..]]+1,"Duration Doesn't Exsists")</f>
        <v>Duration Doesn't Exsists</v>
      </c>
      <c r="AG1135" s="29" t="str">
        <f ca="1">IFERROR(Table8[[#This Row],[Timeline - Monthwise]]-TODAY(),"No ETA")</f>
        <v>No ETA</v>
      </c>
      <c r="AH1135" s="29" t="str">
        <f t="shared" si="58"/>
        <v>Completed</v>
      </c>
      <c r="AI1135" s="1"/>
      <c r="AJ1135" s="237" t="s">
        <v>3569</v>
      </c>
      <c r="AK1135" s="192"/>
      <c r="AL1135" s="1" t="s">
        <v>3178</v>
      </c>
      <c r="AM1135" s="1" t="s">
        <v>30</v>
      </c>
      <c r="AN1135" s="1"/>
      <c r="AO1135" s="27"/>
      <c r="AP1135" s="191"/>
      <c r="AQ1135" s="1"/>
      <c r="AR1135" s="11"/>
      <c r="AS1135" s="192" t="str">
        <f>VLOOKUP(Table8[[#This Row],[CEM Number]],'71 CEMs'!$E$5:$E$76,1,0)</f>
        <v>INT-23-00439</v>
      </c>
      <c r="AT1135" s="235" t="s">
        <v>3569</v>
      </c>
      <c r="AU1135" s="233"/>
    </row>
    <row r="1136" spans="1:47" s="96" customFormat="1" ht="14.4" customHeight="1">
      <c r="A1136" s="192" t="s">
        <v>190</v>
      </c>
      <c r="B1136" s="166">
        <v>45350</v>
      </c>
      <c r="C1136" s="1" t="s">
        <v>191</v>
      </c>
      <c r="D1136" s="1" t="s">
        <v>192</v>
      </c>
      <c r="E1136" s="192" t="s">
        <v>211</v>
      </c>
      <c r="F1136" s="29">
        <v>462</v>
      </c>
      <c r="G1136" s="29">
        <v>184.8</v>
      </c>
      <c r="H1136" s="29">
        <v>462</v>
      </c>
      <c r="I1136" s="29">
        <v>885</v>
      </c>
      <c r="J1136" s="29">
        <v>707</v>
      </c>
      <c r="K1136" s="29">
        <v>108</v>
      </c>
      <c r="L1136" s="29">
        <v>40</v>
      </c>
      <c r="M1136" s="1" t="s">
        <v>3608</v>
      </c>
      <c r="N1136" s="28">
        <f>Table8[[#This Row],[% of Completion of Work Done]]</f>
        <v>1</v>
      </c>
      <c r="O1136" s="1">
        <f>Table8[[#This Row],[Customers According to % (Market Share)]]</f>
        <v>184.8</v>
      </c>
      <c r="P1136" s="29">
        <v>3624598.8368000002</v>
      </c>
      <c r="Q1136" s="136">
        <f>Table8[[#This Row],[Allocated Budget]]*Table8[[#This Row],[Allocation Percentage]]</f>
        <v>543689.82551999995</v>
      </c>
      <c r="R1136" s="136">
        <v>3080909.0112799997</v>
      </c>
      <c r="S1136" s="1">
        <v>-0.5</v>
      </c>
      <c r="T1136" s="1"/>
      <c r="U1136" s="1">
        <v>0.4</v>
      </c>
      <c r="V1136" s="29">
        <v>0</v>
      </c>
      <c r="W1136" s="29">
        <v>5402.5185549999987</v>
      </c>
      <c r="X1136" s="1" t="s">
        <v>47</v>
      </c>
      <c r="Y1136" s="75">
        <f>$Q$2</f>
        <v>0.15</v>
      </c>
      <c r="Z1136" s="1" t="s">
        <v>32</v>
      </c>
      <c r="AA1136" s="1" t="s">
        <v>47</v>
      </c>
      <c r="AB1136" s="64">
        <v>1</v>
      </c>
      <c r="AC1136" s="115">
        <f t="shared" si="57"/>
        <v>1</v>
      </c>
      <c r="AD1136" s="2">
        <v>46082</v>
      </c>
      <c r="AE1136" s="175" t="str">
        <f>IFERROR(Table8[[#This Row],[Timeline - Monthwise]]-MIN(Table8[Start Date..]),"None")</f>
        <v>None</v>
      </c>
      <c r="AF1136" s="1" t="str">
        <f>IFERROR(Table8[[#This Row],[Timeline - Monthwise]]-Table8[[#This Row],[Start Date..]]+1,"Duration Doesn't Exsists")</f>
        <v>Duration Doesn't Exsists</v>
      </c>
      <c r="AG1136" s="29" t="str">
        <f ca="1">IFERROR(Table8[[#This Row],[Timeline - Monthwise]]-TODAY(),"No ETA")</f>
        <v>No ETA</v>
      </c>
      <c r="AH1136" s="29" t="str">
        <f t="shared" si="58"/>
        <v>Completed</v>
      </c>
      <c r="AI1136" s="1"/>
      <c r="AJ1136" s="237" t="s">
        <v>3569</v>
      </c>
      <c r="AK1136" s="1"/>
      <c r="AL1136" s="1" t="s">
        <v>3178</v>
      </c>
      <c r="AM1136" s="1" t="s">
        <v>30</v>
      </c>
      <c r="AN1136" s="1"/>
      <c r="AO1136" s="27"/>
      <c r="AP1136" s="191"/>
      <c r="AQ1136" s="1"/>
      <c r="AR1136" s="11"/>
      <c r="AS1136" s="192" t="str">
        <f>VLOOKUP(Table8[[#This Row],[CEM Number]],'71 CEMs'!$E$5:$E$76,1,0)</f>
        <v>I240540</v>
      </c>
      <c r="AT1136" s="235" t="s">
        <v>3569</v>
      </c>
      <c r="AU1136" s="233"/>
    </row>
    <row r="1137" spans="1:47" ht="14.4" customHeight="1">
      <c r="A1137" s="86" t="s">
        <v>942</v>
      </c>
      <c r="B1137" s="166" t="s">
        <v>3530</v>
      </c>
      <c r="C1137" s="1" t="s">
        <v>514</v>
      </c>
      <c r="D1137" s="28" t="s">
        <v>943</v>
      </c>
      <c r="E1137" s="192" t="s">
        <v>3242</v>
      </c>
      <c r="F1137" s="29">
        <v>1744</v>
      </c>
      <c r="G1137" s="65">
        <v>697.6</v>
      </c>
      <c r="H1137" s="65"/>
      <c r="I1137" s="29"/>
      <c r="J1137" s="29"/>
      <c r="K1137" s="29"/>
      <c r="L1137" s="29"/>
      <c r="M1137" s="1" t="str">
        <f>Table8[[#This Row],[Std Remarks]]</f>
        <v>NOT LIVE - RETAIN BUDGET</v>
      </c>
      <c r="N1137" s="28">
        <f>Table8[[#This Row],[% of Completion of Work Done]]</f>
        <v>0</v>
      </c>
      <c r="O1137" s="1"/>
      <c r="P1137" s="29">
        <v>17108465.776280999</v>
      </c>
      <c r="Q1137" s="136">
        <f>(Table8[[#This Row],[Allocated Budget]]*$Q$2)+(Table8[[#This Row],[Allocated Budget]]*(1-Table8[[#This Row],[HP%  based on Live % ( Work Progress)]])*(1-$Q$2))</f>
        <v>17108465.776280999</v>
      </c>
      <c r="R1137" s="136"/>
      <c r="S1137" s="1"/>
      <c r="T1137" s="1"/>
      <c r="U1137" s="1"/>
      <c r="V1137" s="29">
        <v>3376.2300000000005</v>
      </c>
      <c r="W1137" s="29">
        <v>10962.285128749998</v>
      </c>
      <c r="X1137" s="1" t="s">
        <v>47</v>
      </c>
      <c r="Y1137" s="28">
        <f>Table8[[#This Row],[% of Completion of Work Done]]</f>
        <v>0</v>
      </c>
      <c r="Z1137" s="1" t="s">
        <v>35</v>
      </c>
      <c r="AA1137" s="1"/>
      <c r="AB1137" s="64">
        <v>0</v>
      </c>
      <c r="AC1137" s="115">
        <f t="shared" si="57"/>
        <v>0</v>
      </c>
      <c r="AD1137" s="2">
        <v>46082</v>
      </c>
      <c r="AE1137" s="175">
        <f>IFERROR(Table8[[#This Row],[Timeline - Monthwise]]-MIN(Table8[Start Date..]),"None")</f>
        <v>214</v>
      </c>
      <c r="AF1137" s="1">
        <f>IFERROR(Table8[[#This Row],[Timeline - Monthwise]]-Table8[[#This Row],[Start Date..]]+1,"Duration Doesn't Exsists")</f>
        <v>215</v>
      </c>
      <c r="AG1137" s="29">
        <f ca="1">IFERROR(Table8[[#This Row],[Timeline - Monthwise]]-TODAY(),"No ETA")</f>
        <v>167</v>
      </c>
      <c r="AH1137" s="29" t="str">
        <f t="shared" si="58"/>
        <v>Yet to Start</v>
      </c>
      <c r="AI1137" s="1" t="s">
        <v>421</v>
      </c>
      <c r="AJ1137" s="237" t="s">
        <v>3576</v>
      </c>
      <c r="AK1137" s="28" t="s">
        <v>3291</v>
      </c>
      <c r="AL1137" s="1" t="s">
        <v>3325</v>
      </c>
      <c r="AM1137" s="1" t="s">
        <v>76</v>
      </c>
      <c r="AN1137" s="1"/>
      <c r="AO1137" s="27"/>
      <c r="AP1137" s="191"/>
      <c r="AQ1137" s="1"/>
      <c r="AS1137" s="192" t="e">
        <f>VLOOKUP(Table8[[#This Row],[CEM Number]],'71 CEMs'!$E$5:$E$76,1,0)</f>
        <v>#N/A</v>
      </c>
      <c r="AT1137" s="235">
        <v>46296</v>
      </c>
      <c r="AU1137" s="233"/>
    </row>
    <row r="1138" spans="1:47" ht="14.4" customHeight="1">
      <c r="A1138" s="26" t="s">
        <v>190</v>
      </c>
      <c r="B1138" s="166">
        <v>45350</v>
      </c>
      <c r="C1138" s="1" t="s">
        <v>191</v>
      </c>
      <c r="D1138" s="192" t="s">
        <v>192</v>
      </c>
      <c r="E1138" s="192" t="s">
        <v>212</v>
      </c>
      <c r="F1138" s="29">
        <v>300</v>
      </c>
      <c r="G1138" s="29">
        <v>120</v>
      </c>
      <c r="H1138" s="29">
        <v>300</v>
      </c>
      <c r="I1138" s="29"/>
      <c r="J1138" s="29"/>
      <c r="K1138" s="29"/>
      <c r="L1138" s="29"/>
      <c r="M1138" s="1" t="s">
        <v>3609</v>
      </c>
      <c r="N1138" s="28">
        <f>Table8[[#This Row],[% of Completion of Work Done]]</f>
        <v>0</v>
      </c>
      <c r="O1138" s="1">
        <f>Table8[[#This Row],[Customers According to % (Market Share)]]</f>
        <v>120</v>
      </c>
      <c r="P1138" s="29">
        <v>2549522</v>
      </c>
      <c r="Q1138" s="136">
        <v>0</v>
      </c>
      <c r="R1138" s="136">
        <v>2549522</v>
      </c>
      <c r="S1138" s="1">
        <v>-1</v>
      </c>
      <c r="T1138" s="1"/>
      <c r="U1138" s="1">
        <v>0.4</v>
      </c>
      <c r="V1138" s="29">
        <v>0</v>
      </c>
      <c r="W1138" s="29">
        <v>4016.9500000000003</v>
      </c>
      <c r="X1138" s="1" t="s">
        <v>47</v>
      </c>
      <c r="Y1138" s="192"/>
      <c r="Z1138" s="1" t="s">
        <v>35</v>
      </c>
      <c r="AA1138" s="1"/>
      <c r="AB1138" s="28">
        <v>0</v>
      </c>
      <c r="AC1138" s="115">
        <f t="shared" si="57"/>
        <v>0</v>
      </c>
      <c r="AD1138" s="2">
        <v>46082</v>
      </c>
      <c r="AE1138" s="175" t="str">
        <f>IFERROR(Table8[[#This Row],[Timeline - Monthwise]]-MIN(Table8[Start Date..]),"None")</f>
        <v>None</v>
      </c>
      <c r="AF1138" s="1" t="str">
        <f>IFERROR(Table8[[#This Row],[Timeline - Monthwise]]-Table8[[#This Row],[Start Date..]]+1,"Duration Doesn't Exsists")</f>
        <v>Duration Doesn't Exsists</v>
      </c>
      <c r="AG1138" s="29" t="str">
        <f ca="1">IFERROR(Table8[[#This Row],[Timeline - Monthwise]]-TODAY(),"No ETA")</f>
        <v>No ETA</v>
      </c>
      <c r="AH1138" s="29" t="str">
        <f t="shared" si="58"/>
        <v>Yet to Start</v>
      </c>
      <c r="AI1138" s="1"/>
      <c r="AJ1138" s="237" t="s">
        <v>3569</v>
      </c>
      <c r="AK1138" s="192" t="s">
        <v>93</v>
      </c>
      <c r="AL1138" s="1" t="s">
        <v>94</v>
      </c>
      <c r="AM1138" s="1" t="s">
        <v>92</v>
      </c>
      <c r="AN1138" s="1"/>
      <c r="AO1138" s="27"/>
      <c r="AP1138" s="191"/>
      <c r="AQ1138" s="1">
        <f>Table8[[#This Row],[Allocated Budget]]-Table8[[#This Row],[Allocated Budget]]</f>
        <v>0</v>
      </c>
      <c r="AS1138" s="192" t="str">
        <f>VLOOKUP(Table8[[#This Row],[CEM Number]],'71 CEMs'!$E$5:$E$76,1,0)</f>
        <v>I240540</v>
      </c>
      <c r="AT1138" s="235" t="s">
        <v>3569</v>
      </c>
      <c r="AU1138" s="233"/>
    </row>
    <row r="1139" spans="1:47" ht="14.4" customHeight="1">
      <c r="A1139" s="26" t="s">
        <v>286</v>
      </c>
      <c r="B1139" s="166">
        <v>45428</v>
      </c>
      <c r="C1139" s="1" t="s">
        <v>287</v>
      </c>
      <c r="D1139" s="1" t="s">
        <v>288</v>
      </c>
      <c r="E1139" s="192" t="s">
        <v>325</v>
      </c>
      <c r="F1139" s="29">
        <v>414</v>
      </c>
      <c r="G1139" s="29">
        <v>165.60000000000002</v>
      </c>
      <c r="H1139" s="29"/>
      <c r="I1139" s="29">
        <v>8</v>
      </c>
      <c r="J1139" s="29">
        <v>8</v>
      </c>
      <c r="K1139" s="29">
        <v>44</v>
      </c>
      <c r="L1139" s="29" t="s">
        <v>3592</v>
      </c>
      <c r="M1139" s="1" t="str">
        <f>Table8[[#This Row],[Std Remarks]]</f>
        <v>LIVE - 100% Completed</v>
      </c>
      <c r="N1139" s="28">
        <f>Table8[[#This Row],[% of Completion of Work Done]]</f>
        <v>1</v>
      </c>
      <c r="O1139" s="1">
        <f>Table8[[#This Row],[Customers According to % (Market Share)]]</f>
        <v>165.60000000000002</v>
      </c>
      <c r="P1139" s="29">
        <v>5814364.5792624997</v>
      </c>
      <c r="Q1139" s="136">
        <f>Table8[[#This Row],[Allocated Budget]]*Table8[[#This Row],[Allocation Percentage]]</f>
        <v>872154.68688937498</v>
      </c>
      <c r="R1139" s="136">
        <v>4942209.8923731241</v>
      </c>
      <c r="S1139" s="1">
        <v>-0.7649999999999999</v>
      </c>
      <c r="T1139" s="1"/>
      <c r="U1139" s="1">
        <v>0.4</v>
      </c>
      <c r="V1139" s="29">
        <v>1162.8799999999999</v>
      </c>
      <c r="W1139" s="29">
        <v>4741.9408224999997</v>
      </c>
      <c r="X1139" s="1" t="s">
        <v>47</v>
      </c>
      <c r="Y1139" s="75">
        <f>$Q$2</f>
        <v>0.15</v>
      </c>
      <c r="Z1139" s="1" t="s">
        <v>32</v>
      </c>
      <c r="AA1139" s="1" t="s">
        <v>47</v>
      </c>
      <c r="AB1139" s="64">
        <v>1</v>
      </c>
      <c r="AC1139" s="115">
        <f t="shared" si="57"/>
        <v>1</v>
      </c>
      <c r="AD1139" s="2">
        <v>46082</v>
      </c>
      <c r="AE1139" s="175" t="str">
        <f>IFERROR(Table8[[#This Row],[Timeline - Monthwise]]-MIN(Table8[Start Date..]),"None")</f>
        <v>None</v>
      </c>
      <c r="AF1139" s="1" t="str">
        <f>IFERROR(Table8[[#This Row],[Timeline - Monthwise]]-Table8[[#This Row],[Start Date..]]+1,"Duration Doesn't Exsists")</f>
        <v>Duration Doesn't Exsists</v>
      </c>
      <c r="AG1139" s="29" t="str">
        <f ca="1">IFERROR(Table8[[#This Row],[Timeline - Monthwise]]-TODAY(),"No ETA")</f>
        <v>No ETA</v>
      </c>
      <c r="AH1139" s="29" t="str">
        <f t="shared" si="58"/>
        <v>Completed</v>
      </c>
      <c r="AI1139" s="1"/>
      <c r="AJ1139" s="237" t="s">
        <v>3569</v>
      </c>
      <c r="AK1139" s="1"/>
      <c r="AL1139" s="1" t="s">
        <v>3178</v>
      </c>
      <c r="AM1139" s="1" t="s">
        <v>30</v>
      </c>
      <c r="AN1139" s="1"/>
      <c r="AO1139" s="27"/>
      <c r="AP1139" s="1"/>
      <c r="AQ1139" s="1"/>
      <c r="AS1139" s="192" t="str">
        <f>VLOOKUP(Table8[[#This Row],[CEM Number]],'71 CEMs'!$E$5:$E$76,1,0)</f>
        <v>I240682</v>
      </c>
      <c r="AT1139" s="235" t="s">
        <v>3569</v>
      </c>
      <c r="AU1139" s="233"/>
    </row>
    <row r="1140" spans="1:47" ht="14.4" customHeight="1">
      <c r="A1140" s="26" t="s">
        <v>694</v>
      </c>
      <c r="B1140" s="166">
        <v>45549</v>
      </c>
      <c r="C1140" s="1" t="s">
        <v>330</v>
      </c>
      <c r="D1140" s="1" t="s">
        <v>330</v>
      </c>
      <c r="E1140" s="192" t="s">
        <v>697</v>
      </c>
      <c r="F1140" s="29">
        <v>1710</v>
      </c>
      <c r="G1140" s="29">
        <v>684</v>
      </c>
      <c r="H1140" s="29">
        <v>52</v>
      </c>
      <c r="I1140" s="29">
        <v>2</v>
      </c>
      <c r="J1140" s="29"/>
      <c r="K1140" s="29">
        <v>50</v>
      </c>
      <c r="L1140" s="29"/>
      <c r="M1140" s="1" t="str">
        <f>Table8[[#This Row],[Std Remarks]]</f>
        <v>LIVE - 100% Completed</v>
      </c>
      <c r="N1140" s="28">
        <f>Table8[[#This Row],[% of Completion of Work Done]]</f>
        <v>1</v>
      </c>
      <c r="O1140" s="1">
        <f>Table8[[#This Row],[Customers According to % (Market Share)]]</f>
        <v>684</v>
      </c>
      <c r="P1140" s="29">
        <v>16231430</v>
      </c>
      <c r="Q1140" s="136">
        <f>Table8[[#This Row],[Allocated Budget]]*Table8[[#This Row],[Allocation Percentage]]</f>
        <v>2434714.5</v>
      </c>
      <c r="R1140" s="136">
        <v>13796715.5</v>
      </c>
      <c r="S1140" s="1">
        <v>-0.5</v>
      </c>
      <c r="T1140" s="1"/>
      <c r="U1140" s="1">
        <v>0.4</v>
      </c>
      <c r="V1140" s="29">
        <v>3085.5000000000005</v>
      </c>
      <c r="W1140" s="29">
        <v>16032.65</v>
      </c>
      <c r="X1140" s="1" t="s">
        <v>47</v>
      </c>
      <c r="Y1140" s="75">
        <f>$Q$2</f>
        <v>0.15</v>
      </c>
      <c r="Z1140" s="1" t="s">
        <v>32</v>
      </c>
      <c r="AA1140" s="1" t="s">
        <v>47</v>
      </c>
      <c r="AB1140" s="64">
        <v>1</v>
      </c>
      <c r="AC1140" s="115">
        <f t="shared" si="57"/>
        <v>1</v>
      </c>
      <c r="AD1140" s="2">
        <v>46082</v>
      </c>
      <c r="AE1140" s="175" t="str">
        <f>IFERROR(Table8[[#This Row],[Timeline - Monthwise]]-MIN(Table8[Start Date..]),"None")</f>
        <v>None</v>
      </c>
      <c r="AF1140" s="1" t="str">
        <f>IFERROR(Table8[[#This Row],[Timeline - Monthwise]]-Table8[[#This Row],[Start Date..]]+1,"Duration Doesn't Exsists")</f>
        <v>Duration Doesn't Exsists</v>
      </c>
      <c r="AG1140" s="29" t="str">
        <f ca="1">IFERROR(Table8[[#This Row],[Timeline - Monthwise]]-TODAY(),"No ETA")</f>
        <v>No ETA</v>
      </c>
      <c r="AH1140" s="29" t="str">
        <f t="shared" si="58"/>
        <v>Completed</v>
      </c>
      <c r="AI1140" s="192"/>
      <c r="AJ1140" s="237" t="s">
        <v>3569</v>
      </c>
      <c r="AK1140" s="192"/>
      <c r="AL1140" s="1" t="s">
        <v>3178</v>
      </c>
      <c r="AM1140" s="1" t="s">
        <v>30</v>
      </c>
      <c r="AN1140" s="1"/>
      <c r="AO1140" s="27"/>
      <c r="AP1140" s="191"/>
      <c r="AQ1140" s="1"/>
      <c r="AS1140" s="192" t="str">
        <f>VLOOKUP(Table8[[#This Row],[CEM Number]],'71 CEMs'!$E$5:$E$76,1,0)</f>
        <v>I250211</v>
      </c>
      <c r="AT1140" s="235" t="s">
        <v>3569</v>
      </c>
      <c r="AU1140" s="233"/>
    </row>
    <row r="1141" spans="1:47" ht="14.4" customHeight="1">
      <c r="A1141" s="26" t="s">
        <v>1140</v>
      </c>
      <c r="B1141" s="166">
        <v>45078</v>
      </c>
      <c r="C1141" s="1" t="s">
        <v>514</v>
      </c>
      <c r="D1141" s="1" t="s">
        <v>1141</v>
      </c>
      <c r="E1141" s="192" t="s">
        <v>1152</v>
      </c>
      <c r="F1141" s="29">
        <v>566</v>
      </c>
      <c r="G1141" s="29">
        <v>283</v>
      </c>
      <c r="H1141" s="29"/>
      <c r="I1141" s="29"/>
      <c r="J1141" s="29"/>
      <c r="K1141" s="29"/>
      <c r="L1141" s="29"/>
      <c r="M1141" s="1" t="str">
        <f>Table8[[#This Row],[Std Remarks]]</f>
        <v>LIVE - 100% Completed</v>
      </c>
      <c r="N1141" s="28">
        <f>Table8[[#This Row],[% of Completion of Work Done]]</f>
        <v>1</v>
      </c>
      <c r="O1141" s="1">
        <f>Table8[[#This Row],[Customers According to % (Market Share)]]</f>
        <v>283</v>
      </c>
      <c r="P1141" s="29">
        <v>13191286.112500001</v>
      </c>
      <c r="Q1141" s="136">
        <f>Table8[[#This Row],[Allocated Budget]]*Table8[[#This Row],[Allocation Percentage]]</f>
        <v>1978692.9168750001</v>
      </c>
      <c r="R1141" s="136">
        <v>11212593.195625</v>
      </c>
      <c r="S1141" s="1">
        <v>-0.85</v>
      </c>
      <c r="T1141" s="1"/>
      <c r="U1141" s="1">
        <v>0.5</v>
      </c>
      <c r="V1141" s="29">
        <v>9319.27</v>
      </c>
      <c r="W1141" s="29">
        <v>10196.199999999999</v>
      </c>
      <c r="X1141" s="1" t="s">
        <v>31</v>
      </c>
      <c r="Y1141" s="75">
        <f>$Q$2</f>
        <v>0.15</v>
      </c>
      <c r="Z1141" s="1" t="s">
        <v>32</v>
      </c>
      <c r="AA1141" s="1" t="s">
        <v>31</v>
      </c>
      <c r="AB1141" s="64">
        <v>1</v>
      </c>
      <c r="AC1141" s="115">
        <f t="shared" si="57"/>
        <v>1</v>
      </c>
      <c r="AD1141" s="2">
        <v>46082</v>
      </c>
      <c r="AE1141" s="175" t="str">
        <f>IFERROR(Table8[[#This Row],[Timeline - Monthwise]]-MIN(Table8[Start Date..]),"None")</f>
        <v>None</v>
      </c>
      <c r="AF1141" s="1" t="str">
        <f>IFERROR(Table8[[#This Row],[Timeline - Monthwise]]-Table8[[#This Row],[Start Date..]]+1,"Duration Doesn't Exsists")</f>
        <v>Duration Doesn't Exsists</v>
      </c>
      <c r="AG1141" s="29" t="str">
        <f ca="1">IFERROR(Table8[[#This Row],[Timeline - Monthwise]]-TODAY(),"No ETA")</f>
        <v>No ETA</v>
      </c>
      <c r="AH1141" s="29" t="str">
        <f t="shared" si="58"/>
        <v>Completed</v>
      </c>
      <c r="AI1141" s="192"/>
      <c r="AJ1141" s="237" t="s">
        <v>3569</v>
      </c>
      <c r="AK1141" s="192"/>
      <c r="AL1141" s="1" t="s">
        <v>3178</v>
      </c>
      <c r="AM1141" s="1" t="s">
        <v>30</v>
      </c>
      <c r="AN1141" s="1"/>
      <c r="AO1141" s="27">
        <v>1</v>
      </c>
      <c r="AP1141" s="191"/>
      <c r="AQ1141" s="1"/>
      <c r="AS1141" s="192" t="str">
        <f>VLOOKUP(Table8[[#This Row],[CEM Number]],'71 CEMs'!$E$5:$E$76,1,0)</f>
        <v>INT-23-00764</v>
      </c>
      <c r="AT1141" s="235" t="s">
        <v>3569</v>
      </c>
      <c r="AU1141" s="233"/>
    </row>
    <row r="1142" spans="1:47" ht="14.4" customHeight="1">
      <c r="A1142" s="86" t="s">
        <v>942</v>
      </c>
      <c r="B1142" s="166" t="s">
        <v>3530</v>
      </c>
      <c r="C1142" s="1" t="s">
        <v>514</v>
      </c>
      <c r="D1142" s="28" t="s">
        <v>943</v>
      </c>
      <c r="E1142" s="192" t="s">
        <v>3230</v>
      </c>
      <c r="F1142" s="29">
        <v>658</v>
      </c>
      <c r="G1142" s="65">
        <v>263.2</v>
      </c>
      <c r="H1142" s="65"/>
      <c r="I1142" s="29"/>
      <c r="J1142" s="29"/>
      <c r="K1142" s="29"/>
      <c r="L1142" s="29"/>
      <c r="M1142" s="1" t="str">
        <f>Table8[[#This Row],[Std Remarks]]</f>
        <v>NOT LIVE - RETAIN BUDGET</v>
      </c>
      <c r="N1142" s="28">
        <f>Table8[[#This Row],[% of Completion of Work Done]]</f>
        <v>0</v>
      </c>
      <c r="O1142" s="1"/>
      <c r="P1142" s="29">
        <v>6004577.2635738896</v>
      </c>
      <c r="Q1142" s="136">
        <f>(Table8[[#This Row],[Allocated Budget]]*$Q$2)+(Table8[[#This Row],[Allocated Budget]]*(1-Table8[[#This Row],[HP%  based on Live % ( Work Progress)]])*(1-$Q$2))</f>
        <v>6004577.2635738887</v>
      </c>
      <c r="R1142" s="136"/>
      <c r="S1142" s="1"/>
      <c r="T1142" s="1"/>
      <c r="U1142" s="1"/>
      <c r="V1142" s="29">
        <v>915.74470323705191</v>
      </c>
      <c r="W1142" s="29">
        <v>5269.5907687614354</v>
      </c>
      <c r="X1142" s="1" t="s">
        <v>47</v>
      </c>
      <c r="Y1142" s="28">
        <f>Table8[[#This Row],[% of Completion of Work Done]]</f>
        <v>0</v>
      </c>
      <c r="Z1142" s="1" t="s">
        <v>35</v>
      </c>
      <c r="AA1142" s="1"/>
      <c r="AB1142" s="64">
        <v>0</v>
      </c>
      <c r="AC1142" s="115">
        <f t="shared" si="57"/>
        <v>0</v>
      </c>
      <c r="AD1142" s="2">
        <v>46082</v>
      </c>
      <c r="AE1142" s="175">
        <f>IFERROR(Table8[[#This Row],[Timeline - Monthwise]]-MIN(Table8[Start Date..]),"None")</f>
        <v>214</v>
      </c>
      <c r="AF1142" s="1">
        <f>IFERROR(Table8[[#This Row],[Timeline - Monthwise]]-Table8[[#This Row],[Start Date..]]+1,"Duration Doesn't Exsists")</f>
        <v>215</v>
      </c>
      <c r="AG1142" s="29">
        <f ca="1">IFERROR(Table8[[#This Row],[Timeline - Monthwise]]-TODAY(),"No ETA")</f>
        <v>167</v>
      </c>
      <c r="AH1142" s="29" t="str">
        <f t="shared" si="58"/>
        <v>Yet to Start</v>
      </c>
      <c r="AI1142" s="192" t="s">
        <v>421</v>
      </c>
      <c r="AJ1142" s="237" t="s">
        <v>3576</v>
      </c>
      <c r="AK1142" s="28" t="s">
        <v>3291</v>
      </c>
      <c r="AL1142" s="1" t="s">
        <v>3325</v>
      </c>
      <c r="AM1142" s="1" t="s">
        <v>76</v>
      </c>
      <c r="AN1142" s="1"/>
      <c r="AO1142" s="27"/>
      <c r="AP1142" s="191"/>
      <c r="AQ1142" s="1"/>
      <c r="AS1142" s="192" t="e">
        <f>VLOOKUP(Table8[[#This Row],[CEM Number]],'71 CEMs'!$E$5:$E$76,1,0)</f>
        <v>#N/A</v>
      </c>
      <c r="AT1142" s="235">
        <v>46296</v>
      </c>
      <c r="AU1142" s="233"/>
    </row>
    <row r="1143" spans="1:47" ht="14.4" customHeight="1">
      <c r="A1143" s="86" t="s">
        <v>942</v>
      </c>
      <c r="B1143" s="166" t="s">
        <v>3530</v>
      </c>
      <c r="C1143" s="1" t="s">
        <v>514</v>
      </c>
      <c r="D1143" s="28" t="s">
        <v>943</v>
      </c>
      <c r="E1143" s="192" t="s">
        <v>3231</v>
      </c>
      <c r="F1143" s="29">
        <v>1814</v>
      </c>
      <c r="G1143" s="65">
        <v>725.6</v>
      </c>
      <c r="H1143" s="65"/>
      <c r="I1143" s="29"/>
      <c r="J1143" s="29"/>
      <c r="K1143" s="29"/>
      <c r="L1143" s="29"/>
      <c r="M1143" s="1" t="str">
        <f>Table8[[#This Row],[Std Remarks]]</f>
        <v>NOT LIVE - RETAIN BUDGET</v>
      </c>
      <c r="N1143" s="28">
        <f>Table8[[#This Row],[% of Completion of Work Done]]</f>
        <v>0</v>
      </c>
      <c r="O1143" s="1"/>
      <c r="P1143" s="29">
        <v>15570489.25</v>
      </c>
      <c r="Q1143" s="136">
        <f>(Table8[[#This Row],[Allocated Budget]]*$Q$2)+(Table8[[#This Row],[Allocated Budget]]*(1-Table8[[#This Row],[HP%  based on Live % ( Work Progress)]])*(1-$Q$2))</f>
        <v>15570489.249999998</v>
      </c>
      <c r="R1143" s="136"/>
      <c r="S1143" s="1"/>
      <c r="T1143" s="1"/>
      <c r="U1143" s="1"/>
      <c r="V1143" s="29">
        <v>2498.1000000000004</v>
      </c>
      <c r="W1143" s="29">
        <v>11275</v>
      </c>
      <c r="X1143" s="1" t="s">
        <v>47</v>
      </c>
      <c r="Y1143" s="28">
        <f>Table8[[#This Row],[% of Completion of Work Done]]</f>
        <v>0</v>
      </c>
      <c r="Z1143" s="1" t="s">
        <v>35</v>
      </c>
      <c r="AA1143" s="1"/>
      <c r="AB1143" s="64">
        <v>0</v>
      </c>
      <c r="AC1143" s="115">
        <f t="shared" si="57"/>
        <v>0</v>
      </c>
      <c r="AD1143" s="2">
        <v>46082</v>
      </c>
      <c r="AE1143" s="175">
        <f>IFERROR(Table8[[#This Row],[Timeline - Monthwise]]-MIN(Table8[Start Date..]),"None")</f>
        <v>214</v>
      </c>
      <c r="AF1143" s="1">
        <f>IFERROR(Table8[[#This Row],[Timeline - Monthwise]]-Table8[[#This Row],[Start Date..]]+1,"Duration Doesn't Exsists")</f>
        <v>215</v>
      </c>
      <c r="AG1143" s="29">
        <f ca="1">IFERROR(Table8[[#This Row],[Timeline - Monthwise]]-TODAY(),"No ETA")</f>
        <v>167</v>
      </c>
      <c r="AH1143" s="29" t="str">
        <f t="shared" si="58"/>
        <v>Yet to Start</v>
      </c>
      <c r="AI1143" s="192" t="s">
        <v>421</v>
      </c>
      <c r="AJ1143" s="237" t="s">
        <v>3576</v>
      </c>
      <c r="AK1143" s="28" t="s">
        <v>3291</v>
      </c>
      <c r="AL1143" s="1" t="s">
        <v>3325</v>
      </c>
      <c r="AM1143" s="1" t="s">
        <v>76</v>
      </c>
      <c r="AN1143" s="1"/>
      <c r="AO1143" s="27"/>
      <c r="AP1143" s="191"/>
      <c r="AQ1143" s="1"/>
      <c r="AS1143" s="192" t="e">
        <f>VLOOKUP(Table8[[#This Row],[CEM Number]],'71 CEMs'!$E$5:$E$76,1,0)</f>
        <v>#N/A</v>
      </c>
      <c r="AT1143" s="235">
        <v>46296</v>
      </c>
      <c r="AU1143" s="233"/>
    </row>
    <row r="1144" spans="1:47" ht="14.4" customHeight="1">
      <c r="A1144" s="86" t="s">
        <v>942</v>
      </c>
      <c r="B1144" s="166" t="s">
        <v>3530</v>
      </c>
      <c r="C1144" s="1" t="s">
        <v>514</v>
      </c>
      <c r="D1144" s="28" t="s">
        <v>943</v>
      </c>
      <c r="E1144" s="192" t="s">
        <v>3232</v>
      </c>
      <c r="F1144" s="29">
        <v>1438</v>
      </c>
      <c r="G1144" s="65">
        <v>575.20000000000005</v>
      </c>
      <c r="H1144" s="65"/>
      <c r="I1144" s="29"/>
      <c r="J1144" s="29"/>
      <c r="K1144" s="29"/>
      <c r="L1144" s="29"/>
      <c r="M1144" s="1" t="str">
        <f>Table8[[#This Row],[Std Remarks]]</f>
        <v>NOT LIVE - RETAIN BUDGET</v>
      </c>
      <c r="N1144" s="28">
        <f>Table8[[#This Row],[% of Completion of Work Done]]</f>
        <v>0</v>
      </c>
      <c r="O1144" s="1"/>
      <c r="P1144" s="29">
        <v>13171602.75</v>
      </c>
      <c r="Q1144" s="136">
        <f>(Table8[[#This Row],[Allocated Budget]]*$Q$2)+(Table8[[#This Row],[Allocated Budget]]*(1-Table8[[#This Row],[HP%  based on Live % ( Work Progress)]])*(1-$Q$2))</f>
        <v>13171602.75</v>
      </c>
      <c r="R1144" s="136"/>
      <c r="S1144" s="1"/>
      <c r="T1144" s="1"/>
      <c r="U1144" s="1"/>
      <c r="V1144" s="29">
        <v>1886.5000000000002</v>
      </c>
      <c r="W1144" s="29">
        <v>9125</v>
      </c>
      <c r="X1144" s="1" t="s">
        <v>47</v>
      </c>
      <c r="Y1144" s="28">
        <f>Table8[[#This Row],[% of Completion of Work Done]]</f>
        <v>0</v>
      </c>
      <c r="Z1144" s="1" t="s">
        <v>35</v>
      </c>
      <c r="AA1144" s="1"/>
      <c r="AB1144" s="64">
        <v>0</v>
      </c>
      <c r="AC1144" s="115">
        <f t="shared" si="57"/>
        <v>0</v>
      </c>
      <c r="AD1144" s="2">
        <v>46082</v>
      </c>
      <c r="AE1144" s="175">
        <f>IFERROR(Table8[[#This Row],[Timeline - Monthwise]]-MIN(Table8[Start Date..]),"None")</f>
        <v>214</v>
      </c>
      <c r="AF1144" s="1">
        <f>IFERROR(Table8[[#This Row],[Timeline - Monthwise]]-Table8[[#This Row],[Start Date..]]+1,"Duration Doesn't Exsists")</f>
        <v>215</v>
      </c>
      <c r="AG1144" s="29">
        <f ca="1">IFERROR(Table8[[#This Row],[Timeline - Monthwise]]-TODAY(),"No ETA")</f>
        <v>167</v>
      </c>
      <c r="AH1144" s="29" t="str">
        <f t="shared" si="58"/>
        <v>Yet to Start</v>
      </c>
      <c r="AI1144" s="192" t="s">
        <v>421</v>
      </c>
      <c r="AJ1144" s="237" t="s">
        <v>3576</v>
      </c>
      <c r="AK1144" s="28" t="s">
        <v>3291</v>
      </c>
      <c r="AL1144" s="1" t="s">
        <v>3325</v>
      </c>
      <c r="AM1144" s="1" t="s">
        <v>76</v>
      </c>
      <c r="AN1144" s="1"/>
      <c r="AO1144" s="27"/>
      <c r="AP1144" s="191"/>
      <c r="AQ1144" s="1"/>
      <c r="AS1144" s="192" t="e">
        <f>VLOOKUP(Table8[[#This Row],[CEM Number]],'71 CEMs'!$E$5:$E$76,1,0)</f>
        <v>#N/A</v>
      </c>
      <c r="AT1144" s="235">
        <v>46296</v>
      </c>
      <c r="AU1144" s="233"/>
    </row>
    <row r="1145" spans="1:47" ht="14.4" customHeight="1">
      <c r="A1145" s="86" t="s">
        <v>942</v>
      </c>
      <c r="B1145" s="166" t="s">
        <v>3530</v>
      </c>
      <c r="C1145" s="1" t="s">
        <v>514</v>
      </c>
      <c r="D1145" s="28" t="s">
        <v>943</v>
      </c>
      <c r="E1145" s="192" t="s">
        <v>3233</v>
      </c>
      <c r="F1145" s="29">
        <v>810</v>
      </c>
      <c r="G1145" s="65">
        <v>324</v>
      </c>
      <c r="H1145" s="65"/>
      <c r="I1145" s="29"/>
      <c r="J1145" s="29"/>
      <c r="K1145" s="29"/>
      <c r="L1145" s="29"/>
      <c r="M1145" s="1" t="str">
        <f>Table8[[#This Row],[Std Remarks]]</f>
        <v>NOT LIVE - RETAIN BUDGET</v>
      </c>
      <c r="N1145" s="28">
        <f>Table8[[#This Row],[% of Completion of Work Done]]</f>
        <v>0</v>
      </c>
      <c r="O1145" s="1"/>
      <c r="P1145" s="29">
        <v>11834428.25</v>
      </c>
      <c r="Q1145" s="136">
        <f>(Table8[[#This Row],[Allocated Budget]]*$Q$2)+(Table8[[#This Row],[Allocated Budget]]*(1-Table8[[#This Row],[HP%  based on Live % ( Work Progress)]])*(1-$Q$2))</f>
        <v>11834428.25</v>
      </c>
      <c r="R1145" s="136"/>
      <c r="S1145" s="1"/>
      <c r="T1145" s="1"/>
      <c r="U1145" s="1"/>
      <c r="V1145" s="29">
        <v>2531.1000000000004</v>
      </c>
      <c r="W1145" s="29">
        <v>7196.25</v>
      </c>
      <c r="X1145" s="1" t="s">
        <v>47</v>
      </c>
      <c r="Y1145" s="28">
        <f>Table8[[#This Row],[% of Completion of Work Done]]</f>
        <v>0</v>
      </c>
      <c r="Z1145" s="1" t="s">
        <v>35</v>
      </c>
      <c r="AA1145" s="1"/>
      <c r="AB1145" s="64">
        <v>0</v>
      </c>
      <c r="AC1145" s="115">
        <f t="shared" si="57"/>
        <v>0</v>
      </c>
      <c r="AD1145" s="2">
        <v>46082</v>
      </c>
      <c r="AE1145" s="175">
        <f>IFERROR(Table8[[#This Row],[Timeline - Monthwise]]-MIN(Table8[Start Date..]),"None")</f>
        <v>214</v>
      </c>
      <c r="AF1145" s="1">
        <f>IFERROR(Table8[[#This Row],[Timeline - Monthwise]]-Table8[[#This Row],[Start Date..]]+1,"Duration Doesn't Exsists")</f>
        <v>215</v>
      </c>
      <c r="AG1145" s="29">
        <f ca="1">IFERROR(Table8[[#This Row],[Timeline - Monthwise]]-TODAY(),"No ETA")</f>
        <v>167</v>
      </c>
      <c r="AH1145" s="29" t="str">
        <f t="shared" si="58"/>
        <v>Yet to Start</v>
      </c>
      <c r="AI1145" s="192" t="s">
        <v>421</v>
      </c>
      <c r="AJ1145" s="237" t="s">
        <v>3576</v>
      </c>
      <c r="AK1145" s="28" t="s">
        <v>3291</v>
      </c>
      <c r="AL1145" s="1" t="s">
        <v>3325</v>
      </c>
      <c r="AM1145" s="1" t="s">
        <v>76</v>
      </c>
      <c r="AN1145" s="1"/>
      <c r="AO1145" s="27"/>
      <c r="AP1145" s="191"/>
      <c r="AQ1145" s="1"/>
      <c r="AS1145" s="192" t="e">
        <f>VLOOKUP(Table8[[#This Row],[CEM Number]],'71 CEMs'!$E$5:$E$76,1,0)</f>
        <v>#N/A</v>
      </c>
      <c r="AT1145" s="235">
        <v>46296</v>
      </c>
      <c r="AU1145" s="233"/>
    </row>
    <row r="1146" spans="1:47" ht="14.4" customHeight="1">
      <c r="A1146" s="86" t="s">
        <v>942</v>
      </c>
      <c r="B1146" s="166" t="s">
        <v>3530</v>
      </c>
      <c r="C1146" s="1" t="s">
        <v>514</v>
      </c>
      <c r="D1146" s="28" t="s">
        <v>943</v>
      </c>
      <c r="E1146" s="192" t="s">
        <v>3234</v>
      </c>
      <c r="F1146" s="29">
        <v>1628</v>
      </c>
      <c r="G1146" s="65">
        <v>651.20000000000005</v>
      </c>
      <c r="H1146" s="65"/>
      <c r="I1146" s="29"/>
      <c r="J1146" s="29"/>
      <c r="K1146" s="29"/>
      <c r="L1146" s="29"/>
      <c r="M1146" s="1" t="str">
        <f>Table8[[#This Row],[Std Remarks]]</f>
        <v>NOT LIVE - RETAIN BUDGET</v>
      </c>
      <c r="N1146" s="28">
        <f>Table8[[#This Row],[% of Completion of Work Done]]</f>
        <v>0</v>
      </c>
      <c r="O1146" s="1"/>
      <c r="P1146" s="29">
        <v>12786389.5</v>
      </c>
      <c r="Q1146" s="136">
        <f>(Table8[[#This Row],[Allocated Budget]]*$Q$2)+(Table8[[#This Row],[Allocated Budget]]*(1-Table8[[#This Row],[HP%  based on Live % ( Work Progress)]])*(1-$Q$2))</f>
        <v>12786389.5</v>
      </c>
      <c r="R1146" s="136"/>
      <c r="S1146" s="1"/>
      <c r="T1146" s="1"/>
      <c r="U1146" s="1"/>
      <c r="V1146" s="29">
        <v>1995.4</v>
      </c>
      <c r="W1146" s="29">
        <v>10693.75</v>
      </c>
      <c r="X1146" s="1" t="s">
        <v>47</v>
      </c>
      <c r="Y1146" s="28">
        <f>Table8[[#This Row],[% of Completion of Work Done]]</f>
        <v>0</v>
      </c>
      <c r="Z1146" s="1" t="s">
        <v>35</v>
      </c>
      <c r="AA1146" s="1"/>
      <c r="AB1146" s="64">
        <v>0</v>
      </c>
      <c r="AC1146" s="115">
        <f t="shared" si="57"/>
        <v>0</v>
      </c>
      <c r="AD1146" s="2">
        <v>46082</v>
      </c>
      <c r="AE1146" s="175">
        <f>IFERROR(Table8[[#This Row],[Timeline - Monthwise]]-MIN(Table8[Start Date..]),"None")</f>
        <v>214</v>
      </c>
      <c r="AF1146" s="1">
        <f>IFERROR(Table8[[#This Row],[Timeline - Monthwise]]-Table8[[#This Row],[Start Date..]]+1,"Duration Doesn't Exsists")</f>
        <v>215</v>
      </c>
      <c r="AG1146" s="29">
        <f ca="1">IFERROR(Table8[[#This Row],[Timeline - Monthwise]]-TODAY(),"No ETA")</f>
        <v>167</v>
      </c>
      <c r="AH1146" s="29" t="str">
        <f t="shared" si="58"/>
        <v>Yet to Start</v>
      </c>
      <c r="AI1146" s="192" t="s">
        <v>421</v>
      </c>
      <c r="AJ1146" s="237" t="s">
        <v>3576</v>
      </c>
      <c r="AK1146" s="28" t="s">
        <v>3291</v>
      </c>
      <c r="AL1146" s="1" t="s">
        <v>3325</v>
      </c>
      <c r="AM1146" s="1" t="s">
        <v>76</v>
      </c>
      <c r="AN1146" s="1"/>
      <c r="AO1146" s="27"/>
      <c r="AP1146" s="191"/>
      <c r="AQ1146" s="1"/>
      <c r="AS1146" s="192" t="e">
        <f>VLOOKUP(Table8[[#This Row],[CEM Number]],'71 CEMs'!$E$5:$E$76,1,0)</f>
        <v>#N/A</v>
      </c>
      <c r="AT1146" s="235">
        <v>46296</v>
      </c>
      <c r="AU1146" s="233"/>
    </row>
    <row r="1147" spans="1:47" ht="14.4" customHeight="1">
      <c r="A1147" s="26" t="s">
        <v>698</v>
      </c>
      <c r="B1147" s="166">
        <v>45549</v>
      </c>
      <c r="C1147" s="1" t="s">
        <v>172</v>
      </c>
      <c r="D1147" s="1" t="s">
        <v>699</v>
      </c>
      <c r="E1147" s="192" t="s">
        <v>3541</v>
      </c>
      <c r="F1147" s="29">
        <v>714</v>
      </c>
      <c r="G1147" s="29">
        <v>285.60000000000002</v>
      </c>
      <c r="H1147" s="29">
        <v>149</v>
      </c>
      <c r="I1147" s="29">
        <v>139</v>
      </c>
      <c r="J1147" s="29">
        <v>5</v>
      </c>
      <c r="K1147" s="29">
        <v>5</v>
      </c>
      <c r="L1147" s="29"/>
      <c r="M1147" s="1" t="str">
        <f>Table8[[#This Row],[Std Remarks]]</f>
        <v>LIVE - 100% Completed</v>
      </c>
      <c r="N1147" s="28">
        <f>Table8[[#This Row],[% of Completion of Work Done]]</f>
        <v>1</v>
      </c>
      <c r="O1147" s="1">
        <f>Table8[[#This Row],[Customers According to % (Market Share)]]</f>
        <v>285.60000000000002</v>
      </c>
      <c r="P1147" s="29">
        <v>5083884.6132070003</v>
      </c>
      <c r="Q1147" s="136">
        <f>Table8[[#This Row],[Allocated Budget]]*Table8[[#This Row],[Allocation Percentage]]</f>
        <v>762582.69198105007</v>
      </c>
      <c r="R1147" s="136">
        <v>4321301.9212259501</v>
      </c>
      <c r="S1147" s="1">
        <v>-1</v>
      </c>
      <c r="T1147" s="1"/>
      <c r="U1147" s="1">
        <v>0.4</v>
      </c>
      <c r="V1147" s="29">
        <v>0</v>
      </c>
      <c r="W1147" s="29">
        <v>10671.791880050001</v>
      </c>
      <c r="X1147" s="1" t="s">
        <v>150</v>
      </c>
      <c r="Y1147" s="75">
        <f>$Q$2</f>
        <v>0.15</v>
      </c>
      <c r="Z1147" s="1" t="s">
        <v>32</v>
      </c>
      <c r="AA1147" s="1" t="s">
        <v>150</v>
      </c>
      <c r="AB1147" s="64">
        <v>1</v>
      </c>
      <c r="AC1147" s="115">
        <f t="shared" si="57"/>
        <v>1</v>
      </c>
      <c r="AD1147" s="2">
        <v>46082</v>
      </c>
      <c r="AE1147" s="175" t="str">
        <f>IFERROR(Table8[[#This Row],[Timeline - Monthwise]]-MIN(Table8[Start Date..]),"None")</f>
        <v>None</v>
      </c>
      <c r="AF1147" s="1" t="str">
        <f>IFERROR(Table8[[#This Row],[Timeline - Monthwise]]-Table8[[#This Row],[Start Date..]]+1,"Duration Doesn't Exsists")</f>
        <v>Duration Doesn't Exsists</v>
      </c>
      <c r="AG1147" s="29" t="str">
        <f ca="1">IFERROR(Table8[[#This Row],[Timeline - Monthwise]]-TODAY(),"No ETA")</f>
        <v>No ETA</v>
      </c>
      <c r="AH1147" s="29" t="str">
        <f t="shared" si="58"/>
        <v>Completed</v>
      </c>
      <c r="AI1147" s="192"/>
      <c r="AJ1147" s="237" t="s">
        <v>3569</v>
      </c>
      <c r="AK1147" s="192"/>
      <c r="AL1147" s="1" t="s">
        <v>3178</v>
      </c>
      <c r="AM1147" s="1" t="s">
        <v>30</v>
      </c>
      <c r="AN1147" s="1"/>
      <c r="AO1147" s="27"/>
      <c r="AP1147" s="191"/>
      <c r="AQ1147" s="1"/>
      <c r="AS1147" s="192" t="str">
        <f>VLOOKUP(Table8[[#This Row],[CEM Number]],'71 CEMs'!$E$5:$E$76,1,0)</f>
        <v>I250212</v>
      </c>
      <c r="AT1147" s="235" t="s">
        <v>3569</v>
      </c>
      <c r="AU1147" s="233"/>
    </row>
    <row r="1148" spans="1:47" ht="14.4" customHeight="1">
      <c r="A1148" s="26" t="s">
        <v>698</v>
      </c>
      <c r="B1148" s="166">
        <v>45549</v>
      </c>
      <c r="C1148" s="1" t="s">
        <v>172</v>
      </c>
      <c r="D1148" s="1" t="s">
        <v>699</v>
      </c>
      <c r="E1148" s="192" t="s">
        <v>3542</v>
      </c>
      <c r="F1148" s="29">
        <v>450</v>
      </c>
      <c r="G1148" s="29">
        <v>180</v>
      </c>
      <c r="H1148" s="29">
        <v>81</v>
      </c>
      <c r="I1148" s="29">
        <v>73</v>
      </c>
      <c r="J1148" s="29">
        <v>5</v>
      </c>
      <c r="K1148" s="29">
        <v>3</v>
      </c>
      <c r="L1148" s="29"/>
      <c r="M1148" s="1" t="str">
        <f>Table8[[#This Row],[Std Remarks]]</f>
        <v>LIVE - 100% Completed</v>
      </c>
      <c r="N1148" s="28">
        <f>Table8[[#This Row],[% of Completion of Work Done]]</f>
        <v>1</v>
      </c>
      <c r="O1148" s="1">
        <f>Table8[[#This Row],[Customers According to % (Market Share)]]</f>
        <v>180</v>
      </c>
      <c r="P1148" s="29">
        <v>4128985.6015770002</v>
      </c>
      <c r="Q1148" s="136">
        <f>Table8[[#This Row],[Allocated Budget]]*Table8[[#This Row],[Allocation Percentage]]</f>
        <v>619347.84023654996</v>
      </c>
      <c r="R1148" s="136">
        <v>3509637.7613404505</v>
      </c>
      <c r="S1148" s="1">
        <v>-0.85</v>
      </c>
      <c r="T1148" s="1"/>
      <c r="U1148" s="1">
        <v>0.4</v>
      </c>
      <c r="V1148" s="29">
        <v>0</v>
      </c>
      <c r="W1148" s="29">
        <v>11096.825725550001</v>
      </c>
      <c r="X1148" s="1" t="s">
        <v>150</v>
      </c>
      <c r="Y1148" s="75">
        <f>$Q$2</f>
        <v>0.15</v>
      </c>
      <c r="Z1148" s="1" t="s">
        <v>32</v>
      </c>
      <c r="AA1148" s="1" t="s">
        <v>150</v>
      </c>
      <c r="AB1148" s="64">
        <v>1</v>
      </c>
      <c r="AC1148" s="115">
        <f t="shared" si="57"/>
        <v>1</v>
      </c>
      <c r="AD1148" s="2">
        <v>46082</v>
      </c>
      <c r="AE1148" s="175" t="str">
        <f>IFERROR(Table8[[#This Row],[Timeline - Monthwise]]-MIN(Table8[Start Date..]),"None")</f>
        <v>None</v>
      </c>
      <c r="AF1148" s="1" t="str">
        <f>IFERROR(Table8[[#This Row],[Timeline - Monthwise]]-Table8[[#This Row],[Start Date..]]+1,"Duration Doesn't Exsists")</f>
        <v>Duration Doesn't Exsists</v>
      </c>
      <c r="AG1148" s="29" t="str">
        <f ca="1">IFERROR(Table8[[#This Row],[Timeline - Monthwise]]-TODAY(),"No ETA")</f>
        <v>No ETA</v>
      </c>
      <c r="AH1148" s="29" t="str">
        <f t="shared" si="58"/>
        <v>Completed</v>
      </c>
      <c r="AI1148" s="192"/>
      <c r="AJ1148" s="237" t="s">
        <v>3569</v>
      </c>
      <c r="AK1148" s="192"/>
      <c r="AL1148" s="1" t="s">
        <v>3178</v>
      </c>
      <c r="AM1148" s="1" t="s">
        <v>30</v>
      </c>
      <c r="AN1148" s="1"/>
      <c r="AO1148" s="27"/>
      <c r="AP1148" s="191"/>
      <c r="AQ1148" s="1"/>
      <c r="AS1148" s="192" t="str">
        <f>VLOOKUP(Table8[[#This Row],[CEM Number]],'71 CEMs'!$E$5:$E$76,1,0)</f>
        <v>I250212</v>
      </c>
      <c r="AT1148" s="235" t="s">
        <v>3569</v>
      </c>
      <c r="AU1148" s="233"/>
    </row>
    <row r="1149" spans="1:47" ht="14.4" customHeight="1">
      <c r="A1149" s="86" t="s">
        <v>944</v>
      </c>
      <c r="B1149" s="166" t="s">
        <v>3530</v>
      </c>
      <c r="C1149" s="1" t="s">
        <v>945</v>
      </c>
      <c r="D1149" s="1" t="s">
        <v>945</v>
      </c>
      <c r="E1149" s="192" t="s">
        <v>3263</v>
      </c>
      <c r="F1149" s="29">
        <v>1058</v>
      </c>
      <c r="G1149" s="65">
        <v>423.20000000000005</v>
      </c>
      <c r="H1149" s="65"/>
      <c r="I1149" s="29"/>
      <c r="J1149" s="29"/>
      <c r="K1149" s="29"/>
      <c r="L1149" s="29"/>
      <c r="M1149" s="1" t="str">
        <f>Table8[[#This Row],[Std Remarks]]</f>
        <v>NOT LIVE - RETAIN BUDGET</v>
      </c>
      <c r="N1149" s="28">
        <f>Table8[[#This Row],[% of Completion of Work Done]]</f>
        <v>0.8</v>
      </c>
      <c r="O1149" s="1"/>
      <c r="P1149" s="29">
        <v>16261340.170784</v>
      </c>
      <c r="Q1149" s="136">
        <f>(Table8[[#This Row],[Allocated Budget]]*$Q$2)+(Table8[[#This Row],[Allocated Budget]]*(1-Table8[[#This Row],[HP%  based on Live % ( Work Progress)]])*(1-$Q$2))</f>
        <v>5203628.8546508793</v>
      </c>
      <c r="R1149" s="136"/>
      <c r="S1149" s="1"/>
      <c r="T1149" s="1"/>
      <c r="U1149" s="1"/>
      <c r="V1149" s="66">
        <v>3277.2</v>
      </c>
      <c r="W1149" s="66">
        <v>19826.269734400004</v>
      </c>
      <c r="X1149" s="1" t="s">
        <v>47</v>
      </c>
      <c r="Y1149" s="28">
        <f>Table8[[#This Row],[% of Completion of Work Done]]</f>
        <v>0.8</v>
      </c>
      <c r="Z1149" s="1" t="s">
        <v>35</v>
      </c>
      <c r="AA1149" s="1"/>
      <c r="AB1149" s="77">
        <v>0.8</v>
      </c>
      <c r="AC1149" s="115">
        <f t="shared" si="57"/>
        <v>0.8</v>
      </c>
      <c r="AD1149" s="2">
        <v>46082</v>
      </c>
      <c r="AE1149" s="175">
        <f>IFERROR(Table8[[#This Row],[Timeline - Monthwise]]-MIN(Table8[Start Date..]),"None")</f>
        <v>31</v>
      </c>
      <c r="AF1149" s="1">
        <f>IFERROR(Table8[[#This Row],[Timeline - Monthwise]]-Table8[[#This Row],[Start Date..]]+1,"Duration Doesn't Exsists")</f>
        <v>32</v>
      </c>
      <c r="AG1149" s="29">
        <f ca="1">IFERROR(Table8[[#This Row],[Timeline - Monthwise]]-TODAY(),"No ETA")</f>
        <v>-16</v>
      </c>
      <c r="AH1149" s="29" t="str">
        <f t="shared" si="58"/>
        <v>In Progress</v>
      </c>
      <c r="AI1149" s="28" t="s">
        <v>214</v>
      </c>
      <c r="AJ1149" s="237" t="s">
        <v>3571</v>
      </c>
      <c r="AK1149" s="28" t="s">
        <v>550</v>
      </c>
      <c r="AL1149" s="1" t="s">
        <v>3323</v>
      </c>
      <c r="AM1149" s="1" t="s">
        <v>76</v>
      </c>
      <c r="AN1149" s="1"/>
      <c r="AO1149" s="27"/>
      <c r="AP1149" s="191"/>
      <c r="AQ1149" s="1"/>
      <c r="AS1149" s="192" t="e">
        <f>VLOOKUP(Table8[[#This Row],[CEM Number]],'71 CEMs'!$E$5:$E$76,1,0)</f>
        <v>#N/A</v>
      </c>
      <c r="AT1149" s="235">
        <v>46113</v>
      </c>
      <c r="AU1149" s="233"/>
    </row>
    <row r="1150" spans="1:47" ht="14.4" customHeight="1">
      <c r="A1150" s="26" t="s">
        <v>1140</v>
      </c>
      <c r="B1150" s="166">
        <v>45078</v>
      </c>
      <c r="C1150" s="1" t="s">
        <v>514</v>
      </c>
      <c r="D1150" s="1" t="s">
        <v>1141</v>
      </c>
      <c r="E1150" s="192" t="s">
        <v>1149</v>
      </c>
      <c r="F1150" s="29">
        <v>216</v>
      </c>
      <c r="G1150" s="29">
        <v>108</v>
      </c>
      <c r="H1150" s="29"/>
      <c r="I1150" s="29"/>
      <c r="J1150" s="29"/>
      <c r="K1150" s="29"/>
      <c r="L1150" s="29"/>
      <c r="M1150" s="1" t="str">
        <f>Table8[[#This Row],[Std Remarks]]</f>
        <v>NOT LIVE - RETAIN BUDGET</v>
      </c>
      <c r="N1150" s="28">
        <f>Table8[[#This Row],[% of Completion of Work Done]]</f>
        <v>0</v>
      </c>
      <c r="O1150" s="1">
        <f>Table8[[#This Row],[Customers According to % (Market Share)]]</f>
        <v>108</v>
      </c>
      <c r="P1150" s="29">
        <v>9022078.4423837792</v>
      </c>
      <c r="Q1150" s="136">
        <f>(Table8[[#This Row],[Allocated Budget]]*$Q$2)+(Table8[[#This Row],[Allocated Budget]]*(1-Table8[[#This Row],[HP%  based on Live % ( Work Progress)]])*(1-$Q$2))</f>
        <v>9022078.4423837792</v>
      </c>
      <c r="R1150" s="136">
        <v>0</v>
      </c>
      <c r="S1150" s="1">
        <v>-0.5</v>
      </c>
      <c r="T1150" s="1"/>
      <c r="U1150" s="1">
        <v>0.5</v>
      </c>
      <c r="V1150" s="29">
        <v>3329.021604</v>
      </c>
      <c r="W1150" s="29">
        <v>0</v>
      </c>
      <c r="X1150" s="1" t="s">
        <v>31</v>
      </c>
      <c r="Y1150" s="28">
        <f>Table8[[#This Row],[% of Completion of Work Done]]</f>
        <v>0</v>
      </c>
      <c r="Z1150" s="1" t="s">
        <v>35</v>
      </c>
      <c r="AA1150" s="1"/>
      <c r="AB1150" s="28">
        <v>0</v>
      </c>
      <c r="AC1150" s="115">
        <f t="shared" si="57"/>
        <v>0</v>
      </c>
      <c r="AD1150" s="2">
        <v>46082</v>
      </c>
      <c r="AE1150" s="175" t="str">
        <f>IFERROR(Table8[[#This Row],[Timeline - Monthwise]]-MIN(Table8[Start Date..]),"None")</f>
        <v>None</v>
      </c>
      <c r="AF1150" s="1" t="str">
        <f>IFERROR(Table8[[#This Row],[Timeline - Monthwise]]-Table8[[#This Row],[Start Date..]]+1,"Duration Doesn't Exsists")</f>
        <v>Duration Doesn't Exsists</v>
      </c>
      <c r="AG1150" s="29" t="str">
        <f ca="1">IFERROR(Table8[[#This Row],[Timeline - Monthwise]]-TODAY(),"No ETA")</f>
        <v>No ETA</v>
      </c>
      <c r="AH1150" s="29" t="str">
        <f t="shared" si="58"/>
        <v>Yet to Start</v>
      </c>
      <c r="AI1150" s="192" t="s">
        <v>77</v>
      </c>
      <c r="AJ1150" s="237" t="s">
        <v>3319</v>
      </c>
      <c r="AK1150" s="192" t="s">
        <v>78</v>
      </c>
      <c r="AL1150" s="1" t="s">
        <v>3325</v>
      </c>
      <c r="AM1150" s="1" t="s">
        <v>76</v>
      </c>
      <c r="AN1150" s="1">
        <v>2</v>
      </c>
      <c r="AO1150" s="27"/>
      <c r="AP1150" s="191"/>
      <c r="AQ1150" s="1"/>
      <c r="AS1150" s="192" t="str">
        <f>VLOOKUP(Table8[[#This Row],[CEM Number]],'71 CEMs'!$E$5:$E$76,1,0)</f>
        <v>INT-23-00764</v>
      </c>
      <c r="AT1150" s="235" t="s">
        <v>3319</v>
      </c>
      <c r="AU1150" s="233"/>
    </row>
    <row r="1151" spans="1:47" ht="14.4" customHeight="1">
      <c r="A1151" s="26" t="s">
        <v>1140</v>
      </c>
      <c r="B1151" s="166">
        <v>45078</v>
      </c>
      <c r="C1151" s="1" t="s">
        <v>514</v>
      </c>
      <c r="D1151" s="1" t="s">
        <v>1141</v>
      </c>
      <c r="E1151" s="192" t="s">
        <v>1150</v>
      </c>
      <c r="F1151" s="29">
        <v>1300</v>
      </c>
      <c r="G1151" s="29">
        <v>650</v>
      </c>
      <c r="H1151" s="29"/>
      <c r="I1151" s="29"/>
      <c r="J1151" s="29"/>
      <c r="K1151" s="29"/>
      <c r="L1151" s="29"/>
      <c r="M1151" s="1" t="str">
        <f>Table8[[#This Row],[Std Remarks]]</f>
        <v>LIVE - 100% Completed</v>
      </c>
      <c r="N1151" s="28">
        <f>Table8[[#This Row],[% of Completion of Work Done]]</f>
        <v>1</v>
      </c>
      <c r="O1151" s="1">
        <f>Table8[[#This Row],[Customers According to % (Market Share)]]</f>
        <v>650</v>
      </c>
      <c r="P1151" s="29">
        <v>46489873.988897502</v>
      </c>
      <c r="Q1151" s="136">
        <f>Table8[[#This Row],[Allocated Budget]]*Table8[[#This Row],[Allocation Percentage]]</f>
        <v>6973481.0983346254</v>
      </c>
      <c r="R1151" s="136">
        <v>39516392.89056284</v>
      </c>
      <c r="S1151" s="1">
        <v>-1</v>
      </c>
      <c r="T1151" s="1"/>
      <c r="U1151" s="1">
        <v>0.5</v>
      </c>
      <c r="V1151" s="29">
        <v>6002.987228</v>
      </c>
      <c r="W1151" s="29">
        <v>0</v>
      </c>
      <c r="X1151" s="1" t="s">
        <v>31</v>
      </c>
      <c r="Y1151" s="75">
        <f>$Q$2</f>
        <v>0.15</v>
      </c>
      <c r="Z1151" s="1" t="s">
        <v>32</v>
      </c>
      <c r="AA1151" s="1" t="s">
        <v>150</v>
      </c>
      <c r="AB1151" s="64">
        <v>1</v>
      </c>
      <c r="AC1151" s="115">
        <f t="shared" si="57"/>
        <v>1</v>
      </c>
      <c r="AD1151" s="2">
        <v>46082</v>
      </c>
      <c r="AE1151" s="175" t="str">
        <f>IFERROR(Table8[[#This Row],[Timeline - Monthwise]]-MIN(Table8[Start Date..]),"None")</f>
        <v>None</v>
      </c>
      <c r="AF1151" s="1" t="str">
        <f>IFERROR(Table8[[#This Row],[Timeline - Monthwise]]-Table8[[#This Row],[Start Date..]]+1,"Duration Doesn't Exsists")</f>
        <v>Duration Doesn't Exsists</v>
      </c>
      <c r="AG1151" s="29" t="str">
        <f ca="1">IFERROR(Table8[[#This Row],[Timeline - Monthwise]]-TODAY(),"No ETA")</f>
        <v>No ETA</v>
      </c>
      <c r="AH1151" s="29" t="str">
        <f t="shared" si="58"/>
        <v>Completed</v>
      </c>
      <c r="AI1151" s="192"/>
      <c r="AJ1151" s="237" t="s">
        <v>3569</v>
      </c>
      <c r="AK1151" s="192" t="s">
        <v>1151</v>
      </c>
      <c r="AL1151" s="1" t="s">
        <v>3178</v>
      </c>
      <c r="AM1151" s="1" t="s">
        <v>30</v>
      </c>
      <c r="AN1151" s="1"/>
      <c r="AO1151" s="27"/>
      <c r="AP1151" s="191"/>
      <c r="AQ1151" s="1"/>
      <c r="AS1151" s="192" t="str">
        <f>VLOOKUP(Table8[[#This Row],[CEM Number]],'71 CEMs'!$E$5:$E$76,1,0)</f>
        <v>INT-23-00764</v>
      </c>
      <c r="AT1151" s="235" t="s">
        <v>3569</v>
      </c>
      <c r="AU1151" s="233"/>
    </row>
    <row r="1152" spans="1:47" ht="14.4" customHeight="1">
      <c r="A1152" s="192" t="s">
        <v>3655</v>
      </c>
      <c r="B1152" s="166" t="s">
        <v>3530</v>
      </c>
      <c r="C1152" s="1" t="s">
        <v>1369</v>
      </c>
      <c r="D1152" s="1" t="s">
        <v>1369</v>
      </c>
      <c r="E1152" s="192" t="s">
        <v>1375</v>
      </c>
      <c r="F1152" s="29">
        <v>348</v>
      </c>
      <c r="G1152" s="29">
        <v>139.20000000000002</v>
      </c>
      <c r="H1152" s="29"/>
      <c r="I1152" s="29"/>
      <c r="J1152" s="29"/>
      <c r="K1152" s="29"/>
      <c r="L1152" s="29"/>
      <c r="M1152" s="1" t="str">
        <f>Table8[[#This Row],[Std Remarks]]</f>
        <v>NOT LIVE - RETAIN BUDGET</v>
      </c>
      <c r="N1152" s="28">
        <f>Table8[[#This Row],[% of Completion of Work Done]]</f>
        <v>0</v>
      </c>
      <c r="O1152" s="1">
        <f>Table8[[#This Row],[Customers According to % (Market Share)]]</f>
        <v>139.20000000000002</v>
      </c>
      <c r="P1152" s="29">
        <v>4464019.1191982003</v>
      </c>
      <c r="Q1152" s="136">
        <f>(Table8[[#This Row],[Allocated Budget]]*$Q$2)+(Table8[[#This Row],[Allocated Budget]]*(1-Table8[[#This Row],[HP%  based on Live % ( Work Progress)]])*(1-$Q$2))</f>
        <v>4464019.1191982003</v>
      </c>
      <c r="R1152" s="136"/>
      <c r="S1152" s="1">
        <v>-0.85</v>
      </c>
      <c r="T1152" s="1"/>
      <c r="U1152" s="1"/>
      <c r="V1152" s="29">
        <v>1013.0708581499999</v>
      </c>
      <c r="W1152" s="29">
        <v>4308.75</v>
      </c>
      <c r="X1152" s="1" t="s">
        <v>47</v>
      </c>
      <c r="Y1152" s="28">
        <f>Table8[[#This Row],[% of Completion of Work Done]]</f>
        <v>0</v>
      </c>
      <c r="Z1152" s="1" t="s">
        <v>35</v>
      </c>
      <c r="AA1152" s="1"/>
      <c r="AB1152" s="77">
        <v>0</v>
      </c>
      <c r="AC1152" s="115">
        <f t="shared" si="57"/>
        <v>0</v>
      </c>
      <c r="AD1152" s="2">
        <v>46082</v>
      </c>
      <c r="AE1152" s="175">
        <f>IFERROR(Table8[[#This Row],[Timeline - Monthwise]]-MIN(Table8[Start Date..]),"None")</f>
        <v>214</v>
      </c>
      <c r="AF1152" s="1">
        <f>IFERROR(Table8[[#This Row],[Timeline - Monthwise]]-Table8[[#This Row],[Start Date..]]+1,"Duration Doesn't Exsists")</f>
        <v>215</v>
      </c>
      <c r="AG1152" s="29">
        <f ca="1">IFERROR(Table8[[#This Row],[Timeline - Monthwise]]-TODAY(),"No ETA")</f>
        <v>167</v>
      </c>
      <c r="AH1152" s="29" t="str">
        <f t="shared" si="58"/>
        <v>Yet to Start</v>
      </c>
      <c r="AI1152" s="1" t="s">
        <v>1168</v>
      </c>
      <c r="AJ1152" s="237" t="s">
        <v>3576</v>
      </c>
      <c r="AK1152" s="1" t="s">
        <v>1169</v>
      </c>
      <c r="AL1152" s="1" t="s">
        <v>3325</v>
      </c>
      <c r="AM1152" s="1" t="s">
        <v>76</v>
      </c>
      <c r="AN1152" s="1"/>
      <c r="AO1152" s="27"/>
      <c r="AP1152" s="191"/>
      <c r="AQ1152" s="1"/>
      <c r="AS1152" s="192" t="e">
        <f>VLOOKUP(Table8[[#This Row],[CEM Number]],'71 CEMs'!$E$5:$E$76,1,0)</f>
        <v>#N/A</v>
      </c>
      <c r="AT1152" s="235">
        <v>46296</v>
      </c>
      <c r="AU1152" s="233"/>
    </row>
    <row r="1153" spans="1:47" ht="14.4" customHeight="1">
      <c r="A1153" s="26" t="s">
        <v>805</v>
      </c>
      <c r="B1153" s="166">
        <v>45621</v>
      </c>
      <c r="C1153" s="1" t="s">
        <v>806</v>
      </c>
      <c r="D1153" s="1" t="s">
        <v>807</v>
      </c>
      <c r="E1153" s="192" t="s">
        <v>815</v>
      </c>
      <c r="F1153" s="29">
        <v>156</v>
      </c>
      <c r="G1153" s="29">
        <v>62.400000000000006</v>
      </c>
      <c r="H1153" s="29" t="s">
        <v>3508</v>
      </c>
      <c r="I1153" s="29" t="s">
        <v>3508</v>
      </c>
      <c r="J1153" s="29" t="s">
        <v>3508</v>
      </c>
      <c r="K1153" s="29"/>
      <c r="L1153" s="29" t="s">
        <v>849</v>
      </c>
      <c r="M1153" s="1" t="str">
        <f>Table8[[#This Row],[Std Remarks]]</f>
        <v>REMOVE BUDGET (P)</v>
      </c>
      <c r="N1153" s="28">
        <f>Table8[[#This Row],[% of Completion of Work Done]]</f>
        <v>0</v>
      </c>
      <c r="O1153" s="1">
        <f>Table8[[#This Row],[Customers According to % (Market Share)]]</f>
        <v>62.400000000000006</v>
      </c>
      <c r="P1153" s="29">
        <v>1964253.27522385</v>
      </c>
      <c r="Q1153" s="136">
        <v>0</v>
      </c>
      <c r="R1153" s="136">
        <v>1964253.27522385</v>
      </c>
      <c r="S1153" s="1" t="e">
        <v>#DIV/0!</v>
      </c>
      <c r="T1153" s="1"/>
      <c r="U1153" s="1">
        <v>0.4</v>
      </c>
      <c r="V1153" s="29">
        <v>373.16417480274998</v>
      </c>
      <c r="W1153" s="29">
        <v>1417.722512543</v>
      </c>
      <c r="X1153" s="1" t="s">
        <v>47</v>
      </c>
      <c r="Y1153" s="192"/>
      <c r="Z1153" s="1" t="s">
        <v>35</v>
      </c>
      <c r="AA1153" s="1"/>
      <c r="AB1153" s="28">
        <v>0</v>
      </c>
      <c r="AC1153" s="115">
        <f t="shared" si="57"/>
        <v>0</v>
      </c>
      <c r="AD1153" s="2">
        <v>46082</v>
      </c>
      <c r="AE1153" s="175" t="str">
        <f>IFERROR(Table8[[#This Row],[Timeline - Monthwise]]-MIN(Table8[Start Date..]),"None")</f>
        <v>None</v>
      </c>
      <c r="AF1153" s="1" t="str">
        <f>IFERROR(Table8[[#This Row],[Timeline - Monthwise]]-Table8[[#This Row],[Start Date..]]+1,"Duration Doesn't Exsists")</f>
        <v>Duration Doesn't Exsists</v>
      </c>
      <c r="AG1153" s="29" t="str">
        <f ca="1">IFERROR(Table8[[#This Row],[Timeline - Monthwise]]-TODAY(),"No ETA")</f>
        <v>No ETA</v>
      </c>
      <c r="AH1153" s="29" t="str">
        <f t="shared" si="58"/>
        <v>Yet to Start</v>
      </c>
      <c r="AI1153" s="192"/>
      <c r="AJ1153" s="237" t="s">
        <v>3569</v>
      </c>
      <c r="AK1153" s="192" t="s">
        <v>93</v>
      </c>
      <c r="AL1153" s="1" t="s">
        <v>94</v>
      </c>
      <c r="AM1153" s="1" t="s">
        <v>92</v>
      </c>
      <c r="AN1153" s="1"/>
      <c r="AO1153" s="27"/>
      <c r="AP1153" s="191"/>
      <c r="AQ1153" s="1">
        <f>Table8[[#This Row],[Allocated Budget]]-Table8[[#This Row],[Allocated Budget]]</f>
        <v>0</v>
      </c>
      <c r="AS1153" s="192" t="str">
        <f>VLOOKUP(Table8[[#This Row],[CEM Number]],'71 CEMs'!$E$5:$E$76,1,0)</f>
        <v>I250378</v>
      </c>
      <c r="AT1153" s="235" t="s">
        <v>3569</v>
      </c>
      <c r="AU1153" s="233"/>
    </row>
    <row r="1154" spans="1:47" ht="14.4" customHeight="1">
      <c r="A1154" s="26" t="s">
        <v>387</v>
      </c>
      <c r="B1154" s="166">
        <v>45427</v>
      </c>
      <c r="C1154" s="1" t="s">
        <v>388</v>
      </c>
      <c r="D1154" s="1" t="s">
        <v>388</v>
      </c>
      <c r="E1154" s="192" t="s">
        <v>425</v>
      </c>
      <c r="F1154" s="29">
        <v>270</v>
      </c>
      <c r="G1154" s="29">
        <v>108</v>
      </c>
      <c r="H1154" s="29">
        <v>130</v>
      </c>
      <c r="I1154" s="29">
        <v>50</v>
      </c>
      <c r="J1154" s="29">
        <v>16</v>
      </c>
      <c r="K1154" s="29">
        <v>3</v>
      </c>
      <c r="L1154" s="29">
        <v>0</v>
      </c>
      <c r="M1154" s="1" t="str">
        <f>Table8[[#This Row],[Std Remarks]]</f>
        <v>LIVE - 100% Completed</v>
      </c>
      <c r="N1154" s="28">
        <f>Table8[[#This Row],[% of Completion of Work Done]]</f>
        <v>1</v>
      </c>
      <c r="O1154" s="1">
        <f>Table8[[#This Row],[Customers According to % (Market Share)]]</f>
        <v>108</v>
      </c>
      <c r="P1154" s="29">
        <v>4056491.3956022002</v>
      </c>
      <c r="Q1154" s="136">
        <f>Table8[[#This Row],[Allocated Budget]]*Table8[[#This Row],[Allocation Percentage]]</f>
        <v>608473.70934032998</v>
      </c>
      <c r="R1154" s="136">
        <v>3448017.68626187</v>
      </c>
      <c r="S1154" s="1">
        <v>-1</v>
      </c>
      <c r="T1154" s="1"/>
      <c r="U1154" s="1">
        <v>0.4</v>
      </c>
      <c r="V1154" s="29">
        <v>1087.4864955349999</v>
      </c>
      <c r="W1154" s="29">
        <v>2167.8751306499998</v>
      </c>
      <c r="X1154" s="1" t="s">
        <v>47</v>
      </c>
      <c r="Y1154" s="75">
        <f>$Q$2</f>
        <v>0.15</v>
      </c>
      <c r="Z1154" s="1" t="s">
        <v>32</v>
      </c>
      <c r="AA1154" s="1" t="s">
        <v>47</v>
      </c>
      <c r="AB1154" s="64">
        <v>1</v>
      </c>
      <c r="AC1154" s="115">
        <f t="shared" si="57"/>
        <v>1</v>
      </c>
      <c r="AD1154" s="2">
        <v>46082</v>
      </c>
      <c r="AE1154" s="175" t="str">
        <f>IFERROR(Table8[[#This Row],[Timeline - Monthwise]]-MIN(Table8[Start Date..]),"None")</f>
        <v>None</v>
      </c>
      <c r="AF1154" s="1" t="str">
        <f>IFERROR(Table8[[#This Row],[Timeline - Monthwise]]-Table8[[#This Row],[Start Date..]]+1,"Duration Doesn't Exsists")</f>
        <v>Duration Doesn't Exsists</v>
      </c>
      <c r="AG1154" s="29" t="str">
        <f ca="1">IFERROR(Table8[[#This Row],[Timeline - Monthwise]]-TODAY(),"No ETA")</f>
        <v>No ETA</v>
      </c>
      <c r="AH1154" s="29" t="str">
        <f t="shared" si="58"/>
        <v>Completed</v>
      </c>
      <c r="AI1154" s="192"/>
      <c r="AJ1154" s="237" t="s">
        <v>3569</v>
      </c>
      <c r="AK1154" s="1"/>
      <c r="AL1154" s="1" t="s">
        <v>3178</v>
      </c>
      <c r="AM1154" s="1" t="s">
        <v>30</v>
      </c>
      <c r="AN1154" s="1"/>
      <c r="AO1154" s="27"/>
      <c r="AP1154" s="191"/>
      <c r="AQ1154" s="192"/>
      <c r="AS1154" s="192" t="str">
        <f>VLOOKUP(Table8[[#This Row],[CEM Number]],'71 CEMs'!$E$5:$E$76,1,0)</f>
        <v>I240702</v>
      </c>
      <c r="AT1154" s="235" t="s">
        <v>3569</v>
      </c>
      <c r="AU1154" s="233"/>
    </row>
    <row r="1155" spans="1:47" ht="14.4" customHeight="1">
      <c r="A1155" s="26" t="s">
        <v>345</v>
      </c>
      <c r="B1155" s="166">
        <v>45427</v>
      </c>
      <c r="C1155" s="1" t="s">
        <v>138</v>
      </c>
      <c r="D1155" s="1" t="s">
        <v>346</v>
      </c>
      <c r="E1155" s="192" t="s">
        <v>372</v>
      </c>
      <c r="F1155" s="29">
        <v>1660</v>
      </c>
      <c r="G1155" s="29">
        <v>664</v>
      </c>
      <c r="H1155" s="29"/>
      <c r="I1155" s="29"/>
      <c r="J1155" s="29"/>
      <c r="K1155" s="29"/>
      <c r="L1155" s="29"/>
      <c r="M1155" s="1" t="str">
        <f>Table8[[#This Row],[Std Remarks]]</f>
        <v>NOT LIVE - RETAIN BUDGET</v>
      </c>
      <c r="N1155" s="28">
        <f>Table8[[#This Row],[% of Completion of Work Done]]</f>
        <v>0.9</v>
      </c>
      <c r="O1155" s="1">
        <f>Table8[[#This Row],[Customers According to % (Market Share)]]</f>
        <v>664</v>
      </c>
      <c r="P1155" s="29">
        <v>14593136.597999999</v>
      </c>
      <c r="Q1155" s="136">
        <f>(Table8[[#This Row],[Allocated Budget]]*$Q$2)+(Table8[[#This Row],[Allocated Budget]]*(1-Table8[[#This Row],[HP%  based on Live % ( Work Progress)]])*(1-$Q$2))</f>
        <v>3429387.1005299995</v>
      </c>
      <c r="R1155" s="136">
        <v>11163749.497469999</v>
      </c>
      <c r="S1155" s="1">
        <v>0</v>
      </c>
      <c r="T1155" s="1"/>
      <c r="U1155" s="1">
        <v>0.4</v>
      </c>
      <c r="V1155" s="29">
        <v>2226.3999999999996</v>
      </c>
      <c r="W1155" s="29">
        <v>15960</v>
      </c>
      <c r="X1155" s="1" t="s">
        <v>47</v>
      </c>
      <c r="Y1155" s="28">
        <f>Table8[[#This Row],[% of Completion of Work Done]]</f>
        <v>0.9</v>
      </c>
      <c r="Z1155" s="1" t="s">
        <v>35</v>
      </c>
      <c r="AA1155" s="1"/>
      <c r="AB1155" s="77">
        <v>0.9</v>
      </c>
      <c r="AC1155" s="115">
        <f t="shared" si="57"/>
        <v>0.9</v>
      </c>
      <c r="AD1155" s="2">
        <v>46082</v>
      </c>
      <c r="AE1155" s="175">
        <f>IFERROR(Table8[[#This Row],[Timeline - Monthwise]]-MIN(Table8[Start Date..]),"None")</f>
        <v>61</v>
      </c>
      <c r="AF1155" s="1">
        <f>IFERROR(Table8[[#This Row],[Timeline - Monthwise]]-Table8[[#This Row],[Start Date..]]+1,"Duration Doesn't Exsists")</f>
        <v>62</v>
      </c>
      <c r="AG1155" s="29">
        <f ca="1">IFERROR(Table8[[#This Row],[Timeline - Monthwise]]-TODAY(),"No ETA")</f>
        <v>14</v>
      </c>
      <c r="AH1155" s="29" t="str">
        <f t="shared" si="58"/>
        <v>In Progress</v>
      </c>
      <c r="AI1155" s="192">
        <v>46082</v>
      </c>
      <c r="AJ1155" s="237" t="s">
        <v>3575</v>
      </c>
      <c r="AK1155" s="1" t="s">
        <v>175</v>
      </c>
      <c r="AL1155" s="1" t="s">
        <v>3323</v>
      </c>
      <c r="AM1155" s="1" t="s">
        <v>76</v>
      </c>
      <c r="AN1155" s="1">
        <v>1</v>
      </c>
      <c r="AO1155" s="27"/>
      <c r="AP1155" s="191"/>
      <c r="AQ1155" s="1"/>
      <c r="AS1155" s="192" t="str">
        <f>VLOOKUP(Table8[[#This Row],[CEM Number]],'71 CEMs'!$E$5:$E$76,1,0)</f>
        <v>I240700</v>
      </c>
      <c r="AT1155" s="235">
        <v>46143</v>
      </c>
      <c r="AU1155" s="233"/>
    </row>
    <row r="1156" spans="1:47" ht="14.4" customHeight="1">
      <c r="A1156" s="26" t="s">
        <v>345</v>
      </c>
      <c r="B1156" s="166">
        <v>45427</v>
      </c>
      <c r="C1156" s="192" t="s">
        <v>138</v>
      </c>
      <c r="D1156" s="192" t="s">
        <v>346</v>
      </c>
      <c r="E1156" s="192" t="s">
        <v>373</v>
      </c>
      <c r="F1156" s="29">
        <v>3386</v>
      </c>
      <c r="G1156" s="29">
        <v>1354.4</v>
      </c>
      <c r="H1156" s="29"/>
      <c r="I1156" s="29"/>
      <c r="J1156" s="29"/>
      <c r="K1156" s="29"/>
      <c r="L1156" s="29"/>
      <c r="M1156" s="1" t="str">
        <f>Table8[[#This Row],[Std Remarks]]</f>
        <v>NOT LIVE - RETAIN BUDGET</v>
      </c>
      <c r="N1156" s="28">
        <f>Table8[[#This Row],[% of Completion of Work Done]]</f>
        <v>0.9</v>
      </c>
      <c r="O1156" s="192">
        <f>Table8[[#This Row],[Customers According to % (Market Share)]]</f>
        <v>1354.4</v>
      </c>
      <c r="P1156" s="29">
        <v>32721681.118000001</v>
      </c>
      <c r="Q1156" s="136">
        <f>(Table8[[#This Row],[Allocated Budget]]*$Q$2)+(Table8[[#This Row],[Allocated Budget]]*(1-Table8[[#This Row],[HP%  based on Live % ( Work Progress)]])*(1-$Q$2))</f>
        <v>7689595.0627299994</v>
      </c>
      <c r="R1156" s="136">
        <v>25032086.055270001</v>
      </c>
      <c r="S1156" s="192">
        <v>-1</v>
      </c>
      <c r="T1156" s="192"/>
      <c r="U1156" s="192">
        <v>0.4</v>
      </c>
      <c r="V1156" s="29">
        <v>5982.2999999999993</v>
      </c>
      <c r="W1156" s="246">
        <v>29562.5</v>
      </c>
      <c r="X1156" s="1" t="s">
        <v>47</v>
      </c>
      <c r="Y1156" s="28">
        <f>Table8[[#This Row],[% of Completion of Work Done]]</f>
        <v>0.9</v>
      </c>
      <c r="Z1156" s="192" t="s">
        <v>35</v>
      </c>
      <c r="AA1156" s="192"/>
      <c r="AB1156" s="77">
        <v>0.9</v>
      </c>
      <c r="AC1156" s="115">
        <f t="shared" si="57"/>
        <v>0.9</v>
      </c>
      <c r="AD1156" s="2">
        <v>46082</v>
      </c>
      <c r="AE1156" s="175">
        <f>IFERROR(Table8[[#This Row],[Timeline - Monthwise]]-MIN(Table8[Start Date..]),"None")</f>
        <v>0</v>
      </c>
      <c r="AF1156" s="1">
        <f>IFERROR(Table8[[#This Row],[Timeline - Monthwise]]-Table8[[#This Row],[Start Date..]]+1,"Duration Doesn't Exsists")</f>
        <v>1</v>
      </c>
      <c r="AG1156" s="29">
        <f ca="1">IFERROR(Table8[[#This Row],[Timeline - Monthwise]]-TODAY(),"No ETA")</f>
        <v>-47</v>
      </c>
      <c r="AH1156" s="29" t="str">
        <f t="shared" si="58"/>
        <v>In Progress</v>
      </c>
      <c r="AI1156" s="192">
        <v>46082</v>
      </c>
      <c r="AJ1156" s="237" t="s">
        <v>3574</v>
      </c>
      <c r="AK1156" s="192" t="s">
        <v>175</v>
      </c>
      <c r="AL1156" s="1" t="s">
        <v>3323</v>
      </c>
      <c r="AM1156" s="1" t="s">
        <v>76</v>
      </c>
      <c r="AN1156" s="192">
        <v>1</v>
      </c>
      <c r="AO1156" s="27"/>
      <c r="AP1156" s="1"/>
      <c r="AQ1156" s="1"/>
      <c r="AS1156" s="192" t="str">
        <f>VLOOKUP(Table8[[#This Row],[CEM Number]],'71 CEMs'!$E$5:$E$76,1,0)</f>
        <v>I240700</v>
      </c>
      <c r="AT1156" s="235">
        <v>46082</v>
      </c>
      <c r="AU1156" s="233"/>
    </row>
    <row r="1157" spans="1:47" ht="14.4" customHeight="1">
      <c r="A1157" s="26" t="s">
        <v>345</v>
      </c>
      <c r="B1157" s="166">
        <v>45427</v>
      </c>
      <c r="C1157" s="1" t="s">
        <v>138</v>
      </c>
      <c r="D1157" s="1" t="s">
        <v>346</v>
      </c>
      <c r="E1157" s="192" t="s">
        <v>374</v>
      </c>
      <c r="F1157" s="29">
        <v>986</v>
      </c>
      <c r="G1157" s="29">
        <v>394.40000000000003</v>
      </c>
      <c r="H1157" s="29"/>
      <c r="I1157" s="29"/>
      <c r="J1157" s="29"/>
      <c r="K1157" s="29"/>
      <c r="L1157" s="29"/>
      <c r="M1157" s="1" t="str">
        <f>Table8[[#This Row],[Std Remarks]]</f>
        <v>NOT LIVE - RETAIN BUDGET</v>
      </c>
      <c r="N1157" s="28">
        <f>Table8[[#This Row],[% of Completion of Work Done]]</f>
        <v>0.9</v>
      </c>
      <c r="O1157" s="1">
        <f>Table8[[#This Row],[Customers According to % (Market Share)]]</f>
        <v>394.40000000000003</v>
      </c>
      <c r="P1157" s="29">
        <v>12359571.495999999</v>
      </c>
      <c r="Q1157" s="136">
        <f>(Table8[[#This Row],[Allocated Budget]]*$Q$2)+(Table8[[#This Row],[Allocated Budget]]*(1-Table8[[#This Row],[HP%  based on Live % ( Work Progress)]])*(1-$Q$2))</f>
        <v>2904499.3015599996</v>
      </c>
      <c r="R1157" s="136">
        <v>9455072.1944399998</v>
      </c>
      <c r="S1157" s="1">
        <v>0</v>
      </c>
      <c r="T1157" s="1"/>
      <c r="U1157" s="1">
        <v>0.4</v>
      </c>
      <c r="V1157" s="29">
        <v>2363.25</v>
      </c>
      <c r="W1157" s="29">
        <v>10466.25</v>
      </c>
      <c r="X1157" s="1" t="s">
        <v>47</v>
      </c>
      <c r="Y1157" s="28">
        <f>Table8[[#This Row],[% of Completion of Work Done]]</f>
        <v>0.9</v>
      </c>
      <c r="Z1157" s="1" t="s">
        <v>35</v>
      </c>
      <c r="AA1157" s="1"/>
      <c r="AB1157" s="77">
        <v>0.9</v>
      </c>
      <c r="AC1157" s="115">
        <f t="shared" si="57"/>
        <v>0.9</v>
      </c>
      <c r="AD1157" s="2">
        <v>46082</v>
      </c>
      <c r="AE1157" s="175">
        <f>IFERROR(Table8[[#This Row],[Timeline - Monthwise]]-MIN(Table8[Start Date..]),"None")</f>
        <v>61</v>
      </c>
      <c r="AF1157" s="1">
        <f>IFERROR(Table8[[#This Row],[Timeline - Monthwise]]-Table8[[#This Row],[Start Date..]]+1,"Duration Doesn't Exsists")</f>
        <v>62</v>
      </c>
      <c r="AG1157" s="29">
        <f ca="1">IFERROR(Table8[[#This Row],[Timeline - Monthwise]]-TODAY(),"No ETA")</f>
        <v>14</v>
      </c>
      <c r="AH1157" s="29" t="str">
        <f t="shared" si="58"/>
        <v>In Progress</v>
      </c>
      <c r="AI1157" s="1">
        <v>46082</v>
      </c>
      <c r="AJ1157" s="237" t="s">
        <v>3575</v>
      </c>
      <c r="AK1157" s="1" t="s">
        <v>175</v>
      </c>
      <c r="AL1157" s="1" t="s">
        <v>3323</v>
      </c>
      <c r="AM1157" s="1" t="s">
        <v>76</v>
      </c>
      <c r="AN1157" s="1">
        <v>1</v>
      </c>
      <c r="AO1157" s="27"/>
      <c r="AP1157" s="191"/>
      <c r="AQ1157" s="1"/>
      <c r="AS1157" s="192" t="str">
        <f>VLOOKUP(Table8[[#This Row],[CEM Number]],'71 CEMs'!$E$5:$E$76,1,0)</f>
        <v>I240700</v>
      </c>
      <c r="AT1157" s="235">
        <v>46143</v>
      </c>
      <c r="AU1157" s="233"/>
    </row>
    <row r="1158" spans="1:47" ht="14.4" customHeight="1">
      <c r="A1158" s="26" t="s">
        <v>345</v>
      </c>
      <c r="B1158" s="166">
        <v>45427</v>
      </c>
      <c r="C1158" s="1" t="s">
        <v>138</v>
      </c>
      <c r="D1158" s="1" t="s">
        <v>346</v>
      </c>
      <c r="E1158" s="192" t="s">
        <v>375</v>
      </c>
      <c r="F1158" s="29">
        <v>750</v>
      </c>
      <c r="G1158" s="29">
        <v>300</v>
      </c>
      <c r="H1158" s="29"/>
      <c r="I1158" s="29"/>
      <c r="J1158" s="29"/>
      <c r="K1158" s="29"/>
      <c r="L1158" s="29"/>
      <c r="M1158" s="1" t="str">
        <f>Table8[[#This Row],[Std Remarks]]</f>
        <v>NOT LIVE - RETAIN BUDGET</v>
      </c>
      <c r="N1158" s="28">
        <f>Table8[[#This Row],[% of Completion of Work Done]]</f>
        <v>0.9</v>
      </c>
      <c r="O1158" s="1">
        <f>Table8[[#This Row],[Customers According to % (Market Share)]]</f>
        <v>300</v>
      </c>
      <c r="P1158" s="29">
        <v>10382748.245999999</v>
      </c>
      <c r="Q1158" s="136">
        <f>(Table8[[#This Row],[Allocated Budget]]*$Q$2)+(Table8[[#This Row],[Allocated Budget]]*(1-Table8[[#This Row],[HP%  based on Live % ( Work Progress)]])*(1-$Q$2))</f>
        <v>2439945.8378099995</v>
      </c>
      <c r="R1158" s="136">
        <v>7942802.4081899999</v>
      </c>
      <c r="S1158" s="1">
        <v>-1</v>
      </c>
      <c r="T1158" s="1"/>
      <c r="U1158" s="1">
        <v>0.4</v>
      </c>
      <c r="V1158" s="29">
        <v>2145.8999999999996</v>
      </c>
      <c r="W1158" s="29">
        <v>7012.5</v>
      </c>
      <c r="X1158" s="1" t="s">
        <v>47</v>
      </c>
      <c r="Y1158" s="28">
        <f>Table8[[#This Row],[% of Completion of Work Done]]</f>
        <v>0.9</v>
      </c>
      <c r="Z1158" s="1" t="s">
        <v>35</v>
      </c>
      <c r="AA1158" s="1"/>
      <c r="AB1158" s="77">
        <v>0.9</v>
      </c>
      <c r="AC1158" s="115">
        <f t="shared" si="57"/>
        <v>0.9</v>
      </c>
      <c r="AD1158" s="2">
        <v>46082</v>
      </c>
      <c r="AE1158" s="175">
        <f>IFERROR(Table8[[#This Row],[Timeline - Monthwise]]-MIN(Table8[Start Date..]),"None")</f>
        <v>0</v>
      </c>
      <c r="AF1158" s="1">
        <f>IFERROR(Table8[[#This Row],[Timeline - Monthwise]]-Table8[[#This Row],[Start Date..]]+1,"Duration Doesn't Exsists")</f>
        <v>1</v>
      </c>
      <c r="AG1158" s="29">
        <f ca="1">IFERROR(Table8[[#This Row],[Timeline - Monthwise]]-TODAY(),"No ETA")</f>
        <v>-47</v>
      </c>
      <c r="AH1158" s="29" t="str">
        <f t="shared" si="58"/>
        <v>In Progress</v>
      </c>
      <c r="AI1158" s="1">
        <v>46082</v>
      </c>
      <c r="AJ1158" s="237" t="s">
        <v>3574</v>
      </c>
      <c r="AK1158" s="1" t="s">
        <v>175</v>
      </c>
      <c r="AL1158" s="1" t="s">
        <v>3323</v>
      </c>
      <c r="AM1158" s="1" t="s">
        <v>76</v>
      </c>
      <c r="AN1158" s="1">
        <v>1</v>
      </c>
      <c r="AO1158" s="27"/>
      <c r="AP1158" s="191"/>
      <c r="AQ1158" s="192"/>
      <c r="AS1158" s="192" t="str">
        <f>VLOOKUP(Table8[[#This Row],[CEM Number]],'71 CEMs'!$E$5:$E$76,1,0)</f>
        <v>I240700</v>
      </c>
      <c r="AT1158" s="235">
        <v>46082</v>
      </c>
      <c r="AU1158" s="233"/>
    </row>
    <row r="1159" spans="1:47" ht="14.4" customHeight="1">
      <c r="A1159" s="26" t="s">
        <v>345</v>
      </c>
      <c r="B1159" s="166">
        <v>45427</v>
      </c>
      <c r="C1159" s="1" t="s">
        <v>138</v>
      </c>
      <c r="D1159" s="1" t="s">
        <v>346</v>
      </c>
      <c r="E1159" s="192" t="s">
        <v>376</v>
      </c>
      <c r="F1159" s="29">
        <v>424</v>
      </c>
      <c r="G1159" s="29">
        <v>169.60000000000002</v>
      </c>
      <c r="H1159" s="29"/>
      <c r="I1159" s="29"/>
      <c r="J1159" s="29"/>
      <c r="K1159" s="29"/>
      <c r="L1159" s="29"/>
      <c r="M1159" s="1" t="str">
        <f>Table8[[#This Row],[Std Remarks]]</f>
        <v>LIVE - 100% Completed</v>
      </c>
      <c r="N1159" s="28">
        <f>Table8[[#This Row],[% of Completion of Work Done]]</f>
        <v>1</v>
      </c>
      <c r="O1159" s="1">
        <f>Table8[[#This Row],[Customers According to % (Market Share)]]</f>
        <v>169.60000000000002</v>
      </c>
      <c r="P1159" s="29">
        <v>5782795.25</v>
      </c>
      <c r="Q1159" s="136">
        <f>Table8[[#This Row],[Allocated Budget]]*Table8[[#This Row],[Allocation Percentage]]</f>
        <v>867419.28749999998</v>
      </c>
      <c r="R1159" s="136">
        <v>4915375.9624999994</v>
      </c>
      <c r="S1159" s="1">
        <v>0</v>
      </c>
      <c r="T1159" s="1"/>
      <c r="U1159" s="1">
        <v>0.4</v>
      </c>
      <c r="V1159" s="29">
        <v>1124.6999999999998</v>
      </c>
      <c r="W1159" s="29">
        <v>5171.25</v>
      </c>
      <c r="X1159" s="1" t="s">
        <v>47</v>
      </c>
      <c r="Y1159" s="75">
        <f>$Q$2</f>
        <v>0.15</v>
      </c>
      <c r="Z1159" s="192" t="s">
        <v>32</v>
      </c>
      <c r="AA1159" s="1" t="s">
        <v>47</v>
      </c>
      <c r="AB1159" s="64">
        <v>1</v>
      </c>
      <c r="AC1159" s="115">
        <f t="shared" si="57"/>
        <v>1</v>
      </c>
      <c r="AD1159" s="2">
        <v>46082</v>
      </c>
      <c r="AE1159" s="175" t="str">
        <f>IFERROR(Table8[[#This Row],[Timeline - Monthwise]]-MIN(Table8[Start Date..]),"None")</f>
        <v>None</v>
      </c>
      <c r="AF1159" s="1" t="str">
        <f>IFERROR(Table8[[#This Row],[Timeline - Monthwise]]-Table8[[#This Row],[Start Date..]]+1,"Duration Doesn't Exsists")</f>
        <v>Duration Doesn't Exsists</v>
      </c>
      <c r="AG1159" s="29" t="str">
        <f ca="1">IFERROR(Table8[[#This Row],[Timeline - Monthwise]]-TODAY(),"No ETA")</f>
        <v>No ETA</v>
      </c>
      <c r="AH1159" s="29" t="str">
        <f t="shared" si="58"/>
        <v>Completed</v>
      </c>
      <c r="AI1159" s="192"/>
      <c r="AJ1159" s="237" t="s">
        <v>3569</v>
      </c>
      <c r="AK1159" s="1"/>
      <c r="AL1159" s="1" t="s">
        <v>3178</v>
      </c>
      <c r="AM1159" s="1" t="s">
        <v>30</v>
      </c>
      <c r="AN1159" s="1"/>
      <c r="AO1159" s="27"/>
      <c r="AP1159" s="1"/>
      <c r="AQ1159" s="1"/>
      <c r="AS1159" s="192" t="str">
        <f>VLOOKUP(Table8[[#This Row],[CEM Number]],'71 CEMs'!$E$5:$E$76,1,0)</f>
        <v>I240700</v>
      </c>
      <c r="AT1159" s="235" t="s">
        <v>3569</v>
      </c>
      <c r="AU1159" s="233"/>
    </row>
    <row r="1160" spans="1:47" ht="14.4" customHeight="1">
      <c r="A1160" s="26" t="s">
        <v>843</v>
      </c>
      <c r="B1160" s="166" t="s">
        <v>3530</v>
      </c>
      <c r="C1160" s="1" t="s">
        <v>762</v>
      </c>
      <c r="D1160" s="1" t="s">
        <v>844</v>
      </c>
      <c r="E1160" s="192" t="s">
        <v>858</v>
      </c>
      <c r="F1160" s="29">
        <v>700</v>
      </c>
      <c r="G1160" s="29">
        <v>280</v>
      </c>
      <c r="H1160" s="29" t="s">
        <v>3598</v>
      </c>
      <c r="I1160" s="29"/>
      <c r="J1160" s="29"/>
      <c r="K1160" s="29"/>
      <c r="L1160" s="29"/>
      <c r="M1160" s="1" t="str">
        <f>Table8[[#This Row],[Std Remarks]]</f>
        <v>NOT LIVE - RETAIN BUDGET</v>
      </c>
      <c r="N1160" s="28">
        <f>Table8[[#This Row],[% of Completion of Work Done]]</f>
        <v>0</v>
      </c>
      <c r="O1160" s="1">
        <f>Table8[[#This Row],[Customers According to % (Market Share)]]</f>
        <v>280</v>
      </c>
      <c r="P1160" s="29">
        <v>4615233.6846375</v>
      </c>
      <c r="Q1160" s="136">
        <f>(Table8[[#This Row],[Allocated Budget]]*$Q$2)+(Table8[[#This Row],[Allocated Budget]]*(1-Table8[[#This Row],[HP%  based on Live % ( Work Progress)]])*(1-$Q$2))</f>
        <v>4615233.6846375</v>
      </c>
      <c r="R1160" s="136"/>
      <c r="S1160" s="1"/>
      <c r="T1160" s="1"/>
      <c r="U1160" s="1"/>
      <c r="V1160" s="29">
        <v>545.582491</v>
      </c>
      <c r="W1160" s="29">
        <v>7146.9689774999997</v>
      </c>
      <c r="X1160" s="1" t="s">
        <v>47</v>
      </c>
      <c r="Y1160" s="28">
        <f>Table8[[#This Row],[% of Completion of Work Done]]</f>
        <v>0</v>
      </c>
      <c r="Z1160" s="192" t="s">
        <v>849</v>
      </c>
      <c r="AA1160" s="1"/>
      <c r="AB1160" s="28">
        <v>0</v>
      </c>
      <c r="AC1160" s="115">
        <f t="shared" si="57"/>
        <v>0</v>
      </c>
      <c r="AD1160" s="2">
        <v>46082</v>
      </c>
      <c r="AE1160" s="175">
        <f>IFERROR(Table8[[#This Row],[Timeline - Monthwise]]-MIN(Table8[Start Date..]),"None")</f>
        <v>92</v>
      </c>
      <c r="AF1160" s="1">
        <f>IFERROR(Table8[[#This Row],[Timeline - Monthwise]]-Table8[[#This Row],[Start Date..]]+1,"Duration Doesn't Exsists")</f>
        <v>93</v>
      </c>
      <c r="AG1160" s="29">
        <f ca="1">IFERROR(Table8[[#This Row],[Timeline - Monthwise]]-TODAY(),"No ETA")</f>
        <v>45</v>
      </c>
      <c r="AH1160" s="29" t="str">
        <f t="shared" si="58"/>
        <v>Yet to Start</v>
      </c>
      <c r="AI1160" s="192" t="s">
        <v>850</v>
      </c>
      <c r="AJ1160" s="237" t="s">
        <v>3573</v>
      </c>
      <c r="AK1160" s="1" t="s">
        <v>851</v>
      </c>
      <c r="AL1160" s="1" t="s">
        <v>3180</v>
      </c>
      <c r="AM1160" s="1" t="s">
        <v>76</v>
      </c>
      <c r="AN1160" s="1"/>
      <c r="AO1160" s="27"/>
      <c r="AP1160" s="190"/>
      <c r="AQ1160" s="1"/>
      <c r="AS1160" s="192" t="e">
        <f>VLOOKUP(Table8[[#This Row],[CEM Number]],'71 CEMs'!$E$5:$E$76,1,0)</f>
        <v>#N/A</v>
      </c>
      <c r="AT1160" s="235">
        <v>46174</v>
      </c>
      <c r="AU1160" s="233"/>
    </row>
    <row r="1161" spans="1:47" ht="14.4" customHeight="1">
      <c r="A1161" s="26" t="s">
        <v>992</v>
      </c>
      <c r="B1161" s="166">
        <v>44924</v>
      </c>
      <c r="C1161" s="1" t="s">
        <v>514</v>
      </c>
      <c r="D1161" s="1" t="s">
        <v>993</v>
      </c>
      <c r="E1161" s="192" t="s">
        <v>1002</v>
      </c>
      <c r="F1161" s="29">
        <v>548</v>
      </c>
      <c r="G1161" s="29">
        <v>274</v>
      </c>
      <c r="H1161" s="29"/>
      <c r="I1161" s="29"/>
      <c r="J1161" s="29"/>
      <c r="K1161" s="29"/>
      <c r="L1161" s="29"/>
      <c r="M1161" s="1" t="str">
        <f>Table8[[#This Row],[Std Remarks]]</f>
        <v>LIVE - 100% Completed</v>
      </c>
      <c r="N1161" s="28">
        <f>Table8[[#This Row],[% of Completion of Work Done]]</f>
        <v>1</v>
      </c>
      <c r="O1161" s="1">
        <f>Table8[[#This Row],[Customers According to % (Market Share)]]</f>
        <v>274</v>
      </c>
      <c r="P1161" s="29">
        <v>11653658.763958201</v>
      </c>
      <c r="Q1161" s="136">
        <f>Table8[[#This Row],[Allocated Budget]]*Table8[[#This Row],[Allocation Percentage]]</f>
        <v>1748048.81459373</v>
      </c>
      <c r="R1161" s="136">
        <v>9905609.9493644387</v>
      </c>
      <c r="S1161" s="1">
        <v>0</v>
      </c>
      <c r="T1161" s="1"/>
      <c r="U1161" s="1">
        <v>0.5</v>
      </c>
      <c r="V1161" s="29">
        <v>3359.4734218847179</v>
      </c>
      <c r="W1161" s="241">
        <v>7242.805279410768</v>
      </c>
      <c r="X1161" s="1" t="s">
        <v>47</v>
      </c>
      <c r="Y1161" s="75">
        <f>$Q$2</f>
        <v>0.15</v>
      </c>
      <c r="Z1161" s="192" t="s">
        <v>32</v>
      </c>
      <c r="AA1161" s="1" t="s">
        <v>47</v>
      </c>
      <c r="AB1161" s="64">
        <v>1</v>
      </c>
      <c r="AC1161" s="115">
        <f t="shared" si="57"/>
        <v>1</v>
      </c>
      <c r="AD1161" s="2">
        <v>46082</v>
      </c>
      <c r="AE1161" s="175" t="str">
        <f>IFERROR(Table8[[#This Row],[Timeline - Monthwise]]-MIN(Table8[Start Date..]),"None")</f>
        <v>None</v>
      </c>
      <c r="AF1161" s="1" t="str">
        <f>IFERROR(Table8[[#This Row],[Timeline - Monthwise]]-Table8[[#This Row],[Start Date..]]+1,"Duration Doesn't Exsists")</f>
        <v>Duration Doesn't Exsists</v>
      </c>
      <c r="AG1161" s="29" t="str">
        <f ca="1">IFERROR(Table8[[#This Row],[Timeline - Monthwise]]-TODAY(),"No ETA")</f>
        <v>No ETA</v>
      </c>
      <c r="AH1161" s="29" t="str">
        <f t="shared" si="58"/>
        <v>Completed</v>
      </c>
      <c r="AI1161" s="192"/>
      <c r="AJ1161" s="237" t="s">
        <v>3569</v>
      </c>
      <c r="AK1161" s="1"/>
      <c r="AL1161" s="1" t="s">
        <v>3178</v>
      </c>
      <c r="AM1161" s="1" t="s">
        <v>30</v>
      </c>
      <c r="AN1161" s="1"/>
      <c r="AO1161" s="27"/>
      <c r="AP1161" s="190"/>
      <c r="AQ1161" s="1"/>
      <c r="AS1161" s="192" t="str">
        <f>VLOOKUP(Table8[[#This Row],[CEM Number]],'71 CEMs'!$E$5:$E$76,1,0)</f>
        <v>INT-23-00435</v>
      </c>
      <c r="AT1161" s="235" t="s">
        <v>3569</v>
      </c>
      <c r="AU1161" s="233"/>
    </row>
    <row r="1162" spans="1:47" ht="14.4" customHeight="1">
      <c r="A1162" s="26" t="s">
        <v>387</v>
      </c>
      <c r="B1162" s="166">
        <v>45427</v>
      </c>
      <c r="C1162" s="1" t="s">
        <v>388</v>
      </c>
      <c r="D1162" s="1" t="s">
        <v>388</v>
      </c>
      <c r="E1162" s="192" t="s">
        <v>426</v>
      </c>
      <c r="F1162" s="29">
        <v>370</v>
      </c>
      <c r="G1162" s="29">
        <v>148</v>
      </c>
      <c r="H1162" s="29">
        <v>498</v>
      </c>
      <c r="I1162" s="29">
        <v>40</v>
      </c>
      <c r="J1162" s="29">
        <v>10</v>
      </c>
      <c r="K1162" s="29">
        <v>1</v>
      </c>
      <c r="L1162" s="29">
        <v>0</v>
      </c>
      <c r="M1162" s="1" t="str">
        <f>Table8[[#This Row],[Std Remarks]]</f>
        <v>LIVE - 100% Completed</v>
      </c>
      <c r="N1162" s="28">
        <f>Table8[[#This Row],[% of Completion of Work Done]]</f>
        <v>1</v>
      </c>
      <c r="O1162" s="1">
        <f>Table8[[#This Row],[Customers According to % (Market Share)]]</f>
        <v>148</v>
      </c>
      <c r="P1162" s="29">
        <v>5068113.0159344999</v>
      </c>
      <c r="Q1162" s="136">
        <f>Table8[[#This Row],[Allocated Budget]]*Table8[[#This Row],[Allocation Percentage]]</f>
        <v>760216.95239017496</v>
      </c>
      <c r="R1162" s="136">
        <v>4307896.0635443246</v>
      </c>
      <c r="S1162" s="1">
        <v>-1</v>
      </c>
      <c r="T1162" s="1"/>
      <c r="U1162" s="1">
        <v>0.4</v>
      </c>
      <c r="V1162" s="29">
        <v>978.35099999999989</v>
      </c>
      <c r="W1162" s="29">
        <v>3380.3916961000009</v>
      </c>
      <c r="X1162" s="1" t="s">
        <v>47</v>
      </c>
      <c r="Y1162" s="75">
        <f>$Q$2</f>
        <v>0.15</v>
      </c>
      <c r="Z1162" s="192" t="s">
        <v>32</v>
      </c>
      <c r="AA1162" s="1" t="s">
        <v>47</v>
      </c>
      <c r="AB1162" s="64">
        <v>1</v>
      </c>
      <c r="AC1162" s="115">
        <f t="shared" si="57"/>
        <v>1</v>
      </c>
      <c r="AD1162" s="2">
        <v>46082</v>
      </c>
      <c r="AE1162" s="175" t="str">
        <f>IFERROR(Table8[[#This Row],[Timeline - Monthwise]]-MIN(Table8[Start Date..]),"None")</f>
        <v>None</v>
      </c>
      <c r="AF1162" s="1" t="str">
        <f>IFERROR(Table8[[#This Row],[Timeline - Monthwise]]-Table8[[#This Row],[Start Date..]]+1,"Duration Doesn't Exsists")</f>
        <v>Duration Doesn't Exsists</v>
      </c>
      <c r="AG1162" s="29" t="str">
        <f ca="1">IFERROR(Table8[[#This Row],[Timeline - Monthwise]]-TODAY(),"No ETA")</f>
        <v>No ETA</v>
      </c>
      <c r="AH1162" s="29" t="str">
        <f t="shared" si="58"/>
        <v>Completed</v>
      </c>
      <c r="AI1162" s="192"/>
      <c r="AJ1162" s="237" t="s">
        <v>3569</v>
      </c>
      <c r="AK1162" s="1" t="s">
        <v>427</v>
      </c>
      <c r="AL1162" s="1" t="s">
        <v>3178</v>
      </c>
      <c r="AM1162" s="1" t="s">
        <v>30</v>
      </c>
      <c r="AN1162" s="1"/>
      <c r="AO1162" s="27"/>
      <c r="AP1162" s="190"/>
      <c r="AQ1162" s="1"/>
      <c r="AS1162" s="192" t="str">
        <f>VLOOKUP(Table8[[#This Row],[CEM Number]],'71 CEMs'!$E$5:$E$76,1,0)</f>
        <v>I240702</v>
      </c>
      <c r="AT1162" s="235" t="s">
        <v>3569</v>
      </c>
      <c r="AU1162" s="233"/>
    </row>
    <row r="1163" spans="1:47" ht="14.4" customHeight="1">
      <c r="A1163" s="26" t="s">
        <v>843</v>
      </c>
      <c r="B1163" s="166" t="s">
        <v>3530</v>
      </c>
      <c r="C1163" s="1" t="s">
        <v>762</v>
      </c>
      <c r="D1163" s="1" t="s">
        <v>844</v>
      </c>
      <c r="E1163" s="192" t="s">
        <v>871</v>
      </c>
      <c r="F1163" s="29">
        <v>934</v>
      </c>
      <c r="G1163" s="29">
        <v>373.6</v>
      </c>
      <c r="H1163" s="29"/>
      <c r="I1163" s="29"/>
      <c r="J1163" s="29"/>
      <c r="K1163" s="29">
        <v>31</v>
      </c>
      <c r="L1163" s="29"/>
      <c r="M1163" s="1" t="str">
        <f>Table8[[#This Row],[Std Remarks]]</f>
        <v>LIVE - 100% Completed</v>
      </c>
      <c r="N1163" s="28">
        <f>Table8[[#This Row],[% of Completion of Work Done]]</f>
        <v>1</v>
      </c>
      <c r="O1163" s="1">
        <f>Table8[[#This Row],[Customers According to % (Market Share)]]</f>
        <v>373.6</v>
      </c>
      <c r="P1163" s="29">
        <v>7919523.8920261003</v>
      </c>
      <c r="Q1163" s="136">
        <f>Table8[[#This Row],[Allocated Budget]]*Table8[[#This Row],[Allocation Percentage]]</f>
        <v>1187928.583803915</v>
      </c>
      <c r="R1163" s="136"/>
      <c r="S1163" s="1"/>
      <c r="T1163" s="1"/>
      <c r="U1163" s="1"/>
      <c r="V1163" s="29">
        <v>1441.5999752000002</v>
      </c>
      <c r="W1163" s="29">
        <v>7272.9805712499992</v>
      </c>
      <c r="X1163" s="1" t="s">
        <v>47</v>
      </c>
      <c r="Y1163" s="75">
        <f>$Q$2</f>
        <v>0.15</v>
      </c>
      <c r="Z1163" s="192" t="s">
        <v>32</v>
      </c>
      <c r="AA1163" s="1" t="s">
        <v>848</v>
      </c>
      <c r="AB1163" s="64">
        <v>1</v>
      </c>
      <c r="AC1163" s="115">
        <f t="shared" si="57"/>
        <v>1</v>
      </c>
      <c r="AD1163" s="2">
        <v>46082</v>
      </c>
      <c r="AE1163" s="175" t="str">
        <f>IFERROR(Table8[[#This Row],[Timeline - Monthwise]]-MIN(Table8[Start Date..]),"None")</f>
        <v>None</v>
      </c>
      <c r="AF1163" s="1" t="str">
        <f>IFERROR(Table8[[#This Row],[Timeline - Monthwise]]-Table8[[#This Row],[Start Date..]]+1,"Duration Doesn't Exsists")</f>
        <v>Duration Doesn't Exsists</v>
      </c>
      <c r="AG1163" s="29" t="str">
        <f ca="1">IFERROR(Table8[[#This Row],[Timeline - Monthwise]]-TODAY(),"No ETA")</f>
        <v>No ETA</v>
      </c>
      <c r="AH1163" s="29" t="str">
        <f t="shared" si="58"/>
        <v>Completed</v>
      </c>
      <c r="AI1163" s="192"/>
      <c r="AJ1163" s="237" t="s">
        <v>3569</v>
      </c>
      <c r="AK1163" s="1"/>
      <c r="AL1163" s="1" t="s">
        <v>3178</v>
      </c>
      <c r="AM1163" s="1" t="s">
        <v>30</v>
      </c>
      <c r="AN1163" s="1"/>
      <c r="AO1163" s="27"/>
      <c r="AP1163" s="190"/>
      <c r="AQ1163" s="1"/>
      <c r="AS1163" s="192" t="e">
        <f>VLOOKUP(Table8[[#This Row],[CEM Number]],'71 CEMs'!$E$5:$E$76,1,0)</f>
        <v>#N/A</v>
      </c>
      <c r="AT1163" s="235" t="s">
        <v>3569</v>
      </c>
      <c r="AU1163" s="233"/>
    </row>
    <row r="1164" spans="1:47" ht="14.4" customHeight="1">
      <c r="A1164" s="192" t="s">
        <v>3655</v>
      </c>
      <c r="B1164" s="166" t="s">
        <v>3530</v>
      </c>
      <c r="C1164" s="1" t="s">
        <v>1369</v>
      </c>
      <c r="D1164" s="1" t="s">
        <v>1369</v>
      </c>
      <c r="E1164" s="192" t="s">
        <v>1376</v>
      </c>
      <c r="F1164" s="29">
        <v>1924</v>
      </c>
      <c r="G1164" s="29">
        <v>769.6</v>
      </c>
      <c r="H1164" s="29"/>
      <c r="I1164" s="29"/>
      <c r="J1164" s="29"/>
      <c r="K1164" s="29"/>
      <c r="L1164" s="29"/>
      <c r="M1164" s="1" t="str">
        <f>Table8[[#This Row],[Std Remarks]]</f>
        <v>NOT LIVE - RETAIN BUDGET</v>
      </c>
      <c r="N1164" s="28">
        <f>Table8[[#This Row],[% of Completion of Work Done]]</f>
        <v>0</v>
      </c>
      <c r="O1164" s="1">
        <f>Table8[[#This Row],[Customers According to % (Market Share)]]</f>
        <v>769.6</v>
      </c>
      <c r="P1164" s="29">
        <v>11165262.9539253</v>
      </c>
      <c r="Q1164" s="136">
        <f>(Table8[[#This Row],[Allocated Budget]]*$Q$2)+(Table8[[#This Row],[Allocated Budget]]*(1-Table8[[#This Row],[HP%  based on Live % ( Work Progress)]])*(1-$Q$2))</f>
        <v>11165262.9539253</v>
      </c>
      <c r="R1164" s="136"/>
      <c r="S1164" s="1">
        <v>-1</v>
      </c>
      <c r="T1164" s="1"/>
      <c r="U1164" s="1"/>
      <c r="V1164" s="29">
        <v>1205.2200985500001</v>
      </c>
      <c r="W1164" s="29">
        <v>20005</v>
      </c>
      <c r="X1164" s="1" t="s">
        <v>47</v>
      </c>
      <c r="Y1164" s="28">
        <f>Table8[[#This Row],[% of Completion of Work Done]]</f>
        <v>0</v>
      </c>
      <c r="Z1164" s="192" t="s">
        <v>35</v>
      </c>
      <c r="AA1164" s="1"/>
      <c r="AB1164" s="77">
        <v>0</v>
      </c>
      <c r="AC1164" s="115">
        <f t="shared" si="57"/>
        <v>0</v>
      </c>
      <c r="AD1164" s="2">
        <v>46082</v>
      </c>
      <c r="AE1164" s="175">
        <f>IFERROR(Table8[[#This Row],[Timeline - Monthwise]]-MIN(Table8[Start Date..]),"None")</f>
        <v>214</v>
      </c>
      <c r="AF1164" s="1">
        <f>IFERROR(Table8[[#This Row],[Timeline - Monthwise]]-Table8[[#This Row],[Start Date..]]+1,"Duration Doesn't Exsists")</f>
        <v>215</v>
      </c>
      <c r="AG1164" s="29">
        <f ca="1">IFERROR(Table8[[#This Row],[Timeline - Monthwise]]-TODAY(),"No ETA")</f>
        <v>167</v>
      </c>
      <c r="AH1164" s="29" t="str">
        <f t="shared" si="58"/>
        <v>Yet to Start</v>
      </c>
      <c r="AI1164" s="192" t="s">
        <v>1168</v>
      </c>
      <c r="AJ1164" s="237" t="s">
        <v>3576</v>
      </c>
      <c r="AK1164" s="1" t="s">
        <v>1169</v>
      </c>
      <c r="AL1164" s="1" t="s">
        <v>3325</v>
      </c>
      <c r="AM1164" s="1" t="s">
        <v>76</v>
      </c>
      <c r="AN1164" s="1"/>
      <c r="AO1164" s="27"/>
      <c r="AP1164" s="190"/>
      <c r="AQ1164" s="1"/>
      <c r="AS1164" s="192" t="e">
        <f>VLOOKUP(Table8[[#This Row],[CEM Number]],'71 CEMs'!$E$5:$E$76,1,0)</f>
        <v>#N/A</v>
      </c>
      <c r="AT1164" s="235">
        <v>46296</v>
      </c>
      <c r="AU1164" s="233"/>
    </row>
    <row r="1165" spans="1:47" ht="14.4" customHeight="1">
      <c r="A1165" s="192" t="s">
        <v>3655</v>
      </c>
      <c r="B1165" s="166" t="s">
        <v>3530</v>
      </c>
      <c r="C1165" s="1" t="s">
        <v>1369</v>
      </c>
      <c r="D1165" s="1" t="s">
        <v>1369</v>
      </c>
      <c r="E1165" s="192" t="s">
        <v>1377</v>
      </c>
      <c r="F1165" s="29">
        <v>262</v>
      </c>
      <c r="G1165" s="29">
        <v>104.80000000000001</v>
      </c>
      <c r="H1165" s="29"/>
      <c r="I1165" s="29"/>
      <c r="J1165" s="29"/>
      <c r="K1165" s="29"/>
      <c r="L1165" s="29"/>
      <c r="M1165" s="1" t="str">
        <f>Table8[[#This Row],[Std Remarks]]</f>
        <v>NOT LIVE - RETAIN BUDGET</v>
      </c>
      <c r="N1165" s="28">
        <f>Table8[[#This Row],[% of Completion of Work Done]]</f>
        <v>0</v>
      </c>
      <c r="O1165" s="1">
        <f>Table8[[#This Row],[Customers According to % (Market Share)]]</f>
        <v>104.80000000000001</v>
      </c>
      <c r="P1165" s="29">
        <v>3341392.8449896001</v>
      </c>
      <c r="Q1165" s="136">
        <f>(Table8[[#This Row],[Allocated Budget]]*$Q$2)+(Table8[[#This Row],[Allocated Budget]]*(1-Table8[[#This Row],[HP%  based on Live % ( Work Progress)]])*(1-$Q$2))</f>
        <v>3341392.8449896001</v>
      </c>
      <c r="R1165" s="136"/>
      <c r="S1165" s="1">
        <v>-0.85</v>
      </c>
      <c r="T1165" s="1"/>
      <c r="U1165" s="1"/>
      <c r="V1165" s="29">
        <v>714.7482622</v>
      </c>
      <c r="W1165" s="29">
        <v>3283.75</v>
      </c>
      <c r="X1165" s="1" t="s">
        <v>47</v>
      </c>
      <c r="Y1165" s="28">
        <f>Table8[[#This Row],[% of Completion of Work Done]]</f>
        <v>0</v>
      </c>
      <c r="Z1165" s="192" t="s">
        <v>35</v>
      </c>
      <c r="AA1165" s="1"/>
      <c r="AB1165" s="77">
        <v>0</v>
      </c>
      <c r="AC1165" s="115">
        <f t="shared" si="57"/>
        <v>0</v>
      </c>
      <c r="AD1165" s="2">
        <v>46082</v>
      </c>
      <c r="AE1165" s="175">
        <f>IFERROR(Table8[[#This Row],[Timeline - Monthwise]]-MIN(Table8[Start Date..]),"None")</f>
        <v>214</v>
      </c>
      <c r="AF1165" s="1">
        <f>IFERROR(Table8[[#This Row],[Timeline - Monthwise]]-Table8[[#This Row],[Start Date..]]+1,"Duration Doesn't Exsists")</f>
        <v>215</v>
      </c>
      <c r="AG1165" s="29">
        <f ca="1">IFERROR(Table8[[#This Row],[Timeline - Monthwise]]-TODAY(),"No ETA")</f>
        <v>167</v>
      </c>
      <c r="AH1165" s="29" t="str">
        <f t="shared" si="58"/>
        <v>Yet to Start</v>
      </c>
      <c r="AI1165" s="192" t="s">
        <v>1168</v>
      </c>
      <c r="AJ1165" s="237" t="s">
        <v>3576</v>
      </c>
      <c r="AK1165" s="1" t="s">
        <v>1169</v>
      </c>
      <c r="AL1165" s="1" t="s">
        <v>3325</v>
      </c>
      <c r="AM1165" s="1" t="s">
        <v>76</v>
      </c>
      <c r="AN1165" s="1"/>
      <c r="AO1165" s="27"/>
      <c r="AP1165" s="192"/>
      <c r="AQ1165" s="1"/>
      <c r="AS1165" s="192" t="e">
        <f>VLOOKUP(Table8[[#This Row],[CEM Number]],'71 CEMs'!$E$5:$E$76,1,0)</f>
        <v>#N/A</v>
      </c>
      <c r="AT1165" s="235">
        <v>46296</v>
      </c>
      <c r="AU1165" s="233"/>
    </row>
    <row r="1166" spans="1:47" ht="14.4" customHeight="1">
      <c r="A1166" s="26" t="s">
        <v>345</v>
      </c>
      <c r="B1166" s="166">
        <v>45427</v>
      </c>
      <c r="C1166" s="1" t="s">
        <v>138</v>
      </c>
      <c r="D1166" s="1" t="s">
        <v>346</v>
      </c>
      <c r="E1166" s="192" t="s">
        <v>377</v>
      </c>
      <c r="F1166" s="29">
        <v>5620</v>
      </c>
      <c r="G1166" s="29">
        <v>2248</v>
      </c>
      <c r="H1166" s="29"/>
      <c r="I1166" s="29"/>
      <c r="J1166" s="29"/>
      <c r="K1166" s="29"/>
      <c r="L1166" s="29"/>
      <c r="M1166" s="1" t="str">
        <f>Table8[[#This Row],[Std Remarks]]</f>
        <v>LIVE - 100% Completed</v>
      </c>
      <c r="N1166" s="28">
        <f>Table8[[#This Row],[% of Completion of Work Done]]</f>
        <v>1</v>
      </c>
      <c r="O1166" s="1">
        <f>Table8[[#This Row],[Customers According to % (Market Share)]]</f>
        <v>2248</v>
      </c>
      <c r="P1166" s="29">
        <v>44198001.75</v>
      </c>
      <c r="Q1166" s="136">
        <f>Table8[[#This Row],[Allocated Budget]]*Table8[[#This Row],[Allocation Percentage]]</f>
        <v>6629700.2625000002</v>
      </c>
      <c r="R1166" s="136">
        <v>37568301.487499997</v>
      </c>
      <c r="S1166" s="1">
        <v>-1</v>
      </c>
      <c r="T1166" s="1"/>
      <c r="U1166" s="1">
        <v>0.4</v>
      </c>
      <c r="V1166" s="29">
        <v>5346.3499999999995</v>
      </c>
      <c r="W1166" s="29">
        <v>41305</v>
      </c>
      <c r="X1166" s="1" t="s">
        <v>47</v>
      </c>
      <c r="Y1166" s="75">
        <f>$Q$2</f>
        <v>0.15</v>
      </c>
      <c r="Z1166" s="192" t="s">
        <v>32</v>
      </c>
      <c r="AA1166" s="1" t="s">
        <v>47</v>
      </c>
      <c r="AB1166" s="64">
        <v>1</v>
      </c>
      <c r="AC1166" s="115">
        <f t="shared" si="57"/>
        <v>1</v>
      </c>
      <c r="AD1166" s="2">
        <v>46082</v>
      </c>
      <c r="AE1166" s="175" t="str">
        <f>IFERROR(Table8[[#This Row],[Timeline - Monthwise]]-MIN(Table8[Start Date..]),"None")</f>
        <v>None</v>
      </c>
      <c r="AF1166" s="1" t="str">
        <f>IFERROR(Table8[[#This Row],[Timeline - Monthwise]]-Table8[[#This Row],[Start Date..]]+1,"Duration Doesn't Exsists")</f>
        <v>Duration Doesn't Exsists</v>
      </c>
      <c r="AG1166" s="29" t="str">
        <f ca="1">IFERROR(Table8[[#This Row],[Timeline - Monthwise]]-TODAY(),"No ETA")</f>
        <v>No ETA</v>
      </c>
      <c r="AH1166" s="29" t="str">
        <f t="shared" si="58"/>
        <v>Completed</v>
      </c>
      <c r="AI1166" s="192"/>
      <c r="AJ1166" s="237" t="s">
        <v>3569</v>
      </c>
      <c r="AK1166" s="1"/>
      <c r="AL1166" s="1" t="s">
        <v>3178</v>
      </c>
      <c r="AM1166" s="1" t="s">
        <v>30</v>
      </c>
      <c r="AN1166" s="1"/>
      <c r="AO1166" s="27"/>
      <c r="AP1166" s="192"/>
      <c r="AQ1166" s="1"/>
      <c r="AS1166" s="192" t="str">
        <f>VLOOKUP(Table8[[#This Row],[CEM Number]],'71 CEMs'!$E$5:$E$76,1,0)</f>
        <v>I240700</v>
      </c>
      <c r="AT1166" s="235" t="s">
        <v>3569</v>
      </c>
      <c r="AU1166" s="233"/>
    </row>
    <row r="1167" spans="1:47" ht="14.4" customHeight="1">
      <c r="A1167" s="26" t="s">
        <v>950</v>
      </c>
      <c r="B1167" s="166">
        <v>44195</v>
      </c>
      <c r="C1167" s="1" t="s">
        <v>138</v>
      </c>
      <c r="D1167" s="1" t="s">
        <v>951</v>
      </c>
      <c r="E1167" s="192" t="s">
        <v>987</v>
      </c>
      <c r="F1167" s="29">
        <v>3292</v>
      </c>
      <c r="G1167" s="29">
        <v>1316.8000000000002</v>
      </c>
      <c r="H1167" s="29"/>
      <c r="I1167" s="29"/>
      <c r="J1167" s="29"/>
      <c r="K1167" s="29"/>
      <c r="L1167" s="29"/>
      <c r="M1167" s="1" t="str">
        <f>Table8[[#This Row],[Std Remarks]]</f>
        <v>LIVE - 100% Completed</v>
      </c>
      <c r="N1167" s="28">
        <f>Table8[[#This Row],[% of Completion of Work Done]]</f>
        <v>1</v>
      </c>
      <c r="O1167" s="1">
        <f>Table8[[#This Row],[Customers According to % (Market Share)]]</f>
        <v>1316.8000000000002</v>
      </c>
      <c r="P1167" s="29">
        <v>19311505.067284901</v>
      </c>
      <c r="Q1167" s="136">
        <f>Table8[[#This Row],[Allocated Budget]]*Table8[[#This Row],[Allocation Percentage]]</f>
        <v>2896725.7600927348</v>
      </c>
      <c r="R1167" s="136">
        <v>16414779.307192162</v>
      </c>
      <c r="S1167" s="1">
        <v>-1</v>
      </c>
      <c r="T1167" s="1"/>
      <c r="U1167" s="1">
        <v>0.4</v>
      </c>
      <c r="V1167" s="29">
        <v>6153.04</v>
      </c>
      <c r="W1167" s="29">
        <v>21387.258189266489</v>
      </c>
      <c r="X1167" s="1" t="s">
        <v>47</v>
      </c>
      <c r="Y1167" s="75">
        <f>$Q$2</f>
        <v>0.15</v>
      </c>
      <c r="Z1167" s="1" t="s">
        <v>32</v>
      </c>
      <c r="AA1167" s="1" t="s">
        <v>47</v>
      </c>
      <c r="AB1167" s="28">
        <v>1</v>
      </c>
      <c r="AC1167" s="115">
        <f t="shared" si="57"/>
        <v>1</v>
      </c>
      <c r="AD1167" s="2">
        <v>46082</v>
      </c>
      <c r="AE1167" s="175" t="str">
        <f>IFERROR(Table8[[#This Row],[Timeline - Monthwise]]-MIN(Table8[Start Date..]),"None")</f>
        <v>None</v>
      </c>
      <c r="AF1167" s="1" t="str">
        <f>IFERROR(Table8[[#This Row],[Timeline - Monthwise]]-Table8[[#This Row],[Start Date..]]+1,"Duration Doesn't Exsists")</f>
        <v>Duration Doesn't Exsists</v>
      </c>
      <c r="AG1167" s="29" t="str">
        <f ca="1">IFERROR(Table8[[#This Row],[Timeline - Monthwise]]-TODAY(),"No ETA")</f>
        <v>No ETA</v>
      </c>
      <c r="AH1167" s="29" t="str">
        <f t="shared" si="58"/>
        <v>Completed</v>
      </c>
      <c r="AI1167" s="1"/>
      <c r="AJ1167" s="237" t="s">
        <v>3569</v>
      </c>
      <c r="AK1167" s="1"/>
      <c r="AL1167" s="1" t="s">
        <v>3178</v>
      </c>
      <c r="AM1167" s="1" t="s">
        <v>30</v>
      </c>
      <c r="AN1167" s="1"/>
      <c r="AO1167" s="27"/>
      <c r="AP1167" s="190"/>
      <c r="AQ1167" s="1"/>
      <c r="AS1167" s="192" t="str">
        <f>VLOOKUP(Table8[[#This Row],[CEM Number]],'71 CEMs'!$E$5:$E$76,1,0)</f>
        <v>INT-21-00315</v>
      </c>
      <c r="AT1167" s="235" t="s">
        <v>3569</v>
      </c>
      <c r="AU1167" s="233"/>
    </row>
    <row r="1168" spans="1:47" ht="14.4" customHeight="1">
      <c r="A1168" s="26" t="s">
        <v>950</v>
      </c>
      <c r="B1168" s="166">
        <v>44195</v>
      </c>
      <c r="C1168" s="1" t="s">
        <v>138</v>
      </c>
      <c r="D1168" s="1" t="s">
        <v>951</v>
      </c>
      <c r="E1168" s="192" t="s">
        <v>988</v>
      </c>
      <c r="F1168" s="29">
        <v>1706</v>
      </c>
      <c r="G1168" s="29">
        <v>682.40000000000009</v>
      </c>
      <c r="H1168" s="29"/>
      <c r="I1168" s="29"/>
      <c r="J1168" s="29"/>
      <c r="K1168" s="29"/>
      <c r="L1168" s="29"/>
      <c r="M1168" s="1" t="str">
        <f>Table8[[#This Row],[Std Remarks]]</f>
        <v>LIVE - 100% Completed</v>
      </c>
      <c r="N1168" s="28">
        <f>Table8[[#This Row],[% of Completion of Work Done]]</f>
        <v>1</v>
      </c>
      <c r="O1168" s="1">
        <f>Table8[[#This Row],[Customers According to % (Market Share)]]</f>
        <v>682.40000000000009</v>
      </c>
      <c r="P1168" s="29">
        <v>15218766.4573605</v>
      </c>
      <c r="Q1168" s="136">
        <f>Table8[[#This Row],[Allocated Budget]]*Table8[[#This Row],[Allocation Percentage]]</f>
        <v>2282814.9686040748</v>
      </c>
      <c r="R1168" s="136">
        <v>12935951.488756401</v>
      </c>
      <c r="S1168" s="1">
        <v>-0.85</v>
      </c>
      <c r="T1168" s="1"/>
      <c r="U1168" s="1">
        <v>0.4</v>
      </c>
      <c r="V1168" s="29">
        <v>6565.41</v>
      </c>
      <c r="W1168" s="29">
        <v>13851.408618850113</v>
      </c>
      <c r="X1168" s="1" t="s">
        <v>47</v>
      </c>
      <c r="Y1168" s="75">
        <f>$Q$2</f>
        <v>0.15</v>
      </c>
      <c r="Z1168" s="1" t="s">
        <v>32</v>
      </c>
      <c r="AA1168" s="1" t="s">
        <v>47</v>
      </c>
      <c r="AB1168" s="28">
        <v>1</v>
      </c>
      <c r="AC1168" s="115">
        <f t="shared" ref="AC1168:AC1231" si="59">VALUE(SUBSTITUTE(AB1168,"%",""))</f>
        <v>1</v>
      </c>
      <c r="AD1168" s="2">
        <v>46082</v>
      </c>
      <c r="AE1168" s="175" t="str">
        <f>IFERROR(Table8[[#This Row],[Timeline - Monthwise]]-MIN(Table8[Start Date..]),"None")</f>
        <v>None</v>
      </c>
      <c r="AF1168" s="1" t="str">
        <f>IFERROR(Table8[[#This Row],[Timeline - Monthwise]]-Table8[[#This Row],[Start Date..]]+1,"Duration Doesn't Exsists")</f>
        <v>Duration Doesn't Exsists</v>
      </c>
      <c r="AG1168" s="29" t="str">
        <f ca="1">IFERROR(Table8[[#This Row],[Timeline - Monthwise]]-TODAY(),"No ETA")</f>
        <v>No ETA</v>
      </c>
      <c r="AH1168" s="29" t="str">
        <f t="shared" ref="AH1168:AH1231" si="60">IF(AB1168=100%,"Completed",IF(AB1168=0%,"Yet to Start","In Progress"))</f>
        <v>Completed</v>
      </c>
      <c r="AI1168" s="1"/>
      <c r="AJ1168" s="237" t="s">
        <v>3569</v>
      </c>
      <c r="AK1168" s="1"/>
      <c r="AL1168" s="1" t="s">
        <v>3178</v>
      </c>
      <c r="AM1168" s="1" t="s">
        <v>30</v>
      </c>
      <c r="AN1168" s="1"/>
      <c r="AO1168" s="27"/>
      <c r="AP1168" s="190"/>
      <c r="AQ1168" s="1"/>
      <c r="AR1168" s="71"/>
      <c r="AS1168" s="192" t="str">
        <f>VLOOKUP(Table8[[#This Row],[CEM Number]],'71 CEMs'!$E$5:$E$76,1,0)</f>
        <v>INT-21-00315</v>
      </c>
      <c r="AT1168" s="235" t="s">
        <v>3569</v>
      </c>
      <c r="AU1168" s="233"/>
    </row>
    <row r="1169" spans="1:47" ht="14.4" customHeight="1">
      <c r="A1169" s="192" t="s">
        <v>3655</v>
      </c>
      <c r="B1169" s="166" t="s">
        <v>3530</v>
      </c>
      <c r="C1169" s="1" t="s">
        <v>1369</v>
      </c>
      <c r="D1169" s="1" t="s">
        <v>1369</v>
      </c>
      <c r="E1169" s="192" t="s">
        <v>1378</v>
      </c>
      <c r="F1169" s="29">
        <v>1478</v>
      </c>
      <c r="G1169" s="29">
        <v>591.20000000000005</v>
      </c>
      <c r="H1169" s="29"/>
      <c r="I1169" s="29"/>
      <c r="J1169" s="29"/>
      <c r="K1169" s="29"/>
      <c r="L1169" s="29"/>
      <c r="M1169" s="1" t="str">
        <f>Table8[[#This Row],[Std Remarks]]</f>
        <v>NOT LIVE - RETAIN BUDGET</v>
      </c>
      <c r="N1169" s="28">
        <f>Table8[[#This Row],[% of Completion of Work Done]]</f>
        <v>0</v>
      </c>
      <c r="O1169" s="1">
        <f>Table8[[#This Row],[Customers According to % (Market Share)]]</f>
        <v>591.20000000000005</v>
      </c>
      <c r="P1169" s="29">
        <v>12384519.9748418</v>
      </c>
      <c r="Q1169" s="136">
        <f>(Table8[[#This Row],[Allocated Budget]]*$Q$2)+(Table8[[#This Row],[Allocated Budget]]*(1-Table8[[#This Row],[HP%  based on Live % ( Work Progress)]])*(1-$Q$2))</f>
        <v>12384519.9748418</v>
      </c>
      <c r="R1169" s="136"/>
      <c r="S1169" s="1">
        <v>-1</v>
      </c>
      <c r="T1169" s="1"/>
      <c r="U1169" s="1"/>
      <c r="V1169" s="29">
        <v>2283.6571775000002</v>
      </c>
      <c r="W1169" s="29">
        <v>14563.75</v>
      </c>
      <c r="X1169" s="1" t="s">
        <v>47</v>
      </c>
      <c r="Y1169" s="28">
        <f>Table8[[#This Row],[% of Completion of Work Done]]</f>
        <v>0</v>
      </c>
      <c r="Z1169" s="1" t="s">
        <v>35</v>
      </c>
      <c r="AA1169" s="1"/>
      <c r="AB1169" s="77">
        <v>0</v>
      </c>
      <c r="AC1169" s="115">
        <f t="shared" si="59"/>
        <v>0</v>
      </c>
      <c r="AD1169" s="2">
        <v>46082</v>
      </c>
      <c r="AE1169" s="175">
        <f>IFERROR(Table8[[#This Row],[Timeline - Monthwise]]-MIN(Table8[Start Date..]),"None")</f>
        <v>214</v>
      </c>
      <c r="AF1169" s="1">
        <f>IFERROR(Table8[[#This Row],[Timeline - Monthwise]]-Table8[[#This Row],[Start Date..]]+1,"Duration Doesn't Exsists")</f>
        <v>215</v>
      </c>
      <c r="AG1169" s="29">
        <f ca="1">IFERROR(Table8[[#This Row],[Timeline - Monthwise]]-TODAY(),"No ETA")</f>
        <v>167</v>
      </c>
      <c r="AH1169" s="29" t="str">
        <f t="shared" si="60"/>
        <v>Yet to Start</v>
      </c>
      <c r="AI1169" s="1" t="s">
        <v>1168</v>
      </c>
      <c r="AJ1169" s="237" t="s">
        <v>3576</v>
      </c>
      <c r="AK1169" s="192" t="s">
        <v>1169</v>
      </c>
      <c r="AL1169" s="1" t="s">
        <v>3325</v>
      </c>
      <c r="AM1169" s="1" t="s">
        <v>76</v>
      </c>
      <c r="AN1169" s="1"/>
      <c r="AO1169" s="27"/>
      <c r="AP1169" s="1"/>
      <c r="AQ1169" s="1"/>
      <c r="AS1169" s="192" t="e">
        <f>VLOOKUP(Table8[[#This Row],[CEM Number]],'71 CEMs'!$E$5:$E$76,1,0)</f>
        <v>#N/A</v>
      </c>
      <c r="AT1169" s="235">
        <v>46296</v>
      </c>
      <c r="AU1169" s="233"/>
    </row>
    <row r="1170" spans="1:47" ht="14.4" customHeight="1">
      <c r="A1170" s="86" t="s">
        <v>944</v>
      </c>
      <c r="B1170" s="166" t="s">
        <v>3530</v>
      </c>
      <c r="C1170" s="1" t="s">
        <v>945</v>
      </c>
      <c r="D1170" s="1" t="s">
        <v>945</v>
      </c>
      <c r="E1170" s="192" t="s">
        <v>3266</v>
      </c>
      <c r="F1170" s="29">
        <v>350</v>
      </c>
      <c r="G1170" s="65">
        <v>140</v>
      </c>
      <c r="H1170" s="65"/>
      <c r="I1170" s="29"/>
      <c r="J1170" s="29"/>
      <c r="K1170" s="29"/>
      <c r="L1170" s="29"/>
      <c r="M1170" s="1" t="str">
        <f>Table8[[#This Row],[Std Remarks]]</f>
        <v>NOT LIVE - RETAIN BUDGET</v>
      </c>
      <c r="N1170" s="28">
        <f>Table8[[#This Row],[% of Completion of Work Done]]</f>
        <v>0</v>
      </c>
      <c r="O1170" s="1"/>
      <c r="P1170" s="29">
        <v>11770055.929230001</v>
      </c>
      <c r="Q1170" s="136">
        <f>(Table8[[#This Row],[Allocated Budget]]*$Q$2)+(Table8[[#This Row],[Allocated Budget]]*(1-Table8[[#This Row],[HP%  based on Live % ( Work Progress)]])*(1-$Q$2))</f>
        <v>11770055.929230001</v>
      </c>
      <c r="R1170" s="136"/>
      <c r="S1170" s="1"/>
      <c r="T1170" s="1"/>
      <c r="U1170" s="1"/>
      <c r="V1170" s="66">
        <v>2834.75</v>
      </c>
      <c r="W1170" s="66">
        <v>13112.712993000001</v>
      </c>
      <c r="X1170" s="1" t="s">
        <v>47</v>
      </c>
      <c r="Y1170" s="28">
        <f>Table8[[#This Row],[% of Completion of Work Done]]</f>
        <v>0</v>
      </c>
      <c r="Z1170" s="1" t="s">
        <v>35</v>
      </c>
      <c r="AA1170" s="1"/>
      <c r="AB1170" s="64">
        <v>0</v>
      </c>
      <c r="AC1170" s="115">
        <f t="shared" si="59"/>
        <v>0</v>
      </c>
      <c r="AD1170" s="2">
        <v>46082</v>
      </c>
      <c r="AE1170" s="175">
        <f>IFERROR(Table8[[#This Row],[Timeline - Monthwise]]-MIN(Table8[Start Date..]),"None")</f>
        <v>92</v>
      </c>
      <c r="AF1170" s="1">
        <f>IFERROR(Table8[[#This Row],[Timeline - Monthwise]]-Table8[[#This Row],[Start Date..]]+1,"Duration Doesn't Exsists")</f>
        <v>93</v>
      </c>
      <c r="AG1170" s="29">
        <f ca="1">IFERROR(Table8[[#This Row],[Timeline - Monthwise]]-TODAY(),"No ETA")</f>
        <v>45</v>
      </c>
      <c r="AH1170" s="29" t="str">
        <f t="shared" si="60"/>
        <v>Yet to Start</v>
      </c>
      <c r="AI1170" s="28" t="s">
        <v>850</v>
      </c>
      <c r="AJ1170" s="237" t="s">
        <v>3573</v>
      </c>
      <c r="AK1170" s="28" t="s">
        <v>3303</v>
      </c>
      <c r="AL1170" s="1" t="s">
        <v>3325</v>
      </c>
      <c r="AM1170" s="1" t="s">
        <v>76</v>
      </c>
      <c r="AN1170" s="1"/>
      <c r="AO1170" s="27"/>
      <c r="AP1170" s="192"/>
      <c r="AQ1170" s="1"/>
      <c r="AS1170" s="192" t="e">
        <f>VLOOKUP(Table8[[#This Row],[CEM Number]],'71 CEMs'!$E$5:$E$76,1,0)</f>
        <v>#N/A</v>
      </c>
      <c r="AT1170" s="235">
        <v>46174</v>
      </c>
      <c r="AU1170" s="233"/>
    </row>
    <row r="1171" spans="1:47" ht="14.4" customHeight="1">
      <c r="A1171" s="86" t="s">
        <v>944</v>
      </c>
      <c r="B1171" s="166" t="s">
        <v>3530</v>
      </c>
      <c r="C1171" s="1" t="s">
        <v>945</v>
      </c>
      <c r="D1171" s="1" t="s">
        <v>945</v>
      </c>
      <c r="E1171" s="192" t="s">
        <v>3260</v>
      </c>
      <c r="F1171" s="29">
        <v>1516</v>
      </c>
      <c r="G1171" s="65">
        <v>606.4</v>
      </c>
      <c r="H1171" s="65"/>
      <c r="I1171" s="29"/>
      <c r="J1171" s="29"/>
      <c r="K1171" s="29"/>
      <c r="L1171" s="29"/>
      <c r="M1171" s="1" t="str">
        <f>Table8[[#This Row],[Std Remarks]]</f>
        <v>NOT LIVE - RETAIN BUDGET</v>
      </c>
      <c r="N1171" s="28">
        <f>Table8[[#This Row],[% of Completion of Work Done]]</f>
        <v>0.5</v>
      </c>
      <c r="O1171" s="1"/>
      <c r="P1171" s="29">
        <v>7990896.3183984999</v>
      </c>
      <c r="Q1171" s="136">
        <f>(Table8[[#This Row],[Allocated Budget]]*$Q$2)+(Table8[[#This Row],[Allocated Budget]]*(1-Table8[[#This Row],[HP%  based on Live % ( Work Progress)]])*(1-$Q$2))</f>
        <v>4594765.3830791377</v>
      </c>
      <c r="R1171" s="136"/>
      <c r="S1171" s="1"/>
      <c r="T1171" s="1"/>
      <c r="U1171" s="1"/>
      <c r="V1171" s="66">
        <v>667.7</v>
      </c>
      <c r="W1171" s="66">
        <v>9542.9276183999973</v>
      </c>
      <c r="X1171" s="1" t="s">
        <v>47</v>
      </c>
      <c r="Y1171" s="28">
        <f>Table8[[#This Row],[% of Completion of Work Done]]</f>
        <v>0.5</v>
      </c>
      <c r="Z1171" s="1" t="s">
        <v>35</v>
      </c>
      <c r="AA1171" s="1"/>
      <c r="AB1171" s="77">
        <v>0.5</v>
      </c>
      <c r="AC1171" s="115">
        <f t="shared" si="59"/>
        <v>0.5</v>
      </c>
      <c r="AD1171" s="2">
        <v>46082</v>
      </c>
      <c r="AE1171" s="175">
        <f>IFERROR(Table8[[#This Row],[Timeline - Monthwise]]-MIN(Table8[Start Date..]),"None")</f>
        <v>92</v>
      </c>
      <c r="AF1171" s="1">
        <f>IFERROR(Table8[[#This Row],[Timeline - Monthwise]]-Table8[[#This Row],[Start Date..]]+1,"Duration Doesn't Exsists")</f>
        <v>93</v>
      </c>
      <c r="AG1171" s="29">
        <f ca="1">IFERROR(Table8[[#This Row],[Timeline - Monthwise]]-TODAY(),"No ETA")</f>
        <v>45</v>
      </c>
      <c r="AH1171" s="29" t="str">
        <f t="shared" si="60"/>
        <v>In Progress</v>
      </c>
      <c r="AI1171" s="28" t="s">
        <v>850</v>
      </c>
      <c r="AJ1171" s="237" t="s">
        <v>3573</v>
      </c>
      <c r="AK1171" s="28" t="s">
        <v>550</v>
      </c>
      <c r="AL1171" s="1" t="s">
        <v>3323</v>
      </c>
      <c r="AM1171" s="1" t="s">
        <v>76</v>
      </c>
      <c r="AN1171" s="1"/>
      <c r="AO1171" s="27"/>
      <c r="AP1171" s="192"/>
      <c r="AQ1171" s="1"/>
      <c r="AS1171" s="192" t="e">
        <f>VLOOKUP(Table8[[#This Row],[CEM Number]],'71 CEMs'!$E$5:$E$76,1,0)</f>
        <v>#N/A</v>
      </c>
      <c r="AT1171" s="235">
        <v>46174</v>
      </c>
      <c r="AU1171" s="233"/>
    </row>
    <row r="1172" spans="1:47" ht="14.4" customHeight="1">
      <c r="A1172" s="86" t="s">
        <v>944</v>
      </c>
      <c r="B1172" s="166" t="s">
        <v>3530</v>
      </c>
      <c r="C1172" s="1" t="s">
        <v>945</v>
      </c>
      <c r="D1172" s="1" t="s">
        <v>945</v>
      </c>
      <c r="E1172" s="192" t="s">
        <v>3259</v>
      </c>
      <c r="F1172" s="29">
        <v>2046</v>
      </c>
      <c r="G1172" s="65">
        <v>818.40000000000009</v>
      </c>
      <c r="H1172" s="65"/>
      <c r="I1172" s="29"/>
      <c r="J1172" s="29"/>
      <c r="K1172" s="29"/>
      <c r="L1172" s="29"/>
      <c r="M1172" s="1" t="str">
        <f>Table8[[#This Row],[Std Remarks]]</f>
        <v>NOT LIVE - RETAIN BUDGET</v>
      </c>
      <c r="N1172" s="28">
        <f>Table8[[#This Row],[% of Completion of Work Done]]</f>
        <v>0.1</v>
      </c>
      <c r="O1172" s="1"/>
      <c r="P1172" s="29">
        <v>12123929.354952499</v>
      </c>
      <c r="Q1172" s="136">
        <f>(Table8[[#This Row],[Allocated Budget]]*$Q$2)+(Table8[[#This Row],[Allocated Budget]]*(1-Table8[[#This Row],[HP%  based on Live % ( Work Progress)]])*(1-$Q$2))</f>
        <v>11093395.359781537</v>
      </c>
      <c r="R1172" s="136"/>
      <c r="S1172" s="1"/>
      <c r="T1172" s="1"/>
      <c r="U1172" s="1"/>
      <c r="V1172" s="66">
        <v>789.93499999999995</v>
      </c>
      <c r="W1172" s="66">
        <v>14829.959817750005</v>
      </c>
      <c r="X1172" s="1" t="s">
        <v>47</v>
      </c>
      <c r="Y1172" s="28">
        <f>Table8[[#This Row],[% of Completion of Work Done]]</f>
        <v>0.1</v>
      </c>
      <c r="Z1172" s="1" t="s">
        <v>35</v>
      </c>
      <c r="AA1172" s="1"/>
      <c r="AB1172" s="77">
        <v>0.1</v>
      </c>
      <c r="AC1172" s="115">
        <f t="shared" si="59"/>
        <v>0.1</v>
      </c>
      <c r="AD1172" s="2">
        <v>46082</v>
      </c>
      <c r="AE1172" s="175">
        <f>IFERROR(Table8[[#This Row],[Timeline - Monthwise]]-MIN(Table8[Start Date..]),"None")</f>
        <v>92</v>
      </c>
      <c r="AF1172" s="1">
        <f>IFERROR(Table8[[#This Row],[Timeline - Monthwise]]-Table8[[#This Row],[Start Date..]]+1,"Duration Doesn't Exsists")</f>
        <v>93</v>
      </c>
      <c r="AG1172" s="29">
        <f ca="1">IFERROR(Table8[[#This Row],[Timeline - Monthwise]]-TODAY(),"No ETA")</f>
        <v>45</v>
      </c>
      <c r="AH1172" s="29" t="str">
        <f t="shared" si="60"/>
        <v>In Progress</v>
      </c>
      <c r="AI1172" s="28" t="s">
        <v>850</v>
      </c>
      <c r="AJ1172" s="237" t="s">
        <v>3573</v>
      </c>
      <c r="AK1172" s="28" t="s">
        <v>550</v>
      </c>
      <c r="AL1172" s="1" t="s">
        <v>3323</v>
      </c>
      <c r="AM1172" s="1" t="s">
        <v>76</v>
      </c>
      <c r="AN1172" s="1"/>
      <c r="AO1172" s="27"/>
      <c r="AP1172" s="192"/>
      <c r="AQ1172" s="1"/>
      <c r="AS1172" s="192" t="e">
        <f>VLOOKUP(Table8[[#This Row],[CEM Number]],'71 CEMs'!$E$5:$E$76,1,0)</f>
        <v>#N/A</v>
      </c>
      <c r="AT1172" s="235">
        <v>46174</v>
      </c>
      <c r="AU1172" s="233"/>
    </row>
    <row r="1173" spans="1:47" ht="14.4" customHeight="1">
      <c r="A1173" s="192" t="s">
        <v>3655</v>
      </c>
      <c r="B1173" s="166" t="s">
        <v>3530</v>
      </c>
      <c r="C1173" s="1" t="s">
        <v>1369</v>
      </c>
      <c r="D1173" s="1" t="s">
        <v>1369</v>
      </c>
      <c r="E1173" s="192" t="s">
        <v>1379</v>
      </c>
      <c r="F1173" s="29">
        <v>272</v>
      </c>
      <c r="G1173" s="29">
        <v>108.80000000000001</v>
      </c>
      <c r="H1173" s="29"/>
      <c r="I1173" s="29"/>
      <c r="J1173" s="29"/>
      <c r="K1173" s="29"/>
      <c r="L1173" s="29"/>
      <c r="M1173" s="1" t="str">
        <f>Table8[[#This Row],[Std Remarks]]</f>
        <v>NOT LIVE - RETAIN BUDGET</v>
      </c>
      <c r="N1173" s="28">
        <f>Table8[[#This Row],[% of Completion of Work Done]]</f>
        <v>0</v>
      </c>
      <c r="O1173" s="1">
        <f>Table8[[#This Row],[Customers According to % (Market Share)]]</f>
        <v>108.80000000000001</v>
      </c>
      <c r="P1173" s="29">
        <v>3495322.8978419998</v>
      </c>
      <c r="Q1173" s="136">
        <f>(Table8[[#This Row],[Allocated Budget]]*$Q$2)+(Table8[[#This Row],[Allocated Budget]]*(1-Table8[[#This Row],[HP%  based on Live % ( Work Progress)]])*(1-$Q$2))</f>
        <v>3495322.8978419993</v>
      </c>
      <c r="R1173" s="136"/>
      <c r="S1173" s="1">
        <v>-0.85</v>
      </c>
      <c r="T1173" s="1"/>
      <c r="U1173" s="1"/>
      <c r="V1173" s="29">
        <v>723.61029099999985</v>
      </c>
      <c r="W1173" s="29">
        <v>4517.1000000000004</v>
      </c>
      <c r="X1173" s="1" t="s">
        <v>47</v>
      </c>
      <c r="Y1173" s="28">
        <f>Table8[[#This Row],[% of Completion of Work Done]]</f>
        <v>0</v>
      </c>
      <c r="Z1173" s="1" t="s">
        <v>35</v>
      </c>
      <c r="AA1173" s="1"/>
      <c r="AB1173" s="77">
        <v>0</v>
      </c>
      <c r="AC1173" s="115">
        <f t="shared" si="59"/>
        <v>0</v>
      </c>
      <c r="AD1173" s="2">
        <v>46082</v>
      </c>
      <c r="AE1173" s="175">
        <f>IFERROR(Table8[[#This Row],[Timeline - Monthwise]]-MIN(Table8[Start Date..]),"None")</f>
        <v>214</v>
      </c>
      <c r="AF1173" s="1">
        <f>IFERROR(Table8[[#This Row],[Timeline - Monthwise]]-Table8[[#This Row],[Start Date..]]+1,"Duration Doesn't Exsists")</f>
        <v>215</v>
      </c>
      <c r="AG1173" s="29">
        <f ca="1">IFERROR(Table8[[#This Row],[Timeline - Monthwise]]-TODAY(),"No ETA")</f>
        <v>167</v>
      </c>
      <c r="AH1173" s="29" t="str">
        <f t="shared" si="60"/>
        <v>Yet to Start</v>
      </c>
      <c r="AI1173" s="1" t="s">
        <v>1168</v>
      </c>
      <c r="AJ1173" s="237" t="s">
        <v>3576</v>
      </c>
      <c r="AK1173" s="1" t="s">
        <v>1169</v>
      </c>
      <c r="AL1173" s="1" t="s">
        <v>3325</v>
      </c>
      <c r="AM1173" s="1" t="s">
        <v>76</v>
      </c>
      <c r="AN1173" s="1"/>
      <c r="AO1173" s="27"/>
      <c r="AP1173" s="192"/>
      <c r="AQ1173" s="1"/>
      <c r="AS1173" s="192" t="e">
        <f>VLOOKUP(Table8[[#This Row],[CEM Number]],'71 CEMs'!$E$5:$E$76,1,0)</f>
        <v>#N/A</v>
      </c>
      <c r="AT1173" s="235">
        <v>46296</v>
      </c>
      <c r="AU1173" s="233"/>
    </row>
    <row r="1174" spans="1:47" ht="14.4" customHeight="1">
      <c r="A1174" s="192" t="s">
        <v>3655</v>
      </c>
      <c r="B1174" s="166" t="s">
        <v>3530</v>
      </c>
      <c r="C1174" s="1" t="s">
        <v>1369</v>
      </c>
      <c r="D1174" s="1" t="s">
        <v>1369</v>
      </c>
      <c r="E1174" s="192" t="s">
        <v>1380</v>
      </c>
      <c r="F1174" s="29">
        <v>508</v>
      </c>
      <c r="G1174" s="29">
        <v>203.20000000000002</v>
      </c>
      <c r="H1174" s="29"/>
      <c r="I1174" s="29"/>
      <c r="J1174" s="29"/>
      <c r="K1174" s="29"/>
      <c r="L1174" s="29"/>
      <c r="M1174" s="1" t="str">
        <f>Table8[[#This Row],[Std Remarks]]</f>
        <v>NOT LIVE - RETAIN BUDGET</v>
      </c>
      <c r="N1174" s="28">
        <f>Table8[[#This Row],[% of Completion of Work Done]]</f>
        <v>0</v>
      </c>
      <c r="O1174" s="1">
        <f>Table8[[#This Row],[Customers According to % (Market Share)]]</f>
        <v>203.20000000000002</v>
      </c>
      <c r="P1174" s="29">
        <v>3972112.1</v>
      </c>
      <c r="Q1174" s="136">
        <f>(Table8[[#This Row],[Allocated Budget]]*$Q$2)+(Table8[[#This Row],[Allocated Budget]]*(1-Table8[[#This Row],[HP%  based on Live % ( Work Progress)]])*(1-$Q$2))</f>
        <v>3972112.1</v>
      </c>
      <c r="R1174" s="136"/>
      <c r="S1174" s="1">
        <v>-1</v>
      </c>
      <c r="T1174" s="1"/>
      <c r="U1174" s="1"/>
      <c r="V1174" s="29">
        <v>481.84999999999997</v>
      </c>
      <c r="W1174" s="29">
        <v>5012.5</v>
      </c>
      <c r="X1174" s="1" t="s">
        <v>47</v>
      </c>
      <c r="Y1174" s="28">
        <f>Table8[[#This Row],[% of Completion of Work Done]]</f>
        <v>0</v>
      </c>
      <c r="Z1174" s="1" t="s">
        <v>35</v>
      </c>
      <c r="AA1174" s="1"/>
      <c r="AB1174" s="77">
        <v>0</v>
      </c>
      <c r="AC1174" s="115">
        <f t="shared" si="59"/>
        <v>0</v>
      </c>
      <c r="AD1174" s="2">
        <v>46082</v>
      </c>
      <c r="AE1174" s="175">
        <f>IFERROR(Table8[[#This Row],[Timeline - Monthwise]]-MIN(Table8[Start Date..]),"None")</f>
        <v>214</v>
      </c>
      <c r="AF1174" s="1">
        <f>IFERROR(Table8[[#This Row],[Timeline - Monthwise]]-Table8[[#This Row],[Start Date..]]+1,"Duration Doesn't Exsists")</f>
        <v>215</v>
      </c>
      <c r="AG1174" s="29">
        <f ca="1">IFERROR(Table8[[#This Row],[Timeline - Monthwise]]-TODAY(),"No ETA")</f>
        <v>167</v>
      </c>
      <c r="AH1174" s="29" t="str">
        <f t="shared" si="60"/>
        <v>Yet to Start</v>
      </c>
      <c r="AI1174" s="1" t="s">
        <v>1168</v>
      </c>
      <c r="AJ1174" s="237" t="s">
        <v>3576</v>
      </c>
      <c r="AK1174" s="192" t="s">
        <v>1169</v>
      </c>
      <c r="AL1174" s="1" t="s">
        <v>3325</v>
      </c>
      <c r="AM1174" s="1" t="s">
        <v>76</v>
      </c>
      <c r="AN1174" s="1"/>
      <c r="AO1174" s="27"/>
      <c r="AP1174" s="192"/>
      <c r="AQ1174" s="1"/>
      <c r="AS1174" s="192" t="e">
        <f>VLOOKUP(Table8[[#This Row],[CEM Number]],'71 CEMs'!$E$5:$E$76,1,0)</f>
        <v>#N/A</v>
      </c>
      <c r="AT1174" s="235">
        <v>46296</v>
      </c>
      <c r="AU1174" s="233"/>
    </row>
    <row r="1175" spans="1:47" ht="14.4" customHeight="1">
      <c r="A1175" s="26" t="s">
        <v>1009</v>
      </c>
      <c r="B1175" s="166">
        <v>44924</v>
      </c>
      <c r="C1175" s="1" t="s">
        <v>64</v>
      </c>
      <c r="D1175" s="1" t="s">
        <v>1010</v>
      </c>
      <c r="E1175" s="192" t="s">
        <v>1022</v>
      </c>
      <c r="F1175" s="29">
        <v>494</v>
      </c>
      <c r="G1175" s="29">
        <v>247</v>
      </c>
      <c r="H1175" s="29"/>
      <c r="I1175" s="29"/>
      <c r="J1175" s="29"/>
      <c r="K1175" s="29"/>
      <c r="L1175" s="29"/>
      <c r="M1175" s="1" t="str">
        <f>Table8[[#This Row],[Std Remarks]]</f>
        <v>LIVE - 100% Completed</v>
      </c>
      <c r="N1175" s="28">
        <f>Table8[[#This Row],[% of Completion of Work Done]]</f>
        <v>1</v>
      </c>
      <c r="O1175" s="1">
        <f>Table8[[#This Row],[Customers According to % (Market Share)]]</f>
        <v>247</v>
      </c>
      <c r="P1175" s="29">
        <v>6033905.1569817998</v>
      </c>
      <c r="Q1175" s="136">
        <f>Table8[[#This Row],[Allocated Budget]]*Table8[[#This Row],[Allocation Percentage]]</f>
        <v>905085.77354726999</v>
      </c>
      <c r="R1175" s="136">
        <v>5128819.3834345294</v>
      </c>
      <c r="S1175" s="1">
        <v>-0.51</v>
      </c>
      <c r="T1175" s="1"/>
      <c r="U1175" s="1">
        <v>0.5</v>
      </c>
      <c r="V1175" s="29">
        <v>1380.5924063999998</v>
      </c>
      <c r="W1175" s="29">
        <v>4947.8223415000011</v>
      </c>
      <c r="X1175" s="1" t="s">
        <v>47</v>
      </c>
      <c r="Y1175" s="75">
        <f>$Q$2</f>
        <v>0.15</v>
      </c>
      <c r="Z1175" s="1" t="s">
        <v>32</v>
      </c>
      <c r="AA1175" s="1" t="s">
        <v>47</v>
      </c>
      <c r="AB1175" s="64">
        <v>1</v>
      </c>
      <c r="AC1175" s="115">
        <f t="shared" si="59"/>
        <v>1</v>
      </c>
      <c r="AD1175" s="2">
        <v>46082</v>
      </c>
      <c r="AE1175" s="175" t="str">
        <f>IFERROR(Table8[[#This Row],[Timeline - Monthwise]]-MIN(Table8[Start Date..]),"None")</f>
        <v>None</v>
      </c>
      <c r="AF1175" s="1" t="str">
        <f>IFERROR(Table8[[#This Row],[Timeline - Monthwise]]-Table8[[#This Row],[Start Date..]]+1,"Duration Doesn't Exsists")</f>
        <v>Duration Doesn't Exsists</v>
      </c>
      <c r="AG1175" s="29" t="str">
        <f ca="1">IFERROR(Table8[[#This Row],[Timeline - Monthwise]]-TODAY(),"No ETA")</f>
        <v>No ETA</v>
      </c>
      <c r="AH1175" s="29" t="str">
        <f t="shared" si="60"/>
        <v>Completed</v>
      </c>
      <c r="AI1175" s="1"/>
      <c r="AJ1175" s="237" t="s">
        <v>3569</v>
      </c>
      <c r="AK1175" s="1"/>
      <c r="AL1175" s="1" t="s">
        <v>3178</v>
      </c>
      <c r="AM1175" s="1" t="s">
        <v>30</v>
      </c>
      <c r="AN1175" s="1"/>
      <c r="AO1175" s="27"/>
      <c r="AP1175" s="192"/>
      <c r="AQ1175" s="1"/>
      <c r="AS1175" s="192" t="str">
        <f>VLOOKUP(Table8[[#This Row],[CEM Number]],'71 CEMs'!$E$5:$E$76,1,0)</f>
        <v>INT-23-00437</v>
      </c>
      <c r="AT1175" s="235" t="s">
        <v>3569</v>
      </c>
      <c r="AU1175" s="233"/>
    </row>
    <row r="1176" spans="1:47" ht="14.4" customHeight="1">
      <c r="A1176" s="26" t="s">
        <v>513</v>
      </c>
      <c r="B1176" s="166">
        <v>45427</v>
      </c>
      <c r="C1176" s="1" t="s">
        <v>514</v>
      </c>
      <c r="D1176" s="1" t="s">
        <v>515</v>
      </c>
      <c r="E1176" s="192" t="s">
        <v>557</v>
      </c>
      <c r="F1176" s="29">
        <v>384</v>
      </c>
      <c r="G1176" s="29">
        <v>153.60000000000002</v>
      </c>
      <c r="H1176" s="29"/>
      <c r="I1176" s="29"/>
      <c r="J1176" s="29"/>
      <c r="K1176" s="29"/>
      <c r="L1176" s="29"/>
      <c r="M1176" s="1" t="str">
        <f>Table8[[#This Row],[Std Remarks]]</f>
        <v>NOT LIVE - RETAIN BUDGET</v>
      </c>
      <c r="N1176" s="28">
        <f>Table8[[#This Row],[% of Completion of Work Done]]</f>
        <v>0</v>
      </c>
      <c r="O1176" s="1">
        <f>Table8[[#This Row],[Customers According to % (Market Share)]]</f>
        <v>153.60000000000002</v>
      </c>
      <c r="P1176" s="29">
        <v>2418004.9469728498</v>
      </c>
      <c r="Q1176" s="136">
        <f>(Table8[[#This Row],[Allocated Budget]]*$Q$2)+(Table8[[#This Row],[Allocated Budget]]*(1-Table8[[#This Row],[HP%  based on Live % ( Work Progress)]])*(1-$Q$2))</f>
        <v>2418004.9469728498</v>
      </c>
      <c r="R1176" s="136">
        <v>0</v>
      </c>
      <c r="S1176" s="1">
        <v>-1</v>
      </c>
      <c r="T1176" s="1"/>
      <c r="U1176" s="1">
        <v>0.4</v>
      </c>
      <c r="V1176" s="29">
        <v>380.54885990000002</v>
      </c>
      <c r="W1176" s="29">
        <v>728.65301699999998</v>
      </c>
      <c r="X1176" s="1" t="s">
        <v>47</v>
      </c>
      <c r="Y1176" s="28">
        <f>Table8[[#This Row],[% of Completion of Work Done]]</f>
        <v>0</v>
      </c>
      <c r="Z1176" s="1" t="s">
        <v>35</v>
      </c>
      <c r="AA1176" s="1"/>
      <c r="AB1176" s="28">
        <v>0</v>
      </c>
      <c r="AC1176" s="115">
        <f t="shared" si="59"/>
        <v>0</v>
      </c>
      <c r="AD1176" s="2">
        <v>46082</v>
      </c>
      <c r="AE1176" s="175">
        <f>IFERROR(Table8[[#This Row],[Timeline - Monthwise]]-MIN(Table8[Start Date..]),"None")</f>
        <v>122</v>
      </c>
      <c r="AF1176" s="1">
        <f>IFERROR(Table8[[#This Row],[Timeline - Monthwise]]-Table8[[#This Row],[Start Date..]]+1,"Duration Doesn't Exsists")</f>
        <v>123</v>
      </c>
      <c r="AG1176" s="29">
        <f ca="1">IFERROR(Table8[[#This Row],[Timeline - Monthwise]]-TODAY(),"No ETA")</f>
        <v>75</v>
      </c>
      <c r="AH1176" s="29" t="str">
        <f t="shared" si="60"/>
        <v>Yet to Start</v>
      </c>
      <c r="AI1176" s="1">
        <v>46204</v>
      </c>
      <c r="AJ1176" s="237" t="s">
        <v>3572</v>
      </c>
      <c r="AK1176" s="192" t="s">
        <v>517</v>
      </c>
      <c r="AL1176" s="1" t="s">
        <v>3180</v>
      </c>
      <c r="AM1176" s="1" t="s">
        <v>76</v>
      </c>
      <c r="AN1176" s="1">
        <v>2</v>
      </c>
      <c r="AO1176" s="27"/>
      <c r="AP1176" s="192"/>
      <c r="AQ1176" s="192"/>
      <c r="AS1176" s="192" t="str">
        <f>VLOOKUP(Table8[[#This Row],[CEM Number]],'71 CEMs'!$E$5:$E$76,1,0)</f>
        <v>I240705</v>
      </c>
      <c r="AT1176" s="235">
        <v>46204</v>
      </c>
      <c r="AU1176" s="233"/>
    </row>
    <row r="1177" spans="1:47" s="71" customFormat="1" ht="14.4" customHeight="1">
      <c r="A1177" s="192" t="s">
        <v>3655</v>
      </c>
      <c r="B1177" s="166" t="s">
        <v>3530</v>
      </c>
      <c r="C1177" s="1" t="s">
        <v>1369</v>
      </c>
      <c r="D1177" s="1" t="s">
        <v>1369</v>
      </c>
      <c r="E1177" s="192" t="s">
        <v>140</v>
      </c>
      <c r="F1177" s="29">
        <v>168</v>
      </c>
      <c r="G1177" s="29">
        <v>67.2</v>
      </c>
      <c r="H1177" s="29"/>
      <c r="I1177" s="29"/>
      <c r="J1177" s="29"/>
      <c r="K1177" s="29"/>
      <c r="L1177" s="29"/>
      <c r="M1177" s="1" t="str">
        <f>Table8[[#This Row],[Std Remarks]]</f>
        <v>NOT LIVE - RETAIN BUDGET</v>
      </c>
      <c r="N1177" s="28">
        <f>Table8[[#This Row],[% of Completion of Work Done]]</f>
        <v>0</v>
      </c>
      <c r="O1177" s="1">
        <f>Table8[[#This Row],[Customers According to % (Market Share)]]</f>
        <v>67.2</v>
      </c>
      <c r="P1177" s="29">
        <v>2728584.1846551001</v>
      </c>
      <c r="Q1177" s="136">
        <f>(Table8[[#This Row],[Allocated Budget]]*$Q$2)+(Table8[[#This Row],[Allocated Budget]]*(1-Table8[[#This Row],[HP%  based on Live % ( Work Progress)]])*(1-$Q$2))</f>
        <v>2728584.1846551001</v>
      </c>
      <c r="R1177" s="136"/>
      <c r="S1177" s="1">
        <v>-0.85</v>
      </c>
      <c r="T1177" s="1"/>
      <c r="U1177" s="1"/>
      <c r="V1177" s="29">
        <v>627.98954819999994</v>
      </c>
      <c r="W1177" s="29">
        <v>2632.5</v>
      </c>
      <c r="X1177" s="1" t="s">
        <v>47</v>
      </c>
      <c r="Y1177" s="28">
        <f>Table8[[#This Row],[% of Completion of Work Done]]</f>
        <v>0</v>
      </c>
      <c r="Z1177" s="1" t="s">
        <v>35</v>
      </c>
      <c r="AA1177" s="1"/>
      <c r="AB1177" s="77">
        <v>0</v>
      </c>
      <c r="AC1177" s="115">
        <f t="shared" si="59"/>
        <v>0</v>
      </c>
      <c r="AD1177" s="2">
        <v>46082</v>
      </c>
      <c r="AE1177" s="175">
        <f>IFERROR(Table8[[#This Row],[Timeline - Monthwise]]-MIN(Table8[Start Date..]),"None")</f>
        <v>214</v>
      </c>
      <c r="AF1177" s="1">
        <f>IFERROR(Table8[[#This Row],[Timeline - Monthwise]]-Table8[[#This Row],[Start Date..]]+1,"Duration Doesn't Exsists")</f>
        <v>215</v>
      </c>
      <c r="AG1177" s="29">
        <f ca="1">IFERROR(Table8[[#This Row],[Timeline - Monthwise]]-TODAY(),"No ETA")</f>
        <v>167</v>
      </c>
      <c r="AH1177" s="29" t="str">
        <f t="shared" si="60"/>
        <v>Yet to Start</v>
      </c>
      <c r="AI1177" s="1" t="s">
        <v>1168</v>
      </c>
      <c r="AJ1177" s="237" t="s">
        <v>3576</v>
      </c>
      <c r="AK1177" s="1" t="s">
        <v>1169</v>
      </c>
      <c r="AL1177" s="1" t="s">
        <v>3325</v>
      </c>
      <c r="AM1177" s="1" t="s">
        <v>76</v>
      </c>
      <c r="AN1177" s="1"/>
      <c r="AO1177" s="27"/>
      <c r="AP1177" s="192"/>
      <c r="AQ1177" s="1"/>
      <c r="AR1177" s="11"/>
      <c r="AS1177" s="192" t="e">
        <f>VLOOKUP(Table8[[#This Row],[CEM Number]],'71 CEMs'!$E$5:$E$76,1,0)</f>
        <v>#N/A</v>
      </c>
      <c r="AT1177" s="235">
        <v>46296</v>
      </c>
      <c r="AU1177" s="233"/>
    </row>
    <row r="1178" spans="1:47" s="71" customFormat="1" ht="14.4" customHeight="1">
      <c r="A1178" s="86" t="s">
        <v>942</v>
      </c>
      <c r="B1178" s="166" t="s">
        <v>3530</v>
      </c>
      <c r="C1178" s="1" t="s">
        <v>514</v>
      </c>
      <c r="D1178" s="28" t="s">
        <v>943</v>
      </c>
      <c r="E1178" s="192" t="s">
        <v>3251</v>
      </c>
      <c r="F1178" s="29">
        <v>1516</v>
      </c>
      <c r="G1178" s="65">
        <v>606.4</v>
      </c>
      <c r="H1178" s="65"/>
      <c r="I1178" s="29"/>
      <c r="J1178" s="29"/>
      <c r="K1178" s="29"/>
      <c r="L1178" s="29"/>
      <c r="M1178" s="1" t="str">
        <f>Table8[[#This Row],[Std Remarks]]</f>
        <v>NOT LIVE - RETAIN BUDGET</v>
      </c>
      <c r="N1178" s="28">
        <f>Table8[[#This Row],[% of Completion of Work Done]]</f>
        <v>0</v>
      </c>
      <c r="O1178" s="1"/>
      <c r="P1178" s="29">
        <v>12216807.595043</v>
      </c>
      <c r="Q1178" s="136">
        <f>(Table8[[#This Row],[Allocated Budget]]*$Q$2)+(Table8[[#This Row],[Allocated Budget]]*(1-Table8[[#This Row],[HP%  based on Live % ( Work Progress)]])*(1-$Q$2))</f>
        <v>12216807.595043</v>
      </c>
      <c r="R1178" s="136"/>
      <c r="S1178" s="1"/>
      <c r="T1178" s="1"/>
      <c r="U1178" s="1"/>
      <c r="V1178" s="29">
        <v>1971.4200000000003</v>
      </c>
      <c r="W1178" s="29">
        <v>12424.907667500003</v>
      </c>
      <c r="X1178" s="1" t="s">
        <v>47</v>
      </c>
      <c r="Y1178" s="28">
        <f>Table8[[#This Row],[% of Completion of Work Done]]</f>
        <v>0</v>
      </c>
      <c r="Z1178" s="1" t="s">
        <v>35</v>
      </c>
      <c r="AA1178" s="1"/>
      <c r="AB1178" s="64">
        <v>0</v>
      </c>
      <c r="AC1178" s="115">
        <f t="shared" si="59"/>
        <v>0</v>
      </c>
      <c r="AD1178" s="2">
        <v>46082</v>
      </c>
      <c r="AE1178" s="175">
        <f>IFERROR(Table8[[#This Row],[Timeline - Monthwise]]-MIN(Table8[Start Date..]),"None")</f>
        <v>214</v>
      </c>
      <c r="AF1178" s="1">
        <f>IFERROR(Table8[[#This Row],[Timeline - Monthwise]]-Table8[[#This Row],[Start Date..]]+1,"Duration Doesn't Exsists")</f>
        <v>215</v>
      </c>
      <c r="AG1178" s="29">
        <f ca="1">IFERROR(Table8[[#This Row],[Timeline - Monthwise]]-TODAY(),"No ETA")</f>
        <v>167</v>
      </c>
      <c r="AH1178" s="29" t="str">
        <f t="shared" si="60"/>
        <v>Yet to Start</v>
      </c>
      <c r="AI1178" s="1" t="s">
        <v>421</v>
      </c>
      <c r="AJ1178" s="237" t="s">
        <v>3576</v>
      </c>
      <c r="AK1178" s="28" t="s">
        <v>3291</v>
      </c>
      <c r="AL1178" s="1" t="s">
        <v>3325</v>
      </c>
      <c r="AM1178" s="1" t="s">
        <v>76</v>
      </c>
      <c r="AN1178" s="1"/>
      <c r="AO1178" s="27"/>
      <c r="AP1178" s="192"/>
      <c r="AQ1178" s="1"/>
      <c r="AR1178" s="11"/>
      <c r="AS1178" s="192" t="e">
        <f>VLOOKUP(Table8[[#This Row],[CEM Number]],'71 CEMs'!$E$5:$E$76,1,0)</f>
        <v>#N/A</v>
      </c>
      <c r="AT1178" s="235">
        <v>46296</v>
      </c>
      <c r="AU1178" s="233"/>
    </row>
    <row r="1179" spans="1:47" s="71" customFormat="1" ht="14.4" customHeight="1">
      <c r="A1179" s="192" t="s">
        <v>3655</v>
      </c>
      <c r="B1179" s="166" t="s">
        <v>3530</v>
      </c>
      <c r="C1179" s="1" t="s">
        <v>1369</v>
      </c>
      <c r="D1179" s="1" t="s">
        <v>1369</v>
      </c>
      <c r="E1179" s="192" t="s">
        <v>1381</v>
      </c>
      <c r="F1179" s="29">
        <v>766</v>
      </c>
      <c r="G1179" s="29">
        <v>306.40000000000003</v>
      </c>
      <c r="H1179" s="29"/>
      <c r="I1179" s="29"/>
      <c r="J1179" s="29"/>
      <c r="K1179" s="29"/>
      <c r="L1179" s="29"/>
      <c r="M1179" s="1" t="str">
        <f>Table8[[#This Row],[Std Remarks]]</f>
        <v>NOT LIVE - RETAIN BUDGET</v>
      </c>
      <c r="N1179" s="28">
        <f>Table8[[#This Row],[% of Completion of Work Done]]</f>
        <v>0</v>
      </c>
      <c r="O1179" s="1">
        <f>Table8[[#This Row],[Customers According to % (Market Share)]]</f>
        <v>306.40000000000003</v>
      </c>
      <c r="P1179" s="29">
        <v>6990484.9011628004</v>
      </c>
      <c r="Q1179" s="136">
        <f>(Table8[[#This Row],[Allocated Budget]]*$Q$2)+(Table8[[#This Row],[Allocated Budget]]*(1-Table8[[#This Row],[HP%  based on Live % ( Work Progress)]])*(1-$Q$2))</f>
        <v>6990484.9011628004</v>
      </c>
      <c r="R1179" s="136"/>
      <c r="S1179" s="1">
        <v>-1</v>
      </c>
      <c r="T1179" s="1"/>
      <c r="U1179" s="1"/>
      <c r="V1179" s="29">
        <v>1203.48232895</v>
      </c>
      <c r="W1179" s="29">
        <v>8656.25</v>
      </c>
      <c r="X1179" s="1" t="s">
        <v>47</v>
      </c>
      <c r="Y1179" s="28">
        <f>Table8[[#This Row],[% of Completion of Work Done]]</f>
        <v>0</v>
      </c>
      <c r="Z1179" s="1" t="s">
        <v>35</v>
      </c>
      <c r="AA1179" s="1"/>
      <c r="AB1179" s="77">
        <v>0</v>
      </c>
      <c r="AC1179" s="115">
        <f t="shared" si="59"/>
        <v>0</v>
      </c>
      <c r="AD1179" s="2">
        <v>46082</v>
      </c>
      <c r="AE1179" s="175">
        <f>IFERROR(Table8[[#This Row],[Timeline - Monthwise]]-MIN(Table8[Start Date..]),"None")</f>
        <v>214</v>
      </c>
      <c r="AF1179" s="1">
        <f>IFERROR(Table8[[#This Row],[Timeline - Monthwise]]-Table8[[#This Row],[Start Date..]]+1,"Duration Doesn't Exsists")</f>
        <v>215</v>
      </c>
      <c r="AG1179" s="29">
        <f ca="1">IFERROR(Table8[[#This Row],[Timeline - Monthwise]]-TODAY(),"No ETA")</f>
        <v>167</v>
      </c>
      <c r="AH1179" s="29" t="str">
        <f t="shared" si="60"/>
        <v>Yet to Start</v>
      </c>
      <c r="AI1179" s="1" t="s">
        <v>1168</v>
      </c>
      <c r="AJ1179" s="237" t="s">
        <v>3576</v>
      </c>
      <c r="AK1179" s="1" t="s">
        <v>1169</v>
      </c>
      <c r="AL1179" s="1" t="s">
        <v>3325</v>
      </c>
      <c r="AM1179" s="1" t="s">
        <v>76</v>
      </c>
      <c r="AN1179" s="1"/>
      <c r="AO1179" s="27"/>
      <c r="AP1179" s="192"/>
      <c r="AQ1179" s="1"/>
      <c r="AR1179" s="11"/>
      <c r="AS1179" s="192" t="e">
        <f>VLOOKUP(Table8[[#This Row],[CEM Number]],'71 CEMs'!$E$5:$E$76,1,0)</f>
        <v>#N/A</v>
      </c>
      <c r="AT1179" s="235">
        <v>46296</v>
      </c>
      <c r="AU1179" s="233"/>
    </row>
    <row r="1180" spans="1:47" ht="14.4" customHeight="1">
      <c r="A1180" s="26" t="s">
        <v>155</v>
      </c>
      <c r="B1180" s="166">
        <v>45351</v>
      </c>
      <c r="C1180" s="1" t="s">
        <v>156</v>
      </c>
      <c r="D1180" s="1" t="s">
        <v>157</v>
      </c>
      <c r="E1180" s="192" t="s">
        <v>169</v>
      </c>
      <c r="F1180" s="29">
        <v>726</v>
      </c>
      <c r="G1180" s="29">
        <v>290.40000000000003</v>
      </c>
      <c r="H1180" s="29" t="s">
        <v>3605</v>
      </c>
      <c r="I1180" s="29">
        <v>0</v>
      </c>
      <c r="J1180" s="29">
        <v>0</v>
      </c>
      <c r="K1180" s="29">
        <v>0</v>
      </c>
      <c r="L1180" s="29"/>
      <c r="M1180" s="1" t="str">
        <f>Table8[[#This Row],[Std Remarks]]</f>
        <v>REMOVE BUDGET (P)</v>
      </c>
      <c r="N1180" s="28">
        <f>Table8[[#This Row],[% of Completion of Work Done]]</f>
        <v>0</v>
      </c>
      <c r="O1180" s="1">
        <f>Table8[[#This Row],[Customers According to % (Market Share)]]</f>
        <v>290.40000000000003</v>
      </c>
      <c r="P1180" s="29">
        <v>12519929.464528</v>
      </c>
      <c r="Q1180" s="136">
        <v>0</v>
      </c>
      <c r="R1180" s="136">
        <v>12519929.464527998</v>
      </c>
      <c r="S1180" s="1">
        <v>-0.5</v>
      </c>
      <c r="T1180" s="1"/>
      <c r="U1180" s="1">
        <v>0.4</v>
      </c>
      <c r="V1180" s="29">
        <v>3094.6499999999996</v>
      </c>
      <c r="W1180" s="29">
        <v>12442.013084549999</v>
      </c>
      <c r="X1180" s="1" t="s">
        <v>47</v>
      </c>
      <c r="Y1180" s="192"/>
      <c r="Z1180" s="1" t="s">
        <v>35</v>
      </c>
      <c r="AA1180" s="1"/>
      <c r="AB1180" s="28">
        <v>0</v>
      </c>
      <c r="AC1180" s="115">
        <f t="shared" si="59"/>
        <v>0</v>
      </c>
      <c r="AD1180" s="2">
        <v>46082</v>
      </c>
      <c r="AE1180" s="175" t="str">
        <f>IFERROR(Table8[[#This Row],[Timeline - Monthwise]]-MIN(Table8[Start Date..]),"None")</f>
        <v>None</v>
      </c>
      <c r="AF1180" s="1" t="str">
        <f>IFERROR(Table8[[#This Row],[Timeline - Monthwise]]-Table8[[#This Row],[Start Date..]]+1,"Duration Doesn't Exsists")</f>
        <v>Duration Doesn't Exsists</v>
      </c>
      <c r="AG1180" s="29" t="str">
        <f ca="1">IFERROR(Table8[[#This Row],[Timeline - Monthwise]]-TODAY(),"No ETA")</f>
        <v>No ETA</v>
      </c>
      <c r="AH1180" s="29" t="str">
        <f t="shared" si="60"/>
        <v>Yet to Start</v>
      </c>
      <c r="AI1180" s="1"/>
      <c r="AJ1180" s="237" t="s">
        <v>3569</v>
      </c>
      <c r="AK1180" s="1" t="s">
        <v>93</v>
      </c>
      <c r="AL1180" s="1" t="s">
        <v>94</v>
      </c>
      <c r="AM1180" s="1" t="s">
        <v>92</v>
      </c>
      <c r="AN1180" s="1"/>
      <c r="AO1180" s="27"/>
      <c r="AP1180" s="192"/>
      <c r="AQ1180" s="192">
        <f>Table8[[#This Row],[Allocated Budget]]-Table8[[#This Row],[Allocated Budget]]</f>
        <v>0</v>
      </c>
      <c r="AS1180" s="192" t="str">
        <f>VLOOKUP(Table8[[#This Row],[CEM Number]],'71 CEMs'!$E$5:$E$76,1,0)</f>
        <v>I240538</v>
      </c>
      <c r="AT1180" s="235" t="s">
        <v>3569</v>
      </c>
      <c r="AU1180" s="233"/>
    </row>
    <row r="1181" spans="1:47" ht="14.4" customHeight="1">
      <c r="A1181" s="26" t="s">
        <v>843</v>
      </c>
      <c r="B1181" s="166" t="s">
        <v>3530</v>
      </c>
      <c r="C1181" s="1" t="s">
        <v>762</v>
      </c>
      <c r="D1181" s="1" t="s">
        <v>844</v>
      </c>
      <c r="E1181" s="192" t="s">
        <v>863</v>
      </c>
      <c r="F1181" s="29">
        <v>428</v>
      </c>
      <c r="G1181" s="29">
        <v>171.20000000000002</v>
      </c>
      <c r="H1181" s="29" t="s">
        <v>3598</v>
      </c>
      <c r="I1181" s="29"/>
      <c r="J1181" s="29"/>
      <c r="K1181" s="29"/>
      <c r="L1181" s="29"/>
      <c r="M1181" s="1" t="str">
        <f>Table8[[#This Row],[Std Remarks]]</f>
        <v>NOT LIVE - RETAIN BUDGET</v>
      </c>
      <c r="N1181" s="28">
        <f>Table8[[#This Row],[% of Completion of Work Done]]</f>
        <v>0</v>
      </c>
      <c r="O1181" s="1">
        <f>Table8[[#This Row],[Customers According to % (Market Share)]]</f>
        <v>171.20000000000002</v>
      </c>
      <c r="P1181" s="29">
        <v>3779141.6265277499</v>
      </c>
      <c r="Q1181" s="136">
        <f>(Table8[[#This Row],[Allocated Budget]]*$Q$2)+(Table8[[#This Row],[Allocated Budget]]*(1-Table8[[#This Row],[HP%  based on Live % ( Work Progress)]])*(1-$Q$2))</f>
        <v>3779141.6265277499</v>
      </c>
      <c r="R1181" s="136"/>
      <c r="S1181" s="1"/>
      <c r="T1181" s="1"/>
      <c r="U1181" s="1"/>
      <c r="V1181" s="29">
        <v>731.53780299999994</v>
      </c>
      <c r="W1181" s="29">
        <v>2773.7472037499997</v>
      </c>
      <c r="X1181" s="1" t="s">
        <v>47</v>
      </c>
      <c r="Y1181" s="28">
        <f>Table8[[#This Row],[% of Completion of Work Done]]</f>
        <v>0</v>
      </c>
      <c r="Z1181" s="1" t="s">
        <v>849</v>
      </c>
      <c r="AA1181" s="1"/>
      <c r="AB1181" s="28">
        <v>0</v>
      </c>
      <c r="AC1181" s="115">
        <f t="shared" si="59"/>
        <v>0</v>
      </c>
      <c r="AD1181" s="2">
        <v>46082</v>
      </c>
      <c r="AE1181" s="175">
        <f>IFERROR(Table8[[#This Row],[Timeline - Monthwise]]-MIN(Table8[Start Date..]),"None")</f>
        <v>92</v>
      </c>
      <c r="AF1181" s="1">
        <f>IFERROR(Table8[[#This Row],[Timeline - Monthwise]]-Table8[[#This Row],[Start Date..]]+1,"Duration Doesn't Exsists")</f>
        <v>93</v>
      </c>
      <c r="AG1181" s="29">
        <f ca="1">IFERROR(Table8[[#This Row],[Timeline - Monthwise]]-TODAY(),"No ETA")</f>
        <v>45</v>
      </c>
      <c r="AH1181" s="29" t="str">
        <f t="shared" si="60"/>
        <v>Yet to Start</v>
      </c>
      <c r="AI1181" s="1" t="s">
        <v>850</v>
      </c>
      <c r="AJ1181" s="237" t="s">
        <v>3573</v>
      </c>
      <c r="AK1181" s="1" t="s">
        <v>851</v>
      </c>
      <c r="AL1181" s="1" t="s">
        <v>3180</v>
      </c>
      <c r="AM1181" s="1" t="s">
        <v>76</v>
      </c>
      <c r="AN1181" s="1"/>
      <c r="AO1181" s="27"/>
      <c r="AP1181" s="192"/>
      <c r="AQ1181" s="192"/>
      <c r="AS1181" s="192" t="e">
        <f>VLOOKUP(Table8[[#This Row],[CEM Number]],'71 CEMs'!$E$5:$E$76,1,0)</f>
        <v>#N/A</v>
      </c>
      <c r="AT1181" s="235">
        <v>46174</v>
      </c>
      <c r="AU1181" s="233"/>
    </row>
    <row r="1182" spans="1:47" ht="14.4" customHeight="1">
      <c r="A1182" s="26" t="s">
        <v>1124</v>
      </c>
      <c r="B1182" s="166">
        <v>44924</v>
      </c>
      <c r="C1182" s="1" t="s">
        <v>789</v>
      </c>
      <c r="D1182" s="1" t="s">
        <v>1125</v>
      </c>
      <c r="E1182" s="192" t="s">
        <v>1137</v>
      </c>
      <c r="F1182" s="29">
        <v>1262</v>
      </c>
      <c r="G1182" s="29">
        <v>631</v>
      </c>
      <c r="H1182" s="29">
        <v>11</v>
      </c>
      <c r="I1182" s="29">
        <v>5</v>
      </c>
      <c r="J1182" s="29">
        <v>5</v>
      </c>
      <c r="K1182" s="29">
        <v>1</v>
      </c>
      <c r="L1182" s="29" t="s">
        <v>3629</v>
      </c>
      <c r="M1182" s="1" t="str">
        <f>Table8[[#This Row],[Std Remarks]]</f>
        <v>LIVE - 100% Completed</v>
      </c>
      <c r="N1182" s="28">
        <f>Table8[[#This Row],[% of Completion of Work Done]]</f>
        <v>1</v>
      </c>
      <c r="O1182" s="1">
        <f>Table8[[#This Row],[Customers According to % (Market Share)]]</f>
        <v>631</v>
      </c>
      <c r="P1182" s="29">
        <v>15176910.210000001</v>
      </c>
      <c r="Q1182" s="136">
        <f>Table8[[#This Row],[Allocated Budget]]*Table8[[#This Row],[Allocation Percentage]]</f>
        <v>2276536.5315</v>
      </c>
      <c r="R1182" s="136">
        <v>12900373.678499997</v>
      </c>
      <c r="S1182" s="1">
        <v>-1</v>
      </c>
      <c r="T1182" s="1"/>
      <c r="U1182" s="1">
        <v>0.5</v>
      </c>
      <c r="V1182" s="29">
        <v>2910.6499999999996</v>
      </c>
      <c r="W1182" s="29">
        <v>17379.308499999996</v>
      </c>
      <c r="X1182" s="1" t="s">
        <v>47</v>
      </c>
      <c r="Y1182" s="75">
        <f>$Q$2</f>
        <v>0.15</v>
      </c>
      <c r="Z1182" s="1" t="s">
        <v>32</v>
      </c>
      <c r="AA1182" s="1" t="s">
        <v>47</v>
      </c>
      <c r="AB1182" s="64">
        <v>1</v>
      </c>
      <c r="AC1182" s="115">
        <f t="shared" si="59"/>
        <v>1</v>
      </c>
      <c r="AD1182" s="2">
        <v>46082</v>
      </c>
      <c r="AE1182" s="175" t="str">
        <f>IFERROR(Table8[[#This Row],[Timeline - Monthwise]]-MIN(Table8[Start Date..]),"None")</f>
        <v>None</v>
      </c>
      <c r="AF1182" s="1" t="str">
        <f>IFERROR(Table8[[#This Row],[Timeline - Monthwise]]-Table8[[#This Row],[Start Date..]]+1,"Duration Doesn't Exsists")</f>
        <v>Duration Doesn't Exsists</v>
      </c>
      <c r="AG1182" s="29" t="str">
        <f ca="1">IFERROR(Table8[[#This Row],[Timeline - Monthwise]]-TODAY(),"No ETA")</f>
        <v>No ETA</v>
      </c>
      <c r="AH1182" s="29" t="str">
        <f t="shared" si="60"/>
        <v>Completed</v>
      </c>
      <c r="AI1182" s="1"/>
      <c r="AJ1182" s="237" t="s">
        <v>3569</v>
      </c>
      <c r="AK1182" s="1"/>
      <c r="AL1182" s="1" t="s">
        <v>3178</v>
      </c>
      <c r="AM1182" s="1" t="s">
        <v>30</v>
      </c>
      <c r="AN1182" s="1"/>
      <c r="AO1182" s="27"/>
      <c r="AP1182" s="192"/>
      <c r="AQ1182" s="1"/>
      <c r="AS1182" s="192" t="str">
        <f>VLOOKUP(Table8[[#This Row],[CEM Number]],'71 CEMs'!$E$5:$E$76,1,0)</f>
        <v>INT-23-00447</v>
      </c>
      <c r="AT1182" s="235" t="s">
        <v>3569</v>
      </c>
      <c r="AU1182" s="233"/>
    </row>
    <row r="1183" spans="1:47" ht="14.4" customHeight="1">
      <c r="A1183" s="26" t="s">
        <v>1124</v>
      </c>
      <c r="B1183" s="166">
        <v>44924</v>
      </c>
      <c r="C1183" s="1" t="s">
        <v>789</v>
      </c>
      <c r="D1183" s="1" t="s">
        <v>1125</v>
      </c>
      <c r="E1183" s="192" t="s">
        <v>1138</v>
      </c>
      <c r="F1183" s="29">
        <v>500</v>
      </c>
      <c r="G1183" s="29">
        <v>250</v>
      </c>
      <c r="H1183" s="29"/>
      <c r="I1183" s="29"/>
      <c r="J1183" s="29"/>
      <c r="K1183" s="29"/>
      <c r="L1183" s="29" t="s">
        <v>3630</v>
      </c>
      <c r="M1183" s="1" t="str">
        <f>Table8[[#This Row],[Std Remarks]]</f>
        <v>NOT LIVE - RETAIN BUDGET</v>
      </c>
      <c r="N1183" s="28">
        <f>Table8[[#This Row],[% of Completion of Work Done]]</f>
        <v>0</v>
      </c>
      <c r="O1183" s="1">
        <f>Table8[[#This Row],[Customers According to % (Market Share)]]</f>
        <v>250</v>
      </c>
      <c r="P1183" s="29">
        <v>6487992.9100000001</v>
      </c>
      <c r="Q1183" s="136">
        <f>(Table8[[#This Row],[Allocated Budget]]*$Q$2)+(Table8[[#This Row],[Allocated Budget]]*(1-Table8[[#This Row],[HP%  based on Live % ( Work Progress)]])*(1-$Q$2))</f>
        <v>6487992.9100000001</v>
      </c>
      <c r="R1183" s="136">
        <v>0</v>
      </c>
      <c r="S1183" s="1">
        <v>-1</v>
      </c>
      <c r="T1183" s="1"/>
      <c r="U1183" s="1">
        <v>0.5</v>
      </c>
      <c r="V1183" s="29">
        <v>1413.35</v>
      </c>
      <c r="W1183" s="29">
        <v>5902.253999999999</v>
      </c>
      <c r="X1183" s="1" t="s">
        <v>47</v>
      </c>
      <c r="Y1183" s="28">
        <f>Table8[[#This Row],[% of Completion of Work Done]]</f>
        <v>0</v>
      </c>
      <c r="Z1183" s="1" t="s">
        <v>35</v>
      </c>
      <c r="AA1183" s="1"/>
      <c r="AB1183" s="28">
        <v>0</v>
      </c>
      <c r="AC1183" s="115">
        <f t="shared" si="59"/>
        <v>0</v>
      </c>
      <c r="AD1183" s="2">
        <v>46082</v>
      </c>
      <c r="AE1183" s="175">
        <f>IFERROR(Table8[[#This Row],[Timeline - Monthwise]]-MIN(Table8[Start Date..]),"None")</f>
        <v>122</v>
      </c>
      <c r="AF1183" s="1">
        <f>IFERROR(Table8[[#This Row],[Timeline - Monthwise]]-Table8[[#This Row],[Start Date..]]+1,"Duration Doesn't Exsists")</f>
        <v>123</v>
      </c>
      <c r="AG1183" s="29">
        <f ca="1">IFERROR(Table8[[#This Row],[Timeline - Monthwise]]-TODAY(),"No ETA")</f>
        <v>75</v>
      </c>
      <c r="AH1183" s="29" t="str">
        <f t="shared" si="60"/>
        <v>Yet to Start</v>
      </c>
      <c r="AI1183" s="1" t="s">
        <v>272</v>
      </c>
      <c r="AJ1183" s="237" t="s">
        <v>3572</v>
      </c>
      <c r="AK1183" s="1" t="s">
        <v>1139</v>
      </c>
      <c r="AL1183" s="1" t="s">
        <v>3180</v>
      </c>
      <c r="AM1183" s="1" t="s">
        <v>76</v>
      </c>
      <c r="AN1183" s="1">
        <v>2</v>
      </c>
      <c r="AO1183" s="27"/>
      <c r="AP1183" s="192"/>
      <c r="AQ1183" s="192"/>
      <c r="AS1183" s="192" t="str">
        <f>VLOOKUP(Table8[[#This Row],[CEM Number]],'71 CEMs'!$E$5:$E$76,1,0)</f>
        <v>INT-23-00447</v>
      </c>
      <c r="AT1183" s="235">
        <v>46204</v>
      </c>
      <c r="AU1183" s="233"/>
    </row>
    <row r="1184" spans="1:47" ht="14.4" customHeight="1">
      <c r="A1184" s="192" t="s">
        <v>3655</v>
      </c>
      <c r="B1184" s="166" t="s">
        <v>3530</v>
      </c>
      <c r="C1184" s="1" t="s">
        <v>1369</v>
      </c>
      <c r="D1184" s="1" t="s">
        <v>1369</v>
      </c>
      <c r="E1184" s="192" t="s">
        <v>1382</v>
      </c>
      <c r="F1184" s="29">
        <v>258</v>
      </c>
      <c r="G1184" s="29">
        <v>103.2</v>
      </c>
      <c r="H1184" s="29"/>
      <c r="I1184" s="29"/>
      <c r="J1184" s="29"/>
      <c r="K1184" s="29"/>
      <c r="L1184" s="29"/>
      <c r="M1184" s="1" t="str">
        <f>Table8[[#This Row],[Std Remarks]]</f>
        <v>NOT LIVE - RETAIN BUDGET</v>
      </c>
      <c r="N1184" s="28">
        <f>Table8[[#This Row],[% of Completion of Work Done]]</f>
        <v>0</v>
      </c>
      <c r="O1184" s="1">
        <f>Table8[[#This Row],[Customers According to % (Market Share)]]</f>
        <v>103.2</v>
      </c>
      <c r="P1184" s="29">
        <v>6097056.7846160503</v>
      </c>
      <c r="Q1184" s="136">
        <f>(Table8[[#This Row],[Allocated Budget]]*$Q$2)+(Table8[[#This Row],[Allocated Budget]]*(1-Table8[[#This Row],[HP%  based on Live % ( Work Progress)]])*(1-$Q$2))</f>
        <v>6097056.7846160503</v>
      </c>
      <c r="R1184" s="136"/>
      <c r="S1184" s="1">
        <v>-0.85000000000000009</v>
      </c>
      <c r="T1184" s="1"/>
      <c r="U1184" s="1"/>
      <c r="V1184" s="29">
        <v>1622.7504375499998</v>
      </c>
      <c r="W1184" s="29">
        <v>4503.75</v>
      </c>
      <c r="X1184" s="1" t="s">
        <v>47</v>
      </c>
      <c r="Y1184" s="28">
        <f>Table8[[#This Row],[% of Completion of Work Done]]</f>
        <v>0</v>
      </c>
      <c r="Z1184" s="1" t="s">
        <v>35</v>
      </c>
      <c r="AA1184" s="1"/>
      <c r="AB1184" s="77">
        <v>0</v>
      </c>
      <c r="AC1184" s="115">
        <f t="shared" si="59"/>
        <v>0</v>
      </c>
      <c r="AD1184" s="2">
        <v>46082</v>
      </c>
      <c r="AE1184" s="175">
        <f>IFERROR(Table8[[#This Row],[Timeline - Monthwise]]-MIN(Table8[Start Date..]),"None")</f>
        <v>214</v>
      </c>
      <c r="AF1184" s="1">
        <f>IFERROR(Table8[[#This Row],[Timeline - Monthwise]]-Table8[[#This Row],[Start Date..]]+1,"Duration Doesn't Exsists")</f>
        <v>215</v>
      </c>
      <c r="AG1184" s="29">
        <f ca="1">IFERROR(Table8[[#This Row],[Timeline - Monthwise]]-TODAY(),"No ETA")</f>
        <v>167</v>
      </c>
      <c r="AH1184" s="29" t="str">
        <f t="shared" si="60"/>
        <v>Yet to Start</v>
      </c>
      <c r="AI1184" s="1" t="s">
        <v>1168</v>
      </c>
      <c r="AJ1184" s="237" t="s">
        <v>3576</v>
      </c>
      <c r="AK1184" s="1" t="s">
        <v>1169</v>
      </c>
      <c r="AL1184" s="1" t="s">
        <v>3325</v>
      </c>
      <c r="AM1184" s="1" t="s">
        <v>76</v>
      </c>
      <c r="AN1184" s="1"/>
      <c r="AO1184" s="27"/>
      <c r="AP1184" s="192"/>
      <c r="AQ1184" s="192"/>
      <c r="AS1184" s="192" t="e">
        <f>VLOOKUP(Table8[[#This Row],[CEM Number]],'71 CEMs'!$E$5:$E$76,1,0)</f>
        <v>#N/A</v>
      </c>
      <c r="AT1184" s="235">
        <v>46296</v>
      </c>
      <c r="AU1184" s="233"/>
    </row>
    <row r="1185" spans="1:47" ht="14.4" customHeight="1">
      <c r="A1185" s="26" t="s">
        <v>658</v>
      </c>
      <c r="B1185" s="166">
        <v>45549</v>
      </c>
      <c r="C1185" s="192" t="s">
        <v>659</v>
      </c>
      <c r="D1185" s="192" t="s">
        <v>660</v>
      </c>
      <c r="E1185" s="192" t="s">
        <v>663</v>
      </c>
      <c r="F1185" s="29">
        <v>716</v>
      </c>
      <c r="G1185" s="29">
        <v>286.40000000000003</v>
      </c>
      <c r="H1185" s="29">
        <v>0</v>
      </c>
      <c r="I1185" s="29"/>
      <c r="J1185" s="29"/>
      <c r="K1185" s="29"/>
      <c r="L1185" s="29"/>
      <c r="M1185" s="192" t="str">
        <f>Table8[[#This Row],[Std Remarks]]</f>
        <v>REMOVE BUDGET (P)</v>
      </c>
      <c r="N1185" s="28">
        <f>Table8[[#This Row],[% of Completion of Work Done]]</f>
        <v>0</v>
      </c>
      <c r="O1185" s="192">
        <f>Table8[[#This Row],[Customers According to % (Market Share)]]</f>
        <v>286.40000000000003</v>
      </c>
      <c r="P1185" s="29">
        <v>5951202.7240000004</v>
      </c>
      <c r="Q1185" s="136">
        <v>0</v>
      </c>
      <c r="R1185" s="136">
        <v>5951202.7239999995</v>
      </c>
      <c r="S1185" s="192">
        <v>-0.85</v>
      </c>
      <c r="T1185" s="192"/>
      <c r="U1185" s="192">
        <v>0.4</v>
      </c>
      <c r="V1185" s="29">
        <v>1017.75</v>
      </c>
      <c r="W1185" s="29">
        <v>5530.4740000000011</v>
      </c>
      <c r="X1185" s="192" t="s">
        <v>47</v>
      </c>
      <c r="Y1185" s="192"/>
      <c r="Z1185" s="192" t="s">
        <v>35</v>
      </c>
      <c r="AA1185" s="192"/>
      <c r="AB1185" s="28">
        <v>0</v>
      </c>
      <c r="AC1185" s="115">
        <f t="shared" si="59"/>
        <v>0</v>
      </c>
      <c r="AD1185" s="2">
        <v>46082</v>
      </c>
      <c r="AE1185" s="175" t="str">
        <f>IFERROR(Table8[[#This Row],[Timeline - Monthwise]]-MIN(Table8[Start Date..]),"None")</f>
        <v>None</v>
      </c>
      <c r="AF1185" s="1" t="str">
        <f>IFERROR(Table8[[#This Row],[Timeline - Monthwise]]-Table8[[#This Row],[Start Date..]]+1,"Duration Doesn't Exsists")</f>
        <v>Duration Doesn't Exsists</v>
      </c>
      <c r="AG1185" s="29" t="str">
        <f ca="1">IFERROR(Table8[[#This Row],[Timeline - Monthwise]]-TODAY(),"No ETA")</f>
        <v>No ETA</v>
      </c>
      <c r="AH1185" s="29" t="str">
        <f t="shared" si="60"/>
        <v>Yet to Start</v>
      </c>
      <c r="AI1185" s="192"/>
      <c r="AJ1185" s="237" t="s">
        <v>3569</v>
      </c>
      <c r="AK1185" s="192" t="s">
        <v>93</v>
      </c>
      <c r="AL1185" s="192" t="s">
        <v>94</v>
      </c>
      <c r="AM1185" s="192" t="s">
        <v>92</v>
      </c>
      <c r="AN1185" s="192"/>
      <c r="AO1185" s="27"/>
      <c r="AP1185" s="192"/>
      <c r="AQ1185" s="192">
        <f>Table8[[#This Row],[Allocated Budget]]-Table8[[#This Row],[Allocated Budget]]</f>
        <v>0</v>
      </c>
      <c r="AS1185" s="192" t="str">
        <f>VLOOKUP(Table8[[#This Row],[CEM Number]],'71 CEMs'!$E$5:$E$76,1,0)</f>
        <v>I250208</v>
      </c>
      <c r="AT1185" s="235" t="s">
        <v>3569</v>
      </c>
      <c r="AU1185" s="233"/>
    </row>
    <row r="1186" spans="1:47" ht="14.4" customHeight="1">
      <c r="A1186" s="26" t="s">
        <v>345</v>
      </c>
      <c r="B1186" s="166">
        <v>45427</v>
      </c>
      <c r="C1186" s="1" t="s">
        <v>138</v>
      </c>
      <c r="D1186" s="1" t="s">
        <v>346</v>
      </c>
      <c r="E1186" s="192" t="s">
        <v>378</v>
      </c>
      <c r="F1186" s="29">
        <v>1692</v>
      </c>
      <c r="G1186" s="29">
        <v>676.80000000000007</v>
      </c>
      <c r="H1186" s="29"/>
      <c r="I1186" s="29"/>
      <c r="J1186" s="29"/>
      <c r="K1186" s="29"/>
      <c r="L1186" s="29"/>
      <c r="M1186" s="1" t="str">
        <f>Table8[[#This Row],[Std Remarks]]</f>
        <v>LIVE - 100% Completed</v>
      </c>
      <c r="N1186" s="28">
        <f>Table8[[#This Row],[% of Completion of Work Done]]</f>
        <v>1</v>
      </c>
      <c r="O1186" s="1">
        <f>Table8[[#This Row],[Customers According to % (Market Share)]]</f>
        <v>676.80000000000007</v>
      </c>
      <c r="P1186" s="29">
        <v>20271848.75</v>
      </c>
      <c r="Q1186" s="136">
        <f>Table8[[#This Row],[Allocated Budget]]*Table8[[#This Row],[Allocation Percentage]]</f>
        <v>3040777.3125</v>
      </c>
      <c r="R1186" s="136">
        <v>17231071.4375</v>
      </c>
      <c r="S1186" s="1">
        <v>-0.85</v>
      </c>
      <c r="T1186" s="1"/>
      <c r="U1186" s="1">
        <v>0.4</v>
      </c>
      <c r="V1186" s="29">
        <v>3601.7999999999997</v>
      </c>
      <c r="W1186" s="29">
        <v>16003.75</v>
      </c>
      <c r="X1186" s="1" t="s">
        <v>47</v>
      </c>
      <c r="Y1186" s="75">
        <f>$Q$2</f>
        <v>0.15</v>
      </c>
      <c r="Z1186" s="1" t="s">
        <v>32</v>
      </c>
      <c r="AA1186" s="1" t="s">
        <v>47</v>
      </c>
      <c r="AB1186" s="64">
        <v>1</v>
      </c>
      <c r="AC1186" s="115">
        <f t="shared" si="59"/>
        <v>1</v>
      </c>
      <c r="AD1186" s="2">
        <v>46082</v>
      </c>
      <c r="AE1186" s="175" t="str">
        <f>IFERROR(Table8[[#This Row],[Timeline - Monthwise]]-MIN(Table8[Start Date..]),"None")</f>
        <v>None</v>
      </c>
      <c r="AF1186" s="1" t="str">
        <f>IFERROR(Table8[[#This Row],[Timeline - Monthwise]]-Table8[[#This Row],[Start Date..]]+1,"Duration Doesn't Exsists")</f>
        <v>Duration Doesn't Exsists</v>
      </c>
      <c r="AG1186" s="29" t="str">
        <f ca="1">IFERROR(Table8[[#This Row],[Timeline - Monthwise]]-TODAY(),"No ETA")</f>
        <v>No ETA</v>
      </c>
      <c r="AH1186" s="29" t="str">
        <f t="shared" si="60"/>
        <v>Completed</v>
      </c>
      <c r="AI1186" s="1"/>
      <c r="AJ1186" s="237" t="s">
        <v>3569</v>
      </c>
      <c r="AK1186" s="1"/>
      <c r="AL1186" s="1" t="s">
        <v>3178</v>
      </c>
      <c r="AM1186" s="1" t="s">
        <v>30</v>
      </c>
      <c r="AN1186" s="1"/>
      <c r="AO1186" s="27"/>
      <c r="AP1186" s="192"/>
      <c r="AQ1186" s="1"/>
      <c r="AS1186" s="192" t="str">
        <f>VLOOKUP(Table8[[#This Row],[CEM Number]],'71 CEMs'!$E$5:$E$76,1,0)</f>
        <v>I240700</v>
      </c>
      <c r="AT1186" s="235" t="s">
        <v>3569</v>
      </c>
      <c r="AU1186" s="233"/>
    </row>
    <row r="1187" spans="1:47" ht="14.4" customHeight="1">
      <c r="A1187" s="192" t="s">
        <v>3655</v>
      </c>
      <c r="B1187" s="166" t="s">
        <v>3530</v>
      </c>
      <c r="C1187" s="1" t="s">
        <v>1369</v>
      </c>
      <c r="D1187" s="1" t="s">
        <v>1369</v>
      </c>
      <c r="E1187" s="192" t="s">
        <v>1383</v>
      </c>
      <c r="F1187" s="29">
        <v>1296</v>
      </c>
      <c r="G1187" s="29">
        <v>518.4</v>
      </c>
      <c r="H1187" s="29"/>
      <c r="I1187" s="29"/>
      <c r="J1187" s="29"/>
      <c r="K1187" s="29"/>
      <c r="L1187" s="29"/>
      <c r="M1187" s="1" t="str">
        <f>Table8[[#This Row],[Std Remarks]]</f>
        <v>NOT LIVE - RETAIN BUDGET</v>
      </c>
      <c r="N1187" s="28">
        <f>Table8[[#This Row],[% of Completion of Work Done]]</f>
        <v>0</v>
      </c>
      <c r="O1187" s="1">
        <f>Table8[[#This Row],[Customers According to % (Market Share)]]</f>
        <v>518.4</v>
      </c>
      <c r="P1187" s="29">
        <v>13461119.1502335</v>
      </c>
      <c r="Q1187" s="136">
        <f>(Table8[[#This Row],[Allocated Budget]]*$Q$2)+(Table8[[#This Row],[Allocated Budget]]*(1-Table8[[#This Row],[HP%  based on Live % ( Work Progress)]])*(1-$Q$2))</f>
        <v>13461119.1502335</v>
      </c>
      <c r="R1187" s="136"/>
      <c r="S1187" s="1">
        <v>-1</v>
      </c>
      <c r="T1187" s="1"/>
      <c r="U1187" s="1"/>
      <c r="V1187" s="29">
        <v>2416.5985586499996</v>
      </c>
      <c r="W1187" s="29">
        <v>17768.75</v>
      </c>
      <c r="X1187" s="1" t="s">
        <v>47</v>
      </c>
      <c r="Y1187" s="28">
        <f>Table8[[#This Row],[% of Completion of Work Done]]</f>
        <v>0</v>
      </c>
      <c r="Z1187" s="1" t="s">
        <v>35</v>
      </c>
      <c r="AA1187" s="1"/>
      <c r="AB1187" s="77">
        <v>0</v>
      </c>
      <c r="AC1187" s="115">
        <f t="shared" si="59"/>
        <v>0</v>
      </c>
      <c r="AD1187" s="2">
        <v>46082</v>
      </c>
      <c r="AE1187" s="175">
        <f>IFERROR(Table8[[#This Row],[Timeline - Monthwise]]-MIN(Table8[Start Date..]),"None")</f>
        <v>214</v>
      </c>
      <c r="AF1187" s="1">
        <f>IFERROR(Table8[[#This Row],[Timeline - Monthwise]]-Table8[[#This Row],[Start Date..]]+1,"Duration Doesn't Exsists")</f>
        <v>215</v>
      </c>
      <c r="AG1187" s="29">
        <f ca="1">IFERROR(Table8[[#This Row],[Timeline - Monthwise]]-TODAY(),"No ETA")</f>
        <v>167</v>
      </c>
      <c r="AH1187" s="29" t="str">
        <f t="shared" si="60"/>
        <v>Yet to Start</v>
      </c>
      <c r="AI1187" s="192" t="s">
        <v>1168</v>
      </c>
      <c r="AJ1187" s="237" t="s">
        <v>3576</v>
      </c>
      <c r="AK1187" s="1" t="s">
        <v>1169</v>
      </c>
      <c r="AL1187" s="1" t="s">
        <v>3325</v>
      </c>
      <c r="AM1187" s="1" t="s">
        <v>76</v>
      </c>
      <c r="AN1187" s="1"/>
      <c r="AO1187" s="27"/>
      <c r="AP1187" s="192"/>
      <c r="AQ1187" s="1"/>
      <c r="AS1187" s="192" t="e">
        <f>VLOOKUP(Table8[[#This Row],[CEM Number]],'71 CEMs'!$E$5:$E$76,1,0)</f>
        <v>#N/A</v>
      </c>
      <c r="AT1187" s="235">
        <v>46296</v>
      </c>
      <c r="AU1187" s="233"/>
    </row>
    <row r="1188" spans="1:47" ht="14.4" customHeight="1">
      <c r="A1188" s="86" t="s">
        <v>928</v>
      </c>
      <c r="B1188" s="166" t="s">
        <v>3530</v>
      </c>
      <c r="C1188" s="1" t="s">
        <v>64</v>
      </c>
      <c r="D1188" s="28" t="s">
        <v>929</v>
      </c>
      <c r="E1188" s="192" t="s">
        <v>3210</v>
      </c>
      <c r="F1188" s="29">
        <v>1498</v>
      </c>
      <c r="G1188" s="65">
        <v>599.20000000000005</v>
      </c>
      <c r="H1188" s="65"/>
      <c r="I1188" s="29"/>
      <c r="J1188" s="29"/>
      <c r="K1188" s="29"/>
      <c r="L1188" s="29"/>
      <c r="M1188" s="1" t="str">
        <f>Table8[[#This Row],[Std Remarks]]</f>
        <v>REMOVE BUDGET (P)</v>
      </c>
      <c r="N1188" s="28">
        <f>Table8[[#This Row],[% of Completion of Work Done]]</f>
        <v>0</v>
      </c>
      <c r="O1188" s="1"/>
      <c r="P1188" s="29">
        <v>37367326.279764697</v>
      </c>
      <c r="Q1188" s="136">
        <v>0</v>
      </c>
      <c r="R1188" s="136"/>
      <c r="S1188" s="1"/>
      <c r="T1188" s="1"/>
      <c r="U1188" s="1"/>
      <c r="V1188" s="66">
        <v>18395</v>
      </c>
      <c r="W1188" s="66">
        <v>14267.5</v>
      </c>
      <c r="X1188" s="1" t="s">
        <v>31</v>
      </c>
      <c r="Y1188" s="75">
        <f>$R$1</f>
        <v>1</v>
      </c>
      <c r="Z1188" s="82" t="s">
        <v>849</v>
      </c>
      <c r="AA1188" s="1"/>
      <c r="AB1188" s="64">
        <v>0</v>
      </c>
      <c r="AC1188" s="115">
        <f t="shared" si="59"/>
        <v>0</v>
      </c>
      <c r="AD1188" s="2">
        <v>46082</v>
      </c>
      <c r="AE1188" s="175" t="str">
        <f>IFERROR(Table8[[#This Row],[Timeline - Monthwise]]-MIN(Table8[Start Date..]),"None")</f>
        <v>None</v>
      </c>
      <c r="AF1188" s="1" t="str">
        <f>IFERROR(Table8[[#This Row],[Timeline - Monthwise]]-Table8[[#This Row],[Start Date..]]+1,"Duration Doesn't Exsists")</f>
        <v>Duration Doesn't Exsists</v>
      </c>
      <c r="AG1188" s="29" t="str">
        <f ca="1">IFERROR(Table8[[#This Row],[Timeline - Monthwise]]-TODAY(),"No ETA")</f>
        <v>No ETA</v>
      </c>
      <c r="AH1188" s="29" t="str">
        <f t="shared" si="60"/>
        <v>Yet to Start</v>
      </c>
      <c r="AI1188" s="1"/>
      <c r="AJ1188" s="237" t="s">
        <v>3569</v>
      </c>
      <c r="AK1188" s="85" t="s">
        <v>3289</v>
      </c>
      <c r="AL1188" s="1" t="s">
        <v>94</v>
      </c>
      <c r="AM1188" s="1" t="s">
        <v>92</v>
      </c>
      <c r="AN1188" s="1"/>
      <c r="AO1188" s="27"/>
      <c r="AP1188" s="192"/>
      <c r="AQ1188" s="1">
        <f>Table8[[#This Row],[Allocated Budget]]-Table8[[#This Row],[Allocated Budget]]</f>
        <v>0</v>
      </c>
      <c r="AS1188" s="192" t="e">
        <f>VLOOKUP(Table8[[#This Row],[CEM Number]],'71 CEMs'!$E$5:$E$76,1,0)</f>
        <v>#N/A</v>
      </c>
      <c r="AT1188" s="235" t="s">
        <v>3569</v>
      </c>
      <c r="AU1188" s="233"/>
    </row>
    <row r="1189" spans="1:47" ht="14.4" customHeight="1">
      <c r="A1189" s="26" t="s">
        <v>578</v>
      </c>
      <c r="B1189" s="166">
        <v>45548</v>
      </c>
      <c r="C1189" s="1" t="s">
        <v>138</v>
      </c>
      <c r="D1189" s="1" t="s">
        <v>138</v>
      </c>
      <c r="E1189" s="192" t="s">
        <v>579</v>
      </c>
      <c r="F1189" s="29">
        <v>970</v>
      </c>
      <c r="G1189" s="29">
        <v>388</v>
      </c>
      <c r="H1189" s="29"/>
      <c r="I1189" s="29"/>
      <c r="J1189" s="29"/>
      <c r="K1189" s="29"/>
      <c r="L1189" s="29"/>
      <c r="M1189" s="1" t="str">
        <f>Table8[[#This Row],[Std Remarks]]</f>
        <v>NOT LIVE - RETAIN BUDGET</v>
      </c>
      <c r="N1189" s="28">
        <f>Table8[[#This Row],[% of Completion of Work Done]]</f>
        <v>0.9</v>
      </c>
      <c r="O1189" s="1">
        <f>Table8[[#This Row],[Customers According to % (Market Share)]]</f>
        <v>388</v>
      </c>
      <c r="P1189" s="29">
        <v>9236314.0510466099</v>
      </c>
      <c r="Q1189" s="136">
        <f>(Table8[[#This Row],[Allocated Budget]]*$Q$2)+(Table8[[#This Row],[Allocated Budget]]*(1-Table8[[#This Row],[HP%  based on Live % ( Work Progress)]])*(1-$Q$2))</f>
        <v>2170533.8019959531</v>
      </c>
      <c r="R1189" s="136">
        <v>7065780.2490506554</v>
      </c>
      <c r="S1189" s="1">
        <v>-0.85</v>
      </c>
      <c r="T1189" s="1"/>
      <c r="U1189" s="1">
        <v>0.4</v>
      </c>
      <c r="V1189" s="29">
        <v>1359.6</v>
      </c>
      <c r="W1189" s="240">
        <v>17843.601064618626</v>
      </c>
      <c r="X1189" s="1" t="s">
        <v>47</v>
      </c>
      <c r="Y1189" s="28">
        <f>Table8[[#This Row],[% of Completion of Work Done]]</f>
        <v>0.9</v>
      </c>
      <c r="Z1189" s="1" t="s">
        <v>35</v>
      </c>
      <c r="AA1189" s="1"/>
      <c r="AB1189" s="77">
        <v>0.9</v>
      </c>
      <c r="AC1189" s="115">
        <f t="shared" si="59"/>
        <v>0.9</v>
      </c>
      <c r="AD1189" s="2">
        <v>46082</v>
      </c>
      <c r="AE1189" s="175">
        <f>IFERROR(Table8[[#This Row],[Timeline - Monthwise]]-MIN(Table8[Start Date..]),"None")</f>
        <v>0</v>
      </c>
      <c r="AF1189" s="1">
        <f>IFERROR(Table8[[#This Row],[Timeline - Monthwise]]-Table8[[#This Row],[Start Date..]]+1,"Duration Doesn't Exsists")</f>
        <v>1</v>
      </c>
      <c r="AG1189" s="29">
        <f ca="1">IFERROR(Table8[[#This Row],[Timeline - Monthwise]]-TODAY(),"No ETA")</f>
        <v>-47</v>
      </c>
      <c r="AH1189" s="29" t="str">
        <f t="shared" si="60"/>
        <v>In Progress</v>
      </c>
      <c r="AI1189" s="1">
        <v>46082</v>
      </c>
      <c r="AJ1189" s="237" t="s">
        <v>3574</v>
      </c>
      <c r="AK1189" s="1" t="s">
        <v>175</v>
      </c>
      <c r="AL1189" s="1" t="s">
        <v>3323</v>
      </c>
      <c r="AM1189" s="1" t="s">
        <v>76</v>
      </c>
      <c r="AN1189" s="1">
        <v>1</v>
      </c>
      <c r="AO1189" s="27"/>
      <c r="AP1189" s="192"/>
      <c r="AQ1189" s="1"/>
      <c r="AS1189" s="192" t="str">
        <f>VLOOKUP(Table8[[#This Row],[CEM Number]],'71 CEMs'!$E$5:$E$76,1,0)</f>
        <v>I250203</v>
      </c>
      <c r="AT1189" s="235">
        <v>46082</v>
      </c>
      <c r="AU1189" s="233"/>
    </row>
    <row r="1190" spans="1:47" ht="14.4" customHeight="1">
      <c r="A1190" s="86" t="s">
        <v>942</v>
      </c>
      <c r="B1190" s="166" t="s">
        <v>3530</v>
      </c>
      <c r="C1190" s="1" t="s">
        <v>514</v>
      </c>
      <c r="D1190" s="28" t="s">
        <v>943</v>
      </c>
      <c r="E1190" s="192" t="s">
        <v>3235</v>
      </c>
      <c r="F1190" s="29">
        <v>1156</v>
      </c>
      <c r="G1190" s="65">
        <v>462.40000000000003</v>
      </c>
      <c r="H1190" s="65"/>
      <c r="I1190" s="29"/>
      <c r="J1190" s="29"/>
      <c r="K1190" s="29"/>
      <c r="L1190" s="29"/>
      <c r="M1190" s="1" t="str">
        <f>Table8[[#This Row],[Std Remarks]]</f>
        <v>NOT LIVE - RETAIN BUDGET</v>
      </c>
      <c r="N1190" s="28">
        <f>Table8[[#This Row],[% of Completion of Work Done]]</f>
        <v>0</v>
      </c>
      <c r="O1190" s="1"/>
      <c r="P1190" s="29">
        <v>11984167.109064501</v>
      </c>
      <c r="Q1190" s="136">
        <f>(Table8[[#This Row],[Allocated Budget]]*$Q$2)+(Table8[[#This Row],[Allocated Budget]]*(1-Table8[[#This Row],[HP%  based on Live % ( Work Progress)]])*(1-$Q$2))</f>
        <v>11984167.109064501</v>
      </c>
      <c r="R1190" s="136"/>
      <c r="S1190" s="1"/>
      <c r="T1190" s="1"/>
      <c r="U1190" s="1"/>
      <c r="V1190" s="29">
        <v>2006.3985681899176</v>
      </c>
      <c r="W1190" s="29">
        <v>6954.8022081782719</v>
      </c>
      <c r="X1190" s="1" t="s">
        <v>47</v>
      </c>
      <c r="Y1190" s="28">
        <f>Table8[[#This Row],[% of Completion of Work Done]]</f>
        <v>0</v>
      </c>
      <c r="Z1190" s="1" t="s">
        <v>35</v>
      </c>
      <c r="AA1190" s="1"/>
      <c r="AB1190" s="64">
        <v>0</v>
      </c>
      <c r="AC1190" s="115">
        <f t="shared" si="59"/>
        <v>0</v>
      </c>
      <c r="AD1190" s="2">
        <v>46082</v>
      </c>
      <c r="AE1190" s="175">
        <f>IFERROR(Table8[[#This Row],[Timeline - Monthwise]]-MIN(Table8[Start Date..]),"None")</f>
        <v>214</v>
      </c>
      <c r="AF1190" s="1">
        <f>IFERROR(Table8[[#This Row],[Timeline - Monthwise]]-Table8[[#This Row],[Start Date..]]+1,"Duration Doesn't Exsists")</f>
        <v>215</v>
      </c>
      <c r="AG1190" s="29">
        <f ca="1">IFERROR(Table8[[#This Row],[Timeline - Monthwise]]-TODAY(),"No ETA")</f>
        <v>167</v>
      </c>
      <c r="AH1190" s="29" t="str">
        <f t="shared" si="60"/>
        <v>Yet to Start</v>
      </c>
      <c r="AI1190" s="1" t="s">
        <v>421</v>
      </c>
      <c r="AJ1190" s="237" t="s">
        <v>3576</v>
      </c>
      <c r="AK1190" s="28" t="s">
        <v>3291</v>
      </c>
      <c r="AL1190" s="1" t="s">
        <v>3325</v>
      </c>
      <c r="AM1190" s="1" t="s">
        <v>76</v>
      </c>
      <c r="AN1190" s="1"/>
      <c r="AO1190" s="27"/>
      <c r="AP1190" s="192"/>
      <c r="AQ1190" s="1"/>
      <c r="AS1190" s="192" t="e">
        <f>VLOOKUP(Table8[[#This Row],[CEM Number]],'71 CEMs'!$E$5:$E$76,1,0)</f>
        <v>#N/A</v>
      </c>
      <c r="AT1190" s="235">
        <v>46296</v>
      </c>
      <c r="AU1190" s="233"/>
    </row>
    <row r="1191" spans="1:47" s="71" customFormat="1" ht="14.4" customHeight="1">
      <c r="A1191" s="87" t="s">
        <v>895</v>
      </c>
      <c r="B1191" s="166" t="s">
        <v>3530</v>
      </c>
      <c r="C1191" s="28" t="s">
        <v>217</v>
      </c>
      <c r="D1191" s="28" t="s">
        <v>896</v>
      </c>
      <c r="E1191" s="192" t="s">
        <v>3205</v>
      </c>
      <c r="F1191" s="29">
        <v>448</v>
      </c>
      <c r="G1191" s="65">
        <v>179.20000000000002</v>
      </c>
      <c r="H1191" s="65"/>
      <c r="I1191" s="29"/>
      <c r="J1191" s="29" t="s">
        <v>3607</v>
      </c>
      <c r="K1191" s="29"/>
      <c r="L1191" s="29"/>
      <c r="M1191" s="1" t="str">
        <f>Table8[[#This Row],[Std Remarks]]</f>
        <v>NOT LIVE - RETAIN BUDGET</v>
      </c>
      <c r="N1191" s="28">
        <f>Table8[[#This Row],[% of Completion of Work Done]]</f>
        <v>0</v>
      </c>
      <c r="O1191" s="1"/>
      <c r="P1191" s="29">
        <v>1625589.9158916699</v>
      </c>
      <c r="Q1191" s="136">
        <f>(Table8[[#This Row],[Allocated Budget]]*$Q$2)+(Table8[[#This Row],[Allocated Budget]]*(1-Table8[[#This Row],[HP%  based on Live % ( Work Progress)]])*(1-$Q$2))</f>
        <v>1625589.9158916699</v>
      </c>
      <c r="R1191" s="136"/>
      <c r="S1191" s="1"/>
      <c r="T1191" s="1"/>
      <c r="U1191" s="1"/>
      <c r="V1191" s="66">
        <v>0</v>
      </c>
      <c r="W1191" s="66">
        <v>5593.3806549999999</v>
      </c>
      <c r="X1191" s="1" t="s">
        <v>150</v>
      </c>
      <c r="Y1191" s="28">
        <f>Table8[[#This Row],[% of Completion of Work Done]]</f>
        <v>0</v>
      </c>
      <c r="Z1191" s="1" t="s">
        <v>35</v>
      </c>
      <c r="AA1191" s="1"/>
      <c r="AB1191" s="28">
        <v>0</v>
      </c>
      <c r="AC1191" s="115">
        <f t="shared" si="59"/>
        <v>0</v>
      </c>
      <c r="AD1191" s="2">
        <v>46082</v>
      </c>
      <c r="AE1191" s="175">
        <f>IFERROR(Table8[[#This Row],[Timeline - Monthwise]]-MIN(Table8[Start Date..]),"None")</f>
        <v>92</v>
      </c>
      <c r="AF1191" s="1">
        <f>IFERROR(Table8[[#This Row],[Timeline - Monthwise]]-Table8[[#This Row],[Start Date..]]+1,"Duration Doesn't Exsists")</f>
        <v>93</v>
      </c>
      <c r="AG1191" s="29">
        <f ca="1">IFERROR(Table8[[#This Row],[Timeline - Monthwise]]-TODAY(),"No ETA")</f>
        <v>45</v>
      </c>
      <c r="AH1191" s="29" t="str">
        <f t="shared" si="60"/>
        <v>Yet to Start</v>
      </c>
      <c r="AI1191" s="1" t="s">
        <v>123</v>
      </c>
      <c r="AJ1191" s="237" t="s">
        <v>3573</v>
      </c>
      <c r="AK1191" s="28" t="s">
        <v>3293</v>
      </c>
      <c r="AL1191" s="1" t="s">
        <v>3179</v>
      </c>
      <c r="AM1191" s="1" t="s">
        <v>76</v>
      </c>
      <c r="AN1191" s="1"/>
      <c r="AO1191" s="27"/>
      <c r="AP1191" s="192"/>
      <c r="AQ1191" s="192"/>
      <c r="AR1191" s="11"/>
      <c r="AS1191" s="192" t="e">
        <f>VLOOKUP(Table8[[#This Row],[CEM Number]],'71 CEMs'!$E$5:$E$76,1,0)</f>
        <v>#N/A</v>
      </c>
      <c r="AT1191" s="235">
        <v>46174</v>
      </c>
      <c r="AU1191" s="233"/>
    </row>
    <row r="1192" spans="1:47" ht="14.4" customHeight="1">
      <c r="A1192" s="192" t="s">
        <v>3655</v>
      </c>
      <c r="B1192" s="166" t="s">
        <v>3530</v>
      </c>
      <c r="C1192" s="1" t="s">
        <v>1369</v>
      </c>
      <c r="D1192" s="1" t="s">
        <v>1369</v>
      </c>
      <c r="E1192" s="192" t="s">
        <v>1384</v>
      </c>
      <c r="F1192" s="29">
        <v>676</v>
      </c>
      <c r="G1192" s="29">
        <v>270.40000000000003</v>
      </c>
      <c r="H1192" s="29"/>
      <c r="I1192" s="29"/>
      <c r="J1192" s="29"/>
      <c r="K1192" s="29"/>
      <c r="L1192" s="29"/>
      <c r="M1192" s="1" t="str">
        <f>Table8[[#This Row],[Std Remarks]]</f>
        <v>NOT LIVE - RETAIN BUDGET</v>
      </c>
      <c r="N1192" s="28">
        <f>Table8[[#This Row],[% of Completion of Work Done]]</f>
        <v>0</v>
      </c>
      <c r="O1192" s="1">
        <f>Table8[[#This Row],[Customers According to % (Market Share)]]</f>
        <v>270.40000000000003</v>
      </c>
      <c r="P1192" s="29">
        <v>5951423.6045139004</v>
      </c>
      <c r="Q1192" s="136">
        <f>(Table8[[#This Row],[Allocated Budget]]*$Q$2)+(Table8[[#This Row],[Allocated Budget]]*(1-Table8[[#This Row],[HP%  based on Live % ( Work Progress)]])*(1-$Q$2))</f>
        <v>5951423.6045139004</v>
      </c>
      <c r="R1192" s="136"/>
      <c r="S1192" s="1">
        <v>-0.85000000000000009</v>
      </c>
      <c r="T1192" s="1"/>
      <c r="U1192" s="1"/>
      <c r="V1192" s="29">
        <v>1015.21297005</v>
      </c>
      <c r="W1192" s="29">
        <v>7630</v>
      </c>
      <c r="X1192" s="1" t="s">
        <v>47</v>
      </c>
      <c r="Y1192" s="28">
        <f>Table8[[#This Row],[% of Completion of Work Done]]</f>
        <v>0</v>
      </c>
      <c r="Z1192" s="1" t="s">
        <v>35</v>
      </c>
      <c r="AA1192" s="1"/>
      <c r="AB1192" s="77">
        <v>0</v>
      </c>
      <c r="AC1192" s="115">
        <f t="shared" si="59"/>
        <v>0</v>
      </c>
      <c r="AD1192" s="2">
        <v>46082</v>
      </c>
      <c r="AE1192" s="175">
        <f>IFERROR(Table8[[#This Row],[Timeline - Monthwise]]-MIN(Table8[Start Date..]),"None")</f>
        <v>214</v>
      </c>
      <c r="AF1192" s="1">
        <f>IFERROR(Table8[[#This Row],[Timeline - Monthwise]]-Table8[[#This Row],[Start Date..]]+1,"Duration Doesn't Exsists")</f>
        <v>215</v>
      </c>
      <c r="AG1192" s="29">
        <f ca="1">IFERROR(Table8[[#This Row],[Timeline - Monthwise]]-TODAY(),"No ETA")</f>
        <v>167</v>
      </c>
      <c r="AH1192" s="29" t="str">
        <f t="shared" si="60"/>
        <v>Yet to Start</v>
      </c>
      <c r="AI1192" s="1" t="s">
        <v>1168</v>
      </c>
      <c r="AJ1192" s="237" t="s">
        <v>3576</v>
      </c>
      <c r="AK1192" s="1" t="s">
        <v>1169</v>
      </c>
      <c r="AL1192" s="1" t="s">
        <v>3325</v>
      </c>
      <c r="AM1192" s="1" t="s">
        <v>76</v>
      </c>
      <c r="AN1192" s="1"/>
      <c r="AO1192" s="27"/>
      <c r="AP1192" s="192"/>
      <c r="AQ1192" s="1"/>
      <c r="AS1192" s="192" t="e">
        <f>VLOOKUP(Table8[[#This Row],[CEM Number]],'71 CEMs'!$E$5:$E$76,1,0)</f>
        <v>#N/A</v>
      </c>
      <c r="AT1192" s="235">
        <v>46296</v>
      </c>
      <c r="AU1192" s="233"/>
    </row>
    <row r="1193" spans="1:47" ht="14.4" customHeight="1">
      <c r="A1193" s="192" t="s">
        <v>3655</v>
      </c>
      <c r="B1193" s="166" t="s">
        <v>3530</v>
      </c>
      <c r="C1193" s="1" t="s">
        <v>40</v>
      </c>
      <c r="D1193" s="1" t="s">
        <v>1369</v>
      </c>
      <c r="E1193" s="192" t="s">
        <v>38</v>
      </c>
      <c r="F1193" s="29">
        <v>0</v>
      </c>
      <c r="G1193" s="29">
        <v>0</v>
      </c>
      <c r="H1193" s="29"/>
      <c r="I1193" s="29"/>
      <c r="J1193" s="29"/>
      <c r="K1193" s="29"/>
      <c r="L1193" s="29"/>
      <c r="M1193" s="1" t="str">
        <f>Table8[[#This Row],[Std Remarks]]</f>
        <v>FEEDER ETC WORK - RETAIN BUDGET</v>
      </c>
      <c r="N1193" s="28">
        <f>Table8[[#This Row],[% of Completion of Work Done]]</f>
        <v>0</v>
      </c>
      <c r="O1193" s="1">
        <f>Table8[[#This Row],[Customers According to % (Market Share)]]</f>
        <v>0</v>
      </c>
      <c r="P1193" s="29">
        <v>59647628</v>
      </c>
      <c r="Q1193" s="136">
        <f>Table8[[#This Row],[Allocated Budget]]*Table8[[#This Row],[Allocation Percentage]]</f>
        <v>59647628</v>
      </c>
      <c r="R1193" s="136"/>
      <c r="S1193" s="1">
        <v>-1</v>
      </c>
      <c r="T1193" s="1"/>
      <c r="U1193" s="1"/>
      <c r="V1193" s="29">
        <v>19218</v>
      </c>
      <c r="W1193" s="29" t="e">
        <v>#REF!</v>
      </c>
      <c r="X1193" s="1"/>
      <c r="Y1193" s="75">
        <f>$R$1</f>
        <v>1</v>
      </c>
      <c r="Z1193" s="1"/>
      <c r="AA1193" s="1"/>
      <c r="AB1193" s="28">
        <v>0</v>
      </c>
      <c r="AC1193" s="115">
        <f t="shared" si="59"/>
        <v>0</v>
      </c>
      <c r="AD1193" s="2">
        <v>46082</v>
      </c>
      <c r="AE1193" s="175" t="str">
        <f>IFERROR(Table8[[#This Row],[Timeline - Monthwise]]-MIN(Table8[Start Date..]),"None")</f>
        <v>None</v>
      </c>
      <c r="AF1193" s="1" t="str">
        <f>IFERROR(Table8[[#This Row],[Timeline - Monthwise]]-Table8[[#This Row],[Start Date..]]+1,"Duration Doesn't Exsists")</f>
        <v>Duration Doesn't Exsists</v>
      </c>
      <c r="AG1193" s="29" t="str">
        <f ca="1">IFERROR(Table8[[#This Row],[Timeline - Monthwise]]-TODAY(),"No ETA")</f>
        <v>No ETA</v>
      </c>
      <c r="AH1193" s="29" t="str">
        <f t="shared" si="60"/>
        <v>Yet to Start</v>
      </c>
      <c r="AI1193" s="1"/>
      <c r="AJ1193" s="237" t="s">
        <v>3569</v>
      </c>
      <c r="AK1193" s="1"/>
      <c r="AL1193" s="1" t="s">
        <v>41</v>
      </c>
      <c r="AM1193" s="1" t="s">
        <v>39</v>
      </c>
      <c r="AN1193" s="1"/>
      <c r="AO1193" s="27"/>
      <c r="AP1193" s="192"/>
      <c r="AQ1193" s="1"/>
      <c r="AS1193" s="192" t="e">
        <f>VLOOKUP(Table8[[#This Row],[CEM Number]],'71 CEMs'!$E$5:$E$76,1,0)</f>
        <v>#N/A</v>
      </c>
      <c r="AT1193" s="234" t="s">
        <v>3569</v>
      </c>
      <c r="AU1193" s="233"/>
    </row>
    <row r="1194" spans="1:47" ht="14.4" customHeight="1">
      <c r="A1194" s="26" t="s">
        <v>155</v>
      </c>
      <c r="B1194" s="166">
        <v>45351</v>
      </c>
      <c r="C1194" s="1" t="s">
        <v>156</v>
      </c>
      <c r="D1194" s="1" t="s">
        <v>157</v>
      </c>
      <c r="E1194" s="192" t="s">
        <v>170</v>
      </c>
      <c r="F1194" s="29">
        <v>1214</v>
      </c>
      <c r="G1194" s="29">
        <v>485.6</v>
      </c>
      <c r="H1194" s="29">
        <v>121</v>
      </c>
      <c r="I1194" s="29">
        <v>113</v>
      </c>
      <c r="J1194" s="29">
        <v>1</v>
      </c>
      <c r="K1194" s="29">
        <v>7</v>
      </c>
      <c r="L1194" s="29"/>
      <c r="M1194" s="1" t="str">
        <f>Table8[[#This Row],[Std Remarks]]</f>
        <v>LIVE - 100% Completed</v>
      </c>
      <c r="N1194" s="28">
        <f>Table8[[#This Row],[% of Completion of Work Done]]</f>
        <v>1</v>
      </c>
      <c r="O1194" s="1">
        <f>Table8[[#This Row],[Customers According to % (Market Share)]]</f>
        <v>485.6</v>
      </c>
      <c r="P1194" s="29">
        <v>18232668.045000002</v>
      </c>
      <c r="Q1194" s="136">
        <f>Table8[[#This Row],[Allocated Budget]]*Table8[[#This Row],[Allocation Percentage]]</f>
        <v>2734900.2067500004</v>
      </c>
      <c r="R1194" s="136">
        <v>15497767.838250002</v>
      </c>
      <c r="S1194" s="1">
        <v>-1</v>
      </c>
      <c r="T1194" s="1"/>
      <c r="U1194" s="1">
        <v>0.4</v>
      </c>
      <c r="V1194" s="29">
        <v>2360.9499999999998</v>
      </c>
      <c r="W1194" s="29">
        <v>12552.374499999996</v>
      </c>
      <c r="X1194" s="1" t="s">
        <v>47</v>
      </c>
      <c r="Y1194" s="75">
        <f>$Q$2</f>
        <v>0.15</v>
      </c>
      <c r="Z1194" s="1" t="s">
        <v>32</v>
      </c>
      <c r="AA1194" s="1" t="s">
        <v>150</v>
      </c>
      <c r="AB1194" s="64">
        <v>1</v>
      </c>
      <c r="AC1194" s="115">
        <f t="shared" si="59"/>
        <v>1</v>
      </c>
      <c r="AD1194" s="2">
        <v>46082</v>
      </c>
      <c r="AE1194" s="175" t="str">
        <f>IFERROR(Table8[[#This Row],[Timeline - Monthwise]]-MIN(Table8[Start Date..]),"None")</f>
        <v>None</v>
      </c>
      <c r="AF1194" s="1" t="str">
        <f>IFERROR(Table8[[#This Row],[Timeline - Monthwise]]-Table8[[#This Row],[Start Date..]]+1,"Duration Doesn't Exsists")</f>
        <v>Duration Doesn't Exsists</v>
      </c>
      <c r="AG1194" s="29" t="str">
        <f ca="1">IFERROR(Table8[[#This Row],[Timeline - Monthwise]]-TODAY(),"No ETA")</f>
        <v>No ETA</v>
      </c>
      <c r="AH1194" s="29" t="str">
        <f t="shared" si="60"/>
        <v>Completed</v>
      </c>
      <c r="AI1194" s="1"/>
      <c r="AJ1194" s="237" t="s">
        <v>3569</v>
      </c>
      <c r="AK1194" s="1"/>
      <c r="AL1194" s="1" t="s">
        <v>3178</v>
      </c>
      <c r="AM1194" s="1" t="s">
        <v>30</v>
      </c>
      <c r="AN1194" s="1"/>
      <c r="AO1194" s="27"/>
      <c r="AP1194" s="192"/>
      <c r="AQ1194" s="1"/>
      <c r="AS1194" s="192" t="str">
        <f>VLOOKUP(Table8[[#This Row],[CEM Number]],'71 CEMs'!$E$5:$E$76,1,0)</f>
        <v>I240538</v>
      </c>
      <c r="AT1194" s="235" t="s">
        <v>3569</v>
      </c>
      <c r="AU1194" s="233"/>
    </row>
    <row r="1195" spans="1:47" ht="14.4" customHeight="1">
      <c r="A1195" s="26" t="s">
        <v>221</v>
      </c>
      <c r="B1195" s="166">
        <v>45428</v>
      </c>
      <c r="C1195" s="1" t="s">
        <v>50</v>
      </c>
      <c r="D1195" s="1" t="s">
        <v>50</v>
      </c>
      <c r="E1195" s="192" t="s">
        <v>249</v>
      </c>
      <c r="F1195" s="29">
        <v>404</v>
      </c>
      <c r="G1195" s="29">
        <v>161.60000000000002</v>
      </c>
      <c r="H1195" s="29"/>
      <c r="I1195" s="29">
        <v>0</v>
      </c>
      <c r="J1195" s="29">
        <v>0</v>
      </c>
      <c r="K1195" s="29">
        <v>0</v>
      </c>
      <c r="L1195" s="29" t="s">
        <v>3640</v>
      </c>
      <c r="M1195" s="1" t="str">
        <f>Table8[[#This Row],[Std Remarks]]</f>
        <v>NOT LIVE - RETAIN BUDGET</v>
      </c>
      <c r="N1195" s="28">
        <f>Table8[[#This Row],[% of Completion of Work Done]]</f>
        <v>0.7</v>
      </c>
      <c r="O1195" s="1">
        <f>Table8[[#This Row],[Customers According to % (Market Share)]]</f>
        <v>161.60000000000002</v>
      </c>
      <c r="P1195" s="29">
        <v>8050523.3770104498</v>
      </c>
      <c r="Q1195" s="136">
        <f>(Table8[[#This Row],[Allocated Budget]]*$Q$2)+(Table8[[#This Row],[Allocated Budget]]*(1-Table8[[#This Row],[HP%  based on Live % ( Work Progress)]])*(1-$Q$2))</f>
        <v>3260461.9676892324</v>
      </c>
      <c r="R1195" s="136">
        <v>4790061.4093212159</v>
      </c>
      <c r="S1195" s="1">
        <v>-1</v>
      </c>
      <c r="T1195" s="1"/>
      <c r="U1195" s="1">
        <v>0.4</v>
      </c>
      <c r="V1195" s="29">
        <v>2159.8731629682102</v>
      </c>
      <c r="W1195" s="29">
        <v>8485.6173414707919</v>
      </c>
      <c r="X1195" s="1" t="s">
        <v>47</v>
      </c>
      <c r="Y1195" s="28">
        <f>Table8[[#This Row],[% of Completion of Work Done]]</f>
        <v>0.7</v>
      </c>
      <c r="Z1195" s="1" t="s">
        <v>35</v>
      </c>
      <c r="AA1195" s="1"/>
      <c r="AB1195" s="77">
        <v>0.7</v>
      </c>
      <c r="AC1195" s="115">
        <f t="shared" si="59"/>
        <v>0.7</v>
      </c>
      <c r="AD1195" s="2">
        <v>46082</v>
      </c>
      <c r="AE1195" s="175">
        <f>IFERROR(Table8[[#This Row],[Timeline - Monthwise]]-MIN(Table8[Start Date..]),"None")</f>
        <v>0</v>
      </c>
      <c r="AF1195" s="1">
        <f>IFERROR(Table8[[#This Row],[Timeline - Monthwise]]-Table8[[#This Row],[Start Date..]]+1,"Duration Doesn't Exsists")</f>
        <v>1</v>
      </c>
      <c r="AG1195" s="29">
        <f ca="1">IFERROR(Table8[[#This Row],[Timeline - Monthwise]]-TODAY(),"No ETA")</f>
        <v>-47</v>
      </c>
      <c r="AH1195" s="29" t="str">
        <f t="shared" si="60"/>
        <v>In Progress</v>
      </c>
      <c r="AI1195" s="1">
        <v>46054</v>
      </c>
      <c r="AJ1195" s="237" t="s">
        <v>3574</v>
      </c>
      <c r="AK1195" s="1" t="s">
        <v>250</v>
      </c>
      <c r="AL1195" s="1" t="s">
        <v>3323</v>
      </c>
      <c r="AM1195" s="1" t="s">
        <v>76</v>
      </c>
      <c r="AN1195" s="1">
        <v>1</v>
      </c>
      <c r="AO1195" s="27"/>
      <c r="AP1195" s="192"/>
      <c r="AQ1195" s="1"/>
      <c r="AS1195" s="192" t="str">
        <f>VLOOKUP(Table8[[#This Row],[CEM Number]],'71 CEMs'!$E$5:$E$76,1,0)</f>
        <v>I240678</v>
      </c>
      <c r="AT1195" s="235">
        <v>46082</v>
      </c>
      <c r="AU1195" s="233"/>
    </row>
    <row r="1196" spans="1:47" ht="14.4" customHeight="1">
      <c r="A1196" s="26" t="s">
        <v>221</v>
      </c>
      <c r="B1196" s="166">
        <v>45428</v>
      </c>
      <c r="C1196" s="1" t="s">
        <v>50</v>
      </c>
      <c r="D1196" s="1" t="s">
        <v>50</v>
      </c>
      <c r="E1196" s="192" t="s">
        <v>251</v>
      </c>
      <c r="F1196" s="29">
        <v>1078</v>
      </c>
      <c r="G1196" s="29">
        <v>431.20000000000005</v>
      </c>
      <c r="H1196" s="29"/>
      <c r="I1196" s="29">
        <v>0</v>
      </c>
      <c r="J1196" s="29">
        <v>0</v>
      </c>
      <c r="K1196" s="29">
        <v>0</v>
      </c>
      <c r="L1196" s="29" t="s">
        <v>3640</v>
      </c>
      <c r="M1196" s="1" t="str">
        <f>Table8[[#This Row],[Std Remarks]]</f>
        <v>NOT LIVE - RETAIN BUDGET</v>
      </c>
      <c r="N1196" s="28">
        <f>Table8[[#This Row],[% of Completion of Work Done]]</f>
        <v>0</v>
      </c>
      <c r="O1196" s="1">
        <f>Table8[[#This Row],[Customers According to % (Market Share)]]</f>
        <v>431.20000000000005</v>
      </c>
      <c r="P1196" s="29">
        <v>25859974.2556182</v>
      </c>
      <c r="Q1196" s="136">
        <f>(Table8[[#This Row],[Allocated Budget]]*$Q$2)+(Table8[[#This Row],[Allocated Budget]]*(1-Table8[[#This Row],[HP%  based on Live % ( Work Progress)]])*(1-$Q$2))</f>
        <v>25859974.2556182</v>
      </c>
      <c r="R1196" s="136">
        <v>0</v>
      </c>
      <c r="S1196" s="1">
        <v>-1</v>
      </c>
      <c r="T1196" s="1"/>
      <c r="U1196" s="1">
        <v>0.4</v>
      </c>
      <c r="V1196" s="29">
        <v>7387.0555265372141</v>
      </c>
      <c r="W1196" s="29">
        <v>11616.277904236313</v>
      </c>
      <c r="X1196" s="1" t="s">
        <v>47</v>
      </c>
      <c r="Y1196" s="28">
        <f>Table8[[#This Row],[% of Completion of Work Done]]</f>
        <v>0</v>
      </c>
      <c r="Z1196" s="1" t="s">
        <v>35</v>
      </c>
      <c r="AA1196" s="1"/>
      <c r="AB1196" s="28">
        <v>0</v>
      </c>
      <c r="AC1196" s="115">
        <f t="shared" si="59"/>
        <v>0</v>
      </c>
      <c r="AD1196" s="2">
        <v>46082</v>
      </c>
      <c r="AE1196" s="175">
        <f>IFERROR(Table8[[#This Row],[Timeline - Monthwise]]-MIN(Table8[Start Date..]),"None")</f>
        <v>0</v>
      </c>
      <c r="AF1196" s="1">
        <f>IFERROR(Table8[[#This Row],[Timeline - Monthwise]]-Table8[[#This Row],[Start Date..]]+1,"Duration Doesn't Exsists")</f>
        <v>1</v>
      </c>
      <c r="AG1196" s="29">
        <f ca="1">IFERROR(Table8[[#This Row],[Timeline - Monthwise]]-TODAY(),"No ETA")</f>
        <v>-47</v>
      </c>
      <c r="AH1196" s="29" t="str">
        <f t="shared" si="60"/>
        <v>Yet to Start</v>
      </c>
      <c r="AI1196" s="1">
        <v>46054</v>
      </c>
      <c r="AJ1196" s="237" t="s">
        <v>3574</v>
      </c>
      <c r="AK1196" s="1" t="s">
        <v>252</v>
      </c>
      <c r="AL1196" s="1" t="s">
        <v>3323</v>
      </c>
      <c r="AM1196" s="1" t="s">
        <v>76</v>
      </c>
      <c r="AN1196" s="1">
        <v>1</v>
      </c>
      <c r="AO1196" s="27"/>
      <c r="AP1196" s="192"/>
      <c r="AQ1196" s="1"/>
      <c r="AS1196" s="192" t="str">
        <f>VLOOKUP(Table8[[#This Row],[CEM Number]],'71 CEMs'!$E$5:$E$76,1,0)</f>
        <v>I240678</v>
      </c>
      <c r="AT1196" s="235">
        <v>46082</v>
      </c>
      <c r="AU1196" s="233"/>
    </row>
    <row r="1197" spans="1:47" ht="14.4" customHeight="1">
      <c r="A1197" s="26" t="s">
        <v>1140</v>
      </c>
      <c r="B1197" s="166">
        <v>45078</v>
      </c>
      <c r="C1197" s="1" t="s">
        <v>514</v>
      </c>
      <c r="D1197" s="1" t="s">
        <v>1141</v>
      </c>
      <c r="E1197" s="192" t="s">
        <v>1153</v>
      </c>
      <c r="F1197" s="29">
        <v>470</v>
      </c>
      <c r="G1197" s="29">
        <v>235</v>
      </c>
      <c r="H1197" s="29"/>
      <c r="I1197" s="29"/>
      <c r="J1197" s="29"/>
      <c r="K1197" s="29"/>
      <c r="L1197" s="29"/>
      <c r="M1197" s="1" t="str">
        <f>Table8[[#This Row],[Std Remarks]]</f>
        <v>NOT LIVE - RETAIN BUDGET</v>
      </c>
      <c r="N1197" s="28">
        <f>Table8[[#This Row],[% of Completion of Work Done]]</f>
        <v>0</v>
      </c>
      <c r="O1197" s="1">
        <f>Table8[[#This Row],[Customers According to % (Market Share)]]</f>
        <v>235</v>
      </c>
      <c r="P1197" s="29">
        <v>3364308.2471531401</v>
      </c>
      <c r="Q1197" s="136">
        <f>(Table8[[#This Row],[Allocated Budget]]*$Q$2)+(Table8[[#This Row],[Allocated Budget]]*(1-Table8[[#This Row],[HP%  based on Live % ( Work Progress)]])*(1-$Q$2))</f>
        <v>3364308.2471531401</v>
      </c>
      <c r="R1197" s="136">
        <v>0</v>
      </c>
      <c r="S1197" s="1">
        <v>-1</v>
      </c>
      <c r="T1197" s="1"/>
      <c r="U1197" s="1">
        <v>0.5</v>
      </c>
      <c r="V1197" s="29">
        <v>1078.8613616600001</v>
      </c>
      <c r="W1197" s="29">
        <v>390.0020614</v>
      </c>
      <c r="X1197" s="1" t="s">
        <v>31</v>
      </c>
      <c r="Y1197" s="28">
        <f>Table8[[#This Row],[% of Completion of Work Done]]</f>
        <v>0</v>
      </c>
      <c r="Z1197" s="1" t="s">
        <v>35</v>
      </c>
      <c r="AA1197" s="1"/>
      <c r="AB1197" s="28">
        <v>0</v>
      </c>
      <c r="AC1197" s="115">
        <f t="shared" si="59"/>
        <v>0</v>
      </c>
      <c r="AD1197" s="2">
        <v>46082</v>
      </c>
      <c r="AE1197" s="175" t="str">
        <f>IFERROR(Table8[[#This Row],[Timeline - Monthwise]]-MIN(Table8[Start Date..]),"None")</f>
        <v>None</v>
      </c>
      <c r="AF1197" s="1" t="str">
        <f>IFERROR(Table8[[#This Row],[Timeline - Monthwise]]-Table8[[#This Row],[Start Date..]]+1,"Duration Doesn't Exsists")</f>
        <v>Duration Doesn't Exsists</v>
      </c>
      <c r="AG1197" s="29" t="str">
        <f ca="1">IFERROR(Table8[[#This Row],[Timeline - Monthwise]]-TODAY(),"No ETA")</f>
        <v>No ETA</v>
      </c>
      <c r="AH1197" s="29" t="str">
        <f t="shared" si="60"/>
        <v>Yet to Start</v>
      </c>
      <c r="AI1197" s="1" t="s">
        <v>77</v>
      </c>
      <c r="AJ1197" s="237" t="s">
        <v>3319</v>
      </c>
      <c r="AK1197" s="1" t="s">
        <v>78</v>
      </c>
      <c r="AL1197" s="1" t="s">
        <v>3325</v>
      </c>
      <c r="AM1197" s="1" t="s">
        <v>76</v>
      </c>
      <c r="AN1197" s="1">
        <v>2</v>
      </c>
      <c r="AO1197" s="27"/>
      <c r="AP1197" s="192"/>
      <c r="AQ1197" s="1"/>
      <c r="AS1197" s="192" t="str">
        <f>VLOOKUP(Table8[[#This Row],[CEM Number]],'71 CEMs'!$E$5:$E$76,1,0)</f>
        <v>INT-23-00764</v>
      </c>
      <c r="AT1197" s="235" t="s">
        <v>3319</v>
      </c>
      <c r="AU1197" s="233"/>
    </row>
    <row r="1198" spans="1:47" ht="14.4" customHeight="1">
      <c r="A1198" s="26" t="s">
        <v>1140</v>
      </c>
      <c r="B1198" s="166">
        <v>45078</v>
      </c>
      <c r="C1198" s="1" t="s">
        <v>514</v>
      </c>
      <c r="D1198" s="1" t="s">
        <v>1141</v>
      </c>
      <c r="E1198" s="192" t="s">
        <v>1154</v>
      </c>
      <c r="F1198" s="29">
        <v>1040</v>
      </c>
      <c r="G1198" s="29">
        <v>520</v>
      </c>
      <c r="H1198" s="29"/>
      <c r="I1198" s="29"/>
      <c r="J1198" s="29"/>
      <c r="K1198" s="29"/>
      <c r="L1198" s="29"/>
      <c r="M1198" s="1" t="str">
        <f>Table8[[#This Row],[Std Remarks]]</f>
        <v>NOT LIVE - RETAIN BUDGET</v>
      </c>
      <c r="N1198" s="28">
        <f>Table8[[#This Row],[% of Completion of Work Done]]</f>
        <v>0</v>
      </c>
      <c r="O1198" s="1">
        <f>Table8[[#This Row],[Customers According to % (Market Share)]]</f>
        <v>520</v>
      </c>
      <c r="P1198" s="29">
        <v>6814929.9129546797</v>
      </c>
      <c r="Q1198" s="136">
        <f>(Table8[[#This Row],[Allocated Budget]]*$Q$2)+(Table8[[#This Row],[Allocated Budget]]*(1-Table8[[#This Row],[HP%  based on Live % ( Work Progress)]])*(1-$Q$2))</f>
        <v>6814929.9129546797</v>
      </c>
      <c r="R1198" s="136">
        <v>0</v>
      </c>
      <c r="S1198" s="1">
        <v>-0.85000000000000009</v>
      </c>
      <c r="T1198" s="1"/>
      <c r="U1198" s="1">
        <v>0.5</v>
      </c>
      <c r="V1198" s="29">
        <v>2117.9993293900002</v>
      </c>
      <c r="W1198" s="49">
        <v>589.86684259999993</v>
      </c>
      <c r="X1198" s="1" t="s">
        <v>31</v>
      </c>
      <c r="Y1198" s="28">
        <f>Table8[[#This Row],[% of Completion of Work Done]]</f>
        <v>0</v>
      </c>
      <c r="Z1198" s="1" t="s">
        <v>35</v>
      </c>
      <c r="AA1198" s="1"/>
      <c r="AB1198" s="28">
        <v>0</v>
      </c>
      <c r="AC1198" s="115">
        <f t="shared" si="59"/>
        <v>0</v>
      </c>
      <c r="AD1198" s="2">
        <v>46082</v>
      </c>
      <c r="AE1198" s="175" t="str">
        <f>IFERROR(Table8[[#This Row],[Timeline - Monthwise]]-MIN(Table8[Start Date..]),"None")</f>
        <v>None</v>
      </c>
      <c r="AF1198" s="1" t="str">
        <f>IFERROR(Table8[[#This Row],[Timeline - Monthwise]]-Table8[[#This Row],[Start Date..]]+1,"Duration Doesn't Exsists")</f>
        <v>Duration Doesn't Exsists</v>
      </c>
      <c r="AG1198" s="29" t="str">
        <f ca="1">IFERROR(Table8[[#This Row],[Timeline - Monthwise]]-TODAY(),"No ETA")</f>
        <v>No ETA</v>
      </c>
      <c r="AH1198" s="29" t="str">
        <f t="shared" si="60"/>
        <v>Yet to Start</v>
      </c>
      <c r="AI1198" s="1" t="s">
        <v>77</v>
      </c>
      <c r="AJ1198" s="237" t="s">
        <v>3319</v>
      </c>
      <c r="AK1198" s="1" t="s">
        <v>78</v>
      </c>
      <c r="AL1198" s="1" t="s">
        <v>3325</v>
      </c>
      <c r="AM1198" s="1" t="s">
        <v>76</v>
      </c>
      <c r="AN1198" s="1">
        <v>2</v>
      </c>
      <c r="AO1198" s="27">
        <v>1</v>
      </c>
      <c r="AP1198" s="192"/>
      <c r="AQ1198" s="1"/>
      <c r="AS1198" s="192" t="str">
        <f>VLOOKUP(Table8[[#This Row],[CEM Number]],'71 CEMs'!$E$5:$E$76,1,0)</f>
        <v>INT-23-00764</v>
      </c>
      <c r="AT1198" s="235" t="s">
        <v>3319</v>
      </c>
      <c r="AU1198" s="233"/>
    </row>
    <row r="1199" spans="1:47" ht="14.4" customHeight="1">
      <c r="A1199" s="26" t="s">
        <v>1140</v>
      </c>
      <c r="B1199" s="166">
        <v>45078</v>
      </c>
      <c r="C1199" s="1" t="s">
        <v>514</v>
      </c>
      <c r="D1199" s="1" t="s">
        <v>1141</v>
      </c>
      <c r="E1199" s="192" t="s">
        <v>1155</v>
      </c>
      <c r="F1199" s="29">
        <v>936</v>
      </c>
      <c r="G1199" s="29">
        <v>468</v>
      </c>
      <c r="H1199" s="29"/>
      <c r="I1199" s="29"/>
      <c r="J1199" s="29"/>
      <c r="K1199" s="29"/>
      <c r="L1199" s="29"/>
      <c r="M1199" s="1" t="str">
        <f>Table8[[#This Row],[Std Remarks]]</f>
        <v>NOT LIVE - RETAIN BUDGET</v>
      </c>
      <c r="N1199" s="28">
        <f>Table8[[#This Row],[% of Completion of Work Done]]</f>
        <v>0</v>
      </c>
      <c r="O1199" s="1">
        <f>Table8[[#This Row],[Customers According to % (Market Share)]]</f>
        <v>468</v>
      </c>
      <c r="P1199" s="29">
        <v>6348483.7720025601</v>
      </c>
      <c r="Q1199" s="136">
        <f>(Table8[[#This Row],[Allocated Budget]]*$Q$2)+(Table8[[#This Row],[Allocated Budget]]*(1-Table8[[#This Row],[HP%  based on Live % ( Work Progress)]])*(1-$Q$2))</f>
        <v>6348483.7720025592</v>
      </c>
      <c r="R1199" s="136">
        <v>0</v>
      </c>
      <c r="S1199" s="1">
        <v>-1</v>
      </c>
      <c r="T1199" s="1"/>
      <c r="U1199" s="1">
        <v>0.5</v>
      </c>
      <c r="V1199" s="29">
        <v>2072.1516311400001</v>
      </c>
      <c r="W1199" s="29">
        <v>743.94414919999986</v>
      </c>
      <c r="X1199" s="1" t="s">
        <v>31</v>
      </c>
      <c r="Y1199" s="28">
        <f>Table8[[#This Row],[% of Completion of Work Done]]</f>
        <v>0</v>
      </c>
      <c r="Z1199" s="1" t="s">
        <v>35</v>
      </c>
      <c r="AA1199" s="1"/>
      <c r="AB1199" s="28">
        <v>0</v>
      </c>
      <c r="AC1199" s="115">
        <f t="shared" si="59"/>
        <v>0</v>
      </c>
      <c r="AD1199" s="2">
        <v>46082</v>
      </c>
      <c r="AE1199" s="175" t="str">
        <f>IFERROR(Table8[[#This Row],[Timeline - Monthwise]]-MIN(Table8[Start Date..]),"None")</f>
        <v>None</v>
      </c>
      <c r="AF1199" s="1" t="str">
        <f>IFERROR(Table8[[#This Row],[Timeline - Monthwise]]-Table8[[#This Row],[Start Date..]]+1,"Duration Doesn't Exsists")</f>
        <v>Duration Doesn't Exsists</v>
      </c>
      <c r="AG1199" s="29" t="str">
        <f ca="1">IFERROR(Table8[[#This Row],[Timeline - Monthwise]]-TODAY(),"No ETA")</f>
        <v>No ETA</v>
      </c>
      <c r="AH1199" s="29" t="str">
        <f t="shared" si="60"/>
        <v>Yet to Start</v>
      </c>
      <c r="AI1199" s="1" t="s">
        <v>77</v>
      </c>
      <c r="AJ1199" s="237" t="s">
        <v>3319</v>
      </c>
      <c r="AK1199" s="1" t="s">
        <v>78</v>
      </c>
      <c r="AL1199" s="1" t="s">
        <v>3325</v>
      </c>
      <c r="AM1199" s="1" t="s">
        <v>76</v>
      </c>
      <c r="AN1199" s="1">
        <v>2</v>
      </c>
      <c r="AO1199" s="27"/>
      <c r="AP1199" s="192"/>
      <c r="AQ1199" s="1"/>
      <c r="AS1199" s="192" t="str">
        <f>VLOOKUP(Table8[[#This Row],[CEM Number]],'71 CEMs'!$E$5:$E$76,1,0)</f>
        <v>INT-23-00764</v>
      </c>
      <c r="AT1199" s="235" t="s">
        <v>3319</v>
      </c>
      <c r="AU1199" s="233"/>
    </row>
    <row r="1200" spans="1:47" ht="14.4" customHeight="1">
      <c r="A1200" s="26" t="s">
        <v>1140</v>
      </c>
      <c r="B1200" s="166">
        <v>45078</v>
      </c>
      <c r="C1200" s="1" t="s">
        <v>514</v>
      </c>
      <c r="D1200" s="1" t="s">
        <v>1141</v>
      </c>
      <c r="E1200" s="192" t="s">
        <v>1156</v>
      </c>
      <c r="F1200" s="29">
        <v>540</v>
      </c>
      <c r="G1200" s="29">
        <v>270</v>
      </c>
      <c r="H1200" s="29"/>
      <c r="I1200" s="29"/>
      <c r="J1200" s="29"/>
      <c r="K1200" s="29"/>
      <c r="L1200" s="29"/>
      <c r="M1200" s="1" t="str">
        <f>Table8[[#This Row],[Std Remarks]]</f>
        <v>NOT LIVE - RETAIN BUDGET</v>
      </c>
      <c r="N1200" s="28">
        <f>Table8[[#This Row],[% of Completion of Work Done]]</f>
        <v>0</v>
      </c>
      <c r="O1200" s="1">
        <f>Table8[[#This Row],[Customers According to % (Market Share)]]</f>
        <v>270</v>
      </c>
      <c r="P1200" s="29">
        <v>3256311.3160823998</v>
      </c>
      <c r="Q1200" s="136">
        <f>(Table8[[#This Row],[Allocated Budget]]*$Q$2)+(Table8[[#This Row],[Allocated Budget]]*(1-Table8[[#This Row],[HP%  based on Live % ( Work Progress)]])*(1-$Q$2))</f>
        <v>3256311.3160823998</v>
      </c>
      <c r="R1200" s="136">
        <v>0</v>
      </c>
      <c r="S1200" s="1">
        <v>-1</v>
      </c>
      <c r="T1200" s="1"/>
      <c r="U1200" s="1">
        <v>0.5</v>
      </c>
      <c r="V1200" s="29">
        <v>1026.8522886000001</v>
      </c>
      <c r="W1200" s="29">
        <v>320.65213459999995</v>
      </c>
      <c r="X1200" s="1" t="s">
        <v>31</v>
      </c>
      <c r="Y1200" s="28">
        <f>Table8[[#This Row],[% of Completion of Work Done]]</f>
        <v>0</v>
      </c>
      <c r="Z1200" s="1" t="s">
        <v>35</v>
      </c>
      <c r="AA1200" s="1"/>
      <c r="AB1200" s="28">
        <v>0</v>
      </c>
      <c r="AC1200" s="115">
        <f t="shared" si="59"/>
        <v>0</v>
      </c>
      <c r="AD1200" s="2">
        <v>46082</v>
      </c>
      <c r="AE1200" s="175" t="str">
        <f>IFERROR(Table8[[#This Row],[Timeline - Monthwise]]-MIN(Table8[Start Date..]),"None")</f>
        <v>None</v>
      </c>
      <c r="AF1200" s="1" t="str">
        <f>IFERROR(Table8[[#This Row],[Timeline - Monthwise]]-Table8[[#This Row],[Start Date..]]+1,"Duration Doesn't Exsists")</f>
        <v>Duration Doesn't Exsists</v>
      </c>
      <c r="AG1200" s="29" t="str">
        <f ca="1">IFERROR(Table8[[#This Row],[Timeline - Monthwise]]-TODAY(),"No ETA")</f>
        <v>No ETA</v>
      </c>
      <c r="AH1200" s="29" t="str">
        <f t="shared" si="60"/>
        <v>Yet to Start</v>
      </c>
      <c r="AI1200" s="1" t="s">
        <v>77</v>
      </c>
      <c r="AJ1200" s="237" t="s">
        <v>3319</v>
      </c>
      <c r="AK1200" s="1" t="s">
        <v>78</v>
      </c>
      <c r="AL1200" s="1" t="s">
        <v>3325</v>
      </c>
      <c r="AM1200" s="1" t="s">
        <v>76</v>
      </c>
      <c r="AN1200" s="1">
        <v>2</v>
      </c>
      <c r="AO1200" s="27">
        <v>2</v>
      </c>
      <c r="AP1200" s="192"/>
      <c r="AQ1200" s="1"/>
      <c r="AS1200" s="192" t="str">
        <f>VLOOKUP(Table8[[#This Row],[CEM Number]],'71 CEMs'!$E$5:$E$76,1,0)</f>
        <v>INT-23-00764</v>
      </c>
      <c r="AT1200" s="235" t="s">
        <v>3319</v>
      </c>
      <c r="AU1200" s="233"/>
    </row>
    <row r="1201" spans="1:47" ht="14.4" customHeight="1">
      <c r="A1201" s="26" t="s">
        <v>1140</v>
      </c>
      <c r="B1201" s="166">
        <v>45078</v>
      </c>
      <c r="C1201" s="1" t="s">
        <v>514</v>
      </c>
      <c r="D1201" s="1" t="s">
        <v>1141</v>
      </c>
      <c r="E1201" s="192" t="s">
        <v>1157</v>
      </c>
      <c r="F1201" s="29">
        <v>1080</v>
      </c>
      <c r="G1201" s="29">
        <v>540</v>
      </c>
      <c r="H1201" s="29"/>
      <c r="I1201" s="29"/>
      <c r="J1201" s="29"/>
      <c r="K1201" s="29"/>
      <c r="L1201" s="29"/>
      <c r="M1201" s="1" t="str">
        <f>Table8[[#This Row],[Std Remarks]]</f>
        <v>NOT LIVE - RETAIN BUDGET</v>
      </c>
      <c r="N1201" s="28">
        <f>Table8[[#This Row],[% of Completion of Work Done]]</f>
        <v>0</v>
      </c>
      <c r="O1201" s="1">
        <f>Table8[[#This Row],[Customers According to % (Market Share)]]</f>
        <v>540</v>
      </c>
      <c r="P1201" s="29">
        <v>6309520.0148622598</v>
      </c>
      <c r="Q1201" s="136">
        <f>(Table8[[#This Row],[Allocated Budget]]*$Q$2)+(Table8[[#This Row],[Allocated Budget]]*(1-Table8[[#This Row],[HP%  based on Live % ( Work Progress)]])*(1-$Q$2))</f>
        <v>6309520.0148622598</v>
      </c>
      <c r="R1201" s="136">
        <v>0</v>
      </c>
      <c r="S1201" s="1">
        <v>-1</v>
      </c>
      <c r="T1201" s="1"/>
      <c r="U1201" s="1">
        <v>0.5</v>
      </c>
      <c r="V1201" s="29">
        <v>2029.5789190800001</v>
      </c>
      <c r="W1201" s="29">
        <v>665.69330939999986</v>
      </c>
      <c r="X1201" s="1" t="s">
        <v>31</v>
      </c>
      <c r="Y1201" s="28">
        <f>Table8[[#This Row],[% of Completion of Work Done]]</f>
        <v>0</v>
      </c>
      <c r="Z1201" s="1" t="s">
        <v>35</v>
      </c>
      <c r="AA1201" s="1"/>
      <c r="AB1201" s="28">
        <v>0</v>
      </c>
      <c r="AC1201" s="115">
        <f t="shared" si="59"/>
        <v>0</v>
      </c>
      <c r="AD1201" s="2">
        <v>46082</v>
      </c>
      <c r="AE1201" s="175" t="str">
        <f>IFERROR(Table8[[#This Row],[Timeline - Monthwise]]-MIN(Table8[Start Date..]),"None")</f>
        <v>None</v>
      </c>
      <c r="AF1201" s="1" t="str">
        <f>IFERROR(Table8[[#This Row],[Timeline - Monthwise]]-Table8[[#This Row],[Start Date..]]+1,"Duration Doesn't Exsists")</f>
        <v>Duration Doesn't Exsists</v>
      </c>
      <c r="AG1201" s="29" t="str">
        <f ca="1">IFERROR(Table8[[#This Row],[Timeline - Monthwise]]-TODAY(),"No ETA")</f>
        <v>No ETA</v>
      </c>
      <c r="AH1201" s="29" t="str">
        <f t="shared" si="60"/>
        <v>Yet to Start</v>
      </c>
      <c r="AI1201" s="1" t="s">
        <v>77</v>
      </c>
      <c r="AJ1201" s="237" t="s">
        <v>3319</v>
      </c>
      <c r="AK1201" s="1" t="s">
        <v>78</v>
      </c>
      <c r="AL1201" s="1" t="s">
        <v>3325</v>
      </c>
      <c r="AM1201" s="1" t="s">
        <v>76</v>
      </c>
      <c r="AN1201" s="1">
        <v>2</v>
      </c>
      <c r="AO1201" s="27"/>
      <c r="AP1201" s="192"/>
      <c r="AQ1201" s="1"/>
      <c r="AS1201" s="192" t="str">
        <f>VLOOKUP(Table8[[#This Row],[CEM Number]],'71 CEMs'!$E$5:$E$76,1,0)</f>
        <v>INT-23-00764</v>
      </c>
      <c r="AT1201" s="235" t="s">
        <v>3319</v>
      </c>
      <c r="AU1201" s="233"/>
    </row>
    <row r="1202" spans="1:47" ht="14.4" customHeight="1">
      <c r="A1202" s="26" t="s">
        <v>1140</v>
      </c>
      <c r="B1202" s="166">
        <v>45078</v>
      </c>
      <c r="C1202" s="1" t="s">
        <v>514</v>
      </c>
      <c r="D1202" s="1" t="s">
        <v>1141</v>
      </c>
      <c r="E1202" s="192" t="s">
        <v>1158</v>
      </c>
      <c r="F1202" s="29">
        <v>1080</v>
      </c>
      <c r="G1202" s="29">
        <v>540</v>
      </c>
      <c r="H1202" s="29"/>
      <c r="I1202" s="29"/>
      <c r="J1202" s="29"/>
      <c r="K1202" s="29"/>
      <c r="L1202" s="29"/>
      <c r="M1202" s="1" t="str">
        <f>Table8[[#This Row],[Std Remarks]]</f>
        <v>NOT LIVE - RETAIN BUDGET</v>
      </c>
      <c r="N1202" s="28">
        <f>Table8[[#This Row],[% of Completion of Work Done]]</f>
        <v>0</v>
      </c>
      <c r="O1202" s="1">
        <f>Table8[[#This Row],[Customers According to % (Market Share)]]</f>
        <v>540</v>
      </c>
      <c r="P1202" s="29">
        <v>6492834.1077897996</v>
      </c>
      <c r="Q1202" s="136">
        <f>(Table8[[#This Row],[Allocated Budget]]*$Q$2)+(Table8[[#This Row],[Allocated Budget]]*(1-Table8[[#This Row],[HP%  based on Live % ( Work Progress)]])*(1-$Q$2))</f>
        <v>6492834.1077897996</v>
      </c>
      <c r="R1202" s="136">
        <v>0</v>
      </c>
      <c r="S1202" s="1">
        <v>0</v>
      </c>
      <c r="T1202" s="1"/>
      <c r="U1202" s="1">
        <v>0.5</v>
      </c>
      <c r="V1202" s="29">
        <v>2204.7450592800001</v>
      </c>
      <c r="W1202" s="29">
        <v>583.89762619999988</v>
      </c>
      <c r="X1202" s="1" t="s">
        <v>31</v>
      </c>
      <c r="Y1202" s="28">
        <f>Table8[[#This Row],[% of Completion of Work Done]]</f>
        <v>0</v>
      </c>
      <c r="Z1202" s="1" t="s">
        <v>35</v>
      </c>
      <c r="AA1202" s="1"/>
      <c r="AB1202" s="28">
        <v>0</v>
      </c>
      <c r="AC1202" s="115">
        <f t="shared" si="59"/>
        <v>0</v>
      </c>
      <c r="AD1202" s="2">
        <v>46082</v>
      </c>
      <c r="AE1202" s="175" t="str">
        <f>IFERROR(Table8[[#This Row],[Timeline - Monthwise]]-MIN(Table8[Start Date..]),"None")</f>
        <v>None</v>
      </c>
      <c r="AF1202" s="1" t="str">
        <f>IFERROR(Table8[[#This Row],[Timeline - Monthwise]]-Table8[[#This Row],[Start Date..]]+1,"Duration Doesn't Exsists")</f>
        <v>Duration Doesn't Exsists</v>
      </c>
      <c r="AG1202" s="29" t="str">
        <f ca="1">IFERROR(Table8[[#This Row],[Timeline - Monthwise]]-TODAY(),"No ETA")</f>
        <v>No ETA</v>
      </c>
      <c r="AH1202" s="29" t="str">
        <f t="shared" si="60"/>
        <v>Yet to Start</v>
      </c>
      <c r="AI1202" s="1" t="s">
        <v>77</v>
      </c>
      <c r="AJ1202" s="237" t="s">
        <v>3319</v>
      </c>
      <c r="AK1202" s="1" t="s">
        <v>78</v>
      </c>
      <c r="AL1202" s="1" t="s">
        <v>3325</v>
      </c>
      <c r="AM1202" s="1" t="s">
        <v>76</v>
      </c>
      <c r="AN1202" s="1">
        <v>2</v>
      </c>
      <c r="AO1202" s="27"/>
      <c r="AP1202" s="192"/>
      <c r="AQ1202" s="1"/>
      <c r="AS1202" s="192" t="str">
        <f>VLOOKUP(Table8[[#This Row],[CEM Number]],'71 CEMs'!$E$5:$E$76,1,0)</f>
        <v>INT-23-00764</v>
      </c>
      <c r="AT1202" s="235" t="s">
        <v>3319</v>
      </c>
      <c r="AU1202" s="233"/>
    </row>
    <row r="1203" spans="1:47" ht="14.4" customHeight="1">
      <c r="A1203" s="26" t="s">
        <v>1140</v>
      </c>
      <c r="B1203" s="166">
        <v>45078</v>
      </c>
      <c r="C1203" s="1" t="s">
        <v>514</v>
      </c>
      <c r="D1203" s="1" t="s">
        <v>1141</v>
      </c>
      <c r="E1203" s="192" t="s">
        <v>1159</v>
      </c>
      <c r="F1203" s="29">
        <v>1224</v>
      </c>
      <c r="G1203" s="29">
        <v>612</v>
      </c>
      <c r="H1203" s="29"/>
      <c r="I1203" s="29"/>
      <c r="J1203" s="29"/>
      <c r="K1203" s="29"/>
      <c r="L1203" s="29"/>
      <c r="M1203" s="1" t="str">
        <f>Table8[[#This Row],[Std Remarks]]</f>
        <v>NOT LIVE - RETAIN BUDGET</v>
      </c>
      <c r="N1203" s="28">
        <f>Table8[[#This Row],[% of Completion of Work Done]]</f>
        <v>0</v>
      </c>
      <c r="O1203" s="1">
        <f>Table8[[#This Row],[Customers According to % (Market Share)]]</f>
        <v>612</v>
      </c>
      <c r="P1203" s="29">
        <v>7351292.4609746896</v>
      </c>
      <c r="Q1203" s="136">
        <f>(Table8[[#This Row],[Allocated Budget]]*$Q$2)+(Table8[[#This Row],[Allocated Budget]]*(1-Table8[[#This Row],[HP%  based on Live % ( Work Progress)]])*(1-$Q$2))</f>
        <v>7351292.4609746896</v>
      </c>
      <c r="R1203" s="136">
        <v>0</v>
      </c>
      <c r="S1203" s="1">
        <v>-1</v>
      </c>
      <c r="T1203" s="1"/>
      <c r="U1203" s="1">
        <v>0.5</v>
      </c>
      <c r="V1203" s="29">
        <v>2000.7712630799999</v>
      </c>
      <c r="W1203" s="29">
        <v>560.55939939999996</v>
      </c>
      <c r="X1203" s="1" t="s">
        <v>31</v>
      </c>
      <c r="Y1203" s="28">
        <f>Table8[[#This Row],[% of Completion of Work Done]]</f>
        <v>0</v>
      </c>
      <c r="Z1203" s="1" t="s">
        <v>35</v>
      </c>
      <c r="AA1203" s="1"/>
      <c r="AB1203" s="28">
        <v>0</v>
      </c>
      <c r="AC1203" s="115">
        <f t="shared" si="59"/>
        <v>0</v>
      </c>
      <c r="AD1203" s="2">
        <v>46082</v>
      </c>
      <c r="AE1203" s="175" t="str">
        <f>IFERROR(Table8[[#This Row],[Timeline - Monthwise]]-MIN(Table8[Start Date..]),"None")</f>
        <v>None</v>
      </c>
      <c r="AF1203" s="1" t="str">
        <f>IFERROR(Table8[[#This Row],[Timeline - Monthwise]]-Table8[[#This Row],[Start Date..]]+1,"Duration Doesn't Exsists")</f>
        <v>Duration Doesn't Exsists</v>
      </c>
      <c r="AG1203" s="29" t="str">
        <f ca="1">IFERROR(Table8[[#This Row],[Timeline - Monthwise]]-TODAY(),"No ETA")</f>
        <v>No ETA</v>
      </c>
      <c r="AH1203" s="29" t="str">
        <f t="shared" si="60"/>
        <v>Yet to Start</v>
      </c>
      <c r="AI1203" s="1" t="s">
        <v>77</v>
      </c>
      <c r="AJ1203" s="237" t="s">
        <v>3319</v>
      </c>
      <c r="AK1203" s="1" t="s">
        <v>78</v>
      </c>
      <c r="AL1203" s="1" t="s">
        <v>3325</v>
      </c>
      <c r="AM1203" s="1" t="s">
        <v>76</v>
      </c>
      <c r="AN1203" s="1">
        <v>2</v>
      </c>
      <c r="AO1203" s="27"/>
      <c r="AP1203" s="192"/>
      <c r="AQ1203" s="1"/>
      <c r="AS1203" s="192" t="str">
        <f>VLOOKUP(Table8[[#This Row],[CEM Number]],'71 CEMs'!$E$5:$E$76,1,0)</f>
        <v>INT-23-00764</v>
      </c>
      <c r="AT1203" s="235" t="s">
        <v>3319</v>
      </c>
      <c r="AU1203" s="233"/>
    </row>
    <row r="1204" spans="1:47" ht="14.4" customHeight="1">
      <c r="A1204" s="26" t="s">
        <v>1140</v>
      </c>
      <c r="B1204" s="166">
        <v>45078</v>
      </c>
      <c r="C1204" s="1" t="s">
        <v>514</v>
      </c>
      <c r="D1204" s="1" t="s">
        <v>1141</v>
      </c>
      <c r="E1204" s="192" t="s">
        <v>1160</v>
      </c>
      <c r="F1204" s="29">
        <v>1224</v>
      </c>
      <c r="G1204" s="29">
        <v>612</v>
      </c>
      <c r="H1204" s="29"/>
      <c r="I1204" s="29"/>
      <c r="J1204" s="29"/>
      <c r="K1204" s="29"/>
      <c r="L1204" s="29"/>
      <c r="M1204" s="1" t="str">
        <f>Table8[[#This Row],[Std Remarks]]</f>
        <v>NOT LIVE - RETAIN BUDGET</v>
      </c>
      <c r="N1204" s="28">
        <f>Table8[[#This Row],[% of Completion of Work Done]]</f>
        <v>0</v>
      </c>
      <c r="O1204" s="1">
        <f>Table8[[#This Row],[Customers According to % (Market Share)]]</f>
        <v>612</v>
      </c>
      <c r="P1204" s="29">
        <v>7621697.3073346596</v>
      </c>
      <c r="Q1204" s="136">
        <f>(Table8[[#This Row],[Allocated Budget]]*$Q$2)+(Table8[[#This Row],[Allocated Budget]]*(1-Table8[[#This Row],[HP%  based on Live % ( Work Progress)]])*(1-$Q$2))</f>
        <v>7621697.3073346596</v>
      </c>
      <c r="R1204" s="136">
        <v>0</v>
      </c>
      <c r="S1204" s="1">
        <v>-0.5</v>
      </c>
      <c r="T1204" s="1"/>
      <c r="U1204" s="1">
        <v>0.5</v>
      </c>
      <c r="V1204" s="29">
        <v>2244.7333187999998</v>
      </c>
      <c r="W1204" s="29">
        <v>485.44459460000007</v>
      </c>
      <c r="X1204" s="1" t="s">
        <v>31</v>
      </c>
      <c r="Y1204" s="28">
        <f>Table8[[#This Row],[% of Completion of Work Done]]</f>
        <v>0</v>
      </c>
      <c r="Z1204" s="1" t="s">
        <v>35</v>
      </c>
      <c r="AA1204" s="1"/>
      <c r="AB1204" s="28">
        <v>0</v>
      </c>
      <c r="AC1204" s="115">
        <f t="shared" si="59"/>
        <v>0</v>
      </c>
      <c r="AD1204" s="2">
        <v>46082</v>
      </c>
      <c r="AE1204" s="175" t="str">
        <f>IFERROR(Table8[[#This Row],[Timeline - Monthwise]]-MIN(Table8[Start Date..]),"None")</f>
        <v>None</v>
      </c>
      <c r="AF1204" s="1" t="str">
        <f>IFERROR(Table8[[#This Row],[Timeline - Monthwise]]-Table8[[#This Row],[Start Date..]]+1,"Duration Doesn't Exsists")</f>
        <v>Duration Doesn't Exsists</v>
      </c>
      <c r="AG1204" s="29" t="str">
        <f ca="1">IFERROR(Table8[[#This Row],[Timeline - Monthwise]]-TODAY(),"No ETA")</f>
        <v>No ETA</v>
      </c>
      <c r="AH1204" s="29" t="str">
        <f t="shared" si="60"/>
        <v>Yet to Start</v>
      </c>
      <c r="AI1204" s="1" t="s">
        <v>77</v>
      </c>
      <c r="AJ1204" s="237" t="s">
        <v>3319</v>
      </c>
      <c r="AK1204" s="1" t="s">
        <v>78</v>
      </c>
      <c r="AL1204" s="1" t="s">
        <v>3325</v>
      </c>
      <c r="AM1204" s="1" t="s">
        <v>76</v>
      </c>
      <c r="AN1204" s="1">
        <v>2</v>
      </c>
      <c r="AO1204" s="27"/>
      <c r="AP1204" s="192"/>
      <c r="AQ1204" s="1"/>
      <c r="AS1204" s="192" t="str">
        <f>VLOOKUP(Table8[[#This Row],[CEM Number]],'71 CEMs'!$E$5:$E$76,1,0)</f>
        <v>INT-23-00764</v>
      </c>
      <c r="AT1204" s="235" t="s">
        <v>3319</v>
      </c>
      <c r="AU1204" s="233"/>
    </row>
    <row r="1205" spans="1:47" ht="14.4" customHeight="1">
      <c r="A1205" s="26" t="s">
        <v>1140</v>
      </c>
      <c r="B1205" s="166">
        <v>45078</v>
      </c>
      <c r="C1205" s="1" t="s">
        <v>514</v>
      </c>
      <c r="D1205" s="1" t="s">
        <v>1141</v>
      </c>
      <c r="E1205" s="192" t="s">
        <v>1161</v>
      </c>
      <c r="F1205" s="29">
        <v>1224</v>
      </c>
      <c r="G1205" s="29">
        <v>612</v>
      </c>
      <c r="H1205" s="29"/>
      <c r="I1205" s="29"/>
      <c r="J1205" s="29"/>
      <c r="K1205" s="29"/>
      <c r="L1205" s="29"/>
      <c r="M1205" s="1" t="str">
        <f>Table8[[#This Row],[Std Remarks]]</f>
        <v>NOT LIVE - RETAIN BUDGET</v>
      </c>
      <c r="N1205" s="28">
        <f>Table8[[#This Row],[% of Completion of Work Done]]</f>
        <v>0</v>
      </c>
      <c r="O1205" s="1">
        <f>Table8[[#This Row],[Customers According to % (Market Share)]]</f>
        <v>612</v>
      </c>
      <c r="P1205" s="29">
        <v>6933108.5876391502</v>
      </c>
      <c r="Q1205" s="136">
        <f>(Table8[[#This Row],[Allocated Budget]]*$Q$2)+(Table8[[#This Row],[Allocated Budget]]*(1-Table8[[#This Row],[HP%  based on Live % ( Work Progress)]])*(1-$Q$2))</f>
        <v>6933108.5876391502</v>
      </c>
      <c r="R1205" s="136">
        <v>0</v>
      </c>
      <c r="S1205" s="1">
        <v>-1</v>
      </c>
      <c r="T1205" s="1"/>
      <c r="U1205" s="1">
        <v>0.5</v>
      </c>
      <c r="V1205" s="29">
        <v>1800.8289526200001</v>
      </c>
      <c r="W1205" s="29">
        <v>559.01818419999984</v>
      </c>
      <c r="X1205" s="1" t="s">
        <v>31</v>
      </c>
      <c r="Y1205" s="28">
        <f>Table8[[#This Row],[% of Completion of Work Done]]</f>
        <v>0</v>
      </c>
      <c r="Z1205" s="1" t="s">
        <v>35</v>
      </c>
      <c r="AA1205" s="1"/>
      <c r="AB1205" s="28">
        <v>0</v>
      </c>
      <c r="AC1205" s="115">
        <f t="shared" si="59"/>
        <v>0</v>
      </c>
      <c r="AD1205" s="2">
        <v>46082</v>
      </c>
      <c r="AE1205" s="175" t="str">
        <f>IFERROR(Table8[[#This Row],[Timeline - Monthwise]]-MIN(Table8[Start Date..]),"None")</f>
        <v>None</v>
      </c>
      <c r="AF1205" s="1" t="str">
        <f>IFERROR(Table8[[#This Row],[Timeline - Monthwise]]-Table8[[#This Row],[Start Date..]]+1,"Duration Doesn't Exsists")</f>
        <v>Duration Doesn't Exsists</v>
      </c>
      <c r="AG1205" s="29" t="str">
        <f ca="1">IFERROR(Table8[[#This Row],[Timeline - Monthwise]]-TODAY(),"No ETA")</f>
        <v>No ETA</v>
      </c>
      <c r="AH1205" s="29" t="str">
        <f t="shared" si="60"/>
        <v>Yet to Start</v>
      </c>
      <c r="AI1205" s="1" t="s">
        <v>77</v>
      </c>
      <c r="AJ1205" s="237" t="s">
        <v>3319</v>
      </c>
      <c r="AK1205" s="1" t="s">
        <v>78</v>
      </c>
      <c r="AL1205" s="1" t="s">
        <v>3325</v>
      </c>
      <c r="AM1205" s="1" t="s">
        <v>76</v>
      </c>
      <c r="AN1205" s="1">
        <v>2</v>
      </c>
      <c r="AO1205" s="27"/>
      <c r="AP1205" s="192"/>
      <c r="AQ1205" s="1"/>
      <c r="AS1205" s="192" t="str">
        <f>VLOOKUP(Table8[[#This Row],[CEM Number]],'71 CEMs'!$E$5:$E$76,1,0)</f>
        <v>INT-23-00764</v>
      </c>
      <c r="AT1205" s="235" t="s">
        <v>3319</v>
      </c>
      <c r="AU1205" s="233"/>
    </row>
    <row r="1206" spans="1:47" ht="14.4" customHeight="1">
      <c r="A1206" s="26" t="s">
        <v>1140</v>
      </c>
      <c r="B1206" s="166">
        <v>45078</v>
      </c>
      <c r="C1206" s="1" t="s">
        <v>514</v>
      </c>
      <c r="D1206" s="1" t="s">
        <v>1141</v>
      </c>
      <c r="E1206" s="192" t="s">
        <v>1162</v>
      </c>
      <c r="F1206" s="29">
        <v>936</v>
      </c>
      <c r="G1206" s="29">
        <v>468</v>
      </c>
      <c r="H1206" s="29"/>
      <c r="I1206" s="29"/>
      <c r="J1206" s="29"/>
      <c r="K1206" s="29"/>
      <c r="L1206" s="29"/>
      <c r="M1206" s="1" t="str">
        <f>Table8[[#This Row],[Std Remarks]]</f>
        <v>NOT LIVE - RETAIN BUDGET</v>
      </c>
      <c r="N1206" s="28">
        <f>Table8[[#This Row],[% of Completion of Work Done]]</f>
        <v>0</v>
      </c>
      <c r="O1206" s="1">
        <f>Table8[[#This Row],[Customers According to % (Market Share)]]</f>
        <v>468</v>
      </c>
      <c r="P1206" s="29">
        <v>4778406.0854096599</v>
      </c>
      <c r="Q1206" s="136">
        <f>(Table8[[#This Row],[Allocated Budget]]*$Q$2)+(Table8[[#This Row],[Allocated Budget]]*(1-Table8[[#This Row],[HP%  based on Live % ( Work Progress)]])*(1-$Q$2))</f>
        <v>4778406.0854096599</v>
      </c>
      <c r="R1206" s="136">
        <v>0</v>
      </c>
      <c r="S1206" s="1">
        <v>-0.85</v>
      </c>
      <c r="T1206" s="1"/>
      <c r="U1206" s="1">
        <v>0.5</v>
      </c>
      <c r="V1206" s="29">
        <v>1228.9388298000001</v>
      </c>
      <c r="W1206" s="29">
        <v>389.88743220000003</v>
      </c>
      <c r="X1206" s="1" t="s">
        <v>31</v>
      </c>
      <c r="Y1206" s="28">
        <f>Table8[[#This Row],[% of Completion of Work Done]]</f>
        <v>0</v>
      </c>
      <c r="Z1206" s="1" t="s">
        <v>35</v>
      </c>
      <c r="AA1206" s="1"/>
      <c r="AB1206" s="28">
        <v>0</v>
      </c>
      <c r="AC1206" s="115">
        <f t="shared" si="59"/>
        <v>0</v>
      </c>
      <c r="AD1206" s="2">
        <v>46082</v>
      </c>
      <c r="AE1206" s="175" t="str">
        <f>IFERROR(Table8[[#This Row],[Timeline - Monthwise]]-MIN(Table8[Start Date..]),"None")</f>
        <v>None</v>
      </c>
      <c r="AF1206" s="1" t="str">
        <f>IFERROR(Table8[[#This Row],[Timeline - Monthwise]]-Table8[[#This Row],[Start Date..]]+1,"Duration Doesn't Exsists")</f>
        <v>Duration Doesn't Exsists</v>
      </c>
      <c r="AG1206" s="29" t="str">
        <f ca="1">IFERROR(Table8[[#This Row],[Timeline - Monthwise]]-TODAY(),"No ETA")</f>
        <v>No ETA</v>
      </c>
      <c r="AH1206" s="29" t="str">
        <f t="shared" si="60"/>
        <v>Yet to Start</v>
      </c>
      <c r="AI1206" s="1" t="s">
        <v>77</v>
      </c>
      <c r="AJ1206" s="237" t="s">
        <v>3319</v>
      </c>
      <c r="AK1206" s="1" t="s">
        <v>78</v>
      </c>
      <c r="AL1206" s="1" t="s">
        <v>3325</v>
      </c>
      <c r="AM1206" s="1" t="s">
        <v>76</v>
      </c>
      <c r="AN1206" s="1">
        <v>2</v>
      </c>
      <c r="AO1206" s="27"/>
      <c r="AP1206" s="192"/>
      <c r="AQ1206" s="1"/>
      <c r="AS1206" s="192" t="str">
        <f>VLOOKUP(Table8[[#This Row],[CEM Number]],'71 CEMs'!$E$5:$E$76,1,0)</f>
        <v>INT-23-00764</v>
      </c>
      <c r="AT1206" s="235" t="s">
        <v>3319</v>
      </c>
      <c r="AU1206" s="233"/>
    </row>
    <row r="1207" spans="1:47" ht="14.4" customHeight="1">
      <c r="A1207" s="192" t="s">
        <v>3655</v>
      </c>
      <c r="B1207" s="166" t="s">
        <v>3530</v>
      </c>
      <c r="C1207" s="1" t="s">
        <v>1369</v>
      </c>
      <c r="D1207" s="1" t="s">
        <v>1369</v>
      </c>
      <c r="E1207" s="192" t="s">
        <v>1385</v>
      </c>
      <c r="F1207" s="29">
        <v>332</v>
      </c>
      <c r="G1207" s="29">
        <v>132.80000000000001</v>
      </c>
      <c r="H1207" s="29"/>
      <c r="I1207" s="29"/>
      <c r="J1207" s="29"/>
      <c r="K1207" s="29"/>
      <c r="L1207" s="29"/>
      <c r="M1207" s="1" t="str">
        <f>Table8[[#This Row],[Std Remarks]]</f>
        <v>NOT LIVE - RETAIN BUDGET</v>
      </c>
      <c r="N1207" s="28">
        <f>Table8[[#This Row],[% of Completion of Work Done]]</f>
        <v>0</v>
      </c>
      <c r="O1207" s="1">
        <f>Table8[[#This Row],[Customers According to % (Market Share)]]</f>
        <v>132.80000000000001</v>
      </c>
      <c r="P1207" s="29">
        <v>4961184.7087278999</v>
      </c>
      <c r="Q1207" s="136">
        <f>(Table8[[#This Row],[Allocated Budget]]*$Q$2)+(Table8[[#This Row],[Allocated Budget]]*(1-Table8[[#This Row],[HP%  based on Live % ( Work Progress)]])*(1-$Q$2))</f>
        <v>4961184.7087278999</v>
      </c>
      <c r="R1207" s="136"/>
      <c r="S1207" s="1">
        <v>-0.85</v>
      </c>
      <c r="T1207" s="1"/>
      <c r="U1207" s="1"/>
      <c r="V1207" s="29">
        <v>1054.9917690499999</v>
      </c>
      <c r="W1207" s="49">
        <v>5596.25</v>
      </c>
      <c r="X1207" s="1" t="s">
        <v>47</v>
      </c>
      <c r="Y1207" s="28">
        <f>Table8[[#This Row],[% of Completion of Work Done]]</f>
        <v>0</v>
      </c>
      <c r="Z1207" s="1" t="s">
        <v>35</v>
      </c>
      <c r="AA1207" s="1"/>
      <c r="AB1207" s="77">
        <v>0</v>
      </c>
      <c r="AC1207" s="115">
        <f t="shared" si="59"/>
        <v>0</v>
      </c>
      <c r="AD1207" s="2">
        <v>46082</v>
      </c>
      <c r="AE1207" s="175">
        <f>IFERROR(Table8[[#This Row],[Timeline - Monthwise]]-MIN(Table8[Start Date..]),"None")</f>
        <v>214</v>
      </c>
      <c r="AF1207" s="1">
        <f>IFERROR(Table8[[#This Row],[Timeline - Monthwise]]-Table8[[#This Row],[Start Date..]]+1,"Duration Doesn't Exsists")</f>
        <v>215</v>
      </c>
      <c r="AG1207" s="29">
        <f ca="1">IFERROR(Table8[[#This Row],[Timeline - Monthwise]]-TODAY(),"No ETA")</f>
        <v>167</v>
      </c>
      <c r="AH1207" s="29" t="str">
        <f t="shared" si="60"/>
        <v>Yet to Start</v>
      </c>
      <c r="AI1207" s="1" t="s">
        <v>1168</v>
      </c>
      <c r="AJ1207" s="237" t="s">
        <v>3576</v>
      </c>
      <c r="AK1207" s="1" t="s">
        <v>1169</v>
      </c>
      <c r="AL1207" s="1" t="s">
        <v>3325</v>
      </c>
      <c r="AM1207" s="1" t="s">
        <v>76</v>
      </c>
      <c r="AN1207" s="1"/>
      <c r="AO1207" s="27"/>
      <c r="AP1207" s="192"/>
      <c r="AQ1207" s="1"/>
      <c r="AS1207" s="192" t="e">
        <f>VLOOKUP(Table8[[#This Row],[CEM Number]],'71 CEMs'!$E$5:$E$76,1,0)</f>
        <v>#N/A</v>
      </c>
      <c r="AT1207" s="235">
        <v>46296</v>
      </c>
      <c r="AU1207" s="233"/>
    </row>
    <row r="1208" spans="1:47" ht="14.4" customHeight="1">
      <c r="A1208" s="192" t="s">
        <v>3655</v>
      </c>
      <c r="B1208" s="166" t="s">
        <v>3530</v>
      </c>
      <c r="C1208" s="1" t="s">
        <v>1369</v>
      </c>
      <c r="D1208" s="1" t="s">
        <v>1369</v>
      </c>
      <c r="E1208" s="192" t="s">
        <v>1386</v>
      </c>
      <c r="F1208" s="29">
        <v>178</v>
      </c>
      <c r="G1208" s="29">
        <v>71.2</v>
      </c>
      <c r="H1208" s="29"/>
      <c r="I1208" s="29"/>
      <c r="J1208" s="29"/>
      <c r="K1208" s="29"/>
      <c r="L1208" s="29"/>
      <c r="M1208" s="1" t="str">
        <f>Table8[[#This Row],[Std Remarks]]</f>
        <v>NOT LIVE - RETAIN BUDGET</v>
      </c>
      <c r="N1208" s="28">
        <f>Table8[[#This Row],[% of Completion of Work Done]]</f>
        <v>0</v>
      </c>
      <c r="O1208" s="1">
        <f>Table8[[#This Row],[Customers According to % (Market Share)]]</f>
        <v>71.2</v>
      </c>
      <c r="P1208" s="29">
        <v>2442215.7999999998</v>
      </c>
      <c r="Q1208" s="136">
        <f>(Table8[[#This Row],[Allocated Budget]]*$Q$2)+(Table8[[#This Row],[Allocated Budget]]*(1-Table8[[#This Row],[HP%  based on Live % ( Work Progress)]])*(1-$Q$2))</f>
        <v>2442215.7999999998</v>
      </c>
      <c r="R1208" s="136"/>
      <c r="S1208" s="1">
        <v>-1</v>
      </c>
      <c r="T1208" s="1"/>
      <c r="U1208" s="1"/>
      <c r="V1208" s="29">
        <v>510.59999999999997</v>
      </c>
      <c r="W1208" s="29">
        <v>2131.25</v>
      </c>
      <c r="X1208" s="1" t="s">
        <v>47</v>
      </c>
      <c r="Y1208" s="28">
        <f>Table8[[#This Row],[% of Completion of Work Done]]</f>
        <v>0</v>
      </c>
      <c r="Z1208" s="1" t="s">
        <v>35</v>
      </c>
      <c r="AA1208" s="1"/>
      <c r="AB1208" s="77">
        <v>0</v>
      </c>
      <c r="AC1208" s="115">
        <f t="shared" si="59"/>
        <v>0</v>
      </c>
      <c r="AD1208" s="2">
        <v>46082</v>
      </c>
      <c r="AE1208" s="175">
        <f>IFERROR(Table8[[#This Row],[Timeline - Monthwise]]-MIN(Table8[Start Date..]),"None")</f>
        <v>214</v>
      </c>
      <c r="AF1208" s="1">
        <f>IFERROR(Table8[[#This Row],[Timeline - Monthwise]]-Table8[[#This Row],[Start Date..]]+1,"Duration Doesn't Exsists")</f>
        <v>215</v>
      </c>
      <c r="AG1208" s="29">
        <f ca="1">IFERROR(Table8[[#This Row],[Timeline - Monthwise]]-TODAY(),"No ETA")</f>
        <v>167</v>
      </c>
      <c r="AH1208" s="29" t="str">
        <f t="shared" si="60"/>
        <v>Yet to Start</v>
      </c>
      <c r="AI1208" s="1" t="s">
        <v>1168</v>
      </c>
      <c r="AJ1208" s="237" t="s">
        <v>3576</v>
      </c>
      <c r="AK1208" s="1" t="s">
        <v>1169</v>
      </c>
      <c r="AL1208" s="1" t="s">
        <v>3325</v>
      </c>
      <c r="AM1208" s="1" t="s">
        <v>76</v>
      </c>
      <c r="AN1208" s="1"/>
      <c r="AO1208" s="27"/>
      <c r="AP1208" s="192"/>
      <c r="AQ1208" s="1"/>
      <c r="AS1208" s="192" t="e">
        <f>VLOOKUP(Table8[[#This Row],[CEM Number]],'71 CEMs'!$E$5:$E$76,1,0)</f>
        <v>#N/A</v>
      </c>
      <c r="AT1208" s="235">
        <v>46296</v>
      </c>
      <c r="AU1208" s="233"/>
    </row>
    <row r="1209" spans="1:47" ht="14.4" customHeight="1">
      <c r="A1209" s="192" t="s">
        <v>3655</v>
      </c>
      <c r="B1209" s="166" t="s">
        <v>3530</v>
      </c>
      <c r="C1209" s="1" t="s">
        <v>1369</v>
      </c>
      <c r="D1209" s="1" t="s">
        <v>1369</v>
      </c>
      <c r="E1209" s="192" t="s">
        <v>1387</v>
      </c>
      <c r="F1209" s="29">
        <v>1446</v>
      </c>
      <c r="G1209" s="29">
        <v>578.4</v>
      </c>
      <c r="H1209" s="29"/>
      <c r="I1209" s="29"/>
      <c r="J1209" s="29"/>
      <c r="K1209" s="29"/>
      <c r="L1209" s="29"/>
      <c r="M1209" s="1" t="str">
        <f>Table8[[#This Row],[Std Remarks]]</f>
        <v>NOT LIVE - RETAIN BUDGET</v>
      </c>
      <c r="N1209" s="28">
        <f>Table8[[#This Row],[% of Completion of Work Done]]</f>
        <v>0</v>
      </c>
      <c r="O1209" s="1">
        <f>Table8[[#This Row],[Customers According to % (Market Share)]]</f>
        <v>578.4</v>
      </c>
      <c r="P1209" s="29">
        <v>11856018.750279101</v>
      </c>
      <c r="Q1209" s="136">
        <f>(Table8[[#This Row],[Allocated Budget]]*$Q$2)+(Table8[[#This Row],[Allocated Budget]]*(1-Table8[[#This Row],[HP%  based on Live % ( Work Progress)]])*(1-$Q$2))</f>
        <v>11856018.750279101</v>
      </c>
      <c r="R1209" s="136"/>
      <c r="S1209" s="1">
        <v>-0.85</v>
      </c>
      <c r="T1209" s="1"/>
      <c r="U1209" s="1"/>
      <c r="V1209" s="29">
        <v>2032.4721868499998</v>
      </c>
      <c r="W1209" s="49">
        <v>15145</v>
      </c>
      <c r="X1209" s="1" t="s">
        <v>47</v>
      </c>
      <c r="Y1209" s="28">
        <f>Table8[[#This Row],[% of Completion of Work Done]]</f>
        <v>0</v>
      </c>
      <c r="Z1209" s="1" t="s">
        <v>35</v>
      </c>
      <c r="AA1209" s="1"/>
      <c r="AB1209" s="77">
        <v>0</v>
      </c>
      <c r="AC1209" s="115">
        <f t="shared" si="59"/>
        <v>0</v>
      </c>
      <c r="AD1209" s="2">
        <v>46082</v>
      </c>
      <c r="AE1209" s="175">
        <f>IFERROR(Table8[[#This Row],[Timeline - Monthwise]]-MIN(Table8[Start Date..]),"None")</f>
        <v>214</v>
      </c>
      <c r="AF1209" s="1">
        <f>IFERROR(Table8[[#This Row],[Timeline - Monthwise]]-Table8[[#This Row],[Start Date..]]+1,"Duration Doesn't Exsists")</f>
        <v>215</v>
      </c>
      <c r="AG1209" s="29">
        <f ca="1">IFERROR(Table8[[#This Row],[Timeline - Monthwise]]-TODAY(),"No ETA")</f>
        <v>167</v>
      </c>
      <c r="AH1209" s="29" t="str">
        <f t="shared" si="60"/>
        <v>Yet to Start</v>
      </c>
      <c r="AI1209" s="1" t="s">
        <v>1168</v>
      </c>
      <c r="AJ1209" s="237" t="s">
        <v>3576</v>
      </c>
      <c r="AK1209" s="1" t="s">
        <v>1169</v>
      </c>
      <c r="AL1209" s="1" t="s">
        <v>3325</v>
      </c>
      <c r="AM1209" s="1" t="s">
        <v>76</v>
      </c>
      <c r="AN1209" s="1"/>
      <c r="AO1209" s="27"/>
      <c r="AP1209" s="192"/>
      <c r="AQ1209" s="1"/>
      <c r="AS1209" s="192" t="e">
        <f>VLOOKUP(Table8[[#This Row],[CEM Number]],'71 CEMs'!$E$5:$E$76,1,0)</f>
        <v>#N/A</v>
      </c>
      <c r="AT1209" s="235">
        <v>46296</v>
      </c>
      <c r="AU1209" s="233"/>
    </row>
    <row r="1210" spans="1:47" ht="14.4" customHeight="1">
      <c r="A1210" s="192" t="s">
        <v>3655</v>
      </c>
      <c r="B1210" s="166" t="s">
        <v>3530</v>
      </c>
      <c r="C1210" s="1" t="s">
        <v>1369</v>
      </c>
      <c r="D1210" s="1" t="s">
        <v>1369</v>
      </c>
      <c r="E1210" s="192" t="s">
        <v>1388</v>
      </c>
      <c r="F1210" s="29">
        <v>1116</v>
      </c>
      <c r="G1210" s="29">
        <v>446.40000000000003</v>
      </c>
      <c r="H1210" s="29"/>
      <c r="I1210" s="29"/>
      <c r="J1210" s="29"/>
      <c r="K1210" s="29"/>
      <c r="L1210" s="29"/>
      <c r="M1210" s="1" t="str">
        <f>Table8[[#This Row],[Std Remarks]]</f>
        <v>NOT LIVE - RETAIN BUDGET</v>
      </c>
      <c r="N1210" s="28">
        <f>Table8[[#This Row],[% of Completion of Work Done]]</f>
        <v>0</v>
      </c>
      <c r="O1210" s="1">
        <f>Table8[[#This Row],[Customers According to % (Market Share)]]</f>
        <v>446.40000000000003</v>
      </c>
      <c r="P1210" s="29">
        <v>9914684.4283146504</v>
      </c>
      <c r="Q1210" s="136">
        <f>(Table8[[#This Row],[Allocated Budget]]*$Q$2)+(Table8[[#This Row],[Allocated Budget]]*(1-Table8[[#This Row],[HP%  based on Live % ( Work Progress)]])*(1-$Q$2))</f>
        <v>9914684.4283146504</v>
      </c>
      <c r="R1210" s="136"/>
      <c r="S1210" s="1">
        <v>-1</v>
      </c>
      <c r="T1210" s="1"/>
      <c r="U1210" s="1"/>
      <c r="V1210" s="29">
        <v>1575.9983202999997</v>
      </c>
      <c r="W1210" s="49">
        <v>13145</v>
      </c>
      <c r="X1210" s="1" t="s">
        <v>47</v>
      </c>
      <c r="Y1210" s="28">
        <f>Table8[[#This Row],[% of Completion of Work Done]]</f>
        <v>0</v>
      </c>
      <c r="Z1210" s="1" t="s">
        <v>35</v>
      </c>
      <c r="AA1210" s="1"/>
      <c r="AB1210" s="77">
        <v>0</v>
      </c>
      <c r="AC1210" s="115">
        <f t="shared" si="59"/>
        <v>0</v>
      </c>
      <c r="AD1210" s="2">
        <v>46082</v>
      </c>
      <c r="AE1210" s="175">
        <f>IFERROR(Table8[[#This Row],[Timeline - Monthwise]]-MIN(Table8[Start Date..]),"None")</f>
        <v>214</v>
      </c>
      <c r="AF1210" s="1">
        <f>IFERROR(Table8[[#This Row],[Timeline - Monthwise]]-Table8[[#This Row],[Start Date..]]+1,"Duration Doesn't Exsists")</f>
        <v>215</v>
      </c>
      <c r="AG1210" s="29">
        <f ca="1">IFERROR(Table8[[#This Row],[Timeline - Monthwise]]-TODAY(),"No ETA")</f>
        <v>167</v>
      </c>
      <c r="AH1210" s="29" t="str">
        <f t="shared" si="60"/>
        <v>Yet to Start</v>
      </c>
      <c r="AI1210" s="1" t="s">
        <v>1168</v>
      </c>
      <c r="AJ1210" s="237" t="s">
        <v>3576</v>
      </c>
      <c r="AK1210" s="1" t="s">
        <v>1169</v>
      </c>
      <c r="AL1210" s="1" t="s">
        <v>3325</v>
      </c>
      <c r="AM1210" s="1" t="s">
        <v>76</v>
      </c>
      <c r="AN1210" s="1"/>
      <c r="AO1210" s="27"/>
      <c r="AP1210" s="192"/>
      <c r="AQ1210" s="1"/>
      <c r="AS1210" s="192" t="e">
        <f>VLOOKUP(Table8[[#This Row],[CEM Number]],'71 CEMs'!$E$5:$E$76,1,0)</f>
        <v>#N/A</v>
      </c>
      <c r="AT1210" s="235">
        <v>46296</v>
      </c>
      <c r="AU1210" s="233"/>
    </row>
    <row r="1211" spans="1:47" ht="14.4" customHeight="1">
      <c r="A1211" s="192" t="s">
        <v>3655</v>
      </c>
      <c r="B1211" s="166" t="s">
        <v>3530</v>
      </c>
      <c r="C1211" s="1" t="s">
        <v>1369</v>
      </c>
      <c r="D1211" s="1" t="s">
        <v>1369</v>
      </c>
      <c r="E1211" s="192" t="s">
        <v>1389</v>
      </c>
      <c r="F1211" s="29">
        <v>278</v>
      </c>
      <c r="G1211" s="29">
        <v>111.2</v>
      </c>
      <c r="H1211" s="29"/>
      <c r="I1211" s="29"/>
      <c r="J1211" s="29"/>
      <c r="K1211" s="29"/>
      <c r="L1211" s="29"/>
      <c r="M1211" s="1" t="str">
        <f>Table8[[#This Row],[Std Remarks]]</f>
        <v>NOT LIVE - RETAIN BUDGET</v>
      </c>
      <c r="N1211" s="28">
        <f>Table8[[#This Row],[% of Completion of Work Done]]</f>
        <v>0</v>
      </c>
      <c r="O1211" s="1">
        <f>Table8[[#This Row],[Customers According to % (Market Share)]]</f>
        <v>111.2</v>
      </c>
      <c r="P1211" s="29">
        <v>3575324.5040771998</v>
      </c>
      <c r="Q1211" s="136">
        <f>(Table8[[#This Row],[Allocated Budget]]*$Q$2)+(Table8[[#This Row],[Allocated Budget]]*(1-Table8[[#This Row],[HP%  based on Live % ( Work Progress)]])*(1-$Q$2))</f>
        <v>3575324.5040771994</v>
      </c>
      <c r="R1211" s="136"/>
      <c r="S1211" s="1">
        <v>-0.85</v>
      </c>
      <c r="T1211" s="1"/>
      <c r="U1211" s="1"/>
      <c r="V1211" s="29">
        <v>922.19957164999983</v>
      </c>
      <c r="W1211" s="49">
        <v>3047.5</v>
      </c>
      <c r="X1211" s="1" t="s">
        <v>47</v>
      </c>
      <c r="Y1211" s="28">
        <f>Table8[[#This Row],[% of Completion of Work Done]]</f>
        <v>0</v>
      </c>
      <c r="Z1211" s="1" t="s">
        <v>35</v>
      </c>
      <c r="AA1211" s="1"/>
      <c r="AB1211" s="77">
        <v>0</v>
      </c>
      <c r="AC1211" s="115">
        <f t="shared" si="59"/>
        <v>0</v>
      </c>
      <c r="AD1211" s="2">
        <v>46082</v>
      </c>
      <c r="AE1211" s="175">
        <f>IFERROR(Table8[[#This Row],[Timeline - Monthwise]]-MIN(Table8[Start Date..]),"None")</f>
        <v>214</v>
      </c>
      <c r="AF1211" s="1">
        <f>IFERROR(Table8[[#This Row],[Timeline - Monthwise]]-Table8[[#This Row],[Start Date..]]+1,"Duration Doesn't Exsists")</f>
        <v>215</v>
      </c>
      <c r="AG1211" s="29">
        <f ca="1">IFERROR(Table8[[#This Row],[Timeline - Monthwise]]-TODAY(),"No ETA")</f>
        <v>167</v>
      </c>
      <c r="AH1211" s="29" t="str">
        <f t="shared" si="60"/>
        <v>Yet to Start</v>
      </c>
      <c r="AI1211" s="1" t="s">
        <v>1168</v>
      </c>
      <c r="AJ1211" s="237" t="s">
        <v>3576</v>
      </c>
      <c r="AK1211" s="1" t="s">
        <v>1169</v>
      </c>
      <c r="AL1211" s="1" t="s">
        <v>3325</v>
      </c>
      <c r="AM1211" s="1" t="s">
        <v>76</v>
      </c>
      <c r="AN1211" s="1"/>
      <c r="AO1211" s="27"/>
      <c r="AP1211" s="192"/>
      <c r="AQ1211" s="1"/>
      <c r="AS1211" s="192" t="e">
        <f>VLOOKUP(Table8[[#This Row],[CEM Number]],'71 CEMs'!$E$5:$E$76,1,0)</f>
        <v>#N/A</v>
      </c>
      <c r="AT1211" s="235">
        <v>46296</v>
      </c>
      <c r="AU1211" s="233"/>
    </row>
    <row r="1212" spans="1:47" ht="14.4" customHeight="1">
      <c r="A1212" s="192" t="s">
        <v>3655</v>
      </c>
      <c r="B1212" s="166" t="s">
        <v>3530</v>
      </c>
      <c r="C1212" s="1" t="s">
        <v>1369</v>
      </c>
      <c r="D1212" s="1" t="s">
        <v>1369</v>
      </c>
      <c r="E1212" s="192" t="s">
        <v>1390</v>
      </c>
      <c r="F1212" s="29">
        <v>1284</v>
      </c>
      <c r="G1212" s="29">
        <v>513.6</v>
      </c>
      <c r="H1212" s="29"/>
      <c r="I1212" s="29"/>
      <c r="J1212" s="29"/>
      <c r="K1212" s="29"/>
      <c r="L1212" s="29"/>
      <c r="M1212" s="1" t="str">
        <f>Table8[[#This Row],[Std Remarks]]</f>
        <v>NOT LIVE - RETAIN BUDGET</v>
      </c>
      <c r="N1212" s="28">
        <f>Table8[[#This Row],[% of Completion of Work Done]]</f>
        <v>0</v>
      </c>
      <c r="O1212" s="1">
        <f>Table8[[#This Row],[Customers According to % (Market Share)]]</f>
        <v>513.6</v>
      </c>
      <c r="P1212" s="29">
        <v>12326456.343108499</v>
      </c>
      <c r="Q1212" s="136">
        <f>(Table8[[#This Row],[Allocated Budget]]*$Q$2)+(Table8[[#This Row],[Allocated Budget]]*(1-Table8[[#This Row],[HP%  based on Live % ( Work Progress)]])*(1-$Q$2))</f>
        <v>12326456.343108499</v>
      </c>
      <c r="R1212" s="136"/>
      <c r="S1212" s="1">
        <v>-1</v>
      </c>
      <c r="T1212" s="1"/>
      <c r="U1212" s="1"/>
      <c r="V1212" s="29">
        <v>2557.5179003499998</v>
      </c>
      <c r="W1212" s="49">
        <v>14392.5</v>
      </c>
      <c r="X1212" s="1" t="s">
        <v>47</v>
      </c>
      <c r="Y1212" s="28">
        <f>Table8[[#This Row],[% of Completion of Work Done]]</f>
        <v>0</v>
      </c>
      <c r="Z1212" s="1" t="s">
        <v>35</v>
      </c>
      <c r="AA1212" s="1"/>
      <c r="AB1212" s="77">
        <v>0</v>
      </c>
      <c r="AC1212" s="115">
        <f t="shared" si="59"/>
        <v>0</v>
      </c>
      <c r="AD1212" s="2">
        <v>46082</v>
      </c>
      <c r="AE1212" s="175">
        <f>IFERROR(Table8[[#This Row],[Timeline - Monthwise]]-MIN(Table8[Start Date..]),"None")</f>
        <v>214</v>
      </c>
      <c r="AF1212" s="1">
        <f>IFERROR(Table8[[#This Row],[Timeline - Monthwise]]-Table8[[#This Row],[Start Date..]]+1,"Duration Doesn't Exsists")</f>
        <v>215</v>
      </c>
      <c r="AG1212" s="29">
        <f ca="1">IFERROR(Table8[[#This Row],[Timeline - Monthwise]]-TODAY(),"No ETA")</f>
        <v>167</v>
      </c>
      <c r="AH1212" s="29" t="str">
        <f t="shared" si="60"/>
        <v>Yet to Start</v>
      </c>
      <c r="AI1212" s="1" t="s">
        <v>1168</v>
      </c>
      <c r="AJ1212" s="237" t="s">
        <v>3576</v>
      </c>
      <c r="AK1212" s="1" t="s">
        <v>1169</v>
      </c>
      <c r="AL1212" s="1" t="s">
        <v>3325</v>
      </c>
      <c r="AM1212" s="1" t="s">
        <v>76</v>
      </c>
      <c r="AN1212" s="1"/>
      <c r="AO1212" s="27"/>
      <c r="AP1212" s="192"/>
      <c r="AQ1212" s="1"/>
      <c r="AS1212" s="192" t="e">
        <f>VLOOKUP(Table8[[#This Row],[CEM Number]],'71 CEMs'!$E$5:$E$76,1,0)</f>
        <v>#N/A</v>
      </c>
      <c r="AT1212" s="235">
        <v>46296</v>
      </c>
      <c r="AU1212" s="233"/>
    </row>
    <row r="1213" spans="1:47" ht="14.4" customHeight="1">
      <c r="A1213" s="192" t="s">
        <v>3655</v>
      </c>
      <c r="B1213" s="166" t="s">
        <v>3530</v>
      </c>
      <c r="C1213" s="1" t="s">
        <v>1369</v>
      </c>
      <c r="D1213" s="1" t="s">
        <v>1369</v>
      </c>
      <c r="E1213" s="192" t="s">
        <v>1391</v>
      </c>
      <c r="F1213" s="29">
        <v>2010</v>
      </c>
      <c r="G1213" s="29">
        <v>804</v>
      </c>
      <c r="H1213" s="29"/>
      <c r="I1213" s="29"/>
      <c r="J1213" s="29"/>
      <c r="K1213" s="29"/>
      <c r="L1213" s="29"/>
      <c r="M1213" s="1" t="str">
        <f>Table8[[#This Row],[Std Remarks]]</f>
        <v>NOT LIVE - RETAIN BUDGET</v>
      </c>
      <c r="N1213" s="28">
        <f>Table8[[#This Row],[% of Completion of Work Done]]</f>
        <v>0</v>
      </c>
      <c r="O1213" s="1">
        <f>Table8[[#This Row],[Customers According to % (Market Share)]]</f>
        <v>804</v>
      </c>
      <c r="P1213" s="29">
        <v>7359667.7268270897</v>
      </c>
      <c r="Q1213" s="136">
        <f>(Table8[[#This Row],[Allocated Budget]]*$Q$2)+(Table8[[#This Row],[Allocated Budget]]*(1-Table8[[#This Row],[HP%  based on Live % ( Work Progress)]])*(1-$Q$2))</f>
        <v>7359667.7268270897</v>
      </c>
      <c r="R1213" s="136"/>
      <c r="S1213" s="1">
        <v>-0.85</v>
      </c>
      <c r="T1213" s="1"/>
      <c r="U1213" s="1"/>
      <c r="V1213" s="29">
        <v>898.69129580000003</v>
      </c>
      <c r="W1213" s="49">
        <v>10525.710026234432</v>
      </c>
      <c r="X1213" s="1" t="s">
        <v>47</v>
      </c>
      <c r="Y1213" s="28">
        <f>Table8[[#This Row],[% of Completion of Work Done]]</f>
        <v>0</v>
      </c>
      <c r="Z1213" s="1" t="s">
        <v>35</v>
      </c>
      <c r="AA1213" s="1"/>
      <c r="AB1213" s="77">
        <v>0</v>
      </c>
      <c r="AC1213" s="115">
        <f t="shared" si="59"/>
        <v>0</v>
      </c>
      <c r="AD1213" s="2">
        <v>46082</v>
      </c>
      <c r="AE1213" s="175">
        <f>IFERROR(Table8[[#This Row],[Timeline - Monthwise]]-MIN(Table8[Start Date..]),"None")</f>
        <v>214</v>
      </c>
      <c r="AF1213" s="1">
        <f>IFERROR(Table8[[#This Row],[Timeline - Monthwise]]-Table8[[#This Row],[Start Date..]]+1,"Duration Doesn't Exsists")</f>
        <v>215</v>
      </c>
      <c r="AG1213" s="29">
        <f ca="1">IFERROR(Table8[[#This Row],[Timeline - Monthwise]]-TODAY(),"No ETA")</f>
        <v>167</v>
      </c>
      <c r="AH1213" s="29" t="str">
        <f t="shared" si="60"/>
        <v>Yet to Start</v>
      </c>
      <c r="AI1213" s="1" t="s">
        <v>1168</v>
      </c>
      <c r="AJ1213" s="237" t="s">
        <v>3576</v>
      </c>
      <c r="AK1213" s="1" t="s">
        <v>1169</v>
      </c>
      <c r="AL1213" s="1" t="s">
        <v>3325</v>
      </c>
      <c r="AM1213" s="1" t="s">
        <v>76</v>
      </c>
      <c r="AN1213" s="1"/>
      <c r="AO1213" s="27"/>
      <c r="AP1213" s="192"/>
      <c r="AQ1213" s="1"/>
      <c r="AS1213" s="192" t="e">
        <f>VLOOKUP(Table8[[#This Row],[CEM Number]],'71 CEMs'!$E$5:$E$76,1,0)</f>
        <v>#N/A</v>
      </c>
      <c r="AT1213" s="235">
        <v>46296</v>
      </c>
      <c r="AU1213" s="233"/>
    </row>
    <row r="1214" spans="1:47" ht="14.4" customHeight="1">
      <c r="A1214" s="192" t="s">
        <v>3655</v>
      </c>
      <c r="B1214" s="166" t="s">
        <v>3530</v>
      </c>
      <c r="C1214" s="1" t="s">
        <v>1369</v>
      </c>
      <c r="D1214" s="1" t="s">
        <v>1369</v>
      </c>
      <c r="E1214" s="192" t="s">
        <v>1392</v>
      </c>
      <c r="F1214" s="29">
        <v>362</v>
      </c>
      <c r="G1214" s="29">
        <v>144.80000000000001</v>
      </c>
      <c r="H1214" s="29"/>
      <c r="I1214" s="29"/>
      <c r="J1214" s="29"/>
      <c r="K1214" s="29"/>
      <c r="L1214" s="29"/>
      <c r="M1214" s="1" t="str">
        <f>Table8[[#This Row],[Std Remarks]]</f>
        <v>NOT LIVE - RETAIN BUDGET</v>
      </c>
      <c r="N1214" s="28">
        <f>Table8[[#This Row],[% of Completion of Work Done]]</f>
        <v>0</v>
      </c>
      <c r="O1214" s="1">
        <f>Table8[[#This Row],[Customers According to % (Market Share)]]</f>
        <v>144.80000000000001</v>
      </c>
      <c r="P1214" s="29">
        <v>8398147.4500851501</v>
      </c>
      <c r="Q1214" s="136">
        <f>(Table8[[#This Row],[Allocated Budget]]*$Q$2)+(Table8[[#This Row],[Allocated Budget]]*(1-Table8[[#This Row],[HP%  based on Live % ( Work Progress)]])*(1-$Q$2))</f>
        <v>8398147.4500851501</v>
      </c>
      <c r="R1214" s="136"/>
      <c r="S1214" s="1">
        <v>-1</v>
      </c>
      <c r="T1214" s="1"/>
      <c r="U1214" s="1"/>
      <c r="V1214" s="29">
        <v>2372.5362407999996</v>
      </c>
      <c r="W1214" s="49">
        <v>6106.25</v>
      </c>
      <c r="X1214" s="1" t="s">
        <v>47</v>
      </c>
      <c r="Y1214" s="28">
        <f>Table8[[#This Row],[% of Completion of Work Done]]</f>
        <v>0</v>
      </c>
      <c r="Z1214" s="1" t="s">
        <v>35</v>
      </c>
      <c r="AA1214" s="1"/>
      <c r="AB1214" s="77">
        <v>0</v>
      </c>
      <c r="AC1214" s="115">
        <f t="shared" si="59"/>
        <v>0</v>
      </c>
      <c r="AD1214" s="2">
        <v>46082</v>
      </c>
      <c r="AE1214" s="175">
        <f>IFERROR(Table8[[#This Row],[Timeline - Monthwise]]-MIN(Table8[Start Date..]),"None")</f>
        <v>214</v>
      </c>
      <c r="AF1214" s="1">
        <f>IFERROR(Table8[[#This Row],[Timeline - Monthwise]]-Table8[[#This Row],[Start Date..]]+1,"Duration Doesn't Exsists")</f>
        <v>215</v>
      </c>
      <c r="AG1214" s="29">
        <f ca="1">IFERROR(Table8[[#This Row],[Timeline - Monthwise]]-TODAY(),"No ETA")</f>
        <v>167</v>
      </c>
      <c r="AH1214" s="29" t="str">
        <f t="shared" si="60"/>
        <v>Yet to Start</v>
      </c>
      <c r="AI1214" s="1" t="s">
        <v>1168</v>
      </c>
      <c r="AJ1214" s="237" t="s">
        <v>3576</v>
      </c>
      <c r="AK1214" s="1" t="s">
        <v>1169</v>
      </c>
      <c r="AL1214" s="1" t="s">
        <v>3325</v>
      </c>
      <c r="AM1214" s="1" t="s">
        <v>76</v>
      </c>
      <c r="AN1214" s="1"/>
      <c r="AO1214" s="27"/>
      <c r="AP1214" s="192"/>
      <c r="AQ1214" s="1"/>
      <c r="AS1214" s="192" t="e">
        <f>VLOOKUP(Table8[[#This Row],[CEM Number]],'71 CEMs'!$E$5:$E$76,1,0)</f>
        <v>#N/A</v>
      </c>
      <c r="AT1214" s="235">
        <v>46296</v>
      </c>
      <c r="AU1214" s="233"/>
    </row>
    <row r="1215" spans="1:47" ht="14.4" customHeight="1">
      <c r="A1215" s="192" t="s">
        <v>3655</v>
      </c>
      <c r="B1215" s="166" t="s">
        <v>3530</v>
      </c>
      <c r="C1215" s="1" t="s">
        <v>1369</v>
      </c>
      <c r="D1215" s="1" t="s">
        <v>1369</v>
      </c>
      <c r="E1215" s="192" t="s">
        <v>1393</v>
      </c>
      <c r="F1215" s="29">
        <v>804</v>
      </c>
      <c r="G1215" s="29">
        <v>321.60000000000002</v>
      </c>
      <c r="H1215" s="29"/>
      <c r="I1215" s="29"/>
      <c r="J1215" s="29"/>
      <c r="K1215" s="29"/>
      <c r="L1215" s="29"/>
      <c r="M1215" s="1" t="str">
        <f>Table8[[#This Row],[Std Remarks]]</f>
        <v>NOT LIVE - RETAIN BUDGET</v>
      </c>
      <c r="N1215" s="28">
        <f>Table8[[#This Row],[% of Completion of Work Done]]</f>
        <v>0</v>
      </c>
      <c r="O1215" s="1">
        <f>Table8[[#This Row],[Customers According to % (Market Share)]]</f>
        <v>321.60000000000002</v>
      </c>
      <c r="P1215" s="29">
        <v>8765822.9126414694</v>
      </c>
      <c r="Q1215" s="136">
        <f>(Table8[[#This Row],[Allocated Budget]]*$Q$2)+(Table8[[#This Row],[Allocated Budget]]*(1-Table8[[#This Row],[HP%  based on Live % ( Work Progress)]])*(1-$Q$2))</f>
        <v>8765822.9126414694</v>
      </c>
      <c r="R1215" s="136"/>
      <c r="S1215" s="1">
        <v>-0.5</v>
      </c>
      <c r="T1215" s="1"/>
      <c r="U1215" s="1"/>
      <c r="V1215" s="29">
        <v>1815.1122335999999</v>
      </c>
      <c r="W1215" s="49">
        <v>11152.5</v>
      </c>
      <c r="X1215" s="1" t="s">
        <v>47</v>
      </c>
      <c r="Y1215" s="28">
        <f>Table8[[#This Row],[% of Completion of Work Done]]</f>
        <v>0</v>
      </c>
      <c r="Z1215" s="1" t="s">
        <v>35</v>
      </c>
      <c r="AA1215" s="1"/>
      <c r="AB1215" s="77">
        <v>0</v>
      </c>
      <c r="AC1215" s="115">
        <f t="shared" si="59"/>
        <v>0</v>
      </c>
      <c r="AD1215" s="2">
        <v>46082</v>
      </c>
      <c r="AE1215" s="175">
        <f>IFERROR(Table8[[#This Row],[Timeline - Monthwise]]-MIN(Table8[Start Date..]),"None")</f>
        <v>214</v>
      </c>
      <c r="AF1215" s="1">
        <f>IFERROR(Table8[[#This Row],[Timeline - Monthwise]]-Table8[[#This Row],[Start Date..]]+1,"Duration Doesn't Exsists")</f>
        <v>215</v>
      </c>
      <c r="AG1215" s="29">
        <f ca="1">IFERROR(Table8[[#This Row],[Timeline - Monthwise]]-TODAY(),"No ETA")</f>
        <v>167</v>
      </c>
      <c r="AH1215" s="29" t="str">
        <f t="shared" si="60"/>
        <v>Yet to Start</v>
      </c>
      <c r="AI1215" s="1" t="s">
        <v>1168</v>
      </c>
      <c r="AJ1215" s="237" t="s">
        <v>3576</v>
      </c>
      <c r="AK1215" s="1" t="s">
        <v>1169</v>
      </c>
      <c r="AL1215" s="1" t="s">
        <v>3325</v>
      </c>
      <c r="AM1215" s="1" t="s">
        <v>76</v>
      </c>
      <c r="AN1215" s="1"/>
      <c r="AO1215" s="27"/>
      <c r="AP1215" s="192"/>
      <c r="AQ1215" s="1"/>
      <c r="AS1215" s="192" t="e">
        <f>VLOOKUP(Table8[[#This Row],[CEM Number]],'71 CEMs'!$E$5:$E$76,1,0)</f>
        <v>#N/A</v>
      </c>
      <c r="AT1215" s="235">
        <v>46296</v>
      </c>
      <c r="AU1215" s="233"/>
    </row>
    <row r="1216" spans="1:47" ht="14.4" customHeight="1">
      <c r="A1216" s="192" t="s">
        <v>3655</v>
      </c>
      <c r="B1216" s="166" t="s">
        <v>3530</v>
      </c>
      <c r="C1216" s="1" t="s">
        <v>1369</v>
      </c>
      <c r="D1216" s="1" t="s">
        <v>1369</v>
      </c>
      <c r="E1216" s="192" t="s">
        <v>1394</v>
      </c>
      <c r="F1216" s="29">
        <v>1034</v>
      </c>
      <c r="G1216" s="29">
        <v>413.6</v>
      </c>
      <c r="H1216" s="29"/>
      <c r="I1216" s="29"/>
      <c r="J1216" s="29"/>
      <c r="K1216" s="29"/>
      <c r="L1216" s="29"/>
      <c r="M1216" s="1" t="str">
        <f>Table8[[#This Row],[Std Remarks]]</f>
        <v>NOT LIVE - RETAIN BUDGET</v>
      </c>
      <c r="N1216" s="28">
        <f>Table8[[#This Row],[% of Completion of Work Done]]</f>
        <v>0</v>
      </c>
      <c r="O1216" s="1">
        <f>Table8[[#This Row],[Customers According to % (Market Share)]]</f>
        <v>413.6</v>
      </c>
      <c r="P1216" s="29">
        <v>8907744.3467509504</v>
      </c>
      <c r="Q1216" s="136">
        <f>(Table8[[#This Row],[Allocated Budget]]*$Q$2)+(Table8[[#This Row],[Allocated Budget]]*(1-Table8[[#This Row],[HP%  based on Live % ( Work Progress)]])*(1-$Q$2))</f>
        <v>8907744.3467509504</v>
      </c>
      <c r="R1216" s="136"/>
      <c r="S1216" s="1">
        <v>-1</v>
      </c>
      <c r="T1216" s="1"/>
      <c r="U1216" s="1"/>
      <c r="V1216" s="29">
        <v>1648.7543111499997</v>
      </c>
      <c r="W1216" s="29">
        <v>10431.25</v>
      </c>
      <c r="X1216" s="1" t="s">
        <v>47</v>
      </c>
      <c r="Y1216" s="28">
        <f>Table8[[#This Row],[% of Completion of Work Done]]</f>
        <v>0</v>
      </c>
      <c r="Z1216" s="1" t="s">
        <v>35</v>
      </c>
      <c r="AA1216" s="1"/>
      <c r="AB1216" s="77">
        <v>0</v>
      </c>
      <c r="AC1216" s="115">
        <f t="shared" si="59"/>
        <v>0</v>
      </c>
      <c r="AD1216" s="2">
        <v>46082</v>
      </c>
      <c r="AE1216" s="175">
        <f>IFERROR(Table8[[#This Row],[Timeline - Monthwise]]-MIN(Table8[Start Date..]),"None")</f>
        <v>214</v>
      </c>
      <c r="AF1216" s="1">
        <f>IFERROR(Table8[[#This Row],[Timeline - Monthwise]]-Table8[[#This Row],[Start Date..]]+1,"Duration Doesn't Exsists")</f>
        <v>215</v>
      </c>
      <c r="AG1216" s="29">
        <f ca="1">IFERROR(Table8[[#This Row],[Timeline - Monthwise]]-TODAY(),"No ETA")</f>
        <v>167</v>
      </c>
      <c r="AH1216" s="29" t="str">
        <f t="shared" si="60"/>
        <v>Yet to Start</v>
      </c>
      <c r="AI1216" s="1" t="s">
        <v>1168</v>
      </c>
      <c r="AJ1216" s="237" t="s">
        <v>3576</v>
      </c>
      <c r="AK1216" s="1" t="s">
        <v>1169</v>
      </c>
      <c r="AL1216" s="1" t="s">
        <v>3325</v>
      </c>
      <c r="AM1216" s="1" t="s">
        <v>76</v>
      </c>
      <c r="AN1216" s="1"/>
      <c r="AO1216" s="27"/>
      <c r="AP1216" s="192"/>
      <c r="AQ1216" s="1"/>
      <c r="AS1216" s="192" t="e">
        <f>VLOOKUP(Table8[[#This Row],[CEM Number]],'71 CEMs'!$E$5:$E$76,1,0)</f>
        <v>#N/A</v>
      </c>
      <c r="AT1216" s="235">
        <v>46296</v>
      </c>
      <c r="AU1216" s="233"/>
    </row>
    <row r="1217" spans="1:47" ht="14.4" customHeight="1">
      <c r="A1217" s="192" t="s">
        <v>3655</v>
      </c>
      <c r="B1217" s="166" t="s">
        <v>3530</v>
      </c>
      <c r="C1217" s="1" t="s">
        <v>1369</v>
      </c>
      <c r="D1217" s="1" t="s">
        <v>1369</v>
      </c>
      <c r="E1217" s="192" t="s">
        <v>1395</v>
      </c>
      <c r="F1217" s="29">
        <v>644</v>
      </c>
      <c r="G1217" s="29">
        <v>257.60000000000002</v>
      </c>
      <c r="H1217" s="29"/>
      <c r="I1217" s="29"/>
      <c r="J1217" s="29"/>
      <c r="K1217" s="29"/>
      <c r="L1217" s="29"/>
      <c r="M1217" s="1" t="str">
        <f>Table8[[#This Row],[Std Remarks]]</f>
        <v>NOT LIVE - RETAIN BUDGET</v>
      </c>
      <c r="N1217" s="28">
        <f>Table8[[#This Row],[% of Completion of Work Done]]</f>
        <v>0</v>
      </c>
      <c r="O1217" s="1">
        <f>Table8[[#This Row],[Customers According to % (Market Share)]]</f>
        <v>257.60000000000002</v>
      </c>
      <c r="P1217" s="29">
        <v>9143813.7457017992</v>
      </c>
      <c r="Q1217" s="136">
        <f>(Table8[[#This Row],[Allocated Budget]]*$Q$2)+(Table8[[#This Row],[Allocated Budget]]*(1-Table8[[#This Row],[HP%  based on Live % ( Work Progress)]])*(1-$Q$2))</f>
        <v>9143813.7457017992</v>
      </c>
      <c r="R1217" s="136"/>
      <c r="S1217" s="1" t="e">
        <v>#DIV/0!</v>
      </c>
      <c r="T1217" s="1"/>
      <c r="U1217" s="1"/>
      <c r="V1217" s="29">
        <v>2213.3026373500002</v>
      </c>
      <c r="W1217" s="29">
        <v>11021.25</v>
      </c>
      <c r="X1217" s="1" t="s">
        <v>47</v>
      </c>
      <c r="Y1217" s="28">
        <f>Table8[[#This Row],[% of Completion of Work Done]]</f>
        <v>0</v>
      </c>
      <c r="Z1217" s="1" t="s">
        <v>35</v>
      </c>
      <c r="AA1217" s="1"/>
      <c r="AB1217" s="77">
        <v>0</v>
      </c>
      <c r="AC1217" s="115">
        <f t="shared" si="59"/>
        <v>0</v>
      </c>
      <c r="AD1217" s="2">
        <v>46082</v>
      </c>
      <c r="AE1217" s="175">
        <f>IFERROR(Table8[[#This Row],[Timeline - Monthwise]]-MIN(Table8[Start Date..]),"None")</f>
        <v>214</v>
      </c>
      <c r="AF1217" s="1">
        <f>IFERROR(Table8[[#This Row],[Timeline - Monthwise]]-Table8[[#This Row],[Start Date..]]+1,"Duration Doesn't Exsists")</f>
        <v>215</v>
      </c>
      <c r="AG1217" s="29">
        <f ca="1">IFERROR(Table8[[#This Row],[Timeline - Monthwise]]-TODAY(),"No ETA")</f>
        <v>167</v>
      </c>
      <c r="AH1217" s="29" t="str">
        <f t="shared" si="60"/>
        <v>Yet to Start</v>
      </c>
      <c r="AI1217" s="1" t="s">
        <v>1168</v>
      </c>
      <c r="AJ1217" s="237" t="s">
        <v>3576</v>
      </c>
      <c r="AK1217" s="1" t="s">
        <v>1169</v>
      </c>
      <c r="AL1217" s="1" t="s">
        <v>3325</v>
      </c>
      <c r="AM1217" s="1" t="s">
        <v>76</v>
      </c>
      <c r="AN1217" s="1"/>
      <c r="AO1217" s="27"/>
      <c r="AP1217" s="192"/>
      <c r="AQ1217" s="1"/>
      <c r="AS1217" s="192" t="e">
        <f>VLOOKUP(Table8[[#This Row],[CEM Number]],'71 CEMs'!$E$5:$E$76,1,0)</f>
        <v>#N/A</v>
      </c>
      <c r="AT1217" s="235">
        <v>46296</v>
      </c>
      <c r="AU1217" s="233"/>
    </row>
    <row r="1218" spans="1:47" ht="14.4" customHeight="1">
      <c r="A1218" s="26" t="s">
        <v>26</v>
      </c>
      <c r="B1218" s="166">
        <v>45196</v>
      </c>
      <c r="C1218" s="1" t="s">
        <v>40</v>
      </c>
      <c r="D1218" s="1" t="s">
        <v>28</v>
      </c>
      <c r="E1218" s="192" t="s">
        <v>42</v>
      </c>
      <c r="F1218" s="29">
        <v>0</v>
      </c>
      <c r="G1218" s="29">
        <v>0</v>
      </c>
      <c r="H1218" s="29"/>
      <c r="I1218" s="29"/>
      <c r="J1218" s="29"/>
      <c r="K1218" s="29"/>
      <c r="L1218" s="29"/>
      <c r="M1218" s="1" t="str">
        <f>Table8[[#This Row],[Std Remarks]]</f>
        <v>FEEDER ETC WORK - RETAIN BUDGET</v>
      </c>
      <c r="N1218" s="28">
        <f>Table8[[#This Row],[% of Completion of Work Done]]</f>
        <v>0</v>
      </c>
      <c r="O1218" s="1">
        <f>Table8[[#This Row],[Customers According to % (Market Share)]]</f>
        <v>0</v>
      </c>
      <c r="P1218" s="29">
        <v>900000</v>
      </c>
      <c r="Q1218" s="136">
        <f>Table8[[#This Row],[Allocated Budget]]*Table8[[#This Row],[Allocation Percentage]]</f>
        <v>450000</v>
      </c>
      <c r="R1218" s="136">
        <v>450000</v>
      </c>
      <c r="S1218" s="1">
        <v>-1</v>
      </c>
      <c r="T1218" s="1"/>
      <c r="U1218" s="1"/>
      <c r="V1218" s="29"/>
      <c r="W1218" s="29"/>
      <c r="X1218" s="1"/>
      <c r="Y1218" s="75">
        <f t="shared" ref="Y1218:Y1234" si="61">$Q$1</f>
        <v>0.5</v>
      </c>
      <c r="Z1218" s="1"/>
      <c r="AA1218" s="1"/>
      <c r="AB1218" s="28">
        <v>0</v>
      </c>
      <c r="AC1218" s="115">
        <f t="shared" si="59"/>
        <v>0</v>
      </c>
      <c r="AD1218" s="2">
        <v>46082</v>
      </c>
      <c r="AE1218" s="175" t="str">
        <f>IFERROR(Table8[[#This Row],[Timeline - Monthwise]]-MIN(Table8[Start Date..]),"None")</f>
        <v>None</v>
      </c>
      <c r="AF1218" s="1" t="str">
        <f>IFERROR(Table8[[#This Row],[Timeline - Monthwise]]-Table8[[#This Row],[Start Date..]]+1,"Duration Doesn't Exsists")</f>
        <v>Duration Doesn't Exsists</v>
      </c>
      <c r="AG1218" s="29" t="str">
        <f ca="1">IFERROR(Table8[[#This Row],[Timeline - Monthwise]]-TODAY(),"No ETA")</f>
        <v>No ETA</v>
      </c>
      <c r="AH1218" s="29" t="str">
        <f t="shared" si="60"/>
        <v>Yet to Start</v>
      </c>
      <c r="AI1218" s="1"/>
      <c r="AJ1218" s="237" t="s">
        <v>3569</v>
      </c>
      <c r="AK1218" s="1"/>
      <c r="AL1218" s="1" t="s">
        <v>41</v>
      </c>
      <c r="AM1218" s="1" t="s">
        <v>39</v>
      </c>
      <c r="AN1218" s="1"/>
      <c r="AO1218" s="27"/>
      <c r="AP1218" s="192"/>
      <c r="AQ1218" s="1"/>
      <c r="AS1218" s="192" t="str">
        <f>VLOOKUP(Table8[[#This Row],[CEM Number]],'71 CEMs'!$E$5:$E$76,1,0)</f>
        <v>I240188</v>
      </c>
      <c r="AT1218" s="234" t="s">
        <v>3569</v>
      </c>
      <c r="AU1218" s="233"/>
    </row>
    <row r="1219" spans="1:47" ht="14.4" customHeight="1">
      <c r="A1219" s="26" t="s">
        <v>43</v>
      </c>
      <c r="B1219" s="166">
        <v>45196</v>
      </c>
      <c r="C1219" s="1" t="s">
        <v>40</v>
      </c>
      <c r="D1219" s="1" t="s">
        <v>45</v>
      </c>
      <c r="E1219" s="192" t="s">
        <v>42</v>
      </c>
      <c r="F1219" s="29">
        <v>0</v>
      </c>
      <c r="G1219" s="29">
        <v>0</v>
      </c>
      <c r="H1219" s="29"/>
      <c r="I1219" s="29"/>
      <c r="J1219" s="29"/>
      <c r="K1219" s="29"/>
      <c r="L1219" s="29"/>
      <c r="M1219" s="1" t="str">
        <f>Table8[[#This Row],[Std Remarks]]</f>
        <v>FEEDER ETC WORK - RETAIN BUDGET</v>
      </c>
      <c r="N1219" s="28">
        <f>Table8[[#This Row],[% of Completion of Work Done]]</f>
        <v>0</v>
      </c>
      <c r="O1219" s="1">
        <f>Table8[[#This Row],[Customers According to % (Market Share)]]</f>
        <v>0</v>
      </c>
      <c r="P1219" s="29">
        <v>3050000</v>
      </c>
      <c r="Q1219" s="136">
        <f>Table8[[#This Row],[Allocated Budget]]*Table8[[#This Row],[Allocation Percentage]]</f>
        <v>1525000</v>
      </c>
      <c r="R1219" s="136">
        <v>1525000</v>
      </c>
      <c r="S1219" s="1">
        <v>-1</v>
      </c>
      <c r="T1219" s="1"/>
      <c r="U1219" s="1"/>
      <c r="V1219" s="29"/>
      <c r="W1219" s="29"/>
      <c r="X1219" s="1"/>
      <c r="Y1219" s="75">
        <f t="shared" si="61"/>
        <v>0.5</v>
      </c>
      <c r="Z1219" s="1"/>
      <c r="AA1219" s="1"/>
      <c r="AB1219" s="28">
        <v>0</v>
      </c>
      <c r="AC1219" s="115">
        <f t="shared" si="59"/>
        <v>0</v>
      </c>
      <c r="AD1219" s="2">
        <v>46082</v>
      </c>
      <c r="AE1219" s="175" t="str">
        <f>IFERROR(Table8[[#This Row],[Timeline - Monthwise]]-MIN(Table8[Start Date..]),"None")</f>
        <v>None</v>
      </c>
      <c r="AF1219" s="1" t="str">
        <f>IFERROR(Table8[[#This Row],[Timeline - Monthwise]]-Table8[[#This Row],[Start Date..]]+1,"Duration Doesn't Exsists")</f>
        <v>Duration Doesn't Exsists</v>
      </c>
      <c r="AG1219" s="29" t="str">
        <f ca="1">IFERROR(Table8[[#This Row],[Timeline - Monthwise]]-TODAY(),"No ETA")</f>
        <v>No ETA</v>
      </c>
      <c r="AH1219" s="29" t="str">
        <f t="shared" si="60"/>
        <v>Yet to Start</v>
      </c>
      <c r="AI1219" s="1"/>
      <c r="AJ1219" s="237" t="s">
        <v>3569</v>
      </c>
      <c r="AK1219" s="1"/>
      <c r="AL1219" s="1" t="s">
        <v>41</v>
      </c>
      <c r="AM1219" s="1" t="s">
        <v>39</v>
      </c>
      <c r="AN1219" s="1"/>
      <c r="AO1219" s="27"/>
      <c r="AP1219" s="192"/>
      <c r="AQ1219" s="1"/>
      <c r="AS1219" s="192" t="str">
        <f>VLOOKUP(Table8[[#This Row],[CEM Number]],'71 CEMs'!$E$5:$E$76,1,0)</f>
        <v>I240189</v>
      </c>
      <c r="AT1219" s="234" t="s">
        <v>3569</v>
      </c>
      <c r="AU1219" s="233"/>
    </row>
    <row r="1220" spans="1:47" ht="14.4" customHeight="1">
      <c r="A1220" s="26" t="s">
        <v>49</v>
      </c>
      <c r="B1220" s="166">
        <v>45196</v>
      </c>
      <c r="C1220" s="1" t="s">
        <v>40</v>
      </c>
      <c r="D1220" s="1" t="s">
        <v>51</v>
      </c>
      <c r="E1220" s="192" t="s">
        <v>42</v>
      </c>
      <c r="F1220" s="29">
        <v>0</v>
      </c>
      <c r="G1220" s="29">
        <v>0</v>
      </c>
      <c r="H1220" s="29"/>
      <c r="I1220" s="29"/>
      <c r="J1220" s="29"/>
      <c r="K1220" s="29"/>
      <c r="L1220" s="29"/>
      <c r="M1220" s="1" t="str">
        <f>Table8[[#This Row],[Std Remarks]]</f>
        <v>FEEDER ETC WORK - RETAIN BUDGET</v>
      </c>
      <c r="N1220" s="28">
        <f>Table8[[#This Row],[% of Completion of Work Done]]</f>
        <v>0</v>
      </c>
      <c r="O1220" s="1">
        <f>Table8[[#This Row],[Customers According to % (Market Share)]]</f>
        <v>0</v>
      </c>
      <c r="P1220" s="29">
        <v>6000000</v>
      </c>
      <c r="Q1220" s="136">
        <f>Table8[[#This Row],[Allocated Budget]]*Table8[[#This Row],[Allocation Percentage]]</f>
        <v>3000000</v>
      </c>
      <c r="R1220" s="136">
        <v>3000000</v>
      </c>
      <c r="S1220" s="1">
        <v>-1</v>
      </c>
      <c r="T1220" s="1"/>
      <c r="U1220" s="1"/>
      <c r="V1220" s="29">
        <v>0</v>
      </c>
      <c r="W1220" s="29">
        <v>0</v>
      </c>
      <c r="X1220" s="1"/>
      <c r="Y1220" s="75">
        <f t="shared" si="61"/>
        <v>0.5</v>
      </c>
      <c r="Z1220" s="1"/>
      <c r="AA1220" s="1"/>
      <c r="AB1220" s="28">
        <v>0</v>
      </c>
      <c r="AC1220" s="115">
        <f t="shared" si="59"/>
        <v>0</v>
      </c>
      <c r="AD1220" s="2">
        <v>46082</v>
      </c>
      <c r="AE1220" s="175" t="str">
        <f>IFERROR(Table8[[#This Row],[Timeline - Monthwise]]-MIN(Table8[Start Date..]),"None")</f>
        <v>None</v>
      </c>
      <c r="AF1220" s="1" t="str">
        <f>IFERROR(Table8[[#This Row],[Timeline - Monthwise]]-Table8[[#This Row],[Start Date..]]+1,"Duration Doesn't Exsists")</f>
        <v>Duration Doesn't Exsists</v>
      </c>
      <c r="AG1220" s="29" t="str">
        <f ca="1">IFERROR(Table8[[#This Row],[Timeline - Monthwise]]-TODAY(),"No ETA")</f>
        <v>No ETA</v>
      </c>
      <c r="AH1220" s="29" t="str">
        <f t="shared" si="60"/>
        <v>Yet to Start</v>
      </c>
      <c r="AI1220" s="1"/>
      <c r="AJ1220" s="237" t="s">
        <v>3569</v>
      </c>
      <c r="AK1220" s="1"/>
      <c r="AL1220" s="1" t="s">
        <v>41</v>
      </c>
      <c r="AM1220" s="1" t="s">
        <v>39</v>
      </c>
      <c r="AN1220" s="1"/>
      <c r="AO1220" s="27"/>
      <c r="AP1220" s="192"/>
      <c r="AQ1220" s="1"/>
      <c r="AS1220" s="192" t="str">
        <f>VLOOKUP(Table8[[#This Row],[CEM Number]],'71 CEMs'!$E$5:$E$76,1,0)</f>
        <v>I240190</v>
      </c>
      <c r="AT1220" s="234" t="s">
        <v>3569</v>
      </c>
      <c r="AU1220" s="233"/>
    </row>
    <row r="1221" spans="1:47" ht="14.4" customHeight="1">
      <c r="A1221" s="26" t="s">
        <v>56</v>
      </c>
      <c r="B1221" s="166">
        <v>45309</v>
      </c>
      <c r="C1221" s="1" t="s">
        <v>40</v>
      </c>
      <c r="D1221" s="1" t="s">
        <v>57</v>
      </c>
      <c r="E1221" s="192" t="s">
        <v>42</v>
      </c>
      <c r="F1221" s="29">
        <v>0</v>
      </c>
      <c r="G1221" s="29">
        <v>0</v>
      </c>
      <c r="H1221" s="29"/>
      <c r="I1221" s="29"/>
      <c r="J1221" s="29"/>
      <c r="K1221" s="29"/>
      <c r="L1221" s="29"/>
      <c r="M1221" s="1" t="str">
        <f>Table8[[#This Row],[Std Remarks]]</f>
        <v>FEEDER ETC WORK - RETAIN BUDGET</v>
      </c>
      <c r="N1221" s="28">
        <f>Table8[[#This Row],[% of Completion of Work Done]]</f>
        <v>0</v>
      </c>
      <c r="O1221" s="1">
        <f>Table8[[#This Row],[Customers According to % (Market Share)]]</f>
        <v>0</v>
      </c>
      <c r="P1221" s="29">
        <v>3740000</v>
      </c>
      <c r="Q1221" s="136">
        <f>Table8[[#This Row],[Allocated Budget]]*Table8[[#This Row],[Allocation Percentage]]</f>
        <v>1870000</v>
      </c>
      <c r="R1221" s="136">
        <v>1870000</v>
      </c>
      <c r="S1221" s="1">
        <v>-1</v>
      </c>
      <c r="T1221" s="1"/>
      <c r="U1221" s="1"/>
      <c r="V1221" s="29"/>
      <c r="W1221" s="29"/>
      <c r="X1221" s="1"/>
      <c r="Y1221" s="75">
        <f t="shared" si="61"/>
        <v>0.5</v>
      </c>
      <c r="Z1221" s="1"/>
      <c r="AA1221" s="1"/>
      <c r="AB1221" s="28">
        <v>0</v>
      </c>
      <c r="AC1221" s="115">
        <f t="shared" si="59"/>
        <v>0</v>
      </c>
      <c r="AD1221" s="2">
        <v>46082</v>
      </c>
      <c r="AE1221" s="175" t="str">
        <f>IFERROR(Table8[[#This Row],[Timeline - Monthwise]]-MIN(Table8[Start Date..]),"None")</f>
        <v>None</v>
      </c>
      <c r="AF1221" s="1" t="str">
        <f>IFERROR(Table8[[#This Row],[Timeline - Monthwise]]-Table8[[#This Row],[Start Date..]]+1,"Duration Doesn't Exsists")</f>
        <v>Duration Doesn't Exsists</v>
      </c>
      <c r="AG1221" s="29" t="str">
        <f ca="1">IFERROR(Table8[[#This Row],[Timeline - Monthwise]]-TODAY(),"No ETA")</f>
        <v>No ETA</v>
      </c>
      <c r="AH1221" s="29" t="str">
        <f t="shared" si="60"/>
        <v>Yet to Start</v>
      </c>
      <c r="AI1221" s="1"/>
      <c r="AJ1221" s="237" t="s">
        <v>3569</v>
      </c>
      <c r="AK1221" s="1"/>
      <c r="AL1221" s="1" t="s">
        <v>41</v>
      </c>
      <c r="AM1221" s="1" t="s">
        <v>39</v>
      </c>
      <c r="AN1221" s="1"/>
      <c r="AO1221" s="27"/>
      <c r="AP1221" s="192"/>
      <c r="AQ1221" s="1"/>
      <c r="AS1221" s="192" t="str">
        <f>VLOOKUP(Table8[[#This Row],[CEM Number]],'71 CEMs'!$E$5:$E$76,1,0)</f>
        <v>I240435</v>
      </c>
      <c r="AT1221" s="234" t="s">
        <v>3569</v>
      </c>
      <c r="AU1221" s="233"/>
    </row>
    <row r="1222" spans="1:47" ht="14.4" customHeight="1">
      <c r="A1222" s="26" t="s">
        <v>63</v>
      </c>
      <c r="B1222" s="166">
        <v>45309</v>
      </c>
      <c r="C1222" s="1" t="s">
        <v>40</v>
      </c>
      <c r="D1222" s="1" t="s">
        <v>65</v>
      </c>
      <c r="E1222" s="192" t="s">
        <v>42</v>
      </c>
      <c r="F1222" s="29">
        <v>0</v>
      </c>
      <c r="G1222" s="29">
        <v>0</v>
      </c>
      <c r="H1222" s="29"/>
      <c r="I1222" s="29"/>
      <c r="J1222" s="29"/>
      <c r="K1222" s="29"/>
      <c r="L1222" s="29"/>
      <c r="M1222" s="1" t="str">
        <f>Table8[[#This Row],[Std Remarks]]</f>
        <v>FEEDER ETC WORK - RETAIN BUDGET</v>
      </c>
      <c r="N1222" s="28">
        <f>Table8[[#This Row],[% of Completion of Work Done]]</f>
        <v>0</v>
      </c>
      <c r="O1222" s="1">
        <f>Table8[[#This Row],[Customers According to % (Market Share)]]</f>
        <v>0</v>
      </c>
      <c r="P1222" s="29">
        <v>4275000</v>
      </c>
      <c r="Q1222" s="136">
        <f>Table8[[#This Row],[Allocated Budget]]*Table8[[#This Row],[Allocation Percentage]]</f>
        <v>2137500</v>
      </c>
      <c r="R1222" s="136">
        <v>2137500</v>
      </c>
      <c r="S1222" s="1">
        <v>-1</v>
      </c>
      <c r="T1222" s="1"/>
      <c r="U1222" s="1"/>
      <c r="V1222" s="29"/>
      <c r="W1222" s="29"/>
      <c r="X1222" s="1"/>
      <c r="Y1222" s="75">
        <f t="shared" si="61"/>
        <v>0.5</v>
      </c>
      <c r="Z1222" s="1"/>
      <c r="AA1222" s="1"/>
      <c r="AB1222" s="28">
        <v>0</v>
      </c>
      <c r="AC1222" s="115">
        <f t="shared" si="59"/>
        <v>0</v>
      </c>
      <c r="AD1222" s="2">
        <v>46082</v>
      </c>
      <c r="AE1222" s="175" t="str">
        <f>IFERROR(Table8[[#This Row],[Timeline - Monthwise]]-MIN(Table8[Start Date..]),"None")</f>
        <v>None</v>
      </c>
      <c r="AF1222" s="1" t="str">
        <f>IFERROR(Table8[[#This Row],[Timeline - Monthwise]]-Table8[[#This Row],[Start Date..]]+1,"Duration Doesn't Exsists")</f>
        <v>Duration Doesn't Exsists</v>
      </c>
      <c r="AG1222" s="29" t="str">
        <f ca="1">IFERROR(Table8[[#This Row],[Timeline - Monthwise]]-TODAY(),"No ETA")</f>
        <v>No ETA</v>
      </c>
      <c r="AH1222" s="29" t="str">
        <f t="shared" si="60"/>
        <v>Yet to Start</v>
      </c>
      <c r="AI1222" s="1"/>
      <c r="AJ1222" s="237" t="s">
        <v>3569</v>
      </c>
      <c r="AK1222" s="1"/>
      <c r="AL1222" s="1" t="s">
        <v>41</v>
      </c>
      <c r="AM1222" s="1" t="s">
        <v>39</v>
      </c>
      <c r="AN1222" s="1"/>
      <c r="AO1222" s="27"/>
      <c r="AP1222" s="192"/>
      <c r="AQ1222" s="1"/>
      <c r="AS1222" s="192" t="str">
        <f>VLOOKUP(Table8[[#This Row],[CEM Number]],'71 CEMs'!$E$5:$E$76,1,0)</f>
        <v>I240437</v>
      </c>
      <c r="AT1222" s="234" t="s">
        <v>3569</v>
      </c>
      <c r="AU1222" s="233"/>
    </row>
    <row r="1223" spans="1:47" ht="14.4" customHeight="1">
      <c r="A1223" s="26" t="s">
        <v>86</v>
      </c>
      <c r="B1223" s="166">
        <v>45300</v>
      </c>
      <c r="C1223" s="1" t="s">
        <v>40</v>
      </c>
      <c r="D1223" s="1" t="s">
        <v>87</v>
      </c>
      <c r="E1223" s="192" t="s">
        <v>42</v>
      </c>
      <c r="F1223" s="29">
        <v>0</v>
      </c>
      <c r="G1223" s="29">
        <v>0</v>
      </c>
      <c r="H1223" s="29"/>
      <c r="I1223" s="29"/>
      <c r="J1223" s="29"/>
      <c r="K1223" s="29"/>
      <c r="L1223" s="29"/>
      <c r="M1223" s="1" t="str">
        <f>Table8[[#This Row],[Std Remarks]]</f>
        <v>FEEDER ETC WORK - RETAIN BUDGET</v>
      </c>
      <c r="N1223" s="28">
        <f>Table8[[#This Row],[% of Completion of Work Done]]</f>
        <v>0</v>
      </c>
      <c r="O1223" s="1">
        <f>Table8[[#This Row],[Customers According to % (Market Share)]]</f>
        <v>0</v>
      </c>
      <c r="P1223" s="29">
        <v>3280000</v>
      </c>
      <c r="Q1223" s="136">
        <f>Table8[[#This Row],[Allocated Budget]]*Table8[[#This Row],[Allocation Percentage]]</f>
        <v>1640000</v>
      </c>
      <c r="R1223" s="136">
        <v>1640000</v>
      </c>
      <c r="S1223" s="1">
        <v>-1</v>
      </c>
      <c r="T1223" s="1"/>
      <c r="U1223" s="1"/>
      <c r="V1223" s="29"/>
      <c r="W1223" s="29"/>
      <c r="X1223" s="1"/>
      <c r="Y1223" s="75">
        <f t="shared" si="61"/>
        <v>0.5</v>
      </c>
      <c r="Z1223" s="1"/>
      <c r="AA1223" s="1"/>
      <c r="AB1223" s="28">
        <v>0</v>
      </c>
      <c r="AC1223" s="115">
        <f t="shared" si="59"/>
        <v>0</v>
      </c>
      <c r="AD1223" s="2">
        <v>46082</v>
      </c>
      <c r="AE1223" s="175" t="str">
        <f>IFERROR(Table8[[#This Row],[Timeline - Monthwise]]-MIN(Table8[Start Date..]),"None")</f>
        <v>None</v>
      </c>
      <c r="AF1223" s="1" t="str">
        <f>IFERROR(Table8[[#This Row],[Timeline - Monthwise]]-Table8[[#This Row],[Start Date..]]+1,"Duration Doesn't Exsists")</f>
        <v>Duration Doesn't Exsists</v>
      </c>
      <c r="AG1223" s="29" t="str">
        <f ca="1">IFERROR(Table8[[#This Row],[Timeline - Monthwise]]-TODAY(),"No ETA")</f>
        <v>No ETA</v>
      </c>
      <c r="AH1223" s="29" t="str">
        <f t="shared" si="60"/>
        <v>Yet to Start</v>
      </c>
      <c r="AI1223" s="1"/>
      <c r="AJ1223" s="237" t="s">
        <v>3569</v>
      </c>
      <c r="AK1223" s="1"/>
      <c r="AL1223" s="1" t="s">
        <v>41</v>
      </c>
      <c r="AM1223" s="1" t="s">
        <v>39</v>
      </c>
      <c r="AN1223" s="1"/>
      <c r="AO1223" s="27"/>
      <c r="AP1223" s="192"/>
      <c r="AQ1223" s="1"/>
      <c r="AS1223" s="192" t="str">
        <f>VLOOKUP(Table8[[#This Row],[CEM Number]],'71 CEMs'!$E$5:$E$76,1,0)</f>
        <v>I240438</v>
      </c>
      <c r="AT1223" s="234" t="s">
        <v>3569</v>
      </c>
      <c r="AU1223" s="233"/>
    </row>
    <row r="1224" spans="1:47" ht="14.4" customHeight="1">
      <c r="A1224" s="26" t="s">
        <v>104</v>
      </c>
      <c r="B1224" s="166">
        <v>45310</v>
      </c>
      <c r="C1224" s="1" t="s">
        <v>40</v>
      </c>
      <c r="D1224" s="1" t="s">
        <v>105</v>
      </c>
      <c r="E1224" s="192" t="s">
        <v>42</v>
      </c>
      <c r="F1224" s="29">
        <v>0</v>
      </c>
      <c r="G1224" s="29">
        <v>0</v>
      </c>
      <c r="H1224" s="29"/>
      <c r="I1224" s="29"/>
      <c r="J1224" s="29"/>
      <c r="K1224" s="29"/>
      <c r="L1224" s="29"/>
      <c r="M1224" s="1" t="str">
        <f>Table8[[#This Row],[Std Remarks]]</f>
        <v>FEEDER ETC WORK - RETAIN BUDGET</v>
      </c>
      <c r="N1224" s="28">
        <f>Table8[[#This Row],[% of Completion of Work Done]]</f>
        <v>0</v>
      </c>
      <c r="O1224" s="1">
        <f>Table8[[#This Row],[Customers According to % (Market Share)]]</f>
        <v>0</v>
      </c>
      <c r="P1224" s="29">
        <v>3340000</v>
      </c>
      <c r="Q1224" s="136">
        <f>Table8[[#This Row],[Allocated Budget]]*Table8[[#This Row],[Allocation Percentage]]</f>
        <v>1670000</v>
      </c>
      <c r="R1224" s="136">
        <v>1670000</v>
      </c>
      <c r="S1224" s="1">
        <v>-1</v>
      </c>
      <c r="T1224" s="1"/>
      <c r="U1224" s="1"/>
      <c r="V1224" s="29"/>
      <c r="W1224" s="29"/>
      <c r="X1224" s="1"/>
      <c r="Y1224" s="75">
        <f t="shared" si="61"/>
        <v>0.5</v>
      </c>
      <c r="Z1224" s="1"/>
      <c r="AA1224" s="1"/>
      <c r="AB1224" s="28">
        <v>0</v>
      </c>
      <c r="AC1224" s="115">
        <f t="shared" si="59"/>
        <v>0</v>
      </c>
      <c r="AD1224" s="2">
        <v>46082</v>
      </c>
      <c r="AE1224" s="175" t="str">
        <f>IFERROR(Table8[[#This Row],[Timeline - Monthwise]]-MIN(Table8[Start Date..]),"None")</f>
        <v>None</v>
      </c>
      <c r="AF1224" s="1" t="str">
        <f>IFERROR(Table8[[#This Row],[Timeline - Monthwise]]-Table8[[#This Row],[Start Date..]]+1,"Duration Doesn't Exsists")</f>
        <v>Duration Doesn't Exsists</v>
      </c>
      <c r="AG1224" s="29" t="str">
        <f ca="1">IFERROR(Table8[[#This Row],[Timeline - Monthwise]]-TODAY(),"No ETA")</f>
        <v>No ETA</v>
      </c>
      <c r="AH1224" s="29" t="str">
        <f t="shared" si="60"/>
        <v>Yet to Start</v>
      </c>
      <c r="AI1224" s="1"/>
      <c r="AJ1224" s="237" t="s">
        <v>3569</v>
      </c>
      <c r="AK1224" s="1"/>
      <c r="AL1224" s="1" t="s">
        <v>41</v>
      </c>
      <c r="AM1224" s="1" t="s">
        <v>39</v>
      </c>
      <c r="AN1224" s="1"/>
      <c r="AO1224" s="27"/>
      <c r="AP1224" s="1"/>
      <c r="AQ1224" s="1"/>
      <c r="AS1224" s="192" t="str">
        <f>VLOOKUP(Table8[[#This Row],[CEM Number]],'71 CEMs'!$E$5:$E$76,1,0)</f>
        <v>I240440</v>
      </c>
      <c r="AT1224" s="234" t="s">
        <v>3569</v>
      </c>
      <c r="AU1224" s="233"/>
    </row>
    <row r="1225" spans="1:47" ht="14.4" customHeight="1">
      <c r="A1225" s="26" t="s">
        <v>119</v>
      </c>
      <c r="B1225" s="166">
        <v>45310</v>
      </c>
      <c r="C1225" s="1" t="s">
        <v>40</v>
      </c>
      <c r="D1225" s="1" t="s">
        <v>121</v>
      </c>
      <c r="E1225" s="192" t="s">
        <v>42</v>
      </c>
      <c r="F1225" s="29">
        <v>0</v>
      </c>
      <c r="G1225" s="29">
        <v>0</v>
      </c>
      <c r="H1225" s="29"/>
      <c r="I1225" s="29"/>
      <c r="J1225" s="29"/>
      <c r="K1225" s="29"/>
      <c r="L1225" s="29"/>
      <c r="M1225" s="1" t="str">
        <f>Table8[[#This Row],[Std Remarks]]</f>
        <v>FEEDER ETC WORK - RETAIN BUDGET</v>
      </c>
      <c r="N1225" s="28">
        <f>Table8[[#This Row],[% of Completion of Work Done]]</f>
        <v>0</v>
      </c>
      <c r="O1225" s="1">
        <f>Table8[[#This Row],[Customers According to % (Market Share)]]</f>
        <v>0</v>
      </c>
      <c r="P1225" s="29">
        <v>4250000</v>
      </c>
      <c r="Q1225" s="136">
        <f>Table8[[#This Row],[Allocated Budget]]*Table8[[#This Row],[Allocation Percentage]]</f>
        <v>2125000</v>
      </c>
      <c r="R1225" s="136">
        <v>2125000</v>
      </c>
      <c r="S1225" s="1">
        <v>0</v>
      </c>
      <c r="T1225" s="1"/>
      <c r="U1225" s="1"/>
      <c r="V1225" s="29"/>
      <c r="W1225" s="29"/>
      <c r="X1225" s="1"/>
      <c r="Y1225" s="75">
        <f t="shared" si="61"/>
        <v>0.5</v>
      </c>
      <c r="Z1225" s="1"/>
      <c r="AA1225" s="1"/>
      <c r="AB1225" s="28">
        <v>0</v>
      </c>
      <c r="AC1225" s="115">
        <f t="shared" si="59"/>
        <v>0</v>
      </c>
      <c r="AD1225" s="2">
        <v>46082</v>
      </c>
      <c r="AE1225" s="175" t="str">
        <f>IFERROR(Table8[[#This Row],[Timeline - Monthwise]]-MIN(Table8[Start Date..]),"None")</f>
        <v>None</v>
      </c>
      <c r="AF1225" s="1" t="str">
        <f>IFERROR(Table8[[#This Row],[Timeline - Monthwise]]-Table8[[#This Row],[Start Date..]]+1,"Duration Doesn't Exsists")</f>
        <v>Duration Doesn't Exsists</v>
      </c>
      <c r="AG1225" s="29" t="str">
        <f ca="1">IFERROR(Table8[[#This Row],[Timeline - Monthwise]]-TODAY(),"No ETA")</f>
        <v>No ETA</v>
      </c>
      <c r="AH1225" s="29" t="str">
        <f t="shared" si="60"/>
        <v>Yet to Start</v>
      </c>
      <c r="AI1225" s="1"/>
      <c r="AJ1225" s="237" t="s">
        <v>3569</v>
      </c>
      <c r="AK1225" s="1"/>
      <c r="AL1225" s="1" t="s">
        <v>41</v>
      </c>
      <c r="AM1225" s="1" t="s">
        <v>39</v>
      </c>
      <c r="AN1225" s="1"/>
      <c r="AO1225" s="27"/>
      <c r="AP1225" s="192"/>
      <c r="AQ1225" s="1"/>
      <c r="AS1225" s="192" t="str">
        <f>VLOOKUP(Table8[[#This Row],[CEM Number]],'71 CEMs'!$E$5:$E$76,1,0)</f>
        <v>I240442</v>
      </c>
      <c r="AT1225" s="234" t="s">
        <v>3569</v>
      </c>
      <c r="AU1225" s="233"/>
    </row>
    <row r="1226" spans="1:47" ht="14.4" customHeight="1">
      <c r="A1226" s="26" t="s">
        <v>129</v>
      </c>
      <c r="B1226" s="166">
        <v>45349</v>
      </c>
      <c r="C1226" s="1" t="s">
        <v>40</v>
      </c>
      <c r="D1226" s="1" t="s">
        <v>130</v>
      </c>
      <c r="E1226" s="192" t="s">
        <v>42</v>
      </c>
      <c r="F1226" s="29">
        <v>0</v>
      </c>
      <c r="G1226" s="29">
        <v>0</v>
      </c>
      <c r="H1226" s="29"/>
      <c r="I1226" s="29"/>
      <c r="J1226" s="29"/>
      <c r="K1226" s="29"/>
      <c r="L1226" s="29"/>
      <c r="M1226" s="1" t="str">
        <f>Table8[[#This Row],[Std Remarks]]</f>
        <v>FEEDER ETC WORK - RETAIN BUDGET</v>
      </c>
      <c r="N1226" s="28">
        <f>Table8[[#This Row],[% of Completion of Work Done]]</f>
        <v>0</v>
      </c>
      <c r="O1226" s="1">
        <f>Table8[[#This Row],[Customers According to % (Market Share)]]</f>
        <v>0</v>
      </c>
      <c r="P1226" s="29">
        <v>1590000</v>
      </c>
      <c r="Q1226" s="136">
        <f>Table8[[#This Row],[Allocated Budget]]*Table8[[#This Row],[Allocation Percentage]]</f>
        <v>795000</v>
      </c>
      <c r="R1226" s="136">
        <v>795000</v>
      </c>
      <c r="S1226" s="1">
        <v>-1</v>
      </c>
      <c r="T1226" s="1"/>
      <c r="U1226" s="1"/>
      <c r="V1226" s="29"/>
      <c r="W1226" s="29"/>
      <c r="X1226" s="1"/>
      <c r="Y1226" s="75">
        <f t="shared" si="61"/>
        <v>0.5</v>
      </c>
      <c r="Z1226" s="1"/>
      <c r="AA1226" s="1"/>
      <c r="AB1226" s="28">
        <v>0</v>
      </c>
      <c r="AC1226" s="115">
        <f t="shared" si="59"/>
        <v>0</v>
      </c>
      <c r="AD1226" s="2">
        <v>46082</v>
      </c>
      <c r="AE1226" s="175" t="str">
        <f>IFERROR(Table8[[#This Row],[Timeline - Monthwise]]-MIN(Table8[Start Date..]),"None")</f>
        <v>None</v>
      </c>
      <c r="AF1226" s="1" t="str">
        <f>IFERROR(Table8[[#This Row],[Timeline - Monthwise]]-Table8[[#This Row],[Start Date..]]+1,"Duration Doesn't Exsists")</f>
        <v>Duration Doesn't Exsists</v>
      </c>
      <c r="AG1226" s="29" t="str">
        <f ca="1">IFERROR(Table8[[#This Row],[Timeline - Monthwise]]-TODAY(),"No ETA")</f>
        <v>No ETA</v>
      </c>
      <c r="AH1226" s="29" t="str">
        <f t="shared" si="60"/>
        <v>Yet to Start</v>
      </c>
      <c r="AI1226" s="1"/>
      <c r="AJ1226" s="237" t="s">
        <v>3569</v>
      </c>
      <c r="AK1226" s="1"/>
      <c r="AL1226" s="1" t="s">
        <v>41</v>
      </c>
      <c r="AM1226" s="1" t="s">
        <v>39</v>
      </c>
      <c r="AN1226" s="1"/>
      <c r="AO1226" s="27"/>
      <c r="AP1226" s="192"/>
      <c r="AQ1226" s="1"/>
      <c r="AS1226" s="192" t="str">
        <f>VLOOKUP(Table8[[#This Row],[CEM Number]],'71 CEMs'!$E$5:$E$76,1,0)</f>
        <v>I240518</v>
      </c>
      <c r="AT1226" s="234" t="s">
        <v>3569</v>
      </c>
      <c r="AU1226" s="233"/>
    </row>
    <row r="1227" spans="1:47" ht="14.4" customHeight="1">
      <c r="A1227" s="26" t="s">
        <v>137</v>
      </c>
      <c r="B1227" s="166">
        <v>45349</v>
      </c>
      <c r="C1227" s="1" t="s">
        <v>40</v>
      </c>
      <c r="D1227" s="1" t="s">
        <v>139</v>
      </c>
      <c r="E1227" s="192" t="s">
        <v>42</v>
      </c>
      <c r="F1227" s="29">
        <v>0</v>
      </c>
      <c r="G1227" s="29">
        <v>0</v>
      </c>
      <c r="H1227" s="29"/>
      <c r="I1227" s="29"/>
      <c r="J1227" s="29"/>
      <c r="K1227" s="29"/>
      <c r="L1227" s="29"/>
      <c r="M1227" s="1" t="str">
        <f>Table8[[#This Row],[Std Remarks]]</f>
        <v>FEEDER ETC WORK - RETAIN BUDGET</v>
      </c>
      <c r="N1227" s="28">
        <f>Table8[[#This Row],[% of Completion of Work Done]]</f>
        <v>0</v>
      </c>
      <c r="O1227" s="1">
        <f>Table8[[#This Row],[Customers According to % (Market Share)]]</f>
        <v>0</v>
      </c>
      <c r="P1227" s="29">
        <v>3675000</v>
      </c>
      <c r="Q1227" s="136">
        <f>Table8[[#This Row],[Allocated Budget]]*Table8[[#This Row],[Allocation Percentage]]</f>
        <v>1837500</v>
      </c>
      <c r="R1227" s="136">
        <v>1837500</v>
      </c>
      <c r="S1227" s="1">
        <v>-0.85</v>
      </c>
      <c r="T1227" s="1"/>
      <c r="U1227" s="1"/>
      <c r="V1227" s="29">
        <v>0</v>
      </c>
      <c r="W1227" s="29">
        <v>0</v>
      </c>
      <c r="X1227" s="1"/>
      <c r="Y1227" s="75">
        <f t="shared" si="61"/>
        <v>0.5</v>
      </c>
      <c r="Z1227" s="1"/>
      <c r="AA1227" s="1"/>
      <c r="AB1227" s="28">
        <v>0</v>
      </c>
      <c r="AC1227" s="115">
        <f t="shared" si="59"/>
        <v>0</v>
      </c>
      <c r="AD1227" s="2">
        <v>46082</v>
      </c>
      <c r="AE1227" s="175" t="str">
        <f>IFERROR(Table8[[#This Row],[Timeline - Monthwise]]-MIN(Table8[Start Date..]),"None")</f>
        <v>None</v>
      </c>
      <c r="AF1227" s="1" t="str">
        <f>IFERROR(Table8[[#This Row],[Timeline - Monthwise]]-Table8[[#This Row],[Start Date..]]+1,"Duration Doesn't Exsists")</f>
        <v>Duration Doesn't Exsists</v>
      </c>
      <c r="AG1227" s="29" t="str">
        <f ca="1">IFERROR(Table8[[#This Row],[Timeline - Monthwise]]-TODAY(),"No ETA")</f>
        <v>No ETA</v>
      </c>
      <c r="AH1227" s="29" t="str">
        <f t="shared" si="60"/>
        <v>Yet to Start</v>
      </c>
      <c r="AI1227" s="1"/>
      <c r="AJ1227" s="237" t="s">
        <v>3569</v>
      </c>
      <c r="AK1227" s="1"/>
      <c r="AL1227" s="1" t="s">
        <v>41</v>
      </c>
      <c r="AM1227" s="1" t="s">
        <v>39</v>
      </c>
      <c r="AN1227" s="1"/>
      <c r="AO1227" s="27"/>
      <c r="AP1227" s="192"/>
      <c r="AQ1227" s="1"/>
      <c r="AS1227" s="192" t="str">
        <f>VLOOKUP(Table8[[#This Row],[CEM Number]],'71 CEMs'!$E$5:$E$76,1,0)</f>
        <v>I240519</v>
      </c>
      <c r="AT1227" s="234" t="s">
        <v>3569</v>
      </c>
      <c r="AU1227" s="233"/>
    </row>
    <row r="1228" spans="1:47" ht="14.4" customHeight="1">
      <c r="A1228" s="26" t="s">
        <v>146</v>
      </c>
      <c r="B1228" s="166">
        <v>45351</v>
      </c>
      <c r="C1228" s="1" t="s">
        <v>40</v>
      </c>
      <c r="D1228" s="1" t="s">
        <v>148</v>
      </c>
      <c r="E1228" s="192" t="s">
        <v>42</v>
      </c>
      <c r="F1228" s="29">
        <v>0</v>
      </c>
      <c r="G1228" s="29">
        <v>0</v>
      </c>
      <c r="H1228" s="29"/>
      <c r="I1228" s="29"/>
      <c r="J1228" s="29"/>
      <c r="K1228" s="29"/>
      <c r="L1228" s="29"/>
      <c r="M1228" s="1" t="str">
        <f>Table8[[#This Row],[Std Remarks]]</f>
        <v>FEEDER ETC WORK - RETAIN BUDGET</v>
      </c>
      <c r="N1228" s="28">
        <f>Table8[[#This Row],[% of Completion of Work Done]]</f>
        <v>0</v>
      </c>
      <c r="O1228" s="1">
        <f>Table8[[#This Row],[Customers According to % (Market Share)]]</f>
        <v>0</v>
      </c>
      <c r="P1228" s="29">
        <v>540000</v>
      </c>
      <c r="Q1228" s="136">
        <f>Table8[[#This Row],[Allocated Budget]]*Table8[[#This Row],[Allocation Percentage]]</f>
        <v>270000</v>
      </c>
      <c r="R1228" s="136">
        <v>270000</v>
      </c>
      <c r="S1228" s="1">
        <v>-1</v>
      </c>
      <c r="T1228" s="1"/>
      <c r="U1228" s="1"/>
      <c r="V1228" s="29">
        <v>0</v>
      </c>
      <c r="W1228" s="29">
        <v>0</v>
      </c>
      <c r="X1228" s="1"/>
      <c r="Y1228" s="75">
        <f t="shared" si="61"/>
        <v>0.5</v>
      </c>
      <c r="Z1228" s="1"/>
      <c r="AA1228" s="1"/>
      <c r="AB1228" s="28">
        <v>0</v>
      </c>
      <c r="AC1228" s="115">
        <f t="shared" si="59"/>
        <v>0</v>
      </c>
      <c r="AD1228" s="2">
        <v>46082</v>
      </c>
      <c r="AE1228" s="175" t="str">
        <f>IFERROR(Table8[[#This Row],[Timeline - Monthwise]]-MIN(Table8[Start Date..]),"None")</f>
        <v>None</v>
      </c>
      <c r="AF1228" s="1" t="str">
        <f>IFERROR(Table8[[#This Row],[Timeline - Monthwise]]-Table8[[#This Row],[Start Date..]]+1,"Duration Doesn't Exsists")</f>
        <v>Duration Doesn't Exsists</v>
      </c>
      <c r="AG1228" s="29" t="str">
        <f ca="1">IFERROR(Table8[[#This Row],[Timeline - Monthwise]]-TODAY(),"No ETA")</f>
        <v>No ETA</v>
      </c>
      <c r="AH1228" s="29" t="str">
        <f t="shared" si="60"/>
        <v>Yet to Start</v>
      </c>
      <c r="AI1228" s="1"/>
      <c r="AJ1228" s="237" t="s">
        <v>3569</v>
      </c>
      <c r="AK1228" s="1"/>
      <c r="AL1228" s="1" t="s">
        <v>41</v>
      </c>
      <c r="AM1228" s="1" t="s">
        <v>39</v>
      </c>
      <c r="AN1228" s="1"/>
      <c r="AO1228" s="27">
        <v>2</v>
      </c>
      <c r="AP1228" s="192"/>
      <c r="AQ1228" s="1"/>
      <c r="AS1228" s="192" t="str">
        <f>VLOOKUP(Table8[[#This Row],[CEM Number]],'71 CEMs'!$E$5:$E$76,1,0)</f>
        <v>I240537</v>
      </c>
      <c r="AT1228" s="234" t="s">
        <v>3569</v>
      </c>
      <c r="AU1228" s="233"/>
    </row>
    <row r="1229" spans="1:47" ht="14.4" customHeight="1">
      <c r="A1229" s="26" t="s">
        <v>155</v>
      </c>
      <c r="B1229" s="166">
        <v>45351</v>
      </c>
      <c r="C1229" s="1" t="s">
        <v>40</v>
      </c>
      <c r="D1229" s="1" t="s">
        <v>157</v>
      </c>
      <c r="E1229" s="192" t="s">
        <v>42</v>
      </c>
      <c r="F1229" s="29">
        <v>0</v>
      </c>
      <c r="G1229" s="29">
        <v>0</v>
      </c>
      <c r="H1229" s="29"/>
      <c r="I1229" s="29"/>
      <c r="J1229" s="29"/>
      <c r="K1229" s="29"/>
      <c r="L1229" s="29"/>
      <c r="M1229" s="1" t="str">
        <f>Table8[[#This Row],[Std Remarks]]</f>
        <v>FEEDER ETC WORK - RETAIN BUDGET</v>
      </c>
      <c r="N1229" s="28">
        <f>Table8[[#This Row],[% of Completion of Work Done]]</f>
        <v>0</v>
      </c>
      <c r="O1229" s="1">
        <f>Table8[[#This Row],[Customers According to % (Market Share)]]</f>
        <v>0</v>
      </c>
      <c r="P1229" s="29">
        <v>3960000</v>
      </c>
      <c r="Q1229" s="136">
        <f>Table8[[#This Row],[Allocated Budget]]*Table8[[#This Row],[Allocation Percentage]]</f>
        <v>1980000</v>
      </c>
      <c r="R1229" s="136">
        <v>1980000</v>
      </c>
      <c r="S1229" s="1">
        <v>-0.5</v>
      </c>
      <c r="T1229" s="1"/>
      <c r="U1229" s="1"/>
      <c r="V1229" s="29">
        <v>0</v>
      </c>
      <c r="W1229" s="29">
        <v>0</v>
      </c>
      <c r="X1229" s="1"/>
      <c r="Y1229" s="75">
        <f t="shared" si="61"/>
        <v>0.5</v>
      </c>
      <c r="Z1229" s="1"/>
      <c r="AA1229" s="1"/>
      <c r="AB1229" s="28">
        <v>0</v>
      </c>
      <c r="AC1229" s="115">
        <f t="shared" si="59"/>
        <v>0</v>
      </c>
      <c r="AD1229" s="2">
        <v>46082</v>
      </c>
      <c r="AE1229" s="175" t="str">
        <f>IFERROR(Table8[[#This Row],[Timeline - Monthwise]]-MIN(Table8[Start Date..]),"None")</f>
        <v>None</v>
      </c>
      <c r="AF1229" s="1" t="str">
        <f>IFERROR(Table8[[#This Row],[Timeline - Monthwise]]-Table8[[#This Row],[Start Date..]]+1,"Duration Doesn't Exsists")</f>
        <v>Duration Doesn't Exsists</v>
      </c>
      <c r="AG1229" s="29" t="str">
        <f ca="1">IFERROR(Table8[[#This Row],[Timeline - Monthwise]]-TODAY(),"No ETA")</f>
        <v>No ETA</v>
      </c>
      <c r="AH1229" s="29" t="str">
        <f t="shared" si="60"/>
        <v>Yet to Start</v>
      </c>
      <c r="AI1229" s="1"/>
      <c r="AJ1229" s="237" t="s">
        <v>3569</v>
      </c>
      <c r="AK1229" s="1"/>
      <c r="AL1229" s="1" t="s">
        <v>41</v>
      </c>
      <c r="AM1229" s="1" t="s">
        <v>39</v>
      </c>
      <c r="AN1229" s="1"/>
      <c r="AO1229" s="27"/>
      <c r="AP1229" s="192"/>
      <c r="AQ1229" s="1"/>
      <c r="AS1229" s="192" t="str">
        <f>VLOOKUP(Table8[[#This Row],[CEM Number]],'71 CEMs'!$E$5:$E$76,1,0)</f>
        <v>I240538</v>
      </c>
      <c r="AT1229" s="234" t="s">
        <v>3569</v>
      </c>
      <c r="AU1229" s="233"/>
    </row>
    <row r="1230" spans="1:47" ht="14.4" customHeight="1">
      <c r="A1230" s="26" t="s">
        <v>171</v>
      </c>
      <c r="B1230" s="166">
        <v>45350</v>
      </c>
      <c r="C1230" s="1" t="s">
        <v>40</v>
      </c>
      <c r="D1230" s="1" t="s">
        <v>173</v>
      </c>
      <c r="E1230" s="192" t="s">
        <v>42</v>
      </c>
      <c r="F1230" s="29">
        <v>0</v>
      </c>
      <c r="G1230" s="29">
        <v>0</v>
      </c>
      <c r="H1230" s="29"/>
      <c r="I1230" s="29"/>
      <c r="J1230" s="29"/>
      <c r="K1230" s="29"/>
      <c r="L1230" s="29"/>
      <c r="M1230" s="1" t="str">
        <f>Table8[[#This Row],[Std Remarks]]</f>
        <v>FEEDER ETC WORK - RETAIN BUDGET</v>
      </c>
      <c r="N1230" s="28">
        <f>Table8[[#This Row],[% of Completion of Work Done]]</f>
        <v>0</v>
      </c>
      <c r="O1230" s="1">
        <f>Table8[[#This Row],[Customers According to % (Market Share)]]</f>
        <v>0</v>
      </c>
      <c r="P1230" s="29">
        <v>810000</v>
      </c>
      <c r="Q1230" s="136">
        <f>Table8[[#This Row],[Allocated Budget]]*Table8[[#This Row],[Allocation Percentage]]</f>
        <v>405000</v>
      </c>
      <c r="R1230" s="136">
        <v>405000</v>
      </c>
      <c r="S1230" s="1">
        <v>-1</v>
      </c>
      <c r="T1230" s="1"/>
      <c r="U1230" s="1"/>
      <c r="V1230" s="29">
        <v>0</v>
      </c>
      <c r="W1230" s="29">
        <v>0</v>
      </c>
      <c r="X1230" s="1"/>
      <c r="Y1230" s="75">
        <f t="shared" si="61"/>
        <v>0.5</v>
      </c>
      <c r="Z1230" s="1"/>
      <c r="AA1230" s="1"/>
      <c r="AB1230" s="28">
        <v>0</v>
      </c>
      <c r="AC1230" s="115">
        <f t="shared" si="59"/>
        <v>0</v>
      </c>
      <c r="AD1230" s="2">
        <v>46082</v>
      </c>
      <c r="AE1230" s="175" t="str">
        <f>IFERROR(Table8[[#This Row],[Timeline - Monthwise]]-MIN(Table8[Start Date..]),"None")</f>
        <v>None</v>
      </c>
      <c r="AF1230" s="1" t="str">
        <f>IFERROR(Table8[[#This Row],[Timeline - Monthwise]]-Table8[[#This Row],[Start Date..]]+1,"Duration Doesn't Exsists")</f>
        <v>Duration Doesn't Exsists</v>
      </c>
      <c r="AG1230" s="29" t="str">
        <f ca="1">IFERROR(Table8[[#This Row],[Timeline - Monthwise]]-TODAY(),"No ETA")</f>
        <v>No ETA</v>
      </c>
      <c r="AH1230" s="29" t="str">
        <f t="shared" si="60"/>
        <v>Yet to Start</v>
      </c>
      <c r="AI1230" s="1"/>
      <c r="AJ1230" s="237" t="s">
        <v>3569</v>
      </c>
      <c r="AK1230" s="1"/>
      <c r="AL1230" s="1" t="s">
        <v>41</v>
      </c>
      <c r="AM1230" s="1" t="s">
        <v>39</v>
      </c>
      <c r="AN1230" s="1"/>
      <c r="AO1230" s="27"/>
      <c r="AP1230" s="192"/>
      <c r="AQ1230" s="1"/>
      <c r="AS1230" s="192" t="str">
        <f>VLOOKUP(Table8[[#This Row],[CEM Number]],'71 CEMs'!$E$5:$E$76,1,0)</f>
        <v>I240539</v>
      </c>
      <c r="AT1230" s="234" t="s">
        <v>3569</v>
      </c>
      <c r="AU1230" s="233"/>
    </row>
    <row r="1231" spans="1:47" ht="14.4" customHeight="1">
      <c r="A1231" s="26" t="s">
        <v>190</v>
      </c>
      <c r="B1231" s="166">
        <v>45350</v>
      </c>
      <c r="C1231" s="1" t="s">
        <v>40</v>
      </c>
      <c r="D1231" s="1" t="s">
        <v>192</v>
      </c>
      <c r="E1231" s="192" t="s">
        <v>42</v>
      </c>
      <c r="F1231" s="29">
        <v>0</v>
      </c>
      <c r="G1231" s="29">
        <v>0</v>
      </c>
      <c r="H1231" s="29"/>
      <c r="I1231" s="29"/>
      <c r="J1231" s="29"/>
      <c r="K1231" s="29"/>
      <c r="L1231" s="29"/>
      <c r="M1231" s="1" t="str">
        <f>Table8[[#This Row],[Std Remarks]]</f>
        <v>FEEDER ETC WORK - RETAIN BUDGET</v>
      </c>
      <c r="N1231" s="28">
        <f>Table8[[#This Row],[% of Completion of Work Done]]</f>
        <v>0</v>
      </c>
      <c r="O1231" s="1">
        <f>Table8[[#This Row],[Customers According to % (Market Share)]]</f>
        <v>0</v>
      </c>
      <c r="P1231" s="29">
        <v>3900000</v>
      </c>
      <c r="Q1231" s="136">
        <f>Table8[[#This Row],[Allocated Budget]]*Table8[[#This Row],[Allocation Percentage]]</f>
        <v>1950000</v>
      </c>
      <c r="R1231" s="136">
        <v>1950000</v>
      </c>
      <c r="S1231" s="1">
        <v>-0.5</v>
      </c>
      <c r="T1231" s="1"/>
      <c r="U1231" s="1"/>
      <c r="V1231" s="29"/>
      <c r="W1231" s="29"/>
      <c r="X1231" s="1"/>
      <c r="Y1231" s="75">
        <f t="shared" si="61"/>
        <v>0.5</v>
      </c>
      <c r="Z1231" s="1"/>
      <c r="AA1231" s="1"/>
      <c r="AB1231" s="28">
        <v>0</v>
      </c>
      <c r="AC1231" s="115">
        <f t="shared" si="59"/>
        <v>0</v>
      </c>
      <c r="AD1231" s="2">
        <v>46082</v>
      </c>
      <c r="AE1231" s="175" t="str">
        <f>IFERROR(Table8[[#This Row],[Timeline - Monthwise]]-MIN(Table8[Start Date..]),"None")</f>
        <v>None</v>
      </c>
      <c r="AF1231" s="1" t="str">
        <f>IFERROR(Table8[[#This Row],[Timeline - Monthwise]]-Table8[[#This Row],[Start Date..]]+1,"Duration Doesn't Exsists")</f>
        <v>Duration Doesn't Exsists</v>
      </c>
      <c r="AG1231" s="29" t="str">
        <f ca="1">IFERROR(Table8[[#This Row],[Timeline - Monthwise]]-TODAY(),"No ETA")</f>
        <v>No ETA</v>
      </c>
      <c r="AH1231" s="29" t="str">
        <f t="shared" si="60"/>
        <v>Yet to Start</v>
      </c>
      <c r="AI1231" s="1"/>
      <c r="AJ1231" s="237" t="s">
        <v>3569</v>
      </c>
      <c r="AK1231" s="1"/>
      <c r="AL1231" s="1" t="s">
        <v>41</v>
      </c>
      <c r="AM1231" s="1" t="s">
        <v>39</v>
      </c>
      <c r="AN1231" s="1"/>
      <c r="AO1231" s="27"/>
      <c r="AP1231" s="192"/>
      <c r="AQ1231" s="1"/>
      <c r="AS1231" s="192" t="str">
        <f>VLOOKUP(Table8[[#This Row],[CEM Number]],'71 CEMs'!$E$5:$E$76,1,0)</f>
        <v>I240540</v>
      </c>
      <c r="AT1231" s="234" t="s">
        <v>3569</v>
      </c>
      <c r="AU1231" s="233"/>
    </row>
    <row r="1232" spans="1:47" ht="14.4" customHeight="1">
      <c r="A1232" s="26" t="s">
        <v>216</v>
      </c>
      <c r="B1232" s="166">
        <v>45359</v>
      </c>
      <c r="C1232" s="1" t="s">
        <v>40</v>
      </c>
      <c r="D1232" s="1" t="s">
        <v>218</v>
      </c>
      <c r="E1232" s="192" t="s">
        <v>42</v>
      </c>
      <c r="F1232" s="29">
        <v>0</v>
      </c>
      <c r="G1232" s="29">
        <v>0</v>
      </c>
      <c r="H1232" s="29"/>
      <c r="I1232" s="29"/>
      <c r="J1232" s="29"/>
      <c r="K1232" s="29"/>
      <c r="L1232" s="29"/>
      <c r="M1232" s="1" t="str">
        <f>Table8[[#This Row],[Std Remarks]]</f>
        <v>FEEDER ETC WORK - RETAIN BUDGET</v>
      </c>
      <c r="N1232" s="28">
        <f>Table8[[#This Row],[% of Completion of Work Done]]</f>
        <v>0</v>
      </c>
      <c r="O1232" s="1">
        <f>Table8[[#This Row],[Customers According to % (Market Share)]]</f>
        <v>0</v>
      </c>
      <c r="P1232" s="29">
        <v>685000</v>
      </c>
      <c r="Q1232" s="136">
        <f>Table8[[#This Row],[Allocated Budget]]*Table8[[#This Row],[Allocation Percentage]]</f>
        <v>342500</v>
      </c>
      <c r="R1232" s="136">
        <v>342500</v>
      </c>
      <c r="S1232" s="1">
        <v>-0.85</v>
      </c>
      <c r="T1232" s="1"/>
      <c r="U1232" s="1"/>
      <c r="V1232" s="29"/>
      <c r="W1232" s="29"/>
      <c r="X1232" s="1"/>
      <c r="Y1232" s="75">
        <f t="shared" si="61"/>
        <v>0.5</v>
      </c>
      <c r="Z1232" s="1"/>
      <c r="AA1232" s="1"/>
      <c r="AB1232" s="28">
        <v>0</v>
      </c>
      <c r="AC1232" s="115">
        <f t="shared" ref="AC1232:AC1295" si="62">VALUE(SUBSTITUTE(AB1232,"%",""))</f>
        <v>0</v>
      </c>
      <c r="AD1232" s="2">
        <v>46082</v>
      </c>
      <c r="AE1232" s="175" t="str">
        <f>IFERROR(Table8[[#This Row],[Timeline - Monthwise]]-MIN(Table8[Start Date..]),"None")</f>
        <v>None</v>
      </c>
      <c r="AF1232" s="1" t="str">
        <f>IFERROR(Table8[[#This Row],[Timeline - Monthwise]]-Table8[[#This Row],[Start Date..]]+1,"Duration Doesn't Exsists")</f>
        <v>Duration Doesn't Exsists</v>
      </c>
      <c r="AG1232" s="29" t="str">
        <f ca="1">IFERROR(Table8[[#This Row],[Timeline - Monthwise]]-TODAY(),"No ETA")</f>
        <v>No ETA</v>
      </c>
      <c r="AH1232" s="29" t="str">
        <f t="shared" ref="AH1232:AH1295" si="63">IF(AB1232=100%,"Completed",IF(AB1232=0%,"Yet to Start","In Progress"))</f>
        <v>Yet to Start</v>
      </c>
      <c r="AI1232" s="1"/>
      <c r="AJ1232" s="237" t="s">
        <v>3569</v>
      </c>
      <c r="AK1232" s="1"/>
      <c r="AL1232" s="1" t="s">
        <v>41</v>
      </c>
      <c r="AM1232" s="1" t="s">
        <v>39</v>
      </c>
      <c r="AN1232" s="1"/>
      <c r="AO1232" s="27"/>
      <c r="AP1232" s="192"/>
      <c r="AQ1232" s="1"/>
      <c r="AS1232" s="192" t="str">
        <f>VLOOKUP(Table8[[#This Row],[CEM Number]],'71 CEMs'!$E$5:$E$76,1,0)</f>
        <v>I240557</v>
      </c>
      <c r="AT1232" s="234" t="s">
        <v>3569</v>
      </c>
      <c r="AU1232" s="233"/>
    </row>
    <row r="1233" spans="1:47" ht="14.4" customHeight="1">
      <c r="A1233" s="26" t="s">
        <v>221</v>
      </c>
      <c r="B1233" s="166">
        <v>45428</v>
      </c>
      <c r="C1233" s="1" t="s">
        <v>40</v>
      </c>
      <c r="D1233" s="1" t="s">
        <v>50</v>
      </c>
      <c r="E1233" s="192" t="s">
        <v>42</v>
      </c>
      <c r="F1233" s="29">
        <v>0</v>
      </c>
      <c r="G1233" s="29">
        <v>0</v>
      </c>
      <c r="H1233" s="29"/>
      <c r="I1233" s="29"/>
      <c r="J1233" s="29"/>
      <c r="K1233" s="29"/>
      <c r="L1233" s="29"/>
      <c r="M1233" s="1" t="str">
        <f>Table8[[#This Row],[Std Remarks]]</f>
        <v>FEEDER ETC WORK - RETAIN BUDGET</v>
      </c>
      <c r="N1233" s="28">
        <f>Table8[[#This Row],[% of Completion of Work Done]]</f>
        <v>0</v>
      </c>
      <c r="O1233" s="1">
        <f>Table8[[#This Row],[Customers According to % (Market Share)]]</f>
        <v>0</v>
      </c>
      <c r="P1233" s="29">
        <v>7000000</v>
      </c>
      <c r="Q1233" s="136">
        <f>Table8[[#This Row],[Allocated Budget]]*Table8[[#This Row],[Allocation Percentage]]</f>
        <v>3500000</v>
      </c>
      <c r="R1233" s="136">
        <v>3500000</v>
      </c>
      <c r="S1233" s="1">
        <v>-1</v>
      </c>
      <c r="T1233" s="1"/>
      <c r="U1233" s="1"/>
      <c r="V1233" s="29">
        <v>0</v>
      </c>
      <c r="W1233" s="29">
        <v>0</v>
      </c>
      <c r="X1233" s="1"/>
      <c r="Y1233" s="75">
        <f t="shared" si="61"/>
        <v>0.5</v>
      </c>
      <c r="Z1233" s="1"/>
      <c r="AA1233" s="1"/>
      <c r="AB1233" s="28">
        <v>0</v>
      </c>
      <c r="AC1233" s="115">
        <f t="shared" si="62"/>
        <v>0</v>
      </c>
      <c r="AD1233" s="2">
        <v>46082</v>
      </c>
      <c r="AE1233" s="175" t="str">
        <f>IFERROR(Table8[[#This Row],[Timeline - Monthwise]]-MIN(Table8[Start Date..]),"None")</f>
        <v>None</v>
      </c>
      <c r="AF1233" s="1" t="str">
        <f>IFERROR(Table8[[#This Row],[Timeline - Monthwise]]-Table8[[#This Row],[Start Date..]]+1,"Duration Doesn't Exsists")</f>
        <v>Duration Doesn't Exsists</v>
      </c>
      <c r="AG1233" s="29" t="str">
        <f ca="1">IFERROR(Table8[[#This Row],[Timeline - Monthwise]]-TODAY(),"No ETA")</f>
        <v>No ETA</v>
      </c>
      <c r="AH1233" s="29" t="str">
        <f t="shared" si="63"/>
        <v>Yet to Start</v>
      </c>
      <c r="AI1233" s="1"/>
      <c r="AJ1233" s="237" t="s">
        <v>3569</v>
      </c>
      <c r="AK1233" s="1"/>
      <c r="AL1233" s="1" t="s">
        <v>41</v>
      </c>
      <c r="AM1233" s="1" t="s">
        <v>39</v>
      </c>
      <c r="AN1233" s="1"/>
      <c r="AO1233" s="27"/>
      <c r="AP1233" s="192"/>
      <c r="AQ1233" s="1"/>
      <c r="AS1233" s="192" t="str">
        <f>VLOOKUP(Table8[[#This Row],[CEM Number]],'71 CEMs'!$E$5:$E$76,1,0)</f>
        <v>I240678</v>
      </c>
      <c r="AT1233" s="234" t="s">
        <v>3569</v>
      </c>
      <c r="AU1233" s="233"/>
    </row>
    <row r="1234" spans="1:47" ht="14.4" customHeight="1">
      <c r="A1234" s="26" t="s">
        <v>264</v>
      </c>
      <c r="B1234" s="166">
        <v>45428</v>
      </c>
      <c r="C1234" s="1" t="s">
        <v>40</v>
      </c>
      <c r="D1234" s="1" t="s">
        <v>266</v>
      </c>
      <c r="E1234" s="192" t="s">
        <v>42</v>
      </c>
      <c r="F1234" s="29">
        <v>0</v>
      </c>
      <c r="G1234" s="29">
        <v>0</v>
      </c>
      <c r="H1234" s="29"/>
      <c r="I1234" s="29"/>
      <c r="J1234" s="29"/>
      <c r="K1234" s="29"/>
      <c r="L1234" s="29"/>
      <c r="M1234" s="1" t="str">
        <f>Table8[[#This Row],[Std Remarks]]</f>
        <v>FEEDER ETC WORK - RETAIN BUDGET</v>
      </c>
      <c r="N1234" s="28">
        <f>Table8[[#This Row],[% of Completion of Work Done]]</f>
        <v>0</v>
      </c>
      <c r="O1234" s="1">
        <f>Table8[[#This Row],[Customers According to % (Market Share)]]</f>
        <v>0</v>
      </c>
      <c r="P1234" s="29">
        <v>2200000</v>
      </c>
      <c r="Q1234" s="136">
        <f>Table8[[#This Row],[Allocated Budget]]*Table8[[#This Row],[Allocation Percentage]]</f>
        <v>1100000</v>
      </c>
      <c r="R1234" s="136">
        <v>1100000</v>
      </c>
      <c r="S1234" s="1">
        <v>-1</v>
      </c>
      <c r="T1234" s="1"/>
      <c r="U1234" s="1"/>
      <c r="V1234" s="29"/>
      <c r="W1234" s="29"/>
      <c r="X1234" s="1"/>
      <c r="Y1234" s="75">
        <f t="shared" si="61"/>
        <v>0.5</v>
      </c>
      <c r="Z1234" s="1"/>
      <c r="AA1234" s="1"/>
      <c r="AB1234" s="28">
        <v>0</v>
      </c>
      <c r="AC1234" s="115">
        <f t="shared" si="62"/>
        <v>0</v>
      </c>
      <c r="AD1234" s="2">
        <v>46082</v>
      </c>
      <c r="AE1234" s="175" t="str">
        <f>IFERROR(Table8[[#This Row],[Timeline - Monthwise]]-MIN(Table8[Start Date..]),"None")</f>
        <v>None</v>
      </c>
      <c r="AF1234" s="1" t="str">
        <f>IFERROR(Table8[[#This Row],[Timeline - Monthwise]]-Table8[[#This Row],[Start Date..]]+1,"Duration Doesn't Exsists")</f>
        <v>Duration Doesn't Exsists</v>
      </c>
      <c r="AG1234" s="29" t="str">
        <f ca="1">IFERROR(Table8[[#This Row],[Timeline - Monthwise]]-TODAY(),"No ETA")</f>
        <v>No ETA</v>
      </c>
      <c r="AH1234" s="29" t="str">
        <f t="shared" si="63"/>
        <v>Yet to Start</v>
      </c>
      <c r="AI1234" s="1"/>
      <c r="AJ1234" s="237" t="s">
        <v>3569</v>
      </c>
      <c r="AK1234" s="1"/>
      <c r="AL1234" s="1" t="s">
        <v>41</v>
      </c>
      <c r="AM1234" s="1" t="s">
        <v>39</v>
      </c>
      <c r="AN1234" s="1"/>
      <c r="AO1234" s="27"/>
      <c r="AP1234" s="192"/>
      <c r="AQ1234" s="1"/>
      <c r="AS1234" s="192" t="str">
        <f>VLOOKUP(Table8[[#This Row],[CEM Number]],'71 CEMs'!$E$5:$E$76,1,0)</f>
        <v>I240680</v>
      </c>
      <c r="AT1234" s="234" t="s">
        <v>3569</v>
      </c>
      <c r="AU1234" s="233"/>
    </row>
    <row r="1235" spans="1:47" ht="14.4" customHeight="1">
      <c r="A1235" s="26" t="s">
        <v>257</v>
      </c>
      <c r="B1235" s="166" t="s">
        <v>3530</v>
      </c>
      <c r="C1235" s="1" t="s">
        <v>40</v>
      </c>
      <c r="D1235" s="1" t="s">
        <v>258</v>
      </c>
      <c r="E1235" s="192" t="s">
        <v>42</v>
      </c>
      <c r="F1235" s="29"/>
      <c r="G1235" s="29"/>
      <c r="H1235" s="29"/>
      <c r="I1235" s="29"/>
      <c r="J1235" s="29"/>
      <c r="K1235" s="29"/>
      <c r="L1235" s="29"/>
      <c r="M1235" s="1" t="str">
        <f>Table8[[#This Row],[Std Remarks]]</f>
        <v>FEEDER ETC WORK - RETAIN BUDGET</v>
      </c>
      <c r="N1235" s="28">
        <f>Table8[[#This Row],[% of Completion of Work Done]]</f>
        <v>0</v>
      </c>
      <c r="O1235" s="1">
        <f>Table8[[#This Row],[Customers According to % (Market Share)]]</f>
        <v>0</v>
      </c>
      <c r="P1235" s="29">
        <v>0</v>
      </c>
      <c r="Q1235" s="136">
        <f>Table8[[#This Row],[Allocated Budget]]*Table8[[#This Row],[Allocation Percentage]]</f>
        <v>0</v>
      </c>
      <c r="R1235" s="136"/>
      <c r="S1235" s="1"/>
      <c r="T1235" s="1"/>
      <c r="U1235" s="1"/>
      <c r="V1235" s="29">
        <v>0</v>
      </c>
      <c r="W1235" s="29">
        <v>0</v>
      </c>
      <c r="X1235" s="1"/>
      <c r="Y1235" s="75">
        <f>$R$1</f>
        <v>1</v>
      </c>
      <c r="Z1235" s="1"/>
      <c r="AA1235" s="1"/>
      <c r="AB1235" s="28">
        <v>0</v>
      </c>
      <c r="AC1235" s="115">
        <f t="shared" si="62"/>
        <v>0</v>
      </c>
      <c r="AD1235" s="2">
        <v>46082</v>
      </c>
      <c r="AE1235" s="175" t="str">
        <f>IFERROR(Table8[[#This Row],[Timeline - Monthwise]]-MIN(Table8[Start Date..]),"None")</f>
        <v>None</v>
      </c>
      <c r="AF1235" s="1" t="str">
        <f>IFERROR(Table8[[#This Row],[Timeline - Monthwise]]-Table8[[#This Row],[Start Date..]]+1,"Duration Doesn't Exsists")</f>
        <v>Duration Doesn't Exsists</v>
      </c>
      <c r="AG1235" s="29" t="str">
        <f ca="1">IFERROR(Table8[[#This Row],[Timeline - Monthwise]]-TODAY(),"No ETA")</f>
        <v>No ETA</v>
      </c>
      <c r="AH1235" s="29" t="str">
        <f t="shared" si="63"/>
        <v>Yet to Start</v>
      </c>
      <c r="AI1235" s="1"/>
      <c r="AJ1235" s="237" t="s">
        <v>3569</v>
      </c>
      <c r="AK1235" s="1"/>
      <c r="AL1235" s="1" t="s">
        <v>41</v>
      </c>
      <c r="AM1235" s="1" t="s">
        <v>39</v>
      </c>
      <c r="AN1235" s="1"/>
      <c r="AO1235" s="27"/>
      <c r="AP1235" s="67"/>
      <c r="AQ1235" s="1"/>
      <c r="AS1235" s="192" t="str">
        <f>VLOOKUP(Table8[[#This Row],[CEM Number]],'71 CEMs'!$E$5:$E$76,1,0)</f>
        <v>I240679</v>
      </c>
      <c r="AT1235" s="234" t="s">
        <v>3569</v>
      </c>
      <c r="AU1235" s="233"/>
    </row>
    <row r="1236" spans="1:47" ht="14.4" customHeight="1">
      <c r="A1236" s="26" t="s">
        <v>280</v>
      </c>
      <c r="B1236" s="166" t="s">
        <v>3530</v>
      </c>
      <c r="C1236" s="1" t="s">
        <v>40</v>
      </c>
      <c r="D1236" s="1" t="s">
        <v>44</v>
      </c>
      <c r="E1236" s="192" t="s">
        <v>42</v>
      </c>
      <c r="F1236" s="29"/>
      <c r="G1236" s="29"/>
      <c r="H1236" s="29"/>
      <c r="I1236" s="29"/>
      <c r="J1236" s="29"/>
      <c r="K1236" s="29"/>
      <c r="L1236" s="29"/>
      <c r="M1236" s="1" t="str">
        <f>Table8[[#This Row],[Std Remarks]]</f>
        <v>FEEDER ETC WORK - RETAIN BUDGET</v>
      </c>
      <c r="N1236" s="28">
        <f>Table8[[#This Row],[% of Completion of Work Done]]</f>
        <v>0</v>
      </c>
      <c r="O1236" s="1">
        <f>Table8[[#This Row],[Customers According to % (Market Share)]]</f>
        <v>0</v>
      </c>
      <c r="P1236" s="29">
        <v>0</v>
      </c>
      <c r="Q1236" s="136">
        <f>Table8[[#This Row],[Allocated Budget]]*Table8[[#This Row],[Allocation Percentage]]</f>
        <v>0</v>
      </c>
      <c r="R1236" s="136"/>
      <c r="S1236" s="1"/>
      <c r="T1236" s="1"/>
      <c r="U1236" s="1"/>
      <c r="V1236" s="29">
        <v>0</v>
      </c>
      <c r="W1236" s="29">
        <v>0</v>
      </c>
      <c r="X1236" s="1"/>
      <c r="Y1236" s="75">
        <f>$R$1</f>
        <v>1</v>
      </c>
      <c r="Z1236" s="1"/>
      <c r="AA1236" s="1"/>
      <c r="AB1236" s="28">
        <v>0</v>
      </c>
      <c r="AC1236" s="115">
        <f t="shared" si="62"/>
        <v>0</v>
      </c>
      <c r="AD1236" s="2">
        <v>46082</v>
      </c>
      <c r="AE1236" s="175" t="str">
        <f>IFERROR(Table8[[#This Row],[Timeline - Monthwise]]-MIN(Table8[Start Date..]),"None")</f>
        <v>None</v>
      </c>
      <c r="AF1236" s="1" t="str">
        <f>IFERROR(Table8[[#This Row],[Timeline - Monthwise]]-Table8[[#This Row],[Start Date..]]+1,"Duration Doesn't Exsists")</f>
        <v>Duration Doesn't Exsists</v>
      </c>
      <c r="AG1236" s="29" t="str">
        <f ca="1">IFERROR(Table8[[#This Row],[Timeline - Monthwise]]-TODAY(),"No ETA")</f>
        <v>No ETA</v>
      </c>
      <c r="AH1236" s="29" t="str">
        <f t="shared" si="63"/>
        <v>Yet to Start</v>
      </c>
      <c r="AI1236" s="1"/>
      <c r="AJ1236" s="237" t="s">
        <v>3569</v>
      </c>
      <c r="AK1236" s="1"/>
      <c r="AL1236" s="1" t="s">
        <v>41</v>
      </c>
      <c r="AM1236" s="1" t="s">
        <v>39</v>
      </c>
      <c r="AN1236" s="1"/>
      <c r="AO1236" s="27"/>
      <c r="AP1236" s="67"/>
      <c r="AQ1236" s="1"/>
      <c r="AS1236" s="192" t="str">
        <f>VLOOKUP(Table8[[#This Row],[CEM Number]],'71 CEMs'!$E$5:$E$76,1,0)</f>
        <v>I240681</v>
      </c>
      <c r="AT1236" s="234" t="s">
        <v>3569</v>
      </c>
      <c r="AU1236" s="233"/>
    </row>
    <row r="1237" spans="1:47" ht="14.4" customHeight="1">
      <c r="A1237" s="26" t="s">
        <v>286</v>
      </c>
      <c r="B1237" s="166">
        <v>45428</v>
      </c>
      <c r="C1237" s="1" t="s">
        <v>40</v>
      </c>
      <c r="D1237" s="1" t="s">
        <v>288</v>
      </c>
      <c r="E1237" s="192" t="s">
        <v>42</v>
      </c>
      <c r="F1237" s="29">
        <v>0</v>
      </c>
      <c r="G1237" s="29">
        <v>0</v>
      </c>
      <c r="H1237" s="29"/>
      <c r="I1237" s="29"/>
      <c r="J1237" s="29"/>
      <c r="K1237" s="29"/>
      <c r="L1237" s="29"/>
      <c r="M1237" s="1" t="str">
        <f>Table8[[#This Row],[Std Remarks]]</f>
        <v>FEEDER ETC WORK - RETAIN BUDGET</v>
      </c>
      <c r="N1237" s="28">
        <f>Table8[[#This Row],[% of Completion of Work Done]]</f>
        <v>0</v>
      </c>
      <c r="O1237" s="1">
        <f>Table8[[#This Row],[Customers According to % (Market Share)]]</f>
        <v>0</v>
      </c>
      <c r="P1237" s="29">
        <v>13515000</v>
      </c>
      <c r="Q1237" s="136">
        <f>Table8[[#This Row],[Allocated Budget]]*Table8[[#This Row],[Allocation Percentage]]</f>
        <v>6757500</v>
      </c>
      <c r="R1237" s="136">
        <v>6757500</v>
      </c>
      <c r="S1237" s="1">
        <v>-1</v>
      </c>
      <c r="T1237" s="1"/>
      <c r="U1237" s="1"/>
      <c r="V1237" s="29">
        <v>0</v>
      </c>
      <c r="W1237" s="29">
        <v>0</v>
      </c>
      <c r="X1237" s="1"/>
      <c r="Y1237" s="75">
        <f t="shared" ref="Y1237:Y1244" si="64">$Q$1</f>
        <v>0.5</v>
      </c>
      <c r="Z1237" s="1"/>
      <c r="AA1237" s="1"/>
      <c r="AB1237" s="28">
        <v>0</v>
      </c>
      <c r="AC1237" s="115">
        <f t="shared" si="62"/>
        <v>0</v>
      </c>
      <c r="AD1237" s="2">
        <v>46082</v>
      </c>
      <c r="AE1237" s="175" t="str">
        <f>IFERROR(Table8[[#This Row],[Timeline - Monthwise]]-MIN(Table8[Start Date..]),"None")</f>
        <v>None</v>
      </c>
      <c r="AF1237" s="1" t="str">
        <f>IFERROR(Table8[[#This Row],[Timeline - Monthwise]]-Table8[[#This Row],[Start Date..]]+1,"Duration Doesn't Exsists")</f>
        <v>Duration Doesn't Exsists</v>
      </c>
      <c r="AG1237" s="29" t="str">
        <f ca="1">IFERROR(Table8[[#This Row],[Timeline - Monthwise]]-TODAY(),"No ETA")</f>
        <v>No ETA</v>
      </c>
      <c r="AH1237" s="29" t="str">
        <f t="shared" si="63"/>
        <v>Yet to Start</v>
      </c>
      <c r="AI1237" s="1"/>
      <c r="AJ1237" s="237" t="s">
        <v>3569</v>
      </c>
      <c r="AK1237" s="1"/>
      <c r="AL1237" s="1" t="s">
        <v>41</v>
      </c>
      <c r="AM1237" s="1" t="s">
        <v>39</v>
      </c>
      <c r="AN1237" s="1"/>
      <c r="AO1237" s="27"/>
      <c r="AP1237" s="192"/>
      <c r="AQ1237" s="1"/>
      <c r="AS1237" s="192" t="str">
        <f>VLOOKUP(Table8[[#This Row],[CEM Number]],'71 CEMs'!$E$5:$E$76,1,0)</f>
        <v>I240682</v>
      </c>
      <c r="AT1237" s="234" t="s">
        <v>3569</v>
      </c>
      <c r="AU1237" s="233"/>
    </row>
    <row r="1238" spans="1:47" ht="14.4" customHeight="1">
      <c r="A1238" s="26" t="s">
        <v>329</v>
      </c>
      <c r="B1238" s="166">
        <v>45427</v>
      </c>
      <c r="C1238" s="1" t="s">
        <v>40</v>
      </c>
      <c r="D1238" s="1" t="s">
        <v>330</v>
      </c>
      <c r="E1238" s="192" t="s">
        <v>42</v>
      </c>
      <c r="F1238" s="29">
        <v>0</v>
      </c>
      <c r="G1238" s="29">
        <v>0</v>
      </c>
      <c r="H1238" s="29"/>
      <c r="I1238" s="29"/>
      <c r="J1238" s="29"/>
      <c r="K1238" s="29"/>
      <c r="L1238" s="29"/>
      <c r="M1238" s="1" t="str">
        <f>Table8[[#This Row],[Std Remarks]]</f>
        <v>FEEDER ETC WORK - RETAIN BUDGET</v>
      </c>
      <c r="N1238" s="28">
        <f>Table8[[#This Row],[% of Completion of Work Done]]</f>
        <v>0</v>
      </c>
      <c r="O1238" s="1">
        <f>Table8[[#This Row],[Customers According to % (Market Share)]]</f>
        <v>0</v>
      </c>
      <c r="P1238" s="29">
        <v>1200000</v>
      </c>
      <c r="Q1238" s="136">
        <f>Table8[[#This Row],[Allocated Budget]]*Table8[[#This Row],[Allocation Percentage]]</f>
        <v>600000</v>
      </c>
      <c r="R1238" s="136">
        <v>600000</v>
      </c>
      <c r="S1238" s="1">
        <v>-1</v>
      </c>
      <c r="T1238" s="1"/>
      <c r="U1238" s="1"/>
      <c r="V1238" s="29">
        <v>0</v>
      </c>
      <c r="W1238" s="29">
        <v>0</v>
      </c>
      <c r="X1238" s="1"/>
      <c r="Y1238" s="75">
        <f t="shared" si="64"/>
        <v>0.5</v>
      </c>
      <c r="Z1238" s="1"/>
      <c r="AA1238" s="1"/>
      <c r="AB1238" s="28">
        <v>0</v>
      </c>
      <c r="AC1238" s="115">
        <f t="shared" si="62"/>
        <v>0</v>
      </c>
      <c r="AD1238" s="2">
        <v>46082</v>
      </c>
      <c r="AE1238" s="175" t="str">
        <f>IFERROR(Table8[[#This Row],[Timeline - Monthwise]]-MIN(Table8[Start Date..]),"None")</f>
        <v>None</v>
      </c>
      <c r="AF1238" s="1" t="str">
        <f>IFERROR(Table8[[#This Row],[Timeline - Monthwise]]-Table8[[#This Row],[Start Date..]]+1,"Duration Doesn't Exsists")</f>
        <v>Duration Doesn't Exsists</v>
      </c>
      <c r="AG1238" s="29" t="str">
        <f ca="1">IFERROR(Table8[[#This Row],[Timeline - Monthwise]]-TODAY(),"No ETA")</f>
        <v>No ETA</v>
      </c>
      <c r="AH1238" s="29" t="str">
        <f t="shared" si="63"/>
        <v>Yet to Start</v>
      </c>
      <c r="AI1238" s="1"/>
      <c r="AJ1238" s="237" t="s">
        <v>3569</v>
      </c>
      <c r="AK1238" s="1"/>
      <c r="AL1238" s="1" t="s">
        <v>41</v>
      </c>
      <c r="AM1238" s="1" t="s">
        <v>39</v>
      </c>
      <c r="AN1238" s="1"/>
      <c r="AO1238" s="27"/>
      <c r="AP1238" s="192"/>
      <c r="AQ1238" s="1"/>
      <c r="AS1238" s="192" t="str">
        <f>VLOOKUP(Table8[[#This Row],[CEM Number]],'71 CEMs'!$E$5:$E$76,1,0)</f>
        <v>I240683</v>
      </c>
      <c r="AT1238" s="234" t="s">
        <v>3569</v>
      </c>
      <c r="AU1238" s="233"/>
    </row>
    <row r="1239" spans="1:47" ht="14.4" customHeight="1">
      <c r="A1239" s="26" t="s">
        <v>335</v>
      </c>
      <c r="B1239" s="166">
        <v>45428</v>
      </c>
      <c r="C1239" s="1" t="s">
        <v>40</v>
      </c>
      <c r="D1239" s="1" t="s">
        <v>337</v>
      </c>
      <c r="E1239" s="192" t="s">
        <v>42</v>
      </c>
      <c r="F1239" s="29">
        <v>0</v>
      </c>
      <c r="G1239" s="29">
        <v>0</v>
      </c>
      <c r="H1239" s="29"/>
      <c r="I1239" s="29"/>
      <c r="J1239" s="29"/>
      <c r="K1239" s="29"/>
      <c r="L1239" s="29"/>
      <c r="M1239" s="1" t="str">
        <f>Table8[[#This Row],[Std Remarks]]</f>
        <v>FEEDER ETC WORK - RETAIN BUDGET</v>
      </c>
      <c r="N1239" s="28">
        <f>Table8[[#This Row],[% of Completion of Work Done]]</f>
        <v>0</v>
      </c>
      <c r="O1239" s="1">
        <f>Table8[[#This Row],[Customers According to % (Market Share)]]</f>
        <v>0</v>
      </c>
      <c r="P1239" s="29">
        <v>710000</v>
      </c>
      <c r="Q1239" s="136">
        <f>Table8[[#This Row],[Allocated Budget]]*Table8[[#This Row],[Allocation Percentage]]</f>
        <v>355000</v>
      </c>
      <c r="R1239" s="136">
        <v>355000</v>
      </c>
      <c r="S1239" s="1">
        <v>0</v>
      </c>
      <c r="T1239" s="1"/>
      <c r="U1239" s="1"/>
      <c r="V1239" s="29">
        <v>0</v>
      </c>
      <c r="W1239" s="29">
        <v>0</v>
      </c>
      <c r="X1239" s="1"/>
      <c r="Y1239" s="75">
        <f t="shared" si="64"/>
        <v>0.5</v>
      </c>
      <c r="Z1239" s="1"/>
      <c r="AA1239" s="1"/>
      <c r="AB1239" s="28">
        <v>0</v>
      </c>
      <c r="AC1239" s="115">
        <f t="shared" si="62"/>
        <v>0</v>
      </c>
      <c r="AD1239" s="2">
        <v>46082</v>
      </c>
      <c r="AE1239" s="175" t="str">
        <f>IFERROR(Table8[[#This Row],[Timeline - Monthwise]]-MIN(Table8[Start Date..]),"None")</f>
        <v>None</v>
      </c>
      <c r="AF1239" s="1" t="str">
        <f>IFERROR(Table8[[#This Row],[Timeline - Monthwise]]-Table8[[#This Row],[Start Date..]]+1,"Duration Doesn't Exsists")</f>
        <v>Duration Doesn't Exsists</v>
      </c>
      <c r="AG1239" s="29" t="str">
        <f ca="1">IFERROR(Table8[[#This Row],[Timeline - Monthwise]]-TODAY(),"No ETA")</f>
        <v>No ETA</v>
      </c>
      <c r="AH1239" s="29" t="str">
        <f t="shared" si="63"/>
        <v>Yet to Start</v>
      </c>
      <c r="AI1239" s="1"/>
      <c r="AJ1239" s="237" t="s">
        <v>3569</v>
      </c>
      <c r="AK1239" s="1"/>
      <c r="AL1239" s="1" t="s">
        <v>41</v>
      </c>
      <c r="AM1239" s="1" t="s">
        <v>39</v>
      </c>
      <c r="AN1239" s="1"/>
      <c r="AO1239" s="27"/>
      <c r="AP1239" s="192"/>
      <c r="AQ1239" s="1"/>
      <c r="AS1239" s="192" t="str">
        <f>VLOOKUP(Table8[[#This Row],[CEM Number]],'71 CEMs'!$E$5:$E$76,1,0)</f>
        <v>I240684</v>
      </c>
      <c r="AT1239" s="234" t="s">
        <v>3569</v>
      </c>
      <c r="AU1239" s="233"/>
    </row>
    <row r="1240" spans="1:47" ht="14.4" customHeight="1">
      <c r="A1240" s="26" t="s">
        <v>345</v>
      </c>
      <c r="B1240" s="166">
        <v>45427</v>
      </c>
      <c r="C1240" s="1" t="s">
        <v>40</v>
      </c>
      <c r="D1240" s="1" t="s">
        <v>346</v>
      </c>
      <c r="E1240" s="192" t="s">
        <v>42</v>
      </c>
      <c r="F1240" s="29">
        <v>0</v>
      </c>
      <c r="G1240" s="29">
        <v>0</v>
      </c>
      <c r="H1240" s="29"/>
      <c r="I1240" s="29"/>
      <c r="J1240" s="29"/>
      <c r="K1240" s="29"/>
      <c r="L1240" s="29"/>
      <c r="M1240" s="1" t="str">
        <f>Table8[[#This Row],[Std Remarks]]</f>
        <v>FEEDER ETC WORK - RETAIN BUDGET</v>
      </c>
      <c r="N1240" s="28">
        <f>Table8[[#This Row],[% of Completion of Work Done]]</f>
        <v>0</v>
      </c>
      <c r="O1240" s="1">
        <f>Table8[[#This Row],[Customers According to % (Market Share)]]</f>
        <v>0</v>
      </c>
      <c r="P1240" s="29">
        <v>9570000</v>
      </c>
      <c r="Q1240" s="136">
        <f>Table8[[#This Row],[Allocated Budget]]*Table8[[#This Row],[Allocation Percentage]]</f>
        <v>4785000</v>
      </c>
      <c r="R1240" s="136">
        <v>4785000</v>
      </c>
      <c r="S1240" s="1">
        <v>-1</v>
      </c>
      <c r="T1240" s="1"/>
      <c r="U1240" s="1"/>
      <c r="V1240" s="29">
        <v>0</v>
      </c>
      <c r="W1240" s="29">
        <v>0</v>
      </c>
      <c r="X1240" s="1"/>
      <c r="Y1240" s="75">
        <f t="shared" si="64"/>
        <v>0.5</v>
      </c>
      <c r="Z1240" s="1"/>
      <c r="AA1240" s="1"/>
      <c r="AB1240" s="28">
        <v>0</v>
      </c>
      <c r="AC1240" s="115">
        <f t="shared" si="62"/>
        <v>0</v>
      </c>
      <c r="AD1240" s="2">
        <v>46082</v>
      </c>
      <c r="AE1240" s="175" t="str">
        <f>IFERROR(Table8[[#This Row],[Timeline - Monthwise]]-MIN(Table8[Start Date..]),"None")</f>
        <v>None</v>
      </c>
      <c r="AF1240" s="1" t="str">
        <f>IFERROR(Table8[[#This Row],[Timeline - Monthwise]]-Table8[[#This Row],[Start Date..]]+1,"Duration Doesn't Exsists")</f>
        <v>Duration Doesn't Exsists</v>
      </c>
      <c r="AG1240" s="29" t="str">
        <f ca="1">IFERROR(Table8[[#This Row],[Timeline - Monthwise]]-TODAY(),"No ETA")</f>
        <v>No ETA</v>
      </c>
      <c r="AH1240" s="29" t="str">
        <f t="shared" si="63"/>
        <v>Yet to Start</v>
      </c>
      <c r="AI1240" s="1"/>
      <c r="AJ1240" s="237" t="s">
        <v>3569</v>
      </c>
      <c r="AK1240" s="1"/>
      <c r="AL1240" s="1" t="s">
        <v>41</v>
      </c>
      <c r="AM1240" s="1" t="s">
        <v>39</v>
      </c>
      <c r="AN1240" s="1"/>
      <c r="AO1240" s="27"/>
      <c r="AP1240" s="192"/>
      <c r="AQ1240" s="1"/>
      <c r="AS1240" s="192" t="str">
        <f>VLOOKUP(Table8[[#This Row],[CEM Number]],'71 CEMs'!$E$5:$E$76,1,0)</f>
        <v>I240700</v>
      </c>
      <c r="AT1240" s="234" t="s">
        <v>3569</v>
      </c>
      <c r="AU1240" s="233"/>
    </row>
    <row r="1241" spans="1:47" ht="14.4" customHeight="1">
      <c r="A1241" s="26" t="s">
        <v>387</v>
      </c>
      <c r="B1241" s="166">
        <v>45427</v>
      </c>
      <c r="C1241" s="1" t="s">
        <v>40</v>
      </c>
      <c r="D1241" s="1" t="s">
        <v>388</v>
      </c>
      <c r="E1241" s="192" t="s">
        <v>42</v>
      </c>
      <c r="F1241" s="29">
        <v>0</v>
      </c>
      <c r="G1241" s="29">
        <v>0</v>
      </c>
      <c r="H1241" s="29"/>
      <c r="I1241" s="29"/>
      <c r="J1241" s="29"/>
      <c r="K1241" s="29"/>
      <c r="L1241" s="29"/>
      <c r="M1241" s="1" t="str">
        <f>Table8[[#This Row],[Std Remarks]]</f>
        <v>FEEDER ETC WORK - RETAIN BUDGET</v>
      </c>
      <c r="N1241" s="28">
        <f>Table8[[#This Row],[% of Completion of Work Done]]</f>
        <v>0</v>
      </c>
      <c r="O1241" s="1">
        <f>Table8[[#This Row],[Customers According to % (Market Share)]]</f>
        <v>0</v>
      </c>
      <c r="P1241" s="29">
        <v>3880000</v>
      </c>
      <c r="Q1241" s="136">
        <f>Table8[[#This Row],[Allocated Budget]]*Table8[[#This Row],[Allocation Percentage]]</f>
        <v>1940000</v>
      </c>
      <c r="R1241" s="136">
        <v>1940000</v>
      </c>
      <c r="S1241" s="1">
        <v>-1</v>
      </c>
      <c r="T1241" s="1"/>
      <c r="U1241" s="1"/>
      <c r="V1241" s="29">
        <v>0</v>
      </c>
      <c r="W1241" s="29">
        <v>0</v>
      </c>
      <c r="X1241" s="1"/>
      <c r="Y1241" s="75">
        <f t="shared" si="64"/>
        <v>0.5</v>
      </c>
      <c r="Z1241" s="1"/>
      <c r="AA1241" s="1"/>
      <c r="AB1241" s="28">
        <v>0</v>
      </c>
      <c r="AC1241" s="115">
        <f t="shared" si="62"/>
        <v>0</v>
      </c>
      <c r="AD1241" s="2">
        <v>46082</v>
      </c>
      <c r="AE1241" s="175" t="str">
        <f>IFERROR(Table8[[#This Row],[Timeline - Monthwise]]-MIN(Table8[Start Date..]),"None")</f>
        <v>None</v>
      </c>
      <c r="AF1241" s="1" t="str">
        <f>IFERROR(Table8[[#This Row],[Timeline - Monthwise]]-Table8[[#This Row],[Start Date..]]+1,"Duration Doesn't Exsists")</f>
        <v>Duration Doesn't Exsists</v>
      </c>
      <c r="AG1241" s="29" t="str">
        <f ca="1">IFERROR(Table8[[#This Row],[Timeline - Monthwise]]-TODAY(),"No ETA")</f>
        <v>No ETA</v>
      </c>
      <c r="AH1241" s="29" t="str">
        <f t="shared" si="63"/>
        <v>Yet to Start</v>
      </c>
      <c r="AI1241" s="1"/>
      <c r="AJ1241" s="237" t="s">
        <v>3569</v>
      </c>
      <c r="AK1241" s="1"/>
      <c r="AL1241" s="1" t="s">
        <v>41</v>
      </c>
      <c r="AM1241" s="1" t="s">
        <v>39</v>
      </c>
      <c r="AN1241" s="1"/>
      <c r="AO1241" s="27"/>
      <c r="AP1241" s="1"/>
      <c r="AQ1241" s="1"/>
      <c r="AS1241" s="192" t="str">
        <f>VLOOKUP(Table8[[#This Row],[CEM Number]],'71 CEMs'!$E$5:$E$76,1,0)</f>
        <v>I240702</v>
      </c>
      <c r="AT1241" s="234" t="s">
        <v>3569</v>
      </c>
      <c r="AU1241" s="233"/>
    </row>
    <row r="1242" spans="1:47" ht="14.4" customHeight="1">
      <c r="A1242" s="26" t="s">
        <v>1140</v>
      </c>
      <c r="B1242" s="166">
        <v>45078</v>
      </c>
      <c r="C1242" s="1" t="s">
        <v>40</v>
      </c>
      <c r="D1242" s="1" t="s">
        <v>1141</v>
      </c>
      <c r="E1242" s="192" t="s">
        <v>38</v>
      </c>
      <c r="F1242" s="29">
        <v>0</v>
      </c>
      <c r="G1242" s="29">
        <v>0</v>
      </c>
      <c r="H1242" s="29"/>
      <c r="I1242" s="29"/>
      <c r="J1242" s="29"/>
      <c r="K1242" s="29"/>
      <c r="L1242" s="29"/>
      <c r="M1242" s="1" t="str">
        <f>Table8[[#This Row],[Std Remarks]]</f>
        <v>FEEDER ETC WORK - RETAIN BUDGET</v>
      </c>
      <c r="N1242" s="28">
        <f>Table8[[#This Row],[% of Completion of Work Done]]</f>
        <v>0</v>
      </c>
      <c r="O1242" s="1">
        <f>Table8[[#This Row],[Customers According to % (Market Share)]]</f>
        <v>0</v>
      </c>
      <c r="P1242" s="29">
        <v>63674960</v>
      </c>
      <c r="Q1242" s="136">
        <f>Table8[[#This Row],[Allocated Budget]]*Table8[[#This Row],[Allocation Percentage]]</f>
        <v>31837480</v>
      </c>
      <c r="R1242" s="136">
        <v>31837480</v>
      </c>
      <c r="S1242" s="1">
        <v>-1</v>
      </c>
      <c r="T1242" s="1"/>
      <c r="U1242" s="1"/>
      <c r="V1242" s="29">
        <v>17085</v>
      </c>
      <c r="W1242" s="29"/>
      <c r="X1242" s="1"/>
      <c r="Y1242" s="75">
        <f t="shared" si="64"/>
        <v>0.5</v>
      </c>
      <c r="Z1242" s="1"/>
      <c r="AA1242" s="1"/>
      <c r="AB1242" s="28">
        <v>0</v>
      </c>
      <c r="AC1242" s="115">
        <f t="shared" si="62"/>
        <v>0</v>
      </c>
      <c r="AD1242" s="2">
        <v>46082</v>
      </c>
      <c r="AE1242" s="175" t="str">
        <f>IFERROR(Table8[[#This Row],[Timeline - Monthwise]]-MIN(Table8[Start Date..]),"None")</f>
        <v>None</v>
      </c>
      <c r="AF1242" s="1" t="str">
        <f>IFERROR(Table8[[#This Row],[Timeline - Monthwise]]-Table8[[#This Row],[Start Date..]]+1,"Duration Doesn't Exsists")</f>
        <v>Duration Doesn't Exsists</v>
      </c>
      <c r="AG1242" s="29" t="str">
        <f ca="1">IFERROR(Table8[[#This Row],[Timeline - Monthwise]]-TODAY(),"No ETA")</f>
        <v>No ETA</v>
      </c>
      <c r="AH1242" s="29" t="str">
        <f t="shared" si="63"/>
        <v>Yet to Start</v>
      </c>
      <c r="AI1242" s="1"/>
      <c r="AJ1242" s="237" t="s">
        <v>3569</v>
      </c>
      <c r="AK1242" s="1"/>
      <c r="AL1242" s="1" t="s">
        <v>41</v>
      </c>
      <c r="AM1242" s="1" t="s">
        <v>39</v>
      </c>
      <c r="AN1242" s="1"/>
      <c r="AO1242" s="27"/>
      <c r="AP1242" s="1"/>
      <c r="AQ1242" s="1"/>
      <c r="AS1242" s="192" t="str">
        <f>VLOOKUP(Table8[[#This Row],[CEM Number]],'71 CEMs'!$E$5:$E$76,1,0)</f>
        <v>INT-23-00764</v>
      </c>
      <c r="AT1242" s="234" t="s">
        <v>3569</v>
      </c>
      <c r="AU1242" s="233"/>
    </row>
    <row r="1243" spans="1:47" ht="14.4" customHeight="1">
      <c r="A1243" s="26" t="s">
        <v>473</v>
      </c>
      <c r="B1243" s="166">
        <v>45427</v>
      </c>
      <c r="C1243" s="1" t="s">
        <v>40</v>
      </c>
      <c r="D1243" s="1" t="s">
        <v>475</v>
      </c>
      <c r="E1243" s="192" t="s">
        <v>42</v>
      </c>
      <c r="F1243" s="29">
        <v>0</v>
      </c>
      <c r="G1243" s="29">
        <v>0</v>
      </c>
      <c r="H1243" s="29"/>
      <c r="I1243" s="29"/>
      <c r="J1243" s="29"/>
      <c r="K1243" s="29"/>
      <c r="L1243" s="29"/>
      <c r="M1243" s="1" t="str">
        <f>Table8[[#This Row],[Std Remarks]]</f>
        <v>FEEDER ETC WORK - RETAIN BUDGET</v>
      </c>
      <c r="N1243" s="28">
        <f>Table8[[#This Row],[% of Completion of Work Done]]</f>
        <v>0</v>
      </c>
      <c r="O1243" s="1">
        <f>Table8[[#This Row],[Customers According to % (Market Share)]]</f>
        <v>0</v>
      </c>
      <c r="P1243" s="29">
        <v>6400000</v>
      </c>
      <c r="Q1243" s="136">
        <f>Table8[[#This Row],[Allocated Budget]]*Table8[[#This Row],[Allocation Percentage]]</f>
        <v>3200000</v>
      </c>
      <c r="R1243" s="136">
        <v>3200000</v>
      </c>
      <c r="S1243" s="1">
        <v>-1</v>
      </c>
      <c r="T1243" s="1"/>
      <c r="U1243" s="1"/>
      <c r="V1243" s="29">
        <v>0</v>
      </c>
      <c r="W1243" s="29">
        <v>0</v>
      </c>
      <c r="X1243" s="1"/>
      <c r="Y1243" s="75">
        <f t="shared" si="64"/>
        <v>0.5</v>
      </c>
      <c r="Z1243" s="1"/>
      <c r="AA1243" s="1"/>
      <c r="AB1243" s="28">
        <v>0</v>
      </c>
      <c r="AC1243" s="115">
        <f t="shared" si="62"/>
        <v>0</v>
      </c>
      <c r="AD1243" s="2">
        <v>46082</v>
      </c>
      <c r="AE1243" s="175" t="str">
        <f>IFERROR(Table8[[#This Row],[Timeline - Monthwise]]-MIN(Table8[Start Date..]),"None")</f>
        <v>None</v>
      </c>
      <c r="AF1243" s="1" t="str">
        <f>IFERROR(Table8[[#This Row],[Timeline - Monthwise]]-Table8[[#This Row],[Start Date..]]+1,"Duration Doesn't Exsists")</f>
        <v>Duration Doesn't Exsists</v>
      </c>
      <c r="AG1243" s="29" t="str">
        <f ca="1">IFERROR(Table8[[#This Row],[Timeline - Monthwise]]-TODAY(),"No ETA")</f>
        <v>No ETA</v>
      </c>
      <c r="AH1243" s="29" t="str">
        <f t="shared" si="63"/>
        <v>Yet to Start</v>
      </c>
      <c r="AI1243" s="1"/>
      <c r="AJ1243" s="237" t="s">
        <v>3569</v>
      </c>
      <c r="AK1243" s="1"/>
      <c r="AL1243" s="1" t="s">
        <v>41</v>
      </c>
      <c r="AM1243" s="1" t="s">
        <v>39</v>
      </c>
      <c r="AN1243" s="1"/>
      <c r="AO1243" s="27"/>
      <c r="AP1243" s="192"/>
      <c r="AQ1243" s="1"/>
      <c r="AS1243" s="192" t="str">
        <f>VLOOKUP(Table8[[#This Row],[CEM Number]],'71 CEMs'!$E$5:$E$76,1,0)</f>
        <v>I240704</v>
      </c>
      <c r="AT1243" s="234" t="s">
        <v>3569</v>
      </c>
      <c r="AU1243" s="233"/>
    </row>
    <row r="1244" spans="1:47" ht="14.4" customHeight="1">
      <c r="A1244" s="26" t="s">
        <v>513</v>
      </c>
      <c r="B1244" s="166">
        <v>45427</v>
      </c>
      <c r="C1244" s="1" t="s">
        <v>40</v>
      </c>
      <c r="D1244" s="1" t="s">
        <v>515</v>
      </c>
      <c r="E1244" s="192" t="s">
        <v>42</v>
      </c>
      <c r="F1244" s="29">
        <v>0</v>
      </c>
      <c r="G1244" s="29">
        <v>0</v>
      </c>
      <c r="H1244" s="29"/>
      <c r="I1244" s="29"/>
      <c r="J1244" s="29"/>
      <c r="K1244" s="29"/>
      <c r="L1244" s="29"/>
      <c r="M1244" s="1" t="str">
        <f>Table8[[#This Row],[Std Remarks]]</f>
        <v>FEEDER ETC WORK - RETAIN BUDGET</v>
      </c>
      <c r="N1244" s="28">
        <f>Table8[[#This Row],[% of Completion of Work Done]]</f>
        <v>0</v>
      </c>
      <c r="O1244" s="1">
        <f>Table8[[#This Row],[Customers According to % (Market Share)]]</f>
        <v>0</v>
      </c>
      <c r="P1244" s="29">
        <v>8080000</v>
      </c>
      <c r="Q1244" s="136">
        <f>Table8[[#This Row],[Allocated Budget]]*Table8[[#This Row],[Allocation Percentage]]</f>
        <v>4040000</v>
      </c>
      <c r="R1244" s="136">
        <v>4040000</v>
      </c>
      <c r="S1244" s="1">
        <v>-0.85</v>
      </c>
      <c r="T1244" s="1"/>
      <c r="U1244" s="1"/>
      <c r="V1244" s="29">
        <v>0</v>
      </c>
      <c r="W1244" s="29">
        <v>0</v>
      </c>
      <c r="X1244" s="1"/>
      <c r="Y1244" s="75">
        <f t="shared" si="64"/>
        <v>0.5</v>
      </c>
      <c r="Z1244" s="1"/>
      <c r="AA1244" s="1"/>
      <c r="AB1244" s="28">
        <v>0</v>
      </c>
      <c r="AC1244" s="115">
        <f t="shared" si="62"/>
        <v>0</v>
      </c>
      <c r="AD1244" s="2">
        <v>46082</v>
      </c>
      <c r="AE1244" s="175" t="str">
        <f>IFERROR(Table8[[#This Row],[Timeline - Monthwise]]-MIN(Table8[Start Date..]),"None")</f>
        <v>None</v>
      </c>
      <c r="AF1244" s="1" t="str">
        <f>IFERROR(Table8[[#This Row],[Timeline - Monthwise]]-Table8[[#This Row],[Start Date..]]+1,"Duration Doesn't Exsists")</f>
        <v>Duration Doesn't Exsists</v>
      </c>
      <c r="AG1244" s="29" t="str">
        <f ca="1">IFERROR(Table8[[#This Row],[Timeline - Monthwise]]-TODAY(),"No ETA")</f>
        <v>No ETA</v>
      </c>
      <c r="AH1244" s="29" t="str">
        <f t="shared" si="63"/>
        <v>Yet to Start</v>
      </c>
      <c r="AI1244" s="1"/>
      <c r="AJ1244" s="237" t="s">
        <v>3569</v>
      </c>
      <c r="AK1244" s="1"/>
      <c r="AL1244" s="1" t="s">
        <v>41</v>
      </c>
      <c r="AM1244" s="1" t="s">
        <v>39</v>
      </c>
      <c r="AN1244" s="1"/>
      <c r="AO1244" s="27"/>
      <c r="AP1244" s="192"/>
      <c r="AQ1244" s="1"/>
      <c r="AS1244" s="192" t="str">
        <f>VLOOKUP(Table8[[#This Row],[CEM Number]],'71 CEMs'!$E$5:$E$76,1,0)</f>
        <v>I240705</v>
      </c>
      <c r="AT1244" s="234" t="s">
        <v>3569</v>
      </c>
      <c r="AU1244" s="233"/>
    </row>
    <row r="1245" spans="1:47" ht="14.4" customHeight="1">
      <c r="A1245" s="26" t="s">
        <v>560</v>
      </c>
      <c r="B1245" s="166" t="s">
        <v>3530</v>
      </c>
      <c r="C1245" s="1" t="s">
        <v>40</v>
      </c>
      <c r="D1245" s="1" t="s">
        <v>561</v>
      </c>
      <c r="E1245" s="192" t="s">
        <v>42</v>
      </c>
      <c r="F1245" s="29"/>
      <c r="G1245" s="29"/>
      <c r="H1245" s="29"/>
      <c r="I1245" s="29"/>
      <c r="J1245" s="29"/>
      <c r="K1245" s="29"/>
      <c r="L1245" s="29"/>
      <c r="M1245" s="1" t="str">
        <f>Table8[[#This Row],[Std Remarks]]</f>
        <v>FEEDER ETC WORK - RETAIN BUDGET</v>
      </c>
      <c r="N1245" s="28">
        <f>Table8[[#This Row],[% of Completion of Work Done]]</f>
        <v>0</v>
      </c>
      <c r="O1245" s="1">
        <f>Table8[[#This Row],[Customers According to % (Market Share)]]</f>
        <v>0</v>
      </c>
      <c r="P1245" s="29">
        <v>0</v>
      </c>
      <c r="Q1245" s="136">
        <f>Table8[[#This Row],[Allocated Budget]]*Table8[[#This Row],[Allocation Percentage]]</f>
        <v>0</v>
      </c>
      <c r="R1245" s="136"/>
      <c r="S1245" s="1"/>
      <c r="T1245" s="1"/>
      <c r="U1245" s="1"/>
      <c r="V1245" s="29"/>
      <c r="W1245" s="29"/>
      <c r="X1245" s="1"/>
      <c r="Y1245" s="75">
        <f>$R$1</f>
        <v>1</v>
      </c>
      <c r="Z1245" s="1"/>
      <c r="AA1245" s="1"/>
      <c r="AB1245" s="28">
        <v>0</v>
      </c>
      <c r="AC1245" s="115">
        <f t="shared" si="62"/>
        <v>0</v>
      </c>
      <c r="AD1245" s="2">
        <v>46082</v>
      </c>
      <c r="AE1245" s="175" t="str">
        <f>IFERROR(Table8[[#This Row],[Timeline - Monthwise]]-MIN(Table8[Start Date..]),"None")</f>
        <v>None</v>
      </c>
      <c r="AF1245" s="1" t="str">
        <f>IFERROR(Table8[[#This Row],[Timeline - Monthwise]]-Table8[[#This Row],[Start Date..]]+1,"Duration Doesn't Exsists")</f>
        <v>Duration Doesn't Exsists</v>
      </c>
      <c r="AG1245" s="29" t="str">
        <f ca="1">IFERROR(Table8[[#This Row],[Timeline - Monthwise]]-TODAY(),"No ETA")</f>
        <v>No ETA</v>
      </c>
      <c r="AH1245" s="29" t="str">
        <f t="shared" si="63"/>
        <v>Yet to Start</v>
      </c>
      <c r="AI1245" s="1"/>
      <c r="AJ1245" s="237" t="s">
        <v>3569</v>
      </c>
      <c r="AK1245" s="1"/>
      <c r="AL1245" s="1" t="s">
        <v>41</v>
      </c>
      <c r="AM1245" s="1" t="s">
        <v>39</v>
      </c>
      <c r="AN1245" s="1"/>
      <c r="AO1245" s="27"/>
      <c r="AP1245" s="192"/>
      <c r="AQ1245" s="1"/>
      <c r="AS1245" s="192" t="str">
        <f>VLOOKUP(Table8[[#This Row],[CEM Number]],'71 CEMs'!$E$5:$E$76,1,0)</f>
        <v>I240782</v>
      </c>
      <c r="AT1245" s="234" t="s">
        <v>3569</v>
      </c>
      <c r="AU1245" s="233"/>
    </row>
    <row r="1246" spans="1:47" ht="14.4" customHeight="1">
      <c r="A1246" s="26" t="s">
        <v>564</v>
      </c>
      <c r="B1246" s="166">
        <v>45512</v>
      </c>
      <c r="C1246" s="1" t="s">
        <v>40</v>
      </c>
      <c r="D1246" s="1" t="s">
        <v>565</v>
      </c>
      <c r="E1246" s="192" t="s">
        <v>42</v>
      </c>
      <c r="F1246" s="29">
        <v>0</v>
      </c>
      <c r="G1246" s="29">
        <v>0</v>
      </c>
      <c r="H1246" s="29"/>
      <c r="I1246" s="29"/>
      <c r="J1246" s="29"/>
      <c r="K1246" s="29"/>
      <c r="L1246" s="29"/>
      <c r="M1246" s="1" t="str">
        <f>Table8[[#This Row],[Std Remarks]]</f>
        <v>FEEDER ETC WORK - RETAIN BUDGET</v>
      </c>
      <c r="N1246" s="28">
        <f>Table8[[#This Row],[% of Completion of Work Done]]</f>
        <v>0</v>
      </c>
      <c r="O1246" s="1">
        <f>Table8[[#This Row],[Customers According to % (Market Share)]]</f>
        <v>0</v>
      </c>
      <c r="P1246" s="29">
        <v>655000</v>
      </c>
      <c r="Q1246" s="136">
        <f>Table8[[#This Row],[Allocated Budget]]*Table8[[#This Row],[Allocation Percentage]]</f>
        <v>327500</v>
      </c>
      <c r="R1246" s="136">
        <v>327500</v>
      </c>
      <c r="S1246" s="1">
        <v>-1</v>
      </c>
      <c r="T1246" s="1"/>
      <c r="U1246" s="1"/>
      <c r="V1246" s="29"/>
      <c r="W1246" s="29"/>
      <c r="X1246" s="1"/>
      <c r="Y1246" s="75">
        <f t="shared" ref="Y1246:Y1259" si="65">$Q$1</f>
        <v>0.5</v>
      </c>
      <c r="Z1246" s="1"/>
      <c r="AA1246" s="1"/>
      <c r="AB1246" s="28">
        <v>0</v>
      </c>
      <c r="AC1246" s="115">
        <f t="shared" si="62"/>
        <v>0</v>
      </c>
      <c r="AD1246" s="2">
        <v>46082</v>
      </c>
      <c r="AE1246" s="175" t="str">
        <f>IFERROR(Table8[[#This Row],[Timeline - Monthwise]]-MIN(Table8[Start Date..]),"None")</f>
        <v>None</v>
      </c>
      <c r="AF1246" s="1" t="str">
        <f>IFERROR(Table8[[#This Row],[Timeline - Monthwise]]-Table8[[#This Row],[Start Date..]]+1,"Duration Doesn't Exsists")</f>
        <v>Duration Doesn't Exsists</v>
      </c>
      <c r="AG1246" s="29" t="str">
        <f ca="1">IFERROR(Table8[[#This Row],[Timeline - Monthwise]]-TODAY(),"No ETA")</f>
        <v>No ETA</v>
      </c>
      <c r="AH1246" s="29" t="str">
        <f t="shared" si="63"/>
        <v>Yet to Start</v>
      </c>
      <c r="AI1246" s="1"/>
      <c r="AJ1246" s="237" t="s">
        <v>3569</v>
      </c>
      <c r="AK1246" s="1"/>
      <c r="AL1246" s="1" t="s">
        <v>41</v>
      </c>
      <c r="AM1246" s="1" t="s">
        <v>39</v>
      </c>
      <c r="AN1246" s="1"/>
      <c r="AO1246" s="27"/>
      <c r="AP1246" s="192"/>
      <c r="AQ1246" s="1"/>
      <c r="AS1246" s="192" t="str">
        <f>VLOOKUP(Table8[[#This Row],[CEM Number]],'71 CEMs'!$E$5:$E$76,1,0)</f>
        <v>I250114</v>
      </c>
      <c r="AT1246" s="234" t="s">
        <v>3569</v>
      </c>
      <c r="AU1246" s="233"/>
    </row>
    <row r="1247" spans="1:47" ht="14.4" customHeight="1">
      <c r="A1247" s="26" t="s">
        <v>568</v>
      </c>
      <c r="B1247" s="166">
        <v>45548</v>
      </c>
      <c r="C1247" s="1" t="s">
        <v>40</v>
      </c>
      <c r="D1247" s="1" t="s">
        <v>569</v>
      </c>
      <c r="E1247" s="192" t="s">
        <v>42</v>
      </c>
      <c r="F1247" s="29">
        <v>0</v>
      </c>
      <c r="G1247" s="29">
        <v>0</v>
      </c>
      <c r="H1247" s="29"/>
      <c r="I1247" s="29"/>
      <c r="J1247" s="29"/>
      <c r="K1247" s="29"/>
      <c r="L1247" s="29"/>
      <c r="M1247" s="1" t="str">
        <f>Table8[[#This Row],[Std Remarks]]</f>
        <v>FEEDER ETC WORK - RETAIN BUDGET</v>
      </c>
      <c r="N1247" s="28">
        <f>Table8[[#This Row],[% of Completion of Work Done]]</f>
        <v>0</v>
      </c>
      <c r="O1247" s="1">
        <f>Table8[[#This Row],[Customers According to % (Market Share)]]</f>
        <v>0</v>
      </c>
      <c r="P1247" s="29">
        <v>525000</v>
      </c>
      <c r="Q1247" s="136">
        <f>Table8[[#This Row],[Allocated Budget]]*Table8[[#This Row],[Allocation Percentage]]</f>
        <v>262500</v>
      </c>
      <c r="R1247" s="136">
        <v>262500</v>
      </c>
      <c r="S1247" s="1">
        <v>-1</v>
      </c>
      <c r="T1247" s="1"/>
      <c r="U1247" s="1"/>
      <c r="V1247" s="29"/>
      <c r="W1247" s="29"/>
      <c r="X1247" s="1"/>
      <c r="Y1247" s="75">
        <f t="shared" si="65"/>
        <v>0.5</v>
      </c>
      <c r="Z1247" s="192"/>
      <c r="AA1247" s="1"/>
      <c r="AB1247" s="28">
        <v>0</v>
      </c>
      <c r="AC1247" s="115">
        <f t="shared" si="62"/>
        <v>0</v>
      </c>
      <c r="AD1247" s="2">
        <v>46082</v>
      </c>
      <c r="AE1247" s="175" t="str">
        <f>IFERROR(Table8[[#This Row],[Timeline - Monthwise]]-MIN(Table8[Start Date..]),"None")</f>
        <v>None</v>
      </c>
      <c r="AF1247" s="1" t="str">
        <f>IFERROR(Table8[[#This Row],[Timeline - Monthwise]]-Table8[[#This Row],[Start Date..]]+1,"Duration Doesn't Exsists")</f>
        <v>Duration Doesn't Exsists</v>
      </c>
      <c r="AG1247" s="29" t="str">
        <f ca="1">IFERROR(Table8[[#This Row],[Timeline - Monthwise]]-TODAY(),"No ETA")</f>
        <v>No ETA</v>
      </c>
      <c r="AH1247" s="29" t="str">
        <f t="shared" si="63"/>
        <v>Yet to Start</v>
      </c>
      <c r="AI1247" s="1"/>
      <c r="AJ1247" s="237" t="s">
        <v>3569</v>
      </c>
      <c r="AK1247" s="1"/>
      <c r="AL1247" s="1" t="s">
        <v>41</v>
      </c>
      <c r="AM1247" s="1" t="s">
        <v>39</v>
      </c>
      <c r="AN1247" s="1"/>
      <c r="AO1247" s="27">
        <v>2</v>
      </c>
      <c r="AP1247" s="192"/>
      <c r="AQ1247" s="1"/>
      <c r="AS1247" s="192" t="str">
        <f>VLOOKUP(Table8[[#This Row],[CEM Number]],'71 CEMs'!$E$5:$E$76,1,0)</f>
        <v>I250201</v>
      </c>
      <c r="AT1247" s="234" t="s">
        <v>3569</v>
      </c>
      <c r="AU1247" s="233"/>
    </row>
    <row r="1248" spans="1:47" ht="14.4" customHeight="1">
      <c r="A1248" s="26" t="s">
        <v>572</v>
      </c>
      <c r="B1248" s="166">
        <v>45548</v>
      </c>
      <c r="C1248" s="1" t="s">
        <v>40</v>
      </c>
      <c r="D1248" s="1" t="s">
        <v>573</v>
      </c>
      <c r="E1248" s="192" t="s">
        <v>42</v>
      </c>
      <c r="F1248" s="29">
        <v>0</v>
      </c>
      <c r="G1248" s="29">
        <v>0</v>
      </c>
      <c r="H1248" s="29"/>
      <c r="I1248" s="29"/>
      <c r="J1248" s="29"/>
      <c r="K1248" s="29"/>
      <c r="L1248" s="29"/>
      <c r="M1248" s="1" t="str">
        <f>Table8[[#This Row],[Std Remarks]]</f>
        <v>FEEDER ETC WORK - RETAIN BUDGET</v>
      </c>
      <c r="N1248" s="28">
        <f>Table8[[#This Row],[% of Completion of Work Done]]</f>
        <v>0</v>
      </c>
      <c r="O1248" s="1">
        <f>Table8[[#This Row],[Customers According to % (Market Share)]]</f>
        <v>0</v>
      </c>
      <c r="P1248" s="29">
        <v>810000</v>
      </c>
      <c r="Q1248" s="136">
        <f>Table8[[#This Row],[Allocated Budget]]*Table8[[#This Row],[Allocation Percentage]]</f>
        <v>405000</v>
      </c>
      <c r="R1248" s="136">
        <v>405000</v>
      </c>
      <c r="S1248" s="1">
        <v>-0.85</v>
      </c>
      <c r="T1248" s="1"/>
      <c r="U1248" s="1"/>
      <c r="V1248" s="29">
        <v>0</v>
      </c>
      <c r="W1248" s="29">
        <v>0</v>
      </c>
      <c r="X1248" s="1"/>
      <c r="Y1248" s="75">
        <f t="shared" si="65"/>
        <v>0.5</v>
      </c>
      <c r="Z1248" s="1"/>
      <c r="AA1248" s="1"/>
      <c r="AB1248" s="28">
        <v>0</v>
      </c>
      <c r="AC1248" s="115">
        <f t="shared" si="62"/>
        <v>0</v>
      </c>
      <c r="AD1248" s="2">
        <v>46082</v>
      </c>
      <c r="AE1248" s="175" t="str">
        <f>IFERROR(Table8[[#This Row],[Timeline - Monthwise]]-MIN(Table8[Start Date..]),"None")</f>
        <v>None</v>
      </c>
      <c r="AF1248" s="1" t="str">
        <f>IFERROR(Table8[[#This Row],[Timeline - Monthwise]]-Table8[[#This Row],[Start Date..]]+1,"Duration Doesn't Exsists")</f>
        <v>Duration Doesn't Exsists</v>
      </c>
      <c r="AG1248" s="29" t="str">
        <f ca="1">IFERROR(Table8[[#This Row],[Timeline - Monthwise]]-TODAY(),"No ETA")</f>
        <v>No ETA</v>
      </c>
      <c r="AH1248" s="29" t="str">
        <f t="shared" si="63"/>
        <v>Yet to Start</v>
      </c>
      <c r="AI1248" s="1"/>
      <c r="AJ1248" s="237" t="s">
        <v>3569</v>
      </c>
      <c r="AK1248" s="1"/>
      <c r="AL1248" s="1" t="s">
        <v>41</v>
      </c>
      <c r="AM1248" s="1" t="s">
        <v>39</v>
      </c>
      <c r="AN1248" s="1"/>
      <c r="AO1248" s="27"/>
      <c r="AP1248" s="192"/>
      <c r="AQ1248" s="1"/>
      <c r="AS1248" s="192" t="str">
        <f>VLOOKUP(Table8[[#This Row],[CEM Number]],'71 CEMs'!$E$5:$E$76,1,0)</f>
        <v>I250202</v>
      </c>
      <c r="AT1248" s="234" t="s">
        <v>3569</v>
      </c>
      <c r="AU1248" s="233"/>
    </row>
    <row r="1249" spans="1:47" ht="14.4" customHeight="1">
      <c r="A1249" s="26" t="s">
        <v>578</v>
      </c>
      <c r="B1249" s="166">
        <v>45548</v>
      </c>
      <c r="C1249" s="1" t="s">
        <v>40</v>
      </c>
      <c r="D1249" s="1" t="s">
        <v>138</v>
      </c>
      <c r="E1249" s="192" t="s">
        <v>42</v>
      </c>
      <c r="F1249" s="29">
        <v>0</v>
      </c>
      <c r="G1249" s="29">
        <v>0</v>
      </c>
      <c r="H1249" s="29"/>
      <c r="I1249" s="29"/>
      <c r="J1249" s="29"/>
      <c r="K1249" s="29"/>
      <c r="L1249" s="29"/>
      <c r="M1249" s="1" t="str">
        <f>Table8[[#This Row],[Std Remarks]]</f>
        <v>FEEDER ETC WORK - RETAIN BUDGET</v>
      </c>
      <c r="N1249" s="28">
        <f>Table8[[#This Row],[% of Completion of Work Done]]</f>
        <v>0</v>
      </c>
      <c r="O1249" s="1">
        <f>Table8[[#This Row],[Customers According to % (Market Share)]]</f>
        <v>0</v>
      </c>
      <c r="P1249" s="29">
        <v>450000</v>
      </c>
      <c r="Q1249" s="136">
        <f>Table8[[#This Row],[Allocated Budget]]*Table8[[#This Row],[Allocation Percentage]]</f>
        <v>225000</v>
      </c>
      <c r="R1249" s="136">
        <v>225000</v>
      </c>
      <c r="S1249" s="1">
        <v>-1</v>
      </c>
      <c r="T1249" s="1"/>
      <c r="U1249" s="1"/>
      <c r="V1249" s="29">
        <v>0</v>
      </c>
      <c r="W1249" s="29">
        <v>0</v>
      </c>
      <c r="X1249" s="1"/>
      <c r="Y1249" s="75">
        <f t="shared" si="65"/>
        <v>0.5</v>
      </c>
      <c r="Z1249" s="1"/>
      <c r="AA1249" s="1"/>
      <c r="AB1249" s="28">
        <v>0</v>
      </c>
      <c r="AC1249" s="115">
        <f t="shared" si="62"/>
        <v>0</v>
      </c>
      <c r="AD1249" s="2">
        <v>46082</v>
      </c>
      <c r="AE1249" s="175" t="str">
        <f>IFERROR(Table8[[#This Row],[Timeline - Monthwise]]-MIN(Table8[Start Date..]),"None")</f>
        <v>None</v>
      </c>
      <c r="AF1249" s="1" t="str">
        <f>IFERROR(Table8[[#This Row],[Timeline - Monthwise]]-Table8[[#This Row],[Start Date..]]+1,"Duration Doesn't Exsists")</f>
        <v>Duration Doesn't Exsists</v>
      </c>
      <c r="AG1249" s="29" t="str">
        <f ca="1">IFERROR(Table8[[#This Row],[Timeline - Monthwise]]-TODAY(),"No ETA")</f>
        <v>No ETA</v>
      </c>
      <c r="AH1249" s="29" t="str">
        <f t="shared" si="63"/>
        <v>Yet to Start</v>
      </c>
      <c r="AI1249" s="1"/>
      <c r="AJ1249" s="237" t="s">
        <v>3569</v>
      </c>
      <c r="AK1249" s="1"/>
      <c r="AL1249" s="1" t="s">
        <v>41</v>
      </c>
      <c r="AM1249" s="1" t="s">
        <v>39</v>
      </c>
      <c r="AN1249" s="1"/>
      <c r="AO1249" s="27"/>
      <c r="AP1249" s="192"/>
      <c r="AQ1249" s="1"/>
      <c r="AS1249" s="192" t="str">
        <f>VLOOKUP(Table8[[#This Row],[CEM Number]],'71 CEMs'!$E$5:$E$76,1,0)</f>
        <v>I250203</v>
      </c>
      <c r="AT1249" s="234" t="s">
        <v>3569</v>
      </c>
      <c r="AU1249" s="233"/>
    </row>
    <row r="1250" spans="1:47" ht="14.4" customHeight="1">
      <c r="A1250" s="26" t="s">
        <v>580</v>
      </c>
      <c r="B1250" s="166">
        <v>45547</v>
      </c>
      <c r="C1250" s="1" t="s">
        <v>40</v>
      </c>
      <c r="D1250" s="1" t="s">
        <v>581</v>
      </c>
      <c r="E1250" s="192" t="s">
        <v>42</v>
      </c>
      <c r="F1250" s="29">
        <v>0</v>
      </c>
      <c r="G1250" s="29">
        <v>0</v>
      </c>
      <c r="H1250" s="29"/>
      <c r="I1250" s="29"/>
      <c r="J1250" s="29"/>
      <c r="K1250" s="29"/>
      <c r="L1250" s="29"/>
      <c r="M1250" s="1" t="str">
        <f>Table8[[#This Row],[Std Remarks]]</f>
        <v>FEEDER ETC WORK - RETAIN BUDGET</v>
      </c>
      <c r="N1250" s="28">
        <f>Table8[[#This Row],[% of Completion of Work Done]]</f>
        <v>0</v>
      </c>
      <c r="O1250" s="1">
        <f>Table8[[#This Row],[Customers According to % (Market Share)]]</f>
        <v>0</v>
      </c>
      <c r="P1250" s="29">
        <v>2100000</v>
      </c>
      <c r="Q1250" s="136">
        <f>Table8[[#This Row],[Allocated Budget]]*Table8[[#This Row],[Allocation Percentage]]</f>
        <v>1050000</v>
      </c>
      <c r="R1250" s="136">
        <v>1050000</v>
      </c>
      <c r="S1250" s="1">
        <v>-1</v>
      </c>
      <c r="T1250" s="1"/>
      <c r="U1250" s="1"/>
      <c r="V1250" s="29"/>
      <c r="W1250" s="29">
        <v>0</v>
      </c>
      <c r="X1250" s="1"/>
      <c r="Y1250" s="75">
        <f t="shared" si="65"/>
        <v>0.5</v>
      </c>
      <c r="Z1250" s="1"/>
      <c r="AA1250" s="1"/>
      <c r="AB1250" s="28">
        <v>0</v>
      </c>
      <c r="AC1250" s="115">
        <f t="shared" si="62"/>
        <v>0</v>
      </c>
      <c r="AD1250" s="2">
        <v>46082</v>
      </c>
      <c r="AE1250" s="175" t="str">
        <f>IFERROR(Table8[[#This Row],[Timeline - Monthwise]]-MIN(Table8[Start Date..]),"None")</f>
        <v>None</v>
      </c>
      <c r="AF1250" s="1" t="str">
        <f>IFERROR(Table8[[#This Row],[Timeline - Monthwise]]-Table8[[#This Row],[Start Date..]]+1,"Duration Doesn't Exsists")</f>
        <v>Duration Doesn't Exsists</v>
      </c>
      <c r="AG1250" s="29" t="str">
        <f ca="1">IFERROR(Table8[[#This Row],[Timeline - Monthwise]]-TODAY(),"No ETA")</f>
        <v>No ETA</v>
      </c>
      <c r="AH1250" s="29" t="str">
        <f t="shared" si="63"/>
        <v>Yet to Start</v>
      </c>
      <c r="AI1250" s="1"/>
      <c r="AJ1250" s="237" t="s">
        <v>3569</v>
      </c>
      <c r="AK1250" s="1"/>
      <c r="AL1250" s="1" t="s">
        <v>41</v>
      </c>
      <c r="AM1250" s="1" t="s">
        <v>39</v>
      </c>
      <c r="AN1250" s="1"/>
      <c r="AO1250" s="27"/>
      <c r="AP1250" s="192"/>
      <c r="AQ1250" s="1"/>
      <c r="AS1250" s="192" t="str">
        <f>VLOOKUP(Table8[[#This Row],[CEM Number]],'71 CEMs'!$E$5:$E$76,1,0)</f>
        <v>I250205</v>
      </c>
      <c r="AT1250" s="234" t="s">
        <v>3569</v>
      </c>
      <c r="AU1250" s="233"/>
    </row>
    <row r="1251" spans="1:47" ht="14.4" customHeight="1">
      <c r="A1251" s="26" t="s">
        <v>590</v>
      </c>
      <c r="B1251" s="166">
        <v>45547</v>
      </c>
      <c r="C1251" s="1" t="s">
        <v>40</v>
      </c>
      <c r="D1251" s="1" t="s">
        <v>591</v>
      </c>
      <c r="E1251" s="192" t="s">
        <v>42</v>
      </c>
      <c r="F1251" s="29">
        <v>0</v>
      </c>
      <c r="G1251" s="29">
        <v>0</v>
      </c>
      <c r="H1251" s="29"/>
      <c r="I1251" s="29"/>
      <c r="J1251" s="29"/>
      <c r="K1251" s="29"/>
      <c r="L1251" s="29"/>
      <c r="M1251" s="1" t="str">
        <f>Table8[[#This Row],[Std Remarks]]</f>
        <v>FEEDER ETC WORK - RETAIN BUDGET</v>
      </c>
      <c r="N1251" s="28">
        <f>Table8[[#This Row],[% of Completion of Work Done]]</f>
        <v>0</v>
      </c>
      <c r="O1251" s="1">
        <f>Table8[[#This Row],[Customers According to % (Market Share)]]</f>
        <v>0</v>
      </c>
      <c r="P1251" s="29">
        <v>7110000</v>
      </c>
      <c r="Q1251" s="136">
        <f>Table8[[#This Row],[Allocated Budget]]*Table8[[#This Row],[Allocation Percentage]]</f>
        <v>3555000</v>
      </c>
      <c r="R1251" s="136">
        <v>3555000</v>
      </c>
      <c r="S1251" s="1">
        <v>-1</v>
      </c>
      <c r="T1251" s="1"/>
      <c r="U1251" s="1"/>
      <c r="V1251" s="29">
        <v>0</v>
      </c>
      <c r="W1251" s="29">
        <v>0</v>
      </c>
      <c r="X1251" s="1"/>
      <c r="Y1251" s="75">
        <f t="shared" si="65"/>
        <v>0.5</v>
      </c>
      <c r="Z1251" s="1"/>
      <c r="AA1251" s="1"/>
      <c r="AB1251" s="28">
        <v>0</v>
      </c>
      <c r="AC1251" s="115">
        <f t="shared" si="62"/>
        <v>0</v>
      </c>
      <c r="AD1251" s="2">
        <v>46082</v>
      </c>
      <c r="AE1251" s="175" t="str">
        <f>IFERROR(Table8[[#This Row],[Timeline - Monthwise]]-MIN(Table8[Start Date..]),"None")</f>
        <v>None</v>
      </c>
      <c r="AF1251" s="1" t="str">
        <f>IFERROR(Table8[[#This Row],[Timeline - Monthwise]]-Table8[[#This Row],[Start Date..]]+1,"Duration Doesn't Exsists")</f>
        <v>Duration Doesn't Exsists</v>
      </c>
      <c r="AG1251" s="29" t="str">
        <f ca="1">IFERROR(Table8[[#This Row],[Timeline - Monthwise]]-TODAY(),"No ETA")</f>
        <v>No ETA</v>
      </c>
      <c r="AH1251" s="29" t="str">
        <f t="shared" si="63"/>
        <v>Yet to Start</v>
      </c>
      <c r="AI1251" s="1"/>
      <c r="AJ1251" s="237" t="s">
        <v>3569</v>
      </c>
      <c r="AK1251" s="1"/>
      <c r="AL1251" s="1" t="s">
        <v>41</v>
      </c>
      <c r="AM1251" s="1" t="s">
        <v>39</v>
      </c>
      <c r="AN1251" s="1"/>
      <c r="AO1251" s="27"/>
      <c r="AP1251" s="192"/>
      <c r="AQ1251" s="1"/>
      <c r="AS1251" s="192" t="str">
        <f>VLOOKUP(Table8[[#This Row],[CEM Number]],'71 CEMs'!$E$5:$E$76,1,0)</f>
        <v>I250206</v>
      </c>
      <c r="AT1251" s="234" t="s">
        <v>3569</v>
      </c>
      <c r="AU1251" s="233"/>
    </row>
    <row r="1252" spans="1:47" ht="14.4" customHeight="1">
      <c r="A1252" s="26" t="s">
        <v>652</v>
      </c>
      <c r="B1252" s="166">
        <v>45547</v>
      </c>
      <c r="C1252" s="1" t="s">
        <v>40</v>
      </c>
      <c r="D1252" s="1" t="s">
        <v>147</v>
      </c>
      <c r="E1252" s="192" t="s">
        <v>42</v>
      </c>
      <c r="F1252" s="29">
        <v>0</v>
      </c>
      <c r="G1252" s="29">
        <v>0</v>
      </c>
      <c r="H1252" s="29"/>
      <c r="I1252" s="29"/>
      <c r="J1252" s="29"/>
      <c r="K1252" s="29"/>
      <c r="L1252" s="29"/>
      <c r="M1252" s="1" t="str">
        <f>Table8[[#This Row],[Std Remarks]]</f>
        <v>FEEDER ETC WORK - RETAIN BUDGET</v>
      </c>
      <c r="N1252" s="28">
        <f>Table8[[#This Row],[% of Completion of Work Done]]</f>
        <v>0</v>
      </c>
      <c r="O1252" s="1">
        <f>Table8[[#This Row],[Customers According to % (Market Share)]]</f>
        <v>0</v>
      </c>
      <c r="P1252" s="29">
        <v>990000</v>
      </c>
      <c r="Q1252" s="136">
        <f>Table8[[#This Row],[Allocated Budget]]*Table8[[#This Row],[Allocation Percentage]]</f>
        <v>495000</v>
      </c>
      <c r="R1252" s="136">
        <v>495000</v>
      </c>
      <c r="S1252" s="1">
        <v>-0.5</v>
      </c>
      <c r="T1252" s="1"/>
      <c r="U1252" s="1"/>
      <c r="V1252" s="29"/>
      <c r="W1252" s="29">
        <v>0</v>
      </c>
      <c r="X1252" s="1"/>
      <c r="Y1252" s="75">
        <f t="shared" si="65"/>
        <v>0.5</v>
      </c>
      <c r="Z1252" s="1"/>
      <c r="AA1252" s="1"/>
      <c r="AB1252" s="28">
        <v>0</v>
      </c>
      <c r="AC1252" s="115">
        <f t="shared" si="62"/>
        <v>0</v>
      </c>
      <c r="AD1252" s="2">
        <v>46082</v>
      </c>
      <c r="AE1252" s="175" t="str">
        <f>IFERROR(Table8[[#This Row],[Timeline - Monthwise]]-MIN(Table8[Start Date..]),"None")</f>
        <v>None</v>
      </c>
      <c r="AF1252" s="1" t="str">
        <f>IFERROR(Table8[[#This Row],[Timeline - Monthwise]]-Table8[[#This Row],[Start Date..]]+1,"Duration Doesn't Exsists")</f>
        <v>Duration Doesn't Exsists</v>
      </c>
      <c r="AG1252" s="29" t="str">
        <f ca="1">IFERROR(Table8[[#This Row],[Timeline - Monthwise]]-TODAY(),"No ETA")</f>
        <v>No ETA</v>
      </c>
      <c r="AH1252" s="29" t="str">
        <f t="shared" si="63"/>
        <v>Yet to Start</v>
      </c>
      <c r="AI1252" s="1"/>
      <c r="AJ1252" s="237" t="s">
        <v>3569</v>
      </c>
      <c r="AK1252" s="1"/>
      <c r="AL1252" s="1" t="s">
        <v>41</v>
      </c>
      <c r="AM1252" s="1" t="s">
        <v>39</v>
      </c>
      <c r="AN1252" s="1"/>
      <c r="AO1252" s="27"/>
      <c r="AP1252" s="192"/>
      <c r="AQ1252" s="1"/>
      <c r="AS1252" s="192" t="str">
        <f>VLOOKUP(Table8[[#This Row],[CEM Number]],'71 CEMs'!$E$5:$E$76,1,0)</f>
        <v>I250207</v>
      </c>
      <c r="AT1252" s="234" t="s">
        <v>3569</v>
      </c>
      <c r="AU1252" s="233"/>
    </row>
    <row r="1253" spans="1:47" ht="14.4" customHeight="1">
      <c r="A1253" s="26" t="s">
        <v>658</v>
      </c>
      <c r="B1253" s="166">
        <v>45549</v>
      </c>
      <c r="C1253" s="1" t="s">
        <v>40</v>
      </c>
      <c r="D1253" s="1" t="s">
        <v>660</v>
      </c>
      <c r="E1253" s="192" t="s">
        <v>42</v>
      </c>
      <c r="F1253" s="29">
        <v>0</v>
      </c>
      <c r="G1253" s="29">
        <v>0</v>
      </c>
      <c r="H1253" s="29"/>
      <c r="I1253" s="29"/>
      <c r="J1253" s="29"/>
      <c r="K1253" s="29"/>
      <c r="L1253" s="29"/>
      <c r="M1253" s="1" t="str">
        <f>Table8[[#This Row],[Std Remarks]]</f>
        <v>FEEDER ETC WORK - RETAIN BUDGET</v>
      </c>
      <c r="N1253" s="28">
        <f>Table8[[#This Row],[% of Completion of Work Done]]</f>
        <v>0</v>
      </c>
      <c r="O1253" s="1">
        <f>Table8[[#This Row],[Customers According to % (Market Share)]]</f>
        <v>0</v>
      </c>
      <c r="P1253" s="29">
        <v>1080000</v>
      </c>
      <c r="Q1253" s="136">
        <f>Table8[[#This Row],[Allocated Budget]]*Table8[[#This Row],[Allocation Percentage]]</f>
        <v>540000</v>
      </c>
      <c r="R1253" s="136">
        <v>540000</v>
      </c>
      <c r="S1253" s="1">
        <v>-1</v>
      </c>
      <c r="T1253" s="1"/>
      <c r="U1253" s="1"/>
      <c r="V1253" s="29">
        <v>0</v>
      </c>
      <c r="W1253" s="29">
        <v>0</v>
      </c>
      <c r="X1253" s="1"/>
      <c r="Y1253" s="75">
        <f t="shared" si="65"/>
        <v>0.5</v>
      </c>
      <c r="Z1253" s="1"/>
      <c r="AA1253" s="1"/>
      <c r="AB1253" s="28">
        <v>0</v>
      </c>
      <c r="AC1253" s="115">
        <f t="shared" si="62"/>
        <v>0</v>
      </c>
      <c r="AD1253" s="2">
        <v>46082</v>
      </c>
      <c r="AE1253" s="175" t="str">
        <f>IFERROR(Table8[[#This Row],[Timeline - Monthwise]]-MIN(Table8[Start Date..]),"None")</f>
        <v>None</v>
      </c>
      <c r="AF1253" s="1" t="str">
        <f>IFERROR(Table8[[#This Row],[Timeline - Monthwise]]-Table8[[#This Row],[Start Date..]]+1,"Duration Doesn't Exsists")</f>
        <v>Duration Doesn't Exsists</v>
      </c>
      <c r="AG1253" s="29" t="str">
        <f ca="1">IFERROR(Table8[[#This Row],[Timeline - Monthwise]]-TODAY(),"No ETA")</f>
        <v>No ETA</v>
      </c>
      <c r="AH1253" s="29" t="str">
        <f t="shared" si="63"/>
        <v>Yet to Start</v>
      </c>
      <c r="AI1253" s="1"/>
      <c r="AJ1253" s="237" t="s">
        <v>3569</v>
      </c>
      <c r="AK1253" s="1"/>
      <c r="AL1253" s="1" t="s">
        <v>41</v>
      </c>
      <c r="AM1253" s="1" t="s">
        <v>39</v>
      </c>
      <c r="AN1253" s="1"/>
      <c r="AO1253" s="27"/>
      <c r="AP1253" s="192"/>
      <c r="AQ1253" s="1"/>
      <c r="AS1253" s="192" t="str">
        <f>VLOOKUP(Table8[[#This Row],[CEM Number]],'71 CEMs'!$E$5:$E$76,1,0)</f>
        <v>I250208</v>
      </c>
      <c r="AT1253" s="234" t="s">
        <v>3569</v>
      </c>
      <c r="AU1253" s="233"/>
    </row>
    <row r="1254" spans="1:47" ht="14.4" customHeight="1">
      <c r="A1254" s="26" t="s">
        <v>664</v>
      </c>
      <c r="B1254" s="166">
        <v>45549</v>
      </c>
      <c r="C1254" s="1" t="s">
        <v>40</v>
      </c>
      <c r="D1254" s="1" t="s">
        <v>336</v>
      </c>
      <c r="E1254" s="192" t="s">
        <v>42</v>
      </c>
      <c r="F1254" s="29">
        <v>0</v>
      </c>
      <c r="G1254" s="29">
        <v>0</v>
      </c>
      <c r="H1254" s="29"/>
      <c r="I1254" s="29"/>
      <c r="J1254" s="29"/>
      <c r="K1254" s="29"/>
      <c r="L1254" s="29"/>
      <c r="M1254" s="1" t="str">
        <f>Table8[[#This Row],[Std Remarks]]</f>
        <v>FEEDER ETC WORK - RETAIN BUDGET</v>
      </c>
      <c r="N1254" s="28">
        <f>Table8[[#This Row],[% of Completion of Work Done]]</f>
        <v>0</v>
      </c>
      <c r="O1254" s="1">
        <f>Table8[[#This Row],[Customers According to % (Market Share)]]</f>
        <v>0</v>
      </c>
      <c r="P1254" s="29">
        <v>2610000</v>
      </c>
      <c r="Q1254" s="136">
        <f>Table8[[#This Row],[Allocated Budget]]*Table8[[#This Row],[Allocation Percentage]]</f>
        <v>1305000</v>
      </c>
      <c r="R1254" s="136">
        <v>1305000</v>
      </c>
      <c r="S1254" s="1">
        <v>-1</v>
      </c>
      <c r="T1254" s="1"/>
      <c r="U1254" s="1"/>
      <c r="V1254" s="29">
        <v>0</v>
      </c>
      <c r="W1254" s="29">
        <v>0</v>
      </c>
      <c r="X1254" s="1"/>
      <c r="Y1254" s="75">
        <f t="shared" si="65"/>
        <v>0.5</v>
      </c>
      <c r="Z1254" s="1"/>
      <c r="AA1254" s="1"/>
      <c r="AB1254" s="28">
        <v>0</v>
      </c>
      <c r="AC1254" s="115">
        <f t="shared" si="62"/>
        <v>0</v>
      </c>
      <c r="AD1254" s="2">
        <v>46082</v>
      </c>
      <c r="AE1254" s="175" t="str">
        <f>IFERROR(Table8[[#This Row],[Timeline - Monthwise]]-MIN(Table8[Start Date..]),"None")</f>
        <v>None</v>
      </c>
      <c r="AF1254" s="1" t="str">
        <f>IFERROR(Table8[[#This Row],[Timeline - Monthwise]]-Table8[[#This Row],[Start Date..]]+1,"Duration Doesn't Exsists")</f>
        <v>Duration Doesn't Exsists</v>
      </c>
      <c r="AG1254" s="29" t="str">
        <f ca="1">IFERROR(Table8[[#This Row],[Timeline - Monthwise]]-TODAY(),"No ETA")</f>
        <v>No ETA</v>
      </c>
      <c r="AH1254" s="29" t="str">
        <f t="shared" si="63"/>
        <v>Yet to Start</v>
      </c>
      <c r="AI1254" s="1"/>
      <c r="AJ1254" s="237" t="s">
        <v>3569</v>
      </c>
      <c r="AK1254" s="1"/>
      <c r="AL1254" s="1" t="s">
        <v>41</v>
      </c>
      <c r="AM1254" s="1" t="s">
        <v>39</v>
      </c>
      <c r="AN1254" s="1"/>
      <c r="AO1254" s="27"/>
      <c r="AP1254" s="192"/>
      <c r="AQ1254" s="1"/>
      <c r="AS1254" s="192" t="str">
        <f>VLOOKUP(Table8[[#This Row],[CEM Number]],'71 CEMs'!$E$5:$E$76,1,0)</f>
        <v>I250209</v>
      </c>
      <c r="AT1254" s="234" t="s">
        <v>3569</v>
      </c>
      <c r="AU1254" s="233"/>
    </row>
    <row r="1255" spans="1:47" ht="14.4" customHeight="1">
      <c r="A1255" s="26" t="s">
        <v>674</v>
      </c>
      <c r="B1255" s="166">
        <v>45549</v>
      </c>
      <c r="C1255" s="1" t="s">
        <v>40</v>
      </c>
      <c r="D1255" s="1" t="s">
        <v>258</v>
      </c>
      <c r="E1255" s="192" t="s">
        <v>42</v>
      </c>
      <c r="F1255" s="29">
        <v>0</v>
      </c>
      <c r="G1255" s="29">
        <v>0</v>
      </c>
      <c r="H1255" s="29"/>
      <c r="I1255" s="29"/>
      <c r="J1255" s="29"/>
      <c r="K1255" s="29"/>
      <c r="L1255" s="29"/>
      <c r="M1255" s="1" t="str">
        <f>Table8[[#This Row],[Std Remarks]]</f>
        <v>FEEDER ETC WORK - RETAIN BUDGET</v>
      </c>
      <c r="N1255" s="28">
        <f>Table8[[#This Row],[% of Completion of Work Done]]</f>
        <v>0</v>
      </c>
      <c r="O1255" s="1">
        <f>Table8[[#This Row],[Customers According to % (Market Share)]]</f>
        <v>0</v>
      </c>
      <c r="P1255" s="29">
        <v>3980000</v>
      </c>
      <c r="Q1255" s="136">
        <f>Table8[[#This Row],[Allocated Budget]]*Table8[[#This Row],[Allocation Percentage]]</f>
        <v>1990000</v>
      </c>
      <c r="R1255" s="136">
        <v>1990000</v>
      </c>
      <c r="S1255" s="1">
        <v>-1</v>
      </c>
      <c r="T1255" s="1"/>
      <c r="U1255" s="1"/>
      <c r="V1255" s="29"/>
      <c r="W1255" s="29">
        <v>0</v>
      </c>
      <c r="X1255" s="1"/>
      <c r="Y1255" s="75">
        <f t="shared" si="65"/>
        <v>0.5</v>
      </c>
      <c r="Z1255" s="1"/>
      <c r="AA1255" s="1"/>
      <c r="AB1255" s="28">
        <v>0</v>
      </c>
      <c r="AC1255" s="115">
        <f t="shared" si="62"/>
        <v>0</v>
      </c>
      <c r="AD1255" s="2">
        <v>46082</v>
      </c>
      <c r="AE1255" s="175" t="str">
        <f>IFERROR(Table8[[#This Row],[Timeline - Monthwise]]-MIN(Table8[Start Date..]),"None")</f>
        <v>None</v>
      </c>
      <c r="AF1255" s="1" t="str">
        <f>IFERROR(Table8[[#This Row],[Timeline - Monthwise]]-Table8[[#This Row],[Start Date..]]+1,"Duration Doesn't Exsists")</f>
        <v>Duration Doesn't Exsists</v>
      </c>
      <c r="AG1255" s="29" t="str">
        <f ca="1">IFERROR(Table8[[#This Row],[Timeline - Monthwise]]-TODAY(),"No ETA")</f>
        <v>No ETA</v>
      </c>
      <c r="AH1255" s="29" t="str">
        <f t="shared" si="63"/>
        <v>Yet to Start</v>
      </c>
      <c r="AI1255" s="1"/>
      <c r="AJ1255" s="237" t="s">
        <v>3569</v>
      </c>
      <c r="AK1255" s="1"/>
      <c r="AL1255" s="1" t="s">
        <v>41</v>
      </c>
      <c r="AM1255" s="1" t="s">
        <v>39</v>
      </c>
      <c r="AN1255" s="1"/>
      <c r="AO1255" s="27"/>
      <c r="AP1255" s="192"/>
      <c r="AQ1255" s="1"/>
      <c r="AS1255" s="192" t="str">
        <f>VLOOKUP(Table8[[#This Row],[CEM Number]],'71 CEMs'!$E$5:$E$76,1,0)</f>
        <v>I250210</v>
      </c>
      <c r="AT1255" s="234" t="s">
        <v>3569</v>
      </c>
      <c r="AU1255" s="233"/>
    </row>
    <row r="1256" spans="1:47" ht="14.4" customHeight="1">
      <c r="A1256" s="26" t="s">
        <v>694</v>
      </c>
      <c r="B1256" s="166">
        <v>45549</v>
      </c>
      <c r="C1256" s="1" t="s">
        <v>40</v>
      </c>
      <c r="D1256" s="1" t="s">
        <v>330</v>
      </c>
      <c r="E1256" s="192" t="s">
        <v>42</v>
      </c>
      <c r="F1256" s="29">
        <v>0</v>
      </c>
      <c r="G1256" s="29">
        <v>0</v>
      </c>
      <c r="H1256" s="29"/>
      <c r="I1256" s="29"/>
      <c r="J1256" s="29"/>
      <c r="K1256" s="29"/>
      <c r="L1256" s="29"/>
      <c r="M1256" s="1" t="str">
        <f>Table8[[#This Row],[Std Remarks]]</f>
        <v>FEEDER ETC WORK - RETAIN BUDGET</v>
      </c>
      <c r="N1256" s="28">
        <f>Table8[[#This Row],[% of Completion of Work Done]]</f>
        <v>0</v>
      </c>
      <c r="O1256" s="1">
        <f>Table8[[#This Row],[Customers According to % (Market Share)]]</f>
        <v>0</v>
      </c>
      <c r="P1256" s="29">
        <v>1170000</v>
      </c>
      <c r="Q1256" s="136">
        <f>Table8[[#This Row],[Allocated Budget]]*Table8[[#This Row],[Allocation Percentage]]</f>
        <v>585000</v>
      </c>
      <c r="R1256" s="136">
        <v>585000</v>
      </c>
      <c r="S1256" s="1">
        <v>-1</v>
      </c>
      <c r="T1256" s="1"/>
      <c r="U1256" s="1"/>
      <c r="V1256" s="29">
        <v>0</v>
      </c>
      <c r="W1256" s="29">
        <v>0</v>
      </c>
      <c r="X1256" s="1"/>
      <c r="Y1256" s="75">
        <f t="shared" si="65"/>
        <v>0.5</v>
      </c>
      <c r="Z1256" s="1"/>
      <c r="AA1256" s="1"/>
      <c r="AB1256" s="28">
        <v>0</v>
      </c>
      <c r="AC1256" s="115">
        <f t="shared" si="62"/>
        <v>0</v>
      </c>
      <c r="AD1256" s="2">
        <v>46082</v>
      </c>
      <c r="AE1256" s="175" t="str">
        <f>IFERROR(Table8[[#This Row],[Timeline - Monthwise]]-MIN(Table8[Start Date..]),"None")</f>
        <v>None</v>
      </c>
      <c r="AF1256" s="1" t="str">
        <f>IFERROR(Table8[[#This Row],[Timeline - Monthwise]]-Table8[[#This Row],[Start Date..]]+1,"Duration Doesn't Exsists")</f>
        <v>Duration Doesn't Exsists</v>
      </c>
      <c r="AG1256" s="29" t="str">
        <f ca="1">IFERROR(Table8[[#This Row],[Timeline - Monthwise]]-TODAY(),"No ETA")</f>
        <v>No ETA</v>
      </c>
      <c r="AH1256" s="29" t="str">
        <f t="shared" si="63"/>
        <v>Yet to Start</v>
      </c>
      <c r="AI1256" s="1"/>
      <c r="AJ1256" s="237" t="s">
        <v>3569</v>
      </c>
      <c r="AK1256" s="1"/>
      <c r="AL1256" s="1" t="s">
        <v>41</v>
      </c>
      <c r="AM1256" s="1" t="s">
        <v>39</v>
      </c>
      <c r="AN1256" s="1"/>
      <c r="AO1256" s="27"/>
      <c r="AP1256" s="192"/>
      <c r="AQ1256" s="27"/>
      <c r="AS1256" s="192" t="str">
        <f>VLOOKUP(Table8[[#This Row],[CEM Number]],'71 CEMs'!$E$5:$E$76,1,0)</f>
        <v>I250211</v>
      </c>
      <c r="AT1256" s="234" t="s">
        <v>3569</v>
      </c>
      <c r="AU1256" s="233"/>
    </row>
    <row r="1257" spans="1:47" ht="14.4" customHeight="1">
      <c r="A1257" s="26" t="s">
        <v>698</v>
      </c>
      <c r="B1257" s="166">
        <v>45549</v>
      </c>
      <c r="C1257" s="1" t="s">
        <v>40</v>
      </c>
      <c r="D1257" s="1" t="s">
        <v>699</v>
      </c>
      <c r="E1257" s="192" t="s">
        <v>42</v>
      </c>
      <c r="F1257" s="29">
        <v>0</v>
      </c>
      <c r="G1257" s="29">
        <v>0</v>
      </c>
      <c r="H1257" s="29"/>
      <c r="I1257" s="29"/>
      <c r="J1257" s="29"/>
      <c r="K1257" s="29"/>
      <c r="L1257" s="29"/>
      <c r="M1257" s="1" t="str">
        <f>Table8[[#This Row],[Std Remarks]]</f>
        <v>FEEDER ETC WORK - RETAIN BUDGET</v>
      </c>
      <c r="N1257" s="28">
        <f>Table8[[#This Row],[% of Completion of Work Done]]</f>
        <v>0</v>
      </c>
      <c r="O1257" s="1">
        <f>Table8[[#This Row],[Customers According to % (Market Share)]]</f>
        <v>0</v>
      </c>
      <c r="P1257" s="29">
        <v>6120000</v>
      </c>
      <c r="Q1257" s="136">
        <f>Table8[[#This Row],[Allocated Budget]]*Table8[[#This Row],[Allocation Percentage]]</f>
        <v>3060000</v>
      </c>
      <c r="R1257" s="136">
        <v>3060000</v>
      </c>
      <c r="S1257" s="1">
        <v>-1</v>
      </c>
      <c r="T1257" s="1"/>
      <c r="U1257" s="1"/>
      <c r="V1257" s="29">
        <v>0</v>
      </c>
      <c r="W1257" s="29">
        <v>0</v>
      </c>
      <c r="X1257" s="1"/>
      <c r="Y1257" s="75">
        <f t="shared" si="65"/>
        <v>0.5</v>
      </c>
      <c r="Z1257" s="1"/>
      <c r="AA1257" s="1"/>
      <c r="AB1257" s="28">
        <v>0</v>
      </c>
      <c r="AC1257" s="115">
        <f t="shared" si="62"/>
        <v>0</v>
      </c>
      <c r="AD1257" s="2">
        <v>46082</v>
      </c>
      <c r="AE1257" s="175" t="str">
        <f>IFERROR(Table8[[#This Row],[Timeline - Monthwise]]-MIN(Table8[Start Date..]),"None")</f>
        <v>None</v>
      </c>
      <c r="AF1257" s="1" t="str">
        <f>IFERROR(Table8[[#This Row],[Timeline - Monthwise]]-Table8[[#This Row],[Start Date..]]+1,"Duration Doesn't Exsists")</f>
        <v>Duration Doesn't Exsists</v>
      </c>
      <c r="AG1257" s="29" t="str">
        <f ca="1">IFERROR(Table8[[#This Row],[Timeline - Monthwise]]-TODAY(),"No ETA")</f>
        <v>No ETA</v>
      </c>
      <c r="AH1257" s="29" t="str">
        <f t="shared" si="63"/>
        <v>Yet to Start</v>
      </c>
      <c r="AI1257" s="1"/>
      <c r="AJ1257" s="237" t="s">
        <v>3569</v>
      </c>
      <c r="AK1257" s="1"/>
      <c r="AL1257" s="1" t="s">
        <v>41</v>
      </c>
      <c r="AM1257" s="1" t="s">
        <v>39</v>
      </c>
      <c r="AN1257" s="1"/>
      <c r="AO1257" s="27"/>
      <c r="AP1257" s="192"/>
      <c r="AQ1257" s="1"/>
      <c r="AS1257" s="192" t="str">
        <f>VLOOKUP(Table8[[#This Row],[CEM Number]],'71 CEMs'!$E$5:$E$76,1,0)</f>
        <v>I250212</v>
      </c>
      <c r="AT1257" s="234" t="s">
        <v>3569</v>
      </c>
      <c r="AU1257" s="233"/>
    </row>
    <row r="1258" spans="1:47" ht="14.4" customHeight="1">
      <c r="A1258" s="26" t="s">
        <v>722</v>
      </c>
      <c r="B1258" s="166">
        <v>45549</v>
      </c>
      <c r="C1258" s="1" t="s">
        <v>40</v>
      </c>
      <c r="D1258" s="1" t="s">
        <v>191</v>
      </c>
      <c r="E1258" s="192" t="s">
        <v>42</v>
      </c>
      <c r="F1258" s="29">
        <v>0</v>
      </c>
      <c r="G1258" s="29">
        <v>0</v>
      </c>
      <c r="H1258" s="29"/>
      <c r="I1258" s="29"/>
      <c r="J1258" s="29"/>
      <c r="K1258" s="29"/>
      <c r="L1258" s="29"/>
      <c r="M1258" s="1" t="str">
        <f>Table8[[#This Row],[Std Remarks]]</f>
        <v>FEEDER ETC WORK - RETAIN BUDGET</v>
      </c>
      <c r="N1258" s="28">
        <f>Table8[[#This Row],[% of Completion of Work Done]]</f>
        <v>0</v>
      </c>
      <c r="O1258" s="1">
        <f>Table8[[#This Row],[Customers According to % (Market Share)]]</f>
        <v>0</v>
      </c>
      <c r="P1258" s="29">
        <v>1500000</v>
      </c>
      <c r="Q1258" s="136">
        <f>Table8[[#This Row],[Allocated Budget]]*Table8[[#This Row],[Allocation Percentage]]</f>
        <v>750000</v>
      </c>
      <c r="R1258" s="136">
        <v>750000</v>
      </c>
      <c r="S1258" s="1">
        <v>-1</v>
      </c>
      <c r="T1258" s="1"/>
      <c r="U1258" s="1"/>
      <c r="V1258" s="29"/>
      <c r="W1258" s="29"/>
      <c r="X1258" s="1"/>
      <c r="Y1258" s="75">
        <f t="shared" si="65"/>
        <v>0.5</v>
      </c>
      <c r="Z1258" s="1"/>
      <c r="AA1258" s="1"/>
      <c r="AB1258" s="28">
        <v>0</v>
      </c>
      <c r="AC1258" s="115">
        <f t="shared" si="62"/>
        <v>0</v>
      </c>
      <c r="AD1258" s="2">
        <v>46082</v>
      </c>
      <c r="AE1258" s="175" t="str">
        <f>IFERROR(Table8[[#This Row],[Timeline - Monthwise]]-MIN(Table8[Start Date..]),"None")</f>
        <v>None</v>
      </c>
      <c r="AF1258" s="1" t="str">
        <f>IFERROR(Table8[[#This Row],[Timeline - Monthwise]]-Table8[[#This Row],[Start Date..]]+1,"Duration Doesn't Exsists")</f>
        <v>Duration Doesn't Exsists</v>
      </c>
      <c r="AG1258" s="29" t="str">
        <f ca="1">IFERROR(Table8[[#This Row],[Timeline - Monthwise]]-TODAY(),"No ETA")</f>
        <v>No ETA</v>
      </c>
      <c r="AH1258" s="29" t="str">
        <f t="shared" si="63"/>
        <v>Yet to Start</v>
      </c>
      <c r="AI1258" s="1"/>
      <c r="AJ1258" s="237" t="s">
        <v>3569</v>
      </c>
      <c r="AK1258" s="1"/>
      <c r="AL1258" s="1" t="s">
        <v>41</v>
      </c>
      <c r="AM1258" s="1" t="s">
        <v>39</v>
      </c>
      <c r="AN1258" s="1"/>
      <c r="AO1258" s="27"/>
      <c r="AP1258" s="192"/>
      <c r="AQ1258" s="1"/>
      <c r="AS1258" s="192" t="str">
        <f>VLOOKUP(Table8[[#This Row],[CEM Number]],'71 CEMs'!$E$5:$E$76,1,0)</f>
        <v>I250213</v>
      </c>
      <c r="AT1258" s="234" t="s">
        <v>3569</v>
      </c>
      <c r="AU1258" s="233"/>
    </row>
    <row r="1259" spans="1:47" ht="14.4" customHeight="1">
      <c r="A1259" s="26" t="s">
        <v>731</v>
      </c>
      <c r="B1259" s="166">
        <v>45582</v>
      </c>
      <c r="C1259" s="1" t="s">
        <v>40</v>
      </c>
      <c r="D1259" s="1" t="s">
        <v>732</v>
      </c>
      <c r="E1259" s="192" t="s">
        <v>42</v>
      </c>
      <c r="F1259" s="29">
        <v>0</v>
      </c>
      <c r="G1259" s="29">
        <v>0</v>
      </c>
      <c r="H1259" s="29"/>
      <c r="I1259" s="29"/>
      <c r="J1259" s="29"/>
      <c r="K1259" s="29"/>
      <c r="L1259" s="29"/>
      <c r="M1259" s="1" t="str">
        <f>Table8[[#This Row],[Std Remarks]]</f>
        <v>FEEDER ETC WORK - RETAIN BUDGET</v>
      </c>
      <c r="N1259" s="28">
        <f>Table8[[#This Row],[% of Completion of Work Done]]</f>
        <v>0</v>
      </c>
      <c r="O1259" s="1">
        <f>Table8[[#This Row],[Customers According to % (Market Share)]]</f>
        <v>0</v>
      </c>
      <c r="P1259" s="29">
        <v>1125000</v>
      </c>
      <c r="Q1259" s="136">
        <f>Table8[[#This Row],[Allocated Budget]]*Table8[[#This Row],[Allocation Percentage]]</f>
        <v>562500</v>
      </c>
      <c r="R1259" s="136">
        <v>562500</v>
      </c>
      <c r="S1259" s="1">
        <v>-0.85</v>
      </c>
      <c r="T1259" s="1"/>
      <c r="U1259" s="1"/>
      <c r="V1259" s="29">
        <v>0</v>
      </c>
      <c r="W1259" s="29">
        <v>0</v>
      </c>
      <c r="X1259" s="1"/>
      <c r="Y1259" s="75">
        <f t="shared" si="65"/>
        <v>0.5</v>
      </c>
      <c r="Z1259" s="1"/>
      <c r="AA1259" s="1"/>
      <c r="AB1259" s="28">
        <v>0</v>
      </c>
      <c r="AC1259" s="115">
        <f t="shared" si="62"/>
        <v>0</v>
      </c>
      <c r="AD1259" s="2">
        <v>46082</v>
      </c>
      <c r="AE1259" s="175" t="str">
        <f>IFERROR(Table8[[#This Row],[Timeline - Monthwise]]-MIN(Table8[Start Date..]),"None")</f>
        <v>None</v>
      </c>
      <c r="AF1259" s="1" t="str">
        <f>IFERROR(Table8[[#This Row],[Timeline - Monthwise]]-Table8[[#This Row],[Start Date..]]+1,"Duration Doesn't Exsists")</f>
        <v>Duration Doesn't Exsists</v>
      </c>
      <c r="AG1259" s="29" t="str">
        <f ca="1">IFERROR(Table8[[#This Row],[Timeline - Monthwise]]-TODAY(),"No ETA")</f>
        <v>No ETA</v>
      </c>
      <c r="AH1259" s="29" t="str">
        <f t="shared" si="63"/>
        <v>Yet to Start</v>
      </c>
      <c r="AI1259" s="1"/>
      <c r="AJ1259" s="237" t="s">
        <v>3569</v>
      </c>
      <c r="AK1259" s="1"/>
      <c r="AL1259" s="1" t="s">
        <v>41</v>
      </c>
      <c r="AM1259" s="1" t="s">
        <v>39</v>
      </c>
      <c r="AN1259" s="1"/>
      <c r="AO1259" s="27"/>
      <c r="AP1259" s="192"/>
      <c r="AQ1259" s="1"/>
      <c r="AS1259" s="192" t="str">
        <f>VLOOKUP(Table8[[#This Row],[CEM Number]],'71 CEMs'!$E$5:$E$76,1,0)</f>
        <v>I250298</v>
      </c>
      <c r="AT1259" s="234" t="s">
        <v>3569</v>
      </c>
      <c r="AU1259" s="233"/>
    </row>
    <row r="1260" spans="1:47" ht="14.4" customHeight="1">
      <c r="A1260" s="26" t="s">
        <v>736</v>
      </c>
      <c r="B1260" s="166" t="s">
        <v>3530</v>
      </c>
      <c r="C1260" s="1" t="s">
        <v>40</v>
      </c>
      <c r="D1260" s="1" t="s">
        <v>737</v>
      </c>
      <c r="E1260" s="192" t="s">
        <v>42</v>
      </c>
      <c r="F1260" s="29"/>
      <c r="G1260" s="29"/>
      <c r="H1260" s="29"/>
      <c r="I1260" s="29"/>
      <c r="J1260" s="29"/>
      <c r="K1260" s="29"/>
      <c r="L1260" s="29"/>
      <c r="M1260" s="1" t="str">
        <f>Table8[[#This Row],[Std Remarks]]</f>
        <v>FEEDER ETC WORK - RETAIN BUDGET</v>
      </c>
      <c r="N1260" s="28">
        <f>Table8[[#This Row],[% of Completion of Work Done]]</f>
        <v>0</v>
      </c>
      <c r="O1260" s="1">
        <f>Table8[[#This Row],[Customers According to % (Market Share)]]</f>
        <v>0</v>
      </c>
      <c r="P1260" s="29">
        <v>0</v>
      </c>
      <c r="Q1260" s="136">
        <f>Table8[[#This Row],[Allocated Budget]]*Table8[[#This Row],[Allocation Percentage]]</f>
        <v>0</v>
      </c>
      <c r="R1260" s="136"/>
      <c r="S1260" s="1"/>
      <c r="T1260" s="1"/>
      <c r="U1260" s="1"/>
      <c r="V1260" s="29">
        <v>0</v>
      </c>
      <c r="W1260" s="29">
        <v>0</v>
      </c>
      <c r="X1260" s="1"/>
      <c r="Y1260" s="75">
        <f>$R$1</f>
        <v>1</v>
      </c>
      <c r="Z1260" s="1"/>
      <c r="AA1260" s="1"/>
      <c r="AB1260" s="28">
        <v>0</v>
      </c>
      <c r="AC1260" s="115">
        <f t="shared" si="62"/>
        <v>0</v>
      </c>
      <c r="AD1260" s="2">
        <v>46082</v>
      </c>
      <c r="AE1260" s="175" t="str">
        <f>IFERROR(Table8[[#This Row],[Timeline - Monthwise]]-MIN(Table8[Start Date..]),"None")</f>
        <v>None</v>
      </c>
      <c r="AF1260" s="1" t="str">
        <f>IFERROR(Table8[[#This Row],[Timeline - Monthwise]]-Table8[[#This Row],[Start Date..]]+1,"Duration Doesn't Exsists")</f>
        <v>Duration Doesn't Exsists</v>
      </c>
      <c r="AG1260" s="29" t="str">
        <f ca="1">IFERROR(Table8[[#This Row],[Timeline - Monthwise]]-TODAY(),"No ETA")</f>
        <v>No ETA</v>
      </c>
      <c r="AH1260" s="29" t="str">
        <f t="shared" si="63"/>
        <v>Yet to Start</v>
      </c>
      <c r="AI1260" s="1"/>
      <c r="AJ1260" s="237" t="s">
        <v>3569</v>
      </c>
      <c r="AK1260" s="1"/>
      <c r="AL1260" s="1" t="s">
        <v>41</v>
      </c>
      <c r="AM1260" s="1" t="s">
        <v>39</v>
      </c>
      <c r="AN1260" s="1"/>
      <c r="AO1260" s="27"/>
      <c r="AP1260" s="192"/>
      <c r="AQ1260" s="1"/>
      <c r="AS1260" s="192" t="str">
        <f>VLOOKUP(Table8[[#This Row],[CEM Number]],'71 CEMs'!$E$5:$E$76,1,0)</f>
        <v>I250307</v>
      </c>
      <c r="AT1260" s="234" t="s">
        <v>3569</v>
      </c>
      <c r="AU1260" s="233"/>
    </row>
    <row r="1261" spans="1:47" ht="14.4" customHeight="1">
      <c r="A1261" s="26" t="s">
        <v>739</v>
      </c>
      <c r="B1261" s="166">
        <v>45601</v>
      </c>
      <c r="C1261" s="1" t="s">
        <v>40</v>
      </c>
      <c r="D1261" s="1" t="s">
        <v>740</v>
      </c>
      <c r="E1261" s="192" t="s">
        <v>42</v>
      </c>
      <c r="F1261" s="29">
        <v>0</v>
      </c>
      <c r="G1261" s="29">
        <v>0</v>
      </c>
      <c r="H1261" s="29"/>
      <c r="I1261" s="29"/>
      <c r="J1261" s="29"/>
      <c r="K1261" s="29"/>
      <c r="L1261" s="29"/>
      <c r="M1261" s="1" t="str">
        <f>Table8[[#This Row],[Std Remarks]]</f>
        <v>FEEDER ETC WORK - RETAIN BUDGET</v>
      </c>
      <c r="N1261" s="28">
        <f>Table8[[#This Row],[% of Completion of Work Done]]</f>
        <v>0</v>
      </c>
      <c r="O1261" s="1">
        <f>Table8[[#This Row],[Customers According to % (Market Share)]]</f>
        <v>0</v>
      </c>
      <c r="P1261" s="29">
        <v>540000</v>
      </c>
      <c r="Q1261" s="136">
        <f>Table8[[#This Row],[Allocated Budget]]*Table8[[#This Row],[Allocation Percentage]]</f>
        <v>270000</v>
      </c>
      <c r="R1261" s="136">
        <v>270000</v>
      </c>
      <c r="S1261" s="1">
        <v>-0.84999999999999987</v>
      </c>
      <c r="T1261" s="1"/>
      <c r="U1261" s="1"/>
      <c r="V1261" s="29"/>
      <c r="W1261" s="29"/>
      <c r="X1261" s="1"/>
      <c r="Y1261" s="75">
        <f>$Q$1</f>
        <v>0.5</v>
      </c>
      <c r="Z1261" s="1"/>
      <c r="AA1261" s="1"/>
      <c r="AB1261" s="28">
        <v>0</v>
      </c>
      <c r="AC1261" s="115">
        <f t="shared" si="62"/>
        <v>0</v>
      </c>
      <c r="AD1261" s="2">
        <v>46082</v>
      </c>
      <c r="AE1261" s="175" t="str">
        <f>IFERROR(Table8[[#This Row],[Timeline - Monthwise]]-MIN(Table8[Start Date..]),"None")</f>
        <v>None</v>
      </c>
      <c r="AF1261" s="1" t="str">
        <f>IFERROR(Table8[[#This Row],[Timeline - Monthwise]]-Table8[[#This Row],[Start Date..]]+1,"Duration Doesn't Exsists")</f>
        <v>Duration Doesn't Exsists</v>
      </c>
      <c r="AG1261" s="29" t="str">
        <f ca="1">IFERROR(Table8[[#This Row],[Timeline - Monthwise]]-TODAY(),"No ETA")</f>
        <v>No ETA</v>
      </c>
      <c r="AH1261" s="29" t="str">
        <f t="shared" si="63"/>
        <v>Yet to Start</v>
      </c>
      <c r="AI1261" s="1"/>
      <c r="AJ1261" s="237" t="s">
        <v>3569</v>
      </c>
      <c r="AK1261" s="1"/>
      <c r="AL1261" s="1" t="s">
        <v>41</v>
      </c>
      <c r="AM1261" s="1" t="s">
        <v>39</v>
      </c>
      <c r="AN1261" s="1"/>
      <c r="AO1261" s="27"/>
      <c r="AP1261" s="192"/>
      <c r="AQ1261" s="1"/>
      <c r="AS1261" s="192" t="str">
        <f>VLOOKUP(Table8[[#This Row],[CEM Number]],'71 CEMs'!$E$5:$E$76,1,0)</f>
        <v>I250326</v>
      </c>
      <c r="AT1261" s="234" t="s">
        <v>3569</v>
      </c>
      <c r="AU1261" s="233"/>
    </row>
    <row r="1262" spans="1:47" ht="14.4" customHeight="1">
      <c r="A1262" s="26" t="s">
        <v>742</v>
      </c>
      <c r="B1262" s="166">
        <v>45601</v>
      </c>
      <c r="C1262" s="1" t="s">
        <v>40</v>
      </c>
      <c r="D1262" s="1" t="s">
        <v>27</v>
      </c>
      <c r="E1262" s="192" t="s">
        <v>42</v>
      </c>
      <c r="F1262" s="29">
        <v>0</v>
      </c>
      <c r="G1262" s="29">
        <v>0</v>
      </c>
      <c r="H1262" s="29"/>
      <c r="I1262" s="29"/>
      <c r="J1262" s="29"/>
      <c r="K1262" s="29"/>
      <c r="L1262" s="29"/>
      <c r="M1262" s="1" t="str">
        <f>Table8[[#This Row],[Std Remarks]]</f>
        <v>FEEDER ETC WORK - RETAIN BUDGET</v>
      </c>
      <c r="N1262" s="28">
        <f>Table8[[#This Row],[% of Completion of Work Done]]</f>
        <v>0</v>
      </c>
      <c r="O1262" s="1">
        <f>Table8[[#This Row],[Customers According to % (Market Share)]]</f>
        <v>0</v>
      </c>
      <c r="P1262" s="29">
        <v>8075000</v>
      </c>
      <c r="Q1262" s="136">
        <f>Table8[[#This Row],[Allocated Budget]]*Table8[[#This Row],[Allocation Percentage]]</f>
        <v>4037500</v>
      </c>
      <c r="R1262" s="136">
        <v>4037500</v>
      </c>
      <c r="S1262" s="1">
        <v>-1</v>
      </c>
      <c r="T1262" s="1"/>
      <c r="U1262" s="1"/>
      <c r="V1262" s="29">
        <v>0</v>
      </c>
      <c r="W1262" s="29">
        <v>0</v>
      </c>
      <c r="X1262" s="1"/>
      <c r="Y1262" s="75">
        <f>$Q$1</f>
        <v>0.5</v>
      </c>
      <c r="Z1262" s="1"/>
      <c r="AA1262" s="1"/>
      <c r="AB1262" s="28">
        <v>0</v>
      </c>
      <c r="AC1262" s="115">
        <f t="shared" si="62"/>
        <v>0</v>
      </c>
      <c r="AD1262" s="2">
        <v>46082</v>
      </c>
      <c r="AE1262" s="175" t="str">
        <f>IFERROR(Table8[[#This Row],[Timeline - Monthwise]]-MIN(Table8[Start Date..]),"None")</f>
        <v>None</v>
      </c>
      <c r="AF1262" s="1" t="str">
        <f>IFERROR(Table8[[#This Row],[Timeline - Monthwise]]-Table8[[#This Row],[Start Date..]]+1,"Duration Doesn't Exsists")</f>
        <v>Duration Doesn't Exsists</v>
      </c>
      <c r="AG1262" s="29" t="str">
        <f ca="1">IFERROR(Table8[[#This Row],[Timeline - Monthwise]]-TODAY(),"No ETA")</f>
        <v>No ETA</v>
      </c>
      <c r="AH1262" s="29" t="str">
        <f t="shared" si="63"/>
        <v>Yet to Start</v>
      </c>
      <c r="AI1262" s="1"/>
      <c r="AJ1262" s="237" t="s">
        <v>3569</v>
      </c>
      <c r="AK1262" s="1"/>
      <c r="AL1262" s="1" t="s">
        <v>41</v>
      </c>
      <c r="AM1262" s="1" t="s">
        <v>39</v>
      </c>
      <c r="AN1262" s="1"/>
      <c r="AO1262" s="27"/>
      <c r="AP1262" s="192"/>
      <c r="AQ1262" s="1"/>
      <c r="AS1262" s="192" t="str">
        <f>VLOOKUP(Table8[[#This Row],[CEM Number]],'71 CEMs'!$E$5:$E$76,1,0)</f>
        <v>I250327</v>
      </c>
      <c r="AT1262" s="234" t="s">
        <v>3569</v>
      </c>
      <c r="AU1262" s="233"/>
    </row>
    <row r="1263" spans="1:47" ht="14.4" customHeight="1">
      <c r="A1263" s="26" t="s">
        <v>756</v>
      </c>
      <c r="B1263" s="166" t="s">
        <v>3530</v>
      </c>
      <c r="C1263" s="1" t="s">
        <v>40</v>
      </c>
      <c r="D1263" s="1" t="s">
        <v>287</v>
      </c>
      <c r="E1263" s="192" t="s">
        <v>42</v>
      </c>
      <c r="F1263" s="29"/>
      <c r="G1263" s="29"/>
      <c r="H1263" s="29"/>
      <c r="I1263" s="29"/>
      <c r="J1263" s="29"/>
      <c r="K1263" s="29"/>
      <c r="L1263" s="29"/>
      <c r="M1263" s="1" t="str">
        <f>Table8[[#This Row],[Std Remarks]]</f>
        <v>FEEDER ETC WORK - RETAIN BUDGET</v>
      </c>
      <c r="N1263" s="28">
        <f>Table8[[#This Row],[% of Completion of Work Done]]</f>
        <v>0</v>
      </c>
      <c r="O1263" s="1">
        <f>Table8[[#This Row],[Customers According to % (Market Share)]]</f>
        <v>0</v>
      </c>
      <c r="P1263" s="29">
        <v>0</v>
      </c>
      <c r="Q1263" s="136">
        <f>Table8[[#This Row],[Allocated Budget]]*Table8[[#This Row],[Allocation Percentage]]</f>
        <v>0</v>
      </c>
      <c r="R1263" s="136"/>
      <c r="S1263" s="1"/>
      <c r="T1263" s="1"/>
      <c r="U1263" s="1"/>
      <c r="V1263" s="29">
        <v>0</v>
      </c>
      <c r="W1263" s="188">
        <v>0</v>
      </c>
      <c r="X1263" s="1"/>
      <c r="Y1263" s="75">
        <f>$R$1</f>
        <v>1</v>
      </c>
      <c r="Z1263" s="1"/>
      <c r="AA1263" s="1"/>
      <c r="AB1263" s="28">
        <v>0</v>
      </c>
      <c r="AC1263" s="115">
        <f t="shared" si="62"/>
        <v>0</v>
      </c>
      <c r="AD1263" s="2">
        <v>46082</v>
      </c>
      <c r="AE1263" s="175" t="str">
        <f>IFERROR(Table8[[#This Row],[Timeline - Monthwise]]-MIN(Table8[Start Date..]),"None")</f>
        <v>None</v>
      </c>
      <c r="AF1263" s="1" t="str">
        <f>IFERROR(Table8[[#This Row],[Timeline - Monthwise]]-Table8[[#This Row],[Start Date..]]+1,"Duration Doesn't Exsists")</f>
        <v>Duration Doesn't Exsists</v>
      </c>
      <c r="AG1263" s="29" t="str">
        <f ca="1">IFERROR(Table8[[#This Row],[Timeline - Monthwise]]-TODAY(),"No ETA")</f>
        <v>No ETA</v>
      </c>
      <c r="AH1263" s="29" t="str">
        <f t="shared" si="63"/>
        <v>Yet to Start</v>
      </c>
      <c r="AI1263" s="1"/>
      <c r="AJ1263" s="237" t="s">
        <v>3569</v>
      </c>
      <c r="AK1263" s="1"/>
      <c r="AL1263" s="1" t="s">
        <v>41</v>
      </c>
      <c r="AM1263" s="1" t="s">
        <v>39</v>
      </c>
      <c r="AN1263" s="1"/>
      <c r="AO1263" s="27"/>
      <c r="AP1263" s="192"/>
      <c r="AQ1263" s="1"/>
      <c r="AS1263" s="192" t="str">
        <f>VLOOKUP(Table8[[#This Row],[CEM Number]],'71 CEMs'!$E$5:$E$76,1,0)</f>
        <v>I250374</v>
      </c>
      <c r="AT1263" s="234" t="s">
        <v>3569</v>
      </c>
      <c r="AU1263" s="233"/>
    </row>
    <row r="1264" spans="1:47" ht="14.4" customHeight="1">
      <c r="A1264" s="26" t="s">
        <v>761</v>
      </c>
      <c r="B1264" s="166">
        <v>45621</v>
      </c>
      <c r="C1264" s="1" t="s">
        <v>40</v>
      </c>
      <c r="D1264" s="1" t="s">
        <v>763</v>
      </c>
      <c r="E1264" s="192" t="s">
        <v>42</v>
      </c>
      <c r="F1264" s="29">
        <v>0</v>
      </c>
      <c r="G1264" s="29">
        <v>0</v>
      </c>
      <c r="H1264" s="29"/>
      <c r="I1264" s="29"/>
      <c r="J1264" s="29"/>
      <c r="K1264" s="29"/>
      <c r="L1264" s="29"/>
      <c r="M1264" s="1" t="str">
        <f>Table8[[#This Row],[Std Remarks]]</f>
        <v>FEEDER ETC WORK - RETAIN BUDGET</v>
      </c>
      <c r="N1264" s="28">
        <f>Table8[[#This Row],[% of Completion of Work Done]]</f>
        <v>0</v>
      </c>
      <c r="O1264" s="1">
        <f>Table8[[#This Row],[Customers According to % (Market Share)]]</f>
        <v>0</v>
      </c>
      <c r="P1264" s="29">
        <v>750000</v>
      </c>
      <c r="Q1264" s="136">
        <f>Table8[[#This Row],[Allocated Budget]]*Table8[[#This Row],[Allocation Percentage]]</f>
        <v>375000</v>
      </c>
      <c r="R1264" s="136">
        <v>375000</v>
      </c>
      <c r="S1264" s="1">
        <v>-0.76500000000000001</v>
      </c>
      <c r="T1264" s="1"/>
      <c r="U1264" s="1"/>
      <c r="V1264" s="29">
        <v>0</v>
      </c>
      <c r="W1264" s="29">
        <v>0</v>
      </c>
      <c r="X1264" s="1"/>
      <c r="Y1264" s="75">
        <f t="shared" ref="Y1264:Y1270" si="66">$Q$1</f>
        <v>0.5</v>
      </c>
      <c r="Z1264" s="1"/>
      <c r="AA1264" s="1"/>
      <c r="AB1264" s="28">
        <v>0</v>
      </c>
      <c r="AC1264" s="115">
        <f t="shared" si="62"/>
        <v>0</v>
      </c>
      <c r="AD1264" s="2">
        <v>46082</v>
      </c>
      <c r="AE1264" s="175" t="str">
        <f>IFERROR(Table8[[#This Row],[Timeline - Monthwise]]-MIN(Table8[Start Date..]),"None")</f>
        <v>None</v>
      </c>
      <c r="AF1264" s="1" t="str">
        <f>IFERROR(Table8[[#This Row],[Timeline - Monthwise]]-Table8[[#This Row],[Start Date..]]+1,"Duration Doesn't Exsists")</f>
        <v>Duration Doesn't Exsists</v>
      </c>
      <c r="AG1264" s="29" t="str">
        <f ca="1">IFERROR(Table8[[#This Row],[Timeline - Monthwise]]-TODAY(),"No ETA")</f>
        <v>No ETA</v>
      </c>
      <c r="AH1264" s="29" t="str">
        <f t="shared" si="63"/>
        <v>Yet to Start</v>
      </c>
      <c r="AI1264" s="1"/>
      <c r="AJ1264" s="237" t="s">
        <v>3569</v>
      </c>
      <c r="AK1264" s="1"/>
      <c r="AL1264" s="1" t="s">
        <v>41</v>
      </c>
      <c r="AM1264" s="1" t="s">
        <v>39</v>
      </c>
      <c r="AN1264" s="1"/>
      <c r="AO1264" s="27"/>
      <c r="AP1264" s="192"/>
      <c r="AQ1264" s="1"/>
      <c r="AS1264" s="192" t="str">
        <f>VLOOKUP(Table8[[#This Row],[CEM Number]],'71 CEMs'!$E$5:$E$76,1,0)</f>
        <v>I250375</v>
      </c>
      <c r="AT1264" s="234" t="s">
        <v>3569</v>
      </c>
      <c r="AU1264" s="233"/>
    </row>
    <row r="1265" spans="1:47" ht="14.4" customHeight="1">
      <c r="A1265" s="26" t="s">
        <v>768</v>
      </c>
      <c r="B1265" s="166">
        <v>45621</v>
      </c>
      <c r="C1265" s="1" t="s">
        <v>40</v>
      </c>
      <c r="D1265" s="1" t="s">
        <v>769</v>
      </c>
      <c r="E1265" s="192" t="s">
        <v>42</v>
      </c>
      <c r="F1265" s="29">
        <v>0</v>
      </c>
      <c r="G1265" s="29">
        <v>0</v>
      </c>
      <c r="H1265" s="29"/>
      <c r="I1265" s="29"/>
      <c r="J1265" s="29"/>
      <c r="K1265" s="29"/>
      <c r="L1265" s="29"/>
      <c r="M1265" s="1" t="str">
        <f>Table8[[#This Row],[Std Remarks]]</f>
        <v>FEEDER ETC WORK - RETAIN BUDGET</v>
      </c>
      <c r="N1265" s="28">
        <f>Table8[[#This Row],[% of Completion of Work Done]]</f>
        <v>0</v>
      </c>
      <c r="O1265" s="1">
        <f>Table8[[#This Row],[Customers According to % (Market Share)]]</f>
        <v>0</v>
      </c>
      <c r="P1265" s="29">
        <v>3062500</v>
      </c>
      <c r="Q1265" s="136">
        <f>Table8[[#This Row],[Allocated Budget]]*Table8[[#This Row],[Allocation Percentage]]</f>
        <v>1531250</v>
      </c>
      <c r="R1265" s="136">
        <v>1531250</v>
      </c>
      <c r="S1265" s="1">
        <v>-0.85</v>
      </c>
      <c r="T1265" s="1"/>
      <c r="U1265" s="1"/>
      <c r="V1265" s="29"/>
      <c r="W1265" s="29">
        <v>0</v>
      </c>
      <c r="X1265" s="1"/>
      <c r="Y1265" s="75">
        <f t="shared" si="66"/>
        <v>0.5</v>
      </c>
      <c r="Z1265" s="1"/>
      <c r="AA1265" s="1"/>
      <c r="AB1265" s="28">
        <v>0</v>
      </c>
      <c r="AC1265" s="115">
        <f t="shared" si="62"/>
        <v>0</v>
      </c>
      <c r="AD1265" s="2">
        <v>46082</v>
      </c>
      <c r="AE1265" s="175" t="str">
        <f>IFERROR(Table8[[#This Row],[Timeline - Monthwise]]-MIN(Table8[Start Date..]),"None")</f>
        <v>None</v>
      </c>
      <c r="AF1265" s="1" t="str">
        <f>IFERROR(Table8[[#This Row],[Timeline - Monthwise]]-Table8[[#This Row],[Start Date..]]+1,"Duration Doesn't Exsists")</f>
        <v>Duration Doesn't Exsists</v>
      </c>
      <c r="AG1265" s="29" t="str">
        <f ca="1">IFERROR(Table8[[#This Row],[Timeline - Monthwise]]-TODAY(),"No ETA")</f>
        <v>No ETA</v>
      </c>
      <c r="AH1265" s="29" t="str">
        <f t="shared" si="63"/>
        <v>Yet to Start</v>
      </c>
      <c r="AI1265" s="1"/>
      <c r="AJ1265" s="237" t="s">
        <v>3569</v>
      </c>
      <c r="AK1265" s="1"/>
      <c r="AL1265" s="1" t="s">
        <v>41</v>
      </c>
      <c r="AM1265" s="1" t="s">
        <v>39</v>
      </c>
      <c r="AN1265" s="1"/>
      <c r="AO1265" s="27"/>
      <c r="AP1265" s="192"/>
      <c r="AQ1265" s="1"/>
      <c r="AS1265" s="192" t="str">
        <f>VLOOKUP(Table8[[#This Row],[CEM Number]],'71 CEMs'!$E$5:$E$76,1,0)</f>
        <v>I250376</v>
      </c>
      <c r="AT1265" s="234" t="s">
        <v>3569</v>
      </c>
      <c r="AU1265" s="233"/>
    </row>
    <row r="1266" spans="1:47" ht="14.4" customHeight="1">
      <c r="A1266" s="26" t="s">
        <v>788</v>
      </c>
      <c r="B1266" s="166">
        <v>45621</v>
      </c>
      <c r="C1266" s="1" t="s">
        <v>40</v>
      </c>
      <c r="D1266" s="1" t="s">
        <v>790</v>
      </c>
      <c r="E1266" s="192" t="s">
        <v>42</v>
      </c>
      <c r="F1266" s="29">
        <v>0</v>
      </c>
      <c r="G1266" s="29">
        <v>0</v>
      </c>
      <c r="H1266" s="29"/>
      <c r="I1266" s="29"/>
      <c r="J1266" s="29"/>
      <c r="K1266" s="29"/>
      <c r="L1266" s="29"/>
      <c r="M1266" s="1" t="str">
        <f>Table8[[#This Row],[Std Remarks]]</f>
        <v>FEEDER ETC WORK - RETAIN BUDGET</v>
      </c>
      <c r="N1266" s="28">
        <f>Table8[[#This Row],[% of Completion of Work Done]]</f>
        <v>0</v>
      </c>
      <c r="O1266" s="1">
        <f>Table8[[#This Row],[Customers According to % (Market Share)]]</f>
        <v>0</v>
      </c>
      <c r="P1266" s="29">
        <v>4775000</v>
      </c>
      <c r="Q1266" s="136">
        <f>Table8[[#This Row],[Allocated Budget]]*Table8[[#This Row],[Allocation Percentage]]</f>
        <v>2387500</v>
      </c>
      <c r="R1266" s="136">
        <v>2387500</v>
      </c>
      <c r="S1266" s="1" t="e">
        <v>#DIV/0!</v>
      </c>
      <c r="T1266" s="1"/>
      <c r="U1266" s="1"/>
      <c r="V1266" s="29"/>
      <c r="W1266" s="29"/>
      <c r="X1266" s="1"/>
      <c r="Y1266" s="75">
        <f t="shared" si="66"/>
        <v>0.5</v>
      </c>
      <c r="Z1266" s="1"/>
      <c r="AA1266" s="1"/>
      <c r="AB1266" s="28">
        <v>0</v>
      </c>
      <c r="AC1266" s="115">
        <f t="shared" si="62"/>
        <v>0</v>
      </c>
      <c r="AD1266" s="2">
        <v>46082</v>
      </c>
      <c r="AE1266" s="175" t="str">
        <f>IFERROR(Table8[[#This Row],[Timeline - Monthwise]]-MIN(Table8[Start Date..]),"None")</f>
        <v>None</v>
      </c>
      <c r="AF1266" s="1" t="str">
        <f>IFERROR(Table8[[#This Row],[Timeline - Monthwise]]-Table8[[#This Row],[Start Date..]]+1,"Duration Doesn't Exsists")</f>
        <v>Duration Doesn't Exsists</v>
      </c>
      <c r="AG1266" s="29" t="str">
        <f ca="1">IFERROR(Table8[[#This Row],[Timeline - Monthwise]]-TODAY(),"No ETA")</f>
        <v>No ETA</v>
      </c>
      <c r="AH1266" s="29" t="str">
        <f t="shared" si="63"/>
        <v>Yet to Start</v>
      </c>
      <c r="AI1266" s="1"/>
      <c r="AJ1266" s="237" t="s">
        <v>3569</v>
      </c>
      <c r="AK1266" s="1"/>
      <c r="AL1266" s="1" t="s">
        <v>41</v>
      </c>
      <c r="AM1266" s="1" t="s">
        <v>39</v>
      </c>
      <c r="AN1266" s="1"/>
      <c r="AO1266" s="27"/>
      <c r="AP1266" s="192"/>
      <c r="AQ1266" s="1"/>
      <c r="AS1266" s="192" t="str">
        <f>VLOOKUP(Table8[[#This Row],[CEM Number]],'71 CEMs'!$E$5:$E$76,1,0)</f>
        <v>I250377</v>
      </c>
      <c r="AT1266" s="234" t="s">
        <v>3569</v>
      </c>
      <c r="AU1266" s="233"/>
    </row>
    <row r="1267" spans="1:47" ht="14.4" customHeight="1">
      <c r="A1267" s="26" t="s">
        <v>805</v>
      </c>
      <c r="B1267" s="166">
        <v>45621</v>
      </c>
      <c r="C1267" s="1" t="s">
        <v>40</v>
      </c>
      <c r="D1267" s="1" t="s">
        <v>807</v>
      </c>
      <c r="E1267" s="192" t="s">
        <v>42</v>
      </c>
      <c r="F1267" s="29">
        <v>0</v>
      </c>
      <c r="G1267" s="29">
        <v>0</v>
      </c>
      <c r="H1267" s="29"/>
      <c r="I1267" s="29"/>
      <c r="J1267" s="29"/>
      <c r="K1267" s="29"/>
      <c r="L1267" s="29"/>
      <c r="M1267" s="1" t="str">
        <f>Table8[[#This Row],[Std Remarks]]</f>
        <v>FEEDER ETC WORK - RETAIN BUDGET</v>
      </c>
      <c r="N1267" s="28">
        <f>Table8[[#This Row],[% of Completion of Work Done]]</f>
        <v>0</v>
      </c>
      <c r="O1267" s="1">
        <f>Table8[[#This Row],[Customers According to % (Market Share)]]</f>
        <v>0</v>
      </c>
      <c r="P1267" s="29">
        <v>750000</v>
      </c>
      <c r="Q1267" s="136">
        <f>Table8[[#This Row],[Allocated Budget]]*Table8[[#This Row],[Allocation Percentage]]</f>
        <v>375000</v>
      </c>
      <c r="R1267" s="136">
        <v>375000</v>
      </c>
      <c r="S1267" s="1" t="e">
        <v>#DIV/0!</v>
      </c>
      <c r="T1267" s="1"/>
      <c r="U1267" s="1"/>
      <c r="V1267" s="29">
        <v>0</v>
      </c>
      <c r="W1267" s="29">
        <v>0</v>
      </c>
      <c r="X1267" s="1"/>
      <c r="Y1267" s="75">
        <f t="shared" si="66"/>
        <v>0.5</v>
      </c>
      <c r="Z1267" s="1"/>
      <c r="AA1267" s="1"/>
      <c r="AB1267" s="28">
        <v>0</v>
      </c>
      <c r="AC1267" s="115">
        <f t="shared" si="62"/>
        <v>0</v>
      </c>
      <c r="AD1267" s="2">
        <v>46082</v>
      </c>
      <c r="AE1267" s="175" t="str">
        <f>IFERROR(Table8[[#This Row],[Timeline - Monthwise]]-MIN(Table8[Start Date..]),"None")</f>
        <v>None</v>
      </c>
      <c r="AF1267" s="1" t="str">
        <f>IFERROR(Table8[[#This Row],[Timeline - Monthwise]]-Table8[[#This Row],[Start Date..]]+1,"Duration Doesn't Exsists")</f>
        <v>Duration Doesn't Exsists</v>
      </c>
      <c r="AG1267" s="29" t="str">
        <f ca="1">IFERROR(Table8[[#This Row],[Timeline - Monthwise]]-TODAY(),"No ETA")</f>
        <v>No ETA</v>
      </c>
      <c r="AH1267" s="29" t="str">
        <f t="shared" si="63"/>
        <v>Yet to Start</v>
      </c>
      <c r="AI1267" s="1"/>
      <c r="AJ1267" s="237" t="s">
        <v>3569</v>
      </c>
      <c r="AK1267" s="1"/>
      <c r="AL1267" s="1" t="s">
        <v>41</v>
      </c>
      <c r="AM1267" s="1" t="s">
        <v>39</v>
      </c>
      <c r="AN1267" s="1"/>
      <c r="AO1267" s="27"/>
      <c r="AP1267" s="192"/>
      <c r="AQ1267" s="1"/>
      <c r="AS1267" s="192" t="str">
        <f>VLOOKUP(Table8[[#This Row],[CEM Number]],'71 CEMs'!$E$5:$E$76,1,0)</f>
        <v>I250378</v>
      </c>
      <c r="AT1267" s="234" t="s">
        <v>3569</v>
      </c>
      <c r="AU1267" s="233"/>
    </row>
    <row r="1268" spans="1:47" ht="14.4" customHeight="1">
      <c r="A1268" s="26" t="s">
        <v>816</v>
      </c>
      <c r="B1268" s="166">
        <v>45621</v>
      </c>
      <c r="C1268" s="1" t="s">
        <v>40</v>
      </c>
      <c r="D1268" s="1" t="s">
        <v>817</v>
      </c>
      <c r="E1268" s="192" t="s">
        <v>42</v>
      </c>
      <c r="F1268" s="29">
        <v>0</v>
      </c>
      <c r="G1268" s="29">
        <v>0</v>
      </c>
      <c r="H1268" s="29"/>
      <c r="I1268" s="29"/>
      <c r="J1268" s="29"/>
      <c r="K1268" s="29"/>
      <c r="L1268" s="29"/>
      <c r="M1268" s="1" t="str">
        <f>Table8[[#This Row],[Std Remarks]]</f>
        <v>FEEDER ETC WORK - RETAIN BUDGET</v>
      </c>
      <c r="N1268" s="28">
        <f>Table8[[#This Row],[% of Completion of Work Done]]</f>
        <v>0</v>
      </c>
      <c r="O1268" s="1">
        <f>Table8[[#This Row],[Customers According to % (Market Share)]]</f>
        <v>0</v>
      </c>
      <c r="P1268" s="29">
        <v>600000</v>
      </c>
      <c r="Q1268" s="136">
        <f>Table8[[#This Row],[Allocated Budget]]*Table8[[#This Row],[Allocation Percentage]]</f>
        <v>300000</v>
      </c>
      <c r="R1268" s="136">
        <v>300000</v>
      </c>
      <c r="S1268" s="1" t="e">
        <v>#DIV/0!</v>
      </c>
      <c r="T1268" s="1"/>
      <c r="U1268" s="1"/>
      <c r="V1268" s="29"/>
      <c r="W1268" s="29">
        <v>0</v>
      </c>
      <c r="X1268" s="1"/>
      <c r="Y1268" s="75">
        <f t="shared" si="66"/>
        <v>0.5</v>
      </c>
      <c r="Z1268" s="1"/>
      <c r="AA1268" s="1"/>
      <c r="AB1268" s="28">
        <v>0</v>
      </c>
      <c r="AC1268" s="115">
        <f t="shared" si="62"/>
        <v>0</v>
      </c>
      <c r="AD1268" s="2">
        <v>46082</v>
      </c>
      <c r="AE1268" s="175" t="str">
        <f>IFERROR(Table8[[#This Row],[Timeline - Monthwise]]-MIN(Table8[Start Date..]),"None")</f>
        <v>None</v>
      </c>
      <c r="AF1268" s="1" t="str">
        <f>IFERROR(Table8[[#This Row],[Timeline - Monthwise]]-Table8[[#This Row],[Start Date..]]+1,"Duration Doesn't Exsists")</f>
        <v>Duration Doesn't Exsists</v>
      </c>
      <c r="AG1268" s="29" t="str">
        <f ca="1">IFERROR(Table8[[#This Row],[Timeline - Monthwise]]-TODAY(),"No ETA")</f>
        <v>No ETA</v>
      </c>
      <c r="AH1268" s="29" t="str">
        <f t="shared" si="63"/>
        <v>Yet to Start</v>
      </c>
      <c r="AI1268" s="1"/>
      <c r="AJ1268" s="237" t="s">
        <v>3569</v>
      </c>
      <c r="AK1268" s="1"/>
      <c r="AL1268" s="1" t="s">
        <v>41</v>
      </c>
      <c r="AM1268" s="1" t="s">
        <v>39</v>
      </c>
      <c r="AN1268" s="1"/>
      <c r="AO1268" s="27"/>
      <c r="AP1268" s="192"/>
      <c r="AQ1268" s="1"/>
      <c r="AS1268" s="192" t="str">
        <f>VLOOKUP(Table8[[#This Row],[CEM Number]],'71 CEMs'!$E$5:$E$76,1,0)</f>
        <v>I250379</v>
      </c>
      <c r="AT1268" s="234" t="s">
        <v>3569</v>
      </c>
      <c r="AU1268" s="233"/>
    </row>
    <row r="1269" spans="1:47" ht="14.4" customHeight="1">
      <c r="A1269" s="26" t="s">
        <v>821</v>
      </c>
      <c r="B1269" s="166">
        <v>45623</v>
      </c>
      <c r="C1269" s="1" t="s">
        <v>40</v>
      </c>
      <c r="D1269" s="1" t="s">
        <v>822</v>
      </c>
      <c r="E1269" s="192" t="s">
        <v>42</v>
      </c>
      <c r="F1269" s="29">
        <v>0</v>
      </c>
      <c r="G1269" s="29">
        <v>0</v>
      </c>
      <c r="H1269" s="29"/>
      <c r="I1269" s="29"/>
      <c r="J1269" s="29"/>
      <c r="K1269" s="29"/>
      <c r="L1269" s="29"/>
      <c r="M1269" s="1" t="str">
        <f>Table8[[#This Row],[Std Remarks]]</f>
        <v>FEEDER ETC WORK - RETAIN BUDGET</v>
      </c>
      <c r="N1269" s="28">
        <f>Table8[[#This Row],[% of Completion of Work Done]]</f>
        <v>0</v>
      </c>
      <c r="O1269" s="1">
        <f>Table8[[#This Row],[Customers According to % (Market Share)]]</f>
        <v>0</v>
      </c>
      <c r="P1269" s="29">
        <v>0</v>
      </c>
      <c r="Q1269" s="136">
        <f>Table8[[#This Row],[Allocated Budget]]*Table8[[#This Row],[Allocation Percentage]]</f>
        <v>0</v>
      </c>
      <c r="R1269" s="136">
        <v>0</v>
      </c>
      <c r="S1269" s="1">
        <v>-1</v>
      </c>
      <c r="T1269" s="1"/>
      <c r="U1269" s="1"/>
      <c r="V1269" s="29"/>
      <c r="W1269" s="29"/>
      <c r="X1269" s="1"/>
      <c r="Y1269" s="75">
        <f t="shared" si="66"/>
        <v>0.5</v>
      </c>
      <c r="Z1269" s="1"/>
      <c r="AA1269" s="1"/>
      <c r="AB1269" s="28">
        <v>0</v>
      </c>
      <c r="AC1269" s="115">
        <f t="shared" si="62"/>
        <v>0</v>
      </c>
      <c r="AD1269" s="2">
        <v>46082</v>
      </c>
      <c r="AE1269" s="175" t="str">
        <f>IFERROR(Table8[[#This Row],[Timeline - Monthwise]]-MIN(Table8[Start Date..]),"None")</f>
        <v>None</v>
      </c>
      <c r="AF1269" s="1" t="str">
        <f>IFERROR(Table8[[#This Row],[Timeline - Monthwise]]-Table8[[#This Row],[Start Date..]]+1,"Duration Doesn't Exsists")</f>
        <v>Duration Doesn't Exsists</v>
      </c>
      <c r="AG1269" s="29" t="str">
        <f ca="1">IFERROR(Table8[[#This Row],[Timeline - Monthwise]]-TODAY(),"No ETA")</f>
        <v>No ETA</v>
      </c>
      <c r="AH1269" s="29" t="str">
        <f t="shared" si="63"/>
        <v>Yet to Start</v>
      </c>
      <c r="AI1269" s="1"/>
      <c r="AJ1269" s="237" t="s">
        <v>3569</v>
      </c>
      <c r="AK1269" s="1"/>
      <c r="AL1269" s="1" t="s">
        <v>41</v>
      </c>
      <c r="AM1269" s="1" t="s">
        <v>39</v>
      </c>
      <c r="AN1269" s="1"/>
      <c r="AO1269" s="27"/>
      <c r="AP1269" s="192"/>
      <c r="AQ1269" s="192"/>
      <c r="AS1269" s="192" t="str">
        <f>VLOOKUP(Table8[[#This Row],[CEM Number]],'71 CEMs'!$E$5:$E$76,1,0)</f>
        <v>I250380</v>
      </c>
      <c r="AT1269" s="234" t="s">
        <v>3569</v>
      </c>
      <c r="AU1269" s="233"/>
    </row>
    <row r="1270" spans="1:47" ht="14.4" customHeight="1">
      <c r="A1270" s="26" t="s">
        <v>836</v>
      </c>
      <c r="B1270" s="166">
        <v>45742</v>
      </c>
      <c r="C1270" s="1" t="s">
        <v>40</v>
      </c>
      <c r="D1270" s="1" t="s">
        <v>837</v>
      </c>
      <c r="E1270" s="192" t="s">
        <v>42</v>
      </c>
      <c r="F1270" s="29">
        <v>0</v>
      </c>
      <c r="G1270" s="29">
        <v>0</v>
      </c>
      <c r="H1270" s="29"/>
      <c r="I1270" s="29"/>
      <c r="J1270" s="29"/>
      <c r="K1270" s="29"/>
      <c r="L1270" s="29"/>
      <c r="M1270" s="1" t="str">
        <f>Table8[[#This Row],[Std Remarks]]</f>
        <v>FEEDER ETC WORK - RETAIN BUDGET</v>
      </c>
      <c r="N1270" s="28">
        <f>Table8[[#This Row],[% of Completion of Work Done]]</f>
        <v>0</v>
      </c>
      <c r="O1270" s="1">
        <f>Table8[[#This Row],[Customers According to % (Market Share)]]</f>
        <v>0</v>
      </c>
      <c r="P1270" s="29">
        <v>540000</v>
      </c>
      <c r="Q1270" s="136">
        <f>Table8[[#This Row],[Allocated Budget]]*Table8[[#This Row],[Allocation Percentage]]</f>
        <v>270000</v>
      </c>
      <c r="R1270" s="136">
        <v>270000</v>
      </c>
      <c r="S1270" s="1">
        <v>-0.5</v>
      </c>
      <c r="T1270" s="1"/>
      <c r="U1270" s="1"/>
      <c r="V1270" s="29"/>
      <c r="W1270" s="29">
        <v>0</v>
      </c>
      <c r="X1270" s="1"/>
      <c r="Y1270" s="75">
        <f t="shared" si="66"/>
        <v>0.5</v>
      </c>
      <c r="Z1270" s="1"/>
      <c r="AA1270" s="1"/>
      <c r="AB1270" s="28">
        <v>0</v>
      </c>
      <c r="AC1270" s="115">
        <f t="shared" si="62"/>
        <v>0</v>
      </c>
      <c r="AD1270" s="2">
        <v>46082</v>
      </c>
      <c r="AE1270" s="175" t="str">
        <f>IFERROR(Table8[[#This Row],[Timeline - Monthwise]]-MIN(Table8[Start Date..]),"None")</f>
        <v>None</v>
      </c>
      <c r="AF1270" s="1" t="str">
        <f>IFERROR(Table8[[#This Row],[Timeline - Monthwise]]-Table8[[#This Row],[Start Date..]]+1,"Duration Doesn't Exsists")</f>
        <v>Duration Doesn't Exsists</v>
      </c>
      <c r="AG1270" s="29" t="str">
        <f ca="1">IFERROR(Table8[[#This Row],[Timeline - Monthwise]]-TODAY(),"No ETA")</f>
        <v>No ETA</v>
      </c>
      <c r="AH1270" s="29" t="str">
        <f t="shared" si="63"/>
        <v>Yet to Start</v>
      </c>
      <c r="AI1270" s="1"/>
      <c r="AJ1270" s="237" t="s">
        <v>3569</v>
      </c>
      <c r="AK1270" s="1"/>
      <c r="AL1270" s="1" t="s">
        <v>41</v>
      </c>
      <c r="AM1270" s="1" t="s">
        <v>39</v>
      </c>
      <c r="AN1270" s="1"/>
      <c r="AO1270" s="27">
        <v>2</v>
      </c>
      <c r="AP1270" s="192"/>
      <c r="AQ1270" s="1"/>
      <c r="AS1270" s="192" t="str">
        <f>VLOOKUP(Table8[[#This Row],[CEM Number]],'71 CEMs'!$E$5:$E$76,1,0)</f>
        <v>I250681</v>
      </c>
      <c r="AT1270" s="234" t="s">
        <v>3569</v>
      </c>
      <c r="AU1270" s="233"/>
    </row>
    <row r="1271" spans="1:47" ht="14.4" customHeight="1">
      <c r="A1271" s="26" t="s">
        <v>843</v>
      </c>
      <c r="B1271" s="166" t="s">
        <v>3530</v>
      </c>
      <c r="C1271" s="1" t="s">
        <v>40</v>
      </c>
      <c r="D1271" s="1" t="s">
        <v>844</v>
      </c>
      <c r="E1271" s="192" t="s">
        <v>42</v>
      </c>
      <c r="F1271" s="29">
        <v>0</v>
      </c>
      <c r="G1271" s="29">
        <v>0</v>
      </c>
      <c r="H1271" s="29"/>
      <c r="I1271" s="29"/>
      <c r="J1271" s="29"/>
      <c r="K1271" s="29"/>
      <c r="L1271" s="29"/>
      <c r="M1271" s="1" t="str">
        <f>Table8[[#This Row],[Std Remarks]]</f>
        <v>FEEDER ETC WORK - RETAIN BUDGET</v>
      </c>
      <c r="N1271" s="28">
        <f>Table8[[#This Row],[% of Completion of Work Done]]</f>
        <v>0</v>
      </c>
      <c r="O1271" s="1">
        <f>Table8[[#This Row],[Customers According to % (Market Share)]]</f>
        <v>0</v>
      </c>
      <c r="P1271" s="29">
        <v>4025000</v>
      </c>
      <c r="Q1271" s="136">
        <f>Table8[[#This Row],[Allocated Budget]]*Table8[[#This Row],[Allocation Percentage]]</f>
        <v>4025000</v>
      </c>
      <c r="R1271" s="136"/>
      <c r="S1271" s="1">
        <v>-1</v>
      </c>
      <c r="T1271" s="1"/>
      <c r="U1271" s="1"/>
      <c r="V1271" s="29">
        <v>0</v>
      </c>
      <c r="W1271" s="29">
        <v>0</v>
      </c>
      <c r="X1271" s="1"/>
      <c r="Y1271" s="75">
        <f>$R$1</f>
        <v>1</v>
      </c>
      <c r="Z1271" s="1"/>
      <c r="AA1271" s="1"/>
      <c r="AB1271" s="28">
        <v>0</v>
      </c>
      <c r="AC1271" s="115">
        <f t="shared" si="62"/>
        <v>0</v>
      </c>
      <c r="AD1271" s="2">
        <v>46082</v>
      </c>
      <c r="AE1271" s="175" t="str">
        <f>IFERROR(Table8[[#This Row],[Timeline - Monthwise]]-MIN(Table8[Start Date..]),"None")</f>
        <v>None</v>
      </c>
      <c r="AF1271" s="1" t="str">
        <f>IFERROR(Table8[[#This Row],[Timeline - Monthwise]]-Table8[[#This Row],[Start Date..]]+1,"Duration Doesn't Exsists")</f>
        <v>Duration Doesn't Exsists</v>
      </c>
      <c r="AG1271" s="29" t="str">
        <f ca="1">IFERROR(Table8[[#This Row],[Timeline - Monthwise]]-TODAY(),"No ETA")</f>
        <v>No ETA</v>
      </c>
      <c r="AH1271" s="29" t="str">
        <f t="shared" si="63"/>
        <v>Yet to Start</v>
      </c>
      <c r="AI1271" s="1"/>
      <c r="AJ1271" s="237" t="s">
        <v>3569</v>
      </c>
      <c r="AK1271" s="1"/>
      <c r="AL1271" s="1" t="s">
        <v>41</v>
      </c>
      <c r="AM1271" s="1" t="s">
        <v>39</v>
      </c>
      <c r="AN1271" s="1"/>
      <c r="AO1271" s="27"/>
      <c r="AP1271" s="192"/>
      <c r="AQ1271" s="1"/>
      <c r="AS1271" s="192" t="e">
        <f>VLOOKUP(Table8[[#This Row],[CEM Number]],'71 CEMs'!$E$5:$E$76,1,0)</f>
        <v>#N/A</v>
      </c>
      <c r="AT1271" s="234" t="s">
        <v>3569</v>
      </c>
      <c r="AU1271" s="233"/>
    </row>
    <row r="1272" spans="1:47" ht="14.4" customHeight="1">
      <c r="A1272" s="26" t="s">
        <v>884</v>
      </c>
      <c r="B1272" s="166">
        <v>45763</v>
      </c>
      <c r="C1272" s="1" t="s">
        <v>40</v>
      </c>
      <c r="D1272" s="1" t="s">
        <v>885</v>
      </c>
      <c r="E1272" s="192" t="s">
        <v>42</v>
      </c>
      <c r="F1272" s="29">
        <v>0</v>
      </c>
      <c r="G1272" s="29">
        <v>0</v>
      </c>
      <c r="H1272" s="29"/>
      <c r="I1272" s="29"/>
      <c r="J1272" s="29"/>
      <c r="K1272" s="29"/>
      <c r="L1272" s="29"/>
      <c r="M1272" s="1" t="str">
        <f>Table8[[#This Row],[Std Remarks]]</f>
        <v>FEEDER ETC WORK - RETAIN BUDGET</v>
      </c>
      <c r="N1272" s="28">
        <f>Table8[[#This Row],[% of Completion of Work Done]]</f>
        <v>0</v>
      </c>
      <c r="O1272" s="1">
        <f>Table8[[#This Row],[Customers According to % (Market Share)]]</f>
        <v>0</v>
      </c>
      <c r="P1272" s="29">
        <v>1620000</v>
      </c>
      <c r="Q1272" s="136">
        <f>Table8[[#This Row],[Allocated Budget]]*Table8[[#This Row],[Allocation Percentage]]</f>
        <v>810000</v>
      </c>
      <c r="R1272" s="136">
        <v>810000</v>
      </c>
      <c r="S1272" s="1">
        <v>-1</v>
      </c>
      <c r="T1272" s="1"/>
      <c r="U1272" s="1"/>
      <c r="V1272" s="29">
        <v>0</v>
      </c>
      <c r="W1272" s="29">
        <v>0</v>
      </c>
      <c r="X1272" s="1"/>
      <c r="Y1272" s="75">
        <f>$Q$1</f>
        <v>0.5</v>
      </c>
      <c r="Z1272" s="1"/>
      <c r="AA1272" s="1"/>
      <c r="AB1272" s="28">
        <v>0</v>
      </c>
      <c r="AC1272" s="115">
        <f t="shared" si="62"/>
        <v>0</v>
      </c>
      <c r="AD1272" s="2">
        <v>46082</v>
      </c>
      <c r="AE1272" s="175" t="str">
        <f>IFERROR(Table8[[#This Row],[Timeline - Monthwise]]-MIN(Table8[Start Date..]),"None")</f>
        <v>None</v>
      </c>
      <c r="AF1272" s="1" t="str">
        <f>IFERROR(Table8[[#This Row],[Timeline - Monthwise]]-Table8[[#This Row],[Start Date..]]+1,"Duration Doesn't Exsists")</f>
        <v>Duration Doesn't Exsists</v>
      </c>
      <c r="AG1272" s="29" t="str">
        <f ca="1">IFERROR(Table8[[#This Row],[Timeline - Monthwise]]-TODAY(),"No ETA")</f>
        <v>No ETA</v>
      </c>
      <c r="AH1272" s="29" t="str">
        <f t="shared" si="63"/>
        <v>Yet to Start</v>
      </c>
      <c r="AI1272" s="1"/>
      <c r="AJ1272" s="237" t="s">
        <v>3569</v>
      </c>
      <c r="AK1272" s="1"/>
      <c r="AL1272" s="1" t="s">
        <v>41</v>
      </c>
      <c r="AM1272" s="1" t="s">
        <v>39</v>
      </c>
      <c r="AN1272" s="1"/>
      <c r="AO1272" s="27"/>
      <c r="AP1272" s="192"/>
      <c r="AQ1272" s="1"/>
      <c r="AS1272" s="192" t="str">
        <f>VLOOKUP(Table8[[#This Row],[CEM Number]],'71 CEMs'!$E$5:$E$76,1,0)</f>
        <v>I250737</v>
      </c>
      <c r="AT1272" s="234" t="s">
        <v>3569</v>
      </c>
      <c r="AU1272" s="233"/>
    </row>
    <row r="1273" spans="1:47" ht="14.4" customHeight="1">
      <c r="A1273" s="26" t="s">
        <v>893</v>
      </c>
      <c r="B1273" s="166" t="s">
        <v>3530</v>
      </c>
      <c r="C1273" s="1" t="s">
        <v>40</v>
      </c>
      <c r="D1273" s="1" t="s">
        <v>894</v>
      </c>
      <c r="E1273" s="192" t="s">
        <v>42</v>
      </c>
      <c r="F1273" s="29">
        <v>0</v>
      </c>
      <c r="G1273" s="29">
        <v>0</v>
      </c>
      <c r="H1273" s="29"/>
      <c r="I1273" s="29"/>
      <c r="J1273" s="29"/>
      <c r="K1273" s="29"/>
      <c r="L1273" s="29"/>
      <c r="M1273" s="1" t="str">
        <f>Table8[[#This Row],[Std Remarks]]</f>
        <v>FEEDER ETC WORK - RETAIN BUDGET</v>
      </c>
      <c r="N1273" s="28">
        <f>Table8[[#This Row],[% of Completion of Work Done]]</f>
        <v>0</v>
      </c>
      <c r="O1273" s="1">
        <f>Table8[[#This Row],[Customers According to % (Market Share)]]</f>
        <v>0</v>
      </c>
      <c r="P1273" s="29">
        <v>90000</v>
      </c>
      <c r="Q1273" s="136">
        <f>Table8[[#This Row],[Allocated Budget]]*Table8[[#This Row],[Allocation Percentage]]</f>
        <v>90000</v>
      </c>
      <c r="R1273" s="136"/>
      <c r="S1273" s="1">
        <v>0</v>
      </c>
      <c r="T1273" s="1"/>
      <c r="U1273" s="1"/>
      <c r="V1273" s="29">
        <v>0</v>
      </c>
      <c r="W1273" s="29">
        <v>0</v>
      </c>
      <c r="X1273" s="1"/>
      <c r="Y1273" s="75">
        <f>$R$1</f>
        <v>1</v>
      </c>
      <c r="Z1273" s="1"/>
      <c r="AA1273" s="1"/>
      <c r="AB1273" s="28">
        <v>0</v>
      </c>
      <c r="AC1273" s="115">
        <f t="shared" si="62"/>
        <v>0</v>
      </c>
      <c r="AD1273" s="2">
        <v>46082</v>
      </c>
      <c r="AE1273" s="175" t="str">
        <f>IFERROR(Table8[[#This Row],[Timeline - Monthwise]]-MIN(Table8[Start Date..]),"None")</f>
        <v>None</v>
      </c>
      <c r="AF1273" s="1" t="str">
        <f>IFERROR(Table8[[#This Row],[Timeline - Monthwise]]-Table8[[#This Row],[Start Date..]]+1,"Duration Doesn't Exsists")</f>
        <v>Duration Doesn't Exsists</v>
      </c>
      <c r="AG1273" s="29" t="str">
        <f ca="1">IFERROR(Table8[[#This Row],[Timeline - Monthwise]]-TODAY(),"No ETA")</f>
        <v>No ETA</v>
      </c>
      <c r="AH1273" s="29" t="str">
        <f t="shared" si="63"/>
        <v>Yet to Start</v>
      </c>
      <c r="AI1273" s="1"/>
      <c r="AJ1273" s="237" t="s">
        <v>3569</v>
      </c>
      <c r="AK1273" s="1"/>
      <c r="AL1273" s="1" t="s">
        <v>41</v>
      </c>
      <c r="AM1273" s="1" t="s">
        <v>39</v>
      </c>
      <c r="AN1273" s="1"/>
      <c r="AO1273" s="27"/>
      <c r="AP1273" s="192"/>
      <c r="AQ1273" s="1"/>
      <c r="AS1273" s="192" t="e">
        <f>VLOOKUP(Table8[[#This Row],[CEM Number]],'71 CEMs'!$E$5:$E$76,1,0)</f>
        <v>#N/A</v>
      </c>
      <c r="AT1273" s="234" t="s">
        <v>3569</v>
      </c>
      <c r="AU1273" s="233"/>
    </row>
    <row r="1274" spans="1:47" ht="14.4" customHeight="1">
      <c r="A1274" s="135" t="s">
        <v>895</v>
      </c>
      <c r="B1274" s="166" t="s">
        <v>3530</v>
      </c>
      <c r="C1274" s="67" t="s">
        <v>40</v>
      </c>
      <c r="D1274" s="67" t="s">
        <v>896</v>
      </c>
      <c r="E1274" s="192" t="s">
        <v>42</v>
      </c>
      <c r="F1274" s="68">
        <v>0</v>
      </c>
      <c r="G1274" s="68">
        <v>0</v>
      </c>
      <c r="H1274" s="68"/>
      <c r="I1274" s="29"/>
      <c r="J1274" s="29"/>
      <c r="K1274" s="29"/>
      <c r="L1274" s="29"/>
      <c r="M1274" s="1" t="str">
        <f>Table8[[#This Row],[Std Remarks]]</f>
        <v>FEEDER ETC WORK - RETAIN BUDGET</v>
      </c>
      <c r="N1274" s="28">
        <f>Table8[[#This Row],[% of Completion of Work Done]]</f>
        <v>0</v>
      </c>
      <c r="O1274" s="67">
        <f>Table8[[#This Row],[Customers According to % (Market Share)]]</f>
        <v>0</v>
      </c>
      <c r="P1274" s="68">
        <v>1300000</v>
      </c>
      <c r="Q1274" s="136">
        <f>Table8[[#This Row],[Allocated Budget]]*Table8[[#This Row],[Allocation Percentage]]</f>
        <v>1300000</v>
      </c>
      <c r="R1274" s="137"/>
      <c r="S1274" s="67">
        <v>-0.85</v>
      </c>
      <c r="T1274" s="67"/>
      <c r="U1274" s="67"/>
      <c r="V1274" s="68">
        <v>0</v>
      </c>
      <c r="W1274" s="68"/>
      <c r="X1274" s="67"/>
      <c r="Y1274" s="75">
        <f>$R$1</f>
        <v>1</v>
      </c>
      <c r="Z1274" s="67"/>
      <c r="AA1274" s="67"/>
      <c r="AB1274" s="28">
        <v>0</v>
      </c>
      <c r="AC1274" s="115">
        <f t="shared" si="62"/>
        <v>0</v>
      </c>
      <c r="AD1274" s="2">
        <v>46082</v>
      </c>
      <c r="AE1274" s="175" t="str">
        <f>IFERROR(Table8[[#This Row],[Timeline - Monthwise]]-MIN(Table8[Start Date..]),"None")</f>
        <v>None</v>
      </c>
      <c r="AF1274" s="1" t="str">
        <f>IFERROR(Table8[[#This Row],[Timeline - Monthwise]]-Table8[[#This Row],[Start Date..]]+1,"Duration Doesn't Exsists")</f>
        <v>Duration Doesn't Exsists</v>
      </c>
      <c r="AG1274" s="29" t="str">
        <f ca="1">IFERROR(Table8[[#This Row],[Timeline - Monthwise]]-TODAY(),"No ETA")</f>
        <v>No ETA</v>
      </c>
      <c r="AH1274" s="29" t="str">
        <f t="shared" si="63"/>
        <v>Yet to Start</v>
      </c>
      <c r="AI1274" s="67"/>
      <c r="AJ1274" s="237" t="s">
        <v>3569</v>
      </c>
      <c r="AK1274" s="67"/>
      <c r="AL1274" s="67" t="s">
        <v>41</v>
      </c>
      <c r="AM1274" s="67" t="s">
        <v>39</v>
      </c>
      <c r="AN1274" s="67"/>
      <c r="AO1274" s="69"/>
      <c r="AP1274" s="192"/>
      <c r="AQ1274" s="1"/>
      <c r="AS1274" s="192" t="e">
        <f>VLOOKUP(Table8[[#This Row],[CEM Number]],'71 CEMs'!$E$5:$E$76,1,0)</f>
        <v>#N/A</v>
      </c>
      <c r="AT1274" s="234" t="s">
        <v>3569</v>
      </c>
      <c r="AU1274" s="233"/>
    </row>
    <row r="1275" spans="1:47" ht="14.4" customHeight="1">
      <c r="A1275" s="26" t="s">
        <v>897</v>
      </c>
      <c r="B1275" s="166">
        <v>45855</v>
      </c>
      <c r="C1275" s="1" t="s">
        <v>40</v>
      </c>
      <c r="D1275" s="1" t="s">
        <v>898</v>
      </c>
      <c r="E1275" s="192" t="s">
        <v>42</v>
      </c>
      <c r="F1275" s="29">
        <v>0</v>
      </c>
      <c r="G1275" s="29">
        <v>0</v>
      </c>
      <c r="H1275" s="29"/>
      <c r="I1275" s="29"/>
      <c r="J1275" s="29"/>
      <c r="K1275" s="29"/>
      <c r="L1275" s="29"/>
      <c r="M1275" s="1" t="str">
        <f>Table8[[#This Row],[Std Remarks]]</f>
        <v>FEEDER ETC WORK - RETAIN BUDGET</v>
      </c>
      <c r="N1275" s="28">
        <f>Table8[[#This Row],[% of Completion of Work Done]]</f>
        <v>0</v>
      </c>
      <c r="O1275" s="1">
        <f>Table8[[#This Row],[Customers According to % (Market Share)]]</f>
        <v>0</v>
      </c>
      <c r="P1275" s="29">
        <v>1895000</v>
      </c>
      <c r="Q1275" s="136">
        <f>Table8[[#This Row],[Allocated Budget]]*Table8[[#This Row],[Allocation Percentage]]</f>
        <v>947500</v>
      </c>
      <c r="R1275" s="136">
        <v>1326500</v>
      </c>
      <c r="S1275" s="1">
        <v>-1</v>
      </c>
      <c r="T1275" s="1"/>
      <c r="U1275" s="1"/>
      <c r="V1275" s="29">
        <v>0</v>
      </c>
      <c r="W1275" s="29">
        <v>0</v>
      </c>
      <c r="X1275" s="1"/>
      <c r="Y1275" s="75">
        <f>$Q$1</f>
        <v>0.5</v>
      </c>
      <c r="Z1275" s="1"/>
      <c r="AA1275" s="1"/>
      <c r="AB1275" s="28">
        <v>0</v>
      </c>
      <c r="AC1275" s="115">
        <f t="shared" si="62"/>
        <v>0</v>
      </c>
      <c r="AD1275" s="2">
        <v>46082</v>
      </c>
      <c r="AE1275" s="175" t="str">
        <f>IFERROR(Table8[[#This Row],[Timeline - Monthwise]]-MIN(Table8[Start Date..]),"None")</f>
        <v>None</v>
      </c>
      <c r="AF1275" s="1" t="str">
        <f>IFERROR(Table8[[#This Row],[Timeline - Monthwise]]-Table8[[#This Row],[Start Date..]]+1,"Duration Doesn't Exsists")</f>
        <v>Duration Doesn't Exsists</v>
      </c>
      <c r="AG1275" s="29" t="str">
        <f ca="1">IFERROR(Table8[[#This Row],[Timeline - Monthwise]]-TODAY(),"No ETA")</f>
        <v>No ETA</v>
      </c>
      <c r="AH1275" s="29" t="str">
        <f t="shared" si="63"/>
        <v>Yet to Start</v>
      </c>
      <c r="AI1275" s="1"/>
      <c r="AJ1275" s="237" t="s">
        <v>3569</v>
      </c>
      <c r="AK1275" s="1"/>
      <c r="AL1275" s="1" t="s">
        <v>41</v>
      </c>
      <c r="AM1275" s="1" t="s">
        <v>39</v>
      </c>
      <c r="AN1275" s="1"/>
      <c r="AO1275" s="27">
        <v>2</v>
      </c>
      <c r="AP1275" s="192"/>
      <c r="AQ1275" s="1"/>
      <c r="AS1275" s="192" t="str">
        <f>VLOOKUP(Table8[[#This Row],[CEM Number]],'71 CEMs'!$E$5:$E$76,1,0)</f>
        <v>I260068</v>
      </c>
      <c r="AT1275" s="234" t="s">
        <v>3569</v>
      </c>
      <c r="AU1275" s="233"/>
    </row>
    <row r="1276" spans="1:47" ht="14.4" customHeight="1">
      <c r="A1276" s="26" t="s">
        <v>897</v>
      </c>
      <c r="B1276" s="166">
        <v>45855</v>
      </c>
      <c r="C1276" s="1" t="s">
        <v>40</v>
      </c>
      <c r="D1276" s="1" t="s">
        <v>910</v>
      </c>
      <c r="E1276" s="192" t="s">
        <v>42</v>
      </c>
      <c r="F1276" s="29">
        <v>0</v>
      </c>
      <c r="G1276" s="29">
        <v>0</v>
      </c>
      <c r="H1276" s="29"/>
      <c r="I1276" s="29"/>
      <c r="J1276" s="29"/>
      <c r="K1276" s="29"/>
      <c r="L1276" s="29"/>
      <c r="M1276" s="1" t="str">
        <f>Table8[[#This Row],[Std Remarks]]</f>
        <v>FEEDER ETC WORK - RETAIN BUDGET</v>
      </c>
      <c r="N1276" s="28">
        <f>Table8[[#This Row],[% of Completion of Work Done]]</f>
        <v>0</v>
      </c>
      <c r="O1276" s="1">
        <f>Table8[[#This Row],[Customers According to % (Market Share)]]</f>
        <v>0</v>
      </c>
      <c r="P1276" s="29">
        <v>0</v>
      </c>
      <c r="Q1276" s="136">
        <f>Table8[[#This Row],[Allocated Budget]]*Table8[[#This Row],[Allocation Percentage]]</f>
        <v>0</v>
      </c>
      <c r="R1276" s="136">
        <v>0</v>
      </c>
      <c r="S1276" s="1">
        <v>-1</v>
      </c>
      <c r="T1276" s="1"/>
      <c r="U1276" s="1"/>
      <c r="V1276" s="29">
        <v>0</v>
      </c>
      <c r="W1276" s="29">
        <v>0</v>
      </c>
      <c r="X1276" s="1"/>
      <c r="Y1276" s="75">
        <f>$Q$1</f>
        <v>0.5</v>
      </c>
      <c r="Z1276" s="1"/>
      <c r="AA1276" s="1"/>
      <c r="AB1276" s="28">
        <v>0</v>
      </c>
      <c r="AC1276" s="115">
        <f t="shared" si="62"/>
        <v>0</v>
      </c>
      <c r="AD1276" s="2">
        <v>46082</v>
      </c>
      <c r="AE1276" s="175" t="str">
        <f>IFERROR(Table8[[#This Row],[Timeline - Monthwise]]-MIN(Table8[Start Date..]),"None")</f>
        <v>None</v>
      </c>
      <c r="AF1276" s="1" t="str">
        <f>IFERROR(Table8[[#This Row],[Timeline - Monthwise]]-Table8[[#This Row],[Start Date..]]+1,"Duration Doesn't Exsists")</f>
        <v>Duration Doesn't Exsists</v>
      </c>
      <c r="AG1276" s="29" t="str">
        <f ca="1">IFERROR(Table8[[#This Row],[Timeline - Monthwise]]-TODAY(),"No ETA")</f>
        <v>No ETA</v>
      </c>
      <c r="AH1276" s="29" t="str">
        <f t="shared" si="63"/>
        <v>Yet to Start</v>
      </c>
      <c r="AI1276" s="1"/>
      <c r="AJ1276" s="237" t="s">
        <v>3569</v>
      </c>
      <c r="AK1276" s="1"/>
      <c r="AL1276" s="1" t="s">
        <v>41</v>
      </c>
      <c r="AM1276" s="1" t="s">
        <v>39</v>
      </c>
      <c r="AN1276" s="1"/>
      <c r="AO1276" s="27"/>
      <c r="AP1276" s="192"/>
      <c r="AQ1276" s="1"/>
      <c r="AS1276" s="192" t="str">
        <f>VLOOKUP(Table8[[#This Row],[CEM Number]],'71 CEMs'!$E$5:$E$76,1,0)</f>
        <v>I260068</v>
      </c>
      <c r="AT1276" s="234" t="s">
        <v>3569</v>
      </c>
      <c r="AU1276" s="233"/>
    </row>
    <row r="1277" spans="1:47" ht="14.4" customHeight="1">
      <c r="A1277" s="26" t="s">
        <v>928</v>
      </c>
      <c r="B1277" s="166" t="s">
        <v>3530</v>
      </c>
      <c r="C1277" s="1" t="s">
        <v>40</v>
      </c>
      <c r="D1277" s="1" t="s">
        <v>929</v>
      </c>
      <c r="E1277" s="192" t="s">
        <v>42</v>
      </c>
      <c r="F1277" s="29">
        <v>0</v>
      </c>
      <c r="G1277" s="29">
        <v>0</v>
      </c>
      <c r="H1277" s="29"/>
      <c r="I1277" s="29"/>
      <c r="J1277" s="29"/>
      <c r="K1277" s="29"/>
      <c r="L1277" s="29"/>
      <c r="M1277" s="1" t="str">
        <f>Table8[[#This Row],[Std Remarks]]</f>
        <v>FEEDER ETC WORK - RETAIN BUDGET</v>
      </c>
      <c r="N1277" s="28">
        <f>Table8[[#This Row],[% of Completion of Work Done]]</f>
        <v>0</v>
      </c>
      <c r="O1277" s="1">
        <f>Table8[[#This Row],[Customers According to % (Market Share)]]</f>
        <v>0</v>
      </c>
      <c r="P1277" s="29">
        <v>900000</v>
      </c>
      <c r="Q1277" s="136">
        <f>Table8[[#This Row],[Allocated Budget]]*Table8[[#This Row],[Allocation Percentage]]</f>
        <v>900000</v>
      </c>
      <c r="R1277" s="136"/>
      <c r="S1277" s="1">
        <v>-1</v>
      </c>
      <c r="T1277" s="1"/>
      <c r="U1277" s="1"/>
      <c r="V1277" s="29">
        <v>0</v>
      </c>
      <c r="W1277" s="29">
        <v>0</v>
      </c>
      <c r="X1277" s="1"/>
      <c r="Y1277" s="75">
        <f t="shared" ref="Y1277:Y1287" si="67">$R$1</f>
        <v>1</v>
      </c>
      <c r="Z1277" s="1"/>
      <c r="AA1277" s="1"/>
      <c r="AB1277" s="28">
        <v>0</v>
      </c>
      <c r="AC1277" s="115">
        <f t="shared" si="62"/>
        <v>0</v>
      </c>
      <c r="AD1277" s="2">
        <v>46082</v>
      </c>
      <c r="AE1277" s="175" t="str">
        <f>IFERROR(Table8[[#This Row],[Timeline - Monthwise]]-MIN(Table8[Start Date..]),"None")</f>
        <v>None</v>
      </c>
      <c r="AF1277" s="1" t="str">
        <f>IFERROR(Table8[[#This Row],[Timeline - Monthwise]]-Table8[[#This Row],[Start Date..]]+1,"Duration Doesn't Exsists")</f>
        <v>Duration Doesn't Exsists</v>
      </c>
      <c r="AG1277" s="29" t="str">
        <f ca="1">IFERROR(Table8[[#This Row],[Timeline - Monthwise]]-TODAY(),"No ETA")</f>
        <v>No ETA</v>
      </c>
      <c r="AH1277" s="29" t="str">
        <f t="shared" si="63"/>
        <v>Yet to Start</v>
      </c>
      <c r="AI1277" s="1"/>
      <c r="AJ1277" s="237" t="s">
        <v>3569</v>
      </c>
      <c r="AK1277" s="1"/>
      <c r="AL1277" s="1" t="s">
        <v>41</v>
      </c>
      <c r="AM1277" s="1" t="s">
        <v>39</v>
      </c>
      <c r="AN1277" s="1"/>
      <c r="AO1277" s="27"/>
      <c r="AP1277" s="192"/>
      <c r="AQ1277" s="1"/>
      <c r="AS1277" s="192" t="e">
        <f>VLOOKUP(Table8[[#This Row],[CEM Number]],'71 CEMs'!$E$5:$E$76,1,0)</f>
        <v>#N/A</v>
      </c>
      <c r="AT1277" s="234" t="s">
        <v>3569</v>
      </c>
      <c r="AU1277" s="233"/>
    </row>
    <row r="1278" spans="1:47" ht="14.4" customHeight="1">
      <c r="A1278" s="26" t="s">
        <v>928</v>
      </c>
      <c r="B1278" s="166" t="s">
        <v>3530</v>
      </c>
      <c r="C1278" s="1" t="s">
        <v>40</v>
      </c>
      <c r="D1278" s="1" t="s">
        <v>929</v>
      </c>
      <c r="E1278" s="192" t="s">
        <v>42</v>
      </c>
      <c r="F1278" s="29">
        <v>0</v>
      </c>
      <c r="G1278" s="29">
        <v>0</v>
      </c>
      <c r="H1278" s="29"/>
      <c r="I1278" s="29"/>
      <c r="J1278" s="29"/>
      <c r="K1278" s="29"/>
      <c r="L1278" s="29"/>
      <c r="M1278" s="1" t="str">
        <f>Table8[[#This Row],[Std Remarks]]</f>
        <v>FEEDER ETC WORK - RETAIN BUDGET</v>
      </c>
      <c r="N1278" s="28">
        <f>Table8[[#This Row],[% of Completion of Work Done]]</f>
        <v>0</v>
      </c>
      <c r="O1278" s="1">
        <f>Table8[[#This Row],[Customers According to % (Market Share)]]</f>
        <v>0</v>
      </c>
      <c r="P1278" s="29">
        <v>720000</v>
      </c>
      <c r="Q1278" s="136">
        <f>Table8[[#This Row],[Allocated Budget]]*Table8[[#This Row],[Allocation Percentage]]</f>
        <v>720000</v>
      </c>
      <c r="R1278" s="136"/>
      <c r="S1278" s="1">
        <v>-0.76500000000000012</v>
      </c>
      <c r="T1278" s="1"/>
      <c r="U1278" s="1"/>
      <c r="V1278" s="29">
        <v>0</v>
      </c>
      <c r="W1278" s="29">
        <v>0</v>
      </c>
      <c r="X1278" s="1"/>
      <c r="Y1278" s="75">
        <f t="shared" si="67"/>
        <v>1</v>
      </c>
      <c r="Z1278" s="1"/>
      <c r="AA1278" s="1"/>
      <c r="AB1278" s="28">
        <v>0</v>
      </c>
      <c r="AC1278" s="115">
        <f t="shared" si="62"/>
        <v>0</v>
      </c>
      <c r="AD1278" s="2">
        <v>46082</v>
      </c>
      <c r="AE1278" s="175" t="str">
        <f>IFERROR(Table8[[#This Row],[Timeline - Monthwise]]-MIN(Table8[Start Date..]),"None")</f>
        <v>None</v>
      </c>
      <c r="AF1278" s="1" t="str">
        <f>IFERROR(Table8[[#This Row],[Timeline - Monthwise]]-Table8[[#This Row],[Start Date..]]+1,"Duration Doesn't Exsists")</f>
        <v>Duration Doesn't Exsists</v>
      </c>
      <c r="AG1278" s="29" t="str">
        <f ca="1">IFERROR(Table8[[#This Row],[Timeline - Monthwise]]-TODAY(),"No ETA")</f>
        <v>No ETA</v>
      </c>
      <c r="AH1278" s="29" t="str">
        <f t="shared" si="63"/>
        <v>Yet to Start</v>
      </c>
      <c r="AI1278" s="1"/>
      <c r="AJ1278" s="237" t="s">
        <v>3569</v>
      </c>
      <c r="AK1278" s="1"/>
      <c r="AL1278" s="1" t="s">
        <v>41</v>
      </c>
      <c r="AM1278" s="1" t="s">
        <v>39</v>
      </c>
      <c r="AN1278" s="1"/>
      <c r="AO1278" s="27"/>
      <c r="AP1278" s="192"/>
      <c r="AQ1278" s="1"/>
      <c r="AS1278" s="192" t="e">
        <f>VLOOKUP(Table8[[#This Row],[CEM Number]],'71 CEMs'!$E$5:$E$76,1,0)</f>
        <v>#N/A</v>
      </c>
      <c r="AT1278" s="234" t="s">
        <v>3569</v>
      </c>
      <c r="AU1278" s="233"/>
    </row>
    <row r="1279" spans="1:47" ht="14.4" customHeight="1">
      <c r="A1279" s="26" t="s">
        <v>930</v>
      </c>
      <c r="B1279" s="166" t="s">
        <v>3530</v>
      </c>
      <c r="C1279" s="1" t="s">
        <v>40</v>
      </c>
      <c r="D1279" s="1" t="s">
        <v>931</v>
      </c>
      <c r="E1279" s="192" t="s">
        <v>42</v>
      </c>
      <c r="F1279" s="29">
        <v>0</v>
      </c>
      <c r="G1279" s="29">
        <v>0</v>
      </c>
      <c r="H1279" s="29"/>
      <c r="I1279" s="29"/>
      <c r="J1279" s="29"/>
      <c r="K1279" s="29"/>
      <c r="L1279" s="29"/>
      <c r="M1279" s="1" t="str">
        <f>Table8[[#This Row],[Std Remarks]]</f>
        <v>FEEDER ETC WORK - RETAIN BUDGET</v>
      </c>
      <c r="N1279" s="28">
        <f>Table8[[#This Row],[% of Completion of Work Done]]</f>
        <v>0</v>
      </c>
      <c r="O1279" s="1">
        <f>Table8[[#This Row],[Customers According to % (Market Share)]]</f>
        <v>0</v>
      </c>
      <c r="P1279" s="29">
        <v>960000</v>
      </c>
      <c r="Q1279" s="136">
        <f>Table8[[#This Row],[Allocated Budget]]*Table8[[#This Row],[Allocation Percentage]]</f>
        <v>960000</v>
      </c>
      <c r="R1279" s="136"/>
      <c r="S1279" s="1">
        <v>-1</v>
      </c>
      <c r="T1279" s="1"/>
      <c r="U1279" s="1"/>
      <c r="V1279" s="29">
        <v>0</v>
      </c>
      <c r="W1279" s="29">
        <v>0</v>
      </c>
      <c r="X1279" s="1"/>
      <c r="Y1279" s="75">
        <f t="shared" si="67"/>
        <v>1</v>
      </c>
      <c r="Z1279" s="1"/>
      <c r="AA1279" s="1"/>
      <c r="AB1279" s="28">
        <v>0</v>
      </c>
      <c r="AC1279" s="115">
        <f t="shared" si="62"/>
        <v>0</v>
      </c>
      <c r="AD1279" s="2">
        <v>46082</v>
      </c>
      <c r="AE1279" s="175" t="str">
        <f>IFERROR(Table8[[#This Row],[Timeline - Monthwise]]-MIN(Table8[Start Date..]),"None")</f>
        <v>None</v>
      </c>
      <c r="AF1279" s="1" t="str">
        <f>IFERROR(Table8[[#This Row],[Timeline - Monthwise]]-Table8[[#This Row],[Start Date..]]+1,"Duration Doesn't Exsists")</f>
        <v>Duration Doesn't Exsists</v>
      </c>
      <c r="AG1279" s="29" t="str">
        <f ca="1">IFERROR(Table8[[#This Row],[Timeline - Monthwise]]-TODAY(),"No ETA")</f>
        <v>No ETA</v>
      </c>
      <c r="AH1279" s="29" t="str">
        <f t="shared" si="63"/>
        <v>Yet to Start</v>
      </c>
      <c r="AI1279" s="1"/>
      <c r="AJ1279" s="237" t="s">
        <v>3569</v>
      </c>
      <c r="AK1279" s="1"/>
      <c r="AL1279" s="1" t="s">
        <v>41</v>
      </c>
      <c r="AM1279" s="1" t="s">
        <v>39</v>
      </c>
      <c r="AN1279" s="1"/>
      <c r="AO1279" s="27"/>
      <c r="AP1279" s="192"/>
      <c r="AQ1279" s="1"/>
      <c r="AS1279" s="192" t="e">
        <f>VLOOKUP(Table8[[#This Row],[CEM Number]],'71 CEMs'!$E$5:$E$76,1,0)</f>
        <v>#N/A</v>
      </c>
      <c r="AT1279" s="234" t="s">
        <v>3569</v>
      </c>
      <c r="AU1279" s="233"/>
    </row>
    <row r="1280" spans="1:47" ht="14.4" customHeight="1">
      <c r="A1280" s="26" t="s">
        <v>932</v>
      </c>
      <c r="B1280" s="166" t="s">
        <v>3530</v>
      </c>
      <c r="C1280" s="1" t="s">
        <v>40</v>
      </c>
      <c r="D1280" s="1" t="s">
        <v>933</v>
      </c>
      <c r="E1280" s="192" t="s">
        <v>42</v>
      </c>
      <c r="F1280" s="29">
        <v>0</v>
      </c>
      <c r="G1280" s="29">
        <v>0</v>
      </c>
      <c r="H1280" s="29"/>
      <c r="I1280" s="29"/>
      <c r="J1280" s="29"/>
      <c r="K1280" s="29"/>
      <c r="L1280" s="29"/>
      <c r="M1280" s="1" t="str">
        <f>Table8[[#This Row],[Std Remarks]]</f>
        <v>FEEDER ETC WORK - RETAIN BUDGET</v>
      </c>
      <c r="N1280" s="28">
        <f>Table8[[#This Row],[% of Completion of Work Done]]</f>
        <v>0</v>
      </c>
      <c r="O1280" s="1">
        <f>Table8[[#This Row],[Customers According to % (Market Share)]]</f>
        <v>0</v>
      </c>
      <c r="P1280" s="29">
        <v>1620000</v>
      </c>
      <c r="Q1280" s="136">
        <f>Table8[[#This Row],[Allocated Budget]]*Table8[[#This Row],[Allocation Percentage]]</f>
        <v>1620000</v>
      </c>
      <c r="R1280" s="136"/>
      <c r="S1280" s="1">
        <v>-0.85</v>
      </c>
      <c r="T1280" s="1"/>
      <c r="U1280" s="1"/>
      <c r="V1280" s="29">
        <v>0</v>
      </c>
      <c r="W1280" s="29"/>
      <c r="X1280" s="1"/>
      <c r="Y1280" s="75">
        <f t="shared" si="67"/>
        <v>1</v>
      </c>
      <c r="Z1280" s="1"/>
      <c r="AA1280" s="1"/>
      <c r="AB1280" s="28">
        <v>0</v>
      </c>
      <c r="AC1280" s="115">
        <f t="shared" si="62"/>
        <v>0</v>
      </c>
      <c r="AD1280" s="2">
        <v>46082</v>
      </c>
      <c r="AE1280" s="175" t="str">
        <f>IFERROR(Table8[[#This Row],[Timeline - Monthwise]]-MIN(Table8[Start Date..]),"None")</f>
        <v>None</v>
      </c>
      <c r="AF1280" s="1" t="str">
        <f>IFERROR(Table8[[#This Row],[Timeline - Monthwise]]-Table8[[#This Row],[Start Date..]]+1,"Duration Doesn't Exsists")</f>
        <v>Duration Doesn't Exsists</v>
      </c>
      <c r="AG1280" s="29" t="str">
        <f ca="1">IFERROR(Table8[[#This Row],[Timeline - Monthwise]]-TODAY(),"No ETA")</f>
        <v>No ETA</v>
      </c>
      <c r="AH1280" s="29" t="str">
        <f t="shared" si="63"/>
        <v>Yet to Start</v>
      </c>
      <c r="AI1280" s="1"/>
      <c r="AJ1280" s="237" t="s">
        <v>3569</v>
      </c>
      <c r="AK1280" s="1"/>
      <c r="AL1280" s="1" t="s">
        <v>41</v>
      </c>
      <c r="AM1280" s="1" t="s">
        <v>39</v>
      </c>
      <c r="AN1280" s="1"/>
      <c r="AO1280" s="27"/>
      <c r="AP1280" s="192"/>
      <c r="AQ1280" s="1"/>
      <c r="AS1280" s="192" t="e">
        <f>VLOOKUP(Table8[[#This Row],[CEM Number]],'71 CEMs'!$E$5:$E$76,1,0)</f>
        <v>#N/A</v>
      </c>
      <c r="AT1280" s="234" t="s">
        <v>3569</v>
      </c>
      <c r="AU1280" s="233"/>
    </row>
    <row r="1281" spans="1:47" ht="14.4" customHeight="1">
      <c r="A1281" s="26" t="s">
        <v>936</v>
      </c>
      <c r="B1281" s="166" t="s">
        <v>3530</v>
      </c>
      <c r="C1281" s="1" t="s">
        <v>40</v>
      </c>
      <c r="D1281" s="1" t="s">
        <v>937</v>
      </c>
      <c r="E1281" s="192" t="s">
        <v>42</v>
      </c>
      <c r="F1281" s="29">
        <v>0</v>
      </c>
      <c r="G1281" s="29">
        <v>0</v>
      </c>
      <c r="H1281" s="29"/>
      <c r="I1281" s="29"/>
      <c r="J1281" s="29"/>
      <c r="K1281" s="29"/>
      <c r="L1281" s="29"/>
      <c r="M1281" s="1" t="str">
        <f>Table8[[#This Row],[Std Remarks]]</f>
        <v>FEEDER ETC WORK - RETAIN BUDGET</v>
      </c>
      <c r="N1281" s="28">
        <f>Table8[[#This Row],[% of Completion of Work Done]]</f>
        <v>0</v>
      </c>
      <c r="O1281" s="1">
        <f>Table8[[#This Row],[Customers According to % (Market Share)]]</f>
        <v>0</v>
      </c>
      <c r="P1281" s="29">
        <v>2640000</v>
      </c>
      <c r="Q1281" s="136">
        <f>Table8[[#This Row],[Allocated Budget]]*Table8[[#This Row],[Allocation Percentage]]</f>
        <v>2640000</v>
      </c>
      <c r="R1281" s="136"/>
      <c r="S1281" s="1">
        <v>-1</v>
      </c>
      <c r="T1281" s="1"/>
      <c r="U1281" s="1"/>
      <c r="V1281" s="29">
        <v>0</v>
      </c>
      <c r="W1281" s="29"/>
      <c r="X1281" s="1"/>
      <c r="Y1281" s="75">
        <f t="shared" si="67"/>
        <v>1</v>
      </c>
      <c r="Z1281" s="1"/>
      <c r="AA1281" s="1"/>
      <c r="AB1281" s="28">
        <v>0</v>
      </c>
      <c r="AC1281" s="115">
        <f t="shared" si="62"/>
        <v>0</v>
      </c>
      <c r="AD1281" s="2">
        <v>46082</v>
      </c>
      <c r="AE1281" s="175" t="str">
        <f>IFERROR(Table8[[#This Row],[Timeline - Monthwise]]-MIN(Table8[Start Date..]),"None")</f>
        <v>None</v>
      </c>
      <c r="AF1281" s="1" t="str">
        <f>IFERROR(Table8[[#This Row],[Timeline - Monthwise]]-Table8[[#This Row],[Start Date..]]+1,"Duration Doesn't Exsists")</f>
        <v>Duration Doesn't Exsists</v>
      </c>
      <c r="AG1281" s="29" t="str">
        <f ca="1">IFERROR(Table8[[#This Row],[Timeline - Monthwise]]-TODAY(),"No ETA")</f>
        <v>No ETA</v>
      </c>
      <c r="AH1281" s="29" t="str">
        <f t="shared" si="63"/>
        <v>Yet to Start</v>
      </c>
      <c r="AI1281" s="1"/>
      <c r="AJ1281" s="237" t="s">
        <v>3569</v>
      </c>
      <c r="AK1281" s="1"/>
      <c r="AL1281" s="1" t="s">
        <v>41</v>
      </c>
      <c r="AM1281" s="1" t="s">
        <v>39</v>
      </c>
      <c r="AN1281" s="1"/>
      <c r="AO1281" s="27"/>
      <c r="AP1281" s="192"/>
      <c r="AQ1281" s="1"/>
      <c r="AS1281" s="192" t="e">
        <f>VLOOKUP(Table8[[#This Row],[CEM Number]],'71 CEMs'!$E$5:$E$76,1,0)</f>
        <v>#N/A</v>
      </c>
      <c r="AT1281" s="234" t="s">
        <v>3569</v>
      </c>
      <c r="AU1281" s="233"/>
    </row>
    <row r="1282" spans="1:47" ht="14.4" customHeight="1">
      <c r="A1282" s="26" t="s">
        <v>938</v>
      </c>
      <c r="B1282" s="166" t="s">
        <v>3530</v>
      </c>
      <c r="C1282" s="1" t="s">
        <v>40</v>
      </c>
      <c r="D1282" s="1" t="s">
        <v>939</v>
      </c>
      <c r="E1282" s="192" t="s">
        <v>42</v>
      </c>
      <c r="F1282" s="29">
        <v>0</v>
      </c>
      <c r="G1282" s="29">
        <v>0</v>
      </c>
      <c r="H1282" s="29"/>
      <c r="I1282" s="29"/>
      <c r="J1282" s="29"/>
      <c r="K1282" s="29"/>
      <c r="L1282" s="29"/>
      <c r="M1282" s="1" t="str">
        <f>Table8[[#This Row],[Std Remarks]]</f>
        <v>FEEDER ETC WORK - RETAIN BUDGET</v>
      </c>
      <c r="N1282" s="28">
        <f>Table8[[#This Row],[% of Completion of Work Done]]</f>
        <v>0</v>
      </c>
      <c r="O1282" s="1">
        <f>Table8[[#This Row],[Customers According to % (Market Share)]]</f>
        <v>0</v>
      </c>
      <c r="P1282" s="29">
        <v>2725000</v>
      </c>
      <c r="Q1282" s="136">
        <f>Table8[[#This Row],[Allocated Budget]]*Table8[[#This Row],[Allocation Percentage]]</f>
        <v>2725000</v>
      </c>
      <c r="R1282" s="136"/>
      <c r="S1282" s="1">
        <v>-1</v>
      </c>
      <c r="T1282" s="1"/>
      <c r="U1282" s="1"/>
      <c r="V1282" s="29">
        <v>0</v>
      </c>
      <c r="W1282" s="29"/>
      <c r="X1282" s="1"/>
      <c r="Y1282" s="75">
        <f t="shared" si="67"/>
        <v>1</v>
      </c>
      <c r="Z1282" s="1"/>
      <c r="AA1282" s="1"/>
      <c r="AB1282" s="28">
        <v>0</v>
      </c>
      <c r="AC1282" s="115">
        <f t="shared" si="62"/>
        <v>0</v>
      </c>
      <c r="AD1282" s="2">
        <v>46082</v>
      </c>
      <c r="AE1282" s="175" t="str">
        <f>IFERROR(Table8[[#This Row],[Timeline - Monthwise]]-MIN(Table8[Start Date..]),"None")</f>
        <v>None</v>
      </c>
      <c r="AF1282" s="1" t="str">
        <f>IFERROR(Table8[[#This Row],[Timeline - Monthwise]]-Table8[[#This Row],[Start Date..]]+1,"Duration Doesn't Exsists")</f>
        <v>Duration Doesn't Exsists</v>
      </c>
      <c r="AG1282" s="29" t="str">
        <f ca="1">IFERROR(Table8[[#This Row],[Timeline - Monthwise]]-TODAY(),"No ETA")</f>
        <v>No ETA</v>
      </c>
      <c r="AH1282" s="29" t="str">
        <f t="shared" si="63"/>
        <v>Yet to Start</v>
      </c>
      <c r="AI1282" s="1"/>
      <c r="AJ1282" s="237" t="s">
        <v>3569</v>
      </c>
      <c r="AK1282" s="1"/>
      <c r="AL1282" s="1" t="s">
        <v>41</v>
      </c>
      <c r="AM1282" s="1" t="s">
        <v>39</v>
      </c>
      <c r="AN1282" s="1"/>
      <c r="AO1282" s="27"/>
      <c r="AP1282" s="192"/>
      <c r="AQ1282" s="1"/>
      <c r="AS1282" s="192" t="e">
        <f>VLOOKUP(Table8[[#This Row],[CEM Number]],'71 CEMs'!$E$5:$E$76,1,0)</f>
        <v>#N/A</v>
      </c>
      <c r="AT1282" s="234" t="s">
        <v>3569</v>
      </c>
      <c r="AU1282" s="233"/>
    </row>
    <row r="1283" spans="1:47" ht="14.4" customHeight="1">
      <c r="A1283" s="26" t="s">
        <v>940</v>
      </c>
      <c r="B1283" s="166" t="s">
        <v>3530</v>
      </c>
      <c r="C1283" s="1" t="s">
        <v>40</v>
      </c>
      <c r="D1283" s="1" t="s">
        <v>941</v>
      </c>
      <c r="E1283" s="192" t="s">
        <v>42</v>
      </c>
      <c r="F1283" s="29">
        <v>0</v>
      </c>
      <c r="G1283" s="29">
        <v>0</v>
      </c>
      <c r="H1283" s="29"/>
      <c r="I1283" s="29"/>
      <c r="J1283" s="29"/>
      <c r="K1283" s="29"/>
      <c r="L1283" s="29"/>
      <c r="M1283" s="1" t="str">
        <f>Table8[[#This Row],[Std Remarks]]</f>
        <v>FEEDER ETC WORK - RETAIN BUDGET</v>
      </c>
      <c r="N1283" s="28">
        <f>Table8[[#This Row],[% of Completion of Work Done]]</f>
        <v>0</v>
      </c>
      <c r="O1283" s="1">
        <f>Table8[[#This Row],[Customers According to % (Market Share)]]</f>
        <v>0</v>
      </c>
      <c r="P1283" s="29">
        <v>510000</v>
      </c>
      <c r="Q1283" s="136">
        <f>Table8[[#This Row],[Allocated Budget]]*Table8[[#This Row],[Allocation Percentage]]</f>
        <v>510000</v>
      </c>
      <c r="R1283" s="136"/>
      <c r="S1283" s="1">
        <v>-1</v>
      </c>
      <c r="T1283" s="1"/>
      <c r="U1283" s="1"/>
      <c r="V1283" s="29">
        <v>0</v>
      </c>
      <c r="W1283" s="29">
        <v>0</v>
      </c>
      <c r="X1283" s="1"/>
      <c r="Y1283" s="75">
        <f t="shared" si="67"/>
        <v>1</v>
      </c>
      <c r="Z1283" s="1"/>
      <c r="AA1283" s="1"/>
      <c r="AB1283" s="28">
        <v>0</v>
      </c>
      <c r="AC1283" s="115">
        <f t="shared" si="62"/>
        <v>0</v>
      </c>
      <c r="AD1283" s="2">
        <v>46082</v>
      </c>
      <c r="AE1283" s="175" t="str">
        <f>IFERROR(Table8[[#This Row],[Timeline - Monthwise]]-MIN(Table8[Start Date..]),"None")</f>
        <v>None</v>
      </c>
      <c r="AF1283" s="1" t="str">
        <f>IFERROR(Table8[[#This Row],[Timeline - Monthwise]]-Table8[[#This Row],[Start Date..]]+1,"Duration Doesn't Exsists")</f>
        <v>Duration Doesn't Exsists</v>
      </c>
      <c r="AG1283" s="29" t="str">
        <f ca="1">IFERROR(Table8[[#This Row],[Timeline - Monthwise]]-TODAY(),"No ETA")</f>
        <v>No ETA</v>
      </c>
      <c r="AH1283" s="29" t="str">
        <f t="shared" si="63"/>
        <v>Yet to Start</v>
      </c>
      <c r="AI1283" s="1"/>
      <c r="AJ1283" s="237" t="s">
        <v>3569</v>
      </c>
      <c r="AK1283" s="1"/>
      <c r="AL1283" s="1" t="s">
        <v>41</v>
      </c>
      <c r="AM1283" s="1" t="s">
        <v>39</v>
      </c>
      <c r="AN1283" s="1"/>
      <c r="AO1283" s="27"/>
      <c r="AP1283" s="192"/>
      <c r="AQ1283" s="192"/>
      <c r="AS1283" s="192" t="e">
        <f>VLOOKUP(Table8[[#This Row],[CEM Number]],'71 CEMs'!$E$5:$E$76,1,0)</f>
        <v>#N/A</v>
      </c>
      <c r="AT1283" s="234" t="s">
        <v>3569</v>
      </c>
      <c r="AU1283" s="233"/>
    </row>
    <row r="1284" spans="1:47" ht="14.4" customHeight="1">
      <c r="A1284" s="26" t="s">
        <v>942</v>
      </c>
      <c r="B1284" s="166" t="s">
        <v>3530</v>
      </c>
      <c r="C1284" s="1" t="s">
        <v>40</v>
      </c>
      <c r="D1284" s="1" t="s">
        <v>943</v>
      </c>
      <c r="E1284" s="192" t="s">
        <v>42</v>
      </c>
      <c r="F1284" s="29">
        <v>0</v>
      </c>
      <c r="G1284" s="29">
        <v>0</v>
      </c>
      <c r="H1284" s="29"/>
      <c r="I1284" s="29"/>
      <c r="J1284" s="29"/>
      <c r="K1284" s="29"/>
      <c r="L1284" s="29"/>
      <c r="M1284" s="1" t="str">
        <f>Table8[[#This Row],[Std Remarks]]</f>
        <v>FEEDER ETC WORK - RETAIN BUDGET</v>
      </c>
      <c r="N1284" s="28">
        <f>Table8[[#This Row],[% of Completion of Work Done]]</f>
        <v>0</v>
      </c>
      <c r="O1284" s="1">
        <f>Table8[[#This Row],[Customers According to % (Market Share)]]</f>
        <v>0</v>
      </c>
      <c r="P1284" s="29">
        <v>4315000</v>
      </c>
      <c r="Q1284" s="136">
        <f>Table8[[#This Row],[Allocated Budget]]*Table8[[#This Row],[Allocation Percentage]]</f>
        <v>4315000</v>
      </c>
      <c r="R1284" s="136"/>
      <c r="S1284" s="1">
        <v>-1</v>
      </c>
      <c r="T1284" s="1"/>
      <c r="U1284" s="1"/>
      <c r="V1284" s="29">
        <v>0</v>
      </c>
      <c r="W1284" s="29"/>
      <c r="X1284" s="1"/>
      <c r="Y1284" s="75">
        <f t="shared" si="67"/>
        <v>1</v>
      </c>
      <c r="Z1284" s="1"/>
      <c r="AA1284" s="1"/>
      <c r="AB1284" s="28">
        <v>0</v>
      </c>
      <c r="AC1284" s="115">
        <f t="shared" si="62"/>
        <v>0</v>
      </c>
      <c r="AD1284" s="2">
        <v>46082</v>
      </c>
      <c r="AE1284" s="175" t="str">
        <f>IFERROR(Table8[[#This Row],[Timeline - Monthwise]]-MIN(Table8[Start Date..]),"None")</f>
        <v>None</v>
      </c>
      <c r="AF1284" s="1" t="str">
        <f>IFERROR(Table8[[#This Row],[Timeline - Monthwise]]-Table8[[#This Row],[Start Date..]]+1,"Duration Doesn't Exsists")</f>
        <v>Duration Doesn't Exsists</v>
      </c>
      <c r="AG1284" s="29" t="str">
        <f ca="1">IFERROR(Table8[[#This Row],[Timeline - Monthwise]]-TODAY(),"No ETA")</f>
        <v>No ETA</v>
      </c>
      <c r="AH1284" s="29" t="str">
        <f t="shared" si="63"/>
        <v>Yet to Start</v>
      </c>
      <c r="AI1284" s="1"/>
      <c r="AJ1284" s="237" t="s">
        <v>3569</v>
      </c>
      <c r="AK1284" s="1"/>
      <c r="AL1284" s="1" t="s">
        <v>41</v>
      </c>
      <c r="AM1284" s="1" t="s">
        <v>39</v>
      </c>
      <c r="AN1284" s="1"/>
      <c r="AO1284" s="27"/>
      <c r="AP1284" s="192"/>
      <c r="AQ1284" s="1"/>
      <c r="AR1284" s="96"/>
      <c r="AS1284" s="192" t="e">
        <f>VLOOKUP(Table8[[#This Row],[CEM Number]],'71 CEMs'!$E$5:$E$76,1,0)</f>
        <v>#N/A</v>
      </c>
      <c r="AT1284" s="234" t="s">
        <v>3569</v>
      </c>
      <c r="AU1284" s="233"/>
    </row>
    <row r="1285" spans="1:47" ht="14.4" customHeight="1">
      <c r="A1285" s="26" t="s">
        <v>944</v>
      </c>
      <c r="B1285" s="166" t="s">
        <v>3530</v>
      </c>
      <c r="C1285" s="1" t="s">
        <v>40</v>
      </c>
      <c r="D1285" s="1" t="s">
        <v>945</v>
      </c>
      <c r="E1285" s="192" t="s">
        <v>42</v>
      </c>
      <c r="F1285" s="29">
        <v>0</v>
      </c>
      <c r="G1285" s="29">
        <v>0</v>
      </c>
      <c r="H1285" s="29"/>
      <c r="I1285" s="29"/>
      <c r="J1285" s="29"/>
      <c r="K1285" s="29"/>
      <c r="L1285" s="29"/>
      <c r="M1285" s="1" t="str">
        <f>Table8[[#This Row],[Std Remarks]]</f>
        <v>FEEDER ETC WORK - RETAIN BUDGET</v>
      </c>
      <c r="N1285" s="28">
        <f>Table8[[#This Row],[% of Completion of Work Done]]</f>
        <v>0</v>
      </c>
      <c r="O1285" s="1">
        <f>Table8[[#This Row],[Customers According to % (Market Share)]]</f>
        <v>0</v>
      </c>
      <c r="P1285" s="29">
        <v>5400000</v>
      </c>
      <c r="Q1285" s="136">
        <f>Table8[[#This Row],[Allocated Budget]]*Table8[[#This Row],[Allocation Percentage]]</f>
        <v>5400000</v>
      </c>
      <c r="R1285" s="136"/>
      <c r="S1285" s="1">
        <v>-1</v>
      </c>
      <c r="T1285" s="1"/>
      <c r="U1285" s="1"/>
      <c r="V1285" s="29">
        <v>0</v>
      </c>
      <c r="W1285" s="29">
        <v>0</v>
      </c>
      <c r="X1285" s="1"/>
      <c r="Y1285" s="75">
        <f t="shared" si="67"/>
        <v>1</v>
      </c>
      <c r="Z1285" s="1"/>
      <c r="AA1285" s="1"/>
      <c r="AB1285" s="28">
        <v>0</v>
      </c>
      <c r="AC1285" s="115">
        <f t="shared" si="62"/>
        <v>0</v>
      </c>
      <c r="AD1285" s="2">
        <v>46082</v>
      </c>
      <c r="AE1285" s="175" t="str">
        <f>IFERROR(Table8[[#This Row],[Timeline - Monthwise]]-MIN(Table8[Start Date..]),"None")</f>
        <v>None</v>
      </c>
      <c r="AF1285" s="1" t="str">
        <f>IFERROR(Table8[[#This Row],[Timeline - Monthwise]]-Table8[[#This Row],[Start Date..]]+1,"Duration Doesn't Exsists")</f>
        <v>Duration Doesn't Exsists</v>
      </c>
      <c r="AG1285" s="29" t="str">
        <f ca="1">IFERROR(Table8[[#This Row],[Timeline - Monthwise]]-TODAY(),"No ETA")</f>
        <v>No ETA</v>
      </c>
      <c r="AH1285" s="29" t="str">
        <f t="shared" si="63"/>
        <v>Yet to Start</v>
      </c>
      <c r="AI1285" s="1"/>
      <c r="AJ1285" s="237" t="s">
        <v>3569</v>
      </c>
      <c r="AK1285" s="1"/>
      <c r="AL1285" s="1" t="s">
        <v>41</v>
      </c>
      <c r="AM1285" s="1" t="s">
        <v>39</v>
      </c>
      <c r="AN1285" s="1"/>
      <c r="AO1285" s="27"/>
      <c r="AP1285" s="192"/>
      <c r="AQ1285" s="1"/>
      <c r="AS1285" s="192" t="e">
        <f>VLOOKUP(Table8[[#This Row],[CEM Number]],'71 CEMs'!$E$5:$E$76,1,0)</f>
        <v>#N/A</v>
      </c>
      <c r="AT1285" s="234" t="s">
        <v>3569</v>
      </c>
      <c r="AU1285" s="233"/>
    </row>
    <row r="1286" spans="1:47" ht="14.4" customHeight="1">
      <c r="A1286" s="26" t="s">
        <v>946</v>
      </c>
      <c r="B1286" s="166" t="s">
        <v>3530</v>
      </c>
      <c r="C1286" s="1" t="s">
        <v>40</v>
      </c>
      <c r="D1286" s="1" t="s">
        <v>947</v>
      </c>
      <c r="E1286" s="192" t="s">
        <v>42</v>
      </c>
      <c r="F1286" s="29">
        <v>0</v>
      </c>
      <c r="G1286" s="29">
        <v>0</v>
      </c>
      <c r="H1286" s="29"/>
      <c r="I1286" s="29"/>
      <c r="J1286" s="29"/>
      <c r="K1286" s="29"/>
      <c r="L1286" s="29"/>
      <c r="M1286" s="1" t="str">
        <f>Table8[[#This Row],[Std Remarks]]</f>
        <v>FEEDER ETC WORK - RETAIN BUDGET</v>
      </c>
      <c r="N1286" s="28">
        <f>Table8[[#This Row],[% of Completion of Work Done]]</f>
        <v>0</v>
      </c>
      <c r="O1286" s="1">
        <f>Table8[[#This Row],[Customers According to % (Market Share)]]</f>
        <v>0</v>
      </c>
      <c r="P1286" s="29">
        <v>175000</v>
      </c>
      <c r="Q1286" s="136">
        <f>Table8[[#This Row],[Allocated Budget]]*Table8[[#This Row],[Allocation Percentage]]</f>
        <v>175000</v>
      </c>
      <c r="R1286" s="136"/>
      <c r="S1286" s="1">
        <v>-1</v>
      </c>
      <c r="T1286" s="1"/>
      <c r="U1286" s="1"/>
      <c r="V1286" s="29">
        <v>0</v>
      </c>
      <c r="W1286" s="29"/>
      <c r="X1286" s="1"/>
      <c r="Y1286" s="75">
        <f t="shared" si="67"/>
        <v>1</v>
      </c>
      <c r="Z1286" s="1"/>
      <c r="AA1286" s="1"/>
      <c r="AB1286" s="28">
        <v>0</v>
      </c>
      <c r="AC1286" s="115">
        <f t="shared" si="62"/>
        <v>0</v>
      </c>
      <c r="AD1286" s="2">
        <v>46082</v>
      </c>
      <c r="AE1286" s="175" t="str">
        <f>IFERROR(Table8[[#This Row],[Timeline - Monthwise]]-MIN(Table8[Start Date..]),"None")</f>
        <v>None</v>
      </c>
      <c r="AF1286" s="1" t="str">
        <f>IFERROR(Table8[[#This Row],[Timeline - Monthwise]]-Table8[[#This Row],[Start Date..]]+1,"Duration Doesn't Exsists")</f>
        <v>Duration Doesn't Exsists</v>
      </c>
      <c r="AG1286" s="29" t="str">
        <f ca="1">IFERROR(Table8[[#This Row],[Timeline - Monthwise]]-TODAY(),"No ETA")</f>
        <v>No ETA</v>
      </c>
      <c r="AH1286" s="29" t="str">
        <f t="shared" si="63"/>
        <v>Yet to Start</v>
      </c>
      <c r="AI1286" s="1"/>
      <c r="AJ1286" s="237" t="s">
        <v>3569</v>
      </c>
      <c r="AK1286" s="1"/>
      <c r="AL1286" s="1" t="s">
        <v>41</v>
      </c>
      <c r="AM1286" s="1" t="s">
        <v>39</v>
      </c>
      <c r="AN1286" s="1"/>
      <c r="AO1286" s="27"/>
      <c r="AP1286" s="192"/>
      <c r="AQ1286" s="67"/>
      <c r="AS1286" s="192" t="e">
        <f>VLOOKUP(Table8[[#This Row],[CEM Number]],'71 CEMs'!$E$5:$E$76,1,0)</f>
        <v>#N/A</v>
      </c>
      <c r="AT1286" s="234" t="s">
        <v>3569</v>
      </c>
      <c r="AU1286" s="233"/>
    </row>
    <row r="1287" spans="1:47" ht="14.4" customHeight="1">
      <c r="A1287" s="26" t="s">
        <v>948</v>
      </c>
      <c r="B1287" s="166" t="s">
        <v>3530</v>
      </c>
      <c r="C1287" s="1" t="s">
        <v>40</v>
      </c>
      <c r="D1287" s="1" t="s">
        <v>949</v>
      </c>
      <c r="E1287" s="192" t="s">
        <v>42</v>
      </c>
      <c r="F1287" s="29">
        <v>0</v>
      </c>
      <c r="G1287" s="29">
        <v>0</v>
      </c>
      <c r="H1287" s="29"/>
      <c r="I1287" s="29"/>
      <c r="J1287" s="29"/>
      <c r="K1287" s="29"/>
      <c r="L1287" s="29"/>
      <c r="M1287" s="1" t="str">
        <f>Table8[[#This Row],[Std Remarks]]</f>
        <v>FEEDER ETC WORK - RETAIN BUDGET</v>
      </c>
      <c r="N1287" s="28">
        <f>Table8[[#This Row],[% of Completion of Work Done]]</f>
        <v>0</v>
      </c>
      <c r="O1287" s="1">
        <f>Table8[[#This Row],[Customers According to % (Market Share)]]</f>
        <v>0</v>
      </c>
      <c r="P1287" s="29">
        <v>3600000</v>
      </c>
      <c r="Q1287" s="136">
        <f>Table8[[#This Row],[Allocated Budget]]*Table8[[#This Row],[Allocation Percentage]]</f>
        <v>3600000</v>
      </c>
      <c r="R1287" s="136"/>
      <c r="S1287" s="1">
        <v>-1</v>
      </c>
      <c r="T1287" s="1"/>
      <c r="U1287" s="1"/>
      <c r="V1287" s="29">
        <v>0</v>
      </c>
      <c r="W1287" s="29"/>
      <c r="X1287" s="1"/>
      <c r="Y1287" s="75">
        <f t="shared" si="67"/>
        <v>1</v>
      </c>
      <c r="Z1287" s="1"/>
      <c r="AA1287" s="1"/>
      <c r="AB1287" s="28">
        <v>0</v>
      </c>
      <c r="AC1287" s="115">
        <f t="shared" si="62"/>
        <v>0</v>
      </c>
      <c r="AD1287" s="2">
        <v>46082</v>
      </c>
      <c r="AE1287" s="175" t="str">
        <f>IFERROR(Table8[[#This Row],[Timeline - Monthwise]]-MIN(Table8[Start Date..]),"None")</f>
        <v>None</v>
      </c>
      <c r="AF1287" s="1" t="str">
        <f>IFERROR(Table8[[#This Row],[Timeline - Monthwise]]-Table8[[#This Row],[Start Date..]]+1,"Duration Doesn't Exsists")</f>
        <v>Duration Doesn't Exsists</v>
      </c>
      <c r="AG1287" s="29" t="str">
        <f ca="1">IFERROR(Table8[[#This Row],[Timeline - Monthwise]]-TODAY(),"No ETA")</f>
        <v>No ETA</v>
      </c>
      <c r="AH1287" s="29" t="str">
        <f t="shared" si="63"/>
        <v>Yet to Start</v>
      </c>
      <c r="AI1287" s="1"/>
      <c r="AJ1287" s="237" t="s">
        <v>3569</v>
      </c>
      <c r="AK1287" s="1"/>
      <c r="AL1287" s="1" t="s">
        <v>41</v>
      </c>
      <c r="AM1287" s="1" t="s">
        <v>39</v>
      </c>
      <c r="AN1287" s="1"/>
      <c r="AO1287" s="27"/>
      <c r="AP1287" s="1"/>
      <c r="AQ1287" s="192"/>
      <c r="AS1287" s="192" t="e">
        <f>VLOOKUP(Table8[[#This Row],[CEM Number]],'71 CEMs'!$E$5:$E$76,1,0)</f>
        <v>#N/A</v>
      </c>
      <c r="AT1287" s="234" t="s">
        <v>3569</v>
      </c>
      <c r="AU1287" s="233"/>
    </row>
    <row r="1288" spans="1:47" ht="14.4" customHeight="1">
      <c r="A1288" s="26" t="s">
        <v>950</v>
      </c>
      <c r="B1288" s="166">
        <v>44195</v>
      </c>
      <c r="C1288" s="1" t="s">
        <v>40</v>
      </c>
      <c r="D1288" s="1" t="s">
        <v>951</v>
      </c>
      <c r="E1288" s="192" t="s">
        <v>42</v>
      </c>
      <c r="F1288" s="29">
        <v>0</v>
      </c>
      <c r="G1288" s="29">
        <v>0</v>
      </c>
      <c r="H1288" s="29"/>
      <c r="I1288" s="29"/>
      <c r="J1288" s="29"/>
      <c r="K1288" s="29"/>
      <c r="L1288" s="29"/>
      <c r="M1288" s="1" t="str">
        <f>Table8[[#This Row],[Std Remarks]]</f>
        <v>FEEDER ETC WORK - RETAIN BUDGET</v>
      </c>
      <c r="N1288" s="28">
        <f>Table8[[#This Row],[% of Completion of Work Done]]</f>
        <v>0</v>
      </c>
      <c r="O1288" s="1">
        <f>Table8[[#This Row],[Customers According to % (Market Share)]]</f>
        <v>0</v>
      </c>
      <c r="P1288" s="29">
        <v>6262500</v>
      </c>
      <c r="Q1288" s="136">
        <f>Table8[[#This Row],[Allocated Budget]]*Table8[[#This Row],[Allocation Percentage]]</f>
        <v>3131250</v>
      </c>
      <c r="R1288" s="136">
        <v>3131250</v>
      </c>
      <c r="S1288" s="1">
        <v>-1</v>
      </c>
      <c r="T1288" s="1"/>
      <c r="U1288" s="1"/>
      <c r="V1288" s="29"/>
      <c r="W1288" s="29">
        <v>0</v>
      </c>
      <c r="X1288" s="1"/>
      <c r="Y1288" s="75">
        <f t="shared" ref="Y1288:Y1301" si="68">$Q$1</f>
        <v>0.5</v>
      </c>
      <c r="Z1288" s="1"/>
      <c r="AA1288" s="1"/>
      <c r="AB1288" s="28">
        <v>0</v>
      </c>
      <c r="AC1288" s="115">
        <f t="shared" si="62"/>
        <v>0</v>
      </c>
      <c r="AD1288" s="2">
        <v>46082</v>
      </c>
      <c r="AE1288" s="175" t="str">
        <f>IFERROR(Table8[[#This Row],[Timeline - Monthwise]]-MIN(Table8[Start Date..]),"None")</f>
        <v>None</v>
      </c>
      <c r="AF1288" s="1" t="str">
        <f>IFERROR(Table8[[#This Row],[Timeline - Monthwise]]-Table8[[#This Row],[Start Date..]]+1,"Duration Doesn't Exsists")</f>
        <v>Duration Doesn't Exsists</v>
      </c>
      <c r="AG1288" s="29" t="str">
        <f ca="1">IFERROR(Table8[[#This Row],[Timeline - Monthwise]]-TODAY(),"No ETA")</f>
        <v>No ETA</v>
      </c>
      <c r="AH1288" s="29" t="str">
        <f t="shared" si="63"/>
        <v>Yet to Start</v>
      </c>
      <c r="AI1288" s="1"/>
      <c r="AJ1288" s="237" t="s">
        <v>3569</v>
      </c>
      <c r="AK1288" s="1"/>
      <c r="AL1288" s="1" t="s">
        <v>41</v>
      </c>
      <c r="AM1288" s="1" t="s">
        <v>39</v>
      </c>
      <c r="AN1288" s="1"/>
      <c r="AO1288" s="27"/>
      <c r="AP1288" s="1"/>
      <c r="AQ1288" s="1"/>
      <c r="AS1288" s="192" t="str">
        <f>VLOOKUP(Table8[[#This Row],[CEM Number]],'71 CEMs'!$E$5:$E$76,1,0)</f>
        <v>INT-21-00315</v>
      </c>
      <c r="AT1288" s="234" t="s">
        <v>3569</v>
      </c>
      <c r="AU1288" s="233"/>
    </row>
    <row r="1289" spans="1:47" ht="14.4" customHeight="1">
      <c r="A1289" s="26" t="s">
        <v>992</v>
      </c>
      <c r="B1289" s="166">
        <v>44924</v>
      </c>
      <c r="C1289" s="1" t="s">
        <v>40</v>
      </c>
      <c r="D1289" s="1" t="s">
        <v>993</v>
      </c>
      <c r="E1289" s="192" t="s">
        <v>42</v>
      </c>
      <c r="F1289" s="29">
        <v>0</v>
      </c>
      <c r="G1289" s="29">
        <v>0</v>
      </c>
      <c r="H1289" s="29"/>
      <c r="I1289" s="29"/>
      <c r="J1289" s="29"/>
      <c r="K1289" s="29"/>
      <c r="L1289" s="29"/>
      <c r="M1289" s="1" t="str">
        <f>Table8[[#This Row],[Std Remarks]]</f>
        <v>FEEDER ETC WORK - RETAIN BUDGET</v>
      </c>
      <c r="N1289" s="28">
        <f>Table8[[#This Row],[% of Completion of Work Done]]</f>
        <v>0</v>
      </c>
      <c r="O1289" s="1">
        <f>Table8[[#This Row],[Customers According to % (Market Share)]]</f>
        <v>0</v>
      </c>
      <c r="P1289" s="29">
        <v>1650000</v>
      </c>
      <c r="Q1289" s="136">
        <f>Table8[[#This Row],[Allocated Budget]]*Table8[[#This Row],[Allocation Percentage]]</f>
        <v>825000</v>
      </c>
      <c r="R1289" s="136">
        <v>825000</v>
      </c>
      <c r="S1289" s="1">
        <v>-1</v>
      </c>
      <c r="T1289" s="1"/>
      <c r="U1289" s="1"/>
      <c r="V1289" s="29">
        <v>0</v>
      </c>
      <c r="W1289" s="29">
        <v>0</v>
      </c>
      <c r="X1289" s="1"/>
      <c r="Y1289" s="75">
        <f t="shared" si="68"/>
        <v>0.5</v>
      </c>
      <c r="Z1289" s="1"/>
      <c r="AA1289" s="1"/>
      <c r="AB1289" s="28">
        <v>0</v>
      </c>
      <c r="AC1289" s="115">
        <f t="shared" si="62"/>
        <v>0</v>
      </c>
      <c r="AD1289" s="2">
        <v>46082</v>
      </c>
      <c r="AE1289" s="175" t="str">
        <f>IFERROR(Table8[[#This Row],[Timeline - Monthwise]]-MIN(Table8[Start Date..]),"None")</f>
        <v>None</v>
      </c>
      <c r="AF1289" s="1" t="str">
        <f>IFERROR(Table8[[#This Row],[Timeline - Monthwise]]-Table8[[#This Row],[Start Date..]]+1,"Duration Doesn't Exsists")</f>
        <v>Duration Doesn't Exsists</v>
      </c>
      <c r="AG1289" s="29" t="str">
        <f ca="1">IFERROR(Table8[[#This Row],[Timeline - Monthwise]]-TODAY(),"No ETA")</f>
        <v>No ETA</v>
      </c>
      <c r="AH1289" s="29" t="str">
        <f t="shared" si="63"/>
        <v>Yet to Start</v>
      </c>
      <c r="AI1289" s="1"/>
      <c r="AJ1289" s="237" t="s">
        <v>3569</v>
      </c>
      <c r="AK1289" s="1"/>
      <c r="AL1289" s="1" t="s">
        <v>41</v>
      </c>
      <c r="AM1289" s="1" t="s">
        <v>39</v>
      </c>
      <c r="AN1289" s="1"/>
      <c r="AO1289" s="27"/>
      <c r="AP1289" s="192"/>
      <c r="AQ1289" s="1"/>
      <c r="AS1289" s="192" t="str">
        <f>VLOOKUP(Table8[[#This Row],[CEM Number]],'71 CEMs'!$E$5:$E$76,1,0)</f>
        <v>INT-23-00435</v>
      </c>
      <c r="AT1289" s="234" t="s">
        <v>3569</v>
      </c>
      <c r="AU1289" s="233"/>
    </row>
    <row r="1290" spans="1:47" ht="14.4" customHeight="1">
      <c r="A1290" s="26" t="s">
        <v>1003</v>
      </c>
      <c r="B1290" s="166">
        <v>44924</v>
      </c>
      <c r="C1290" s="1" t="s">
        <v>40</v>
      </c>
      <c r="D1290" s="1" t="s">
        <v>1004</v>
      </c>
      <c r="E1290" s="192" t="s">
        <v>42</v>
      </c>
      <c r="F1290" s="29">
        <v>0</v>
      </c>
      <c r="G1290" s="29">
        <v>0</v>
      </c>
      <c r="H1290" s="29"/>
      <c r="I1290" s="29"/>
      <c r="J1290" s="29"/>
      <c r="K1290" s="29"/>
      <c r="L1290" s="29"/>
      <c r="M1290" s="1" t="str">
        <f>Table8[[#This Row],[Std Remarks]]</f>
        <v>FEEDER ETC WORK - RETAIN BUDGET</v>
      </c>
      <c r="N1290" s="28">
        <f>Table8[[#This Row],[% of Completion of Work Done]]</f>
        <v>0</v>
      </c>
      <c r="O1290" s="1">
        <f>Table8[[#This Row],[Customers According to % (Market Share)]]</f>
        <v>0</v>
      </c>
      <c r="P1290" s="29">
        <v>284000</v>
      </c>
      <c r="Q1290" s="136">
        <f>Table8[[#This Row],[Allocated Budget]]*Table8[[#This Row],[Allocation Percentage]]</f>
        <v>142000</v>
      </c>
      <c r="R1290" s="136">
        <v>142000</v>
      </c>
      <c r="S1290" s="1">
        <v>0</v>
      </c>
      <c r="T1290" s="1"/>
      <c r="U1290" s="1"/>
      <c r="V1290" s="29">
        <v>0</v>
      </c>
      <c r="W1290" s="29">
        <v>0</v>
      </c>
      <c r="X1290" s="1"/>
      <c r="Y1290" s="75">
        <f t="shared" si="68"/>
        <v>0.5</v>
      </c>
      <c r="Z1290" s="1"/>
      <c r="AA1290" s="1"/>
      <c r="AB1290" s="28">
        <v>0</v>
      </c>
      <c r="AC1290" s="115">
        <f t="shared" si="62"/>
        <v>0</v>
      </c>
      <c r="AD1290" s="2">
        <v>46082</v>
      </c>
      <c r="AE1290" s="175" t="str">
        <f>IFERROR(Table8[[#This Row],[Timeline - Monthwise]]-MIN(Table8[Start Date..]),"None")</f>
        <v>None</v>
      </c>
      <c r="AF1290" s="1" t="str">
        <f>IFERROR(Table8[[#This Row],[Timeline - Monthwise]]-Table8[[#This Row],[Start Date..]]+1,"Duration Doesn't Exsists")</f>
        <v>Duration Doesn't Exsists</v>
      </c>
      <c r="AG1290" s="29" t="str">
        <f ca="1">IFERROR(Table8[[#This Row],[Timeline - Monthwise]]-TODAY(),"No ETA")</f>
        <v>No ETA</v>
      </c>
      <c r="AH1290" s="29" t="str">
        <f t="shared" si="63"/>
        <v>Yet to Start</v>
      </c>
      <c r="AI1290" s="1"/>
      <c r="AJ1290" s="237" t="s">
        <v>3569</v>
      </c>
      <c r="AK1290" s="1"/>
      <c r="AL1290" s="1" t="s">
        <v>41</v>
      </c>
      <c r="AM1290" s="1" t="s">
        <v>39</v>
      </c>
      <c r="AN1290" s="1"/>
      <c r="AO1290" s="27">
        <v>2</v>
      </c>
      <c r="AP1290" s="192"/>
      <c r="AQ1290" s="1"/>
      <c r="AS1290" s="192" t="str">
        <f>VLOOKUP(Table8[[#This Row],[CEM Number]],'71 CEMs'!$E$5:$E$76,1,0)</f>
        <v>INT-23-00436</v>
      </c>
      <c r="AT1290" s="234" t="s">
        <v>3569</v>
      </c>
      <c r="AU1290" s="233"/>
    </row>
    <row r="1291" spans="1:47" ht="14.4" customHeight="1">
      <c r="A1291" s="26" t="s">
        <v>1009</v>
      </c>
      <c r="B1291" s="166">
        <v>44924</v>
      </c>
      <c r="C1291" s="1" t="s">
        <v>40</v>
      </c>
      <c r="D1291" s="1" t="s">
        <v>1010</v>
      </c>
      <c r="E1291" s="192" t="s">
        <v>42</v>
      </c>
      <c r="F1291" s="29">
        <v>0</v>
      </c>
      <c r="G1291" s="29">
        <v>0</v>
      </c>
      <c r="H1291" s="29"/>
      <c r="I1291" s="29"/>
      <c r="J1291" s="29"/>
      <c r="K1291" s="29"/>
      <c r="L1291" s="29"/>
      <c r="M1291" s="1" t="str">
        <f>Table8[[#This Row],[Std Remarks]]</f>
        <v>FEEDER ETC WORK - RETAIN BUDGET</v>
      </c>
      <c r="N1291" s="28">
        <f>Table8[[#This Row],[% of Completion of Work Done]]</f>
        <v>0</v>
      </c>
      <c r="O1291" s="1">
        <f>Table8[[#This Row],[Customers According to % (Market Share)]]</f>
        <v>0</v>
      </c>
      <c r="P1291" s="29">
        <v>2587500</v>
      </c>
      <c r="Q1291" s="136">
        <f>Table8[[#This Row],[Allocated Budget]]*Table8[[#This Row],[Allocation Percentage]]</f>
        <v>1293750</v>
      </c>
      <c r="R1291" s="136">
        <v>1293750</v>
      </c>
      <c r="S1291" s="1">
        <v>-1</v>
      </c>
      <c r="T1291" s="1"/>
      <c r="U1291" s="1"/>
      <c r="V1291" s="29"/>
      <c r="W1291" s="29"/>
      <c r="X1291" s="1"/>
      <c r="Y1291" s="75">
        <f t="shared" si="68"/>
        <v>0.5</v>
      </c>
      <c r="Z1291" s="1"/>
      <c r="AA1291" s="1"/>
      <c r="AB1291" s="28">
        <v>0</v>
      </c>
      <c r="AC1291" s="115">
        <f t="shared" si="62"/>
        <v>0</v>
      </c>
      <c r="AD1291" s="2">
        <v>46082</v>
      </c>
      <c r="AE1291" s="175" t="str">
        <f>IFERROR(Table8[[#This Row],[Timeline - Monthwise]]-MIN(Table8[Start Date..]),"None")</f>
        <v>None</v>
      </c>
      <c r="AF1291" s="1" t="str">
        <f>IFERROR(Table8[[#This Row],[Timeline - Monthwise]]-Table8[[#This Row],[Start Date..]]+1,"Duration Doesn't Exsists")</f>
        <v>Duration Doesn't Exsists</v>
      </c>
      <c r="AG1291" s="29" t="str">
        <f ca="1">IFERROR(Table8[[#This Row],[Timeline - Monthwise]]-TODAY(),"No ETA")</f>
        <v>No ETA</v>
      </c>
      <c r="AH1291" s="29" t="str">
        <f t="shared" si="63"/>
        <v>Yet to Start</v>
      </c>
      <c r="AI1291" s="1"/>
      <c r="AJ1291" s="237" t="s">
        <v>3569</v>
      </c>
      <c r="AK1291" s="1"/>
      <c r="AL1291" s="1" t="s">
        <v>41</v>
      </c>
      <c r="AM1291" s="1" t="s">
        <v>39</v>
      </c>
      <c r="AN1291" s="1"/>
      <c r="AO1291" s="27"/>
      <c r="AP1291" s="192"/>
      <c r="AQ1291" s="1"/>
      <c r="AS1291" s="192" t="str">
        <f>VLOOKUP(Table8[[#This Row],[CEM Number]],'71 CEMs'!$E$5:$E$76,1,0)</f>
        <v>INT-23-00437</v>
      </c>
      <c r="AT1291" s="234" t="s">
        <v>3569</v>
      </c>
      <c r="AU1291" s="233"/>
    </row>
    <row r="1292" spans="1:47" ht="14.4" customHeight="1">
      <c r="A1292" s="26" t="s">
        <v>1025</v>
      </c>
      <c r="B1292" s="166">
        <v>44924</v>
      </c>
      <c r="C1292" s="1" t="s">
        <v>40</v>
      </c>
      <c r="D1292" s="1" t="s">
        <v>762</v>
      </c>
      <c r="E1292" s="192" t="s">
        <v>42</v>
      </c>
      <c r="F1292" s="29">
        <v>0</v>
      </c>
      <c r="G1292" s="29">
        <v>0</v>
      </c>
      <c r="H1292" s="29"/>
      <c r="I1292" s="29"/>
      <c r="J1292" s="29"/>
      <c r="K1292" s="29"/>
      <c r="L1292" s="29"/>
      <c r="M1292" s="1" t="str">
        <f>Table8[[#This Row],[Std Remarks]]</f>
        <v>FEEDER ETC WORK - RETAIN BUDGET</v>
      </c>
      <c r="N1292" s="28">
        <f>Table8[[#This Row],[% of Completion of Work Done]]</f>
        <v>0</v>
      </c>
      <c r="O1292" s="1">
        <f>Table8[[#This Row],[Customers According to % (Market Share)]]</f>
        <v>0</v>
      </c>
      <c r="P1292" s="29">
        <v>375000</v>
      </c>
      <c r="Q1292" s="136">
        <f>Table8[[#This Row],[Allocated Budget]]*Table8[[#This Row],[Allocation Percentage]]</f>
        <v>187500</v>
      </c>
      <c r="R1292" s="136">
        <v>187500</v>
      </c>
      <c r="S1292" s="1">
        <v>0</v>
      </c>
      <c r="T1292" s="1"/>
      <c r="U1292" s="1"/>
      <c r="V1292" s="29">
        <v>0</v>
      </c>
      <c r="W1292" s="29">
        <v>0</v>
      </c>
      <c r="X1292" s="1"/>
      <c r="Y1292" s="75">
        <f t="shared" si="68"/>
        <v>0.5</v>
      </c>
      <c r="Z1292" s="1"/>
      <c r="AA1292" s="1"/>
      <c r="AB1292" s="28">
        <v>0</v>
      </c>
      <c r="AC1292" s="115">
        <f t="shared" si="62"/>
        <v>0</v>
      </c>
      <c r="AD1292" s="2">
        <v>46082</v>
      </c>
      <c r="AE1292" s="175" t="str">
        <f>IFERROR(Table8[[#This Row],[Timeline - Monthwise]]-MIN(Table8[Start Date..]),"None")</f>
        <v>None</v>
      </c>
      <c r="AF1292" s="1" t="str">
        <f>IFERROR(Table8[[#This Row],[Timeline - Monthwise]]-Table8[[#This Row],[Start Date..]]+1,"Duration Doesn't Exsists")</f>
        <v>Duration Doesn't Exsists</v>
      </c>
      <c r="AG1292" s="29" t="str">
        <f ca="1">IFERROR(Table8[[#This Row],[Timeline - Monthwise]]-TODAY(),"No ETA")</f>
        <v>No ETA</v>
      </c>
      <c r="AH1292" s="29" t="str">
        <f t="shared" si="63"/>
        <v>Yet to Start</v>
      </c>
      <c r="AI1292" s="1"/>
      <c r="AJ1292" s="237" t="s">
        <v>3569</v>
      </c>
      <c r="AK1292" s="1"/>
      <c r="AL1292" s="1" t="s">
        <v>41</v>
      </c>
      <c r="AM1292" s="1" t="s">
        <v>39</v>
      </c>
      <c r="AN1292" s="1"/>
      <c r="AO1292" s="27"/>
      <c r="AP1292" s="192"/>
      <c r="AQ1292" s="1"/>
      <c r="AS1292" s="192" t="str">
        <f>VLOOKUP(Table8[[#This Row],[CEM Number]],'71 CEMs'!$E$5:$E$76,1,0)</f>
        <v>INT-23-00438</v>
      </c>
      <c r="AT1292" s="234" t="s">
        <v>3569</v>
      </c>
      <c r="AU1292" s="233"/>
    </row>
    <row r="1293" spans="1:47" ht="14.4" customHeight="1">
      <c r="A1293" s="26" t="s">
        <v>1026</v>
      </c>
      <c r="B1293" s="166">
        <v>44924</v>
      </c>
      <c r="C1293" s="1" t="s">
        <v>40</v>
      </c>
      <c r="D1293" s="1" t="s">
        <v>1027</v>
      </c>
      <c r="E1293" s="192" t="s">
        <v>42</v>
      </c>
      <c r="F1293" s="29">
        <v>0</v>
      </c>
      <c r="G1293" s="29">
        <v>0</v>
      </c>
      <c r="H1293" s="29"/>
      <c r="I1293" s="29"/>
      <c r="J1293" s="29"/>
      <c r="K1293" s="29"/>
      <c r="L1293" s="29"/>
      <c r="M1293" s="1" t="str">
        <f>Table8[[#This Row],[Std Remarks]]</f>
        <v>FEEDER ETC WORK - RETAIN BUDGET</v>
      </c>
      <c r="N1293" s="28">
        <f>Table8[[#This Row],[% of Completion of Work Done]]</f>
        <v>0</v>
      </c>
      <c r="O1293" s="1">
        <f>Table8[[#This Row],[Customers According to % (Market Share)]]</f>
        <v>0</v>
      </c>
      <c r="P1293" s="29">
        <v>4087500</v>
      </c>
      <c r="Q1293" s="136">
        <f>Table8[[#This Row],[Allocated Budget]]*Table8[[#This Row],[Allocation Percentage]]</f>
        <v>2043750</v>
      </c>
      <c r="R1293" s="136">
        <v>2043750</v>
      </c>
      <c r="S1293" s="1">
        <v>-1</v>
      </c>
      <c r="T1293" s="1"/>
      <c r="U1293" s="1"/>
      <c r="V1293" s="29"/>
      <c r="W1293" s="29">
        <v>0</v>
      </c>
      <c r="X1293" s="1"/>
      <c r="Y1293" s="75">
        <f t="shared" si="68"/>
        <v>0.5</v>
      </c>
      <c r="Z1293" s="1"/>
      <c r="AA1293" s="1"/>
      <c r="AB1293" s="28">
        <v>0</v>
      </c>
      <c r="AC1293" s="115">
        <f t="shared" si="62"/>
        <v>0</v>
      </c>
      <c r="AD1293" s="2">
        <v>46082</v>
      </c>
      <c r="AE1293" s="175" t="str">
        <f>IFERROR(Table8[[#This Row],[Timeline - Monthwise]]-MIN(Table8[Start Date..]),"None")</f>
        <v>None</v>
      </c>
      <c r="AF1293" s="1" t="str">
        <f>IFERROR(Table8[[#This Row],[Timeline - Monthwise]]-Table8[[#This Row],[Start Date..]]+1,"Duration Doesn't Exsists")</f>
        <v>Duration Doesn't Exsists</v>
      </c>
      <c r="AG1293" s="29" t="str">
        <f ca="1">IFERROR(Table8[[#This Row],[Timeline - Monthwise]]-TODAY(),"No ETA")</f>
        <v>No ETA</v>
      </c>
      <c r="AH1293" s="29" t="str">
        <f t="shared" si="63"/>
        <v>Yet to Start</v>
      </c>
      <c r="AI1293" s="1"/>
      <c r="AJ1293" s="237" t="s">
        <v>3569</v>
      </c>
      <c r="AK1293" s="1"/>
      <c r="AL1293" s="1" t="s">
        <v>41</v>
      </c>
      <c r="AM1293" s="1" t="s">
        <v>39</v>
      </c>
      <c r="AN1293" s="1"/>
      <c r="AO1293" s="27"/>
      <c r="AP1293" s="192"/>
      <c r="AQ1293" s="1"/>
      <c r="AS1293" s="192" t="str">
        <f>VLOOKUP(Table8[[#This Row],[CEM Number]],'71 CEMs'!$E$5:$E$76,1,0)</f>
        <v>INT-23-00439</v>
      </c>
      <c r="AT1293" s="234" t="s">
        <v>3569</v>
      </c>
      <c r="AU1293" s="233"/>
    </row>
    <row r="1294" spans="1:47" ht="14.4" customHeight="1">
      <c r="A1294" s="26" t="s">
        <v>1072</v>
      </c>
      <c r="B1294" s="166">
        <v>44924</v>
      </c>
      <c r="C1294" s="1" t="s">
        <v>40</v>
      </c>
      <c r="D1294" s="1" t="s">
        <v>258</v>
      </c>
      <c r="E1294" s="192" t="s">
        <v>42</v>
      </c>
      <c r="F1294" s="29">
        <v>0</v>
      </c>
      <c r="G1294" s="29">
        <v>0</v>
      </c>
      <c r="H1294" s="29"/>
      <c r="I1294" s="29"/>
      <c r="J1294" s="29"/>
      <c r="K1294" s="29"/>
      <c r="L1294" s="29"/>
      <c r="M1294" s="1" t="str">
        <f>Table8[[#This Row],[Std Remarks]]</f>
        <v>FEEDER ETC WORK - RETAIN BUDGET</v>
      </c>
      <c r="N1294" s="28">
        <f>Table8[[#This Row],[% of Completion of Work Done]]</f>
        <v>0</v>
      </c>
      <c r="O1294" s="1">
        <f>Table8[[#This Row],[Customers According to % (Market Share)]]</f>
        <v>0</v>
      </c>
      <c r="P1294" s="29">
        <v>867500</v>
      </c>
      <c r="Q1294" s="136">
        <f>Table8[[#This Row],[Allocated Budget]]*Table8[[#This Row],[Allocation Percentage]]</f>
        <v>433750</v>
      </c>
      <c r="R1294" s="136">
        <v>433750</v>
      </c>
      <c r="S1294" s="1">
        <v>-0.85</v>
      </c>
      <c r="T1294" s="1"/>
      <c r="U1294" s="1"/>
      <c r="V1294" s="29"/>
      <c r="W1294" s="29">
        <v>0</v>
      </c>
      <c r="X1294" s="1"/>
      <c r="Y1294" s="75">
        <f t="shared" si="68"/>
        <v>0.5</v>
      </c>
      <c r="Z1294" s="1"/>
      <c r="AA1294" s="1"/>
      <c r="AB1294" s="28">
        <v>0</v>
      </c>
      <c r="AC1294" s="115">
        <f t="shared" si="62"/>
        <v>0</v>
      </c>
      <c r="AD1294" s="2">
        <v>46082</v>
      </c>
      <c r="AE1294" s="175" t="str">
        <f>IFERROR(Table8[[#This Row],[Timeline - Monthwise]]-MIN(Table8[Start Date..]),"None")</f>
        <v>None</v>
      </c>
      <c r="AF1294" s="1" t="str">
        <f>IFERROR(Table8[[#This Row],[Timeline - Monthwise]]-Table8[[#This Row],[Start Date..]]+1,"Duration Doesn't Exsists")</f>
        <v>Duration Doesn't Exsists</v>
      </c>
      <c r="AG1294" s="29" t="str">
        <f ca="1">IFERROR(Table8[[#This Row],[Timeline - Monthwise]]-TODAY(),"No ETA")</f>
        <v>No ETA</v>
      </c>
      <c r="AH1294" s="29" t="str">
        <f t="shared" si="63"/>
        <v>Yet to Start</v>
      </c>
      <c r="AI1294" s="1"/>
      <c r="AJ1294" s="237" t="s">
        <v>3569</v>
      </c>
      <c r="AK1294" s="1"/>
      <c r="AL1294" s="1" t="s">
        <v>41</v>
      </c>
      <c r="AM1294" s="1" t="s">
        <v>39</v>
      </c>
      <c r="AN1294" s="1"/>
      <c r="AO1294" s="27"/>
      <c r="AP1294" s="192"/>
      <c r="AQ1294" s="1"/>
      <c r="AS1294" s="192" t="str">
        <f>VLOOKUP(Table8[[#This Row],[CEM Number]],'71 CEMs'!$E$5:$E$76,1,0)</f>
        <v>INT-23-00440</v>
      </c>
      <c r="AT1294" s="234" t="s">
        <v>3569</v>
      </c>
      <c r="AU1294" s="233"/>
    </row>
    <row r="1295" spans="1:47" ht="14.4" customHeight="1">
      <c r="A1295" s="26" t="s">
        <v>1084</v>
      </c>
      <c r="B1295" s="166">
        <v>44924</v>
      </c>
      <c r="C1295" s="1" t="s">
        <v>40</v>
      </c>
      <c r="D1295" s="1" t="s">
        <v>1085</v>
      </c>
      <c r="E1295" s="192" t="s">
        <v>42</v>
      </c>
      <c r="F1295" s="29">
        <v>0</v>
      </c>
      <c r="G1295" s="29">
        <v>0</v>
      </c>
      <c r="H1295" s="29"/>
      <c r="I1295" s="29"/>
      <c r="J1295" s="29"/>
      <c r="K1295" s="29"/>
      <c r="L1295" s="29"/>
      <c r="M1295" s="1" t="str">
        <f>Table8[[#This Row],[Std Remarks]]</f>
        <v>FEEDER ETC WORK - RETAIN BUDGET</v>
      </c>
      <c r="N1295" s="28">
        <f>Table8[[#This Row],[% of Completion of Work Done]]</f>
        <v>0</v>
      </c>
      <c r="O1295" s="1">
        <f>Table8[[#This Row],[Customers According to % (Market Share)]]</f>
        <v>0</v>
      </c>
      <c r="P1295" s="29">
        <v>1200000</v>
      </c>
      <c r="Q1295" s="136">
        <f>Table8[[#This Row],[Allocated Budget]]*Table8[[#This Row],[Allocation Percentage]]</f>
        <v>600000</v>
      </c>
      <c r="R1295" s="136">
        <v>600000</v>
      </c>
      <c r="S1295" s="1">
        <v>-0.85000000000000009</v>
      </c>
      <c r="T1295" s="1"/>
      <c r="U1295" s="1"/>
      <c r="V1295" s="29">
        <v>0</v>
      </c>
      <c r="W1295" s="29">
        <v>0</v>
      </c>
      <c r="X1295" s="1"/>
      <c r="Y1295" s="75">
        <f t="shared" si="68"/>
        <v>0.5</v>
      </c>
      <c r="Z1295" s="1"/>
      <c r="AA1295" s="1"/>
      <c r="AB1295" s="28">
        <v>0</v>
      </c>
      <c r="AC1295" s="115">
        <f t="shared" si="62"/>
        <v>0</v>
      </c>
      <c r="AD1295" s="2">
        <v>46082</v>
      </c>
      <c r="AE1295" s="175" t="str">
        <f>IFERROR(Table8[[#This Row],[Timeline - Monthwise]]-MIN(Table8[Start Date..]),"None")</f>
        <v>None</v>
      </c>
      <c r="AF1295" s="1" t="str">
        <f>IFERROR(Table8[[#This Row],[Timeline - Monthwise]]-Table8[[#This Row],[Start Date..]]+1,"Duration Doesn't Exsists")</f>
        <v>Duration Doesn't Exsists</v>
      </c>
      <c r="AG1295" s="29" t="str">
        <f ca="1">IFERROR(Table8[[#This Row],[Timeline - Monthwise]]-TODAY(),"No ETA")</f>
        <v>No ETA</v>
      </c>
      <c r="AH1295" s="29" t="str">
        <f t="shared" si="63"/>
        <v>Yet to Start</v>
      </c>
      <c r="AI1295" s="1"/>
      <c r="AJ1295" s="237" t="s">
        <v>3569</v>
      </c>
      <c r="AK1295" s="1"/>
      <c r="AL1295" s="1" t="s">
        <v>41</v>
      </c>
      <c r="AM1295" s="1" t="s">
        <v>39</v>
      </c>
      <c r="AN1295" s="1"/>
      <c r="AO1295" s="27"/>
      <c r="AP1295" s="192"/>
      <c r="AQ1295" s="192"/>
      <c r="AS1295" s="192" t="str">
        <f>VLOOKUP(Table8[[#This Row],[CEM Number]],'71 CEMs'!$E$5:$E$76,1,0)</f>
        <v>INT-23-00441</v>
      </c>
      <c r="AT1295" s="234" t="s">
        <v>3569</v>
      </c>
      <c r="AU1295" s="233"/>
    </row>
    <row r="1296" spans="1:47" ht="14.4" customHeight="1">
      <c r="A1296" s="26" t="s">
        <v>1089</v>
      </c>
      <c r="B1296" s="166">
        <v>44924</v>
      </c>
      <c r="C1296" s="1" t="s">
        <v>40</v>
      </c>
      <c r="D1296" s="1" t="s">
        <v>1090</v>
      </c>
      <c r="E1296" s="192" t="s">
        <v>42</v>
      </c>
      <c r="F1296" s="29">
        <v>0</v>
      </c>
      <c r="G1296" s="29">
        <v>0</v>
      </c>
      <c r="H1296" s="29"/>
      <c r="I1296" s="29"/>
      <c r="J1296" s="29"/>
      <c r="K1296" s="29"/>
      <c r="L1296" s="29"/>
      <c r="M1296" s="1" t="str">
        <f>Table8[[#This Row],[Std Remarks]]</f>
        <v>FEEDER ETC WORK - RETAIN BUDGET</v>
      </c>
      <c r="N1296" s="28">
        <f>Table8[[#This Row],[% of Completion of Work Done]]</f>
        <v>0</v>
      </c>
      <c r="O1296" s="1">
        <f>Table8[[#This Row],[Customers According to % (Market Share)]]</f>
        <v>0</v>
      </c>
      <c r="P1296" s="29">
        <v>525000</v>
      </c>
      <c r="Q1296" s="136">
        <f>Table8[[#This Row],[Allocated Budget]]*Table8[[#This Row],[Allocation Percentage]]</f>
        <v>262500</v>
      </c>
      <c r="R1296" s="136">
        <v>262500</v>
      </c>
      <c r="S1296" s="1">
        <v>-1</v>
      </c>
      <c r="T1296" s="1"/>
      <c r="U1296" s="1"/>
      <c r="V1296" s="29">
        <v>0</v>
      </c>
      <c r="W1296" s="29">
        <v>0</v>
      </c>
      <c r="X1296" s="1"/>
      <c r="Y1296" s="75">
        <f t="shared" si="68"/>
        <v>0.5</v>
      </c>
      <c r="Z1296" s="1"/>
      <c r="AA1296" s="1"/>
      <c r="AB1296" s="28">
        <v>0</v>
      </c>
      <c r="AC1296" s="115">
        <f t="shared" ref="AC1296:AC1359" si="69">VALUE(SUBSTITUTE(AB1296,"%",""))</f>
        <v>0</v>
      </c>
      <c r="AD1296" s="2">
        <v>46082</v>
      </c>
      <c r="AE1296" s="175" t="str">
        <f>IFERROR(Table8[[#This Row],[Timeline - Monthwise]]-MIN(Table8[Start Date..]),"None")</f>
        <v>None</v>
      </c>
      <c r="AF1296" s="1" t="str">
        <f>IFERROR(Table8[[#This Row],[Timeline - Monthwise]]-Table8[[#This Row],[Start Date..]]+1,"Duration Doesn't Exsists")</f>
        <v>Duration Doesn't Exsists</v>
      </c>
      <c r="AG1296" s="29" t="str">
        <f ca="1">IFERROR(Table8[[#This Row],[Timeline - Monthwise]]-TODAY(),"No ETA")</f>
        <v>No ETA</v>
      </c>
      <c r="AH1296" s="29" t="str">
        <f t="shared" ref="AH1296:AH1359" si="70">IF(AB1296=100%,"Completed",IF(AB1296=0%,"Yet to Start","In Progress"))</f>
        <v>Yet to Start</v>
      </c>
      <c r="AI1296" s="1"/>
      <c r="AJ1296" s="237" t="s">
        <v>3569</v>
      </c>
      <c r="AK1296" s="1"/>
      <c r="AL1296" s="1" t="s">
        <v>41</v>
      </c>
      <c r="AM1296" s="1" t="s">
        <v>39</v>
      </c>
      <c r="AN1296" s="1"/>
      <c r="AO1296" s="27"/>
      <c r="AP1296" s="192"/>
      <c r="AQ1296" s="1"/>
      <c r="AS1296" s="192" t="str">
        <f>VLOOKUP(Table8[[#This Row],[CEM Number]],'71 CEMs'!$E$5:$E$76,1,0)</f>
        <v>INT-23-00442</v>
      </c>
      <c r="AT1296" s="234" t="s">
        <v>3569</v>
      </c>
      <c r="AU1296" s="233"/>
    </row>
    <row r="1297" spans="1:47" ht="14.4" customHeight="1">
      <c r="A1297" s="26" t="s">
        <v>1093</v>
      </c>
      <c r="B1297" s="166">
        <v>44924</v>
      </c>
      <c r="C1297" s="1" t="s">
        <v>40</v>
      </c>
      <c r="D1297" s="1" t="s">
        <v>1094</v>
      </c>
      <c r="E1297" s="192" t="s">
        <v>42</v>
      </c>
      <c r="F1297" s="29">
        <v>0</v>
      </c>
      <c r="G1297" s="29">
        <v>0</v>
      </c>
      <c r="H1297" s="29"/>
      <c r="I1297" s="29"/>
      <c r="J1297" s="29"/>
      <c r="K1297" s="29"/>
      <c r="L1297" s="29"/>
      <c r="M1297" s="1" t="str">
        <f>Table8[[#This Row],[Std Remarks]]</f>
        <v>FEEDER ETC WORK - RETAIN BUDGET</v>
      </c>
      <c r="N1297" s="28">
        <f>Table8[[#This Row],[% of Completion of Work Done]]</f>
        <v>0</v>
      </c>
      <c r="O1297" s="1">
        <f>Table8[[#This Row],[Customers According to % (Market Share)]]</f>
        <v>0</v>
      </c>
      <c r="P1297" s="29">
        <v>1895000</v>
      </c>
      <c r="Q1297" s="136">
        <f>Table8[[#This Row],[Allocated Budget]]*Table8[[#This Row],[Allocation Percentage]]</f>
        <v>947500</v>
      </c>
      <c r="R1297" s="136">
        <v>947500</v>
      </c>
      <c r="S1297" s="1" t="e">
        <v>#DIV/0!</v>
      </c>
      <c r="T1297" s="1"/>
      <c r="U1297" s="1"/>
      <c r="V1297" s="29"/>
      <c r="W1297" s="29">
        <v>0</v>
      </c>
      <c r="X1297" s="1"/>
      <c r="Y1297" s="75">
        <f t="shared" si="68"/>
        <v>0.5</v>
      </c>
      <c r="Z1297" s="1"/>
      <c r="AA1297" s="1"/>
      <c r="AB1297" s="28">
        <v>0</v>
      </c>
      <c r="AC1297" s="115">
        <f t="shared" si="69"/>
        <v>0</v>
      </c>
      <c r="AD1297" s="2">
        <v>46082</v>
      </c>
      <c r="AE1297" s="175" t="str">
        <f>IFERROR(Table8[[#This Row],[Timeline - Monthwise]]-MIN(Table8[Start Date..]),"None")</f>
        <v>None</v>
      </c>
      <c r="AF1297" s="1" t="str">
        <f>IFERROR(Table8[[#This Row],[Timeline - Monthwise]]-Table8[[#This Row],[Start Date..]]+1,"Duration Doesn't Exsists")</f>
        <v>Duration Doesn't Exsists</v>
      </c>
      <c r="AG1297" s="29" t="str">
        <f ca="1">IFERROR(Table8[[#This Row],[Timeline - Monthwise]]-TODAY(),"No ETA")</f>
        <v>No ETA</v>
      </c>
      <c r="AH1297" s="29" t="str">
        <f t="shared" si="70"/>
        <v>Yet to Start</v>
      </c>
      <c r="AI1297" s="1"/>
      <c r="AJ1297" s="237" t="s">
        <v>3569</v>
      </c>
      <c r="AK1297" s="1"/>
      <c r="AL1297" s="1" t="s">
        <v>41</v>
      </c>
      <c r="AM1297" s="1" t="s">
        <v>39</v>
      </c>
      <c r="AN1297" s="1"/>
      <c r="AO1297" s="27"/>
      <c r="AP1297" s="192"/>
      <c r="AQ1297" s="1"/>
      <c r="AS1297" s="192" t="str">
        <f>VLOOKUP(Table8[[#This Row],[CEM Number]],'71 CEMs'!$E$5:$E$76,1,0)</f>
        <v>INT-23-00444</v>
      </c>
      <c r="AT1297" s="234" t="s">
        <v>3569</v>
      </c>
      <c r="AU1297" s="233"/>
    </row>
    <row r="1298" spans="1:47" ht="14.4" customHeight="1">
      <c r="A1298" s="26" t="s">
        <v>1111</v>
      </c>
      <c r="B1298" s="166">
        <v>44924</v>
      </c>
      <c r="C1298" s="1" t="s">
        <v>40</v>
      </c>
      <c r="D1298" s="1" t="s">
        <v>1112</v>
      </c>
      <c r="E1298" s="192" t="s">
        <v>42</v>
      </c>
      <c r="F1298" s="29">
        <v>0</v>
      </c>
      <c r="G1298" s="29">
        <v>0</v>
      </c>
      <c r="H1298" s="29"/>
      <c r="I1298" s="29"/>
      <c r="J1298" s="29"/>
      <c r="K1298" s="29"/>
      <c r="L1298" s="29"/>
      <c r="M1298" s="1" t="str">
        <f>Table8[[#This Row],[Std Remarks]]</f>
        <v>FEEDER ETC WORK - RETAIN BUDGET</v>
      </c>
      <c r="N1298" s="28">
        <f>Table8[[#This Row],[% of Completion of Work Done]]</f>
        <v>0</v>
      </c>
      <c r="O1298" s="1">
        <f>Table8[[#This Row],[Customers According to % (Market Share)]]</f>
        <v>0</v>
      </c>
      <c r="P1298" s="29">
        <v>587000</v>
      </c>
      <c r="Q1298" s="136">
        <f>Table8[[#This Row],[Allocated Budget]]*Table8[[#This Row],[Allocation Percentage]]</f>
        <v>293500</v>
      </c>
      <c r="R1298" s="136">
        <v>293500</v>
      </c>
      <c r="S1298" s="1" t="e">
        <v>#DIV/0!</v>
      </c>
      <c r="T1298" s="1"/>
      <c r="U1298" s="1"/>
      <c r="V1298" s="29">
        <v>1</v>
      </c>
      <c r="W1298" s="29">
        <v>0</v>
      </c>
      <c r="X1298" s="1"/>
      <c r="Y1298" s="75">
        <f t="shared" si="68"/>
        <v>0.5</v>
      </c>
      <c r="Z1298" s="1"/>
      <c r="AA1298" s="1"/>
      <c r="AB1298" s="28">
        <v>0</v>
      </c>
      <c r="AC1298" s="115">
        <f t="shared" si="69"/>
        <v>0</v>
      </c>
      <c r="AD1298" s="2">
        <v>46082</v>
      </c>
      <c r="AE1298" s="175" t="str">
        <f>IFERROR(Table8[[#This Row],[Timeline - Monthwise]]-MIN(Table8[Start Date..]),"None")</f>
        <v>None</v>
      </c>
      <c r="AF1298" s="1" t="str">
        <f>IFERROR(Table8[[#This Row],[Timeline - Monthwise]]-Table8[[#This Row],[Start Date..]]+1,"Duration Doesn't Exsists")</f>
        <v>Duration Doesn't Exsists</v>
      </c>
      <c r="AG1298" s="29" t="str">
        <f ca="1">IFERROR(Table8[[#This Row],[Timeline - Monthwise]]-TODAY(),"No ETA")</f>
        <v>No ETA</v>
      </c>
      <c r="AH1298" s="29" t="str">
        <f t="shared" si="70"/>
        <v>Yet to Start</v>
      </c>
      <c r="AI1298" s="1"/>
      <c r="AJ1298" s="237" t="s">
        <v>3569</v>
      </c>
      <c r="AK1298" s="1"/>
      <c r="AL1298" s="1" t="s">
        <v>41</v>
      </c>
      <c r="AM1298" s="1" t="s">
        <v>39</v>
      </c>
      <c r="AN1298" s="1"/>
      <c r="AO1298" s="27"/>
      <c r="AP1298" s="62"/>
      <c r="AQ1298" s="1"/>
      <c r="AS1298" s="192" t="str">
        <f>VLOOKUP(Table8[[#This Row],[CEM Number]],'71 CEMs'!$E$5:$E$76,1,0)</f>
        <v>INT-23-00445</v>
      </c>
      <c r="AT1298" s="234" t="s">
        <v>3569</v>
      </c>
      <c r="AU1298" s="233"/>
    </row>
    <row r="1299" spans="1:47" ht="14.4" customHeight="1">
      <c r="A1299" s="26" t="s">
        <v>1115</v>
      </c>
      <c r="B1299" s="166">
        <v>44924</v>
      </c>
      <c r="C1299" s="1" t="s">
        <v>40</v>
      </c>
      <c r="D1299" s="1" t="s">
        <v>1116</v>
      </c>
      <c r="E1299" s="192" t="s">
        <v>42</v>
      </c>
      <c r="F1299" s="29">
        <v>0</v>
      </c>
      <c r="G1299" s="29">
        <v>0</v>
      </c>
      <c r="H1299" s="29"/>
      <c r="I1299" s="29"/>
      <c r="J1299" s="29"/>
      <c r="K1299" s="29"/>
      <c r="L1299" s="29"/>
      <c r="M1299" s="1" t="str">
        <f>Table8[[#This Row],[Std Remarks]]</f>
        <v>FEEDER ETC WORK - RETAIN BUDGET</v>
      </c>
      <c r="N1299" s="28">
        <f>Table8[[#This Row],[% of Completion of Work Done]]</f>
        <v>0</v>
      </c>
      <c r="O1299" s="1">
        <f>Table8[[#This Row],[Customers According to % (Market Share)]]</f>
        <v>0</v>
      </c>
      <c r="P1299" s="29">
        <v>1920000</v>
      </c>
      <c r="Q1299" s="136">
        <f>Table8[[#This Row],[Allocated Budget]]*Table8[[#This Row],[Allocation Percentage]]</f>
        <v>960000</v>
      </c>
      <c r="R1299" s="136">
        <v>960000</v>
      </c>
      <c r="S1299" s="1" t="e">
        <v>#DIV/0!</v>
      </c>
      <c r="T1299" s="1"/>
      <c r="U1299" s="1"/>
      <c r="V1299" s="29">
        <v>0</v>
      </c>
      <c r="W1299" s="29">
        <v>0</v>
      </c>
      <c r="X1299" s="1"/>
      <c r="Y1299" s="75">
        <f t="shared" si="68"/>
        <v>0.5</v>
      </c>
      <c r="Z1299" s="1"/>
      <c r="AA1299" s="1"/>
      <c r="AB1299" s="28">
        <v>0</v>
      </c>
      <c r="AC1299" s="115">
        <f t="shared" si="69"/>
        <v>0</v>
      </c>
      <c r="AD1299" s="2">
        <v>46082</v>
      </c>
      <c r="AE1299" s="175" t="str">
        <f>IFERROR(Table8[[#This Row],[Timeline - Monthwise]]-MIN(Table8[Start Date..]),"None")</f>
        <v>None</v>
      </c>
      <c r="AF1299" s="1" t="str">
        <f>IFERROR(Table8[[#This Row],[Timeline - Monthwise]]-Table8[[#This Row],[Start Date..]]+1,"Duration Doesn't Exsists")</f>
        <v>Duration Doesn't Exsists</v>
      </c>
      <c r="AG1299" s="29" t="str">
        <f ca="1">IFERROR(Table8[[#This Row],[Timeline - Monthwise]]-TODAY(),"No ETA")</f>
        <v>No ETA</v>
      </c>
      <c r="AH1299" s="29" t="str">
        <f t="shared" si="70"/>
        <v>Yet to Start</v>
      </c>
      <c r="AI1299" s="1"/>
      <c r="AJ1299" s="237" t="s">
        <v>3569</v>
      </c>
      <c r="AK1299" s="1"/>
      <c r="AL1299" s="1" t="s">
        <v>41</v>
      </c>
      <c r="AM1299" s="1" t="s">
        <v>39</v>
      </c>
      <c r="AN1299" s="1"/>
      <c r="AO1299" s="27"/>
      <c r="AP1299" s="192"/>
      <c r="AQ1299" s="1"/>
      <c r="AS1299" s="192" t="str">
        <f>VLOOKUP(Table8[[#This Row],[CEM Number]],'71 CEMs'!$E$5:$E$76,1,0)</f>
        <v>INT-23-00446</v>
      </c>
      <c r="AT1299" s="234" t="s">
        <v>3569</v>
      </c>
      <c r="AU1299" s="233"/>
    </row>
    <row r="1300" spans="1:47" ht="14.4" customHeight="1">
      <c r="A1300" s="26" t="s">
        <v>1124</v>
      </c>
      <c r="B1300" s="166">
        <v>44924</v>
      </c>
      <c r="C1300" s="1" t="s">
        <v>40</v>
      </c>
      <c r="D1300" s="1" t="s">
        <v>1125</v>
      </c>
      <c r="E1300" s="192" t="s">
        <v>42</v>
      </c>
      <c r="F1300" s="29">
        <v>0</v>
      </c>
      <c r="G1300" s="29">
        <v>0</v>
      </c>
      <c r="H1300" s="29"/>
      <c r="I1300" s="29"/>
      <c r="J1300" s="29"/>
      <c r="K1300" s="29"/>
      <c r="L1300" s="29"/>
      <c r="M1300" s="1" t="str">
        <f>Table8[[#This Row],[Std Remarks]]</f>
        <v>FEEDER ETC WORK - RETAIN BUDGET</v>
      </c>
      <c r="N1300" s="28">
        <f>Table8[[#This Row],[% of Completion of Work Done]]</f>
        <v>0</v>
      </c>
      <c r="O1300" s="1">
        <f>Table8[[#This Row],[Customers According to % (Market Share)]]</f>
        <v>0</v>
      </c>
      <c r="P1300" s="29">
        <v>1987500</v>
      </c>
      <c r="Q1300" s="136">
        <f>Table8[[#This Row],[Allocated Budget]]*Table8[[#This Row],[Allocation Percentage]]</f>
        <v>993750</v>
      </c>
      <c r="R1300" s="136">
        <v>993750</v>
      </c>
      <c r="S1300" s="1">
        <v>-1</v>
      </c>
      <c r="T1300" s="1"/>
      <c r="U1300" s="1"/>
      <c r="V1300" s="29">
        <v>0</v>
      </c>
      <c r="W1300" s="29">
        <v>0</v>
      </c>
      <c r="X1300" s="1"/>
      <c r="Y1300" s="75">
        <f t="shared" si="68"/>
        <v>0.5</v>
      </c>
      <c r="Z1300" s="1"/>
      <c r="AA1300" s="1"/>
      <c r="AB1300" s="28">
        <v>0</v>
      </c>
      <c r="AC1300" s="115">
        <f t="shared" si="69"/>
        <v>0</v>
      </c>
      <c r="AD1300" s="2">
        <v>46082</v>
      </c>
      <c r="AE1300" s="175" t="str">
        <f>IFERROR(Table8[[#This Row],[Timeline - Monthwise]]-MIN(Table8[Start Date..]),"None")</f>
        <v>None</v>
      </c>
      <c r="AF1300" s="1" t="str">
        <f>IFERROR(Table8[[#This Row],[Timeline - Monthwise]]-Table8[[#This Row],[Start Date..]]+1,"Duration Doesn't Exsists")</f>
        <v>Duration Doesn't Exsists</v>
      </c>
      <c r="AG1300" s="29" t="str">
        <f ca="1">IFERROR(Table8[[#This Row],[Timeline - Monthwise]]-TODAY(),"No ETA")</f>
        <v>No ETA</v>
      </c>
      <c r="AH1300" s="29" t="str">
        <f t="shared" si="70"/>
        <v>Yet to Start</v>
      </c>
      <c r="AI1300" s="1"/>
      <c r="AJ1300" s="237" t="s">
        <v>3569</v>
      </c>
      <c r="AK1300" s="1"/>
      <c r="AL1300" s="1" t="s">
        <v>41</v>
      </c>
      <c r="AM1300" s="1" t="s">
        <v>39</v>
      </c>
      <c r="AN1300" s="1"/>
      <c r="AO1300" s="27"/>
      <c r="AP1300" s="192"/>
      <c r="AQ1300" s="1"/>
      <c r="AS1300" s="192" t="str">
        <f>VLOOKUP(Table8[[#This Row],[CEM Number]],'71 CEMs'!$E$5:$E$76,1,0)</f>
        <v>INT-23-00447</v>
      </c>
      <c r="AT1300" s="234" t="s">
        <v>3569</v>
      </c>
      <c r="AU1300" s="233"/>
    </row>
    <row r="1301" spans="1:47" ht="14.4" customHeight="1">
      <c r="A1301" s="26" t="s">
        <v>1140</v>
      </c>
      <c r="B1301" s="166">
        <v>45078</v>
      </c>
      <c r="C1301" s="192" t="s">
        <v>40</v>
      </c>
      <c r="D1301" s="192" t="s">
        <v>1141</v>
      </c>
      <c r="E1301" s="192" t="s">
        <v>42</v>
      </c>
      <c r="F1301" s="29">
        <v>0</v>
      </c>
      <c r="G1301" s="29">
        <v>0</v>
      </c>
      <c r="H1301" s="29"/>
      <c r="I1301" s="29"/>
      <c r="J1301" s="29"/>
      <c r="K1301" s="29"/>
      <c r="L1301" s="29"/>
      <c r="M1301" s="192" t="str">
        <f>Table8[[#This Row],[Std Remarks]]</f>
        <v>FEEDER ETC WORK - RETAIN BUDGET</v>
      </c>
      <c r="N1301" s="28">
        <f>Table8[[#This Row],[% of Completion of Work Done]]</f>
        <v>0</v>
      </c>
      <c r="O1301" s="192">
        <f>Table8[[#This Row],[Customers According to % (Market Share)]]</f>
        <v>0</v>
      </c>
      <c r="P1301" s="29">
        <v>1515000</v>
      </c>
      <c r="Q1301" s="136">
        <f>Table8[[#This Row],[Allocated Budget]]*Table8[[#This Row],[Allocation Percentage]]</f>
        <v>757500</v>
      </c>
      <c r="R1301" s="136">
        <v>757500</v>
      </c>
      <c r="S1301" s="192">
        <v>-1</v>
      </c>
      <c r="T1301" s="192"/>
      <c r="U1301" s="192"/>
      <c r="V1301" s="29"/>
      <c r="W1301" s="29"/>
      <c r="X1301" s="192"/>
      <c r="Y1301" s="75">
        <f t="shared" si="68"/>
        <v>0.5</v>
      </c>
      <c r="Z1301" s="192"/>
      <c r="AA1301" s="192"/>
      <c r="AB1301" s="28">
        <v>0</v>
      </c>
      <c r="AC1301" s="115">
        <f t="shared" si="69"/>
        <v>0</v>
      </c>
      <c r="AD1301" s="2">
        <v>46082</v>
      </c>
      <c r="AE1301" s="175" t="str">
        <f>IFERROR(Table8[[#This Row],[Timeline - Monthwise]]-MIN(Table8[Start Date..]),"None")</f>
        <v>None</v>
      </c>
      <c r="AF1301" s="1" t="str">
        <f>IFERROR(Table8[[#This Row],[Timeline - Monthwise]]-Table8[[#This Row],[Start Date..]]+1,"Duration Doesn't Exsists")</f>
        <v>Duration Doesn't Exsists</v>
      </c>
      <c r="AG1301" s="29" t="str">
        <f ca="1">IFERROR(Table8[[#This Row],[Timeline - Monthwise]]-TODAY(),"No ETA")</f>
        <v>No ETA</v>
      </c>
      <c r="AH1301" s="29" t="str">
        <f t="shared" si="70"/>
        <v>Yet to Start</v>
      </c>
      <c r="AI1301" s="192"/>
      <c r="AJ1301" s="237" t="s">
        <v>3569</v>
      </c>
      <c r="AK1301" s="192"/>
      <c r="AL1301" s="192" t="s">
        <v>41</v>
      </c>
      <c r="AM1301" s="192" t="s">
        <v>39</v>
      </c>
      <c r="AN1301" s="192"/>
      <c r="AO1301" s="27"/>
      <c r="AP1301" s="192"/>
      <c r="AQ1301" s="192"/>
      <c r="AS1301" s="192" t="str">
        <f>VLOOKUP(Table8[[#This Row],[CEM Number]],'71 CEMs'!$E$5:$E$76,1,0)</f>
        <v>INT-23-00764</v>
      </c>
      <c r="AT1301" s="234" t="s">
        <v>3569</v>
      </c>
      <c r="AU1301" s="233"/>
    </row>
    <row r="1302" spans="1:47" ht="14.4" customHeight="1">
      <c r="A1302" s="192" t="s">
        <v>3655</v>
      </c>
      <c r="B1302" s="166" t="s">
        <v>3530</v>
      </c>
      <c r="C1302" s="1" t="s">
        <v>1369</v>
      </c>
      <c r="D1302" s="1" t="s">
        <v>1369</v>
      </c>
      <c r="E1302" s="192" t="s">
        <v>1396</v>
      </c>
      <c r="F1302" s="29">
        <v>746</v>
      </c>
      <c r="G1302" s="29">
        <v>298.40000000000003</v>
      </c>
      <c r="H1302" s="29"/>
      <c r="I1302" s="29"/>
      <c r="J1302" s="29"/>
      <c r="K1302" s="29"/>
      <c r="L1302" s="29"/>
      <c r="M1302" s="1" t="str">
        <f>Table8[[#This Row],[Std Remarks]]</f>
        <v>NOT LIVE - RETAIN BUDGET</v>
      </c>
      <c r="N1302" s="28">
        <f>Table8[[#This Row],[% of Completion of Work Done]]</f>
        <v>0</v>
      </c>
      <c r="O1302" s="1">
        <f>Table8[[#This Row],[Customers According to % (Market Share)]]</f>
        <v>298.40000000000003</v>
      </c>
      <c r="P1302" s="29">
        <v>7483306.9237839999</v>
      </c>
      <c r="Q1302" s="136">
        <f>(Table8[[#This Row],[Allocated Budget]]*$Q$2)+(Table8[[#This Row],[Allocated Budget]]*(1-Table8[[#This Row],[HP%  based on Live % ( Work Progress)]])*(1-$Q$2))</f>
        <v>7483306.9237839999</v>
      </c>
      <c r="R1302" s="136"/>
      <c r="S1302" s="1" t="e">
        <v>#DIV/0!</v>
      </c>
      <c r="T1302" s="1"/>
      <c r="U1302" s="1"/>
      <c r="V1302" s="29">
        <v>1567.5818590000001</v>
      </c>
      <c r="W1302" s="29">
        <v>9090</v>
      </c>
      <c r="X1302" s="1" t="s">
        <v>47</v>
      </c>
      <c r="Y1302" s="28">
        <f>Table8[[#This Row],[% of Completion of Work Done]]</f>
        <v>0</v>
      </c>
      <c r="Z1302" s="1" t="s">
        <v>35</v>
      </c>
      <c r="AA1302" s="1"/>
      <c r="AB1302" s="77">
        <v>0</v>
      </c>
      <c r="AC1302" s="115">
        <f t="shared" si="69"/>
        <v>0</v>
      </c>
      <c r="AD1302" s="2">
        <v>46082</v>
      </c>
      <c r="AE1302" s="175">
        <f>IFERROR(Table8[[#This Row],[Timeline - Monthwise]]-MIN(Table8[Start Date..]),"None")</f>
        <v>214</v>
      </c>
      <c r="AF1302" s="1">
        <f>IFERROR(Table8[[#This Row],[Timeline - Monthwise]]-Table8[[#This Row],[Start Date..]]+1,"Duration Doesn't Exsists")</f>
        <v>215</v>
      </c>
      <c r="AG1302" s="29">
        <f ca="1">IFERROR(Table8[[#This Row],[Timeline - Monthwise]]-TODAY(),"No ETA")</f>
        <v>167</v>
      </c>
      <c r="AH1302" s="29" t="str">
        <f t="shared" si="70"/>
        <v>Yet to Start</v>
      </c>
      <c r="AI1302" s="1" t="s">
        <v>1168</v>
      </c>
      <c r="AJ1302" s="237" t="s">
        <v>3576</v>
      </c>
      <c r="AK1302" s="1" t="s">
        <v>1169</v>
      </c>
      <c r="AL1302" s="1" t="s">
        <v>3325</v>
      </c>
      <c r="AM1302" s="1" t="s">
        <v>76</v>
      </c>
      <c r="AN1302" s="1"/>
      <c r="AO1302" s="27"/>
      <c r="AP1302" s="192"/>
      <c r="AQ1302" s="1"/>
      <c r="AS1302" s="192" t="e">
        <f>VLOOKUP(Table8[[#This Row],[CEM Number]],'71 CEMs'!$E$5:$E$76,1,0)</f>
        <v>#N/A</v>
      </c>
      <c r="AT1302" s="235">
        <v>46296</v>
      </c>
      <c r="AU1302" s="233"/>
    </row>
    <row r="1303" spans="1:47" ht="14.4" customHeight="1">
      <c r="A1303" s="26" t="s">
        <v>950</v>
      </c>
      <c r="B1303" s="166">
        <v>44195</v>
      </c>
      <c r="C1303" s="1" t="s">
        <v>138</v>
      </c>
      <c r="D1303" s="1" t="s">
        <v>951</v>
      </c>
      <c r="E1303" s="192" t="s">
        <v>989</v>
      </c>
      <c r="F1303" s="29">
        <v>278</v>
      </c>
      <c r="G1303" s="29">
        <v>111.2</v>
      </c>
      <c r="H1303" s="29"/>
      <c r="I1303" s="29"/>
      <c r="J1303" s="29"/>
      <c r="K1303" s="29"/>
      <c r="L1303" s="29"/>
      <c r="M1303" s="1" t="str">
        <f>Table8[[#This Row],[Std Remarks]]</f>
        <v>LIVE - 100% Completed</v>
      </c>
      <c r="N1303" s="28">
        <f>Table8[[#This Row],[% of Completion of Work Done]]</f>
        <v>1</v>
      </c>
      <c r="O1303" s="1">
        <f>Table8[[#This Row],[Customers According to % (Market Share)]]</f>
        <v>111.2</v>
      </c>
      <c r="P1303" s="29">
        <v>7377581.9883808196</v>
      </c>
      <c r="Q1303" s="136">
        <f>Table8[[#This Row],[Allocated Budget]]*Table8[[#This Row],[Allocation Percentage]]</f>
        <v>1106637.298257123</v>
      </c>
      <c r="R1303" s="136">
        <v>6270944.6901237005</v>
      </c>
      <c r="S1303" s="1">
        <v>-1</v>
      </c>
      <c r="T1303" s="1"/>
      <c r="U1303" s="1">
        <v>0.4</v>
      </c>
      <c r="V1303" s="29">
        <v>5118.3405441001096</v>
      </c>
      <c r="W1303" s="29">
        <v>3376.8755037963974</v>
      </c>
      <c r="X1303" s="1" t="s">
        <v>31</v>
      </c>
      <c r="Y1303" s="75">
        <f>$Q$2</f>
        <v>0.15</v>
      </c>
      <c r="Z1303" s="1" t="s">
        <v>32</v>
      </c>
      <c r="AA1303" s="1" t="s">
        <v>31</v>
      </c>
      <c r="AB1303" s="64">
        <v>1</v>
      </c>
      <c r="AC1303" s="115">
        <f t="shared" si="69"/>
        <v>1</v>
      </c>
      <c r="AD1303" s="2">
        <v>46082</v>
      </c>
      <c r="AE1303" s="175" t="str">
        <f>IFERROR(Table8[[#This Row],[Timeline - Monthwise]]-MIN(Table8[Start Date..]),"None")</f>
        <v>None</v>
      </c>
      <c r="AF1303" s="1" t="str">
        <f>IFERROR(Table8[[#This Row],[Timeline - Monthwise]]-Table8[[#This Row],[Start Date..]]+1,"Duration Doesn't Exsists")</f>
        <v>Duration Doesn't Exsists</v>
      </c>
      <c r="AG1303" s="29" t="str">
        <f ca="1">IFERROR(Table8[[#This Row],[Timeline - Monthwise]]-TODAY(),"No ETA")</f>
        <v>No ETA</v>
      </c>
      <c r="AH1303" s="29" t="str">
        <f t="shared" si="70"/>
        <v>Completed</v>
      </c>
      <c r="AI1303" s="1"/>
      <c r="AJ1303" s="237" t="s">
        <v>3569</v>
      </c>
      <c r="AK1303" s="1"/>
      <c r="AL1303" s="1" t="s">
        <v>3178</v>
      </c>
      <c r="AM1303" s="1" t="s">
        <v>30</v>
      </c>
      <c r="AN1303" s="1"/>
      <c r="AO1303" s="27"/>
      <c r="AP1303" s="192"/>
      <c r="AQ1303" s="1"/>
      <c r="AS1303" s="192" t="str">
        <f>VLOOKUP(Table8[[#This Row],[CEM Number]],'71 CEMs'!$E$5:$E$76,1,0)</f>
        <v>INT-21-00315</v>
      </c>
      <c r="AT1303" s="235" t="s">
        <v>3569</v>
      </c>
      <c r="AU1303" s="233"/>
    </row>
    <row r="1304" spans="1:47" ht="14.4" customHeight="1">
      <c r="A1304" s="26" t="s">
        <v>742</v>
      </c>
      <c r="B1304" s="166">
        <v>45601</v>
      </c>
      <c r="C1304" s="1" t="s">
        <v>27</v>
      </c>
      <c r="D1304" s="1" t="s">
        <v>27</v>
      </c>
      <c r="E1304" s="192" t="s">
        <v>754</v>
      </c>
      <c r="F1304" s="29">
        <v>1232</v>
      </c>
      <c r="G1304" s="29">
        <v>492.8</v>
      </c>
      <c r="H1304" s="29">
        <v>0</v>
      </c>
      <c r="I1304" s="29"/>
      <c r="J1304" s="29"/>
      <c r="K1304" s="29"/>
      <c r="L1304" s="29"/>
      <c r="M1304" s="1" t="str">
        <f>Table8[[#This Row],[Std Remarks]]</f>
        <v>NOT LIVE - RETAIN BUDGET</v>
      </c>
      <c r="N1304" s="28">
        <f>Table8[[#This Row],[% of Completion of Work Done]]</f>
        <v>0</v>
      </c>
      <c r="O1304" s="1">
        <f>Table8[[#This Row],[Customers According to % (Market Share)]]</f>
        <v>492.8</v>
      </c>
      <c r="P1304" s="29">
        <v>32405235.649999999</v>
      </c>
      <c r="Q1304" s="136">
        <f>(Table8[[#This Row],[Allocated Budget]]*$Q$2)+(Table8[[#This Row],[Allocated Budget]]*(1-Table8[[#This Row],[HP%  based on Live % ( Work Progress)]])*(1-$Q$2))</f>
        <v>32405235.649999999</v>
      </c>
      <c r="R1304" s="136">
        <v>0</v>
      </c>
      <c r="S1304" s="1">
        <v>-1</v>
      </c>
      <c r="T1304" s="1"/>
      <c r="U1304" s="1">
        <v>0.4</v>
      </c>
      <c r="V1304" s="29">
        <v>15014.739</v>
      </c>
      <c r="W1304" s="29">
        <v>218</v>
      </c>
      <c r="X1304" s="1" t="s">
        <v>31</v>
      </c>
      <c r="Y1304" s="28">
        <f>Table8[[#This Row],[% of Completion of Work Done]]</f>
        <v>0</v>
      </c>
      <c r="Z1304" s="1" t="s">
        <v>35</v>
      </c>
      <c r="AA1304" s="1"/>
      <c r="AB1304" s="28">
        <v>0</v>
      </c>
      <c r="AC1304" s="115">
        <f t="shared" si="69"/>
        <v>0</v>
      </c>
      <c r="AD1304" s="2">
        <v>46082</v>
      </c>
      <c r="AE1304" s="175">
        <f>IFERROR(Table8[[#This Row],[Timeline - Monthwise]]-MIN(Table8[Start Date..]),"None")</f>
        <v>31</v>
      </c>
      <c r="AF1304" s="1">
        <f>IFERROR(Table8[[#This Row],[Timeline - Monthwise]]-Table8[[#This Row],[Start Date..]]+1,"Duration Doesn't Exsists")</f>
        <v>32</v>
      </c>
      <c r="AG1304" s="29">
        <f ca="1">IFERROR(Table8[[#This Row],[Timeline - Monthwise]]-TODAY(),"No ETA")</f>
        <v>-16</v>
      </c>
      <c r="AH1304" s="29" t="str">
        <f t="shared" si="70"/>
        <v>Yet to Start</v>
      </c>
      <c r="AI1304" s="1">
        <v>46113</v>
      </c>
      <c r="AJ1304" s="237" t="s">
        <v>3571</v>
      </c>
      <c r="AK1304" s="1" t="s">
        <v>78</v>
      </c>
      <c r="AL1304" s="1" t="s">
        <v>3325</v>
      </c>
      <c r="AM1304" s="1" t="s">
        <v>76</v>
      </c>
      <c r="AN1304" s="1">
        <v>1</v>
      </c>
      <c r="AO1304" s="27"/>
      <c r="AP1304" s="192"/>
      <c r="AQ1304" s="1"/>
      <c r="AS1304" s="192" t="str">
        <f>VLOOKUP(Table8[[#This Row],[CEM Number]],'71 CEMs'!$E$5:$E$76,1,0)</f>
        <v>I250327</v>
      </c>
      <c r="AT1304" s="235">
        <v>46113</v>
      </c>
      <c r="AU1304" s="233"/>
    </row>
    <row r="1305" spans="1:47" ht="14.4" customHeight="1">
      <c r="A1305" s="26" t="s">
        <v>742</v>
      </c>
      <c r="B1305" s="166">
        <v>45601</v>
      </c>
      <c r="C1305" s="1" t="s">
        <v>27</v>
      </c>
      <c r="D1305" s="1" t="s">
        <v>27</v>
      </c>
      <c r="E1305" s="192" t="s">
        <v>755</v>
      </c>
      <c r="F1305" s="29">
        <v>1528</v>
      </c>
      <c r="G1305" s="29">
        <v>611.20000000000005</v>
      </c>
      <c r="H1305" s="29">
        <v>0</v>
      </c>
      <c r="I1305" s="29"/>
      <c r="J1305" s="29"/>
      <c r="K1305" s="29"/>
      <c r="L1305" s="29"/>
      <c r="M1305" s="1" t="str">
        <f>Table8[[#This Row],[Std Remarks]]</f>
        <v>NOT LIVE - RETAIN BUDGET</v>
      </c>
      <c r="N1305" s="28">
        <f>Table8[[#This Row],[% of Completion of Work Done]]</f>
        <v>0</v>
      </c>
      <c r="O1305" s="1">
        <f>Table8[[#This Row],[Customers According to % (Market Share)]]</f>
        <v>611.20000000000005</v>
      </c>
      <c r="P1305" s="29">
        <v>31889374.416999999</v>
      </c>
      <c r="Q1305" s="136">
        <f>(Table8[[#This Row],[Allocated Budget]]*$Q$2)+(Table8[[#This Row],[Allocated Budget]]*(1-Table8[[#This Row],[HP%  based on Live % ( Work Progress)]])*(1-$Q$2))</f>
        <v>31889374.416999996</v>
      </c>
      <c r="R1305" s="136">
        <v>0</v>
      </c>
      <c r="S1305" s="1">
        <v>-0.85</v>
      </c>
      <c r="T1305" s="1"/>
      <c r="U1305" s="1">
        <v>0.4</v>
      </c>
      <c r="V1305" s="29">
        <v>14364.927</v>
      </c>
      <c r="W1305" s="29">
        <v>10655.024999999998</v>
      </c>
      <c r="X1305" s="1" t="s">
        <v>31</v>
      </c>
      <c r="Y1305" s="28">
        <f>Table8[[#This Row],[% of Completion of Work Done]]</f>
        <v>0</v>
      </c>
      <c r="Z1305" s="1" t="s">
        <v>35</v>
      </c>
      <c r="AA1305" s="1"/>
      <c r="AB1305" s="28">
        <v>0</v>
      </c>
      <c r="AC1305" s="115">
        <f t="shared" si="69"/>
        <v>0</v>
      </c>
      <c r="AD1305" s="2">
        <v>46082</v>
      </c>
      <c r="AE1305" s="175">
        <f>IFERROR(Table8[[#This Row],[Timeline - Monthwise]]-MIN(Table8[Start Date..]),"None")</f>
        <v>31</v>
      </c>
      <c r="AF1305" s="1">
        <f>IFERROR(Table8[[#This Row],[Timeline - Monthwise]]-Table8[[#This Row],[Start Date..]]+1,"Duration Doesn't Exsists")</f>
        <v>32</v>
      </c>
      <c r="AG1305" s="29">
        <f ca="1">IFERROR(Table8[[#This Row],[Timeline - Monthwise]]-TODAY(),"No ETA")</f>
        <v>-16</v>
      </c>
      <c r="AH1305" s="29" t="str">
        <f t="shared" si="70"/>
        <v>Yet to Start</v>
      </c>
      <c r="AI1305" s="1">
        <v>46113</v>
      </c>
      <c r="AJ1305" s="237" t="s">
        <v>3571</v>
      </c>
      <c r="AK1305" s="1" t="s">
        <v>78</v>
      </c>
      <c r="AL1305" s="1" t="s">
        <v>3325</v>
      </c>
      <c r="AM1305" s="1" t="s">
        <v>76</v>
      </c>
      <c r="AN1305" s="1">
        <v>1</v>
      </c>
      <c r="AO1305" s="27"/>
      <c r="AP1305" s="1"/>
      <c r="AQ1305" s="1"/>
      <c r="AS1305" s="192" t="str">
        <f>VLOOKUP(Table8[[#This Row],[CEM Number]],'71 CEMs'!$E$5:$E$76,1,0)</f>
        <v>I250327</v>
      </c>
      <c r="AT1305" s="235">
        <v>46113</v>
      </c>
      <c r="AU1305" s="233"/>
    </row>
    <row r="1306" spans="1:47" ht="14.4" customHeight="1">
      <c r="A1306" s="86" t="s">
        <v>944</v>
      </c>
      <c r="B1306" s="166" t="s">
        <v>3530</v>
      </c>
      <c r="C1306" s="1" t="s">
        <v>945</v>
      </c>
      <c r="D1306" s="1" t="s">
        <v>945</v>
      </c>
      <c r="E1306" s="192" t="s">
        <v>3267</v>
      </c>
      <c r="F1306" s="29">
        <v>402</v>
      </c>
      <c r="G1306" s="65">
        <v>160.80000000000001</v>
      </c>
      <c r="H1306" s="65"/>
      <c r="I1306" s="29"/>
      <c r="J1306" s="29"/>
      <c r="K1306" s="29"/>
      <c r="L1306" s="29"/>
      <c r="M1306" s="1" t="str">
        <f>Table8[[#This Row],[Std Remarks]]</f>
        <v>NOT LIVE - RETAIN BUDGET</v>
      </c>
      <c r="N1306" s="28">
        <f>Table8[[#This Row],[% of Completion of Work Done]]</f>
        <v>0.95</v>
      </c>
      <c r="O1306" s="1"/>
      <c r="P1306" s="29">
        <v>2664905.7007749998</v>
      </c>
      <c r="Q1306" s="136">
        <f>(Table8[[#This Row],[Allocated Budget]]*$Q$2)+(Table8[[#This Row],[Allocated Budget]]*(1-Table8[[#This Row],[HP%  based on Live % ( Work Progress)]])*(1-$Q$2))</f>
        <v>512994.34739918751</v>
      </c>
      <c r="R1306" s="136"/>
      <c r="S1306" s="1"/>
      <c r="T1306" s="1"/>
      <c r="U1306" s="1"/>
      <c r="V1306" s="66">
        <v>0</v>
      </c>
      <c r="W1306" s="66">
        <v>4891.0245524999991</v>
      </c>
      <c r="X1306" s="1" t="s">
        <v>150</v>
      </c>
      <c r="Y1306" s="28">
        <f>Table8[[#This Row],[% of Completion of Work Done]]</f>
        <v>0.95</v>
      </c>
      <c r="Z1306" s="1" t="s">
        <v>35</v>
      </c>
      <c r="AA1306" s="1"/>
      <c r="AB1306" s="28">
        <v>0.95</v>
      </c>
      <c r="AC1306" s="115">
        <f t="shared" si="69"/>
        <v>0.95</v>
      </c>
      <c r="AD1306" s="2">
        <v>46082</v>
      </c>
      <c r="AE1306" s="175">
        <f>IFERROR(Table8[[#This Row],[Timeline - Monthwise]]-MIN(Table8[Start Date..]),"None")</f>
        <v>31</v>
      </c>
      <c r="AF1306" s="1">
        <f>IFERROR(Table8[[#This Row],[Timeline - Monthwise]]-Table8[[#This Row],[Start Date..]]+1,"Duration Doesn't Exsists")</f>
        <v>32</v>
      </c>
      <c r="AG1306" s="29">
        <f ca="1">IFERROR(Table8[[#This Row],[Timeline - Monthwise]]-TODAY(),"No ETA")</f>
        <v>-16</v>
      </c>
      <c r="AH1306" s="29" t="str">
        <f t="shared" si="70"/>
        <v>In Progress</v>
      </c>
      <c r="AI1306" s="28" t="s">
        <v>214</v>
      </c>
      <c r="AJ1306" s="237" t="s">
        <v>3571</v>
      </c>
      <c r="AK1306" s="1" t="s">
        <v>3305</v>
      </c>
      <c r="AL1306" s="1" t="s">
        <v>3323</v>
      </c>
      <c r="AM1306" s="1" t="s">
        <v>76</v>
      </c>
      <c r="AN1306" s="1"/>
      <c r="AO1306" s="27"/>
      <c r="AP1306" s="192"/>
      <c r="AQ1306" s="1"/>
      <c r="AS1306" s="192" t="e">
        <f>VLOOKUP(Table8[[#This Row],[CEM Number]],'71 CEMs'!$E$5:$E$76,1,0)</f>
        <v>#N/A</v>
      </c>
      <c r="AT1306" s="235">
        <v>46113</v>
      </c>
      <c r="AU1306" s="233"/>
    </row>
    <row r="1307" spans="1:47" ht="14.4" customHeight="1">
      <c r="A1307" s="26" t="s">
        <v>1026</v>
      </c>
      <c r="B1307" s="166">
        <v>44924</v>
      </c>
      <c r="C1307" s="1" t="s">
        <v>474</v>
      </c>
      <c r="D1307" s="1" t="s">
        <v>1027</v>
      </c>
      <c r="E1307" s="192" t="s">
        <v>1067</v>
      </c>
      <c r="F1307" s="29">
        <v>84</v>
      </c>
      <c r="G1307" s="29">
        <v>42</v>
      </c>
      <c r="H1307" s="29"/>
      <c r="I1307" s="29"/>
      <c r="J1307" s="29"/>
      <c r="K1307" s="29"/>
      <c r="L1307" s="29" t="s">
        <v>3617</v>
      </c>
      <c r="M1307" s="1" t="str">
        <f>Table8[[#This Row],[Std Remarks]]</f>
        <v>REMOVE BUDGET (P)</v>
      </c>
      <c r="N1307" s="28">
        <f>Table8[[#This Row],[% of Completion of Work Done]]</f>
        <v>0</v>
      </c>
      <c r="O1307" s="1">
        <f>Table8[[#This Row],[Customers According to % (Market Share)]]</f>
        <v>42</v>
      </c>
      <c r="P1307" s="29">
        <v>1499928.7387900001</v>
      </c>
      <c r="Q1307" s="136">
        <v>0</v>
      </c>
      <c r="R1307" s="136">
        <v>1499928.7387899999</v>
      </c>
      <c r="S1307" s="1">
        <v>-1</v>
      </c>
      <c r="T1307" s="1"/>
      <c r="U1307" s="1">
        <v>0.5</v>
      </c>
      <c r="V1307" s="29">
        <v>475.28932499999996</v>
      </c>
      <c r="W1307" s="29">
        <v>1449.9880375</v>
      </c>
      <c r="X1307" s="1" t="s">
        <v>150</v>
      </c>
      <c r="Y1307" s="192"/>
      <c r="Z1307" s="1" t="s">
        <v>35</v>
      </c>
      <c r="AA1307" s="1"/>
      <c r="AB1307" s="28">
        <v>0</v>
      </c>
      <c r="AC1307" s="115">
        <f t="shared" si="69"/>
        <v>0</v>
      </c>
      <c r="AD1307" s="2">
        <v>46082</v>
      </c>
      <c r="AE1307" s="175" t="str">
        <f>IFERROR(Table8[[#This Row],[Timeline - Monthwise]]-MIN(Table8[Start Date..]),"None")</f>
        <v>None</v>
      </c>
      <c r="AF1307" s="1" t="str">
        <f>IFERROR(Table8[[#This Row],[Timeline - Monthwise]]-Table8[[#This Row],[Start Date..]]+1,"Duration Doesn't Exsists")</f>
        <v>Duration Doesn't Exsists</v>
      </c>
      <c r="AG1307" s="29" t="str">
        <f ca="1">IFERROR(Table8[[#This Row],[Timeline - Monthwise]]-TODAY(),"No ETA")</f>
        <v>No ETA</v>
      </c>
      <c r="AH1307" s="29" t="str">
        <f t="shared" si="70"/>
        <v>Yet to Start</v>
      </c>
      <c r="AI1307" s="1"/>
      <c r="AJ1307" s="237" t="s">
        <v>3569</v>
      </c>
      <c r="AK1307" s="1" t="s">
        <v>93</v>
      </c>
      <c r="AL1307" s="1" t="s">
        <v>94</v>
      </c>
      <c r="AM1307" s="1" t="s">
        <v>92</v>
      </c>
      <c r="AN1307" s="1"/>
      <c r="AO1307" s="27"/>
      <c r="AP1307" s="192"/>
      <c r="AQ1307" s="1">
        <f>Table8[[#This Row],[Allocated Budget]]-Table8[[#This Row],[Allocated Budget]]</f>
        <v>0</v>
      </c>
      <c r="AS1307" s="192" t="str">
        <f>VLOOKUP(Table8[[#This Row],[CEM Number]],'71 CEMs'!$E$5:$E$76,1,0)</f>
        <v>INT-23-00439</v>
      </c>
      <c r="AT1307" s="235" t="s">
        <v>3569</v>
      </c>
      <c r="AU1307" s="233"/>
    </row>
    <row r="1308" spans="1:47" ht="14.4" customHeight="1">
      <c r="A1308" s="86" t="s">
        <v>944</v>
      </c>
      <c r="B1308" s="166" t="s">
        <v>3530</v>
      </c>
      <c r="C1308" s="1" t="s">
        <v>945</v>
      </c>
      <c r="D1308" s="1" t="s">
        <v>945</v>
      </c>
      <c r="E1308" s="192" t="s">
        <v>3268</v>
      </c>
      <c r="F1308" s="29">
        <v>180</v>
      </c>
      <c r="G1308" s="65">
        <v>72</v>
      </c>
      <c r="H1308" s="65"/>
      <c r="I1308" s="29"/>
      <c r="J1308" s="29"/>
      <c r="K1308" s="29"/>
      <c r="L1308" s="29"/>
      <c r="M1308" s="1" t="str">
        <f>Table8[[#This Row],[Std Remarks]]</f>
        <v>NOT LIVE - RETAIN BUDGET</v>
      </c>
      <c r="N1308" s="28">
        <f>Table8[[#This Row],[% of Completion of Work Done]]</f>
        <v>0.95</v>
      </c>
      <c r="O1308" s="1"/>
      <c r="P1308" s="29">
        <v>1604977.2113000001</v>
      </c>
      <c r="Q1308" s="136">
        <f>(Table8[[#This Row],[Allocated Budget]]*$Q$2)+(Table8[[#This Row],[Allocated Budget]]*(1-Table8[[#This Row],[HP%  based on Live % ( Work Progress)]])*(1-$Q$2))</f>
        <v>308958.11317525007</v>
      </c>
      <c r="R1308" s="136"/>
      <c r="S1308" s="1"/>
      <c r="T1308" s="1"/>
      <c r="U1308" s="1"/>
      <c r="V1308" s="66">
        <v>0</v>
      </c>
      <c r="W1308" s="66">
        <v>2745.2928300000003</v>
      </c>
      <c r="X1308" s="1" t="s">
        <v>150</v>
      </c>
      <c r="Y1308" s="28">
        <f>Table8[[#This Row],[% of Completion of Work Done]]</f>
        <v>0.95</v>
      </c>
      <c r="Z1308" s="1" t="s">
        <v>35</v>
      </c>
      <c r="AA1308" s="1"/>
      <c r="AB1308" s="28">
        <v>0.95</v>
      </c>
      <c r="AC1308" s="115">
        <f t="shared" si="69"/>
        <v>0.95</v>
      </c>
      <c r="AD1308" s="2">
        <v>46082</v>
      </c>
      <c r="AE1308" s="175">
        <f>IFERROR(Table8[[#This Row],[Timeline - Monthwise]]-MIN(Table8[Start Date..]),"None")</f>
        <v>31</v>
      </c>
      <c r="AF1308" s="1">
        <f>IFERROR(Table8[[#This Row],[Timeline - Monthwise]]-Table8[[#This Row],[Start Date..]]+1,"Duration Doesn't Exsists")</f>
        <v>32</v>
      </c>
      <c r="AG1308" s="29">
        <f ca="1">IFERROR(Table8[[#This Row],[Timeline - Monthwise]]-TODAY(),"No ETA")</f>
        <v>-16</v>
      </c>
      <c r="AH1308" s="29" t="str">
        <f t="shared" si="70"/>
        <v>In Progress</v>
      </c>
      <c r="AI1308" s="28" t="s">
        <v>214</v>
      </c>
      <c r="AJ1308" s="237" t="s">
        <v>3571</v>
      </c>
      <c r="AK1308" s="1" t="s">
        <v>3305</v>
      </c>
      <c r="AL1308" s="1" t="s">
        <v>3323</v>
      </c>
      <c r="AM1308" s="1" t="s">
        <v>76</v>
      </c>
      <c r="AN1308" s="1"/>
      <c r="AO1308" s="27"/>
      <c r="AP1308" s="192"/>
      <c r="AQ1308" s="1"/>
      <c r="AS1308" s="192" t="e">
        <f>VLOOKUP(Table8[[#This Row],[CEM Number]],'71 CEMs'!$E$5:$E$76,1,0)</f>
        <v>#N/A</v>
      </c>
      <c r="AT1308" s="235">
        <v>46113</v>
      </c>
      <c r="AU1308" s="233"/>
    </row>
    <row r="1309" spans="1:47" ht="14.4" customHeight="1">
      <c r="A1309" s="86" t="s">
        <v>944</v>
      </c>
      <c r="B1309" s="166" t="s">
        <v>3530</v>
      </c>
      <c r="C1309" s="1" t="s">
        <v>945</v>
      </c>
      <c r="D1309" s="1" t="s">
        <v>945</v>
      </c>
      <c r="E1309" s="192" t="s">
        <v>3258</v>
      </c>
      <c r="F1309" s="29">
        <v>670</v>
      </c>
      <c r="G1309" s="65">
        <v>268</v>
      </c>
      <c r="H1309" s="65"/>
      <c r="I1309" s="29"/>
      <c r="J1309" s="29"/>
      <c r="K1309" s="29"/>
      <c r="L1309" s="29"/>
      <c r="M1309" s="1" t="str">
        <f>Table8[[#This Row],[Std Remarks]]</f>
        <v>NOT LIVE - RETAIN BUDGET</v>
      </c>
      <c r="N1309" s="28">
        <f>Table8[[#This Row],[% of Completion of Work Done]]</f>
        <v>0</v>
      </c>
      <c r="O1309" s="1"/>
      <c r="P1309" s="29">
        <v>11492216.945385501</v>
      </c>
      <c r="Q1309" s="136">
        <f>(Table8[[#This Row],[Allocated Budget]]*$Q$2)+(Table8[[#This Row],[Allocated Budget]]*(1-Table8[[#This Row],[HP%  based on Live % ( Work Progress)]])*(1-$Q$2))</f>
        <v>11492216.945385501</v>
      </c>
      <c r="R1309" s="136"/>
      <c r="S1309" s="1"/>
      <c r="T1309" s="1"/>
      <c r="U1309" s="1"/>
      <c r="V1309" s="66">
        <v>2551.85</v>
      </c>
      <c r="W1309" s="66">
        <v>5219.7449580499997</v>
      </c>
      <c r="X1309" s="1" t="s">
        <v>150</v>
      </c>
      <c r="Y1309" s="28">
        <f>Table8[[#This Row],[% of Completion of Work Done]]</f>
        <v>0</v>
      </c>
      <c r="Z1309" s="1" t="s">
        <v>35</v>
      </c>
      <c r="AA1309" s="1"/>
      <c r="AB1309" s="64">
        <v>0</v>
      </c>
      <c r="AC1309" s="115">
        <f t="shared" si="69"/>
        <v>0</v>
      </c>
      <c r="AD1309" s="2">
        <v>46082</v>
      </c>
      <c r="AE1309" s="175">
        <f>IFERROR(Table8[[#This Row],[Timeline - Monthwise]]-MIN(Table8[Start Date..]),"None")</f>
        <v>92</v>
      </c>
      <c r="AF1309" s="1">
        <f>IFERROR(Table8[[#This Row],[Timeline - Monthwise]]-Table8[[#This Row],[Start Date..]]+1,"Duration Doesn't Exsists")</f>
        <v>93</v>
      </c>
      <c r="AG1309" s="29">
        <f ca="1">IFERROR(Table8[[#This Row],[Timeline - Monthwise]]-TODAY(),"No ETA")</f>
        <v>45</v>
      </c>
      <c r="AH1309" s="29" t="str">
        <f t="shared" si="70"/>
        <v>Yet to Start</v>
      </c>
      <c r="AI1309" s="28" t="s">
        <v>850</v>
      </c>
      <c r="AJ1309" s="237" t="s">
        <v>3573</v>
      </c>
      <c r="AK1309" s="28" t="s">
        <v>3303</v>
      </c>
      <c r="AL1309" s="1" t="s">
        <v>3325</v>
      </c>
      <c r="AM1309" s="1" t="s">
        <v>76</v>
      </c>
      <c r="AN1309" s="1"/>
      <c r="AO1309" s="27"/>
      <c r="AP1309" s="192"/>
      <c r="AQ1309" s="1"/>
      <c r="AS1309" s="192" t="e">
        <f>VLOOKUP(Table8[[#This Row],[CEM Number]],'71 CEMs'!$E$5:$E$76,1,0)</f>
        <v>#N/A</v>
      </c>
      <c r="AT1309" s="235">
        <v>46174</v>
      </c>
      <c r="AU1309" s="233"/>
    </row>
    <row r="1310" spans="1:47" ht="14.4" customHeight="1">
      <c r="A1310" s="26" t="s">
        <v>590</v>
      </c>
      <c r="B1310" s="166">
        <v>45547</v>
      </c>
      <c r="C1310" s="1" t="s">
        <v>591</v>
      </c>
      <c r="D1310" s="1" t="s">
        <v>591</v>
      </c>
      <c r="E1310" s="192" t="s">
        <v>607</v>
      </c>
      <c r="F1310" s="29">
        <v>528</v>
      </c>
      <c r="G1310" s="29">
        <v>211.20000000000002</v>
      </c>
      <c r="H1310" s="29"/>
      <c r="I1310" s="29"/>
      <c r="J1310" s="29"/>
      <c r="K1310" s="29"/>
      <c r="L1310" s="29" t="s">
        <v>3584</v>
      </c>
      <c r="M1310" s="1" t="str">
        <f>Table8[[#This Row],[Std Remarks]]</f>
        <v>REMOVE BUDGET (T)</v>
      </c>
      <c r="N1310" s="28">
        <f>Table8[[#This Row],[% of Completion of Work Done]]</f>
        <v>0</v>
      </c>
      <c r="O1310" s="1">
        <f>Table8[[#This Row],[Customers According to % (Market Share)]]</f>
        <v>211.20000000000002</v>
      </c>
      <c r="P1310" s="29">
        <v>8310750.5242175404</v>
      </c>
      <c r="Q1310" s="136">
        <v>0</v>
      </c>
      <c r="R1310" s="136">
        <v>8310750.5242175441</v>
      </c>
      <c r="S1310" s="1">
        <v>-1</v>
      </c>
      <c r="T1310" s="1" t="s">
        <v>608</v>
      </c>
      <c r="U1310" s="1">
        <v>0.4</v>
      </c>
      <c r="V1310" s="29">
        <v>1925.2663722537498</v>
      </c>
      <c r="W1310" s="29">
        <v>6265.2639011077799</v>
      </c>
      <c r="X1310" s="1" t="s">
        <v>47</v>
      </c>
      <c r="Y1310" s="192"/>
      <c r="Z1310" s="1" t="s">
        <v>35</v>
      </c>
      <c r="AA1310" s="1"/>
      <c r="AB1310" s="28">
        <v>0</v>
      </c>
      <c r="AC1310" s="115">
        <f t="shared" si="69"/>
        <v>0</v>
      </c>
      <c r="AD1310" s="2">
        <v>46082</v>
      </c>
      <c r="AE1310" s="175" t="str">
        <f>IFERROR(Table8[[#This Row],[Timeline - Monthwise]]-MIN(Table8[Start Date..]),"None")</f>
        <v>None</v>
      </c>
      <c r="AF1310" s="1" t="str">
        <f>IFERROR(Table8[[#This Row],[Timeline - Monthwise]]-Table8[[#This Row],[Start Date..]]+1,"Duration Doesn't Exsists")</f>
        <v>Duration Doesn't Exsists</v>
      </c>
      <c r="AG1310" s="29" t="str">
        <f ca="1">IFERROR(Table8[[#This Row],[Timeline - Monthwise]]-TODAY(),"No ETA")</f>
        <v>No ETA</v>
      </c>
      <c r="AH1310" s="29" t="str">
        <f t="shared" si="70"/>
        <v>Yet to Start</v>
      </c>
      <c r="AI1310" s="1"/>
      <c r="AJ1310" s="237" t="s">
        <v>3569</v>
      </c>
      <c r="AK1310" s="1" t="s">
        <v>609</v>
      </c>
      <c r="AL1310" s="1" t="s">
        <v>3324</v>
      </c>
      <c r="AM1310" s="1" t="s">
        <v>34</v>
      </c>
      <c r="AN1310" s="1"/>
      <c r="AO1310" s="27"/>
      <c r="AP1310" s="1"/>
      <c r="AQ1310" s="1">
        <f>Table8[[#This Row],[Allocated Budget]]-Table8[[#This Row],[Allocated Budget]]</f>
        <v>0</v>
      </c>
      <c r="AS1310" s="192" t="str">
        <f>VLOOKUP(Table8[[#This Row],[CEM Number]],'71 CEMs'!$E$5:$E$76,1,0)</f>
        <v>I250206</v>
      </c>
      <c r="AT1310" s="235" t="s">
        <v>3569</v>
      </c>
      <c r="AU1310" s="233"/>
    </row>
    <row r="1311" spans="1:47" ht="14.4" customHeight="1">
      <c r="A1311" s="26" t="s">
        <v>590</v>
      </c>
      <c r="B1311" s="166">
        <v>45547</v>
      </c>
      <c r="C1311" s="1" t="s">
        <v>591</v>
      </c>
      <c r="D1311" s="1" t="s">
        <v>591</v>
      </c>
      <c r="E1311" s="192" t="s">
        <v>610</v>
      </c>
      <c r="F1311" s="29">
        <v>288</v>
      </c>
      <c r="G1311" s="29">
        <v>115.2</v>
      </c>
      <c r="H1311" s="29"/>
      <c r="I1311" s="29"/>
      <c r="J1311" s="29"/>
      <c r="K1311" s="29"/>
      <c r="L1311" s="29" t="s">
        <v>3584</v>
      </c>
      <c r="M1311" s="1" t="str">
        <f>Table8[[#This Row],[Std Remarks]]</f>
        <v>NOT LIVE - RETAIN BUDGET</v>
      </c>
      <c r="N1311" s="28">
        <f>Table8[[#This Row],[% of Completion of Work Done]]</f>
        <v>0</v>
      </c>
      <c r="O1311" s="1">
        <f>Table8[[#This Row],[Customers According to % (Market Share)]]</f>
        <v>115.2</v>
      </c>
      <c r="P1311" s="29">
        <v>3704453.0307646398</v>
      </c>
      <c r="Q1311" s="136">
        <f>(Table8[[#This Row],[Allocated Budget]]*$Q$2)+(Table8[[#This Row],[Allocated Budget]]*(1-Table8[[#This Row],[HP%  based on Live % ( Work Progress)]])*(1-$Q$2))</f>
        <v>3704453.0307646398</v>
      </c>
      <c r="R1311" s="136">
        <v>0</v>
      </c>
      <c r="S1311" s="1">
        <v>-1</v>
      </c>
      <c r="T1311" s="1"/>
      <c r="U1311" s="1">
        <v>0.4</v>
      </c>
      <c r="V1311" s="29">
        <v>652.56775483080003</v>
      </c>
      <c r="W1311" s="29">
        <v>3582.6639718776005</v>
      </c>
      <c r="X1311" s="1" t="s">
        <v>47</v>
      </c>
      <c r="Y1311" s="28">
        <f>Table8[[#This Row],[% of Completion of Work Done]]</f>
        <v>0</v>
      </c>
      <c r="Z1311" s="1" t="s">
        <v>35</v>
      </c>
      <c r="AA1311" s="1"/>
      <c r="AB1311" s="77">
        <v>0</v>
      </c>
      <c r="AC1311" s="115">
        <f t="shared" si="69"/>
        <v>0</v>
      </c>
      <c r="AD1311" s="2">
        <v>46082</v>
      </c>
      <c r="AE1311" s="175">
        <f>IFERROR(Table8[[#This Row],[Timeline - Monthwise]]-MIN(Table8[Start Date..]),"None")</f>
        <v>61</v>
      </c>
      <c r="AF1311" s="1">
        <f>IFERROR(Table8[[#This Row],[Timeline - Monthwise]]-Table8[[#This Row],[Start Date..]]+1,"Duration Doesn't Exsists")</f>
        <v>62</v>
      </c>
      <c r="AG1311" s="29">
        <f ca="1">IFERROR(Table8[[#This Row],[Timeline - Monthwise]]-TODAY(),"No ETA")</f>
        <v>14</v>
      </c>
      <c r="AH1311" s="29" t="str">
        <f t="shared" si="70"/>
        <v>Yet to Start</v>
      </c>
      <c r="AI1311" s="1">
        <v>46143</v>
      </c>
      <c r="AJ1311" s="237" t="s">
        <v>3575</v>
      </c>
      <c r="AK1311" s="1" t="s">
        <v>596</v>
      </c>
      <c r="AL1311" s="1" t="s">
        <v>3325</v>
      </c>
      <c r="AM1311" s="1" t="s">
        <v>76</v>
      </c>
      <c r="AN1311" s="1">
        <v>1</v>
      </c>
      <c r="AO1311" s="27"/>
      <c r="AP1311" s="192"/>
      <c r="AQ1311" s="1"/>
      <c r="AS1311" s="192" t="str">
        <f>VLOOKUP(Table8[[#This Row],[CEM Number]],'71 CEMs'!$E$5:$E$76,1,0)</f>
        <v>I250206</v>
      </c>
      <c r="AT1311" s="235">
        <v>46143</v>
      </c>
      <c r="AU1311" s="233"/>
    </row>
    <row r="1312" spans="1:47" ht="14.4" customHeight="1">
      <c r="A1312" s="26" t="s">
        <v>590</v>
      </c>
      <c r="B1312" s="166">
        <v>45547</v>
      </c>
      <c r="C1312" s="1" t="s">
        <v>591</v>
      </c>
      <c r="D1312" s="1" t="s">
        <v>591</v>
      </c>
      <c r="E1312" s="192" t="s">
        <v>611</v>
      </c>
      <c r="F1312" s="29">
        <v>508</v>
      </c>
      <c r="G1312" s="29">
        <v>203.20000000000002</v>
      </c>
      <c r="H1312" s="29"/>
      <c r="I1312" s="29"/>
      <c r="J1312" s="29"/>
      <c r="K1312" s="29"/>
      <c r="L1312" s="29" t="s">
        <v>3584</v>
      </c>
      <c r="M1312" s="1" t="str">
        <f>Table8[[#This Row],[Std Remarks]]</f>
        <v>NOT LIVE - RETAIN BUDGET</v>
      </c>
      <c r="N1312" s="28">
        <f>Table8[[#This Row],[% of Completion of Work Done]]</f>
        <v>0</v>
      </c>
      <c r="O1312" s="1">
        <f>Table8[[#This Row],[Customers According to % (Market Share)]]</f>
        <v>203.20000000000002</v>
      </c>
      <c r="P1312" s="29">
        <v>5421261.2706894698</v>
      </c>
      <c r="Q1312" s="136">
        <f>(Table8[[#This Row],[Allocated Budget]]*$Q$2)+(Table8[[#This Row],[Allocated Budget]]*(1-Table8[[#This Row],[HP%  based on Live % ( Work Progress)]])*(1-$Q$2))</f>
        <v>5421261.2706894698</v>
      </c>
      <c r="R1312" s="136">
        <v>0</v>
      </c>
      <c r="S1312" s="1">
        <v>-1</v>
      </c>
      <c r="T1312" s="1"/>
      <c r="U1312" s="1">
        <v>0.4</v>
      </c>
      <c r="V1312" s="29">
        <v>961.56040842275002</v>
      </c>
      <c r="W1312" s="29">
        <v>4603.400610351001</v>
      </c>
      <c r="X1312" s="1" t="s">
        <v>47</v>
      </c>
      <c r="Y1312" s="28">
        <f>Table8[[#This Row],[% of Completion of Work Done]]</f>
        <v>0</v>
      </c>
      <c r="Z1312" s="1" t="s">
        <v>35</v>
      </c>
      <c r="AA1312" s="1"/>
      <c r="AB1312" s="77">
        <v>0</v>
      </c>
      <c r="AC1312" s="115">
        <f t="shared" si="69"/>
        <v>0</v>
      </c>
      <c r="AD1312" s="2">
        <v>46082</v>
      </c>
      <c r="AE1312" s="175">
        <f>IFERROR(Table8[[#This Row],[Timeline - Monthwise]]-MIN(Table8[Start Date..]),"None")</f>
        <v>61</v>
      </c>
      <c r="AF1312" s="1">
        <f>IFERROR(Table8[[#This Row],[Timeline - Monthwise]]-Table8[[#This Row],[Start Date..]]+1,"Duration Doesn't Exsists")</f>
        <v>62</v>
      </c>
      <c r="AG1312" s="29">
        <f ca="1">IFERROR(Table8[[#This Row],[Timeline - Monthwise]]-TODAY(),"No ETA")</f>
        <v>14</v>
      </c>
      <c r="AH1312" s="29" t="str">
        <f t="shared" si="70"/>
        <v>Yet to Start</v>
      </c>
      <c r="AI1312" s="192">
        <v>46143</v>
      </c>
      <c r="AJ1312" s="237" t="s">
        <v>3575</v>
      </c>
      <c r="AK1312" s="192" t="s">
        <v>596</v>
      </c>
      <c r="AL1312" s="1" t="s">
        <v>3325</v>
      </c>
      <c r="AM1312" s="1" t="s">
        <v>76</v>
      </c>
      <c r="AN1312" s="1">
        <v>1</v>
      </c>
      <c r="AO1312" s="27"/>
      <c r="AP1312" s="192"/>
      <c r="AQ1312" s="1"/>
      <c r="AS1312" s="192" t="str">
        <f>VLOOKUP(Table8[[#This Row],[CEM Number]],'71 CEMs'!$E$5:$E$76,1,0)</f>
        <v>I250206</v>
      </c>
      <c r="AT1312" s="235">
        <v>46143</v>
      </c>
      <c r="AU1312" s="233"/>
    </row>
    <row r="1313" spans="1:47" ht="14.4" customHeight="1">
      <c r="A1313" s="26" t="s">
        <v>590</v>
      </c>
      <c r="B1313" s="166">
        <v>45547</v>
      </c>
      <c r="C1313" s="1" t="s">
        <v>591</v>
      </c>
      <c r="D1313" s="1" t="s">
        <v>591</v>
      </c>
      <c r="E1313" s="192" t="s">
        <v>612</v>
      </c>
      <c r="F1313" s="29">
        <v>664</v>
      </c>
      <c r="G1313" s="29">
        <v>265.60000000000002</v>
      </c>
      <c r="H1313" s="29"/>
      <c r="I1313" s="29"/>
      <c r="J1313" s="29"/>
      <c r="K1313" s="29"/>
      <c r="L1313" s="29" t="s">
        <v>3584</v>
      </c>
      <c r="M1313" s="1" t="str">
        <f>Table8[[#This Row],[Std Remarks]]</f>
        <v>NOT LIVE - RETAIN BUDGET</v>
      </c>
      <c r="N1313" s="28">
        <f>Table8[[#This Row],[% of Completion of Work Done]]</f>
        <v>0</v>
      </c>
      <c r="O1313" s="1">
        <f>Table8[[#This Row],[Customers According to % (Market Share)]]</f>
        <v>265.60000000000002</v>
      </c>
      <c r="P1313" s="29">
        <v>7256045.75</v>
      </c>
      <c r="Q1313" s="136">
        <f>(Table8[[#This Row],[Allocated Budget]]*$Q$2)+(Table8[[#This Row],[Allocated Budget]]*(1-Table8[[#This Row],[HP%  based on Live % ( Work Progress)]])*(1-$Q$2))</f>
        <v>7256045.75</v>
      </c>
      <c r="R1313" s="136">
        <v>0</v>
      </c>
      <c r="S1313" s="1">
        <v>-0.85</v>
      </c>
      <c r="T1313" s="1" t="s">
        <v>613</v>
      </c>
      <c r="U1313" s="1">
        <v>0.4</v>
      </c>
      <c r="V1313" s="29">
        <v>1327.1</v>
      </c>
      <c r="W1313" s="29">
        <v>6130.5</v>
      </c>
      <c r="X1313" s="1" t="s">
        <v>47</v>
      </c>
      <c r="Y1313" s="28">
        <f>Table8[[#This Row],[% of Completion of Work Done]]</f>
        <v>0</v>
      </c>
      <c r="Z1313" s="1" t="s">
        <v>35</v>
      </c>
      <c r="AA1313" s="1"/>
      <c r="AB1313" s="77">
        <v>0</v>
      </c>
      <c r="AC1313" s="115">
        <f t="shared" si="69"/>
        <v>0</v>
      </c>
      <c r="AD1313" s="2">
        <v>46082</v>
      </c>
      <c r="AE1313" s="175">
        <f>IFERROR(Table8[[#This Row],[Timeline - Monthwise]]-MIN(Table8[Start Date..]),"None")</f>
        <v>0</v>
      </c>
      <c r="AF1313" s="1">
        <f>IFERROR(Table8[[#This Row],[Timeline - Monthwise]]-Table8[[#This Row],[Start Date..]]+1,"Duration Doesn't Exsists")</f>
        <v>1</v>
      </c>
      <c r="AG1313" s="29">
        <f ca="1">IFERROR(Table8[[#This Row],[Timeline - Monthwise]]-TODAY(),"No ETA")</f>
        <v>-47</v>
      </c>
      <c r="AH1313" s="29" t="str">
        <f t="shared" si="70"/>
        <v>Yet to Start</v>
      </c>
      <c r="AI1313" s="192">
        <v>46054</v>
      </c>
      <c r="AJ1313" s="237" t="s">
        <v>3574</v>
      </c>
      <c r="AK1313" s="192" t="s">
        <v>596</v>
      </c>
      <c r="AL1313" s="1" t="s">
        <v>3325</v>
      </c>
      <c r="AM1313" s="1" t="s">
        <v>76</v>
      </c>
      <c r="AN1313" s="1">
        <v>1</v>
      </c>
      <c r="AO1313" s="27"/>
      <c r="AP1313" s="192"/>
      <c r="AQ1313" s="1"/>
      <c r="AS1313" s="192" t="str">
        <f>VLOOKUP(Table8[[#This Row],[CEM Number]],'71 CEMs'!$E$5:$E$76,1,0)</f>
        <v>I250206</v>
      </c>
      <c r="AT1313" s="235">
        <v>46082</v>
      </c>
      <c r="AU1313" s="233"/>
    </row>
    <row r="1314" spans="1:47" ht="14.4" customHeight="1">
      <c r="A1314" s="26" t="s">
        <v>590</v>
      </c>
      <c r="B1314" s="166">
        <v>45547</v>
      </c>
      <c r="C1314" s="1" t="s">
        <v>591</v>
      </c>
      <c r="D1314" s="1" t="s">
        <v>591</v>
      </c>
      <c r="E1314" s="192" t="s">
        <v>614</v>
      </c>
      <c r="F1314" s="29">
        <v>362</v>
      </c>
      <c r="G1314" s="29">
        <v>144.80000000000001</v>
      </c>
      <c r="H1314" s="29"/>
      <c r="I1314" s="29"/>
      <c r="J1314" s="29"/>
      <c r="K1314" s="29"/>
      <c r="L1314" s="29" t="s">
        <v>3584</v>
      </c>
      <c r="M1314" s="1" t="str">
        <f>Table8[[#This Row],[Std Remarks]]</f>
        <v>LIVE - 100% Completed</v>
      </c>
      <c r="N1314" s="28">
        <f>Table8[[#This Row],[% of Completion of Work Done]]</f>
        <v>1</v>
      </c>
      <c r="O1314" s="1">
        <f>Table8[[#This Row],[Customers According to % (Market Share)]]</f>
        <v>144.80000000000001</v>
      </c>
      <c r="P1314" s="29">
        <v>4411121.25</v>
      </c>
      <c r="Q1314" s="136">
        <f>Table8[[#This Row],[Allocated Budget]]*Table8[[#This Row],[Allocation Percentage]]</f>
        <v>661668.1875</v>
      </c>
      <c r="R1314" s="136">
        <v>3749453.0625</v>
      </c>
      <c r="S1314" s="1">
        <v>-1</v>
      </c>
      <c r="T1314" s="1" t="s">
        <v>615</v>
      </c>
      <c r="U1314" s="1">
        <v>0.4</v>
      </c>
      <c r="V1314" s="29">
        <v>810.74999999999989</v>
      </c>
      <c r="W1314" s="29">
        <v>4038.25</v>
      </c>
      <c r="X1314" s="1" t="s">
        <v>47</v>
      </c>
      <c r="Y1314" s="75">
        <f>$Q$2</f>
        <v>0.15</v>
      </c>
      <c r="Z1314" s="1" t="s">
        <v>32</v>
      </c>
      <c r="AA1314" s="1" t="s">
        <v>47</v>
      </c>
      <c r="AB1314" s="64">
        <v>1</v>
      </c>
      <c r="AC1314" s="115">
        <f t="shared" si="69"/>
        <v>1</v>
      </c>
      <c r="AD1314" s="2">
        <v>46082</v>
      </c>
      <c r="AE1314" s="175" t="str">
        <f>IFERROR(Table8[[#This Row],[Timeline - Monthwise]]-MIN(Table8[Start Date..]),"None")</f>
        <v>None</v>
      </c>
      <c r="AF1314" s="1" t="str">
        <f>IFERROR(Table8[[#This Row],[Timeline - Monthwise]]-Table8[[#This Row],[Start Date..]]+1,"Duration Doesn't Exsists")</f>
        <v>Duration Doesn't Exsists</v>
      </c>
      <c r="AG1314" s="29" t="str">
        <f ca="1">IFERROR(Table8[[#This Row],[Timeline - Monthwise]]-TODAY(),"No ETA")</f>
        <v>No ETA</v>
      </c>
      <c r="AH1314" s="29" t="str">
        <f t="shared" si="70"/>
        <v>Completed</v>
      </c>
      <c r="AI1314" s="192"/>
      <c r="AJ1314" s="237" t="s">
        <v>3569</v>
      </c>
      <c r="AK1314" s="192"/>
      <c r="AL1314" s="1" t="s">
        <v>3178</v>
      </c>
      <c r="AM1314" s="1" t="s">
        <v>30</v>
      </c>
      <c r="AN1314" s="1"/>
      <c r="AO1314" s="27"/>
      <c r="AP1314" s="192"/>
      <c r="AQ1314" s="1"/>
      <c r="AS1314" s="192" t="str">
        <f>VLOOKUP(Table8[[#This Row],[CEM Number]],'71 CEMs'!$E$5:$E$76,1,0)</f>
        <v>I250206</v>
      </c>
      <c r="AT1314" s="235" t="s">
        <v>3569</v>
      </c>
      <c r="AU1314" s="233"/>
    </row>
    <row r="1315" spans="1:47" ht="14.4" customHeight="1">
      <c r="A1315" s="26" t="s">
        <v>590</v>
      </c>
      <c r="B1315" s="166">
        <v>45547</v>
      </c>
      <c r="C1315" s="1" t="s">
        <v>591</v>
      </c>
      <c r="D1315" s="1" t="s">
        <v>591</v>
      </c>
      <c r="E1315" s="192" t="s">
        <v>616</v>
      </c>
      <c r="F1315" s="29">
        <v>124</v>
      </c>
      <c r="G1315" s="29">
        <v>49.6</v>
      </c>
      <c r="H1315" s="29"/>
      <c r="I1315" s="29"/>
      <c r="J1315" s="29"/>
      <c r="K1315" s="29"/>
      <c r="L1315" s="29" t="s">
        <v>3584</v>
      </c>
      <c r="M1315" s="1" t="str">
        <f>Table8[[#This Row],[Std Remarks]]</f>
        <v>NOT LIVE - RETAIN BUDGET</v>
      </c>
      <c r="N1315" s="28">
        <f>Table8[[#This Row],[% of Completion of Work Done]]</f>
        <v>0</v>
      </c>
      <c r="O1315" s="1">
        <f>Table8[[#This Row],[Customers According to % (Market Share)]]</f>
        <v>49.6</v>
      </c>
      <c r="P1315" s="29">
        <v>1925057.75</v>
      </c>
      <c r="Q1315" s="136">
        <f>(Table8[[#This Row],[Allocated Budget]]*$Q$2)+(Table8[[#This Row],[Allocated Budget]]*(1-Table8[[#This Row],[HP%  based on Live % ( Work Progress)]])*(1-$Q$2))</f>
        <v>1925057.75</v>
      </c>
      <c r="R1315" s="136">
        <v>0</v>
      </c>
      <c r="S1315" s="1">
        <v>-0.85000000000000009</v>
      </c>
      <c r="T1315" s="1" t="s">
        <v>617</v>
      </c>
      <c r="U1315" s="1">
        <v>0.4</v>
      </c>
      <c r="V1315" s="29">
        <v>309.34999999999997</v>
      </c>
      <c r="W1315" s="29">
        <v>1497.85</v>
      </c>
      <c r="X1315" s="1" t="s">
        <v>47</v>
      </c>
      <c r="Y1315" s="28">
        <f>Table8[[#This Row],[% of Completion of Work Done]]</f>
        <v>0</v>
      </c>
      <c r="Z1315" s="1" t="s">
        <v>35</v>
      </c>
      <c r="AA1315" s="1"/>
      <c r="AB1315" s="77">
        <v>0</v>
      </c>
      <c r="AC1315" s="115">
        <f t="shared" si="69"/>
        <v>0</v>
      </c>
      <c r="AD1315" s="2">
        <v>46082</v>
      </c>
      <c r="AE1315" s="175">
        <f>IFERROR(Table8[[#This Row],[Timeline - Monthwise]]-MIN(Table8[Start Date..]),"None")</f>
        <v>0</v>
      </c>
      <c r="AF1315" s="1">
        <f>IFERROR(Table8[[#This Row],[Timeline - Monthwise]]-Table8[[#This Row],[Start Date..]]+1,"Duration Doesn't Exsists")</f>
        <v>1</v>
      </c>
      <c r="AG1315" s="29">
        <f ca="1">IFERROR(Table8[[#This Row],[Timeline - Monthwise]]-TODAY(),"No ETA")</f>
        <v>-47</v>
      </c>
      <c r="AH1315" s="29" t="str">
        <f t="shared" si="70"/>
        <v>Yet to Start</v>
      </c>
      <c r="AI1315" s="192">
        <v>46054</v>
      </c>
      <c r="AJ1315" s="237" t="s">
        <v>3574</v>
      </c>
      <c r="AK1315" s="192" t="s">
        <v>596</v>
      </c>
      <c r="AL1315" s="1" t="s">
        <v>3325</v>
      </c>
      <c r="AM1315" s="1" t="s">
        <v>76</v>
      </c>
      <c r="AN1315" s="1">
        <v>1</v>
      </c>
      <c r="AO1315" s="27"/>
      <c r="AP1315" s="192"/>
      <c r="AQ1315" s="250">
        <v>6449875.3207899136</v>
      </c>
      <c r="AS1315" s="192" t="str">
        <f>VLOOKUP(Table8[[#This Row],[CEM Number]],'71 CEMs'!$E$5:$E$76,1,0)</f>
        <v>I250206</v>
      </c>
      <c r="AT1315" s="235">
        <v>46082</v>
      </c>
      <c r="AU1315" s="233"/>
    </row>
    <row r="1316" spans="1:47" ht="14.4" customHeight="1">
      <c r="A1316" s="26" t="s">
        <v>590</v>
      </c>
      <c r="B1316" s="166">
        <v>45547</v>
      </c>
      <c r="C1316" s="1" t="s">
        <v>591</v>
      </c>
      <c r="D1316" s="1" t="s">
        <v>591</v>
      </c>
      <c r="E1316" s="192" t="s">
        <v>618</v>
      </c>
      <c r="F1316" s="29">
        <v>874</v>
      </c>
      <c r="G1316" s="29">
        <v>349.6</v>
      </c>
      <c r="H1316" s="29"/>
      <c r="I1316" s="29"/>
      <c r="J1316" s="29"/>
      <c r="K1316" s="29"/>
      <c r="L1316" s="29" t="s">
        <v>3584</v>
      </c>
      <c r="M1316" s="1" t="str">
        <f>Table8[[#This Row],[Std Remarks]]</f>
        <v>REMOVE BUDGET (P)</v>
      </c>
      <c r="N1316" s="28">
        <f>Table8[[#This Row],[% of Completion of Work Done]]</f>
        <v>0</v>
      </c>
      <c r="O1316" s="1">
        <f>Table8[[#This Row],[Customers According to % (Market Share)]]</f>
        <v>349.6</v>
      </c>
      <c r="P1316" s="29">
        <v>11993795.2034705</v>
      </c>
      <c r="Q1316" s="136">
        <v>0</v>
      </c>
      <c r="R1316" s="136">
        <v>11993795.2034705</v>
      </c>
      <c r="S1316" s="1">
        <v>-1</v>
      </c>
      <c r="T1316" s="1" t="s">
        <v>619</v>
      </c>
      <c r="U1316" s="1">
        <v>0.4</v>
      </c>
      <c r="V1316" s="29">
        <v>2656.2754291499996</v>
      </c>
      <c r="W1316" s="29">
        <v>9666.2584022499996</v>
      </c>
      <c r="X1316" s="1" t="s">
        <v>47</v>
      </c>
      <c r="Y1316" s="192"/>
      <c r="Z1316" s="1" t="s">
        <v>35</v>
      </c>
      <c r="AA1316" s="1"/>
      <c r="AB1316" s="28">
        <v>0</v>
      </c>
      <c r="AC1316" s="115">
        <f t="shared" si="69"/>
        <v>0</v>
      </c>
      <c r="AD1316" s="2">
        <v>46082</v>
      </c>
      <c r="AE1316" s="175" t="str">
        <f>IFERROR(Table8[[#This Row],[Timeline - Monthwise]]-MIN(Table8[Start Date..]),"None")</f>
        <v>None</v>
      </c>
      <c r="AF1316" s="1" t="str">
        <f>IFERROR(Table8[[#This Row],[Timeline - Monthwise]]-Table8[[#This Row],[Start Date..]]+1,"Duration Doesn't Exsists")</f>
        <v>Duration Doesn't Exsists</v>
      </c>
      <c r="AG1316" s="29" t="str">
        <f ca="1">IFERROR(Table8[[#This Row],[Timeline - Monthwise]]-TODAY(),"No ETA")</f>
        <v>No ETA</v>
      </c>
      <c r="AH1316" s="29" t="str">
        <f t="shared" si="70"/>
        <v>Yet to Start</v>
      </c>
      <c r="AI1316" s="192"/>
      <c r="AJ1316" s="237" t="s">
        <v>3569</v>
      </c>
      <c r="AK1316" s="192" t="s">
        <v>620</v>
      </c>
      <c r="AL1316" s="1" t="s">
        <v>94</v>
      </c>
      <c r="AM1316" s="1" t="s">
        <v>92</v>
      </c>
      <c r="AN1316" s="1"/>
      <c r="AO1316" s="27"/>
      <c r="AP1316" s="192"/>
      <c r="AQ1316" s="192">
        <f>Table8[[#This Row],[Allocated Budget]]-Table8[[#This Row],[Allocated Budget]]</f>
        <v>0</v>
      </c>
      <c r="AS1316" s="192" t="str">
        <f>VLOOKUP(Table8[[#This Row],[CEM Number]],'71 CEMs'!$E$5:$E$76,1,0)</f>
        <v>I250206</v>
      </c>
      <c r="AT1316" s="235" t="s">
        <v>3569</v>
      </c>
      <c r="AU1316" s="233"/>
    </row>
    <row r="1317" spans="1:47" ht="14.4" customHeight="1">
      <c r="A1317" s="26" t="s">
        <v>590</v>
      </c>
      <c r="B1317" s="166">
        <v>45547</v>
      </c>
      <c r="C1317" s="1" t="s">
        <v>591</v>
      </c>
      <c r="D1317" s="1" t="s">
        <v>591</v>
      </c>
      <c r="E1317" s="192" t="s">
        <v>621</v>
      </c>
      <c r="F1317" s="29">
        <v>462</v>
      </c>
      <c r="G1317" s="29">
        <v>184.8</v>
      </c>
      <c r="H1317" s="29"/>
      <c r="I1317" s="29"/>
      <c r="J1317" s="29"/>
      <c r="K1317" s="29"/>
      <c r="L1317" s="29" t="s">
        <v>3584</v>
      </c>
      <c r="M1317" s="1" t="str">
        <f>Table8[[#This Row],[Std Remarks]]</f>
        <v>REMOVE BUDGET (P)</v>
      </c>
      <c r="N1317" s="28">
        <f>Table8[[#This Row],[% of Completion of Work Done]]</f>
        <v>0</v>
      </c>
      <c r="O1317" s="1">
        <f>Table8[[#This Row],[Customers According to % (Market Share)]]</f>
        <v>184.8</v>
      </c>
      <c r="P1317" s="29">
        <v>4187359.7459999998</v>
      </c>
      <c r="Q1317" s="136">
        <v>0</v>
      </c>
      <c r="R1317" s="136">
        <v>4187359.7460000003</v>
      </c>
      <c r="S1317" s="1">
        <v>-0.85000000000000009</v>
      </c>
      <c r="T1317" s="1" t="s">
        <v>619</v>
      </c>
      <c r="U1317" s="1">
        <v>0.4</v>
      </c>
      <c r="V1317" s="29">
        <v>612.94999999999993</v>
      </c>
      <c r="W1317" s="29">
        <v>4460.2</v>
      </c>
      <c r="X1317" s="1" t="s">
        <v>47</v>
      </c>
      <c r="Y1317" s="192"/>
      <c r="Z1317" s="1" t="s">
        <v>35</v>
      </c>
      <c r="AA1317" s="1"/>
      <c r="AB1317" s="28">
        <v>0</v>
      </c>
      <c r="AC1317" s="115">
        <f t="shared" si="69"/>
        <v>0</v>
      </c>
      <c r="AD1317" s="2">
        <v>46082</v>
      </c>
      <c r="AE1317" s="175" t="str">
        <f>IFERROR(Table8[[#This Row],[Timeline - Monthwise]]-MIN(Table8[Start Date..]),"None")</f>
        <v>None</v>
      </c>
      <c r="AF1317" s="1" t="str">
        <f>IFERROR(Table8[[#This Row],[Timeline - Monthwise]]-Table8[[#This Row],[Start Date..]]+1,"Duration Doesn't Exsists")</f>
        <v>Duration Doesn't Exsists</v>
      </c>
      <c r="AG1317" s="29" t="str">
        <f ca="1">IFERROR(Table8[[#This Row],[Timeline - Monthwise]]-TODAY(),"No ETA")</f>
        <v>No ETA</v>
      </c>
      <c r="AH1317" s="29" t="str">
        <f t="shared" si="70"/>
        <v>Yet to Start</v>
      </c>
      <c r="AI1317" s="192"/>
      <c r="AJ1317" s="237" t="s">
        <v>3569</v>
      </c>
      <c r="AK1317" s="192" t="s">
        <v>620</v>
      </c>
      <c r="AL1317" s="1" t="s">
        <v>94</v>
      </c>
      <c r="AM1317" s="1" t="s">
        <v>92</v>
      </c>
      <c r="AN1317" s="1"/>
      <c r="AO1317" s="27"/>
      <c r="AP1317" s="192"/>
      <c r="AQ1317" s="1">
        <f>Table8[[#This Row],[Allocated Budget]]-Table8[[#This Row],[Allocated Budget]]</f>
        <v>0</v>
      </c>
      <c r="AS1317" s="192" t="str">
        <f>VLOOKUP(Table8[[#This Row],[CEM Number]],'71 CEMs'!$E$5:$E$76,1,0)</f>
        <v>I250206</v>
      </c>
      <c r="AT1317" s="235" t="s">
        <v>3569</v>
      </c>
      <c r="AU1317" s="233"/>
    </row>
    <row r="1318" spans="1:47" ht="14.4" customHeight="1">
      <c r="A1318" s="26" t="s">
        <v>590</v>
      </c>
      <c r="B1318" s="166">
        <v>45547</v>
      </c>
      <c r="C1318" s="1" t="s">
        <v>591</v>
      </c>
      <c r="D1318" s="1" t="s">
        <v>591</v>
      </c>
      <c r="E1318" s="192" t="s">
        <v>622</v>
      </c>
      <c r="F1318" s="29">
        <v>464</v>
      </c>
      <c r="G1318" s="29">
        <v>185.60000000000002</v>
      </c>
      <c r="H1318" s="29"/>
      <c r="I1318" s="29"/>
      <c r="J1318" s="29"/>
      <c r="K1318" s="29"/>
      <c r="L1318" s="29" t="s">
        <v>3584</v>
      </c>
      <c r="M1318" s="1" t="str">
        <f>Table8[[#This Row],[Std Remarks]]</f>
        <v>REMOVE BUDGET (P)</v>
      </c>
      <c r="N1318" s="28">
        <f>Table8[[#This Row],[% of Completion of Work Done]]</f>
        <v>0</v>
      </c>
      <c r="O1318" s="1">
        <f>Table8[[#This Row],[Customers According to % (Market Share)]]</f>
        <v>185.60000000000002</v>
      </c>
      <c r="P1318" s="29">
        <v>5342626.5</v>
      </c>
      <c r="Q1318" s="136">
        <v>0</v>
      </c>
      <c r="R1318" s="136">
        <v>5342626.5</v>
      </c>
      <c r="S1318" s="1">
        <v>-1</v>
      </c>
      <c r="T1318" s="1" t="s">
        <v>619</v>
      </c>
      <c r="U1318" s="1">
        <v>0.4</v>
      </c>
      <c r="V1318" s="29">
        <v>1006.2499999999999</v>
      </c>
      <c r="W1318" s="29">
        <v>5206.95</v>
      </c>
      <c r="X1318" s="1" t="s">
        <v>47</v>
      </c>
      <c r="Y1318" s="192"/>
      <c r="Z1318" s="1" t="s">
        <v>35</v>
      </c>
      <c r="AA1318" s="1"/>
      <c r="AB1318" s="28">
        <v>0</v>
      </c>
      <c r="AC1318" s="115">
        <f t="shared" si="69"/>
        <v>0</v>
      </c>
      <c r="AD1318" s="2">
        <v>46082</v>
      </c>
      <c r="AE1318" s="175" t="str">
        <f>IFERROR(Table8[[#This Row],[Timeline - Monthwise]]-MIN(Table8[Start Date..]),"None")</f>
        <v>None</v>
      </c>
      <c r="AF1318" s="1" t="str">
        <f>IFERROR(Table8[[#This Row],[Timeline - Monthwise]]-Table8[[#This Row],[Start Date..]]+1,"Duration Doesn't Exsists")</f>
        <v>Duration Doesn't Exsists</v>
      </c>
      <c r="AG1318" s="29" t="str">
        <f ca="1">IFERROR(Table8[[#This Row],[Timeline - Monthwise]]-TODAY(),"No ETA")</f>
        <v>No ETA</v>
      </c>
      <c r="AH1318" s="29" t="str">
        <f t="shared" si="70"/>
        <v>Yet to Start</v>
      </c>
      <c r="AI1318" s="192"/>
      <c r="AJ1318" s="237" t="s">
        <v>3569</v>
      </c>
      <c r="AK1318" s="192" t="s">
        <v>620</v>
      </c>
      <c r="AL1318" s="1" t="s">
        <v>94</v>
      </c>
      <c r="AM1318" s="1" t="s">
        <v>92</v>
      </c>
      <c r="AN1318" s="1"/>
      <c r="AO1318" s="27"/>
      <c r="AP1318" s="192"/>
      <c r="AQ1318" s="1">
        <f>Table8[[#This Row],[Allocated Budget]]-Table8[[#This Row],[Allocated Budget]]</f>
        <v>0</v>
      </c>
      <c r="AS1318" s="192" t="str">
        <f>VLOOKUP(Table8[[#This Row],[CEM Number]],'71 CEMs'!$E$5:$E$76,1,0)</f>
        <v>I250206</v>
      </c>
      <c r="AT1318" s="235" t="s">
        <v>3569</v>
      </c>
      <c r="AU1318" s="233"/>
    </row>
    <row r="1319" spans="1:47" ht="14.4" customHeight="1">
      <c r="A1319" s="192" t="s">
        <v>3655</v>
      </c>
      <c r="B1319" s="166" t="s">
        <v>3530</v>
      </c>
      <c r="C1319" s="1" t="s">
        <v>1369</v>
      </c>
      <c r="D1319" s="1" t="s">
        <v>1369</v>
      </c>
      <c r="E1319" s="192" t="s">
        <v>1397</v>
      </c>
      <c r="F1319" s="29">
        <v>652</v>
      </c>
      <c r="G1319" s="29">
        <v>260.8</v>
      </c>
      <c r="H1319" s="29"/>
      <c r="I1319" s="29"/>
      <c r="J1319" s="29"/>
      <c r="K1319" s="29"/>
      <c r="L1319" s="29"/>
      <c r="M1319" s="1" t="str">
        <f>Table8[[#This Row],[Std Remarks]]</f>
        <v>NOT LIVE - RETAIN BUDGET</v>
      </c>
      <c r="N1319" s="28">
        <f>Table8[[#This Row],[% of Completion of Work Done]]</f>
        <v>0</v>
      </c>
      <c r="O1319" s="1">
        <f>Table8[[#This Row],[Customers According to % (Market Share)]]</f>
        <v>260.8</v>
      </c>
      <c r="P1319" s="29">
        <v>7915908.0246452503</v>
      </c>
      <c r="Q1319" s="136">
        <f>(Table8[[#This Row],[Allocated Budget]]*$Q$2)+(Table8[[#This Row],[Allocated Budget]]*(1-Table8[[#This Row],[HP%  based on Live % ( Work Progress)]])*(1-$Q$2))</f>
        <v>7915908.0246452503</v>
      </c>
      <c r="R1319" s="136"/>
      <c r="S1319" s="1" t="e">
        <v>#DIV/0!</v>
      </c>
      <c r="T1319" s="1"/>
      <c r="U1319" s="1"/>
      <c r="V1319" s="29">
        <v>1601.1814722499998</v>
      </c>
      <c r="W1319" s="29">
        <v>10115</v>
      </c>
      <c r="X1319" s="1" t="s">
        <v>47</v>
      </c>
      <c r="Y1319" s="28">
        <f>Table8[[#This Row],[% of Completion of Work Done]]</f>
        <v>0</v>
      </c>
      <c r="Z1319" s="1" t="s">
        <v>35</v>
      </c>
      <c r="AA1319" s="1"/>
      <c r="AB1319" s="77">
        <v>0</v>
      </c>
      <c r="AC1319" s="115">
        <f t="shared" si="69"/>
        <v>0</v>
      </c>
      <c r="AD1319" s="2">
        <v>46082</v>
      </c>
      <c r="AE1319" s="175">
        <f>IFERROR(Table8[[#This Row],[Timeline - Monthwise]]-MIN(Table8[Start Date..]),"None")</f>
        <v>214</v>
      </c>
      <c r="AF1319" s="1">
        <f>IFERROR(Table8[[#This Row],[Timeline - Monthwise]]-Table8[[#This Row],[Start Date..]]+1,"Duration Doesn't Exsists")</f>
        <v>215</v>
      </c>
      <c r="AG1319" s="29">
        <f ca="1">IFERROR(Table8[[#This Row],[Timeline - Monthwise]]-TODAY(),"No ETA")</f>
        <v>167</v>
      </c>
      <c r="AH1319" s="29" t="str">
        <f t="shared" si="70"/>
        <v>Yet to Start</v>
      </c>
      <c r="AI1319" s="192" t="s">
        <v>1168</v>
      </c>
      <c r="AJ1319" s="237" t="s">
        <v>3576</v>
      </c>
      <c r="AK1319" s="192" t="s">
        <v>1169</v>
      </c>
      <c r="AL1319" s="1" t="s">
        <v>3325</v>
      </c>
      <c r="AM1319" s="1" t="s">
        <v>76</v>
      </c>
      <c r="AN1319" s="1"/>
      <c r="AO1319" s="27"/>
      <c r="AP1319" s="192"/>
      <c r="AQ1319" s="1"/>
      <c r="AS1319" s="192" t="e">
        <f>VLOOKUP(Table8[[#This Row],[CEM Number]],'71 CEMs'!$E$5:$E$76,1,0)</f>
        <v>#N/A</v>
      </c>
      <c r="AT1319" s="235">
        <v>46296</v>
      </c>
      <c r="AU1319" s="233"/>
    </row>
    <row r="1320" spans="1:47" ht="14.4" customHeight="1">
      <c r="A1320" s="26" t="s">
        <v>590</v>
      </c>
      <c r="B1320" s="166">
        <v>45547</v>
      </c>
      <c r="C1320" s="1" t="s">
        <v>591</v>
      </c>
      <c r="D1320" s="1" t="s">
        <v>591</v>
      </c>
      <c r="E1320" s="192" t="s">
        <v>623</v>
      </c>
      <c r="F1320" s="29">
        <v>424</v>
      </c>
      <c r="G1320" s="29">
        <v>169.60000000000002</v>
      </c>
      <c r="H1320" s="29"/>
      <c r="I1320" s="29"/>
      <c r="J1320" s="29"/>
      <c r="K1320" s="29"/>
      <c r="L1320" s="29" t="s">
        <v>3584</v>
      </c>
      <c r="M1320" s="1" t="str">
        <f>Table8[[#This Row],[Std Remarks]]</f>
        <v>SWAPPED</v>
      </c>
      <c r="N1320" s="28">
        <f>Table8[[#This Row],[% of Completion of Work Done]]</f>
        <v>0</v>
      </c>
      <c r="O1320" s="1">
        <f>Table8[[#This Row],[Customers According to % (Market Share)]]</f>
        <v>169.60000000000002</v>
      </c>
      <c r="P1320" s="29">
        <v>4694817.25</v>
      </c>
      <c r="Q1320" s="136">
        <v>0</v>
      </c>
      <c r="R1320" s="136">
        <v>4694817.25</v>
      </c>
      <c r="S1320" s="1">
        <v>-0.85</v>
      </c>
      <c r="T1320" s="1" t="s">
        <v>624</v>
      </c>
      <c r="U1320" s="1">
        <v>0.4</v>
      </c>
      <c r="V1320" s="29">
        <v>833.74999999999989</v>
      </c>
      <c r="W1320" s="29">
        <v>4094.7999999999997</v>
      </c>
      <c r="X1320" s="1" t="s">
        <v>47</v>
      </c>
      <c r="Y1320" s="192"/>
      <c r="Z1320" s="1" t="s">
        <v>35</v>
      </c>
      <c r="AA1320" s="1"/>
      <c r="AB1320" s="28">
        <v>0</v>
      </c>
      <c r="AC1320" s="115">
        <f t="shared" si="69"/>
        <v>0</v>
      </c>
      <c r="AD1320" s="2">
        <v>46082</v>
      </c>
      <c r="AE1320" s="175" t="str">
        <f>IFERROR(Table8[[#This Row],[Timeline - Monthwise]]-MIN(Table8[Start Date..]),"None")</f>
        <v>None</v>
      </c>
      <c r="AF1320" s="1" t="str">
        <f>IFERROR(Table8[[#This Row],[Timeline - Monthwise]]-Table8[[#This Row],[Start Date..]]+1,"Duration Doesn't Exsists")</f>
        <v>Duration Doesn't Exsists</v>
      </c>
      <c r="AG1320" s="29" t="str">
        <f ca="1">IFERROR(Table8[[#This Row],[Timeline - Monthwise]]-TODAY(),"No ETA")</f>
        <v>No ETA</v>
      </c>
      <c r="AH1320" s="29" t="str">
        <f t="shared" si="70"/>
        <v>Yet to Start</v>
      </c>
      <c r="AI1320" s="192"/>
      <c r="AJ1320" s="237" t="s">
        <v>3569</v>
      </c>
      <c r="AK1320" s="192" t="s">
        <v>594</v>
      </c>
      <c r="AL1320" s="1" t="s">
        <v>292</v>
      </c>
      <c r="AM1320" s="1" t="s">
        <v>290</v>
      </c>
      <c r="AN1320" s="1"/>
      <c r="AO1320" s="27"/>
      <c r="AP1320" s="192" t="s">
        <v>3547</v>
      </c>
      <c r="AQ1320" s="249">
        <v>22604832.260869566</v>
      </c>
      <c r="AR1320" s="11">
        <v>542</v>
      </c>
      <c r="AS1320" s="192" t="str">
        <f>VLOOKUP(Table8[[#This Row],[CEM Number]],'71 CEMs'!$E$5:$E$76,1,0)</f>
        <v>I250206</v>
      </c>
      <c r="AT1320" s="235" t="s">
        <v>3569</v>
      </c>
      <c r="AU1320" s="233"/>
    </row>
    <row r="1321" spans="1:47" ht="14.4" customHeight="1">
      <c r="A1321" s="26" t="s">
        <v>590</v>
      </c>
      <c r="B1321" s="166">
        <v>45547</v>
      </c>
      <c r="C1321" s="1" t="s">
        <v>591</v>
      </c>
      <c r="D1321" s="1" t="s">
        <v>591</v>
      </c>
      <c r="E1321" s="192" t="s">
        <v>625</v>
      </c>
      <c r="F1321" s="29">
        <v>128</v>
      </c>
      <c r="G1321" s="29">
        <v>51.2</v>
      </c>
      <c r="H1321" s="29"/>
      <c r="I1321" s="29"/>
      <c r="J1321" s="29"/>
      <c r="K1321" s="29"/>
      <c r="L1321" s="29" t="s">
        <v>3584</v>
      </c>
      <c r="M1321" s="1" t="str">
        <f>Table8[[#This Row],[Std Remarks]]</f>
        <v>REMOVE BUDGET (P)</v>
      </c>
      <c r="N1321" s="28">
        <f>Table8[[#This Row],[% of Completion of Work Done]]</f>
        <v>0</v>
      </c>
      <c r="O1321" s="1">
        <f>Table8[[#This Row],[Customers According to % (Market Share)]]</f>
        <v>51.2</v>
      </c>
      <c r="P1321" s="29">
        <v>1875315</v>
      </c>
      <c r="Q1321" s="136">
        <v>0</v>
      </c>
      <c r="R1321" s="136">
        <v>1875315</v>
      </c>
      <c r="S1321" s="1">
        <v>-1</v>
      </c>
      <c r="T1321" s="1"/>
      <c r="U1321" s="1">
        <v>0.4</v>
      </c>
      <c r="V1321" s="29">
        <v>319.7</v>
      </c>
      <c r="W1321" s="29">
        <v>1310.8</v>
      </c>
      <c r="X1321" s="1" t="s">
        <v>47</v>
      </c>
      <c r="Y1321" s="192"/>
      <c r="Z1321" s="1" t="s">
        <v>35</v>
      </c>
      <c r="AA1321" s="1"/>
      <c r="AB1321" s="28">
        <v>0</v>
      </c>
      <c r="AC1321" s="115">
        <f t="shared" si="69"/>
        <v>0</v>
      </c>
      <c r="AD1321" s="2">
        <v>46082</v>
      </c>
      <c r="AE1321" s="175" t="str">
        <f>IFERROR(Table8[[#This Row],[Timeline - Monthwise]]-MIN(Table8[Start Date..]),"None")</f>
        <v>None</v>
      </c>
      <c r="AF1321" s="1" t="str">
        <f>IFERROR(Table8[[#This Row],[Timeline - Monthwise]]-Table8[[#This Row],[Start Date..]]+1,"Duration Doesn't Exsists")</f>
        <v>Duration Doesn't Exsists</v>
      </c>
      <c r="AG1321" s="29" t="str">
        <f ca="1">IFERROR(Table8[[#This Row],[Timeline - Monthwise]]-TODAY(),"No ETA")</f>
        <v>No ETA</v>
      </c>
      <c r="AH1321" s="29" t="str">
        <f t="shared" si="70"/>
        <v>Yet to Start</v>
      </c>
      <c r="AI1321" s="192"/>
      <c r="AJ1321" s="237" t="s">
        <v>3569</v>
      </c>
      <c r="AK1321" s="192" t="s">
        <v>620</v>
      </c>
      <c r="AL1321" s="1" t="s">
        <v>94</v>
      </c>
      <c r="AM1321" s="1" t="s">
        <v>92</v>
      </c>
      <c r="AN1321" s="1"/>
      <c r="AO1321" s="27"/>
      <c r="AP1321" s="192"/>
      <c r="AQ1321" s="250">
        <f>Table8[[#This Row],[Allocated Budget]]-Table8[[#This Row],[Allocated Budget]]</f>
        <v>0</v>
      </c>
      <c r="AS1321" s="192" t="str">
        <f>VLOOKUP(Table8[[#This Row],[CEM Number]],'71 CEMs'!$E$5:$E$76,1,0)</f>
        <v>I250206</v>
      </c>
      <c r="AT1321" s="235" t="s">
        <v>3569</v>
      </c>
      <c r="AU1321" s="233"/>
    </row>
    <row r="1322" spans="1:47" ht="14.4" customHeight="1">
      <c r="A1322" s="192" t="s">
        <v>3655</v>
      </c>
      <c r="B1322" s="166" t="s">
        <v>3530</v>
      </c>
      <c r="C1322" s="1" t="s">
        <v>1369</v>
      </c>
      <c r="D1322" s="1" t="s">
        <v>1369</v>
      </c>
      <c r="E1322" s="192" t="s">
        <v>1398</v>
      </c>
      <c r="F1322" s="29">
        <v>1126</v>
      </c>
      <c r="G1322" s="29">
        <v>450.40000000000003</v>
      </c>
      <c r="H1322" s="29"/>
      <c r="I1322" s="29"/>
      <c r="J1322" s="29"/>
      <c r="K1322" s="29"/>
      <c r="L1322" s="29"/>
      <c r="M1322" s="1" t="str">
        <f>Table8[[#This Row],[Std Remarks]]</f>
        <v>NOT LIVE - RETAIN BUDGET</v>
      </c>
      <c r="N1322" s="28">
        <f>Table8[[#This Row],[% of Completion of Work Done]]</f>
        <v>0</v>
      </c>
      <c r="O1322" s="1">
        <f>Table8[[#This Row],[Customers According to % (Market Share)]]</f>
        <v>450.40000000000003</v>
      </c>
      <c r="P1322" s="29">
        <v>9767085.7873771507</v>
      </c>
      <c r="Q1322" s="136">
        <f>(Table8[[#This Row],[Allocated Budget]]*$Q$2)+(Table8[[#This Row],[Allocated Budget]]*(1-Table8[[#This Row],[HP%  based on Live % ( Work Progress)]])*(1-$Q$2))</f>
        <v>9767085.7873771507</v>
      </c>
      <c r="R1322" s="136"/>
      <c r="S1322" s="1" t="e">
        <v>#DIV/0!</v>
      </c>
      <c r="T1322" s="1"/>
      <c r="U1322" s="1"/>
      <c r="V1322" s="29">
        <v>1575.9983202999997</v>
      </c>
      <c r="W1322" s="29">
        <v>14133.75</v>
      </c>
      <c r="X1322" s="1" t="s">
        <v>47</v>
      </c>
      <c r="Y1322" s="28">
        <f>Table8[[#This Row],[% of Completion of Work Done]]</f>
        <v>0</v>
      </c>
      <c r="Z1322" s="1" t="s">
        <v>35</v>
      </c>
      <c r="AA1322" s="1"/>
      <c r="AB1322" s="77">
        <v>0</v>
      </c>
      <c r="AC1322" s="115">
        <f t="shared" si="69"/>
        <v>0</v>
      </c>
      <c r="AD1322" s="2">
        <v>46082</v>
      </c>
      <c r="AE1322" s="175">
        <f>IFERROR(Table8[[#This Row],[Timeline - Monthwise]]-MIN(Table8[Start Date..]),"None")</f>
        <v>214</v>
      </c>
      <c r="AF1322" s="1">
        <f>IFERROR(Table8[[#This Row],[Timeline - Monthwise]]-Table8[[#This Row],[Start Date..]]+1,"Duration Doesn't Exsists")</f>
        <v>215</v>
      </c>
      <c r="AG1322" s="29">
        <f ca="1">IFERROR(Table8[[#This Row],[Timeline - Monthwise]]-TODAY(),"No ETA")</f>
        <v>167</v>
      </c>
      <c r="AH1322" s="29" t="str">
        <f t="shared" si="70"/>
        <v>Yet to Start</v>
      </c>
      <c r="AI1322" s="192" t="s">
        <v>1168</v>
      </c>
      <c r="AJ1322" s="237" t="s">
        <v>3576</v>
      </c>
      <c r="AK1322" s="192" t="s">
        <v>1169</v>
      </c>
      <c r="AL1322" s="1" t="s">
        <v>3325</v>
      </c>
      <c r="AM1322" s="1" t="s">
        <v>76</v>
      </c>
      <c r="AN1322" s="1"/>
      <c r="AO1322" s="27"/>
      <c r="AP1322" s="192"/>
      <c r="AQ1322" s="1"/>
      <c r="AS1322" s="192" t="e">
        <f>VLOOKUP(Table8[[#This Row],[CEM Number]],'71 CEMs'!$E$5:$E$76,1,0)</f>
        <v>#N/A</v>
      </c>
      <c r="AT1322" s="235">
        <v>46296</v>
      </c>
      <c r="AU1322" s="233"/>
    </row>
    <row r="1323" spans="1:47" ht="14.4" customHeight="1">
      <c r="A1323" s="192" t="s">
        <v>3655</v>
      </c>
      <c r="B1323" s="166" t="s">
        <v>3530</v>
      </c>
      <c r="C1323" s="1" t="s">
        <v>1369</v>
      </c>
      <c r="D1323" s="1" t="s">
        <v>1369</v>
      </c>
      <c r="E1323" s="192" t="s">
        <v>1399</v>
      </c>
      <c r="F1323" s="29">
        <v>876</v>
      </c>
      <c r="G1323" s="29">
        <v>350.40000000000003</v>
      </c>
      <c r="H1323" s="29"/>
      <c r="I1323" s="29"/>
      <c r="J1323" s="29"/>
      <c r="K1323" s="29"/>
      <c r="L1323" s="29"/>
      <c r="M1323" s="1" t="str">
        <f>Table8[[#This Row],[Std Remarks]]</f>
        <v>NOT LIVE - RETAIN BUDGET</v>
      </c>
      <c r="N1323" s="28">
        <f>Table8[[#This Row],[% of Completion of Work Done]]</f>
        <v>0</v>
      </c>
      <c r="O1323" s="1">
        <f>Table8[[#This Row],[Customers According to % (Market Share)]]</f>
        <v>350.40000000000003</v>
      </c>
      <c r="P1323" s="29">
        <v>8621467.7303157505</v>
      </c>
      <c r="Q1323" s="136">
        <f>(Table8[[#This Row],[Allocated Budget]]*$Q$2)+(Table8[[#This Row],[Allocated Budget]]*(1-Table8[[#This Row],[HP%  based on Live % ( Work Progress)]])*(1-$Q$2))</f>
        <v>8621467.7303157505</v>
      </c>
      <c r="R1323" s="136"/>
      <c r="S1323" s="1" t="e">
        <v>#DIV/0!</v>
      </c>
      <c r="T1323" s="1"/>
      <c r="U1323" s="1"/>
      <c r="V1323" s="29">
        <v>1597.3925959999999</v>
      </c>
      <c r="W1323" s="29">
        <v>12190</v>
      </c>
      <c r="X1323" s="1" t="s">
        <v>47</v>
      </c>
      <c r="Y1323" s="28">
        <f>Table8[[#This Row],[% of Completion of Work Done]]</f>
        <v>0</v>
      </c>
      <c r="Z1323" s="1" t="s">
        <v>35</v>
      </c>
      <c r="AA1323" s="1"/>
      <c r="AB1323" s="77">
        <v>0</v>
      </c>
      <c r="AC1323" s="115">
        <f t="shared" si="69"/>
        <v>0</v>
      </c>
      <c r="AD1323" s="2">
        <v>46082</v>
      </c>
      <c r="AE1323" s="175">
        <f>IFERROR(Table8[[#This Row],[Timeline - Monthwise]]-MIN(Table8[Start Date..]),"None")</f>
        <v>214</v>
      </c>
      <c r="AF1323" s="1">
        <f>IFERROR(Table8[[#This Row],[Timeline - Monthwise]]-Table8[[#This Row],[Start Date..]]+1,"Duration Doesn't Exsists")</f>
        <v>215</v>
      </c>
      <c r="AG1323" s="29">
        <f ca="1">IFERROR(Table8[[#This Row],[Timeline - Monthwise]]-TODAY(),"No ETA")</f>
        <v>167</v>
      </c>
      <c r="AH1323" s="29" t="str">
        <f t="shared" si="70"/>
        <v>Yet to Start</v>
      </c>
      <c r="AI1323" s="192" t="s">
        <v>1168</v>
      </c>
      <c r="AJ1323" s="237" t="s">
        <v>3576</v>
      </c>
      <c r="AK1323" s="192" t="s">
        <v>1169</v>
      </c>
      <c r="AL1323" s="1" t="s">
        <v>3325</v>
      </c>
      <c r="AM1323" s="1" t="s">
        <v>76</v>
      </c>
      <c r="AN1323" s="1"/>
      <c r="AO1323" s="27"/>
      <c r="AP1323" s="192"/>
      <c r="AQ1323" s="1"/>
      <c r="AS1323" s="192" t="e">
        <f>VLOOKUP(Table8[[#This Row],[CEM Number]],'71 CEMs'!$E$5:$E$76,1,0)</f>
        <v>#N/A</v>
      </c>
      <c r="AT1323" s="235">
        <v>46296</v>
      </c>
      <c r="AU1323" s="233"/>
    </row>
    <row r="1324" spans="1:47" ht="14.4" customHeight="1">
      <c r="A1324" s="26" t="s">
        <v>590</v>
      </c>
      <c r="B1324" s="166">
        <v>45547</v>
      </c>
      <c r="C1324" s="1" t="s">
        <v>591</v>
      </c>
      <c r="D1324" s="1" t="s">
        <v>591</v>
      </c>
      <c r="E1324" s="192" t="s">
        <v>626</v>
      </c>
      <c r="F1324" s="29">
        <v>408</v>
      </c>
      <c r="G1324" s="29">
        <v>163.20000000000002</v>
      </c>
      <c r="H1324" s="29"/>
      <c r="I1324" s="29"/>
      <c r="J1324" s="29"/>
      <c r="K1324" s="29"/>
      <c r="L1324" s="29" t="s">
        <v>3584</v>
      </c>
      <c r="M1324" s="1" t="str">
        <f>Table8[[#This Row],[Std Remarks]]</f>
        <v>NOT LIVE - RETAIN BUDGET</v>
      </c>
      <c r="N1324" s="28">
        <f>Table8[[#This Row],[% of Completion of Work Done]]</f>
        <v>0</v>
      </c>
      <c r="O1324" s="1">
        <f>Table8[[#This Row],[Customers According to % (Market Share)]]</f>
        <v>163.20000000000002</v>
      </c>
      <c r="P1324" s="29">
        <v>5943218.75</v>
      </c>
      <c r="Q1324" s="136">
        <f>(Table8[[#This Row],[Allocated Budget]]*$Q$2)+(Table8[[#This Row],[Allocated Budget]]*(1-Table8[[#This Row],[HP%  based on Live % ( Work Progress)]])*(1-$Q$2))</f>
        <v>5943218.75</v>
      </c>
      <c r="R1324" s="136">
        <v>0</v>
      </c>
      <c r="S1324" s="1">
        <v>-0.85</v>
      </c>
      <c r="T1324" s="1" t="s">
        <v>627</v>
      </c>
      <c r="U1324" s="1">
        <v>0.4</v>
      </c>
      <c r="V1324" s="29">
        <v>1317.8999999999999</v>
      </c>
      <c r="W1324" s="29">
        <v>4158.5999999999995</v>
      </c>
      <c r="X1324" s="1" t="s">
        <v>47</v>
      </c>
      <c r="Y1324" s="28">
        <f>Table8[[#This Row],[% of Completion of Work Done]]</f>
        <v>0</v>
      </c>
      <c r="Z1324" s="1" t="s">
        <v>35</v>
      </c>
      <c r="AA1324" s="1"/>
      <c r="AB1324" s="77">
        <v>0</v>
      </c>
      <c r="AC1324" s="115">
        <f t="shared" si="69"/>
        <v>0</v>
      </c>
      <c r="AD1324" s="2">
        <v>46082</v>
      </c>
      <c r="AE1324" s="175">
        <f>IFERROR(Table8[[#This Row],[Timeline - Monthwise]]-MIN(Table8[Start Date..]),"None")</f>
        <v>61</v>
      </c>
      <c r="AF1324" s="1">
        <f>IFERROR(Table8[[#This Row],[Timeline - Monthwise]]-Table8[[#This Row],[Start Date..]]+1,"Duration Doesn't Exsists")</f>
        <v>62</v>
      </c>
      <c r="AG1324" s="29">
        <f ca="1">IFERROR(Table8[[#This Row],[Timeline - Monthwise]]-TODAY(),"No ETA")</f>
        <v>14</v>
      </c>
      <c r="AH1324" s="29" t="str">
        <f t="shared" si="70"/>
        <v>Yet to Start</v>
      </c>
      <c r="AI1324" s="192">
        <v>46143</v>
      </c>
      <c r="AJ1324" s="237" t="s">
        <v>3575</v>
      </c>
      <c r="AK1324" s="1" t="s">
        <v>596</v>
      </c>
      <c r="AL1324" s="1" t="s">
        <v>3325</v>
      </c>
      <c r="AM1324" s="1" t="s">
        <v>76</v>
      </c>
      <c r="AN1324" s="1">
        <v>1</v>
      </c>
      <c r="AO1324" s="27">
        <v>2</v>
      </c>
      <c r="AP1324" s="192"/>
      <c r="AQ1324" s="1"/>
      <c r="AS1324" s="192" t="str">
        <f>VLOOKUP(Table8[[#This Row],[CEM Number]],'71 CEMs'!$E$5:$E$76,1,0)</f>
        <v>I250206</v>
      </c>
      <c r="AT1324" s="235">
        <v>46143</v>
      </c>
      <c r="AU1324" s="233"/>
    </row>
    <row r="1325" spans="1:47" ht="14.4" customHeight="1">
      <c r="A1325" s="26" t="s">
        <v>590</v>
      </c>
      <c r="B1325" s="166">
        <v>45547</v>
      </c>
      <c r="C1325" s="1" t="s">
        <v>591</v>
      </c>
      <c r="D1325" s="1" t="s">
        <v>591</v>
      </c>
      <c r="E1325" s="192" t="s">
        <v>628</v>
      </c>
      <c r="F1325" s="29">
        <v>522</v>
      </c>
      <c r="G1325" s="29">
        <v>208.8</v>
      </c>
      <c r="H1325" s="29"/>
      <c r="I1325" s="29"/>
      <c r="J1325" s="29"/>
      <c r="K1325" s="29"/>
      <c r="L1325" s="29" t="s">
        <v>3584</v>
      </c>
      <c r="M1325" s="1" t="str">
        <f>Table8[[#This Row],[Std Remarks]]</f>
        <v>NOT LIVE - RETAIN BUDGET</v>
      </c>
      <c r="N1325" s="28">
        <f>Table8[[#This Row],[% of Completion of Work Done]]</f>
        <v>0</v>
      </c>
      <c r="O1325" s="1">
        <f>Table8[[#This Row],[Customers According to % (Market Share)]]</f>
        <v>208.8</v>
      </c>
      <c r="P1325" s="29">
        <v>6842778.0172030795</v>
      </c>
      <c r="Q1325" s="136">
        <f>(Table8[[#This Row],[Allocated Budget]]*$Q$2)+(Table8[[#This Row],[Allocated Budget]]*(1-Table8[[#This Row],[HP%  based on Live % ( Work Progress)]])*(1-$Q$2))</f>
        <v>6842778.0172030795</v>
      </c>
      <c r="R1325" s="136">
        <v>0</v>
      </c>
      <c r="S1325" s="1">
        <v>-1</v>
      </c>
      <c r="T1325" s="1" t="s">
        <v>629</v>
      </c>
      <c r="U1325" s="1">
        <v>0.4</v>
      </c>
      <c r="V1325" s="29">
        <v>1365.2825011430498</v>
      </c>
      <c r="W1325" s="29">
        <v>6189.4275406054494</v>
      </c>
      <c r="X1325" s="1" t="s">
        <v>47</v>
      </c>
      <c r="Y1325" s="28">
        <f>Table8[[#This Row],[% of Completion of Work Done]]</f>
        <v>0</v>
      </c>
      <c r="Z1325" s="1" t="s">
        <v>35</v>
      </c>
      <c r="AA1325" s="1"/>
      <c r="AB1325" s="77">
        <v>0</v>
      </c>
      <c r="AC1325" s="115">
        <f t="shared" si="69"/>
        <v>0</v>
      </c>
      <c r="AD1325" s="2">
        <v>46082</v>
      </c>
      <c r="AE1325" s="175">
        <f>IFERROR(Table8[[#This Row],[Timeline - Monthwise]]-MIN(Table8[Start Date..]),"None")</f>
        <v>92</v>
      </c>
      <c r="AF1325" s="1">
        <f>IFERROR(Table8[[#This Row],[Timeline - Monthwise]]-Table8[[#This Row],[Start Date..]]+1,"Duration Doesn't Exsists")</f>
        <v>93</v>
      </c>
      <c r="AG1325" s="29">
        <f ca="1">IFERROR(Table8[[#This Row],[Timeline - Monthwise]]-TODAY(),"No ETA")</f>
        <v>45</v>
      </c>
      <c r="AH1325" s="29" t="str">
        <f t="shared" si="70"/>
        <v>Yet to Start</v>
      </c>
      <c r="AI1325" s="192">
        <v>46174</v>
      </c>
      <c r="AJ1325" s="237" t="s">
        <v>3573</v>
      </c>
      <c r="AK1325" s="1" t="s">
        <v>596</v>
      </c>
      <c r="AL1325" s="1" t="s">
        <v>3325</v>
      </c>
      <c r="AM1325" s="1" t="s">
        <v>76</v>
      </c>
      <c r="AN1325" s="1">
        <v>1</v>
      </c>
      <c r="AO1325" s="27"/>
      <c r="AP1325" s="192"/>
      <c r="AQ1325" s="1"/>
      <c r="AS1325" s="192" t="str">
        <f>VLOOKUP(Table8[[#This Row],[CEM Number]],'71 CEMs'!$E$5:$E$76,1,0)</f>
        <v>I250206</v>
      </c>
      <c r="AT1325" s="235">
        <v>46174</v>
      </c>
      <c r="AU1325" s="233"/>
    </row>
    <row r="1326" spans="1:47" ht="14.4" customHeight="1">
      <c r="A1326" s="26" t="s">
        <v>590</v>
      </c>
      <c r="B1326" s="166">
        <v>45547</v>
      </c>
      <c r="C1326" s="1" t="s">
        <v>591</v>
      </c>
      <c r="D1326" s="1" t="s">
        <v>591</v>
      </c>
      <c r="E1326" s="192" t="s">
        <v>630</v>
      </c>
      <c r="F1326" s="29">
        <v>244</v>
      </c>
      <c r="G1326" s="29">
        <v>97.600000000000009</v>
      </c>
      <c r="H1326" s="29"/>
      <c r="I1326" s="29"/>
      <c r="J1326" s="29"/>
      <c r="K1326" s="29"/>
      <c r="L1326" s="29" t="s">
        <v>3584</v>
      </c>
      <c r="M1326" s="1" t="str">
        <f>Table8[[#This Row],[Std Remarks]]</f>
        <v>NOT LIVE - RETAIN BUDGET</v>
      </c>
      <c r="N1326" s="28">
        <f>Table8[[#This Row],[% of Completion of Work Done]]</f>
        <v>0</v>
      </c>
      <c r="O1326" s="1">
        <f>Table8[[#This Row],[Customers According to % (Market Share)]]</f>
        <v>97.600000000000009</v>
      </c>
      <c r="P1326" s="29">
        <v>5130305.0279095797</v>
      </c>
      <c r="Q1326" s="136">
        <f>(Table8[[#This Row],[Allocated Budget]]*$Q$2)+(Table8[[#This Row],[Allocated Budget]]*(1-Table8[[#This Row],[HP%  based on Live % ( Work Progress)]])*(1-$Q$2))</f>
        <v>5130305.0279095788</v>
      </c>
      <c r="R1326" s="136">
        <v>0</v>
      </c>
      <c r="S1326" s="1">
        <v>-0.85</v>
      </c>
      <c r="T1326" s="1" t="s">
        <v>631</v>
      </c>
      <c r="U1326" s="1">
        <v>0.4</v>
      </c>
      <c r="V1326" s="29">
        <v>1231.0359916895</v>
      </c>
      <c r="W1326" s="29">
        <v>3722.7148136134506</v>
      </c>
      <c r="X1326" s="1" t="s">
        <v>47</v>
      </c>
      <c r="Y1326" s="28">
        <f>Table8[[#This Row],[% of Completion of Work Done]]</f>
        <v>0</v>
      </c>
      <c r="Z1326" s="1" t="s">
        <v>35</v>
      </c>
      <c r="AA1326" s="1"/>
      <c r="AB1326" s="77">
        <v>0</v>
      </c>
      <c r="AC1326" s="115">
        <f t="shared" si="69"/>
        <v>0</v>
      </c>
      <c r="AD1326" s="2">
        <v>46082</v>
      </c>
      <c r="AE1326" s="175">
        <f>IFERROR(Table8[[#This Row],[Timeline - Monthwise]]-MIN(Table8[Start Date..]),"None")</f>
        <v>61</v>
      </c>
      <c r="AF1326" s="1">
        <f>IFERROR(Table8[[#This Row],[Timeline - Monthwise]]-Table8[[#This Row],[Start Date..]]+1,"Duration Doesn't Exsists")</f>
        <v>62</v>
      </c>
      <c r="AG1326" s="29">
        <f ca="1">IFERROR(Table8[[#This Row],[Timeline - Monthwise]]-TODAY(),"No ETA")</f>
        <v>14</v>
      </c>
      <c r="AH1326" s="29" t="str">
        <f t="shared" si="70"/>
        <v>Yet to Start</v>
      </c>
      <c r="AI1326" s="192">
        <v>46143</v>
      </c>
      <c r="AJ1326" s="237" t="s">
        <v>3575</v>
      </c>
      <c r="AK1326" s="192" t="s">
        <v>596</v>
      </c>
      <c r="AL1326" s="1" t="s">
        <v>3325</v>
      </c>
      <c r="AM1326" s="1" t="s">
        <v>76</v>
      </c>
      <c r="AN1326" s="1">
        <v>1</v>
      </c>
      <c r="AO1326" s="27"/>
      <c r="AP1326" s="192"/>
      <c r="AQ1326" s="1"/>
      <c r="AS1326" s="192" t="str">
        <f>VLOOKUP(Table8[[#This Row],[CEM Number]],'71 CEMs'!$E$5:$E$76,1,0)</f>
        <v>I250206</v>
      </c>
      <c r="AT1326" s="235">
        <v>46143</v>
      </c>
      <c r="AU1326" s="233"/>
    </row>
    <row r="1327" spans="1:47" ht="14.4" customHeight="1">
      <c r="A1327" s="26" t="s">
        <v>590</v>
      </c>
      <c r="B1327" s="166">
        <v>45547</v>
      </c>
      <c r="C1327" s="1" t="s">
        <v>591</v>
      </c>
      <c r="D1327" s="1" t="s">
        <v>591</v>
      </c>
      <c r="E1327" s="192" t="s">
        <v>632</v>
      </c>
      <c r="F1327" s="29">
        <v>418</v>
      </c>
      <c r="G1327" s="29">
        <v>167.20000000000002</v>
      </c>
      <c r="H1327" s="29"/>
      <c r="I1327" s="29"/>
      <c r="J1327" s="29"/>
      <c r="K1327" s="29"/>
      <c r="L1327" s="29" t="s">
        <v>3584</v>
      </c>
      <c r="M1327" s="1" t="str">
        <f>Table8[[#This Row],[Std Remarks]]</f>
        <v>SWAPPED</v>
      </c>
      <c r="N1327" s="28">
        <f>Table8[[#This Row],[% of Completion of Work Done]]</f>
        <v>0</v>
      </c>
      <c r="O1327" s="1">
        <f>Table8[[#This Row],[Customers According to % (Market Share)]]</f>
        <v>167.20000000000002</v>
      </c>
      <c r="P1327" s="29">
        <v>4623068.25</v>
      </c>
      <c r="Q1327" s="136">
        <v>0</v>
      </c>
      <c r="R1327" s="136">
        <v>4623068.25</v>
      </c>
      <c r="S1327" s="1">
        <v>-1</v>
      </c>
      <c r="T1327" s="1"/>
      <c r="U1327" s="1">
        <v>0.4</v>
      </c>
      <c r="V1327" s="29">
        <v>792.34999999999991</v>
      </c>
      <c r="W1327" s="29">
        <v>4278</v>
      </c>
      <c r="X1327" s="1" t="s">
        <v>47</v>
      </c>
      <c r="Y1327" s="192"/>
      <c r="Z1327" s="1" t="s">
        <v>35</v>
      </c>
      <c r="AA1327" s="1"/>
      <c r="AB1327" s="28">
        <v>0</v>
      </c>
      <c r="AC1327" s="115">
        <f t="shared" si="69"/>
        <v>0</v>
      </c>
      <c r="AD1327" s="2">
        <v>46082</v>
      </c>
      <c r="AE1327" s="175" t="str">
        <f>IFERROR(Table8[[#This Row],[Timeline - Monthwise]]-MIN(Table8[Start Date..]),"None")</f>
        <v>None</v>
      </c>
      <c r="AF1327" s="1" t="str">
        <f>IFERROR(Table8[[#This Row],[Timeline - Monthwise]]-Table8[[#This Row],[Start Date..]]+1,"Duration Doesn't Exsists")</f>
        <v>Duration Doesn't Exsists</v>
      </c>
      <c r="AG1327" s="29" t="str">
        <f ca="1">IFERROR(Table8[[#This Row],[Timeline - Monthwise]]-TODAY(),"No ETA")</f>
        <v>No ETA</v>
      </c>
      <c r="AH1327" s="29" t="str">
        <f t="shared" si="70"/>
        <v>Yet to Start</v>
      </c>
      <c r="AI1327" s="1"/>
      <c r="AJ1327" s="237" t="s">
        <v>3569</v>
      </c>
      <c r="AK1327" s="1" t="s">
        <v>594</v>
      </c>
      <c r="AL1327" s="1" t="s">
        <v>292</v>
      </c>
      <c r="AM1327" s="1" t="s">
        <v>290</v>
      </c>
      <c r="AN1327" s="1"/>
      <c r="AO1327" s="27"/>
      <c r="AP1327" s="192" t="s">
        <v>3547</v>
      </c>
      <c r="AQ1327" s="249">
        <v>22604832.260869566</v>
      </c>
      <c r="AR1327" s="11">
        <v>542</v>
      </c>
      <c r="AS1327" s="192" t="str">
        <f>VLOOKUP(Table8[[#This Row],[CEM Number]],'71 CEMs'!$E$5:$E$76,1,0)</f>
        <v>I250206</v>
      </c>
      <c r="AT1327" s="235" t="s">
        <v>3569</v>
      </c>
      <c r="AU1327" s="233"/>
    </row>
    <row r="1328" spans="1:47" ht="14.4" customHeight="1">
      <c r="A1328" s="26" t="s">
        <v>590</v>
      </c>
      <c r="B1328" s="166">
        <v>45547</v>
      </c>
      <c r="C1328" s="1" t="s">
        <v>591</v>
      </c>
      <c r="D1328" s="1" t="s">
        <v>591</v>
      </c>
      <c r="E1328" s="192" t="s">
        <v>633</v>
      </c>
      <c r="F1328" s="29">
        <v>956</v>
      </c>
      <c r="G1328" s="29">
        <v>382.40000000000003</v>
      </c>
      <c r="H1328" s="29"/>
      <c r="I1328" s="29"/>
      <c r="J1328" s="29"/>
      <c r="K1328" s="29"/>
      <c r="L1328" s="29" t="s">
        <v>3584</v>
      </c>
      <c r="M1328" s="1" t="str">
        <f>Table8[[#This Row],[Std Remarks]]</f>
        <v>NOT LIVE - RETAIN BUDGET</v>
      </c>
      <c r="N1328" s="28">
        <f>Table8[[#This Row],[% of Completion of Work Done]]</f>
        <v>0</v>
      </c>
      <c r="O1328" s="1">
        <f>Table8[[#This Row],[Customers According to % (Market Share)]]</f>
        <v>382.40000000000003</v>
      </c>
      <c r="P1328" s="29">
        <v>9924048</v>
      </c>
      <c r="Q1328" s="136">
        <f>(Table8[[#This Row],[Allocated Budget]]*$Q$2)+(Table8[[#This Row],[Allocated Budget]]*(1-Table8[[#This Row],[HP%  based on Live % ( Work Progress)]])*(1-$Q$2))</f>
        <v>9924047.9999999981</v>
      </c>
      <c r="R1328" s="136">
        <v>0</v>
      </c>
      <c r="S1328" s="1">
        <v>-0.85</v>
      </c>
      <c r="T1328" s="1" t="s">
        <v>634</v>
      </c>
      <c r="U1328" s="1">
        <v>0.4</v>
      </c>
      <c r="V1328" s="29">
        <v>1559.3999999999999</v>
      </c>
      <c r="W1328" s="29">
        <v>10893</v>
      </c>
      <c r="X1328" s="1" t="s">
        <v>47</v>
      </c>
      <c r="Y1328" s="28">
        <f>Table8[[#This Row],[% of Completion of Work Done]]</f>
        <v>0</v>
      </c>
      <c r="Z1328" s="1" t="s">
        <v>35</v>
      </c>
      <c r="AA1328" s="1"/>
      <c r="AB1328" s="77">
        <v>0</v>
      </c>
      <c r="AC1328" s="115">
        <f t="shared" si="69"/>
        <v>0</v>
      </c>
      <c r="AD1328" s="2">
        <v>46082</v>
      </c>
      <c r="AE1328" s="175">
        <f>IFERROR(Table8[[#This Row],[Timeline - Monthwise]]-MIN(Table8[Start Date..]),"None")</f>
        <v>0</v>
      </c>
      <c r="AF1328" s="1">
        <f>IFERROR(Table8[[#This Row],[Timeline - Monthwise]]-Table8[[#This Row],[Start Date..]]+1,"Duration Doesn't Exsists")</f>
        <v>1</v>
      </c>
      <c r="AG1328" s="29">
        <f ca="1">IFERROR(Table8[[#This Row],[Timeline - Monthwise]]-TODAY(),"No ETA")</f>
        <v>-47</v>
      </c>
      <c r="AH1328" s="29" t="str">
        <f t="shared" si="70"/>
        <v>Yet to Start</v>
      </c>
      <c r="AI1328" s="1">
        <v>46054</v>
      </c>
      <c r="AJ1328" s="237" t="s">
        <v>3574</v>
      </c>
      <c r="AK1328" s="1" t="s">
        <v>596</v>
      </c>
      <c r="AL1328" s="1" t="s">
        <v>3325</v>
      </c>
      <c r="AM1328" s="1" t="s">
        <v>76</v>
      </c>
      <c r="AN1328" s="1">
        <v>1</v>
      </c>
      <c r="AO1328" s="27">
        <v>1</v>
      </c>
      <c r="AP1328" s="192"/>
      <c r="AQ1328" s="192"/>
      <c r="AS1328" s="192" t="str">
        <f>VLOOKUP(Table8[[#This Row],[CEM Number]],'71 CEMs'!$E$5:$E$76,1,0)</f>
        <v>I250206</v>
      </c>
      <c r="AT1328" s="235">
        <v>46082</v>
      </c>
      <c r="AU1328" s="233"/>
    </row>
    <row r="1329" spans="1:47" ht="14.4" customHeight="1">
      <c r="A1329" s="192" t="s">
        <v>3655</v>
      </c>
      <c r="B1329" s="166" t="s">
        <v>3530</v>
      </c>
      <c r="C1329" s="1" t="s">
        <v>1369</v>
      </c>
      <c r="D1329" s="1" t="s">
        <v>1369</v>
      </c>
      <c r="E1329" s="192" t="s">
        <v>1400</v>
      </c>
      <c r="F1329" s="29">
        <v>2052</v>
      </c>
      <c r="G1329" s="29">
        <v>820.80000000000007</v>
      </c>
      <c r="H1329" s="29"/>
      <c r="I1329" s="29"/>
      <c r="J1329" s="29"/>
      <c r="K1329" s="29"/>
      <c r="L1329" s="29"/>
      <c r="M1329" s="1" t="str">
        <f>Table8[[#This Row],[Std Remarks]]</f>
        <v>NOT LIVE - RETAIN BUDGET</v>
      </c>
      <c r="N1329" s="28">
        <f>Table8[[#This Row],[% of Completion of Work Done]]</f>
        <v>0</v>
      </c>
      <c r="O1329" s="1">
        <f>Table8[[#This Row],[Customers According to % (Market Share)]]</f>
        <v>820.80000000000007</v>
      </c>
      <c r="P1329" s="29">
        <v>18481669.745323502</v>
      </c>
      <c r="Q1329" s="136">
        <f>(Table8[[#This Row],[Allocated Budget]]*$Q$2)+(Table8[[#This Row],[Allocated Budget]]*(1-Table8[[#This Row],[HP%  based on Live % ( Work Progress)]])*(1-$Q$2))</f>
        <v>18481669.745323502</v>
      </c>
      <c r="R1329" s="136"/>
      <c r="S1329" s="1" t="e">
        <v>#DIV/0!</v>
      </c>
      <c r="T1329" s="1"/>
      <c r="U1329" s="1"/>
      <c r="V1329" s="29">
        <v>3480.3366366000005</v>
      </c>
      <c r="W1329" s="29">
        <v>23233.75</v>
      </c>
      <c r="X1329" s="1" t="s">
        <v>47</v>
      </c>
      <c r="Y1329" s="28">
        <f>Table8[[#This Row],[% of Completion of Work Done]]</f>
        <v>0</v>
      </c>
      <c r="Z1329" s="1" t="s">
        <v>35</v>
      </c>
      <c r="AA1329" s="1"/>
      <c r="AB1329" s="77">
        <v>0</v>
      </c>
      <c r="AC1329" s="115">
        <f t="shared" si="69"/>
        <v>0</v>
      </c>
      <c r="AD1329" s="2">
        <v>46082</v>
      </c>
      <c r="AE1329" s="175">
        <f>IFERROR(Table8[[#This Row],[Timeline - Monthwise]]-MIN(Table8[Start Date..]),"None")</f>
        <v>214</v>
      </c>
      <c r="AF1329" s="1">
        <f>IFERROR(Table8[[#This Row],[Timeline - Monthwise]]-Table8[[#This Row],[Start Date..]]+1,"Duration Doesn't Exsists")</f>
        <v>215</v>
      </c>
      <c r="AG1329" s="29">
        <f ca="1">IFERROR(Table8[[#This Row],[Timeline - Monthwise]]-TODAY(),"No ETA")</f>
        <v>167</v>
      </c>
      <c r="AH1329" s="29" t="str">
        <f t="shared" si="70"/>
        <v>Yet to Start</v>
      </c>
      <c r="AI1329" s="1" t="s">
        <v>1168</v>
      </c>
      <c r="AJ1329" s="237" t="s">
        <v>3576</v>
      </c>
      <c r="AK1329" s="1" t="s">
        <v>1169</v>
      </c>
      <c r="AL1329" s="1" t="s">
        <v>3325</v>
      </c>
      <c r="AM1329" s="1" t="s">
        <v>76</v>
      </c>
      <c r="AN1329" s="1"/>
      <c r="AO1329" s="27"/>
      <c r="AP1329" s="192"/>
      <c r="AQ1329" s="1"/>
      <c r="AS1329" s="192" t="e">
        <f>VLOOKUP(Table8[[#This Row],[CEM Number]],'71 CEMs'!$E$5:$E$76,1,0)</f>
        <v>#N/A</v>
      </c>
      <c r="AT1329" s="235">
        <v>46296</v>
      </c>
      <c r="AU1329" s="233"/>
    </row>
    <row r="1330" spans="1:47" ht="14.4" customHeight="1">
      <c r="A1330" s="192" t="s">
        <v>3655</v>
      </c>
      <c r="B1330" s="166" t="s">
        <v>3530</v>
      </c>
      <c r="C1330" s="1" t="s">
        <v>1369</v>
      </c>
      <c r="D1330" s="1" t="s">
        <v>1369</v>
      </c>
      <c r="E1330" s="192" t="s">
        <v>1401</v>
      </c>
      <c r="F1330" s="29">
        <v>1122</v>
      </c>
      <c r="G1330" s="29">
        <v>448.8</v>
      </c>
      <c r="H1330" s="29"/>
      <c r="I1330" s="29"/>
      <c r="J1330" s="29"/>
      <c r="K1330" s="29"/>
      <c r="L1330" s="29"/>
      <c r="M1330" s="1" t="str">
        <f>Table8[[#This Row],[Std Remarks]]</f>
        <v>NOT LIVE - RETAIN BUDGET</v>
      </c>
      <c r="N1330" s="28">
        <f>Table8[[#This Row],[% of Completion of Work Done]]</f>
        <v>0</v>
      </c>
      <c r="O1330" s="1">
        <f>Table8[[#This Row],[Customers According to % (Market Share)]]</f>
        <v>448.8</v>
      </c>
      <c r="P1330" s="29">
        <v>8641126.0834847502</v>
      </c>
      <c r="Q1330" s="136">
        <f>(Table8[[#This Row],[Allocated Budget]]*$Q$2)+(Table8[[#This Row],[Allocated Budget]]*(1-Table8[[#This Row],[HP%  based on Live % ( Work Progress)]])*(1-$Q$2))</f>
        <v>8641126.0834847502</v>
      </c>
      <c r="R1330" s="136"/>
      <c r="S1330" s="1" t="e">
        <v>#DIV/0!</v>
      </c>
      <c r="T1330" s="1"/>
      <c r="U1330" s="1"/>
      <c r="V1330" s="29">
        <v>1364.7487345</v>
      </c>
      <c r="W1330" s="29">
        <v>14246.25</v>
      </c>
      <c r="X1330" s="1" t="s">
        <v>47</v>
      </c>
      <c r="Y1330" s="28">
        <f>Table8[[#This Row],[% of Completion of Work Done]]</f>
        <v>0</v>
      </c>
      <c r="Z1330" s="1" t="s">
        <v>35</v>
      </c>
      <c r="AA1330" s="1"/>
      <c r="AB1330" s="77">
        <v>0</v>
      </c>
      <c r="AC1330" s="115">
        <f t="shared" si="69"/>
        <v>0</v>
      </c>
      <c r="AD1330" s="2">
        <v>46082</v>
      </c>
      <c r="AE1330" s="175">
        <f>IFERROR(Table8[[#This Row],[Timeline - Monthwise]]-MIN(Table8[Start Date..]),"None")</f>
        <v>214</v>
      </c>
      <c r="AF1330" s="1">
        <f>IFERROR(Table8[[#This Row],[Timeline - Monthwise]]-Table8[[#This Row],[Start Date..]]+1,"Duration Doesn't Exsists")</f>
        <v>215</v>
      </c>
      <c r="AG1330" s="29">
        <f ca="1">IFERROR(Table8[[#This Row],[Timeline - Monthwise]]-TODAY(),"No ETA")</f>
        <v>167</v>
      </c>
      <c r="AH1330" s="29" t="str">
        <f t="shared" si="70"/>
        <v>Yet to Start</v>
      </c>
      <c r="AI1330" s="1" t="s">
        <v>1168</v>
      </c>
      <c r="AJ1330" s="237" t="s">
        <v>3576</v>
      </c>
      <c r="AK1330" s="1" t="s">
        <v>1169</v>
      </c>
      <c r="AL1330" s="1" t="s">
        <v>3325</v>
      </c>
      <c r="AM1330" s="1" t="s">
        <v>76</v>
      </c>
      <c r="AN1330" s="1"/>
      <c r="AO1330" s="27"/>
      <c r="AP1330" s="192"/>
      <c r="AQ1330" s="1"/>
      <c r="AS1330" s="192" t="e">
        <f>VLOOKUP(Table8[[#This Row],[CEM Number]],'71 CEMs'!$E$5:$E$76,1,0)</f>
        <v>#N/A</v>
      </c>
      <c r="AT1330" s="235">
        <v>46296</v>
      </c>
      <c r="AU1330" s="233"/>
    </row>
    <row r="1331" spans="1:47" ht="14.4" customHeight="1">
      <c r="A1331" s="192" t="s">
        <v>3655</v>
      </c>
      <c r="B1331" s="166" t="s">
        <v>3530</v>
      </c>
      <c r="C1331" s="1" t="s">
        <v>1369</v>
      </c>
      <c r="D1331" s="1" t="s">
        <v>1369</v>
      </c>
      <c r="E1331" s="192" t="s">
        <v>1402</v>
      </c>
      <c r="F1331" s="29">
        <v>970</v>
      </c>
      <c r="G1331" s="29">
        <v>388</v>
      </c>
      <c r="H1331" s="29"/>
      <c r="I1331" s="29"/>
      <c r="J1331" s="29"/>
      <c r="K1331" s="29"/>
      <c r="L1331" s="29"/>
      <c r="M1331" s="1" t="str">
        <f>Table8[[#This Row],[Std Remarks]]</f>
        <v>NOT LIVE - RETAIN BUDGET</v>
      </c>
      <c r="N1331" s="28">
        <f>Table8[[#This Row],[% of Completion of Work Done]]</f>
        <v>0</v>
      </c>
      <c r="O1331" s="1">
        <f>Table8[[#This Row],[Customers According to % (Market Share)]]</f>
        <v>388</v>
      </c>
      <c r="P1331" s="29">
        <v>9420139.8448035493</v>
      </c>
      <c r="Q1331" s="136">
        <f>(Table8[[#This Row],[Allocated Budget]]*$Q$2)+(Table8[[#This Row],[Allocated Budget]]*(1-Table8[[#This Row],[HP%  based on Live % ( Work Progress)]])*(1-$Q$2))</f>
        <v>9420139.8448035493</v>
      </c>
      <c r="R1331" s="136"/>
      <c r="S1331" s="1" t="e">
        <v>#DIV/0!</v>
      </c>
      <c r="T1331" s="1"/>
      <c r="U1331" s="1"/>
      <c r="V1331" s="29">
        <v>1695.9401083499997</v>
      </c>
      <c r="W1331" s="29">
        <v>13485</v>
      </c>
      <c r="X1331" s="1" t="s">
        <v>47</v>
      </c>
      <c r="Y1331" s="28">
        <f>Table8[[#This Row],[% of Completion of Work Done]]</f>
        <v>0</v>
      </c>
      <c r="Z1331" s="1" t="s">
        <v>35</v>
      </c>
      <c r="AA1331" s="1"/>
      <c r="AB1331" s="77">
        <v>0</v>
      </c>
      <c r="AC1331" s="115">
        <f t="shared" si="69"/>
        <v>0</v>
      </c>
      <c r="AD1331" s="2">
        <v>46082</v>
      </c>
      <c r="AE1331" s="175">
        <f>IFERROR(Table8[[#This Row],[Timeline - Monthwise]]-MIN(Table8[Start Date..]),"None")</f>
        <v>214</v>
      </c>
      <c r="AF1331" s="1">
        <f>IFERROR(Table8[[#This Row],[Timeline - Monthwise]]-Table8[[#This Row],[Start Date..]]+1,"Duration Doesn't Exsists")</f>
        <v>215</v>
      </c>
      <c r="AG1331" s="29">
        <f ca="1">IFERROR(Table8[[#This Row],[Timeline - Monthwise]]-TODAY(),"No ETA")</f>
        <v>167</v>
      </c>
      <c r="AH1331" s="29" t="str">
        <f t="shared" si="70"/>
        <v>Yet to Start</v>
      </c>
      <c r="AI1331" s="1" t="s">
        <v>1168</v>
      </c>
      <c r="AJ1331" s="237" t="s">
        <v>3576</v>
      </c>
      <c r="AK1331" s="1" t="s">
        <v>1169</v>
      </c>
      <c r="AL1331" s="1" t="s">
        <v>3325</v>
      </c>
      <c r="AM1331" s="1" t="s">
        <v>76</v>
      </c>
      <c r="AN1331" s="1"/>
      <c r="AO1331" s="27"/>
      <c r="AP1331" s="192"/>
      <c r="AQ1331" s="1"/>
      <c r="AS1331" s="192" t="e">
        <f>VLOOKUP(Table8[[#This Row],[CEM Number]],'71 CEMs'!$E$5:$E$76,1,0)</f>
        <v>#N/A</v>
      </c>
      <c r="AT1331" s="235">
        <v>46296</v>
      </c>
      <c r="AU1331" s="233"/>
    </row>
    <row r="1332" spans="1:47" ht="14.4" customHeight="1">
      <c r="A1332" s="192" t="s">
        <v>3655</v>
      </c>
      <c r="B1332" s="166" t="s">
        <v>3530</v>
      </c>
      <c r="C1332" s="1" t="s">
        <v>1369</v>
      </c>
      <c r="D1332" s="1" t="s">
        <v>1369</v>
      </c>
      <c r="E1332" s="192" t="s">
        <v>1403</v>
      </c>
      <c r="F1332" s="29">
        <v>594</v>
      </c>
      <c r="G1332" s="29">
        <v>237.60000000000002</v>
      </c>
      <c r="H1332" s="29"/>
      <c r="I1332" s="29"/>
      <c r="J1332" s="29"/>
      <c r="K1332" s="29"/>
      <c r="L1332" s="29"/>
      <c r="M1332" s="1" t="str">
        <f>Table8[[#This Row],[Std Remarks]]</f>
        <v>NOT LIVE - RETAIN BUDGET</v>
      </c>
      <c r="N1332" s="28">
        <f>Table8[[#This Row],[% of Completion of Work Done]]</f>
        <v>0</v>
      </c>
      <c r="O1332" s="1">
        <f>Table8[[#This Row],[Customers According to % (Market Share)]]</f>
        <v>237.60000000000002</v>
      </c>
      <c r="P1332" s="29">
        <v>7634406.7733990503</v>
      </c>
      <c r="Q1332" s="136">
        <f>(Table8[[#This Row],[Allocated Budget]]*$Q$2)+(Table8[[#This Row],[Allocated Budget]]*(1-Table8[[#This Row],[HP%  based on Live % ( Work Progress)]])*(1-$Q$2))</f>
        <v>7634406.7733990494</v>
      </c>
      <c r="R1332" s="136"/>
      <c r="S1332" s="1" t="e">
        <v>#DIV/0!</v>
      </c>
      <c r="T1332" s="1"/>
      <c r="U1332" s="1"/>
      <c r="V1332" s="29">
        <v>1883.5192763499999</v>
      </c>
      <c r="W1332" s="29">
        <v>6782.5</v>
      </c>
      <c r="X1332" s="1" t="s">
        <v>47</v>
      </c>
      <c r="Y1332" s="28">
        <f>Table8[[#This Row],[% of Completion of Work Done]]</f>
        <v>0</v>
      </c>
      <c r="Z1332" s="1" t="s">
        <v>35</v>
      </c>
      <c r="AA1332" s="1"/>
      <c r="AB1332" s="77">
        <v>0</v>
      </c>
      <c r="AC1332" s="115">
        <f t="shared" si="69"/>
        <v>0</v>
      </c>
      <c r="AD1332" s="2">
        <v>46082</v>
      </c>
      <c r="AE1332" s="175">
        <f>IFERROR(Table8[[#This Row],[Timeline - Monthwise]]-MIN(Table8[Start Date..]),"None")</f>
        <v>214</v>
      </c>
      <c r="AF1332" s="1">
        <f>IFERROR(Table8[[#This Row],[Timeline - Monthwise]]-Table8[[#This Row],[Start Date..]]+1,"Duration Doesn't Exsists")</f>
        <v>215</v>
      </c>
      <c r="AG1332" s="29">
        <f ca="1">IFERROR(Table8[[#This Row],[Timeline - Monthwise]]-TODAY(),"No ETA")</f>
        <v>167</v>
      </c>
      <c r="AH1332" s="29" t="str">
        <f t="shared" si="70"/>
        <v>Yet to Start</v>
      </c>
      <c r="AI1332" s="1" t="s">
        <v>1168</v>
      </c>
      <c r="AJ1332" s="237" t="s">
        <v>3576</v>
      </c>
      <c r="AK1332" s="1" t="s">
        <v>1169</v>
      </c>
      <c r="AL1332" s="1" t="s">
        <v>3325</v>
      </c>
      <c r="AM1332" s="1" t="s">
        <v>76</v>
      </c>
      <c r="AN1332" s="1"/>
      <c r="AO1332" s="27"/>
      <c r="AP1332" s="192"/>
      <c r="AQ1332" s="1"/>
      <c r="AS1332" s="192" t="e">
        <f>VLOOKUP(Table8[[#This Row],[CEM Number]],'71 CEMs'!$E$5:$E$76,1,0)</f>
        <v>#N/A</v>
      </c>
      <c r="AT1332" s="235">
        <v>46296</v>
      </c>
      <c r="AU1332" s="233"/>
    </row>
    <row r="1333" spans="1:47" ht="14.4" customHeight="1">
      <c r="A1333" s="192" t="s">
        <v>3655</v>
      </c>
      <c r="B1333" s="166" t="s">
        <v>3530</v>
      </c>
      <c r="C1333" s="1" t="s">
        <v>1369</v>
      </c>
      <c r="D1333" s="1" t="s">
        <v>1369</v>
      </c>
      <c r="E1333" s="192" t="s">
        <v>1404</v>
      </c>
      <c r="F1333" s="29">
        <v>950</v>
      </c>
      <c r="G1333" s="29">
        <v>380</v>
      </c>
      <c r="H1333" s="29"/>
      <c r="I1333" s="29"/>
      <c r="J1333" s="29"/>
      <c r="K1333" s="29"/>
      <c r="L1333" s="29"/>
      <c r="M1333" s="1" t="str">
        <f>Table8[[#This Row],[Std Remarks]]</f>
        <v>NOT LIVE - RETAIN BUDGET</v>
      </c>
      <c r="N1333" s="28">
        <f>Table8[[#This Row],[% of Completion of Work Done]]</f>
        <v>0</v>
      </c>
      <c r="O1333" s="1">
        <f>Table8[[#This Row],[Customers According to % (Market Share)]]</f>
        <v>380</v>
      </c>
      <c r="P1333" s="29">
        <v>7853530.5746742003</v>
      </c>
      <c r="Q1333" s="136">
        <f>(Table8[[#This Row],[Allocated Budget]]*$Q$2)+(Table8[[#This Row],[Allocated Budget]]*(1-Table8[[#This Row],[HP%  based on Live % ( Work Progress)]])*(1-$Q$2))</f>
        <v>7853530.5746742003</v>
      </c>
      <c r="R1333" s="136"/>
      <c r="S1333" s="1" t="e">
        <v>#DIV/0!</v>
      </c>
      <c r="T1333" s="1"/>
      <c r="U1333" s="1"/>
      <c r="V1333" s="29">
        <v>1227.3025480499998</v>
      </c>
      <c r="W1333" s="29">
        <v>12367.5</v>
      </c>
      <c r="X1333" s="1" t="s">
        <v>47</v>
      </c>
      <c r="Y1333" s="28">
        <f>Table8[[#This Row],[% of Completion of Work Done]]</f>
        <v>0</v>
      </c>
      <c r="Z1333" s="1" t="s">
        <v>35</v>
      </c>
      <c r="AA1333" s="1"/>
      <c r="AB1333" s="77">
        <v>0</v>
      </c>
      <c r="AC1333" s="115">
        <f t="shared" si="69"/>
        <v>0</v>
      </c>
      <c r="AD1333" s="2">
        <v>46082</v>
      </c>
      <c r="AE1333" s="175">
        <f>IFERROR(Table8[[#This Row],[Timeline - Monthwise]]-MIN(Table8[Start Date..]),"None")</f>
        <v>214</v>
      </c>
      <c r="AF1333" s="1">
        <f>IFERROR(Table8[[#This Row],[Timeline - Monthwise]]-Table8[[#This Row],[Start Date..]]+1,"Duration Doesn't Exsists")</f>
        <v>215</v>
      </c>
      <c r="AG1333" s="29">
        <f ca="1">IFERROR(Table8[[#This Row],[Timeline - Monthwise]]-TODAY(),"No ETA")</f>
        <v>167</v>
      </c>
      <c r="AH1333" s="29" t="str">
        <f t="shared" si="70"/>
        <v>Yet to Start</v>
      </c>
      <c r="AI1333" s="1" t="s">
        <v>1168</v>
      </c>
      <c r="AJ1333" s="237" t="s">
        <v>3576</v>
      </c>
      <c r="AK1333" s="1" t="s">
        <v>1169</v>
      </c>
      <c r="AL1333" s="1" t="s">
        <v>3325</v>
      </c>
      <c r="AM1333" s="1" t="s">
        <v>76</v>
      </c>
      <c r="AN1333" s="1"/>
      <c r="AO1333" s="27"/>
      <c r="AP1333" s="1"/>
      <c r="AQ1333" s="192"/>
      <c r="AS1333" s="192" t="e">
        <f>VLOOKUP(Table8[[#This Row],[CEM Number]],'71 CEMs'!$E$5:$E$76,1,0)</f>
        <v>#N/A</v>
      </c>
      <c r="AT1333" s="235">
        <v>46296</v>
      </c>
      <c r="AU1333" s="233"/>
    </row>
    <row r="1334" spans="1:47" ht="14.4" customHeight="1">
      <c r="A1334" s="192" t="s">
        <v>3655</v>
      </c>
      <c r="B1334" s="166" t="s">
        <v>3530</v>
      </c>
      <c r="C1334" s="1" t="s">
        <v>1369</v>
      </c>
      <c r="D1334" s="1" t="s">
        <v>1369</v>
      </c>
      <c r="E1334" s="192" t="s">
        <v>1405</v>
      </c>
      <c r="F1334" s="29">
        <v>262</v>
      </c>
      <c r="G1334" s="29">
        <v>104.80000000000001</v>
      </c>
      <c r="H1334" s="29"/>
      <c r="I1334" s="29"/>
      <c r="J1334" s="29"/>
      <c r="K1334" s="29"/>
      <c r="L1334" s="29"/>
      <c r="M1334" s="1" t="str">
        <f>Table8[[#This Row],[Std Remarks]]</f>
        <v>NOT LIVE - RETAIN BUDGET</v>
      </c>
      <c r="N1334" s="28">
        <f>Table8[[#This Row],[% of Completion of Work Done]]</f>
        <v>0</v>
      </c>
      <c r="O1334" s="1">
        <f>Table8[[#This Row],[Customers According to % (Market Share)]]</f>
        <v>104.80000000000001</v>
      </c>
      <c r="P1334" s="29">
        <v>3837716.5939131002</v>
      </c>
      <c r="Q1334" s="136">
        <f>(Table8[[#This Row],[Allocated Budget]]*$Q$2)+(Table8[[#This Row],[Allocated Budget]]*(1-Table8[[#This Row],[HP%  based on Live % ( Work Progress)]])*(1-$Q$2))</f>
        <v>3837716.5939131002</v>
      </c>
      <c r="R1334" s="136"/>
      <c r="S1334" s="1">
        <v>-1</v>
      </c>
      <c r="T1334" s="1"/>
      <c r="U1334" s="1"/>
      <c r="V1334" s="29">
        <v>889.3305188999999</v>
      </c>
      <c r="W1334" s="29">
        <v>3167.5</v>
      </c>
      <c r="X1334" s="1" t="s">
        <v>47</v>
      </c>
      <c r="Y1334" s="28">
        <f>Table8[[#This Row],[% of Completion of Work Done]]</f>
        <v>0</v>
      </c>
      <c r="Z1334" s="1" t="s">
        <v>35</v>
      </c>
      <c r="AA1334" s="1"/>
      <c r="AB1334" s="77">
        <v>0</v>
      </c>
      <c r="AC1334" s="115">
        <f t="shared" si="69"/>
        <v>0</v>
      </c>
      <c r="AD1334" s="2">
        <v>46082</v>
      </c>
      <c r="AE1334" s="175">
        <f>IFERROR(Table8[[#This Row],[Timeline - Monthwise]]-MIN(Table8[Start Date..]),"None")</f>
        <v>214</v>
      </c>
      <c r="AF1334" s="1">
        <f>IFERROR(Table8[[#This Row],[Timeline - Monthwise]]-Table8[[#This Row],[Start Date..]]+1,"Duration Doesn't Exsists")</f>
        <v>215</v>
      </c>
      <c r="AG1334" s="29">
        <f ca="1">IFERROR(Table8[[#This Row],[Timeline - Monthwise]]-TODAY(),"No ETA")</f>
        <v>167</v>
      </c>
      <c r="AH1334" s="29" t="str">
        <f t="shared" si="70"/>
        <v>Yet to Start</v>
      </c>
      <c r="AI1334" s="1" t="s">
        <v>1168</v>
      </c>
      <c r="AJ1334" s="237" t="s">
        <v>3576</v>
      </c>
      <c r="AK1334" s="1" t="s">
        <v>1169</v>
      </c>
      <c r="AL1334" s="1" t="s">
        <v>3325</v>
      </c>
      <c r="AM1334" s="1" t="s">
        <v>76</v>
      </c>
      <c r="AN1334" s="1"/>
      <c r="AO1334" s="27"/>
      <c r="AP1334" s="192"/>
      <c r="AQ1334" s="192"/>
      <c r="AS1334" s="192" t="e">
        <f>VLOOKUP(Table8[[#This Row],[CEM Number]],'71 CEMs'!$E$5:$E$76,1,0)</f>
        <v>#N/A</v>
      </c>
      <c r="AT1334" s="235">
        <v>46296</v>
      </c>
      <c r="AU1334" s="233"/>
    </row>
    <row r="1335" spans="1:47" ht="14.4" customHeight="1">
      <c r="A1335" s="26" t="s">
        <v>590</v>
      </c>
      <c r="B1335" s="166">
        <v>45547</v>
      </c>
      <c r="C1335" s="1" t="s">
        <v>591</v>
      </c>
      <c r="D1335" s="1" t="s">
        <v>591</v>
      </c>
      <c r="E1335" s="192" t="s">
        <v>635</v>
      </c>
      <c r="F1335" s="29">
        <v>300</v>
      </c>
      <c r="G1335" s="29">
        <v>120</v>
      </c>
      <c r="H1335" s="29"/>
      <c r="I1335" s="29"/>
      <c r="J1335" s="29"/>
      <c r="K1335" s="29"/>
      <c r="L1335" s="29" t="s">
        <v>3584</v>
      </c>
      <c r="M1335" s="1" t="str">
        <f>Table8[[#This Row],[Std Remarks]]</f>
        <v>NOT LIVE - RETAIN BUDGET</v>
      </c>
      <c r="N1335" s="28">
        <f>Table8[[#This Row],[% of Completion of Work Done]]</f>
        <v>0</v>
      </c>
      <c r="O1335" s="1">
        <f>Table8[[#This Row],[Customers According to % (Market Share)]]</f>
        <v>120</v>
      </c>
      <c r="P1335" s="29">
        <v>3026231.25</v>
      </c>
      <c r="Q1335" s="136">
        <f>(Table8[[#This Row],[Allocated Budget]]*$Q$2)+(Table8[[#This Row],[Allocated Budget]]*(1-Table8[[#This Row],[HP%  based on Live % ( Work Progress)]])*(1-$Q$2))</f>
        <v>3026231.25</v>
      </c>
      <c r="R1335" s="136">
        <v>0</v>
      </c>
      <c r="S1335" s="1">
        <v>-1</v>
      </c>
      <c r="T1335" s="1"/>
      <c r="U1335" s="1">
        <v>0.4</v>
      </c>
      <c r="V1335" s="29">
        <v>488.74999999999994</v>
      </c>
      <c r="W1335" s="29">
        <v>2704.25</v>
      </c>
      <c r="X1335" s="1" t="s">
        <v>47</v>
      </c>
      <c r="Y1335" s="28">
        <f>Table8[[#This Row],[% of Completion of Work Done]]</f>
        <v>0</v>
      </c>
      <c r="Z1335" s="1" t="s">
        <v>35</v>
      </c>
      <c r="AA1335" s="1"/>
      <c r="AB1335" s="77">
        <v>0</v>
      </c>
      <c r="AC1335" s="115">
        <f t="shared" si="69"/>
        <v>0</v>
      </c>
      <c r="AD1335" s="2">
        <v>46082</v>
      </c>
      <c r="AE1335" s="175">
        <f>IFERROR(Table8[[#This Row],[Timeline - Monthwise]]-MIN(Table8[Start Date..]),"None")</f>
        <v>0</v>
      </c>
      <c r="AF1335" s="1">
        <f>IFERROR(Table8[[#This Row],[Timeline - Monthwise]]-Table8[[#This Row],[Start Date..]]+1,"Duration Doesn't Exsists")</f>
        <v>1</v>
      </c>
      <c r="AG1335" s="29">
        <f ca="1">IFERROR(Table8[[#This Row],[Timeline - Monthwise]]-TODAY(),"No ETA")</f>
        <v>-47</v>
      </c>
      <c r="AH1335" s="29" t="str">
        <f t="shared" si="70"/>
        <v>Yet to Start</v>
      </c>
      <c r="AI1335" s="1">
        <v>46082</v>
      </c>
      <c r="AJ1335" s="237" t="s">
        <v>3574</v>
      </c>
      <c r="AK1335" s="1" t="s">
        <v>596</v>
      </c>
      <c r="AL1335" s="1" t="s">
        <v>3325</v>
      </c>
      <c r="AM1335" s="1" t="s">
        <v>76</v>
      </c>
      <c r="AN1335" s="1">
        <v>1</v>
      </c>
      <c r="AO1335" s="27">
        <v>2</v>
      </c>
      <c r="AP1335" s="192"/>
      <c r="AQ1335" s="1"/>
      <c r="AS1335" s="192" t="str">
        <f>VLOOKUP(Table8[[#This Row],[CEM Number]],'71 CEMs'!$E$5:$E$76,1,0)</f>
        <v>I250206</v>
      </c>
      <c r="AT1335" s="235">
        <v>46082</v>
      </c>
      <c r="AU1335" s="233"/>
    </row>
    <row r="1336" spans="1:47" ht="14.4" customHeight="1">
      <c r="A1336" s="26" t="s">
        <v>590</v>
      </c>
      <c r="B1336" s="166">
        <v>45547</v>
      </c>
      <c r="C1336" s="1" t="s">
        <v>591</v>
      </c>
      <c r="D1336" s="1" t="s">
        <v>591</v>
      </c>
      <c r="E1336" s="192" t="s">
        <v>636</v>
      </c>
      <c r="F1336" s="29">
        <v>246</v>
      </c>
      <c r="G1336" s="29">
        <v>98.4</v>
      </c>
      <c r="H1336" s="29"/>
      <c r="I1336" s="29"/>
      <c r="J1336" s="29"/>
      <c r="K1336" s="29"/>
      <c r="L1336" s="29" t="s">
        <v>3584</v>
      </c>
      <c r="M1336" s="1" t="str">
        <f>Table8[[#This Row],[Std Remarks]]</f>
        <v>NOT LIVE - RETAIN BUDGET</v>
      </c>
      <c r="N1336" s="28">
        <f>Table8[[#This Row],[% of Completion of Work Done]]</f>
        <v>0</v>
      </c>
      <c r="O1336" s="1">
        <f>Table8[[#This Row],[Customers According to % (Market Share)]]</f>
        <v>98.4</v>
      </c>
      <c r="P1336" s="29">
        <v>3975135</v>
      </c>
      <c r="Q1336" s="136">
        <f>(Table8[[#This Row],[Allocated Budget]]*$Q$2)+(Table8[[#This Row],[Allocated Budget]]*(1-Table8[[#This Row],[HP%  based on Live % ( Work Progress)]])*(1-$Q$2))</f>
        <v>3975135</v>
      </c>
      <c r="R1336" s="136">
        <v>0</v>
      </c>
      <c r="S1336" s="1">
        <v>-0.85</v>
      </c>
      <c r="T1336" s="1" t="s">
        <v>637</v>
      </c>
      <c r="U1336" s="1">
        <v>0.4</v>
      </c>
      <c r="V1336" s="29">
        <v>817.65</v>
      </c>
      <c r="W1336" s="29">
        <v>3839.6</v>
      </c>
      <c r="X1336" s="1" t="s">
        <v>47</v>
      </c>
      <c r="Y1336" s="28">
        <f>Table8[[#This Row],[% of Completion of Work Done]]</f>
        <v>0</v>
      </c>
      <c r="Z1336" s="1" t="s">
        <v>35</v>
      </c>
      <c r="AA1336" s="1"/>
      <c r="AB1336" s="77">
        <v>0</v>
      </c>
      <c r="AC1336" s="115">
        <f t="shared" si="69"/>
        <v>0</v>
      </c>
      <c r="AD1336" s="2">
        <v>46082</v>
      </c>
      <c r="AE1336" s="175">
        <f>IFERROR(Table8[[#This Row],[Timeline - Monthwise]]-MIN(Table8[Start Date..]),"None")</f>
        <v>92</v>
      </c>
      <c r="AF1336" s="1">
        <f>IFERROR(Table8[[#This Row],[Timeline - Monthwise]]-Table8[[#This Row],[Start Date..]]+1,"Duration Doesn't Exsists")</f>
        <v>93</v>
      </c>
      <c r="AG1336" s="29">
        <f ca="1">IFERROR(Table8[[#This Row],[Timeline - Monthwise]]-TODAY(),"No ETA")</f>
        <v>45</v>
      </c>
      <c r="AH1336" s="29" t="str">
        <f t="shared" si="70"/>
        <v>Yet to Start</v>
      </c>
      <c r="AI1336" s="1">
        <v>46174</v>
      </c>
      <c r="AJ1336" s="237" t="s">
        <v>3573</v>
      </c>
      <c r="AK1336" s="1" t="s">
        <v>596</v>
      </c>
      <c r="AL1336" s="1" t="s">
        <v>3325</v>
      </c>
      <c r="AM1336" s="1" t="s">
        <v>76</v>
      </c>
      <c r="AN1336" s="1">
        <v>1</v>
      </c>
      <c r="AO1336" s="27"/>
      <c r="AP1336" s="192"/>
      <c r="AQ1336" s="192"/>
      <c r="AS1336" s="192" t="str">
        <f>VLOOKUP(Table8[[#This Row],[CEM Number]],'71 CEMs'!$E$5:$E$76,1,0)</f>
        <v>I250206</v>
      </c>
      <c r="AT1336" s="235">
        <v>46174</v>
      </c>
      <c r="AU1336" s="233"/>
    </row>
    <row r="1337" spans="1:47" ht="14.4" customHeight="1">
      <c r="A1337" s="26" t="s">
        <v>590</v>
      </c>
      <c r="B1337" s="166">
        <v>45547</v>
      </c>
      <c r="C1337" s="1" t="s">
        <v>591</v>
      </c>
      <c r="D1337" s="1" t="s">
        <v>591</v>
      </c>
      <c r="E1337" s="192" t="s">
        <v>638</v>
      </c>
      <c r="F1337" s="29">
        <v>102</v>
      </c>
      <c r="G1337" s="29">
        <v>40.800000000000004</v>
      </c>
      <c r="H1337" s="29"/>
      <c r="I1337" s="29"/>
      <c r="J1337" s="29"/>
      <c r="K1337" s="29"/>
      <c r="L1337" s="29" t="s">
        <v>3584</v>
      </c>
      <c r="M1337" s="1" t="str">
        <f>Table8[[#This Row],[Std Remarks]]</f>
        <v>NOT LIVE - RETAIN BUDGET</v>
      </c>
      <c r="N1337" s="28">
        <f>Table8[[#This Row],[% of Completion of Work Done]]</f>
        <v>0</v>
      </c>
      <c r="O1337" s="1">
        <f>Table8[[#This Row],[Customers According to % (Market Share)]]</f>
        <v>40.800000000000004</v>
      </c>
      <c r="P1337" s="29">
        <v>1806180.75</v>
      </c>
      <c r="Q1337" s="136">
        <f>(Table8[[#This Row],[Allocated Budget]]*$Q$2)+(Table8[[#This Row],[Allocated Budget]]*(1-Table8[[#This Row],[HP%  based on Live % ( Work Progress)]])*(1-$Q$2))</f>
        <v>1806180.75</v>
      </c>
      <c r="R1337" s="136">
        <v>0</v>
      </c>
      <c r="S1337" s="1">
        <v>-1</v>
      </c>
      <c r="T1337" s="1" t="s">
        <v>639</v>
      </c>
      <c r="U1337" s="1">
        <v>0.4</v>
      </c>
      <c r="V1337" s="29">
        <v>341.54999999999995</v>
      </c>
      <c r="W1337" s="29">
        <v>1448.55</v>
      </c>
      <c r="X1337" s="1" t="s">
        <v>47</v>
      </c>
      <c r="Y1337" s="28">
        <f>Table8[[#This Row],[% of Completion of Work Done]]</f>
        <v>0</v>
      </c>
      <c r="Z1337" s="1" t="s">
        <v>35</v>
      </c>
      <c r="AA1337" s="1"/>
      <c r="AB1337" s="77">
        <v>0</v>
      </c>
      <c r="AC1337" s="115">
        <f t="shared" si="69"/>
        <v>0</v>
      </c>
      <c r="AD1337" s="2">
        <v>46082</v>
      </c>
      <c r="AE1337" s="175">
        <f>IFERROR(Table8[[#This Row],[Timeline - Monthwise]]-MIN(Table8[Start Date..]),"None")</f>
        <v>92</v>
      </c>
      <c r="AF1337" s="1">
        <f>IFERROR(Table8[[#This Row],[Timeline - Monthwise]]-Table8[[#This Row],[Start Date..]]+1,"Duration Doesn't Exsists")</f>
        <v>93</v>
      </c>
      <c r="AG1337" s="29">
        <f ca="1">IFERROR(Table8[[#This Row],[Timeline - Monthwise]]-TODAY(),"No ETA")</f>
        <v>45</v>
      </c>
      <c r="AH1337" s="29" t="str">
        <f t="shared" si="70"/>
        <v>Yet to Start</v>
      </c>
      <c r="AI1337" s="1">
        <v>46174</v>
      </c>
      <c r="AJ1337" s="237" t="s">
        <v>3573</v>
      </c>
      <c r="AK1337" s="1" t="s">
        <v>596</v>
      </c>
      <c r="AL1337" s="1" t="s">
        <v>3325</v>
      </c>
      <c r="AM1337" s="1" t="s">
        <v>76</v>
      </c>
      <c r="AN1337" s="1">
        <v>1</v>
      </c>
      <c r="AO1337" s="27">
        <v>1</v>
      </c>
      <c r="AP1337" s="192"/>
      <c r="AQ1337" s="250"/>
      <c r="AS1337" s="192" t="str">
        <f>VLOOKUP(Table8[[#This Row],[CEM Number]],'71 CEMs'!$E$5:$E$76,1,0)</f>
        <v>I250206</v>
      </c>
      <c r="AT1337" s="235">
        <v>46174</v>
      </c>
      <c r="AU1337" s="233"/>
    </row>
    <row r="1338" spans="1:47" ht="14.4" customHeight="1">
      <c r="A1338" s="26" t="s">
        <v>590</v>
      </c>
      <c r="B1338" s="166">
        <v>45547</v>
      </c>
      <c r="C1338" s="1" t="s">
        <v>591</v>
      </c>
      <c r="D1338" s="1" t="s">
        <v>591</v>
      </c>
      <c r="E1338" s="192" t="s">
        <v>640</v>
      </c>
      <c r="F1338" s="29">
        <v>208</v>
      </c>
      <c r="G1338" s="29">
        <v>83.2</v>
      </c>
      <c r="H1338" s="29"/>
      <c r="I1338" s="29"/>
      <c r="J1338" s="29"/>
      <c r="K1338" s="29"/>
      <c r="L1338" s="29" t="s">
        <v>3584</v>
      </c>
      <c r="M1338" s="1" t="str">
        <f>Table8[[#This Row],[Std Remarks]]</f>
        <v>SWAPPED</v>
      </c>
      <c r="N1338" s="28">
        <f>Table8[[#This Row],[% of Completion of Work Done]]</f>
        <v>0</v>
      </c>
      <c r="O1338" s="1">
        <f>Table8[[#This Row],[Customers According to % (Market Share)]]</f>
        <v>83.2</v>
      </c>
      <c r="P1338" s="29">
        <v>2299604</v>
      </c>
      <c r="Q1338" s="136">
        <v>0</v>
      </c>
      <c r="R1338" s="136">
        <v>2299604</v>
      </c>
      <c r="S1338" s="1">
        <v>-0.85</v>
      </c>
      <c r="T1338" s="1"/>
      <c r="U1338" s="1">
        <v>0.4</v>
      </c>
      <c r="V1338" s="29">
        <v>366.84999999999997</v>
      </c>
      <c r="W1338" s="29">
        <v>1911.1</v>
      </c>
      <c r="X1338" s="1" t="s">
        <v>47</v>
      </c>
      <c r="Y1338" s="192"/>
      <c r="Z1338" s="1" t="s">
        <v>35</v>
      </c>
      <c r="AA1338" s="1"/>
      <c r="AB1338" s="28">
        <v>0</v>
      </c>
      <c r="AC1338" s="115">
        <f t="shared" si="69"/>
        <v>0</v>
      </c>
      <c r="AD1338" s="2">
        <v>46082</v>
      </c>
      <c r="AE1338" s="175" t="str">
        <f>IFERROR(Table8[[#This Row],[Timeline - Monthwise]]-MIN(Table8[Start Date..]),"None")</f>
        <v>None</v>
      </c>
      <c r="AF1338" s="1" t="str">
        <f>IFERROR(Table8[[#This Row],[Timeline - Monthwise]]-Table8[[#This Row],[Start Date..]]+1,"Duration Doesn't Exsists")</f>
        <v>Duration Doesn't Exsists</v>
      </c>
      <c r="AG1338" s="29" t="str">
        <f ca="1">IFERROR(Table8[[#This Row],[Timeline - Monthwise]]-TODAY(),"No ETA")</f>
        <v>No ETA</v>
      </c>
      <c r="AH1338" s="29" t="str">
        <f t="shared" si="70"/>
        <v>Yet to Start</v>
      </c>
      <c r="AI1338" s="1"/>
      <c r="AJ1338" s="237" t="s">
        <v>3569</v>
      </c>
      <c r="AK1338" s="1" t="s">
        <v>594</v>
      </c>
      <c r="AL1338" s="1" t="s">
        <v>292</v>
      </c>
      <c r="AM1338" s="1" t="s">
        <v>290</v>
      </c>
      <c r="AN1338" s="1"/>
      <c r="AO1338" s="27"/>
      <c r="AP1338" s="192" t="s">
        <v>3547</v>
      </c>
      <c r="AQ1338" s="249">
        <v>22604832.260869566</v>
      </c>
      <c r="AR1338" s="11">
        <v>542</v>
      </c>
      <c r="AS1338" s="192" t="str">
        <f>VLOOKUP(Table8[[#This Row],[CEM Number]],'71 CEMs'!$E$5:$E$76,1,0)</f>
        <v>I250206</v>
      </c>
      <c r="AT1338" s="235" t="s">
        <v>3569</v>
      </c>
      <c r="AU1338" s="233"/>
    </row>
    <row r="1339" spans="1:47" ht="14.4" customHeight="1">
      <c r="A1339" s="26" t="s">
        <v>590</v>
      </c>
      <c r="B1339" s="166">
        <v>45547</v>
      </c>
      <c r="C1339" s="1" t="s">
        <v>591</v>
      </c>
      <c r="D1339" s="1" t="s">
        <v>591</v>
      </c>
      <c r="E1339" s="192" t="s">
        <v>641</v>
      </c>
      <c r="F1339" s="29">
        <v>154</v>
      </c>
      <c r="G1339" s="29">
        <v>61.6</v>
      </c>
      <c r="H1339" s="29"/>
      <c r="I1339" s="29"/>
      <c r="J1339" s="29"/>
      <c r="K1339" s="29"/>
      <c r="L1339" s="29" t="s">
        <v>3584</v>
      </c>
      <c r="M1339" s="1" t="str">
        <f>Table8[[#This Row],[Std Remarks]]</f>
        <v>SWAPPED</v>
      </c>
      <c r="N1339" s="28">
        <f>Table8[[#This Row],[% of Completion of Work Done]]</f>
        <v>0</v>
      </c>
      <c r="O1339" s="1">
        <f>Table8[[#This Row],[Customers According to % (Market Share)]]</f>
        <v>61.6</v>
      </c>
      <c r="P1339" s="29">
        <v>2190435</v>
      </c>
      <c r="Q1339" s="136">
        <v>0</v>
      </c>
      <c r="R1339" s="136">
        <v>2190435</v>
      </c>
      <c r="S1339" s="1">
        <v>-1</v>
      </c>
      <c r="T1339" s="1" t="s">
        <v>642</v>
      </c>
      <c r="U1339" s="1">
        <v>0.4</v>
      </c>
      <c r="V1339" s="29">
        <v>411.7</v>
      </c>
      <c r="W1339" s="29">
        <v>1274.55</v>
      </c>
      <c r="X1339" s="1" t="s">
        <v>47</v>
      </c>
      <c r="Y1339" s="192"/>
      <c r="Z1339" s="1" t="s">
        <v>35</v>
      </c>
      <c r="AA1339" s="1"/>
      <c r="AB1339" s="28">
        <v>0</v>
      </c>
      <c r="AC1339" s="115">
        <f t="shared" si="69"/>
        <v>0</v>
      </c>
      <c r="AD1339" s="2">
        <v>46082</v>
      </c>
      <c r="AE1339" s="175" t="str">
        <f>IFERROR(Table8[[#This Row],[Timeline - Monthwise]]-MIN(Table8[Start Date..]),"None")</f>
        <v>None</v>
      </c>
      <c r="AF1339" s="1" t="str">
        <f>IFERROR(Table8[[#This Row],[Timeline - Monthwise]]-Table8[[#This Row],[Start Date..]]+1,"Duration Doesn't Exsists")</f>
        <v>Duration Doesn't Exsists</v>
      </c>
      <c r="AG1339" s="29" t="str">
        <f ca="1">IFERROR(Table8[[#This Row],[Timeline - Monthwise]]-TODAY(),"No ETA")</f>
        <v>No ETA</v>
      </c>
      <c r="AH1339" s="29" t="str">
        <f t="shared" si="70"/>
        <v>Yet to Start</v>
      </c>
      <c r="AI1339" s="1"/>
      <c r="AJ1339" s="237" t="s">
        <v>3569</v>
      </c>
      <c r="AK1339" s="1" t="s">
        <v>594</v>
      </c>
      <c r="AL1339" s="1" t="s">
        <v>292</v>
      </c>
      <c r="AM1339" s="1" t="s">
        <v>290</v>
      </c>
      <c r="AN1339" s="1"/>
      <c r="AO1339" s="27">
        <v>1</v>
      </c>
      <c r="AP1339" s="192" t="s">
        <v>3547</v>
      </c>
      <c r="AQ1339" s="249">
        <v>22604832.260869566</v>
      </c>
      <c r="AR1339" s="11">
        <v>542</v>
      </c>
      <c r="AS1339" s="192" t="str">
        <f>VLOOKUP(Table8[[#This Row],[CEM Number]],'71 CEMs'!$E$5:$E$76,1,0)</f>
        <v>I250206</v>
      </c>
      <c r="AT1339" s="235" t="s">
        <v>3569</v>
      </c>
      <c r="AU1339" s="233"/>
    </row>
    <row r="1340" spans="1:47" ht="14.4" customHeight="1">
      <c r="A1340" s="26" t="s">
        <v>590</v>
      </c>
      <c r="B1340" s="166">
        <v>45547</v>
      </c>
      <c r="C1340" s="1" t="s">
        <v>591</v>
      </c>
      <c r="D1340" s="1" t="s">
        <v>591</v>
      </c>
      <c r="E1340" s="192" t="s">
        <v>643</v>
      </c>
      <c r="F1340" s="29">
        <v>94</v>
      </c>
      <c r="G1340" s="29">
        <v>37.6</v>
      </c>
      <c r="H1340" s="29"/>
      <c r="I1340" s="29"/>
      <c r="J1340" s="29"/>
      <c r="K1340" s="29"/>
      <c r="L1340" s="29" t="s">
        <v>3584</v>
      </c>
      <c r="M1340" s="1" t="str">
        <f>Table8[[#This Row],[Std Remarks]]</f>
        <v>SWAPPED</v>
      </c>
      <c r="N1340" s="28">
        <f>Table8[[#This Row],[% of Completion of Work Done]]</f>
        <v>0</v>
      </c>
      <c r="O1340" s="1">
        <f>Table8[[#This Row],[Customers According to % (Market Share)]]</f>
        <v>37.6</v>
      </c>
      <c r="P1340" s="29">
        <v>1473900.75</v>
      </c>
      <c r="Q1340" s="136">
        <v>0</v>
      </c>
      <c r="R1340" s="136">
        <v>1473900.75</v>
      </c>
      <c r="S1340" s="1">
        <v>-1</v>
      </c>
      <c r="T1340" s="1"/>
      <c r="U1340" s="1">
        <v>0.4</v>
      </c>
      <c r="V1340" s="29">
        <v>209.29999999999998</v>
      </c>
      <c r="W1340" s="29">
        <v>919.3</v>
      </c>
      <c r="X1340" s="1" t="s">
        <v>47</v>
      </c>
      <c r="Y1340" s="192"/>
      <c r="Z1340" s="1" t="s">
        <v>35</v>
      </c>
      <c r="AA1340" s="1"/>
      <c r="AB1340" s="28">
        <v>0</v>
      </c>
      <c r="AC1340" s="115">
        <f t="shared" si="69"/>
        <v>0</v>
      </c>
      <c r="AD1340" s="2">
        <v>46082</v>
      </c>
      <c r="AE1340" s="175" t="str">
        <f>IFERROR(Table8[[#This Row],[Timeline - Monthwise]]-MIN(Table8[Start Date..]),"None")</f>
        <v>None</v>
      </c>
      <c r="AF1340" s="1" t="str">
        <f>IFERROR(Table8[[#This Row],[Timeline - Monthwise]]-Table8[[#This Row],[Start Date..]]+1,"Duration Doesn't Exsists")</f>
        <v>Duration Doesn't Exsists</v>
      </c>
      <c r="AG1340" s="29" t="str">
        <f ca="1">IFERROR(Table8[[#This Row],[Timeline - Monthwise]]-TODAY(),"No ETA")</f>
        <v>No ETA</v>
      </c>
      <c r="AH1340" s="29" t="str">
        <f t="shared" si="70"/>
        <v>Yet to Start</v>
      </c>
      <c r="AI1340" s="1"/>
      <c r="AJ1340" s="237" t="s">
        <v>3569</v>
      </c>
      <c r="AK1340" s="1" t="s">
        <v>594</v>
      </c>
      <c r="AL1340" s="1" t="s">
        <v>292</v>
      </c>
      <c r="AM1340" s="1" t="s">
        <v>290</v>
      </c>
      <c r="AN1340" s="1"/>
      <c r="AO1340" s="27"/>
      <c r="AP1340" s="192" t="s">
        <v>3547</v>
      </c>
      <c r="AQ1340" s="249">
        <v>22604832.260869566</v>
      </c>
      <c r="AR1340" s="11">
        <v>542</v>
      </c>
      <c r="AS1340" s="192" t="str">
        <f>VLOOKUP(Table8[[#This Row],[CEM Number]],'71 CEMs'!$E$5:$E$76,1,0)</f>
        <v>I250206</v>
      </c>
      <c r="AT1340" s="235" t="s">
        <v>3569</v>
      </c>
      <c r="AU1340" s="233"/>
    </row>
    <row r="1341" spans="1:47" ht="14.4" customHeight="1">
      <c r="A1341" s="26" t="s">
        <v>590</v>
      </c>
      <c r="B1341" s="166">
        <v>45547</v>
      </c>
      <c r="C1341" s="1" t="s">
        <v>591</v>
      </c>
      <c r="D1341" s="1" t="s">
        <v>591</v>
      </c>
      <c r="E1341" s="192" t="s">
        <v>644</v>
      </c>
      <c r="F1341" s="29">
        <v>338</v>
      </c>
      <c r="G1341" s="29">
        <v>135.20000000000002</v>
      </c>
      <c r="H1341" s="29"/>
      <c r="I1341" s="29"/>
      <c r="J1341" s="29"/>
      <c r="K1341" s="29"/>
      <c r="L1341" s="29" t="s">
        <v>3584</v>
      </c>
      <c r="M1341" s="1" t="str">
        <f>Table8[[#This Row],[Std Remarks]]</f>
        <v>REMOVE BUDGET (P)</v>
      </c>
      <c r="N1341" s="28">
        <f>Table8[[#This Row],[% of Completion of Work Done]]</f>
        <v>0</v>
      </c>
      <c r="O1341" s="1">
        <f>Table8[[#This Row],[Customers According to % (Market Share)]]</f>
        <v>135.20000000000002</v>
      </c>
      <c r="P1341" s="29">
        <v>3785193.25</v>
      </c>
      <c r="Q1341" s="136">
        <v>0</v>
      </c>
      <c r="R1341" s="136">
        <v>3785193.25</v>
      </c>
      <c r="S1341" s="1">
        <v>-0.85</v>
      </c>
      <c r="T1341" s="1" t="s">
        <v>645</v>
      </c>
      <c r="U1341" s="1">
        <v>0.4</v>
      </c>
      <c r="V1341" s="29">
        <v>627.9</v>
      </c>
      <c r="W1341" s="29">
        <v>2966.7</v>
      </c>
      <c r="X1341" s="1" t="s">
        <v>47</v>
      </c>
      <c r="Y1341" s="192"/>
      <c r="Z1341" s="1" t="s">
        <v>35</v>
      </c>
      <c r="AA1341" s="1"/>
      <c r="AB1341" s="28">
        <v>0</v>
      </c>
      <c r="AC1341" s="115">
        <f t="shared" si="69"/>
        <v>0</v>
      </c>
      <c r="AD1341" s="2">
        <v>46082</v>
      </c>
      <c r="AE1341" s="175" t="str">
        <f>IFERROR(Table8[[#This Row],[Timeline - Monthwise]]-MIN(Table8[Start Date..]),"None")</f>
        <v>None</v>
      </c>
      <c r="AF1341" s="1" t="str">
        <f>IFERROR(Table8[[#This Row],[Timeline - Monthwise]]-Table8[[#This Row],[Start Date..]]+1,"Duration Doesn't Exsists")</f>
        <v>Duration Doesn't Exsists</v>
      </c>
      <c r="AG1341" s="29" t="str">
        <f ca="1">IFERROR(Table8[[#This Row],[Timeline - Monthwise]]-TODAY(),"No ETA")</f>
        <v>No ETA</v>
      </c>
      <c r="AH1341" s="29" t="str">
        <f t="shared" si="70"/>
        <v>Yet to Start</v>
      </c>
      <c r="AI1341" s="1"/>
      <c r="AJ1341" s="237" t="s">
        <v>3569</v>
      </c>
      <c r="AK1341" s="1" t="s">
        <v>620</v>
      </c>
      <c r="AL1341" s="1" t="s">
        <v>94</v>
      </c>
      <c r="AM1341" s="1" t="s">
        <v>92</v>
      </c>
      <c r="AN1341" s="1"/>
      <c r="AO1341" s="27">
        <v>1</v>
      </c>
      <c r="AP1341" s="192"/>
      <c r="AQ1341" s="1">
        <f>Table8[[#This Row],[Allocated Budget]]-Table8[[#This Row],[Allocated Budget]]</f>
        <v>0</v>
      </c>
      <c r="AS1341" s="192" t="str">
        <f>VLOOKUP(Table8[[#This Row],[CEM Number]],'71 CEMs'!$E$5:$E$76,1,0)</f>
        <v>I250206</v>
      </c>
      <c r="AT1341" s="235" t="s">
        <v>3569</v>
      </c>
      <c r="AU1341" s="233"/>
    </row>
    <row r="1342" spans="1:47" ht="14.4" customHeight="1">
      <c r="A1342" s="26" t="s">
        <v>590</v>
      </c>
      <c r="B1342" s="166">
        <v>45547</v>
      </c>
      <c r="C1342" s="1" t="s">
        <v>591</v>
      </c>
      <c r="D1342" s="1" t="s">
        <v>591</v>
      </c>
      <c r="E1342" s="192" t="s">
        <v>646</v>
      </c>
      <c r="F1342" s="29">
        <v>66</v>
      </c>
      <c r="G1342" s="29">
        <v>26.400000000000002</v>
      </c>
      <c r="H1342" s="29"/>
      <c r="I1342" s="29"/>
      <c r="J1342" s="29"/>
      <c r="K1342" s="29"/>
      <c r="L1342" s="29" t="s">
        <v>3584</v>
      </c>
      <c r="M1342" s="1" t="str">
        <f>Table8[[#This Row],[Std Remarks]]</f>
        <v>SWAPPED</v>
      </c>
      <c r="N1342" s="28">
        <f>Table8[[#This Row],[% of Completion of Work Done]]</f>
        <v>0</v>
      </c>
      <c r="O1342" s="1">
        <f>Table8[[#This Row],[Customers According to % (Market Share)]]</f>
        <v>26.400000000000002</v>
      </c>
      <c r="P1342" s="29">
        <v>1047427.5</v>
      </c>
      <c r="Q1342" s="136">
        <v>0</v>
      </c>
      <c r="R1342" s="136">
        <v>1047427.5</v>
      </c>
      <c r="S1342" s="1">
        <v>-1</v>
      </c>
      <c r="T1342" s="1"/>
      <c r="U1342" s="1">
        <v>0.4</v>
      </c>
      <c r="V1342" s="29">
        <v>143.75</v>
      </c>
      <c r="W1342" s="29">
        <v>587.25</v>
      </c>
      <c r="X1342" s="1" t="s">
        <v>47</v>
      </c>
      <c r="Y1342" s="192"/>
      <c r="Z1342" s="1" t="s">
        <v>35</v>
      </c>
      <c r="AA1342" s="1"/>
      <c r="AB1342" s="28">
        <v>0</v>
      </c>
      <c r="AC1342" s="115">
        <f t="shared" si="69"/>
        <v>0</v>
      </c>
      <c r="AD1342" s="2">
        <v>46082</v>
      </c>
      <c r="AE1342" s="175" t="str">
        <f>IFERROR(Table8[[#This Row],[Timeline - Monthwise]]-MIN(Table8[Start Date..]),"None")</f>
        <v>None</v>
      </c>
      <c r="AF1342" s="1" t="str">
        <f>IFERROR(Table8[[#This Row],[Timeline - Monthwise]]-Table8[[#This Row],[Start Date..]]+1,"Duration Doesn't Exsists")</f>
        <v>Duration Doesn't Exsists</v>
      </c>
      <c r="AG1342" s="29" t="str">
        <f ca="1">IFERROR(Table8[[#This Row],[Timeline - Monthwise]]-TODAY(),"No ETA")</f>
        <v>No ETA</v>
      </c>
      <c r="AH1342" s="29" t="str">
        <f t="shared" si="70"/>
        <v>Yet to Start</v>
      </c>
      <c r="AI1342" s="1"/>
      <c r="AJ1342" s="237" t="s">
        <v>3569</v>
      </c>
      <c r="AK1342" s="1" t="s">
        <v>594</v>
      </c>
      <c r="AL1342" s="1" t="s">
        <v>292</v>
      </c>
      <c r="AM1342" s="1" t="s">
        <v>290</v>
      </c>
      <c r="AN1342" s="1"/>
      <c r="AO1342" s="27"/>
      <c r="AP1342" s="192" t="s">
        <v>3547</v>
      </c>
      <c r="AQ1342" s="249">
        <v>22604832.260869566</v>
      </c>
      <c r="AR1342" s="11">
        <v>542</v>
      </c>
      <c r="AS1342" s="192" t="str">
        <f>VLOOKUP(Table8[[#This Row],[CEM Number]],'71 CEMs'!$E$5:$E$76,1,0)</f>
        <v>I250206</v>
      </c>
      <c r="AT1342" s="235" t="s">
        <v>3569</v>
      </c>
      <c r="AU1342" s="233"/>
    </row>
    <row r="1343" spans="1:47" ht="14.4" customHeight="1">
      <c r="A1343" s="26" t="s">
        <v>590</v>
      </c>
      <c r="B1343" s="166">
        <v>45547</v>
      </c>
      <c r="C1343" s="1" t="s">
        <v>591</v>
      </c>
      <c r="D1343" s="1" t="s">
        <v>591</v>
      </c>
      <c r="E1343" s="192" t="s">
        <v>647</v>
      </c>
      <c r="F1343" s="29">
        <v>372</v>
      </c>
      <c r="G1343" s="29">
        <v>148.80000000000001</v>
      </c>
      <c r="H1343" s="29"/>
      <c r="I1343" s="29"/>
      <c r="J1343" s="29"/>
      <c r="K1343" s="29"/>
      <c r="L1343" s="29" t="s">
        <v>3584</v>
      </c>
      <c r="M1343" s="1" t="str">
        <f>Table8[[#This Row],[Std Remarks]]</f>
        <v>NOT LIVE - RETAIN BUDGET</v>
      </c>
      <c r="N1343" s="28">
        <f>Table8[[#This Row],[% of Completion of Work Done]]</f>
        <v>0</v>
      </c>
      <c r="O1343" s="1">
        <f>Table8[[#This Row],[Customers According to % (Market Share)]]</f>
        <v>148.80000000000001</v>
      </c>
      <c r="P1343" s="29">
        <v>4301761.5</v>
      </c>
      <c r="Q1343" s="136">
        <f>(Table8[[#This Row],[Allocated Budget]]*$Q$2)+(Table8[[#This Row],[Allocated Budget]]*(1-Table8[[#This Row],[HP%  based on Live % ( Work Progress)]])*(1-$Q$2))</f>
        <v>4301761.5</v>
      </c>
      <c r="R1343" s="136">
        <v>0</v>
      </c>
      <c r="S1343" s="1">
        <v>-0.85</v>
      </c>
      <c r="T1343" s="1" t="s">
        <v>648</v>
      </c>
      <c r="U1343" s="1">
        <v>0.4</v>
      </c>
      <c r="V1343" s="29">
        <v>754.4</v>
      </c>
      <c r="W1343" s="29">
        <v>3913.5499999999997</v>
      </c>
      <c r="X1343" s="1" t="s">
        <v>47</v>
      </c>
      <c r="Y1343" s="28">
        <f>Table8[[#This Row],[% of Completion of Work Done]]</f>
        <v>0</v>
      </c>
      <c r="Z1343" s="1" t="s">
        <v>35</v>
      </c>
      <c r="AA1343" s="1"/>
      <c r="AB1343" s="77">
        <v>0</v>
      </c>
      <c r="AC1343" s="115">
        <f t="shared" si="69"/>
        <v>0</v>
      </c>
      <c r="AD1343" s="2">
        <v>46082</v>
      </c>
      <c r="AE1343" s="175">
        <f>IFERROR(Table8[[#This Row],[Timeline - Monthwise]]-MIN(Table8[Start Date..]),"None")</f>
        <v>31</v>
      </c>
      <c r="AF1343" s="1">
        <f>IFERROR(Table8[[#This Row],[Timeline - Monthwise]]-Table8[[#This Row],[Start Date..]]+1,"Duration Doesn't Exsists")</f>
        <v>32</v>
      </c>
      <c r="AG1343" s="29">
        <f ca="1">IFERROR(Table8[[#This Row],[Timeline - Monthwise]]-TODAY(),"No ETA")</f>
        <v>-16</v>
      </c>
      <c r="AH1343" s="29" t="str">
        <f t="shared" si="70"/>
        <v>Yet to Start</v>
      </c>
      <c r="AI1343" s="1">
        <v>46113</v>
      </c>
      <c r="AJ1343" s="237" t="s">
        <v>3571</v>
      </c>
      <c r="AK1343" s="1" t="s">
        <v>596</v>
      </c>
      <c r="AL1343" s="1" t="s">
        <v>3325</v>
      </c>
      <c r="AM1343" s="1" t="s">
        <v>76</v>
      </c>
      <c r="AN1343" s="1">
        <v>1</v>
      </c>
      <c r="AO1343" s="27"/>
      <c r="AP1343" s="1"/>
      <c r="AQ1343" s="1"/>
      <c r="AS1343" s="192" t="str">
        <f>VLOOKUP(Table8[[#This Row],[CEM Number]],'71 CEMs'!$E$5:$E$76,1,0)</f>
        <v>I250206</v>
      </c>
      <c r="AT1343" s="235">
        <v>46113</v>
      </c>
      <c r="AU1343" s="233"/>
    </row>
    <row r="1344" spans="1:47" ht="14.4" customHeight="1">
      <c r="A1344" s="26" t="s">
        <v>590</v>
      </c>
      <c r="B1344" s="166">
        <v>45547</v>
      </c>
      <c r="C1344" s="1" t="s">
        <v>591</v>
      </c>
      <c r="D1344" s="1" t="s">
        <v>591</v>
      </c>
      <c r="E1344" s="192" t="s">
        <v>649</v>
      </c>
      <c r="F1344" s="29">
        <v>876</v>
      </c>
      <c r="G1344" s="29">
        <v>350.40000000000003</v>
      </c>
      <c r="H1344" s="29"/>
      <c r="I1344" s="29"/>
      <c r="J1344" s="29"/>
      <c r="K1344" s="29"/>
      <c r="L1344" s="29" t="s">
        <v>3584</v>
      </c>
      <c r="M1344" s="1" t="str">
        <f>Table8[[#This Row],[Std Remarks]]</f>
        <v>NOT LIVE - RETAIN BUDGET</v>
      </c>
      <c r="N1344" s="28">
        <f>Table8[[#This Row],[% of Completion of Work Done]]</f>
        <v>0</v>
      </c>
      <c r="O1344" s="1">
        <f>Table8[[#This Row],[Customers According to % (Market Share)]]</f>
        <v>350.40000000000003</v>
      </c>
      <c r="P1344" s="29">
        <v>10274856</v>
      </c>
      <c r="Q1344" s="136">
        <f>(Table8[[#This Row],[Allocated Budget]]*$Q$2)+(Table8[[#This Row],[Allocated Budget]]*(1-Table8[[#This Row],[HP%  based on Live % ( Work Progress)]])*(1-$Q$2))</f>
        <v>10274856</v>
      </c>
      <c r="R1344" s="136">
        <v>0</v>
      </c>
      <c r="S1344" s="1">
        <v>-1</v>
      </c>
      <c r="T1344" s="1" t="s">
        <v>140</v>
      </c>
      <c r="U1344" s="1">
        <v>0.4</v>
      </c>
      <c r="V1344" s="29">
        <v>1830.8</v>
      </c>
      <c r="W1344" s="29">
        <v>11832</v>
      </c>
      <c r="X1344" s="1" t="s">
        <v>47</v>
      </c>
      <c r="Y1344" s="28">
        <f>Table8[[#This Row],[% of Completion of Work Done]]</f>
        <v>0</v>
      </c>
      <c r="Z1344" s="1" t="s">
        <v>35</v>
      </c>
      <c r="AA1344" s="1"/>
      <c r="AB1344" s="77">
        <v>0</v>
      </c>
      <c r="AC1344" s="115">
        <f t="shared" si="69"/>
        <v>0</v>
      </c>
      <c r="AD1344" s="2">
        <v>46082</v>
      </c>
      <c r="AE1344" s="175">
        <f>IFERROR(Table8[[#This Row],[Timeline - Monthwise]]-MIN(Table8[Start Date..]),"None")</f>
        <v>0</v>
      </c>
      <c r="AF1344" s="1">
        <f>IFERROR(Table8[[#This Row],[Timeline - Monthwise]]-Table8[[#This Row],[Start Date..]]+1,"Duration Doesn't Exsists")</f>
        <v>1</v>
      </c>
      <c r="AG1344" s="29">
        <f ca="1">IFERROR(Table8[[#This Row],[Timeline - Monthwise]]-TODAY(),"No ETA")</f>
        <v>-47</v>
      </c>
      <c r="AH1344" s="29" t="str">
        <f t="shared" si="70"/>
        <v>Yet to Start</v>
      </c>
      <c r="AI1344" s="1">
        <v>46082</v>
      </c>
      <c r="AJ1344" s="237" t="s">
        <v>3574</v>
      </c>
      <c r="AK1344" s="1" t="s">
        <v>596</v>
      </c>
      <c r="AL1344" s="1" t="s">
        <v>3325</v>
      </c>
      <c r="AM1344" s="1" t="s">
        <v>76</v>
      </c>
      <c r="AN1344" s="1">
        <v>1</v>
      </c>
      <c r="AO1344" s="27"/>
      <c r="AP1344" s="192"/>
      <c r="AQ1344" s="1"/>
      <c r="AS1344" s="192" t="str">
        <f>VLOOKUP(Table8[[#This Row],[CEM Number]],'71 CEMs'!$E$5:$E$76,1,0)</f>
        <v>I250206</v>
      </c>
      <c r="AT1344" s="235">
        <v>46082</v>
      </c>
      <c r="AU1344" s="233"/>
    </row>
    <row r="1345" spans="1:47" ht="14.4" customHeight="1">
      <c r="A1345" s="26" t="s">
        <v>590</v>
      </c>
      <c r="B1345" s="166">
        <v>45547</v>
      </c>
      <c r="C1345" s="1" t="s">
        <v>591</v>
      </c>
      <c r="D1345" s="1" t="s">
        <v>591</v>
      </c>
      <c r="E1345" s="192" t="s">
        <v>650</v>
      </c>
      <c r="F1345" s="29">
        <v>330</v>
      </c>
      <c r="G1345" s="29">
        <v>132</v>
      </c>
      <c r="H1345" s="29"/>
      <c r="I1345" s="29"/>
      <c r="J1345" s="29"/>
      <c r="K1345" s="29"/>
      <c r="L1345" s="29" t="s">
        <v>3584</v>
      </c>
      <c r="M1345" s="1" t="str">
        <f>Table8[[#This Row],[Std Remarks]]</f>
        <v>NOT LIVE - RETAIN BUDGET</v>
      </c>
      <c r="N1345" s="28">
        <f>Table8[[#This Row],[% of Completion of Work Done]]</f>
        <v>0</v>
      </c>
      <c r="O1345" s="1">
        <f>Table8[[#This Row],[Customers According to % (Market Share)]]</f>
        <v>132</v>
      </c>
      <c r="P1345" s="29">
        <v>3310606.625</v>
      </c>
      <c r="Q1345" s="136">
        <f>(Table8[[#This Row],[Allocated Budget]]*$Q$2)+(Table8[[#This Row],[Allocated Budget]]*(1-Table8[[#This Row],[HP%  based on Live % ( Work Progress)]])*(1-$Q$2))</f>
        <v>3310606.625</v>
      </c>
      <c r="R1345" s="136">
        <v>0</v>
      </c>
      <c r="S1345" s="1">
        <v>-0.85</v>
      </c>
      <c r="T1345" s="1" t="s">
        <v>651</v>
      </c>
      <c r="U1345" s="1">
        <v>0.4</v>
      </c>
      <c r="V1345" s="29">
        <v>434.7</v>
      </c>
      <c r="W1345" s="29">
        <v>3130.5499999999997</v>
      </c>
      <c r="X1345" s="1" t="s">
        <v>47</v>
      </c>
      <c r="Y1345" s="28">
        <f>Table8[[#This Row],[% of Completion of Work Done]]</f>
        <v>0</v>
      </c>
      <c r="Z1345" s="1" t="s">
        <v>35</v>
      </c>
      <c r="AA1345" s="1"/>
      <c r="AB1345" s="77">
        <v>0</v>
      </c>
      <c r="AC1345" s="115">
        <f t="shared" si="69"/>
        <v>0</v>
      </c>
      <c r="AD1345" s="2">
        <v>46082</v>
      </c>
      <c r="AE1345" s="175">
        <f>IFERROR(Table8[[#This Row],[Timeline - Monthwise]]-MIN(Table8[Start Date..]),"None")</f>
        <v>61</v>
      </c>
      <c r="AF1345" s="1">
        <f>IFERROR(Table8[[#This Row],[Timeline - Monthwise]]-Table8[[#This Row],[Start Date..]]+1,"Duration Doesn't Exsists")</f>
        <v>62</v>
      </c>
      <c r="AG1345" s="29">
        <f ca="1">IFERROR(Table8[[#This Row],[Timeline - Monthwise]]-TODAY(),"No ETA")</f>
        <v>14</v>
      </c>
      <c r="AH1345" s="29" t="str">
        <f t="shared" si="70"/>
        <v>Yet to Start</v>
      </c>
      <c r="AI1345" s="1">
        <v>46143</v>
      </c>
      <c r="AJ1345" s="237" t="s">
        <v>3575</v>
      </c>
      <c r="AK1345" s="1" t="s">
        <v>596</v>
      </c>
      <c r="AL1345" s="1" t="s">
        <v>3325</v>
      </c>
      <c r="AM1345" s="1" t="s">
        <v>76</v>
      </c>
      <c r="AN1345" s="1">
        <v>1</v>
      </c>
      <c r="AO1345" s="27"/>
      <c r="AP1345" s="192"/>
      <c r="AQ1345" s="1"/>
      <c r="AS1345" s="192" t="str">
        <f>VLOOKUP(Table8[[#This Row],[CEM Number]],'71 CEMs'!$E$5:$E$76,1,0)</f>
        <v>I250206</v>
      </c>
      <c r="AT1345" s="235">
        <v>46143</v>
      </c>
      <c r="AU1345" s="233"/>
    </row>
    <row r="1346" spans="1:47" ht="14.4" customHeight="1">
      <c r="A1346" s="192" t="s">
        <v>3655</v>
      </c>
      <c r="B1346" s="166" t="s">
        <v>3530</v>
      </c>
      <c r="C1346" s="1" t="s">
        <v>1369</v>
      </c>
      <c r="D1346" s="1" t="s">
        <v>1369</v>
      </c>
      <c r="E1346" s="192" t="s">
        <v>1406</v>
      </c>
      <c r="F1346" s="29">
        <v>686</v>
      </c>
      <c r="G1346" s="29">
        <v>274.40000000000003</v>
      </c>
      <c r="H1346" s="29"/>
      <c r="I1346" s="29"/>
      <c r="J1346" s="29"/>
      <c r="K1346" s="29"/>
      <c r="L1346" s="29"/>
      <c r="M1346" s="1" t="str">
        <f>Table8[[#This Row],[Std Remarks]]</f>
        <v>NOT LIVE - RETAIN BUDGET</v>
      </c>
      <c r="N1346" s="28">
        <f>Table8[[#This Row],[% of Completion of Work Done]]</f>
        <v>0</v>
      </c>
      <c r="O1346" s="1">
        <f>Table8[[#This Row],[Customers According to % (Market Share)]]</f>
        <v>274.40000000000003</v>
      </c>
      <c r="P1346" s="29">
        <v>7898760.1591469003</v>
      </c>
      <c r="Q1346" s="136">
        <f>(Table8[[#This Row],[Allocated Budget]]*$Q$2)+(Table8[[#This Row],[Allocated Budget]]*(1-Table8[[#This Row],[HP%  based on Live % ( Work Progress)]])*(1-$Q$2))</f>
        <v>7898760.1591468994</v>
      </c>
      <c r="R1346" s="136"/>
      <c r="S1346" s="1">
        <v>-1</v>
      </c>
      <c r="T1346" s="1"/>
      <c r="U1346" s="1"/>
      <c r="V1346" s="29">
        <v>1695.92895565</v>
      </c>
      <c r="W1346" s="29">
        <v>8743.75</v>
      </c>
      <c r="X1346" s="1" t="s">
        <v>47</v>
      </c>
      <c r="Y1346" s="28">
        <f>Table8[[#This Row],[% of Completion of Work Done]]</f>
        <v>0</v>
      </c>
      <c r="Z1346" s="1" t="s">
        <v>35</v>
      </c>
      <c r="AA1346" s="1"/>
      <c r="AB1346" s="77">
        <v>0</v>
      </c>
      <c r="AC1346" s="115">
        <f t="shared" si="69"/>
        <v>0</v>
      </c>
      <c r="AD1346" s="2">
        <v>46082</v>
      </c>
      <c r="AE1346" s="175">
        <f>IFERROR(Table8[[#This Row],[Timeline - Monthwise]]-MIN(Table8[Start Date..]),"None")</f>
        <v>214</v>
      </c>
      <c r="AF1346" s="1">
        <f>IFERROR(Table8[[#This Row],[Timeline - Monthwise]]-Table8[[#This Row],[Start Date..]]+1,"Duration Doesn't Exsists")</f>
        <v>215</v>
      </c>
      <c r="AG1346" s="29">
        <f ca="1">IFERROR(Table8[[#This Row],[Timeline - Monthwise]]-TODAY(),"No ETA")</f>
        <v>167</v>
      </c>
      <c r="AH1346" s="29" t="str">
        <f t="shared" si="70"/>
        <v>Yet to Start</v>
      </c>
      <c r="AI1346" s="1" t="s">
        <v>1168</v>
      </c>
      <c r="AJ1346" s="237" t="s">
        <v>3576</v>
      </c>
      <c r="AK1346" s="1" t="s">
        <v>1169</v>
      </c>
      <c r="AL1346" s="1" t="s">
        <v>3325</v>
      </c>
      <c r="AM1346" s="1" t="s">
        <v>76</v>
      </c>
      <c r="AN1346" s="1"/>
      <c r="AO1346" s="27"/>
      <c r="AP1346" s="192"/>
      <c r="AQ1346" s="1"/>
      <c r="AS1346" s="192" t="e">
        <f>VLOOKUP(Table8[[#This Row],[CEM Number]],'71 CEMs'!$E$5:$E$76,1,0)</f>
        <v>#N/A</v>
      </c>
      <c r="AT1346" s="235">
        <v>46296</v>
      </c>
      <c r="AU1346" s="233"/>
    </row>
    <row r="1347" spans="1:47" ht="14.4" customHeight="1">
      <c r="A1347" s="192" t="s">
        <v>3655</v>
      </c>
      <c r="B1347" s="166" t="s">
        <v>3530</v>
      </c>
      <c r="C1347" s="1" t="s">
        <v>1369</v>
      </c>
      <c r="D1347" s="1" t="s">
        <v>1369</v>
      </c>
      <c r="E1347" s="192" t="s">
        <v>1407</v>
      </c>
      <c r="F1347" s="29">
        <v>1360</v>
      </c>
      <c r="G1347" s="29">
        <v>544</v>
      </c>
      <c r="H1347" s="29"/>
      <c r="I1347" s="29"/>
      <c r="J1347" s="29"/>
      <c r="K1347" s="29"/>
      <c r="L1347" s="29"/>
      <c r="M1347" s="1" t="str">
        <f>Table8[[#This Row],[Std Remarks]]</f>
        <v>NOT LIVE - RETAIN BUDGET</v>
      </c>
      <c r="N1347" s="28">
        <f>Table8[[#This Row],[% of Completion of Work Done]]</f>
        <v>0</v>
      </c>
      <c r="O1347" s="1">
        <f>Table8[[#This Row],[Customers According to % (Market Share)]]</f>
        <v>544</v>
      </c>
      <c r="P1347" s="29">
        <v>13099619.6420273</v>
      </c>
      <c r="Q1347" s="136">
        <f>(Table8[[#This Row],[Allocated Budget]]*$Q$2)+(Table8[[#This Row],[Allocated Budget]]*(1-Table8[[#This Row],[HP%  based on Live % ( Work Progress)]])*(1-$Q$2))</f>
        <v>13099619.6420273</v>
      </c>
      <c r="R1347" s="136"/>
      <c r="S1347" s="1">
        <v>-1</v>
      </c>
      <c r="T1347" s="1"/>
      <c r="U1347" s="1"/>
      <c r="V1347" s="29">
        <v>2408.99577525</v>
      </c>
      <c r="W1347" s="29">
        <v>17915</v>
      </c>
      <c r="X1347" s="1" t="s">
        <v>47</v>
      </c>
      <c r="Y1347" s="28">
        <f>Table8[[#This Row],[% of Completion of Work Done]]</f>
        <v>0</v>
      </c>
      <c r="Z1347" s="1" t="s">
        <v>35</v>
      </c>
      <c r="AA1347" s="1"/>
      <c r="AB1347" s="77">
        <v>0</v>
      </c>
      <c r="AC1347" s="115">
        <f t="shared" si="69"/>
        <v>0</v>
      </c>
      <c r="AD1347" s="2">
        <v>46082</v>
      </c>
      <c r="AE1347" s="175">
        <f>IFERROR(Table8[[#This Row],[Timeline - Monthwise]]-MIN(Table8[Start Date..]),"None")</f>
        <v>214</v>
      </c>
      <c r="AF1347" s="1">
        <f>IFERROR(Table8[[#This Row],[Timeline - Monthwise]]-Table8[[#This Row],[Start Date..]]+1,"Duration Doesn't Exsists")</f>
        <v>215</v>
      </c>
      <c r="AG1347" s="29">
        <f ca="1">IFERROR(Table8[[#This Row],[Timeline - Monthwise]]-TODAY(),"No ETA")</f>
        <v>167</v>
      </c>
      <c r="AH1347" s="29" t="str">
        <f t="shared" si="70"/>
        <v>Yet to Start</v>
      </c>
      <c r="AI1347" s="1" t="s">
        <v>1168</v>
      </c>
      <c r="AJ1347" s="237" t="s">
        <v>3576</v>
      </c>
      <c r="AK1347" s="1" t="s">
        <v>1169</v>
      </c>
      <c r="AL1347" s="1" t="s">
        <v>3325</v>
      </c>
      <c r="AM1347" s="1" t="s">
        <v>76</v>
      </c>
      <c r="AN1347" s="1"/>
      <c r="AO1347" s="27"/>
      <c r="AP1347" s="192"/>
      <c r="AQ1347" s="1"/>
      <c r="AS1347" s="192" t="e">
        <f>VLOOKUP(Table8[[#This Row],[CEM Number]],'71 CEMs'!$E$5:$E$76,1,0)</f>
        <v>#N/A</v>
      </c>
      <c r="AT1347" s="235">
        <v>46296</v>
      </c>
      <c r="AU1347" s="233"/>
    </row>
    <row r="1348" spans="1:47" ht="14.4" customHeight="1">
      <c r="A1348" s="26" t="s">
        <v>1026</v>
      </c>
      <c r="B1348" s="166">
        <v>44924</v>
      </c>
      <c r="C1348" s="1" t="s">
        <v>474</v>
      </c>
      <c r="D1348" s="1" t="s">
        <v>1027</v>
      </c>
      <c r="E1348" s="192" t="s">
        <v>1068</v>
      </c>
      <c r="F1348" s="29">
        <v>148</v>
      </c>
      <c r="G1348" s="29">
        <v>74</v>
      </c>
      <c r="H1348" s="29">
        <v>0</v>
      </c>
      <c r="I1348" s="29">
        <v>0</v>
      </c>
      <c r="J1348" s="29">
        <v>0</v>
      </c>
      <c r="K1348" s="29">
        <v>0</v>
      </c>
      <c r="L1348" s="29" t="s">
        <v>3613</v>
      </c>
      <c r="M1348" s="1" t="str">
        <f>Table8[[#This Row],[Std Remarks]]</f>
        <v>NOT LIVE - RETAIN BUDGET</v>
      </c>
      <c r="N1348" s="28">
        <f>Table8[[#This Row],[% of Completion of Work Done]]</f>
        <v>1</v>
      </c>
      <c r="O1348" s="1">
        <f>Table8[[#This Row],[Customers According to % (Market Share)]]</f>
        <v>74</v>
      </c>
      <c r="P1348" s="29">
        <v>1696577.2834312499</v>
      </c>
      <c r="Q1348" s="136">
        <f>(Table8[[#This Row],[Allocated Budget]]*$Q$2)+(Table8[[#This Row],[Allocated Budget]]*(1-Table8[[#This Row],[HP%  based on Live % ( Work Progress)]])*(1-$Q$2))</f>
        <v>254486.59251468748</v>
      </c>
      <c r="R1348" s="136">
        <v>1442090.6909165627</v>
      </c>
      <c r="S1348" s="1">
        <v>-0.85</v>
      </c>
      <c r="T1348" s="1"/>
      <c r="U1348" s="1">
        <v>0.5</v>
      </c>
      <c r="V1348" s="29">
        <v>348.45</v>
      </c>
      <c r="W1348" s="29">
        <v>1478.0010674499999</v>
      </c>
      <c r="X1348" s="1" t="s">
        <v>47</v>
      </c>
      <c r="Y1348" s="28">
        <f>Table8[[#This Row],[% of Completion of Work Done]]</f>
        <v>1</v>
      </c>
      <c r="Z1348" s="1" t="s">
        <v>35</v>
      </c>
      <c r="AA1348" s="1"/>
      <c r="AB1348" s="64">
        <v>1</v>
      </c>
      <c r="AC1348" s="115">
        <f t="shared" si="69"/>
        <v>1</v>
      </c>
      <c r="AD1348" s="2">
        <v>46082</v>
      </c>
      <c r="AE1348" s="175">
        <f>IFERROR(Table8[[#This Row],[Timeline - Monthwise]]-MIN(Table8[Start Date..]),"None")</f>
        <v>0</v>
      </c>
      <c r="AF1348" s="1">
        <f>IFERROR(Table8[[#This Row],[Timeline - Monthwise]]-Table8[[#This Row],[Start Date..]]+1,"Duration Doesn't Exsists")</f>
        <v>1</v>
      </c>
      <c r="AG1348" s="29">
        <f ca="1">IFERROR(Table8[[#This Row],[Timeline - Monthwise]]-TODAY(),"No ETA")</f>
        <v>-47</v>
      </c>
      <c r="AH1348" s="29" t="str">
        <f t="shared" si="70"/>
        <v>Completed</v>
      </c>
      <c r="AI1348" s="1">
        <v>45703</v>
      </c>
      <c r="AJ1348" s="237" t="s">
        <v>3574</v>
      </c>
      <c r="AK1348" s="1" t="s">
        <v>1069</v>
      </c>
      <c r="AL1348" s="1" t="s">
        <v>3180</v>
      </c>
      <c r="AM1348" s="1" t="s">
        <v>76</v>
      </c>
      <c r="AN1348" s="1">
        <v>1</v>
      </c>
      <c r="AO1348" s="27"/>
      <c r="AP1348" s="192"/>
      <c r="AQ1348" s="1"/>
      <c r="AS1348" s="192" t="str">
        <f>VLOOKUP(Table8[[#This Row],[CEM Number]],'71 CEMs'!$E$5:$E$76,1,0)</f>
        <v>INT-23-00439</v>
      </c>
      <c r="AT1348" s="235">
        <v>46082</v>
      </c>
      <c r="AU1348" s="233"/>
    </row>
    <row r="1349" spans="1:47" ht="14.4" customHeight="1">
      <c r="A1349" s="26" t="s">
        <v>190</v>
      </c>
      <c r="B1349" s="166">
        <v>45350</v>
      </c>
      <c r="C1349" s="1" t="s">
        <v>191</v>
      </c>
      <c r="D1349" s="1" t="s">
        <v>192</v>
      </c>
      <c r="E1349" s="192" t="s">
        <v>213</v>
      </c>
      <c r="F1349" s="29">
        <v>188</v>
      </c>
      <c r="G1349" s="29">
        <v>75.2</v>
      </c>
      <c r="H1349" s="29">
        <v>188</v>
      </c>
      <c r="I1349" s="29"/>
      <c r="J1349" s="29"/>
      <c r="K1349" s="29"/>
      <c r="L1349" s="29"/>
      <c r="M1349" s="1" t="s">
        <v>3611</v>
      </c>
      <c r="N1349" s="28">
        <f>Table8[[#This Row],[% of Completion of Work Done]]</f>
        <v>1</v>
      </c>
      <c r="O1349" s="1">
        <f>Table8[[#This Row],[Customers According to % (Market Share)]]</f>
        <v>75.2</v>
      </c>
      <c r="P1349" s="29">
        <v>1584160.3</v>
      </c>
      <c r="Q1349" s="136">
        <f>(Table8[[#This Row],[Allocated Budget]]*$Q$2)+(Table8[[#This Row],[Allocated Budget]]*(1-Table8[[#This Row],[HP%  based on Live % ( Work Progress)]])*(1-$Q$2))</f>
        <v>237624.04499999998</v>
      </c>
      <c r="R1349" s="136">
        <v>1346536.2550000001</v>
      </c>
      <c r="S1349" s="1">
        <v>-0.85</v>
      </c>
      <c r="T1349" s="1"/>
      <c r="U1349" s="1">
        <v>0.4</v>
      </c>
      <c r="V1349" s="29">
        <v>0</v>
      </c>
      <c r="W1349" s="29">
        <v>2584.33</v>
      </c>
      <c r="X1349" s="1" t="s">
        <v>47</v>
      </c>
      <c r="Y1349" s="28">
        <f>Table8[[#This Row],[% of Completion of Work Done]]</f>
        <v>1</v>
      </c>
      <c r="Z1349" s="1" t="s">
        <v>35</v>
      </c>
      <c r="AA1349" s="1"/>
      <c r="AB1349" s="64">
        <v>1</v>
      </c>
      <c r="AC1349" s="115">
        <f t="shared" si="69"/>
        <v>1</v>
      </c>
      <c r="AD1349" s="2">
        <v>46082</v>
      </c>
      <c r="AE1349" s="175">
        <f>IFERROR(Table8[[#This Row],[Timeline - Monthwise]]-MIN(Table8[Start Date..]),"None")</f>
        <v>31</v>
      </c>
      <c r="AF1349" s="1">
        <f>IFERROR(Table8[[#This Row],[Timeline - Monthwise]]-Table8[[#This Row],[Start Date..]]+1,"Duration Doesn't Exsists")</f>
        <v>32</v>
      </c>
      <c r="AG1349" s="29">
        <f ca="1">IFERROR(Table8[[#This Row],[Timeline - Monthwise]]-TODAY(),"No ETA")</f>
        <v>-16</v>
      </c>
      <c r="AH1349" s="29" t="str">
        <f t="shared" si="70"/>
        <v>Completed</v>
      </c>
      <c r="AI1349" s="1" t="s">
        <v>214</v>
      </c>
      <c r="AJ1349" s="237" t="s">
        <v>3571</v>
      </c>
      <c r="AK1349" s="1" t="s">
        <v>215</v>
      </c>
      <c r="AL1349" s="1" t="s">
        <v>3180</v>
      </c>
      <c r="AM1349" s="1" t="s">
        <v>76</v>
      </c>
      <c r="AN1349" s="1">
        <v>1</v>
      </c>
      <c r="AO1349" s="27"/>
      <c r="AP1349" s="192"/>
      <c r="AQ1349" s="1"/>
      <c r="AS1349" s="192" t="str">
        <f>VLOOKUP(Table8[[#This Row],[CEM Number]],'71 CEMs'!$E$5:$E$76,1,0)</f>
        <v>I240540</v>
      </c>
      <c r="AT1349" s="235">
        <v>46113</v>
      </c>
      <c r="AU1349" s="233"/>
    </row>
    <row r="1350" spans="1:47" ht="14.4" customHeight="1">
      <c r="A1350" s="26" t="s">
        <v>1009</v>
      </c>
      <c r="B1350" s="166">
        <v>44924</v>
      </c>
      <c r="C1350" s="1" t="s">
        <v>64</v>
      </c>
      <c r="D1350" s="1" t="s">
        <v>1010</v>
      </c>
      <c r="E1350" s="192" t="s">
        <v>1023</v>
      </c>
      <c r="F1350" s="29">
        <v>2678</v>
      </c>
      <c r="G1350" s="29">
        <v>1339</v>
      </c>
      <c r="H1350" s="29"/>
      <c r="I1350" s="29"/>
      <c r="J1350" s="29"/>
      <c r="K1350" s="29"/>
      <c r="L1350" s="29"/>
      <c r="M1350" s="1" t="str">
        <f>Table8[[#This Row],[Std Remarks]]</f>
        <v>LIVE - 100% Completed</v>
      </c>
      <c r="N1350" s="28">
        <f>Table8[[#This Row],[% of Completion of Work Done]]</f>
        <v>1</v>
      </c>
      <c r="O1350" s="1">
        <f>Table8[[#This Row],[Customers According to % (Market Share)]]</f>
        <v>1339</v>
      </c>
      <c r="P1350" s="29">
        <v>11605724</v>
      </c>
      <c r="Q1350" s="136">
        <f>Table8[[#This Row],[Allocated Budget]]*Table8[[#This Row],[Allocation Percentage]]</f>
        <v>1740858.5999999999</v>
      </c>
      <c r="R1350" s="136">
        <v>9864865.4000000004</v>
      </c>
      <c r="S1350" s="1">
        <v>-1</v>
      </c>
      <c r="T1350" s="1"/>
      <c r="U1350" s="1">
        <v>0.5</v>
      </c>
      <c r="V1350" s="29">
        <v>1885.9499999999998</v>
      </c>
      <c r="W1350" s="29">
        <v>8747.85</v>
      </c>
      <c r="X1350" s="1" t="s">
        <v>47</v>
      </c>
      <c r="Y1350" s="75">
        <f>$Q$2</f>
        <v>0.15</v>
      </c>
      <c r="Z1350" s="1" t="s">
        <v>32</v>
      </c>
      <c r="AA1350" s="1" t="s">
        <v>47</v>
      </c>
      <c r="AB1350" s="64">
        <v>1</v>
      </c>
      <c r="AC1350" s="115">
        <f t="shared" si="69"/>
        <v>1</v>
      </c>
      <c r="AD1350" s="2">
        <v>46082</v>
      </c>
      <c r="AE1350" s="175" t="str">
        <f>IFERROR(Table8[[#This Row],[Timeline - Monthwise]]-MIN(Table8[Start Date..]),"None")</f>
        <v>None</v>
      </c>
      <c r="AF1350" s="1" t="str">
        <f>IFERROR(Table8[[#This Row],[Timeline - Monthwise]]-Table8[[#This Row],[Start Date..]]+1,"Duration Doesn't Exsists")</f>
        <v>Duration Doesn't Exsists</v>
      </c>
      <c r="AG1350" s="29" t="str">
        <f ca="1">IFERROR(Table8[[#This Row],[Timeline - Monthwise]]-TODAY(),"No ETA")</f>
        <v>No ETA</v>
      </c>
      <c r="AH1350" s="29" t="str">
        <f t="shared" si="70"/>
        <v>Completed</v>
      </c>
      <c r="AI1350" s="1"/>
      <c r="AJ1350" s="237" t="s">
        <v>3569</v>
      </c>
      <c r="AK1350" s="1"/>
      <c r="AL1350" s="1" t="s">
        <v>3178</v>
      </c>
      <c r="AM1350" s="1" t="s">
        <v>30</v>
      </c>
      <c r="AN1350" s="1"/>
      <c r="AO1350" s="27"/>
      <c r="AP1350" s="192"/>
      <c r="AQ1350" s="1"/>
      <c r="AS1350" s="192" t="str">
        <f>VLOOKUP(Table8[[#This Row],[CEM Number]],'71 CEMs'!$E$5:$E$76,1,0)</f>
        <v>INT-23-00437</v>
      </c>
      <c r="AT1350" s="235" t="s">
        <v>3569</v>
      </c>
      <c r="AU1350" s="233"/>
    </row>
    <row r="1351" spans="1:47" ht="14.4" customHeight="1">
      <c r="A1351" s="26" t="s">
        <v>950</v>
      </c>
      <c r="B1351" s="166">
        <v>44195</v>
      </c>
      <c r="C1351" s="1" t="s">
        <v>138</v>
      </c>
      <c r="D1351" s="1" t="s">
        <v>951</v>
      </c>
      <c r="E1351" s="192" t="s">
        <v>990</v>
      </c>
      <c r="F1351" s="29">
        <v>4322</v>
      </c>
      <c r="G1351" s="29">
        <v>1728.8000000000002</v>
      </c>
      <c r="H1351" s="29"/>
      <c r="I1351" s="29"/>
      <c r="J1351" s="29"/>
      <c r="K1351" s="29"/>
      <c r="L1351" s="29"/>
      <c r="M1351" s="1" t="str">
        <f>Table8[[#This Row],[Std Remarks]]</f>
        <v>LIVE - 100% Completed</v>
      </c>
      <c r="N1351" s="28">
        <f>Table8[[#This Row],[% of Completion of Work Done]]</f>
        <v>1</v>
      </c>
      <c r="O1351" s="1">
        <f>Table8[[#This Row],[Customers According to % (Market Share)]]</f>
        <v>1728.8000000000002</v>
      </c>
      <c r="P1351" s="29">
        <v>44742841.171654202</v>
      </c>
      <c r="Q1351" s="136">
        <f>Table8[[#This Row],[Allocated Budget]]*Table8[[#This Row],[Allocation Percentage]]</f>
        <v>6711426.1757481303</v>
      </c>
      <c r="R1351" s="136">
        <v>38031414.995906092</v>
      </c>
      <c r="S1351" s="1">
        <v>-0.5</v>
      </c>
      <c r="T1351" s="1"/>
      <c r="U1351" s="1">
        <v>0.4</v>
      </c>
      <c r="V1351" s="29">
        <v>0</v>
      </c>
      <c r="W1351" s="29">
        <v>22231.582936213876</v>
      </c>
      <c r="X1351" s="1" t="s">
        <v>31</v>
      </c>
      <c r="Y1351" s="75">
        <f>$Q$2</f>
        <v>0.15</v>
      </c>
      <c r="Z1351" s="1" t="s">
        <v>32</v>
      </c>
      <c r="AA1351" s="1" t="s">
        <v>31</v>
      </c>
      <c r="AB1351" s="64">
        <v>1</v>
      </c>
      <c r="AC1351" s="115">
        <f t="shared" si="69"/>
        <v>1</v>
      </c>
      <c r="AD1351" s="2">
        <v>46082</v>
      </c>
      <c r="AE1351" s="175" t="str">
        <f>IFERROR(Table8[[#This Row],[Timeline - Monthwise]]-MIN(Table8[Start Date..]),"None")</f>
        <v>None</v>
      </c>
      <c r="AF1351" s="1" t="str">
        <f>IFERROR(Table8[[#This Row],[Timeline - Monthwise]]-Table8[[#This Row],[Start Date..]]+1,"Duration Doesn't Exsists")</f>
        <v>Duration Doesn't Exsists</v>
      </c>
      <c r="AG1351" s="29" t="str">
        <f ca="1">IFERROR(Table8[[#This Row],[Timeline - Monthwise]]-TODAY(),"No ETA")</f>
        <v>No ETA</v>
      </c>
      <c r="AH1351" s="29" t="str">
        <f t="shared" si="70"/>
        <v>Completed</v>
      </c>
      <c r="AI1351" s="1"/>
      <c r="AJ1351" s="237" t="s">
        <v>3569</v>
      </c>
      <c r="AK1351" s="1"/>
      <c r="AL1351" s="1" t="s">
        <v>3178</v>
      </c>
      <c r="AM1351" s="1" t="s">
        <v>30</v>
      </c>
      <c r="AN1351" s="1"/>
      <c r="AO1351" s="27"/>
      <c r="AP1351" s="192"/>
      <c r="AQ1351" s="1"/>
      <c r="AS1351" s="192" t="str">
        <f>VLOOKUP(Table8[[#This Row],[CEM Number]],'71 CEMs'!$E$5:$E$76,1,0)</f>
        <v>INT-21-00315</v>
      </c>
      <c r="AT1351" s="235" t="s">
        <v>3569</v>
      </c>
      <c r="AU1351" s="233"/>
    </row>
    <row r="1352" spans="1:47" ht="14.4" customHeight="1">
      <c r="A1352" s="26" t="s">
        <v>950</v>
      </c>
      <c r="B1352" s="166">
        <v>44195</v>
      </c>
      <c r="C1352" s="1" t="s">
        <v>138</v>
      </c>
      <c r="D1352" s="1" t="s">
        <v>951</v>
      </c>
      <c r="E1352" s="192" t="s">
        <v>991</v>
      </c>
      <c r="F1352" s="29">
        <v>3768</v>
      </c>
      <c r="G1352" s="29">
        <v>1507.2</v>
      </c>
      <c r="H1352" s="29"/>
      <c r="I1352" s="29"/>
      <c r="J1352" s="29"/>
      <c r="K1352" s="29"/>
      <c r="L1352" s="29"/>
      <c r="M1352" s="1" t="str">
        <f>Table8[[#This Row],[Std Remarks]]</f>
        <v>LIVE - 100% Completed</v>
      </c>
      <c r="N1352" s="28">
        <f>Table8[[#This Row],[% of Completion of Work Done]]</f>
        <v>1</v>
      </c>
      <c r="O1352" s="1">
        <f>Table8[[#This Row],[Customers According to % (Market Share)]]</f>
        <v>1507.2</v>
      </c>
      <c r="P1352" s="29">
        <v>55531073.872165002</v>
      </c>
      <c r="Q1352" s="136">
        <f>Table8[[#This Row],[Allocated Budget]]*Table8[[#This Row],[Allocation Percentage]]</f>
        <v>8329661.0808247495</v>
      </c>
      <c r="R1352" s="136">
        <v>47201412.791340247</v>
      </c>
      <c r="S1352" s="1">
        <v>-1</v>
      </c>
      <c r="T1352" s="1"/>
      <c r="U1352" s="1">
        <v>0.4</v>
      </c>
      <c r="V1352" s="29">
        <v>37423.819943800001</v>
      </c>
      <c r="W1352" s="29">
        <v>27024.61602125</v>
      </c>
      <c r="X1352" s="1" t="s">
        <v>31</v>
      </c>
      <c r="Y1352" s="75">
        <f>$Q$2</f>
        <v>0.15</v>
      </c>
      <c r="Z1352" s="1" t="s">
        <v>32</v>
      </c>
      <c r="AA1352" s="1" t="s">
        <v>31</v>
      </c>
      <c r="AB1352" s="64">
        <v>1</v>
      </c>
      <c r="AC1352" s="115">
        <f t="shared" si="69"/>
        <v>1</v>
      </c>
      <c r="AD1352" s="2">
        <v>46082</v>
      </c>
      <c r="AE1352" s="175" t="str">
        <f>IFERROR(Table8[[#This Row],[Timeline - Monthwise]]-MIN(Table8[Start Date..]),"None")</f>
        <v>None</v>
      </c>
      <c r="AF1352" s="1" t="str">
        <f>IFERROR(Table8[[#This Row],[Timeline - Monthwise]]-Table8[[#This Row],[Start Date..]]+1,"Duration Doesn't Exsists")</f>
        <v>Duration Doesn't Exsists</v>
      </c>
      <c r="AG1352" s="29" t="str">
        <f ca="1">IFERROR(Table8[[#This Row],[Timeline - Monthwise]]-TODAY(),"No ETA")</f>
        <v>No ETA</v>
      </c>
      <c r="AH1352" s="29" t="str">
        <f t="shared" si="70"/>
        <v>Completed</v>
      </c>
      <c r="AI1352" s="1"/>
      <c r="AJ1352" s="237" t="s">
        <v>3569</v>
      </c>
      <c r="AK1352" s="1"/>
      <c r="AL1352" s="1" t="s">
        <v>3178</v>
      </c>
      <c r="AM1352" s="1" t="s">
        <v>30</v>
      </c>
      <c r="AN1352" s="1"/>
      <c r="AO1352" s="27"/>
      <c r="AP1352" s="192"/>
      <c r="AQ1352" s="1"/>
      <c r="AS1352" s="192" t="str">
        <f>VLOOKUP(Table8[[#This Row],[CEM Number]],'71 CEMs'!$E$5:$E$76,1,0)</f>
        <v>INT-21-00315</v>
      </c>
      <c r="AT1352" s="235" t="s">
        <v>3569</v>
      </c>
      <c r="AU1352" s="233"/>
    </row>
    <row r="1353" spans="1:47" ht="14.4" customHeight="1">
      <c r="A1353" s="26" t="s">
        <v>387</v>
      </c>
      <c r="B1353" s="166">
        <v>45427</v>
      </c>
      <c r="C1353" s="1" t="s">
        <v>388</v>
      </c>
      <c r="D1353" s="1" t="s">
        <v>388</v>
      </c>
      <c r="E1353" s="192" t="s">
        <v>428</v>
      </c>
      <c r="F1353" s="29">
        <v>674</v>
      </c>
      <c r="G1353" s="29">
        <v>269.60000000000002</v>
      </c>
      <c r="H1353" s="29">
        <v>383</v>
      </c>
      <c r="I1353" s="29">
        <v>250</v>
      </c>
      <c r="J1353" s="29">
        <v>28</v>
      </c>
      <c r="K1353" s="29">
        <v>1</v>
      </c>
      <c r="L1353" s="29"/>
      <c r="M1353" s="1" t="str">
        <f>Table8[[#This Row],[Std Remarks]]</f>
        <v>LIVE - 100% Completed</v>
      </c>
      <c r="N1353" s="28">
        <f>Table8[[#This Row],[% of Completion of Work Done]]</f>
        <v>1</v>
      </c>
      <c r="O1353" s="1">
        <f>Table8[[#This Row],[Customers According to % (Market Share)]]</f>
        <v>269.60000000000002</v>
      </c>
      <c r="P1353" s="29">
        <v>16137692.500404</v>
      </c>
      <c r="Q1353" s="136">
        <f>Table8[[#This Row],[Allocated Budget]]*Table8[[#This Row],[Allocation Percentage]]</f>
        <v>2420653.8750605998</v>
      </c>
      <c r="R1353" s="136">
        <v>13717038.625343401</v>
      </c>
      <c r="S1353" s="1">
        <v>-1</v>
      </c>
      <c r="T1353" s="1"/>
      <c r="U1353" s="1">
        <v>0.4</v>
      </c>
      <c r="V1353" s="29">
        <v>1693.835</v>
      </c>
      <c r="W1353" s="29">
        <v>3624.6256766999995</v>
      </c>
      <c r="X1353" s="1" t="s">
        <v>47</v>
      </c>
      <c r="Y1353" s="75">
        <f>$Q$2</f>
        <v>0.15</v>
      </c>
      <c r="Z1353" s="1" t="s">
        <v>32</v>
      </c>
      <c r="AA1353" s="1" t="s">
        <v>150</v>
      </c>
      <c r="AB1353" s="64">
        <v>1</v>
      </c>
      <c r="AC1353" s="115">
        <f t="shared" si="69"/>
        <v>1</v>
      </c>
      <c r="AD1353" s="2">
        <v>46082</v>
      </c>
      <c r="AE1353" s="175" t="str">
        <f>IFERROR(Table8[[#This Row],[Timeline - Monthwise]]-MIN(Table8[Start Date..]),"None")</f>
        <v>None</v>
      </c>
      <c r="AF1353" s="1" t="str">
        <f>IFERROR(Table8[[#This Row],[Timeline - Monthwise]]-Table8[[#This Row],[Start Date..]]+1,"Duration Doesn't Exsists")</f>
        <v>Duration Doesn't Exsists</v>
      </c>
      <c r="AG1353" s="29" t="str">
        <f ca="1">IFERROR(Table8[[#This Row],[Timeline - Monthwise]]-TODAY(),"No ETA")</f>
        <v>No ETA</v>
      </c>
      <c r="AH1353" s="29" t="str">
        <f t="shared" si="70"/>
        <v>Completed</v>
      </c>
      <c r="AI1353" s="1"/>
      <c r="AJ1353" s="237" t="s">
        <v>3569</v>
      </c>
      <c r="AK1353" s="1" t="s">
        <v>417</v>
      </c>
      <c r="AL1353" s="1" t="s">
        <v>3322</v>
      </c>
      <c r="AM1353" s="1" t="s">
        <v>30</v>
      </c>
      <c r="AN1353" s="1"/>
      <c r="AO1353" s="27">
        <v>1</v>
      </c>
      <c r="AP1353" s="192"/>
      <c r="AQ1353" s="1"/>
      <c r="AS1353" s="192" t="str">
        <f>VLOOKUP(Table8[[#This Row],[CEM Number]],'71 CEMs'!$E$5:$E$76,1,0)</f>
        <v>I240702</v>
      </c>
      <c r="AT1353" s="235" t="s">
        <v>3569</v>
      </c>
      <c r="AU1353" s="233"/>
    </row>
    <row r="1354" spans="1:47" ht="14.4" customHeight="1">
      <c r="A1354" s="26" t="s">
        <v>286</v>
      </c>
      <c r="B1354" s="166">
        <v>45428</v>
      </c>
      <c r="C1354" s="1" t="s">
        <v>287</v>
      </c>
      <c r="D1354" s="1" t="s">
        <v>288</v>
      </c>
      <c r="E1354" s="192" t="s">
        <v>326</v>
      </c>
      <c r="F1354" s="29">
        <v>710</v>
      </c>
      <c r="G1354" s="29">
        <v>284</v>
      </c>
      <c r="H1354" s="29"/>
      <c r="I1354" s="29">
        <v>0</v>
      </c>
      <c r="J1354" s="29">
        <v>0</v>
      </c>
      <c r="K1354" s="29">
        <v>5</v>
      </c>
      <c r="L1354" s="29" t="s">
        <v>3585</v>
      </c>
      <c r="M1354" s="1" t="str">
        <f>Table8[[#This Row],[Std Remarks]]</f>
        <v>LIVE - 100% Completed</v>
      </c>
      <c r="N1354" s="28">
        <f>Table8[[#This Row],[% of Completion of Work Done]]</f>
        <v>1</v>
      </c>
      <c r="O1354" s="1">
        <f>Table8[[#This Row],[Customers According to % (Market Share)]]</f>
        <v>284</v>
      </c>
      <c r="P1354" s="29">
        <v>11002646.071005199</v>
      </c>
      <c r="Q1354" s="136">
        <f>Table8[[#This Row],[Allocated Budget]]*Table8[[#This Row],[Allocation Percentage]]</f>
        <v>1650396.9106507797</v>
      </c>
      <c r="R1354" s="136">
        <v>9352249.1603543926</v>
      </c>
      <c r="S1354" s="1">
        <v>-1</v>
      </c>
      <c r="T1354" s="1"/>
      <c r="U1354" s="1">
        <v>0.4</v>
      </c>
      <c r="V1354" s="29">
        <v>2313.2875768340004</v>
      </c>
      <c r="W1354" s="29">
        <v>7788.5884033042485</v>
      </c>
      <c r="X1354" s="1" t="s">
        <v>47</v>
      </c>
      <c r="Y1354" s="75">
        <f>$Q$2</f>
        <v>0.15</v>
      </c>
      <c r="Z1354" s="1" t="s">
        <v>32</v>
      </c>
      <c r="AA1354" s="1" t="s">
        <v>47</v>
      </c>
      <c r="AB1354" s="64">
        <v>1</v>
      </c>
      <c r="AC1354" s="115">
        <f t="shared" si="69"/>
        <v>1</v>
      </c>
      <c r="AD1354" s="2">
        <v>46082</v>
      </c>
      <c r="AE1354" s="175" t="str">
        <f>IFERROR(Table8[[#This Row],[Timeline - Monthwise]]-MIN(Table8[Start Date..]),"None")</f>
        <v>None</v>
      </c>
      <c r="AF1354" s="1" t="str">
        <f>IFERROR(Table8[[#This Row],[Timeline - Monthwise]]-Table8[[#This Row],[Start Date..]]+1,"Duration Doesn't Exsists")</f>
        <v>Duration Doesn't Exsists</v>
      </c>
      <c r="AG1354" s="29" t="str">
        <f ca="1">IFERROR(Table8[[#This Row],[Timeline - Monthwise]]-TODAY(),"No ETA")</f>
        <v>No ETA</v>
      </c>
      <c r="AH1354" s="29" t="str">
        <f t="shared" si="70"/>
        <v>Completed</v>
      </c>
      <c r="AI1354" s="1"/>
      <c r="AJ1354" s="237" t="s">
        <v>3569</v>
      </c>
      <c r="AK1354" s="1"/>
      <c r="AL1354" s="1" t="s">
        <v>3178</v>
      </c>
      <c r="AM1354" s="1" t="s">
        <v>30</v>
      </c>
      <c r="AN1354" s="1"/>
      <c r="AO1354" s="27"/>
      <c r="AP1354" s="192"/>
      <c r="AQ1354" s="1"/>
      <c r="AS1354" s="192" t="str">
        <f>VLOOKUP(Table8[[#This Row],[CEM Number]],'71 CEMs'!$E$5:$E$76,1,0)</f>
        <v>I240682</v>
      </c>
      <c r="AT1354" s="235" t="s">
        <v>3569</v>
      </c>
      <c r="AU1354" s="233"/>
    </row>
    <row r="1355" spans="1:47" ht="14.4" customHeight="1">
      <c r="A1355" s="192" t="s">
        <v>3655</v>
      </c>
      <c r="B1355" s="166" t="s">
        <v>3530</v>
      </c>
      <c r="C1355" s="1" t="s">
        <v>1369</v>
      </c>
      <c r="D1355" s="1" t="s">
        <v>1369</v>
      </c>
      <c r="E1355" s="192" t="s">
        <v>1408</v>
      </c>
      <c r="F1355" s="29">
        <v>304</v>
      </c>
      <c r="G1355" s="29">
        <v>121.60000000000001</v>
      </c>
      <c r="H1355" s="29"/>
      <c r="I1355" s="29"/>
      <c r="J1355" s="29"/>
      <c r="K1355" s="29"/>
      <c r="L1355" s="29"/>
      <c r="M1355" s="1" t="str">
        <f>Table8[[#This Row],[Std Remarks]]</f>
        <v>NOT LIVE - RETAIN BUDGET</v>
      </c>
      <c r="N1355" s="28">
        <f>Table8[[#This Row],[% of Completion of Work Done]]</f>
        <v>0</v>
      </c>
      <c r="O1355" s="1">
        <f>Table8[[#This Row],[Customers According to % (Market Share)]]</f>
        <v>121.60000000000001</v>
      </c>
      <c r="P1355" s="29">
        <v>5188456.3689724002</v>
      </c>
      <c r="Q1355" s="136">
        <f>(Table8[[#This Row],[Allocated Budget]]*$Q$2)+(Table8[[#This Row],[Allocated Budget]]*(1-Table8[[#This Row],[HP%  based on Live % ( Work Progress)]])*(1-$Q$2))</f>
        <v>5188456.3689724002</v>
      </c>
      <c r="R1355" s="136"/>
      <c r="S1355" s="1">
        <v>-1</v>
      </c>
      <c r="T1355" s="1"/>
      <c r="U1355" s="1"/>
      <c r="V1355" s="29">
        <v>1298.8241093499998</v>
      </c>
      <c r="W1355" s="29">
        <v>4335</v>
      </c>
      <c r="X1355" s="1" t="s">
        <v>47</v>
      </c>
      <c r="Y1355" s="28">
        <f>Table8[[#This Row],[% of Completion of Work Done]]</f>
        <v>0</v>
      </c>
      <c r="Z1355" s="1" t="s">
        <v>35</v>
      </c>
      <c r="AA1355" s="1"/>
      <c r="AB1355" s="77">
        <v>0</v>
      </c>
      <c r="AC1355" s="115">
        <f t="shared" si="69"/>
        <v>0</v>
      </c>
      <c r="AD1355" s="2">
        <v>46082</v>
      </c>
      <c r="AE1355" s="175">
        <f>IFERROR(Table8[[#This Row],[Timeline - Monthwise]]-MIN(Table8[Start Date..]),"None")</f>
        <v>214</v>
      </c>
      <c r="AF1355" s="1">
        <f>IFERROR(Table8[[#This Row],[Timeline - Monthwise]]-Table8[[#This Row],[Start Date..]]+1,"Duration Doesn't Exsists")</f>
        <v>215</v>
      </c>
      <c r="AG1355" s="29">
        <f ca="1">IFERROR(Table8[[#This Row],[Timeline - Monthwise]]-TODAY(),"No ETA")</f>
        <v>167</v>
      </c>
      <c r="AH1355" s="29" t="str">
        <f t="shared" si="70"/>
        <v>Yet to Start</v>
      </c>
      <c r="AI1355" s="1" t="s">
        <v>1168</v>
      </c>
      <c r="AJ1355" s="237" t="s">
        <v>3576</v>
      </c>
      <c r="AK1355" s="1" t="s">
        <v>1169</v>
      </c>
      <c r="AL1355" s="1" t="s">
        <v>3325</v>
      </c>
      <c r="AM1355" s="1" t="s">
        <v>76</v>
      </c>
      <c r="AN1355" s="1"/>
      <c r="AO1355" s="27"/>
      <c r="AP1355" s="192"/>
      <c r="AQ1355" s="1"/>
      <c r="AS1355" s="192" t="e">
        <f>VLOOKUP(Table8[[#This Row],[CEM Number]],'71 CEMs'!$E$5:$E$76,1,0)</f>
        <v>#N/A</v>
      </c>
      <c r="AT1355" s="235">
        <v>46296</v>
      </c>
      <c r="AU1355" s="233"/>
    </row>
    <row r="1356" spans="1:47" ht="14.4" customHeight="1">
      <c r="A1356" s="26" t="s">
        <v>788</v>
      </c>
      <c r="B1356" s="166">
        <v>45621</v>
      </c>
      <c r="C1356" s="1" t="s">
        <v>789</v>
      </c>
      <c r="D1356" s="1" t="s">
        <v>790</v>
      </c>
      <c r="E1356" s="192" t="s">
        <v>796</v>
      </c>
      <c r="F1356" s="29">
        <v>394</v>
      </c>
      <c r="G1356" s="29">
        <v>157.60000000000002</v>
      </c>
      <c r="H1356" s="29">
        <v>50</v>
      </c>
      <c r="I1356" s="29">
        <v>44</v>
      </c>
      <c r="J1356" s="29">
        <v>3</v>
      </c>
      <c r="K1356" s="29">
        <v>3</v>
      </c>
      <c r="L1356" s="29" t="s">
        <v>3631</v>
      </c>
      <c r="M1356" s="1" t="str">
        <f>Table8[[#This Row],[Std Remarks]]</f>
        <v>NOT LIVE - RETAIN BUDGET</v>
      </c>
      <c r="N1356" s="28">
        <f>Table8[[#This Row],[% of Completion of Work Done]]</f>
        <v>0</v>
      </c>
      <c r="O1356" s="1">
        <f>Table8[[#This Row],[Customers According to % (Market Share)]]</f>
        <v>157.60000000000002</v>
      </c>
      <c r="P1356" s="29">
        <v>8663253.8074999992</v>
      </c>
      <c r="Q1356" s="136">
        <f>(Table8[[#This Row],[Allocated Budget]]*$Q$2)+(Table8[[#This Row],[Allocated Budget]]*(1-Table8[[#This Row],[HP%  based on Live % ( Work Progress)]])*(1-$Q$2))</f>
        <v>8663253.8074999992</v>
      </c>
      <c r="R1356" s="136">
        <v>0</v>
      </c>
      <c r="S1356" s="1" t="e">
        <v>#DIV/0!</v>
      </c>
      <c r="T1356" s="1"/>
      <c r="U1356" s="1">
        <v>0.4</v>
      </c>
      <c r="V1356" s="29">
        <v>2041.2499999999998</v>
      </c>
      <c r="W1356" s="29">
        <v>5047.8559999999998</v>
      </c>
      <c r="X1356" s="1" t="s">
        <v>47</v>
      </c>
      <c r="Y1356" s="28">
        <f>Table8[[#This Row],[% of Completion of Work Done]]</f>
        <v>0</v>
      </c>
      <c r="Z1356" s="1" t="s">
        <v>35</v>
      </c>
      <c r="AA1356" s="1"/>
      <c r="AB1356" s="28">
        <v>0</v>
      </c>
      <c r="AC1356" s="115">
        <f t="shared" si="69"/>
        <v>0</v>
      </c>
      <c r="AD1356" s="2">
        <v>46082</v>
      </c>
      <c r="AE1356" s="175">
        <f>IFERROR(Table8[[#This Row],[Timeline - Monthwise]]-MIN(Table8[Start Date..]),"None")</f>
        <v>92</v>
      </c>
      <c r="AF1356" s="1">
        <f>IFERROR(Table8[[#This Row],[Timeline - Monthwise]]-Table8[[#This Row],[Start Date..]]+1,"Duration Doesn't Exsists")</f>
        <v>93</v>
      </c>
      <c r="AG1356" s="29">
        <f ca="1">IFERROR(Table8[[#This Row],[Timeline - Monthwise]]-TODAY(),"No ETA")</f>
        <v>45</v>
      </c>
      <c r="AH1356" s="29" t="str">
        <f t="shared" si="70"/>
        <v>Yet to Start</v>
      </c>
      <c r="AI1356" s="1">
        <v>46174</v>
      </c>
      <c r="AJ1356" s="237" t="s">
        <v>3573</v>
      </c>
      <c r="AK1356" s="1" t="s">
        <v>78</v>
      </c>
      <c r="AL1356" s="1" t="s">
        <v>3325</v>
      </c>
      <c r="AM1356" s="1" t="s">
        <v>76</v>
      </c>
      <c r="AN1356" s="1">
        <v>2</v>
      </c>
      <c r="AO1356" s="27"/>
      <c r="AP1356" s="192"/>
      <c r="AQ1356" s="1"/>
      <c r="AS1356" s="192" t="str">
        <f>VLOOKUP(Table8[[#This Row],[CEM Number]],'71 CEMs'!$E$5:$E$76,1,0)</f>
        <v>I250377</v>
      </c>
      <c r="AT1356" s="235">
        <v>46174</v>
      </c>
      <c r="AU1356" s="233"/>
    </row>
    <row r="1357" spans="1:47" ht="14.4" customHeight="1">
      <c r="A1357" s="26" t="s">
        <v>788</v>
      </c>
      <c r="B1357" s="166">
        <v>45621</v>
      </c>
      <c r="C1357" s="1" t="s">
        <v>789</v>
      </c>
      <c r="D1357" s="1" t="s">
        <v>790</v>
      </c>
      <c r="E1357" s="192" t="s">
        <v>797</v>
      </c>
      <c r="F1357" s="29">
        <v>154</v>
      </c>
      <c r="G1357" s="29">
        <v>61.6</v>
      </c>
      <c r="H1357" s="29">
        <v>2092</v>
      </c>
      <c r="I1357" s="29">
        <v>1274</v>
      </c>
      <c r="J1357" s="29">
        <v>404</v>
      </c>
      <c r="K1357" s="29">
        <v>414</v>
      </c>
      <c r="L1357" s="29" t="s">
        <v>3632</v>
      </c>
      <c r="M1357" s="1" t="str">
        <f>Table8[[#This Row],[Std Remarks]]</f>
        <v>REMOVE BUDGET (P)</v>
      </c>
      <c r="N1357" s="28">
        <f>Table8[[#This Row],[% of Completion of Work Done]]</f>
        <v>0</v>
      </c>
      <c r="O1357" s="1">
        <f>Table8[[#This Row],[Customers According to % (Market Share)]]</f>
        <v>61.6</v>
      </c>
      <c r="P1357" s="29">
        <v>3045173.69</v>
      </c>
      <c r="Q1357" s="136">
        <v>0</v>
      </c>
      <c r="R1357" s="136">
        <v>3045173.6899999995</v>
      </c>
      <c r="S1357" s="1" t="e">
        <v>#DIV/0!</v>
      </c>
      <c r="T1357" s="1"/>
      <c r="U1357" s="1">
        <v>0.4</v>
      </c>
      <c r="V1357" s="29">
        <v>635.94999999999993</v>
      </c>
      <c r="W1357" s="29">
        <v>1661.5695000000001</v>
      </c>
      <c r="X1357" s="1" t="s">
        <v>47</v>
      </c>
      <c r="Y1357" s="192"/>
      <c r="Z1357" s="1" t="s">
        <v>35</v>
      </c>
      <c r="AA1357" s="1"/>
      <c r="AB1357" s="28">
        <v>0</v>
      </c>
      <c r="AC1357" s="115">
        <f t="shared" si="69"/>
        <v>0</v>
      </c>
      <c r="AD1357" s="2">
        <v>46082</v>
      </c>
      <c r="AE1357" s="175" t="str">
        <f>IFERROR(Table8[[#This Row],[Timeline - Monthwise]]-MIN(Table8[Start Date..]),"None")</f>
        <v>None</v>
      </c>
      <c r="AF1357" s="1" t="str">
        <f>IFERROR(Table8[[#This Row],[Timeline - Monthwise]]-Table8[[#This Row],[Start Date..]]+1,"Duration Doesn't Exsists")</f>
        <v>Duration Doesn't Exsists</v>
      </c>
      <c r="AG1357" s="29" t="str">
        <f ca="1">IFERROR(Table8[[#This Row],[Timeline - Monthwise]]-TODAY(),"No ETA")</f>
        <v>No ETA</v>
      </c>
      <c r="AH1357" s="29" t="str">
        <f t="shared" si="70"/>
        <v>Yet to Start</v>
      </c>
      <c r="AI1357" s="1"/>
      <c r="AJ1357" s="237" t="s">
        <v>3569</v>
      </c>
      <c r="AK1357" s="1" t="s">
        <v>798</v>
      </c>
      <c r="AL1357" s="1" t="s">
        <v>94</v>
      </c>
      <c r="AM1357" s="1" t="s">
        <v>92</v>
      </c>
      <c r="AN1357" s="1"/>
      <c r="AO1357" s="27"/>
      <c r="AP1357" s="192"/>
      <c r="AQ1357" s="1">
        <f>Table8[[#This Row],[Allocated Budget]]-Table8[[#This Row],[Allocated Budget]]</f>
        <v>0</v>
      </c>
      <c r="AS1357" s="192" t="str">
        <f>VLOOKUP(Table8[[#This Row],[CEM Number]],'71 CEMs'!$E$5:$E$76,1,0)</f>
        <v>I250377</v>
      </c>
      <c r="AT1357" s="235" t="s">
        <v>3569</v>
      </c>
      <c r="AU1357" s="233"/>
    </row>
    <row r="1358" spans="1:47" ht="14.4" customHeight="1">
      <c r="A1358" s="26" t="s">
        <v>788</v>
      </c>
      <c r="B1358" s="166">
        <v>45621</v>
      </c>
      <c r="C1358" s="1" t="s">
        <v>789</v>
      </c>
      <c r="D1358" s="1" t="s">
        <v>790</v>
      </c>
      <c r="E1358" s="192" t="s">
        <v>799</v>
      </c>
      <c r="F1358" s="29">
        <v>918</v>
      </c>
      <c r="G1358" s="29">
        <v>367.20000000000005</v>
      </c>
      <c r="H1358" s="29"/>
      <c r="I1358" s="29">
        <v>0</v>
      </c>
      <c r="J1358" s="29">
        <v>0</v>
      </c>
      <c r="K1358" s="29">
        <v>0</v>
      </c>
      <c r="L1358" s="29" t="s">
        <v>3633</v>
      </c>
      <c r="M1358" s="1" t="str">
        <f>Table8[[#This Row],[Std Remarks]]</f>
        <v>NOT LIVE - RETAIN BUDGET</v>
      </c>
      <c r="N1358" s="28">
        <f>Table8[[#This Row],[% of Completion of Work Done]]</f>
        <v>0</v>
      </c>
      <c r="O1358" s="1">
        <f>Table8[[#This Row],[Customers According to % (Market Share)]]</f>
        <v>367.20000000000005</v>
      </c>
      <c r="P1358" s="29">
        <v>10124541.118000001</v>
      </c>
      <c r="Q1358" s="136">
        <f>(Table8[[#This Row],[Allocated Budget]]*$Q$2)+(Table8[[#This Row],[Allocated Budget]]*(1-Table8[[#This Row],[HP%  based on Live % ( Work Progress)]])*(1-$Q$2))</f>
        <v>10124541.118000001</v>
      </c>
      <c r="R1358" s="136">
        <v>0</v>
      </c>
      <c r="S1358" s="1" t="e">
        <v>#DIV/0!</v>
      </c>
      <c r="T1358" s="1"/>
      <c r="U1358" s="1">
        <v>0.4</v>
      </c>
      <c r="V1358" s="29">
        <v>1659.4499999999998</v>
      </c>
      <c r="W1358" s="29">
        <v>6827.7164999999977</v>
      </c>
      <c r="X1358" s="1" t="s">
        <v>47</v>
      </c>
      <c r="Y1358" s="28">
        <f>Table8[[#This Row],[% of Completion of Work Done]]</f>
        <v>0</v>
      </c>
      <c r="Z1358" s="1" t="s">
        <v>35</v>
      </c>
      <c r="AA1358" s="1"/>
      <c r="AB1358" s="28">
        <v>0</v>
      </c>
      <c r="AC1358" s="115">
        <f t="shared" si="69"/>
        <v>0</v>
      </c>
      <c r="AD1358" s="2">
        <v>46082</v>
      </c>
      <c r="AE1358" s="175">
        <f>IFERROR(Table8[[#This Row],[Timeline - Monthwise]]-MIN(Table8[Start Date..]),"None")</f>
        <v>92</v>
      </c>
      <c r="AF1358" s="1">
        <f>IFERROR(Table8[[#This Row],[Timeline - Monthwise]]-Table8[[#This Row],[Start Date..]]+1,"Duration Doesn't Exsists")</f>
        <v>93</v>
      </c>
      <c r="AG1358" s="29">
        <f ca="1">IFERROR(Table8[[#This Row],[Timeline - Monthwise]]-TODAY(),"No ETA")</f>
        <v>45</v>
      </c>
      <c r="AH1358" s="29" t="str">
        <f t="shared" si="70"/>
        <v>Yet to Start</v>
      </c>
      <c r="AI1358" s="1">
        <v>46174</v>
      </c>
      <c r="AJ1358" s="237" t="s">
        <v>3573</v>
      </c>
      <c r="AK1358" s="1" t="s">
        <v>78</v>
      </c>
      <c r="AL1358" s="1" t="s">
        <v>3325</v>
      </c>
      <c r="AM1358" s="1" t="s">
        <v>76</v>
      </c>
      <c r="AN1358" s="1">
        <v>2</v>
      </c>
      <c r="AO1358" s="27"/>
      <c r="AP1358" s="192"/>
      <c r="AQ1358" s="1"/>
      <c r="AS1358" s="192" t="str">
        <f>VLOOKUP(Table8[[#This Row],[CEM Number]],'71 CEMs'!$E$5:$E$76,1,0)</f>
        <v>I250377</v>
      </c>
      <c r="AT1358" s="235">
        <v>46174</v>
      </c>
      <c r="AU1358" s="233"/>
    </row>
    <row r="1359" spans="1:47" ht="14.4" customHeight="1">
      <c r="A1359" s="26" t="s">
        <v>788</v>
      </c>
      <c r="B1359" s="166">
        <v>45621</v>
      </c>
      <c r="C1359" s="1" t="s">
        <v>789</v>
      </c>
      <c r="D1359" s="1" t="s">
        <v>790</v>
      </c>
      <c r="E1359" s="192" t="s">
        <v>800</v>
      </c>
      <c r="F1359" s="29">
        <v>1006</v>
      </c>
      <c r="G1359" s="29">
        <v>402.40000000000003</v>
      </c>
      <c r="H1359" s="29"/>
      <c r="I1359" s="29">
        <v>2</v>
      </c>
      <c r="J1359" s="29">
        <v>0</v>
      </c>
      <c r="K1359" s="29">
        <v>0</v>
      </c>
      <c r="L1359" s="29" t="s">
        <v>3634</v>
      </c>
      <c r="M1359" s="1" t="str">
        <f>Table8[[#This Row],[Std Remarks]]</f>
        <v>NOT LIVE - RETAIN BUDGET</v>
      </c>
      <c r="N1359" s="28">
        <f>Table8[[#This Row],[% of Completion of Work Done]]</f>
        <v>0</v>
      </c>
      <c r="O1359" s="1">
        <f>Table8[[#This Row],[Customers According to % (Market Share)]]</f>
        <v>402.40000000000003</v>
      </c>
      <c r="P1359" s="29">
        <v>14189027.5305</v>
      </c>
      <c r="Q1359" s="136">
        <f>(Table8[[#This Row],[Allocated Budget]]*$Q$2)+(Table8[[#This Row],[Allocated Budget]]*(1-Table8[[#This Row],[HP%  based on Live % ( Work Progress)]])*(1-$Q$2))</f>
        <v>14189027.530499998</v>
      </c>
      <c r="R1359" s="136">
        <v>0</v>
      </c>
      <c r="S1359" s="1" t="e">
        <v>#DIV/0!</v>
      </c>
      <c r="T1359" s="1"/>
      <c r="U1359" s="1">
        <v>0.4</v>
      </c>
      <c r="V1359" s="29">
        <v>2563.35</v>
      </c>
      <c r="W1359" s="29">
        <v>10205.160000000002</v>
      </c>
      <c r="X1359" s="1" t="s">
        <v>47</v>
      </c>
      <c r="Y1359" s="28">
        <f>Table8[[#This Row],[% of Completion of Work Done]]</f>
        <v>0</v>
      </c>
      <c r="Z1359" s="1" t="s">
        <v>35</v>
      </c>
      <c r="AA1359" s="1"/>
      <c r="AB1359" s="28">
        <v>0</v>
      </c>
      <c r="AC1359" s="115">
        <f t="shared" si="69"/>
        <v>0</v>
      </c>
      <c r="AD1359" s="2">
        <v>46082</v>
      </c>
      <c r="AE1359" s="175">
        <f>IFERROR(Table8[[#This Row],[Timeline - Monthwise]]-MIN(Table8[Start Date..]),"None")</f>
        <v>92</v>
      </c>
      <c r="AF1359" s="1">
        <f>IFERROR(Table8[[#This Row],[Timeline - Monthwise]]-Table8[[#This Row],[Start Date..]]+1,"Duration Doesn't Exsists")</f>
        <v>93</v>
      </c>
      <c r="AG1359" s="29">
        <f ca="1">IFERROR(Table8[[#This Row],[Timeline - Monthwise]]-TODAY(),"No ETA")</f>
        <v>45</v>
      </c>
      <c r="AH1359" s="29" t="str">
        <f t="shared" si="70"/>
        <v>Yet to Start</v>
      </c>
      <c r="AI1359" s="1">
        <v>46174</v>
      </c>
      <c r="AJ1359" s="237" t="s">
        <v>3573</v>
      </c>
      <c r="AK1359" s="1" t="s">
        <v>78</v>
      </c>
      <c r="AL1359" s="1" t="s">
        <v>3325</v>
      </c>
      <c r="AM1359" s="1" t="s">
        <v>76</v>
      </c>
      <c r="AN1359" s="1">
        <v>2</v>
      </c>
      <c r="AO1359" s="27"/>
      <c r="AP1359" s="1"/>
      <c r="AQ1359" s="1"/>
      <c r="AS1359" s="192" t="str">
        <f>VLOOKUP(Table8[[#This Row],[CEM Number]],'71 CEMs'!$E$5:$E$76,1,0)</f>
        <v>I250377</v>
      </c>
      <c r="AT1359" s="235">
        <v>46174</v>
      </c>
      <c r="AU1359" s="233"/>
    </row>
    <row r="1360" spans="1:47" ht="14.4" customHeight="1">
      <c r="A1360" s="26" t="s">
        <v>788</v>
      </c>
      <c r="B1360" s="166">
        <v>45621</v>
      </c>
      <c r="C1360" s="1" t="s">
        <v>789</v>
      </c>
      <c r="D1360" s="1" t="s">
        <v>790</v>
      </c>
      <c r="E1360" s="192" t="s">
        <v>801</v>
      </c>
      <c r="F1360" s="29">
        <v>616</v>
      </c>
      <c r="G1360" s="29">
        <v>246.4</v>
      </c>
      <c r="H1360" s="29"/>
      <c r="I1360" s="29"/>
      <c r="J1360" s="29"/>
      <c r="K1360" s="29"/>
      <c r="L1360" s="29"/>
      <c r="M1360" s="1" t="str">
        <f>Table8[[#This Row],[Std Remarks]]</f>
        <v>NOT LIVE - RETAIN BUDGET</v>
      </c>
      <c r="N1360" s="28">
        <f>Table8[[#This Row],[% of Completion of Work Done]]</f>
        <v>0</v>
      </c>
      <c r="O1360" s="1">
        <f>Table8[[#This Row],[Customers According to % (Market Share)]]</f>
        <v>246.4</v>
      </c>
      <c r="P1360" s="29">
        <v>8532523.0250000004</v>
      </c>
      <c r="Q1360" s="136">
        <f>(Table8[[#This Row],[Allocated Budget]]*$Q$2)+(Table8[[#This Row],[Allocated Budget]]*(1-Table8[[#This Row],[HP%  based on Live % ( Work Progress)]])*(1-$Q$2))</f>
        <v>8532523.0250000004</v>
      </c>
      <c r="R1360" s="136">
        <v>0</v>
      </c>
      <c r="S1360" s="1" t="e">
        <v>#DIV/0!</v>
      </c>
      <c r="T1360" s="1"/>
      <c r="U1360" s="1">
        <v>0.4</v>
      </c>
      <c r="V1360" s="29">
        <v>1483.4999999999998</v>
      </c>
      <c r="W1360" s="29">
        <v>5761.92</v>
      </c>
      <c r="X1360" s="1" t="s">
        <v>47</v>
      </c>
      <c r="Y1360" s="28">
        <f>Table8[[#This Row],[% of Completion of Work Done]]</f>
        <v>0</v>
      </c>
      <c r="Z1360" s="1" t="s">
        <v>35</v>
      </c>
      <c r="AA1360" s="1"/>
      <c r="AB1360" s="28">
        <v>0</v>
      </c>
      <c r="AC1360" s="115">
        <f t="shared" ref="AC1360:AC1423" si="71">VALUE(SUBSTITUTE(AB1360,"%",""))</f>
        <v>0</v>
      </c>
      <c r="AD1360" s="2">
        <v>46082</v>
      </c>
      <c r="AE1360" s="175">
        <f>IFERROR(Table8[[#This Row],[Timeline - Monthwise]]-MIN(Table8[Start Date..]),"None")</f>
        <v>92</v>
      </c>
      <c r="AF1360" s="1">
        <f>IFERROR(Table8[[#This Row],[Timeline - Monthwise]]-Table8[[#This Row],[Start Date..]]+1,"Duration Doesn't Exsists")</f>
        <v>93</v>
      </c>
      <c r="AG1360" s="29">
        <f ca="1">IFERROR(Table8[[#This Row],[Timeline - Monthwise]]-TODAY(),"No ETA")</f>
        <v>45</v>
      </c>
      <c r="AH1360" s="29" t="str">
        <f t="shared" ref="AH1360:AH1379" si="72">IF(AB1360=100%,"Completed",IF(AB1360=0%,"Yet to Start","In Progress"))</f>
        <v>Yet to Start</v>
      </c>
      <c r="AI1360" s="1">
        <v>46174</v>
      </c>
      <c r="AJ1360" s="237" t="s">
        <v>3573</v>
      </c>
      <c r="AK1360" s="1" t="s">
        <v>78</v>
      </c>
      <c r="AL1360" s="1" t="s">
        <v>3325</v>
      </c>
      <c r="AM1360" s="1" t="s">
        <v>76</v>
      </c>
      <c r="AN1360" s="1">
        <v>2</v>
      </c>
      <c r="AO1360" s="27"/>
      <c r="AP1360" s="1"/>
      <c r="AQ1360" s="1"/>
      <c r="AS1360" s="192" t="str">
        <f>VLOOKUP(Table8[[#This Row],[CEM Number]],'71 CEMs'!$E$5:$E$76,1,0)</f>
        <v>I250377</v>
      </c>
      <c r="AT1360" s="235">
        <v>46174</v>
      </c>
      <c r="AU1360" s="233"/>
    </row>
    <row r="1361" spans="1:47" ht="14.4" customHeight="1">
      <c r="A1361" s="26" t="s">
        <v>788</v>
      </c>
      <c r="B1361" s="166">
        <v>45621</v>
      </c>
      <c r="C1361" s="1" t="s">
        <v>789</v>
      </c>
      <c r="D1361" s="1" t="s">
        <v>790</v>
      </c>
      <c r="E1361" s="192" t="s">
        <v>802</v>
      </c>
      <c r="F1361" s="29">
        <v>350</v>
      </c>
      <c r="G1361" s="29">
        <v>140</v>
      </c>
      <c r="H1361" s="29"/>
      <c r="I1361" s="29"/>
      <c r="J1361" s="29"/>
      <c r="K1361" s="29"/>
      <c r="L1361" s="29"/>
      <c r="M1361" s="1" t="str">
        <f>Table8[[#This Row],[Std Remarks]]</f>
        <v>LIVE - 100% Completed</v>
      </c>
      <c r="N1361" s="28">
        <f>Table8[[#This Row],[% of Completion of Work Done]]</f>
        <v>1</v>
      </c>
      <c r="O1361" s="1">
        <f>Table8[[#This Row],[Customers According to % (Market Share)]]</f>
        <v>140</v>
      </c>
      <c r="P1361" s="29">
        <v>6962073.0650000004</v>
      </c>
      <c r="Q1361" s="136">
        <f>Table8[[#This Row],[Allocated Budget]]*Table8[[#This Row],[Allocation Percentage]]</f>
        <v>1044310.95975</v>
      </c>
      <c r="R1361" s="136">
        <v>5917762.1052499991</v>
      </c>
      <c r="S1361" s="1" t="e">
        <v>#DIV/0!</v>
      </c>
      <c r="T1361" s="1"/>
      <c r="U1361" s="1">
        <v>0.4</v>
      </c>
      <c r="V1361" s="29">
        <v>1580.1</v>
      </c>
      <c r="W1361" s="29">
        <v>4249.6019999999999</v>
      </c>
      <c r="X1361" s="1" t="s">
        <v>47</v>
      </c>
      <c r="Y1361" s="75">
        <f t="shared" ref="Y1361:Y1371" si="73">$Q$2</f>
        <v>0.15</v>
      </c>
      <c r="Z1361" s="1" t="s">
        <v>32</v>
      </c>
      <c r="AA1361" s="1" t="s">
        <v>150</v>
      </c>
      <c r="AB1361" s="64">
        <v>1</v>
      </c>
      <c r="AC1361" s="115">
        <f t="shared" si="71"/>
        <v>1</v>
      </c>
      <c r="AD1361" s="2">
        <v>46082</v>
      </c>
      <c r="AE1361" s="175" t="str">
        <f>IFERROR(Table8[[#This Row],[Timeline - Monthwise]]-MIN(Table8[Start Date..]),"None")</f>
        <v>None</v>
      </c>
      <c r="AF1361" s="1" t="str">
        <f>IFERROR(Table8[[#This Row],[Timeline - Monthwise]]-Table8[[#This Row],[Start Date..]]+1,"Duration Doesn't Exsists")</f>
        <v>Duration Doesn't Exsists</v>
      </c>
      <c r="AG1361" s="29" t="str">
        <f ca="1">IFERROR(Table8[[#This Row],[Timeline - Monthwise]]-TODAY(),"No ETA")</f>
        <v>No ETA</v>
      </c>
      <c r="AH1361" s="29" t="str">
        <f t="shared" si="72"/>
        <v>Completed</v>
      </c>
      <c r="AI1361" s="1"/>
      <c r="AJ1361" s="237" t="s">
        <v>3569</v>
      </c>
      <c r="AK1361" s="1"/>
      <c r="AL1361" s="1" t="s">
        <v>3178</v>
      </c>
      <c r="AM1361" s="1" t="s">
        <v>30</v>
      </c>
      <c r="AN1361" s="1"/>
      <c r="AO1361" s="27"/>
      <c r="AP1361" s="1"/>
      <c r="AQ1361" s="1"/>
      <c r="AS1361" s="192" t="str">
        <f>VLOOKUP(Table8[[#This Row],[CEM Number]],'71 CEMs'!$E$5:$E$76,1,0)</f>
        <v>I250377</v>
      </c>
      <c r="AT1361" s="235" t="s">
        <v>3569</v>
      </c>
      <c r="AU1361" s="233"/>
    </row>
    <row r="1362" spans="1:47" ht="14.4" customHeight="1">
      <c r="A1362" s="26" t="s">
        <v>788</v>
      </c>
      <c r="B1362" s="166">
        <v>45621</v>
      </c>
      <c r="C1362" s="1" t="s">
        <v>789</v>
      </c>
      <c r="D1362" s="1" t="s">
        <v>790</v>
      </c>
      <c r="E1362" s="192" t="s">
        <v>803</v>
      </c>
      <c r="F1362" s="29">
        <v>778</v>
      </c>
      <c r="G1362" s="29">
        <v>311.20000000000005</v>
      </c>
      <c r="H1362" s="29"/>
      <c r="I1362" s="29"/>
      <c r="J1362" s="29"/>
      <c r="K1362" s="29"/>
      <c r="L1362" s="29"/>
      <c r="M1362" s="1" t="str">
        <f>Table8[[#This Row],[Std Remarks]]</f>
        <v>LIVE - 100% Completed</v>
      </c>
      <c r="N1362" s="28">
        <f>Table8[[#This Row],[% of Completion of Work Done]]</f>
        <v>1</v>
      </c>
      <c r="O1362" s="1">
        <f>Table8[[#This Row],[Customers According to % (Market Share)]]</f>
        <v>311.20000000000005</v>
      </c>
      <c r="P1362" s="29">
        <v>11923490.85</v>
      </c>
      <c r="Q1362" s="136">
        <f>Table8[[#This Row],[Allocated Budget]]*Table8[[#This Row],[Allocation Percentage]]</f>
        <v>1788523.6274999999</v>
      </c>
      <c r="R1362" s="136">
        <v>10134967.2225</v>
      </c>
      <c r="S1362" s="1" t="e">
        <v>#DIV/0!</v>
      </c>
      <c r="T1362" s="1"/>
      <c r="U1362" s="1">
        <v>0.4</v>
      </c>
      <c r="V1362" s="29">
        <v>2037.8</v>
      </c>
      <c r="W1362" s="29">
        <v>10567.019999999999</v>
      </c>
      <c r="X1362" s="1" t="s">
        <v>47</v>
      </c>
      <c r="Y1362" s="75">
        <f t="shared" si="73"/>
        <v>0.15</v>
      </c>
      <c r="Z1362" s="1" t="s">
        <v>32</v>
      </c>
      <c r="AA1362" s="1" t="s">
        <v>47</v>
      </c>
      <c r="AB1362" s="64">
        <v>1</v>
      </c>
      <c r="AC1362" s="115">
        <f t="shared" si="71"/>
        <v>1</v>
      </c>
      <c r="AD1362" s="2">
        <v>46082</v>
      </c>
      <c r="AE1362" s="175" t="str">
        <f>IFERROR(Table8[[#This Row],[Timeline - Monthwise]]-MIN(Table8[Start Date..]),"None")</f>
        <v>None</v>
      </c>
      <c r="AF1362" s="1" t="str">
        <f>IFERROR(Table8[[#This Row],[Timeline - Monthwise]]-Table8[[#This Row],[Start Date..]]+1,"Duration Doesn't Exsists")</f>
        <v>Duration Doesn't Exsists</v>
      </c>
      <c r="AG1362" s="29" t="str">
        <f ca="1">IFERROR(Table8[[#This Row],[Timeline - Monthwise]]-TODAY(),"No ETA")</f>
        <v>No ETA</v>
      </c>
      <c r="AH1362" s="29" t="str">
        <f t="shared" si="72"/>
        <v>Completed</v>
      </c>
      <c r="AI1362" s="1"/>
      <c r="AJ1362" s="237" t="s">
        <v>3569</v>
      </c>
      <c r="AK1362" s="1" t="s">
        <v>804</v>
      </c>
      <c r="AL1362" s="1" t="s">
        <v>3178</v>
      </c>
      <c r="AM1362" s="1" t="s">
        <v>30</v>
      </c>
      <c r="AN1362" s="1"/>
      <c r="AO1362" s="27"/>
      <c r="AP1362" s="1"/>
      <c r="AQ1362" s="1"/>
      <c r="AS1362" s="192" t="str">
        <f>VLOOKUP(Table8[[#This Row],[CEM Number]],'71 CEMs'!$E$5:$E$76,1,0)</f>
        <v>I250377</v>
      </c>
      <c r="AT1362" s="235" t="s">
        <v>3569</v>
      </c>
      <c r="AU1362" s="233"/>
    </row>
    <row r="1363" spans="1:47" ht="14.4" customHeight="1">
      <c r="A1363" s="26" t="s">
        <v>513</v>
      </c>
      <c r="B1363" s="166">
        <v>45427</v>
      </c>
      <c r="C1363" s="1" t="s">
        <v>514</v>
      </c>
      <c r="D1363" s="1" t="s">
        <v>515</v>
      </c>
      <c r="E1363" s="192" t="s">
        <v>558</v>
      </c>
      <c r="F1363" s="29">
        <v>120</v>
      </c>
      <c r="G1363" s="29">
        <v>48</v>
      </c>
      <c r="H1363" s="29"/>
      <c r="I1363" s="29"/>
      <c r="J1363" s="29"/>
      <c r="K1363" s="29"/>
      <c r="L1363" s="29"/>
      <c r="M1363" s="1" t="str">
        <f>Table8[[#This Row],[Std Remarks]]</f>
        <v>LIVE - 100% Completed</v>
      </c>
      <c r="N1363" s="28">
        <f>Table8[[#This Row],[% of Completion of Work Done]]</f>
        <v>1</v>
      </c>
      <c r="O1363" s="1">
        <f>Table8[[#This Row],[Customers According to % (Market Share)]]</f>
        <v>48</v>
      </c>
      <c r="P1363" s="29">
        <v>4472205.75</v>
      </c>
      <c r="Q1363" s="136">
        <f>Table8[[#This Row],[Allocated Budget]]*Table8[[#This Row],[Allocation Percentage]]</f>
        <v>670830.86249999993</v>
      </c>
      <c r="R1363" s="136">
        <v>3801374.8875000002</v>
      </c>
      <c r="S1363" s="1">
        <v>-0.85</v>
      </c>
      <c r="T1363" s="1"/>
      <c r="U1363" s="1">
        <v>0.4</v>
      </c>
      <c r="V1363" s="29">
        <v>873.99999999999989</v>
      </c>
      <c r="W1363" s="29">
        <v>1125.2</v>
      </c>
      <c r="X1363" s="1" t="s">
        <v>47</v>
      </c>
      <c r="Y1363" s="75">
        <f t="shared" si="73"/>
        <v>0.15</v>
      </c>
      <c r="Z1363" s="1" t="s">
        <v>32</v>
      </c>
      <c r="AA1363" s="1" t="s">
        <v>47</v>
      </c>
      <c r="AB1363" s="64">
        <v>1</v>
      </c>
      <c r="AC1363" s="115">
        <f t="shared" si="71"/>
        <v>1</v>
      </c>
      <c r="AD1363" s="2">
        <v>46082</v>
      </c>
      <c r="AE1363" s="175" t="str">
        <f>IFERROR(Table8[[#This Row],[Timeline - Monthwise]]-MIN(Table8[Start Date..]),"None")</f>
        <v>None</v>
      </c>
      <c r="AF1363" s="1" t="str">
        <f>IFERROR(Table8[[#This Row],[Timeline - Monthwise]]-Table8[[#This Row],[Start Date..]]+1,"Duration Doesn't Exsists")</f>
        <v>Duration Doesn't Exsists</v>
      </c>
      <c r="AG1363" s="29" t="str">
        <f ca="1">IFERROR(Table8[[#This Row],[Timeline - Monthwise]]-TODAY(),"No ETA")</f>
        <v>No ETA</v>
      </c>
      <c r="AH1363" s="29" t="str">
        <f t="shared" si="72"/>
        <v>Completed</v>
      </c>
      <c r="AI1363" s="1"/>
      <c r="AJ1363" s="237" t="s">
        <v>3569</v>
      </c>
      <c r="AK1363" s="1" t="s">
        <v>524</v>
      </c>
      <c r="AL1363" s="1" t="s">
        <v>3178</v>
      </c>
      <c r="AM1363" s="1" t="s">
        <v>30</v>
      </c>
      <c r="AN1363" s="1"/>
      <c r="AO1363" s="27"/>
      <c r="AP1363" s="1"/>
      <c r="AQ1363" s="1"/>
      <c r="AS1363" s="192" t="str">
        <f>VLOOKUP(Table8[[#This Row],[CEM Number]],'71 CEMs'!$E$5:$E$76,1,0)</f>
        <v>I240705</v>
      </c>
      <c r="AT1363" s="235" t="s">
        <v>3569</v>
      </c>
      <c r="AU1363" s="233"/>
    </row>
    <row r="1364" spans="1:47" ht="14.4" customHeight="1">
      <c r="A1364" s="26" t="s">
        <v>473</v>
      </c>
      <c r="B1364" s="166">
        <v>45427</v>
      </c>
      <c r="C1364" s="1" t="s">
        <v>474</v>
      </c>
      <c r="D1364" s="1" t="s">
        <v>475</v>
      </c>
      <c r="E1364" s="192" t="s">
        <v>512</v>
      </c>
      <c r="F1364" s="29">
        <v>232</v>
      </c>
      <c r="G1364" s="29">
        <v>92.800000000000011</v>
      </c>
      <c r="H1364" s="29">
        <v>78</v>
      </c>
      <c r="I1364" s="29">
        <v>8</v>
      </c>
      <c r="J1364" s="29">
        <v>3</v>
      </c>
      <c r="K1364" s="29">
        <v>67</v>
      </c>
      <c r="L1364" s="29"/>
      <c r="M1364" s="1" t="str">
        <f>Table8[[#This Row],[Std Remarks]]</f>
        <v>LIVE - 100% Completed</v>
      </c>
      <c r="N1364" s="28">
        <f>Table8[[#This Row],[% of Completion of Work Done]]</f>
        <v>1</v>
      </c>
      <c r="O1364" s="1">
        <f>Table8[[#This Row],[Customers According to % (Market Share)]]</f>
        <v>92.800000000000011</v>
      </c>
      <c r="P1364" s="29">
        <v>9006140.7411102504</v>
      </c>
      <c r="Q1364" s="136">
        <f>Table8[[#This Row],[Allocated Budget]]*Table8[[#This Row],[Allocation Percentage]]</f>
        <v>1350921.1111665375</v>
      </c>
      <c r="R1364" s="136">
        <v>7655219.6299437117</v>
      </c>
      <c r="S1364" s="1">
        <v>-1</v>
      </c>
      <c r="T1364" s="1"/>
      <c r="U1364" s="1">
        <v>0.4</v>
      </c>
      <c r="V1364" s="29">
        <v>4313.0839407499998</v>
      </c>
      <c r="W1364" s="29">
        <v>3433.2068252499994</v>
      </c>
      <c r="X1364" s="1" t="s">
        <v>47</v>
      </c>
      <c r="Y1364" s="75">
        <f t="shared" si="73"/>
        <v>0.15</v>
      </c>
      <c r="Z1364" s="1" t="s">
        <v>32</v>
      </c>
      <c r="AA1364" s="1" t="s">
        <v>47</v>
      </c>
      <c r="AB1364" s="64">
        <v>1</v>
      </c>
      <c r="AC1364" s="115">
        <f t="shared" si="71"/>
        <v>1</v>
      </c>
      <c r="AD1364" s="2">
        <v>46082</v>
      </c>
      <c r="AE1364" s="175" t="str">
        <f>IFERROR(Table8[[#This Row],[Timeline - Monthwise]]-MIN(Table8[Start Date..]),"None")</f>
        <v>None</v>
      </c>
      <c r="AF1364" s="1" t="str">
        <f>IFERROR(Table8[[#This Row],[Timeline - Monthwise]]-Table8[[#This Row],[Start Date..]]+1,"Duration Doesn't Exsists")</f>
        <v>Duration Doesn't Exsists</v>
      </c>
      <c r="AG1364" s="29" t="str">
        <f ca="1">IFERROR(Table8[[#This Row],[Timeline - Monthwise]]-TODAY(),"No ETA")</f>
        <v>No ETA</v>
      </c>
      <c r="AH1364" s="29" t="str">
        <f t="shared" si="72"/>
        <v>Completed</v>
      </c>
      <c r="AI1364" s="1"/>
      <c r="AJ1364" s="237" t="s">
        <v>3569</v>
      </c>
      <c r="AK1364" s="1"/>
      <c r="AL1364" s="1" t="s">
        <v>3178</v>
      </c>
      <c r="AM1364" s="1" t="s">
        <v>30</v>
      </c>
      <c r="AN1364" s="1"/>
      <c r="AO1364" s="27"/>
      <c r="AP1364" s="1"/>
      <c r="AQ1364" s="1"/>
      <c r="AS1364" s="192" t="str">
        <f>VLOOKUP(Table8[[#This Row],[CEM Number]],'71 CEMs'!$E$5:$E$76,1,0)</f>
        <v>I240704</v>
      </c>
      <c r="AT1364" s="235" t="s">
        <v>3569</v>
      </c>
      <c r="AU1364" s="233"/>
    </row>
    <row r="1365" spans="1:47" ht="14.4" customHeight="1">
      <c r="A1365" s="26" t="s">
        <v>335</v>
      </c>
      <c r="B1365" s="166">
        <v>45428</v>
      </c>
      <c r="C1365" s="1" t="s">
        <v>336</v>
      </c>
      <c r="D1365" s="1" t="s">
        <v>337</v>
      </c>
      <c r="E1365" s="192" t="s">
        <v>344</v>
      </c>
      <c r="F1365" s="29">
        <v>1328</v>
      </c>
      <c r="G1365" s="29">
        <v>531.20000000000005</v>
      </c>
      <c r="H1365" s="29">
        <v>23</v>
      </c>
      <c r="I1365" s="29">
        <v>9</v>
      </c>
      <c r="J1365" s="29">
        <v>2</v>
      </c>
      <c r="K1365" s="29">
        <v>12</v>
      </c>
      <c r="L1365" s="29"/>
      <c r="M1365" s="1" t="str">
        <f>Table8[[#This Row],[Std Remarks]]</f>
        <v>LIVE - 100% Completed</v>
      </c>
      <c r="N1365" s="28">
        <f>Table8[[#This Row],[% of Completion of Work Done]]</f>
        <v>1</v>
      </c>
      <c r="O1365" s="1">
        <f>Table8[[#This Row],[Customers According to % (Market Share)]]</f>
        <v>531.20000000000005</v>
      </c>
      <c r="P1365" s="29">
        <v>12761912.419</v>
      </c>
      <c r="Q1365" s="136">
        <f>Table8[[#This Row],[Allocated Budget]]*Table8[[#This Row],[Allocation Percentage]]</f>
        <v>1914286.8628499999</v>
      </c>
      <c r="R1365" s="136">
        <v>10847625.556150001</v>
      </c>
      <c r="S1365" s="1">
        <v>0</v>
      </c>
      <c r="T1365" s="1"/>
      <c r="U1365" s="1">
        <v>0.4</v>
      </c>
      <c r="V1365" s="29">
        <v>3249.7605000000003</v>
      </c>
      <c r="W1365" s="29">
        <v>1671.922</v>
      </c>
      <c r="X1365" s="1" t="s">
        <v>31</v>
      </c>
      <c r="Y1365" s="75">
        <f t="shared" si="73"/>
        <v>0.15</v>
      </c>
      <c r="Z1365" s="1" t="s">
        <v>32</v>
      </c>
      <c r="AA1365" s="1" t="s">
        <v>31</v>
      </c>
      <c r="AB1365" s="64">
        <v>1</v>
      </c>
      <c r="AC1365" s="115">
        <f t="shared" si="71"/>
        <v>1</v>
      </c>
      <c r="AD1365" s="2">
        <v>46082</v>
      </c>
      <c r="AE1365" s="175" t="str">
        <f>IFERROR(Table8[[#This Row],[Timeline - Monthwise]]-MIN(Table8[Start Date..]),"None")</f>
        <v>None</v>
      </c>
      <c r="AF1365" s="1" t="str">
        <f>IFERROR(Table8[[#This Row],[Timeline - Monthwise]]-Table8[[#This Row],[Start Date..]]+1,"Duration Doesn't Exsists")</f>
        <v>Duration Doesn't Exsists</v>
      </c>
      <c r="AG1365" s="29" t="str">
        <f ca="1">IFERROR(Table8[[#This Row],[Timeline - Monthwise]]-TODAY(),"No ETA")</f>
        <v>No ETA</v>
      </c>
      <c r="AH1365" s="29" t="str">
        <f t="shared" si="72"/>
        <v>Completed</v>
      </c>
      <c r="AI1365" s="1"/>
      <c r="AJ1365" s="237" t="s">
        <v>3569</v>
      </c>
      <c r="AK1365" s="1"/>
      <c r="AL1365" s="1" t="s">
        <v>3178</v>
      </c>
      <c r="AM1365" s="1" t="s">
        <v>30</v>
      </c>
      <c r="AN1365" s="1"/>
      <c r="AO1365" s="27"/>
      <c r="AP1365" s="1"/>
      <c r="AQ1365" s="1"/>
      <c r="AS1365" s="192" t="str">
        <f>VLOOKUP(Table8[[#This Row],[CEM Number]],'71 CEMs'!$E$5:$E$76,1,0)</f>
        <v>I240684</v>
      </c>
      <c r="AT1365" s="235" t="s">
        <v>3569</v>
      </c>
      <c r="AU1365" s="233"/>
    </row>
    <row r="1366" spans="1:47" ht="14.4" customHeight="1">
      <c r="A1366" s="26" t="s">
        <v>1009</v>
      </c>
      <c r="B1366" s="166">
        <v>44924</v>
      </c>
      <c r="C1366" s="1" t="s">
        <v>64</v>
      </c>
      <c r="D1366" s="1" t="s">
        <v>1010</v>
      </c>
      <c r="E1366" s="192" t="s">
        <v>1024</v>
      </c>
      <c r="F1366" s="29">
        <v>148</v>
      </c>
      <c r="G1366" s="29">
        <v>74</v>
      </c>
      <c r="H1366" s="29"/>
      <c r="I1366" s="29"/>
      <c r="J1366" s="29"/>
      <c r="K1366" s="29"/>
      <c r="L1366" s="29"/>
      <c r="M1366" s="1" t="str">
        <f>Table8[[#This Row],[Std Remarks]]</f>
        <v>LIVE - 100% Completed</v>
      </c>
      <c r="N1366" s="28">
        <f>Table8[[#This Row],[% of Completion of Work Done]]</f>
        <v>1</v>
      </c>
      <c r="O1366" s="1">
        <f>Table8[[#This Row],[Customers According to % (Market Share)]]</f>
        <v>74</v>
      </c>
      <c r="P1366" s="29">
        <v>1617776.1294088999</v>
      </c>
      <c r="Q1366" s="136">
        <f>Table8[[#This Row],[Allocated Budget]]*Table8[[#This Row],[Allocation Percentage]]</f>
        <v>242666.41941133497</v>
      </c>
      <c r="R1366" s="136">
        <v>1375109.709997565</v>
      </c>
      <c r="S1366" s="1">
        <v>0</v>
      </c>
      <c r="T1366" s="1"/>
      <c r="U1366" s="1">
        <v>0.5</v>
      </c>
      <c r="V1366" s="29">
        <v>263.6216392</v>
      </c>
      <c r="W1366" s="29">
        <v>996.85895249999999</v>
      </c>
      <c r="X1366" s="1" t="s">
        <v>47</v>
      </c>
      <c r="Y1366" s="75">
        <f t="shared" si="73"/>
        <v>0.15</v>
      </c>
      <c r="Z1366" s="1" t="s">
        <v>32</v>
      </c>
      <c r="AA1366" s="1" t="s">
        <v>47</v>
      </c>
      <c r="AB1366" s="64">
        <v>1</v>
      </c>
      <c r="AC1366" s="115">
        <f t="shared" si="71"/>
        <v>1</v>
      </c>
      <c r="AD1366" s="2">
        <v>46082</v>
      </c>
      <c r="AE1366" s="175" t="str">
        <f>IFERROR(Table8[[#This Row],[Timeline - Monthwise]]-MIN(Table8[Start Date..]),"None")</f>
        <v>None</v>
      </c>
      <c r="AF1366" s="1" t="str">
        <f>IFERROR(Table8[[#This Row],[Timeline - Monthwise]]-Table8[[#This Row],[Start Date..]]+1,"Duration Doesn't Exsists")</f>
        <v>Duration Doesn't Exsists</v>
      </c>
      <c r="AG1366" s="29" t="str">
        <f ca="1">IFERROR(Table8[[#This Row],[Timeline - Monthwise]]-TODAY(),"No ETA")</f>
        <v>No ETA</v>
      </c>
      <c r="AH1366" s="29" t="str">
        <f t="shared" si="72"/>
        <v>Completed</v>
      </c>
      <c r="AI1366" s="1"/>
      <c r="AJ1366" s="237" t="s">
        <v>3569</v>
      </c>
      <c r="AK1366" s="1"/>
      <c r="AL1366" s="1" t="s">
        <v>3178</v>
      </c>
      <c r="AM1366" s="1" t="s">
        <v>30</v>
      </c>
      <c r="AN1366" s="1"/>
      <c r="AO1366" s="27"/>
      <c r="AP1366" s="1"/>
      <c r="AQ1366" s="1"/>
      <c r="AS1366" s="192" t="str">
        <f>VLOOKUP(Table8[[#This Row],[CEM Number]],'71 CEMs'!$E$5:$E$76,1,0)</f>
        <v>INT-23-00437</v>
      </c>
      <c r="AT1366" s="235" t="s">
        <v>3569</v>
      </c>
      <c r="AU1366" s="233"/>
    </row>
    <row r="1367" spans="1:47" ht="14.4" customHeight="1">
      <c r="A1367" s="26" t="s">
        <v>1026</v>
      </c>
      <c r="B1367" s="166">
        <v>44924</v>
      </c>
      <c r="C1367" s="1" t="s">
        <v>474</v>
      </c>
      <c r="D1367" s="1" t="s">
        <v>1027</v>
      </c>
      <c r="E1367" s="192" t="s">
        <v>1070</v>
      </c>
      <c r="F1367" s="29">
        <v>574</v>
      </c>
      <c r="G1367" s="29">
        <v>287</v>
      </c>
      <c r="H1367" s="29">
        <v>370</v>
      </c>
      <c r="I1367" s="29">
        <v>40</v>
      </c>
      <c r="J1367" s="29">
        <v>51</v>
      </c>
      <c r="K1367" s="29">
        <v>279</v>
      </c>
      <c r="L1367" s="29"/>
      <c r="M1367" s="1" t="str">
        <f>Table8[[#This Row],[Std Remarks]]</f>
        <v>LIVE - 100% Completed</v>
      </c>
      <c r="N1367" s="28">
        <f>Table8[[#This Row],[% of Completion of Work Done]]</f>
        <v>1</v>
      </c>
      <c r="O1367" s="1">
        <f>Table8[[#This Row],[Customers According to % (Market Share)]]</f>
        <v>287</v>
      </c>
      <c r="P1367" s="29">
        <v>5823823.3300000001</v>
      </c>
      <c r="Q1367" s="136">
        <f>Table8[[#This Row],[Allocated Budget]]*Table8[[#This Row],[Allocation Percentage]]</f>
        <v>873573.49950000003</v>
      </c>
      <c r="R1367" s="136">
        <v>4950249.8305000002</v>
      </c>
      <c r="S1367" s="1">
        <v>-1</v>
      </c>
      <c r="T1367" s="1"/>
      <c r="U1367" s="1">
        <v>0.5</v>
      </c>
      <c r="V1367" s="29">
        <v>1100</v>
      </c>
      <c r="W1367" s="29">
        <v>6236.45</v>
      </c>
      <c r="X1367" s="1" t="s">
        <v>47</v>
      </c>
      <c r="Y1367" s="75">
        <f t="shared" si="73"/>
        <v>0.15</v>
      </c>
      <c r="Z1367" s="1" t="s">
        <v>32</v>
      </c>
      <c r="AA1367" s="1" t="s">
        <v>47</v>
      </c>
      <c r="AB1367" s="64">
        <v>1</v>
      </c>
      <c r="AC1367" s="115">
        <f t="shared" si="71"/>
        <v>1</v>
      </c>
      <c r="AD1367" s="2">
        <v>46082</v>
      </c>
      <c r="AE1367" s="175" t="str">
        <f>IFERROR(Table8[[#This Row],[Timeline - Monthwise]]-MIN(Table8[Start Date..]),"None")</f>
        <v>None</v>
      </c>
      <c r="AF1367" s="1" t="str">
        <f>IFERROR(Table8[[#This Row],[Timeline - Monthwise]]-Table8[[#This Row],[Start Date..]]+1,"Duration Doesn't Exsists")</f>
        <v>Duration Doesn't Exsists</v>
      </c>
      <c r="AG1367" s="29" t="str">
        <f ca="1">IFERROR(Table8[[#This Row],[Timeline - Monthwise]]-TODAY(),"No ETA")</f>
        <v>No ETA</v>
      </c>
      <c r="AH1367" s="29" t="str">
        <f t="shared" si="72"/>
        <v>Completed</v>
      </c>
      <c r="AI1367" s="1"/>
      <c r="AJ1367" s="237" t="s">
        <v>3569</v>
      </c>
      <c r="AK1367" s="1"/>
      <c r="AL1367" s="1" t="s">
        <v>3178</v>
      </c>
      <c r="AM1367" s="1" t="s">
        <v>30</v>
      </c>
      <c r="AN1367" s="1"/>
      <c r="AO1367" s="27"/>
      <c r="AP1367" s="1"/>
      <c r="AQ1367" s="1"/>
      <c r="AS1367" s="192" t="str">
        <f>VLOOKUP(Table8[[#This Row],[CEM Number]],'71 CEMs'!$E$5:$E$76,1,0)</f>
        <v>INT-23-00439</v>
      </c>
      <c r="AT1367" s="235" t="s">
        <v>3569</v>
      </c>
      <c r="AU1367" s="233"/>
    </row>
    <row r="1368" spans="1:47" ht="14.4" customHeight="1">
      <c r="A1368" s="26" t="s">
        <v>513</v>
      </c>
      <c r="B1368" s="166">
        <v>45427</v>
      </c>
      <c r="C1368" s="1" t="s">
        <v>514</v>
      </c>
      <c r="D1368" s="1" t="s">
        <v>515</v>
      </c>
      <c r="E1368" s="192" t="s">
        <v>559</v>
      </c>
      <c r="F1368" s="29">
        <v>182</v>
      </c>
      <c r="G1368" s="29">
        <v>72.8</v>
      </c>
      <c r="H1368" s="29"/>
      <c r="I1368" s="29"/>
      <c r="J1368" s="29"/>
      <c r="K1368" s="29"/>
      <c r="L1368" s="29"/>
      <c r="M1368" s="1" t="str">
        <f>Table8[[#This Row],[Std Remarks]]</f>
        <v>LIVE - 100% Completed</v>
      </c>
      <c r="N1368" s="28">
        <f>Table8[[#This Row],[% of Completion of Work Done]]</f>
        <v>1</v>
      </c>
      <c r="O1368" s="1">
        <f>Table8[[#This Row],[Customers According to % (Market Share)]]</f>
        <v>72.8</v>
      </c>
      <c r="P1368" s="29">
        <v>3688574.5460932502</v>
      </c>
      <c r="Q1368" s="136">
        <f>Table8[[#This Row],[Allocated Budget]]*Table8[[#This Row],[Allocation Percentage]]</f>
        <v>553286.1819139875</v>
      </c>
      <c r="R1368" s="136">
        <v>3135288.3641792629</v>
      </c>
      <c r="S1368" s="1">
        <v>-1</v>
      </c>
      <c r="T1368" s="1"/>
      <c r="U1368" s="1">
        <v>0.4</v>
      </c>
      <c r="V1368" s="29">
        <v>733.63906725000004</v>
      </c>
      <c r="W1368" s="29">
        <v>2132.2013954499998</v>
      </c>
      <c r="X1368" s="1" t="s">
        <v>47</v>
      </c>
      <c r="Y1368" s="75">
        <f t="shared" si="73"/>
        <v>0.15</v>
      </c>
      <c r="Z1368" s="1" t="s">
        <v>32</v>
      </c>
      <c r="AA1368" s="1" t="s">
        <v>150</v>
      </c>
      <c r="AB1368" s="64">
        <v>1</v>
      </c>
      <c r="AC1368" s="115">
        <f t="shared" si="71"/>
        <v>1</v>
      </c>
      <c r="AD1368" s="2">
        <v>46082</v>
      </c>
      <c r="AE1368" s="175" t="str">
        <f>IFERROR(Table8[[#This Row],[Timeline - Monthwise]]-MIN(Table8[Start Date..]),"None")</f>
        <v>None</v>
      </c>
      <c r="AF1368" s="1" t="str">
        <f>IFERROR(Table8[[#This Row],[Timeline - Monthwise]]-Table8[[#This Row],[Start Date..]]+1,"Duration Doesn't Exsists")</f>
        <v>Duration Doesn't Exsists</v>
      </c>
      <c r="AG1368" s="29" t="str">
        <f ca="1">IFERROR(Table8[[#This Row],[Timeline - Monthwise]]-TODAY(),"No ETA")</f>
        <v>No ETA</v>
      </c>
      <c r="AH1368" s="29" t="str">
        <f t="shared" si="72"/>
        <v>Completed</v>
      </c>
      <c r="AI1368" s="1"/>
      <c r="AJ1368" s="237" t="s">
        <v>3569</v>
      </c>
      <c r="AK1368" s="1"/>
      <c r="AL1368" s="1" t="s">
        <v>3178</v>
      </c>
      <c r="AM1368" s="1" t="s">
        <v>30</v>
      </c>
      <c r="AN1368" s="1"/>
      <c r="AO1368" s="27"/>
      <c r="AP1368" s="1"/>
      <c r="AQ1368" s="1"/>
      <c r="AS1368" s="192" t="str">
        <f>VLOOKUP(Table8[[#This Row],[CEM Number]],'71 CEMs'!$E$5:$E$76,1,0)</f>
        <v>I240705</v>
      </c>
      <c r="AT1368" s="235" t="s">
        <v>3569</v>
      </c>
      <c r="AU1368" s="233"/>
    </row>
    <row r="1369" spans="1:47" ht="14.4" customHeight="1">
      <c r="A1369" s="26" t="s">
        <v>286</v>
      </c>
      <c r="B1369" s="166">
        <v>45428</v>
      </c>
      <c r="C1369" s="1" t="s">
        <v>287</v>
      </c>
      <c r="D1369" s="1" t="s">
        <v>288</v>
      </c>
      <c r="E1369" s="192" t="s">
        <v>327</v>
      </c>
      <c r="F1369" s="29">
        <v>148</v>
      </c>
      <c r="G1369" s="29">
        <v>59.2</v>
      </c>
      <c r="H1369" s="29"/>
      <c r="I1369" s="29">
        <v>23</v>
      </c>
      <c r="J1369" s="29">
        <v>44</v>
      </c>
      <c r="K1369" s="29">
        <v>87</v>
      </c>
      <c r="L1369" s="29" t="s">
        <v>3596</v>
      </c>
      <c r="M1369" s="1" t="str">
        <f>Table8[[#This Row],[Std Remarks]]</f>
        <v>LIVE - 100% Completed</v>
      </c>
      <c r="N1369" s="28">
        <f>Table8[[#This Row],[% of Completion of Work Done]]</f>
        <v>1</v>
      </c>
      <c r="O1369" s="1">
        <f>Table8[[#This Row],[Customers According to % (Market Share)]]</f>
        <v>59.2</v>
      </c>
      <c r="P1369" s="29">
        <v>2691677.5739874998</v>
      </c>
      <c r="Q1369" s="136">
        <f>Table8[[#This Row],[Allocated Budget]]*Table8[[#This Row],[Allocation Percentage]]</f>
        <v>403751.63609812496</v>
      </c>
      <c r="R1369" s="136">
        <v>2287925.9378893748</v>
      </c>
      <c r="S1369" s="1">
        <v>-1</v>
      </c>
      <c r="T1369" s="1"/>
      <c r="U1369" s="1">
        <v>0.4</v>
      </c>
      <c r="V1369" s="29">
        <v>525.54999999999995</v>
      </c>
      <c r="W1369" s="29">
        <v>1405.7210275</v>
      </c>
      <c r="X1369" s="1" t="s">
        <v>47</v>
      </c>
      <c r="Y1369" s="75">
        <f t="shared" si="73"/>
        <v>0.15</v>
      </c>
      <c r="Z1369" s="1" t="s">
        <v>32</v>
      </c>
      <c r="AA1369" s="1" t="s">
        <v>47</v>
      </c>
      <c r="AB1369" s="64">
        <v>1</v>
      </c>
      <c r="AC1369" s="115">
        <f t="shared" si="71"/>
        <v>1</v>
      </c>
      <c r="AD1369" s="2">
        <v>46082</v>
      </c>
      <c r="AE1369" s="175" t="str">
        <f>IFERROR(Table8[[#This Row],[Timeline - Monthwise]]-MIN(Table8[Start Date..]),"None")</f>
        <v>None</v>
      </c>
      <c r="AF1369" s="1" t="str">
        <f>IFERROR(Table8[[#This Row],[Timeline - Monthwise]]-Table8[[#This Row],[Start Date..]]+1,"Duration Doesn't Exsists")</f>
        <v>Duration Doesn't Exsists</v>
      </c>
      <c r="AG1369" s="29" t="str">
        <f ca="1">IFERROR(Table8[[#This Row],[Timeline - Monthwise]]-TODAY(),"No ETA")</f>
        <v>No ETA</v>
      </c>
      <c r="AH1369" s="29" t="str">
        <f t="shared" si="72"/>
        <v>Completed</v>
      </c>
      <c r="AI1369" s="1"/>
      <c r="AJ1369" s="237" t="s">
        <v>3569</v>
      </c>
      <c r="AK1369" s="1"/>
      <c r="AL1369" s="1" t="s">
        <v>3178</v>
      </c>
      <c r="AM1369" s="1" t="s">
        <v>30</v>
      </c>
      <c r="AN1369" s="1"/>
      <c r="AO1369" s="27"/>
      <c r="AP1369" s="1"/>
      <c r="AQ1369" s="1"/>
      <c r="AS1369" s="192" t="str">
        <f>VLOOKUP(Table8[[#This Row],[CEM Number]],'71 CEMs'!$E$5:$E$76,1,0)</f>
        <v>I240682</v>
      </c>
      <c r="AT1369" s="235" t="s">
        <v>3569</v>
      </c>
      <c r="AU1369" s="233"/>
    </row>
    <row r="1370" spans="1:47" ht="14.4" customHeight="1">
      <c r="A1370" s="26" t="s">
        <v>674</v>
      </c>
      <c r="B1370" s="166">
        <v>45549</v>
      </c>
      <c r="C1370" s="1" t="s">
        <v>258</v>
      </c>
      <c r="D1370" s="1" t="s">
        <v>258</v>
      </c>
      <c r="E1370" s="192" t="s">
        <v>693</v>
      </c>
      <c r="F1370" s="29">
        <v>970</v>
      </c>
      <c r="G1370" s="29">
        <v>388</v>
      </c>
      <c r="H1370" s="29">
        <v>50</v>
      </c>
      <c r="I1370" s="29">
        <v>1</v>
      </c>
      <c r="J1370" s="29"/>
      <c r="K1370" s="29">
        <v>49</v>
      </c>
      <c r="L1370" s="29" t="s">
        <v>3287</v>
      </c>
      <c r="M1370" s="1" t="str">
        <f>Table8[[#This Row],[Std Remarks]]</f>
        <v>LIVE - 100% Completed</v>
      </c>
      <c r="N1370" s="28">
        <f>Table8[[#This Row],[% of Completion of Work Done]]</f>
        <v>1</v>
      </c>
      <c r="O1370" s="1">
        <f>Table8[[#This Row],[Customers According to % (Market Share)]]</f>
        <v>388</v>
      </c>
      <c r="P1370" s="29">
        <v>8437067.8959999997</v>
      </c>
      <c r="Q1370" s="136">
        <f>Table8[[#This Row],[Allocated Budget]]*Table8[[#This Row],[Allocation Percentage]]</f>
        <v>1265560.1843999999</v>
      </c>
      <c r="R1370" s="136">
        <v>7171507.7116000019</v>
      </c>
      <c r="S1370" s="1">
        <v>-1</v>
      </c>
      <c r="T1370" s="1"/>
      <c r="U1370" s="1">
        <v>0.4</v>
      </c>
      <c r="V1370" s="29">
        <v>952.19999999999993</v>
      </c>
      <c r="W1370" s="29">
        <v>7663.75</v>
      </c>
      <c r="X1370" s="1" t="s">
        <v>47</v>
      </c>
      <c r="Y1370" s="75">
        <f t="shared" si="73"/>
        <v>0.15</v>
      </c>
      <c r="Z1370" s="1" t="s">
        <v>32</v>
      </c>
      <c r="AA1370" s="1" t="s">
        <v>47</v>
      </c>
      <c r="AB1370" s="64">
        <v>1</v>
      </c>
      <c r="AC1370" s="115">
        <f t="shared" si="71"/>
        <v>1</v>
      </c>
      <c r="AD1370" s="2">
        <v>46082</v>
      </c>
      <c r="AE1370" s="175" t="str">
        <f>IFERROR(Table8[[#This Row],[Timeline - Monthwise]]-MIN(Table8[Start Date..]),"None")</f>
        <v>None</v>
      </c>
      <c r="AF1370" s="1" t="str">
        <f>IFERROR(Table8[[#This Row],[Timeline - Monthwise]]-Table8[[#This Row],[Start Date..]]+1,"Duration Doesn't Exsists")</f>
        <v>Duration Doesn't Exsists</v>
      </c>
      <c r="AG1370" s="29" t="str">
        <f ca="1">IFERROR(Table8[[#This Row],[Timeline - Monthwise]]-TODAY(),"No ETA")</f>
        <v>No ETA</v>
      </c>
      <c r="AH1370" s="29" t="str">
        <f t="shared" si="72"/>
        <v>Completed</v>
      </c>
      <c r="AI1370" s="1"/>
      <c r="AJ1370" s="237" t="s">
        <v>3569</v>
      </c>
      <c r="AK1370" s="1"/>
      <c r="AL1370" s="1" t="s">
        <v>3178</v>
      </c>
      <c r="AM1370" s="1" t="s">
        <v>30</v>
      </c>
      <c r="AN1370" s="1"/>
      <c r="AO1370" s="27"/>
      <c r="AP1370" s="1"/>
      <c r="AQ1370" s="1"/>
      <c r="AS1370" s="192" t="str">
        <f>VLOOKUP(Table8[[#This Row],[CEM Number]],'71 CEMs'!$E$5:$E$76,1,0)</f>
        <v>I250210</v>
      </c>
      <c r="AT1370" s="235" t="s">
        <v>3569</v>
      </c>
      <c r="AU1370" s="233"/>
    </row>
    <row r="1371" spans="1:47" ht="14.4" customHeight="1">
      <c r="A1371" s="26" t="s">
        <v>257</v>
      </c>
      <c r="B1371" s="166">
        <v>45428</v>
      </c>
      <c r="C1371" s="1" t="s">
        <v>258</v>
      </c>
      <c r="D1371" s="1" t="s">
        <v>258</v>
      </c>
      <c r="E1371" s="192" t="s">
        <v>263</v>
      </c>
      <c r="F1371" s="29">
        <v>550</v>
      </c>
      <c r="G1371" s="29">
        <v>220</v>
      </c>
      <c r="H1371" s="29">
        <v>55</v>
      </c>
      <c r="I1371" s="29">
        <v>2</v>
      </c>
      <c r="J1371" s="29">
        <v>2</v>
      </c>
      <c r="K1371" s="29">
        <v>51</v>
      </c>
      <c r="L1371" s="29" t="s">
        <v>3287</v>
      </c>
      <c r="M1371" s="1" t="str">
        <f>Table8[[#This Row],[Std Remarks]]</f>
        <v>LIVE - 100% Completed</v>
      </c>
      <c r="N1371" s="28">
        <f>Table8[[#This Row],[% of Completion of Work Done]]</f>
        <v>1</v>
      </c>
      <c r="O1371" s="1">
        <f>Table8[[#This Row],[Customers According to % (Market Share)]]</f>
        <v>220</v>
      </c>
      <c r="P1371" s="29">
        <v>1342145</v>
      </c>
      <c r="Q1371" s="136">
        <f>Table8[[#This Row],[Allocated Budget]]*Table8[[#This Row],[Allocation Percentage]]</f>
        <v>201321.75</v>
      </c>
      <c r="R1371" s="136">
        <v>1140823.25</v>
      </c>
      <c r="S1371" s="1">
        <v>-1</v>
      </c>
      <c r="T1371" s="1"/>
      <c r="U1371" s="1">
        <v>0.4</v>
      </c>
      <c r="V1371" s="29">
        <v>0</v>
      </c>
      <c r="W1371" s="29">
        <v>8045</v>
      </c>
      <c r="X1371" s="1" t="s">
        <v>150</v>
      </c>
      <c r="Y1371" s="75">
        <f t="shared" si="73"/>
        <v>0.15</v>
      </c>
      <c r="Z1371" s="1" t="s">
        <v>32</v>
      </c>
      <c r="AA1371" s="1" t="s">
        <v>150</v>
      </c>
      <c r="AB1371" s="64">
        <v>1</v>
      </c>
      <c r="AC1371" s="115">
        <f t="shared" si="71"/>
        <v>1</v>
      </c>
      <c r="AD1371" s="2">
        <v>46082</v>
      </c>
      <c r="AE1371" s="175" t="str">
        <f>IFERROR(Table8[[#This Row],[Timeline - Monthwise]]-MIN(Table8[Start Date..]),"None")</f>
        <v>None</v>
      </c>
      <c r="AF1371" s="1" t="str">
        <f>IFERROR(Table8[[#This Row],[Timeline - Monthwise]]-Table8[[#This Row],[Start Date..]]+1,"Duration Doesn't Exsists")</f>
        <v>Duration Doesn't Exsists</v>
      </c>
      <c r="AG1371" s="29" t="str">
        <f ca="1">IFERROR(Table8[[#This Row],[Timeline - Monthwise]]-TODAY(),"No ETA")</f>
        <v>No ETA</v>
      </c>
      <c r="AH1371" s="29" t="str">
        <f t="shared" si="72"/>
        <v>Completed</v>
      </c>
      <c r="AI1371" s="1"/>
      <c r="AJ1371" s="237" t="s">
        <v>3569</v>
      </c>
      <c r="AK1371" s="1"/>
      <c r="AL1371" s="1" t="s">
        <v>3178</v>
      </c>
      <c r="AM1371" s="1" t="s">
        <v>30</v>
      </c>
      <c r="AN1371" s="1"/>
      <c r="AO1371" s="27"/>
      <c r="AP1371" s="67"/>
      <c r="AQ1371" s="1"/>
      <c r="AS1371" s="192" t="str">
        <f>VLOOKUP(Table8[[#This Row],[CEM Number]],'71 CEMs'!$E$5:$E$76,1,0)</f>
        <v>I240679</v>
      </c>
      <c r="AT1371" s="235" t="s">
        <v>3569</v>
      </c>
      <c r="AU1371" s="233"/>
    </row>
    <row r="1372" spans="1:47" ht="14.4" customHeight="1">
      <c r="A1372" s="26" t="s">
        <v>221</v>
      </c>
      <c r="B1372" s="166">
        <v>45428</v>
      </c>
      <c r="C1372" s="1" t="s">
        <v>50</v>
      </c>
      <c r="D1372" s="1" t="s">
        <v>50</v>
      </c>
      <c r="E1372" s="192" t="s">
        <v>253</v>
      </c>
      <c r="F1372" s="29">
        <v>434</v>
      </c>
      <c r="G1372" s="29">
        <v>173.60000000000002</v>
      </c>
      <c r="H1372" s="29"/>
      <c r="I1372" s="29">
        <v>0</v>
      </c>
      <c r="J1372" s="29">
        <v>0</v>
      </c>
      <c r="K1372" s="29">
        <v>0</v>
      </c>
      <c r="L1372" s="29" t="s">
        <v>3640</v>
      </c>
      <c r="M1372" s="1" t="str">
        <f>Table8[[#This Row],[Std Remarks]]</f>
        <v>NOT LIVE - RETAIN BUDGET</v>
      </c>
      <c r="N1372" s="28">
        <f>Table8[[#This Row],[% of Completion of Work Done]]</f>
        <v>0</v>
      </c>
      <c r="O1372" s="1">
        <f>Table8[[#This Row],[Customers According to % (Market Share)]]</f>
        <v>173.60000000000002</v>
      </c>
      <c r="P1372" s="29">
        <v>5673595.6817010799</v>
      </c>
      <c r="Q1372" s="136">
        <f>(Table8[[#This Row],[Allocated Budget]]*$Q$2)+(Table8[[#This Row],[Allocated Budget]]*(1-Table8[[#This Row],[HP%  based on Live % ( Work Progress)]])*(1-$Q$2))</f>
        <v>5673595.6817010799</v>
      </c>
      <c r="R1372" s="136">
        <v>0</v>
      </c>
      <c r="S1372" s="1">
        <v>-1</v>
      </c>
      <c r="T1372" s="1"/>
      <c r="U1372" s="1">
        <v>0.4</v>
      </c>
      <c r="V1372" s="29">
        <v>1222.0605187422984</v>
      </c>
      <c r="W1372" s="29">
        <v>3476.1264109547878</v>
      </c>
      <c r="X1372" s="1" t="s">
        <v>47</v>
      </c>
      <c r="Y1372" s="28">
        <f>Table8[[#This Row],[% of Completion of Work Done]]</f>
        <v>0</v>
      </c>
      <c r="Z1372" s="1" t="s">
        <v>35</v>
      </c>
      <c r="AA1372" s="1"/>
      <c r="AB1372" s="28">
        <v>0</v>
      </c>
      <c r="AC1372" s="115">
        <f t="shared" si="71"/>
        <v>0</v>
      </c>
      <c r="AD1372" s="2">
        <v>46082</v>
      </c>
      <c r="AE1372" s="175">
        <f>IFERROR(Table8[[#This Row],[Timeline - Monthwise]]-MIN(Table8[Start Date..]),"None")</f>
        <v>0</v>
      </c>
      <c r="AF1372" s="1">
        <f>IFERROR(Table8[[#This Row],[Timeline - Monthwise]]-Table8[[#This Row],[Start Date..]]+1,"Duration Doesn't Exsists")</f>
        <v>1</v>
      </c>
      <c r="AG1372" s="29">
        <f ca="1">IFERROR(Table8[[#This Row],[Timeline - Monthwise]]-TODAY(),"No ETA")</f>
        <v>-47</v>
      </c>
      <c r="AH1372" s="29" t="str">
        <f t="shared" si="72"/>
        <v>Yet to Start</v>
      </c>
      <c r="AI1372" s="1" t="s">
        <v>254</v>
      </c>
      <c r="AJ1372" s="237" t="s">
        <v>3574</v>
      </c>
      <c r="AK1372" s="1" t="s">
        <v>255</v>
      </c>
      <c r="AL1372" s="1" t="s">
        <v>3179</v>
      </c>
      <c r="AM1372" s="1" t="s">
        <v>76</v>
      </c>
      <c r="AN1372" s="1">
        <v>1</v>
      </c>
      <c r="AO1372" s="27"/>
      <c r="AP1372" s="1"/>
      <c r="AQ1372" s="1"/>
      <c r="AS1372" s="192" t="str">
        <f>VLOOKUP(Table8[[#This Row],[CEM Number]],'71 CEMs'!$E$5:$E$76,1,0)</f>
        <v>I240678</v>
      </c>
      <c r="AT1372" s="235">
        <v>46082</v>
      </c>
      <c r="AU1372" s="233"/>
    </row>
    <row r="1373" spans="1:47" ht="14.4" customHeight="1">
      <c r="A1373" s="26" t="s">
        <v>221</v>
      </c>
      <c r="B1373" s="166">
        <v>45428</v>
      </c>
      <c r="C1373" s="1" t="s">
        <v>50</v>
      </c>
      <c r="D1373" s="1" t="s">
        <v>50</v>
      </c>
      <c r="E1373" s="192" t="s">
        <v>256</v>
      </c>
      <c r="F1373" s="29">
        <v>968</v>
      </c>
      <c r="G1373" s="29">
        <v>387.20000000000005</v>
      </c>
      <c r="H1373" s="29"/>
      <c r="I1373" s="29">
        <v>45</v>
      </c>
      <c r="J1373" s="29">
        <v>7</v>
      </c>
      <c r="K1373" s="29">
        <v>378</v>
      </c>
      <c r="L1373" s="29"/>
      <c r="M1373" s="1" t="str">
        <f>Table8[[#This Row],[Std Remarks]]</f>
        <v>LIVE - 100% Completed</v>
      </c>
      <c r="N1373" s="28">
        <f>Table8[[#This Row],[% of Completion of Work Done]]</f>
        <v>1</v>
      </c>
      <c r="O1373" s="1">
        <f>Table8[[#This Row],[Customers According to % (Market Share)]]</f>
        <v>387.20000000000005</v>
      </c>
      <c r="P1373" s="29">
        <v>10837958.144744299</v>
      </c>
      <c r="Q1373" s="136">
        <f>Table8[[#This Row],[Allocated Budget]]*Table8[[#This Row],[Allocation Percentage]]</f>
        <v>1625693.7217116449</v>
      </c>
      <c r="R1373" s="136">
        <v>9212264.4230326153</v>
      </c>
      <c r="S1373" s="1">
        <v>-1</v>
      </c>
      <c r="T1373" s="1"/>
      <c r="U1373" s="1">
        <v>0.4</v>
      </c>
      <c r="V1373" s="29">
        <v>2033.3492234422649</v>
      </c>
      <c r="W1373" s="29">
        <v>7826.7011602492466</v>
      </c>
      <c r="X1373" s="1" t="s">
        <v>47</v>
      </c>
      <c r="Y1373" s="75">
        <f>$Q$2</f>
        <v>0.15</v>
      </c>
      <c r="Z1373" s="1" t="s">
        <v>32</v>
      </c>
      <c r="AA1373" s="1" t="s">
        <v>47</v>
      </c>
      <c r="AB1373" s="64">
        <v>1</v>
      </c>
      <c r="AC1373" s="115">
        <f t="shared" si="71"/>
        <v>1</v>
      </c>
      <c r="AD1373" s="2">
        <v>46082</v>
      </c>
      <c r="AE1373" s="175" t="str">
        <f>IFERROR(Table8[[#This Row],[Timeline - Monthwise]]-MIN(Table8[Start Date..]),"None")</f>
        <v>None</v>
      </c>
      <c r="AF1373" s="1" t="str">
        <f>IFERROR(Table8[[#This Row],[Timeline - Monthwise]]-Table8[[#This Row],[Start Date..]]+1,"Duration Doesn't Exsists")</f>
        <v>Duration Doesn't Exsists</v>
      </c>
      <c r="AG1373" s="29" t="str">
        <f ca="1">IFERROR(Table8[[#This Row],[Timeline - Monthwise]]-TODAY(),"No ETA")</f>
        <v>No ETA</v>
      </c>
      <c r="AH1373" s="29" t="str">
        <f t="shared" si="72"/>
        <v>Completed</v>
      </c>
      <c r="AI1373" s="1"/>
      <c r="AJ1373" s="237" t="s">
        <v>3569</v>
      </c>
      <c r="AK1373" s="1"/>
      <c r="AL1373" s="1" t="s">
        <v>3178</v>
      </c>
      <c r="AM1373" s="1" t="s">
        <v>30</v>
      </c>
      <c r="AN1373" s="1"/>
      <c r="AO1373" s="27"/>
      <c r="AP1373" s="1"/>
      <c r="AQ1373" s="1"/>
      <c r="AS1373" s="192" t="str">
        <f>VLOOKUP(Table8[[#This Row],[CEM Number]],'71 CEMs'!$E$5:$E$76,1,0)</f>
        <v>I240678</v>
      </c>
      <c r="AT1373" s="235" t="s">
        <v>3569</v>
      </c>
      <c r="AU1373" s="233"/>
    </row>
    <row r="1374" spans="1:47" ht="14.4" customHeight="1">
      <c r="A1374" s="192" t="s">
        <v>3655</v>
      </c>
      <c r="B1374" s="166" t="s">
        <v>3530</v>
      </c>
      <c r="C1374" s="1" t="s">
        <v>1369</v>
      </c>
      <c r="D1374" s="1" t="s">
        <v>1369</v>
      </c>
      <c r="E1374" s="192" t="s">
        <v>1409</v>
      </c>
      <c r="F1374" s="29">
        <v>1226</v>
      </c>
      <c r="G1374" s="29">
        <v>490.40000000000003</v>
      </c>
      <c r="H1374" s="29"/>
      <c r="I1374" s="29"/>
      <c r="J1374" s="29"/>
      <c r="K1374" s="29"/>
      <c r="L1374" s="29"/>
      <c r="M1374" s="1" t="str">
        <f>Table8[[#This Row],[Std Remarks]]</f>
        <v>NOT LIVE - RETAIN BUDGET</v>
      </c>
      <c r="N1374" s="28">
        <f>Table8[[#This Row],[% of Completion of Work Done]]</f>
        <v>0</v>
      </c>
      <c r="O1374" s="1">
        <f>Table8[[#This Row],[Customers According to % (Market Share)]]</f>
        <v>490.40000000000003</v>
      </c>
      <c r="P1374" s="29">
        <v>8760356.4376387503</v>
      </c>
      <c r="Q1374" s="136">
        <f>(Table8[[#This Row],[Allocated Budget]]*$Q$2)+(Table8[[#This Row],[Allocated Budget]]*(1-Table8[[#This Row],[HP%  based on Live % ( Work Progress)]])*(1-$Q$2))</f>
        <v>8760356.4376387503</v>
      </c>
      <c r="R1374" s="136"/>
      <c r="S1374" s="1">
        <v>-1</v>
      </c>
      <c r="T1374" s="1"/>
      <c r="U1374" s="1"/>
      <c r="V1374" s="29">
        <v>1079.5939350000001</v>
      </c>
      <c r="W1374" s="29">
        <v>14020</v>
      </c>
      <c r="X1374" s="1" t="s">
        <v>47</v>
      </c>
      <c r="Y1374" s="28">
        <f>Table8[[#This Row],[% of Completion of Work Done]]</f>
        <v>0</v>
      </c>
      <c r="Z1374" s="1" t="s">
        <v>35</v>
      </c>
      <c r="AA1374" s="1"/>
      <c r="AB1374" s="77">
        <v>0</v>
      </c>
      <c r="AC1374" s="115">
        <f t="shared" si="71"/>
        <v>0</v>
      </c>
      <c r="AD1374" s="2">
        <v>46082</v>
      </c>
      <c r="AE1374" s="175">
        <f>IFERROR(Table8[[#This Row],[Timeline - Monthwise]]-MIN(Table8[Start Date..]),"None")</f>
        <v>214</v>
      </c>
      <c r="AF1374" s="1">
        <f>IFERROR(Table8[[#This Row],[Timeline - Monthwise]]-Table8[[#This Row],[Start Date..]]+1,"Duration Doesn't Exsists")</f>
        <v>215</v>
      </c>
      <c r="AG1374" s="29">
        <f ca="1">IFERROR(Table8[[#This Row],[Timeline - Monthwise]]-TODAY(),"No ETA")</f>
        <v>167</v>
      </c>
      <c r="AH1374" s="29" t="str">
        <f t="shared" si="72"/>
        <v>Yet to Start</v>
      </c>
      <c r="AI1374" s="1" t="s">
        <v>1168</v>
      </c>
      <c r="AJ1374" s="237" t="s">
        <v>3576</v>
      </c>
      <c r="AK1374" s="1" t="s">
        <v>1169</v>
      </c>
      <c r="AL1374" s="1" t="s">
        <v>3325</v>
      </c>
      <c r="AM1374" s="1" t="s">
        <v>76</v>
      </c>
      <c r="AN1374" s="1"/>
      <c r="AO1374" s="27"/>
      <c r="AP1374" s="1"/>
      <c r="AQ1374" s="1"/>
      <c r="AS1374" s="192" t="e">
        <f>VLOOKUP(Table8[[#This Row],[CEM Number]],'71 CEMs'!$E$5:$E$76,1,0)</f>
        <v>#N/A</v>
      </c>
      <c r="AT1374" s="235">
        <v>46296</v>
      </c>
      <c r="AU1374" s="233"/>
    </row>
    <row r="1375" spans="1:47" ht="14.4" customHeight="1">
      <c r="A1375" s="192" t="s">
        <v>3655</v>
      </c>
      <c r="B1375" s="166" t="s">
        <v>3530</v>
      </c>
      <c r="C1375" s="1" t="s">
        <v>40</v>
      </c>
      <c r="D1375" s="1" t="s">
        <v>1369</v>
      </c>
      <c r="E1375" s="192" t="s">
        <v>42</v>
      </c>
      <c r="F1375" s="29">
        <v>0</v>
      </c>
      <c r="G1375" s="29">
        <v>0</v>
      </c>
      <c r="H1375" s="29"/>
      <c r="I1375" s="29"/>
      <c r="J1375" s="29"/>
      <c r="K1375" s="29"/>
      <c r="L1375" s="29"/>
      <c r="M1375" s="1" t="str">
        <f>Table8[[#This Row],[Std Remarks]]</f>
        <v>FEEDER ETC WORK - RETAIN BUDGET</v>
      </c>
      <c r="N1375" s="28">
        <f>Table8[[#This Row],[% of Completion of Work Done]]</f>
        <v>0</v>
      </c>
      <c r="O1375" s="1">
        <f>Table8[[#This Row],[Customers According to % (Market Share)]]</f>
        <v>0</v>
      </c>
      <c r="P1375" s="29">
        <v>8940000</v>
      </c>
      <c r="Q1375" s="136">
        <f>Table8[[#This Row],[Allocated Budget]]*Table8[[#This Row],[Allocation Percentage]]</f>
        <v>8940000</v>
      </c>
      <c r="R1375" s="136"/>
      <c r="S1375" s="1">
        <v>-1</v>
      </c>
      <c r="T1375" s="1"/>
      <c r="U1375" s="1"/>
      <c r="V1375" s="29">
        <v>0</v>
      </c>
      <c r="W1375" s="29">
        <v>0</v>
      </c>
      <c r="X1375" s="1"/>
      <c r="Y1375" s="75">
        <f>$R$1</f>
        <v>1</v>
      </c>
      <c r="Z1375" s="1"/>
      <c r="AA1375" s="1"/>
      <c r="AB1375" s="28">
        <v>0</v>
      </c>
      <c r="AC1375" s="115">
        <f t="shared" si="71"/>
        <v>0</v>
      </c>
      <c r="AD1375" s="2">
        <v>46082</v>
      </c>
      <c r="AE1375" s="175" t="str">
        <f>IFERROR(Table8[[#This Row],[Timeline - Monthwise]]-MIN(Table8[Start Date..]),"None")</f>
        <v>None</v>
      </c>
      <c r="AF1375" s="1" t="str">
        <f>IFERROR(Table8[[#This Row],[Timeline - Monthwise]]-Table8[[#This Row],[Start Date..]]+1,"Duration Doesn't Exsists")</f>
        <v>Duration Doesn't Exsists</v>
      </c>
      <c r="AG1375" s="29" t="str">
        <f ca="1">IFERROR(Table8[[#This Row],[Timeline - Monthwise]]-TODAY(),"No ETA")</f>
        <v>No ETA</v>
      </c>
      <c r="AH1375" s="29" t="str">
        <f t="shared" si="72"/>
        <v>Yet to Start</v>
      </c>
      <c r="AI1375" s="1"/>
      <c r="AJ1375" s="237" t="s">
        <v>3569</v>
      </c>
      <c r="AK1375" s="1"/>
      <c r="AL1375" s="1" t="s">
        <v>41</v>
      </c>
      <c r="AM1375" s="1" t="s">
        <v>39</v>
      </c>
      <c r="AN1375" s="1"/>
      <c r="AO1375" s="27"/>
      <c r="AP1375" s="1"/>
      <c r="AQ1375" s="1"/>
      <c r="AS1375" s="192" t="e">
        <f>VLOOKUP(Table8[[#This Row],[CEM Number]],'71 CEMs'!$E$5:$E$76,1,0)</f>
        <v>#N/A</v>
      </c>
      <c r="AT1375" s="234" t="s">
        <v>3569</v>
      </c>
      <c r="AU1375" s="233"/>
    </row>
    <row r="1376" spans="1:47" ht="14.4" customHeight="1">
      <c r="A1376" s="26" t="s">
        <v>1026</v>
      </c>
      <c r="B1376" s="166">
        <v>44924</v>
      </c>
      <c r="C1376" s="1" t="s">
        <v>474</v>
      </c>
      <c r="D1376" s="1" t="s">
        <v>1027</v>
      </c>
      <c r="E1376" s="192" t="s">
        <v>1071</v>
      </c>
      <c r="F1376" s="29">
        <v>440</v>
      </c>
      <c r="G1376" s="29">
        <v>220</v>
      </c>
      <c r="H1376" s="29">
        <v>317</v>
      </c>
      <c r="I1376" s="29">
        <v>57</v>
      </c>
      <c r="J1376" s="29">
        <v>63</v>
      </c>
      <c r="K1376" s="29">
        <v>197</v>
      </c>
      <c r="L1376" s="29"/>
      <c r="M1376" s="1" t="str">
        <f>Table8[[#This Row],[Std Remarks]]</f>
        <v>LIVE - 100% Completed</v>
      </c>
      <c r="N1376" s="28">
        <f>Table8[[#This Row],[% of Completion of Work Done]]</f>
        <v>1</v>
      </c>
      <c r="O1376" s="1">
        <f>Table8[[#This Row],[Customers According to % (Market Share)]]</f>
        <v>220</v>
      </c>
      <c r="P1376" s="29">
        <v>6539221.5300000003</v>
      </c>
      <c r="Q1376" s="136">
        <f>Table8[[#This Row],[Allocated Budget]]*Table8[[#This Row],[Allocation Percentage]]</f>
        <v>980883.22950000002</v>
      </c>
      <c r="R1376" s="136">
        <v>5558338.3004999999</v>
      </c>
      <c r="S1376" s="1">
        <v>-0.5</v>
      </c>
      <c r="T1376" s="1"/>
      <c r="U1376" s="1">
        <v>0.5</v>
      </c>
      <c r="V1376" s="29">
        <v>1959.6</v>
      </c>
      <c r="W1376" s="29">
        <v>4684.95</v>
      </c>
      <c r="X1376" s="1" t="s">
        <v>47</v>
      </c>
      <c r="Y1376" s="75">
        <f>$Q$2</f>
        <v>0.15</v>
      </c>
      <c r="Z1376" s="1" t="s">
        <v>32</v>
      </c>
      <c r="AA1376" s="1" t="s">
        <v>47</v>
      </c>
      <c r="AB1376" s="64">
        <v>1</v>
      </c>
      <c r="AC1376" s="115">
        <f t="shared" si="71"/>
        <v>1</v>
      </c>
      <c r="AD1376" s="2">
        <v>46082</v>
      </c>
      <c r="AE1376" s="175" t="str">
        <f>IFERROR(Table8[[#This Row],[Timeline - Monthwise]]-MIN(Table8[Start Date..]),"None")</f>
        <v>None</v>
      </c>
      <c r="AF1376" s="1" t="str">
        <f>IFERROR(Table8[[#This Row],[Timeline - Monthwise]]-Table8[[#This Row],[Start Date..]]+1,"Duration Doesn't Exsists")</f>
        <v>Duration Doesn't Exsists</v>
      </c>
      <c r="AG1376" s="29" t="str">
        <f ca="1">IFERROR(Table8[[#This Row],[Timeline - Monthwise]]-TODAY(),"No ETA")</f>
        <v>No ETA</v>
      </c>
      <c r="AH1376" s="29" t="str">
        <f t="shared" si="72"/>
        <v>Completed</v>
      </c>
      <c r="AI1376" s="1"/>
      <c r="AJ1376" s="237" t="s">
        <v>3569</v>
      </c>
      <c r="AK1376" s="1"/>
      <c r="AL1376" s="1" t="s">
        <v>3178</v>
      </c>
      <c r="AM1376" s="1" t="s">
        <v>30</v>
      </c>
      <c r="AN1376" s="1"/>
      <c r="AO1376" s="27"/>
      <c r="AP1376" s="1"/>
      <c r="AQ1376" s="1"/>
      <c r="AS1376" s="192" t="str">
        <f>VLOOKUP(Table8[[#This Row],[CEM Number]],'71 CEMs'!$E$5:$E$76,1,0)</f>
        <v>INT-23-00439</v>
      </c>
      <c r="AT1376" s="235" t="s">
        <v>3569</v>
      </c>
      <c r="AU1376" s="233"/>
    </row>
    <row r="1377" spans="1:47" ht="14.4" customHeight="1">
      <c r="A1377" s="192" t="s">
        <v>3655</v>
      </c>
      <c r="B1377" s="166" t="s">
        <v>3530</v>
      </c>
      <c r="C1377" s="1" t="s">
        <v>1369</v>
      </c>
      <c r="D1377" s="1" t="s">
        <v>1369</v>
      </c>
      <c r="E1377" s="192" t="s">
        <v>1410</v>
      </c>
      <c r="F1377" s="29">
        <v>1316</v>
      </c>
      <c r="G1377" s="29">
        <v>526.4</v>
      </c>
      <c r="H1377" s="29"/>
      <c r="I1377" s="29"/>
      <c r="J1377" s="29"/>
      <c r="K1377" s="29"/>
      <c r="L1377" s="29"/>
      <c r="M1377" s="1" t="str">
        <f>Table8[[#This Row],[Std Remarks]]</f>
        <v>NOT LIVE - RETAIN BUDGET</v>
      </c>
      <c r="N1377" s="28">
        <f>Table8[[#This Row],[% of Completion of Work Done]]</f>
        <v>0</v>
      </c>
      <c r="O1377" s="1">
        <f>Table8[[#This Row],[Customers According to % (Market Share)]]</f>
        <v>526.4</v>
      </c>
      <c r="P1377" s="29">
        <v>10868097.6052416</v>
      </c>
      <c r="Q1377" s="136">
        <f>(Table8[[#This Row],[Allocated Budget]]*$Q$2)+(Table8[[#This Row],[Allocated Budget]]*(1-Table8[[#This Row],[HP%  based on Live % ( Work Progress)]])*(1-$Q$2))</f>
        <v>10868097.6052416</v>
      </c>
      <c r="R1377" s="136"/>
      <c r="S1377" s="1">
        <v>-1</v>
      </c>
      <c r="T1377" s="1"/>
      <c r="U1377" s="1"/>
      <c r="V1377" s="29">
        <v>2083.0560925999998</v>
      </c>
      <c r="W1377" s="29">
        <v>12592.5</v>
      </c>
      <c r="X1377" s="1" t="s">
        <v>47</v>
      </c>
      <c r="Y1377" s="28">
        <f>Table8[[#This Row],[% of Completion of Work Done]]</f>
        <v>0</v>
      </c>
      <c r="Z1377" s="1" t="s">
        <v>35</v>
      </c>
      <c r="AA1377" s="1"/>
      <c r="AB1377" s="77">
        <v>0</v>
      </c>
      <c r="AC1377" s="115">
        <f t="shared" si="71"/>
        <v>0</v>
      </c>
      <c r="AD1377" s="2">
        <v>46082</v>
      </c>
      <c r="AE1377" s="175">
        <f>IFERROR(Table8[[#This Row],[Timeline - Monthwise]]-MIN(Table8[Start Date..]),"None")</f>
        <v>214</v>
      </c>
      <c r="AF1377" s="1">
        <f>IFERROR(Table8[[#This Row],[Timeline - Monthwise]]-Table8[[#This Row],[Start Date..]]+1,"Duration Doesn't Exsists")</f>
        <v>215</v>
      </c>
      <c r="AG1377" s="29">
        <f ca="1">IFERROR(Table8[[#This Row],[Timeline - Monthwise]]-TODAY(),"No ETA")</f>
        <v>167</v>
      </c>
      <c r="AH1377" s="29" t="str">
        <f t="shared" si="72"/>
        <v>Yet to Start</v>
      </c>
      <c r="AI1377" s="1" t="s">
        <v>1168</v>
      </c>
      <c r="AJ1377" s="237" t="s">
        <v>3576</v>
      </c>
      <c r="AK1377" s="1" t="s">
        <v>1169</v>
      </c>
      <c r="AL1377" s="1" t="s">
        <v>3325</v>
      </c>
      <c r="AM1377" s="1" t="s">
        <v>76</v>
      </c>
      <c r="AN1377" s="1"/>
      <c r="AO1377" s="27"/>
      <c r="AP1377" s="1"/>
      <c r="AQ1377" s="1"/>
      <c r="AS1377" s="192" t="e">
        <f>VLOOKUP(Table8[[#This Row],[CEM Number]],'71 CEMs'!$E$5:$E$76,1,0)</f>
        <v>#N/A</v>
      </c>
      <c r="AT1377" s="235">
        <v>46296</v>
      </c>
      <c r="AU1377" s="233"/>
    </row>
    <row r="1378" spans="1:47" ht="14.4" customHeight="1">
      <c r="A1378" s="192" t="s">
        <v>3655</v>
      </c>
      <c r="B1378" s="166" t="s">
        <v>3530</v>
      </c>
      <c r="C1378" s="1" t="s">
        <v>1369</v>
      </c>
      <c r="D1378" s="1" t="s">
        <v>1369</v>
      </c>
      <c r="E1378" s="192" t="s">
        <v>1411</v>
      </c>
      <c r="F1378" s="29">
        <v>1040</v>
      </c>
      <c r="G1378" s="29">
        <v>416</v>
      </c>
      <c r="H1378" s="29"/>
      <c r="I1378" s="29"/>
      <c r="J1378" s="29"/>
      <c r="K1378" s="29"/>
      <c r="L1378" s="29"/>
      <c r="M1378" s="1" t="str">
        <f>Table8[[#This Row],[Std Remarks]]</f>
        <v>NOT LIVE - RETAIN BUDGET</v>
      </c>
      <c r="N1378" s="28">
        <f>Table8[[#This Row],[% of Completion of Work Done]]</f>
        <v>0</v>
      </c>
      <c r="O1378" s="1">
        <f>Table8[[#This Row],[Customers According to % (Market Share)]]</f>
        <v>416</v>
      </c>
      <c r="P1378" s="29">
        <v>12946321.623497499</v>
      </c>
      <c r="Q1378" s="136">
        <f>(Table8[[#This Row],[Allocated Budget]]*$Q$2)+(Table8[[#This Row],[Allocated Budget]]*(1-Table8[[#This Row],[HP%  based on Live % ( Work Progress)]])*(1-$Q$2))</f>
        <v>12946321.623497497</v>
      </c>
      <c r="R1378" s="136"/>
      <c r="S1378" s="1">
        <v>-1</v>
      </c>
      <c r="T1378" s="1"/>
      <c r="U1378" s="1"/>
      <c r="V1378" s="29">
        <v>2986.6635567500002</v>
      </c>
      <c r="W1378" s="29">
        <v>12438.75</v>
      </c>
      <c r="X1378" s="1" t="s">
        <v>47</v>
      </c>
      <c r="Y1378" s="28">
        <f>Table8[[#This Row],[% of Completion of Work Done]]</f>
        <v>0</v>
      </c>
      <c r="Z1378" s="1" t="s">
        <v>35</v>
      </c>
      <c r="AA1378" s="1"/>
      <c r="AB1378" s="77">
        <v>0</v>
      </c>
      <c r="AC1378" s="115">
        <f t="shared" si="71"/>
        <v>0</v>
      </c>
      <c r="AD1378" s="2">
        <v>46082</v>
      </c>
      <c r="AE1378" s="175">
        <f>IFERROR(Table8[[#This Row],[Timeline - Monthwise]]-MIN(Table8[Start Date..]),"None")</f>
        <v>214</v>
      </c>
      <c r="AF1378" s="1">
        <f>IFERROR(Table8[[#This Row],[Timeline - Monthwise]]-Table8[[#This Row],[Start Date..]]+1,"Duration Doesn't Exsists")</f>
        <v>215</v>
      </c>
      <c r="AG1378" s="29">
        <f ca="1">IFERROR(Table8[[#This Row],[Timeline - Monthwise]]-TODAY(),"No ETA")</f>
        <v>167</v>
      </c>
      <c r="AH1378" s="29" t="str">
        <f t="shared" si="72"/>
        <v>Yet to Start</v>
      </c>
      <c r="AI1378" s="1" t="s">
        <v>1168</v>
      </c>
      <c r="AJ1378" s="237" t="s">
        <v>3576</v>
      </c>
      <c r="AK1378" s="1" t="s">
        <v>1169</v>
      </c>
      <c r="AL1378" s="1" t="s">
        <v>3325</v>
      </c>
      <c r="AM1378" s="1" t="s">
        <v>76</v>
      </c>
      <c r="AN1378" s="1"/>
      <c r="AO1378" s="27"/>
      <c r="AP1378" s="192"/>
      <c r="AQ1378" s="1"/>
      <c r="AS1378" s="192" t="e">
        <f>VLOOKUP(Table8[[#This Row],[CEM Number]],'71 CEMs'!$E$5:$E$76,1,0)</f>
        <v>#N/A</v>
      </c>
      <c r="AT1378" s="235">
        <v>46296</v>
      </c>
      <c r="AU1378" s="233"/>
    </row>
    <row r="1379" spans="1:47" ht="14.4" customHeight="1">
      <c r="A1379" s="192" t="s">
        <v>3655</v>
      </c>
      <c r="B1379" s="166" t="s">
        <v>3530</v>
      </c>
      <c r="C1379" s="1" t="s">
        <v>1369</v>
      </c>
      <c r="D1379" s="1" t="s">
        <v>1369</v>
      </c>
      <c r="E1379" s="192" t="s">
        <v>1412</v>
      </c>
      <c r="F1379" s="29">
        <v>684</v>
      </c>
      <c r="G1379" s="29">
        <v>273.60000000000002</v>
      </c>
      <c r="H1379" s="29"/>
      <c r="I1379" s="29"/>
      <c r="J1379" s="29"/>
      <c r="K1379" s="29"/>
      <c r="L1379" s="29"/>
      <c r="M1379" s="1" t="str">
        <f>Table8[[#This Row],[Std Remarks]]</f>
        <v>NOT LIVE - RETAIN BUDGET</v>
      </c>
      <c r="N1379" s="28">
        <f>Table8[[#This Row],[% of Completion of Work Done]]</f>
        <v>0</v>
      </c>
      <c r="O1379" s="1">
        <f>Table8[[#This Row],[Customers According to % (Market Share)]]</f>
        <v>273.60000000000002</v>
      </c>
      <c r="P1379" s="29">
        <v>7575550.2260128502</v>
      </c>
      <c r="Q1379" s="136">
        <f>(Table8[[#This Row],[Allocated Budget]]*$Q$2)+(Table8[[#This Row],[Allocated Budget]]*(1-Table8[[#This Row],[HP%  based on Live % ( Work Progress)]])*(1-$Q$2))</f>
        <v>7575550.2260128502</v>
      </c>
      <c r="R1379" s="136"/>
      <c r="S1379" s="1">
        <v>-1</v>
      </c>
      <c r="T1379" s="1"/>
      <c r="U1379" s="1"/>
      <c r="V1379" s="29">
        <v>1640.7651771999999</v>
      </c>
      <c r="W1379" s="29">
        <v>7817.5</v>
      </c>
      <c r="X1379" s="1" t="s">
        <v>47</v>
      </c>
      <c r="Y1379" s="28">
        <f>Table8[[#This Row],[% of Completion of Work Done]]</f>
        <v>0</v>
      </c>
      <c r="Z1379" s="1" t="s">
        <v>35</v>
      </c>
      <c r="AA1379" s="1"/>
      <c r="AB1379" s="77">
        <v>0</v>
      </c>
      <c r="AC1379" s="115">
        <f t="shared" si="71"/>
        <v>0</v>
      </c>
      <c r="AD1379" s="2">
        <v>46082</v>
      </c>
      <c r="AE1379" s="175">
        <f>IFERROR(Table8[[#This Row],[Timeline - Monthwise]]-MIN(Table8[Start Date..]),"None")</f>
        <v>214</v>
      </c>
      <c r="AF1379" s="1">
        <f>IFERROR(Table8[[#This Row],[Timeline - Monthwise]]-Table8[[#This Row],[Start Date..]]+1,"Duration Doesn't Exsists")</f>
        <v>215</v>
      </c>
      <c r="AG1379" s="29">
        <f ca="1">IFERROR(Table8[[#This Row],[Timeline - Monthwise]]-TODAY(),"No ETA")</f>
        <v>167</v>
      </c>
      <c r="AH1379" s="29" t="str">
        <f t="shared" si="72"/>
        <v>Yet to Start</v>
      </c>
      <c r="AI1379" s="1" t="s">
        <v>1168</v>
      </c>
      <c r="AJ1379" s="237" t="s">
        <v>3576</v>
      </c>
      <c r="AK1379" s="1" t="s">
        <v>1169</v>
      </c>
      <c r="AL1379" s="1" t="s">
        <v>3325</v>
      </c>
      <c r="AM1379" s="1" t="s">
        <v>76</v>
      </c>
      <c r="AN1379" s="1"/>
      <c r="AO1379" s="27"/>
      <c r="AP1379" s="1"/>
      <c r="AQ1379" s="1"/>
      <c r="AS1379" s="192" t="e">
        <f>VLOOKUP(Table8[[#This Row],[CEM Number]],'71 CEMs'!$E$5:$E$76,1,0)</f>
        <v>#N/A</v>
      </c>
      <c r="AT1379" s="235">
        <v>46296</v>
      </c>
      <c r="AU1379" s="233"/>
    </row>
    <row r="1380" spans="1:47" ht="14.4" customHeight="1">
      <c r="A1380" s="145" t="s">
        <v>286</v>
      </c>
      <c r="B1380" s="168">
        <v>45428</v>
      </c>
      <c r="C1380" s="169" t="s">
        <v>287</v>
      </c>
      <c r="D1380" s="169" t="s">
        <v>288</v>
      </c>
      <c r="E1380" s="192" t="s">
        <v>328</v>
      </c>
      <c r="F1380" s="170">
        <v>394</v>
      </c>
      <c r="G1380" s="170">
        <v>157.60000000000002</v>
      </c>
      <c r="H1380" s="170"/>
      <c r="I1380" s="170">
        <v>3</v>
      </c>
      <c r="J1380" s="170">
        <v>6</v>
      </c>
      <c r="K1380" s="170">
        <v>39</v>
      </c>
      <c r="L1380" s="170" t="s">
        <v>3592</v>
      </c>
      <c r="M1380" s="169" t="str">
        <f>Table8[[#This Row],[Std Remarks]]</f>
        <v>LIVE - 100% Completed</v>
      </c>
      <c r="N1380" s="171">
        <f>Table8[[#This Row],[% of Completion of Work Done]]</f>
        <v>1</v>
      </c>
      <c r="O1380" s="169">
        <f>Table8[[#This Row],[Customers According to % (Market Share)]]</f>
        <v>157.60000000000002</v>
      </c>
      <c r="P1380" s="170">
        <v>6574598.0605699997</v>
      </c>
      <c r="Q1380" s="172">
        <f>Table8[[#This Row],[Allocated Budget]]*Table8[[#This Row],[Allocation Percentage]]</f>
        <v>986189.70908549987</v>
      </c>
      <c r="R1380" s="172">
        <v>5588408.3514844999</v>
      </c>
      <c r="S1380" s="169">
        <v>-1</v>
      </c>
      <c r="T1380" s="169"/>
      <c r="U1380" s="169">
        <v>0.4</v>
      </c>
      <c r="V1380" s="170">
        <v>1067</v>
      </c>
      <c r="W1380" s="170">
        <v>5501.9538659999998</v>
      </c>
      <c r="X1380" s="169" t="s">
        <v>47</v>
      </c>
      <c r="Y1380" s="173">
        <f>$Q$2</f>
        <v>0.15</v>
      </c>
      <c r="Z1380" s="169" t="s">
        <v>32</v>
      </c>
      <c r="AA1380" s="169" t="s">
        <v>150</v>
      </c>
      <c r="AB1380" s="64">
        <v>1</v>
      </c>
      <c r="AC1380" s="115">
        <f t="shared" ref="AC1380" si="74">VALUE(SUBSTITUTE(AB1380,"%",""))</f>
        <v>1</v>
      </c>
      <c r="AD1380" s="2">
        <v>46082</v>
      </c>
      <c r="AE1380" s="175" t="str">
        <f>IFERROR(Table8[[#This Row],[Timeline - Monthwise]]-MIN(Table8[Start Date..]),"None")</f>
        <v>None</v>
      </c>
      <c r="AF1380" s="1" t="str">
        <f>IFERROR(Table8[[#This Row],[Timeline - Monthwise]]-Table8[[#This Row],[Start Date..]]+1,"Duration Doesn't Exsists")</f>
        <v>Duration Doesn't Exsists</v>
      </c>
      <c r="AG1380" s="29" t="str">
        <f ca="1">IFERROR(Table8[[#This Row],[Timeline - Monthwise]]-TODAY(),"No ETA")</f>
        <v>No ETA</v>
      </c>
      <c r="AH1380" s="29" t="str">
        <f t="shared" ref="AH1380" si="75">IF(AB1380=100%,"Completed",IF(AB1380=0%,"Yet to Start","In Progress"))</f>
        <v>Completed</v>
      </c>
      <c r="AI1380" s="169"/>
      <c r="AJ1380" s="237" t="s">
        <v>3569</v>
      </c>
      <c r="AK1380" s="169"/>
      <c r="AL1380" s="169" t="s">
        <v>3178</v>
      </c>
      <c r="AM1380" s="169" t="s">
        <v>30</v>
      </c>
      <c r="AN1380" s="169"/>
      <c r="AO1380" s="144"/>
      <c r="AP1380" s="169"/>
      <c r="AQ1380" s="169"/>
      <c r="AS1380" s="169" t="str">
        <f>VLOOKUP(Table8[[#This Row],[CEM Number]],'71 CEMs'!$E$5:$E$76,1,0)</f>
        <v>I240682</v>
      </c>
      <c r="AT1380" s="255" t="s">
        <v>3569</v>
      </c>
      <c r="AU1380" s="233"/>
    </row>
    <row r="1381" spans="1:47">
      <c r="R1381" s="174"/>
    </row>
    <row r="1382" spans="1:47">
      <c r="R1382" s="174"/>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6" sqref="G6"/>
    </sheetView>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G26"/>
  <sheetViews>
    <sheetView workbookViewId="0">
      <selection activeCell="G21" sqref="G21"/>
    </sheetView>
  </sheetViews>
  <sheetFormatPr defaultRowHeight="14.4"/>
  <cols>
    <col min="4" max="4" width="14" customWidth="1"/>
    <col min="5" max="5" width="23" bestFit="1" customWidth="1"/>
    <col min="6" max="6" width="40.5546875" bestFit="1" customWidth="1"/>
    <col min="7" max="7" width="56.88671875" bestFit="1" customWidth="1"/>
  </cols>
  <sheetData>
    <row r="1" spans="3:7" s="194" customFormat="1"/>
    <row r="2" spans="3:7" s="194" customFormat="1"/>
    <row r="3" spans="3:7" s="194" customFormat="1" ht="15" thickBot="1"/>
    <row r="4" spans="3:7">
      <c r="C4" s="405" t="s">
        <v>3718</v>
      </c>
      <c r="D4" s="405" t="s">
        <v>3670</v>
      </c>
      <c r="E4" s="405" t="s">
        <v>3671</v>
      </c>
      <c r="F4" s="405" t="s">
        <v>3672</v>
      </c>
      <c r="G4" s="405" t="s">
        <v>3673</v>
      </c>
    </row>
    <row r="5" spans="3:7">
      <c r="C5" s="406"/>
      <c r="D5" s="406"/>
      <c r="E5" s="406"/>
      <c r="F5" s="406"/>
      <c r="G5" s="406"/>
    </row>
    <row r="6" spans="3:7" ht="15" thickBot="1">
      <c r="C6" s="406"/>
      <c r="D6" s="406"/>
      <c r="E6" s="406"/>
      <c r="F6" s="406"/>
      <c r="G6" s="406"/>
    </row>
    <row r="7" spans="3:7">
      <c r="C7" s="409">
        <v>1</v>
      </c>
      <c r="D7" s="407" t="s">
        <v>3674</v>
      </c>
      <c r="E7" s="412" t="s">
        <v>3675</v>
      </c>
      <c r="F7" s="407" t="s">
        <v>3676</v>
      </c>
      <c r="G7" s="412">
        <f>Areas!B1</f>
        <v>1150</v>
      </c>
    </row>
    <row r="8" spans="3:7">
      <c r="C8" s="410">
        <f>C7+1</f>
        <v>2</v>
      </c>
      <c r="D8" s="11" t="s">
        <v>3674</v>
      </c>
      <c r="E8" s="413" t="s">
        <v>3677</v>
      </c>
      <c r="F8" s="11" t="s">
        <v>3678</v>
      </c>
      <c r="G8" s="413">
        <f>'Live or Not Live'!B4</f>
        <v>525</v>
      </c>
    </row>
    <row r="9" spans="3:7">
      <c r="C9" s="410">
        <f t="shared" ref="C9:C26" si="0">C8+1</f>
        <v>3</v>
      </c>
      <c r="D9" s="11" t="s">
        <v>3674</v>
      </c>
      <c r="E9" s="413" t="s">
        <v>3679</v>
      </c>
      <c r="F9" s="11" t="s">
        <v>3680</v>
      </c>
      <c r="G9" s="413">
        <f>'Live or Not Live'!B5</f>
        <v>625</v>
      </c>
    </row>
    <row r="10" spans="3:7">
      <c r="C10" s="410">
        <f t="shared" si="0"/>
        <v>4</v>
      </c>
      <c r="D10" s="11" t="s">
        <v>3674</v>
      </c>
      <c r="E10" s="413" t="s">
        <v>3681</v>
      </c>
      <c r="F10" s="11" t="s">
        <v>3682</v>
      </c>
      <c r="G10" s="415">
        <f>SUBTOTAL(1,Table8[% of Completion of Work Done])</f>
        <v>0.43469045884923518</v>
      </c>
    </row>
    <row r="11" spans="3:7" ht="15" thickBot="1">
      <c r="C11" s="411">
        <f t="shared" si="0"/>
        <v>5</v>
      </c>
      <c r="D11" s="408" t="s">
        <v>3674</v>
      </c>
      <c r="E11" s="414" t="s">
        <v>3683</v>
      </c>
      <c r="F11" s="408" t="s">
        <v>3684</v>
      </c>
      <c r="G11" s="414">
        <f>COUNTIF(Table8[% of Completion of Work Done],"&gt;=0.8")</f>
        <v>579</v>
      </c>
    </row>
    <row r="12" spans="3:7">
      <c r="C12" s="410">
        <f t="shared" si="0"/>
        <v>6</v>
      </c>
      <c r="D12" s="11" t="s">
        <v>3685</v>
      </c>
      <c r="E12" s="413" t="s">
        <v>3686</v>
      </c>
      <c r="F12" s="11" t="s">
        <v>3687</v>
      </c>
      <c r="G12" s="416">
        <f>SUBTOTAL(9,Table8[Allocated Budget])</f>
        <v>22095709754.603477</v>
      </c>
    </row>
    <row r="13" spans="3:7">
      <c r="C13" s="410">
        <f t="shared" si="0"/>
        <v>7</v>
      </c>
      <c r="D13" s="11" t="s">
        <v>3685</v>
      </c>
      <c r="E13" s="413" t="s">
        <v>3688</v>
      </c>
      <c r="F13" s="11" t="s">
        <v>3689</v>
      </c>
      <c r="G13" s="416">
        <f>SUBTOTAL(9,Table8[Revised Budget])</f>
        <v>10815617066.937063</v>
      </c>
    </row>
    <row r="14" spans="3:7">
      <c r="C14" s="410">
        <f t="shared" si="0"/>
        <v>8</v>
      </c>
      <c r="D14" s="11" t="s">
        <v>3685</v>
      </c>
      <c r="E14" s="413" t="s">
        <v>3690</v>
      </c>
      <c r="F14" s="11" t="s">
        <v>3691</v>
      </c>
      <c r="G14" s="413"/>
    </row>
    <row r="15" spans="3:7">
      <c r="C15" s="410">
        <f t="shared" si="0"/>
        <v>9</v>
      </c>
      <c r="D15" s="11" t="s">
        <v>3685</v>
      </c>
      <c r="E15" s="413" t="s">
        <v>3692</v>
      </c>
      <c r="F15" s="11" t="s">
        <v>3693</v>
      </c>
      <c r="G15" s="413"/>
    </row>
    <row r="16" spans="3:7" ht="15" thickBot="1">
      <c r="C16" s="410">
        <f t="shared" si="0"/>
        <v>10</v>
      </c>
      <c r="D16" s="11" t="s">
        <v>3685</v>
      </c>
      <c r="E16" s="413" t="s">
        <v>3694</v>
      </c>
      <c r="F16" s="11" t="s">
        <v>3695</v>
      </c>
      <c r="G16" s="413"/>
    </row>
    <row r="17" spans="3:7">
      <c r="C17" s="409">
        <f t="shared" si="0"/>
        <v>11</v>
      </c>
      <c r="D17" s="407" t="s">
        <v>3696</v>
      </c>
      <c r="E17" s="412" t="s">
        <v>3697</v>
      </c>
      <c r="F17" s="407" t="s">
        <v>3698</v>
      </c>
      <c r="G17" s="412"/>
    </row>
    <row r="18" spans="3:7">
      <c r="C18" s="410">
        <f t="shared" si="0"/>
        <v>12</v>
      </c>
      <c r="D18" s="11" t="s">
        <v>3696</v>
      </c>
      <c r="E18" s="413" t="s">
        <v>3699</v>
      </c>
      <c r="F18" s="11" t="s">
        <v>3700</v>
      </c>
      <c r="G18" s="413"/>
    </row>
    <row r="19" spans="3:7">
      <c r="C19" s="410">
        <f t="shared" si="0"/>
        <v>13</v>
      </c>
      <c r="D19" s="11" t="s">
        <v>3696</v>
      </c>
      <c r="E19" s="413" t="s">
        <v>3701</v>
      </c>
      <c r="F19" s="11" t="s">
        <v>3702</v>
      </c>
      <c r="G19" s="413"/>
    </row>
    <row r="20" spans="3:7">
      <c r="C20" s="410">
        <f t="shared" si="0"/>
        <v>14</v>
      </c>
      <c r="D20" s="11" t="s">
        <v>3696</v>
      </c>
      <c r="E20" s="413" t="s">
        <v>3703</v>
      </c>
      <c r="F20" s="11" t="s">
        <v>3704</v>
      </c>
      <c r="G20" s="413"/>
    </row>
    <row r="21" spans="3:7" ht="15" thickBot="1">
      <c r="C21" s="411">
        <f t="shared" si="0"/>
        <v>15</v>
      </c>
      <c r="D21" s="408" t="s">
        <v>3696</v>
      </c>
      <c r="E21" s="414" t="s">
        <v>3705</v>
      </c>
      <c r="F21" s="408" t="s">
        <v>3706</v>
      </c>
      <c r="G21" s="414">
        <f>COUNTIF(Table8[% of Completion of Work Done],0)</f>
        <v>745</v>
      </c>
    </row>
    <row r="22" spans="3:7">
      <c r="C22" s="410">
        <f t="shared" si="0"/>
        <v>16</v>
      </c>
      <c r="D22" s="11" t="s">
        <v>3707</v>
      </c>
      <c r="E22" s="413" t="s">
        <v>3708</v>
      </c>
      <c r="F22" s="11" t="s">
        <v>3709</v>
      </c>
      <c r="G22" s="417">
        <f>SUBTOTAL(9,Table8[Total
H.P])</f>
        <v>1444140</v>
      </c>
    </row>
    <row r="23" spans="3:7">
      <c r="C23" s="410">
        <f t="shared" si="0"/>
        <v>17</v>
      </c>
      <c r="D23" s="11" t="s">
        <v>3707</v>
      </c>
      <c r="E23" s="413" t="s">
        <v>3710</v>
      </c>
      <c r="F23" s="11" t="s">
        <v>3711</v>
      </c>
      <c r="G23" s="416">
        <f>SUBTOTAL(9,Table8[[Active ]])</f>
        <v>13574</v>
      </c>
    </row>
    <row r="24" spans="3:7">
      <c r="C24" s="410">
        <f t="shared" si="0"/>
        <v>18</v>
      </c>
      <c r="D24" s="11" t="s">
        <v>3707</v>
      </c>
      <c r="E24" s="413" t="s">
        <v>3712</v>
      </c>
      <c r="F24" s="11" t="s">
        <v>3713</v>
      </c>
      <c r="G24" s="415">
        <f>G23/G22</f>
        <v>9.3993657124655499E-3</v>
      </c>
    </row>
    <row r="25" spans="3:7">
      <c r="C25" s="410">
        <f t="shared" si="0"/>
        <v>19</v>
      </c>
      <c r="D25" s="11" t="s">
        <v>3707</v>
      </c>
      <c r="E25" s="413" t="s">
        <v>3714</v>
      </c>
      <c r="F25" s="11" t="s">
        <v>3715</v>
      </c>
      <c r="G25" s="416">
        <f>SUMIFS(Table8[Total
H.P],Table8[Current Status (Live/Not Live)],"Not Live",Table8[% of Completion of Work Done],"&gt;=0.8")</f>
        <v>104840</v>
      </c>
    </row>
    <row r="26" spans="3:7" ht="15" thickBot="1">
      <c r="C26" s="411">
        <f t="shared" si="0"/>
        <v>20</v>
      </c>
      <c r="D26" s="408" t="s">
        <v>3707</v>
      </c>
      <c r="E26" s="414" t="s">
        <v>3716</v>
      </c>
      <c r="F26" s="408" t="s">
        <v>3717</v>
      </c>
      <c r="G26" s="414">
        <f>AVERAGE(Table8[Start Date..]-Table8[Timeline - Monthwise])</f>
        <v>-214</v>
      </c>
    </row>
  </sheetData>
  <mergeCells count="5">
    <mergeCell ref="G4:G6"/>
    <mergeCell ref="F4:F6"/>
    <mergeCell ref="E4:E6"/>
    <mergeCell ref="D4:D6"/>
    <mergeCell ref="C4:C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sheetPr>
  <dimension ref="A1:T73"/>
  <sheetViews>
    <sheetView showGridLines="0" tabSelected="1" zoomScale="55" zoomScaleNormal="55" workbookViewId="0">
      <selection activeCell="L16" sqref="L16"/>
    </sheetView>
  </sheetViews>
  <sheetFormatPr defaultRowHeight="14.4"/>
  <cols>
    <col min="1" max="1" width="31.77734375" customWidth="1"/>
    <col min="2" max="2" width="27.44140625" customWidth="1"/>
    <col min="4" max="4" width="27.5546875" customWidth="1"/>
    <col min="5" max="5" width="11.109375" customWidth="1"/>
    <col min="7" max="7" width="24.109375" customWidth="1"/>
    <col min="8" max="8" width="13.88671875" customWidth="1"/>
    <col min="10" max="10" width="24.88671875" customWidth="1"/>
    <col min="11" max="11" width="18.33203125" bestFit="1" customWidth="1"/>
    <col min="12" max="12" width="16.33203125" customWidth="1"/>
    <col min="13" max="13" width="14.88671875" customWidth="1"/>
    <col min="14" max="14" width="15.109375" customWidth="1"/>
    <col min="15" max="15" width="6.6640625" customWidth="1"/>
    <col min="16" max="16" width="8.109375" customWidth="1"/>
    <col min="17" max="17" width="13" bestFit="1" customWidth="1"/>
    <col min="18" max="18" width="10.77734375" customWidth="1"/>
  </cols>
  <sheetData>
    <row r="1" spans="1:20" ht="46.2" customHeight="1" thickBot="1">
      <c r="D1" s="307" t="s">
        <v>1421</v>
      </c>
      <c r="E1" s="308"/>
      <c r="F1" s="308"/>
      <c r="G1" s="308"/>
      <c r="H1" s="309"/>
      <c r="K1" s="210" t="s">
        <v>3562</v>
      </c>
      <c r="L1" s="210" t="s">
        <v>3561</v>
      </c>
      <c r="M1" s="210" t="s">
        <v>3510</v>
      </c>
      <c r="N1" s="210" t="s">
        <v>3563</v>
      </c>
      <c r="O1" s="30"/>
      <c r="P1" s="30"/>
      <c r="Q1" s="30"/>
    </row>
    <row r="2" spans="1:20" ht="14.4" customHeight="1">
      <c r="D2" s="310"/>
      <c r="E2" s="311"/>
      <c r="F2" s="311"/>
      <c r="G2" s="311"/>
      <c r="H2" s="312"/>
      <c r="I2" s="7"/>
      <c r="J2" s="316" t="s">
        <v>1422</v>
      </c>
      <c r="K2" s="296">
        <f>'HP - Customer Network'!B1</f>
        <v>1444140</v>
      </c>
      <c r="L2" s="296">
        <f>'HP - Customer Network'!C1</f>
        <v>600881.50000000012</v>
      </c>
      <c r="M2" s="296"/>
      <c r="N2" s="296"/>
    </row>
    <row r="3" spans="1:20" ht="13.8" customHeight="1">
      <c r="D3" s="310"/>
      <c r="E3" s="311"/>
      <c r="F3" s="311"/>
      <c r="G3" s="311"/>
      <c r="H3" s="312"/>
      <c r="I3" s="7"/>
      <c r="J3" s="317"/>
      <c r="K3" s="297"/>
      <c r="L3" s="297"/>
      <c r="M3" s="297"/>
      <c r="N3" s="297"/>
    </row>
    <row r="4" spans="1:20" ht="14.4" customHeight="1" thickBot="1">
      <c r="D4" s="313"/>
      <c r="E4" s="314"/>
      <c r="F4" s="314"/>
      <c r="G4" s="314"/>
      <c r="H4" s="315"/>
      <c r="I4" s="7"/>
      <c r="J4" s="318"/>
      <c r="K4" s="298"/>
      <c r="L4" s="298"/>
      <c r="M4" s="298"/>
      <c r="N4" s="298"/>
    </row>
    <row r="5" spans="1:20" ht="18.600000000000001" customHeight="1" thickBot="1">
      <c r="I5" s="7"/>
      <c r="J5" s="209"/>
      <c r="K5" s="208"/>
      <c r="L5" s="208"/>
      <c r="M5" s="208"/>
      <c r="N5" s="208"/>
      <c r="O5" s="30"/>
      <c r="P5" s="30"/>
      <c r="Q5" s="30"/>
    </row>
    <row r="6" spans="1:20" ht="21" customHeight="1">
      <c r="A6" s="270" t="s">
        <v>1423</v>
      </c>
      <c r="B6" s="304">
        <f>Feasibilities!B1</f>
        <v>97</v>
      </c>
      <c r="D6" s="270" t="s">
        <v>1424</v>
      </c>
      <c r="E6" s="293">
        <f>GETPIVOTDATA("Area / Section / Pocket / Society (Original Name)",'Live or Not Live'!$A$3,"Current Status (Live/Not Live)","LIVE")</f>
        <v>525</v>
      </c>
      <c r="G6" s="270" t="s">
        <v>1425</v>
      </c>
      <c r="H6" s="293">
        <f>GETPIVOTDATA("Area / Section / Pocket / Society (Original Name)",'Live or Not Live'!$A$3,"Current Status (Live/Not Live)","NOT LIVE")</f>
        <v>625</v>
      </c>
      <c r="I6" s="7"/>
      <c r="J6" s="270" t="s">
        <v>3283</v>
      </c>
      <c r="K6" s="293">
        <f>H6+E6</f>
        <v>1150</v>
      </c>
      <c r="L6" s="208"/>
      <c r="M6" s="208"/>
      <c r="N6" s="208"/>
      <c r="O6" s="30"/>
    </row>
    <row r="7" spans="1:20" ht="18" customHeight="1">
      <c r="A7" s="271"/>
      <c r="B7" s="305"/>
      <c r="D7" s="271"/>
      <c r="E7" s="294"/>
      <c r="G7" s="271"/>
      <c r="H7" s="294"/>
      <c r="I7" s="7"/>
      <c r="J7" s="271"/>
      <c r="K7" s="294"/>
      <c r="L7" s="208"/>
      <c r="M7" s="208"/>
      <c r="N7" s="208"/>
      <c r="O7" s="30"/>
    </row>
    <row r="8" spans="1:20" ht="15" customHeight="1" thickBot="1">
      <c r="A8" s="272"/>
      <c r="B8" s="306"/>
      <c r="D8" s="272"/>
      <c r="E8" s="295"/>
      <c r="G8" s="272"/>
      <c r="H8" s="295"/>
      <c r="I8" s="7"/>
      <c r="J8" s="272"/>
      <c r="K8" s="295"/>
      <c r="L8" s="149"/>
      <c r="N8" s="208"/>
      <c r="O8" s="30"/>
    </row>
    <row r="9" spans="1:20" ht="15" customHeight="1" thickBot="1">
      <c r="A9" s="10"/>
      <c r="B9" s="10"/>
      <c r="D9" s="9"/>
      <c r="E9" s="9"/>
      <c r="G9" s="9"/>
      <c r="H9" s="10"/>
      <c r="J9" s="9"/>
      <c r="K9" s="9"/>
      <c r="O9" s="30"/>
      <c r="P9" s="30"/>
      <c r="Q9" s="30"/>
    </row>
    <row r="10" spans="1:20" ht="15" customHeight="1">
      <c r="A10" s="264" t="s">
        <v>1426</v>
      </c>
      <c r="B10" s="299"/>
      <c r="C10" s="299"/>
      <c r="D10" s="299"/>
      <c r="E10" s="300"/>
      <c r="G10" s="264" t="s">
        <v>1427</v>
      </c>
      <c r="H10" s="265"/>
      <c r="I10" s="265"/>
      <c r="J10" s="265"/>
      <c r="K10" s="266"/>
      <c r="L10" s="11"/>
      <c r="M10" s="264" t="s">
        <v>1438</v>
      </c>
      <c r="N10" s="265"/>
      <c r="O10" s="265"/>
      <c r="P10" s="265"/>
      <c r="Q10" s="265"/>
      <c r="R10" s="266"/>
      <c r="S10" s="319">
        <f>_xlfn.AGGREGATE(9,6,Q15:Q38)</f>
        <v>513</v>
      </c>
      <c r="T10" s="320"/>
    </row>
    <row r="11" spans="1:20" ht="21" customHeight="1" thickBot="1">
      <c r="A11" s="301"/>
      <c r="B11" s="302"/>
      <c r="C11" s="302"/>
      <c r="D11" s="302"/>
      <c r="E11" s="303"/>
      <c r="G11" s="267"/>
      <c r="H11" s="268"/>
      <c r="I11" s="268"/>
      <c r="J11" s="268"/>
      <c r="K11" s="269"/>
      <c r="L11" s="12"/>
      <c r="M11" s="267"/>
      <c r="N11" s="268"/>
      <c r="O11" s="268"/>
      <c r="P11" s="268"/>
      <c r="Q11" s="268"/>
      <c r="R11" s="269"/>
      <c r="S11" s="321"/>
      <c r="T11" s="322"/>
    </row>
    <row r="12" spans="1:20" ht="15" thickBot="1">
      <c r="A12" s="12"/>
      <c r="G12" s="13"/>
      <c r="H12" s="14"/>
      <c r="L12" s="12"/>
    </row>
    <row r="13" spans="1:20">
      <c r="A13" s="12"/>
      <c r="L13" s="11"/>
      <c r="M13" s="273" t="s">
        <v>1443</v>
      </c>
      <c r="N13" s="274"/>
      <c r="O13" s="273" t="s">
        <v>1444</v>
      </c>
      <c r="P13" s="274"/>
      <c r="Q13" s="273" t="s">
        <v>3327</v>
      </c>
      <c r="R13" s="274"/>
      <c r="S13" s="273" t="s">
        <v>3328</v>
      </c>
      <c r="T13" s="274"/>
    </row>
    <row r="14" spans="1:20" ht="15" thickBot="1">
      <c r="A14" s="12"/>
      <c r="L14" s="11"/>
      <c r="M14" s="275"/>
      <c r="N14" s="276"/>
      <c r="O14" s="277"/>
      <c r="P14" s="278"/>
      <c r="Q14" s="275"/>
      <c r="R14" s="276"/>
      <c r="S14" s="275"/>
      <c r="T14" s="276"/>
    </row>
    <row r="15" spans="1:20" ht="14.4" customHeight="1" thickBot="1">
      <c r="A15" s="12"/>
      <c r="G15" s="3" t="s">
        <v>3320</v>
      </c>
      <c r="H15" t="s">
        <v>3321</v>
      </c>
      <c r="L15" s="11"/>
      <c r="M15" s="335">
        <v>46023</v>
      </c>
      <c r="N15" s="336"/>
      <c r="O15" s="285" t="s">
        <v>1439</v>
      </c>
      <c r="P15" s="286"/>
      <c r="Q15" s="327" t="str">
        <f>IFERROR(VLOOKUP(M15,'Timeline Box'!$F$3:$G$9,2,0)," ")</f>
        <v xml:space="preserve"> </v>
      </c>
      <c r="R15" s="328"/>
      <c r="S15" s="285">
        <f>SUM(Q15:Q17)</f>
        <v>37</v>
      </c>
      <c r="T15" s="286"/>
    </row>
    <row r="16" spans="1:20" ht="14.4" customHeight="1" thickBot="1">
      <c r="A16" s="12"/>
      <c r="G16" s="193" t="s">
        <v>30</v>
      </c>
      <c r="H16" s="5">
        <v>512</v>
      </c>
      <c r="M16" s="333">
        <v>46054</v>
      </c>
      <c r="N16" s="334"/>
      <c r="O16" s="287"/>
      <c r="P16" s="288"/>
      <c r="Q16" s="327" t="str">
        <f>IFERROR(VLOOKUP(M16,'Timeline Box'!$F$4:$G$12,2,0)," ")</f>
        <v xml:space="preserve"> </v>
      </c>
      <c r="R16" s="328"/>
      <c r="S16" s="287"/>
      <c r="T16" s="288"/>
    </row>
    <row r="17" spans="1:20" ht="15" customHeight="1" thickBot="1">
      <c r="A17" s="12"/>
      <c r="G17" s="193" t="s">
        <v>398</v>
      </c>
      <c r="H17" s="5">
        <v>1</v>
      </c>
      <c r="M17" s="333">
        <v>46082</v>
      </c>
      <c r="N17" s="334"/>
      <c r="O17" s="289"/>
      <c r="P17" s="290"/>
      <c r="Q17" s="327">
        <f>IFERROR(VLOOKUP(M17,'Timeline Box'!$F$4:$G$12,2,0)," ")</f>
        <v>37</v>
      </c>
      <c r="R17" s="328"/>
      <c r="S17" s="289"/>
      <c r="T17" s="290"/>
    </row>
    <row r="18" spans="1:20" ht="15" thickBot="1">
      <c r="A18" s="12"/>
      <c r="G18" s="193" t="s">
        <v>73</v>
      </c>
      <c r="H18" s="5">
        <v>6</v>
      </c>
      <c r="M18" s="331">
        <v>46113</v>
      </c>
      <c r="N18" s="332"/>
      <c r="O18" s="279" t="s">
        <v>1440</v>
      </c>
      <c r="P18" s="280"/>
      <c r="Q18" s="329">
        <f>IFERROR(VLOOKUP(M18,'Timeline Box'!$F$4:$G$12,2,0)," ")</f>
        <v>61</v>
      </c>
      <c r="R18" s="330"/>
      <c r="S18" s="279">
        <f t="shared" ref="S18" si="0">SUM(Q18:Q20)</f>
        <v>151</v>
      </c>
      <c r="T18" s="280"/>
    </row>
    <row r="19" spans="1:20" ht="15" thickBot="1">
      <c r="A19" s="12"/>
      <c r="G19" s="193" t="s">
        <v>269</v>
      </c>
      <c r="H19" s="5">
        <v>3</v>
      </c>
      <c r="M19" s="331">
        <v>46143</v>
      </c>
      <c r="N19" s="332"/>
      <c r="O19" s="281"/>
      <c r="P19" s="282"/>
      <c r="Q19" s="329">
        <f>IFERROR(VLOOKUP(M19,'Timeline Box'!$F$4:$G$12,2,0)," ")</f>
        <v>26</v>
      </c>
      <c r="R19" s="330"/>
      <c r="S19" s="281"/>
      <c r="T19" s="282"/>
    </row>
    <row r="20" spans="1:20" ht="15" thickBot="1">
      <c r="A20" s="12"/>
      <c r="G20" s="193" t="s">
        <v>177</v>
      </c>
      <c r="H20" s="5">
        <v>5</v>
      </c>
      <c r="J20" s="270" t="s">
        <v>31</v>
      </c>
      <c r="K20" s="293">
        <f>GETPIVOTDATA("Area / Section / Pocket / Society (Original Name)",'Arial, Hybrid, Buried'!$A$3,"Originally Approved on:
Arial, Buried, Hybrid","Buried")</f>
        <v>253</v>
      </c>
      <c r="M20" s="331">
        <v>46174</v>
      </c>
      <c r="N20" s="332"/>
      <c r="O20" s="283"/>
      <c r="P20" s="284"/>
      <c r="Q20" s="329">
        <f>IFERROR(VLOOKUP(M20,'Timeline Box'!$F$4:$G$12,2,0)," ")</f>
        <v>64</v>
      </c>
      <c r="R20" s="330"/>
      <c r="S20" s="283"/>
      <c r="T20" s="284"/>
    </row>
    <row r="21" spans="1:20" ht="15" thickBot="1">
      <c r="A21" s="12"/>
      <c r="G21" s="193" t="s">
        <v>76</v>
      </c>
      <c r="H21" s="5">
        <v>533</v>
      </c>
      <c r="J21" s="271"/>
      <c r="K21" s="294"/>
      <c r="M21" s="333">
        <v>46204</v>
      </c>
      <c r="N21" s="334"/>
      <c r="O21" s="285" t="s">
        <v>1441</v>
      </c>
      <c r="P21" s="286"/>
      <c r="Q21" s="327">
        <f>IFERROR(VLOOKUP(M21,'Timeline Box'!$F$4:$G$12,2,0)," ")</f>
        <v>33</v>
      </c>
      <c r="R21" s="328"/>
      <c r="S21" s="285">
        <f t="shared" ref="S21" si="1">SUM(Q21:Q23)</f>
        <v>33</v>
      </c>
      <c r="T21" s="286"/>
    </row>
    <row r="22" spans="1:20" ht="15" thickBot="1">
      <c r="A22" s="12"/>
      <c r="G22" s="193" t="s">
        <v>92</v>
      </c>
      <c r="H22" s="5">
        <v>43</v>
      </c>
      <c r="J22" s="272"/>
      <c r="K22" s="295"/>
      <c r="M22" s="333">
        <v>46235</v>
      </c>
      <c r="N22" s="334"/>
      <c r="O22" s="287"/>
      <c r="P22" s="288"/>
      <c r="Q22" s="327" t="str">
        <f>IFERROR(VLOOKUP(M22,'Timeline Box'!$F$4:$G$12,2,0)," ")</f>
        <v xml:space="preserve"> </v>
      </c>
      <c r="R22" s="328"/>
      <c r="S22" s="287"/>
      <c r="T22" s="288"/>
    </row>
    <row r="23" spans="1:20" ht="15" thickBot="1">
      <c r="A23" s="12"/>
      <c r="G23" s="193" t="s">
        <v>34</v>
      </c>
      <c r="H23" s="5">
        <v>19</v>
      </c>
      <c r="M23" s="333">
        <v>46266</v>
      </c>
      <c r="N23" s="334"/>
      <c r="O23" s="287"/>
      <c r="P23" s="288"/>
      <c r="Q23" s="347" t="str">
        <f>IFERROR(VLOOKUP(M23,'Timeline Box'!$F$4:$G$12,2,0)," ")</f>
        <v xml:space="preserve"> </v>
      </c>
      <c r="R23" s="348"/>
      <c r="S23" s="287"/>
      <c r="T23" s="288"/>
    </row>
    <row r="24" spans="1:20" ht="15" thickBot="1">
      <c r="A24" s="12"/>
      <c r="G24" s="193" t="s">
        <v>290</v>
      </c>
      <c r="H24" s="5">
        <v>28</v>
      </c>
      <c r="J24" s="270" t="s">
        <v>47</v>
      </c>
      <c r="K24" s="293">
        <f>GETPIVOTDATA("Area / Section / Pocket / Society (Original Name)",'Arial, Hybrid, Buried'!$A$3,"Originally Approved on:
Arial, Buried, Hybrid","Hybrid")</f>
        <v>804</v>
      </c>
      <c r="M24" s="345">
        <v>46296</v>
      </c>
      <c r="N24" s="346"/>
      <c r="O24" s="279" t="s">
        <v>1442</v>
      </c>
      <c r="P24" s="280"/>
      <c r="Q24" s="329">
        <f>IFERROR(VLOOKUP(M24,'Timeline Box'!$F$4:$G$12,2,0)," ")</f>
        <v>292</v>
      </c>
      <c r="R24" s="330"/>
      <c r="S24" s="279">
        <f t="shared" ref="S24" si="2">SUM(Q24:Q26)</f>
        <v>292</v>
      </c>
      <c r="T24" s="280"/>
    </row>
    <row r="25" spans="1:20" ht="15" thickBot="1">
      <c r="A25" s="12"/>
      <c r="G25" s="193" t="s">
        <v>1414</v>
      </c>
      <c r="H25" s="5">
        <v>1150</v>
      </c>
      <c r="J25" s="271"/>
      <c r="K25" s="294"/>
      <c r="M25" s="331">
        <v>46327</v>
      </c>
      <c r="N25" s="332"/>
      <c r="O25" s="281"/>
      <c r="P25" s="282"/>
      <c r="Q25" s="329" t="str">
        <f>IFERROR(VLOOKUP(M25,'Timeline Box'!$F$4:$G$12,2,0)," ")</f>
        <v xml:space="preserve"> </v>
      </c>
      <c r="R25" s="330"/>
      <c r="S25" s="281"/>
      <c r="T25" s="282"/>
    </row>
    <row r="26" spans="1:20" ht="15" thickBot="1">
      <c r="A26" s="12"/>
      <c r="J26" s="272"/>
      <c r="K26" s="295"/>
      <c r="M26" s="343">
        <v>46357</v>
      </c>
      <c r="N26" s="344"/>
      <c r="O26" s="283"/>
      <c r="P26" s="284"/>
      <c r="Q26" s="329" t="str">
        <f>IFERROR(VLOOKUP(M26,'Timeline Box'!$F$4:$G$12,2,0)," ")</f>
        <v xml:space="preserve"> </v>
      </c>
      <c r="R26" s="330"/>
      <c r="S26" s="283"/>
      <c r="T26" s="284"/>
    </row>
    <row r="27" spans="1:20" ht="13.8" customHeight="1" thickBot="1">
      <c r="I27" s="15"/>
      <c r="L27" s="17"/>
      <c r="M27" s="341">
        <v>46388</v>
      </c>
      <c r="N27" s="342"/>
      <c r="O27" s="291" t="s">
        <v>1439</v>
      </c>
      <c r="P27" s="291"/>
      <c r="Q27" s="349" t="str">
        <f>IFERROR(VLOOKUP(M27,'Timeline Box'!$F$4:$G$12,2,0)," ")</f>
        <v xml:space="preserve"> </v>
      </c>
      <c r="R27" s="349"/>
      <c r="S27" s="291">
        <f t="shared" ref="S27" si="3">SUM(Q27:Q29)</f>
        <v>0</v>
      </c>
      <c r="T27" s="324"/>
    </row>
    <row r="28" spans="1:20">
      <c r="J28" s="270" t="s">
        <v>866</v>
      </c>
      <c r="K28" s="293">
        <f>GETPIVOTDATA("Area / Section / Pocket / Society (Original Name)",'Arial, Hybrid, Buried'!$A$3,"Originally Approved on:
Arial, Buried, Hybrid","Arial")</f>
        <v>93</v>
      </c>
      <c r="L28" s="17"/>
      <c r="M28" s="339">
        <v>46419</v>
      </c>
      <c r="N28" s="340"/>
      <c r="O28" s="292"/>
      <c r="P28" s="292"/>
      <c r="Q28" s="350" t="str">
        <f>IFERROR(VLOOKUP(M28,'Timeline Box'!$F$4:$G$12,2,0)," ")</f>
        <v xml:space="preserve"> </v>
      </c>
      <c r="R28" s="350"/>
      <c r="S28" s="292"/>
      <c r="T28" s="325"/>
    </row>
    <row r="29" spans="1:20">
      <c r="J29" s="271"/>
      <c r="K29" s="294"/>
      <c r="M29" s="339">
        <v>46447</v>
      </c>
      <c r="N29" s="340"/>
      <c r="O29" s="292"/>
      <c r="P29" s="292"/>
      <c r="Q29" s="350" t="str">
        <f>IFERROR(VLOOKUP(M29,'Timeline Box'!$F$4:$G$12,2,0)," ")</f>
        <v xml:space="preserve"> </v>
      </c>
      <c r="R29" s="350"/>
      <c r="S29" s="292"/>
      <c r="T29" s="325"/>
    </row>
    <row r="30" spans="1:20" ht="15" thickBot="1">
      <c r="J30" s="272"/>
      <c r="K30" s="295"/>
      <c r="M30" s="339">
        <v>46478</v>
      </c>
      <c r="N30" s="340"/>
      <c r="O30" s="292" t="s">
        <v>1440</v>
      </c>
      <c r="P30" s="292"/>
      <c r="Q30" s="350" t="str">
        <f>IFERROR(VLOOKUP(M30,'Timeline Box'!$F$4:$G$12,2,0)," ")</f>
        <v xml:space="preserve"> </v>
      </c>
      <c r="R30" s="350"/>
      <c r="S30" s="292">
        <f t="shared" ref="S30" si="4">SUM(Q30:Q32)</f>
        <v>0</v>
      </c>
      <c r="T30" s="325"/>
    </row>
    <row r="31" spans="1:20" ht="15" thickBot="1">
      <c r="M31" s="339">
        <v>46508</v>
      </c>
      <c r="N31" s="340"/>
      <c r="O31" s="292"/>
      <c r="P31" s="292"/>
      <c r="Q31" s="350" t="str">
        <f>IFERROR(VLOOKUP(M31,'Timeline Box'!$F$4:$G$12,2,0)," ")</f>
        <v xml:space="preserve"> </v>
      </c>
      <c r="R31" s="350"/>
      <c r="S31" s="292"/>
      <c r="T31" s="325"/>
    </row>
    <row r="32" spans="1:20">
      <c r="A32" s="264" t="s">
        <v>3326</v>
      </c>
      <c r="B32" s="265"/>
      <c r="C32" s="265"/>
      <c r="D32" s="265"/>
      <c r="E32" s="266"/>
      <c r="G32" s="264" t="s">
        <v>1428</v>
      </c>
      <c r="H32" s="265"/>
      <c r="I32" s="265"/>
      <c r="J32" s="265"/>
      <c r="K32" s="266"/>
      <c r="M32" s="339">
        <v>46539</v>
      </c>
      <c r="N32" s="340"/>
      <c r="O32" s="292"/>
      <c r="P32" s="292"/>
      <c r="Q32" s="350" t="str">
        <f>IFERROR(VLOOKUP(M32,'Timeline Box'!$F$4:$G$12,2,0)," ")</f>
        <v xml:space="preserve"> </v>
      </c>
      <c r="R32" s="350"/>
      <c r="S32" s="292"/>
      <c r="T32" s="325"/>
    </row>
    <row r="33" spans="1:20" ht="15" thickBot="1">
      <c r="A33" s="267"/>
      <c r="B33" s="268"/>
      <c r="C33" s="268"/>
      <c r="D33" s="268"/>
      <c r="E33" s="269"/>
      <c r="G33" s="267"/>
      <c r="H33" s="268"/>
      <c r="I33" s="268"/>
      <c r="J33" s="268"/>
      <c r="K33" s="269"/>
      <c r="M33" s="339">
        <v>46569</v>
      </c>
      <c r="N33" s="340"/>
      <c r="O33" s="292" t="s">
        <v>1441</v>
      </c>
      <c r="P33" s="292"/>
      <c r="Q33" s="350" t="str">
        <f>IFERROR(VLOOKUP(M33,'Timeline Box'!$F$4:$G$12,2,0)," ")</f>
        <v xml:space="preserve"> </v>
      </c>
      <c r="R33" s="350"/>
      <c r="S33" s="292">
        <f t="shared" ref="S33" si="5">SUM(Q33:Q35)</f>
        <v>0</v>
      </c>
      <c r="T33" s="325"/>
    </row>
    <row r="34" spans="1:20">
      <c r="M34" s="339">
        <v>46600</v>
      </c>
      <c r="N34" s="340"/>
      <c r="O34" s="292"/>
      <c r="P34" s="292"/>
      <c r="Q34" s="350" t="str">
        <f>IFERROR(VLOOKUP(M34,'Timeline Box'!$F$4:$G$12,2,0)," ")</f>
        <v xml:space="preserve"> </v>
      </c>
      <c r="R34" s="350"/>
      <c r="S34" s="292"/>
      <c r="T34" s="325"/>
    </row>
    <row r="35" spans="1:20">
      <c r="M35" s="339">
        <v>46631</v>
      </c>
      <c r="N35" s="340"/>
      <c r="O35" s="292"/>
      <c r="P35" s="292"/>
      <c r="Q35" s="350" t="str">
        <f>IFERROR(VLOOKUP(M35,'Timeline Box'!$F$4:$G$12,2,0)," ")</f>
        <v xml:space="preserve"> </v>
      </c>
      <c r="R35" s="350"/>
      <c r="S35" s="292"/>
      <c r="T35" s="325"/>
    </row>
    <row r="36" spans="1:20">
      <c r="M36" s="339">
        <v>46661</v>
      </c>
      <c r="N36" s="340"/>
      <c r="O36" s="292" t="s">
        <v>1442</v>
      </c>
      <c r="P36" s="292"/>
      <c r="Q36" s="350" t="str">
        <f>IFERROR(VLOOKUP(M36,'Timeline Box'!$F$4:$G$12,2,0)," ")</f>
        <v xml:space="preserve"> </v>
      </c>
      <c r="R36" s="350"/>
      <c r="S36" s="292">
        <f t="shared" ref="S36" si="6">SUM(Q36:Q38)</f>
        <v>0</v>
      </c>
      <c r="T36" s="325"/>
    </row>
    <row r="37" spans="1:20">
      <c r="M37" s="339">
        <v>46692</v>
      </c>
      <c r="N37" s="340"/>
      <c r="O37" s="292"/>
      <c r="P37" s="292"/>
      <c r="Q37" s="350" t="str">
        <f>IFERROR(VLOOKUP(M37,'Timeline Box'!$F$4:$G$12,2,0)," ")</f>
        <v xml:space="preserve"> </v>
      </c>
      <c r="R37" s="350"/>
      <c r="S37" s="292"/>
      <c r="T37" s="325"/>
    </row>
    <row r="38" spans="1:20" ht="15" thickBot="1">
      <c r="M38" s="337">
        <v>46722</v>
      </c>
      <c r="N38" s="338"/>
      <c r="O38" s="323"/>
      <c r="P38" s="323"/>
      <c r="Q38" s="351" t="str">
        <f>IFERROR(VLOOKUP(M38,'Timeline Box'!$F$4:$G$12,2,0)," ")</f>
        <v xml:space="preserve"> </v>
      </c>
      <c r="R38" s="351"/>
      <c r="S38" s="323"/>
      <c r="T38" s="326"/>
    </row>
    <row r="39" spans="1:20" ht="15" thickBot="1">
      <c r="M39" s="35"/>
    </row>
    <row r="40" spans="1:20">
      <c r="Q40" s="270" t="s">
        <v>3319</v>
      </c>
      <c r="R40" s="293">
        <v>45</v>
      </c>
    </row>
    <row r="41" spans="1:20">
      <c r="Q41" s="271"/>
      <c r="R41" s="294"/>
    </row>
    <row r="42" spans="1:20" ht="15" thickBot="1">
      <c r="Q42" s="272"/>
      <c r="R42" s="295"/>
    </row>
    <row r="47" spans="1:20">
      <c r="C47" s="15"/>
      <c r="D47" s="16"/>
      <c r="E47" s="15"/>
    </row>
    <row r="48" spans="1:20">
      <c r="C48" s="15"/>
      <c r="D48" s="16"/>
      <c r="E48" s="15"/>
    </row>
    <row r="59" spans="2:6">
      <c r="D59" s="12"/>
      <c r="E59" s="12"/>
      <c r="F59" s="12"/>
    </row>
    <row r="60" spans="2:6">
      <c r="D60" s="11"/>
      <c r="E60" s="11"/>
      <c r="F60" s="11"/>
    </row>
    <row r="61" spans="2:6">
      <c r="D61" s="11"/>
      <c r="E61" s="11"/>
      <c r="F61" s="11"/>
    </row>
    <row r="62" spans="2:6">
      <c r="B62" s="18"/>
      <c r="C62" s="11"/>
      <c r="D62" s="11"/>
      <c r="E62" s="11"/>
      <c r="F62" s="11"/>
    </row>
    <row r="63" spans="2:6">
      <c r="B63" s="18"/>
    </row>
    <row r="64" spans="2:6">
      <c r="B64" s="18"/>
    </row>
    <row r="65" spans="2:2">
      <c r="B65" s="18"/>
    </row>
    <row r="66" spans="2:2">
      <c r="B66" s="18"/>
    </row>
    <row r="67" spans="2:2">
      <c r="B67" s="18"/>
    </row>
    <row r="68" spans="2:2">
      <c r="B68" s="18"/>
    </row>
    <row r="69" spans="2:2">
      <c r="B69" s="18"/>
    </row>
    <row r="70" spans="2:2">
      <c r="B70" s="18"/>
    </row>
    <row r="71" spans="2:2">
      <c r="B71" s="18"/>
    </row>
    <row r="72" spans="2:2">
      <c r="B72" s="18"/>
    </row>
    <row r="73" spans="2:2">
      <c r="B73" s="18"/>
    </row>
  </sheetData>
  <mergeCells count="96">
    <mergeCell ref="Q37:R37"/>
    <mergeCell ref="Q38:R38"/>
    <mergeCell ref="Q32:R32"/>
    <mergeCell ref="Q33:R33"/>
    <mergeCell ref="Q34:R34"/>
    <mergeCell ref="Q35:R35"/>
    <mergeCell ref="Q36:R36"/>
    <mergeCell ref="Q27:R27"/>
    <mergeCell ref="Q28:R28"/>
    <mergeCell ref="Q29:R29"/>
    <mergeCell ref="Q30:R30"/>
    <mergeCell ref="Q31:R31"/>
    <mergeCell ref="Q22:R22"/>
    <mergeCell ref="Q23:R23"/>
    <mergeCell ref="Q24:R24"/>
    <mergeCell ref="Q25:R25"/>
    <mergeCell ref="Q26:R26"/>
    <mergeCell ref="M28:N28"/>
    <mergeCell ref="M27:N27"/>
    <mergeCell ref="M26:N26"/>
    <mergeCell ref="M25:N25"/>
    <mergeCell ref="M24:N24"/>
    <mergeCell ref="M33:N33"/>
    <mergeCell ref="M32:N32"/>
    <mergeCell ref="M31:N31"/>
    <mergeCell ref="M30:N30"/>
    <mergeCell ref="M29:N29"/>
    <mergeCell ref="M38:N38"/>
    <mergeCell ref="M37:N37"/>
    <mergeCell ref="M36:N36"/>
    <mergeCell ref="M35:N35"/>
    <mergeCell ref="M34:N34"/>
    <mergeCell ref="M23:N23"/>
    <mergeCell ref="M22:N22"/>
    <mergeCell ref="M21:N21"/>
    <mergeCell ref="M20:N20"/>
    <mergeCell ref="M19:N19"/>
    <mergeCell ref="M18:N18"/>
    <mergeCell ref="M17:N17"/>
    <mergeCell ref="M16:N16"/>
    <mergeCell ref="Q15:R15"/>
    <mergeCell ref="Q16:R16"/>
    <mergeCell ref="M15:N15"/>
    <mergeCell ref="O36:P38"/>
    <mergeCell ref="Q40:Q42"/>
    <mergeCell ref="R40:R42"/>
    <mergeCell ref="S15:T17"/>
    <mergeCell ref="S18:T20"/>
    <mergeCell ref="S21:T23"/>
    <mergeCell ref="S24:T26"/>
    <mergeCell ref="S27:T29"/>
    <mergeCell ref="S30:T32"/>
    <mergeCell ref="S33:T35"/>
    <mergeCell ref="S36:T38"/>
    <mergeCell ref="Q17:R17"/>
    <mergeCell ref="Q18:R18"/>
    <mergeCell ref="Q19:R19"/>
    <mergeCell ref="Q20:R20"/>
    <mergeCell ref="Q21:R21"/>
    <mergeCell ref="S13:T14"/>
    <mergeCell ref="S10:T11"/>
    <mergeCell ref="M10:R11"/>
    <mergeCell ref="M2:M4"/>
    <mergeCell ref="N2:N4"/>
    <mergeCell ref="K24:K26"/>
    <mergeCell ref="D1:H4"/>
    <mergeCell ref="J2:J4"/>
    <mergeCell ref="K2:K4"/>
    <mergeCell ref="H6:H8"/>
    <mergeCell ref="K20:K22"/>
    <mergeCell ref="J6:J8"/>
    <mergeCell ref="K6:K8"/>
    <mergeCell ref="L2:L4"/>
    <mergeCell ref="A10:E11"/>
    <mergeCell ref="G10:K11"/>
    <mergeCell ref="A6:A8"/>
    <mergeCell ref="B6:B8"/>
    <mergeCell ref="D6:D8"/>
    <mergeCell ref="E6:E8"/>
    <mergeCell ref="G6:G8"/>
    <mergeCell ref="A32:E33"/>
    <mergeCell ref="J28:J30"/>
    <mergeCell ref="Q13:R14"/>
    <mergeCell ref="O13:P14"/>
    <mergeCell ref="M13:N14"/>
    <mergeCell ref="O24:P26"/>
    <mergeCell ref="O21:P23"/>
    <mergeCell ref="O18:P20"/>
    <mergeCell ref="O15:P17"/>
    <mergeCell ref="O27:P29"/>
    <mergeCell ref="O30:P32"/>
    <mergeCell ref="O33:P35"/>
    <mergeCell ref="J20:J22"/>
    <mergeCell ref="K28:K30"/>
    <mergeCell ref="G32:K33"/>
    <mergeCell ref="J24:J26"/>
  </mergeCells>
  <dataValidations disablePrompts="1" count="1">
    <dataValidation errorStyle="information" allowBlank="1" showInputMessage="1" showErrorMessage="1" sqref="J13"/>
  </dataValidation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activeCell="B39" sqref="B39:F39"/>
    </sheetView>
  </sheetViews>
  <sheetFormatPr defaultRowHeight="14.4"/>
  <cols>
    <col min="1" max="1" width="15.21875" customWidth="1"/>
    <col min="2" max="2" width="21.77734375" bestFit="1" customWidth="1"/>
  </cols>
  <sheetData>
    <row r="1" spans="1:2">
      <c r="A1" t="s">
        <v>1416</v>
      </c>
      <c r="B1">
        <f>COUNTA(A4:A98)-1</f>
        <v>34</v>
      </c>
    </row>
    <row r="3" spans="1:2">
      <c r="A3" s="3" t="s">
        <v>1413</v>
      </c>
      <c r="B3" t="s">
        <v>1415</v>
      </c>
    </row>
    <row r="4" spans="1:2">
      <c r="A4" s="193" t="s">
        <v>147</v>
      </c>
      <c r="B4" s="5">
        <v>8</v>
      </c>
    </row>
    <row r="5" spans="1:2">
      <c r="A5" s="193" t="s">
        <v>762</v>
      </c>
      <c r="B5" s="5">
        <v>30</v>
      </c>
    </row>
    <row r="6" spans="1:2">
      <c r="A6" s="193" t="s">
        <v>120</v>
      </c>
      <c r="B6" s="5">
        <v>2</v>
      </c>
    </row>
    <row r="7" spans="1:2">
      <c r="A7" s="193" t="s">
        <v>591</v>
      </c>
      <c r="B7" s="5">
        <v>43</v>
      </c>
    </row>
    <row r="8" spans="1:2">
      <c r="A8" s="193" t="s">
        <v>1165</v>
      </c>
      <c r="B8" s="5">
        <v>31</v>
      </c>
    </row>
    <row r="9" spans="1:2">
      <c r="A9" s="193" t="s">
        <v>287</v>
      </c>
      <c r="B9" s="5">
        <v>42</v>
      </c>
    </row>
    <row r="10" spans="1:2">
      <c r="A10" s="193" t="s">
        <v>138</v>
      </c>
      <c r="B10" s="5">
        <v>72</v>
      </c>
    </row>
    <row r="11" spans="1:2">
      <c r="A11" s="193" t="s">
        <v>1204</v>
      </c>
      <c r="B11" s="5">
        <v>28</v>
      </c>
    </row>
    <row r="12" spans="1:2">
      <c r="A12" s="193" t="s">
        <v>156</v>
      </c>
      <c r="B12" s="5">
        <v>15</v>
      </c>
    </row>
    <row r="13" spans="1:2">
      <c r="A13" s="193" t="s">
        <v>388</v>
      </c>
      <c r="B13" s="5">
        <v>29</v>
      </c>
    </row>
    <row r="14" spans="1:2">
      <c r="A14" s="193" t="s">
        <v>27</v>
      </c>
      <c r="B14" s="5">
        <v>71</v>
      </c>
    </row>
    <row r="15" spans="1:2">
      <c r="A15" s="193" t="s">
        <v>1232</v>
      </c>
      <c r="B15" s="5">
        <v>21</v>
      </c>
    </row>
    <row r="16" spans="1:2">
      <c r="A16" s="193" t="s">
        <v>217</v>
      </c>
      <c r="B16" s="5">
        <v>27</v>
      </c>
    </row>
    <row r="17" spans="1:2">
      <c r="A17" s="193" t="s">
        <v>514</v>
      </c>
      <c r="B17" s="5">
        <v>116</v>
      </c>
    </row>
    <row r="18" spans="1:2">
      <c r="A18" s="193" t="s">
        <v>1250</v>
      </c>
      <c r="B18" s="5">
        <v>35</v>
      </c>
    </row>
    <row r="19" spans="1:2">
      <c r="A19" s="193" t="s">
        <v>64</v>
      </c>
      <c r="B19" s="5">
        <v>157</v>
      </c>
    </row>
    <row r="20" spans="1:2">
      <c r="A20" s="193" t="s">
        <v>1283</v>
      </c>
      <c r="B20" s="5">
        <v>8</v>
      </c>
    </row>
    <row r="21" spans="1:2">
      <c r="A21" s="193" t="s">
        <v>1292</v>
      </c>
      <c r="B21" s="5">
        <v>25</v>
      </c>
    </row>
    <row r="22" spans="1:2">
      <c r="A22" s="193" t="s">
        <v>191</v>
      </c>
      <c r="B22" s="5">
        <v>27</v>
      </c>
    </row>
    <row r="23" spans="1:2">
      <c r="A23" s="193" t="s">
        <v>474</v>
      </c>
      <c r="B23" s="5">
        <v>83</v>
      </c>
    </row>
    <row r="24" spans="1:2">
      <c r="A24" s="193" t="s">
        <v>1340</v>
      </c>
      <c r="B24" s="5">
        <v>30</v>
      </c>
    </row>
    <row r="25" spans="1:2">
      <c r="A25" s="193" t="s">
        <v>330</v>
      </c>
      <c r="B25" s="5">
        <v>7</v>
      </c>
    </row>
    <row r="26" spans="1:2">
      <c r="A26" s="193" t="s">
        <v>789</v>
      </c>
      <c r="B26" s="5">
        <v>25</v>
      </c>
    </row>
    <row r="27" spans="1:2">
      <c r="A27" s="193" t="s">
        <v>44</v>
      </c>
      <c r="B27" s="5">
        <v>4</v>
      </c>
    </row>
    <row r="28" spans="1:2">
      <c r="A28" s="193" t="s">
        <v>265</v>
      </c>
      <c r="B28" s="5">
        <v>10</v>
      </c>
    </row>
    <row r="29" spans="1:2">
      <c r="A29" s="193" t="s">
        <v>336</v>
      </c>
      <c r="B29" s="5">
        <v>16</v>
      </c>
    </row>
    <row r="30" spans="1:2">
      <c r="A30" s="193" t="s">
        <v>1369</v>
      </c>
      <c r="B30" s="5">
        <v>44</v>
      </c>
    </row>
    <row r="31" spans="1:2">
      <c r="A31" s="193" t="s">
        <v>806</v>
      </c>
      <c r="B31" s="5">
        <v>9</v>
      </c>
    </row>
    <row r="32" spans="1:2">
      <c r="A32" s="193" t="s">
        <v>258</v>
      </c>
      <c r="B32" s="5">
        <v>30</v>
      </c>
    </row>
    <row r="33" spans="1:2">
      <c r="A33" s="193" t="s">
        <v>50</v>
      </c>
      <c r="B33" s="5">
        <v>36</v>
      </c>
    </row>
    <row r="34" spans="1:2">
      <c r="A34" s="193" t="s">
        <v>172</v>
      </c>
      <c r="B34" s="5">
        <v>41</v>
      </c>
    </row>
    <row r="35" spans="1:2">
      <c r="A35" s="193" t="s">
        <v>561</v>
      </c>
      <c r="B35" s="5">
        <v>1</v>
      </c>
    </row>
    <row r="36" spans="1:2">
      <c r="A36" s="193" t="s">
        <v>659</v>
      </c>
      <c r="B36" s="5">
        <v>12</v>
      </c>
    </row>
    <row r="37" spans="1:2">
      <c r="A37" s="193" t="s">
        <v>945</v>
      </c>
      <c r="B37" s="5">
        <v>15</v>
      </c>
    </row>
    <row r="38" spans="1:2">
      <c r="A38" s="193" t="s">
        <v>1414</v>
      </c>
      <c r="B38" s="5">
        <v>1150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sheetPr>
  <dimension ref="A1:G1188"/>
  <sheetViews>
    <sheetView showGridLines="0" zoomScale="61" workbookViewId="0">
      <selection activeCell="A4" sqref="A4:B4"/>
    </sheetView>
  </sheetViews>
  <sheetFormatPr defaultRowHeight="14.4" outlineLevelRow="1"/>
  <cols>
    <col min="1" max="1" width="43.109375" customWidth="1"/>
    <col min="2" max="2" width="48.33203125" customWidth="1"/>
    <col min="3" max="3" width="34.33203125" customWidth="1"/>
    <col min="4" max="4" width="13" customWidth="1"/>
    <col min="5" max="5" width="57.44140625" customWidth="1"/>
    <col min="6" max="6" width="60.44140625" customWidth="1"/>
    <col min="7" max="7" width="27.88671875" customWidth="1"/>
    <col min="8" max="8" width="25.77734375" customWidth="1"/>
    <col min="9" max="9" width="11.21875" customWidth="1"/>
    <col min="10" max="10" width="25.77734375" customWidth="1"/>
    <col min="11" max="11" width="44.88671875" customWidth="1"/>
    <col min="12" max="13" width="23.88671875" customWidth="1"/>
    <col min="14" max="14" width="25.6640625" customWidth="1"/>
    <col min="15" max="15" width="30.6640625" customWidth="1"/>
    <col min="16" max="16" width="27.88671875" customWidth="1"/>
    <col min="17" max="17" width="25.77734375" customWidth="1"/>
    <col min="18" max="18" width="11.21875" customWidth="1"/>
    <col min="19" max="19" width="25.77734375" customWidth="1"/>
    <col min="20" max="20" width="38.6640625" customWidth="1"/>
    <col min="21" max="22" width="23.88671875" customWidth="1"/>
    <col min="23" max="23" width="25.6640625" customWidth="1"/>
    <col min="24" max="24" width="30.6640625" customWidth="1"/>
    <col min="25" max="25" width="27.88671875" customWidth="1"/>
    <col min="26" max="26" width="25.77734375" customWidth="1"/>
    <col min="27" max="27" width="11.21875" customWidth="1"/>
    <col min="28" max="28" width="25.77734375" customWidth="1"/>
    <col min="29" max="29" width="21.33203125" customWidth="1"/>
    <col min="30" max="30" width="49.88671875" customWidth="1"/>
    <col min="31" max="31" width="43.6640625" customWidth="1"/>
  </cols>
  <sheetData>
    <row r="1" spans="1:7" ht="13.8" customHeight="1">
      <c r="C1" s="307" t="s">
        <v>1445</v>
      </c>
      <c r="D1" s="308"/>
      <c r="E1" s="308"/>
      <c r="F1" s="308"/>
      <c r="G1" s="309"/>
    </row>
    <row r="2" spans="1:7" ht="14.4" customHeight="1">
      <c r="C2" s="310"/>
      <c r="D2" s="311"/>
      <c r="E2" s="311"/>
      <c r="F2" s="311"/>
      <c r="G2" s="312"/>
    </row>
    <row r="3" spans="1:7" ht="14.4" customHeight="1">
      <c r="C3" s="310"/>
      <c r="D3" s="311"/>
      <c r="E3" s="311"/>
      <c r="F3" s="311"/>
      <c r="G3" s="312"/>
    </row>
    <row r="4" spans="1:7" ht="21.6" customHeight="1">
      <c r="C4" s="310"/>
      <c r="D4" s="311"/>
      <c r="E4" s="311"/>
      <c r="F4" s="311"/>
      <c r="G4" s="312"/>
    </row>
    <row r="5" spans="1:7" ht="14.4" customHeight="1" thickBot="1">
      <c r="C5" s="313"/>
      <c r="D5" s="314"/>
      <c r="E5" s="314"/>
      <c r="F5" s="314"/>
      <c r="G5" s="315"/>
    </row>
    <row r="6" spans="1:7" ht="10.199999999999999" customHeight="1" thickBot="1">
      <c r="D6" s="7"/>
    </row>
    <row r="7" spans="1:7" ht="10.199999999999999" customHeight="1">
      <c r="A7" s="352" t="s">
        <v>1423</v>
      </c>
      <c r="B7" s="355">
        <f>Feasibilities!B1</f>
        <v>97</v>
      </c>
      <c r="C7" s="363"/>
      <c r="D7" s="364"/>
      <c r="E7" s="363"/>
      <c r="F7" s="361"/>
    </row>
    <row r="8" spans="1:7" ht="10.199999999999999" customHeight="1">
      <c r="A8" s="353"/>
      <c r="B8" s="356"/>
      <c r="C8" s="363"/>
      <c r="D8" s="364"/>
      <c r="E8" s="363"/>
      <c r="F8" s="362"/>
    </row>
    <row r="9" spans="1:7" ht="10.199999999999999" customHeight="1" thickBot="1">
      <c r="A9" s="354"/>
      <c r="B9" s="357"/>
      <c r="C9" s="363"/>
      <c r="D9" s="364"/>
      <c r="E9" s="363"/>
      <c r="F9" s="362"/>
    </row>
    <row r="10" spans="1:7" ht="10.199999999999999" customHeight="1">
      <c r="A10" s="352" t="s">
        <v>1424</v>
      </c>
      <c r="B10" s="358">
        <f>GETPIVOTDATA("Area / Section / Pocket / Society (Original Name)",'Live or Not Live'!$A$3,"Current Status (Live/Not Live)","LIVE")</f>
        <v>525</v>
      </c>
      <c r="C10" s="363"/>
      <c r="D10" s="364"/>
      <c r="E10" s="14"/>
      <c r="F10" s="14"/>
    </row>
    <row r="11" spans="1:7" ht="10.199999999999999" customHeight="1">
      <c r="A11" s="353"/>
      <c r="B11" s="359"/>
      <c r="C11" s="363"/>
      <c r="D11" s="364"/>
      <c r="E11" s="14"/>
      <c r="F11" s="14"/>
    </row>
    <row r="12" spans="1:7" ht="10.199999999999999" customHeight="1" thickBot="1">
      <c r="A12" s="354"/>
      <c r="B12" s="360"/>
      <c r="C12" s="363"/>
      <c r="D12" s="364"/>
      <c r="E12" s="14"/>
      <c r="F12" s="14"/>
    </row>
    <row r="13" spans="1:7" ht="10.199999999999999" customHeight="1">
      <c r="A13" s="352" t="s">
        <v>1425</v>
      </c>
      <c r="B13" s="358">
        <f>GETPIVOTDATA("Area / Section / Pocket / Society (Original Name)",'Live or Not Live'!$A$3,"Current Status (Live/Not Live)","NOT LIVE")</f>
        <v>625</v>
      </c>
    </row>
    <row r="14" spans="1:7" ht="10.199999999999999" customHeight="1">
      <c r="A14" s="353"/>
      <c r="B14" s="359"/>
    </row>
    <row r="15" spans="1:7" ht="10.199999999999999" customHeight="1" thickBot="1">
      <c r="A15" s="354"/>
      <c r="B15" s="360"/>
    </row>
    <row r="16" spans="1:7" ht="10.199999999999999" customHeight="1">
      <c r="A16" s="352" t="s">
        <v>1422</v>
      </c>
      <c r="B16" s="355">
        <f>'HP - Customer Network'!B1</f>
        <v>1444140</v>
      </c>
      <c r="C16" s="19"/>
      <c r="D16" s="20"/>
    </row>
    <row r="17" spans="1:4" ht="10.199999999999999" customHeight="1">
      <c r="A17" s="353"/>
      <c r="B17" s="356"/>
      <c r="C17" s="19"/>
      <c r="D17" s="20"/>
    </row>
    <row r="18" spans="1:4" ht="10.199999999999999" customHeight="1" thickBot="1">
      <c r="A18" s="354"/>
      <c r="B18" s="357"/>
      <c r="C18" s="19"/>
      <c r="D18" s="20"/>
    </row>
    <row r="19" spans="1:4" ht="10.199999999999999" customHeight="1">
      <c r="A19" s="352" t="s">
        <v>3284</v>
      </c>
      <c r="B19" s="355">
        <f>'HP - Customer Network'!C1</f>
        <v>600881.50000000012</v>
      </c>
      <c r="C19" s="19"/>
      <c r="D19" s="20"/>
    </row>
    <row r="20" spans="1:4" ht="10.199999999999999" customHeight="1">
      <c r="A20" s="353"/>
      <c r="B20" s="356"/>
      <c r="C20" s="19"/>
      <c r="D20" s="20"/>
    </row>
    <row r="21" spans="1:4" ht="10.199999999999999" customHeight="1" thickBot="1">
      <c r="A21" s="354"/>
      <c r="B21" s="357"/>
      <c r="C21" s="19"/>
      <c r="D21" s="20"/>
    </row>
    <row r="22" spans="1:4" ht="13.2" customHeight="1">
      <c r="D22" s="7"/>
    </row>
    <row r="23" spans="1:4">
      <c r="D23" s="7"/>
    </row>
    <row r="24" spans="1:4">
      <c r="D24" s="7"/>
    </row>
    <row r="25" spans="1:4">
      <c r="D25" s="7"/>
    </row>
    <row r="26" spans="1:4">
      <c r="D26" s="7"/>
    </row>
    <row r="27" spans="1:4">
      <c r="D27" s="7"/>
    </row>
    <row r="28" spans="1:4">
      <c r="A28" s="4"/>
      <c r="B28" s="5"/>
      <c r="D28" s="7"/>
    </row>
    <row r="29" spans="1:4">
      <c r="A29" s="4"/>
      <c r="B29" s="5"/>
      <c r="D29" s="7"/>
    </row>
    <row r="30" spans="1:4">
      <c r="A30" s="4"/>
      <c r="B30" s="5"/>
      <c r="D30" s="7"/>
    </row>
    <row r="31" spans="1:4">
      <c r="A31" s="4"/>
      <c r="B31" s="5"/>
      <c r="D31" s="7"/>
    </row>
    <row r="32" spans="1:4">
      <c r="A32" s="4"/>
      <c r="B32" s="5"/>
      <c r="D32" s="7"/>
    </row>
    <row r="33" spans="1:6">
      <c r="A33" s="4"/>
      <c r="B33" s="5"/>
      <c r="D33" s="7"/>
    </row>
    <row r="34" spans="1:6">
      <c r="A34" s="4"/>
      <c r="B34" s="5"/>
    </row>
    <row r="35" spans="1:6">
      <c r="A35" s="4"/>
      <c r="B35" s="5"/>
    </row>
    <row r="36" spans="1:6">
      <c r="A36" s="4"/>
      <c r="B36" s="5"/>
    </row>
    <row r="37" spans="1:6">
      <c r="A37" s="4"/>
      <c r="B37" s="5"/>
    </row>
    <row r="38" spans="1:6">
      <c r="A38" s="3" t="s">
        <v>3</v>
      </c>
      <c r="B38" s="3" t="s">
        <v>4</v>
      </c>
      <c r="C38" s="3" t="s">
        <v>22</v>
      </c>
      <c r="D38" s="194" t="s">
        <v>3329</v>
      </c>
      <c r="E38" s="194" t="s">
        <v>3331</v>
      </c>
      <c r="F38" s="194" t="s">
        <v>3330</v>
      </c>
    </row>
    <row r="39" spans="1:6">
      <c r="A39" s="194" t="s">
        <v>147</v>
      </c>
      <c r="B39" s="194" t="s">
        <v>653</v>
      </c>
      <c r="C39" s="194" t="s">
        <v>3178</v>
      </c>
      <c r="D39" s="22">
        <v>450</v>
      </c>
      <c r="E39" s="22">
        <v>180</v>
      </c>
      <c r="F39" s="22">
        <v>180</v>
      </c>
    </row>
    <row r="40" spans="1:6">
      <c r="B40" s="194" t="s">
        <v>654</v>
      </c>
      <c r="C40" s="194" t="s">
        <v>3178</v>
      </c>
      <c r="D40" s="22">
        <v>714</v>
      </c>
      <c r="E40" s="22">
        <v>285.60000000000002</v>
      </c>
      <c r="F40" s="22">
        <v>285.60000000000002</v>
      </c>
    </row>
    <row r="41" spans="1:6">
      <c r="B41" s="194" t="s">
        <v>655</v>
      </c>
      <c r="C41" s="194" t="s">
        <v>292</v>
      </c>
      <c r="D41" s="22">
        <v>700</v>
      </c>
      <c r="E41" s="22">
        <v>280</v>
      </c>
      <c r="F41" s="22">
        <v>280</v>
      </c>
    </row>
    <row r="42" spans="1:6">
      <c r="A42" s="194" t="s">
        <v>148</v>
      </c>
      <c r="B42" s="194" t="s">
        <v>149</v>
      </c>
      <c r="C42" s="194" t="s">
        <v>3178</v>
      </c>
      <c r="D42" s="22">
        <v>440</v>
      </c>
      <c r="E42" s="22">
        <v>176</v>
      </c>
      <c r="F42" s="22">
        <v>176</v>
      </c>
    </row>
    <row r="43" spans="1:6">
      <c r="B43" s="194" t="s">
        <v>151</v>
      </c>
      <c r="C43" s="194" t="s">
        <v>3178</v>
      </c>
      <c r="D43" s="22">
        <v>420</v>
      </c>
      <c r="E43" s="22">
        <v>168</v>
      </c>
      <c r="F43" s="22">
        <v>168</v>
      </c>
    </row>
    <row r="44" spans="1:6">
      <c r="B44" s="194" t="s">
        <v>152</v>
      </c>
      <c r="C44" s="194" t="s">
        <v>3178</v>
      </c>
      <c r="D44" s="22">
        <v>482</v>
      </c>
      <c r="E44" s="22">
        <v>192.8</v>
      </c>
      <c r="F44" s="22">
        <v>192.8</v>
      </c>
    </row>
    <row r="45" spans="1:6">
      <c r="B45" s="194" t="s">
        <v>153</v>
      </c>
      <c r="C45" s="194" t="s">
        <v>3178</v>
      </c>
      <c r="D45" s="22">
        <v>302</v>
      </c>
      <c r="E45" s="22">
        <v>120.80000000000001</v>
      </c>
      <c r="F45" s="22">
        <v>120.80000000000001</v>
      </c>
    </row>
    <row r="46" spans="1:6">
      <c r="B46" s="194" t="s">
        <v>154</v>
      </c>
      <c r="C46" s="194" t="s">
        <v>3178</v>
      </c>
      <c r="D46" s="22">
        <v>182</v>
      </c>
      <c r="E46" s="22">
        <v>72.8</v>
      </c>
      <c r="F46" s="22">
        <v>72.8</v>
      </c>
    </row>
    <row r="47" spans="1:6">
      <c r="A47" s="194" t="s">
        <v>929</v>
      </c>
      <c r="B47" s="194" t="s">
        <v>3207</v>
      </c>
      <c r="C47" s="194" t="s">
        <v>3323</v>
      </c>
      <c r="D47" s="22">
        <v>1450</v>
      </c>
      <c r="E47" s="22">
        <v>580</v>
      </c>
      <c r="F47" s="22"/>
    </row>
    <row r="48" spans="1:6">
      <c r="B48" s="194" t="s">
        <v>3208</v>
      </c>
      <c r="C48" s="194" t="s">
        <v>3178</v>
      </c>
      <c r="D48" s="22">
        <v>1404</v>
      </c>
      <c r="E48" s="22">
        <v>561.6</v>
      </c>
      <c r="F48" s="22"/>
    </row>
    <row r="49" spans="1:6" outlineLevel="1">
      <c r="B49" s="194" t="s">
        <v>3209</v>
      </c>
      <c r="C49" s="194" t="s">
        <v>3325</v>
      </c>
      <c r="D49" s="22">
        <v>1150</v>
      </c>
      <c r="E49" s="22">
        <v>460</v>
      </c>
      <c r="F49" s="22"/>
    </row>
    <row r="50" spans="1:6" outlineLevel="1">
      <c r="B50" s="194" t="s">
        <v>3210</v>
      </c>
      <c r="C50" s="194" t="s">
        <v>94</v>
      </c>
      <c r="D50" s="22">
        <v>1498</v>
      </c>
      <c r="E50" s="22">
        <v>599.20000000000005</v>
      </c>
      <c r="F50" s="22"/>
    </row>
    <row r="51" spans="1:6" outlineLevel="1">
      <c r="A51" s="194" t="s">
        <v>105</v>
      </c>
      <c r="B51" s="194" t="s">
        <v>106</v>
      </c>
      <c r="C51" s="194" t="s">
        <v>3323</v>
      </c>
      <c r="D51" s="22">
        <v>424</v>
      </c>
      <c r="E51" s="22">
        <v>169.60000000000002</v>
      </c>
      <c r="F51" s="22">
        <v>169.60000000000002</v>
      </c>
    </row>
    <row r="52" spans="1:6" outlineLevel="1">
      <c r="B52" s="194" t="s">
        <v>108</v>
      </c>
      <c r="C52" s="194" t="s">
        <v>3178</v>
      </c>
      <c r="D52" s="22">
        <v>2232</v>
      </c>
      <c r="E52" s="22">
        <v>892.80000000000007</v>
      </c>
      <c r="F52" s="22">
        <v>892.80000000000007</v>
      </c>
    </row>
    <row r="53" spans="1:6" outlineLevel="1">
      <c r="B53" s="194" t="s">
        <v>109</v>
      </c>
      <c r="C53" s="194" t="s">
        <v>3178</v>
      </c>
      <c r="D53" s="22">
        <v>2210</v>
      </c>
      <c r="E53" s="22">
        <v>884</v>
      </c>
      <c r="F53" s="22">
        <v>884</v>
      </c>
    </row>
    <row r="54" spans="1:6" outlineLevel="1">
      <c r="B54" s="194" t="s">
        <v>110</v>
      </c>
      <c r="C54" s="194" t="s">
        <v>3325</v>
      </c>
      <c r="D54" s="22">
        <v>2106</v>
      </c>
      <c r="E54" s="22">
        <v>842.40000000000009</v>
      </c>
      <c r="F54" s="22">
        <v>842.40000000000009</v>
      </c>
    </row>
    <row r="55" spans="1:6" outlineLevel="1">
      <c r="B55" s="194" t="s">
        <v>111</v>
      </c>
      <c r="C55" s="194" t="s">
        <v>3178</v>
      </c>
      <c r="D55" s="22">
        <v>2268</v>
      </c>
      <c r="E55" s="22">
        <v>907.2</v>
      </c>
      <c r="F55" s="22">
        <v>907.2</v>
      </c>
    </row>
    <row r="56" spans="1:6" outlineLevel="1">
      <c r="B56" s="194" t="s">
        <v>112</v>
      </c>
      <c r="C56" s="194" t="s">
        <v>3323</v>
      </c>
      <c r="D56" s="22">
        <v>3086</v>
      </c>
      <c r="E56" s="22">
        <v>1234.4000000000001</v>
      </c>
      <c r="F56" s="22">
        <v>1234.4000000000001</v>
      </c>
    </row>
    <row r="57" spans="1:6" outlineLevel="1">
      <c r="B57" s="194" t="s">
        <v>114</v>
      </c>
      <c r="C57" s="194" t="s">
        <v>3325</v>
      </c>
      <c r="D57" s="22">
        <v>776</v>
      </c>
      <c r="E57" s="22">
        <v>310.40000000000003</v>
      </c>
      <c r="F57" s="22">
        <v>310.40000000000003</v>
      </c>
    </row>
    <row r="58" spans="1:6" outlineLevel="1">
      <c r="B58" s="194" t="s">
        <v>115</v>
      </c>
      <c r="C58" s="194" t="s">
        <v>3178</v>
      </c>
      <c r="D58" s="22">
        <v>512</v>
      </c>
      <c r="E58" s="22">
        <v>204.8</v>
      </c>
      <c r="F58" s="22">
        <v>204.8</v>
      </c>
    </row>
    <row r="59" spans="1:6" outlineLevel="1">
      <c r="B59" s="194" t="s">
        <v>116</v>
      </c>
      <c r="C59" s="194" t="s">
        <v>94</v>
      </c>
      <c r="D59" s="22">
        <v>1526</v>
      </c>
      <c r="E59" s="22">
        <v>610.4</v>
      </c>
      <c r="F59" s="22">
        <v>610.4</v>
      </c>
    </row>
    <row r="60" spans="1:6" outlineLevel="1">
      <c r="B60" s="194" t="s">
        <v>117</v>
      </c>
      <c r="C60" s="194" t="s">
        <v>94</v>
      </c>
      <c r="D60" s="22">
        <v>1200</v>
      </c>
      <c r="E60" s="22">
        <v>480</v>
      </c>
      <c r="F60" s="22">
        <v>480</v>
      </c>
    </row>
    <row r="61" spans="1:6" outlineLevel="1">
      <c r="B61" s="194" t="s">
        <v>118</v>
      </c>
      <c r="C61" s="194" t="s">
        <v>94</v>
      </c>
      <c r="D61" s="22">
        <v>1206</v>
      </c>
      <c r="E61" s="22">
        <v>482.40000000000003</v>
      </c>
      <c r="F61" s="22">
        <v>482.40000000000003</v>
      </c>
    </row>
    <row r="62" spans="1:6" outlineLevel="1">
      <c r="A62" s="194" t="s">
        <v>1141</v>
      </c>
      <c r="B62" s="194" t="s">
        <v>1142</v>
      </c>
      <c r="C62" s="194" t="s">
        <v>3178</v>
      </c>
      <c r="D62" s="22">
        <v>320</v>
      </c>
      <c r="E62" s="22">
        <v>160</v>
      </c>
      <c r="F62" s="22">
        <v>160</v>
      </c>
    </row>
    <row r="63" spans="1:6" outlineLevel="1">
      <c r="B63" s="194" t="s">
        <v>1144</v>
      </c>
      <c r="C63" s="194" t="s">
        <v>3178</v>
      </c>
      <c r="D63" s="22">
        <v>240</v>
      </c>
      <c r="E63" s="22">
        <v>120</v>
      </c>
      <c r="F63" s="22">
        <v>120</v>
      </c>
    </row>
    <row r="64" spans="1:6" outlineLevel="1">
      <c r="B64" s="194" t="s">
        <v>1145</v>
      </c>
      <c r="C64" s="194" t="s">
        <v>3178</v>
      </c>
      <c r="D64" s="22">
        <v>970</v>
      </c>
      <c r="E64" s="22">
        <v>485</v>
      </c>
      <c r="F64" s="22">
        <v>485</v>
      </c>
    </row>
    <row r="65" spans="2:6" outlineLevel="1">
      <c r="B65" s="194" t="s">
        <v>339</v>
      </c>
      <c r="C65" s="194" t="s">
        <v>3178</v>
      </c>
      <c r="D65" s="22">
        <v>1612</v>
      </c>
      <c r="E65" s="22">
        <v>806</v>
      </c>
      <c r="F65" s="22">
        <v>806</v>
      </c>
    </row>
    <row r="66" spans="2:6" outlineLevel="1">
      <c r="B66" s="194" t="s">
        <v>1146</v>
      </c>
      <c r="C66" s="194" t="s">
        <v>3178</v>
      </c>
      <c r="D66" s="22">
        <v>728</v>
      </c>
      <c r="E66" s="22">
        <v>364</v>
      </c>
      <c r="F66" s="22">
        <v>364</v>
      </c>
    </row>
    <row r="67" spans="2:6" outlineLevel="1">
      <c r="B67" s="194" t="s">
        <v>1147</v>
      </c>
      <c r="C67" s="194" t="s">
        <v>3178</v>
      </c>
      <c r="D67" s="22">
        <v>3460</v>
      </c>
      <c r="E67" s="22">
        <v>1730</v>
      </c>
      <c r="F67" s="22">
        <v>1730</v>
      </c>
    </row>
    <row r="68" spans="2:6" outlineLevel="1">
      <c r="B68" s="194" t="s">
        <v>1148</v>
      </c>
      <c r="C68" s="194" t="s">
        <v>3178</v>
      </c>
      <c r="D68" s="22">
        <v>282</v>
      </c>
      <c r="E68" s="22">
        <v>141</v>
      </c>
      <c r="F68" s="22">
        <v>141</v>
      </c>
    </row>
    <row r="69" spans="2:6" outlineLevel="1">
      <c r="B69" s="194" t="s">
        <v>1149</v>
      </c>
      <c r="C69" s="194" t="s">
        <v>3325</v>
      </c>
      <c r="D69" s="22">
        <v>216</v>
      </c>
      <c r="E69" s="22">
        <v>108</v>
      </c>
      <c r="F69" s="22">
        <v>108</v>
      </c>
    </row>
    <row r="70" spans="2:6" outlineLevel="1">
      <c r="B70" s="194" t="s">
        <v>1150</v>
      </c>
      <c r="C70" s="194" t="s">
        <v>3178</v>
      </c>
      <c r="D70" s="22">
        <v>1300</v>
      </c>
      <c r="E70" s="22">
        <v>650</v>
      </c>
      <c r="F70" s="22">
        <v>650</v>
      </c>
    </row>
    <row r="71" spans="2:6" outlineLevel="1">
      <c r="B71" s="194" t="s">
        <v>1152</v>
      </c>
      <c r="C71" s="194" t="s">
        <v>3178</v>
      </c>
      <c r="D71" s="22">
        <v>566</v>
      </c>
      <c r="E71" s="22">
        <v>283</v>
      </c>
      <c r="F71" s="22">
        <v>283</v>
      </c>
    </row>
    <row r="72" spans="2:6" outlineLevel="1">
      <c r="B72" s="194" t="s">
        <v>1153</v>
      </c>
      <c r="C72" s="194" t="s">
        <v>3325</v>
      </c>
      <c r="D72" s="22">
        <v>470</v>
      </c>
      <c r="E72" s="22">
        <v>235</v>
      </c>
      <c r="F72" s="22">
        <v>235</v>
      </c>
    </row>
    <row r="73" spans="2:6" outlineLevel="1">
      <c r="B73" s="194" t="s">
        <v>1154</v>
      </c>
      <c r="C73" s="194" t="s">
        <v>3325</v>
      </c>
      <c r="D73" s="22">
        <v>1040</v>
      </c>
      <c r="E73" s="22">
        <v>520</v>
      </c>
      <c r="F73" s="22">
        <v>520</v>
      </c>
    </row>
    <row r="74" spans="2:6" outlineLevel="1">
      <c r="B74" s="194" t="s">
        <v>1155</v>
      </c>
      <c r="C74" s="194" t="s">
        <v>3325</v>
      </c>
      <c r="D74" s="22">
        <v>936</v>
      </c>
      <c r="E74" s="22">
        <v>468</v>
      </c>
      <c r="F74" s="22">
        <v>468</v>
      </c>
    </row>
    <row r="75" spans="2:6" outlineLevel="1">
      <c r="B75" s="194" t="s">
        <v>1156</v>
      </c>
      <c r="C75" s="194" t="s">
        <v>3325</v>
      </c>
      <c r="D75" s="22">
        <v>540</v>
      </c>
      <c r="E75" s="22">
        <v>270</v>
      </c>
      <c r="F75" s="22">
        <v>270</v>
      </c>
    </row>
    <row r="76" spans="2:6" outlineLevel="1">
      <c r="B76" s="194" t="s">
        <v>1157</v>
      </c>
      <c r="C76" s="194" t="s">
        <v>3325</v>
      </c>
      <c r="D76" s="22">
        <v>1080</v>
      </c>
      <c r="E76" s="22">
        <v>540</v>
      </c>
      <c r="F76" s="22">
        <v>540</v>
      </c>
    </row>
    <row r="77" spans="2:6" outlineLevel="1">
      <c r="B77" s="194" t="s">
        <v>1158</v>
      </c>
      <c r="C77" s="194" t="s">
        <v>3325</v>
      </c>
      <c r="D77" s="22">
        <v>1080</v>
      </c>
      <c r="E77" s="22">
        <v>540</v>
      </c>
      <c r="F77" s="22">
        <v>540</v>
      </c>
    </row>
    <row r="78" spans="2:6" outlineLevel="1">
      <c r="B78" s="194" t="s">
        <v>1159</v>
      </c>
      <c r="C78" s="194" t="s">
        <v>3325</v>
      </c>
      <c r="D78" s="22">
        <v>1224</v>
      </c>
      <c r="E78" s="22">
        <v>612</v>
      </c>
      <c r="F78" s="22">
        <v>612</v>
      </c>
    </row>
    <row r="79" spans="2:6" outlineLevel="1">
      <c r="B79" s="194" t="s">
        <v>1160</v>
      </c>
      <c r="C79" s="194" t="s">
        <v>3325</v>
      </c>
      <c r="D79" s="22">
        <v>1224</v>
      </c>
      <c r="E79" s="22">
        <v>612</v>
      </c>
      <c r="F79" s="22">
        <v>612</v>
      </c>
    </row>
    <row r="80" spans="2:6" outlineLevel="1">
      <c r="B80" s="194" t="s">
        <v>1161</v>
      </c>
      <c r="C80" s="194" t="s">
        <v>3325</v>
      </c>
      <c r="D80" s="22">
        <v>1224</v>
      </c>
      <c r="E80" s="22">
        <v>612</v>
      </c>
      <c r="F80" s="22">
        <v>612</v>
      </c>
    </row>
    <row r="81" spans="1:6" outlineLevel="1">
      <c r="B81" s="194" t="s">
        <v>1162</v>
      </c>
      <c r="C81" s="194" t="s">
        <v>3325</v>
      </c>
      <c r="D81" s="22">
        <v>936</v>
      </c>
      <c r="E81" s="22">
        <v>468</v>
      </c>
      <c r="F81" s="22">
        <v>468</v>
      </c>
    </row>
    <row r="82" spans="1:6" outlineLevel="1">
      <c r="A82" s="194" t="s">
        <v>65</v>
      </c>
      <c r="B82" s="194" t="s">
        <v>66</v>
      </c>
      <c r="C82" s="194" t="s">
        <v>3178</v>
      </c>
      <c r="D82" s="22">
        <v>720</v>
      </c>
      <c r="E82" s="22">
        <v>288</v>
      </c>
      <c r="F82" s="22">
        <v>288</v>
      </c>
    </row>
    <row r="83" spans="1:6" outlineLevel="1">
      <c r="B83" s="194" t="s">
        <v>68</v>
      </c>
      <c r="C83" s="194" t="s">
        <v>3178</v>
      </c>
      <c r="D83" s="22">
        <v>3018</v>
      </c>
      <c r="E83" s="22">
        <v>1207.2</v>
      </c>
      <c r="F83" s="22">
        <v>1207.2</v>
      </c>
    </row>
    <row r="84" spans="1:6" outlineLevel="1">
      <c r="B84" s="194" t="s">
        <v>71</v>
      </c>
      <c r="C84" s="194" t="s">
        <v>3178</v>
      </c>
      <c r="D84" s="22">
        <v>1734</v>
      </c>
      <c r="E84" s="22">
        <v>693.6</v>
      </c>
      <c r="F84" s="22">
        <v>693.6</v>
      </c>
    </row>
    <row r="85" spans="1:6" outlineLevel="1">
      <c r="B85" s="194" t="s">
        <v>72</v>
      </c>
      <c r="C85" s="194" t="s">
        <v>3178</v>
      </c>
      <c r="D85" s="22">
        <v>216</v>
      </c>
      <c r="E85" s="22">
        <v>86.4</v>
      </c>
      <c r="F85" s="22">
        <v>43.2</v>
      </c>
    </row>
    <row r="86" spans="1:6" outlineLevel="1">
      <c r="B86" s="194" t="s">
        <v>75</v>
      </c>
      <c r="C86" s="194" t="s">
        <v>3325</v>
      </c>
      <c r="D86" s="22">
        <v>972</v>
      </c>
      <c r="E86" s="22">
        <v>388.8</v>
      </c>
      <c r="F86" s="22">
        <v>388.8</v>
      </c>
    </row>
    <row r="87" spans="1:6" outlineLevel="1">
      <c r="B87" s="194" t="s">
        <v>79</v>
      </c>
      <c r="C87" s="194" t="s">
        <v>3325</v>
      </c>
      <c r="D87" s="22">
        <v>1628</v>
      </c>
      <c r="E87" s="22">
        <v>651.20000000000005</v>
      </c>
      <c r="F87" s="22">
        <v>651.20000000000005</v>
      </c>
    </row>
    <row r="88" spans="1:6" outlineLevel="1">
      <c r="B88" s="194" t="s">
        <v>80</v>
      </c>
      <c r="C88" s="194" t="s">
        <v>3325</v>
      </c>
      <c r="D88" s="22">
        <v>960</v>
      </c>
      <c r="E88" s="22">
        <v>384</v>
      </c>
      <c r="F88" s="22">
        <v>384</v>
      </c>
    </row>
    <row r="89" spans="1:6" outlineLevel="1">
      <c r="B89" s="194" t="s">
        <v>81</v>
      </c>
      <c r="C89" s="194" t="s">
        <v>3178</v>
      </c>
      <c r="D89" s="22">
        <v>228</v>
      </c>
      <c r="E89" s="22">
        <v>91.2</v>
      </c>
      <c r="F89" s="22">
        <v>91.2</v>
      </c>
    </row>
    <row r="90" spans="1:6" outlineLevel="1">
      <c r="B90" s="194" t="s">
        <v>82</v>
      </c>
      <c r="C90" s="194" t="s">
        <v>3178</v>
      </c>
      <c r="D90" s="22">
        <v>1104</v>
      </c>
      <c r="E90" s="22">
        <v>441.6</v>
      </c>
      <c r="F90" s="22">
        <v>441.6</v>
      </c>
    </row>
    <row r="91" spans="1:6" outlineLevel="1">
      <c r="B91" s="194" t="s">
        <v>83</v>
      </c>
      <c r="C91" s="194" t="s">
        <v>3178</v>
      </c>
      <c r="D91" s="22">
        <v>828</v>
      </c>
      <c r="E91" s="22">
        <v>331.20000000000005</v>
      </c>
      <c r="F91" s="22">
        <v>331.20000000000005</v>
      </c>
    </row>
    <row r="92" spans="1:6" outlineLevel="1">
      <c r="A92" s="194" t="s">
        <v>740</v>
      </c>
      <c r="B92" s="194" t="s">
        <v>66</v>
      </c>
      <c r="C92" s="194" t="s">
        <v>3178</v>
      </c>
      <c r="D92" s="22">
        <v>182</v>
      </c>
      <c r="E92" s="22">
        <v>72.8</v>
      </c>
      <c r="F92" s="22">
        <v>72.8</v>
      </c>
    </row>
    <row r="93" spans="1:6" outlineLevel="1">
      <c r="B93" s="194" t="s">
        <v>81</v>
      </c>
      <c r="C93" s="194" t="s">
        <v>3178</v>
      </c>
      <c r="D93" s="22">
        <v>292</v>
      </c>
      <c r="E93" s="22">
        <v>116.80000000000001</v>
      </c>
      <c r="F93" s="22">
        <v>116.80000000000001</v>
      </c>
    </row>
    <row r="94" spans="1:6" outlineLevel="1">
      <c r="B94" s="194" t="s">
        <v>741</v>
      </c>
      <c r="C94" s="194" t="s">
        <v>3178</v>
      </c>
      <c r="D94" s="22">
        <v>506</v>
      </c>
      <c r="E94" s="22">
        <v>202.4</v>
      </c>
      <c r="F94" s="22">
        <v>202.4</v>
      </c>
    </row>
    <row r="95" spans="1:6" outlineLevel="1">
      <c r="A95" s="194" t="s">
        <v>337</v>
      </c>
      <c r="B95" s="194" t="s">
        <v>338</v>
      </c>
      <c r="C95" s="194" t="s">
        <v>3178</v>
      </c>
      <c r="D95" s="22">
        <v>372</v>
      </c>
      <c r="E95" s="22">
        <v>148.80000000000001</v>
      </c>
      <c r="F95" s="22">
        <v>148.80000000000001</v>
      </c>
    </row>
    <row r="96" spans="1:6" outlineLevel="1">
      <c r="B96" s="194" t="s">
        <v>339</v>
      </c>
      <c r="C96" s="194" t="s">
        <v>3178</v>
      </c>
      <c r="D96" s="22">
        <v>864</v>
      </c>
      <c r="E96" s="22">
        <v>345.6</v>
      </c>
      <c r="F96" s="22">
        <v>345.6</v>
      </c>
    </row>
    <row r="97" spans="1:6" outlineLevel="1">
      <c r="B97" s="194" t="s">
        <v>340</v>
      </c>
      <c r="C97" s="194" t="s">
        <v>292</v>
      </c>
      <c r="D97" s="22">
        <v>472</v>
      </c>
      <c r="E97" s="22">
        <v>188.8</v>
      </c>
      <c r="F97" s="22">
        <v>188.8</v>
      </c>
    </row>
    <row r="98" spans="1:6" outlineLevel="1">
      <c r="B98" s="194" t="s">
        <v>342</v>
      </c>
      <c r="C98" s="194" t="s">
        <v>292</v>
      </c>
      <c r="D98" s="22">
        <v>964</v>
      </c>
      <c r="E98" s="22">
        <v>385.6</v>
      </c>
      <c r="F98" s="22">
        <v>385.6</v>
      </c>
    </row>
    <row r="99" spans="1:6" outlineLevel="1">
      <c r="B99" s="194" t="s">
        <v>343</v>
      </c>
      <c r="C99" s="194" t="s">
        <v>3178</v>
      </c>
      <c r="D99" s="22">
        <v>54</v>
      </c>
      <c r="E99" s="22">
        <v>21.6</v>
      </c>
      <c r="F99" s="22">
        <v>21.6</v>
      </c>
    </row>
    <row r="100" spans="1:6" outlineLevel="1">
      <c r="B100" s="194" t="s">
        <v>344</v>
      </c>
      <c r="C100" s="194" t="s">
        <v>3178</v>
      </c>
      <c r="D100" s="22">
        <v>1328</v>
      </c>
      <c r="E100" s="22">
        <v>531.20000000000005</v>
      </c>
      <c r="F100" s="22">
        <v>531.20000000000005</v>
      </c>
    </row>
    <row r="101" spans="1:6" outlineLevel="1">
      <c r="A101" s="194" t="s">
        <v>126</v>
      </c>
      <c r="B101" s="194" t="s">
        <v>127</v>
      </c>
      <c r="C101" s="194" t="s">
        <v>3178</v>
      </c>
      <c r="D101" s="22">
        <v>272</v>
      </c>
      <c r="E101" s="22">
        <v>163.19999999999999</v>
      </c>
      <c r="F101" s="22">
        <v>163.19999999999999</v>
      </c>
    </row>
    <row r="102" spans="1:6" outlineLevel="1">
      <c r="B102" s="194" t="s">
        <v>128</v>
      </c>
      <c r="C102" s="194" t="s">
        <v>3178</v>
      </c>
      <c r="D102" s="22">
        <v>500</v>
      </c>
      <c r="E102" s="22">
        <v>300</v>
      </c>
      <c r="F102" s="22">
        <v>300</v>
      </c>
    </row>
    <row r="103" spans="1:6" outlineLevel="1">
      <c r="A103" s="194" t="s">
        <v>565</v>
      </c>
      <c r="B103" s="194" t="s">
        <v>566</v>
      </c>
      <c r="C103" s="194" t="s">
        <v>3178</v>
      </c>
      <c r="D103" s="22">
        <v>2446</v>
      </c>
      <c r="E103" s="22">
        <v>978.40000000000009</v>
      </c>
      <c r="F103" s="22">
        <v>978.40000000000009</v>
      </c>
    </row>
    <row r="104" spans="1:6" outlineLevel="1">
      <c r="A104" s="194" t="s">
        <v>762</v>
      </c>
      <c r="B104" s="194" t="s">
        <v>766</v>
      </c>
      <c r="C104" s="194" t="s">
        <v>3178</v>
      </c>
      <c r="D104" s="22">
        <v>486</v>
      </c>
      <c r="E104" s="22">
        <v>243</v>
      </c>
      <c r="F104" s="22">
        <v>243</v>
      </c>
    </row>
    <row r="105" spans="1:6" outlineLevel="1">
      <c r="A105" s="194" t="s">
        <v>763</v>
      </c>
      <c r="B105" s="194" t="s">
        <v>764</v>
      </c>
      <c r="C105" s="194" t="s">
        <v>3178</v>
      </c>
      <c r="D105" s="22">
        <v>1740</v>
      </c>
      <c r="E105" s="22">
        <v>696</v>
      </c>
      <c r="F105" s="22">
        <v>696</v>
      </c>
    </row>
    <row r="106" spans="1:6" outlineLevel="1">
      <c r="B106" s="194" t="s">
        <v>765</v>
      </c>
      <c r="C106" s="194" t="s">
        <v>3178</v>
      </c>
      <c r="D106" s="22">
        <v>700</v>
      </c>
      <c r="E106" s="22">
        <v>280</v>
      </c>
      <c r="F106" s="22">
        <v>280</v>
      </c>
    </row>
    <row r="107" spans="1:6" outlineLevel="1">
      <c r="B107" s="194" t="s">
        <v>766</v>
      </c>
      <c r="C107" s="194" t="s">
        <v>3178</v>
      </c>
      <c r="D107" s="22">
        <v>486</v>
      </c>
      <c r="E107" s="22">
        <v>194.4</v>
      </c>
      <c r="F107" s="22">
        <v>194.4</v>
      </c>
    </row>
    <row r="108" spans="1:6" outlineLevel="1">
      <c r="B108" s="194" t="s">
        <v>767</v>
      </c>
      <c r="C108" s="194" t="s">
        <v>3178</v>
      </c>
      <c r="D108" s="22">
        <v>432</v>
      </c>
      <c r="E108" s="22">
        <v>172.8</v>
      </c>
      <c r="F108" s="22">
        <v>172.8</v>
      </c>
    </row>
    <row r="109" spans="1:6" outlineLevel="1">
      <c r="A109" s="194" t="s">
        <v>844</v>
      </c>
      <c r="B109" s="194" t="s">
        <v>880</v>
      </c>
      <c r="C109" s="194" t="s">
        <v>3323</v>
      </c>
      <c r="D109" s="22">
        <v>1730</v>
      </c>
      <c r="E109" s="22">
        <v>692</v>
      </c>
      <c r="F109" s="22">
        <v>692</v>
      </c>
    </row>
    <row r="110" spans="1:6" outlineLevel="1">
      <c r="B110" s="194" t="s">
        <v>870</v>
      </c>
      <c r="C110" s="194" t="s">
        <v>3178</v>
      </c>
      <c r="D110" s="22">
        <v>278</v>
      </c>
      <c r="E110" s="22">
        <v>111.2</v>
      </c>
      <c r="F110" s="22">
        <v>111.2</v>
      </c>
    </row>
    <row r="111" spans="1:6" outlineLevel="1">
      <c r="B111" s="194" t="s">
        <v>881</v>
      </c>
      <c r="C111" s="194" t="s">
        <v>3178</v>
      </c>
      <c r="D111" s="22">
        <v>298</v>
      </c>
      <c r="E111" s="22">
        <v>119.2</v>
      </c>
      <c r="F111" s="22">
        <v>119.2</v>
      </c>
    </row>
    <row r="112" spans="1:6" outlineLevel="1">
      <c r="B112" s="194" t="s">
        <v>882</v>
      </c>
      <c r="C112" s="194" t="s">
        <v>3178</v>
      </c>
      <c r="D112" s="22">
        <v>484</v>
      </c>
      <c r="E112" s="22">
        <v>193.60000000000002</v>
      </c>
      <c r="F112" s="22">
        <v>193.60000000000002</v>
      </c>
    </row>
    <row r="113" spans="2:6" outlineLevel="1">
      <c r="B113" s="194" t="s">
        <v>865</v>
      </c>
      <c r="C113" s="194" t="s">
        <v>3323</v>
      </c>
      <c r="D113" s="22">
        <v>332</v>
      </c>
      <c r="E113" s="22">
        <v>132.80000000000001</v>
      </c>
      <c r="F113" s="22">
        <v>132.80000000000001</v>
      </c>
    </row>
    <row r="114" spans="2:6" outlineLevel="1">
      <c r="B114" s="194" t="s">
        <v>845</v>
      </c>
      <c r="C114" s="194" t="s">
        <v>3178</v>
      </c>
      <c r="D114" s="22">
        <v>108</v>
      </c>
      <c r="E114" s="22">
        <v>43.2</v>
      </c>
      <c r="F114" s="22">
        <v>43.2</v>
      </c>
    </row>
    <row r="115" spans="2:6" outlineLevel="1">
      <c r="B115" s="194" t="s">
        <v>854</v>
      </c>
      <c r="C115" s="194" t="s">
        <v>3323</v>
      </c>
      <c r="D115" s="22">
        <v>2086</v>
      </c>
      <c r="E115" s="22">
        <v>834.40000000000009</v>
      </c>
      <c r="F115" s="22">
        <v>834.40000000000009</v>
      </c>
    </row>
    <row r="116" spans="2:6" outlineLevel="1">
      <c r="B116" s="194" t="s">
        <v>852</v>
      </c>
      <c r="C116" s="194" t="s">
        <v>3323</v>
      </c>
      <c r="D116" s="22">
        <v>1206</v>
      </c>
      <c r="E116" s="22">
        <v>482.40000000000003</v>
      </c>
      <c r="F116" s="22">
        <v>482.40000000000003</v>
      </c>
    </row>
    <row r="117" spans="2:6" outlineLevel="1">
      <c r="B117" s="194" t="s">
        <v>875</v>
      </c>
      <c r="C117" s="194" t="s">
        <v>3323</v>
      </c>
      <c r="D117" s="22">
        <v>1886</v>
      </c>
      <c r="E117" s="22">
        <v>754.40000000000009</v>
      </c>
      <c r="F117" s="22">
        <v>754.40000000000009</v>
      </c>
    </row>
    <row r="118" spans="2:6" outlineLevel="1">
      <c r="B118" s="194" t="s">
        <v>862</v>
      </c>
      <c r="C118" s="194" t="s">
        <v>3178</v>
      </c>
      <c r="D118" s="22">
        <v>518</v>
      </c>
      <c r="E118" s="22">
        <v>207.20000000000002</v>
      </c>
      <c r="F118" s="22">
        <v>207.20000000000002</v>
      </c>
    </row>
    <row r="119" spans="2:6" outlineLevel="1">
      <c r="B119" s="194" t="s">
        <v>873</v>
      </c>
      <c r="C119" s="194" t="s">
        <v>3323</v>
      </c>
      <c r="D119" s="22">
        <v>3180</v>
      </c>
      <c r="E119" s="22">
        <v>1272</v>
      </c>
      <c r="F119" s="22">
        <v>1272</v>
      </c>
    </row>
    <row r="120" spans="2:6" outlineLevel="1">
      <c r="B120" s="194" t="s">
        <v>876</v>
      </c>
      <c r="C120" s="194" t="s">
        <v>3323</v>
      </c>
      <c r="D120" s="22">
        <v>1158</v>
      </c>
      <c r="E120" s="22">
        <v>463.20000000000005</v>
      </c>
      <c r="F120" s="22">
        <v>463.20000000000005</v>
      </c>
    </row>
    <row r="121" spans="2:6" outlineLevel="1">
      <c r="B121" s="194" t="s">
        <v>877</v>
      </c>
      <c r="C121" s="194" t="s">
        <v>3323</v>
      </c>
      <c r="D121" s="22">
        <v>2030</v>
      </c>
      <c r="E121" s="22">
        <v>812</v>
      </c>
      <c r="F121" s="22">
        <v>812</v>
      </c>
    </row>
    <row r="122" spans="2:6" outlineLevel="1">
      <c r="B122" s="194" t="s">
        <v>878</v>
      </c>
      <c r="C122" s="194" t="s">
        <v>3323</v>
      </c>
      <c r="D122" s="22">
        <v>1498</v>
      </c>
      <c r="E122" s="22">
        <v>599.20000000000005</v>
      </c>
      <c r="F122" s="22">
        <v>599.20000000000005</v>
      </c>
    </row>
    <row r="123" spans="2:6" outlineLevel="1">
      <c r="B123" s="194" t="s">
        <v>872</v>
      </c>
      <c r="C123" s="194" t="s">
        <v>3178</v>
      </c>
      <c r="D123" s="22">
        <v>708</v>
      </c>
      <c r="E123" s="22">
        <v>283.2</v>
      </c>
      <c r="F123" s="22">
        <v>283.2</v>
      </c>
    </row>
    <row r="124" spans="2:6" outlineLevel="1">
      <c r="B124" s="194" t="s">
        <v>856</v>
      </c>
      <c r="C124" s="194" t="s">
        <v>3323</v>
      </c>
      <c r="D124" s="22">
        <v>750</v>
      </c>
      <c r="E124" s="22">
        <v>300</v>
      </c>
      <c r="F124" s="22">
        <v>300</v>
      </c>
    </row>
    <row r="125" spans="2:6" outlineLevel="1">
      <c r="B125" s="194" t="s">
        <v>857</v>
      </c>
      <c r="C125" s="194" t="s">
        <v>3323</v>
      </c>
      <c r="D125" s="22">
        <v>830</v>
      </c>
      <c r="E125" s="22">
        <v>332</v>
      </c>
      <c r="F125" s="22">
        <v>332</v>
      </c>
    </row>
    <row r="126" spans="2:6" outlineLevel="1">
      <c r="B126" s="194" t="s">
        <v>869</v>
      </c>
      <c r="C126" s="194" t="s">
        <v>3178</v>
      </c>
      <c r="D126" s="22">
        <v>892</v>
      </c>
      <c r="E126" s="22">
        <v>356.8</v>
      </c>
      <c r="F126" s="22">
        <v>356.8</v>
      </c>
    </row>
    <row r="127" spans="2:6" outlineLevel="1">
      <c r="B127" s="194" t="s">
        <v>859</v>
      </c>
      <c r="C127" s="194" t="s">
        <v>3180</v>
      </c>
      <c r="D127" s="22">
        <v>824</v>
      </c>
      <c r="E127" s="22">
        <v>329.6</v>
      </c>
      <c r="F127" s="22">
        <v>329.6</v>
      </c>
    </row>
    <row r="128" spans="2:6" outlineLevel="1">
      <c r="B128" s="194" t="s">
        <v>847</v>
      </c>
      <c r="C128" s="194" t="s">
        <v>3180</v>
      </c>
      <c r="D128" s="22">
        <v>204</v>
      </c>
      <c r="E128" s="22">
        <v>81.600000000000009</v>
      </c>
      <c r="F128" s="22">
        <v>81.600000000000009</v>
      </c>
    </row>
    <row r="129" spans="1:6" outlineLevel="1">
      <c r="B129" s="194" t="s">
        <v>864</v>
      </c>
      <c r="C129" s="194" t="s">
        <v>3180</v>
      </c>
      <c r="D129" s="22">
        <v>308</v>
      </c>
      <c r="E129" s="22">
        <v>123.2</v>
      </c>
      <c r="F129" s="22">
        <v>123.2</v>
      </c>
    </row>
    <row r="130" spans="1:6" outlineLevel="1">
      <c r="B130" s="194" t="s">
        <v>860</v>
      </c>
      <c r="C130" s="194" t="s">
        <v>3180</v>
      </c>
      <c r="D130" s="22">
        <v>1746</v>
      </c>
      <c r="E130" s="22">
        <v>698.40000000000009</v>
      </c>
      <c r="F130" s="22">
        <v>698.40000000000009</v>
      </c>
    </row>
    <row r="131" spans="1:6" outlineLevel="1">
      <c r="B131" s="194" t="s">
        <v>858</v>
      </c>
      <c r="C131" s="194" t="s">
        <v>3180</v>
      </c>
      <c r="D131" s="22">
        <v>700</v>
      </c>
      <c r="E131" s="22">
        <v>280</v>
      </c>
      <c r="F131" s="22">
        <v>280</v>
      </c>
    </row>
    <row r="132" spans="1:6" outlineLevel="1">
      <c r="B132" s="194" t="s">
        <v>871</v>
      </c>
      <c r="C132" s="194" t="s">
        <v>3178</v>
      </c>
      <c r="D132" s="22">
        <v>934</v>
      </c>
      <c r="E132" s="22">
        <v>373.6</v>
      </c>
      <c r="F132" s="22">
        <v>373.6</v>
      </c>
    </row>
    <row r="133" spans="1:6" outlineLevel="1">
      <c r="B133" s="194" t="s">
        <v>863</v>
      </c>
      <c r="C133" s="194" t="s">
        <v>3180</v>
      </c>
      <c r="D133" s="22">
        <v>428</v>
      </c>
      <c r="E133" s="22">
        <v>171.20000000000002</v>
      </c>
      <c r="F133" s="22">
        <v>171.20000000000002</v>
      </c>
    </row>
    <row r="134" spans="1:6">
      <c r="A134" s="194" t="s">
        <v>1163</v>
      </c>
      <c r="B134" s="194" t="s">
        <v>142</v>
      </c>
      <c r="C134" s="194" t="s">
        <v>3178</v>
      </c>
      <c r="D134" s="22">
        <v>2246</v>
      </c>
      <c r="E134" s="22">
        <v>673.8</v>
      </c>
      <c r="F134" s="22">
        <v>673.8</v>
      </c>
    </row>
    <row r="135" spans="1:6">
      <c r="B135" s="194" t="s">
        <v>142</v>
      </c>
      <c r="C135" s="194" t="s">
        <v>3325</v>
      </c>
      <c r="D135" s="22">
        <v>2246</v>
      </c>
      <c r="E135" s="22">
        <v>673.8</v>
      </c>
      <c r="F135" s="22"/>
    </row>
    <row r="136" spans="1:6">
      <c r="B136" s="194" t="s">
        <v>143</v>
      </c>
      <c r="C136" s="194" t="s">
        <v>3178</v>
      </c>
      <c r="D136" s="22">
        <v>1880</v>
      </c>
      <c r="E136" s="22">
        <v>564</v>
      </c>
      <c r="F136" s="22">
        <v>564</v>
      </c>
    </row>
    <row r="137" spans="1:6">
      <c r="B137" s="194" t="s">
        <v>143</v>
      </c>
      <c r="C137" s="194" t="s">
        <v>3325</v>
      </c>
      <c r="D137" s="22">
        <v>1880</v>
      </c>
      <c r="E137" s="22">
        <v>564</v>
      </c>
      <c r="F137" s="22"/>
    </row>
    <row r="138" spans="1:6">
      <c r="B138" s="194" t="s">
        <v>144</v>
      </c>
      <c r="C138" s="194" t="s">
        <v>3178</v>
      </c>
      <c r="D138" s="22">
        <v>1774</v>
      </c>
      <c r="E138" s="22">
        <v>532.19999999999993</v>
      </c>
      <c r="F138" s="22">
        <v>532.19999999999993</v>
      </c>
    </row>
    <row r="139" spans="1:6">
      <c r="B139" s="194" t="s">
        <v>144</v>
      </c>
      <c r="C139" s="194" t="s">
        <v>3325</v>
      </c>
      <c r="D139" s="22">
        <v>1774</v>
      </c>
      <c r="E139" s="22">
        <v>532.19999999999993</v>
      </c>
      <c r="F139" s="22"/>
    </row>
    <row r="140" spans="1:6">
      <c r="B140" s="194" t="s">
        <v>733</v>
      </c>
      <c r="C140" s="194" t="s">
        <v>3178</v>
      </c>
      <c r="D140" s="22">
        <v>3244</v>
      </c>
      <c r="E140" s="22">
        <v>973.19999999999993</v>
      </c>
      <c r="F140" s="22">
        <v>973.19999999999993</v>
      </c>
    </row>
    <row r="141" spans="1:6">
      <c r="B141" s="194" t="s">
        <v>733</v>
      </c>
      <c r="C141" s="194" t="s">
        <v>3325</v>
      </c>
      <c r="D141" s="22">
        <v>3244</v>
      </c>
      <c r="E141" s="22">
        <v>973.19999999999993</v>
      </c>
      <c r="F141" s="22"/>
    </row>
    <row r="142" spans="1:6">
      <c r="B142" s="194" t="s">
        <v>734</v>
      </c>
      <c r="C142" s="194" t="s">
        <v>3178</v>
      </c>
      <c r="D142" s="22">
        <v>6000</v>
      </c>
      <c r="E142" s="22">
        <v>1800</v>
      </c>
      <c r="F142" s="22">
        <v>1800</v>
      </c>
    </row>
    <row r="143" spans="1:6">
      <c r="B143" s="194" t="s">
        <v>734</v>
      </c>
      <c r="C143" s="194" t="s">
        <v>3325</v>
      </c>
      <c r="D143" s="22">
        <v>6000</v>
      </c>
      <c r="E143" s="22">
        <v>1800</v>
      </c>
      <c r="F143" s="22"/>
    </row>
    <row r="144" spans="1:6">
      <c r="B144" s="194" t="s">
        <v>1164</v>
      </c>
      <c r="C144" s="194" t="s">
        <v>3178</v>
      </c>
      <c r="D144" s="22">
        <v>3298</v>
      </c>
      <c r="E144" s="22">
        <v>989.4</v>
      </c>
      <c r="F144" s="22">
        <v>989.4</v>
      </c>
    </row>
    <row r="145" spans="1:6">
      <c r="B145" s="194" t="s">
        <v>1164</v>
      </c>
      <c r="C145" s="194" t="s">
        <v>3325</v>
      </c>
      <c r="D145" s="22">
        <v>3298</v>
      </c>
      <c r="E145" s="22">
        <v>989.4</v>
      </c>
      <c r="F145" s="22"/>
    </row>
    <row r="146" spans="1:6">
      <c r="A146" s="194" t="s">
        <v>87</v>
      </c>
      <c r="B146" s="194" t="s">
        <v>88</v>
      </c>
      <c r="C146" s="194" t="s">
        <v>3178</v>
      </c>
      <c r="D146" s="22">
        <v>694</v>
      </c>
      <c r="E146" s="22">
        <v>277.60000000000002</v>
      </c>
      <c r="F146" s="22">
        <v>277.60000000000002</v>
      </c>
    </row>
    <row r="147" spans="1:6">
      <c r="B147" s="194" t="s">
        <v>89</v>
      </c>
      <c r="C147" s="194" t="s">
        <v>3178</v>
      </c>
      <c r="D147" s="22">
        <v>962</v>
      </c>
      <c r="E147" s="22">
        <v>384.8</v>
      </c>
      <c r="F147" s="22">
        <v>384.8</v>
      </c>
    </row>
    <row r="148" spans="1:6">
      <c r="B148" s="194" t="s">
        <v>90</v>
      </c>
      <c r="C148" s="194" t="s">
        <v>3178</v>
      </c>
      <c r="D148" s="22">
        <v>898</v>
      </c>
      <c r="E148" s="22">
        <v>359.20000000000005</v>
      </c>
      <c r="F148" s="22">
        <v>359.20000000000005</v>
      </c>
    </row>
    <row r="149" spans="1:6">
      <c r="B149" s="194" t="s">
        <v>91</v>
      </c>
      <c r="C149" s="194" t="s">
        <v>94</v>
      </c>
      <c r="D149" s="22">
        <v>814</v>
      </c>
      <c r="E149" s="22">
        <v>325.60000000000002</v>
      </c>
      <c r="F149" s="22">
        <v>325.60000000000002</v>
      </c>
    </row>
    <row r="150" spans="1:6">
      <c r="B150" s="194" t="s">
        <v>95</v>
      </c>
      <c r="C150" s="194" t="s">
        <v>3323</v>
      </c>
      <c r="D150" s="22">
        <v>2366</v>
      </c>
      <c r="E150" s="22">
        <v>946.40000000000009</v>
      </c>
      <c r="F150" s="22">
        <v>946.40000000000009</v>
      </c>
    </row>
    <row r="151" spans="1:6">
      <c r="B151" s="194" t="s">
        <v>97</v>
      </c>
      <c r="C151" s="194" t="s">
        <v>3323</v>
      </c>
      <c r="D151" s="22">
        <v>1540</v>
      </c>
      <c r="E151" s="22">
        <v>616</v>
      </c>
      <c r="F151" s="22">
        <v>616</v>
      </c>
    </row>
    <row r="152" spans="1:6">
      <c r="B152" s="194" t="s">
        <v>98</v>
      </c>
      <c r="C152" s="194" t="s">
        <v>3325</v>
      </c>
      <c r="D152" s="22">
        <v>1118</v>
      </c>
      <c r="E152" s="22">
        <v>447.20000000000005</v>
      </c>
      <c r="F152" s="22">
        <v>447.20000000000005</v>
      </c>
    </row>
    <row r="153" spans="1:6">
      <c r="B153" s="194" t="s">
        <v>99</v>
      </c>
      <c r="C153" s="194" t="s">
        <v>3325</v>
      </c>
      <c r="D153" s="22">
        <v>824</v>
      </c>
      <c r="E153" s="22">
        <v>329.6</v>
      </c>
      <c r="F153" s="22">
        <v>329.6</v>
      </c>
    </row>
    <row r="154" spans="1:6">
      <c r="B154" s="194" t="s">
        <v>100</v>
      </c>
      <c r="C154" s="194" t="s">
        <v>3325</v>
      </c>
      <c r="D154" s="22">
        <v>1320</v>
      </c>
      <c r="E154" s="22">
        <v>528</v>
      </c>
      <c r="F154" s="22">
        <v>528</v>
      </c>
    </row>
    <row r="155" spans="1:6">
      <c r="B155" s="194" t="s">
        <v>101</v>
      </c>
      <c r="C155" s="194" t="s">
        <v>3325</v>
      </c>
      <c r="D155" s="22">
        <v>984</v>
      </c>
      <c r="E155" s="22">
        <v>393.6</v>
      </c>
      <c r="F155" s="22">
        <v>393.6</v>
      </c>
    </row>
    <row r="156" spans="1:6">
      <c r="B156" s="194" t="s">
        <v>102</v>
      </c>
      <c r="C156" s="194" t="s">
        <v>3325</v>
      </c>
      <c r="D156" s="22">
        <v>846</v>
      </c>
      <c r="E156" s="22">
        <v>338.40000000000003</v>
      </c>
      <c r="F156" s="22">
        <v>338.40000000000003</v>
      </c>
    </row>
    <row r="157" spans="1:6">
      <c r="B157" s="194" t="s">
        <v>103</v>
      </c>
      <c r="C157" s="194" t="s">
        <v>3325</v>
      </c>
      <c r="D157" s="22">
        <v>944</v>
      </c>
      <c r="E157" s="22">
        <v>377.6</v>
      </c>
      <c r="F157" s="22">
        <v>377.6</v>
      </c>
    </row>
    <row r="158" spans="1:6">
      <c r="A158" s="194" t="s">
        <v>121</v>
      </c>
      <c r="B158" s="194" t="s">
        <v>122</v>
      </c>
      <c r="C158" s="194" t="s">
        <v>3325</v>
      </c>
      <c r="D158" s="22">
        <v>714</v>
      </c>
      <c r="E158" s="22">
        <v>285.60000000000002</v>
      </c>
      <c r="F158" s="22">
        <v>285.60000000000002</v>
      </c>
    </row>
    <row r="159" spans="1:6">
      <c r="B159" s="194" t="s">
        <v>124</v>
      </c>
      <c r="C159" s="194" t="s">
        <v>3178</v>
      </c>
      <c r="D159" s="22">
        <v>3118</v>
      </c>
      <c r="E159" s="22">
        <v>1247.2</v>
      </c>
      <c r="F159" s="22">
        <v>623.6</v>
      </c>
    </row>
    <row r="160" spans="1:6">
      <c r="A160" s="194" t="s">
        <v>837</v>
      </c>
      <c r="B160" s="194" t="s">
        <v>838</v>
      </c>
      <c r="C160" s="194" t="s">
        <v>3323</v>
      </c>
      <c r="D160" s="22">
        <v>1424</v>
      </c>
      <c r="E160" s="22">
        <v>569.6</v>
      </c>
      <c r="F160" s="22">
        <v>569.6</v>
      </c>
    </row>
    <row r="161" spans="1:6">
      <c r="B161" s="194" t="s">
        <v>840</v>
      </c>
      <c r="C161" s="194" t="s">
        <v>3323</v>
      </c>
      <c r="D161" s="22">
        <v>1512</v>
      </c>
      <c r="E161" s="22">
        <v>604.80000000000007</v>
      </c>
      <c r="F161" s="22">
        <v>604.80000000000007</v>
      </c>
    </row>
    <row r="162" spans="1:6">
      <c r="B162" s="194" t="s">
        <v>841</v>
      </c>
      <c r="C162" s="194" t="s">
        <v>3323</v>
      </c>
      <c r="D162" s="22">
        <v>934</v>
      </c>
      <c r="E162" s="22">
        <v>373.6</v>
      </c>
      <c r="F162" s="22">
        <v>373.6</v>
      </c>
    </row>
    <row r="163" spans="1:6">
      <c r="A163" s="194" t="s">
        <v>941</v>
      </c>
      <c r="B163" s="194" t="s">
        <v>3227</v>
      </c>
      <c r="C163" s="194" t="s">
        <v>3323</v>
      </c>
      <c r="D163" s="22">
        <v>1074</v>
      </c>
      <c r="E163" s="22">
        <v>429.6</v>
      </c>
      <c r="F163" s="22"/>
    </row>
    <row r="164" spans="1:6">
      <c r="B164" s="194" t="s">
        <v>3228</v>
      </c>
      <c r="C164" s="194" t="s">
        <v>3325</v>
      </c>
      <c r="D164" s="22">
        <v>1322</v>
      </c>
      <c r="E164" s="22">
        <v>528.80000000000007</v>
      </c>
      <c r="F164" s="22"/>
    </row>
    <row r="165" spans="1:6">
      <c r="B165" s="194" t="s">
        <v>3229</v>
      </c>
      <c r="C165" s="194" t="s">
        <v>3325</v>
      </c>
      <c r="D165" s="22">
        <v>662</v>
      </c>
      <c r="E165" s="22">
        <v>264.8</v>
      </c>
      <c r="F165" s="22"/>
    </row>
    <row r="166" spans="1:6">
      <c r="A166" s="194" t="s">
        <v>591</v>
      </c>
      <c r="B166" s="194" t="s">
        <v>592</v>
      </c>
      <c r="C166" s="194" t="s">
        <v>3178</v>
      </c>
      <c r="D166" s="22">
        <v>592</v>
      </c>
      <c r="E166" s="22">
        <v>236.8</v>
      </c>
      <c r="F166" s="22">
        <v>236.8</v>
      </c>
    </row>
    <row r="167" spans="1:6">
      <c r="B167" s="194" t="s">
        <v>593</v>
      </c>
      <c r="C167" s="194" t="s">
        <v>292</v>
      </c>
      <c r="D167" s="22">
        <v>536</v>
      </c>
      <c r="E167" s="22">
        <v>214.4</v>
      </c>
      <c r="F167" s="22">
        <v>214.4</v>
      </c>
    </row>
    <row r="168" spans="1:6">
      <c r="B168" s="194" t="s">
        <v>955</v>
      </c>
      <c r="C168" s="194" t="s">
        <v>3325</v>
      </c>
      <c r="D168" s="22">
        <v>598</v>
      </c>
      <c r="E168" s="22">
        <v>239.20000000000002</v>
      </c>
      <c r="F168" s="22">
        <v>239.20000000000002</v>
      </c>
    </row>
    <row r="169" spans="1:6">
      <c r="B169" s="194" t="s">
        <v>597</v>
      </c>
      <c r="C169" s="194" t="s">
        <v>292</v>
      </c>
      <c r="D169" s="22">
        <v>320</v>
      </c>
      <c r="E169" s="22">
        <v>128</v>
      </c>
      <c r="F169" s="22">
        <v>128</v>
      </c>
    </row>
    <row r="170" spans="1:6">
      <c r="B170" s="194" t="s">
        <v>598</v>
      </c>
      <c r="C170" s="194" t="s">
        <v>3325</v>
      </c>
      <c r="D170" s="22">
        <v>1288</v>
      </c>
      <c r="E170" s="22">
        <v>515.20000000000005</v>
      </c>
      <c r="F170" s="22">
        <v>515.20000000000005</v>
      </c>
    </row>
    <row r="171" spans="1:6">
      <c r="B171" s="194" t="s">
        <v>599</v>
      </c>
      <c r="C171" s="194" t="s">
        <v>3325</v>
      </c>
      <c r="D171" s="22">
        <v>456</v>
      </c>
      <c r="E171" s="22">
        <v>182.4</v>
      </c>
      <c r="F171" s="22">
        <v>182.4</v>
      </c>
    </row>
    <row r="172" spans="1:6">
      <c r="B172" s="194" t="s">
        <v>600</v>
      </c>
      <c r="C172" s="194" t="s">
        <v>3325</v>
      </c>
      <c r="D172" s="22">
        <v>1100</v>
      </c>
      <c r="E172" s="22">
        <v>440</v>
      </c>
      <c r="F172" s="22">
        <v>440</v>
      </c>
    </row>
    <row r="173" spans="1:6">
      <c r="B173" s="194" t="s">
        <v>601</v>
      </c>
      <c r="C173" s="194" t="s">
        <v>3325</v>
      </c>
      <c r="D173" s="22">
        <v>752</v>
      </c>
      <c r="E173" s="22">
        <v>300.8</v>
      </c>
      <c r="F173" s="22">
        <v>300.8</v>
      </c>
    </row>
    <row r="174" spans="1:6">
      <c r="B174" s="194" t="s">
        <v>602</v>
      </c>
      <c r="C174" s="194" t="s">
        <v>3325</v>
      </c>
      <c r="D174" s="22">
        <v>778</v>
      </c>
      <c r="E174" s="22">
        <v>311.20000000000005</v>
      </c>
      <c r="F174" s="22">
        <v>311.20000000000005</v>
      </c>
    </row>
    <row r="175" spans="1:6">
      <c r="B175" s="194" t="s">
        <v>259</v>
      </c>
      <c r="C175" s="194" t="s">
        <v>292</v>
      </c>
      <c r="D175" s="22">
        <v>1132</v>
      </c>
      <c r="E175" s="22">
        <v>452.8</v>
      </c>
      <c r="F175" s="22">
        <v>452.8</v>
      </c>
    </row>
    <row r="176" spans="1:6">
      <c r="B176" s="194" t="s">
        <v>164</v>
      </c>
      <c r="C176" s="194" t="s">
        <v>3325</v>
      </c>
      <c r="D176" s="22">
        <v>556</v>
      </c>
      <c r="E176" s="22">
        <v>222.4</v>
      </c>
      <c r="F176" s="22">
        <v>222.4</v>
      </c>
    </row>
    <row r="177" spans="2:6">
      <c r="B177" s="194" t="s">
        <v>603</v>
      </c>
      <c r="C177" s="194" t="s">
        <v>3325</v>
      </c>
      <c r="D177" s="22">
        <v>196</v>
      </c>
      <c r="E177" s="22">
        <v>78.400000000000006</v>
      </c>
      <c r="F177" s="22">
        <v>78.400000000000006</v>
      </c>
    </row>
    <row r="178" spans="2:6">
      <c r="B178" s="194" t="s">
        <v>604</v>
      </c>
      <c r="C178" s="194" t="s">
        <v>3325</v>
      </c>
      <c r="D178" s="22">
        <v>460</v>
      </c>
      <c r="E178" s="22">
        <v>184</v>
      </c>
      <c r="F178" s="22">
        <v>184</v>
      </c>
    </row>
    <row r="179" spans="2:6">
      <c r="B179" s="194" t="s">
        <v>262</v>
      </c>
      <c r="C179" s="194" t="s">
        <v>292</v>
      </c>
      <c r="D179" s="22">
        <v>652</v>
      </c>
      <c r="E179" s="22">
        <v>260.8</v>
      </c>
      <c r="F179" s="22">
        <v>260.8</v>
      </c>
    </row>
    <row r="180" spans="2:6">
      <c r="B180" s="194" t="s">
        <v>605</v>
      </c>
      <c r="C180" s="194" t="s">
        <v>3325</v>
      </c>
      <c r="D180" s="22">
        <v>256</v>
      </c>
      <c r="E180" s="22">
        <v>102.4</v>
      </c>
      <c r="F180" s="22">
        <v>102.4</v>
      </c>
    </row>
    <row r="181" spans="2:6">
      <c r="B181" s="194" t="s">
        <v>606</v>
      </c>
      <c r="C181" s="194" t="s">
        <v>3325</v>
      </c>
      <c r="D181" s="22">
        <v>946</v>
      </c>
      <c r="E181" s="22">
        <v>378.40000000000003</v>
      </c>
      <c r="F181" s="22">
        <v>378.40000000000003</v>
      </c>
    </row>
    <row r="182" spans="2:6">
      <c r="B182" s="194" t="s">
        <v>607</v>
      </c>
      <c r="C182" s="194" t="s">
        <v>3324</v>
      </c>
      <c r="D182" s="22">
        <v>528</v>
      </c>
      <c r="E182" s="22">
        <v>211.20000000000002</v>
      </c>
      <c r="F182" s="22">
        <v>211.20000000000002</v>
      </c>
    </row>
    <row r="183" spans="2:6">
      <c r="B183" s="194" t="s">
        <v>610</v>
      </c>
      <c r="C183" s="194" t="s">
        <v>3325</v>
      </c>
      <c r="D183" s="22">
        <v>288</v>
      </c>
      <c r="E183" s="22">
        <v>115.2</v>
      </c>
      <c r="F183" s="22">
        <v>115.2</v>
      </c>
    </row>
    <row r="184" spans="2:6">
      <c r="B184" s="194" t="s">
        <v>611</v>
      </c>
      <c r="C184" s="194" t="s">
        <v>3325</v>
      </c>
      <c r="D184" s="22">
        <v>508</v>
      </c>
      <c r="E184" s="22">
        <v>203.20000000000002</v>
      </c>
      <c r="F184" s="22">
        <v>203.20000000000002</v>
      </c>
    </row>
    <row r="185" spans="2:6">
      <c r="B185" s="194" t="s">
        <v>612</v>
      </c>
      <c r="C185" s="194" t="s">
        <v>3325</v>
      </c>
      <c r="D185" s="22">
        <v>664</v>
      </c>
      <c r="E185" s="22">
        <v>265.60000000000002</v>
      </c>
      <c r="F185" s="22">
        <v>265.60000000000002</v>
      </c>
    </row>
    <row r="186" spans="2:6">
      <c r="B186" s="194" t="s">
        <v>614</v>
      </c>
      <c r="C186" s="194" t="s">
        <v>3178</v>
      </c>
      <c r="D186" s="22">
        <v>362</v>
      </c>
      <c r="E186" s="22">
        <v>144.80000000000001</v>
      </c>
      <c r="F186" s="22">
        <v>144.80000000000001</v>
      </c>
    </row>
    <row r="187" spans="2:6">
      <c r="B187" s="194" t="s">
        <v>616</v>
      </c>
      <c r="C187" s="194" t="s">
        <v>3325</v>
      </c>
      <c r="D187" s="22">
        <v>124</v>
      </c>
      <c r="E187" s="22">
        <v>49.6</v>
      </c>
      <c r="F187" s="22">
        <v>49.6</v>
      </c>
    </row>
    <row r="188" spans="2:6">
      <c r="B188" s="194" t="s">
        <v>618</v>
      </c>
      <c r="C188" s="194" t="s">
        <v>94</v>
      </c>
      <c r="D188" s="22">
        <v>874</v>
      </c>
      <c r="E188" s="22">
        <v>349.6</v>
      </c>
      <c r="F188" s="22">
        <v>349.6</v>
      </c>
    </row>
    <row r="189" spans="2:6">
      <c r="B189" s="194" t="s">
        <v>621</v>
      </c>
      <c r="C189" s="194" t="s">
        <v>94</v>
      </c>
      <c r="D189" s="22">
        <v>462</v>
      </c>
      <c r="E189" s="22">
        <v>184.8</v>
      </c>
      <c r="F189" s="22">
        <v>184.8</v>
      </c>
    </row>
    <row r="190" spans="2:6">
      <c r="B190" s="194" t="s">
        <v>622</v>
      </c>
      <c r="C190" s="194" t="s">
        <v>94</v>
      </c>
      <c r="D190" s="22">
        <v>464</v>
      </c>
      <c r="E190" s="22">
        <v>185.60000000000002</v>
      </c>
      <c r="F190" s="22">
        <v>185.60000000000002</v>
      </c>
    </row>
    <row r="191" spans="2:6">
      <c r="B191" s="194" t="s">
        <v>623</v>
      </c>
      <c r="C191" s="194" t="s">
        <v>292</v>
      </c>
      <c r="D191" s="22">
        <v>424</v>
      </c>
      <c r="E191" s="22">
        <v>169.60000000000002</v>
      </c>
      <c r="F191" s="22">
        <v>169.60000000000002</v>
      </c>
    </row>
    <row r="192" spans="2:6">
      <c r="B192" s="194" t="s">
        <v>625</v>
      </c>
      <c r="C192" s="194" t="s">
        <v>94</v>
      </c>
      <c r="D192" s="22">
        <v>128</v>
      </c>
      <c r="E192" s="22">
        <v>51.2</v>
      </c>
      <c r="F192" s="22">
        <v>51.2</v>
      </c>
    </row>
    <row r="193" spans="2:6">
      <c r="B193" s="194" t="s">
        <v>626</v>
      </c>
      <c r="C193" s="194" t="s">
        <v>3325</v>
      </c>
      <c r="D193" s="22">
        <v>408</v>
      </c>
      <c r="E193" s="22">
        <v>163.20000000000002</v>
      </c>
      <c r="F193" s="22">
        <v>163.20000000000002</v>
      </c>
    </row>
    <row r="194" spans="2:6">
      <c r="B194" s="194" t="s">
        <v>628</v>
      </c>
      <c r="C194" s="194" t="s">
        <v>3325</v>
      </c>
      <c r="D194" s="22">
        <v>522</v>
      </c>
      <c r="E194" s="22">
        <v>208.8</v>
      </c>
      <c r="F194" s="22">
        <v>208.8</v>
      </c>
    </row>
    <row r="195" spans="2:6">
      <c r="B195" s="194" t="s">
        <v>630</v>
      </c>
      <c r="C195" s="194" t="s">
        <v>3325</v>
      </c>
      <c r="D195" s="22">
        <v>244</v>
      </c>
      <c r="E195" s="22">
        <v>97.600000000000009</v>
      </c>
      <c r="F195" s="22">
        <v>97.600000000000009</v>
      </c>
    </row>
    <row r="196" spans="2:6">
      <c r="B196" s="194" t="s">
        <v>632</v>
      </c>
      <c r="C196" s="194" t="s">
        <v>292</v>
      </c>
      <c r="D196" s="22">
        <v>418</v>
      </c>
      <c r="E196" s="22">
        <v>167.20000000000002</v>
      </c>
      <c r="F196" s="22">
        <v>167.20000000000002</v>
      </c>
    </row>
    <row r="197" spans="2:6">
      <c r="B197" s="194" t="s">
        <v>633</v>
      </c>
      <c r="C197" s="194" t="s">
        <v>3325</v>
      </c>
      <c r="D197" s="22">
        <v>956</v>
      </c>
      <c r="E197" s="22">
        <v>382.40000000000003</v>
      </c>
      <c r="F197" s="22">
        <v>382.40000000000003</v>
      </c>
    </row>
    <row r="198" spans="2:6">
      <c r="B198" s="194" t="s">
        <v>635</v>
      </c>
      <c r="C198" s="194" t="s">
        <v>3325</v>
      </c>
      <c r="D198" s="22">
        <v>300</v>
      </c>
      <c r="E198" s="22">
        <v>120</v>
      </c>
      <c r="F198" s="22">
        <v>120</v>
      </c>
    </row>
    <row r="199" spans="2:6">
      <c r="B199" s="194" t="s">
        <v>636</v>
      </c>
      <c r="C199" s="194" t="s">
        <v>3325</v>
      </c>
      <c r="D199" s="22">
        <v>246</v>
      </c>
      <c r="E199" s="22">
        <v>98.4</v>
      </c>
      <c r="F199" s="22">
        <v>98.4</v>
      </c>
    </row>
    <row r="200" spans="2:6">
      <c r="B200" s="194" t="s">
        <v>638</v>
      </c>
      <c r="C200" s="194" t="s">
        <v>3325</v>
      </c>
      <c r="D200" s="22">
        <v>102</v>
      </c>
      <c r="E200" s="22">
        <v>40.800000000000004</v>
      </c>
      <c r="F200" s="22">
        <v>40.800000000000004</v>
      </c>
    </row>
    <row r="201" spans="2:6">
      <c r="B201" s="194" t="s">
        <v>640</v>
      </c>
      <c r="C201" s="194" t="s">
        <v>292</v>
      </c>
      <c r="D201" s="22">
        <v>208</v>
      </c>
      <c r="E201" s="22">
        <v>83.2</v>
      </c>
      <c r="F201" s="22">
        <v>83.2</v>
      </c>
    </row>
    <row r="202" spans="2:6">
      <c r="B202" s="194" t="s">
        <v>641</v>
      </c>
      <c r="C202" s="194" t="s">
        <v>292</v>
      </c>
      <c r="D202" s="22">
        <v>154</v>
      </c>
      <c r="E202" s="22">
        <v>61.6</v>
      </c>
      <c r="F202" s="22">
        <v>61.6</v>
      </c>
    </row>
    <row r="203" spans="2:6">
      <c r="B203" s="194" t="s">
        <v>643</v>
      </c>
      <c r="C203" s="194" t="s">
        <v>292</v>
      </c>
      <c r="D203" s="22">
        <v>94</v>
      </c>
      <c r="E203" s="22">
        <v>37.6</v>
      </c>
      <c r="F203" s="22">
        <v>37.6</v>
      </c>
    </row>
    <row r="204" spans="2:6">
      <c r="B204" s="194" t="s">
        <v>644</v>
      </c>
      <c r="C204" s="194" t="s">
        <v>94</v>
      </c>
      <c r="D204" s="22">
        <v>338</v>
      </c>
      <c r="E204" s="22">
        <v>135.20000000000002</v>
      </c>
      <c r="F204" s="22">
        <v>135.20000000000002</v>
      </c>
    </row>
    <row r="205" spans="2:6">
      <c r="B205" s="194" t="s">
        <v>646</v>
      </c>
      <c r="C205" s="194" t="s">
        <v>292</v>
      </c>
      <c r="D205" s="22">
        <v>66</v>
      </c>
      <c r="E205" s="22">
        <v>26.400000000000002</v>
      </c>
      <c r="F205" s="22">
        <v>26.400000000000002</v>
      </c>
    </row>
    <row r="206" spans="2:6">
      <c r="B206" s="194" t="s">
        <v>647</v>
      </c>
      <c r="C206" s="194" t="s">
        <v>3325</v>
      </c>
      <c r="D206" s="22">
        <v>372</v>
      </c>
      <c r="E206" s="22">
        <v>148.80000000000001</v>
      </c>
      <c r="F206" s="22">
        <v>148.80000000000001</v>
      </c>
    </row>
    <row r="207" spans="2:6">
      <c r="B207" s="194" t="s">
        <v>649</v>
      </c>
      <c r="C207" s="194" t="s">
        <v>3325</v>
      </c>
      <c r="D207" s="22">
        <v>876</v>
      </c>
      <c r="E207" s="22">
        <v>350.40000000000003</v>
      </c>
      <c r="F207" s="22">
        <v>350.40000000000003</v>
      </c>
    </row>
    <row r="208" spans="2:6">
      <c r="B208" s="194" t="s">
        <v>650</v>
      </c>
      <c r="C208" s="194" t="s">
        <v>3325</v>
      </c>
      <c r="D208" s="22">
        <v>330</v>
      </c>
      <c r="E208" s="22">
        <v>132</v>
      </c>
      <c r="F208" s="22">
        <v>132</v>
      </c>
    </row>
    <row r="209" spans="1:6">
      <c r="A209" s="194" t="s">
        <v>1166</v>
      </c>
      <c r="B209" s="194" t="s">
        <v>1167</v>
      </c>
      <c r="C209" s="194" t="s">
        <v>3325</v>
      </c>
      <c r="D209" s="22">
        <v>554</v>
      </c>
      <c r="E209" s="22">
        <v>249.3</v>
      </c>
      <c r="F209" s="22">
        <v>249.3</v>
      </c>
    </row>
    <row r="210" spans="1:6">
      <c r="B210" s="194" t="s">
        <v>1170</v>
      </c>
      <c r="C210" s="194" t="s">
        <v>3325</v>
      </c>
      <c r="D210" s="22">
        <v>428</v>
      </c>
      <c r="E210" s="22">
        <v>192.6</v>
      </c>
      <c r="F210" s="22">
        <v>192.6</v>
      </c>
    </row>
    <row r="211" spans="1:6">
      <c r="B211" s="194" t="s">
        <v>1171</v>
      </c>
      <c r="C211" s="194" t="s">
        <v>3325</v>
      </c>
      <c r="D211" s="22">
        <v>228</v>
      </c>
      <c r="E211" s="22">
        <v>102.60000000000001</v>
      </c>
      <c r="F211" s="22">
        <v>102.60000000000001</v>
      </c>
    </row>
    <row r="212" spans="1:6">
      <c r="B212" s="194" t="s">
        <v>1172</v>
      </c>
      <c r="C212" s="194" t="s">
        <v>3325</v>
      </c>
      <c r="D212" s="22">
        <v>316</v>
      </c>
      <c r="E212" s="22">
        <v>142.20000000000002</v>
      </c>
      <c r="F212" s="22">
        <v>142.20000000000002</v>
      </c>
    </row>
    <row r="213" spans="1:6">
      <c r="B213" s="194" t="s">
        <v>1173</v>
      </c>
      <c r="C213" s="194" t="s">
        <v>3325</v>
      </c>
      <c r="D213" s="22">
        <v>310</v>
      </c>
      <c r="E213" s="22">
        <v>139.5</v>
      </c>
      <c r="F213" s="22">
        <v>139.5</v>
      </c>
    </row>
    <row r="214" spans="1:6">
      <c r="B214" s="194" t="s">
        <v>140</v>
      </c>
      <c r="C214" s="194" t="s">
        <v>3325</v>
      </c>
      <c r="D214" s="22">
        <v>582</v>
      </c>
      <c r="E214" s="22">
        <v>261.90000000000003</v>
      </c>
      <c r="F214" s="22">
        <v>261.90000000000003</v>
      </c>
    </row>
    <row r="215" spans="1:6">
      <c r="B215" s="194" t="s">
        <v>1174</v>
      </c>
      <c r="C215" s="194" t="s">
        <v>3325</v>
      </c>
      <c r="D215" s="22">
        <v>346</v>
      </c>
      <c r="E215" s="22">
        <v>155.70000000000002</v>
      </c>
      <c r="F215" s="22">
        <v>155.70000000000002</v>
      </c>
    </row>
    <row r="216" spans="1:6">
      <c r="B216" s="194" t="s">
        <v>1175</v>
      </c>
      <c r="C216" s="194" t="s">
        <v>3325</v>
      </c>
      <c r="D216" s="22">
        <v>532</v>
      </c>
      <c r="E216" s="22">
        <v>239.4</v>
      </c>
      <c r="F216" s="22">
        <v>239.4</v>
      </c>
    </row>
    <row r="217" spans="1:6">
      <c r="B217" s="194" t="s">
        <v>1176</v>
      </c>
      <c r="C217" s="194" t="s">
        <v>3325</v>
      </c>
      <c r="D217" s="22">
        <v>690</v>
      </c>
      <c r="E217" s="22">
        <v>310.5</v>
      </c>
      <c r="F217" s="22">
        <v>310.5</v>
      </c>
    </row>
    <row r="218" spans="1:6">
      <c r="B218" s="194" t="s">
        <v>598</v>
      </c>
      <c r="C218" s="194" t="s">
        <v>3325</v>
      </c>
      <c r="D218" s="22">
        <v>488</v>
      </c>
      <c r="E218" s="22">
        <v>219.6</v>
      </c>
      <c r="F218" s="22">
        <v>219.6</v>
      </c>
    </row>
    <row r="219" spans="1:6">
      <c r="B219" s="194" t="s">
        <v>1177</v>
      </c>
      <c r="C219" s="194" t="s">
        <v>3325</v>
      </c>
      <c r="D219" s="22">
        <v>196</v>
      </c>
      <c r="E219" s="22">
        <v>88.2</v>
      </c>
      <c r="F219" s="22">
        <v>88.2</v>
      </c>
    </row>
    <row r="220" spans="1:6">
      <c r="B220" s="194" t="s">
        <v>1178</v>
      </c>
      <c r="C220" s="194" t="s">
        <v>3325</v>
      </c>
      <c r="D220" s="22">
        <v>1166</v>
      </c>
      <c r="E220" s="22">
        <v>524.70000000000005</v>
      </c>
      <c r="F220" s="22">
        <v>524.70000000000005</v>
      </c>
    </row>
    <row r="221" spans="1:6">
      <c r="B221" s="194" t="s">
        <v>1179</v>
      </c>
      <c r="C221" s="194" t="s">
        <v>3325</v>
      </c>
      <c r="D221" s="22">
        <v>148</v>
      </c>
      <c r="E221" s="22">
        <v>66.600000000000009</v>
      </c>
      <c r="F221" s="22">
        <v>66.600000000000009</v>
      </c>
    </row>
    <row r="222" spans="1:6">
      <c r="B222" s="194" t="s">
        <v>1180</v>
      </c>
      <c r="C222" s="194" t="s">
        <v>3325</v>
      </c>
      <c r="D222" s="22">
        <v>360</v>
      </c>
      <c r="E222" s="22">
        <v>162</v>
      </c>
      <c r="F222" s="22">
        <v>162</v>
      </c>
    </row>
    <row r="223" spans="1:6">
      <c r="B223" s="194" t="s">
        <v>1181</v>
      </c>
      <c r="C223" s="194" t="s">
        <v>3325</v>
      </c>
      <c r="D223" s="22">
        <v>1110</v>
      </c>
      <c r="E223" s="22">
        <v>499.5</v>
      </c>
      <c r="F223" s="22">
        <v>499.5</v>
      </c>
    </row>
    <row r="224" spans="1:6">
      <c r="B224" s="194" t="s">
        <v>1182</v>
      </c>
      <c r="C224" s="194" t="s">
        <v>3325</v>
      </c>
      <c r="D224" s="22">
        <v>242</v>
      </c>
      <c r="E224" s="22">
        <v>108.9</v>
      </c>
      <c r="F224" s="22">
        <v>108.9</v>
      </c>
    </row>
    <row r="225" spans="1:6">
      <c r="B225" s="194" t="s">
        <v>1183</v>
      </c>
      <c r="C225" s="194" t="s">
        <v>3325</v>
      </c>
      <c r="D225" s="22">
        <v>3176</v>
      </c>
      <c r="E225" s="22">
        <v>1429.2</v>
      </c>
      <c r="F225" s="22">
        <v>1429.2</v>
      </c>
    </row>
    <row r="226" spans="1:6">
      <c r="B226" s="194" t="s">
        <v>1184</v>
      </c>
      <c r="C226" s="194" t="s">
        <v>3325</v>
      </c>
      <c r="D226" s="22">
        <v>3656</v>
      </c>
      <c r="E226" s="22">
        <v>1645.2</v>
      </c>
      <c r="F226" s="22">
        <v>1645.2</v>
      </c>
    </row>
    <row r="227" spans="1:6">
      <c r="B227" s="194" t="s">
        <v>1185</v>
      </c>
      <c r="C227" s="194" t="s">
        <v>3325</v>
      </c>
      <c r="D227" s="22">
        <v>1776</v>
      </c>
      <c r="E227" s="22">
        <v>799.2</v>
      </c>
      <c r="F227" s="22">
        <v>799.2</v>
      </c>
    </row>
    <row r="228" spans="1:6">
      <c r="B228" s="194" t="s">
        <v>164</v>
      </c>
      <c r="C228" s="194" t="s">
        <v>3325</v>
      </c>
      <c r="D228" s="22">
        <v>1012</v>
      </c>
      <c r="E228" s="22">
        <v>455.40000000000003</v>
      </c>
      <c r="F228" s="22">
        <v>455.40000000000003</v>
      </c>
    </row>
    <row r="229" spans="1:6">
      <c r="B229" s="194" t="s">
        <v>1186</v>
      </c>
      <c r="C229" s="194" t="s">
        <v>3325</v>
      </c>
      <c r="D229" s="22">
        <v>930</v>
      </c>
      <c r="E229" s="22">
        <v>418.5</v>
      </c>
      <c r="F229" s="22">
        <v>418.5</v>
      </c>
    </row>
    <row r="230" spans="1:6">
      <c r="B230" s="194" t="s">
        <v>1187</v>
      </c>
      <c r="C230" s="194" t="s">
        <v>3325</v>
      </c>
      <c r="D230" s="22">
        <v>398</v>
      </c>
      <c r="E230" s="22">
        <v>179.1</v>
      </c>
      <c r="F230" s="22">
        <v>179.1</v>
      </c>
    </row>
    <row r="231" spans="1:6">
      <c r="B231" s="194" t="s">
        <v>1188</v>
      </c>
      <c r="C231" s="194" t="s">
        <v>3325</v>
      </c>
      <c r="D231" s="22">
        <v>296</v>
      </c>
      <c r="E231" s="22">
        <v>133.20000000000002</v>
      </c>
      <c r="F231" s="22">
        <v>133.20000000000002</v>
      </c>
    </row>
    <row r="232" spans="1:6">
      <c r="B232" s="194" t="s">
        <v>1189</v>
      </c>
      <c r="C232" s="194" t="s">
        <v>3325</v>
      </c>
      <c r="D232" s="22">
        <v>262</v>
      </c>
      <c r="E232" s="22">
        <v>117.9</v>
      </c>
      <c r="F232" s="22">
        <v>117.9</v>
      </c>
    </row>
    <row r="233" spans="1:6">
      <c r="B233" s="194" t="s">
        <v>1190</v>
      </c>
      <c r="C233" s="194" t="s">
        <v>3325</v>
      </c>
      <c r="D233" s="22">
        <v>596</v>
      </c>
      <c r="E233" s="22">
        <v>268.2</v>
      </c>
      <c r="F233" s="22">
        <v>268.2</v>
      </c>
    </row>
    <row r="234" spans="1:6">
      <c r="B234" s="194" t="s">
        <v>1191</v>
      </c>
      <c r="C234" s="194" t="s">
        <v>3325</v>
      </c>
      <c r="D234" s="22">
        <v>570</v>
      </c>
      <c r="E234" s="22">
        <v>256.5</v>
      </c>
      <c r="F234" s="22">
        <v>256.5</v>
      </c>
    </row>
    <row r="235" spans="1:6">
      <c r="B235" s="194" t="s">
        <v>1192</v>
      </c>
      <c r="C235" s="194" t="s">
        <v>3325</v>
      </c>
      <c r="D235" s="22">
        <v>166</v>
      </c>
      <c r="E235" s="22">
        <v>74.7</v>
      </c>
      <c r="F235" s="22">
        <v>74.7</v>
      </c>
    </row>
    <row r="236" spans="1:6">
      <c r="B236" s="194" t="s">
        <v>1193</v>
      </c>
      <c r="C236" s="194" t="s">
        <v>3325</v>
      </c>
      <c r="D236" s="22">
        <v>1768</v>
      </c>
      <c r="E236" s="22">
        <v>795.6</v>
      </c>
      <c r="F236" s="22">
        <v>795.6</v>
      </c>
    </row>
    <row r="237" spans="1:6">
      <c r="B237" s="194" t="s">
        <v>1194</v>
      </c>
      <c r="C237" s="194" t="s">
        <v>3325</v>
      </c>
      <c r="D237" s="22">
        <v>424</v>
      </c>
      <c r="E237" s="22">
        <v>190.8</v>
      </c>
      <c r="F237" s="22">
        <v>190.8</v>
      </c>
    </row>
    <row r="238" spans="1:6">
      <c r="B238" s="194" t="s">
        <v>1195</v>
      </c>
      <c r="C238" s="194" t="s">
        <v>3325</v>
      </c>
      <c r="D238" s="22">
        <v>230</v>
      </c>
      <c r="E238" s="22">
        <v>103.5</v>
      </c>
      <c r="F238" s="22">
        <v>103.5</v>
      </c>
    </row>
    <row r="239" spans="1:6">
      <c r="B239" s="194" t="s">
        <v>1196</v>
      </c>
      <c r="C239" s="194" t="s">
        <v>3325</v>
      </c>
      <c r="D239" s="22">
        <v>262</v>
      </c>
      <c r="E239" s="22">
        <v>117.9</v>
      </c>
      <c r="F239" s="22">
        <v>117.9</v>
      </c>
    </row>
    <row r="240" spans="1:6">
      <c r="A240" s="194" t="s">
        <v>894</v>
      </c>
      <c r="B240" s="194" t="s">
        <v>3206</v>
      </c>
      <c r="C240" s="194" t="s">
        <v>3323</v>
      </c>
      <c r="D240" s="22">
        <v>528</v>
      </c>
      <c r="E240" s="22">
        <v>264</v>
      </c>
      <c r="F240" s="22"/>
    </row>
    <row r="241" spans="1:6">
      <c r="A241" s="194" t="s">
        <v>737</v>
      </c>
      <c r="B241" s="194" t="s">
        <v>738</v>
      </c>
      <c r="C241" s="194" t="s">
        <v>3178</v>
      </c>
      <c r="D241" s="22">
        <v>19009</v>
      </c>
      <c r="E241" s="22">
        <v>7603.6</v>
      </c>
      <c r="F241" s="22">
        <v>7603.6</v>
      </c>
    </row>
    <row r="242" spans="1:6">
      <c r="A242" s="194" t="s">
        <v>1197</v>
      </c>
      <c r="B242" s="194" t="s">
        <v>1198</v>
      </c>
      <c r="C242" s="194" t="s">
        <v>3325</v>
      </c>
      <c r="D242" s="22">
        <v>0</v>
      </c>
      <c r="E242" s="22">
        <v>0</v>
      </c>
      <c r="F242" s="22">
        <v>0</v>
      </c>
    </row>
    <row r="243" spans="1:6">
      <c r="B243" s="194" t="s">
        <v>1199</v>
      </c>
      <c r="C243" s="194" t="s">
        <v>3325</v>
      </c>
      <c r="D243" s="22">
        <v>2576</v>
      </c>
      <c r="E243" s="22">
        <v>1545.6</v>
      </c>
      <c r="F243" s="22">
        <v>1545.6</v>
      </c>
    </row>
    <row r="244" spans="1:6">
      <c r="B244" s="194" t="s">
        <v>1200</v>
      </c>
      <c r="C244" s="194" t="s">
        <v>3325</v>
      </c>
      <c r="D244" s="22">
        <v>2914</v>
      </c>
      <c r="E244" s="22">
        <v>1748.3999999999999</v>
      </c>
      <c r="F244" s="22">
        <v>1748.3999999999999</v>
      </c>
    </row>
    <row r="245" spans="1:6">
      <c r="B245" s="194" t="s">
        <v>1201</v>
      </c>
      <c r="C245" s="194" t="s">
        <v>3325</v>
      </c>
      <c r="D245" s="22">
        <v>2466</v>
      </c>
      <c r="E245" s="22">
        <v>1479.6</v>
      </c>
      <c r="F245" s="22">
        <v>1479.6</v>
      </c>
    </row>
    <row r="246" spans="1:6">
      <c r="B246" s="194" t="s">
        <v>1202</v>
      </c>
      <c r="C246" s="194" t="s">
        <v>3325</v>
      </c>
      <c r="D246" s="22">
        <v>724</v>
      </c>
      <c r="E246" s="22">
        <v>434.4</v>
      </c>
      <c r="F246" s="22">
        <v>434.4</v>
      </c>
    </row>
    <row r="247" spans="1:6">
      <c r="B247" s="194" t="s">
        <v>1203</v>
      </c>
      <c r="C247" s="194" t="s">
        <v>3325</v>
      </c>
      <c r="D247" s="22">
        <v>618</v>
      </c>
      <c r="E247" s="22">
        <v>370.8</v>
      </c>
      <c r="F247" s="22">
        <v>370.8</v>
      </c>
    </row>
    <row r="248" spans="1:6">
      <c r="A248" s="194" t="s">
        <v>898</v>
      </c>
      <c r="B248" s="194" t="s">
        <v>899</v>
      </c>
      <c r="C248" s="194" t="s">
        <v>3323</v>
      </c>
      <c r="D248" s="22">
        <v>1106</v>
      </c>
      <c r="E248" s="22">
        <v>553</v>
      </c>
      <c r="F248" s="22">
        <v>553</v>
      </c>
    </row>
    <row r="249" spans="1:6">
      <c r="B249" s="194" t="s">
        <v>901</v>
      </c>
      <c r="C249" s="194" t="s">
        <v>3178</v>
      </c>
      <c r="D249" s="22">
        <v>926</v>
      </c>
      <c r="E249" s="22">
        <v>463</v>
      </c>
      <c r="F249" s="22">
        <v>463</v>
      </c>
    </row>
    <row r="250" spans="1:6">
      <c r="B250" s="194" t="s">
        <v>902</v>
      </c>
      <c r="C250" s="194" t="s">
        <v>3323</v>
      </c>
      <c r="D250" s="22">
        <v>930</v>
      </c>
      <c r="E250" s="22">
        <v>465</v>
      </c>
      <c r="F250" s="22">
        <v>465</v>
      </c>
    </row>
    <row r="251" spans="1:6">
      <c r="B251" s="194" t="s">
        <v>903</v>
      </c>
      <c r="C251" s="194" t="s">
        <v>3323</v>
      </c>
      <c r="D251" s="22">
        <v>252</v>
      </c>
      <c r="E251" s="22">
        <v>126</v>
      </c>
      <c r="F251" s="22">
        <v>126</v>
      </c>
    </row>
    <row r="252" spans="1:6">
      <c r="B252" s="194" t="s">
        <v>904</v>
      </c>
      <c r="C252" s="194" t="s">
        <v>3323</v>
      </c>
      <c r="D252" s="22">
        <v>286</v>
      </c>
      <c r="E252" s="22">
        <v>143</v>
      </c>
      <c r="F252" s="22">
        <v>143</v>
      </c>
    </row>
    <row r="253" spans="1:6">
      <c r="B253" s="194" t="s">
        <v>905</v>
      </c>
      <c r="C253" s="194" t="s">
        <v>3323</v>
      </c>
      <c r="D253" s="22">
        <v>234</v>
      </c>
      <c r="E253" s="22">
        <v>117</v>
      </c>
      <c r="F253" s="22">
        <v>117</v>
      </c>
    </row>
    <row r="254" spans="1:6">
      <c r="B254" s="194" t="s">
        <v>906</v>
      </c>
      <c r="C254" s="194" t="s">
        <v>3323</v>
      </c>
      <c r="D254" s="22">
        <v>162</v>
      </c>
      <c r="E254" s="22">
        <v>81</v>
      </c>
      <c r="F254" s="22">
        <v>81</v>
      </c>
    </row>
    <row r="255" spans="1:6">
      <c r="B255" s="194" t="s">
        <v>907</v>
      </c>
      <c r="C255" s="194" t="s">
        <v>3323</v>
      </c>
      <c r="D255" s="22">
        <v>700</v>
      </c>
      <c r="E255" s="22">
        <v>350</v>
      </c>
      <c r="F255" s="22">
        <v>350</v>
      </c>
    </row>
    <row r="256" spans="1:6">
      <c r="B256" s="194" t="s">
        <v>908</v>
      </c>
      <c r="C256" s="194" t="s">
        <v>3323</v>
      </c>
      <c r="D256" s="22">
        <v>580</v>
      </c>
      <c r="E256" s="22">
        <v>290</v>
      </c>
      <c r="F256" s="22">
        <v>290</v>
      </c>
    </row>
    <row r="257" spans="1:6">
      <c r="B257" s="194" t="s">
        <v>909</v>
      </c>
      <c r="C257" s="194" t="s">
        <v>3323</v>
      </c>
      <c r="D257" s="22">
        <v>282</v>
      </c>
      <c r="E257" s="22">
        <v>141</v>
      </c>
      <c r="F257" s="22">
        <v>141</v>
      </c>
    </row>
    <row r="258" spans="1:6">
      <c r="A258" s="194" t="s">
        <v>910</v>
      </c>
      <c r="B258" s="194" t="s">
        <v>911</v>
      </c>
      <c r="C258" s="194" t="s">
        <v>3323</v>
      </c>
      <c r="D258" s="22">
        <v>4170</v>
      </c>
      <c r="E258" s="22">
        <v>2085</v>
      </c>
      <c r="F258" s="22">
        <v>2085</v>
      </c>
    </row>
    <row r="259" spans="1:6">
      <c r="B259" s="194" t="s">
        <v>912</v>
      </c>
      <c r="C259" s="194" t="s">
        <v>3323</v>
      </c>
      <c r="D259" s="22">
        <v>3496</v>
      </c>
      <c r="E259" s="22">
        <v>1748</v>
      </c>
      <c r="F259" s="22">
        <v>1748</v>
      </c>
    </row>
    <row r="260" spans="1:6">
      <c r="B260" s="194" t="s">
        <v>914</v>
      </c>
      <c r="C260" s="194" t="s">
        <v>3323</v>
      </c>
      <c r="D260" s="22">
        <v>6980</v>
      </c>
      <c r="E260" s="22">
        <v>3490</v>
      </c>
      <c r="F260" s="22">
        <v>3490</v>
      </c>
    </row>
    <row r="261" spans="1:6">
      <c r="B261" s="194" t="s">
        <v>915</v>
      </c>
      <c r="C261" s="194" t="s">
        <v>3323</v>
      </c>
      <c r="D261" s="22">
        <v>5536</v>
      </c>
      <c r="E261" s="22">
        <v>2768</v>
      </c>
      <c r="F261" s="22">
        <v>2768</v>
      </c>
    </row>
    <row r="262" spans="1:6">
      <c r="B262" s="194" t="s">
        <v>916</v>
      </c>
      <c r="C262" s="194" t="s">
        <v>3324</v>
      </c>
      <c r="D262" s="22">
        <v>2918</v>
      </c>
      <c r="E262" s="22">
        <v>1459</v>
      </c>
      <c r="F262" s="22">
        <v>1459</v>
      </c>
    </row>
    <row r="263" spans="1:6">
      <c r="B263" s="194" t="s">
        <v>917</v>
      </c>
      <c r="C263" s="194" t="s">
        <v>3324</v>
      </c>
      <c r="D263" s="22">
        <v>3820</v>
      </c>
      <c r="E263" s="22">
        <v>1910</v>
      </c>
      <c r="F263" s="22">
        <v>1910</v>
      </c>
    </row>
    <row r="264" spans="1:6">
      <c r="B264" s="194" t="s">
        <v>918</v>
      </c>
      <c r="C264" s="194" t="s">
        <v>3323</v>
      </c>
      <c r="D264" s="22">
        <v>1992</v>
      </c>
      <c r="E264" s="22">
        <v>996</v>
      </c>
      <c r="F264" s="22">
        <v>996</v>
      </c>
    </row>
    <row r="265" spans="1:6">
      <c r="B265" s="194" t="s">
        <v>919</v>
      </c>
      <c r="C265" s="194" t="s">
        <v>3323</v>
      </c>
      <c r="D265" s="22">
        <v>2412</v>
      </c>
      <c r="E265" s="22">
        <v>1206</v>
      </c>
      <c r="F265" s="22">
        <v>1206</v>
      </c>
    </row>
    <row r="266" spans="1:6">
      <c r="B266" s="194" t="s">
        <v>921</v>
      </c>
      <c r="C266" s="194" t="s">
        <v>3323</v>
      </c>
      <c r="D266" s="22">
        <v>1386</v>
      </c>
      <c r="E266" s="22">
        <v>693</v>
      </c>
      <c r="F266" s="22">
        <v>693</v>
      </c>
    </row>
    <row r="267" spans="1:6">
      <c r="B267" s="194" t="s">
        <v>923</v>
      </c>
      <c r="C267" s="194" t="s">
        <v>3323</v>
      </c>
      <c r="D267" s="22">
        <v>1420</v>
      </c>
      <c r="E267" s="22">
        <v>710</v>
      </c>
      <c r="F267" s="22">
        <v>710</v>
      </c>
    </row>
    <row r="268" spans="1:6">
      <c r="B268" s="194" t="s">
        <v>924</v>
      </c>
      <c r="C268" s="194" t="s">
        <v>3323</v>
      </c>
      <c r="D268" s="22">
        <v>930</v>
      </c>
      <c r="E268" s="22">
        <v>465</v>
      </c>
      <c r="F268" s="22">
        <v>465</v>
      </c>
    </row>
    <row r="269" spans="1:6">
      <c r="B269" s="194" t="s">
        <v>925</v>
      </c>
      <c r="C269" s="194" t="s">
        <v>3323</v>
      </c>
      <c r="D269" s="22">
        <v>842</v>
      </c>
      <c r="E269" s="22">
        <v>421</v>
      </c>
      <c r="F269" s="22">
        <v>421</v>
      </c>
    </row>
    <row r="270" spans="1:6">
      <c r="B270" s="194" t="s">
        <v>926</v>
      </c>
      <c r="C270" s="194" t="s">
        <v>3324</v>
      </c>
      <c r="D270" s="22">
        <v>980</v>
      </c>
      <c r="E270" s="22">
        <v>490</v>
      </c>
      <c r="F270" s="22">
        <v>490</v>
      </c>
    </row>
    <row r="271" spans="1:6">
      <c r="B271" s="194" t="s">
        <v>927</v>
      </c>
      <c r="C271" s="194" t="s">
        <v>3324</v>
      </c>
      <c r="D271" s="22">
        <v>802</v>
      </c>
      <c r="E271" s="22">
        <v>401</v>
      </c>
      <c r="F271" s="22">
        <v>401</v>
      </c>
    </row>
    <row r="272" spans="1:6">
      <c r="A272" s="194" t="s">
        <v>287</v>
      </c>
      <c r="B272" s="194" t="s">
        <v>757</v>
      </c>
      <c r="C272" s="194" t="s">
        <v>3178</v>
      </c>
      <c r="D272" s="22">
        <v>50</v>
      </c>
      <c r="E272" s="22">
        <v>20</v>
      </c>
      <c r="F272" s="22">
        <v>20</v>
      </c>
    </row>
    <row r="273" spans="1:6">
      <c r="B273" s="194" t="s">
        <v>758</v>
      </c>
      <c r="C273" s="194" t="s">
        <v>3178</v>
      </c>
      <c r="D273" s="22">
        <v>24</v>
      </c>
      <c r="E273" s="22">
        <v>9.6000000000000014</v>
      </c>
      <c r="F273" s="22">
        <v>9.6000000000000014</v>
      </c>
    </row>
    <row r="274" spans="1:6">
      <c r="B274" s="194" t="s">
        <v>759</v>
      </c>
      <c r="C274" s="194" t="s">
        <v>3178</v>
      </c>
      <c r="D274" s="22">
        <v>4</v>
      </c>
      <c r="E274" s="22">
        <v>1.6</v>
      </c>
      <c r="F274" s="22">
        <v>1.6</v>
      </c>
    </row>
    <row r="275" spans="1:6">
      <c r="B275" s="194" t="s">
        <v>760</v>
      </c>
      <c r="C275" s="194" t="s">
        <v>3178</v>
      </c>
      <c r="D275" s="22">
        <v>90</v>
      </c>
      <c r="E275" s="22">
        <v>36</v>
      </c>
      <c r="F275" s="22">
        <v>36</v>
      </c>
    </row>
    <row r="276" spans="1:6">
      <c r="A276" s="194" t="s">
        <v>931</v>
      </c>
      <c r="B276" s="194" t="s">
        <v>3211</v>
      </c>
      <c r="C276" s="194" t="s">
        <v>3323</v>
      </c>
      <c r="D276" s="22">
        <v>2926</v>
      </c>
      <c r="E276" s="22">
        <v>1755.6</v>
      </c>
      <c r="F276" s="22"/>
    </row>
    <row r="277" spans="1:6">
      <c r="B277" s="194" t="s">
        <v>3212</v>
      </c>
      <c r="C277" s="194" t="s">
        <v>3323</v>
      </c>
      <c r="D277" s="22">
        <v>386</v>
      </c>
      <c r="E277" s="22">
        <v>231.6</v>
      </c>
      <c r="F277" s="22"/>
    </row>
    <row r="278" spans="1:6">
      <c r="A278" s="194" t="s">
        <v>1085</v>
      </c>
      <c r="B278" s="194" t="s">
        <v>1086</v>
      </c>
      <c r="C278" s="194" t="s">
        <v>3178</v>
      </c>
      <c r="D278" s="22">
        <v>2620</v>
      </c>
      <c r="E278" s="22">
        <v>1310</v>
      </c>
      <c r="F278" s="22">
        <v>1310</v>
      </c>
    </row>
    <row r="279" spans="1:6">
      <c r="B279" s="194" t="s">
        <v>1087</v>
      </c>
      <c r="C279" s="194" t="s">
        <v>3178</v>
      </c>
      <c r="D279" s="22">
        <v>1778</v>
      </c>
      <c r="E279" s="22">
        <v>889</v>
      </c>
      <c r="F279" s="22">
        <v>889</v>
      </c>
    </row>
    <row r="280" spans="1:6">
      <c r="B280" s="194" t="s">
        <v>1088</v>
      </c>
      <c r="C280" s="194" t="s">
        <v>3178</v>
      </c>
      <c r="D280" s="22">
        <v>842</v>
      </c>
      <c r="E280" s="22">
        <v>421</v>
      </c>
      <c r="F280" s="22">
        <v>421</v>
      </c>
    </row>
    <row r="281" spans="1:6">
      <c r="A281" s="194" t="s">
        <v>288</v>
      </c>
      <c r="B281" s="194" t="s">
        <v>289</v>
      </c>
      <c r="C281" s="194" t="s">
        <v>292</v>
      </c>
      <c r="D281" s="22">
        <v>190</v>
      </c>
      <c r="E281" s="22">
        <v>76</v>
      </c>
      <c r="F281" s="22">
        <v>76</v>
      </c>
    </row>
    <row r="282" spans="1:6">
      <c r="B282" s="194" t="s">
        <v>293</v>
      </c>
      <c r="C282" s="194" t="s">
        <v>3178</v>
      </c>
      <c r="D282" s="22">
        <v>228</v>
      </c>
      <c r="E282" s="22">
        <v>91.2</v>
      </c>
      <c r="F282" s="22">
        <v>91.2</v>
      </c>
    </row>
    <row r="283" spans="1:6">
      <c r="B283" s="194" t="s">
        <v>294</v>
      </c>
      <c r="C283" s="194" t="s">
        <v>3178</v>
      </c>
      <c r="D283" s="22">
        <v>170</v>
      </c>
      <c r="E283" s="22">
        <v>68</v>
      </c>
      <c r="F283" s="22">
        <v>68</v>
      </c>
    </row>
    <row r="284" spans="1:6">
      <c r="B284" s="194" t="s">
        <v>295</v>
      </c>
      <c r="C284" s="194" t="s">
        <v>3178</v>
      </c>
      <c r="D284" s="22">
        <v>206</v>
      </c>
      <c r="E284" s="22">
        <v>82.4</v>
      </c>
      <c r="F284" s="22">
        <v>82.4</v>
      </c>
    </row>
    <row r="285" spans="1:6">
      <c r="B285" s="194" t="s">
        <v>296</v>
      </c>
      <c r="C285" s="194" t="s">
        <v>3178</v>
      </c>
      <c r="D285" s="22">
        <v>342</v>
      </c>
      <c r="E285" s="22">
        <v>136.80000000000001</v>
      </c>
      <c r="F285" s="22">
        <v>136.80000000000001</v>
      </c>
    </row>
    <row r="286" spans="1:6">
      <c r="B286" s="194" t="s">
        <v>298</v>
      </c>
      <c r="C286" s="194" t="s">
        <v>3178</v>
      </c>
      <c r="D286" s="22">
        <v>140</v>
      </c>
      <c r="E286" s="22">
        <v>56</v>
      </c>
      <c r="F286" s="22">
        <v>56</v>
      </c>
    </row>
    <row r="287" spans="1:6">
      <c r="B287" s="194" t="s">
        <v>299</v>
      </c>
      <c r="C287" s="194" t="s">
        <v>3178</v>
      </c>
      <c r="D287" s="22">
        <v>524</v>
      </c>
      <c r="E287" s="22">
        <v>209.60000000000002</v>
      </c>
      <c r="F287" s="22">
        <v>209.60000000000002</v>
      </c>
    </row>
    <row r="288" spans="1:6">
      <c r="B288" s="194" t="s">
        <v>300</v>
      </c>
      <c r="C288" s="194" t="s">
        <v>3178</v>
      </c>
      <c r="D288" s="22">
        <v>1088</v>
      </c>
      <c r="E288" s="22">
        <v>435.20000000000005</v>
      </c>
      <c r="F288" s="22">
        <v>435.20000000000005</v>
      </c>
    </row>
    <row r="289" spans="2:6">
      <c r="B289" s="194" t="s">
        <v>302</v>
      </c>
      <c r="C289" s="194" t="s">
        <v>3178</v>
      </c>
      <c r="D289" s="22">
        <v>3278</v>
      </c>
      <c r="E289" s="22">
        <v>1311.2</v>
      </c>
      <c r="F289" s="22">
        <v>1311.2</v>
      </c>
    </row>
    <row r="290" spans="2:6">
      <c r="B290" s="194" t="s">
        <v>303</v>
      </c>
      <c r="C290" s="194" t="s">
        <v>3178</v>
      </c>
      <c r="D290" s="22">
        <v>3476</v>
      </c>
      <c r="E290" s="22">
        <v>1390.4</v>
      </c>
      <c r="F290" s="22">
        <v>1390.4</v>
      </c>
    </row>
    <row r="291" spans="2:6">
      <c r="B291" s="194" t="s">
        <v>304</v>
      </c>
      <c r="C291" s="194" t="s">
        <v>3178</v>
      </c>
      <c r="D291" s="22">
        <v>5098</v>
      </c>
      <c r="E291" s="22">
        <v>2039.2</v>
      </c>
      <c r="F291" s="22">
        <v>2039.2</v>
      </c>
    </row>
    <row r="292" spans="2:6">
      <c r="B292" s="194" t="s">
        <v>305</v>
      </c>
      <c r="C292" s="194" t="s">
        <v>3178</v>
      </c>
      <c r="D292" s="22">
        <v>60</v>
      </c>
      <c r="E292" s="22">
        <v>24</v>
      </c>
      <c r="F292" s="22">
        <v>24</v>
      </c>
    </row>
    <row r="293" spans="2:6">
      <c r="B293" s="194" t="s">
        <v>307</v>
      </c>
      <c r="C293" s="194" t="s">
        <v>3178</v>
      </c>
      <c r="D293" s="22">
        <v>346</v>
      </c>
      <c r="E293" s="22">
        <v>138.4</v>
      </c>
      <c r="F293" s="22">
        <v>138.4</v>
      </c>
    </row>
    <row r="294" spans="2:6">
      <c r="B294" s="194" t="s">
        <v>308</v>
      </c>
      <c r="C294" s="194" t="s">
        <v>3178</v>
      </c>
      <c r="D294" s="22">
        <v>460</v>
      </c>
      <c r="E294" s="22">
        <v>184</v>
      </c>
      <c r="F294" s="22">
        <v>184</v>
      </c>
    </row>
    <row r="295" spans="2:6">
      <c r="B295" s="194" t="s">
        <v>309</v>
      </c>
      <c r="C295" s="194" t="s">
        <v>3178</v>
      </c>
      <c r="D295" s="22">
        <v>78</v>
      </c>
      <c r="E295" s="22">
        <v>31.200000000000003</v>
      </c>
      <c r="F295" s="22">
        <v>31.200000000000003</v>
      </c>
    </row>
    <row r="296" spans="2:6">
      <c r="B296" s="194" t="s">
        <v>310</v>
      </c>
      <c r="C296" s="194" t="s">
        <v>3178</v>
      </c>
      <c r="D296" s="22">
        <v>106</v>
      </c>
      <c r="E296" s="22">
        <v>42.400000000000006</v>
      </c>
      <c r="F296" s="22">
        <v>42.400000000000006</v>
      </c>
    </row>
    <row r="297" spans="2:6">
      <c r="B297" s="194" t="s">
        <v>311</v>
      </c>
      <c r="C297" s="194" t="s">
        <v>3178</v>
      </c>
      <c r="D297" s="22">
        <v>524</v>
      </c>
      <c r="E297" s="22">
        <v>209.60000000000002</v>
      </c>
      <c r="F297" s="22">
        <v>209.60000000000002</v>
      </c>
    </row>
    <row r="298" spans="2:6">
      <c r="B298" s="194" t="s">
        <v>312</v>
      </c>
      <c r="C298" s="194" t="s">
        <v>292</v>
      </c>
      <c r="D298" s="22">
        <v>432</v>
      </c>
      <c r="E298" s="22">
        <v>172.8</v>
      </c>
      <c r="F298" s="22">
        <v>172.8</v>
      </c>
    </row>
    <row r="299" spans="2:6">
      <c r="B299" s="194" t="s">
        <v>314</v>
      </c>
      <c r="C299" s="194" t="s">
        <v>3178</v>
      </c>
      <c r="D299" s="22">
        <v>482</v>
      </c>
      <c r="E299" s="22">
        <v>192.8</v>
      </c>
      <c r="F299" s="22">
        <v>192.8</v>
      </c>
    </row>
    <row r="300" spans="2:6">
      <c r="B300" s="194" t="s">
        <v>315</v>
      </c>
      <c r="C300" s="194" t="s">
        <v>94</v>
      </c>
      <c r="D300" s="22">
        <v>322</v>
      </c>
      <c r="E300" s="22">
        <v>128.80000000000001</v>
      </c>
      <c r="F300" s="22">
        <v>128.80000000000001</v>
      </c>
    </row>
    <row r="301" spans="2:6">
      <c r="B301" s="194" t="s">
        <v>316</v>
      </c>
      <c r="C301" s="194" t="s">
        <v>94</v>
      </c>
      <c r="D301" s="22">
        <v>298</v>
      </c>
      <c r="E301" s="22">
        <v>119.2</v>
      </c>
      <c r="F301" s="22">
        <v>119.2</v>
      </c>
    </row>
    <row r="302" spans="2:6">
      <c r="B302" s="194" t="s">
        <v>317</v>
      </c>
      <c r="C302" s="194" t="s">
        <v>3178</v>
      </c>
      <c r="D302" s="22">
        <v>2346</v>
      </c>
      <c r="E302" s="22">
        <v>938.40000000000009</v>
      </c>
      <c r="F302" s="22">
        <v>938.40000000000009</v>
      </c>
    </row>
    <row r="303" spans="2:6">
      <c r="B303" s="194" t="s">
        <v>318</v>
      </c>
      <c r="C303" s="194" t="s">
        <v>3178</v>
      </c>
      <c r="D303" s="22">
        <v>144</v>
      </c>
      <c r="E303" s="22">
        <v>57.6</v>
      </c>
      <c r="F303" s="22">
        <v>57.6</v>
      </c>
    </row>
    <row r="304" spans="2:6">
      <c r="B304" s="194" t="s">
        <v>319</v>
      </c>
      <c r="C304" s="194" t="s">
        <v>3178</v>
      </c>
      <c r="D304" s="22">
        <v>334</v>
      </c>
      <c r="E304" s="22">
        <v>133.6</v>
      </c>
      <c r="F304" s="22">
        <v>133.6</v>
      </c>
    </row>
    <row r="305" spans="1:6">
      <c r="B305" s="194" t="s">
        <v>320</v>
      </c>
      <c r="C305" s="194" t="s">
        <v>3178</v>
      </c>
      <c r="D305" s="22">
        <v>1434</v>
      </c>
      <c r="E305" s="22">
        <v>573.6</v>
      </c>
      <c r="F305" s="22">
        <v>573.6</v>
      </c>
    </row>
    <row r="306" spans="1:6">
      <c r="B306" s="194" t="s">
        <v>321</v>
      </c>
      <c r="C306" s="194" t="s">
        <v>3178</v>
      </c>
      <c r="D306" s="22">
        <v>350</v>
      </c>
      <c r="E306" s="22">
        <v>140</v>
      </c>
      <c r="F306" s="22">
        <v>140</v>
      </c>
    </row>
    <row r="307" spans="1:6">
      <c r="B307" s="194" t="s">
        <v>322</v>
      </c>
      <c r="C307" s="194" t="s">
        <v>3178</v>
      </c>
      <c r="D307" s="22">
        <v>298</v>
      </c>
      <c r="E307" s="22">
        <v>119.2</v>
      </c>
      <c r="F307" s="22">
        <v>119.2</v>
      </c>
    </row>
    <row r="308" spans="1:6">
      <c r="B308" s="194" t="s">
        <v>323</v>
      </c>
      <c r="C308" s="194" t="s">
        <v>3178</v>
      </c>
      <c r="D308" s="22">
        <v>2792</v>
      </c>
      <c r="E308" s="22">
        <v>1116.8</v>
      </c>
      <c r="F308" s="22">
        <v>1116.8</v>
      </c>
    </row>
    <row r="309" spans="1:6">
      <c r="B309" s="194" t="s">
        <v>324</v>
      </c>
      <c r="C309" s="194" t="s">
        <v>3178</v>
      </c>
      <c r="D309" s="22">
        <v>1610</v>
      </c>
      <c r="E309" s="22">
        <v>644</v>
      </c>
      <c r="F309" s="22">
        <v>644</v>
      </c>
    </row>
    <row r="310" spans="1:6">
      <c r="B310" s="194" t="s">
        <v>325</v>
      </c>
      <c r="C310" s="194" t="s">
        <v>3178</v>
      </c>
      <c r="D310" s="22">
        <v>414</v>
      </c>
      <c r="E310" s="22">
        <v>165.60000000000002</v>
      </c>
      <c r="F310" s="22">
        <v>165.60000000000002</v>
      </c>
    </row>
    <row r="311" spans="1:6">
      <c r="B311" s="194" t="s">
        <v>326</v>
      </c>
      <c r="C311" s="194" t="s">
        <v>3178</v>
      </c>
      <c r="D311" s="22">
        <v>710</v>
      </c>
      <c r="E311" s="22">
        <v>284</v>
      </c>
      <c r="F311" s="22">
        <v>284</v>
      </c>
    </row>
    <row r="312" spans="1:6">
      <c r="B312" s="194" t="s">
        <v>327</v>
      </c>
      <c r="C312" s="194" t="s">
        <v>3178</v>
      </c>
      <c r="D312" s="22">
        <v>148</v>
      </c>
      <c r="E312" s="22">
        <v>59.2</v>
      </c>
      <c r="F312" s="22">
        <v>59.2</v>
      </c>
    </row>
    <row r="313" spans="1:6">
      <c r="B313" s="194" t="s">
        <v>328</v>
      </c>
      <c r="C313" s="194" t="s">
        <v>3178</v>
      </c>
      <c r="D313" s="22">
        <v>394</v>
      </c>
      <c r="E313" s="22">
        <v>157.60000000000002</v>
      </c>
      <c r="F313" s="22">
        <v>157.60000000000002</v>
      </c>
    </row>
    <row r="314" spans="1:6">
      <c r="A314" s="194" t="s">
        <v>138</v>
      </c>
      <c r="B314" s="194" t="s">
        <v>579</v>
      </c>
      <c r="C314" s="194" t="s">
        <v>3323</v>
      </c>
      <c r="D314" s="22">
        <v>970</v>
      </c>
      <c r="E314" s="22">
        <v>388</v>
      </c>
      <c r="F314" s="22">
        <v>388</v>
      </c>
    </row>
    <row r="315" spans="1:6">
      <c r="A315" s="194" t="s">
        <v>937</v>
      </c>
      <c r="B315" s="194" t="s">
        <v>3221</v>
      </c>
      <c r="C315" s="194" t="s">
        <v>3323</v>
      </c>
      <c r="D315" s="22">
        <v>5402</v>
      </c>
      <c r="E315" s="22">
        <v>2160.8000000000002</v>
      </c>
      <c r="F315" s="22"/>
    </row>
    <row r="316" spans="1:6">
      <c r="B316" s="194" t="s">
        <v>3222</v>
      </c>
      <c r="C316" s="194" t="s">
        <v>3323</v>
      </c>
      <c r="D316" s="22">
        <v>7946</v>
      </c>
      <c r="E316" s="22">
        <v>3178.4</v>
      </c>
      <c r="F316" s="22"/>
    </row>
    <row r="317" spans="1:6">
      <c r="A317" s="194" t="s">
        <v>951</v>
      </c>
      <c r="B317" s="194" t="s">
        <v>952</v>
      </c>
      <c r="C317" s="194" t="s">
        <v>3178</v>
      </c>
      <c r="D317" s="22">
        <v>492</v>
      </c>
      <c r="E317" s="22">
        <v>196.8</v>
      </c>
      <c r="F317" s="22">
        <v>196.8</v>
      </c>
    </row>
    <row r="318" spans="1:6">
      <c r="B318" s="194" t="s">
        <v>953</v>
      </c>
      <c r="C318" s="194" t="s">
        <v>3178</v>
      </c>
      <c r="D318" s="22">
        <v>96</v>
      </c>
      <c r="E318" s="22">
        <v>38.400000000000006</v>
      </c>
      <c r="F318" s="22">
        <v>38.400000000000006</v>
      </c>
    </row>
    <row r="319" spans="1:6">
      <c r="B319" s="194" t="s">
        <v>954</v>
      </c>
      <c r="C319" s="194" t="s">
        <v>3178</v>
      </c>
      <c r="D319" s="22">
        <v>594</v>
      </c>
      <c r="E319" s="22">
        <v>237.60000000000002</v>
      </c>
      <c r="F319" s="22">
        <v>237.60000000000002</v>
      </c>
    </row>
    <row r="320" spans="1:6">
      <c r="B320" s="194" t="s">
        <v>955</v>
      </c>
      <c r="C320" s="194" t="s">
        <v>3178</v>
      </c>
      <c r="D320" s="22">
        <v>1248</v>
      </c>
      <c r="E320" s="22">
        <v>499.20000000000005</v>
      </c>
      <c r="F320" s="22">
        <v>499.20000000000005</v>
      </c>
    </row>
    <row r="321" spans="2:6">
      <c r="B321" s="194" t="s">
        <v>956</v>
      </c>
      <c r="C321" s="194" t="s">
        <v>3178</v>
      </c>
      <c r="D321" s="22">
        <v>1230</v>
      </c>
      <c r="E321" s="22">
        <v>492</v>
      </c>
      <c r="F321" s="22">
        <v>492</v>
      </c>
    </row>
    <row r="322" spans="2:6">
      <c r="B322" s="194" t="s">
        <v>957</v>
      </c>
      <c r="C322" s="194" t="s">
        <v>3178</v>
      </c>
      <c r="D322" s="22">
        <v>722</v>
      </c>
      <c r="E322" s="22">
        <v>288.8</v>
      </c>
      <c r="F322" s="22">
        <v>288.8</v>
      </c>
    </row>
    <row r="323" spans="2:6">
      <c r="B323" s="194" t="s">
        <v>958</v>
      </c>
      <c r="C323" s="194" t="s">
        <v>3178</v>
      </c>
      <c r="D323" s="22">
        <v>1520</v>
      </c>
      <c r="E323" s="22">
        <v>608</v>
      </c>
      <c r="F323" s="22">
        <v>608</v>
      </c>
    </row>
    <row r="324" spans="2:6">
      <c r="B324" s="194" t="s">
        <v>959</v>
      </c>
      <c r="C324" s="194" t="s">
        <v>3323</v>
      </c>
      <c r="D324" s="22">
        <v>3480</v>
      </c>
      <c r="E324" s="22">
        <v>1392</v>
      </c>
      <c r="F324" s="22">
        <v>1392</v>
      </c>
    </row>
    <row r="325" spans="2:6">
      <c r="B325" s="194" t="s">
        <v>961</v>
      </c>
      <c r="C325" s="194" t="s">
        <v>3178</v>
      </c>
      <c r="D325" s="22">
        <v>3824</v>
      </c>
      <c r="E325" s="22">
        <v>1529.6000000000001</v>
      </c>
      <c r="F325" s="22">
        <v>1529.6000000000001</v>
      </c>
    </row>
    <row r="326" spans="2:6">
      <c r="B326" s="194" t="s">
        <v>963</v>
      </c>
      <c r="C326" s="194" t="s">
        <v>3178</v>
      </c>
      <c r="D326" s="22">
        <v>4278</v>
      </c>
      <c r="E326" s="22">
        <v>1711.2</v>
      </c>
      <c r="F326" s="22">
        <v>1711.2</v>
      </c>
    </row>
    <row r="327" spans="2:6">
      <c r="B327" s="194" t="s">
        <v>964</v>
      </c>
      <c r="C327" s="194" t="s">
        <v>3178</v>
      </c>
      <c r="D327" s="22">
        <v>3376</v>
      </c>
      <c r="E327" s="22">
        <v>1350.4</v>
      </c>
      <c r="F327" s="22">
        <v>1350.4</v>
      </c>
    </row>
    <row r="328" spans="2:6">
      <c r="B328" s="194" t="s">
        <v>965</v>
      </c>
      <c r="C328" s="194" t="s">
        <v>3178</v>
      </c>
      <c r="D328" s="22">
        <v>2012</v>
      </c>
      <c r="E328" s="22">
        <v>804.80000000000007</v>
      </c>
      <c r="F328" s="22">
        <v>804.80000000000007</v>
      </c>
    </row>
    <row r="329" spans="2:6">
      <c r="B329" s="194" t="s">
        <v>967</v>
      </c>
      <c r="C329" s="194" t="s">
        <v>3178</v>
      </c>
      <c r="D329" s="22">
        <v>442</v>
      </c>
      <c r="E329" s="22">
        <v>176.8</v>
      </c>
      <c r="F329" s="22">
        <v>176.8</v>
      </c>
    </row>
    <row r="330" spans="2:6">
      <c r="B330" s="194" t="s">
        <v>968</v>
      </c>
      <c r="C330" s="194" t="s">
        <v>3178</v>
      </c>
      <c r="D330" s="22">
        <v>388</v>
      </c>
      <c r="E330" s="22">
        <v>155.20000000000002</v>
      </c>
      <c r="F330" s="22">
        <v>155.20000000000002</v>
      </c>
    </row>
    <row r="331" spans="2:6">
      <c r="B331" s="194" t="s">
        <v>367</v>
      </c>
      <c r="C331" s="194" t="s">
        <v>3178</v>
      </c>
      <c r="D331" s="22">
        <v>4144</v>
      </c>
      <c r="E331" s="22">
        <v>1657.6000000000001</v>
      </c>
      <c r="F331" s="22">
        <v>1657.6000000000001</v>
      </c>
    </row>
    <row r="332" spans="2:6">
      <c r="B332" s="194" t="s">
        <v>969</v>
      </c>
      <c r="C332" s="194" t="s">
        <v>3178</v>
      </c>
      <c r="D332" s="22">
        <v>1492</v>
      </c>
      <c r="E332" s="22">
        <v>596.80000000000007</v>
      </c>
      <c r="F332" s="22">
        <v>596.80000000000007</v>
      </c>
    </row>
    <row r="333" spans="2:6">
      <c r="B333" s="194" t="s">
        <v>970</v>
      </c>
      <c r="C333" s="194" t="s">
        <v>3178</v>
      </c>
      <c r="D333" s="22">
        <v>6232</v>
      </c>
      <c r="E333" s="22">
        <v>2492.8000000000002</v>
      </c>
      <c r="F333" s="22">
        <v>2492.8000000000002</v>
      </c>
    </row>
    <row r="334" spans="2:6">
      <c r="B334" s="194" t="s">
        <v>971</v>
      </c>
      <c r="C334" s="194" t="s">
        <v>3323</v>
      </c>
      <c r="D334" s="22">
        <v>3502</v>
      </c>
      <c r="E334" s="22">
        <v>1400.8000000000002</v>
      </c>
      <c r="F334" s="22">
        <v>1400.8000000000002</v>
      </c>
    </row>
    <row r="335" spans="2:6">
      <c r="B335" s="194" t="s">
        <v>973</v>
      </c>
      <c r="C335" s="194" t="s">
        <v>3179</v>
      </c>
      <c r="D335" s="22">
        <v>2096</v>
      </c>
      <c r="E335" s="22">
        <v>838.40000000000009</v>
      </c>
      <c r="F335" s="22">
        <v>838.40000000000009</v>
      </c>
    </row>
    <row r="336" spans="2:6">
      <c r="B336" s="194" t="s">
        <v>975</v>
      </c>
      <c r="C336" s="194" t="s">
        <v>3178</v>
      </c>
      <c r="D336" s="22">
        <v>1678</v>
      </c>
      <c r="E336" s="22">
        <v>671.2</v>
      </c>
      <c r="F336" s="22">
        <v>671.2</v>
      </c>
    </row>
    <row r="337" spans="1:6">
      <c r="B337" s="194" t="s">
        <v>976</v>
      </c>
      <c r="C337" s="194" t="s">
        <v>3178</v>
      </c>
      <c r="D337" s="22">
        <v>3232</v>
      </c>
      <c r="E337" s="22">
        <v>1292.8000000000002</v>
      </c>
      <c r="F337" s="22">
        <v>1292.8000000000002</v>
      </c>
    </row>
    <row r="338" spans="1:6">
      <c r="B338" s="194" t="s">
        <v>977</v>
      </c>
      <c r="C338" s="194" t="s">
        <v>3178</v>
      </c>
      <c r="D338" s="22">
        <v>2608</v>
      </c>
      <c r="E338" s="22">
        <v>1043.2</v>
      </c>
      <c r="F338" s="22">
        <v>1043.2</v>
      </c>
    </row>
    <row r="339" spans="1:6">
      <c r="B339" s="194" t="s">
        <v>978</v>
      </c>
      <c r="C339" s="194" t="s">
        <v>3323</v>
      </c>
      <c r="D339" s="22">
        <v>3950</v>
      </c>
      <c r="E339" s="22">
        <v>1580</v>
      </c>
      <c r="F339" s="22">
        <v>1580</v>
      </c>
    </row>
    <row r="340" spans="1:6">
      <c r="B340" s="194" t="s">
        <v>980</v>
      </c>
      <c r="C340" s="194" t="s">
        <v>3323</v>
      </c>
      <c r="D340" s="22">
        <v>2714</v>
      </c>
      <c r="E340" s="22">
        <v>1085.6000000000001</v>
      </c>
      <c r="F340" s="22">
        <v>1085.6000000000001</v>
      </c>
    </row>
    <row r="341" spans="1:6">
      <c r="B341" s="194" t="s">
        <v>981</v>
      </c>
      <c r="C341" s="194" t="s">
        <v>3178</v>
      </c>
      <c r="D341" s="22">
        <v>636</v>
      </c>
      <c r="E341" s="22">
        <v>254.4</v>
      </c>
      <c r="F341" s="22">
        <v>254.4</v>
      </c>
    </row>
    <row r="342" spans="1:6">
      <c r="B342" s="194" t="s">
        <v>982</v>
      </c>
      <c r="C342" s="194" t="s">
        <v>3178</v>
      </c>
      <c r="D342" s="22">
        <v>440</v>
      </c>
      <c r="E342" s="22">
        <v>176</v>
      </c>
      <c r="F342" s="22">
        <v>176</v>
      </c>
    </row>
    <row r="343" spans="1:6">
      <c r="B343" s="194" t="s">
        <v>983</v>
      </c>
      <c r="C343" s="194" t="s">
        <v>3178</v>
      </c>
      <c r="D343" s="22">
        <v>1774</v>
      </c>
      <c r="E343" s="22">
        <v>709.6</v>
      </c>
      <c r="F343" s="22">
        <v>709.6</v>
      </c>
    </row>
    <row r="344" spans="1:6">
      <c r="B344" s="194" t="s">
        <v>984</v>
      </c>
      <c r="C344" s="194" t="s">
        <v>3178</v>
      </c>
      <c r="D344" s="22">
        <v>598</v>
      </c>
      <c r="E344" s="22">
        <v>239.20000000000002</v>
      </c>
      <c r="F344" s="22">
        <v>239.20000000000002</v>
      </c>
    </row>
    <row r="345" spans="1:6">
      <c r="B345" s="194" t="s">
        <v>985</v>
      </c>
      <c r="C345" s="194" t="s">
        <v>3178</v>
      </c>
      <c r="D345" s="22">
        <v>1586</v>
      </c>
      <c r="E345" s="22">
        <v>634.40000000000009</v>
      </c>
      <c r="F345" s="22">
        <v>634.40000000000009</v>
      </c>
    </row>
    <row r="346" spans="1:6">
      <c r="B346" s="194" t="s">
        <v>986</v>
      </c>
      <c r="C346" s="194" t="s">
        <v>3178</v>
      </c>
      <c r="D346" s="22">
        <v>3022</v>
      </c>
      <c r="E346" s="22">
        <v>1208.8</v>
      </c>
      <c r="F346" s="22">
        <v>1208.8</v>
      </c>
    </row>
    <row r="347" spans="1:6">
      <c r="B347" s="194" t="s">
        <v>987</v>
      </c>
      <c r="C347" s="194" t="s">
        <v>3178</v>
      </c>
      <c r="D347" s="22">
        <v>3292</v>
      </c>
      <c r="E347" s="22">
        <v>1316.8000000000002</v>
      </c>
      <c r="F347" s="22">
        <v>1316.8000000000002</v>
      </c>
    </row>
    <row r="348" spans="1:6">
      <c r="B348" s="194" t="s">
        <v>988</v>
      </c>
      <c r="C348" s="194" t="s">
        <v>3178</v>
      </c>
      <c r="D348" s="22">
        <v>1706</v>
      </c>
      <c r="E348" s="22">
        <v>682.40000000000009</v>
      </c>
      <c r="F348" s="22">
        <v>682.40000000000009</v>
      </c>
    </row>
    <row r="349" spans="1:6">
      <c r="B349" s="194" t="s">
        <v>989</v>
      </c>
      <c r="C349" s="194" t="s">
        <v>3178</v>
      </c>
      <c r="D349" s="22">
        <v>278</v>
      </c>
      <c r="E349" s="22">
        <v>111.2</v>
      </c>
      <c r="F349" s="22">
        <v>111.2</v>
      </c>
    </row>
    <row r="350" spans="1:6">
      <c r="B350" s="194" t="s">
        <v>990</v>
      </c>
      <c r="C350" s="194" t="s">
        <v>3178</v>
      </c>
      <c r="D350" s="22">
        <v>4322</v>
      </c>
      <c r="E350" s="22">
        <v>1728.8000000000002</v>
      </c>
      <c r="F350" s="22">
        <v>1728.8000000000002</v>
      </c>
    </row>
    <row r="351" spans="1:6">
      <c r="B351" s="194" t="s">
        <v>991</v>
      </c>
      <c r="C351" s="194" t="s">
        <v>3178</v>
      </c>
      <c r="D351" s="22">
        <v>3768</v>
      </c>
      <c r="E351" s="22">
        <v>1507.2</v>
      </c>
      <c r="F351" s="22">
        <v>1507.2</v>
      </c>
    </row>
    <row r="352" spans="1:6">
      <c r="A352" s="194" t="s">
        <v>346</v>
      </c>
      <c r="B352" s="194" t="s">
        <v>347</v>
      </c>
      <c r="C352" s="194" t="s">
        <v>3178</v>
      </c>
      <c r="D352" s="22">
        <v>2202</v>
      </c>
      <c r="E352" s="22">
        <v>880.80000000000007</v>
      </c>
      <c r="F352" s="22">
        <v>880.80000000000007</v>
      </c>
    </row>
    <row r="353" spans="2:6">
      <c r="B353" s="194" t="s">
        <v>348</v>
      </c>
      <c r="C353" s="194" t="s">
        <v>3323</v>
      </c>
      <c r="D353" s="22">
        <v>3046</v>
      </c>
      <c r="E353" s="22">
        <v>1218.4000000000001</v>
      </c>
      <c r="F353" s="22">
        <v>1218.4000000000001</v>
      </c>
    </row>
    <row r="354" spans="2:6">
      <c r="B354" s="194" t="s">
        <v>350</v>
      </c>
      <c r="C354" s="194" t="s">
        <v>3178</v>
      </c>
      <c r="D354" s="22">
        <v>1728</v>
      </c>
      <c r="E354" s="22">
        <v>691.2</v>
      </c>
      <c r="F354" s="22">
        <v>691.2</v>
      </c>
    </row>
    <row r="355" spans="2:6">
      <c r="B355" s="194" t="s">
        <v>351</v>
      </c>
      <c r="C355" s="194" t="s">
        <v>3178</v>
      </c>
      <c r="D355" s="22">
        <v>280</v>
      </c>
      <c r="E355" s="22">
        <v>112</v>
      </c>
      <c r="F355" s="22">
        <v>112</v>
      </c>
    </row>
    <row r="356" spans="2:6">
      <c r="B356" s="194" t="s">
        <v>352</v>
      </c>
      <c r="C356" s="194" t="s">
        <v>3178</v>
      </c>
      <c r="D356" s="22">
        <v>814</v>
      </c>
      <c r="E356" s="22">
        <v>325.60000000000002</v>
      </c>
      <c r="F356" s="22">
        <v>325.60000000000002</v>
      </c>
    </row>
    <row r="357" spans="2:6">
      <c r="B357" s="194" t="s">
        <v>353</v>
      </c>
      <c r="C357" s="194" t="s">
        <v>3178</v>
      </c>
      <c r="D357" s="22">
        <v>544</v>
      </c>
      <c r="E357" s="22">
        <v>217.60000000000002</v>
      </c>
      <c r="F357" s="22">
        <v>217.60000000000002</v>
      </c>
    </row>
    <row r="358" spans="2:6">
      <c r="B358" s="194" t="s">
        <v>354</v>
      </c>
      <c r="C358" s="194" t="s">
        <v>3178</v>
      </c>
      <c r="D358" s="22">
        <v>2208</v>
      </c>
      <c r="E358" s="22">
        <v>883.2</v>
      </c>
      <c r="F358" s="22">
        <v>883.2</v>
      </c>
    </row>
    <row r="359" spans="2:6">
      <c r="B359" s="194" t="s">
        <v>355</v>
      </c>
      <c r="C359" s="194" t="s">
        <v>3178</v>
      </c>
      <c r="D359" s="22">
        <v>892</v>
      </c>
      <c r="E359" s="22">
        <v>356.8</v>
      </c>
      <c r="F359" s="22">
        <v>356.8</v>
      </c>
    </row>
    <row r="360" spans="2:6">
      <c r="B360" s="194" t="s">
        <v>356</v>
      </c>
      <c r="C360" s="194" t="s">
        <v>3178</v>
      </c>
      <c r="D360" s="22">
        <v>1132</v>
      </c>
      <c r="E360" s="22">
        <v>452.8</v>
      </c>
      <c r="F360" s="22">
        <v>452.8</v>
      </c>
    </row>
    <row r="361" spans="2:6">
      <c r="B361" s="194" t="s">
        <v>357</v>
      </c>
      <c r="C361" s="194" t="s">
        <v>3178</v>
      </c>
      <c r="D361" s="22">
        <v>1276</v>
      </c>
      <c r="E361" s="22">
        <v>510.40000000000003</v>
      </c>
      <c r="F361" s="22">
        <v>510.40000000000003</v>
      </c>
    </row>
    <row r="362" spans="2:6">
      <c r="B362" s="194" t="s">
        <v>359</v>
      </c>
      <c r="C362" s="194" t="s">
        <v>3178</v>
      </c>
      <c r="D362" s="22">
        <v>636</v>
      </c>
      <c r="E362" s="22">
        <v>254.4</v>
      </c>
      <c r="F362" s="22">
        <v>254.4</v>
      </c>
    </row>
    <row r="363" spans="2:6">
      <c r="B363" s="194" t="s">
        <v>360</v>
      </c>
      <c r="C363" s="194" t="s">
        <v>3178</v>
      </c>
      <c r="D363" s="22">
        <v>1006</v>
      </c>
      <c r="E363" s="22">
        <v>402.40000000000003</v>
      </c>
      <c r="F363" s="22">
        <v>402.40000000000003</v>
      </c>
    </row>
    <row r="364" spans="2:6">
      <c r="B364" s="194" t="s">
        <v>361</v>
      </c>
      <c r="C364" s="194" t="s">
        <v>3178</v>
      </c>
      <c r="D364" s="22">
        <v>980</v>
      </c>
      <c r="E364" s="22">
        <v>392</v>
      </c>
      <c r="F364" s="22">
        <v>392</v>
      </c>
    </row>
    <row r="365" spans="2:6">
      <c r="B365" s="194" t="s">
        <v>362</v>
      </c>
      <c r="C365" s="194" t="s">
        <v>3178</v>
      </c>
      <c r="D365" s="22">
        <v>1388</v>
      </c>
      <c r="E365" s="22">
        <v>555.20000000000005</v>
      </c>
      <c r="F365" s="22">
        <v>555.20000000000005</v>
      </c>
    </row>
    <row r="366" spans="2:6">
      <c r="B366" s="194" t="s">
        <v>363</v>
      </c>
      <c r="C366" s="194" t="s">
        <v>3178</v>
      </c>
      <c r="D366" s="22">
        <v>1400</v>
      </c>
      <c r="E366" s="22">
        <v>560</v>
      </c>
      <c r="F366" s="22">
        <v>560</v>
      </c>
    </row>
    <row r="367" spans="2:6">
      <c r="B367" s="194" t="s">
        <v>364</v>
      </c>
      <c r="C367" s="194" t="s">
        <v>3179</v>
      </c>
      <c r="D367" s="22">
        <v>1466</v>
      </c>
      <c r="E367" s="22">
        <v>586.4</v>
      </c>
      <c r="F367" s="22">
        <v>586.4</v>
      </c>
    </row>
    <row r="368" spans="2:6">
      <c r="B368" s="194" t="s">
        <v>366</v>
      </c>
      <c r="C368" s="194" t="s">
        <v>3179</v>
      </c>
      <c r="D368" s="22">
        <v>1084</v>
      </c>
      <c r="E368" s="22">
        <v>433.6</v>
      </c>
      <c r="F368" s="22">
        <v>433.6</v>
      </c>
    </row>
    <row r="369" spans="1:6">
      <c r="B369" s="194" t="s">
        <v>367</v>
      </c>
      <c r="C369" s="194" t="s">
        <v>3178</v>
      </c>
      <c r="D369" s="22">
        <v>234</v>
      </c>
      <c r="E369" s="22">
        <v>93.600000000000009</v>
      </c>
      <c r="F369" s="22">
        <v>93.600000000000009</v>
      </c>
    </row>
    <row r="370" spans="1:6">
      <c r="B370" s="194" t="s">
        <v>368</v>
      </c>
      <c r="C370" s="194" t="s">
        <v>3323</v>
      </c>
      <c r="D370" s="22">
        <v>1920</v>
      </c>
      <c r="E370" s="22">
        <v>768</v>
      </c>
      <c r="F370" s="22">
        <v>768</v>
      </c>
    </row>
    <row r="371" spans="1:6">
      <c r="B371" s="194" t="s">
        <v>370</v>
      </c>
      <c r="C371" s="194" t="s">
        <v>3178</v>
      </c>
      <c r="D371" s="22">
        <v>2006</v>
      </c>
      <c r="E371" s="22">
        <v>802.40000000000009</v>
      </c>
      <c r="F371" s="22">
        <v>802.40000000000009</v>
      </c>
    </row>
    <row r="372" spans="1:6">
      <c r="B372" s="194" t="s">
        <v>371</v>
      </c>
      <c r="C372" s="194" t="s">
        <v>3178</v>
      </c>
      <c r="D372" s="22">
        <v>3576</v>
      </c>
      <c r="E372" s="22">
        <v>1430.4</v>
      </c>
      <c r="F372" s="22">
        <v>1430.4</v>
      </c>
    </row>
    <row r="373" spans="1:6">
      <c r="B373" s="194" t="s">
        <v>372</v>
      </c>
      <c r="C373" s="194" t="s">
        <v>3323</v>
      </c>
      <c r="D373" s="22">
        <v>1660</v>
      </c>
      <c r="E373" s="22">
        <v>664</v>
      </c>
      <c r="F373" s="22">
        <v>664</v>
      </c>
    </row>
    <row r="374" spans="1:6">
      <c r="B374" s="194" t="s">
        <v>373</v>
      </c>
      <c r="C374" s="194" t="s">
        <v>3323</v>
      </c>
      <c r="D374" s="22">
        <v>3386</v>
      </c>
      <c r="E374" s="22">
        <v>1354.4</v>
      </c>
      <c r="F374" s="22">
        <v>1354.4</v>
      </c>
    </row>
    <row r="375" spans="1:6">
      <c r="B375" s="194" t="s">
        <v>374</v>
      </c>
      <c r="C375" s="194" t="s">
        <v>3323</v>
      </c>
      <c r="D375" s="22">
        <v>986</v>
      </c>
      <c r="E375" s="22">
        <v>394.40000000000003</v>
      </c>
      <c r="F375" s="22">
        <v>394.40000000000003</v>
      </c>
    </row>
    <row r="376" spans="1:6">
      <c r="B376" s="194" t="s">
        <v>375</v>
      </c>
      <c r="C376" s="194" t="s">
        <v>3323</v>
      </c>
      <c r="D376" s="22">
        <v>750</v>
      </c>
      <c r="E376" s="22">
        <v>300</v>
      </c>
      <c r="F376" s="22">
        <v>300</v>
      </c>
    </row>
    <row r="377" spans="1:6">
      <c r="B377" s="194" t="s">
        <v>376</v>
      </c>
      <c r="C377" s="194" t="s">
        <v>3178</v>
      </c>
      <c r="D377" s="22">
        <v>424</v>
      </c>
      <c r="E377" s="22">
        <v>169.60000000000002</v>
      </c>
      <c r="F377" s="22">
        <v>169.60000000000002</v>
      </c>
    </row>
    <row r="378" spans="1:6">
      <c r="B378" s="194" t="s">
        <v>377</v>
      </c>
      <c r="C378" s="194" t="s">
        <v>3178</v>
      </c>
      <c r="D378" s="22">
        <v>5620</v>
      </c>
      <c r="E378" s="22">
        <v>2248</v>
      </c>
      <c r="F378" s="22">
        <v>2248</v>
      </c>
    </row>
    <row r="379" spans="1:6">
      <c r="B379" s="194" t="s">
        <v>378</v>
      </c>
      <c r="C379" s="194" t="s">
        <v>3178</v>
      </c>
      <c r="D379" s="22">
        <v>1692</v>
      </c>
      <c r="E379" s="22">
        <v>676.80000000000007</v>
      </c>
      <c r="F379" s="22">
        <v>676.80000000000007</v>
      </c>
    </row>
    <row r="380" spans="1:6">
      <c r="A380" s="194" t="s">
        <v>822</v>
      </c>
      <c r="B380" s="194" t="s">
        <v>823</v>
      </c>
      <c r="C380" s="194" t="s">
        <v>3323</v>
      </c>
      <c r="D380" s="22">
        <v>1262</v>
      </c>
      <c r="E380" s="22">
        <v>504.8</v>
      </c>
      <c r="F380" s="22">
        <v>504.8</v>
      </c>
    </row>
    <row r="381" spans="1:6">
      <c r="B381" s="194" t="s">
        <v>825</v>
      </c>
      <c r="C381" s="194" t="s">
        <v>3323</v>
      </c>
      <c r="D381" s="22">
        <v>204</v>
      </c>
      <c r="E381" s="22">
        <v>81.600000000000009</v>
      </c>
      <c r="F381" s="22">
        <v>81.600000000000009</v>
      </c>
    </row>
    <row r="382" spans="1:6">
      <c r="B382" s="194" t="s">
        <v>827</v>
      </c>
      <c r="C382" s="194" t="s">
        <v>3179</v>
      </c>
      <c r="D382" s="22">
        <v>1036</v>
      </c>
      <c r="E382" s="22">
        <v>414.40000000000003</v>
      </c>
      <c r="F382" s="22">
        <v>414.40000000000003</v>
      </c>
    </row>
    <row r="383" spans="1:6">
      <c r="B383" s="194" t="s">
        <v>830</v>
      </c>
      <c r="C383" s="194" t="s">
        <v>3178</v>
      </c>
      <c r="D383" s="22">
        <v>172</v>
      </c>
      <c r="E383" s="22">
        <v>68.8</v>
      </c>
      <c r="F383" s="22">
        <v>68.8</v>
      </c>
    </row>
    <row r="384" spans="1:6">
      <c r="B384" s="194" t="s">
        <v>831</v>
      </c>
      <c r="C384" s="194" t="s">
        <v>3178</v>
      </c>
      <c r="D384" s="22">
        <v>382</v>
      </c>
      <c r="E384" s="22">
        <v>152.80000000000001</v>
      </c>
      <c r="F384" s="22">
        <v>152.80000000000001</v>
      </c>
    </row>
    <row r="385" spans="1:6">
      <c r="B385" s="194" t="s">
        <v>832</v>
      </c>
      <c r="C385" s="194" t="s">
        <v>3178</v>
      </c>
      <c r="D385" s="22">
        <v>1912</v>
      </c>
      <c r="E385" s="22">
        <v>764.80000000000007</v>
      </c>
      <c r="F385" s="22">
        <v>764.80000000000007</v>
      </c>
    </row>
    <row r="386" spans="1:6">
      <c r="B386" s="194" t="s">
        <v>833</v>
      </c>
      <c r="C386" s="194" t="s">
        <v>3179</v>
      </c>
      <c r="D386" s="22">
        <v>2072</v>
      </c>
      <c r="E386" s="22">
        <v>828.80000000000007</v>
      </c>
      <c r="F386" s="22">
        <v>828.80000000000007</v>
      </c>
    </row>
    <row r="387" spans="1:6">
      <c r="B387" s="194" t="s">
        <v>834</v>
      </c>
      <c r="C387" s="194" t="s">
        <v>3179</v>
      </c>
      <c r="D387" s="22">
        <v>598</v>
      </c>
      <c r="E387" s="22">
        <v>239.20000000000002</v>
      </c>
      <c r="F387" s="22">
        <v>239.20000000000002</v>
      </c>
    </row>
    <row r="388" spans="1:6">
      <c r="B388" s="194" t="s">
        <v>835</v>
      </c>
      <c r="C388" s="194" t="s">
        <v>3178</v>
      </c>
      <c r="D388" s="22">
        <v>1644</v>
      </c>
      <c r="E388" s="22">
        <v>657.6</v>
      </c>
      <c r="F388" s="22">
        <v>657.6</v>
      </c>
    </row>
    <row r="389" spans="1:6">
      <c r="A389" s="194" t="s">
        <v>1204</v>
      </c>
      <c r="B389" s="194" t="s">
        <v>1205</v>
      </c>
      <c r="C389" s="194" t="s">
        <v>3325</v>
      </c>
      <c r="D389" s="22">
        <v>1390</v>
      </c>
      <c r="E389" s="22">
        <v>625.5</v>
      </c>
      <c r="F389" s="22">
        <v>625.5</v>
      </c>
    </row>
    <row r="390" spans="1:6">
      <c r="B390" s="194" t="s">
        <v>1206</v>
      </c>
      <c r="C390" s="194" t="s">
        <v>3325</v>
      </c>
      <c r="D390" s="22">
        <v>1606</v>
      </c>
      <c r="E390" s="22">
        <v>722.7</v>
      </c>
      <c r="F390" s="22">
        <v>722.7</v>
      </c>
    </row>
    <row r="391" spans="1:6">
      <c r="B391" s="194" t="s">
        <v>1207</v>
      </c>
      <c r="C391" s="194" t="s">
        <v>3325</v>
      </c>
      <c r="D391" s="22">
        <v>666</v>
      </c>
      <c r="E391" s="22">
        <v>299.7</v>
      </c>
      <c r="F391" s="22">
        <v>299.7</v>
      </c>
    </row>
    <row r="392" spans="1:6">
      <c r="B392" s="194" t="s">
        <v>1208</v>
      </c>
      <c r="C392" s="194" t="s">
        <v>3325</v>
      </c>
      <c r="D392" s="22">
        <v>1622</v>
      </c>
      <c r="E392" s="22">
        <v>729.9</v>
      </c>
      <c r="F392" s="22">
        <v>729.9</v>
      </c>
    </row>
    <row r="393" spans="1:6">
      <c r="B393" s="194" t="s">
        <v>1209</v>
      </c>
      <c r="C393" s="194" t="s">
        <v>3325</v>
      </c>
      <c r="D393" s="22">
        <v>362</v>
      </c>
      <c r="E393" s="22">
        <v>162.9</v>
      </c>
      <c r="F393" s="22">
        <v>162.9</v>
      </c>
    </row>
    <row r="394" spans="1:6">
      <c r="B394" s="194" t="s">
        <v>1210</v>
      </c>
      <c r="C394" s="194" t="s">
        <v>3325</v>
      </c>
      <c r="D394" s="22">
        <v>446</v>
      </c>
      <c r="E394" s="22">
        <v>200.70000000000002</v>
      </c>
      <c r="F394" s="22">
        <v>200.70000000000002</v>
      </c>
    </row>
    <row r="395" spans="1:6">
      <c r="B395" s="194" t="s">
        <v>1211</v>
      </c>
      <c r="C395" s="194" t="s">
        <v>3325</v>
      </c>
      <c r="D395" s="22">
        <v>1310</v>
      </c>
      <c r="E395" s="22">
        <v>589.5</v>
      </c>
      <c r="F395" s="22">
        <v>589.5</v>
      </c>
    </row>
    <row r="396" spans="1:6">
      <c r="B396" s="194" t="s">
        <v>1212</v>
      </c>
      <c r="C396" s="194" t="s">
        <v>3325</v>
      </c>
      <c r="D396" s="22">
        <v>996</v>
      </c>
      <c r="E396" s="22">
        <v>448.2</v>
      </c>
      <c r="F396" s="22">
        <v>448.2</v>
      </c>
    </row>
    <row r="397" spans="1:6">
      <c r="B397" s="194" t="s">
        <v>1213</v>
      </c>
      <c r="C397" s="194" t="s">
        <v>3325</v>
      </c>
      <c r="D397" s="22">
        <v>210</v>
      </c>
      <c r="E397" s="22">
        <v>94.5</v>
      </c>
      <c r="F397" s="22">
        <v>94.5</v>
      </c>
    </row>
    <row r="398" spans="1:6">
      <c r="B398" s="194" t="s">
        <v>1214</v>
      </c>
      <c r="C398" s="194" t="s">
        <v>3325</v>
      </c>
      <c r="D398" s="22">
        <v>2056</v>
      </c>
      <c r="E398" s="22">
        <v>925.2</v>
      </c>
      <c r="F398" s="22">
        <v>925.2</v>
      </c>
    </row>
    <row r="399" spans="1:6">
      <c r="B399" s="194" t="s">
        <v>1215</v>
      </c>
      <c r="C399" s="194" t="s">
        <v>3325</v>
      </c>
      <c r="D399" s="22">
        <v>2656</v>
      </c>
      <c r="E399" s="22">
        <v>1195.2</v>
      </c>
      <c r="F399" s="22">
        <v>1195.2</v>
      </c>
    </row>
    <row r="400" spans="1:6">
      <c r="B400" s="194" t="s">
        <v>1216</v>
      </c>
      <c r="C400" s="194" t="s">
        <v>3325</v>
      </c>
      <c r="D400" s="22">
        <v>372</v>
      </c>
      <c r="E400" s="22">
        <v>167.4</v>
      </c>
      <c r="F400" s="22">
        <v>167.4</v>
      </c>
    </row>
    <row r="401" spans="2:6">
      <c r="B401" s="194" t="s">
        <v>1217</v>
      </c>
      <c r="C401" s="194" t="s">
        <v>3325</v>
      </c>
      <c r="D401" s="22">
        <v>1050</v>
      </c>
      <c r="E401" s="22">
        <v>472.5</v>
      </c>
      <c r="F401" s="22">
        <v>472.5</v>
      </c>
    </row>
    <row r="402" spans="2:6">
      <c r="B402" s="194" t="s">
        <v>1218</v>
      </c>
      <c r="C402" s="194" t="s">
        <v>3325</v>
      </c>
      <c r="D402" s="22">
        <v>1096</v>
      </c>
      <c r="E402" s="22">
        <v>493.2</v>
      </c>
      <c r="F402" s="22">
        <v>493.2</v>
      </c>
    </row>
    <row r="403" spans="2:6">
      <c r="B403" s="194" t="s">
        <v>1219</v>
      </c>
      <c r="C403" s="194" t="s">
        <v>3325</v>
      </c>
      <c r="D403" s="22">
        <v>920</v>
      </c>
      <c r="E403" s="22">
        <v>414</v>
      </c>
      <c r="F403" s="22">
        <v>414</v>
      </c>
    </row>
    <row r="404" spans="2:6">
      <c r="B404" s="194" t="s">
        <v>317</v>
      </c>
      <c r="C404" s="194" t="s">
        <v>3325</v>
      </c>
      <c r="D404" s="22">
        <v>238</v>
      </c>
      <c r="E404" s="22">
        <v>107.10000000000001</v>
      </c>
      <c r="F404" s="22">
        <v>107.10000000000001</v>
      </c>
    </row>
    <row r="405" spans="2:6">
      <c r="B405" s="194" t="s">
        <v>1220</v>
      </c>
      <c r="C405" s="194" t="s">
        <v>3325</v>
      </c>
      <c r="D405" s="22">
        <v>2248</v>
      </c>
      <c r="E405" s="22">
        <v>1011.6</v>
      </c>
      <c r="F405" s="22">
        <v>1011.6</v>
      </c>
    </row>
    <row r="406" spans="2:6">
      <c r="B406" s="194" t="s">
        <v>1221</v>
      </c>
      <c r="C406" s="194" t="s">
        <v>3325</v>
      </c>
      <c r="D406" s="22">
        <v>806</v>
      </c>
      <c r="E406" s="22">
        <v>362.7</v>
      </c>
      <c r="F406" s="22">
        <v>362.7</v>
      </c>
    </row>
    <row r="407" spans="2:6">
      <c r="B407" s="194" t="s">
        <v>1222</v>
      </c>
      <c r="C407" s="194" t="s">
        <v>3325</v>
      </c>
      <c r="D407" s="22">
        <v>512</v>
      </c>
      <c r="E407" s="22">
        <v>230.4</v>
      </c>
      <c r="F407" s="22">
        <v>230.4</v>
      </c>
    </row>
    <row r="408" spans="2:6">
      <c r="B408" s="194" t="s">
        <v>1223</v>
      </c>
      <c r="C408" s="194" t="s">
        <v>3325</v>
      </c>
      <c r="D408" s="22">
        <v>540</v>
      </c>
      <c r="E408" s="22">
        <v>243</v>
      </c>
      <c r="F408" s="22">
        <v>243</v>
      </c>
    </row>
    <row r="409" spans="2:6">
      <c r="B409" s="194" t="s">
        <v>1224</v>
      </c>
      <c r="C409" s="194" t="s">
        <v>3325</v>
      </c>
      <c r="D409" s="22">
        <v>2214</v>
      </c>
      <c r="E409" s="22">
        <v>996.30000000000007</v>
      </c>
      <c r="F409" s="22">
        <v>996.30000000000007</v>
      </c>
    </row>
    <row r="410" spans="2:6">
      <c r="B410" s="194" t="s">
        <v>1225</v>
      </c>
      <c r="C410" s="194" t="s">
        <v>3325</v>
      </c>
      <c r="D410" s="22">
        <v>464</v>
      </c>
      <c r="E410" s="22">
        <v>208.8</v>
      </c>
      <c r="F410" s="22">
        <v>208.8</v>
      </c>
    </row>
    <row r="411" spans="2:6">
      <c r="B411" s="194" t="s">
        <v>1226</v>
      </c>
      <c r="C411" s="194" t="s">
        <v>3325</v>
      </c>
      <c r="D411" s="22">
        <v>580</v>
      </c>
      <c r="E411" s="22">
        <v>261</v>
      </c>
      <c r="F411" s="22">
        <v>261</v>
      </c>
    </row>
    <row r="412" spans="2:6">
      <c r="B412" s="194" t="s">
        <v>1227</v>
      </c>
      <c r="C412" s="194" t="s">
        <v>3325</v>
      </c>
      <c r="D412" s="22">
        <v>908</v>
      </c>
      <c r="E412" s="22">
        <v>408.6</v>
      </c>
      <c r="F412" s="22">
        <v>408.6</v>
      </c>
    </row>
    <row r="413" spans="2:6">
      <c r="B413" s="194" t="s">
        <v>1228</v>
      </c>
      <c r="C413" s="194" t="s">
        <v>3325</v>
      </c>
      <c r="D413" s="22">
        <v>296</v>
      </c>
      <c r="E413" s="22">
        <v>133.20000000000002</v>
      </c>
      <c r="F413" s="22">
        <v>133.20000000000002</v>
      </c>
    </row>
    <row r="414" spans="2:6">
      <c r="B414" s="194" t="s">
        <v>1229</v>
      </c>
      <c r="C414" s="194" t="s">
        <v>3325</v>
      </c>
      <c r="D414" s="22">
        <v>500</v>
      </c>
      <c r="E414" s="22">
        <v>225</v>
      </c>
      <c r="F414" s="22">
        <v>225</v>
      </c>
    </row>
    <row r="415" spans="2:6">
      <c r="B415" s="194" t="s">
        <v>1230</v>
      </c>
      <c r="C415" s="194" t="s">
        <v>3325</v>
      </c>
      <c r="D415" s="22">
        <v>426</v>
      </c>
      <c r="E415" s="22">
        <v>191.70000000000002</v>
      </c>
      <c r="F415" s="22">
        <v>191.70000000000002</v>
      </c>
    </row>
    <row r="416" spans="2:6">
      <c r="B416" s="194" t="s">
        <v>1231</v>
      </c>
      <c r="C416" s="194" t="s">
        <v>3325</v>
      </c>
      <c r="D416" s="22">
        <v>736</v>
      </c>
      <c r="E416" s="22">
        <v>331.2</v>
      </c>
      <c r="F416" s="22">
        <v>331.2</v>
      </c>
    </row>
    <row r="417" spans="1:6">
      <c r="A417" s="194" t="s">
        <v>573</v>
      </c>
      <c r="B417" s="194" t="s">
        <v>574</v>
      </c>
      <c r="C417" s="194" t="s">
        <v>3178</v>
      </c>
      <c r="D417" s="22">
        <v>350</v>
      </c>
      <c r="E417" s="22">
        <v>140</v>
      </c>
      <c r="F417" s="22">
        <v>140</v>
      </c>
    </row>
    <row r="418" spans="1:6">
      <c r="B418" s="194" t="s">
        <v>575</v>
      </c>
      <c r="C418" s="194" t="s">
        <v>3178</v>
      </c>
      <c r="D418" s="22">
        <v>680</v>
      </c>
      <c r="E418" s="22">
        <v>272</v>
      </c>
      <c r="F418" s="22">
        <v>272</v>
      </c>
    </row>
    <row r="419" spans="1:6">
      <c r="B419" s="194" t="s">
        <v>576</v>
      </c>
      <c r="C419" s="194" t="s">
        <v>3325</v>
      </c>
      <c r="D419" s="22">
        <v>714</v>
      </c>
      <c r="E419" s="22">
        <v>285.60000000000002</v>
      </c>
      <c r="F419" s="22">
        <v>285.60000000000002</v>
      </c>
    </row>
    <row r="420" spans="1:6">
      <c r="A420" s="194" t="s">
        <v>157</v>
      </c>
      <c r="B420" s="194" t="s">
        <v>158</v>
      </c>
      <c r="C420" s="194" t="s">
        <v>3178</v>
      </c>
      <c r="D420" s="22">
        <v>300</v>
      </c>
      <c r="E420" s="22">
        <v>120</v>
      </c>
      <c r="F420" s="22">
        <v>120</v>
      </c>
    </row>
    <row r="421" spans="1:6">
      <c r="B421" s="194" t="s">
        <v>159</v>
      </c>
      <c r="C421" s="194" t="s">
        <v>3178</v>
      </c>
      <c r="D421" s="22">
        <v>684</v>
      </c>
      <c r="E421" s="22">
        <v>273.60000000000002</v>
      </c>
      <c r="F421" s="22">
        <v>273.60000000000002</v>
      </c>
    </row>
    <row r="422" spans="1:6">
      <c r="B422" s="194" t="s">
        <v>160</v>
      </c>
      <c r="C422" s="194" t="s">
        <v>3178</v>
      </c>
      <c r="D422" s="22">
        <v>424</v>
      </c>
      <c r="E422" s="22">
        <v>169.60000000000002</v>
      </c>
      <c r="F422" s="22">
        <v>169.60000000000002</v>
      </c>
    </row>
    <row r="423" spans="1:6">
      <c r="B423" s="194" t="s">
        <v>161</v>
      </c>
      <c r="C423" s="194" t="s">
        <v>3178</v>
      </c>
      <c r="D423" s="22">
        <v>978</v>
      </c>
      <c r="E423" s="22">
        <v>391.20000000000005</v>
      </c>
      <c r="F423" s="22">
        <v>391.20000000000005</v>
      </c>
    </row>
    <row r="424" spans="1:6">
      <c r="B424" s="194" t="s">
        <v>162</v>
      </c>
      <c r="C424" s="194" t="s">
        <v>3178</v>
      </c>
      <c r="D424" s="22">
        <v>1168</v>
      </c>
      <c r="E424" s="22">
        <v>467.20000000000005</v>
      </c>
      <c r="F424" s="22">
        <v>467.20000000000005</v>
      </c>
    </row>
    <row r="425" spans="1:6">
      <c r="B425" s="194" t="s">
        <v>163</v>
      </c>
      <c r="C425" s="194" t="s">
        <v>3178</v>
      </c>
      <c r="D425" s="22">
        <v>782</v>
      </c>
      <c r="E425" s="22">
        <v>312.8</v>
      </c>
      <c r="F425" s="22">
        <v>312.8</v>
      </c>
    </row>
    <row r="426" spans="1:6">
      <c r="B426" s="194" t="s">
        <v>164</v>
      </c>
      <c r="C426" s="194" t="s">
        <v>3178</v>
      </c>
      <c r="D426" s="22">
        <v>398</v>
      </c>
      <c r="E426" s="22">
        <v>159.20000000000002</v>
      </c>
      <c r="F426" s="22">
        <v>159.20000000000002</v>
      </c>
    </row>
    <row r="427" spans="1:6">
      <c r="B427" s="194" t="s">
        <v>165</v>
      </c>
      <c r="C427" s="194" t="s">
        <v>3178</v>
      </c>
      <c r="D427" s="22">
        <v>846</v>
      </c>
      <c r="E427" s="22">
        <v>338.40000000000003</v>
      </c>
      <c r="F427" s="22">
        <v>338.40000000000003</v>
      </c>
    </row>
    <row r="428" spans="1:6">
      <c r="B428" s="194" t="s">
        <v>166</v>
      </c>
      <c r="C428" s="194" t="s">
        <v>3325</v>
      </c>
      <c r="D428" s="22">
        <v>200</v>
      </c>
      <c r="E428" s="22">
        <v>80</v>
      </c>
      <c r="F428" s="22">
        <v>80</v>
      </c>
    </row>
    <row r="429" spans="1:6">
      <c r="B429" s="194" t="s">
        <v>168</v>
      </c>
      <c r="C429" s="194" t="s">
        <v>3178</v>
      </c>
      <c r="D429" s="22">
        <v>208</v>
      </c>
      <c r="E429" s="22">
        <v>83.2</v>
      </c>
      <c r="F429" s="22">
        <v>83.2</v>
      </c>
    </row>
    <row r="430" spans="1:6">
      <c r="B430" s="194" t="s">
        <v>169</v>
      </c>
      <c r="C430" s="194" t="s">
        <v>94</v>
      </c>
      <c r="D430" s="22">
        <v>726</v>
      </c>
      <c r="E430" s="22">
        <v>290.40000000000003</v>
      </c>
      <c r="F430" s="22">
        <v>290.40000000000003</v>
      </c>
    </row>
    <row r="431" spans="1:6">
      <c r="B431" s="194" t="s">
        <v>170</v>
      </c>
      <c r="C431" s="194" t="s">
        <v>3178</v>
      </c>
      <c r="D431" s="22">
        <v>1214</v>
      </c>
      <c r="E431" s="22">
        <v>485.6</v>
      </c>
      <c r="F431" s="22">
        <v>485.6</v>
      </c>
    </row>
    <row r="432" spans="1:6">
      <c r="A432" s="194" t="s">
        <v>388</v>
      </c>
      <c r="B432" s="194" t="s">
        <v>389</v>
      </c>
      <c r="C432" s="194" t="s">
        <v>3323</v>
      </c>
      <c r="D432" s="22">
        <v>96</v>
      </c>
      <c r="E432" s="22">
        <v>38.400000000000006</v>
      </c>
      <c r="F432" s="22">
        <v>38.400000000000006</v>
      </c>
    </row>
    <row r="433" spans="2:6">
      <c r="B433" s="194" t="s">
        <v>391</v>
      </c>
      <c r="C433" s="194" t="s">
        <v>3322</v>
      </c>
      <c r="D433" s="22">
        <v>608</v>
      </c>
      <c r="E433" s="22">
        <v>243.20000000000002</v>
      </c>
      <c r="F433" s="22">
        <v>243.20000000000002</v>
      </c>
    </row>
    <row r="434" spans="2:6">
      <c r="B434" s="194" t="s">
        <v>393</v>
      </c>
      <c r="C434" s="194" t="s">
        <v>3322</v>
      </c>
      <c r="D434" s="22">
        <v>114</v>
      </c>
      <c r="E434" s="22">
        <v>45.6</v>
      </c>
      <c r="F434" s="22">
        <v>45.6</v>
      </c>
    </row>
    <row r="435" spans="2:6">
      <c r="B435" s="194" t="s">
        <v>394</v>
      </c>
      <c r="C435" s="194" t="s">
        <v>3178</v>
      </c>
      <c r="D435" s="22">
        <v>1042</v>
      </c>
      <c r="E435" s="22">
        <v>416.8</v>
      </c>
      <c r="F435" s="22">
        <v>416.8</v>
      </c>
    </row>
    <row r="436" spans="2:6">
      <c r="B436" s="194" t="s">
        <v>395</v>
      </c>
      <c r="C436" s="194" t="s">
        <v>3180</v>
      </c>
      <c r="D436" s="22">
        <v>3446</v>
      </c>
      <c r="E436" s="22">
        <v>1378.4</v>
      </c>
      <c r="F436" s="22">
        <v>1378.4</v>
      </c>
    </row>
    <row r="437" spans="2:6">
      <c r="B437" s="194" t="s">
        <v>397</v>
      </c>
      <c r="C437" s="194" t="s">
        <v>3322</v>
      </c>
      <c r="D437" s="22">
        <v>502</v>
      </c>
      <c r="E437" s="22">
        <v>200.8</v>
      </c>
      <c r="F437" s="22">
        <v>50.2</v>
      </c>
    </row>
    <row r="438" spans="2:6">
      <c r="B438" s="194" t="s">
        <v>400</v>
      </c>
      <c r="C438" s="194" t="s">
        <v>3322</v>
      </c>
      <c r="D438" s="22">
        <v>190</v>
      </c>
      <c r="E438" s="22">
        <v>76</v>
      </c>
      <c r="F438" s="22">
        <v>76</v>
      </c>
    </row>
    <row r="439" spans="2:6">
      <c r="B439" s="194" t="s">
        <v>402</v>
      </c>
      <c r="C439" s="194" t="s">
        <v>3322</v>
      </c>
      <c r="D439" s="22">
        <v>368</v>
      </c>
      <c r="E439" s="22">
        <v>147.20000000000002</v>
      </c>
      <c r="F439" s="22">
        <v>147.20000000000002</v>
      </c>
    </row>
    <row r="440" spans="2:6">
      <c r="B440" s="194" t="s">
        <v>403</v>
      </c>
      <c r="C440" s="194" t="s">
        <v>3322</v>
      </c>
      <c r="D440" s="22">
        <v>56</v>
      </c>
      <c r="E440" s="22">
        <v>22.400000000000002</v>
      </c>
      <c r="F440" s="22">
        <v>22.400000000000002</v>
      </c>
    </row>
    <row r="441" spans="2:6">
      <c r="B441" s="194" t="s">
        <v>404</v>
      </c>
      <c r="C441" s="194" t="s">
        <v>3178</v>
      </c>
      <c r="D441" s="22">
        <v>174</v>
      </c>
      <c r="E441" s="22">
        <v>69.600000000000009</v>
      </c>
      <c r="F441" s="22">
        <v>69.600000000000009</v>
      </c>
    </row>
    <row r="442" spans="2:6">
      <c r="B442" s="194" t="s">
        <v>405</v>
      </c>
      <c r="C442" s="194" t="s">
        <v>94</v>
      </c>
      <c r="D442" s="22">
        <v>90</v>
      </c>
      <c r="E442" s="22">
        <v>36</v>
      </c>
      <c r="F442" s="22">
        <v>36</v>
      </c>
    </row>
    <row r="443" spans="2:6">
      <c r="B443" s="194" t="s">
        <v>406</v>
      </c>
      <c r="C443" s="194" t="s">
        <v>3178</v>
      </c>
      <c r="D443" s="22">
        <v>216</v>
      </c>
      <c r="E443" s="22">
        <v>86.4</v>
      </c>
      <c r="F443" s="22">
        <v>86.4</v>
      </c>
    </row>
    <row r="444" spans="2:6">
      <c r="B444" s="194" t="s">
        <v>407</v>
      </c>
      <c r="C444" s="194" t="s">
        <v>94</v>
      </c>
      <c r="D444" s="22">
        <v>300</v>
      </c>
      <c r="E444" s="22">
        <v>120</v>
      </c>
      <c r="F444" s="22">
        <v>120</v>
      </c>
    </row>
    <row r="445" spans="2:6">
      <c r="B445" s="194" t="s">
        <v>408</v>
      </c>
      <c r="C445" s="194" t="s">
        <v>3323</v>
      </c>
      <c r="D445" s="22">
        <v>888</v>
      </c>
      <c r="E445" s="22">
        <v>355.20000000000005</v>
      </c>
      <c r="F445" s="22">
        <v>355.20000000000005</v>
      </c>
    </row>
    <row r="446" spans="2:6">
      <c r="B446" s="194" t="s">
        <v>411</v>
      </c>
      <c r="C446" s="194" t="s">
        <v>292</v>
      </c>
      <c r="D446" s="22">
        <v>1316</v>
      </c>
      <c r="E446" s="22">
        <v>526.4</v>
      </c>
      <c r="F446" s="22">
        <v>526.4</v>
      </c>
    </row>
    <row r="447" spans="2:6">
      <c r="B447" s="194" t="s">
        <v>413</v>
      </c>
      <c r="C447" s="194" t="s">
        <v>3322</v>
      </c>
      <c r="D447" s="22">
        <v>1912</v>
      </c>
      <c r="E447" s="22">
        <v>764.80000000000007</v>
      </c>
      <c r="F447" s="22">
        <v>764.80000000000007</v>
      </c>
    </row>
    <row r="448" spans="2:6">
      <c r="B448" s="194" t="s">
        <v>415</v>
      </c>
      <c r="C448" s="194" t="s">
        <v>3178</v>
      </c>
      <c r="D448" s="22">
        <v>592</v>
      </c>
      <c r="E448" s="22">
        <v>236.8</v>
      </c>
      <c r="F448" s="22">
        <v>236.8</v>
      </c>
    </row>
    <row r="449" spans="1:6">
      <c r="B449" s="194" t="s">
        <v>416</v>
      </c>
      <c r="C449" s="194" t="s">
        <v>3322</v>
      </c>
      <c r="D449" s="22">
        <v>902</v>
      </c>
      <c r="E449" s="22">
        <v>360.8</v>
      </c>
      <c r="F449" s="22">
        <v>288.64000000000004</v>
      </c>
    </row>
    <row r="450" spans="1:6">
      <c r="B450" s="194" t="s">
        <v>418</v>
      </c>
      <c r="C450" s="194" t="s">
        <v>3323</v>
      </c>
      <c r="D450" s="22">
        <v>706</v>
      </c>
      <c r="E450" s="22">
        <v>282.40000000000003</v>
      </c>
      <c r="F450" s="22">
        <v>282.40000000000003</v>
      </c>
    </row>
    <row r="451" spans="1:6">
      <c r="B451" s="194" t="s">
        <v>420</v>
      </c>
      <c r="C451" s="194" t="s">
        <v>3178</v>
      </c>
      <c r="D451" s="22">
        <v>436</v>
      </c>
      <c r="E451" s="22">
        <v>174.4</v>
      </c>
      <c r="F451" s="22">
        <v>139.52000000000001</v>
      </c>
    </row>
    <row r="452" spans="1:6">
      <c r="B452" s="194" t="s">
        <v>423</v>
      </c>
      <c r="C452" s="194" t="s">
        <v>3322</v>
      </c>
      <c r="D452" s="22">
        <v>242</v>
      </c>
      <c r="E452" s="22">
        <v>96.800000000000011</v>
      </c>
      <c r="F452" s="22">
        <v>96.800000000000011</v>
      </c>
    </row>
    <row r="453" spans="1:6">
      <c r="B453" s="194" t="s">
        <v>425</v>
      </c>
      <c r="C453" s="194" t="s">
        <v>3178</v>
      </c>
      <c r="D453" s="22">
        <v>270</v>
      </c>
      <c r="E453" s="22">
        <v>108</v>
      </c>
      <c r="F453" s="22">
        <v>108</v>
      </c>
    </row>
    <row r="454" spans="1:6">
      <c r="B454" s="194" t="s">
        <v>426</v>
      </c>
      <c r="C454" s="194" t="s">
        <v>3178</v>
      </c>
      <c r="D454" s="22">
        <v>370</v>
      </c>
      <c r="E454" s="22">
        <v>148</v>
      </c>
      <c r="F454" s="22">
        <v>148</v>
      </c>
    </row>
    <row r="455" spans="1:6">
      <c r="B455" s="194" t="s">
        <v>428</v>
      </c>
      <c r="C455" s="194" t="s">
        <v>3322</v>
      </c>
      <c r="D455" s="22">
        <v>674</v>
      </c>
      <c r="E455" s="22">
        <v>269.60000000000002</v>
      </c>
      <c r="F455" s="22">
        <v>269.60000000000002</v>
      </c>
    </row>
    <row r="456" spans="1:6">
      <c r="A456" s="194" t="s">
        <v>1004</v>
      </c>
      <c r="B456" s="194" t="s">
        <v>1005</v>
      </c>
      <c r="C456" s="194" t="s">
        <v>3325</v>
      </c>
      <c r="D456" s="22">
        <v>46</v>
      </c>
      <c r="E456" s="22">
        <v>18.400000000000002</v>
      </c>
      <c r="F456" s="22">
        <v>18.400000000000002</v>
      </c>
    </row>
    <row r="457" spans="1:6">
      <c r="B457" s="194" t="s">
        <v>1006</v>
      </c>
      <c r="C457" s="194" t="s">
        <v>3178</v>
      </c>
      <c r="D457" s="22">
        <v>212</v>
      </c>
      <c r="E457" s="22">
        <v>84.800000000000011</v>
      </c>
      <c r="F457" s="22">
        <v>84.800000000000011</v>
      </c>
    </row>
    <row r="458" spans="1:6">
      <c r="B458" s="194" t="s">
        <v>1007</v>
      </c>
      <c r="C458" s="194" t="s">
        <v>3178</v>
      </c>
      <c r="D458" s="22">
        <v>1248</v>
      </c>
      <c r="E458" s="22">
        <v>499.20000000000005</v>
      </c>
      <c r="F458" s="22">
        <v>499.20000000000005</v>
      </c>
    </row>
    <row r="459" spans="1:6">
      <c r="B459" s="194" t="s">
        <v>1008</v>
      </c>
      <c r="C459" s="194" t="s">
        <v>3178</v>
      </c>
      <c r="D459" s="22">
        <v>186</v>
      </c>
      <c r="E459" s="22">
        <v>74.400000000000006</v>
      </c>
      <c r="F459" s="22">
        <v>74.400000000000006</v>
      </c>
    </row>
    <row r="460" spans="1:6">
      <c r="A460" s="194" t="s">
        <v>569</v>
      </c>
      <c r="B460" s="194" t="s">
        <v>570</v>
      </c>
      <c r="C460" s="194" t="s">
        <v>3178</v>
      </c>
      <c r="D460" s="22">
        <v>2138</v>
      </c>
      <c r="E460" s="22">
        <v>855.2</v>
      </c>
      <c r="F460" s="22">
        <v>855.2</v>
      </c>
    </row>
    <row r="461" spans="1:6">
      <c r="B461" s="194" t="s">
        <v>571</v>
      </c>
      <c r="C461" s="194" t="s">
        <v>94</v>
      </c>
      <c r="D461" s="22">
        <v>1982</v>
      </c>
      <c r="E461" s="22">
        <v>792.80000000000007</v>
      </c>
      <c r="F461" s="22">
        <v>792.80000000000007</v>
      </c>
    </row>
    <row r="462" spans="1:6">
      <c r="A462" s="194" t="s">
        <v>732</v>
      </c>
      <c r="B462" s="194" t="s">
        <v>142</v>
      </c>
      <c r="C462" s="194" t="s">
        <v>3178</v>
      </c>
      <c r="D462" s="22">
        <v>598</v>
      </c>
      <c r="E462" s="22">
        <v>239.20000000000002</v>
      </c>
      <c r="F462" s="22">
        <v>239.20000000000002</v>
      </c>
    </row>
    <row r="463" spans="1:6">
      <c r="B463" s="194" t="s">
        <v>143</v>
      </c>
      <c r="C463" s="194" t="s">
        <v>3178</v>
      </c>
      <c r="D463" s="22">
        <v>816</v>
      </c>
      <c r="E463" s="22">
        <v>326.40000000000003</v>
      </c>
      <c r="F463" s="22">
        <v>326.40000000000003</v>
      </c>
    </row>
    <row r="464" spans="1:6">
      <c r="B464" s="194" t="s">
        <v>144</v>
      </c>
      <c r="C464" s="194" t="s">
        <v>3178</v>
      </c>
      <c r="D464" s="22">
        <v>1148</v>
      </c>
      <c r="E464" s="22">
        <v>459.20000000000005</v>
      </c>
      <c r="F464" s="22">
        <v>459.20000000000005</v>
      </c>
    </row>
    <row r="465" spans="1:6">
      <c r="B465" s="194" t="s">
        <v>733</v>
      </c>
      <c r="C465" s="194" t="s">
        <v>3178</v>
      </c>
      <c r="D465" s="22">
        <v>850</v>
      </c>
      <c r="E465" s="22">
        <v>340</v>
      </c>
      <c r="F465" s="22">
        <v>340</v>
      </c>
    </row>
    <row r="466" spans="1:6">
      <c r="B466" s="194" t="s">
        <v>734</v>
      </c>
      <c r="C466" s="194" t="s">
        <v>3178</v>
      </c>
      <c r="D466" s="22">
        <v>1116</v>
      </c>
      <c r="E466" s="22">
        <v>446.40000000000003</v>
      </c>
      <c r="F466" s="22">
        <v>357.12000000000006</v>
      </c>
    </row>
    <row r="467" spans="1:6">
      <c r="A467" s="194" t="s">
        <v>885</v>
      </c>
      <c r="B467" s="194" t="s">
        <v>886</v>
      </c>
      <c r="C467" s="194" t="s">
        <v>3325</v>
      </c>
      <c r="D467" s="22">
        <v>2892</v>
      </c>
      <c r="E467" s="22">
        <v>1156.8</v>
      </c>
      <c r="F467" s="22">
        <v>1156.8</v>
      </c>
    </row>
    <row r="468" spans="1:6">
      <c r="B468" s="194" t="s">
        <v>887</v>
      </c>
      <c r="C468" s="194" t="s">
        <v>3325</v>
      </c>
      <c r="D468" s="22">
        <v>1092</v>
      </c>
      <c r="E468" s="22">
        <v>436.8</v>
      </c>
      <c r="F468" s="22">
        <v>436.8</v>
      </c>
    </row>
    <row r="469" spans="1:6">
      <c r="B469" s="194" t="s">
        <v>888</v>
      </c>
      <c r="C469" s="194" t="s">
        <v>3325</v>
      </c>
      <c r="D469" s="22">
        <v>2298</v>
      </c>
      <c r="E469" s="22">
        <v>919.2</v>
      </c>
      <c r="F469" s="22">
        <v>919.2</v>
      </c>
    </row>
    <row r="470" spans="1:6">
      <c r="B470" s="194" t="s">
        <v>889</v>
      </c>
      <c r="C470" s="194" t="s">
        <v>3323</v>
      </c>
      <c r="D470" s="22">
        <v>994</v>
      </c>
      <c r="E470" s="22">
        <v>397.6</v>
      </c>
      <c r="F470" s="22">
        <v>397.6</v>
      </c>
    </row>
    <row r="471" spans="1:6">
      <c r="B471" s="194" t="s">
        <v>890</v>
      </c>
      <c r="C471" s="194" t="s">
        <v>3325</v>
      </c>
      <c r="D471" s="22">
        <v>1910</v>
      </c>
      <c r="E471" s="22">
        <v>764</v>
      </c>
      <c r="F471" s="22">
        <v>764</v>
      </c>
    </row>
    <row r="472" spans="1:6">
      <c r="B472" s="194" t="s">
        <v>891</v>
      </c>
      <c r="C472" s="194" t="s">
        <v>3325</v>
      </c>
      <c r="D472" s="22">
        <v>2144</v>
      </c>
      <c r="E472" s="22">
        <v>857.6</v>
      </c>
      <c r="F472" s="22">
        <v>857.6</v>
      </c>
    </row>
    <row r="473" spans="1:6">
      <c r="B473" s="194" t="s">
        <v>892</v>
      </c>
      <c r="C473" s="194" t="s">
        <v>3325</v>
      </c>
      <c r="D473" s="22">
        <v>2312</v>
      </c>
      <c r="E473" s="22">
        <v>924.80000000000007</v>
      </c>
      <c r="F473" s="22">
        <v>924.80000000000007</v>
      </c>
    </row>
    <row r="474" spans="1:6">
      <c r="A474" s="194" t="s">
        <v>27</v>
      </c>
      <c r="B474" s="194" t="s">
        <v>743</v>
      </c>
      <c r="C474" s="194" t="s">
        <v>3325</v>
      </c>
      <c r="D474" s="22">
        <v>1444</v>
      </c>
      <c r="E474" s="22">
        <v>577.6</v>
      </c>
      <c r="F474" s="22">
        <v>577.6</v>
      </c>
    </row>
    <row r="475" spans="1:6">
      <c r="B475" s="194" t="s">
        <v>744</v>
      </c>
      <c r="C475" s="194" t="s">
        <v>3325</v>
      </c>
      <c r="D475" s="22">
        <v>1944</v>
      </c>
      <c r="E475" s="22">
        <v>777.6</v>
      </c>
      <c r="F475" s="22">
        <v>777.6</v>
      </c>
    </row>
    <row r="476" spans="1:6">
      <c r="B476" s="194" t="s">
        <v>745</v>
      </c>
      <c r="C476" s="194" t="s">
        <v>3325</v>
      </c>
      <c r="D476" s="22">
        <v>2684</v>
      </c>
      <c r="E476" s="22">
        <v>1073.6000000000001</v>
      </c>
      <c r="F476" s="22">
        <v>1073.6000000000001</v>
      </c>
    </row>
    <row r="477" spans="1:6">
      <c r="B477" s="194" t="s">
        <v>746</v>
      </c>
      <c r="C477" s="194" t="s">
        <v>3325</v>
      </c>
      <c r="D477" s="22">
        <v>3684</v>
      </c>
      <c r="E477" s="22">
        <v>1473.6000000000001</v>
      </c>
      <c r="F477" s="22">
        <v>1473.6000000000001</v>
      </c>
    </row>
    <row r="478" spans="1:6">
      <c r="B478" s="194" t="s">
        <v>747</v>
      </c>
      <c r="C478" s="194" t="s">
        <v>3178</v>
      </c>
      <c r="D478" s="22">
        <v>908</v>
      </c>
      <c r="E478" s="22">
        <v>363.20000000000005</v>
      </c>
      <c r="F478" s="22">
        <v>363.20000000000005</v>
      </c>
    </row>
    <row r="479" spans="1:6">
      <c r="B479" s="194" t="s">
        <v>748</v>
      </c>
      <c r="C479" s="194" t="s">
        <v>3325</v>
      </c>
      <c r="D479" s="22">
        <v>2016</v>
      </c>
      <c r="E479" s="22">
        <v>806.40000000000009</v>
      </c>
      <c r="F479" s="22">
        <v>806.40000000000009</v>
      </c>
    </row>
    <row r="480" spans="1:6">
      <c r="B480" s="194" t="s">
        <v>749</v>
      </c>
      <c r="C480" s="194" t="s">
        <v>3325</v>
      </c>
      <c r="D480" s="22">
        <v>1100</v>
      </c>
      <c r="E480" s="22">
        <v>440</v>
      </c>
      <c r="F480" s="22">
        <v>440</v>
      </c>
    </row>
    <row r="481" spans="1:6">
      <c r="B481" s="194" t="s">
        <v>750</v>
      </c>
      <c r="C481" s="194" t="s">
        <v>3178</v>
      </c>
      <c r="D481" s="22">
        <v>2404</v>
      </c>
      <c r="E481" s="22">
        <v>961.6</v>
      </c>
      <c r="F481" s="22">
        <v>961.6</v>
      </c>
    </row>
    <row r="482" spans="1:6">
      <c r="B482" s="194" t="s">
        <v>751</v>
      </c>
      <c r="C482" s="194" t="s">
        <v>3178</v>
      </c>
      <c r="D482" s="22">
        <v>1550</v>
      </c>
      <c r="E482" s="22">
        <v>620</v>
      </c>
      <c r="F482" s="22">
        <v>372</v>
      </c>
    </row>
    <row r="483" spans="1:6">
      <c r="B483" s="194" t="s">
        <v>752</v>
      </c>
      <c r="C483" s="194" t="s">
        <v>3178</v>
      </c>
      <c r="D483" s="22">
        <v>1444</v>
      </c>
      <c r="E483" s="22">
        <v>577.6</v>
      </c>
      <c r="F483" s="22">
        <v>346.56</v>
      </c>
    </row>
    <row r="484" spans="1:6">
      <c r="B484" s="194" t="s">
        <v>753</v>
      </c>
      <c r="C484" s="194" t="s">
        <v>3325</v>
      </c>
      <c r="D484" s="22">
        <v>4674</v>
      </c>
      <c r="E484" s="22">
        <v>1869.6000000000001</v>
      </c>
      <c r="F484" s="22">
        <v>1869.6000000000001</v>
      </c>
    </row>
    <row r="485" spans="1:6">
      <c r="B485" s="194" t="s">
        <v>754</v>
      </c>
      <c r="C485" s="194" t="s">
        <v>3325</v>
      </c>
      <c r="D485" s="22">
        <v>1232</v>
      </c>
      <c r="E485" s="22">
        <v>492.8</v>
      </c>
      <c r="F485" s="22">
        <v>492.8</v>
      </c>
    </row>
    <row r="486" spans="1:6">
      <c r="B486" s="194" t="s">
        <v>755</v>
      </c>
      <c r="C486" s="194" t="s">
        <v>3325</v>
      </c>
      <c r="D486" s="22">
        <v>1528</v>
      </c>
      <c r="E486" s="22">
        <v>611.20000000000005</v>
      </c>
      <c r="F486" s="22">
        <v>611.20000000000005</v>
      </c>
    </row>
    <row r="487" spans="1:6">
      <c r="A487" s="194" t="s">
        <v>28</v>
      </c>
      <c r="B487" s="194" t="s">
        <v>29</v>
      </c>
      <c r="C487" s="194" t="s">
        <v>3178</v>
      </c>
      <c r="D487" s="22">
        <v>930</v>
      </c>
      <c r="E487" s="22">
        <v>372</v>
      </c>
      <c r="F487" s="22">
        <v>372</v>
      </c>
    </row>
    <row r="488" spans="1:6">
      <c r="B488" s="194" t="s">
        <v>33</v>
      </c>
      <c r="C488" s="194" t="s">
        <v>3324</v>
      </c>
      <c r="D488" s="22">
        <v>1258</v>
      </c>
      <c r="E488" s="22">
        <v>503.20000000000005</v>
      </c>
      <c r="F488" s="22">
        <v>503.20000000000005</v>
      </c>
    </row>
    <row r="489" spans="1:6">
      <c r="B489" s="194" t="s">
        <v>37</v>
      </c>
      <c r="C489" s="194" t="s">
        <v>3324</v>
      </c>
      <c r="D489" s="22">
        <v>1112</v>
      </c>
      <c r="E489" s="22">
        <v>444.8</v>
      </c>
      <c r="F489" s="22">
        <v>444.8</v>
      </c>
    </row>
    <row r="490" spans="1:6">
      <c r="A490" s="194" t="s">
        <v>1094</v>
      </c>
      <c r="B490" s="194" t="s">
        <v>1095</v>
      </c>
      <c r="C490" s="194" t="s">
        <v>3179</v>
      </c>
      <c r="D490" s="22">
        <v>522</v>
      </c>
      <c r="E490" s="22">
        <v>261</v>
      </c>
      <c r="F490" s="22">
        <v>261</v>
      </c>
    </row>
    <row r="491" spans="1:6">
      <c r="B491" s="194" t="s">
        <v>1097</v>
      </c>
      <c r="C491" s="194" t="s">
        <v>3178</v>
      </c>
      <c r="D491" s="22">
        <v>726</v>
      </c>
      <c r="E491" s="22">
        <v>363</v>
      </c>
      <c r="F491" s="22">
        <v>363</v>
      </c>
    </row>
    <row r="492" spans="1:6">
      <c r="B492" s="194" t="s">
        <v>1098</v>
      </c>
      <c r="C492" s="194" t="s">
        <v>3178</v>
      </c>
      <c r="D492" s="22">
        <v>394</v>
      </c>
      <c r="E492" s="22">
        <v>197</v>
      </c>
      <c r="F492" s="22">
        <v>197</v>
      </c>
    </row>
    <row r="493" spans="1:6">
      <c r="B493" s="194" t="s">
        <v>1099</v>
      </c>
      <c r="C493" s="194" t="s">
        <v>3178</v>
      </c>
      <c r="D493" s="22">
        <v>1220</v>
      </c>
      <c r="E493" s="22">
        <v>610</v>
      </c>
      <c r="F493" s="22">
        <v>610</v>
      </c>
    </row>
    <row r="494" spans="1:6">
      <c r="B494" s="194" t="s">
        <v>1100</v>
      </c>
      <c r="C494" s="194" t="s">
        <v>3178</v>
      </c>
      <c r="D494" s="22">
        <v>812</v>
      </c>
      <c r="E494" s="22">
        <v>406</v>
      </c>
      <c r="F494" s="22">
        <v>406</v>
      </c>
    </row>
    <row r="495" spans="1:6">
      <c r="B495" s="194" t="s">
        <v>1101</v>
      </c>
      <c r="C495" s="194" t="s">
        <v>3178</v>
      </c>
      <c r="D495" s="22">
        <v>1192</v>
      </c>
      <c r="E495" s="22">
        <v>596</v>
      </c>
      <c r="F495" s="22">
        <v>596</v>
      </c>
    </row>
    <row r="496" spans="1:6">
      <c r="B496" s="194" t="s">
        <v>1102</v>
      </c>
      <c r="C496" s="194" t="s">
        <v>3178</v>
      </c>
      <c r="D496" s="22">
        <v>1810</v>
      </c>
      <c r="E496" s="22">
        <v>905</v>
      </c>
      <c r="F496" s="22">
        <v>905</v>
      </c>
    </row>
    <row r="497" spans="1:6">
      <c r="B497" s="194" t="s">
        <v>1103</v>
      </c>
      <c r="C497" s="194" t="s">
        <v>3178</v>
      </c>
      <c r="D497" s="22">
        <v>2218</v>
      </c>
      <c r="E497" s="22">
        <v>1109</v>
      </c>
      <c r="F497" s="22">
        <v>1109</v>
      </c>
    </row>
    <row r="498" spans="1:6">
      <c r="B498" s="194" t="s">
        <v>1104</v>
      </c>
      <c r="C498" s="194" t="s">
        <v>3178</v>
      </c>
      <c r="D498" s="22">
        <v>418</v>
      </c>
      <c r="E498" s="22">
        <v>209</v>
      </c>
      <c r="F498" s="22">
        <v>209</v>
      </c>
    </row>
    <row r="499" spans="1:6">
      <c r="B499" s="194" t="s">
        <v>1105</v>
      </c>
      <c r="C499" s="194" t="s">
        <v>3178</v>
      </c>
      <c r="D499" s="22">
        <v>570</v>
      </c>
      <c r="E499" s="22">
        <v>285</v>
      </c>
      <c r="F499" s="22">
        <v>285</v>
      </c>
    </row>
    <row r="500" spans="1:6">
      <c r="B500" s="194" t="s">
        <v>1106</v>
      </c>
      <c r="C500" s="194" t="s">
        <v>3178</v>
      </c>
      <c r="D500" s="22">
        <v>1504</v>
      </c>
      <c r="E500" s="22">
        <v>752</v>
      </c>
      <c r="F500" s="22">
        <v>752</v>
      </c>
    </row>
    <row r="501" spans="1:6">
      <c r="B501" s="194" t="s">
        <v>1107</v>
      </c>
      <c r="C501" s="194" t="s">
        <v>3178</v>
      </c>
      <c r="D501" s="22">
        <v>1222</v>
      </c>
      <c r="E501" s="22">
        <v>611</v>
      </c>
      <c r="F501" s="22">
        <v>611</v>
      </c>
    </row>
    <row r="502" spans="1:6">
      <c r="B502" s="194" t="s">
        <v>1108</v>
      </c>
      <c r="C502" s="194" t="s">
        <v>3178</v>
      </c>
      <c r="D502" s="22">
        <v>794</v>
      </c>
      <c r="E502" s="22">
        <v>397</v>
      </c>
      <c r="F502" s="22">
        <v>397</v>
      </c>
    </row>
    <row r="503" spans="1:6">
      <c r="B503" s="194" t="s">
        <v>1109</v>
      </c>
      <c r="C503" s="194" t="s">
        <v>3178</v>
      </c>
      <c r="D503" s="22">
        <v>752</v>
      </c>
      <c r="E503" s="22">
        <v>376</v>
      </c>
      <c r="F503" s="22">
        <v>376</v>
      </c>
    </row>
    <row r="504" spans="1:6">
      <c r="B504" s="194" t="s">
        <v>1110</v>
      </c>
      <c r="C504" s="194" t="s">
        <v>3178</v>
      </c>
      <c r="D504" s="22">
        <v>836</v>
      </c>
      <c r="E504" s="22">
        <v>418</v>
      </c>
      <c r="F504" s="22">
        <v>418</v>
      </c>
    </row>
    <row r="505" spans="1:6">
      <c r="A505" s="194" t="s">
        <v>769</v>
      </c>
      <c r="B505" s="194" t="s">
        <v>770</v>
      </c>
      <c r="C505" s="194" t="s">
        <v>3178</v>
      </c>
      <c r="D505" s="22">
        <v>588</v>
      </c>
      <c r="E505" s="22">
        <v>235.20000000000002</v>
      </c>
      <c r="F505" s="22">
        <v>235.20000000000002</v>
      </c>
    </row>
    <row r="506" spans="1:6">
      <c r="B506" s="194" t="s">
        <v>771</v>
      </c>
      <c r="C506" s="194" t="s">
        <v>3178</v>
      </c>
      <c r="D506" s="22">
        <v>1124</v>
      </c>
      <c r="E506" s="22">
        <v>449.6</v>
      </c>
      <c r="F506" s="22">
        <v>449.6</v>
      </c>
    </row>
    <row r="507" spans="1:6">
      <c r="B507" s="194" t="s">
        <v>773</v>
      </c>
      <c r="C507" s="194" t="s">
        <v>3178</v>
      </c>
      <c r="D507" s="22">
        <v>1978</v>
      </c>
      <c r="E507" s="22">
        <v>791.2</v>
      </c>
      <c r="F507" s="22">
        <v>791.2</v>
      </c>
    </row>
    <row r="508" spans="1:6">
      <c r="B508" s="194" t="s">
        <v>774</v>
      </c>
      <c r="C508" s="194" t="s">
        <v>3178</v>
      </c>
      <c r="D508" s="22">
        <v>2512</v>
      </c>
      <c r="E508" s="22">
        <v>1004.8000000000001</v>
      </c>
      <c r="F508" s="22">
        <v>1004.8000000000001</v>
      </c>
    </row>
    <row r="509" spans="1:6">
      <c r="B509" s="194" t="s">
        <v>775</v>
      </c>
      <c r="C509" s="194" t="s">
        <v>3178</v>
      </c>
      <c r="D509" s="22">
        <v>876</v>
      </c>
      <c r="E509" s="22">
        <v>350.40000000000003</v>
      </c>
      <c r="F509" s="22">
        <v>350.40000000000003</v>
      </c>
    </row>
    <row r="510" spans="1:6">
      <c r="B510" s="194" t="s">
        <v>776</v>
      </c>
      <c r="C510" s="194" t="s">
        <v>94</v>
      </c>
      <c r="D510" s="22">
        <v>324</v>
      </c>
      <c r="E510" s="22">
        <v>129.6</v>
      </c>
      <c r="F510" s="22">
        <v>129.6</v>
      </c>
    </row>
    <row r="511" spans="1:6">
      <c r="B511" s="194" t="s">
        <v>777</v>
      </c>
      <c r="C511" s="194" t="s">
        <v>94</v>
      </c>
      <c r="D511" s="22">
        <v>356</v>
      </c>
      <c r="E511" s="22">
        <v>142.4</v>
      </c>
      <c r="F511" s="22">
        <v>142.4</v>
      </c>
    </row>
    <row r="512" spans="1:6">
      <c r="B512" s="194" t="s">
        <v>778</v>
      </c>
      <c r="C512" s="194" t="s">
        <v>3324</v>
      </c>
      <c r="D512" s="22">
        <v>462</v>
      </c>
      <c r="E512" s="22">
        <v>184.8</v>
      </c>
      <c r="F512" s="22">
        <v>184.8</v>
      </c>
    </row>
    <row r="513" spans="1:6">
      <c r="B513" s="194" t="s">
        <v>779</v>
      </c>
      <c r="C513" s="194" t="s">
        <v>3178</v>
      </c>
      <c r="D513" s="22">
        <v>1516</v>
      </c>
      <c r="E513" s="22">
        <v>606.4</v>
      </c>
      <c r="F513" s="22">
        <v>606.4</v>
      </c>
    </row>
    <row r="514" spans="1:6">
      <c r="B514" s="194" t="s">
        <v>780</v>
      </c>
      <c r="C514" s="194" t="s">
        <v>3178</v>
      </c>
      <c r="D514" s="22">
        <v>2208</v>
      </c>
      <c r="E514" s="22">
        <v>883.2</v>
      </c>
      <c r="F514" s="22">
        <v>883.2</v>
      </c>
    </row>
    <row r="515" spans="1:6">
      <c r="B515" s="194" t="s">
        <v>781</v>
      </c>
      <c r="C515" s="194" t="s">
        <v>3178</v>
      </c>
      <c r="D515" s="22">
        <v>1434</v>
      </c>
      <c r="E515" s="22">
        <v>573.6</v>
      </c>
      <c r="F515" s="22">
        <v>573.6</v>
      </c>
    </row>
    <row r="516" spans="1:6">
      <c r="B516" s="194" t="s">
        <v>782</v>
      </c>
      <c r="C516" s="194" t="s">
        <v>3178</v>
      </c>
      <c r="D516" s="22">
        <v>3146</v>
      </c>
      <c r="E516" s="22">
        <v>1258.4000000000001</v>
      </c>
      <c r="F516" s="22">
        <v>1258.4000000000001</v>
      </c>
    </row>
    <row r="517" spans="1:6">
      <c r="B517" s="194" t="s">
        <v>783</v>
      </c>
      <c r="C517" s="194" t="s">
        <v>3178</v>
      </c>
      <c r="D517" s="22">
        <v>278</v>
      </c>
      <c r="E517" s="22">
        <v>111.2</v>
      </c>
      <c r="F517" s="22">
        <v>111.2</v>
      </c>
    </row>
    <row r="518" spans="1:6">
      <c r="B518" s="194" t="s">
        <v>784</v>
      </c>
      <c r="C518" s="194" t="s">
        <v>3178</v>
      </c>
      <c r="D518" s="22">
        <v>1978</v>
      </c>
      <c r="E518" s="22">
        <v>791.2</v>
      </c>
      <c r="F518" s="22">
        <v>791.2</v>
      </c>
    </row>
    <row r="519" spans="1:6">
      <c r="B519" s="194" t="s">
        <v>785</v>
      </c>
      <c r="C519" s="194" t="s">
        <v>3178</v>
      </c>
      <c r="D519" s="22">
        <v>1606</v>
      </c>
      <c r="E519" s="22">
        <v>642.40000000000009</v>
      </c>
      <c r="F519" s="22">
        <v>642.40000000000009</v>
      </c>
    </row>
    <row r="520" spans="1:6">
      <c r="B520" s="194" t="s">
        <v>786</v>
      </c>
      <c r="C520" s="194" t="s">
        <v>3178</v>
      </c>
      <c r="D520" s="22">
        <v>1710</v>
      </c>
      <c r="E520" s="22">
        <v>684</v>
      </c>
      <c r="F520" s="22">
        <v>684</v>
      </c>
    </row>
    <row r="521" spans="1:6">
      <c r="B521" s="194" t="s">
        <v>787</v>
      </c>
      <c r="C521" s="194" t="s">
        <v>3178</v>
      </c>
      <c r="D521" s="22">
        <v>1848</v>
      </c>
      <c r="E521" s="22">
        <v>739.2</v>
      </c>
      <c r="F521" s="22">
        <v>739.2</v>
      </c>
    </row>
    <row r="522" spans="1:6">
      <c r="A522" s="194" t="s">
        <v>1232</v>
      </c>
      <c r="B522" s="194" t="s">
        <v>1233</v>
      </c>
      <c r="C522" s="194" t="s">
        <v>3325</v>
      </c>
      <c r="D522" s="22">
        <v>602</v>
      </c>
      <c r="E522" s="22">
        <v>270.90000000000003</v>
      </c>
      <c r="F522" s="22">
        <v>270.90000000000003</v>
      </c>
    </row>
    <row r="523" spans="1:6">
      <c r="B523" s="194" t="s">
        <v>479</v>
      </c>
      <c r="C523" s="194" t="s">
        <v>3325</v>
      </c>
      <c r="D523" s="22">
        <v>1610</v>
      </c>
      <c r="E523" s="22">
        <v>724.5</v>
      </c>
      <c r="F523" s="22">
        <v>724.5</v>
      </c>
    </row>
    <row r="524" spans="1:6">
      <c r="B524" s="194" t="s">
        <v>1234</v>
      </c>
      <c r="C524" s="194" t="s">
        <v>3325</v>
      </c>
      <c r="D524" s="22">
        <v>1020</v>
      </c>
      <c r="E524" s="22">
        <v>459</v>
      </c>
      <c r="F524" s="22">
        <v>459</v>
      </c>
    </row>
    <row r="525" spans="1:6">
      <c r="B525" s="194" t="s">
        <v>955</v>
      </c>
      <c r="C525" s="194" t="s">
        <v>3325</v>
      </c>
      <c r="D525" s="22">
        <v>950</v>
      </c>
      <c r="E525" s="22">
        <v>427.5</v>
      </c>
      <c r="F525" s="22">
        <v>427.5</v>
      </c>
    </row>
    <row r="526" spans="1:6">
      <c r="B526" s="194" t="s">
        <v>1235</v>
      </c>
      <c r="C526" s="194" t="s">
        <v>3325</v>
      </c>
      <c r="D526" s="22">
        <v>2296</v>
      </c>
      <c r="E526" s="22">
        <v>1033.2</v>
      </c>
      <c r="F526" s="22">
        <v>1033.2</v>
      </c>
    </row>
    <row r="527" spans="1:6">
      <c r="B527" s="194" t="s">
        <v>601</v>
      </c>
      <c r="C527" s="194" t="s">
        <v>3325</v>
      </c>
      <c r="D527" s="22">
        <v>1372</v>
      </c>
      <c r="E527" s="22">
        <v>617.4</v>
      </c>
      <c r="F527" s="22">
        <v>617.4</v>
      </c>
    </row>
    <row r="528" spans="1:6">
      <c r="B528" s="194" t="s">
        <v>1236</v>
      </c>
      <c r="C528" s="194" t="s">
        <v>3325</v>
      </c>
      <c r="D528" s="22">
        <v>244</v>
      </c>
      <c r="E528" s="22">
        <v>109.8</v>
      </c>
      <c r="F528" s="22">
        <v>109.8</v>
      </c>
    </row>
    <row r="529" spans="1:6">
      <c r="B529" s="194" t="s">
        <v>1237</v>
      </c>
      <c r="C529" s="194" t="s">
        <v>3325</v>
      </c>
      <c r="D529" s="22">
        <v>532</v>
      </c>
      <c r="E529" s="22">
        <v>239.4</v>
      </c>
      <c r="F529" s="22">
        <v>239.4</v>
      </c>
    </row>
    <row r="530" spans="1:6">
      <c r="B530" s="194" t="s">
        <v>1238</v>
      </c>
      <c r="C530" s="194" t="s">
        <v>3325</v>
      </c>
      <c r="D530" s="22">
        <v>814</v>
      </c>
      <c r="E530" s="22">
        <v>366.3</v>
      </c>
      <c r="F530" s="22">
        <v>366.3</v>
      </c>
    </row>
    <row r="531" spans="1:6">
      <c r="B531" s="194" t="s">
        <v>1239</v>
      </c>
      <c r="C531" s="194" t="s">
        <v>3325</v>
      </c>
      <c r="D531" s="22">
        <v>330</v>
      </c>
      <c r="E531" s="22">
        <v>148.5</v>
      </c>
      <c r="F531" s="22">
        <v>148.5</v>
      </c>
    </row>
    <row r="532" spans="1:6">
      <c r="B532" s="194" t="s">
        <v>1240</v>
      </c>
      <c r="C532" s="194" t="s">
        <v>3325</v>
      </c>
      <c r="D532" s="22">
        <v>602</v>
      </c>
      <c r="E532" s="22">
        <v>270.90000000000003</v>
      </c>
      <c r="F532" s="22">
        <v>270.90000000000003</v>
      </c>
    </row>
    <row r="533" spans="1:6">
      <c r="B533" s="194" t="s">
        <v>323</v>
      </c>
      <c r="C533" s="194" t="s">
        <v>3325</v>
      </c>
      <c r="D533" s="22">
        <v>1302</v>
      </c>
      <c r="E533" s="22">
        <v>585.9</v>
      </c>
      <c r="F533" s="22">
        <v>585.9</v>
      </c>
    </row>
    <row r="534" spans="1:6">
      <c r="B534" s="194" t="s">
        <v>1241</v>
      </c>
      <c r="C534" s="194" t="s">
        <v>3325</v>
      </c>
      <c r="D534" s="22">
        <v>1770</v>
      </c>
      <c r="E534" s="22">
        <v>796.5</v>
      </c>
      <c r="F534" s="22">
        <v>796.5</v>
      </c>
    </row>
    <row r="535" spans="1:6">
      <c r="B535" s="194" t="s">
        <v>1242</v>
      </c>
      <c r="C535" s="194" t="s">
        <v>3325</v>
      </c>
      <c r="D535" s="22">
        <v>920</v>
      </c>
      <c r="E535" s="22">
        <v>414</v>
      </c>
      <c r="F535" s="22">
        <v>414</v>
      </c>
    </row>
    <row r="536" spans="1:6">
      <c r="B536" s="194" t="s">
        <v>1243</v>
      </c>
      <c r="C536" s="194" t="s">
        <v>3325</v>
      </c>
      <c r="D536" s="22">
        <v>746</v>
      </c>
      <c r="E536" s="22">
        <v>335.7</v>
      </c>
      <c r="F536" s="22">
        <v>335.7</v>
      </c>
    </row>
    <row r="537" spans="1:6">
      <c r="B537" s="194" t="s">
        <v>1244</v>
      </c>
      <c r="C537" s="194" t="s">
        <v>3325</v>
      </c>
      <c r="D537" s="22">
        <v>490</v>
      </c>
      <c r="E537" s="22">
        <v>220.5</v>
      </c>
      <c r="F537" s="22">
        <v>220.5</v>
      </c>
    </row>
    <row r="538" spans="1:6">
      <c r="B538" s="194" t="s">
        <v>1245</v>
      </c>
      <c r="C538" s="194" t="s">
        <v>3325</v>
      </c>
      <c r="D538" s="22">
        <v>270</v>
      </c>
      <c r="E538" s="22">
        <v>121.5</v>
      </c>
      <c r="F538" s="22">
        <v>121.5</v>
      </c>
    </row>
    <row r="539" spans="1:6">
      <c r="B539" s="194" t="s">
        <v>1246</v>
      </c>
      <c r="C539" s="194" t="s">
        <v>3325</v>
      </c>
      <c r="D539" s="22">
        <v>630</v>
      </c>
      <c r="E539" s="22">
        <v>283.5</v>
      </c>
      <c r="F539" s="22">
        <v>283.5</v>
      </c>
    </row>
    <row r="540" spans="1:6">
      <c r="B540" s="194" t="s">
        <v>1247</v>
      </c>
      <c r="C540" s="194" t="s">
        <v>3325</v>
      </c>
      <c r="D540" s="22">
        <v>266</v>
      </c>
      <c r="E540" s="22">
        <v>119.7</v>
      </c>
      <c r="F540" s="22">
        <v>119.7</v>
      </c>
    </row>
    <row r="541" spans="1:6">
      <c r="B541" s="194" t="s">
        <v>1248</v>
      </c>
      <c r="C541" s="194" t="s">
        <v>3325</v>
      </c>
      <c r="D541" s="22">
        <v>270</v>
      </c>
      <c r="E541" s="22">
        <v>121.5</v>
      </c>
      <c r="F541" s="22">
        <v>121.5</v>
      </c>
    </row>
    <row r="542" spans="1:6">
      <c r="B542" s="194" t="s">
        <v>1249</v>
      </c>
      <c r="C542" s="194" t="s">
        <v>3325</v>
      </c>
      <c r="D542" s="22">
        <v>324</v>
      </c>
      <c r="E542" s="22">
        <v>145.80000000000001</v>
      </c>
      <c r="F542" s="22">
        <v>145.80000000000001</v>
      </c>
    </row>
    <row r="543" spans="1:6">
      <c r="A543" s="194" t="s">
        <v>896</v>
      </c>
      <c r="B543" s="194" t="s">
        <v>3188</v>
      </c>
      <c r="C543" s="194" t="s">
        <v>3178</v>
      </c>
      <c r="D543" s="22">
        <v>228</v>
      </c>
      <c r="E543" s="22">
        <v>91.2</v>
      </c>
      <c r="F543" s="22"/>
    </row>
    <row r="544" spans="1:6">
      <c r="B544" s="194" t="s">
        <v>3189</v>
      </c>
      <c r="C544" s="194" t="s">
        <v>3178</v>
      </c>
      <c r="D544" s="22">
        <v>294</v>
      </c>
      <c r="E544" s="22">
        <v>117.60000000000001</v>
      </c>
      <c r="F544" s="22"/>
    </row>
    <row r="545" spans="2:6">
      <c r="B545" s="194" t="s">
        <v>3190</v>
      </c>
      <c r="C545" s="194" t="s">
        <v>3178</v>
      </c>
      <c r="D545" s="22">
        <v>206</v>
      </c>
      <c r="E545" s="22">
        <v>82.4</v>
      </c>
      <c r="F545" s="22"/>
    </row>
    <row r="546" spans="2:6">
      <c r="B546" s="194" t="s">
        <v>3191</v>
      </c>
      <c r="C546" s="194" t="s">
        <v>3178</v>
      </c>
      <c r="D546" s="22">
        <v>202</v>
      </c>
      <c r="E546" s="22">
        <v>80.800000000000011</v>
      </c>
      <c r="F546" s="22"/>
    </row>
    <row r="547" spans="2:6">
      <c r="B547" s="194" t="s">
        <v>3192</v>
      </c>
      <c r="C547" s="194" t="s">
        <v>3179</v>
      </c>
      <c r="D547" s="22">
        <v>126</v>
      </c>
      <c r="E547" s="22">
        <v>50.400000000000006</v>
      </c>
      <c r="F547" s="22"/>
    </row>
    <row r="548" spans="2:6">
      <c r="B548" s="194" t="s">
        <v>3193</v>
      </c>
      <c r="C548" s="194" t="s">
        <v>94</v>
      </c>
      <c r="D548" s="22">
        <v>238</v>
      </c>
      <c r="E548" s="22">
        <v>95.2</v>
      </c>
      <c r="F548" s="22"/>
    </row>
    <row r="549" spans="2:6">
      <c r="B549" s="194" t="s">
        <v>3194</v>
      </c>
      <c r="C549" s="194" t="s">
        <v>94</v>
      </c>
      <c r="D549" s="22">
        <v>208</v>
      </c>
      <c r="E549" s="22">
        <v>83.2</v>
      </c>
      <c r="F549" s="22"/>
    </row>
    <row r="550" spans="2:6">
      <c r="B550" s="194" t="s">
        <v>3195</v>
      </c>
      <c r="C550" s="194" t="s">
        <v>3178</v>
      </c>
      <c r="D550" s="22">
        <v>266</v>
      </c>
      <c r="E550" s="22">
        <v>106.4</v>
      </c>
      <c r="F550" s="22"/>
    </row>
    <row r="551" spans="2:6">
      <c r="B551" s="194" t="s">
        <v>3196</v>
      </c>
      <c r="C551" s="194" t="s">
        <v>3178</v>
      </c>
      <c r="D551" s="22">
        <v>694</v>
      </c>
      <c r="E551" s="22">
        <v>277.60000000000002</v>
      </c>
      <c r="F551" s="22"/>
    </row>
    <row r="552" spans="2:6">
      <c r="B552" s="194" t="s">
        <v>3197</v>
      </c>
      <c r="C552" s="194" t="s">
        <v>94</v>
      </c>
      <c r="D552" s="22">
        <v>132</v>
      </c>
      <c r="E552" s="22">
        <v>52.800000000000004</v>
      </c>
      <c r="F552" s="22"/>
    </row>
    <row r="553" spans="2:6">
      <c r="B553" s="194" t="s">
        <v>3198</v>
      </c>
      <c r="C553" s="194" t="s">
        <v>94</v>
      </c>
      <c r="D553" s="22">
        <v>214</v>
      </c>
      <c r="E553" s="22">
        <v>85.600000000000009</v>
      </c>
      <c r="F553" s="22"/>
    </row>
    <row r="554" spans="2:6">
      <c r="B554" s="194" t="s">
        <v>3199</v>
      </c>
      <c r="C554" s="194" t="s">
        <v>94</v>
      </c>
      <c r="D554" s="22">
        <v>448</v>
      </c>
      <c r="E554" s="22">
        <v>179.20000000000002</v>
      </c>
      <c r="F554" s="22"/>
    </row>
    <row r="555" spans="2:6">
      <c r="B555" s="194" t="s">
        <v>3200</v>
      </c>
      <c r="C555" s="194" t="s">
        <v>94</v>
      </c>
      <c r="D555" s="22">
        <v>168</v>
      </c>
      <c r="E555" s="22">
        <v>67.2</v>
      </c>
      <c r="F555" s="22"/>
    </row>
    <row r="556" spans="2:6">
      <c r="B556" s="194" t="s">
        <v>3201</v>
      </c>
      <c r="C556" s="194" t="s">
        <v>94</v>
      </c>
      <c r="D556" s="22">
        <v>154</v>
      </c>
      <c r="E556" s="22">
        <v>61.6</v>
      </c>
      <c r="F556" s="22"/>
    </row>
    <row r="557" spans="2:6">
      <c r="B557" s="194" t="s">
        <v>3202</v>
      </c>
      <c r="C557" s="194" t="s">
        <v>94</v>
      </c>
      <c r="D557" s="22">
        <v>532</v>
      </c>
      <c r="E557" s="22">
        <v>212.8</v>
      </c>
      <c r="F557" s="22"/>
    </row>
    <row r="558" spans="2:6">
      <c r="B558" s="194" t="s">
        <v>3203</v>
      </c>
      <c r="C558" s="194" t="s">
        <v>94</v>
      </c>
      <c r="D558" s="22">
        <v>130</v>
      </c>
      <c r="E558" s="22">
        <v>52</v>
      </c>
      <c r="F558" s="22"/>
    </row>
    <row r="559" spans="2:6">
      <c r="B559" s="194" t="s">
        <v>3204</v>
      </c>
      <c r="C559" s="194" t="s">
        <v>94</v>
      </c>
      <c r="D559" s="22">
        <v>1976</v>
      </c>
      <c r="E559" s="22">
        <v>790.40000000000009</v>
      </c>
      <c r="F559" s="22"/>
    </row>
    <row r="560" spans="2:6">
      <c r="B560" s="194" t="s">
        <v>3205</v>
      </c>
      <c r="C560" s="194" t="s">
        <v>3179</v>
      </c>
      <c r="D560" s="22">
        <v>448</v>
      </c>
      <c r="E560" s="22">
        <v>179.20000000000002</v>
      </c>
      <c r="F560" s="22"/>
    </row>
    <row r="561" spans="1:6">
      <c r="A561" s="194" t="s">
        <v>218</v>
      </c>
      <c r="B561" s="194" t="s">
        <v>219</v>
      </c>
      <c r="C561" s="194" t="s">
        <v>3178</v>
      </c>
      <c r="D561" s="22">
        <v>680</v>
      </c>
      <c r="E561" s="22">
        <v>272</v>
      </c>
      <c r="F561" s="22">
        <v>272</v>
      </c>
    </row>
    <row r="562" spans="1:6">
      <c r="B562" s="194" t="s">
        <v>220</v>
      </c>
      <c r="C562" s="194" t="s">
        <v>3178</v>
      </c>
      <c r="D562" s="22">
        <v>422</v>
      </c>
      <c r="E562" s="22">
        <v>168.8</v>
      </c>
      <c r="F562" s="22">
        <v>168.8</v>
      </c>
    </row>
    <row r="563" spans="1:6">
      <c r="A563" s="194" t="s">
        <v>581</v>
      </c>
      <c r="B563" s="194" t="s">
        <v>582</v>
      </c>
      <c r="C563" s="194" t="s">
        <v>3178</v>
      </c>
      <c r="D563" s="22">
        <v>1252</v>
      </c>
      <c r="E563" s="22">
        <v>500.8</v>
      </c>
      <c r="F563" s="22">
        <v>500.8</v>
      </c>
    </row>
    <row r="564" spans="1:6">
      <c r="B564" s="194" t="s">
        <v>583</v>
      </c>
      <c r="C564" s="194" t="s">
        <v>3178</v>
      </c>
      <c r="D564" s="22">
        <v>246</v>
      </c>
      <c r="E564" s="22">
        <v>98.4</v>
      </c>
      <c r="F564" s="22">
        <v>98.4</v>
      </c>
    </row>
    <row r="565" spans="1:6">
      <c r="B565" s="194" t="s">
        <v>584</v>
      </c>
      <c r="C565" s="194" t="s">
        <v>292</v>
      </c>
      <c r="D565" s="22">
        <v>312</v>
      </c>
      <c r="E565" s="22">
        <v>124.80000000000001</v>
      </c>
      <c r="F565" s="22">
        <v>124.80000000000001</v>
      </c>
    </row>
    <row r="566" spans="1:6">
      <c r="B566" s="194" t="s">
        <v>586</v>
      </c>
      <c r="C566" s="194" t="s">
        <v>3325</v>
      </c>
      <c r="D566" s="22">
        <v>1426</v>
      </c>
      <c r="E566" s="22">
        <v>570.4</v>
      </c>
      <c r="F566" s="22">
        <v>570.4</v>
      </c>
    </row>
    <row r="567" spans="1:6">
      <c r="B567" s="194" t="s">
        <v>587</v>
      </c>
      <c r="C567" s="194" t="s">
        <v>3178</v>
      </c>
      <c r="D567" s="22">
        <v>640</v>
      </c>
      <c r="E567" s="22">
        <v>256</v>
      </c>
      <c r="F567" s="22">
        <v>256</v>
      </c>
    </row>
    <row r="568" spans="1:6">
      <c r="B568" s="194" t="s">
        <v>588</v>
      </c>
      <c r="C568" s="194" t="s">
        <v>3178</v>
      </c>
      <c r="D568" s="22">
        <v>726</v>
      </c>
      <c r="E568" s="22">
        <v>290.40000000000003</v>
      </c>
      <c r="F568" s="22">
        <v>290.40000000000003</v>
      </c>
    </row>
    <row r="569" spans="1:6">
      <c r="B569" s="194" t="s">
        <v>589</v>
      </c>
      <c r="C569" s="194" t="s">
        <v>292</v>
      </c>
      <c r="D569" s="22">
        <v>198</v>
      </c>
      <c r="E569" s="22">
        <v>79.2</v>
      </c>
      <c r="F569" s="22">
        <v>79.2</v>
      </c>
    </row>
    <row r="570" spans="1:6">
      <c r="A570" s="194" t="s">
        <v>993</v>
      </c>
      <c r="B570" s="194" t="s">
        <v>994</v>
      </c>
      <c r="C570" s="194" t="s">
        <v>3178</v>
      </c>
      <c r="D570" s="22">
        <v>108</v>
      </c>
      <c r="E570" s="22">
        <v>54</v>
      </c>
      <c r="F570" s="22">
        <v>54</v>
      </c>
    </row>
    <row r="571" spans="1:6">
      <c r="B571" s="194" t="s">
        <v>995</v>
      </c>
      <c r="C571" s="194" t="s">
        <v>3178</v>
      </c>
      <c r="D571" s="22">
        <v>326</v>
      </c>
      <c r="E571" s="22">
        <v>163</v>
      </c>
      <c r="F571" s="22">
        <v>163</v>
      </c>
    </row>
    <row r="572" spans="1:6">
      <c r="B572" s="194" t="s">
        <v>996</v>
      </c>
      <c r="C572" s="194" t="s">
        <v>3178</v>
      </c>
      <c r="D572" s="22">
        <v>768</v>
      </c>
      <c r="E572" s="22">
        <v>384</v>
      </c>
      <c r="F572" s="22">
        <v>384</v>
      </c>
    </row>
    <row r="573" spans="1:6">
      <c r="B573" s="194" t="s">
        <v>997</v>
      </c>
      <c r="C573" s="194" t="s">
        <v>3178</v>
      </c>
      <c r="D573" s="22">
        <v>720</v>
      </c>
      <c r="E573" s="22">
        <v>360</v>
      </c>
      <c r="F573" s="22">
        <v>360</v>
      </c>
    </row>
    <row r="574" spans="1:6">
      <c r="B574" s="194" t="s">
        <v>998</v>
      </c>
      <c r="C574" s="194" t="s">
        <v>3178</v>
      </c>
      <c r="D574" s="22">
        <v>1302</v>
      </c>
      <c r="E574" s="22">
        <v>651</v>
      </c>
      <c r="F574" s="22">
        <v>651</v>
      </c>
    </row>
    <row r="575" spans="1:6">
      <c r="B575" s="194" t="s">
        <v>1000</v>
      </c>
      <c r="C575" s="194" t="s">
        <v>3178</v>
      </c>
      <c r="D575" s="22">
        <v>352</v>
      </c>
      <c r="E575" s="22">
        <v>176</v>
      </c>
      <c r="F575" s="22">
        <v>176</v>
      </c>
    </row>
    <row r="576" spans="1:6">
      <c r="B576" s="194" t="s">
        <v>1001</v>
      </c>
      <c r="C576" s="194" t="s">
        <v>3325</v>
      </c>
      <c r="D576" s="22">
        <v>2248</v>
      </c>
      <c r="E576" s="22">
        <v>1124</v>
      </c>
      <c r="F576" s="22">
        <v>1124</v>
      </c>
    </row>
    <row r="577" spans="1:6">
      <c r="B577" s="194" t="s">
        <v>1002</v>
      </c>
      <c r="C577" s="194" t="s">
        <v>3178</v>
      </c>
      <c r="D577" s="22">
        <v>548</v>
      </c>
      <c r="E577" s="22">
        <v>274</v>
      </c>
      <c r="F577" s="22">
        <v>274</v>
      </c>
    </row>
    <row r="578" spans="1:6">
      <c r="A578" s="194" t="s">
        <v>515</v>
      </c>
      <c r="B578" s="194" t="s">
        <v>516</v>
      </c>
      <c r="C578" s="194" t="s">
        <v>3180</v>
      </c>
      <c r="D578" s="22">
        <v>1400</v>
      </c>
      <c r="E578" s="22">
        <v>560</v>
      </c>
      <c r="F578" s="22">
        <v>560</v>
      </c>
    </row>
    <row r="579" spans="1:6">
      <c r="B579" s="194" t="s">
        <v>518</v>
      </c>
      <c r="C579" s="194" t="s">
        <v>3178</v>
      </c>
      <c r="D579" s="22">
        <v>984</v>
      </c>
      <c r="E579" s="22">
        <v>393.6</v>
      </c>
      <c r="F579" s="22">
        <v>393.6</v>
      </c>
    </row>
    <row r="580" spans="1:6">
      <c r="B580" s="194" t="s">
        <v>519</v>
      </c>
      <c r="C580" s="194" t="s">
        <v>3178</v>
      </c>
      <c r="D580" s="22">
        <v>478</v>
      </c>
      <c r="E580" s="22">
        <v>191.20000000000002</v>
      </c>
      <c r="F580" s="22">
        <v>191.20000000000002</v>
      </c>
    </row>
    <row r="581" spans="1:6">
      <c r="B581" s="194" t="s">
        <v>520</v>
      </c>
      <c r="C581" s="194" t="s">
        <v>3325</v>
      </c>
      <c r="D581" s="22">
        <v>1256</v>
      </c>
      <c r="E581" s="22">
        <v>502.40000000000003</v>
      </c>
      <c r="F581" s="22">
        <v>502.40000000000003</v>
      </c>
    </row>
    <row r="582" spans="1:6">
      <c r="B582" s="194" t="s">
        <v>521</v>
      </c>
      <c r="C582" s="194" t="s">
        <v>3178</v>
      </c>
      <c r="D582" s="22">
        <v>488</v>
      </c>
      <c r="E582" s="22">
        <v>195.20000000000002</v>
      </c>
      <c r="F582" s="22">
        <v>195.20000000000002</v>
      </c>
    </row>
    <row r="583" spans="1:6">
      <c r="B583" s="194" t="s">
        <v>522</v>
      </c>
      <c r="C583" s="194" t="s">
        <v>3178</v>
      </c>
      <c r="D583" s="22">
        <v>480</v>
      </c>
      <c r="E583" s="22">
        <v>192</v>
      </c>
      <c r="F583" s="22">
        <v>192</v>
      </c>
    </row>
    <row r="584" spans="1:6">
      <c r="B584" s="194" t="s">
        <v>523</v>
      </c>
      <c r="C584" s="194" t="s">
        <v>3178</v>
      </c>
      <c r="D584" s="22">
        <v>290</v>
      </c>
      <c r="E584" s="22">
        <v>116</v>
      </c>
      <c r="F584" s="22">
        <v>116</v>
      </c>
    </row>
    <row r="585" spans="1:6">
      <c r="B585" s="194" t="s">
        <v>525</v>
      </c>
      <c r="C585" s="194" t="s">
        <v>3178</v>
      </c>
      <c r="D585" s="22">
        <v>1626</v>
      </c>
      <c r="E585" s="22">
        <v>650.40000000000009</v>
      </c>
      <c r="F585" s="22">
        <v>325.20000000000005</v>
      </c>
    </row>
    <row r="586" spans="1:6">
      <c r="B586" s="194" t="s">
        <v>527</v>
      </c>
      <c r="C586" s="194" t="s">
        <v>3180</v>
      </c>
      <c r="D586" s="22">
        <v>1390</v>
      </c>
      <c r="E586" s="22">
        <v>556</v>
      </c>
      <c r="F586" s="22">
        <v>556</v>
      </c>
    </row>
    <row r="587" spans="1:6">
      <c r="B587" s="194" t="s">
        <v>528</v>
      </c>
      <c r="C587" s="194" t="s">
        <v>3322</v>
      </c>
      <c r="D587" s="22">
        <v>258</v>
      </c>
      <c r="E587" s="22">
        <v>103.2</v>
      </c>
      <c r="F587" s="22">
        <v>103.2</v>
      </c>
    </row>
    <row r="588" spans="1:6">
      <c r="B588" s="194" t="s">
        <v>530</v>
      </c>
      <c r="C588" s="194" t="s">
        <v>3180</v>
      </c>
      <c r="D588" s="22">
        <v>1154</v>
      </c>
      <c r="E588" s="22">
        <v>461.6</v>
      </c>
      <c r="F588" s="22">
        <v>461.6</v>
      </c>
    </row>
    <row r="589" spans="1:6">
      <c r="B589" s="194" t="s">
        <v>531</v>
      </c>
      <c r="C589" s="194" t="s">
        <v>3180</v>
      </c>
      <c r="D589" s="22">
        <v>2160</v>
      </c>
      <c r="E589" s="22">
        <v>864</v>
      </c>
      <c r="F589" s="22">
        <v>864</v>
      </c>
    </row>
    <row r="590" spans="1:6">
      <c r="B590" s="194" t="s">
        <v>532</v>
      </c>
      <c r="C590" s="194" t="s">
        <v>3178</v>
      </c>
      <c r="D590" s="22">
        <v>580</v>
      </c>
      <c r="E590" s="22">
        <v>232</v>
      </c>
      <c r="F590" s="22">
        <v>232</v>
      </c>
    </row>
    <row r="591" spans="1:6">
      <c r="B591" s="194" t="s">
        <v>534</v>
      </c>
      <c r="C591" s="194" t="s">
        <v>292</v>
      </c>
      <c r="D591" s="22">
        <v>212</v>
      </c>
      <c r="E591" s="22">
        <v>84.800000000000011</v>
      </c>
      <c r="F591" s="22">
        <v>84.800000000000011</v>
      </c>
    </row>
    <row r="592" spans="1:6">
      <c r="B592" s="194" t="s">
        <v>536</v>
      </c>
      <c r="C592" s="194" t="s">
        <v>3180</v>
      </c>
      <c r="D592" s="22">
        <v>2016</v>
      </c>
      <c r="E592" s="22">
        <v>806.40000000000009</v>
      </c>
      <c r="F592" s="22">
        <v>806.40000000000009</v>
      </c>
    </row>
    <row r="593" spans="2:6">
      <c r="B593" s="194" t="s">
        <v>538</v>
      </c>
      <c r="C593" s="194" t="s">
        <v>3180</v>
      </c>
      <c r="D593" s="22">
        <v>2016</v>
      </c>
      <c r="E593" s="22">
        <v>806.40000000000009</v>
      </c>
      <c r="F593" s="22">
        <v>806.40000000000009</v>
      </c>
    </row>
    <row r="594" spans="2:6">
      <c r="B594" s="194" t="s">
        <v>540</v>
      </c>
      <c r="C594" s="194" t="s">
        <v>292</v>
      </c>
      <c r="D594" s="22">
        <v>346</v>
      </c>
      <c r="E594" s="22">
        <v>138.4</v>
      </c>
      <c r="F594" s="22">
        <v>138.4</v>
      </c>
    </row>
    <row r="595" spans="2:6">
      <c r="B595" s="194" t="s">
        <v>541</v>
      </c>
      <c r="C595" s="194" t="s">
        <v>3178</v>
      </c>
      <c r="D595" s="22">
        <v>734</v>
      </c>
      <c r="E595" s="22">
        <v>293.60000000000002</v>
      </c>
      <c r="F595" s="22">
        <v>293.60000000000002</v>
      </c>
    </row>
    <row r="596" spans="2:6">
      <c r="B596" s="194" t="s">
        <v>542</v>
      </c>
      <c r="C596" s="194" t="s">
        <v>3180</v>
      </c>
      <c r="D596" s="22">
        <v>284</v>
      </c>
      <c r="E596" s="22">
        <v>113.60000000000001</v>
      </c>
      <c r="F596" s="22">
        <v>113.60000000000001</v>
      </c>
    </row>
    <row r="597" spans="2:6">
      <c r="B597" s="194" t="s">
        <v>543</v>
      </c>
      <c r="C597" s="194" t="s">
        <v>3325</v>
      </c>
      <c r="D597" s="22">
        <v>346</v>
      </c>
      <c r="E597" s="22">
        <v>138.4</v>
      </c>
      <c r="F597" s="22">
        <v>138.4</v>
      </c>
    </row>
    <row r="598" spans="2:6">
      <c r="B598" s="194" t="s">
        <v>544</v>
      </c>
      <c r="C598" s="194" t="s">
        <v>3178</v>
      </c>
      <c r="D598" s="22">
        <v>452</v>
      </c>
      <c r="E598" s="22">
        <v>180.8</v>
      </c>
      <c r="F598" s="22">
        <v>180.8</v>
      </c>
    </row>
    <row r="599" spans="2:6">
      <c r="B599" s="194" t="s">
        <v>545</v>
      </c>
      <c r="C599" s="194" t="s">
        <v>3178</v>
      </c>
      <c r="D599" s="22">
        <v>448</v>
      </c>
      <c r="E599" s="22">
        <v>179.20000000000002</v>
      </c>
      <c r="F599" s="22">
        <v>179.20000000000002</v>
      </c>
    </row>
    <row r="600" spans="2:6">
      <c r="B600" s="194" t="s">
        <v>546</v>
      </c>
      <c r="C600" s="194" t="s">
        <v>3178</v>
      </c>
      <c r="D600" s="22">
        <v>728</v>
      </c>
      <c r="E600" s="22">
        <v>291.2</v>
      </c>
      <c r="F600" s="22">
        <v>291.2</v>
      </c>
    </row>
    <row r="601" spans="2:6">
      <c r="B601" s="194" t="s">
        <v>547</v>
      </c>
      <c r="C601" s="194" t="s">
        <v>3178</v>
      </c>
      <c r="D601" s="22">
        <v>262</v>
      </c>
      <c r="E601" s="22">
        <v>104.80000000000001</v>
      </c>
      <c r="F601" s="22">
        <v>104.80000000000001</v>
      </c>
    </row>
    <row r="602" spans="2:6">
      <c r="B602" s="194" t="s">
        <v>549</v>
      </c>
      <c r="C602" s="194" t="s">
        <v>3323</v>
      </c>
      <c r="D602" s="22">
        <v>310</v>
      </c>
      <c r="E602" s="22">
        <v>124</v>
      </c>
      <c r="F602" s="22">
        <v>124</v>
      </c>
    </row>
    <row r="603" spans="2:6">
      <c r="B603" s="194" t="s">
        <v>551</v>
      </c>
      <c r="C603" s="194" t="s">
        <v>3180</v>
      </c>
      <c r="D603" s="22">
        <v>348</v>
      </c>
      <c r="E603" s="22">
        <v>139.20000000000002</v>
      </c>
      <c r="F603" s="22">
        <v>139.20000000000002</v>
      </c>
    </row>
    <row r="604" spans="2:6">
      <c r="B604" s="194" t="s">
        <v>552</v>
      </c>
      <c r="C604" s="194" t="s">
        <v>3178</v>
      </c>
      <c r="D604" s="22">
        <v>1342</v>
      </c>
      <c r="E604" s="22">
        <v>536.80000000000007</v>
      </c>
      <c r="F604" s="22">
        <v>536.80000000000007</v>
      </c>
    </row>
    <row r="605" spans="2:6">
      <c r="B605" s="194" t="s">
        <v>553</v>
      </c>
      <c r="C605" s="194" t="s">
        <v>3178</v>
      </c>
      <c r="D605" s="22">
        <v>2356</v>
      </c>
      <c r="E605" s="22">
        <v>942.40000000000009</v>
      </c>
      <c r="F605" s="22">
        <v>942.40000000000009</v>
      </c>
    </row>
    <row r="606" spans="2:6">
      <c r="B606" s="194" t="s">
        <v>554</v>
      </c>
      <c r="C606" s="194" t="s">
        <v>3178</v>
      </c>
      <c r="D606" s="22">
        <v>1320</v>
      </c>
      <c r="E606" s="22">
        <v>528</v>
      </c>
      <c r="F606" s="22">
        <v>528</v>
      </c>
    </row>
    <row r="607" spans="2:6">
      <c r="B607" s="194" t="s">
        <v>555</v>
      </c>
      <c r="C607" s="194" t="s">
        <v>3178</v>
      </c>
      <c r="D607" s="22">
        <v>1238</v>
      </c>
      <c r="E607" s="22">
        <v>495.20000000000005</v>
      </c>
      <c r="F607" s="22">
        <v>495.20000000000005</v>
      </c>
    </row>
    <row r="608" spans="2:6">
      <c r="B608" s="194" t="s">
        <v>556</v>
      </c>
      <c r="C608" s="194" t="s">
        <v>3178</v>
      </c>
      <c r="D608" s="22">
        <v>1104</v>
      </c>
      <c r="E608" s="22">
        <v>441.6</v>
      </c>
      <c r="F608" s="22">
        <v>441.6</v>
      </c>
    </row>
    <row r="609" spans="1:6">
      <c r="B609" s="194" t="s">
        <v>557</v>
      </c>
      <c r="C609" s="194" t="s">
        <v>3180</v>
      </c>
      <c r="D609" s="22">
        <v>384</v>
      </c>
      <c r="E609" s="22">
        <v>153.60000000000002</v>
      </c>
      <c r="F609" s="22">
        <v>153.60000000000002</v>
      </c>
    </row>
    <row r="610" spans="1:6">
      <c r="B610" s="194" t="s">
        <v>558</v>
      </c>
      <c r="C610" s="194" t="s">
        <v>3178</v>
      </c>
      <c r="D610" s="22">
        <v>120</v>
      </c>
      <c r="E610" s="22">
        <v>48</v>
      </c>
      <c r="F610" s="22">
        <v>48</v>
      </c>
    </row>
    <row r="611" spans="1:6">
      <c r="B611" s="194" t="s">
        <v>559</v>
      </c>
      <c r="C611" s="194" t="s">
        <v>3178</v>
      </c>
      <c r="D611" s="22">
        <v>182</v>
      </c>
      <c r="E611" s="22">
        <v>72.8</v>
      </c>
      <c r="F611" s="22">
        <v>72.8</v>
      </c>
    </row>
    <row r="612" spans="1:6">
      <c r="A612" s="194" t="s">
        <v>1250</v>
      </c>
      <c r="B612" s="194" t="s">
        <v>1251</v>
      </c>
      <c r="C612" s="194" t="s">
        <v>3325</v>
      </c>
      <c r="D612" s="22">
        <v>82</v>
      </c>
      <c r="E612" s="22">
        <v>32.800000000000004</v>
      </c>
      <c r="F612" s="22">
        <v>32.800000000000004</v>
      </c>
    </row>
    <row r="613" spans="1:6">
      <c r="B613" s="194" t="s">
        <v>1252</v>
      </c>
      <c r="C613" s="194" t="s">
        <v>3325</v>
      </c>
      <c r="D613" s="22">
        <v>712</v>
      </c>
      <c r="E613" s="22">
        <v>284.8</v>
      </c>
      <c r="F613" s="22">
        <v>284.8</v>
      </c>
    </row>
    <row r="614" spans="1:6">
      <c r="B614" s="194" t="s">
        <v>1253</v>
      </c>
      <c r="C614" s="194" t="s">
        <v>3325</v>
      </c>
      <c r="D614" s="22">
        <v>440</v>
      </c>
      <c r="E614" s="22">
        <v>176</v>
      </c>
      <c r="F614" s="22">
        <v>176</v>
      </c>
    </row>
    <row r="615" spans="1:6">
      <c r="B615" s="194" t="s">
        <v>1254</v>
      </c>
      <c r="C615" s="194" t="s">
        <v>3325</v>
      </c>
      <c r="D615" s="22">
        <v>460</v>
      </c>
      <c r="E615" s="22">
        <v>184</v>
      </c>
      <c r="F615" s="22">
        <v>184</v>
      </c>
    </row>
    <row r="616" spans="1:6">
      <c r="B616" s="194" t="s">
        <v>1255</v>
      </c>
      <c r="C616" s="194" t="s">
        <v>3325</v>
      </c>
      <c r="D616" s="22">
        <v>1660</v>
      </c>
      <c r="E616" s="22">
        <v>664</v>
      </c>
      <c r="F616" s="22">
        <v>664</v>
      </c>
    </row>
    <row r="617" spans="1:6">
      <c r="B617" s="194" t="s">
        <v>1212</v>
      </c>
      <c r="C617" s="194" t="s">
        <v>3325</v>
      </c>
      <c r="D617" s="22">
        <v>632</v>
      </c>
      <c r="E617" s="22">
        <v>252.8</v>
      </c>
      <c r="F617" s="22">
        <v>252.8</v>
      </c>
    </row>
    <row r="618" spans="1:6">
      <c r="B618" s="194" t="s">
        <v>1256</v>
      </c>
      <c r="C618" s="194" t="s">
        <v>3325</v>
      </c>
      <c r="D618" s="22">
        <v>2180</v>
      </c>
      <c r="E618" s="22">
        <v>872</v>
      </c>
      <c r="F618" s="22">
        <v>872</v>
      </c>
    </row>
    <row r="619" spans="1:6">
      <c r="B619" s="194" t="s">
        <v>1213</v>
      </c>
      <c r="C619" s="194" t="s">
        <v>3325</v>
      </c>
      <c r="D619" s="22">
        <v>1394</v>
      </c>
      <c r="E619" s="22">
        <v>557.6</v>
      </c>
      <c r="F619" s="22">
        <v>557.6</v>
      </c>
    </row>
    <row r="620" spans="1:6">
      <c r="B620" s="194" t="s">
        <v>1257</v>
      </c>
      <c r="C620" s="194" t="s">
        <v>3325</v>
      </c>
      <c r="D620" s="22">
        <v>328</v>
      </c>
      <c r="E620" s="22">
        <v>131.20000000000002</v>
      </c>
      <c r="F620" s="22">
        <v>131.20000000000002</v>
      </c>
    </row>
    <row r="621" spans="1:6">
      <c r="B621" s="194" t="s">
        <v>1258</v>
      </c>
      <c r="C621" s="194" t="s">
        <v>3325</v>
      </c>
      <c r="D621" s="22">
        <v>114</v>
      </c>
      <c r="E621" s="22">
        <v>45.6</v>
      </c>
      <c r="F621" s="22">
        <v>45.6</v>
      </c>
    </row>
    <row r="622" spans="1:6">
      <c r="B622" s="194" t="s">
        <v>1259</v>
      </c>
      <c r="C622" s="194" t="s">
        <v>3325</v>
      </c>
      <c r="D622" s="22">
        <v>390</v>
      </c>
      <c r="E622" s="22">
        <v>156</v>
      </c>
      <c r="F622" s="22">
        <v>156</v>
      </c>
    </row>
    <row r="623" spans="1:6">
      <c r="B623" s="194" t="s">
        <v>1260</v>
      </c>
      <c r="C623" s="194" t="s">
        <v>3325</v>
      </c>
      <c r="D623" s="22">
        <v>204</v>
      </c>
      <c r="E623" s="22">
        <v>81.600000000000009</v>
      </c>
      <c r="F623" s="22">
        <v>81.600000000000009</v>
      </c>
    </row>
    <row r="624" spans="1:6">
      <c r="B624" s="194" t="s">
        <v>1261</v>
      </c>
      <c r="C624" s="194" t="s">
        <v>3325</v>
      </c>
      <c r="D624" s="22">
        <v>388</v>
      </c>
      <c r="E624" s="22">
        <v>155.20000000000002</v>
      </c>
      <c r="F624" s="22">
        <v>155.20000000000002</v>
      </c>
    </row>
    <row r="625" spans="2:6">
      <c r="B625" s="194" t="s">
        <v>1262</v>
      </c>
      <c r="C625" s="194" t="s">
        <v>3325</v>
      </c>
      <c r="D625" s="22">
        <v>902</v>
      </c>
      <c r="E625" s="22">
        <v>360.8</v>
      </c>
      <c r="F625" s="22">
        <v>360.8</v>
      </c>
    </row>
    <row r="626" spans="2:6">
      <c r="B626" s="194" t="s">
        <v>1263</v>
      </c>
      <c r="C626" s="194" t="s">
        <v>3325</v>
      </c>
      <c r="D626" s="22">
        <v>1968</v>
      </c>
      <c r="E626" s="22">
        <v>787.2</v>
      </c>
      <c r="F626" s="22">
        <v>787.2</v>
      </c>
    </row>
    <row r="627" spans="2:6">
      <c r="B627" s="194" t="s">
        <v>1264</v>
      </c>
      <c r="C627" s="194" t="s">
        <v>3325</v>
      </c>
      <c r="D627" s="22">
        <v>2524</v>
      </c>
      <c r="E627" s="22">
        <v>1009.6</v>
      </c>
      <c r="F627" s="22">
        <v>1009.6</v>
      </c>
    </row>
    <row r="628" spans="2:6">
      <c r="B628" s="194" t="s">
        <v>317</v>
      </c>
      <c r="C628" s="194" t="s">
        <v>3325</v>
      </c>
      <c r="D628" s="22">
        <v>136</v>
      </c>
      <c r="E628" s="22">
        <v>54.400000000000006</v>
      </c>
      <c r="F628" s="22">
        <v>54.400000000000006</v>
      </c>
    </row>
    <row r="629" spans="2:6">
      <c r="B629" s="194" t="s">
        <v>1265</v>
      </c>
      <c r="C629" s="194" t="s">
        <v>3325</v>
      </c>
      <c r="D629" s="22">
        <v>2010</v>
      </c>
      <c r="E629" s="22">
        <v>804</v>
      </c>
      <c r="F629" s="22">
        <v>804</v>
      </c>
    </row>
    <row r="630" spans="2:6">
      <c r="B630" s="194" t="s">
        <v>1266</v>
      </c>
      <c r="C630" s="194" t="s">
        <v>3325</v>
      </c>
      <c r="D630" s="22">
        <v>3350</v>
      </c>
      <c r="E630" s="22">
        <v>1340</v>
      </c>
      <c r="F630" s="22">
        <v>1340</v>
      </c>
    </row>
    <row r="631" spans="2:6">
      <c r="B631" s="194" t="s">
        <v>1267</v>
      </c>
      <c r="C631" s="194" t="s">
        <v>3325</v>
      </c>
      <c r="D631" s="22">
        <v>424</v>
      </c>
      <c r="E631" s="22">
        <v>169.60000000000002</v>
      </c>
      <c r="F631" s="22">
        <v>169.60000000000002</v>
      </c>
    </row>
    <row r="632" spans="2:6">
      <c r="B632" s="194" t="s">
        <v>1268</v>
      </c>
      <c r="C632" s="194" t="s">
        <v>3325</v>
      </c>
      <c r="D632" s="22">
        <v>1954</v>
      </c>
      <c r="E632" s="22">
        <v>781.6</v>
      </c>
      <c r="F632" s="22">
        <v>781.6</v>
      </c>
    </row>
    <row r="633" spans="2:6">
      <c r="B633" s="194" t="s">
        <v>1269</v>
      </c>
      <c r="C633" s="194" t="s">
        <v>3325</v>
      </c>
      <c r="D633" s="22">
        <v>1158</v>
      </c>
      <c r="E633" s="22">
        <v>463.20000000000005</v>
      </c>
      <c r="F633" s="22">
        <v>463.20000000000005</v>
      </c>
    </row>
    <row r="634" spans="2:6">
      <c r="B634" s="194" t="s">
        <v>1270</v>
      </c>
      <c r="C634" s="194" t="s">
        <v>3325</v>
      </c>
      <c r="D634" s="22">
        <v>126</v>
      </c>
      <c r="E634" s="22">
        <v>50.400000000000006</v>
      </c>
      <c r="F634" s="22">
        <v>50.400000000000006</v>
      </c>
    </row>
    <row r="635" spans="2:6">
      <c r="B635" s="194" t="s">
        <v>1271</v>
      </c>
      <c r="C635" s="194" t="s">
        <v>3325</v>
      </c>
      <c r="D635" s="22">
        <v>682</v>
      </c>
      <c r="E635" s="22">
        <v>272.8</v>
      </c>
      <c r="F635" s="22">
        <v>272.8</v>
      </c>
    </row>
    <row r="636" spans="2:6">
      <c r="B636" s="194" t="s">
        <v>1272</v>
      </c>
      <c r="C636" s="194" t="s">
        <v>3325</v>
      </c>
      <c r="D636" s="22">
        <v>186</v>
      </c>
      <c r="E636" s="22">
        <v>74.400000000000006</v>
      </c>
      <c r="F636" s="22">
        <v>74.400000000000006</v>
      </c>
    </row>
    <row r="637" spans="2:6">
      <c r="B637" s="194" t="s">
        <v>1273</v>
      </c>
      <c r="C637" s="194" t="s">
        <v>3325</v>
      </c>
      <c r="D637" s="22">
        <v>354</v>
      </c>
      <c r="E637" s="22">
        <v>141.6</v>
      </c>
      <c r="F637" s="22">
        <v>141.6</v>
      </c>
    </row>
    <row r="638" spans="2:6">
      <c r="B638" s="194" t="s">
        <v>1274</v>
      </c>
      <c r="C638" s="194" t="s">
        <v>3325</v>
      </c>
      <c r="D638" s="22">
        <v>940</v>
      </c>
      <c r="E638" s="22">
        <v>376</v>
      </c>
      <c r="F638" s="22">
        <v>376</v>
      </c>
    </row>
    <row r="639" spans="2:6">
      <c r="B639" s="194" t="s">
        <v>1275</v>
      </c>
      <c r="C639" s="194" t="s">
        <v>3325</v>
      </c>
      <c r="D639" s="22">
        <v>204</v>
      </c>
      <c r="E639" s="22">
        <v>81.600000000000009</v>
      </c>
      <c r="F639" s="22">
        <v>81.600000000000009</v>
      </c>
    </row>
    <row r="640" spans="2:6">
      <c r="B640" s="194" t="s">
        <v>1276</v>
      </c>
      <c r="C640" s="194" t="s">
        <v>3325</v>
      </c>
      <c r="D640" s="22">
        <v>1370</v>
      </c>
      <c r="E640" s="22">
        <v>548</v>
      </c>
      <c r="F640" s="22">
        <v>548</v>
      </c>
    </row>
    <row r="641" spans="1:6">
      <c r="B641" s="194" t="s">
        <v>1277</v>
      </c>
      <c r="C641" s="194" t="s">
        <v>3325</v>
      </c>
      <c r="D641" s="22">
        <v>4836</v>
      </c>
      <c r="E641" s="22">
        <v>1934.4</v>
      </c>
      <c r="F641" s="22">
        <v>1934.4</v>
      </c>
    </row>
    <row r="642" spans="1:6">
      <c r="B642" s="194" t="s">
        <v>1278</v>
      </c>
      <c r="C642" s="194" t="s">
        <v>3325</v>
      </c>
      <c r="D642" s="22">
        <v>1406</v>
      </c>
      <c r="E642" s="22">
        <v>562.4</v>
      </c>
      <c r="F642" s="22">
        <v>562.4</v>
      </c>
    </row>
    <row r="643" spans="1:6">
      <c r="B643" s="194" t="s">
        <v>1279</v>
      </c>
      <c r="C643" s="194" t="s">
        <v>3325</v>
      </c>
      <c r="D643" s="22">
        <v>2064</v>
      </c>
      <c r="E643" s="22">
        <v>825.6</v>
      </c>
      <c r="F643" s="22">
        <v>825.6</v>
      </c>
    </row>
    <row r="644" spans="1:6">
      <c r="B644" s="194" t="s">
        <v>1280</v>
      </c>
      <c r="C644" s="194" t="s">
        <v>3325</v>
      </c>
      <c r="D644" s="22">
        <v>376</v>
      </c>
      <c r="E644" s="22">
        <v>150.4</v>
      </c>
      <c r="F644" s="22">
        <v>150.4</v>
      </c>
    </row>
    <row r="645" spans="1:6">
      <c r="B645" s="194" t="s">
        <v>1281</v>
      </c>
      <c r="C645" s="194" t="s">
        <v>3325</v>
      </c>
      <c r="D645" s="22">
        <v>1420</v>
      </c>
      <c r="E645" s="22">
        <v>568</v>
      </c>
      <c r="F645" s="22">
        <v>568</v>
      </c>
    </row>
    <row r="646" spans="1:6">
      <c r="B646" s="194" t="s">
        <v>1282</v>
      </c>
      <c r="C646" s="194" t="s">
        <v>3325</v>
      </c>
      <c r="D646" s="22">
        <v>1330</v>
      </c>
      <c r="E646" s="22">
        <v>532</v>
      </c>
      <c r="F646" s="22">
        <v>532</v>
      </c>
    </row>
    <row r="647" spans="1:6">
      <c r="A647" s="194" t="s">
        <v>933</v>
      </c>
      <c r="B647" s="194" t="s">
        <v>3213</v>
      </c>
      <c r="C647" s="194" t="s">
        <v>3323</v>
      </c>
      <c r="D647" s="22">
        <v>4706</v>
      </c>
      <c r="E647" s="22">
        <v>1882.4</v>
      </c>
      <c r="F647" s="22"/>
    </row>
    <row r="648" spans="1:6">
      <c r="B648" s="194" t="s">
        <v>3214</v>
      </c>
      <c r="C648" s="194" t="s">
        <v>3179</v>
      </c>
      <c r="D648" s="22">
        <v>938</v>
      </c>
      <c r="E648" s="22">
        <v>375.20000000000005</v>
      </c>
      <c r="F648" s="22"/>
    </row>
    <row r="649" spans="1:6">
      <c r="B649" s="194" t="s">
        <v>3215</v>
      </c>
      <c r="C649" s="194" t="s">
        <v>3323</v>
      </c>
      <c r="D649" s="22">
        <v>2990</v>
      </c>
      <c r="E649" s="22">
        <v>1196</v>
      </c>
      <c r="F649" s="22"/>
    </row>
    <row r="650" spans="1:6">
      <c r="B650" s="194" t="s">
        <v>3216</v>
      </c>
      <c r="C650" s="194" t="s">
        <v>3323</v>
      </c>
      <c r="D650" s="22">
        <v>2590</v>
      </c>
      <c r="E650" s="22">
        <v>1036</v>
      </c>
      <c r="F650" s="22"/>
    </row>
    <row r="651" spans="1:6">
      <c r="B651" s="194" t="s">
        <v>3217</v>
      </c>
      <c r="C651" s="194" t="s">
        <v>3179</v>
      </c>
      <c r="D651" s="22">
        <v>1756</v>
      </c>
      <c r="E651" s="22">
        <v>702.40000000000009</v>
      </c>
      <c r="F651" s="22"/>
    </row>
    <row r="652" spans="1:6">
      <c r="B652" s="194" t="s">
        <v>3218</v>
      </c>
      <c r="C652" s="194" t="s">
        <v>3178</v>
      </c>
      <c r="D652" s="22">
        <v>776</v>
      </c>
      <c r="E652" s="22">
        <v>310.40000000000003</v>
      </c>
      <c r="F652" s="22"/>
    </row>
    <row r="653" spans="1:6">
      <c r="B653" s="194" t="s">
        <v>3219</v>
      </c>
      <c r="C653" s="194" t="s">
        <v>3323</v>
      </c>
      <c r="D653" s="22">
        <v>978</v>
      </c>
      <c r="E653" s="22">
        <v>391.20000000000005</v>
      </c>
      <c r="F653" s="22"/>
    </row>
    <row r="654" spans="1:6">
      <c r="A654" s="194" t="s">
        <v>1010</v>
      </c>
      <c r="B654" s="194" t="s">
        <v>1011</v>
      </c>
      <c r="C654" s="194" t="s">
        <v>3178</v>
      </c>
      <c r="D654" s="22">
        <v>264</v>
      </c>
      <c r="E654" s="22">
        <v>132</v>
      </c>
      <c r="F654" s="22">
        <v>132</v>
      </c>
    </row>
    <row r="655" spans="1:6">
      <c r="B655" s="194" t="s">
        <v>1012</v>
      </c>
      <c r="C655" s="194" t="s">
        <v>3178</v>
      </c>
      <c r="D655" s="22">
        <v>120</v>
      </c>
      <c r="E655" s="22">
        <v>60</v>
      </c>
      <c r="F655" s="22">
        <v>60</v>
      </c>
    </row>
    <row r="656" spans="1:6">
      <c r="B656" s="194" t="s">
        <v>1013</v>
      </c>
      <c r="C656" s="194" t="s">
        <v>3178</v>
      </c>
      <c r="D656" s="22">
        <v>788</v>
      </c>
      <c r="E656" s="22">
        <v>394</v>
      </c>
      <c r="F656" s="22">
        <v>394</v>
      </c>
    </row>
    <row r="657" spans="1:6">
      <c r="B657" s="194" t="s">
        <v>1014</v>
      </c>
      <c r="C657" s="194" t="s">
        <v>3178</v>
      </c>
      <c r="D657" s="22">
        <v>1792</v>
      </c>
      <c r="E657" s="22">
        <v>896</v>
      </c>
      <c r="F657" s="22">
        <v>896</v>
      </c>
    </row>
    <row r="658" spans="1:6">
      <c r="B658" s="194" t="s">
        <v>1015</v>
      </c>
      <c r="C658" s="194" t="s">
        <v>3178</v>
      </c>
      <c r="D658" s="22">
        <v>1792</v>
      </c>
      <c r="E658" s="22">
        <v>896</v>
      </c>
      <c r="F658" s="22">
        <v>896</v>
      </c>
    </row>
    <row r="659" spans="1:6">
      <c r="B659" s="194" t="s">
        <v>1016</v>
      </c>
      <c r="C659" s="194" t="s">
        <v>3178</v>
      </c>
      <c r="D659" s="22">
        <v>506</v>
      </c>
      <c r="E659" s="22">
        <v>253</v>
      </c>
      <c r="F659" s="22">
        <v>253</v>
      </c>
    </row>
    <row r="660" spans="1:6">
      <c r="B660" s="194" t="s">
        <v>1017</v>
      </c>
      <c r="C660" s="194" t="s">
        <v>3178</v>
      </c>
      <c r="D660" s="22">
        <v>1470</v>
      </c>
      <c r="E660" s="22">
        <v>735</v>
      </c>
      <c r="F660" s="22">
        <v>735</v>
      </c>
    </row>
    <row r="661" spans="1:6">
      <c r="B661" s="194" t="s">
        <v>1018</v>
      </c>
      <c r="C661" s="194" t="s">
        <v>3178</v>
      </c>
      <c r="D661" s="22">
        <v>1492</v>
      </c>
      <c r="E661" s="22">
        <v>746</v>
      </c>
      <c r="F661" s="22">
        <v>746</v>
      </c>
    </row>
    <row r="662" spans="1:6">
      <c r="B662" s="194" t="s">
        <v>1019</v>
      </c>
      <c r="C662" s="194" t="s">
        <v>3178</v>
      </c>
      <c r="D662" s="22">
        <v>466</v>
      </c>
      <c r="E662" s="22">
        <v>233</v>
      </c>
      <c r="F662" s="22">
        <v>233</v>
      </c>
    </row>
    <row r="663" spans="1:6">
      <c r="B663" s="194" t="s">
        <v>1020</v>
      </c>
      <c r="C663" s="194" t="s">
        <v>3178</v>
      </c>
      <c r="D663" s="22">
        <v>140</v>
      </c>
      <c r="E663" s="22">
        <v>70</v>
      </c>
      <c r="F663" s="22">
        <v>70</v>
      </c>
    </row>
    <row r="664" spans="1:6">
      <c r="B664" s="194" t="s">
        <v>1021</v>
      </c>
      <c r="C664" s="194" t="s">
        <v>3178</v>
      </c>
      <c r="D664" s="22">
        <v>400</v>
      </c>
      <c r="E664" s="22">
        <v>200</v>
      </c>
      <c r="F664" s="22">
        <v>200</v>
      </c>
    </row>
    <row r="665" spans="1:6">
      <c r="B665" s="194" t="s">
        <v>1022</v>
      </c>
      <c r="C665" s="194" t="s">
        <v>3178</v>
      </c>
      <c r="D665" s="22">
        <v>494</v>
      </c>
      <c r="E665" s="22">
        <v>247</v>
      </c>
      <c r="F665" s="22">
        <v>247</v>
      </c>
    </row>
    <row r="666" spans="1:6">
      <c r="B666" s="194" t="s">
        <v>1023</v>
      </c>
      <c r="C666" s="194" t="s">
        <v>3178</v>
      </c>
      <c r="D666" s="22">
        <v>2678</v>
      </c>
      <c r="E666" s="22">
        <v>1339</v>
      </c>
      <c r="F666" s="22">
        <v>1339</v>
      </c>
    </row>
    <row r="667" spans="1:6">
      <c r="B667" s="194" t="s">
        <v>1024</v>
      </c>
      <c r="C667" s="194" t="s">
        <v>3178</v>
      </c>
      <c r="D667" s="22">
        <v>148</v>
      </c>
      <c r="E667" s="22">
        <v>74</v>
      </c>
      <c r="F667" s="22">
        <v>74</v>
      </c>
    </row>
    <row r="668" spans="1:6">
      <c r="A668" s="194" t="s">
        <v>430</v>
      </c>
      <c r="B668" s="194" t="s">
        <v>431</v>
      </c>
      <c r="C668" s="194" t="s">
        <v>3323</v>
      </c>
      <c r="D668" s="22">
        <v>656</v>
      </c>
      <c r="E668" s="22">
        <v>262.40000000000003</v>
      </c>
      <c r="F668" s="22">
        <v>262.40000000000003</v>
      </c>
    </row>
    <row r="669" spans="1:6">
      <c r="B669" s="194" t="s">
        <v>433</v>
      </c>
      <c r="C669" s="194" t="s">
        <v>3178</v>
      </c>
      <c r="D669" s="22">
        <v>2606</v>
      </c>
      <c r="E669" s="22">
        <v>1042.4000000000001</v>
      </c>
      <c r="F669" s="22">
        <v>1042.4000000000001</v>
      </c>
    </row>
    <row r="670" spans="1:6">
      <c r="B670" s="194" t="s">
        <v>434</v>
      </c>
      <c r="C670" s="194" t="s">
        <v>3323</v>
      </c>
      <c r="D670" s="22">
        <v>2278</v>
      </c>
      <c r="E670" s="22">
        <v>911.2</v>
      </c>
      <c r="F670" s="22">
        <v>911.2</v>
      </c>
    </row>
    <row r="671" spans="1:6">
      <c r="B671" s="194" t="s">
        <v>436</v>
      </c>
      <c r="C671" s="194" t="s">
        <v>3179</v>
      </c>
      <c r="D671" s="22">
        <v>616</v>
      </c>
      <c r="E671" s="22">
        <v>246.4</v>
      </c>
      <c r="F671" s="22">
        <v>246.4</v>
      </c>
    </row>
    <row r="672" spans="1:6">
      <c r="B672" s="194" t="s">
        <v>438</v>
      </c>
      <c r="C672" s="194" t="s">
        <v>3322</v>
      </c>
      <c r="D672" s="22">
        <v>454</v>
      </c>
      <c r="E672" s="22">
        <v>181.60000000000002</v>
      </c>
      <c r="F672" s="22">
        <v>90.800000000000011</v>
      </c>
    </row>
    <row r="673" spans="2:6">
      <c r="B673" s="194" t="s">
        <v>440</v>
      </c>
      <c r="C673" s="194" t="s">
        <v>3178</v>
      </c>
      <c r="D673" s="22">
        <v>216</v>
      </c>
      <c r="E673" s="22">
        <v>86.4</v>
      </c>
      <c r="F673" s="22">
        <v>86.4</v>
      </c>
    </row>
    <row r="674" spans="2:6">
      <c r="B674" s="194" t="s">
        <v>441</v>
      </c>
      <c r="C674" s="194" t="s">
        <v>3180</v>
      </c>
      <c r="D674" s="22">
        <v>372</v>
      </c>
      <c r="E674" s="22">
        <v>148.80000000000001</v>
      </c>
      <c r="F674" s="22">
        <v>148.80000000000001</v>
      </c>
    </row>
    <row r="675" spans="2:6">
      <c r="B675" s="194" t="s">
        <v>443</v>
      </c>
      <c r="C675" s="194" t="s">
        <v>3178</v>
      </c>
      <c r="D675" s="22">
        <v>1818</v>
      </c>
      <c r="E675" s="22">
        <v>727.2</v>
      </c>
      <c r="F675" s="22">
        <v>727.2</v>
      </c>
    </row>
    <row r="676" spans="2:6">
      <c r="B676" s="194" t="s">
        <v>444</v>
      </c>
      <c r="C676" s="194" t="s">
        <v>3178</v>
      </c>
      <c r="D676" s="22">
        <v>742</v>
      </c>
      <c r="E676" s="22">
        <v>296.8</v>
      </c>
      <c r="F676" s="22">
        <v>296.8</v>
      </c>
    </row>
    <row r="677" spans="2:6">
      <c r="B677" s="194" t="s">
        <v>445</v>
      </c>
      <c r="C677" s="194" t="s">
        <v>3178</v>
      </c>
      <c r="D677" s="22">
        <v>790</v>
      </c>
      <c r="E677" s="22">
        <v>316</v>
      </c>
      <c r="F677" s="22">
        <v>316</v>
      </c>
    </row>
    <row r="678" spans="2:6">
      <c r="B678" s="194" t="s">
        <v>446</v>
      </c>
      <c r="C678" s="194" t="s">
        <v>3178</v>
      </c>
      <c r="D678" s="22">
        <v>828</v>
      </c>
      <c r="E678" s="22">
        <v>331.20000000000005</v>
      </c>
      <c r="F678" s="22">
        <v>331.20000000000005</v>
      </c>
    </row>
    <row r="679" spans="2:6">
      <c r="B679" s="194" t="s">
        <v>447</v>
      </c>
      <c r="C679" s="194" t="s">
        <v>3178</v>
      </c>
      <c r="D679" s="22">
        <v>862</v>
      </c>
      <c r="E679" s="22">
        <v>344.8</v>
      </c>
      <c r="F679" s="22">
        <v>344.8</v>
      </c>
    </row>
    <row r="680" spans="2:6">
      <c r="B680" s="194" t="s">
        <v>448</v>
      </c>
      <c r="C680" s="194" t="s">
        <v>3178</v>
      </c>
      <c r="D680" s="22">
        <v>1176</v>
      </c>
      <c r="E680" s="22">
        <v>470.40000000000003</v>
      </c>
      <c r="F680" s="22">
        <v>470.40000000000003</v>
      </c>
    </row>
    <row r="681" spans="2:6">
      <c r="B681" s="194" t="s">
        <v>449</v>
      </c>
      <c r="C681" s="194" t="s">
        <v>3178</v>
      </c>
      <c r="D681" s="22">
        <v>908</v>
      </c>
      <c r="E681" s="22">
        <v>363.20000000000005</v>
      </c>
      <c r="F681" s="22">
        <v>363.20000000000005</v>
      </c>
    </row>
    <row r="682" spans="2:6">
      <c r="B682" s="194" t="s">
        <v>450</v>
      </c>
      <c r="C682" s="194" t="s">
        <v>3178</v>
      </c>
      <c r="D682" s="22">
        <v>1956</v>
      </c>
      <c r="E682" s="22">
        <v>782.40000000000009</v>
      </c>
      <c r="F682" s="22">
        <v>782.40000000000009</v>
      </c>
    </row>
    <row r="683" spans="2:6">
      <c r="B683" s="194" t="s">
        <v>451</v>
      </c>
      <c r="C683" s="194" t="s">
        <v>3178</v>
      </c>
      <c r="D683" s="22">
        <v>1970</v>
      </c>
      <c r="E683" s="22">
        <v>788</v>
      </c>
      <c r="F683" s="22">
        <v>788</v>
      </c>
    </row>
    <row r="684" spans="2:6">
      <c r="B684" s="194" t="s">
        <v>452</v>
      </c>
      <c r="C684" s="194" t="s">
        <v>3178</v>
      </c>
      <c r="D684" s="22">
        <v>2082</v>
      </c>
      <c r="E684" s="22">
        <v>832.80000000000007</v>
      </c>
      <c r="F684" s="22">
        <v>832.80000000000007</v>
      </c>
    </row>
    <row r="685" spans="2:6">
      <c r="B685" s="194" t="s">
        <v>453</v>
      </c>
      <c r="C685" s="194" t="s">
        <v>3178</v>
      </c>
      <c r="D685" s="22">
        <v>820</v>
      </c>
      <c r="E685" s="22">
        <v>328</v>
      </c>
      <c r="F685" s="22">
        <v>328</v>
      </c>
    </row>
    <row r="686" spans="2:6">
      <c r="B686" s="194" t="s">
        <v>454</v>
      </c>
      <c r="C686" s="194" t="s">
        <v>3178</v>
      </c>
      <c r="D686" s="22">
        <v>1940</v>
      </c>
      <c r="E686" s="22">
        <v>776</v>
      </c>
      <c r="F686" s="22">
        <v>776</v>
      </c>
    </row>
    <row r="687" spans="2:6">
      <c r="B687" s="194" t="s">
        <v>455</v>
      </c>
      <c r="C687" s="194" t="s">
        <v>3178</v>
      </c>
      <c r="D687" s="22">
        <v>1560</v>
      </c>
      <c r="E687" s="22">
        <v>624</v>
      </c>
      <c r="F687" s="22">
        <v>624</v>
      </c>
    </row>
    <row r="688" spans="2:6">
      <c r="B688" s="194" t="s">
        <v>456</v>
      </c>
      <c r="C688" s="194" t="s">
        <v>3178</v>
      </c>
      <c r="D688" s="22">
        <v>1364</v>
      </c>
      <c r="E688" s="22">
        <v>545.6</v>
      </c>
      <c r="F688" s="22">
        <v>545.6</v>
      </c>
    </row>
    <row r="689" spans="2:6">
      <c r="B689" s="194" t="s">
        <v>457</v>
      </c>
      <c r="C689" s="194" t="s">
        <v>94</v>
      </c>
      <c r="D689" s="22">
        <v>1266</v>
      </c>
      <c r="E689" s="22">
        <v>506.40000000000003</v>
      </c>
      <c r="F689" s="22">
        <v>506.40000000000003</v>
      </c>
    </row>
    <row r="690" spans="2:6">
      <c r="B690" s="194" t="s">
        <v>458</v>
      </c>
      <c r="C690" s="194" t="s">
        <v>94</v>
      </c>
      <c r="D690" s="22">
        <v>2378</v>
      </c>
      <c r="E690" s="22">
        <v>951.2</v>
      </c>
      <c r="F690" s="22">
        <v>951.2</v>
      </c>
    </row>
    <row r="691" spans="2:6">
      <c r="B691" s="194" t="s">
        <v>459</v>
      </c>
      <c r="C691" s="194" t="s">
        <v>94</v>
      </c>
      <c r="D691" s="22">
        <v>1510</v>
      </c>
      <c r="E691" s="22">
        <v>604</v>
      </c>
      <c r="F691" s="22">
        <v>604</v>
      </c>
    </row>
    <row r="692" spans="2:6">
      <c r="B692" s="194" t="s">
        <v>460</v>
      </c>
      <c r="C692" s="194" t="s">
        <v>94</v>
      </c>
      <c r="D692" s="22">
        <v>3186</v>
      </c>
      <c r="E692" s="22">
        <v>1274.4000000000001</v>
      </c>
      <c r="F692" s="22">
        <v>1274.4000000000001</v>
      </c>
    </row>
    <row r="693" spans="2:6">
      <c r="B693" s="194" t="s">
        <v>461</v>
      </c>
      <c r="C693" s="194" t="s">
        <v>3325</v>
      </c>
      <c r="D693" s="22">
        <v>538</v>
      </c>
      <c r="E693" s="22">
        <v>215.20000000000002</v>
      </c>
      <c r="F693" s="22">
        <v>215.20000000000002</v>
      </c>
    </row>
    <row r="694" spans="2:6">
      <c r="B694" s="194" t="s">
        <v>462</v>
      </c>
      <c r="C694" s="194" t="s">
        <v>3178</v>
      </c>
      <c r="D694" s="22">
        <v>1362</v>
      </c>
      <c r="E694" s="22">
        <v>544.80000000000007</v>
      </c>
      <c r="F694" s="22">
        <v>544.80000000000007</v>
      </c>
    </row>
    <row r="695" spans="2:6">
      <c r="B695" s="194" t="s">
        <v>463</v>
      </c>
      <c r="C695" s="194" t="s">
        <v>3178</v>
      </c>
      <c r="D695" s="22">
        <v>1338</v>
      </c>
      <c r="E695" s="22">
        <v>535.20000000000005</v>
      </c>
      <c r="F695" s="22">
        <v>535.20000000000005</v>
      </c>
    </row>
    <row r="696" spans="2:6">
      <c r="B696" s="194" t="s">
        <v>464</v>
      </c>
      <c r="C696" s="194" t="s">
        <v>3178</v>
      </c>
      <c r="D696" s="22">
        <v>2004</v>
      </c>
      <c r="E696" s="22">
        <v>801.6</v>
      </c>
      <c r="F696" s="22">
        <v>801.6</v>
      </c>
    </row>
    <row r="697" spans="2:6">
      <c r="B697" s="194" t="s">
        <v>465</v>
      </c>
      <c r="C697" s="194" t="s">
        <v>3178</v>
      </c>
      <c r="D697" s="22">
        <v>766</v>
      </c>
      <c r="E697" s="22">
        <v>306.40000000000003</v>
      </c>
      <c r="F697" s="22">
        <v>306.40000000000003</v>
      </c>
    </row>
    <row r="698" spans="2:6">
      <c r="B698" s="194" t="s">
        <v>466</v>
      </c>
      <c r="C698" s="194" t="s">
        <v>3178</v>
      </c>
      <c r="D698" s="22">
        <v>928</v>
      </c>
      <c r="E698" s="22">
        <v>371.20000000000005</v>
      </c>
      <c r="F698" s="22">
        <v>371.20000000000005</v>
      </c>
    </row>
    <row r="699" spans="2:6">
      <c r="B699" s="194" t="s">
        <v>467</v>
      </c>
      <c r="C699" s="194" t="s">
        <v>3178</v>
      </c>
      <c r="D699" s="22">
        <v>1378</v>
      </c>
      <c r="E699" s="22">
        <v>551.20000000000005</v>
      </c>
      <c r="F699" s="22">
        <v>551.20000000000005</v>
      </c>
    </row>
    <row r="700" spans="2:6">
      <c r="B700" s="194" t="s">
        <v>468</v>
      </c>
      <c r="C700" s="194" t="s">
        <v>3178</v>
      </c>
      <c r="D700" s="22">
        <v>1354</v>
      </c>
      <c r="E700" s="22">
        <v>541.6</v>
      </c>
      <c r="F700" s="22">
        <v>541.6</v>
      </c>
    </row>
    <row r="701" spans="2:6">
      <c r="B701" s="194" t="s">
        <v>469</v>
      </c>
      <c r="C701" s="194" t="s">
        <v>3178</v>
      </c>
      <c r="D701" s="22">
        <v>434</v>
      </c>
      <c r="E701" s="22">
        <v>173.60000000000002</v>
      </c>
      <c r="F701" s="22">
        <v>173.60000000000002</v>
      </c>
    </row>
    <row r="702" spans="2:6">
      <c r="B702" s="194" t="s">
        <v>470</v>
      </c>
      <c r="C702" s="194" t="s">
        <v>3178</v>
      </c>
      <c r="D702" s="22">
        <v>620</v>
      </c>
      <c r="E702" s="22">
        <v>248</v>
      </c>
      <c r="F702" s="22">
        <v>248</v>
      </c>
    </row>
    <row r="703" spans="2:6">
      <c r="B703" s="194" t="s">
        <v>471</v>
      </c>
      <c r="C703" s="194" t="s">
        <v>3178</v>
      </c>
      <c r="D703" s="22">
        <v>558</v>
      </c>
      <c r="E703" s="22">
        <v>223.20000000000002</v>
      </c>
      <c r="F703" s="22">
        <v>223.20000000000002</v>
      </c>
    </row>
    <row r="704" spans="2:6">
      <c r="B704" s="194" t="s">
        <v>472</v>
      </c>
      <c r="C704" s="194" t="s">
        <v>3178</v>
      </c>
      <c r="D704" s="22">
        <v>558</v>
      </c>
      <c r="E704" s="22">
        <v>223.20000000000002</v>
      </c>
      <c r="F704" s="22">
        <v>223.20000000000002</v>
      </c>
    </row>
    <row r="705" spans="1:6">
      <c r="A705" s="194" t="s">
        <v>1283</v>
      </c>
      <c r="B705" s="194" t="s">
        <v>1284</v>
      </c>
      <c r="C705" s="194" t="s">
        <v>3325</v>
      </c>
      <c r="D705" s="22">
        <v>1678</v>
      </c>
      <c r="E705" s="22">
        <v>755.1</v>
      </c>
      <c r="F705" s="22">
        <v>755.1</v>
      </c>
    </row>
    <row r="706" spans="1:6">
      <c r="B706" s="194" t="s">
        <v>1285</v>
      </c>
      <c r="C706" s="194" t="s">
        <v>3325</v>
      </c>
      <c r="D706" s="22">
        <v>532</v>
      </c>
      <c r="E706" s="22">
        <v>239.4</v>
      </c>
      <c r="F706" s="22">
        <v>239.4</v>
      </c>
    </row>
    <row r="707" spans="1:6">
      <c r="B707" s="194" t="s">
        <v>1286</v>
      </c>
      <c r="C707" s="194" t="s">
        <v>3325</v>
      </c>
      <c r="D707" s="22">
        <v>2802</v>
      </c>
      <c r="E707" s="22">
        <v>1260.9000000000001</v>
      </c>
      <c r="F707" s="22">
        <v>1260.9000000000001</v>
      </c>
    </row>
    <row r="708" spans="1:6">
      <c r="B708" s="194" t="s">
        <v>1287</v>
      </c>
      <c r="C708" s="194" t="s">
        <v>3325</v>
      </c>
      <c r="D708" s="22">
        <v>1600</v>
      </c>
      <c r="E708" s="22">
        <v>720</v>
      </c>
      <c r="F708" s="22">
        <v>720</v>
      </c>
    </row>
    <row r="709" spans="1:6">
      <c r="B709" s="194" t="s">
        <v>1288</v>
      </c>
      <c r="C709" s="194" t="s">
        <v>3325</v>
      </c>
      <c r="D709" s="22">
        <v>1876</v>
      </c>
      <c r="E709" s="22">
        <v>844.2</v>
      </c>
      <c r="F709" s="22">
        <v>844.2</v>
      </c>
    </row>
    <row r="710" spans="1:6">
      <c r="B710" s="194" t="s">
        <v>1289</v>
      </c>
      <c r="C710" s="194" t="s">
        <v>3325</v>
      </c>
      <c r="D710" s="22">
        <v>1454</v>
      </c>
      <c r="E710" s="22">
        <v>654.30000000000007</v>
      </c>
      <c r="F710" s="22">
        <v>654.30000000000007</v>
      </c>
    </row>
    <row r="711" spans="1:6">
      <c r="B711" s="194" t="s">
        <v>1290</v>
      </c>
      <c r="C711" s="194" t="s">
        <v>3325</v>
      </c>
      <c r="D711" s="22">
        <v>3950</v>
      </c>
      <c r="E711" s="22">
        <v>1777.5</v>
      </c>
      <c r="F711" s="22">
        <v>1777.5</v>
      </c>
    </row>
    <row r="712" spans="1:6">
      <c r="B712" s="194" t="s">
        <v>1291</v>
      </c>
      <c r="C712" s="194" t="s">
        <v>3325</v>
      </c>
      <c r="D712" s="22">
        <v>1096</v>
      </c>
      <c r="E712" s="22">
        <v>493.2</v>
      </c>
      <c r="F712" s="22">
        <v>493.2</v>
      </c>
    </row>
    <row r="713" spans="1:6">
      <c r="A713" s="194" t="s">
        <v>939</v>
      </c>
      <c r="B713" s="194" t="s">
        <v>3223</v>
      </c>
      <c r="C713" s="194" t="s">
        <v>3323</v>
      </c>
      <c r="D713" s="22">
        <v>1190</v>
      </c>
      <c r="E713" s="22">
        <v>476</v>
      </c>
      <c r="F713" s="22"/>
    </row>
    <row r="714" spans="1:6">
      <c r="B714" s="194" t="s">
        <v>3224</v>
      </c>
      <c r="C714" s="194" t="s">
        <v>3323</v>
      </c>
      <c r="D714" s="22">
        <v>952</v>
      </c>
      <c r="E714" s="22">
        <v>380.8</v>
      </c>
      <c r="F714" s="22"/>
    </row>
    <row r="715" spans="1:6">
      <c r="B715" s="194" t="s">
        <v>3225</v>
      </c>
      <c r="C715" s="194" t="s">
        <v>3323</v>
      </c>
      <c r="D715" s="22">
        <v>2848</v>
      </c>
      <c r="E715" s="22">
        <v>1139.2</v>
      </c>
      <c r="F715" s="22"/>
    </row>
    <row r="716" spans="1:6">
      <c r="B716" s="194" t="s">
        <v>3226</v>
      </c>
      <c r="C716" s="194" t="s">
        <v>3323</v>
      </c>
      <c r="D716" s="22">
        <v>2836</v>
      </c>
      <c r="E716" s="22">
        <v>1134.4000000000001</v>
      </c>
      <c r="F716" s="22"/>
    </row>
    <row r="717" spans="1:6">
      <c r="A717" s="194" t="s">
        <v>949</v>
      </c>
      <c r="B717" s="194" t="s">
        <v>3272</v>
      </c>
      <c r="C717" s="194" t="s">
        <v>3323</v>
      </c>
      <c r="D717" s="22">
        <v>1948</v>
      </c>
      <c r="E717" s="22">
        <v>779.2</v>
      </c>
      <c r="F717" s="22"/>
    </row>
    <row r="718" spans="1:6">
      <c r="B718" s="194" t="s">
        <v>3273</v>
      </c>
      <c r="C718" s="194" t="s">
        <v>3323</v>
      </c>
      <c r="D718" s="22">
        <v>828</v>
      </c>
      <c r="E718" s="22">
        <v>331.20000000000005</v>
      </c>
      <c r="F718" s="22"/>
    </row>
    <row r="719" spans="1:6">
      <c r="B719" s="194" t="s">
        <v>3274</v>
      </c>
      <c r="C719" s="194" t="s">
        <v>3323</v>
      </c>
      <c r="D719" s="22">
        <v>2042</v>
      </c>
      <c r="E719" s="22">
        <v>816.80000000000007</v>
      </c>
      <c r="F719" s="22"/>
    </row>
    <row r="720" spans="1:6">
      <c r="B720" s="194" t="s">
        <v>3275</v>
      </c>
      <c r="C720" s="194" t="s">
        <v>3323</v>
      </c>
      <c r="D720" s="22">
        <v>2728</v>
      </c>
      <c r="E720" s="22">
        <v>1091.2</v>
      </c>
      <c r="F720" s="22"/>
    </row>
    <row r="721" spans="1:6">
      <c r="B721" s="194" t="s">
        <v>3276</v>
      </c>
      <c r="C721" s="194" t="s">
        <v>3179</v>
      </c>
      <c r="D721" s="22">
        <v>2654</v>
      </c>
      <c r="E721" s="22">
        <v>1061.6000000000001</v>
      </c>
      <c r="F721" s="22"/>
    </row>
    <row r="722" spans="1:6">
      <c r="B722" s="194" t="s">
        <v>3277</v>
      </c>
      <c r="C722" s="194" t="s">
        <v>3323</v>
      </c>
      <c r="D722" s="22">
        <v>986</v>
      </c>
      <c r="E722" s="22">
        <v>394.40000000000003</v>
      </c>
      <c r="F722" s="22"/>
    </row>
    <row r="723" spans="1:6">
      <c r="B723" s="194" t="s">
        <v>3278</v>
      </c>
      <c r="C723" s="194" t="s">
        <v>3323</v>
      </c>
      <c r="D723" s="22">
        <v>1778</v>
      </c>
      <c r="E723" s="22">
        <v>711.2</v>
      </c>
      <c r="F723" s="22"/>
    </row>
    <row r="724" spans="1:6">
      <c r="B724" s="194" t="s">
        <v>3279</v>
      </c>
      <c r="C724" s="194" t="s">
        <v>3179</v>
      </c>
      <c r="D724" s="22">
        <v>1406</v>
      </c>
      <c r="E724" s="22">
        <v>562.4</v>
      </c>
      <c r="F724" s="22"/>
    </row>
    <row r="725" spans="1:6">
      <c r="A725" s="194" t="s">
        <v>1292</v>
      </c>
      <c r="B725" s="194" t="s">
        <v>1293</v>
      </c>
      <c r="C725" s="194" t="s">
        <v>3325</v>
      </c>
      <c r="D725" s="22">
        <v>1566</v>
      </c>
      <c r="E725" s="22">
        <v>704.7</v>
      </c>
      <c r="F725" s="22">
        <v>704.7</v>
      </c>
    </row>
    <row r="726" spans="1:6">
      <c r="B726" s="194" t="s">
        <v>1294</v>
      </c>
      <c r="C726" s="194" t="s">
        <v>3325</v>
      </c>
      <c r="D726" s="22">
        <v>2134</v>
      </c>
      <c r="E726" s="22">
        <v>960.30000000000007</v>
      </c>
      <c r="F726" s="22">
        <v>960.30000000000007</v>
      </c>
    </row>
    <row r="727" spans="1:6">
      <c r="B727" s="194" t="s">
        <v>1295</v>
      </c>
      <c r="C727" s="194" t="s">
        <v>3325</v>
      </c>
      <c r="D727" s="22">
        <v>750</v>
      </c>
      <c r="E727" s="22">
        <v>337.5</v>
      </c>
      <c r="F727" s="22">
        <v>337.5</v>
      </c>
    </row>
    <row r="728" spans="1:6">
      <c r="B728" s="194" t="s">
        <v>1296</v>
      </c>
      <c r="C728" s="194" t="s">
        <v>3325</v>
      </c>
      <c r="D728" s="22">
        <v>250</v>
      </c>
      <c r="E728" s="22">
        <v>112.5</v>
      </c>
      <c r="F728" s="22">
        <v>112.5</v>
      </c>
    </row>
    <row r="729" spans="1:6">
      <c r="B729" s="194" t="s">
        <v>1297</v>
      </c>
      <c r="C729" s="194" t="s">
        <v>3325</v>
      </c>
      <c r="D729" s="22">
        <v>3164</v>
      </c>
      <c r="E729" s="22">
        <v>1423.8</v>
      </c>
      <c r="F729" s="22">
        <v>1423.8</v>
      </c>
    </row>
    <row r="730" spans="1:6">
      <c r="B730" s="194" t="s">
        <v>724</v>
      </c>
      <c r="C730" s="194" t="s">
        <v>3325</v>
      </c>
      <c r="D730" s="22">
        <v>326</v>
      </c>
      <c r="E730" s="22">
        <v>146.70000000000002</v>
      </c>
      <c r="F730" s="22">
        <v>146.70000000000002</v>
      </c>
    </row>
    <row r="731" spans="1:6">
      <c r="B731" s="194" t="s">
        <v>1298</v>
      </c>
      <c r="C731" s="194" t="s">
        <v>3325</v>
      </c>
      <c r="D731" s="22">
        <v>3690</v>
      </c>
      <c r="E731" s="22">
        <v>1660.5</v>
      </c>
      <c r="F731" s="22">
        <v>1660.5</v>
      </c>
    </row>
    <row r="732" spans="1:6">
      <c r="B732" s="194" t="s">
        <v>1299</v>
      </c>
      <c r="C732" s="194" t="s">
        <v>3325</v>
      </c>
      <c r="D732" s="22">
        <v>788</v>
      </c>
      <c r="E732" s="22">
        <v>354.6</v>
      </c>
      <c r="F732" s="22">
        <v>354.6</v>
      </c>
    </row>
    <row r="733" spans="1:6">
      <c r="B733" s="194" t="s">
        <v>1300</v>
      </c>
      <c r="C733" s="194" t="s">
        <v>3325</v>
      </c>
      <c r="D733" s="22">
        <v>548</v>
      </c>
      <c r="E733" s="22">
        <v>246.6</v>
      </c>
      <c r="F733" s="22">
        <v>246.6</v>
      </c>
    </row>
    <row r="734" spans="1:6">
      <c r="B734" s="194" t="s">
        <v>1301</v>
      </c>
      <c r="C734" s="194" t="s">
        <v>3325</v>
      </c>
      <c r="D734" s="22">
        <v>224</v>
      </c>
      <c r="E734" s="22">
        <v>100.8</v>
      </c>
      <c r="F734" s="22">
        <v>100.8</v>
      </c>
    </row>
    <row r="735" spans="1:6">
      <c r="B735" s="194" t="s">
        <v>1302</v>
      </c>
      <c r="C735" s="194" t="s">
        <v>3325</v>
      </c>
      <c r="D735" s="22">
        <v>2708</v>
      </c>
      <c r="E735" s="22">
        <v>1218.6000000000001</v>
      </c>
      <c r="F735" s="22">
        <v>1218.6000000000001</v>
      </c>
    </row>
    <row r="736" spans="1:6">
      <c r="B736" s="194" t="s">
        <v>1303</v>
      </c>
      <c r="C736" s="194" t="s">
        <v>3325</v>
      </c>
      <c r="D736" s="22">
        <v>412</v>
      </c>
      <c r="E736" s="22">
        <v>185.4</v>
      </c>
      <c r="F736" s="22">
        <v>185.4</v>
      </c>
    </row>
    <row r="737" spans="1:6">
      <c r="B737" s="194" t="s">
        <v>1304</v>
      </c>
      <c r="C737" s="194" t="s">
        <v>3325</v>
      </c>
      <c r="D737" s="22">
        <v>134</v>
      </c>
      <c r="E737" s="22">
        <v>60.300000000000004</v>
      </c>
      <c r="F737" s="22">
        <v>60.300000000000004</v>
      </c>
    </row>
    <row r="738" spans="1:6">
      <c r="B738" s="194" t="s">
        <v>1305</v>
      </c>
      <c r="C738" s="194" t="s">
        <v>3325</v>
      </c>
      <c r="D738" s="22">
        <v>1708</v>
      </c>
      <c r="E738" s="22">
        <v>768.6</v>
      </c>
      <c r="F738" s="22">
        <v>768.6</v>
      </c>
    </row>
    <row r="739" spans="1:6">
      <c r="B739" s="194" t="s">
        <v>1306</v>
      </c>
      <c r="C739" s="194" t="s">
        <v>3325</v>
      </c>
      <c r="D739" s="22">
        <v>382</v>
      </c>
      <c r="E739" s="22">
        <v>171.9</v>
      </c>
      <c r="F739" s="22">
        <v>171.9</v>
      </c>
    </row>
    <row r="740" spans="1:6">
      <c r="B740" s="194" t="s">
        <v>1307</v>
      </c>
      <c r="C740" s="194" t="s">
        <v>3325</v>
      </c>
      <c r="D740" s="22">
        <v>312</v>
      </c>
      <c r="E740" s="22">
        <v>140.4</v>
      </c>
      <c r="F740" s="22">
        <v>140.4</v>
      </c>
    </row>
    <row r="741" spans="1:6">
      <c r="B741" s="194" t="s">
        <v>1308</v>
      </c>
      <c r="C741" s="194" t="s">
        <v>3325</v>
      </c>
      <c r="D741" s="22">
        <v>736</v>
      </c>
      <c r="E741" s="22">
        <v>331.2</v>
      </c>
      <c r="F741" s="22">
        <v>331.2</v>
      </c>
    </row>
    <row r="742" spans="1:6">
      <c r="B742" s="194" t="s">
        <v>1309</v>
      </c>
      <c r="C742" s="194" t="s">
        <v>3325</v>
      </c>
      <c r="D742" s="22">
        <v>562</v>
      </c>
      <c r="E742" s="22">
        <v>252.9</v>
      </c>
      <c r="F742" s="22">
        <v>252.9</v>
      </c>
    </row>
    <row r="743" spans="1:6">
      <c r="B743" s="194" t="s">
        <v>1310</v>
      </c>
      <c r="C743" s="194" t="s">
        <v>3325</v>
      </c>
      <c r="D743" s="22">
        <v>1542</v>
      </c>
      <c r="E743" s="22">
        <v>693.9</v>
      </c>
      <c r="F743" s="22">
        <v>693.9</v>
      </c>
    </row>
    <row r="744" spans="1:6">
      <c r="B744" s="194" t="s">
        <v>1311</v>
      </c>
      <c r="C744" s="194" t="s">
        <v>3325</v>
      </c>
      <c r="D744" s="22">
        <v>2672</v>
      </c>
      <c r="E744" s="22">
        <v>1202.4000000000001</v>
      </c>
      <c r="F744" s="22">
        <v>1202.4000000000001</v>
      </c>
    </row>
    <row r="745" spans="1:6">
      <c r="B745" s="194" t="s">
        <v>1312</v>
      </c>
      <c r="C745" s="194" t="s">
        <v>3325</v>
      </c>
      <c r="D745" s="22">
        <v>2636</v>
      </c>
      <c r="E745" s="22">
        <v>1186.2</v>
      </c>
      <c r="F745" s="22">
        <v>1186.2</v>
      </c>
    </row>
    <row r="746" spans="1:6">
      <c r="B746" s="194" t="s">
        <v>1313</v>
      </c>
      <c r="C746" s="194" t="s">
        <v>3325</v>
      </c>
      <c r="D746" s="22">
        <v>1338</v>
      </c>
      <c r="E746" s="22">
        <v>602.1</v>
      </c>
      <c r="F746" s="22">
        <v>602.1</v>
      </c>
    </row>
    <row r="747" spans="1:6">
      <c r="B747" s="194" t="s">
        <v>1314</v>
      </c>
      <c r="C747" s="194" t="s">
        <v>3325</v>
      </c>
      <c r="D747" s="22">
        <v>1152</v>
      </c>
      <c r="E747" s="22">
        <v>518.4</v>
      </c>
      <c r="F747" s="22">
        <v>518.4</v>
      </c>
    </row>
    <row r="748" spans="1:6">
      <c r="B748" s="194" t="s">
        <v>1315</v>
      </c>
      <c r="C748" s="194" t="s">
        <v>3325</v>
      </c>
      <c r="D748" s="22">
        <v>940</v>
      </c>
      <c r="E748" s="22">
        <v>423</v>
      </c>
      <c r="F748" s="22">
        <v>423</v>
      </c>
    </row>
    <row r="749" spans="1:6">
      <c r="B749" s="194" t="s">
        <v>1316</v>
      </c>
      <c r="C749" s="194" t="s">
        <v>3325</v>
      </c>
      <c r="D749" s="22">
        <v>2806</v>
      </c>
      <c r="E749" s="22">
        <v>1262.7</v>
      </c>
      <c r="F749" s="22">
        <v>1262.7</v>
      </c>
    </row>
    <row r="750" spans="1:6">
      <c r="A750" s="194" t="s">
        <v>191</v>
      </c>
      <c r="B750" s="194" t="s">
        <v>723</v>
      </c>
      <c r="C750" s="194" t="s">
        <v>3178</v>
      </c>
      <c r="D750" s="22">
        <v>512</v>
      </c>
      <c r="E750" s="22">
        <v>204.8</v>
      </c>
      <c r="F750" s="22">
        <v>204.8</v>
      </c>
    </row>
    <row r="751" spans="1:6">
      <c r="B751" s="194" t="s">
        <v>724</v>
      </c>
      <c r="C751" s="194" t="s">
        <v>3178</v>
      </c>
      <c r="D751" s="22">
        <v>552</v>
      </c>
      <c r="E751" s="22">
        <v>220.8</v>
      </c>
      <c r="F751" s="22">
        <v>220.8</v>
      </c>
    </row>
    <row r="752" spans="1:6">
      <c r="B752" s="194" t="s">
        <v>725</v>
      </c>
      <c r="C752" s="194" t="s">
        <v>3178</v>
      </c>
      <c r="D752" s="22">
        <v>376</v>
      </c>
      <c r="E752" s="22">
        <v>150.4</v>
      </c>
      <c r="F752" s="22">
        <v>150.4</v>
      </c>
    </row>
    <row r="753" spans="1:6">
      <c r="B753" s="194" t="s">
        <v>726</v>
      </c>
      <c r="C753" s="194" t="s">
        <v>292</v>
      </c>
      <c r="D753" s="22">
        <v>340</v>
      </c>
      <c r="E753" s="22">
        <v>136</v>
      </c>
      <c r="F753" s="22">
        <v>136</v>
      </c>
    </row>
    <row r="754" spans="1:6">
      <c r="B754" s="194" t="s">
        <v>729</v>
      </c>
      <c r="C754" s="194" t="s">
        <v>292</v>
      </c>
      <c r="D754" s="22">
        <v>456</v>
      </c>
      <c r="E754" s="22">
        <v>182.4</v>
      </c>
      <c r="F754" s="22">
        <v>182.4</v>
      </c>
    </row>
    <row r="755" spans="1:6">
      <c r="B755" s="194" t="s">
        <v>730</v>
      </c>
      <c r="C755" s="194" t="s">
        <v>3178</v>
      </c>
      <c r="D755" s="22">
        <v>286</v>
      </c>
      <c r="E755" s="22">
        <v>114.4</v>
      </c>
      <c r="F755" s="22">
        <v>114.4</v>
      </c>
    </row>
    <row r="756" spans="1:6">
      <c r="A756" s="194" t="s">
        <v>192</v>
      </c>
      <c r="B756" s="194" t="s">
        <v>193</v>
      </c>
      <c r="C756" s="194" t="s">
        <v>3178</v>
      </c>
      <c r="D756" s="22">
        <v>394</v>
      </c>
      <c r="E756" s="22">
        <v>157.60000000000002</v>
      </c>
      <c r="F756" s="22">
        <v>157.60000000000002</v>
      </c>
    </row>
    <row r="757" spans="1:6">
      <c r="B757" s="194" t="s">
        <v>194</v>
      </c>
      <c r="C757" s="194" t="s">
        <v>3178</v>
      </c>
      <c r="D757" s="22">
        <v>1134</v>
      </c>
      <c r="E757" s="22">
        <v>453.6</v>
      </c>
      <c r="F757" s="22">
        <v>453.6</v>
      </c>
    </row>
    <row r="758" spans="1:6">
      <c r="B758" s="194" t="s">
        <v>195</v>
      </c>
      <c r="C758" s="194" t="s">
        <v>3178</v>
      </c>
      <c r="D758" s="22">
        <v>654</v>
      </c>
      <c r="E758" s="22">
        <v>261.60000000000002</v>
      </c>
      <c r="F758" s="22">
        <v>261.60000000000002</v>
      </c>
    </row>
    <row r="759" spans="1:6">
      <c r="B759" s="194" t="s">
        <v>196</v>
      </c>
      <c r="C759" s="194" t="s">
        <v>3178</v>
      </c>
      <c r="D759" s="22">
        <v>314</v>
      </c>
      <c r="E759" s="22">
        <v>125.60000000000001</v>
      </c>
      <c r="F759" s="22">
        <v>125.60000000000001</v>
      </c>
    </row>
    <row r="760" spans="1:6">
      <c r="B760" s="194" t="s">
        <v>197</v>
      </c>
      <c r="C760" s="194" t="s">
        <v>3178</v>
      </c>
      <c r="D760" s="22">
        <v>288</v>
      </c>
      <c r="E760" s="22">
        <v>115.2</v>
      </c>
      <c r="F760" s="22">
        <v>115.2</v>
      </c>
    </row>
    <row r="761" spans="1:6">
      <c r="B761" s="194" t="s">
        <v>198</v>
      </c>
      <c r="C761" s="194" t="s">
        <v>3178</v>
      </c>
      <c r="D761" s="22">
        <v>612</v>
      </c>
      <c r="E761" s="22">
        <v>244.8</v>
      </c>
      <c r="F761" s="22">
        <v>244.8</v>
      </c>
    </row>
    <row r="762" spans="1:6">
      <c r="B762" s="194" t="s">
        <v>199</v>
      </c>
      <c r="C762" s="194" t="s">
        <v>3178</v>
      </c>
      <c r="D762" s="22">
        <v>50</v>
      </c>
      <c r="E762" s="22">
        <v>20</v>
      </c>
      <c r="F762" s="22">
        <v>20</v>
      </c>
    </row>
    <row r="763" spans="1:6">
      <c r="B763" s="194" t="s">
        <v>200</v>
      </c>
      <c r="C763" s="194" t="s">
        <v>3178</v>
      </c>
      <c r="D763" s="22">
        <v>1262</v>
      </c>
      <c r="E763" s="22">
        <v>504.8</v>
      </c>
      <c r="F763" s="22">
        <v>504.8</v>
      </c>
    </row>
    <row r="764" spans="1:6">
      <c r="B764" s="194" t="s">
        <v>201</v>
      </c>
      <c r="C764" s="194" t="s">
        <v>3178</v>
      </c>
      <c r="D764" s="22">
        <v>966</v>
      </c>
      <c r="E764" s="22">
        <v>386.40000000000003</v>
      </c>
      <c r="F764" s="22">
        <v>386.40000000000003</v>
      </c>
    </row>
    <row r="765" spans="1:6">
      <c r="B765" s="194" t="s">
        <v>202</v>
      </c>
      <c r="C765" s="194" t="s">
        <v>3178</v>
      </c>
      <c r="D765" s="22">
        <v>500</v>
      </c>
      <c r="E765" s="22">
        <v>200</v>
      </c>
      <c r="F765" s="22">
        <v>200</v>
      </c>
    </row>
    <row r="766" spans="1:6">
      <c r="B766" s="194" t="s">
        <v>203</v>
      </c>
      <c r="C766" s="194" t="s">
        <v>3178</v>
      </c>
      <c r="D766" s="22">
        <v>1122</v>
      </c>
      <c r="E766" s="22">
        <v>448.8</v>
      </c>
      <c r="F766" s="22">
        <v>448.8</v>
      </c>
    </row>
    <row r="767" spans="1:6">
      <c r="B767" s="194" t="s">
        <v>204</v>
      </c>
      <c r="C767" s="194" t="s">
        <v>3178</v>
      </c>
      <c r="D767" s="22">
        <v>444</v>
      </c>
      <c r="E767" s="22">
        <v>177.60000000000002</v>
      </c>
      <c r="F767" s="22">
        <v>177.60000000000002</v>
      </c>
    </row>
    <row r="768" spans="1:6">
      <c r="B768" s="194" t="s">
        <v>205</v>
      </c>
      <c r="C768" s="194" t="s">
        <v>94</v>
      </c>
      <c r="D768" s="22">
        <v>458</v>
      </c>
      <c r="E768" s="22">
        <v>183.20000000000002</v>
      </c>
      <c r="F768" s="22">
        <v>183.20000000000002</v>
      </c>
    </row>
    <row r="769" spans="1:6">
      <c r="B769" s="194" t="s">
        <v>206</v>
      </c>
      <c r="C769" s="194" t="s">
        <v>3178</v>
      </c>
      <c r="D769" s="22">
        <v>120</v>
      </c>
      <c r="E769" s="22">
        <v>48</v>
      </c>
      <c r="F769" s="22">
        <v>48</v>
      </c>
    </row>
    <row r="770" spans="1:6">
      <c r="B770" s="194" t="s">
        <v>207</v>
      </c>
      <c r="C770" s="194" t="s">
        <v>3178</v>
      </c>
      <c r="D770" s="22">
        <v>2262</v>
      </c>
      <c r="E770" s="22">
        <v>904.80000000000007</v>
      </c>
      <c r="F770" s="22">
        <v>904.80000000000007</v>
      </c>
    </row>
    <row r="771" spans="1:6">
      <c r="B771" s="194" t="s">
        <v>208</v>
      </c>
      <c r="C771" s="194" t="s">
        <v>3178</v>
      </c>
      <c r="D771" s="22">
        <v>524</v>
      </c>
      <c r="E771" s="22">
        <v>209.60000000000002</v>
      </c>
      <c r="F771" s="22">
        <v>209.60000000000002</v>
      </c>
    </row>
    <row r="772" spans="1:6">
      <c r="B772" s="194" t="s">
        <v>209</v>
      </c>
      <c r="C772" s="194" t="s">
        <v>3178</v>
      </c>
      <c r="D772" s="22">
        <v>480</v>
      </c>
      <c r="E772" s="22">
        <v>192</v>
      </c>
      <c r="F772" s="22">
        <v>192</v>
      </c>
    </row>
    <row r="773" spans="1:6">
      <c r="B773" s="194" t="s">
        <v>210</v>
      </c>
      <c r="C773" s="194" t="s">
        <v>3178</v>
      </c>
      <c r="D773" s="22">
        <v>460</v>
      </c>
      <c r="E773" s="22">
        <v>184</v>
      </c>
      <c r="F773" s="22">
        <v>184</v>
      </c>
    </row>
    <row r="774" spans="1:6">
      <c r="B774" s="194" t="s">
        <v>211</v>
      </c>
      <c r="C774" s="194" t="s">
        <v>3178</v>
      </c>
      <c r="D774" s="22">
        <v>462</v>
      </c>
      <c r="E774" s="22">
        <v>184.8</v>
      </c>
      <c r="F774" s="22">
        <v>184.8</v>
      </c>
    </row>
    <row r="775" spans="1:6">
      <c r="B775" s="194" t="s">
        <v>212</v>
      </c>
      <c r="C775" s="194" t="s">
        <v>94</v>
      </c>
      <c r="D775" s="22">
        <v>300</v>
      </c>
      <c r="E775" s="22">
        <v>120</v>
      </c>
      <c r="F775" s="22">
        <v>120</v>
      </c>
    </row>
    <row r="776" spans="1:6">
      <c r="B776" s="194" t="s">
        <v>213</v>
      </c>
      <c r="C776" s="194" t="s">
        <v>3180</v>
      </c>
      <c r="D776" s="22">
        <v>188</v>
      </c>
      <c r="E776" s="22">
        <v>75.2</v>
      </c>
      <c r="F776" s="22">
        <v>75.2</v>
      </c>
    </row>
    <row r="777" spans="1:6">
      <c r="A777" s="194" t="s">
        <v>699</v>
      </c>
      <c r="B777" s="194" t="s">
        <v>700</v>
      </c>
      <c r="C777" s="194" t="s">
        <v>3325</v>
      </c>
      <c r="D777" s="22">
        <v>62</v>
      </c>
      <c r="E777" s="22">
        <v>24.8</v>
      </c>
      <c r="F777" s="22">
        <v>24.8</v>
      </c>
    </row>
    <row r="778" spans="1:6">
      <c r="B778" s="194" t="s">
        <v>701</v>
      </c>
      <c r="C778" s="194" t="s">
        <v>3178</v>
      </c>
      <c r="D778" s="22">
        <v>500</v>
      </c>
      <c r="E778" s="22">
        <v>200</v>
      </c>
      <c r="F778" s="22">
        <v>200</v>
      </c>
    </row>
    <row r="779" spans="1:6">
      <c r="B779" s="194" t="s">
        <v>702</v>
      </c>
      <c r="C779" s="194" t="s">
        <v>3178</v>
      </c>
      <c r="D779" s="22">
        <v>2350</v>
      </c>
      <c r="E779" s="22">
        <v>940</v>
      </c>
      <c r="F779" s="22">
        <v>940</v>
      </c>
    </row>
    <row r="780" spans="1:6">
      <c r="B780" s="194" t="s">
        <v>703</v>
      </c>
      <c r="C780" s="194" t="s">
        <v>3178</v>
      </c>
      <c r="D780" s="22">
        <v>1080</v>
      </c>
      <c r="E780" s="22">
        <v>432</v>
      </c>
      <c r="F780" s="22">
        <v>432</v>
      </c>
    </row>
    <row r="781" spans="1:6">
      <c r="B781" s="194" t="s">
        <v>704</v>
      </c>
      <c r="C781" s="194" t="s">
        <v>3178</v>
      </c>
      <c r="D781" s="22">
        <v>946</v>
      </c>
      <c r="E781" s="22">
        <v>378.40000000000003</v>
      </c>
      <c r="F781" s="22">
        <v>378.40000000000003</v>
      </c>
    </row>
    <row r="782" spans="1:6">
      <c r="B782" s="194" t="s">
        <v>705</v>
      </c>
      <c r="C782" s="194" t="s">
        <v>3178</v>
      </c>
      <c r="D782" s="22">
        <v>104</v>
      </c>
      <c r="E782" s="22">
        <v>41.6</v>
      </c>
      <c r="F782" s="22">
        <v>41.6</v>
      </c>
    </row>
    <row r="783" spans="1:6">
      <c r="B783" s="194" t="s">
        <v>706</v>
      </c>
      <c r="C783" s="194" t="s">
        <v>3178</v>
      </c>
      <c r="D783" s="22">
        <v>132</v>
      </c>
      <c r="E783" s="22">
        <v>52.800000000000004</v>
      </c>
      <c r="F783" s="22">
        <v>52.800000000000004</v>
      </c>
    </row>
    <row r="784" spans="1:6">
      <c r="B784" s="194" t="s">
        <v>707</v>
      </c>
      <c r="C784" s="194" t="s">
        <v>3178</v>
      </c>
      <c r="D784" s="22">
        <v>422</v>
      </c>
      <c r="E784" s="22">
        <v>168.8</v>
      </c>
      <c r="F784" s="22">
        <v>168.8</v>
      </c>
    </row>
    <row r="785" spans="2:6">
      <c r="B785" s="194" t="s">
        <v>708</v>
      </c>
      <c r="C785" s="194" t="s">
        <v>3178</v>
      </c>
      <c r="D785" s="22">
        <v>150</v>
      </c>
      <c r="E785" s="22">
        <v>60</v>
      </c>
      <c r="F785" s="22">
        <v>60</v>
      </c>
    </row>
    <row r="786" spans="2:6">
      <c r="B786" s="194" t="s">
        <v>709</v>
      </c>
      <c r="C786" s="194" t="s">
        <v>3178</v>
      </c>
      <c r="D786" s="22">
        <v>508</v>
      </c>
      <c r="E786" s="22">
        <v>203.20000000000002</v>
      </c>
      <c r="F786" s="22">
        <v>203.20000000000002</v>
      </c>
    </row>
    <row r="787" spans="2:6">
      <c r="B787" s="194" t="s">
        <v>710</v>
      </c>
      <c r="C787" s="194" t="s">
        <v>3178</v>
      </c>
      <c r="D787" s="22">
        <v>162</v>
      </c>
      <c r="E787" s="22">
        <v>64.8</v>
      </c>
      <c r="F787" s="22">
        <v>64.8</v>
      </c>
    </row>
    <row r="788" spans="2:6">
      <c r="B788" s="194" t="s">
        <v>711</v>
      </c>
      <c r="C788" s="194" t="s">
        <v>3178</v>
      </c>
      <c r="D788" s="22">
        <v>180</v>
      </c>
      <c r="E788" s="22">
        <v>72</v>
      </c>
      <c r="F788" s="22">
        <v>72</v>
      </c>
    </row>
    <row r="789" spans="2:6">
      <c r="B789" s="194" t="s">
        <v>712</v>
      </c>
      <c r="C789" s="194" t="s">
        <v>3178</v>
      </c>
      <c r="D789" s="22">
        <v>462</v>
      </c>
      <c r="E789" s="22">
        <v>184.8</v>
      </c>
      <c r="F789" s="22">
        <v>184.8</v>
      </c>
    </row>
    <row r="790" spans="2:6">
      <c r="B790" s="194" t="s">
        <v>713</v>
      </c>
      <c r="C790" s="194" t="s">
        <v>3178</v>
      </c>
      <c r="D790" s="22">
        <v>1228</v>
      </c>
      <c r="E790" s="22">
        <v>491.20000000000005</v>
      </c>
      <c r="F790" s="22">
        <v>491.20000000000005</v>
      </c>
    </row>
    <row r="791" spans="2:6">
      <c r="B791" s="194" t="s">
        <v>714</v>
      </c>
      <c r="C791" s="194" t="s">
        <v>3178</v>
      </c>
      <c r="D791" s="22">
        <v>536</v>
      </c>
      <c r="E791" s="22">
        <v>214.4</v>
      </c>
      <c r="F791" s="22">
        <v>214.4</v>
      </c>
    </row>
    <row r="792" spans="2:6">
      <c r="B792" s="194" t="s">
        <v>715</v>
      </c>
      <c r="C792" s="194" t="s">
        <v>3178</v>
      </c>
      <c r="D792" s="22">
        <v>1110</v>
      </c>
      <c r="E792" s="22">
        <v>444</v>
      </c>
      <c r="F792" s="22">
        <v>444</v>
      </c>
    </row>
    <row r="793" spans="2:6">
      <c r="B793" s="194" t="s">
        <v>716</v>
      </c>
      <c r="C793" s="194" t="s">
        <v>3178</v>
      </c>
      <c r="D793" s="22">
        <v>1086</v>
      </c>
      <c r="E793" s="22">
        <v>434.40000000000003</v>
      </c>
      <c r="F793" s="22">
        <v>434.40000000000003</v>
      </c>
    </row>
    <row r="794" spans="2:6">
      <c r="B794" s="194" t="s">
        <v>717</v>
      </c>
      <c r="C794" s="194" t="s">
        <v>3178</v>
      </c>
      <c r="D794" s="22">
        <v>426</v>
      </c>
      <c r="E794" s="22">
        <v>170.4</v>
      </c>
      <c r="F794" s="22">
        <v>170.4</v>
      </c>
    </row>
    <row r="795" spans="2:6">
      <c r="B795" s="194" t="s">
        <v>718</v>
      </c>
      <c r="C795" s="194" t="s">
        <v>3178</v>
      </c>
      <c r="D795" s="22">
        <v>114</v>
      </c>
      <c r="E795" s="22">
        <v>45.6</v>
      </c>
      <c r="F795" s="22">
        <v>45.6</v>
      </c>
    </row>
    <row r="796" spans="2:6">
      <c r="B796" s="194" t="s">
        <v>719</v>
      </c>
      <c r="C796" s="194" t="s">
        <v>3178</v>
      </c>
      <c r="D796" s="22">
        <v>764</v>
      </c>
      <c r="E796" s="22">
        <v>305.60000000000002</v>
      </c>
      <c r="F796" s="22">
        <v>305.60000000000002</v>
      </c>
    </row>
    <row r="797" spans="2:6">
      <c r="B797" s="194" t="s">
        <v>720</v>
      </c>
      <c r="C797" s="194" t="s">
        <v>3325</v>
      </c>
      <c r="D797" s="22">
        <v>818</v>
      </c>
      <c r="E797" s="22">
        <v>327.20000000000005</v>
      </c>
      <c r="F797" s="22">
        <v>327.20000000000005</v>
      </c>
    </row>
    <row r="798" spans="2:6">
      <c r="B798" s="194" t="s">
        <v>721</v>
      </c>
      <c r="C798" s="194" t="s">
        <v>3323</v>
      </c>
      <c r="D798" s="22">
        <v>704</v>
      </c>
      <c r="E798" s="22">
        <v>281.60000000000002</v>
      </c>
      <c r="F798" s="22">
        <v>281.60000000000002</v>
      </c>
    </row>
    <row r="799" spans="2:6">
      <c r="B799" s="194" t="s">
        <v>3541</v>
      </c>
      <c r="C799" s="194" t="s">
        <v>3178</v>
      </c>
      <c r="D799" s="22">
        <v>714</v>
      </c>
      <c r="E799" s="22">
        <v>285.60000000000002</v>
      </c>
      <c r="F799" s="22">
        <v>285.60000000000002</v>
      </c>
    </row>
    <row r="800" spans="2:6">
      <c r="B800" s="194" t="s">
        <v>3542</v>
      </c>
      <c r="C800" s="194" t="s">
        <v>3178</v>
      </c>
      <c r="D800" s="22">
        <v>450</v>
      </c>
      <c r="E800" s="22">
        <v>180</v>
      </c>
      <c r="F800" s="22">
        <v>180</v>
      </c>
    </row>
    <row r="801" spans="1:6">
      <c r="A801" s="194" t="s">
        <v>943</v>
      </c>
      <c r="B801" s="194" t="s">
        <v>998</v>
      </c>
      <c r="C801" s="194" t="s">
        <v>3325</v>
      </c>
      <c r="D801" s="22">
        <v>1302</v>
      </c>
      <c r="E801" s="22">
        <v>520.80000000000007</v>
      </c>
      <c r="F801" s="22"/>
    </row>
    <row r="802" spans="1:6">
      <c r="B802" s="194" t="s">
        <v>3230</v>
      </c>
      <c r="C802" s="194" t="s">
        <v>3325</v>
      </c>
      <c r="D802" s="22">
        <v>658</v>
      </c>
      <c r="E802" s="22">
        <v>263.2</v>
      </c>
      <c r="F802" s="22"/>
    </row>
    <row r="803" spans="1:6">
      <c r="B803" s="194" t="s">
        <v>3231</v>
      </c>
      <c r="C803" s="194" t="s">
        <v>3325</v>
      </c>
      <c r="D803" s="22">
        <v>1814</v>
      </c>
      <c r="E803" s="22">
        <v>725.6</v>
      </c>
      <c r="F803" s="22"/>
    </row>
    <row r="804" spans="1:6">
      <c r="B804" s="194" t="s">
        <v>3232</v>
      </c>
      <c r="C804" s="194" t="s">
        <v>3325</v>
      </c>
      <c r="D804" s="22">
        <v>1438</v>
      </c>
      <c r="E804" s="22">
        <v>575.20000000000005</v>
      </c>
      <c r="F804" s="22"/>
    </row>
    <row r="805" spans="1:6">
      <c r="B805" s="194" t="s">
        <v>3233</v>
      </c>
      <c r="C805" s="194" t="s">
        <v>3325</v>
      </c>
      <c r="D805" s="22">
        <v>810</v>
      </c>
      <c r="E805" s="22">
        <v>324</v>
      </c>
      <c r="F805" s="22"/>
    </row>
    <row r="806" spans="1:6">
      <c r="B806" s="194" t="s">
        <v>3234</v>
      </c>
      <c r="C806" s="194" t="s">
        <v>3325</v>
      </c>
      <c r="D806" s="22">
        <v>1628</v>
      </c>
      <c r="E806" s="22">
        <v>651.20000000000005</v>
      </c>
      <c r="F806" s="22"/>
    </row>
    <row r="807" spans="1:6">
      <c r="B807" s="194" t="s">
        <v>3235</v>
      </c>
      <c r="C807" s="194" t="s">
        <v>3325</v>
      </c>
      <c r="D807" s="22">
        <v>1156</v>
      </c>
      <c r="E807" s="22">
        <v>462.40000000000003</v>
      </c>
      <c r="F807" s="22"/>
    </row>
    <row r="808" spans="1:6">
      <c r="B808" s="194" t="s">
        <v>3236</v>
      </c>
      <c r="C808" s="194" t="s">
        <v>3325</v>
      </c>
      <c r="D808" s="22">
        <v>712</v>
      </c>
      <c r="E808" s="22">
        <v>284.8</v>
      </c>
      <c r="F808" s="22"/>
    </row>
    <row r="809" spans="1:6">
      <c r="B809" s="194" t="s">
        <v>3237</v>
      </c>
      <c r="C809" s="194" t="s">
        <v>3325</v>
      </c>
      <c r="D809" s="22">
        <v>382</v>
      </c>
      <c r="E809" s="22">
        <v>152.80000000000001</v>
      </c>
      <c r="F809" s="22"/>
    </row>
    <row r="810" spans="1:6">
      <c r="B810" s="194" t="s">
        <v>3238</v>
      </c>
      <c r="C810" s="194" t="s">
        <v>3325</v>
      </c>
      <c r="D810" s="22">
        <v>558</v>
      </c>
      <c r="E810" s="22">
        <v>223.20000000000002</v>
      </c>
      <c r="F810" s="22"/>
    </row>
    <row r="811" spans="1:6">
      <c r="B811" s="194" t="s">
        <v>3239</v>
      </c>
      <c r="C811" s="194" t="s">
        <v>3325</v>
      </c>
      <c r="D811" s="22">
        <v>890</v>
      </c>
      <c r="E811" s="22">
        <v>356</v>
      </c>
      <c r="F811" s="22"/>
    </row>
    <row r="812" spans="1:6">
      <c r="B812" s="194" t="s">
        <v>3240</v>
      </c>
      <c r="C812" s="194" t="s">
        <v>3325</v>
      </c>
      <c r="D812" s="22">
        <v>596</v>
      </c>
      <c r="E812" s="22">
        <v>238.4</v>
      </c>
      <c r="F812" s="22"/>
    </row>
    <row r="813" spans="1:6">
      <c r="B813" s="194" t="s">
        <v>3241</v>
      </c>
      <c r="C813" s="194" t="s">
        <v>3325</v>
      </c>
      <c r="D813" s="22">
        <v>450</v>
      </c>
      <c r="E813" s="22">
        <v>180</v>
      </c>
      <c r="F813" s="22"/>
    </row>
    <row r="814" spans="1:6">
      <c r="B814" s="194" t="s">
        <v>3242</v>
      </c>
      <c r="C814" s="194" t="s">
        <v>3325</v>
      </c>
      <c r="D814" s="22">
        <v>1744</v>
      </c>
      <c r="E814" s="22">
        <v>697.6</v>
      </c>
      <c r="F814" s="22"/>
    </row>
    <row r="815" spans="1:6">
      <c r="B815" s="194" t="s">
        <v>3243</v>
      </c>
      <c r="C815" s="194" t="s">
        <v>3325</v>
      </c>
      <c r="D815" s="22">
        <v>2212</v>
      </c>
      <c r="E815" s="22">
        <v>884.80000000000007</v>
      </c>
      <c r="F815" s="22"/>
    </row>
    <row r="816" spans="1:6">
      <c r="B816" s="194" t="s">
        <v>3244</v>
      </c>
      <c r="C816" s="194" t="s">
        <v>3325</v>
      </c>
      <c r="D816" s="22">
        <v>1330</v>
      </c>
      <c r="E816" s="22">
        <v>532</v>
      </c>
      <c r="F816" s="22"/>
    </row>
    <row r="817" spans="1:6">
      <c r="B817" s="194" t="s">
        <v>3245</v>
      </c>
      <c r="C817" s="194" t="s">
        <v>3325</v>
      </c>
      <c r="D817" s="22">
        <v>834</v>
      </c>
      <c r="E817" s="22">
        <v>333.6</v>
      </c>
      <c r="F817" s="22"/>
    </row>
    <row r="818" spans="1:6">
      <c r="B818" s="194" t="s">
        <v>3246</v>
      </c>
      <c r="C818" s="194" t="s">
        <v>3325</v>
      </c>
      <c r="D818" s="22">
        <v>528</v>
      </c>
      <c r="E818" s="22">
        <v>211.20000000000002</v>
      </c>
      <c r="F818" s="22"/>
    </row>
    <row r="819" spans="1:6">
      <c r="B819" s="194" t="s">
        <v>3247</v>
      </c>
      <c r="C819" s="194" t="s">
        <v>3325</v>
      </c>
      <c r="D819" s="22">
        <v>792</v>
      </c>
      <c r="E819" s="22">
        <v>316.8</v>
      </c>
      <c r="F819" s="22"/>
    </row>
    <row r="820" spans="1:6">
      <c r="B820" s="194" t="s">
        <v>3248</v>
      </c>
      <c r="C820" s="194" t="s">
        <v>3325</v>
      </c>
      <c r="D820" s="22">
        <v>488</v>
      </c>
      <c r="E820" s="22">
        <v>195.20000000000002</v>
      </c>
      <c r="F820" s="22"/>
    </row>
    <row r="821" spans="1:6">
      <c r="B821" s="194" t="s">
        <v>3249</v>
      </c>
      <c r="C821" s="194" t="s">
        <v>3325</v>
      </c>
      <c r="D821" s="22">
        <v>1906</v>
      </c>
      <c r="E821" s="22">
        <v>762.40000000000009</v>
      </c>
      <c r="F821" s="22"/>
    </row>
    <row r="822" spans="1:6">
      <c r="B822" s="194" t="s">
        <v>3250</v>
      </c>
      <c r="C822" s="194" t="s">
        <v>3325</v>
      </c>
      <c r="D822" s="22">
        <v>1154</v>
      </c>
      <c r="E822" s="22">
        <v>461.6</v>
      </c>
      <c r="F822" s="22"/>
    </row>
    <row r="823" spans="1:6">
      <c r="B823" s="194" t="s">
        <v>3251</v>
      </c>
      <c r="C823" s="194" t="s">
        <v>3325</v>
      </c>
      <c r="D823" s="22">
        <v>1516</v>
      </c>
      <c r="E823" s="22">
        <v>606.4</v>
      </c>
      <c r="F823" s="22"/>
    </row>
    <row r="824" spans="1:6">
      <c r="B824" s="194" t="s">
        <v>3252</v>
      </c>
      <c r="C824" s="194" t="s">
        <v>3325</v>
      </c>
      <c r="D824" s="22">
        <v>1020</v>
      </c>
      <c r="E824" s="22">
        <v>408</v>
      </c>
      <c r="F824" s="22"/>
    </row>
    <row r="825" spans="1:6">
      <c r="B825" s="194" t="s">
        <v>3253</v>
      </c>
      <c r="C825" s="194" t="s">
        <v>3325</v>
      </c>
      <c r="D825" s="22">
        <v>1034</v>
      </c>
      <c r="E825" s="22">
        <v>413.6</v>
      </c>
      <c r="F825" s="22"/>
    </row>
    <row r="826" spans="1:6">
      <c r="B826" s="194" t="s">
        <v>3254</v>
      </c>
      <c r="C826" s="194" t="s">
        <v>3325</v>
      </c>
      <c r="D826" s="22">
        <v>222</v>
      </c>
      <c r="E826" s="22">
        <v>88.800000000000011</v>
      </c>
      <c r="F826" s="22"/>
    </row>
    <row r="827" spans="1:6">
      <c r="B827" s="194" t="s">
        <v>3255</v>
      </c>
      <c r="C827" s="194" t="s">
        <v>3325</v>
      </c>
      <c r="D827" s="22">
        <v>2078</v>
      </c>
      <c r="E827" s="22">
        <v>831.2</v>
      </c>
      <c r="F827" s="22"/>
    </row>
    <row r="828" spans="1:6">
      <c r="B828" s="194" t="s">
        <v>3256</v>
      </c>
      <c r="C828" s="194" t="s">
        <v>3325</v>
      </c>
      <c r="D828" s="22">
        <v>610</v>
      </c>
      <c r="E828" s="22">
        <v>244</v>
      </c>
      <c r="F828" s="22"/>
    </row>
    <row r="829" spans="1:6">
      <c r="A829" s="194" t="s">
        <v>1027</v>
      </c>
      <c r="B829" s="194" t="s">
        <v>1028</v>
      </c>
      <c r="C829" s="194" t="s">
        <v>3178</v>
      </c>
      <c r="D829" s="22">
        <v>140</v>
      </c>
      <c r="E829" s="22">
        <v>70</v>
      </c>
      <c r="F829" s="22">
        <v>70</v>
      </c>
    </row>
    <row r="830" spans="1:6">
      <c r="B830" s="194" t="s">
        <v>1029</v>
      </c>
      <c r="C830" s="194" t="s">
        <v>3178</v>
      </c>
      <c r="D830" s="22">
        <v>1024</v>
      </c>
      <c r="E830" s="22">
        <v>512</v>
      </c>
      <c r="F830" s="22">
        <v>512</v>
      </c>
    </row>
    <row r="831" spans="1:6">
      <c r="B831" s="194" t="s">
        <v>1030</v>
      </c>
      <c r="C831" s="194" t="s">
        <v>3178</v>
      </c>
      <c r="D831" s="22">
        <v>1366</v>
      </c>
      <c r="E831" s="22">
        <v>683</v>
      </c>
      <c r="F831" s="22">
        <v>683</v>
      </c>
    </row>
    <row r="832" spans="1:6">
      <c r="B832" s="194" t="s">
        <v>1031</v>
      </c>
      <c r="C832" s="194" t="s">
        <v>3180</v>
      </c>
      <c r="D832" s="22">
        <v>1420</v>
      </c>
      <c r="E832" s="22">
        <v>710</v>
      </c>
      <c r="F832" s="22">
        <v>710</v>
      </c>
    </row>
    <row r="833" spans="2:6">
      <c r="B833" s="194" t="s">
        <v>1033</v>
      </c>
      <c r="C833" s="194" t="s">
        <v>3178</v>
      </c>
      <c r="D833" s="22">
        <v>1036</v>
      </c>
      <c r="E833" s="22">
        <v>518</v>
      </c>
      <c r="F833" s="22">
        <v>518</v>
      </c>
    </row>
    <row r="834" spans="2:6">
      <c r="B834" s="194" t="s">
        <v>1034</v>
      </c>
      <c r="C834" s="194" t="s">
        <v>3178</v>
      </c>
      <c r="D834" s="22">
        <v>1306</v>
      </c>
      <c r="E834" s="22">
        <v>653</v>
      </c>
      <c r="F834" s="22">
        <v>653</v>
      </c>
    </row>
    <row r="835" spans="2:6">
      <c r="B835" s="194" t="s">
        <v>1035</v>
      </c>
      <c r="C835" s="194" t="s">
        <v>3178</v>
      </c>
      <c r="D835" s="22">
        <v>508</v>
      </c>
      <c r="E835" s="22">
        <v>254</v>
      </c>
      <c r="F835" s="22">
        <v>254</v>
      </c>
    </row>
    <row r="836" spans="2:6">
      <c r="B836" s="194" t="s">
        <v>1036</v>
      </c>
      <c r="C836" s="194" t="s">
        <v>3178</v>
      </c>
      <c r="D836" s="22">
        <v>1444</v>
      </c>
      <c r="E836" s="22">
        <v>722</v>
      </c>
      <c r="F836" s="22">
        <v>722</v>
      </c>
    </row>
    <row r="837" spans="2:6">
      <c r="B837" s="194" t="s">
        <v>1037</v>
      </c>
      <c r="C837" s="194" t="s">
        <v>3178</v>
      </c>
      <c r="D837" s="22">
        <v>1514</v>
      </c>
      <c r="E837" s="22">
        <v>757</v>
      </c>
      <c r="F837" s="22">
        <v>757</v>
      </c>
    </row>
    <row r="838" spans="2:6">
      <c r="B838" s="194" t="s">
        <v>1038</v>
      </c>
      <c r="C838" s="194" t="s">
        <v>3178</v>
      </c>
      <c r="D838" s="22">
        <v>476</v>
      </c>
      <c r="E838" s="22">
        <v>238</v>
      </c>
      <c r="F838" s="22">
        <v>238</v>
      </c>
    </row>
    <row r="839" spans="2:6">
      <c r="B839" s="194" t="s">
        <v>1039</v>
      </c>
      <c r="C839" s="194" t="s">
        <v>3178</v>
      </c>
      <c r="D839" s="22">
        <v>1048</v>
      </c>
      <c r="E839" s="22">
        <v>524</v>
      </c>
      <c r="F839" s="22">
        <v>524</v>
      </c>
    </row>
    <row r="840" spans="2:6">
      <c r="B840" s="194" t="s">
        <v>1040</v>
      </c>
      <c r="C840" s="194" t="s">
        <v>3178</v>
      </c>
      <c r="D840" s="22">
        <v>384</v>
      </c>
      <c r="E840" s="22">
        <v>192</v>
      </c>
      <c r="F840" s="22">
        <v>192</v>
      </c>
    </row>
    <row r="841" spans="2:6">
      <c r="B841" s="194" t="s">
        <v>1041</v>
      </c>
      <c r="C841" s="194" t="s">
        <v>3178</v>
      </c>
      <c r="D841" s="22">
        <v>526</v>
      </c>
      <c r="E841" s="22">
        <v>263</v>
      </c>
      <c r="F841" s="22">
        <v>263</v>
      </c>
    </row>
    <row r="842" spans="2:6">
      <c r="B842" s="194" t="s">
        <v>1042</v>
      </c>
      <c r="C842" s="194" t="s">
        <v>3178</v>
      </c>
      <c r="D842" s="22">
        <v>1082</v>
      </c>
      <c r="E842" s="22">
        <v>541</v>
      </c>
      <c r="F842" s="22">
        <v>541</v>
      </c>
    </row>
    <row r="843" spans="2:6">
      <c r="B843" s="194" t="s">
        <v>1043</v>
      </c>
      <c r="C843" s="194" t="s">
        <v>3178</v>
      </c>
      <c r="D843" s="22">
        <v>1274</v>
      </c>
      <c r="E843" s="22">
        <v>637</v>
      </c>
      <c r="F843" s="22">
        <v>637</v>
      </c>
    </row>
    <row r="844" spans="2:6">
      <c r="B844" s="194" t="s">
        <v>1044</v>
      </c>
      <c r="C844" s="194" t="s">
        <v>292</v>
      </c>
      <c r="D844" s="22">
        <v>518</v>
      </c>
      <c r="E844" s="22">
        <v>259</v>
      </c>
      <c r="F844" s="22">
        <v>259</v>
      </c>
    </row>
    <row r="845" spans="2:6">
      <c r="B845" s="194" t="s">
        <v>1046</v>
      </c>
      <c r="C845" s="194" t="s">
        <v>3178</v>
      </c>
      <c r="D845" s="22">
        <v>272</v>
      </c>
      <c r="E845" s="22">
        <v>136</v>
      </c>
      <c r="F845" s="22">
        <v>136</v>
      </c>
    </row>
    <row r="846" spans="2:6">
      <c r="B846" s="194" t="s">
        <v>1047</v>
      </c>
      <c r="C846" s="194" t="s">
        <v>3178</v>
      </c>
      <c r="D846" s="22">
        <v>1084</v>
      </c>
      <c r="E846" s="22">
        <v>542</v>
      </c>
      <c r="F846" s="22">
        <v>542</v>
      </c>
    </row>
    <row r="847" spans="2:6">
      <c r="B847" s="194" t="s">
        <v>1048</v>
      </c>
      <c r="C847" s="194" t="s">
        <v>3325</v>
      </c>
      <c r="D847" s="22">
        <v>1012</v>
      </c>
      <c r="E847" s="22">
        <v>506</v>
      </c>
      <c r="F847" s="22">
        <v>506</v>
      </c>
    </row>
    <row r="848" spans="2:6">
      <c r="B848" s="194" t="s">
        <v>1050</v>
      </c>
      <c r="C848" s="194" t="s">
        <v>3178</v>
      </c>
      <c r="D848" s="22">
        <v>720</v>
      </c>
      <c r="E848" s="22">
        <v>360</v>
      </c>
      <c r="F848" s="22">
        <v>360</v>
      </c>
    </row>
    <row r="849" spans="2:6">
      <c r="B849" s="194" t="s">
        <v>1051</v>
      </c>
      <c r="C849" s="194" t="s">
        <v>3178</v>
      </c>
      <c r="D849" s="22">
        <v>1328</v>
      </c>
      <c r="E849" s="22">
        <v>664</v>
      </c>
      <c r="F849" s="22">
        <v>664</v>
      </c>
    </row>
    <row r="850" spans="2:6">
      <c r="B850" s="194" t="s">
        <v>1052</v>
      </c>
      <c r="C850" s="194" t="s">
        <v>3178</v>
      </c>
      <c r="D850" s="22">
        <v>216</v>
      </c>
      <c r="E850" s="22">
        <v>108</v>
      </c>
      <c r="F850" s="22">
        <v>108</v>
      </c>
    </row>
    <row r="851" spans="2:6">
      <c r="B851" s="194" t="s">
        <v>1053</v>
      </c>
      <c r="C851" s="194" t="s">
        <v>3178</v>
      </c>
      <c r="D851" s="22">
        <v>228</v>
      </c>
      <c r="E851" s="22">
        <v>114</v>
      </c>
      <c r="F851" s="22">
        <v>114</v>
      </c>
    </row>
    <row r="852" spans="2:6">
      <c r="B852" s="194" t="s">
        <v>1054</v>
      </c>
      <c r="C852" s="194" t="s">
        <v>94</v>
      </c>
      <c r="D852" s="22">
        <v>148</v>
      </c>
      <c r="E852" s="22">
        <v>74</v>
      </c>
      <c r="F852" s="22">
        <v>74</v>
      </c>
    </row>
    <row r="853" spans="2:6">
      <c r="B853" s="194" t="s">
        <v>1055</v>
      </c>
      <c r="C853" s="194" t="s">
        <v>3178</v>
      </c>
      <c r="D853" s="22">
        <v>454</v>
      </c>
      <c r="E853" s="22">
        <v>227</v>
      </c>
      <c r="F853" s="22">
        <v>227</v>
      </c>
    </row>
    <row r="854" spans="2:6">
      <c r="B854" s="194" t="s">
        <v>1056</v>
      </c>
      <c r="C854" s="194" t="s">
        <v>3178</v>
      </c>
      <c r="D854" s="22">
        <v>170</v>
      </c>
      <c r="E854" s="22">
        <v>85</v>
      </c>
      <c r="F854" s="22">
        <v>85</v>
      </c>
    </row>
    <row r="855" spans="2:6">
      <c r="B855" s="194" t="s">
        <v>1058</v>
      </c>
      <c r="C855" s="194" t="s">
        <v>3178</v>
      </c>
      <c r="D855" s="22">
        <v>816</v>
      </c>
      <c r="E855" s="22">
        <v>408</v>
      </c>
      <c r="F855" s="22">
        <v>408</v>
      </c>
    </row>
    <row r="856" spans="2:6">
      <c r="B856" s="194" t="s">
        <v>1059</v>
      </c>
      <c r="C856" s="194" t="s">
        <v>3178</v>
      </c>
      <c r="D856" s="22">
        <v>428</v>
      </c>
      <c r="E856" s="22">
        <v>214</v>
      </c>
      <c r="F856" s="22">
        <v>214</v>
      </c>
    </row>
    <row r="857" spans="2:6">
      <c r="B857" s="194" t="s">
        <v>1060</v>
      </c>
      <c r="C857" s="194" t="s">
        <v>3178</v>
      </c>
      <c r="D857" s="22">
        <v>502</v>
      </c>
      <c r="E857" s="22">
        <v>251</v>
      </c>
      <c r="F857" s="22">
        <v>251</v>
      </c>
    </row>
    <row r="858" spans="2:6">
      <c r="B858" s="194" t="s">
        <v>1061</v>
      </c>
      <c r="C858" s="194" t="s">
        <v>3178</v>
      </c>
      <c r="D858" s="22">
        <v>990</v>
      </c>
      <c r="E858" s="22">
        <v>495</v>
      </c>
      <c r="F858" s="22">
        <v>495</v>
      </c>
    </row>
    <row r="859" spans="2:6">
      <c r="B859" s="194" t="s">
        <v>1062</v>
      </c>
      <c r="C859" s="194" t="s">
        <v>3178</v>
      </c>
      <c r="D859" s="22">
        <v>944</v>
      </c>
      <c r="E859" s="22">
        <v>472</v>
      </c>
      <c r="F859" s="22">
        <v>472</v>
      </c>
    </row>
    <row r="860" spans="2:6">
      <c r="B860" s="194" t="s">
        <v>1063</v>
      </c>
      <c r="C860" s="194" t="s">
        <v>3178</v>
      </c>
      <c r="D860" s="22">
        <v>996</v>
      </c>
      <c r="E860" s="22">
        <v>498</v>
      </c>
      <c r="F860" s="22">
        <v>498</v>
      </c>
    </row>
    <row r="861" spans="2:6">
      <c r="B861" s="194" t="s">
        <v>1064</v>
      </c>
      <c r="C861" s="194" t="s">
        <v>3178</v>
      </c>
      <c r="D861" s="22">
        <v>452</v>
      </c>
      <c r="E861" s="22">
        <v>226</v>
      </c>
      <c r="F861" s="22">
        <v>226</v>
      </c>
    </row>
    <row r="862" spans="2:6">
      <c r="B862" s="194" t="s">
        <v>1065</v>
      </c>
      <c r="C862" s="194" t="s">
        <v>3178</v>
      </c>
      <c r="D862" s="22">
        <v>334</v>
      </c>
      <c r="E862" s="22">
        <v>167</v>
      </c>
      <c r="F862" s="22">
        <v>167</v>
      </c>
    </row>
    <row r="863" spans="2:6">
      <c r="B863" s="194" t="s">
        <v>509</v>
      </c>
      <c r="C863" s="194" t="s">
        <v>3178</v>
      </c>
      <c r="D863" s="22">
        <v>2080</v>
      </c>
      <c r="E863" s="22">
        <v>1040</v>
      </c>
      <c r="F863" s="22">
        <v>1040</v>
      </c>
    </row>
    <row r="864" spans="2:6">
      <c r="B864" s="194" t="s">
        <v>1066</v>
      </c>
      <c r="C864" s="194" t="s">
        <v>3178</v>
      </c>
      <c r="D864" s="22">
        <v>252</v>
      </c>
      <c r="E864" s="22">
        <v>126</v>
      </c>
      <c r="F864" s="22">
        <v>126</v>
      </c>
    </row>
    <row r="865" spans="1:6">
      <c r="B865" s="194" t="s">
        <v>1067</v>
      </c>
      <c r="C865" s="194" t="s">
        <v>94</v>
      </c>
      <c r="D865" s="22">
        <v>84</v>
      </c>
      <c r="E865" s="22">
        <v>42</v>
      </c>
      <c r="F865" s="22">
        <v>42</v>
      </c>
    </row>
    <row r="866" spans="1:6">
      <c r="B866" s="194" t="s">
        <v>1068</v>
      </c>
      <c r="C866" s="194" t="s">
        <v>3180</v>
      </c>
      <c r="D866" s="22">
        <v>148</v>
      </c>
      <c r="E866" s="22">
        <v>74</v>
      </c>
      <c r="F866" s="22">
        <v>74</v>
      </c>
    </row>
    <row r="867" spans="1:6">
      <c r="B867" s="194" t="s">
        <v>1070</v>
      </c>
      <c r="C867" s="194" t="s">
        <v>3178</v>
      </c>
      <c r="D867" s="22">
        <v>574</v>
      </c>
      <c r="E867" s="22">
        <v>287</v>
      </c>
      <c r="F867" s="22">
        <v>287</v>
      </c>
    </row>
    <row r="868" spans="1:6">
      <c r="B868" s="194" t="s">
        <v>1071</v>
      </c>
      <c r="C868" s="194" t="s">
        <v>3178</v>
      </c>
      <c r="D868" s="22">
        <v>440</v>
      </c>
      <c r="E868" s="22">
        <v>220</v>
      </c>
      <c r="F868" s="22">
        <v>220</v>
      </c>
    </row>
    <row r="869" spans="1:6">
      <c r="A869" s="194" t="s">
        <v>475</v>
      </c>
      <c r="B869" s="194" t="s">
        <v>476</v>
      </c>
      <c r="C869" s="194" t="s">
        <v>292</v>
      </c>
      <c r="D869" s="22">
        <v>1130</v>
      </c>
      <c r="E869" s="22">
        <v>452</v>
      </c>
      <c r="F869" s="22">
        <v>452</v>
      </c>
    </row>
    <row r="870" spans="1:6">
      <c r="B870" s="194" t="s">
        <v>478</v>
      </c>
      <c r="C870" s="194" t="s">
        <v>3178</v>
      </c>
      <c r="D870" s="22">
        <v>1470</v>
      </c>
      <c r="E870" s="22">
        <v>588</v>
      </c>
      <c r="F870" s="22">
        <v>588</v>
      </c>
    </row>
    <row r="871" spans="1:6">
      <c r="B871" s="194" t="s">
        <v>479</v>
      </c>
      <c r="C871" s="194" t="s">
        <v>3178</v>
      </c>
      <c r="D871" s="22">
        <v>1486</v>
      </c>
      <c r="E871" s="22">
        <v>594.4</v>
      </c>
      <c r="F871" s="22">
        <v>594.4</v>
      </c>
    </row>
    <row r="872" spans="1:6">
      <c r="B872" s="194" t="s">
        <v>480</v>
      </c>
      <c r="C872" s="194" t="s">
        <v>3178</v>
      </c>
      <c r="D872" s="22">
        <v>94</v>
      </c>
      <c r="E872" s="22">
        <v>37.6</v>
      </c>
      <c r="F872" s="22">
        <v>37.6</v>
      </c>
    </row>
    <row r="873" spans="1:6">
      <c r="B873" s="194" t="s">
        <v>481</v>
      </c>
      <c r="C873" s="194" t="s">
        <v>3178</v>
      </c>
      <c r="D873" s="22">
        <v>464</v>
      </c>
      <c r="E873" s="22">
        <v>185.60000000000002</v>
      </c>
      <c r="F873" s="22">
        <v>185.60000000000002</v>
      </c>
    </row>
    <row r="874" spans="1:6">
      <c r="B874" s="194" t="s">
        <v>482</v>
      </c>
      <c r="C874" s="194" t="s">
        <v>3178</v>
      </c>
      <c r="D874" s="22">
        <v>564</v>
      </c>
      <c r="E874" s="22">
        <v>225.60000000000002</v>
      </c>
      <c r="F874" s="22">
        <v>225.60000000000002</v>
      </c>
    </row>
    <row r="875" spans="1:6">
      <c r="B875" s="194" t="s">
        <v>483</v>
      </c>
      <c r="C875" s="194" t="s">
        <v>3178</v>
      </c>
      <c r="D875" s="22">
        <v>2128</v>
      </c>
      <c r="E875" s="22">
        <v>851.2</v>
      </c>
      <c r="F875" s="22">
        <v>851.2</v>
      </c>
    </row>
    <row r="876" spans="1:6">
      <c r="B876" s="194" t="s">
        <v>484</v>
      </c>
      <c r="C876" s="194" t="s">
        <v>3178</v>
      </c>
      <c r="D876" s="22">
        <v>2024</v>
      </c>
      <c r="E876" s="22">
        <v>809.6</v>
      </c>
      <c r="F876" s="22">
        <v>809.6</v>
      </c>
    </row>
    <row r="877" spans="1:6">
      <c r="B877" s="194" t="s">
        <v>485</v>
      </c>
      <c r="C877" s="194" t="s">
        <v>3178</v>
      </c>
      <c r="D877" s="22">
        <v>1256</v>
      </c>
      <c r="E877" s="22">
        <v>502.40000000000003</v>
      </c>
      <c r="F877" s="22">
        <v>502.40000000000003</v>
      </c>
    </row>
    <row r="878" spans="1:6">
      <c r="B878" s="194" t="s">
        <v>486</v>
      </c>
      <c r="C878" s="194" t="s">
        <v>3178</v>
      </c>
      <c r="D878" s="22">
        <v>1598</v>
      </c>
      <c r="E878" s="22">
        <v>639.20000000000005</v>
      </c>
      <c r="F878" s="22">
        <v>639.20000000000005</v>
      </c>
    </row>
    <row r="879" spans="1:6">
      <c r="B879" s="194" t="s">
        <v>487</v>
      </c>
      <c r="C879" s="194" t="s">
        <v>3178</v>
      </c>
      <c r="D879" s="22">
        <v>118</v>
      </c>
      <c r="E879" s="22">
        <v>47.2</v>
      </c>
      <c r="F879" s="22">
        <v>47.2</v>
      </c>
    </row>
    <row r="880" spans="1:6">
      <c r="B880" s="194" t="s">
        <v>488</v>
      </c>
      <c r="C880" s="194" t="s">
        <v>3178</v>
      </c>
      <c r="D880" s="22">
        <v>940</v>
      </c>
      <c r="E880" s="22">
        <v>376</v>
      </c>
      <c r="F880" s="22">
        <v>376</v>
      </c>
    </row>
    <row r="881" spans="2:6">
      <c r="B881" s="194" t="s">
        <v>489</v>
      </c>
      <c r="C881" s="194" t="s">
        <v>3178</v>
      </c>
      <c r="D881" s="22">
        <v>1158</v>
      </c>
      <c r="E881" s="22">
        <v>463.20000000000005</v>
      </c>
      <c r="F881" s="22">
        <v>463.20000000000005</v>
      </c>
    </row>
    <row r="882" spans="2:6">
      <c r="B882" s="194" t="s">
        <v>490</v>
      </c>
      <c r="C882" s="194" t="s">
        <v>3178</v>
      </c>
      <c r="D882" s="22">
        <v>502</v>
      </c>
      <c r="E882" s="22">
        <v>200.8</v>
      </c>
      <c r="F882" s="22">
        <v>200.8</v>
      </c>
    </row>
    <row r="883" spans="2:6">
      <c r="B883" s="194" t="s">
        <v>491</v>
      </c>
      <c r="C883" s="194" t="s">
        <v>3178</v>
      </c>
      <c r="D883" s="22">
        <v>1472</v>
      </c>
      <c r="E883" s="22">
        <v>588.80000000000007</v>
      </c>
      <c r="F883" s="22">
        <v>588.80000000000007</v>
      </c>
    </row>
    <row r="884" spans="2:6">
      <c r="B884" s="194" t="s">
        <v>492</v>
      </c>
      <c r="C884" s="194" t="s">
        <v>3178</v>
      </c>
      <c r="D884" s="22">
        <v>716</v>
      </c>
      <c r="E884" s="22">
        <v>286.40000000000003</v>
      </c>
      <c r="F884" s="22">
        <v>286.40000000000003</v>
      </c>
    </row>
    <row r="885" spans="2:6">
      <c r="B885" s="194" t="s">
        <v>493</v>
      </c>
      <c r="C885" s="194" t="s">
        <v>3178</v>
      </c>
      <c r="D885" s="22">
        <v>928</v>
      </c>
      <c r="E885" s="22">
        <v>371.20000000000005</v>
      </c>
      <c r="F885" s="22">
        <v>371.20000000000005</v>
      </c>
    </row>
    <row r="886" spans="2:6">
      <c r="B886" s="194" t="s">
        <v>494</v>
      </c>
      <c r="C886" s="194" t="s">
        <v>3178</v>
      </c>
      <c r="D886" s="22">
        <v>650</v>
      </c>
      <c r="E886" s="22">
        <v>260</v>
      </c>
      <c r="F886" s="22">
        <v>260</v>
      </c>
    </row>
    <row r="887" spans="2:6">
      <c r="B887" s="194" t="s">
        <v>495</v>
      </c>
      <c r="C887" s="194" t="s">
        <v>3178</v>
      </c>
      <c r="D887" s="22">
        <v>1004</v>
      </c>
      <c r="E887" s="22">
        <v>401.6</v>
      </c>
      <c r="F887" s="22">
        <v>401.6</v>
      </c>
    </row>
    <row r="888" spans="2:6">
      <c r="B888" s="194" t="s">
        <v>496</v>
      </c>
      <c r="C888" s="194" t="s">
        <v>3178</v>
      </c>
      <c r="D888" s="22">
        <v>572</v>
      </c>
      <c r="E888" s="22">
        <v>228.8</v>
      </c>
      <c r="F888" s="22">
        <v>228.8</v>
      </c>
    </row>
    <row r="889" spans="2:6">
      <c r="B889" s="194" t="s">
        <v>497</v>
      </c>
      <c r="C889" s="194" t="s">
        <v>3178</v>
      </c>
      <c r="D889" s="22">
        <v>1094</v>
      </c>
      <c r="E889" s="22">
        <v>437.6</v>
      </c>
      <c r="F889" s="22">
        <v>437.6</v>
      </c>
    </row>
    <row r="890" spans="2:6">
      <c r="B890" s="194" t="s">
        <v>498</v>
      </c>
      <c r="C890" s="194" t="s">
        <v>3178</v>
      </c>
      <c r="D890" s="22">
        <v>108</v>
      </c>
      <c r="E890" s="22">
        <v>43.2</v>
      </c>
      <c r="F890" s="22">
        <v>43.2</v>
      </c>
    </row>
    <row r="891" spans="2:6">
      <c r="B891" s="194" t="s">
        <v>499</v>
      </c>
      <c r="C891" s="194" t="s">
        <v>3178</v>
      </c>
      <c r="D891" s="22">
        <v>1684</v>
      </c>
      <c r="E891" s="22">
        <v>673.6</v>
      </c>
      <c r="F891" s="22">
        <v>673.6</v>
      </c>
    </row>
    <row r="892" spans="2:6">
      <c r="B892" s="194" t="s">
        <v>500</v>
      </c>
      <c r="C892" s="194" t="s">
        <v>94</v>
      </c>
      <c r="D892" s="22">
        <v>174</v>
      </c>
      <c r="E892" s="22">
        <v>69.600000000000009</v>
      </c>
      <c r="F892" s="22">
        <v>69.600000000000009</v>
      </c>
    </row>
    <row r="893" spans="2:6">
      <c r="B893" s="194" t="s">
        <v>501</v>
      </c>
      <c r="C893" s="194" t="s">
        <v>94</v>
      </c>
      <c r="D893" s="22">
        <v>1078</v>
      </c>
      <c r="E893" s="22">
        <v>431.20000000000005</v>
      </c>
      <c r="F893" s="22">
        <v>431.20000000000005</v>
      </c>
    </row>
    <row r="894" spans="2:6">
      <c r="B894" s="194" t="s">
        <v>502</v>
      </c>
      <c r="C894" s="194" t="s">
        <v>3179</v>
      </c>
      <c r="D894" s="22">
        <v>370</v>
      </c>
      <c r="E894" s="22">
        <v>148</v>
      </c>
      <c r="F894" s="22">
        <v>148</v>
      </c>
    </row>
    <row r="895" spans="2:6">
      <c r="B895" s="194" t="s">
        <v>504</v>
      </c>
      <c r="C895" s="194" t="s">
        <v>3178</v>
      </c>
      <c r="D895" s="22">
        <v>1050</v>
      </c>
      <c r="E895" s="22">
        <v>420</v>
      </c>
      <c r="F895" s="22">
        <v>420</v>
      </c>
    </row>
    <row r="896" spans="2:6">
      <c r="B896" s="194" t="s">
        <v>505</v>
      </c>
      <c r="C896" s="194" t="s">
        <v>3178</v>
      </c>
      <c r="D896" s="22">
        <v>554</v>
      </c>
      <c r="E896" s="22">
        <v>221.60000000000002</v>
      </c>
      <c r="F896" s="22">
        <v>221.60000000000002</v>
      </c>
    </row>
    <row r="897" spans="1:6">
      <c r="B897" s="194" t="s">
        <v>506</v>
      </c>
      <c r="C897" s="194" t="s">
        <v>3178</v>
      </c>
      <c r="D897" s="22">
        <v>1196</v>
      </c>
      <c r="E897" s="22">
        <v>478.40000000000003</v>
      </c>
      <c r="F897" s="22">
        <v>478.40000000000003</v>
      </c>
    </row>
    <row r="898" spans="1:6">
      <c r="B898" s="194" t="s">
        <v>507</v>
      </c>
      <c r="C898" s="194" t="s">
        <v>3178</v>
      </c>
      <c r="D898" s="22">
        <v>68</v>
      </c>
      <c r="E898" s="22">
        <v>27.200000000000003</v>
      </c>
      <c r="F898" s="22">
        <v>27.200000000000003</v>
      </c>
    </row>
    <row r="899" spans="1:6">
      <c r="B899" s="194" t="s">
        <v>508</v>
      </c>
      <c r="C899" s="194" t="s">
        <v>3178</v>
      </c>
      <c r="D899" s="22">
        <v>614</v>
      </c>
      <c r="E899" s="22">
        <v>245.60000000000002</v>
      </c>
      <c r="F899" s="22">
        <v>245.60000000000002</v>
      </c>
    </row>
    <row r="900" spans="1:6">
      <c r="B900" s="194" t="s">
        <v>509</v>
      </c>
      <c r="C900" s="194" t="s">
        <v>3178</v>
      </c>
      <c r="D900" s="22">
        <v>2080</v>
      </c>
      <c r="E900" s="22">
        <v>832</v>
      </c>
      <c r="F900" s="22">
        <v>832</v>
      </c>
    </row>
    <row r="901" spans="1:6">
      <c r="B901" s="194" t="s">
        <v>510</v>
      </c>
      <c r="C901" s="194" t="s">
        <v>3178</v>
      </c>
      <c r="D901" s="22">
        <v>376</v>
      </c>
      <c r="E901" s="22">
        <v>150.4</v>
      </c>
      <c r="F901" s="22">
        <v>150.4</v>
      </c>
    </row>
    <row r="902" spans="1:6">
      <c r="B902" s="194" t="s">
        <v>512</v>
      </c>
      <c r="C902" s="194" t="s">
        <v>3178</v>
      </c>
      <c r="D902" s="22">
        <v>232</v>
      </c>
      <c r="E902" s="22">
        <v>92.800000000000011</v>
      </c>
      <c r="F902" s="22">
        <v>92.800000000000011</v>
      </c>
    </row>
    <row r="903" spans="1:6">
      <c r="A903" s="194" t="s">
        <v>1317</v>
      </c>
      <c r="B903" s="194" t="s">
        <v>1318</v>
      </c>
      <c r="C903" s="194" t="s">
        <v>3325</v>
      </c>
      <c r="D903" s="22">
        <v>1998</v>
      </c>
      <c r="E903" s="22">
        <v>799.2</v>
      </c>
      <c r="F903" s="22">
        <v>799.2</v>
      </c>
    </row>
    <row r="904" spans="1:6">
      <c r="B904" s="194" t="s">
        <v>1319</v>
      </c>
      <c r="C904" s="194" t="s">
        <v>3325</v>
      </c>
      <c r="D904" s="22">
        <v>698</v>
      </c>
      <c r="E904" s="22">
        <v>279.2</v>
      </c>
      <c r="F904" s="22">
        <v>279.2</v>
      </c>
    </row>
    <row r="905" spans="1:6">
      <c r="B905" s="194" t="s">
        <v>1320</v>
      </c>
      <c r="C905" s="194" t="s">
        <v>3325</v>
      </c>
      <c r="D905" s="22">
        <v>1355</v>
      </c>
      <c r="E905" s="22">
        <v>542</v>
      </c>
      <c r="F905" s="22">
        <v>542</v>
      </c>
    </row>
    <row r="906" spans="1:6">
      <c r="B906" s="194" t="s">
        <v>1321</v>
      </c>
      <c r="C906" s="194" t="s">
        <v>3325</v>
      </c>
      <c r="D906" s="22">
        <v>1428</v>
      </c>
      <c r="E906" s="22">
        <v>571.20000000000005</v>
      </c>
      <c r="F906" s="22">
        <v>571.20000000000005</v>
      </c>
    </row>
    <row r="907" spans="1:6">
      <c r="B907" s="194" t="s">
        <v>1322</v>
      </c>
      <c r="C907" s="194" t="s">
        <v>3325</v>
      </c>
      <c r="D907" s="22">
        <v>36000</v>
      </c>
      <c r="E907" s="22">
        <v>14400</v>
      </c>
      <c r="F907" s="22">
        <v>14400</v>
      </c>
    </row>
    <row r="908" spans="1:6">
      <c r="B908" s="194" t="s">
        <v>1323</v>
      </c>
      <c r="C908" s="194" t="s">
        <v>3325</v>
      </c>
      <c r="D908" s="22">
        <v>1457</v>
      </c>
      <c r="E908" s="22">
        <v>582.80000000000007</v>
      </c>
      <c r="F908" s="22">
        <v>582.80000000000007</v>
      </c>
    </row>
    <row r="909" spans="1:6">
      <c r="B909" s="194" t="s">
        <v>1324</v>
      </c>
      <c r="C909" s="194" t="s">
        <v>3325</v>
      </c>
      <c r="D909" s="22">
        <v>1478</v>
      </c>
      <c r="E909" s="22">
        <v>591.20000000000005</v>
      </c>
      <c r="F909" s="22">
        <v>591.20000000000005</v>
      </c>
    </row>
    <row r="910" spans="1:6">
      <c r="B910" s="194" t="s">
        <v>1325</v>
      </c>
      <c r="C910" s="194" t="s">
        <v>3325</v>
      </c>
      <c r="D910" s="22">
        <v>1428</v>
      </c>
      <c r="E910" s="22">
        <v>571.20000000000005</v>
      </c>
      <c r="F910" s="22">
        <v>571.20000000000005</v>
      </c>
    </row>
    <row r="911" spans="1:6">
      <c r="B911" s="194" t="s">
        <v>1326</v>
      </c>
      <c r="C911" s="194" t="s">
        <v>3325</v>
      </c>
      <c r="D911" s="22">
        <v>11500</v>
      </c>
      <c r="E911" s="22">
        <v>4600</v>
      </c>
      <c r="F911" s="22">
        <v>4600</v>
      </c>
    </row>
    <row r="912" spans="1:6">
      <c r="B912" s="194" t="s">
        <v>1327</v>
      </c>
      <c r="C912" s="194" t="s">
        <v>3325</v>
      </c>
      <c r="D912" s="22">
        <v>2317</v>
      </c>
      <c r="E912" s="22">
        <v>926.80000000000007</v>
      </c>
      <c r="F912" s="22">
        <v>926.80000000000007</v>
      </c>
    </row>
    <row r="913" spans="1:6">
      <c r="B913" s="194" t="s">
        <v>1328</v>
      </c>
      <c r="C913" s="194" t="s">
        <v>3325</v>
      </c>
      <c r="D913" s="22">
        <v>14800</v>
      </c>
      <c r="E913" s="22">
        <v>5920</v>
      </c>
      <c r="F913" s="22">
        <v>5920</v>
      </c>
    </row>
    <row r="914" spans="1:6">
      <c r="B914" s="194" t="s">
        <v>1329</v>
      </c>
      <c r="C914" s="194" t="s">
        <v>3325</v>
      </c>
      <c r="D914" s="22">
        <v>2463</v>
      </c>
      <c r="E914" s="22">
        <v>985.2</v>
      </c>
      <c r="F914" s="22">
        <v>985.2</v>
      </c>
    </row>
    <row r="915" spans="1:6">
      <c r="B915" s="194" t="s">
        <v>1330</v>
      </c>
      <c r="C915" s="194" t="s">
        <v>3325</v>
      </c>
      <c r="D915" s="22">
        <v>573</v>
      </c>
      <c r="E915" s="22">
        <v>229.20000000000002</v>
      </c>
      <c r="F915" s="22">
        <v>229.20000000000002</v>
      </c>
    </row>
    <row r="916" spans="1:6">
      <c r="B916" s="194" t="s">
        <v>1331</v>
      </c>
      <c r="C916" s="194" t="s">
        <v>3325</v>
      </c>
      <c r="D916" s="22">
        <v>16400</v>
      </c>
      <c r="E916" s="22">
        <v>6560</v>
      </c>
      <c r="F916" s="22">
        <v>6560</v>
      </c>
    </row>
    <row r="917" spans="1:6">
      <c r="B917" s="194" t="s">
        <v>1332</v>
      </c>
      <c r="C917" s="194" t="s">
        <v>3325</v>
      </c>
      <c r="D917" s="22">
        <v>1264</v>
      </c>
      <c r="E917" s="22">
        <v>505.6</v>
      </c>
      <c r="F917" s="22">
        <v>505.6</v>
      </c>
    </row>
    <row r="918" spans="1:6">
      <c r="B918" s="194" t="s">
        <v>1333</v>
      </c>
      <c r="C918" s="194" t="s">
        <v>3325</v>
      </c>
      <c r="D918" s="22">
        <v>460</v>
      </c>
      <c r="E918" s="22">
        <v>184</v>
      </c>
      <c r="F918" s="22">
        <v>184</v>
      </c>
    </row>
    <row r="919" spans="1:6">
      <c r="B919" s="194" t="s">
        <v>1334</v>
      </c>
      <c r="C919" s="194" t="s">
        <v>3325</v>
      </c>
      <c r="D919" s="22">
        <v>32100</v>
      </c>
      <c r="E919" s="22">
        <v>12840</v>
      </c>
      <c r="F919" s="22">
        <v>12840</v>
      </c>
    </row>
    <row r="920" spans="1:6">
      <c r="B920" s="194" t="s">
        <v>1335</v>
      </c>
      <c r="C920" s="194" t="s">
        <v>3325</v>
      </c>
      <c r="D920" s="22">
        <v>497</v>
      </c>
      <c r="E920" s="22">
        <v>198.8</v>
      </c>
      <c r="F920" s="22">
        <v>198.8</v>
      </c>
    </row>
    <row r="921" spans="1:6">
      <c r="B921" s="194" t="s">
        <v>1336</v>
      </c>
      <c r="C921" s="194" t="s">
        <v>3325</v>
      </c>
      <c r="D921" s="22">
        <v>1122</v>
      </c>
      <c r="E921" s="22">
        <v>448.8</v>
      </c>
      <c r="F921" s="22">
        <v>448.8</v>
      </c>
    </row>
    <row r="922" spans="1:6">
      <c r="B922" s="194" t="s">
        <v>1337</v>
      </c>
      <c r="C922" s="194" t="s">
        <v>3325</v>
      </c>
      <c r="D922" s="22">
        <v>4466</v>
      </c>
      <c r="E922" s="22">
        <v>1786.4</v>
      </c>
      <c r="F922" s="22">
        <v>1786.4</v>
      </c>
    </row>
    <row r="923" spans="1:6">
      <c r="B923" s="194" t="s">
        <v>1338</v>
      </c>
      <c r="C923" s="194" t="s">
        <v>3325</v>
      </c>
      <c r="D923" s="22">
        <v>13000</v>
      </c>
      <c r="E923" s="22">
        <v>5200</v>
      </c>
      <c r="F923" s="22">
        <v>5200</v>
      </c>
    </row>
    <row r="924" spans="1:6">
      <c r="B924" s="194" t="s">
        <v>1339</v>
      </c>
      <c r="C924" s="194" t="s">
        <v>3325</v>
      </c>
      <c r="D924" s="22">
        <v>64000</v>
      </c>
      <c r="E924" s="22">
        <v>25600</v>
      </c>
      <c r="F924" s="22">
        <v>25600</v>
      </c>
    </row>
    <row r="925" spans="1:6">
      <c r="A925" s="194" t="s">
        <v>1340</v>
      </c>
      <c r="B925" s="194" t="s">
        <v>1341</v>
      </c>
      <c r="C925" s="194" t="s">
        <v>3325</v>
      </c>
      <c r="D925" s="22">
        <v>396</v>
      </c>
      <c r="E925" s="22">
        <v>158.4</v>
      </c>
      <c r="F925" s="22">
        <v>158.4</v>
      </c>
    </row>
    <row r="926" spans="1:6">
      <c r="B926" s="194" t="s">
        <v>1342</v>
      </c>
      <c r="C926" s="194" t="s">
        <v>3325</v>
      </c>
      <c r="D926" s="22">
        <v>230</v>
      </c>
      <c r="E926" s="22">
        <v>92</v>
      </c>
      <c r="F926" s="22">
        <v>92</v>
      </c>
    </row>
    <row r="927" spans="1:6">
      <c r="B927" s="194" t="s">
        <v>1343</v>
      </c>
      <c r="C927" s="194" t="s">
        <v>3325</v>
      </c>
      <c r="D927" s="22">
        <v>248</v>
      </c>
      <c r="E927" s="22">
        <v>99.2</v>
      </c>
      <c r="F927" s="22">
        <v>99.2</v>
      </c>
    </row>
    <row r="928" spans="1:6">
      <c r="B928" s="194" t="s">
        <v>1344</v>
      </c>
      <c r="C928" s="194" t="s">
        <v>3325</v>
      </c>
      <c r="D928" s="22">
        <v>370</v>
      </c>
      <c r="E928" s="22">
        <v>148</v>
      </c>
      <c r="F928" s="22">
        <v>148</v>
      </c>
    </row>
    <row r="929" spans="2:6">
      <c r="B929" s="194" t="s">
        <v>1345</v>
      </c>
      <c r="C929" s="194" t="s">
        <v>3325</v>
      </c>
      <c r="D929" s="22">
        <v>1060</v>
      </c>
      <c r="E929" s="22">
        <v>424</v>
      </c>
      <c r="F929" s="22">
        <v>424</v>
      </c>
    </row>
    <row r="930" spans="2:6">
      <c r="B930" s="194" t="s">
        <v>1346</v>
      </c>
      <c r="C930" s="194" t="s">
        <v>3325</v>
      </c>
      <c r="D930" s="22">
        <v>962</v>
      </c>
      <c r="E930" s="22">
        <v>384.8</v>
      </c>
      <c r="F930" s="22">
        <v>384.8</v>
      </c>
    </row>
    <row r="931" spans="2:6">
      <c r="B931" s="194" t="s">
        <v>1347</v>
      </c>
      <c r="C931" s="194" t="s">
        <v>3325</v>
      </c>
      <c r="D931" s="22">
        <v>616</v>
      </c>
      <c r="E931" s="22">
        <v>246.4</v>
      </c>
      <c r="F931" s="22">
        <v>246.4</v>
      </c>
    </row>
    <row r="932" spans="2:6">
      <c r="B932" s="194" t="s">
        <v>230</v>
      </c>
      <c r="C932" s="194" t="s">
        <v>3325</v>
      </c>
      <c r="D932" s="22">
        <v>2074</v>
      </c>
      <c r="E932" s="22">
        <v>829.6</v>
      </c>
      <c r="F932" s="22">
        <v>829.6</v>
      </c>
    </row>
    <row r="933" spans="2:6">
      <c r="B933" s="194" t="s">
        <v>955</v>
      </c>
      <c r="C933" s="194" t="s">
        <v>3325</v>
      </c>
      <c r="D933" s="22">
        <v>2220</v>
      </c>
      <c r="E933" s="22">
        <v>888</v>
      </c>
      <c r="F933" s="22">
        <v>888</v>
      </c>
    </row>
    <row r="934" spans="2:6">
      <c r="B934" s="194" t="s">
        <v>1348</v>
      </c>
      <c r="C934" s="194" t="s">
        <v>3325</v>
      </c>
      <c r="D934" s="22">
        <v>1434</v>
      </c>
      <c r="E934" s="22">
        <v>573.6</v>
      </c>
      <c r="F934" s="22">
        <v>573.6</v>
      </c>
    </row>
    <row r="935" spans="2:6">
      <c r="B935" s="194" t="s">
        <v>598</v>
      </c>
      <c r="C935" s="194" t="s">
        <v>3325</v>
      </c>
      <c r="D935" s="22">
        <v>582</v>
      </c>
      <c r="E935" s="22">
        <v>232.8</v>
      </c>
      <c r="F935" s="22">
        <v>232.8</v>
      </c>
    </row>
    <row r="936" spans="2:6">
      <c r="B936" s="194" t="s">
        <v>1349</v>
      </c>
      <c r="C936" s="194" t="s">
        <v>3325</v>
      </c>
      <c r="D936" s="22">
        <v>448</v>
      </c>
      <c r="E936" s="22">
        <v>179.20000000000002</v>
      </c>
      <c r="F936" s="22">
        <v>179.20000000000002</v>
      </c>
    </row>
    <row r="937" spans="2:6">
      <c r="B937" s="194" t="s">
        <v>1350</v>
      </c>
      <c r="C937" s="194" t="s">
        <v>3325</v>
      </c>
      <c r="D937" s="22">
        <v>248</v>
      </c>
      <c r="E937" s="22">
        <v>99.2</v>
      </c>
      <c r="F937" s="22">
        <v>99.2</v>
      </c>
    </row>
    <row r="938" spans="2:6">
      <c r="B938" s="194" t="s">
        <v>1351</v>
      </c>
      <c r="C938" s="194" t="s">
        <v>3325</v>
      </c>
      <c r="D938" s="22">
        <v>638</v>
      </c>
      <c r="E938" s="22">
        <v>255.20000000000002</v>
      </c>
      <c r="F938" s="22">
        <v>255.20000000000002</v>
      </c>
    </row>
    <row r="939" spans="2:6">
      <c r="B939" s="194" t="s">
        <v>1352</v>
      </c>
      <c r="C939" s="194" t="s">
        <v>3325</v>
      </c>
      <c r="D939" s="22">
        <v>888</v>
      </c>
      <c r="E939" s="22">
        <v>355.20000000000005</v>
      </c>
      <c r="F939" s="22">
        <v>355.20000000000005</v>
      </c>
    </row>
    <row r="940" spans="2:6">
      <c r="B940" s="194" t="s">
        <v>1353</v>
      </c>
      <c r="C940" s="194" t="s">
        <v>3325</v>
      </c>
      <c r="D940" s="22">
        <v>562</v>
      </c>
      <c r="E940" s="22">
        <v>224.8</v>
      </c>
      <c r="F940" s="22">
        <v>224.8</v>
      </c>
    </row>
    <row r="941" spans="2:6">
      <c r="B941" s="194" t="s">
        <v>1354</v>
      </c>
      <c r="C941" s="194" t="s">
        <v>3325</v>
      </c>
      <c r="D941" s="22">
        <v>524</v>
      </c>
      <c r="E941" s="22">
        <v>209.60000000000002</v>
      </c>
      <c r="F941" s="22">
        <v>209.60000000000002</v>
      </c>
    </row>
    <row r="942" spans="2:6">
      <c r="B942" s="194" t="s">
        <v>1355</v>
      </c>
      <c r="C942" s="194" t="s">
        <v>3325</v>
      </c>
      <c r="D942" s="22">
        <v>970</v>
      </c>
      <c r="E942" s="22">
        <v>388</v>
      </c>
      <c r="F942" s="22">
        <v>388</v>
      </c>
    </row>
    <row r="943" spans="2:6">
      <c r="B943" s="194" t="s">
        <v>1356</v>
      </c>
      <c r="C943" s="194" t="s">
        <v>3325</v>
      </c>
      <c r="D943" s="22">
        <v>4458</v>
      </c>
      <c r="E943" s="22">
        <v>1783.2</v>
      </c>
      <c r="F943" s="22">
        <v>1783.2</v>
      </c>
    </row>
    <row r="944" spans="2:6">
      <c r="B944" s="194" t="s">
        <v>1357</v>
      </c>
      <c r="C944" s="194" t="s">
        <v>3325</v>
      </c>
      <c r="D944" s="22">
        <v>762</v>
      </c>
      <c r="E944" s="22">
        <v>304.8</v>
      </c>
      <c r="F944" s="22">
        <v>304.8</v>
      </c>
    </row>
    <row r="945" spans="1:6">
      <c r="B945" s="194" t="s">
        <v>1358</v>
      </c>
      <c r="C945" s="194" t="s">
        <v>3325</v>
      </c>
      <c r="D945" s="22">
        <v>1750</v>
      </c>
      <c r="E945" s="22">
        <v>700</v>
      </c>
      <c r="F945" s="22">
        <v>700</v>
      </c>
    </row>
    <row r="946" spans="1:6">
      <c r="B946" s="194" t="s">
        <v>1359</v>
      </c>
      <c r="C946" s="194" t="s">
        <v>3325</v>
      </c>
      <c r="D946" s="22">
        <v>1356</v>
      </c>
      <c r="E946" s="22">
        <v>542.4</v>
      </c>
      <c r="F946" s="22">
        <v>542.4</v>
      </c>
    </row>
    <row r="947" spans="1:6">
      <c r="B947" s="194" t="s">
        <v>1360</v>
      </c>
      <c r="C947" s="194" t="s">
        <v>3325</v>
      </c>
      <c r="D947" s="22">
        <v>1008</v>
      </c>
      <c r="E947" s="22">
        <v>403.20000000000005</v>
      </c>
      <c r="F947" s="22">
        <v>403.20000000000005</v>
      </c>
    </row>
    <row r="948" spans="1:6">
      <c r="B948" s="194" t="s">
        <v>1361</v>
      </c>
      <c r="C948" s="194" t="s">
        <v>3325</v>
      </c>
      <c r="D948" s="22">
        <v>1868</v>
      </c>
      <c r="E948" s="22">
        <v>747.2</v>
      </c>
      <c r="F948" s="22">
        <v>747.2</v>
      </c>
    </row>
    <row r="949" spans="1:6">
      <c r="B949" s="194" t="s">
        <v>1362</v>
      </c>
      <c r="C949" s="194" t="s">
        <v>3325</v>
      </c>
      <c r="D949" s="22">
        <v>1348</v>
      </c>
      <c r="E949" s="22">
        <v>539.20000000000005</v>
      </c>
      <c r="F949" s="22">
        <v>539.20000000000005</v>
      </c>
    </row>
    <row r="950" spans="1:6">
      <c r="B950" s="194" t="s">
        <v>1363</v>
      </c>
      <c r="C950" s="194" t="s">
        <v>3325</v>
      </c>
      <c r="D950" s="22">
        <v>908</v>
      </c>
      <c r="E950" s="22">
        <v>363.20000000000005</v>
      </c>
      <c r="F950" s="22">
        <v>363.20000000000005</v>
      </c>
    </row>
    <row r="951" spans="1:6">
      <c r="B951" s="194" t="s">
        <v>1364</v>
      </c>
      <c r="C951" s="194" t="s">
        <v>3325</v>
      </c>
      <c r="D951" s="22">
        <v>420</v>
      </c>
      <c r="E951" s="22">
        <v>168</v>
      </c>
      <c r="F951" s="22">
        <v>168</v>
      </c>
    </row>
    <row r="952" spans="1:6">
      <c r="B952" s="194" t="s">
        <v>1365</v>
      </c>
      <c r="C952" s="194" t="s">
        <v>3325</v>
      </c>
      <c r="D952" s="22">
        <v>296</v>
      </c>
      <c r="E952" s="22">
        <v>118.4</v>
      </c>
      <c r="F952" s="22">
        <v>118.4</v>
      </c>
    </row>
    <row r="953" spans="1:6">
      <c r="B953" s="194" t="s">
        <v>1366</v>
      </c>
      <c r="C953" s="194" t="s">
        <v>3325</v>
      </c>
      <c r="D953" s="22">
        <v>3420</v>
      </c>
      <c r="E953" s="22">
        <v>1368</v>
      </c>
      <c r="F953" s="22">
        <v>1368</v>
      </c>
    </row>
    <row r="954" spans="1:6">
      <c r="B954" s="194" t="s">
        <v>1367</v>
      </c>
      <c r="C954" s="194" t="s">
        <v>3325</v>
      </c>
      <c r="D954" s="22">
        <v>368</v>
      </c>
      <c r="E954" s="22">
        <v>147.20000000000002</v>
      </c>
      <c r="F954" s="22">
        <v>147.20000000000002</v>
      </c>
    </row>
    <row r="955" spans="1:6">
      <c r="A955" s="194" t="s">
        <v>130</v>
      </c>
      <c r="B955" s="194" t="s">
        <v>131</v>
      </c>
      <c r="C955" s="194" t="s">
        <v>3178</v>
      </c>
      <c r="D955" s="22">
        <v>888</v>
      </c>
      <c r="E955" s="22">
        <v>444</v>
      </c>
      <c r="F955" s="22">
        <v>444</v>
      </c>
    </row>
    <row r="956" spans="1:6">
      <c r="B956" s="194" t="s">
        <v>132</v>
      </c>
      <c r="C956" s="194" t="s">
        <v>3324</v>
      </c>
      <c r="D956" s="22">
        <v>278</v>
      </c>
      <c r="E956" s="22">
        <v>139</v>
      </c>
      <c r="F956" s="22">
        <v>139</v>
      </c>
    </row>
    <row r="957" spans="1:6">
      <c r="B957" s="194" t="s">
        <v>134</v>
      </c>
      <c r="C957" s="194" t="s">
        <v>3178</v>
      </c>
      <c r="D957" s="22">
        <v>832</v>
      </c>
      <c r="E957" s="22">
        <v>416</v>
      </c>
      <c r="F957" s="22">
        <v>416</v>
      </c>
    </row>
    <row r="958" spans="1:6">
      <c r="B958" s="194" t="s">
        <v>135</v>
      </c>
      <c r="C958" s="194" t="s">
        <v>3178</v>
      </c>
      <c r="D958" s="22">
        <v>1726</v>
      </c>
      <c r="E958" s="22">
        <v>863</v>
      </c>
      <c r="F958" s="22">
        <v>863</v>
      </c>
    </row>
    <row r="959" spans="1:6">
      <c r="B959" s="194" t="s">
        <v>136</v>
      </c>
      <c r="C959" s="194" t="s">
        <v>3178</v>
      </c>
      <c r="D959" s="22">
        <v>1180</v>
      </c>
      <c r="E959" s="22">
        <v>590</v>
      </c>
      <c r="F959" s="22">
        <v>590</v>
      </c>
    </row>
    <row r="960" spans="1:6">
      <c r="A960" s="194" t="s">
        <v>330</v>
      </c>
      <c r="B960" s="194" t="s">
        <v>331</v>
      </c>
      <c r="C960" s="194" t="s">
        <v>3178</v>
      </c>
      <c r="D960" s="22">
        <v>708</v>
      </c>
      <c r="E960" s="22">
        <v>283.2</v>
      </c>
      <c r="F960" s="22">
        <v>283.2</v>
      </c>
    </row>
    <row r="961" spans="1:6">
      <c r="B961" s="194" t="s">
        <v>332</v>
      </c>
      <c r="C961" s="194" t="s">
        <v>3178</v>
      </c>
      <c r="D961" s="22">
        <v>1368</v>
      </c>
      <c r="E961" s="22">
        <v>547.20000000000005</v>
      </c>
      <c r="F961" s="22">
        <v>547.20000000000005</v>
      </c>
    </row>
    <row r="962" spans="1:6">
      <c r="B962" s="194" t="s">
        <v>695</v>
      </c>
      <c r="C962" s="194" t="s">
        <v>3178</v>
      </c>
      <c r="D962" s="22">
        <v>2438</v>
      </c>
      <c r="E962" s="22">
        <v>975.2</v>
      </c>
      <c r="F962" s="22">
        <v>975.2</v>
      </c>
    </row>
    <row r="963" spans="1:6">
      <c r="B963" s="194" t="s">
        <v>696</v>
      </c>
      <c r="C963" s="194" t="s">
        <v>3178</v>
      </c>
      <c r="D963" s="22">
        <v>738</v>
      </c>
      <c r="E963" s="22">
        <v>295.2</v>
      </c>
      <c r="F963" s="22">
        <v>295.2</v>
      </c>
    </row>
    <row r="964" spans="1:6">
      <c r="B964" s="194" t="s">
        <v>333</v>
      </c>
      <c r="C964" s="194" t="s">
        <v>3178</v>
      </c>
      <c r="D964" s="22">
        <v>2470</v>
      </c>
      <c r="E964" s="22">
        <v>988</v>
      </c>
      <c r="F964" s="22">
        <v>988</v>
      </c>
    </row>
    <row r="965" spans="1:6">
      <c r="B965" s="194" t="s">
        <v>334</v>
      </c>
      <c r="C965" s="194" t="s">
        <v>3178</v>
      </c>
      <c r="D965" s="22">
        <v>30</v>
      </c>
      <c r="E965" s="22">
        <v>12</v>
      </c>
      <c r="F965" s="22">
        <v>12</v>
      </c>
    </row>
    <row r="966" spans="1:6">
      <c r="B966" s="194" t="s">
        <v>697</v>
      </c>
      <c r="C966" s="194" t="s">
        <v>3178</v>
      </c>
      <c r="D966" s="22">
        <v>1710</v>
      </c>
      <c r="E966" s="22">
        <v>684</v>
      </c>
      <c r="F966" s="22">
        <v>684</v>
      </c>
    </row>
    <row r="967" spans="1:6">
      <c r="A967" s="194" t="s">
        <v>1368</v>
      </c>
      <c r="B967" s="194" t="s">
        <v>1368</v>
      </c>
      <c r="C967" s="194" t="s">
        <v>3325</v>
      </c>
      <c r="D967" s="22">
        <v>2830</v>
      </c>
      <c r="E967" s="22">
        <v>1132</v>
      </c>
      <c r="F967" s="22">
        <v>1132</v>
      </c>
    </row>
    <row r="968" spans="1:6">
      <c r="A968" s="194" t="s">
        <v>935</v>
      </c>
      <c r="B968" s="194" t="s">
        <v>3220</v>
      </c>
      <c r="C968" s="194" t="s">
        <v>3323</v>
      </c>
      <c r="D968" s="22">
        <v>732</v>
      </c>
      <c r="E968" s="22">
        <v>293</v>
      </c>
      <c r="F968" s="22"/>
    </row>
    <row r="969" spans="1:6">
      <c r="A969" s="194" t="s">
        <v>790</v>
      </c>
      <c r="B969" s="194" t="s">
        <v>791</v>
      </c>
      <c r="C969" s="194" t="s">
        <v>3325</v>
      </c>
      <c r="D969" s="22">
        <v>1048</v>
      </c>
      <c r="E969" s="22">
        <v>419.20000000000005</v>
      </c>
      <c r="F969" s="22">
        <v>419.20000000000005</v>
      </c>
    </row>
    <row r="970" spans="1:6">
      <c r="B970" s="194" t="s">
        <v>792</v>
      </c>
      <c r="C970" s="194" t="s">
        <v>3178</v>
      </c>
      <c r="D970" s="22">
        <v>976</v>
      </c>
      <c r="E970" s="22">
        <v>390.40000000000003</v>
      </c>
      <c r="F970" s="22">
        <v>390.40000000000003</v>
      </c>
    </row>
    <row r="971" spans="1:6">
      <c r="B971" s="194" t="s">
        <v>793</v>
      </c>
      <c r="C971" s="194" t="s">
        <v>3178</v>
      </c>
      <c r="D971" s="22">
        <v>1060</v>
      </c>
      <c r="E971" s="22">
        <v>424</v>
      </c>
      <c r="F971" s="22">
        <v>424</v>
      </c>
    </row>
    <row r="972" spans="1:6">
      <c r="B972" s="194" t="s">
        <v>794</v>
      </c>
      <c r="C972" s="194" t="s">
        <v>3178</v>
      </c>
      <c r="D972" s="22">
        <v>1584</v>
      </c>
      <c r="E972" s="22">
        <v>633.6</v>
      </c>
      <c r="F972" s="22">
        <v>633.6</v>
      </c>
    </row>
    <row r="973" spans="1:6">
      <c r="B973" s="194" t="s">
        <v>795</v>
      </c>
      <c r="C973" s="194" t="s">
        <v>3178</v>
      </c>
      <c r="D973" s="22">
        <v>788</v>
      </c>
      <c r="E973" s="22">
        <v>315.20000000000005</v>
      </c>
      <c r="F973" s="22">
        <v>315.20000000000005</v>
      </c>
    </row>
    <row r="974" spans="1:6">
      <c r="B974" s="194" t="s">
        <v>796</v>
      </c>
      <c r="C974" s="194" t="s">
        <v>3325</v>
      </c>
      <c r="D974" s="22">
        <v>394</v>
      </c>
      <c r="E974" s="22">
        <v>157.60000000000002</v>
      </c>
      <c r="F974" s="22">
        <v>157.60000000000002</v>
      </c>
    </row>
    <row r="975" spans="1:6">
      <c r="B975" s="194" t="s">
        <v>797</v>
      </c>
      <c r="C975" s="194" t="s">
        <v>94</v>
      </c>
      <c r="D975" s="22">
        <v>154</v>
      </c>
      <c r="E975" s="22">
        <v>61.6</v>
      </c>
      <c r="F975" s="22">
        <v>61.6</v>
      </c>
    </row>
    <row r="976" spans="1:6">
      <c r="B976" s="194" t="s">
        <v>799</v>
      </c>
      <c r="C976" s="194" t="s">
        <v>3325</v>
      </c>
      <c r="D976" s="22">
        <v>918</v>
      </c>
      <c r="E976" s="22">
        <v>367.20000000000005</v>
      </c>
      <c r="F976" s="22">
        <v>367.20000000000005</v>
      </c>
    </row>
    <row r="977" spans="1:6">
      <c r="B977" s="194" t="s">
        <v>800</v>
      </c>
      <c r="C977" s="194" t="s">
        <v>3325</v>
      </c>
      <c r="D977" s="22">
        <v>1006</v>
      </c>
      <c r="E977" s="22">
        <v>402.40000000000003</v>
      </c>
      <c r="F977" s="22">
        <v>402.40000000000003</v>
      </c>
    </row>
    <row r="978" spans="1:6">
      <c r="B978" s="194" t="s">
        <v>801</v>
      </c>
      <c r="C978" s="194" t="s">
        <v>3325</v>
      </c>
      <c r="D978" s="22">
        <v>616</v>
      </c>
      <c r="E978" s="22">
        <v>246.4</v>
      </c>
      <c r="F978" s="22">
        <v>246.4</v>
      </c>
    </row>
    <row r="979" spans="1:6">
      <c r="B979" s="194" t="s">
        <v>802</v>
      </c>
      <c r="C979" s="194" t="s">
        <v>3178</v>
      </c>
      <c r="D979" s="22">
        <v>350</v>
      </c>
      <c r="E979" s="22">
        <v>140</v>
      </c>
      <c r="F979" s="22">
        <v>140</v>
      </c>
    </row>
    <row r="980" spans="1:6">
      <c r="B980" s="194" t="s">
        <v>803</v>
      </c>
      <c r="C980" s="194" t="s">
        <v>3178</v>
      </c>
      <c r="D980" s="22">
        <v>778</v>
      </c>
      <c r="E980" s="22">
        <v>311.20000000000005</v>
      </c>
      <c r="F980" s="22">
        <v>311.20000000000005</v>
      </c>
    </row>
    <row r="981" spans="1:6">
      <c r="A981" s="194" t="s">
        <v>1125</v>
      </c>
      <c r="B981" s="194" t="s">
        <v>1126</v>
      </c>
      <c r="C981" s="194" t="s">
        <v>3178</v>
      </c>
      <c r="D981" s="22">
        <v>214</v>
      </c>
      <c r="E981" s="22">
        <v>107</v>
      </c>
      <c r="F981" s="22">
        <v>107</v>
      </c>
    </row>
    <row r="982" spans="1:6">
      <c r="B982" s="194" t="s">
        <v>1127</v>
      </c>
      <c r="C982" s="194" t="s">
        <v>3178</v>
      </c>
      <c r="D982" s="22">
        <v>364</v>
      </c>
      <c r="E982" s="22">
        <v>182</v>
      </c>
      <c r="F982" s="22">
        <v>182</v>
      </c>
    </row>
    <row r="983" spans="1:6">
      <c r="B983" s="194" t="s">
        <v>1128</v>
      </c>
      <c r="C983" s="194" t="s">
        <v>3178</v>
      </c>
      <c r="D983" s="22">
        <v>52</v>
      </c>
      <c r="E983" s="22">
        <v>26</v>
      </c>
      <c r="F983" s="22">
        <v>26</v>
      </c>
    </row>
    <row r="984" spans="1:6">
      <c r="B984" s="194" t="s">
        <v>1129</v>
      </c>
      <c r="C984" s="194" t="s">
        <v>3178</v>
      </c>
      <c r="D984" s="22">
        <v>84</v>
      </c>
      <c r="E984" s="22">
        <v>42</v>
      </c>
      <c r="F984" s="22">
        <v>42</v>
      </c>
    </row>
    <row r="985" spans="1:6">
      <c r="B985" s="194" t="s">
        <v>1130</v>
      </c>
      <c r="C985" s="194" t="s">
        <v>3179</v>
      </c>
      <c r="D985" s="22">
        <v>142</v>
      </c>
      <c r="E985" s="22">
        <v>71</v>
      </c>
      <c r="F985" s="22">
        <v>71</v>
      </c>
    </row>
    <row r="986" spans="1:6">
      <c r="B986" s="194" t="s">
        <v>1132</v>
      </c>
      <c r="C986" s="194" t="s">
        <v>3178</v>
      </c>
      <c r="D986" s="22">
        <v>4508</v>
      </c>
      <c r="E986" s="22">
        <v>2254</v>
      </c>
      <c r="F986" s="22">
        <v>2254</v>
      </c>
    </row>
    <row r="987" spans="1:6">
      <c r="B987" s="194" t="s">
        <v>1133</v>
      </c>
      <c r="C987" s="194" t="s">
        <v>3178</v>
      </c>
      <c r="D987" s="22">
        <v>2780</v>
      </c>
      <c r="E987" s="22">
        <v>1390</v>
      </c>
      <c r="F987" s="22">
        <v>1390</v>
      </c>
    </row>
    <row r="988" spans="1:6">
      <c r="B988" s="194" t="s">
        <v>1134</v>
      </c>
      <c r="C988" s="194" t="s">
        <v>3178</v>
      </c>
      <c r="D988" s="22">
        <v>2992</v>
      </c>
      <c r="E988" s="22">
        <v>1496</v>
      </c>
      <c r="F988" s="22">
        <v>1496</v>
      </c>
    </row>
    <row r="989" spans="1:6">
      <c r="B989" s="194" t="s">
        <v>1135</v>
      </c>
      <c r="C989" s="194" t="s">
        <v>3178</v>
      </c>
      <c r="D989" s="22">
        <v>336</v>
      </c>
      <c r="E989" s="22">
        <v>168</v>
      </c>
      <c r="F989" s="22">
        <v>168</v>
      </c>
    </row>
    <row r="990" spans="1:6">
      <c r="B990" s="194" t="s">
        <v>795</v>
      </c>
      <c r="C990" s="194" t="s">
        <v>3178</v>
      </c>
      <c r="D990" s="22">
        <v>788</v>
      </c>
      <c r="E990" s="22">
        <v>394</v>
      </c>
      <c r="F990" s="22">
        <v>394</v>
      </c>
    </row>
    <row r="991" spans="1:6">
      <c r="B991" s="194" t="s">
        <v>1136</v>
      </c>
      <c r="C991" s="194" t="s">
        <v>3178</v>
      </c>
      <c r="D991" s="22">
        <v>2236</v>
      </c>
      <c r="E991" s="22">
        <v>1118</v>
      </c>
      <c r="F991" s="22">
        <v>1118</v>
      </c>
    </row>
    <row r="992" spans="1:6">
      <c r="B992" s="194" t="s">
        <v>1137</v>
      </c>
      <c r="C992" s="194" t="s">
        <v>3178</v>
      </c>
      <c r="D992" s="22">
        <v>1262</v>
      </c>
      <c r="E992" s="22">
        <v>631</v>
      </c>
      <c r="F992" s="22">
        <v>631</v>
      </c>
    </row>
    <row r="993" spans="1:6">
      <c r="B993" s="194" t="s">
        <v>1138</v>
      </c>
      <c r="C993" s="194" t="s">
        <v>3180</v>
      </c>
      <c r="D993" s="22">
        <v>500</v>
      </c>
      <c r="E993" s="22">
        <v>250</v>
      </c>
      <c r="F993" s="22">
        <v>250</v>
      </c>
    </row>
    <row r="994" spans="1:6">
      <c r="A994" s="194" t="s">
        <v>947</v>
      </c>
      <c r="B994" s="194" t="s">
        <v>3271</v>
      </c>
      <c r="C994" s="194" t="s">
        <v>3178</v>
      </c>
      <c r="D994" s="22">
        <v>740</v>
      </c>
      <c r="E994" s="22">
        <v>296</v>
      </c>
      <c r="F994" s="22"/>
    </row>
    <row r="995" spans="1:6">
      <c r="A995" s="194" t="s">
        <v>562</v>
      </c>
      <c r="B995" s="194" t="s">
        <v>562</v>
      </c>
      <c r="C995" s="194" t="s">
        <v>3178</v>
      </c>
      <c r="D995" s="22">
        <v>0</v>
      </c>
      <c r="E995" s="22">
        <v>0</v>
      </c>
      <c r="F995" s="22">
        <v>0</v>
      </c>
    </row>
    <row r="996" spans="1:6">
      <c r="A996" s="194" t="s">
        <v>44</v>
      </c>
      <c r="B996" s="194" t="s">
        <v>281</v>
      </c>
      <c r="C996" s="194" t="s">
        <v>3178</v>
      </c>
      <c r="D996" s="22">
        <v>400</v>
      </c>
      <c r="E996" s="22">
        <v>160</v>
      </c>
      <c r="F996" s="22">
        <v>160</v>
      </c>
    </row>
    <row r="997" spans="1:6">
      <c r="B997" s="194" t="s">
        <v>283</v>
      </c>
      <c r="C997" s="194" t="s">
        <v>3180</v>
      </c>
      <c r="D997" s="22">
        <v>800</v>
      </c>
      <c r="E997" s="22">
        <v>320</v>
      </c>
      <c r="F997" s="22">
        <v>320</v>
      </c>
    </row>
    <row r="998" spans="1:6">
      <c r="A998" s="194" t="s">
        <v>45</v>
      </c>
      <c r="B998" s="194" t="s">
        <v>46</v>
      </c>
      <c r="C998" s="194" t="s">
        <v>3178</v>
      </c>
      <c r="D998" s="22">
        <v>1108</v>
      </c>
      <c r="E998" s="22">
        <v>554</v>
      </c>
      <c r="F998" s="22">
        <v>554</v>
      </c>
    </row>
    <row r="999" spans="1:6">
      <c r="B999" s="194" t="s">
        <v>48</v>
      </c>
      <c r="C999" s="194" t="s">
        <v>3178</v>
      </c>
      <c r="D999" s="22">
        <v>4717</v>
      </c>
      <c r="E999" s="22">
        <v>2358.5</v>
      </c>
      <c r="F999" s="22">
        <v>2358.5</v>
      </c>
    </row>
    <row r="1000" spans="1:6">
      <c r="A1000" s="194" t="s">
        <v>266</v>
      </c>
      <c r="B1000" s="194" t="s">
        <v>267</v>
      </c>
      <c r="C1000" s="194" t="s">
        <v>3178</v>
      </c>
      <c r="D1000" s="22">
        <v>312</v>
      </c>
      <c r="E1000" s="22">
        <v>124.80000000000001</v>
      </c>
      <c r="F1000" s="22">
        <v>124.80000000000001</v>
      </c>
    </row>
    <row r="1001" spans="1:6">
      <c r="B1001" s="194" t="s">
        <v>268</v>
      </c>
      <c r="C1001" s="194" t="s">
        <v>3322</v>
      </c>
      <c r="D1001" s="22">
        <v>786</v>
      </c>
      <c r="E1001" s="22">
        <v>314.40000000000003</v>
      </c>
      <c r="F1001" s="22">
        <v>188.64000000000001</v>
      </c>
    </row>
    <row r="1002" spans="1:6">
      <c r="B1002" s="194" t="s">
        <v>271</v>
      </c>
      <c r="C1002" s="194" t="s">
        <v>3324</v>
      </c>
      <c r="D1002" s="22">
        <v>378</v>
      </c>
      <c r="E1002" s="22">
        <v>151.20000000000002</v>
      </c>
      <c r="F1002" s="22">
        <v>151.20000000000002</v>
      </c>
    </row>
    <row r="1003" spans="1:6">
      <c r="B1003" s="194" t="s">
        <v>273</v>
      </c>
      <c r="C1003" s="194" t="s">
        <v>3178</v>
      </c>
      <c r="D1003" s="22">
        <v>328</v>
      </c>
      <c r="E1003" s="22">
        <v>131.20000000000002</v>
      </c>
      <c r="F1003" s="22">
        <v>131.20000000000002</v>
      </c>
    </row>
    <row r="1004" spans="1:6">
      <c r="B1004" s="194" t="s">
        <v>274</v>
      </c>
      <c r="C1004" s="194" t="s">
        <v>3178</v>
      </c>
      <c r="D1004" s="22">
        <v>576</v>
      </c>
      <c r="E1004" s="22">
        <v>230.4</v>
      </c>
      <c r="F1004" s="22">
        <v>230.4</v>
      </c>
    </row>
    <row r="1005" spans="1:6">
      <c r="B1005" s="194" t="s">
        <v>275</v>
      </c>
      <c r="C1005" s="194" t="s">
        <v>3178</v>
      </c>
      <c r="D1005" s="22">
        <v>712</v>
      </c>
      <c r="E1005" s="22">
        <v>284.8</v>
      </c>
      <c r="F1005" s="22">
        <v>284.8</v>
      </c>
    </row>
    <row r="1006" spans="1:6">
      <c r="B1006" s="194" t="s">
        <v>276</v>
      </c>
      <c r="C1006" s="194" t="s">
        <v>3178</v>
      </c>
      <c r="D1006" s="22">
        <v>1000</v>
      </c>
      <c r="E1006" s="22">
        <v>400</v>
      </c>
      <c r="F1006" s="22">
        <v>400</v>
      </c>
    </row>
    <row r="1007" spans="1:6">
      <c r="B1007" s="194" t="s">
        <v>277</v>
      </c>
      <c r="C1007" s="194" t="s">
        <v>3324</v>
      </c>
      <c r="D1007" s="22">
        <v>268</v>
      </c>
      <c r="E1007" s="22">
        <v>107.2</v>
      </c>
      <c r="F1007" s="22">
        <v>107.2</v>
      </c>
    </row>
    <row r="1008" spans="1:6">
      <c r="B1008" s="194" t="s">
        <v>278</v>
      </c>
      <c r="C1008" s="194" t="s">
        <v>3178</v>
      </c>
      <c r="D1008" s="22">
        <v>2506</v>
      </c>
      <c r="E1008" s="22">
        <v>1002.4000000000001</v>
      </c>
      <c r="F1008" s="22">
        <v>1002.4000000000001</v>
      </c>
    </row>
    <row r="1009" spans="1:6">
      <c r="B1009" s="194" t="s">
        <v>279</v>
      </c>
      <c r="C1009" s="194" t="s">
        <v>3324</v>
      </c>
      <c r="D1009" s="22">
        <v>1620</v>
      </c>
      <c r="E1009" s="22">
        <v>648</v>
      </c>
      <c r="F1009" s="22">
        <v>648</v>
      </c>
    </row>
    <row r="1010" spans="1:6">
      <c r="A1010" s="194" t="s">
        <v>336</v>
      </c>
      <c r="B1010" s="194" t="s">
        <v>665</v>
      </c>
      <c r="C1010" s="194" t="s">
        <v>292</v>
      </c>
      <c r="D1010" s="22">
        <v>1758</v>
      </c>
      <c r="E1010" s="22">
        <v>703.2</v>
      </c>
      <c r="F1010" s="22">
        <v>703.2</v>
      </c>
    </row>
    <row r="1011" spans="1:6">
      <c r="B1011" s="194" t="s">
        <v>667</v>
      </c>
      <c r="C1011" s="194" t="s">
        <v>292</v>
      </c>
      <c r="D1011" s="22">
        <v>1470</v>
      </c>
      <c r="E1011" s="22">
        <v>588</v>
      </c>
      <c r="F1011" s="22">
        <v>588</v>
      </c>
    </row>
    <row r="1012" spans="1:6">
      <c r="B1012" s="194" t="s">
        <v>668</v>
      </c>
      <c r="C1012" s="194" t="s">
        <v>292</v>
      </c>
      <c r="D1012" s="22">
        <v>916</v>
      </c>
      <c r="E1012" s="22">
        <v>366.40000000000003</v>
      </c>
      <c r="F1012" s="22">
        <v>366.40000000000003</v>
      </c>
    </row>
    <row r="1013" spans="1:6">
      <c r="B1013" s="194" t="s">
        <v>669</v>
      </c>
      <c r="C1013" s="194" t="s">
        <v>3178</v>
      </c>
      <c r="D1013" s="22">
        <v>1082</v>
      </c>
      <c r="E1013" s="22">
        <v>432.8</v>
      </c>
      <c r="F1013" s="22">
        <v>432.8</v>
      </c>
    </row>
    <row r="1014" spans="1:6">
      <c r="B1014" s="194" t="s">
        <v>670</v>
      </c>
      <c r="C1014" s="194" t="s">
        <v>3325</v>
      </c>
      <c r="D1014" s="22">
        <v>528</v>
      </c>
      <c r="E1014" s="22">
        <v>211.20000000000002</v>
      </c>
      <c r="F1014" s="22">
        <v>211.20000000000002</v>
      </c>
    </row>
    <row r="1015" spans="1:6">
      <c r="B1015" s="194" t="s">
        <v>672</v>
      </c>
      <c r="C1015" s="194" t="s">
        <v>3325</v>
      </c>
      <c r="D1015" s="22">
        <v>1824</v>
      </c>
      <c r="E1015" s="22">
        <v>729.6</v>
      </c>
      <c r="F1015" s="22">
        <v>729.6</v>
      </c>
    </row>
    <row r="1016" spans="1:6">
      <c r="B1016" s="194" t="s">
        <v>673</v>
      </c>
      <c r="C1016" s="194" t="s">
        <v>292</v>
      </c>
      <c r="D1016" s="22">
        <v>1454</v>
      </c>
      <c r="E1016" s="22">
        <v>581.6</v>
      </c>
      <c r="F1016" s="22">
        <v>581.6</v>
      </c>
    </row>
    <row r="1017" spans="1:6">
      <c r="A1017" s="194" t="s">
        <v>1112</v>
      </c>
      <c r="B1017" s="194" t="s">
        <v>1113</v>
      </c>
      <c r="C1017" s="194" t="s">
        <v>3178</v>
      </c>
      <c r="D1017" s="22">
        <v>1428</v>
      </c>
      <c r="E1017" s="22">
        <v>714</v>
      </c>
      <c r="F1017" s="22">
        <v>714</v>
      </c>
    </row>
    <row r="1018" spans="1:6">
      <c r="B1018" s="194" t="s">
        <v>1114</v>
      </c>
      <c r="C1018" s="194" t="s">
        <v>3178</v>
      </c>
      <c r="D1018" s="22">
        <v>16</v>
      </c>
      <c r="E1018" s="22">
        <v>8</v>
      </c>
      <c r="F1018" s="22">
        <v>8</v>
      </c>
    </row>
    <row r="1019" spans="1:6">
      <c r="A1019" s="194" t="s">
        <v>139</v>
      </c>
      <c r="B1019" s="194" t="s">
        <v>140</v>
      </c>
      <c r="C1019" s="194" t="s">
        <v>3180</v>
      </c>
      <c r="D1019" s="22">
        <v>1950</v>
      </c>
      <c r="E1019" s="22">
        <v>780</v>
      </c>
      <c r="F1019" s="22">
        <v>780</v>
      </c>
    </row>
    <row r="1020" spans="1:6">
      <c r="B1020" s="194" t="s">
        <v>142</v>
      </c>
      <c r="C1020" s="194" t="s">
        <v>3180</v>
      </c>
      <c r="D1020" s="22">
        <v>1030</v>
      </c>
      <c r="E1020" s="22">
        <v>412</v>
      </c>
      <c r="F1020" s="22">
        <v>412</v>
      </c>
    </row>
    <row r="1021" spans="1:6">
      <c r="B1021" s="194" t="s">
        <v>143</v>
      </c>
      <c r="C1021" s="194" t="s">
        <v>3180</v>
      </c>
      <c r="D1021" s="22">
        <v>1566</v>
      </c>
      <c r="E1021" s="22">
        <v>626.40000000000009</v>
      </c>
      <c r="F1021" s="22">
        <v>626.40000000000009</v>
      </c>
    </row>
    <row r="1022" spans="1:6">
      <c r="B1022" s="194" t="s">
        <v>144</v>
      </c>
      <c r="C1022" s="194" t="s">
        <v>3180</v>
      </c>
      <c r="D1022" s="22">
        <v>2314</v>
      </c>
      <c r="E1022" s="22">
        <v>925.6</v>
      </c>
      <c r="F1022" s="22">
        <v>925.6</v>
      </c>
    </row>
    <row r="1023" spans="1:6">
      <c r="B1023" s="194" t="s">
        <v>145</v>
      </c>
      <c r="C1023" s="194" t="s">
        <v>3180</v>
      </c>
      <c r="D1023" s="22">
        <v>1908</v>
      </c>
      <c r="E1023" s="22">
        <v>763.2</v>
      </c>
      <c r="F1023" s="22">
        <v>763.2</v>
      </c>
    </row>
    <row r="1024" spans="1:6">
      <c r="A1024" s="194" t="s">
        <v>1369</v>
      </c>
      <c r="B1024" s="194" t="s">
        <v>1370</v>
      </c>
      <c r="C1024" s="194" t="s">
        <v>3325</v>
      </c>
      <c r="D1024" s="22">
        <v>474</v>
      </c>
      <c r="E1024" s="22">
        <v>189.60000000000002</v>
      </c>
      <c r="F1024" s="22">
        <v>189.60000000000002</v>
      </c>
    </row>
    <row r="1025" spans="2:6">
      <c r="B1025" s="194" t="s">
        <v>1371</v>
      </c>
      <c r="C1025" s="194" t="s">
        <v>3325</v>
      </c>
      <c r="D1025" s="22">
        <v>1160</v>
      </c>
      <c r="E1025" s="22">
        <v>464</v>
      </c>
      <c r="F1025" s="22">
        <v>464</v>
      </c>
    </row>
    <row r="1026" spans="2:6">
      <c r="B1026" s="194" t="s">
        <v>1372</v>
      </c>
      <c r="C1026" s="194" t="s">
        <v>3325</v>
      </c>
      <c r="D1026" s="22">
        <v>902</v>
      </c>
      <c r="E1026" s="22">
        <v>360.8</v>
      </c>
      <c r="F1026" s="22">
        <v>360.8</v>
      </c>
    </row>
    <row r="1027" spans="2:6">
      <c r="B1027" s="194" t="s">
        <v>1373</v>
      </c>
      <c r="C1027" s="194" t="s">
        <v>3325</v>
      </c>
      <c r="D1027" s="22">
        <v>378</v>
      </c>
      <c r="E1027" s="22">
        <v>151.20000000000002</v>
      </c>
      <c r="F1027" s="22">
        <v>151.20000000000002</v>
      </c>
    </row>
    <row r="1028" spans="2:6">
      <c r="B1028" s="194" t="s">
        <v>1374</v>
      </c>
      <c r="C1028" s="194" t="s">
        <v>3325</v>
      </c>
      <c r="D1028" s="22">
        <v>460</v>
      </c>
      <c r="E1028" s="22">
        <v>184</v>
      </c>
      <c r="F1028" s="22">
        <v>184</v>
      </c>
    </row>
    <row r="1029" spans="2:6">
      <c r="B1029" s="194" t="s">
        <v>1375</v>
      </c>
      <c r="C1029" s="194" t="s">
        <v>3325</v>
      </c>
      <c r="D1029" s="22">
        <v>348</v>
      </c>
      <c r="E1029" s="22">
        <v>139.20000000000002</v>
      </c>
      <c r="F1029" s="22">
        <v>139.20000000000002</v>
      </c>
    </row>
    <row r="1030" spans="2:6">
      <c r="B1030" s="194" t="s">
        <v>1376</v>
      </c>
      <c r="C1030" s="194" t="s">
        <v>3325</v>
      </c>
      <c r="D1030" s="22">
        <v>1924</v>
      </c>
      <c r="E1030" s="22">
        <v>769.6</v>
      </c>
      <c r="F1030" s="22">
        <v>769.6</v>
      </c>
    </row>
    <row r="1031" spans="2:6">
      <c r="B1031" s="194" t="s">
        <v>1377</v>
      </c>
      <c r="C1031" s="194" t="s">
        <v>3325</v>
      </c>
      <c r="D1031" s="22">
        <v>262</v>
      </c>
      <c r="E1031" s="22">
        <v>104.80000000000001</v>
      </c>
      <c r="F1031" s="22">
        <v>104.80000000000001</v>
      </c>
    </row>
    <row r="1032" spans="2:6">
      <c r="B1032" s="194" t="s">
        <v>1378</v>
      </c>
      <c r="C1032" s="194" t="s">
        <v>3325</v>
      </c>
      <c r="D1032" s="22">
        <v>1478</v>
      </c>
      <c r="E1032" s="22">
        <v>591.20000000000005</v>
      </c>
      <c r="F1032" s="22">
        <v>591.20000000000005</v>
      </c>
    </row>
    <row r="1033" spans="2:6">
      <c r="B1033" s="194" t="s">
        <v>1379</v>
      </c>
      <c r="C1033" s="194" t="s">
        <v>3325</v>
      </c>
      <c r="D1033" s="22">
        <v>272</v>
      </c>
      <c r="E1033" s="22">
        <v>108.80000000000001</v>
      </c>
      <c r="F1033" s="22">
        <v>108.80000000000001</v>
      </c>
    </row>
    <row r="1034" spans="2:6">
      <c r="B1034" s="194" t="s">
        <v>1380</v>
      </c>
      <c r="C1034" s="194" t="s">
        <v>3325</v>
      </c>
      <c r="D1034" s="22">
        <v>508</v>
      </c>
      <c r="E1034" s="22">
        <v>203.20000000000002</v>
      </c>
      <c r="F1034" s="22">
        <v>203.20000000000002</v>
      </c>
    </row>
    <row r="1035" spans="2:6">
      <c r="B1035" s="194" t="s">
        <v>140</v>
      </c>
      <c r="C1035" s="194" t="s">
        <v>3325</v>
      </c>
      <c r="D1035" s="22">
        <v>168</v>
      </c>
      <c r="E1035" s="22">
        <v>67.2</v>
      </c>
      <c r="F1035" s="22">
        <v>67.2</v>
      </c>
    </row>
    <row r="1036" spans="2:6">
      <c r="B1036" s="194" t="s">
        <v>1381</v>
      </c>
      <c r="C1036" s="194" t="s">
        <v>3325</v>
      </c>
      <c r="D1036" s="22">
        <v>766</v>
      </c>
      <c r="E1036" s="22">
        <v>306.40000000000003</v>
      </c>
      <c r="F1036" s="22">
        <v>306.40000000000003</v>
      </c>
    </row>
    <row r="1037" spans="2:6">
      <c r="B1037" s="194" t="s">
        <v>1382</v>
      </c>
      <c r="C1037" s="194" t="s">
        <v>3325</v>
      </c>
      <c r="D1037" s="22">
        <v>258</v>
      </c>
      <c r="E1037" s="22">
        <v>103.2</v>
      </c>
      <c r="F1037" s="22">
        <v>103.2</v>
      </c>
    </row>
    <row r="1038" spans="2:6">
      <c r="B1038" s="194" t="s">
        <v>1383</v>
      </c>
      <c r="C1038" s="194" t="s">
        <v>3325</v>
      </c>
      <c r="D1038" s="22">
        <v>1296</v>
      </c>
      <c r="E1038" s="22">
        <v>518.4</v>
      </c>
      <c r="F1038" s="22">
        <v>518.4</v>
      </c>
    </row>
    <row r="1039" spans="2:6">
      <c r="B1039" s="194" t="s">
        <v>1384</v>
      </c>
      <c r="C1039" s="194" t="s">
        <v>3325</v>
      </c>
      <c r="D1039" s="22">
        <v>676</v>
      </c>
      <c r="E1039" s="22">
        <v>270.40000000000003</v>
      </c>
      <c r="F1039" s="22">
        <v>270.40000000000003</v>
      </c>
    </row>
    <row r="1040" spans="2:6">
      <c r="B1040" s="194" t="s">
        <v>1385</v>
      </c>
      <c r="C1040" s="194" t="s">
        <v>3325</v>
      </c>
      <c r="D1040" s="22">
        <v>332</v>
      </c>
      <c r="E1040" s="22">
        <v>132.80000000000001</v>
      </c>
      <c r="F1040" s="22">
        <v>132.80000000000001</v>
      </c>
    </row>
    <row r="1041" spans="2:6">
      <c r="B1041" s="194" t="s">
        <v>1386</v>
      </c>
      <c r="C1041" s="194" t="s">
        <v>3325</v>
      </c>
      <c r="D1041" s="22">
        <v>178</v>
      </c>
      <c r="E1041" s="22">
        <v>71.2</v>
      </c>
      <c r="F1041" s="22">
        <v>71.2</v>
      </c>
    </row>
    <row r="1042" spans="2:6">
      <c r="B1042" s="194" t="s">
        <v>1387</v>
      </c>
      <c r="C1042" s="194" t="s">
        <v>3325</v>
      </c>
      <c r="D1042" s="22">
        <v>1446</v>
      </c>
      <c r="E1042" s="22">
        <v>578.4</v>
      </c>
      <c r="F1042" s="22">
        <v>578.4</v>
      </c>
    </row>
    <row r="1043" spans="2:6">
      <c r="B1043" s="194" t="s">
        <v>1388</v>
      </c>
      <c r="C1043" s="194" t="s">
        <v>3325</v>
      </c>
      <c r="D1043" s="22">
        <v>1116</v>
      </c>
      <c r="E1043" s="22">
        <v>446.40000000000003</v>
      </c>
      <c r="F1043" s="22">
        <v>446.40000000000003</v>
      </c>
    </row>
    <row r="1044" spans="2:6">
      <c r="B1044" s="194" t="s">
        <v>1389</v>
      </c>
      <c r="C1044" s="194" t="s">
        <v>3325</v>
      </c>
      <c r="D1044" s="22">
        <v>278</v>
      </c>
      <c r="E1044" s="22">
        <v>111.2</v>
      </c>
      <c r="F1044" s="22">
        <v>111.2</v>
      </c>
    </row>
    <row r="1045" spans="2:6">
      <c r="B1045" s="194" t="s">
        <v>1390</v>
      </c>
      <c r="C1045" s="194" t="s">
        <v>3325</v>
      </c>
      <c r="D1045" s="22">
        <v>1284</v>
      </c>
      <c r="E1045" s="22">
        <v>513.6</v>
      </c>
      <c r="F1045" s="22">
        <v>513.6</v>
      </c>
    </row>
    <row r="1046" spans="2:6">
      <c r="B1046" s="194" t="s">
        <v>1391</v>
      </c>
      <c r="C1046" s="194" t="s">
        <v>3325</v>
      </c>
      <c r="D1046" s="22">
        <v>2010</v>
      </c>
      <c r="E1046" s="22">
        <v>804</v>
      </c>
      <c r="F1046" s="22">
        <v>804</v>
      </c>
    </row>
    <row r="1047" spans="2:6">
      <c r="B1047" s="194" t="s">
        <v>1392</v>
      </c>
      <c r="C1047" s="194" t="s">
        <v>3325</v>
      </c>
      <c r="D1047" s="22">
        <v>362</v>
      </c>
      <c r="E1047" s="22">
        <v>144.80000000000001</v>
      </c>
      <c r="F1047" s="22">
        <v>144.80000000000001</v>
      </c>
    </row>
    <row r="1048" spans="2:6">
      <c r="B1048" s="194" t="s">
        <v>1393</v>
      </c>
      <c r="C1048" s="194" t="s">
        <v>3325</v>
      </c>
      <c r="D1048" s="22">
        <v>804</v>
      </c>
      <c r="E1048" s="22">
        <v>321.60000000000002</v>
      </c>
      <c r="F1048" s="22">
        <v>321.60000000000002</v>
      </c>
    </row>
    <row r="1049" spans="2:6">
      <c r="B1049" s="194" t="s">
        <v>1394</v>
      </c>
      <c r="C1049" s="194" t="s">
        <v>3325</v>
      </c>
      <c r="D1049" s="22">
        <v>1034</v>
      </c>
      <c r="E1049" s="22">
        <v>413.6</v>
      </c>
      <c r="F1049" s="22">
        <v>413.6</v>
      </c>
    </row>
    <row r="1050" spans="2:6">
      <c r="B1050" s="194" t="s">
        <v>1395</v>
      </c>
      <c r="C1050" s="194" t="s">
        <v>3325</v>
      </c>
      <c r="D1050" s="22">
        <v>644</v>
      </c>
      <c r="E1050" s="22">
        <v>257.60000000000002</v>
      </c>
      <c r="F1050" s="22">
        <v>257.60000000000002</v>
      </c>
    </row>
    <row r="1051" spans="2:6">
      <c r="B1051" s="194" t="s">
        <v>1396</v>
      </c>
      <c r="C1051" s="194" t="s">
        <v>3325</v>
      </c>
      <c r="D1051" s="22">
        <v>746</v>
      </c>
      <c r="E1051" s="22">
        <v>298.40000000000003</v>
      </c>
      <c r="F1051" s="22">
        <v>298.40000000000003</v>
      </c>
    </row>
    <row r="1052" spans="2:6">
      <c r="B1052" s="194" t="s">
        <v>1397</v>
      </c>
      <c r="C1052" s="194" t="s">
        <v>3325</v>
      </c>
      <c r="D1052" s="22">
        <v>652</v>
      </c>
      <c r="E1052" s="22">
        <v>260.8</v>
      </c>
      <c r="F1052" s="22">
        <v>260.8</v>
      </c>
    </row>
    <row r="1053" spans="2:6">
      <c r="B1053" s="194" t="s">
        <v>1398</v>
      </c>
      <c r="C1053" s="194" t="s">
        <v>3325</v>
      </c>
      <c r="D1053" s="22">
        <v>1126</v>
      </c>
      <c r="E1053" s="22">
        <v>450.40000000000003</v>
      </c>
      <c r="F1053" s="22">
        <v>450.40000000000003</v>
      </c>
    </row>
    <row r="1054" spans="2:6">
      <c r="B1054" s="194" t="s">
        <v>1399</v>
      </c>
      <c r="C1054" s="194" t="s">
        <v>3325</v>
      </c>
      <c r="D1054" s="22">
        <v>876</v>
      </c>
      <c r="E1054" s="22">
        <v>350.40000000000003</v>
      </c>
      <c r="F1054" s="22">
        <v>350.40000000000003</v>
      </c>
    </row>
    <row r="1055" spans="2:6">
      <c r="B1055" s="194" t="s">
        <v>1400</v>
      </c>
      <c r="C1055" s="194" t="s">
        <v>3325</v>
      </c>
      <c r="D1055" s="22">
        <v>2052</v>
      </c>
      <c r="E1055" s="22">
        <v>820.80000000000007</v>
      </c>
      <c r="F1055" s="22">
        <v>820.80000000000007</v>
      </c>
    </row>
    <row r="1056" spans="2:6">
      <c r="B1056" s="194" t="s">
        <v>1401</v>
      </c>
      <c r="C1056" s="194" t="s">
        <v>3325</v>
      </c>
      <c r="D1056" s="22">
        <v>1122</v>
      </c>
      <c r="E1056" s="22">
        <v>448.8</v>
      </c>
      <c r="F1056" s="22">
        <v>448.8</v>
      </c>
    </row>
    <row r="1057" spans="1:6">
      <c r="B1057" s="194" t="s">
        <v>1402</v>
      </c>
      <c r="C1057" s="194" t="s">
        <v>3325</v>
      </c>
      <c r="D1057" s="22">
        <v>970</v>
      </c>
      <c r="E1057" s="22">
        <v>388</v>
      </c>
      <c r="F1057" s="22">
        <v>388</v>
      </c>
    </row>
    <row r="1058" spans="1:6">
      <c r="B1058" s="194" t="s">
        <v>1403</v>
      </c>
      <c r="C1058" s="194" t="s">
        <v>3325</v>
      </c>
      <c r="D1058" s="22">
        <v>594</v>
      </c>
      <c r="E1058" s="22">
        <v>237.60000000000002</v>
      </c>
      <c r="F1058" s="22">
        <v>237.60000000000002</v>
      </c>
    </row>
    <row r="1059" spans="1:6">
      <c r="B1059" s="194" t="s">
        <v>1404</v>
      </c>
      <c r="C1059" s="194" t="s">
        <v>3325</v>
      </c>
      <c r="D1059" s="22">
        <v>950</v>
      </c>
      <c r="E1059" s="22">
        <v>380</v>
      </c>
      <c r="F1059" s="22">
        <v>380</v>
      </c>
    </row>
    <row r="1060" spans="1:6">
      <c r="B1060" s="194" t="s">
        <v>1405</v>
      </c>
      <c r="C1060" s="194" t="s">
        <v>3325</v>
      </c>
      <c r="D1060" s="22">
        <v>262</v>
      </c>
      <c r="E1060" s="22">
        <v>104.80000000000001</v>
      </c>
      <c r="F1060" s="22">
        <v>104.80000000000001</v>
      </c>
    </row>
    <row r="1061" spans="1:6">
      <c r="B1061" s="194" t="s">
        <v>1406</v>
      </c>
      <c r="C1061" s="194" t="s">
        <v>3325</v>
      </c>
      <c r="D1061" s="22">
        <v>686</v>
      </c>
      <c r="E1061" s="22">
        <v>274.40000000000003</v>
      </c>
      <c r="F1061" s="22">
        <v>274.40000000000003</v>
      </c>
    </row>
    <row r="1062" spans="1:6">
      <c r="B1062" s="194" t="s">
        <v>1407</v>
      </c>
      <c r="C1062" s="194" t="s">
        <v>3325</v>
      </c>
      <c r="D1062" s="22">
        <v>1360</v>
      </c>
      <c r="E1062" s="22">
        <v>544</v>
      </c>
      <c r="F1062" s="22">
        <v>544</v>
      </c>
    </row>
    <row r="1063" spans="1:6">
      <c r="B1063" s="194" t="s">
        <v>1408</v>
      </c>
      <c r="C1063" s="194" t="s">
        <v>3325</v>
      </c>
      <c r="D1063" s="22">
        <v>304</v>
      </c>
      <c r="E1063" s="22">
        <v>121.60000000000001</v>
      </c>
      <c r="F1063" s="22">
        <v>121.60000000000001</v>
      </c>
    </row>
    <row r="1064" spans="1:6">
      <c r="B1064" s="194" t="s">
        <v>1409</v>
      </c>
      <c r="C1064" s="194" t="s">
        <v>3325</v>
      </c>
      <c r="D1064" s="22">
        <v>1226</v>
      </c>
      <c r="E1064" s="22">
        <v>490.40000000000003</v>
      </c>
      <c r="F1064" s="22">
        <v>490.40000000000003</v>
      </c>
    </row>
    <row r="1065" spans="1:6">
      <c r="B1065" s="194" t="s">
        <v>1410</v>
      </c>
      <c r="C1065" s="194" t="s">
        <v>3325</v>
      </c>
      <c r="D1065" s="22">
        <v>1316</v>
      </c>
      <c r="E1065" s="22">
        <v>526.4</v>
      </c>
      <c r="F1065" s="22">
        <v>526.4</v>
      </c>
    </row>
    <row r="1066" spans="1:6">
      <c r="B1066" s="194" t="s">
        <v>1411</v>
      </c>
      <c r="C1066" s="194" t="s">
        <v>3325</v>
      </c>
      <c r="D1066" s="22">
        <v>1040</v>
      </c>
      <c r="E1066" s="22">
        <v>416</v>
      </c>
      <c r="F1066" s="22">
        <v>416</v>
      </c>
    </row>
    <row r="1067" spans="1:6">
      <c r="B1067" s="194" t="s">
        <v>1412</v>
      </c>
      <c r="C1067" s="194" t="s">
        <v>3325</v>
      </c>
      <c r="D1067" s="22">
        <v>684</v>
      </c>
      <c r="E1067" s="22">
        <v>273.60000000000002</v>
      </c>
      <c r="F1067" s="22">
        <v>273.60000000000002</v>
      </c>
    </row>
    <row r="1068" spans="1:6">
      <c r="A1068" s="194" t="s">
        <v>807</v>
      </c>
      <c r="B1068" s="194" t="s">
        <v>808</v>
      </c>
      <c r="C1068" s="194" t="s">
        <v>3325</v>
      </c>
      <c r="D1068" s="22">
        <v>286</v>
      </c>
      <c r="E1068" s="22">
        <v>114.4</v>
      </c>
      <c r="F1068" s="22">
        <v>114.4</v>
      </c>
    </row>
    <row r="1069" spans="1:6">
      <c r="B1069" s="194" t="s">
        <v>809</v>
      </c>
      <c r="C1069" s="194" t="s">
        <v>3178</v>
      </c>
      <c r="D1069" s="22">
        <v>188</v>
      </c>
      <c r="E1069" s="22">
        <v>75.2</v>
      </c>
      <c r="F1069" s="22">
        <v>75.2</v>
      </c>
    </row>
    <row r="1070" spans="1:6">
      <c r="B1070" s="194" t="s">
        <v>810</v>
      </c>
      <c r="C1070" s="194" t="s">
        <v>3323</v>
      </c>
      <c r="D1070" s="22">
        <v>916</v>
      </c>
      <c r="E1070" s="22">
        <v>366.40000000000003</v>
      </c>
      <c r="F1070" s="22">
        <v>366.40000000000003</v>
      </c>
    </row>
    <row r="1071" spans="1:6">
      <c r="B1071" s="194" t="s">
        <v>812</v>
      </c>
      <c r="C1071" s="194" t="s">
        <v>3178</v>
      </c>
      <c r="D1071" s="22">
        <v>2948</v>
      </c>
      <c r="E1071" s="22">
        <v>1179.2</v>
      </c>
      <c r="F1071" s="22">
        <v>1179.2</v>
      </c>
    </row>
    <row r="1072" spans="1:6">
      <c r="B1072" s="194" t="s">
        <v>813</v>
      </c>
      <c r="C1072" s="194" t="s">
        <v>3325</v>
      </c>
      <c r="D1072" s="22">
        <v>774</v>
      </c>
      <c r="E1072" s="22">
        <v>309.60000000000002</v>
      </c>
      <c r="F1072" s="22">
        <v>309.60000000000002</v>
      </c>
    </row>
    <row r="1073" spans="1:6">
      <c r="B1073" s="194" t="s">
        <v>814</v>
      </c>
      <c r="C1073" s="194" t="s">
        <v>3325</v>
      </c>
      <c r="D1073" s="22">
        <v>286</v>
      </c>
      <c r="E1073" s="22">
        <v>114.4</v>
      </c>
      <c r="F1073" s="22">
        <v>114.4</v>
      </c>
    </row>
    <row r="1074" spans="1:6">
      <c r="B1074" s="194" t="s">
        <v>815</v>
      </c>
      <c r="C1074" s="194" t="s">
        <v>94</v>
      </c>
      <c r="D1074" s="22">
        <v>156</v>
      </c>
      <c r="E1074" s="22">
        <v>62.400000000000006</v>
      </c>
      <c r="F1074" s="22">
        <v>62.400000000000006</v>
      </c>
    </row>
    <row r="1075" spans="1:6">
      <c r="A1075" s="194" t="s">
        <v>1090</v>
      </c>
      <c r="B1075" s="194" t="s">
        <v>1091</v>
      </c>
      <c r="C1075" s="194" t="s">
        <v>3178</v>
      </c>
      <c r="D1075" s="22">
        <v>1860</v>
      </c>
      <c r="E1075" s="22">
        <v>930</v>
      </c>
      <c r="F1075" s="22">
        <v>930</v>
      </c>
    </row>
    <row r="1076" spans="1:6">
      <c r="B1076" s="194" t="s">
        <v>1092</v>
      </c>
      <c r="C1076" s="194" t="s">
        <v>3178</v>
      </c>
      <c r="D1076" s="22">
        <v>916</v>
      </c>
      <c r="E1076" s="22">
        <v>458</v>
      </c>
      <c r="F1076" s="22">
        <v>458</v>
      </c>
    </row>
    <row r="1077" spans="1:6">
      <c r="A1077" s="194" t="s">
        <v>258</v>
      </c>
      <c r="B1077" s="194" t="s">
        <v>675</v>
      </c>
      <c r="C1077" s="194" t="s">
        <v>292</v>
      </c>
      <c r="D1077" s="22">
        <v>480</v>
      </c>
      <c r="E1077" s="22">
        <v>192</v>
      </c>
      <c r="F1077" s="22">
        <v>192</v>
      </c>
    </row>
    <row r="1078" spans="1:6">
      <c r="B1078" s="194" t="s">
        <v>677</v>
      </c>
      <c r="C1078" s="194" t="s">
        <v>292</v>
      </c>
      <c r="D1078" s="22">
        <v>670</v>
      </c>
      <c r="E1078" s="22">
        <v>268</v>
      </c>
      <c r="F1078" s="22">
        <v>268</v>
      </c>
    </row>
    <row r="1079" spans="1:6">
      <c r="B1079" s="194" t="s">
        <v>1073</v>
      </c>
      <c r="C1079" s="194" t="s">
        <v>3178</v>
      </c>
      <c r="D1079" s="22">
        <v>214</v>
      </c>
      <c r="E1079" s="22">
        <v>107</v>
      </c>
      <c r="F1079" s="22">
        <v>107</v>
      </c>
    </row>
    <row r="1080" spans="1:6">
      <c r="B1080" s="194" t="s">
        <v>1075</v>
      </c>
      <c r="C1080" s="194" t="s">
        <v>3178</v>
      </c>
      <c r="D1080" s="22">
        <v>640</v>
      </c>
      <c r="E1080" s="22">
        <v>320</v>
      </c>
      <c r="F1080" s="22">
        <v>320</v>
      </c>
    </row>
    <row r="1081" spans="1:6">
      <c r="B1081" s="194" t="s">
        <v>678</v>
      </c>
      <c r="C1081" s="194" t="s">
        <v>3178</v>
      </c>
      <c r="D1081" s="22">
        <v>1432</v>
      </c>
      <c r="E1081" s="22">
        <v>572.80000000000007</v>
      </c>
      <c r="F1081" s="22">
        <v>572.80000000000007</v>
      </c>
    </row>
    <row r="1082" spans="1:6">
      <c r="B1082" s="194" t="s">
        <v>679</v>
      </c>
      <c r="C1082" s="194" t="s">
        <v>3323</v>
      </c>
      <c r="D1082" s="22">
        <v>340</v>
      </c>
      <c r="E1082" s="22">
        <v>136</v>
      </c>
      <c r="F1082" s="22">
        <v>136</v>
      </c>
    </row>
    <row r="1083" spans="1:6">
      <c r="B1083" s="194" t="s">
        <v>681</v>
      </c>
      <c r="C1083" s="194" t="s">
        <v>3178</v>
      </c>
      <c r="D1083" s="22">
        <v>1038</v>
      </c>
      <c r="E1083" s="22">
        <v>415.20000000000005</v>
      </c>
      <c r="F1083" s="22">
        <v>415.20000000000005</v>
      </c>
    </row>
    <row r="1084" spans="1:6">
      <c r="B1084" s="194" t="s">
        <v>682</v>
      </c>
      <c r="C1084" s="194" t="s">
        <v>3178</v>
      </c>
      <c r="D1084" s="22">
        <v>832</v>
      </c>
      <c r="E1084" s="22">
        <v>332.8</v>
      </c>
      <c r="F1084" s="22">
        <v>332.8</v>
      </c>
    </row>
    <row r="1085" spans="1:6">
      <c r="B1085" s="194" t="s">
        <v>683</v>
      </c>
      <c r="C1085" s="194" t="s">
        <v>3323</v>
      </c>
      <c r="D1085" s="22">
        <v>350</v>
      </c>
      <c r="E1085" s="22">
        <v>140</v>
      </c>
      <c r="F1085" s="22">
        <v>140</v>
      </c>
    </row>
    <row r="1086" spans="1:6">
      <c r="B1086" s="194" t="s">
        <v>1077</v>
      </c>
      <c r="C1086" s="194" t="s">
        <v>3178</v>
      </c>
      <c r="D1086" s="22">
        <v>784</v>
      </c>
      <c r="E1086" s="22">
        <v>392</v>
      </c>
      <c r="F1086" s="22">
        <v>392</v>
      </c>
    </row>
    <row r="1087" spans="1:6">
      <c r="B1087" s="194" t="s">
        <v>1078</v>
      </c>
      <c r="C1087" s="194" t="s">
        <v>3178</v>
      </c>
      <c r="D1087" s="22">
        <v>386</v>
      </c>
      <c r="E1087" s="22">
        <v>193</v>
      </c>
      <c r="F1087" s="22">
        <v>193</v>
      </c>
    </row>
    <row r="1088" spans="1:6">
      <c r="B1088" s="194" t="s">
        <v>1079</v>
      </c>
      <c r="C1088" s="194" t="s">
        <v>3178</v>
      </c>
      <c r="D1088" s="22">
        <v>688</v>
      </c>
      <c r="E1088" s="22">
        <v>344</v>
      </c>
      <c r="F1088" s="22">
        <v>344</v>
      </c>
    </row>
    <row r="1089" spans="2:6">
      <c r="B1089" s="194" t="s">
        <v>684</v>
      </c>
      <c r="C1089" s="194" t="s">
        <v>292</v>
      </c>
      <c r="D1089" s="22">
        <v>288</v>
      </c>
      <c r="E1089" s="22">
        <v>115.2</v>
      </c>
      <c r="F1089" s="22">
        <v>115.2</v>
      </c>
    </row>
    <row r="1090" spans="2:6">
      <c r="B1090" s="194" t="s">
        <v>685</v>
      </c>
      <c r="C1090" s="194" t="s">
        <v>94</v>
      </c>
      <c r="D1090" s="22">
        <v>792</v>
      </c>
      <c r="E1090" s="22">
        <v>316.8</v>
      </c>
      <c r="F1090" s="22">
        <v>316.8</v>
      </c>
    </row>
    <row r="1091" spans="2:6">
      <c r="B1091" s="194" t="s">
        <v>259</v>
      </c>
      <c r="C1091" s="194" t="s">
        <v>3178</v>
      </c>
      <c r="D1091" s="22">
        <v>2800</v>
      </c>
      <c r="E1091" s="22">
        <v>1120</v>
      </c>
      <c r="F1091" s="22">
        <v>1120</v>
      </c>
    </row>
    <row r="1092" spans="2:6">
      <c r="B1092" s="194" t="s">
        <v>260</v>
      </c>
      <c r="C1092" s="194" t="s">
        <v>3178</v>
      </c>
      <c r="D1092" s="22">
        <v>1800</v>
      </c>
      <c r="E1092" s="22">
        <v>720</v>
      </c>
      <c r="F1092" s="22">
        <v>720</v>
      </c>
    </row>
    <row r="1093" spans="2:6">
      <c r="B1093" s="194" t="s">
        <v>1080</v>
      </c>
      <c r="C1093" s="194" t="s">
        <v>3178</v>
      </c>
      <c r="D1093" s="22">
        <v>220</v>
      </c>
      <c r="E1093" s="22">
        <v>110</v>
      </c>
      <c r="F1093" s="22">
        <v>110</v>
      </c>
    </row>
    <row r="1094" spans="2:6">
      <c r="B1094" s="194" t="s">
        <v>1081</v>
      </c>
      <c r="C1094" s="194" t="s">
        <v>3178</v>
      </c>
      <c r="D1094" s="22">
        <v>336</v>
      </c>
      <c r="E1094" s="22">
        <v>168</v>
      </c>
      <c r="F1094" s="22">
        <v>168</v>
      </c>
    </row>
    <row r="1095" spans="2:6">
      <c r="B1095" s="194" t="s">
        <v>261</v>
      </c>
      <c r="C1095" s="194" t="s">
        <v>3178</v>
      </c>
      <c r="D1095" s="22">
        <v>450</v>
      </c>
      <c r="E1095" s="22">
        <v>180</v>
      </c>
      <c r="F1095" s="22">
        <v>180</v>
      </c>
    </row>
    <row r="1096" spans="2:6">
      <c r="B1096" s="194" t="s">
        <v>686</v>
      </c>
      <c r="C1096" s="194" t="s">
        <v>292</v>
      </c>
      <c r="D1096" s="22">
        <v>766</v>
      </c>
      <c r="E1096" s="22">
        <v>306.40000000000003</v>
      </c>
      <c r="F1096" s="22">
        <v>306.40000000000003</v>
      </c>
    </row>
    <row r="1097" spans="2:6">
      <c r="B1097" s="194" t="s">
        <v>687</v>
      </c>
      <c r="C1097" s="194" t="s">
        <v>3323</v>
      </c>
      <c r="D1097" s="22">
        <v>1128</v>
      </c>
      <c r="E1097" s="22">
        <v>451.20000000000005</v>
      </c>
      <c r="F1097" s="22">
        <v>451.20000000000005</v>
      </c>
    </row>
    <row r="1098" spans="2:6">
      <c r="B1098" s="194" t="s">
        <v>688</v>
      </c>
      <c r="C1098" s="194" t="s">
        <v>3323</v>
      </c>
      <c r="D1098" s="22">
        <v>1116</v>
      </c>
      <c r="E1098" s="22">
        <v>446.40000000000003</v>
      </c>
      <c r="F1098" s="22">
        <v>446.40000000000003</v>
      </c>
    </row>
    <row r="1099" spans="2:6">
      <c r="B1099" s="194" t="s">
        <v>262</v>
      </c>
      <c r="C1099" s="194" t="s">
        <v>3178</v>
      </c>
      <c r="D1099" s="22">
        <v>1800</v>
      </c>
      <c r="E1099" s="22">
        <v>720</v>
      </c>
      <c r="F1099" s="22">
        <v>720</v>
      </c>
    </row>
    <row r="1100" spans="2:6">
      <c r="B1100" s="194" t="s">
        <v>689</v>
      </c>
      <c r="C1100" s="194" t="s">
        <v>292</v>
      </c>
      <c r="D1100" s="22">
        <v>206</v>
      </c>
      <c r="E1100" s="22">
        <v>82.4</v>
      </c>
      <c r="F1100" s="22">
        <v>82.4</v>
      </c>
    </row>
    <row r="1101" spans="2:6">
      <c r="B1101" s="194" t="s">
        <v>1082</v>
      </c>
      <c r="C1101" s="194" t="s">
        <v>3178</v>
      </c>
      <c r="D1101" s="22">
        <v>252</v>
      </c>
      <c r="E1101" s="22">
        <v>126</v>
      </c>
      <c r="F1101" s="22">
        <v>126</v>
      </c>
    </row>
    <row r="1102" spans="2:6">
      <c r="B1102" s="194" t="s">
        <v>691</v>
      </c>
      <c r="C1102" s="194" t="s">
        <v>3323</v>
      </c>
      <c r="D1102" s="22">
        <v>1662</v>
      </c>
      <c r="E1102" s="22">
        <v>664.80000000000007</v>
      </c>
      <c r="F1102" s="22">
        <v>664.80000000000007</v>
      </c>
    </row>
    <row r="1103" spans="2:6">
      <c r="B1103" s="194" t="s">
        <v>692</v>
      </c>
      <c r="C1103" s="194" t="s">
        <v>3323</v>
      </c>
      <c r="D1103" s="22">
        <v>622</v>
      </c>
      <c r="E1103" s="22">
        <v>248.8</v>
      </c>
      <c r="F1103" s="22">
        <v>248.8</v>
      </c>
    </row>
    <row r="1104" spans="2:6">
      <c r="B1104" s="194" t="s">
        <v>1083</v>
      </c>
      <c r="C1104" s="194" t="s">
        <v>3178</v>
      </c>
      <c r="D1104" s="22">
        <v>586</v>
      </c>
      <c r="E1104" s="22">
        <v>293</v>
      </c>
      <c r="F1104" s="22">
        <v>293</v>
      </c>
    </row>
    <row r="1105" spans="1:6">
      <c r="B1105" s="194" t="s">
        <v>693</v>
      </c>
      <c r="C1105" s="194" t="s">
        <v>3178</v>
      </c>
      <c r="D1105" s="22">
        <v>970</v>
      </c>
      <c r="E1105" s="22">
        <v>388</v>
      </c>
      <c r="F1105" s="22">
        <v>388</v>
      </c>
    </row>
    <row r="1106" spans="1:6">
      <c r="B1106" s="194" t="s">
        <v>263</v>
      </c>
      <c r="C1106" s="194" t="s">
        <v>3178</v>
      </c>
      <c r="D1106" s="22">
        <v>550</v>
      </c>
      <c r="E1106" s="22">
        <v>220</v>
      </c>
      <c r="F1106" s="22">
        <v>220</v>
      </c>
    </row>
    <row r="1107" spans="1:6">
      <c r="A1107" s="194" t="s">
        <v>50</v>
      </c>
      <c r="B1107" s="194" t="s">
        <v>222</v>
      </c>
      <c r="C1107" s="194" t="s">
        <v>3325</v>
      </c>
      <c r="D1107" s="22">
        <v>210</v>
      </c>
      <c r="E1107" s="22">
        <v>84</v>
      </c>
      <c r="F1107" s="22">
        <v>84</v>
      </c>
    </row>
    <row r="1108" spans="1:6">
      <c r="B1108" s="194" t="s">
        <v>224</v>
      </c>
      <c r="C1108" s="194" t="s">
        <v>3178</v>
      </c>
      <c r="D1108" s="22">
        <v>56</v>
      </c>
      <c r="E1108" s="22">
        <v>22.400000000000002</v>
      </c>
      <c r="F1108" s="22">
        <v>22.400000000000002</v>
      </c>
    </row>
    <row r="1109" spans="1:6">
      <c r="B1109" s="194" t="s">
        <v>225</v>
      </c>
      <c r="C1109" s="194" t="s">
        <v>3325</v>
      </c>
      <c r="D1109" s="22">
        <v>528</v>
      </c>
      <c r="E1109" s="22">
        <v>211.20000000000002</v>
      </c>
      <c r="F1109" s="22">
        <v>211.20000000000002</v>
      </c>
    </row>
    <row r="1110" spans="1:6">
      <c r="B1110" s="194" t="s">
        <v>226</v>
      </c>
      <c r="C1110" s="194" t="s">
        <v>3178</v>
      </c>
      <c r="D1110" s="22">
        <v>550</v>
      </c>
      <c r="E1110" s="22">
        <v>220</v>
      </c>
      <c r="F1110" s="22">
        <v>220</v>
      </c>
    </row>
    <row r="1111" spans="1:6">
      <c r="B1111" s="194" t="s">
        <v>227</v>
      </c>
      <c r="C1111" s="194" t="s">
        <v>3325</v>
      </c>
      <c r="D1111" s="22">
        <v>556</v>
      </c>
      <c r="E1111" s="22">
        <v>222.4</v>
      </c>
      <c r="F1111" s="22">
        <v>222.4</v>
      </c>
    </row>
    <row r="1112" spans="1:6">
      <c r="B1112" s="194" t="s">
        <v>228</v>
      </c>
      <c r="C1112" s="194" t="s">
        <v>3178</v>
      </c>
      <c r="D1112" s="22">
        <v>358</v>
      </c>
      <c r="E1112" s="22">
        <v>143.20000000000002</v>
      </c>
      <c r="F1112" s="22">
        <v>143.20000000000002</v>
      </c>
    </row>
    <row r="1113" spans="1:6">
      <c r="B1113" s="194" t="s">
        <v>229</v>
      </c>
      <c r="C1113" s="194" t="s">
        <v>3178</v>
      </c>
      <c r="D1113" s="22">
        <v>868</v>
      </c>
      <c r="E1113" s="22">
        <v>347.20000000000005</v>
      </c>
      <c r="F1113" s="22">
        <v>347.20000000000005</v>
      </c>
    </row>
    <row r="1114" spans="1:6">
      <c r="B1114" s="194" t="s">
        <v>230</v>
      </c>
      <c r="C1114" s="194" t="s">
        <v>3178</v>
      </c>
      <c r="D1114" s="22">
        <v>628</v>
      </c>
      <c r="E1114" s="22">
        <v>251.20000000000002</v>
      </c>
      <c r="F1114" s="22">
        <v>251.20000000000002</v>
      </c>
    </row>
    <row r="1115" spans="1:6">
      <c r="B1115" s="194" t="s">
        <v>231</v>
      </c>
      <c r="C1115" s="194" t="s">
        <v>3178</v>
      </c>
      <c r="D1115" s="22">
        <v>1894</v>
      </c>
      <c r="E1115" s="22">
        <v>757.6</v>
      </c>
      <c r="F1115" s="22">
        <v>757.6</v>
      </c>
    </row>
    <row r="1116" spans="1:6">
      <c r="B1116" s="194" t="s">
        <v>232</v>
      </c>
      <c r="C1116" s="194" t="s">
        <v>3178</v>
      </c>
      <c r="D1116" s="22">
        <v>1426</v>
      </c>
      <c r="E1116" s="22">
        <v>570.4</v>
      </c>
      <c r="F1116" s="22">
        <v>570.4</v>
      </c>
    </row>
    <row r="1117" spans="1:6">
      <c r="B1117" s="194" t="s">
        <v>233</v>
      </c>
      <c r="C1117" s="194" t="s">
        <v>3178</v>
      </c>
      <c r="D1117" s="22">
        <v>2282</v>
      </c>
      <c r="E1117" s="22">
        <v>912.80000000000007</v>
      </c>
      <c r="F1117" s="22">
        <v>912.80000000000007</v>
      </c>
    </row>
    <row r="1118" spans="1:6">
      <c r="B1118" s="194" t="s">
        <v>234</v>
      </c>
      <c r="C1118" s="194" t="s">
        <v>3178</v>
      </c>
      <c r="D1118" s="22">
        <v>232</v>
      </c>
      <c r="E1118" s="22">
        <v>92.800000000000011</v>
      </c>
      <c r="F1118" s="22">
        <v>92.800000000000011</v>
      </c>
    </row>
    <row r="1119" spans="1:6">
      <c r="B1119" s="194" t="s">
        <v>235</v>
      </c>
      <c r="C1119" s="194" t="s">
        <v>3325</v>
      </c>
      <c r="D1119" s="22">
        <v>2120</v>
      </c>
      <c r="E1119" s="22">
        <v>848</v>
      </c>
      <c r="F1119" s="22">
        <v>848</v>
      </c>
    </row>
    <row r="1120" spans="1:6">
      <c r="B1120" s="194" t="s">
        <v>236</v>
      </c>
      <c r="C1120" s="194" t="s">
        <v>3325</v>
      </c>
      <c r="D1120" s="22">
        <v>470</v>
      </c>
      <c r="E1120" s="22">
        <v>188</v>
      </c>
      <c r="F1120" s="22">
        <v>188</v>
      </c>
    </row>
    <row r="1121" spans="2:6">
      <c r="B1121" s="194" t="s">
        <v>237</v>
      </c>
      <c r="C1121" s="194" t="s">
        <v>3325</v>
      </c>
      <c r="D1121" s="22">
        <v>534</v>
      </c>
      <c r="E1121" s="22">
        <v>213.60000000000002</v>
      </c>
      <c r="F1121" s="22">
        <v>213.60000000000002</v>
      </c>
    </row>
    <row r="1122" spans="2:6">
      <c r="B1122" s="194" t="s">
        <v>238</v>
      </c>
      <c r="C1122" s="194" t="s">
        <v>3178</v>
      </c>
      <c r="D1122" s="22">
        <v>620</v>
      </c>
      <c r="E1122" s="22">
        <v>248</v>
      </c>
      <c r="F1122" s="22">
        <v>248</v>
      </c>
    </row>
    <row r="1123" spans="2:6">
      <c r="B1123" s="194" t="s">
        <v>239</v>
      </c>
      <c r="C1123" s="194" t="s">
        <v>3325</v>
      </c>
      <c r="D1123" s="22">
        <v>386</v>
      </c>
      <c r="E1123" s="22">
        <v>154.4</v>
      </c>
      <c r="F1123" s="22">
        <v>154.4</v>
      </c>
    </row>
    <row r="1124" spans="2:6">
      <c r="B1124" s="194" t="s">
        <v>240</v>
      </c>
      <c r="C1124" s="194" t="s">
        <v>3178</v>
      </c>
      <c r="D1124" s="22">
        <v>184</v>
      </c>
      <c r="E1124" s="22">
        <v>73.600000000000009</v>
      </c>
      <c r="F1124" s="22">
        <v>73.600000000000009</v>
      </c>
    </row>
    <row r="1125" spans="2:6">
      <c r="B1125" s="194" t="s">
        <v>241</v>
      </c>
      <c r="C1125" s="194" t="s">
        <v>3178</v>
      </c>
      <c r="D1125" s="22">
        <v>240</v>
      </c>
      <c r="E1125" s="22">
        <v>96</v>
      </c>
      <c r="F1125" s="22">
        <v>96</v>
      </c>
    </row>
    <row r="1126" spans="2:6">
      <c r="B1126" s="194" t="s">
        <v>242</v>
      </c>
      <c r="C1126" s="194" t="s">
        <v>3178</v>
      </c>
      <c r="D1126" s="22">
        <v>604</v>
      </c>
      <c r="E1126" s="22">
        <v>241.60000000000002</v>
      </c>
      <c r="F1126" s="22">
        <v>241.60000000000002</v>
      </c>
    </row>
    <row r="1127" spans="2:6">
      <c r="B1127" s="194" t="s">
        <v>243</v>
      </c>
      <c r="C1127" s="194" t="s">
        <v>3178</v>
      </c>
      <c r="D1127" s="22">
        <v>980</v>
      </c>
      <c r="E1127" s="22">
        <v>392</v>
      </c>
      <c r="F1127" s="22">
        <v>392</v>
      </c>
    </row>
    <row r="1128" spans="2:6">
      <c r="B1128" s="194" t="s">
        <v>244</v>
      </c>
      <c r="C1128" s="194" t="s">
        <v>3178</v>
      </c>
      <c r="D1128" s="22">
        <v>978</v>
      </c>
      <c r="E1128" s="22">
        <v>391.20000000000005</v>
      </c>
      <c r="F1128" s="22">
        <v>391.20000000000005</v>
      </c>
    </row>
    <row r="1129" spans="2:6">
      <c r="B1129" s="194" t="s">
        <v>245</v>
      </c>
      <c r="C1129" s="194" t="s">
        <v>3178</v>
      </c>
      <c r="D1129" s="22">
        <v>632</v>
      </c>
      <c r="E1129" s="22">
        <v>252.8</v>
      </c>
      <c r="F1129" s="22">
        <v>252.8</v>
      </c>
    </row>
    <row r="1130" spans="2:6">
      <c r="B1130" s="194" t="s">
        <v>246</v>
      </c>
      <c r="C1130" s="194" t="s">
        <v>3178</v>
      </c>
      <c r="D1130" s="22">
        <v>170</v>
      </c>
      <c r="E1130" s="22">
        <v>68</v>
      </c>
      <c r="F1130" s="22">
        <v>68</v>
      </c>
    </row>
    <row r="1131" spans="2:6">
      <c r="B1131" s="194" t="s">
        <v>247</v>
      </c>
      <c r="C1131" s="194" t="s">
        <v>3178</v>
      </c>
      <c r="D1131" s="22">
        <v>1092</v>
      </c>
      <c r="E1131" s="22">
        <v>436.8</v>
      </c>
      <c r="F1131" s="22">
        <v>436.8</v>
      </c>
    </row>
    <row r="1132" spans="2:6">
      <c r="B1132" s="194" t="s">
        <v>248</v>
      </c>
      <c r="C1132" s="194" t="s">
        <v>3178</v>
      </c>
      <c r="D1132" s="22">
        <v>440</v>
      </c>
      <c r="E1132" s="22">
        <v>176</v>
      </c>
      <c r="F1132" s="22">
        <v>176</v>
      </c>
    </row>
    <row r="1133" spans="2:6">
      <c r="B1133" s="194" t="s">
        <v>249</v>
      </c>
      <c r="C1133" s="194" t="s">
        <v>3323</v>
      </c>
      <c r="D1133" s="22">
        <v>404</v>
      </c>
      <c r="E1133" s="22">
        <v>161.60000000000002</v>
      </c>
      <c r="F1133" s="22">
        <v>161.60000000000002</v>
      </c>
    </row>
    <row r="1134" spans="2:6">
      <c r="B1134" s="194" t="s">
        <v>251</v>
      </c>
      <c r="C1134" s="194" t="s">
        <v>3323</v>
      </c>
      <c r="D1134" s="22">
        <v>1078</v>
      </c>
      <c r="E1134" s="22">
        <v>431.20000000000005</v>
      </c>
      <c r="F1134" s="22">
        <v>431.20000000000005</v>
      </c>
    </row>
    <row r="1135" spans="2:6">
      <c r="B1135" s="194" t="s">
        <v>253</v>
      </c>
      <c r="C1135" s="194" t="s">
        <v>3179</v>
      </c>
      <c r="D1135" s="22">
        <v>434</v>
      </c>
      <c r="E1135" s="22">
        <v>173.60000000000002</v>
      </c>
      <c r="F1135" s="22">
        <v>173.60000000000002</v>
      </c>
    </row>
    <row r="1136" spans="2:6">
      <c r="B1136" s="194" t="s">
        <v>256</v>
      </c>
      <c r="C1136" s="194" t="s">
        <v>3178</v>
      </c>
      <c r="D1136" s="22">
        <v>968</v>
      </c>
      <c r="E1136" s="22">
        <v>387.20000000000005</v>
      </c>
      <c r="F1136" s="22">
        <v>387.20000000000005</v>
      </c>
    </row>
    <row r="1137" spans="1:6">
      <c r="A1137" s="194" t="s">
        <v>51</v>
      </c>
      <c r="B1137" s="194" t="s">
        <v>52</v>
      </c>
      <c r="C1137" s="194" t="s">
        <v>3178</v>
      </c>
      <c r="D1137" s="22">
        <v>1382</v>
      </c>
      <c r="E1137" s="22">
        <v>691</v>
      </c>
      <c r="F1137" s="22">
        <v>691</v>
      </c>
    </row>
    <row r="1138" spans="1:6">
      <c r="B1138" s="194" t="s">
        <v>53</v>
      </c>
      <c r="C1138" s="194" t="s">
        <v>3178</v>
      </c>
      <c r="D1138" s="22">
        <v>748</v>
      </c>
      <c r="E1138" s="22">
        <v>374</v>
      </c>
      <c r="F1138" s="22">
        <v>374</v>
      </c>
    </row>
    <row r="1139" spans="1:6">
      <c r="B1139" s="194" t="s">
        <v>54</v>
      </c>
      <c r="C1139" s="194" t="s">
        <v>3178</v>
      </c>
      <c r="D1139" s="22">
        <v>884</v>
      </c>
      <c r="E1139" s="22">
        <v>442</v>
      </c>
      <c r="F1139" s="22">
        <v>442</v>
      </c>
    </row>
    <row r="1140" spans="1:6">
      <c r="B1140" s="194" t="s">
        <v>55</v>
      </c>
      <c r="C1140" s="194" t="s">
        <v>3178</v>
      </c>
      <c r="D1140" s="22">
        <v>562</v>
      </c>
      <c r="E1140" s="22">
        <v>281</v>
      </c>
      <c r="F1140" s="22">
        <v>281</v>
      </c>
    </row>
    <row r="1141" spans="1:6">
      <c r="A1141" s="194" t="s">
        <v>945</v>
      </c>
      <c r="B1141" s="194" t="s">
        <v>391</v>
      </c>
      <c r="C1141" s="194" t="s">
        <v>3323</v>
      </c>
      <c r="D1141" s="22">
        <v>964</v>
      </c>
      <c r="E1141" s="22">
        <v>385.6</v>
      </c>
      <c r="F1141" s="22"/>
    </row>
    <row r="1142" spans="1:6">
      <c r="B1142" s="194" t="s">
        <v>3257</v>
      </c>
      <c r="C1142" s="194" t="s">
        <v>3325</v>
      </c>
      <c r="D1142" s="22">
        <v>762</v>
      </c>
      <c r="E1142" s="22">
        <v>304.8</v>
      </c>
      <c r="F1142" s="22"/>
    </row>
    <row r="1143" spans="1:6">
      <c r="B1143" s="194" t="s">
        <v>3258</v>
      </c>
      <c r="C1143" s="194" t="s">
        <v>3325</v>
      </c>
      <c r="D1143" s="22">
        <v>670</v>
      </c>
      <c r="E1143" s="22">
        <v>268</v>
      </c>
      <c r="F1143" s="22"/>
    </row>
    <row r="1144" spans="1:6">
      <c r="B1144" s="194" t="s">
        <v>3259</v>
      </c>
      <c r="C1144" s="194" t="s">
        <v>3323</v>
      </c>
      <c r="D1144" s="22">
        <v>2046</v>
      </c>
      <c r="E1144" s="22">
        <v>818.40000000000009</v>
      </c>
      <c r="F1144" s="22"/>
    </row>
    <row r="1145" spans="1:6">
      <c r="B1145" s="194" t="s">
        <v>3260</v>
      </c>
      <c r="C1145" s="194" t="s">
        <v>3323</v>
      </c>
      <c r="D1145" s="22">
        <v>1516</v>
      </c>
      <c r="E1145" s="22">
        <v>606.4</v>
      </c>
      <c r="F1145" s="22"/>
    </row>
    <row r="1146" spans="1:6">
      <c r="B1146" s="194" t="s">
        <v>3261</v>
      </c>
      <c r="C1146" s="194" t="s">
        <v>3323</v>
      </c>
      <c r="D1146" s="22">
        <v>292</v>
      </c>
      <c r="E1146" s="22">
        <v>116.80000000000001</v>
      </c>
      <c r="F1146" s="22"/>
    </row>
    <row r="1147" spans="1:6">
      <c r="B1147" s="194" t="s">
        <v>3262</v>
      </c>
      <c r="C1147" s="194" t="s">
        <v>3323</v>
      </c>
      <c r="D1147" s="22">
        <v>1864</v>
      </c>
      <c r="E1147" s="22">
        <v>745.6</v>
      </c>
      <c r="F1147" s="22"/>
    </row>
    <row r="1148" spans="1:6">
      <c r="B1148" s="194" t="s">
        <v>3263</v>
      </c>
      <c r="C1148" s="194" t="s">
        <v>3323</v>
      </c>
      <c r="D1148" s="22">
        <v>1058</v>
      </c>
      <c r="E1148" s="22">
        <v>423.20000000000005</v>
      </c>
      <c r="F1148" s="22"/>
    </row>
    <row r="1149" spans="1:6">
      <c r="B1149" s="194" t="s">
        <v>3264</v>
      </c>
      <c r="C1149" s="194" t="s">
        <v>3323</v>
      </c>
      <c r="D1149" s="22">
        <v>1472</v>
      </c>
      <c r="E1149" s="22">
        <v>588.80000000000007</v>
      </c>
      <c r="F1149" s="22"/>
    </row>
    <row r="1150" spans="1:6">
      <c r="B1150" s="194" t="s">
        <v>3265</v>
      </c>
      <c r="C1150" s="194" t="s">
        <v>3323</v>
      </c>
      <c r="D1150" s="22">
        <v>2416</v>
      </c>
      <c r="E1150" s="22">
        <v>966.40000000000009</v>
      </c>
      <c r="F1150" s="22"/>
    </row>
    <row r="1151" spans="1:6">
      <c r="B1151" s="194" t="s">
        <v>3266</v>
      </c>
      <c r="C1151" s="194" t="s">
        <v>3325</v>
      </c>
      <c r="D1151" s="22">
        <v>350</v>
      </c>
      <c r="E1151" s="22">
        <v>140</v>
      </c>
      <c r="F1151" s="22"/>
    </row>
    <row r="1152" spans="1:6">
      <c r="B1152" s="194" t="s">
        <v>3267</v>
      </c>
      <c r="C1152" s="194" t="s">
        <v>3323</v>
      </c>
      <c r="D1152" s="22">
        <v>402</v>
      </c>
      <c r="E1152" s="22">
        <v>160.80000000000001</v>
      </c>
      <c r="F1152" s="22"/>
    </row>
    <row r="1153" spans="1:6">
      <c r="B1153" s="194" t="s">
        <v>3268</v>
      </c>
      <c r="C1153" s="194" t="s">
        <v>3323</v>
      </c>
      <c r="D1153" s="22">
        <v>180</v>
      </c>
      <c r="E1153" s="22">
        <v>72</v>
      </c>
      <c r="F1153" s="22"/>
    </row>
    <row r="1154" spans="1:6">
      <c r="B1154" s="194" t="s">
        <v>3269</v>
      </c>
      <c r="C1154" s="194" t="s">
        <v>3325</v>
      </c>
      <c r="D1154" s="22">
        <v>2372</v>
      </c>
      <c r="E1154" s="22">
        <v>948.80000000000007</v>
      </c>
      <c r="F1154" s="22"/>
    </row>
    <row r="1155" spans="1:6">
      <c r="B1155" s="194" t="s">
        <v>3270</v>
      </c>
      <c r="C1155" s="194" t="s">
        <v>3325</v>
      </c>
      <c r="D1155" s="22">
        <v>2494</v>
      </c>
      <c r="E1155" s="22">
        <v>997.6</v>
      </c>
      <c r="F1155" s="22"/>
    </row>
    <row r="1156" spans="1:6">
      <c r="A1156" s="194" t="s">
        <v>172</v>
      </c>
      <c r="B1156" s="194" t="s">
        <v>382</v>
      </c>
      <c r="C1156" s="194" t="s">
        <v>3178</v>
      </c>
      <c r="D1156" s="22">
        <v>1032</v>
      </c>
      <c r="E1156" s="22">
        <v>412.8</v>
      </c>
      <c r="F1156" s="22">
        <v>412.8</v>
      </c>
    </row>
    <row r="1157" spans="1:6">
      <c r="B1157" s="194" t="s">
        <v>383</v>
      </c>
      <c r="C1157" s="194" t="s">
        <v>3178</v>
      </c>
      <c r="D1157" s="22">
        <v>848</v>
      </c>
      <c r="E1157" s="22">
        <v>339.20000000000005</v>
      </c>
      <c r="F1157" s="22">
        <v>339.20000000000005</v>
      </c>
    </row>
    <row r="1158" spans="1:6">
      <c r="B1158" s="194" t="s">
        <v>384</v>
      </c>
      <c r="C1158" s="194" t="s">
        <v>3178</v>
      </c>
      <c r="D1158" s="22">
        <v>512</v>
      </c>
      <c r="E1158" s="22">
        <v>204.8</v>
      </c>
      <c r="F1158" s="22">
        <v>204.8</v>
      </c>
    </row>
    <row r="1159" spans="1:6">
      <c r="B1159" s="194" t="s">
        <v>386</v>
      </c>
      <c r="C1159" s="194" t="s">
        <v>3178</v>
      </c>
      <c r="D1159" s="22">
        <v>864</v>
      </c>
      <c r="E1159" s="22">
        <v>345.6</v>
      </c>
      <c r="F1159" s="22">
        <v>345.6</v>
      </c>
    </row>
    <row r="1160" spans="1:6">
      <c r="A1160" s="194" t="s">
        <v>173</v>
      </c>
      <c r="B1160" s="194" t="s">
        <v>174</v>
      </c>
      <c r="C1160" s="194" t="s">
        <v>3323</v>
      </c>
      <c r="D1160" s="22">
        <v>2538</v>
      </c>
      <c r="E1160" s="22">
        <v>1015.2</v>
      </c>
      <c r="F1160" s="22">
        <v>812.16000000000008</v>
      </c>
    </row>
    <row r="1161" spans="1:6">
      <c r="B1161" s="194" t="s">
        <v>176</v>
      </c>
      <c r="C1161" s="194" t="s">
        <v>3178</v>
      </c>
      <c r="D1161" s="22">
        <v>816</v>
      </c>
      <c r="E1161" s="22">
        <v>326.40000000000003</v>
      </c>
      <c r="F1161" s="22">
        <v>261.12000000000006</v>
      </c>
    </row>
    <row r="1162" spans="1:6">
      <c r="B1162" s="194" t="s">
        <v>180</v>
      </c>
      <c r="C1162" s="194" t="s">
        <v>3178</v>
      </c>
      <c r="D1162" s="22">
        <v>758</v>
      </c>
      <c r="E1162" s="22">
        <v>303.2</v>
      </c>
      <c r="F1162" s="22">
        <v>303.2</v>
      </c>
    </row>
    <row r="1163" spans="1:6">
      <c r="B1163" s="194" t="s">
        <v>181</v>
      </c>
      <c r="C1163" s="194" t="s">
        <v>3178</v>
      </c>
      <c r="D1163" s="22">
        <v>1222</v>
      </c>
      <c r="E1163" s="22">
        <v>488.8</v>
      </c>
      <c r="F1163" s="22">
        <v>488.8</v>
      </c>
    </row>
    <row r="1164" spans="1:6">
      <c r="B1164" s="194" t="s">
        <v>182</v>
      </c>
      <c r="C1164" s="194" t="s">
        <v>3178</v>
      </c>
      <c r="D1164" s="22">
        <v>860</v>
      </c>
      <c r="E1164" s="22">
        <v>344</v>
      </c>
      <c r="F1164" s="22">
        <v>275.2</v>
      </c>
    </row>
    <row r="1165" spans="1:6">
      <c r="B1165" s="194" t="s">
        <v>183</v>
      </c>
      <c r="C1165" s="194" t="s">
        <v>3178</v>
      </c>
      <c r="D1165" s="22">
        <v>3236</v>
      </c>
      <c r="E1165" s="22">
        <v>1294.4000000000001</v>
      </c>
      <c r="F1165" s="22">
        <v>1294.4000000000001</v>
      </c>
    </row>
    <row r="1166" spans="1:6">
      <c r="B1166" s="194" t="s">
        <v>184</v>
      </c>
      <c r="C1166" s="194" t="s">
        <v>3178</v>
      </c>
      <c r="D1166" s="22">
        <v>3102</v>
      </c>
      <c r="E1166" s="22">
        <v>1240.8000000000002</v>
      </c>
      <c r="F1166" s="22">
        <v>1240.8000000000002</v>
      </c>
    </row>
    <row r="1167" spans="1:6">
      <c r="B1167" s="194" t="s">
        <v>185</v>
      </c>
      <c r="C1167" s="194" t="s">
        <v>3178</v>
      </c>
      <c r="D1167" s="22">
        <v>522</v>
      </c>
      <c r="E1167" s="22">
        <v>208.8</v>
      </c>
      <c r="F1167" s="22">
        <v>208.8</v>
      </c>
    </row>
    <row r="1168" spans="1:6">
      <c r="B1168" s="194" t="s">
        <v>186</v>
      </c>
      <c r="C1168" s="194" t="s">
        <v>3178</v>
      </c>
      <c r="D1168" s="22">
        <v>1758</v>
      </c>
      <c r="E1168" s="22">
        <v>703.2</v>
      </c>
      <c r="F1168" s="22">
        <v>703.2</v>
      </c>
    </row>
    <row r="1169" spans="1:6">
      <c r="B1169" s="194" t="s">
        <v>187</v>
      </c>
      <c r="C1169" s="194" t="s">
        <v>3178</v>
      </c>
      <c r="D1169" s="22">
        <v>1394</v>
      </c>
      <c r="E1169" s="22">
        <v>557.6</v>
      </c>
      <c r="F1169" s="22">
        <v>557.6</v>
      </c>
    </row>
    <row r="1170" spans="1:6">
      <c r="B1170" s="194" t="s">
        <v>188</v>
      </c>
      <c r="C1170" s="194" t="s">
        <v>3178</v>
      </c>
      <c r="D1170" s="22">
        <v>568</v>
      </c>
      <c r="E1170" s="22">
        <v>227.20000000000002</v>
      </c>
      <c r="F1170" s="22">
        <v>227.20000000000002</v>
      </c>
    </row>
    <row r="1171" spans="1:6">
      <c r="B1171" s="194" t="s">
        <v>189</v>
      </c>
      <c r="C1171" s="194" t="s">
        <v>3178</v>
      </c>
      <c r="D1171" s="22">
        <v>818</v>
      </c>
      <c r="E1171" s="22">
        <v>327.20000000000005</v>
      </c>
      <c r="F1171" s="22">
        <v>327.20000000000005</v>
      </c>
    </row>
    <row r="1172" spans="1:6">
      <c r="A1172" s="194" t="s">
        <v>57</v>
      </c>
      <c r="B1172" s="194" t="s">
        <v>58</v>
      </c>
      <c r="C1172" s="194" t="s">
        <v>3178</v>
      </c>
      <c r="D1172" s="22">
        <v>2270</v>
      </c>
      <c r="E1172" s="22">
        <v>1135</v>
      </c>
      <c r="F1172" s="22">
        <v>1135</v>
      </c>
    </row>
    <row r="1173" spans="1:6">
      <c r="B1173" s="194" t="s">
        <v>59</v>
      </c>
      <c r="C1173" s="194" t="s">
        <v>3178</v>
      </c>
      <c r="D1173" s="22">
        <v>1576</v>
      </c>
      <c r="E1173" s="22">
        <v>788</v>
      </c>
      <c r="F1173" s="22">
        <v>788</v>
      </c>
    </row>
    <row r="1174" spans="1:6">
      <c r="B1174" s="194" t="s">
        <v>60</v>
      </c>
      <c r="C1174" s="194" t="s">
        <v>3178</v>
      </c>
      <c r="D1174" s="22">
        <v>2308</v>
      </c>
      <c r="E1174" s="22">
        <v>1154</v>
      </c>
      <c r="F1174" s="22">
        <v>1154</v>
      </c>
    </row>
    <row r="1175" spans="1:6">
      <c r="B1175" s="194" t="s">
        <v>61</v>
      </c>
      <c r="C1175" s="194" t="s">
        <v>3178</v>
      </c>
      <c r="D1175" s="22">
        <v>1548</v>
      </c>
      <c r="E1175" s="22">
        <v>774</v>
      </c>
      <c r="F1175" s="22">
        <v>774</v>
      </c>
    </row>
    <row r="1176" spans="1:6">
      <c r="A1176" s="194" t="s">
        <v>1116</v>
      </c>
      <c r="B1176" s="194" t="s">
        <v>1117</v>
      </c>
      <c r="C1176" s="194" t="s">
        <v>3324</v>
      </c>
      <c r="D1176" s="22">
        <v>1008</v>
      </c>
      <c r="E1176" s="22">
        <v>504</v>
      </c>
      <c r="F1176" s="22">
        <v>504</v>
      </c>
    </row>
    <row r="1177" spans="1:6">
      <c r="B1177" s="194" t="s">
        <v>1118</v>
      </c>
      <c r="C1177" s="194" t="s">
        <v>3324</v>
      </c>
      <c r="D1177" s="22">
        <v>614</v>
      </c>
      <c r="E1177" s="22">
        <v>307</v>
      </c>
      <c r="F1177" s="22">
        <v>307</v>
      </c>
    </row>
    <row r="1178" spans="1:6">
      <c r="B1178" s="194" t="s">
        <v>1119</v>
      </c>
      <c r="C1178" s="194" t="s">
        <v>3324</v>
      </c>
      <c r="D1178" s="22">
        <v>304</v>
      </c>
      <c r="E1178" s="22">
        <v>152</v>
      </c>
      <c r="F1178" s="22">
        <v>152</v>
      </c>
    </row>
    <row r="1179" spans="1:6">
      <c r="B1179" s="194" t="s">
        <v>1120</v>
      </c>
      <c r="C1179" s="194" t="s">
        <v>3324</v>
      </c>
      <c r="D1179" s="22">
        <v>1548</v>
      </c>
      <c r="E1179" s="22">
        <v>774</v>
      </c>
      <c r="F1179" s="22">
        <v>774</v>
      </c>
    </row>
    <row r="1180" spans="1:6">
      <c r="B1180" s="194" t="s">
        <v>1121</v>
      </c>
      <c r="C1180" s="194" t="s">
        <v>3324</v>
      </c>
      <c r="D1180" s="22">
        <v>554</v>
      </c>
      <c r="E1180" s="22">
        <v>277</v>
      </c>
      <c r="F1180" s="22">
        <v>277</v>
      </c>
    </row>
    <row r="1181" spans="1:6">
      <c r="B1181" s="194" t="s">
        <v>1122</v>
      </c>
      <c r="C1181" s="194" t="s">
        <v>3324</v>
      </c>
      <c r="D1181" s="22">
        <v>570</v>
      </c>
      <c r="E1181" s="22">
        <v>285</v>
      </c>
      <c r="F1181" s="22">
        <v>285</v>
      </c>
    </row>
    <row r="1182" spans="1:6">
      <c r="B1182" s="194" t="s">
        <v>1123</v>
      </c>
      <c r="C1182" s="194" t="s">
        <v>3324</v>
      </c>
      <c r="D1182" s="22">
        <v>554</v>
      </c>
      <c r="E1182" s="22">
        <v>277</v>
      </c>
      <c r="F1182" s="22">
        <v>277</v>
      </c>
    </row>
    <row r="1183" spans="1:6">
      <c r="A1183" s="194" t="s">
        <v>660</v>
      </c>
      <c r="B1183" s="194" t="s">
        <v>661</v>
      </c>
      <c r="C1183" s="194" t="s">
        <v>94</v>
      </c>
      <c r="D1183" s="22">
        <v>1750</v>
      </c>
      <c r="E1183" s="22">
        <v>700</v>
      </c>
      <c r="F1183" s="22">
        <v>700</v>
      </c>
    </row>
    <row r="1184" spans="1:6">
      <c r="B1184" s="194" t="s">
        <v>662</v>
      </c>
      <c r="C1184" s="194" t="s">
        <v>3178</v>
      </c>
      <c r="D1184" s="22">
        <v>730</v>
      </c>
      <c r="E1184" s="22">
        <v>292</v>
      </c>
      <c r="F1184" s="22">
        <v>292</v>
      </c>
    </row>
    <row r="1185" spans="1:6">
      <c r="B1185" s="194" t="s">
        <v>663</v>
      </c>
      <c r="C1185" s="194" t="s">
        <v>94</v>
      </c>
      <c r="D1185" s="22">
        <v>716</v>
      </c>
      <c r="E1185" s="22">
        <v>286.40000000000003</v>
      </c>
      <c r="F1185" s="22">
        <v>286.40000000000003</v>
      </c>
    </row>
    <row r="1186" spans="1:6">
      <c r="A1186" s="194" t="s">
        <v>817</v>
      </c>
      <c r="B1186" s="194" t="s">
        <v>818</v>
      </c>
      <c r="C1186" s="194" t="s">
        <v>3178</v>
      </c>
      <c r="D1186" s="22">
        <v>618</v>
      </c>
      <c r="E1186" s="22">
        <v>247.20000000000002</v>
      </c>
      <c r="F1186" s="22">
        <v>247.20000000000002</v>
      </c>
    </row>
    <row r="1187" spans="1:6">
      <c r="B1187" s="194" t="s">
        <v>819</v>
      </c>
      <c r="C1187" s="194" t="s">
        <v>3179</v>
      </c>
      <c r="D1187" s="22">
        <v>1538</v>
      </c>
      <c r="E1187" s="22">
        <v>615.20000000000005</v>
      </c>
      <c r="F1187" s="22">
        <v>615.20000000000005</v>
      </c>
    </row>
    <row r="1188" spans="1:6">
      <c r="A1188" s="194" t="s">
        <v>1414</v>
      </c>
      <c r="D1188" s="22">
        <v>1444140</v>
      </c>
      <c r="E1188" s="22">
        <v>600881.50000000047</v>
      </c>
      <c r="F1188" s="22">
        <v>544448.26000000047</v>
      </c>
    </row>
  </sheetData>
  <mergeCells count="17">
    <mergeCell ref="C1:G5"/>
    <mergeCell ref="F7:F9"/>
    <mergeCell ref="A10:A12"/>
    <mergeCell ref="B10:B12"/>
    <mergeCell ref="C10:C12"/>
    <mergeCell ref="D10:D12"/>
    <mergeCell ref="C7:C9"/>
    <mergeCell ref="D7:D9"/>
    <mergeCell ref="E7:E9"/>
    <mergeCell ref="A7:A9"/>
    <mergeCell ref="B7:B9"/>
    <mergeCell ref="A16:A18"/>
    <mergeCell ref="B16:B18"/>
    <mergeCell ref="A19:A21"/>
    <mergeCell ref="B19:B21"/>
    <mergeCell ref="A13:A15"/>
    <mergeCell ref="B13:B15"/>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K144"/>
  <sheetViews>
    <sheetView showGridLines="0" zoomScale="65" zoomScaleNormal="55" workbookViewId="0">
      <selection activeCell="B10" sqref="B10:B12"/>
    </sheetView>
  </sheetViews>
  <sheetFormatPr defaultRowHeight="14.4"/>
  <cols>
    <col min="1" max="1" width="18.77734375" customWidth="1"/>
    <col min="2" max="2" width="27.21875" bestFit="1" customWidth="1"/>
    <col min="3" max="3" width="28.6640625" customWidth="1"/>
    <col min="4" max="4" width="50" customWidth="1"/>
    <col min="5" max="5" width="52.77734375" customWidth="1"/>
    <col min="6" max="6" width="17.33203125" style="11" customWidth="1"/>
    <col min="7" max="7" width="14.33203125" customWidth="1"/>
    <col min="8" max="8" width="15.44140625" customWidth="1"/>
    <col min="9" max="9" width="19" customWidth="1"/>
    <col min="10" max="10" width="4.5546875" customWidth="1"/>
    <col min="11" max="11" width="29" customWidth="1"/>
    <col min="12" max="12" width="21.33203125" customWidth="1"/>
    <col min="13" max="13" width="12.5546875" customWidth="1"/>
    <col min="14" max="14" width="20.88671875" customWidth="1"/>
    <col min="15" max="15" width="13.109375" customWidth="1"/>
    <col min="16" max="16" width="18.109375" customWidth="1"/>
    <col min="17" max="17" width="16.6640625" customWidth="1"/>
    <col min="18" max="18" width="12" customWidth="1"/>
    <col min="19" max="19" width="10.33203125" customWidth="1"/>
    <col min="20" max="20" width="44.21875" customWidth="1"/>
    <col min="21" max="21" width="18.5546875" customWidth="1"/>
    <col min="22" max="22" width="23.77734375" customWidth="1"/>
    <col min="23" max="23" width="12.5546875" customWidth="1"/>
    <col min="24" max="24" width="20.88671875" customWidth="1"/>
    <col min="25" max="25" width="13.109375" customWidth="1"/>
    <col min="26" max="26" width="18.109375" customWidth="1"/>
    <col min="27" max="27" width="16.6640625" customWidth="1"/>
    <col min="28" max="28" width="12" customWidth="1"/>
    <col min="29" max="29" width="10.33203125" customWidth="1"/>
    <col min="30" max="30" width="18.33203125" customWidth="1"/>
    <col min="31" max="31" width="40.5546875" customWidth="1"/>
    <col min="32" max="32" width="49.6640625" customWidth="1"/>
  </cols>
  <sheetData>
    <row r="1" spans="1:11" ht="13.8" customHeight="1" thickBot="1">
      <c r="C1" s="307" t="s">
        <v>3175</v>
      </c>
      <c r="D1" s="308"/>
      <c r="E1" s="308"/>
      <c r="F1" s="308"/>
      <c r="G1" s="308"/>
      <c r="H1" s="309"/>
    </row>
    <row r="2" spans="1:11" ht="14.4" customHeight="1" thickBot="1">
      <c r="C2" s="310"/>
      <c r="D2" s="311"/>
      <c r="E2" s="311"/>
      <c r="F2" s="311"/>
      <c r="G2" s="311"/>
      <c r="H2" s="312"/>
      <c r="J2" s="258" t="s">
        <v>3577</v>
      </c>
      <c r="K2" s="252"/>
    </row>
    <row r="3" spans="1:11" ht="14.4" customHeight="1">
      <c r="C3" s="310"/>
      <c r="D3" s="311"/>
      <c r="E3" s="311"/>
      <c r="F3" s="311"/>
      <c r="G3" s="311"/>
      <c r="H3" s="312"/>
    </row>
    <row r="4" spans="1:11" ht="21.6" customHeight="1">
      <c r="C4" s="310"/>
      <c r="D4" s="311"/>
      <c r="E4" s="311"/>
      <c r="F4" s="311"/>
      <c r="G4" s="311"/>
      <c r="H4" s="312"/>
    </row>
    <row r="5" spans="1:11" ht="14.4" customHeight="1" thickBot="1">
      <c r="C5" s="313"/>
      <c r="D5" s="314"/>
      <c r="E5" s="314"/>
      <c r="F5" s="314"/>
      <c r="G5" s="314"/>
      <c r="H5" s="315"/>
    </row>
    <row r="6" spans="1:11" ht="10.199999999999999" customHeight="1" thickBot="1">
      <c r="E6" s="7"/>
      <c r="F6"/>
    </row>
    <row r="7" spans="1:11">
      <c r="A7" s="365" t="s">
        <v>1423</v>
      </c>
      <c r="B7" s="371">
        <f>Feasibilities!B1</f>
        <v>97</v>
      </c>
      <c r="C7" s="363"/>
      <c r="D7" s="32"/>
      <c r="E7" s="364"/>
      <c r="F7" s="363"/>
      <c r="G7" s="361"/>
    </row>
    <row r="8" spans="1:11">
      <c r="A8" s="366"/>
      <c r="B8" s="372"/>
      <c r="C8" s="363"/>
      <c r="D8" s="32"/>
      <c r="E8" s="364"/>
      <c r="F8" s="363"/>
      <c r="G8" s="362"/>
    </row>
    <row r="9" spans="1:11" ht="15" thickBot="1">
      <c r="A9" s="367"/>
      <c r="B9" s="373"/>
      <c r="C9" s="363"/>
      <c r="D9" s="32"/>
      <c r="E9" s="364"/>
      <c r="F9" s="363"/>
      <c r="G9" s="362"/>
    </row>
    <row r="10" spans="1:11">
      <c r="A10" s="365" t="s">
        <v>3283</v>
      </c>
      <c r="B10" s="368">
        <f>B16+B13</f>
        <v>1150</v>
      </c>
      <c r="C10" s="32"/>
      <c r="D10" s="32"/>
      <c r="E10" s="33"/>
      <c r="F10" s="32"/>
      <c r="G10" s="31"/>
    </row>
    <row r="11" spans="1:11">
      <c r="A11" s="366"/>
      <c r="B11" s="369"/>
      <c r="C11" s="32"/>
      <c r="D11" s="32"/>
      <c r="E11" s="33"/>
      <c r="F11" s="32"/>
      <c r="G11" s="31"/>
    </row>
    <row r="12" spans="1:11" ht="15" thickBot="1">
      <c r="A12" s="367"/>
      <c r="B12" s="370"/>
      <c r="C12" s="32"/>
      <c r="D12" s="32"/>
      <c r="E12" s="33"/>
      <c r="F12" s="32"/>
      <c r="G12" s="31"/>
    </row>
    <row r="13" spans="1:11">
      <c r="A13" s="365" t="s">
        <v>1424</v>
      </c>
      <c r="B13" s="368">
        <f>GETPIVOTDATA("Area / Section / Pocket / Society (Original Name)",'Live or Not Live'!$A$3,"Current Status (Live/Not Live)","LIVE")</f>
        <v>525</v>
      </c>
      <c r="C13" s="363"/>
      <c r="D13" s="32"/>
      <c r="E13" s="364"/>
      <c r="F13" s="14"/>
      <c r="G13" s="14"/>
    </row>
    <row r="14" spans="1:11">
      <c r="A14" s="366"/>
      <c r="B14" s="369"/>
      <c r="C14" s="363"/>
      <c r="D14" s="32"/>
      <c r="E14" s="364"/>
      <c r="F14" s="14"/>
      <c r="G14" s="14"/>
    </row>
    <row r="15" spans="1:11" ht="15" thickBot="1">
      <c r="A15" s="367"/>
      <c r="B15" s="370"/>
      <c r="C15" s="363"/>
      <c r="D15" s="32"/>
      <c r="E15" s="364"/>
      <c r="F15" s="14"/>
      <c r="G15" s="14"/>
    </row>
    <row r="16" spans="1:11">
      <c r="A16" s="365" t="s">
        <v>1425</v>
      </c>
      <c r="B16" s="368">
        <f>GETPIVOTDATA("Area / Section / Pocket / Society (Original Name)",'Live or Not Live'!$A$3,"Current Status (Live/Not Live)","NOT LIVE")</f>
        <v>625</v>
      </c>
      <c r="F16"/>
      <c r="J16" s="24"/>
    </row>
    <row r="17" spans="1:6">
      <c r="A17" s="366"/>
      <c r="B17" s="369"/>
      <c r="F17"/>
    </row>
    <row r="18" spans="1:6" ht="15" thickBot="1">
      <c r="A18" s="367"/>
      <c r="B18" s="370"/>
      <c r="C18" s="21"/>
      <c r="D18" s="21"/>
      <c r="F18"/>
    </row>
    <row r="19" spans="1:6">
      <c r="A19" s="365" t="s">
        <v>1422</v>
      </c>
      <c r="B19" s="371">
        <f>'HP - Customer Network'!B1</f>
        <v>1444140</v>
      </c>
      <c r="C19" s="19"/>
      <c r="D19" s="19"/>
      <c r="E19" s="20"/>
      <c r="F19"/>
    </row>
    <row r="20" spans="1:6">
      <c r="A20" s="366"/>
      <c r="B20" s="372"/>
      <c r="C20" s="19"/>
      <c r="D20" s="19"/>
      <c r="E20" s="20"/>
      <c r="F20"/>
    </row>
    <row r="21" spans="1:6" ht="15" thickBot="1">
      <c r="A21" s="367"/>
      <c r="B21" s="373"/>
      <c r="C21" s="19"/>
      <c r="D21" s="19"/>
      <c r="F21"/>
    </row>
    <row r="22" spans="1:6" ht="10.199999999999999" customHeight="1">
      <c r="A22" s="365" t="s">
        <v>3284</v>
      </c>
      <c r="B22" s="371">
        <f>'HP - Customer Network'!C1</f>
        <v>600881.50000000012</v>
      </c>
      <c r="C22" s="19"/>
      <c r="D22" s="19"/>
      <c r="F22"/>
    </row>
    <row r="23" spans="1:6" ht="10.199999999999999" customHeight="1">
      <c r="A23" s="366"/>
      <c r="B23" s="372"/>
      <c r="C23" s="19"/>
      <c r="D23" s="19"/>
      <c r="F23"/>
    </row>
    <row r="24" spans="1:6" ht="15" thickBot="1">
      <c r="A24" s="367"/>
      <c r="B24" s="373"/>
      <c r="C24" s="19"/>
      <c r="D24" s="19"/>
      <c r="F24"/>
    </row>
    <row r="25" spans="1:6" ht="13.2" customHeight="1">
      <c r="A25" s="365" t="s">
        <v>8</v>
      </c>
      <c r="B25" s="368">
        <f>B42</f>
        <v>22095709754.60355</v>
      </c>
      <c r="F25"/>
    </row>
    <row r="26" spans="1:6">
      <c r="A26" s="366"/>
      <c r="B26" s="369"/>
      <c r="F26"/>
    </row>
    <row r="27" spans="1:6" ht="9" customHeight="1" thickBot="1">
      <c r="A27" s="367"/>
      <c r="B27" s="370"/>
      <c r="F27"/>
    </row>
    <row r="28" spans="1:6">
      <c r="A28" s="365" t="s">
        <v>3513</v>
      </c>
      <c r="B28" s="371">
        <f>D42</f>
        <v>10815617066.937044</v>
      </c>
      <c r="F28"/>
    </row>
    <row r="29" spans="1:6">
      <c r="A29" s="366"/>
      <c r="B29" s="372"/>
      <c r="F29"/>
    </row>
    <row r="30" spans="1:6" ht="40.799999999999997" customHeight="1" thickBot="1">
      <c r="A30" s="367"/>
      <c r="B30" s="373"/>
      <c r="F30"/>
    </row>
    <row r="31" spans="1:6" s="114" customFormat="1">
      <c r="A31" s="365" t="s">
        <v>1596</v>
      </c>
      <c r="B31" s="371">
        <f>C42</f>
        <v>3364041920.4799995</v>
      </c>
    </row>
    <row r="32" spans="1:6" s="114" customFormat="1">
      <c r="A32" s="366"/>
      <c r="B32" s="372"/>
    </row>
    <row r="33" spans="1:10" s="114" customFormat="1" ht="15" thickBot="1">
      <c r="A33" s="367"/>
      <c r="B33" s="373"/>
    </row>
    <row r="34" spans="1:10">
      <c r="A34" s="365" t="s">
        <v>3282</v>
      </c>
      <c r="B34" s="371">
        <f>B25-(B28+B31)</f>
        <v>7916050767.1865063</v>
      </c>
      <c r="F34"/>
    </row>
    <row r="35" spans="1:10">
      <c r="A35" s="366"/>
      <c r="B35" s="372"/>
      <c r="F35"/>
    </row>
    <row r="36" spans="1:10" ht="15" thickBot="1">
      <c r="A36" s="367"/>
      <c r="B36" s="373"/>
      <c r="E36" s="91"/>
    </row>
    <row r="37" spans="1:10" ht="15" thickBot="1">
      <c r="A37" s="4"/>
      <c r="B37" s="5"/>
      <c r="E37" s="7"/>
    </row>
    <row r="38" spans="1:10" ht="14.4" customHeight="1">
      <c r="A38" s="377" t="s">
        <v>3174</v>
      </c>
      <c r="B38" s="378"/>
      <c r="C38" s="378"/>
      <c r="D38" s="378"/>
      <c r="E38" s="379"/>
      <c r="F38" s="119"/>
    </row>
    <row r="39" spans="1:10" ht="14.4" customHeight="1">
      <c r="A39" s="380"/>
      <c r="B39" s="381"/>
      <c r="C39" s="381"/>
      <c r="D39" s="381"/>
      <c r="E39" s="382"/>
      <c r="F39" s="119"/>
    </row>
    <row r="40" spans="1:10" ht="14.4" customHeight="1">
      <c r="A40" s="380"/>
      <c r="B40" s="381"/>
      <c r="C40" s="381"/>
      <c r="D40" s="381"/>
      <c r="E40" s="382"/>
      <c r="F40" s="119"/>
    </row>
    <row r="41" spans="1:10" ht="15" customHeight="1" thickBot="1">
      <c r="A41" s="383"/>
      <c r="B41" s="384"/>
      <c r="C41" s="384"/>
      <c r="D41" s="384"/>
      <c r="E41" s="385"/>
      <c r="F41" s="119"/>
    </row>
    <row r="42" spans="1:10" ht="14.4" customHeight="1">
      <c r="A42" s="389" t="s">
        <v>1414</v>
      </c>
      <c r="B42" s="387">
        <f>SUBTOTAL(9,B47:B143)</f>
        <v>22095709754.60355</v>
      </c>
      <c r="C42" s="386">
        <f t="shared" ref="C42:D42" si="0">SUBTOTAL(9,C47:C143)</f>
        <v>3364041920.4799995</v>
      </c>
      <c r="D42" s="386">
        <f t="shared" si="0"/>
        <v>10815617066.937044</v>
      </c>
      <c r="E42" s="386">
        <f>B42-C42-D42</f>
        <v>7916050767.1865063</v>
      </c>
      <c r="F42" s="211"/>
    </row>
    <row r="43" spans="1:10" ht="14.4" customHeight="1">
      <c r="A43" s="389"/>
      <c r="B43" s="387"/>
      <c r="C43" s="387"/>
      <c r="D43" s="387"/>
      <c r="E43" s="387"/>
      <c r="F43" s="211"/>
    </row>
    <row r="44" spans="1:10" ht="14.4" customHeight="1" thickBot="1">
      <c r="A44" s="390"/>
      <c r="B44" s="388"/>
      <c r="C44" s="388"/>
      <c r="D44" s="388"/>
      <c r="E44" s="388"/>
      <c r="F44" s="49"/>
    </row>
    <row r="45" spans="1:10" ht="18" hidden="1">
      <c r="A45" s="120"/>
      <c r="B45" s="375" t="s">
        <v>8</v>
      </c>
      <c r="C45" s="375" t="s">
        <v>3280</v>
      </c>
      <c r="D45" s="375" t="s">
        <v>3513</v>
      </c>
      <c r="E45" s="374" t="s">
        <v>3282</v>
      </c>
      <c r="F45"/>
    </row>
    <row r="46" spans="1:10" ht="18.600000000000001" thickBot="1">
      <c r="A46" s="121" t="s">
        <v>0</v>
      </c>
      <c r="B46" s="376"/>
      <c r="C46" s="376"/>
      <c r="D46" s="376"/>
      <c r="E46" s="374"/>
    </row>
    <row r="47" spans="1:10" ht="15" thickBot="1">
      <c r="A47" s="182">
        <v>100</v>
      </c>
      <c r="B47" s="122">
        <f>IFERROR(VLOOKUP(A47,Actuals!$H$1722:$I$1819,2,0)," ")</f>
        <v>518998173.54884267</v>
      </c>
      <c r="C47" s="122" t="str">
        <f>IFERROR(VLOOKUP(A47,Actuals!$N$44:$O$129,2,0)," ")</f>
        <v xml:space="preserve"> </v>
      </c>
      <c r="D47" s="213">
        <f>IFERROR(VLOOKUP(A47,Actuals!$H$1722:$J$1819,3,0)," ")</f>
        <v>518998173.54884267</v>
      </c>
      <c r="E47" s="212" t="str">
        <f>IFERROR(B47-C47-D47," ")</f>
        <v xml:space="preserve"> </v>
      </c>
      <c r="H47" s="24"/>
    </row>
    <row r="48" spans="1:10" ht="15" thickBot="1">
      <c r="A48" s="183">
        <v>102</v>
      </c>
      <c r="B48" s="122">
        <f>IFERROR(VLOOKUP(A48,Actuals!$H$1722:$I$1819,2,0)," ")</f>
        <v>320950492.9885</v>
      </c>
      <c r="C48" s="122" t="str">
        <f>IFERROR(VLOOKUP(A48,Actuals!$N$44:$O$129,2,0)," ")</f>
        <v xml:space="preserve"> </v>
      </c>
      <c r="D48" s="213">
        <f>IFERROR(VLOOKUP(A48,Actuals!$H$1722:$J$1819,3,0)," ")</f>
        <v>320950492.9885</v>
      </c>
      <c r="E48" s="212" t="str">
        <f t="shared" ref="E48:E111" si="1">IFERROR(B48-C48-D48," ")</f>
        <v xml:space="preserve"> </v>
      </c>
      <c r="J48" s="22"/>
    </row>
    <row r="49" spans="1:5" ht="15" thickBot="1">
      <c r="A49" s="183">
        <v>103</v>
      </c>
      <c r="B49" s="122">
        <f>IFERROR(VLOOKUP(A49,Actuals!$H$1722:$I$1819,2,0)," ")</f>
        <v>264880241.65870708</v>
      </c>
      <c r="C49" s="122" t="str">
        <f>IFERROR(VLOOKUP(A49,Actuals!$N$44:$O$129,2,0)," ")</f>
        <v xml:space="preserve"> </v>
      </c>
      <c r="D49" s="213">
        <f>IFERROR(VLOOKUP(A49,Actuals!$H$1722:$J$1819,3,0)," ")</f>
        <v>264880241.65870708</v>
      </c>
      <c r="E49" s="212" t="str">
        <f t="shared" si="1"/>
        <v xml:space="preserve"> </v>
      </c>
    </row>
    <row r="50" spans="1:5" ht="15" thickBot="1">
      <c r="A50" s="183">
        <v>104</v>
      </c>
      <c r="B50" s="122">
        <f>IFERROR(VLOOKUP(A50,Actuals!$H$1722:$I$1819,2,0)," ")</f>
        <v>201467753.59222877</v>
      </c>
      <c r="C50" s="122" t="str">
        <f>IFERROR(VLOOKUP(A50,Actuals!$N$44:$O$129,2,0)," ")</f>
        <v xml:space="preserve"> </v>
      </c>
      <c r="D50" s="213">
        <f>IFERROR(VLOOKUP(A50,Actuals!$H$1722:$J$1819,3,0)," ")</f>
        <v>121062257.06553157</v>
      </c>
      <c r="E50" s="212" t="str">
        <f t="shared" si="1"/>
        <v xml:space="preserve"> </v>
      </c>
    </row>
    <row r="51" spans="1:5" ht="15" thickBot="1">
      <c r="A51" s="183">
        <v>105</v>
      </c>
      <c r="B51" s="122">
        <f>IFERROR(VLOOKUP(A51,Actuals!$H$1722:$I$1819,2,0)," ")</f>
        <v>469213284.48005867</v>
      </c>
      <c r="C51" s="122" t="str">
        <f>IFERROR(VLOOKUP(A51,Actuals!$N$44:$O$129,2,0)," ")</f>
        <v xml:space="preserve"> </v>
      </c>
      <c r="D51" s="213">
        <f>IFERROR(VLOOKUP(A51,Actuals!$H$1722:$J$1819,3,0)," ")</f>
        <v>468309111.94005871</v>
      </c>
      <c r="E51" s="212" t="str">
        <f t="shared" si="1"/>
        <v xml:space="preserve"> </v>
      </c>
    </row>
    <row r="52" spans="1:5" ht="15" thickBot="1">
      <c r="A52" s="183">
        <v>106</v>
      </c>
      <c r="B52" s="122">
        <f>IFERROR(VLOOKUP(A52,Actuals!$H$1722:$I$1819,2,0)," ")</f>
        <v>537922932.58582103</v>
      </c>
      <c r="C52" s="122" t="str">
        <f>IFERROR(VLOOKUP(A52,Actuals!$N$44:$O$129,2,0)," ")</f>
        <v xml:space="preserve"> </v>
      </c>
      <c r="D52" s="213">
        <f>IFERROR(VLOOKUP(A52,Actuals!$H$1722:$J$1819,3,0)," ")</f>
        <v>537922932.58582103</v>
      </c>
      <c r="E52" s="212" t="str">
        <f t="shared" si="1"/>
        <v xml:space="preserve"> </v>
      </c>
    </row>
    <row r="53" spans="1:5" ht="15" thickBot="1">
      <c r="A53" s="183">
        <v>107</v>
      </c>
      <c r="B53" s="122">
        <f>IFERROR(VLOOKUP(A53,Actuals!$H$1722:$I$1819,2,0)," ")</f>
        <v>207441341.71885383</v>
      </c>
      <c r="C53" s="122" t="str">
        <f>IFERROR(VLOOKUP(A53,Actuals!$N$44:$O$129,2,0)," ")</f>
        <v xml:space="preserve"> </v>
      </c>
      <c r="D53" s="213">
        <f>IFERROR(VLOOKUP(A53,Actuals!$H$1722:$J$1819,3,0)," ")</f>
        <v>207441341.71885383</v>
      </c>
      <c r="E53" s="212" t="str">
        <f t="shared" si="1"/>
        <v xml:space="preserve"> </v>
      </c>
    </row>
    <row r="54" spans="1:5" ht="15" thickBot="1">
      <c r="A54" s="183">
        <v>108</v>
      </c>
      <c r="B54" s="122">
        <f>IFERROR(VLOOKUP(A54,Actuals!$H$1722:$I$1819,2,0)," ")</f>
        <v>399657325.79020876</v>
      </c>
      <c r="C54" s="122" t="str">
        <f>IFERROR(VLOOKUP(A54,Actuals!$N$44:$O$129,2,0)," ")</f>
        <v xml:space="preserve"> </v>
      </c>
      <c r="D54" s="213">
        <f>IFERROR(VLOOKUP(A54,Actuals!$H$1722:$J$1819,3,0)," ")</f>
        <v>399657325.79020876</v>
      </c>
      <c r="E54" s="212" t="str">
        <f t="shared" si="1"/>
        <v xml:space="preserve"> </v>
      </c>
    </row>
    <row r="55" spans="1:5" ht="15" thickBot="1">
      <c r="A55" s="183">
        <v>109</v>
      </c>
      <c r="B55" s="122">
        <f>IFERROR(VLOOKUP(A55,Actuals!$H$1722:$I$1819,2,0)," ")</f>
        <v>324998966.749075</v>
      </c>
      <c r="C55" s="122" t="str">
        <f>IFERROR(VLOOKUP(A55,Actuals!$N$44:$O$129,2,0)," ")</f>
        <v xml:space="preserve"> </v>
      </c>
      <c r="D55" s="213">
        <f>IFERROR(VLOOKUP(A55,Actuals!$H$1722:$J$1819,3,0)," ")</f>
        <v>297374054.57540363</v>
      </c>
      <c r="E55" s="212" t="str">
        <f t="shared" si="1"/>
        <v xml:space="preserve"> </v>
      </c>
    </row>
    <row r="56" spans="1:5" ht="15" thickBot="1">
      <c r="A56" s="183">
        <v>110</v>
      </c>
      <c r="B56" s="122">
        <f>IFERROR(VLOOKUP(A56,Actuals!$H$1722:$I$1819,2,0)," ")</f>
        <v>299162106.96347755</v>
      </c>
      <c r="C56" s="122" t="str">
        <f>IFERROR(VLOOKUP(A56,Actuals!$N$44:$O$129,2,0)," ")</f>
        <v xml:space="preserve"> </v>
      </c>
      <c r="D56" s="213">
        <f>IFERROR(VLOOKUP(A56,Actuals!$H$1722:$J$1819,3,0)," ")</f>
        <v>299162106.96347755</v>
      </c>
      <c r="E56" s="212" t="str">
        <f t="shared" si="1"/>
        <v xml:space="preserve"> </v>
      </c>
    </row>
    <row r="57" spans="1:5" ht="15" thickBot="1">
      <c r="A57" s="183">
        <v>111</v>
      </c>
      <c r="B57" s="122">
        <f>IFERROR(VLOOKUP(A57,Actuals!$H$1722:$I$1819,2,0)," ")</f>
        <v>16500000</v>
      </c>
      <c r="C57" s="122" t="str">
        <f>IFERROR(VLOOKUP(A57,Actuals!$N$44:$O$129,2,0)," ")</f>
        <v xml:space="preserve"> </v>
      </c>
      <c r="D57" s="213">
        <f>IFERROR(VLOOKUP(A57,Actuals!$H$1722:$J$1819,3,0)," ")</f>
        <v>16500000</v>
      </c>
      <c r="E57" s="212" t="str">
        <f t="shared" si="1"/>
        <v xml:space="preserve"> </v>
      </c>
    </row>
    <row r="58" spans="1:5" ht="15" thickBot="1">
      <c r="A58" s="183">
        <v>112</v>
      </c>
      <c r="B58" s="122">
        <f>IFERROR(VLOOKUP(A58,Actuals!$H$1722:$I$1819,2,0)," ")</f>
        <v>419021550.17144352</v>
      </c>
      <c r="C58" s="122" t="str">
        <f>IFERROR(VLOOKUP(A58,Actuals!$N$44:$O$129,2,0)," ")</f>
        <v xml:space="preserve"> </v>
      </c>
      <c r="D58" s="213">
        <f>IFERROR(VLOOKUP(A58,Actuals!$H$1722:$J$1819,3,0)," ")</f>
        <v>419021550.17144352</v>
      </c>
      <c r="E58" s="212" t="str">
        <f t="shared" si="1"/>
        <v xml:space="preserve"> </v>
      </c>
    </row>
    <row r="59" spans="1:5" ht="15" thickBot="1">
      <c r="A59" s="183" t="s">
        <v>26</v>
      </c>
      <c r="B59" s="122">
        <f>IFERROR(VLOOKUP(A59,Actuals!$H$1722:$I$1819,2,0)," ")</f>
        <v>108159630.78588521</v>
      </c>
      <c r="C59" s="122">
        <f>IFERROR(VLOOKUP(A59,Actuals!$N$44:$O$129,2,0)," ")</f>
        <v>32303880.190000005</v>
      </c>
      <c r="D59" s="213">
        <f>IFERROR(VLOOKUP(A59,Actuals!$H$1722:$J$1819,3,0)," ")</f>
        <v>11498885.048593124</v>
      </c>
      <c r="E59" s="212">
        <f t="shared" si="1"/>
        <v>64356865.547292091</v>
      </c>
    </row>
    <row r="60" spans="1:5" ht="15" thickBot="1">
      <c r="A60" s="183" t="s">
        <v>43</v>
      </c>
      <c r="B60" s="122">
        <f>IFERROR(VLOOKUP(A60,Actuals!$H$1722:$I$1819,2,0)," ")</f>
        <v>128620785.16594501</v>
      </c>
      <c r="C60" s="122">
        <f>IFERROR(VLOOKUP(A60,Actuals!$N$44:$O$129,2,0)," ")</f>
        <v>48635713.890000001</v>
      </c>
      <c r="D60" s="213">
        <f>IFERROR(VLOOKUP(A60,Actuals!$H$1722:$J$1819,3,0)," ")</f>
        <v>21340967.774891749</v>
      </c>
      <c r="E60" s="212">
        <f t="shared" si="1"/>
        <v>58644103.501053259</v>
      </c>
    </row>
    <row r="61" spans="1:5" ht="15" thickBot="1">
      <c r="A61" s="183" t="s">
        <v>49</v>
      </c>
      <c r="B61" s="122">
        <f>IFERROR(VLOOKUP(A61,Actuals!$H$1722:$I$1819,2,0)," ")</f>
        <v>133827375.64031941</v>
      </c>
      <c r="C61" s="122">
        <f>IFERROR(VLOOKUP(A61,Actuals!$N$44:$O$129,2,0)," ")</f>
        <v>23221417.91</v>
      </c>
      <c r="D61" s="213">
        <f>IFERROR(VLOOKUP(A61,Actuals!$H$1722:$J$1819,3,0)," ")</f>
        <v>26296056.346047908</v>
      </c>
      <c r="E61" s="212">
        <f t="shared" si="1"/>
        <v>84309901.384271502</v>
      </c>
    </row>
    <row r="62" spans="1:5" ht="15" thickBot="1">
      <c r="A62" s="183" t="s">
        <v>56</v>
      </c>
      <c r="B62" s="122">
        <f>IFERROR(VLOOKUP(A62,Actuals!$H$1722:$I$1819,2,0)," ")</f>
        <v>248499863.04486489</v>
      </c>
      <c r="C62" s="122">
        <f>IFERROR(VLOOKUP(A62,Actuals!$N$44:$O$129,2,0)," ")</f>
        <v>67652364.560000002</v>
      </c>
      <c r="D62" s="213">
        <f>IFERROR(VLOOKUP(A62,Actuals!$H$1722:$J$1819,3,0)," ")</f>
        <v>48350596.456729732</v>
      </c>
      <c r="E62" s="212">
        <f t="shared" si="1"/>
        <v>132496902.02813515</v>
      </c>
    </row>
    <row r="63" spans="1:5" ht="15" thickBot="1">
      <c r="A63" s="183" t="s">
        <v>63</v>
      </c>
      <c r="B63" s="122">
        <f>IFERROR(VLOOKUP(A63,Actuals!$H$1722:$I$1819,2,0)," ")</f>
        <v>285986428.20271915</v>
      </c>
      <c r="C63" s="122">
        <f>IFERROR(VLOOKUP(A63,Actuals!$N$44:$O$129,2,0)," ")</f>
        <v>32014191.350000001</v>
      </c>
      <c r="D63" s="213">
        <f>IFERROR(VLOOKUP(A63,Actuals!$H$1722:$J$1819,3,0)," ")</f>
        <v>184971902.53868634</v>
      </c>
      <c r="E63" s="212">
        <f t="shared" si="1"/>
        <v>69000334.314032823</v>
      </c>
    </row>
    <row r="64" spans="1:5" ht="15" thickBot="1">
      <c r="A64" s="183" t="s">
        <v>86</v>
      </c>
      <c r="B64" s="122">
        <f>IFERROR(VLOOKUP(A64,Actuals!$H$1722:$I$1819,2,0)," ")</f>
        <v>197850142.54335907</v>
      </c>
      <c r="C64" s="122">
        <f>IFERROR(VLOOKUP(A64,Actuals!$N$44:$O$129,2,0)," ")</f>
        <v>81236523.640000001</v>
      </c>
      <c r="D64" s="213">
        <f>IFERROR(VLOOKUP(A64,Actuals!$H$1722:$J$1819,3,0)," ")</f>
        <v>104793760.55728173</v>
      </c>
      <c r="E64" s="212">
        <f t="shared" si="1"/>
        <v>11819858.346077338</v>
      </c>
    </row>
    <row r="65" spans="1:5" ht="15" thickBot="1">
      <c r="A65" s="183" t="s">
        <v>104</v>
      </c>
      <c r="B65" s="122">
        <f>IFERROR(VLOOKUP(A65,Actuals!$H$1722:$I$1819,2,0)," ")</f>
        <v>380747283.53190738</v>
      </c>
      <c r="C65" s="122">
        <f>IFERROR(VLOOKUP(A65,Actuals!$N$44:$O$129,2,0)," ")</f>
        <v>26049440.099999998</v>
      </c>
      <c r="D65" s="213">
        <f>IFERROR(VLOOKUP(A65,Actuals!$H$1722:$J$1819,3,0)," ")</f>
        <v>159745472.0108721</v>
      </c>
      <c r="E65" s="212">
        <f t="shared" si="1"/>
        <v>194952371.42103526</v>
      </c>
    </row>
    <row r="66" spans="1:5" ht="15" thickBot="1">
      <c r="A66" s="183" t="s">
        <v>119</v>
      </c>
      <c r="B66" s="122">
        <f>IFERROR(VLOOKUP(A66,Actuals!$H$1722:$I$1819,2,0)," ")</f>
        <v>120824652.00975111</v>
      </c>
      <c r="C66" s="122">
        <f>IFERROR(VLOOKUP(A66,Actuals!$N$44:$O$129,2,0)," ")</f>
        <v>12671694.77</v>
      </c>
      <c r="D66" s="213">
        <f>IFERROR(VLOOKUP(A66,Actuals!$H$1722:$J$1819,3,0)," ")</f>
        <v>76638796.337236136</v>
      </c>
      <c r="E66" s="212">
        <f t="shared" si="1"/>
        <v>31514160.902514979</v>
      </c>
    </row>
    <row r="67" spans="1:5" ht="15" thickBot="1">
      <c r="A67" s="183" t="s">
        <v>125</v>
      </c>
      <c r="B67" s="122">
        <f>IFERROR(VLOOKUP(A67,Actuals!$H$1722:$I$1819,2,0)," ")</f>
        <v>12138005.009160001</v>
      </c>
      <c r="C67" s="122">
        <f>IFERROR(VLOOKUP(A67,Actuals!$N$44:$O$129,2,0)," ")</f>
        <v>48327875.349999994</v>
      </c>
      <c r="D67" s="213">
        <f>IFERROR(VLOOKUP(A67,Actuals!$H$1722:$J$1819,3,0)," ")</f>
        <v>2044350.7513739998</v>
      </c>
      <c r="E67" s="212">
        <f t="shared" si="1"/>
        <v>-38234221.092213996</v>
      </c>
    </row>
    <row r="68" spans="1:5" ht="15" thickBot="1">
      <c r="A68" s="183" t="s">
        <v>129</v>
      </c>
      <c r="B68" s="122">
        <f>IFERROR(VLOOKUP(A68,Actuals!$H$1722:$I$1819,2,0)," ")</f>
        <v>112050607.26668525</v>
      </c>
      <c r="C68" s="122">
        <f>IFERROR(VLOOKUP(A68,Actuals!$N$44:$O$129,2,0)," ")</f>
        <v>2778864.87</v>
      </c>
      <c r="D68" s="213">
        <f>IFERROR(VLOOKUP(A68,Actuals!$H$1722:$J$1819,3,0)," ")</f>
        <v>21773385.35278501</v>
      </c>
      <c r="E68" s="212">
        <f t="shared" si="1"/>
        <v>87498357.043900236</v>
      </c>
    </row>
    <row r="69" spans="1:5" ht="15" thickBot="1">
      <c r="A69" s="183" t="s">
        <v>137</v>
      </c>
      <c r="B69" s="122">
        <f>IFERROR(VLOOKUP(A69,Actuals!$H$1722:$I$1819,2,0)," ")</f>
        <v>297581509.30707699</v>
      </c>
      <c r="C69" s="122">
        <f>IFERROR(VLOOKUP(A69,Actuals!$N$44:$O$129,2,0)," ")</f>
        <v>5337898.4400000004</v>
      </c>
      <c r="D69" s="213">
        <f>IFERROR(VLOOKUP(A69,Actuals!$H$1722:$J$1819,3,0)," ")</f>
        <v>288482669.30707699</v>
      </c>
      <c r="E69" s="212">
        <f t="shared" si="1"/>
        <v>3760941.5600000024</v>
      </c>
    </row>
    <row r="70" spans="1:5" ht="15" thickBot="1">
      <c r="A70" s="183" t="s">
        <v>146</v>
      </c>
      <c r="B70" s="122">
        <f>IFERROR(VLOOKUP(A70,Actuals!$H$1722:$I$1819,2,0)," ")</f>
        <v>23356438.412573334</v>
      </c>
      <c r="C70" s="122">
        <f>IFERROR(VLOOKUP(A70,Actuals!$N$44:$O$129,2,0)," ")</f>
        <v>21906186.890000001</v>
      </c>
      <c r="D70" s="213">
        <f>IFERROR(VLOOKUP(A70,Actuals!$H$1722:$J$1819,3,0)," ")</f>
        <v>4885213.2618859988</v>
      </c>
      <c r="E70" s="212">
        <f t="shared" si="1"/>
        <v>-3434961.7393126655</v>
      </c>
    </row>
    <row r="71" spans="1:5" ht="15" thickBot="1">
      <c r="A71" s="183" t="s">
        <v>155</v>
      </c>
      <c r="B71" s="122">
        <f>IFERROR(VLOOKUP(A71,Actuals!$H$1722:$I$1819,2,0)," ")</f>
        <v>202480325.65952802</v>
      </c>
      <c r="C71" s="122">
        <f>IFERROR(VLOOKUP(A71,Actuals!$N$44:$O$129,2,0)," ")</f>
        <v>30224939.890000001</v>
      </c>
      <c r="D71" s="213">
        <f>IFERROR(VLOOKUP(A71,Actuals!$H$1722:$J$1819,3,0)," ")</f>
        <v>54534892.062249988</v>
      </c>
      <c r="E71" s="212">
        <f t="shared" si="1"/>
        <v>117720493.70727804</v>
      </c>
    </row>
    <row r="72" spans="1:5" ht="15" thickBot="1">
      <c r="A72" s="183" t="s">
        <v>171</v>
      </c>
      <c r="B72" s="122">
        <f>IFERROR(VLOOKUP(A72,Actuals!$H$1722:$I$1819,2,0)," ")</f>
        <v>262661971.29602978</v>
      </c>
      <c r="C72" s="122">
        <f>IFERROR(VLOOKUP(A72,Actuals!$N$44:$O$129,2,0)," ")</f>
        <v>50550348.659999996</v>
      </c>
      <c r="D72" s="213">
        <f>IFERROR(VLOOKUP(A72,Actuals!$H$1722:$J$1819,3,0)," ")</f>
        <v>57684009.848483309</v>
      </c>
      <c r="E72" s="212">
        <f t="shared" si="1"/>
        <v>154427612.78754646</v>
      </c>
    </row>
    <row r="73" spans="1:5" ht="15" thickBot="1">
      <c r="A73" s="183" t="s">
        <v>190</v>
      </c>
      <c r="B73" s="122">
        <f>IFERROR(VLOOKUP(A73,Actuals!$H$1722:$I$1819,2,0)," ")</f>
        <v>199830616.25839275</v>
      </c>
      <c r="C73" s="122">
        <f>IFERROR(VLOOKUP(A73,Actuals!$N$44:$O$129,2,0)," ")</f>
        <v>20154770.020000003</v>
      </c>
      <c r="D73" s="213">
        <f>IFERROR(VLOOKUP(A73,Actuals!$H$1722:$J$1819,3,0)," ")</f>
        <v>42586587.591393314</v>
      </c>
      <c r="E73" s="212">
        <f t="shared" si="1"/>
        <v>137089258.64699942</v>
      </c>
    </row>
    <row r="74" spans="1:5" ht="15" thickBot="1">
      <c r="A74" s="183" t="s">
        <v>216</v>
      </c>
      <c r="B74" s="122">
        <f>IFERROR(VLOOKUP(A74,Actuals!$H$1722:$I$1819,2,0)," ")</f>
        <v>20127458.866</v>
      </c>
      <c r="C74" s="122">
        <f>IFERROR(VLOOKUP(A74,Actuals!$N$44:$O$129,2,0)," ")</f>
        <v>48265829.909999996</v>
      </c>
      <c r="D74" s="213">
        <f>IFERROR(VLOOKUP(A74,Actuals!$H$1722:$J$1819,3,0)," ")</f>
        <v>3524168.8298999998</v>
      </c>
      <c r="E74" s="212">
        <f t="shared" si="1"/>
        <v>-31662539.873899996</v>
      </c>
    </row>
    <row r="75" spans="1:5" ht="15" thickBot="1">
      <c r="A75" s="183" t="s">
        <v>221</v>
      </c>
      <c r="B75" s="122">
        <f>IFERROR(VLOOKUP(A75,Actuals!$H$1722:$I$1819,2,0)," ")</f>
        <v>414713991.80424798</v>
      </c>
      <c r="C75" s="122">
        <f>IFERROR(VLOOKUP(A75,Actuals!$N$44:$O$129,2,0)," ")</f>
        <v>34886785.309999995</v>
      </c>
      <c r="D75" s="213">
        <f>IFERROR(VLOOKUP(A75,Actuals!$H$1722:$J$1819,3,0)," ")</f>
        <v>152230808.94799545</v>
      </c>
      <c r="E75" s="212">
        <f t="shared" si="1"/>
        <v>227596397.54625252</v>
      </c>
    </row>
    <row r="76" spans="1:5" ht="15" thickBot="1">
      <c r="A76" s="183" t="s">
        <v>257</v>
      </c>
      <c r="B76" s="122">
        <f>IFERROR(VLOOKUP(A76,Actuals!$H$1722:$I$1819,2,0)," ")</f>
        <v>10311892.5</v>
      </c>
      <c r="C76" s="122">
        <f>IFERROR(VLOOKUP(A76,Actuals!$N$44:$O$129,2,0)," ")</f>
        <v>12874810.529999999</v>
      </c>
      <c r="D76" s="213">
        <f>IFERROR(VLOOKUP(A76,Actuals!$H$1722:$J$1819,3,0)," ")</f>
        <v>1546783.875</v>
      </c>
      <c r="E76" s="212">
        <f t="shared" si="1"/>
        <v>-4109701.9049999993</v>
      </c>
    </row>
    <row r="77" spans="1:5" ht="15" thickBot="1">
      <c r="A77" s="183" t="s">
        <v>264</v>
      </c>
      <c r="B77" s="122">
        <f>IFERROR(VLOOKUP(A77,Actuals!$H$1722:$I$1819,2,0)," ")</f>
        <v>133968445.70200002</v>
      </c>
      <c r="C77" s="122">
        <f>IFERROR(VLOOKUP(A77,Actuals!$N$44:$O$129,2,0)," ")</f>
        <v>11241888.84</v>
      </c>
      <c r="D77" s="213">
        <f>IFERROR(VLOOKUP(A77,Actuals!$H$1722:$J$1819,3,0)," ")</f>
        <v>26413140.486360002</v>
      </c>
      <c r="E77" s="212">
        <f t="shared" si="1"/>
        <v>96313416.37564002</v>
      </c>
    </row>
    <row r="78" spans="1:5" ht="15" thickBot="1">
      <c r="A78" s="183" t="s">
        <v>280</v>
      </c>
      <c r="B78" s="122">
        <f>IFERROR(VLOOKUP(A78,Actuals!$H$1722:$I$1819,2,0)," ")</f>
        <v>12569175</v>
      </c>
      <c r="C78" s="122">
        <f>IFERROR(VLOOKUP(A78,Actuals!$N$44:$O$129,2,0)," ")</f>
        <v>108843250.31999999</v>
      </c>
      <c r="D78" s="213">
        <f>IFERROR(VLOOKUP(A78,Actuals!$H$1722:$J$1819,3,0)," ")</f>
        <v>3940750.625</v>
      </c>
      <c r="E78" s="212">
        <f t="shared" si="1"/>
        <v>-100214825.94499999</v>
      </c>
    </row>
    <row r="79" spans="1:5" ht="15" thickBot="1">
      <c r="A79" s="183" t="s">
        <v>286</v>
      </c>
      <c r="B79" s="122">
        <f>IFERROR(VLOOKUP(A79,Actuals!$H$1722:$I$1819,2,0)," ")</f>
        <v>626675307.43155622</v>
      </c>
      <c r="C79" s="122">
        <f>IFERROR(VLOOKUP(A79,Actuals!$N$44:$O$129,2,0)," ")</f>
        <v>44345651.269999996</v>
      </c>
      <c r="D79" s="213">
        <f>IFERROR(VLOOKUP(A79,Actuals!$H$1722:$J$1819,3,0)," ")</f>
        <v>109372171.79643153</v>
      </c>
      <c r="E79" s="212">
        <f t="shared" si="1"/>
        <v>472957484.3651247</v>
      </c>
    </row>
    <row r="80" spans="1:5" ht="15" thickBot="1">
      <c r="A80" s="183" t="s">
        <v>329</v>
      </c>
      <c r="B80" s="122">
        <f>IFERROR(VLOOKUP(A80,Actuals!$H$1722:$I$1819,2,0)," ")</f>
        <v>79640275.462454408</v>
      </c>
      <c r="C80" s="122">
        <f>IFERROR(VLOOKUP(A80,Actuals!$N$44:$O$129,2,0)," ")</f>
        <v>16462578.979999999</v>
      </c>
      <c r="D80" s="213">
        <f>IFERROR(VLOOKUP(A80,Actuals!$H$1722:$J$1819,3,0)," ")</f>
        <v>19732647.419368159</v>
      </c>
      <c r="E80" s="212">
        <f t="shared" si="1"/>
        <v>43445049.063086256</v>
      </c>
    </row>
    <row r="81" spans="1:5" ht="15" thickBot="1">
      <c r="A81" s="183" t="s">
        <v>335</v>
      </c>
      <c r="B81" s="122">
        <f>IFERROR(VLOOKUP(A81,Actuals!$H$1722:$I$1819,2,0)," ")</f>
        <v>69792468.608999997</v>
      </c>
      <c r="C81" s="122">
        <f>IFERROR(VLOOKUP(A81,Actuals!$N$44:$O$129,2,0)," ")</f>
        <v>47923740.829999998</v>
      </c>
      <c r="D81" s="213">
        <f>IFERROR(VLOOKUP(A81,Actuals!$H$1722:$J$1819,3,0)," ")</f>
        <v>11572754.196450001</v>
      </c>
      <c r="E81" s="212">
        <f t="shared" si="1"/>
        <v>10295973.582549999</v>
      </c>
    </row>
    <row r="82" spans="1:5" ht="15" thickBot="1">
      <c r="A82" s="183" t="s">
        <v>345</v>
      </c>
      <c r="B82" s="122">
        <f>IFERROR(VLOOKUP(A82,Actuals!$H$1722:$I$1819,2,0)," ")</f>
        <v>672588564.26079488</v>
      </c>
      <c r="C82" s="122">
        <f>IFERROR(VLOOKUP(A82,Actuals!$N$44:$O$129,2,0)," ")</f>
        <v>30109710.57</v>
      </c>
      <c r="D82" s="213">
        <f>IFERROR(VLOOKUP(A82,Actuals!$H$1722:$J$1819,3,0)," ")</f>
        <v>188492147.79143289</v>
      </c>
      <c r="E82" s="212">
        <f t="shared" si="1"/>
        <v>453986705.89936197</v>
      </c>
    </row>
    <row r="83" spans="1:5" ht="15" thickBot="1">
      <c r="A83" s="183" t="s">
        <v>379</v>
      </c>
      <c r="B83" s="122">
        <f>IFERROR(VLOOKUP(A83,Actuals!$H$1722:$I$1819,2,0)," ")</f>
        <v>15078455</v>
      </c>
      <c r="C83" s="122">
        <f>IFERROR(VLOOKUP(A83,Actuals!$N$44:$O$129,2,0)," ")</f>
        <v>41959381.039999999</v>
      </c>
      <c r="D83" s="213">
        <f>IFERROR(VLOOKUP(A83,Actuals!$H$1722:$J$1819,3,0)," ")</f>
        <v>3456160.75</v>
      </c>
      <c r="E83" s="212">
        <f t="shared" si="1"/>
        <v>-30337086.789999999</v>
      </c>
    </row>
    <row r="84" spans="1:5" ht="15" thickBot="1">
      <c r="A84" s="183" t="s">
        <v>387</v>
      </c>
      <c r="B84" s="122">
        <f>IFERROR(VLOOKUP(A84,Actuals!$H$1722:$I$1819,2,0)," ")</f>
        <v>233184378.58525649</v>
      </c>
      <c r="C84" s="122">
        <f>IFERROR(VLOOKUP(A84,Actuals!$N$44:$O$129,2,0)," ")</f>
        <v>135166472.01999998</v>
      </c>
      <c r="D84" s="213">
        <f>IFERROR(VLOOKUP(A84,Actuals!$H$1722:$J$1819,3,0)," ")</f>
        <v>70072569.446829572</v>
      </c>
      <c r="E84" s="212">
        <f t="shared" si="1"/>
        <v>27945337.118426934</v>
      </c>
    </row>
    <row r="85" spans="1:5" ht="15" thickBot="1">
      <c r="A85" s="183" t="s">
        <v>429</v>
      </c>
      <c r="B85" s="122">
        <f>IFERROR(VLOOKUP(A85,Actuals!$H$1722:$I$1819,2,0)," ")</f>
        <v>861306256.51015532</v>
      </c>
      <c r="C85" s="122">
        <f>IFERROR(VLOOKUP(A85,Actuals!$N$44:$O$129,2,0)," ")</f>
        <v>110534224.46000001</v>
      </c>
      <c r="D85" s="213">
        <f>IFERROR(VLOOKUP(A85,Actuals!$H$1722:$J$1819,3,0)," ")</f>
        <v>175479694.49259663</v>
      </c>
      <c r="E85" s="212">
        <f t="shared" si="1"/>
        <v>575292337.55755866</v>
      </c>
    </row>
    <row r="86" spans="1:5" ht="15" thickBot="1">
      <c r="A86" s="183" t="s">
        <v>473</v>
      </c>
      <c r="B86" s="122">
        <f>IFERROR(VLOOKUP(A86,Actuals!$H$1722:$I$1819,2,0)," ")</f>
        <v>640727539.37319314</v>
      </c>
      <c r="C86" s="122">
        <f>IFERROR(VLOOKUP(A86,Actuals!$N$44:$O$129,2,0)," ")</f>
        <v>106291079.56</v>
      </c>
      <c r="D86" s="213">
        <f>IFERROR(VLOOKUP(A86,Actuals!$H$1722:$J$1819,3,0)," ")</f>
        <v>140079366.27110356</v>
      </c>
      <c r="E86" s="212">
        <f t="shared" si="1"/>
        <v>394357093.54208958</v>
      </c>
    </row>
    <row r="87" spans="1:5" ht="15" thickBot="1">
      <c r="A87" s="183" t="s">
        <v>513</v>
      </c>
      <c r="B87" s="122">
        <f>IFERROR(VLOOKUP(A87,Actuals!$H$1722:$I$1819,2,0)," ")</f>
        <v>526845585.38285732</v>
      </c>
      <c r="C87" s="122">
        <f>IFERROR(VLOOKUP(A87,Actuals!$N$44:$O$129,2,0)," ")</f>
        <v>99528764.939999998</v>
      </c>
      <c r="D87" s="213">
        <f>IFERROR(VLOOKUP(A87,Actuals!$H$1722:$J$1819,3,0)," ")</f>
        <v>269705372.10789061</v>
      </c>
      <c r="E87" s="212">
        <f t="shared" si="1"/>
        <v>157611448.33496672</v>
      </c>
    </row>
    <row r="88" spans="1:5" ht="15" thickBot="1">
      <c r="A88" s="183" t="s">
        <v>560</v>
      </c>
      <c r="B88" s="122">
        <f>IFERROR(VLOOKUP(A88,Actuals!$H$1722:$I$1819,2,0)," ")</f>
        <v>125214350</v>
      </c>
      <c r="C88" s="122">
        <f>IFERROR(VLOOKUP(A88,Actuals!$N$44:$O$129,2,0)," ")</f>
        <v>6399057.1200000001</v>
      </c>
      <c r="D88" s="213">
        <f>IFERROR(VLOOKUP(A88,Actuals!$H$1722:$J$1819,3,0)," ")</f>
        <v>18782152.5</v>
      </c>
      <c r="E88" s="212">
        <f t="shared" si="1"/>
        <v>100033140.38</v>
      </c>
    </row>
    <row r="89" spans="1:5" ht="15" thickBot="1">
      <c r="A89" s="183" t="s">
        <v>564</v>
      </c>
      <c r="B89" s="122">
        <f>IFERROR(VLOOKUP(A89,Actuals!$H$1722:$I$1819,2,0)," ")</f>
        <v>38144251.623340704</v>
      </c>
      <c r="C89" s="122">
        <f>IFERROR(VLOOKUP(A89,Actuals!$N$44:$O$129,2,0)," ")</f>
        <v>9911416.8499999996</v>
      </c>
      <c r="D89" s="213">
        <f>IFERROR(VLOOKUP(A89,Actuals!$H$1722:$J$1819,3,0)," ")</f>
        <v>6187837.7435011053</v>
      </c>
      <c r="E89" s="212">
        <f t="shared" si="1"/>
        <v>22044997.029839598</v>
      </c>
    </row>
    <row r="90" spans="1:5" ht="15" thickBot="1">
      <c r="A90" s="183" t="s">
        <v>568</v>
      </c>
      <c r="B90" s="122">
        <f>IFERROR(VLOOKUP(A90,Actuals!$H$1722:$I$1819,2,0)," ")</f>
        <v>47592961.2205</v>
      </c>
      <c r="C90" s="122">
        <f>IFERROR(VLOOKUP(A90,Actuals!$N$44:$O$129,2,0)," ")</f>
        <v>2914326.9299999997</v>
      </c>
      <c r="D90" s="213">
        <f>IFERROR(VLOOKUP(A90,Actuals!$H$1722:$J$1819,3,0)," ")</f>
        <v>5280950.3249999993</v>
      </c>
      <c r="E90" s="212">
        <f t="shared" si="1"/>
        <v>39397683.965499997</v>
      </c>
    </row>
    <row r="91" spans="1:5" ht="15" thickBot="1">
      <c r="A91" s="183" t="s">
        <v>572</v>
      </c>
      <c r="B91" s="122">
        <f>IFERROR(VLOOKUP(A91,Actuals!$H$1722:$I$1819,2,0)," ")</f>
        <v>27034446.9508656</v>
      </c>
      <c r="C91" s="122">
        <f>IFERROR(VLOOKUP(A91,Actuals!$N$44:$O$129,2,0)," ")</f>
        <v>6064833.29</v>
      </c>
      <c r="D91" s="213">
        <f>IFERROR(VLOOKUP(A91,Actuals!$H$1722:$J$1819,3,0)," ")</f>
        <v>14359302.758756859</v>
      </c>
      <c r="E91" s="212">
        <f t="shared" si="1"/>
        <v>6610310.9021087419</v>
      </c>
    </row>
    <row r="92" spans="1:5" ht="15" thickBot="1">
      <c r="A92" s="183" t="s">
        <v>578</v>
      </c>
      <c r="B92" s="122">
        <f>IFERROR(VLOOKUP(A92,Actuals!$H$1722:$I$1819,2,0)," ")</f>
        <v>13662314.05104661</v>
      </c>
      <c r="C92" s="122">
        <f>IFERROR(VLOOKUP(A92,Actuals!$N$44:$O$129,2,0)," ")</f>
        <v>10830900</v>
      </c>
      <c r="D92" s="213">
        <f>IFERROR(VLOOKUP(A92,Actuals!$H$1722:$J$1819,3,0)," ")</f>
        <v>4383533.8019959535</v>
      </c>
      <c r="E92" s="212">
        <f t="shared" si="1"/>
        <v>-1552119.7509493437</v>
      </c>
    </row>
    <row r="93" spans="1:5" ht="15" thickBot="1">
      <c r="A93" s="183" t="s">
        <v>580</v>
      </c>
      <c r="B93" s="122">
        <f>IFERROR(VLOOKUP(A93,Actuals!$H$1722:$I$1819,2,0)," ")</f>
        <v>115636928.01122271</v>
      </c>
      <c r="C93" s="122">
        <f>IFERROR(VLOOKUP(A93,Actuals!$N$44:$O$129,2,0)," ")</f>
        <v>9650887.1099999994</v>
      </c>
      <c r="D93" s="213">
        <f>IFERROR(VLOOKUP(A93,Actuals!$H$1722:$J$1819,3,0)," ")</f>
        <v>71675134.608729139</v>
      </c>
      <c r="E93" s="212">
        <f t="shared" si="1"/>
        <v>34310906.292493567</v>
      </c>
    </row>
    <row r="94" spans="1:5" ht="15" thickBot="1">
      <c r="A94" s="183" t="s">
        <v>590</v>
      </c>
      <c r="B94" s="122">
        <f>IFERROR(VLOOKUP(A94,Actuals!$H$1722:$I$1819,2,0)," ")</f>
        <v>348988241.83922905</v>
      </c>
      <c r="C94" s="122">
        <f>IFERROR(VLOOKUP(A94,Actuals!$N$44:$O$129,2,0)," ")</f>
        <v>37654769.529999994</v>
      </c>
      <c r="D94" s="213">
        <f>IFERROR(VLOOKUP(A94,Actuals!$H$1722:$J$1819,3,0)," ")</f>
        <v>205439097.51977798</v>
      </c>
      <c r="E94" s="212">
        <f t="shared" si="1"/>
        <v>105894374.78945109</v>
      </c>
    </row>
    <row r="95" spans="1:5" ht="15" thickBot="1">
      <c r="A95" s="183" t="s">
        <v>652</v>
      </c>
      <c r="B95" s="122">
        <f>IFERROR(VLOOKUP(A95,Actuals!$H$1722:$I$1819,2,0)," ")</f>
        <v>31957072.708475199</v>
      </c>
      <c r="C95" s="122">
        <f>IFERROR(VLOOKUP(A95,Actuals!$N$44:$O$129,2,0)," ")</f>
        <v>8876461.5299999993</v>
      </c>
      <c r="D95" s="213">
        <f>IFERROR(VLOOKUP(A95,Actuals!$H$1722:$J$1819,3,0)," ")</f>
        <v>4387124.4197175996</v>
      </c>
      <c r="E95" s="212">
        <f t="shared" si="1"/>
        <v>18693486.758757602</v>
      </c>
    </row>
    <row r="96" spans="1:5" ht="15" thickBot="1">
      <c r="A96" s="181" t="s">
        <v>658</v>
      </c>
      <c r="B96" s="122">
        <f>IFERROR(VLOOKUP(A96,Actuals!$H$1722:$I$1819,2,0)," ")</f>
        <v>52865210.114543296</v>
      </c>
      <c r="C96" s="122">
        <f>IFERROR(VLOOKUP(A96,Actuals!$N$44:$O$129,2,0)," ")</f>
        <v>12376240.33</v>
      </c>
      <c r="D96" s="213">
        <f>IFERROR(VLOOKUP(A96,Actuals!$H$1722:$J$1819,3,0)," ")</f>
        <v>8860835.4781814944</v>
      </c>
      <c r="E96" s="212">
        <f t="shared" si="1"/>
        <v>31628134.306361802</v>
      </c>
    </row>
    <row r="97" spans="1:5" ht="15" thickBot="1">
      <c r="A97" s="182" t="s">
        <v>664</v>
      </c>
      <c r="B97" s="122">
        <f>IFERROR(VLOOKUP(A97,Actuals!$H$1722:$I$1819,2,0)," ")</f>
        <v>130681950.705118</v>
      </c>
      <c r="C97" s="122">
        <f>IFERROR(VLOOKUP(A97,Actuals!$N$44:$O$129,2,0)," ")</f>
        <v>54634503.469999999</v>
      </c>
      <c r="D97" s="213">
        <f>IFERROR(VLOOKUP(A97,Actuals!$H$1722:$J$1819,3,0)," ")</f>
        <v>45821094.253300004</v>
      </c>
      <c r="E97" s="212">
        <f t="shared" si="1"/>
        <v>30226352.981817998</v>
      </c>
    </row>
    <row r="98" spans="1:5" ht="15" thickBot="1">
      <c r="A98" s="183" t="s">
        <v>674</v>
      </c>
      <c r="B98" s="122">
        <f>IFERROR(VLOOKUP(A98,Actuals!$H$1722:$I$1819,2,0)," ")</f>
        <v>192623788.98396203</v>
      </c>
      <c r="C98" s="122">
        <f>IFERROR(VLOOKUP(A98,Actuals!$N$44:$O$129,2,0)," ")</f>
        <v>18557157.07</v>
      </c>
      <c r="D98" s="213">
        <f>IFERROR(VLOOKUP(A98,Actuals!$H$1722:$J$1819,3,0)," ")</f>
        <v>66093216.852107495</v>
      </c>
      <c r="E98" s="212">
        <f t="shared" si="1"/>
        <v>107973415.06185454</v>
      </c>
    </row>
    <row r="99" spans="1:5" ht="15" thickBot="1">
      <c r="A99" s="183" t="s">
        <v>694</v>
      </c>
      <c r="B99" s="122">
        <f>IFERROR(VLOOKUP(A99,Actuals!$H$1722:$I$1819,2,0)," ")</f>
        <v>49430718.900000006</v>
      </c>
      <c r="C99" s="122">
        <f>IFERROR(VLOOKUP(A99,Actuals!$N$44:$O$129,2,0)," ")</f>
        <v>37329299.210000001</v>
      </c>
      <c r="D99" s="213">
        <f>IFERROR(VLOOKUP(A99,Actuals!$H$1722:$J$1819,3,0)," ")</f>
        <v>8942270.334999999</v>
      </c>
      <c r="E99" s="212">
        <f t="shared" si="1"/>
        <v>3159149.355000006</v>
      </c>
    </row>
    <row r="100" spans="1:5" ht="15" thickBot="1">
      <c r="A100" s="183" t="s">
        <v>698</v>
      </c>
      <c r="B100" s="122">
        <f>IFERROR(VLOOKUP(A100,Actuals!$H$1722:$I$1819,2,0)," ")</f>
        <v>285944485.06846601</v>
      </c>
      <c r="C100" s="122">
        <f>IFERROR(VLOOKUP(A100,Actuals!$N$44:$O$129,2,0)," ")</f>
        <v>21624782.490000002</v>
      </c>
      <c r="D100" s="213">
        <f>IFERROR(VLOOKUP(A100,Actuals!$H$1722:$J$1819,3,0)," ")</f>
        <v>81451595.62573871</v>
      </c>
      <c r="E100" s="212">
        <f t="shared" si="1"/>
        <v>182868106.95272729</v>
      </c>
    </row>
    <row r="101" spans="1:5" ht="15" thickBot="1">
      <c r="A101" s="183" t="s">
        <v>722</v>
      </c>
      <c r="B101" s="122">
        <f>IFERROR(VLOOKUP(A101,Actuals!$H$1722:$I$1819,2,0)," ")</f>
        <v>49354039.397635199</v>
      </c>
      <c r="C101" s="122">
        <f>IFERROR(VLOOKUP(A101,Actuals!$N$44:$O$129,2,0)," ")</f>
        <v>15484688.629999999</v>
      </c>
      <c r="D101" s="213">
        <f>IFERROR(VLOOKUP(A101,Actuals!$H$1722:$J$1819,3,0)," ")</f>
        <v>9947099.1246452797</v>
      </c>
      <c r="E101" s="212">
        <f t="shared" si="1"/>
        <v>23922251.642989919</v>
      </c>
    </row>
    <row r="102" spans="1:5" ht="15" thickBot="1">
      <c r="A102" s="183" t="s">
        <v>731</v>
      </c>
      <c r="B102" s="122">
        <f>IFERROR(VLOOKUP(A102,Actuals!$H$1722:$I$1819,2,0)," ")</f>
        <v>88120170.787702009</v>
      </c>
      <c r="C102" s="122">
        <f>IFERROR(VLOOKUP(A102,Actuals!$N$44:$O$129,2,0)," ")</f>
        <v>80833806.329999998</v>
      </c>
      <c r="D102" s="213">
        <f>IFERROR(VLOOKUP(A102,Actuals!$H$1722:$J$1819,3,0)," ")</f>
        <v>20187657.425409101</v>
      </c>
      <c r="E102" s="212">
        <f t="shared" si="1"/>
        <v>-12901292.96770709</v>
      </c>
    </row>
    <row r="103" spans="1:5" ht="15" thickBot="1">
      <c r="A103" s="183" t="s">
        <v>736</v>
      </c>
      <c r="B103" s="122">
        <f>IFERROR(VLOOKUP(A103,Actuals!$H$1722:$I$1819,2,0)," ")</f>
        <v>517994073.788526</v>
      </c>
      <c r="C103" s="122">
        <f>IFERROR(VLOOKUP(A103,Actuals!$N$44:$O$129,2,0)," ")</f>
        <v>50504525.190000005</v>
      </c>
      <c r="D103" s="213">
        <f>IFERROR(VLOOKUP(A103,Actuals!$H$1722:$J$1819,3,0)," ")</f>
        <v>77699111.068278894</v>
      </c>
      <c r="E103" s="212">
        <f t="shared" si="1"/>
        <v>389790437.53024709</v>
      </c>
    </row>
    <row r="104" spans="1:5" ht="15" thickBot="1">
      <c r="A104" s="183" t="s">
        <v>739</v>
      </c>
      <c r="B104" s="122">
        <f>IFERROR(VLOOKUP(A104,Actuals!$H$1722:$I$1819,2,0)," ")</f>
        <v>26408470.305215798</v>
      </c>
      <c r="C104" s="122">
        <f>IFERROR(VLOOKUP(A104,Actuals!$N$44:$O$129,2,0)," ")</f>
        <v>29990113.599999998</v>
      </c>
      <c r="D104" s="213">
        <f>IFERROR(VLOOKUP(A104,Actuals!$H$1722:$J$1819,3,0)," ")</f>
        <v>5128258.0457823696</v>
      </c>
      <c r="E104" s="212">
        <f t="shared" si="1"/>
        <v>-8709901.3405665681</v>
      </c>
    </row>
    <row r="105" spans="1:5" ht="15" thickBot="1">
      <c r="A105" s="183" t="s">
        <v>742</v>
      </c>
      <c r="B105" s="122">
        <f>IFERROR(VLOOKUP(A105,Actuals!$H$1722:$I$1819,2,0)," ")</f>
        <v>531867730.35931641</v>
      </c>
      <c r="C105" s="122">
        <f>IFERROR(VLOOKUP(A105,Actuals!$N$44:$O$129,2,0)," ")</f>
        <v>18753966.199999999</v>
      </c>
      <c r="D105" s="213">
        <f>IFERROR(VLOOKUP(A105,Actuals!$H$1722:$J$1819,3,0)," ")</f>
        <v>411918493.30995959</v>
      </c>
      <c r="E105" s="212">
        <f t="shared" si="1"/>
        <v>101195270.84935683</v>
      </c>
    </row>
    <row r="106" spans="1:5" ht="15" thickBot="1">
      <c r="A106" s="183" t="s">
        <v>756</v>
      </c>
      <c r="B106" s="122">
        <f>IFERROR(VLOOKUP(A106,Actuals!$H$1722:$I$1819,2,0)," ")</f>
        <v>1724390</v>
      </c>
      <c r="C106" s="122">
        <f>IFERROR(VLOOKUP(A106,Actuals!$N$44:$O$129,2,0)," ")</f>
        <v>0</v>
      </c>
      <c r="D106" s="213">
        <f>IFERROR(VLOOKUP(A106,Actuals!$H$1722:$J$1819,3,0)," ")</f>
        <v>258658.5</v>
      </c>
      <c r="E106" s="212">
        <f t="shared" si="1"/>
        <v>1465731.5</v>
      </c>
    </row>
    <row r="107" spans="1:5" ht="15" thickBot="1">
      <c r="A107" s="183" t="s">
        <v>761</v>
      </c>
      <c r="B107" s="122">
        <f>IFERROR(VLOOKUP(A107,Actuals!$H$1722:$I$1819,2,0)," ")</f>
        <v>57537758.416218571</v>
      </c>
      <c r="C107" s="122">
        <f>IFERROR(VLOOKUP(A107,Actuals!$N$44:$O$129,2,0)," ")</f>
        <v>13863425.15</v>
      </c>
      <c r="D107" s="213">
        <f>IFERROR(VLOOKUP(A107,Actuals!$H$1722:$J$1819,3,0)," ")</f>
        <v>12987621.262432786</v>
      </c>
      <c r="E107" s="212">
        <f t="shared" si="1"/>
        <v>30686712.003785789</v>
      </c>
    </row>
    <row r="108" spans="1:5" ht="15" thickBot="1">
      <c r="A108" s="183" t="s">
        <v>768</v>
      </c>
      <c r="B108" s="122">
        <f>IFERROR(VLOOKUP(A108,Actuals!$H$1722:$I$1819,2,0)," ")</f>
        <v>557042160.92956161</v>
      </c>
      <c r="C108" s="122">
        <f>IFERROR(VLOOKUP(A108,Actuals!$N$44:$O$129,2,0)," ")</f>
        <v>72610872.219999999</v>
      </c>
      <c r="D108" s="213">
        <f>IFERROR(VLOOKUP(A108,Actuals!$H$1722:$J$1819,3,0)," ")</f>
        <v>121661639.29743427</v>
      </c>
      <c r="E108" s="212">
        <f t="shared" si="1"/>
        <v>362769649.41212732</v>
      </c>
    </row>
    <row r="109" spans="1:5" ht="15" thickBot="1">
      <c r="A109" s="183" t="s">
        <v>788</v>
      </c>
      <c r="B109" s="122">
        <f>IFERROR(VLOOKUP(A109,Actuals!$H$1722:$I$1819,2,0)," ")</f>
        <v>210835494.60437748</v>
      </c>
      <c r="C109" s="122">
        <f>IFERROR(VLOOKUP(A109,Actuals!$N$44:$O$129,2,0)," ")</f>
        <v>12761740.290000003</v>
      </c>
      <c r="D109" s="213">
        <f>IFERROR(VLOOKUP(A109,Actuals!$H$1722:$J$1819,3,0)," ")</f>
        <v>104307030.86100663</v>
      </c>
      <c r="E109" s="212">
        <f t="shared" si="1"/>
        <v>93766723.453370854</v>
      </c>
    </row>
    <row r="110" spans="1:5" ht="15" thickBot="1">
      <c r="A110" s="183" t="s">
        <v>805</v>
      </c>
      <c r="B110" s="122">
        <f>IFERROR(VLOOKUP(A110,Actuals!$H$1722:$I$1819,2,0)," ")</f>
        <v>111427799.54191618</v>
      </c>
      <c r="C110" s="122">
        <f>IFERROR(VLOOKUP(A110,Actuals!$N$44:$O$129,2,0)," ")</f>
        <v>15200321.67</v>
      </c>
      <c r="D110" s="213">
        <f>IFERROR(VLOOKUP(A110,Actuals!$H$1722:$J$1819,3,0)," ")</f>
        <v>61902973.570658356</v>
      </c>
      <c r="E110" s="212">
        <f t="shared" si="1"/>
        <v>34324504.301257819</v>
      </c>
    </row>
    <row r="111" spans="1:5" ht="15" thickBot="1">
      <c r="A111" s="183" t="s">
        <v>816</v>
      </c>
      <c r="B111" s="122">
        <f>IFERROR(VLOOKUP(A111,Actuals!$H$1722:$I$1819,2,0)," ")</f>
        <v>47229040.843333304</v>
      </c>
      <c r="C111" s="122">
        <f>IFERROR(VLOOKUP(A111,Actuals!$N$44:$O$129,2,0)," ")</f>
        <v>115955842.06</v>
      </c>
      <c r="D111" s="213">
        <f>IFERROR(VLOOKUP(A111,Actuals!$H$1722:$J$1819,3,0)," ")</f>
        <v>27225969.809999995</v>
      </c>
      <c r="E111" s="212">
        <f t="shared" si="1"/>
        <v>-95952771.026666701</v>
      </c>
    </row>
    <row r="112" spans="1:5" ht="15" thickBot="1">
      <c r="A112" s="183" t="s">
        <v>821</v>
      </c>
      <c r="B112" s="122">
        <f>IFERROR(VLOOKUP(A112,Actuals!$H$1722:$I$1819,2,0)," ")</f>
        <v>283707294.99743271</v>
      </c>
      <c r="C112" s="122">
        <f>IFERROR(VLOOKUP(A112,Actuals!$N$44:$O$129,2,0)," ")</f>
        <v>11888900.15</v>
      </c>
      <c r="D112" s="213">
        <f>IFERROR(VLOOKUP(A112,Actuals!$H$1722:$J$1819,3,0)," ")</f>
        <v>57607536.54871393</v>
      </c>
      <c r="E112" s="212">
        <f t="shared" ref="E112:E143" si="2">IFERROR(B112-C112-D112," ")</f>
        <v>214210858.29871881</v>
      </c>
    </row>
    <row r="113" spans="1:5" ht="15" thickBot="1">
      <c r="A113" s="183" t="s">
        <v>836</v>
      </c>
      <c r="B113" s="122">
        <f>IFERROR(VLOOKUP(A113,Actuals!$H$1722:$I$1819,2,0)," ")</f>
        <v>95594354.868956089</v>
      </c>
      <c r="C113" s="122">
        <f>IFERROR(VLOOKUP(A113,Actuals!$N$44:$O$129,2,0)," ")</f>
        <v>11082543.430000002</v>
      </c>
      <c r="D113" s="213">
        <f>IFERROR(VLOOKUP(A113,Actuals!$H$1722:$J$1819,3,0)," ")</f>
        <v>42571281.524516188</v>
      </c>
      <c r="E113" s="212">
        <f t="shared" si="2"/>
        <v>41940529.914439894</v>
      </c>
    </row>
    <row r="114" spans="1:5" ht="15" thickBot="1">
      <c r="A114" s="183" t="s">
        <v>843</v>
      </c>
      <c r="B114" s="122">
        <f>IFERROR(VLOOKUP(A114,Actuals!$H$1722:$I$1819,2,0)," ")</f>
        <v>214988457.40454346</v>
      </c>
      <c r="C114" s="122">
        <f>IFERROR(VLOOKUP(A114,Actuals!$N$44:$O$129,2,0)," ")</f>
        <v>21098168.350000001</v>
      </c>
      <c r="D114" s="213">
        <f>IFERROR(VLOOKUP(A114,Actuals!$H$1722:$J$1819,3,0)," ")</f>
        <v>107087908.3242667</v>
      </c>
      <c r="E114" s="212">
        <f t="shared" si="2"/>
        <v>86802380.730276763</v>
      </c>
    </row>
    <row r="115" spans="1:5" ht="15" thickBot="1">
      <c r="A115" s="183" t="s">
        <v>884</v>
      </c>
      <c r="B115" s="122">
        <f>IFERROR(VLOOKUP(A115,Actuals!$H$1722:$I$1819,2,0)," ")</f>
        <v>376403670.25082564</v>
      </c>
      <c r="C115" s="122">
        <f>IFERROR(VLOOKUP(A115,Actuals!$N$44:$O$129,2,0)," ")</f>
        <v>24952501.789999999</v>
      </c>
      <c r="D115" s="213">
        <f>IFERROR(VLOOKUP(A115,Actuals!$H$1722:$J$1819,3,0)," ")</f>
        <v>341774417.78186268</v>
      </c>
      <c r="E115" s="212">
        <f t="shared" si="2"/>
        <v>9676750.6789629459</v>
      </c>
    </row>
    <row r="116" spans="1:5" ht="15" thickBot="1">
      <c r="A116" s="183" t="s">
        <v>893</v>
      </c>
      <c r="B116" s="122">
        <f>IFERROR(VLOOKUP(A116,Actuals!$H$1722:$I$1819,2,0)," ")</f>
        <v>25004869.5</v>
      </c>
      <c r="C116" s="122">
        <f>IFERROR(VLOOKUP(A116,Actuals!$N$44:$O$129,2,0)," ")</f>
        <v>6618364.3399999999</v>
      </c>
      <c r="D116" s="213">
        <f>IFERROR(VLOOKUP(A116,Actuals!$H$1722:$J$1819,3,0)," ")</f>
        <v>14514110.425000001</v>
      </c>
      <c r="E116" s="212">
        <f t="shared" si="2"/>
        <v>3872394.7349999994</v>
      </c>
    </row>
    <row r="117" spans="1:5" ht="15" thickBot="1">
      <c r="A117" s="183" t="s">
        <v>895</v>
      </c>
      <c r="B117" s="122">
        <f>IFERROR(VLOOKUP(A117,Actuals!$H$1722:$I$1819,2,0)," ")</f>
        <v>107159247.77093506</v>
      </c>
      <c r="C117" s="122">
        <f>IFERROR(VLOOKUP(A117,Actuals!$N$44:$O$129,2,0)," ")</f>
        <v>139597248.90000001</v>
      </c>
      <c r="D117" s="213">
        <f>IFERROR(VLOOKUP(A117,Actuals!$H$1722:$J$1819,3,0)," ")</f>
        <v>56991589.012208335</v>
      </c>
      <c r="E117" s="212">
        <f t="shared" si="2"/>
        <v>-89429590.14127329</v>
      </c>
    </row>
    <row r="118" spans="1:5" ht="15" thickBot="1">
      <c r="A118" s="183" t="s">
        <v>897</v>
      </c>
      <c r="B118" s="122">
        <f>IFERROR(VLOOKUP(A118,Actuals!$H$1722:$I$1819,2,0)," ")</f>
        <v>1635462937.7954564</v>
      </c>
      <c r="C118" s="122">
        <f>IFERROR(VLOOKUP(A118,Actuals!$N$44:$O$129,2,0)," ")</f>
        <v>28887112.170000002</v>
      </c>
      <c r="D118" s="213">
        <f>IFERROR(VLOOKUP(A118,Actuals!$H$1722:$J$1819,3,0)," ")</f>
        <v>409664367.75079048</v>
      </c>
      <c r="E118" s="212">
        <f t="shared" si="2"/>
        <v>1196911457.8746657</v>
      </c>
    </row>
    <row r="119" spans="1:5" ht="15" thickBot="1">
      <c r="A119" s="183" t="s">
        <v>928</v>
      </c>
      <c r="B119" s="122">
        <f>IFERROR(VLOOKUP(A119,Actuals!$H$1722:$I$1819,2,0)," ")</f>
        <v>119641188.2839652</v>
      </c>
      <c r="C119" s="122">
        <f>IFERROR(VLOOKUP(A119,Actuals!$N$44:$O$129,2,0)," ")</f>
        <v>0</v>
      </c>
      <c r="D119" s="213">
        <f>IFERROR(VLOOKUP(A119,Actuals!$H$1722:$J$1819,3,0)," ")</f>
        <v>57419495.08417052</v>
      </c>
      <c r="E119" s="212">
        <f t="shared" si="2"/>
        <v>62221693.19979468</v>
      </c>
    </row>
    <row r="120" spans="1:5" ht="15" thickBot="1">
      <c r="A120" s="183" t="s">
        <v>930</v>
      </c>
      <c r="B120" s="122">
        <f>IFERROR(VLOOKUP(A120,Actuals!$H$1722:$I$1819,2,0)," ")</f>
        <v>67815324.280000001</v>
      </c>
      <c r="C120" s="122">
        <f>IFERROR(VLOOKUP(A120,Actuals!$N$44:$O$129,2,0)," ")</f>
        <v>10238475.59</v>
      </c>
      <c r="D120" s="213">
        <f>IFERROR(VLOOKUP(A120,Actuals!$H$1722:$J$1819,3,0)," ")</f>
        <v>11893548.641999999</v>
      </c>
      <c r="E120" s="212">
        <f t="shared" si="2"/>
        <v>45683300.048</v>
      </c>
    </row>
    <row r="121" spans="1:5" ht="15" thickBot="1">
      <c r="A121" s="183" t="s">
        <v>932</v>
      </c>
      <c r="B121" s="122">
        <f>IFERROR(VLOOKUP(A121,Actuals!$H$1722:$I$1819,2,0)," ")</f>
        <v>321563528.2351504</v>
      </c>
      <c r="C121" s="122">
        <f>IFERROR(VLOOKUP(A121,Actuals!$N$44:$O$129,2,0)," ")</f>
        <v>18804849.369999997</v>
      </c>
      <c r="D121" s="213">
        <f>IFERROR(VLOOKUP(A121,Actuals!$H$1722:$J$1819,3,0)," ")</f>
        <v>252828684.64277744</v>
      </c>
      <c r="E121" s="212">
        <f t="shared" si="2"/>
        <v>49929994.222372949</v>
      </c>
    </row>
    <row r="122" spans="1:5" ht="15" thickBot="1">
      <c r="A122" s="183" t="s">
        <v>934</v>
      </c>
      <c r="B122" s="122">
        <f>IFERROR(VLOOKUP(A122,Actuals!$H$1722:$I$1819,2,0)," ")</f>
        <v>17688934.5</v>
      </c>
      <c r="C122" s="122">
        <f>IFERROR(VLOOKUP(A122,Actuals!$N$44:$O$129,2,0)," ")</f>
        <v>245384.52</v>
      </c>
      <c r="D122" s="213">
        <f>IFERROR(VLOOKUP(A122,Actuals!$H$1722:$J$1819,3,0)," ")</f>
        <v>6139742.6749999998</v>
      </c>
      <c r="E122" s="212">
        <f t="shared" si="2"/>
        <v>11303807.305</v>
      </c>
    </row>
    <row r="123" spans="1:5" ht="15" thickBot="1">
      <c r="A123" s="183" t="s">
        <v>936</v>
      </c>
      <c r="B123" s="122">
        <f>IFERROR(VLOOKUP(A123,Actuals!$H$1722:$I$1819,2,0)," ")</f>
        <v>122128866.53125</v>
      </c>
      <c r="C123" s="122">
        <f>IFERROR(VLOOKUP(A123,Actuals!$N$44:$O$129,2,0)," ")</f>
        <v>6234786.9800000004</v>
      </c>
      <c r="D123" s="213">
        <f>IFERROR(VLOOKUP(A123,Actuals!$H$1722:$J$1819,3,0)," ")</f>
        <v>65452719.634843744</v>
      </c>
      <c r="E123" s="212">
        <f t="shared" si="2"/>
        <v>50441359.916406251</v>
      </c>
    </row>
    <row r="124" spans="1:5" ht="15" thickBot="1">
      <c r="A124" s="183" t="s">
        <v>938</v>
      </c>
      <c r="B124" s="122">
        <f>IFERROR(VLOOKUP(A124,Actuals!$H$1722:$I$1819,2,0)," ")</f>
        <v>187392787.0047372</v>
      </c>
      <c r="C124" s="122">
        <f>IFERROR(VLOOKUP(A124,Actuals!$N$44:$O$129,2,0)," ")</f>
        <v>107220</v>
      </c>
      <c r="D124" s="213">
        <f>IFERROR(VLOOKUP(A124,Actuals!$H$1722:$J$1819,3,0)," ")</f>
        <v>187392787.0047372</v>
      </c>
      <c r="E124" s="212">
        <f t="shared" si="2"/>
        <v>-107220</v>
      </c>
    </row>
    <row r="125" spans="1:5" ht="15" thickBot="1">
      <c r="A125" s="183" t="s">
        <v>940</v>
      </c>
      <c r="B125" s="122">
        <f>IFERROR(VLOOKUP(A125,Actuals!$H$1722:$I$1819,2,0)," ")</f>
        <v>41609589.638093896</v>
      </c>
      <c r="C125" s="122">
        <f>IFERROR(VLOOKUP(A125,Actuals!$N$44:$O$129,2,0)," ")</f>
        <v>288024.21999999997</v>
      </c>
      <c r="D125" s="213">
        <f>IFERROR(VLOOKUP(A125,Actuals!$H$1722:$J$1819,3,0)," ")</f>
        <v>30104596.517395034</v>
      </c>
      <c r="E125" s="212">
        <f t="shared" si="2"/>
        <v>11216968.900698863</v>
      </c>
    </row>
    <row r="126" spans="1:5" ht="15" thickBot="1">
      <c r="A126" s="183" t="s">
        <v>942</v>
      </c>
      <c r="B126" s="122">
        <f>IFERROR(VLOOKUP(A126,Actuals!$H$1722:$I$1819,2,0)," ")</f>
        <v>433500061.65776342</v>
      </c>
      <c r="C126" s="122">
        <f>IFERROR(VLOOKUP(A126,Actuals!$N$44:$O$129,2,0)," ")</f>
        <v>878211.4</v>
      </c>
      <c r="D126" s="213">
        <f>IFERROR(VLOOKUP(A126,Actuals!$H$1722:$J$1819,3,0)," ")</f>
        <v>433500061.65776336</v>
      </c>
      <c r="E126" s="212">
        <f t="shared" si="2"/>
        <v>-878211.39999991655</v>
      </c>
    </row>
    <row r="127" spans="1:5" ht="15" thickBot="1">
      <c r="A127" s="183" t="s">
        <v>944</v>
      </c>
      <c r="B127" s="122">
        <f>IFERROR(VLOOKUP(A127,Actuals!$H$1722:$I$1819,2,0)," ")</f>
        <v>272350044.09143656</v>
      </c>
      <c r="C127" s="122">
        <f>IFERROR(VLOOKUP(A127,Actuals!$N$44:$O$129,2,0)," ")</f>
        <v>17232581.84</v>
      </c>
      <c r="D127" s="213">
        <f>IFERROR(VLOOKUP(A127,Actuals!$H$1722:$J$1819,3,0)," ")</f>
        <v>209378129.51502827</v>
      </c>
      <c r="E127" s="212">
        <f t="shared" si="2"/>
        <v>45739332.736408293</v>
      </c>
    </row>
    <row r="128" spans="1:5" ht="15" thickBot="1">
      <c r="A128" s="183" t="s">
        <v>946</v>
      </c>
      <c r="B128" s="122">
        <f>IFERROR(VLOOKUP(A128,Actuals!$H$1722:$I$1819,2,0)," ")</f>
        <v>10770638.8011625</v>
      </c>
      <c r="C128" s="122">
        <f>IFERROR(VLOOKUP(A128,Actuals!$N$44:$O$129,2,0)," ")</f>
        <v>1254241.5100000002</v>
      </c>
      <c r="D128" s="213">
        <f>IFERROR(VLOOKUP(A128,Actuals!$H$1722:$J$1819,3,0)," ")</f>
        <v>4585627.5701743746</v>
      </c>
      <c r="E128" s="212">
        <f t="shared" si="2"/>
        <v>4930769.7209881255</v>
      </c>
    </row>
    <row r="129" spans="1:5" ht="15" thickBot="1">
      <c r="A129" s="183" t="s">
        <v>948</v>
      </c>
      <c r="B129" s="122">
        <f>IFERROR(VLOOKUP(A129,Actuals!$H$1722:$I$1819,2,0)," ")</f>
        <v>307110957.40800005</v>
      </c>
      <c r="C129" s="122">
        <f>IFERROR(VLOOKUP(A129,Actuals!$N$44:$O$129,2,0)," ")</f>
        <v>5283860.51</v>
      </c>
      <c r="D129" s="213">
        <f>IFERROR(VLOOKUP(A129,Actuals!$H$1722:$J$1819,3,0)," ")</f>
        <v>285527412.61654997</v>
      </c>
      <c r="E129" s="212">
        <f t="shared" si="2"/>
        <v>16299684.281450093</v>
      </c>
    </row>
    <row r="130" spans="1:5" ht="15" thickBot="1">
      <c r="A130" s="183" t="s">
        <v>950</v>
      </c>
      <c r="B130" s="122">
        <f>IFERROR(VLOOKUP(A130,Actuals!$H$1722:$I$1819,2,0)," ")</f>
        <v>761753116.52580547</v>
      </c>
      <c r="C130" s="122">
        <f>IFERROR(VLOOKUP(A130,Actuals!$N$44:$O$129,2,0)," ")</f>
        <v>283234406.95999998</v>
      </c>
      <c r="D130" s="213">
        <f>IFERROR(VLOOKUP(A130,Actuals!$H$1722:$J$1819,3,0)," ")</f>
        <v>185636291.93259591</v>
      </c>
      <c r="E130" s="212">
        <f t="shared" si="2"/>
        <v>292882417.63320959</v>
      </c>
    </row>
    <row r="131" spans="1:5" ht="15" thickBot="1">
      <c r="A131" s="183" t="s">
        <v>992</v>
      </c>
      <c r="B131" s="122">
        <f>IFERROR(VLOOKUP(A131,Actuals!$H$1722:$I$1819,2,0)," ")</f>
        <v>108087915.90446007</v>
      </c>
      <c r="C131" s="122">
        <f>IFERROR(VLOOKUP(A131,Actuals!$N$44:$O$129,2,0)," ")</f>
        <v>77881903.390000001</v>
      </c>
      <c r="D131" s="213">
        <f>IFERROR(VLOOKUP(A131,Actuals!$H$1722:$J$1819,3,0)," ")</f>
        <v>41650286.146828145</v>
      </c>
      <c r="E131" s="212">
        <f t="shared" si="2"/>
        <v>-11444273.632368073</v>
      </c>
    </row>
    <row r="132" spans="1:5" ht="15" thickBot="1">
      <c r="A132" s="183" t="s">
        <v>1003</v>
      </c>
      <c r="B132" s="122">
        <f>IFERROR(VLOOKUP(A132,Actuals!$H$1722:$I$1819,2,0)," ")</f>
        <v>51381436.493277997</v>
      </c>
      <c r="C132" s="122">
        <f>IFERROR(VLOOKUP(A132,Actuals!$N$44:$O$129,2,0)," ")</f>
        <v>17417582.609999999</v>
      </c>
      <c r="D132" s="213">
        <f>IFERROR(VLOOKUP(A132,Actuals!$H$1722:$J$1819,3,0)," ")</f>
        <v>13172063.254491702</v>
      </c>
      <c r="E132" s="212">
        <f t="shared" si="2"/>
        <v>20791790.628786296</v>
      </c>
    </row>
    <row r="133" spans="1:5" ht="15" thickBot="1">
      <c r="A133" s="183" t="s">
        <v>1009</v>
      </c>
      <c r="B133" s="122">
        <f>IFERROR(VLOOKUP(A133,Actuals!$H$1722:$I$1819,2,0)," ")</f>
        <v>200389603.17674485</v>
      </c>
      <c r="C133" s="122">
        <f>IFERROR(VLOOKUP(A133,Actuals!$N$44:$O$129,2,0)," ")</f>
        <v>42295320.280000001</v>
      </c>
      <c r="D133" s="213">
        <f>IFERROR(VLOOKUP(A133,Actuals!$H$1722:$J$1819,3,0)," ")</f>
        <v>42061889.276511721</v>
      </c>
      <c r="E133" s="212">
        <f t="shared" si="2"/>
        <v>116032393.62023312</v>
      </c>
    </row>
    <row r="134" spans="1:5" ht="15" thickBot="1">
      <c r="A134" s="183" t="s">
        <v>1025</v>
      </c>
      <c r="B134" s="122">
        <f>IFERROR(VLOOKUP(A134,Actuals!$H$1722:$I$1819,2,0)," ")</f>
        <v>13329311.806967</v>
      </c>
      <c r="C134" s="122">
        <f>IFERROR(VLOOKUP(A134,Actuals!$N$44:$O$129,2,0)," ")</f>
        <v>121795.99</v>
      </c>
      <c r="D134" s="213">
        <f>IFERROR(VLOOKUP(A134,Actuals!$H$1722:$J$1819,3,0)," ")</f>
        <v>2371656.7710450497</v>
      </c>
      <c r="E134" s="212">
        <f t="shared" si="2"/>
        <v>10835859.04592195</v>
      </c>
    </row>
    <row r="135" spans="1:5" ht="15" thickBot="1">
      <c r="A135" s="183" t="s">
        <v>1026</v>
      </c>
      <c r="B135" s="122">
        <f>IFERROR(VLOOKUP(A135,Actuals!$H$1722:$I$1819,2,0)," ")</f>
        <v>484250707.80320984</v>
      </c>
      <c r="C135" s="122">
        <f>IFERROR(VLOOKUP(A135,Actuals!$N$44:$O$129,2,0)," ")</f>
        <v>190240587.93000001</v>
      </c>
      <c r="D135" s="213">
        <f>IFERROR(VLOOKUP(A135,Actuals!$H$1722:$J$1819,3,0)," ")</f>
        <v>100760924.45311812</v>
      </c>
      <c r="E135" s="212">
        <f t="shared" si="2"/>
        <v>193249195.42009172</v>
      </c>
    </row>
    <row r="136" spans="1:5" ht="15" thickBot="1">
      <c r="A136" s="183" t="s">
        <v>1072</v>
      </c>
      <c r="B136" s="122">
        <f>IFERROR(VLOOKUP(A136,Actuals!$H$1722:$I$1819,2,0)," ")</f>
        <v>53663374.832499996</v>
      </c>
      <c r="C136" s="122">
        <f>IFERROR(VLOOKUP(A136,Actuals!$N$44:$O$129,2,0)," ")</f>
        <v>4688155.21</v>
      </c>
      <c r="D136" s="213">
        <f>IFERROR(VLOOKUP(A136,Actuals!$H$1722:$J$1819,3,0)," ")</f>
        <v>14757455.724875001</v>
      </c>
      <c r="E136" s="212">
        <f t="shared" si="2"/>
        <v>34217763.897624992</v>
      </c>
    </row>
    <row r="137" spans="1:5" ht="15" thickBot="1">
      <c r="A137" s="183" t="s">
        <v>1084</v>
      </c>
      <c r="B137" s="122">
        <f>IFERROR(VLOOKUP(A137,Actuals!$H$1722:$I$1819,2,0)," ")</f>
        <v>124440455.31568389</v>
      </c>
      <c r="C137" s="122">
        <f>IFERROR(VLOOKUP(A137,Actuals!$N$44:$O$129,2,0)," ")</f>
        <v>20306046.739999998</v>
      </c>
      <c r="D137" s="213">
        <f>IFERROR(VLOOKUP(A137,Actuals!$H$1722:$J$1819,3,0)," ")</f>
        <v>23648885.297352586</v>
      </c>
      <c r="E137" s="212">
        <f t="shared" si="2"/>
        <v>80485523.27833131</v>
      </c>
    </row>
    <row r="138" spans="1:5" ht="15" thickBot="1">
      <c r="A138" s="183" t="s">
        <v>1089</v>
      </c>
      <c r="B138" s="122">
        <f>IFERROR(VLOOKUP(A138,Actuals!$H$1722:$I$1819,2,0)," ")</f>
        <v>42564737.588211901</v>
      </c>
      <c r="C138" s="122">
        <f>IFERROR(VLOOKUP(A138,Actuals!$N$44:$O$129,2,0)," ")</f>
        <v>2854816.24</v>
      </c>
      <c r="D138" s="213">
        <f>IFERROR(VLOOKUP(A138,Actuals!$H$1722:$J$1819,3,0)," ")</f>
        <v>14401866.638231784</v>
      </c>
      <c r="E138" s="212">
        <f t="shared" si="2"/>
        <v>25308054.709980115</v>
      </c>
    </row>
    <row r="139" spans="1:5" ht="15" thickBot="1">
      <c r="A139" s="183" t="s">
        <v>1093</v>
      </c>
      <c r="B139" s="122">
        <f>IFERROR(VLOOKUP(A139,Actuals!$H$1722:$I$1819,2,0)," ")</f>
        <v>175798350.61836001</v>
      </c>
      <c r="C139" s="122">
        <f>IFERROR(VLOOKUP(A139,Actuals!$N$44:$O$129,2,0)," ")</f>
        <v>195619264.94999999</v>
      </c>
      <c r="D139" s="213">
        <f>IFERROR(VLOOKUP(A139,Actuals!$H$1722:$J$1819,3,0)," ")</f>
        <v>44427721.833379</v>
      </c>
      <c r="E139" s="212">
        <f t="shared" si="2"/>
        <v>-64248636.165018976</v>
      </c>
    </row>
    <row r="140" spans="1:5" ht="15" thickBot="1">
      <c r="A140" s="183" t="s">
        <v>1111</v>
      </c>
      <c r="B140" s="122">
        <f>IFERROR(VLOOKUP(A140,Actuals!$H$1722:$I$1819,2,0)," ")</f>
        <v>36865953.560000002</v>
      </c>
      <c r="C140" s="122">
        <f>IFERROR(VLOOKUP(A140,Actuals!$N$44:$O$129,2,0)," ")</f>
        <v>40582736.600000001</v>
      </c>
      <c r="D140" s="213">
        <f>IFERROR(VLOOKUP(A140,Actuals!$H$1722:$J$1819,3,0)," ")</f>
        <v>11492136.034</v>
      </c>
      <c r="E140" s="212">
        <f t="shared" si="2"/>
        <v>-15208919.073999999</v>
      </c>
    </row>
    <row r="141" spans="1:5" ht="15" thickBot="1">
      <c r="A141" s="183" t="s">
        <v>1115</v>
      </c>
      <c r="B141" s="122">
        <f>IFERROR(VLOOKUP(A141,Actuals!$H$1722:$I$1819,2,0)," ")</f>
        <v>167455820.52204633</v>
      </c>
      <c r="C141" s="122">
        <f>IFERROR(VLOOKUP(A141,Actuals!$N$44:$O$129,2,0)," ")</f>
        <v>0</v>
      </c>
      <c r="D141" s="213">
        <f>IFERROR(VLOOKUP(A141,Actuals!$H$1722:$J$1819,3,0)," ")</f>
        <v>11762446.4</v>
      </c>
      <c r="E141" s="212">
        <f t="shared" si="2"/>
        <v>155693374.12204632</v>
      </c>
    </row>
    <row r="142" spans="1:5" ht="15" thickBot="1">
      <c r="A142" s="183" t="s">
        <v>1124</v>
      </c>
      <c r="B142" s="122">
        <f>IFERROR(VLOOKUP(A142,Actuals!$H$1722:$I$1819,2,0)," ")</f>
        <v>214116397.27359256</v>
      </c>
      <c r="C142" s="122">
        <f>IFERROR(VLOOKUP(A142,Actuals!$N$44:$O$129,2,0)," ")</f>
        <v>112052637.19</v>
      </c>
      <c r="D142" s="213">
        <f>IFERROR(VLOOKUP(A142,Actuals!$H$1722:$J$1819,3,0)," ")</f>
        <v>54253229.922688872</v>
      </c>
      <c r="E142" s="212">
        <f t="shared" si="2"/>
        <v>47810530.160903692</v>
      </c>
    </row>
    <row r="143" spans="1:5" ht="15" thickBot="1">
      <c r="A143" s="184" t="s">
        <v>1140</v>
      </c>
      <c r="B143" s="122">
        <f>IFERROR(VLOOKUP(A143,Actuals!$H$1722:$I$1819,2,0)," ")</f>
        <v>350042372.14346999</v>
      </c>
      <c r="C143" s="122">
        <f>IFERROR(VLOOKUP(A143,Actuals!$N$44:$O$129,2,0)," ")</f>
        <v>57769975.939999998</v>
      </c>
      <c r="D143" s="213">
        <f>IFERROR(VLOOKUP(A143,Actuals!$H$1722:$J$1819,3,0)," ")</f>
        <v>133371866.53791924</v>
      </c>
      <c r="E143" s="212">
        <f t="shared" si="2"/>
        <v>158900529.66555077</v>
      </c>
    </row>
    <row r="144" spans="1:5">
      <c r="A144" s="193" t="s">
        <v>1414</v>
      </c>
    </row>
  </sheetData>
  <autoFilter ref="A46:E144"/>
  <mergeCells count="37">
    <mergeCell ref="E45:E46"/>
    <mergeCell ref="D45:D46"/>
    <mergeCell ref="C45:C46"/>
    <mergeCell ref="B45:B46"/>
    <mergeCell ref="A38:E41"/>
    <mergeCell ref="E42:E44"/>
    <mergeCell ref="D42:D44"/>
    <mergeCell ref="C42:C44"/>
    <mergeCell ref="B42:B44"/>
    <mergeCell ref="A42:A44"/>
    <mergeCell ref="A28:A30"/>
    <mergeCell ref="B28:B30"/>
    <mergeCell ref="A34:A36"/>
    <mergeCell ref="A13:A15"/>
    <mergeCell ref="B13:B15"/>
    <mergeCell ref="A31:A33"/>
    <mergeCell ref="B31:B33"/>
    <mergeCell ref="B34:B36"/>
    <mergeCell ref="A19:A21"/>
    <mergeCell ref="B19:B21"/>
    <mergeCell ref="A22:A24"/>
    <mergeCell ref="B22:B24"/>
    <mergeCell ref="A25:A27"/>
    <mergeCell ref="B25:B27"/>
    <mergeCell ref="C13:C15"/>
    <mergeCell ref="E13:E15"/>
    <mergeCell ref="A16:A18"/>
    <mergeCell ref="B16:B18"/>
    <mergeCell ref="C1:H5"/>
    <mergeCell ref="A7:A9"/>
    <mergeCell ref="B7:B9"/>
    <mergeCell ref="C7:C9"/>
    <mergeCell ref="E7:E9"/>
    <mergeCell ref="F7:F9"/>
    <mergeCell ref="G7:G9"/>
    <mergeCell ref="A10:A12"/>
    <mergeCell ref="B10:B12"/>
  </mergeCells>
  <conditionalFormatting sqref="B47:E143">
    <cfRule type="containsErrors" dxfId="0" priority="1">
      <formula>ISERROR(B47)</formula>
    </cfRule>
  </conditionalFormatting>
  <pageMargins left="0.7" right="0.7" top="0.75" bottom="0.75" header="0.3" footer="0.3"/>
  <pageSetup orientation="portrait" r:id="rId2"/>
  <drawing r:id="rId3"/>
  <legacyDrawing r:id="rId4"/>
  <extLst>
    <ext xmlns:x14="http://schemas.microsoft.com/office/spreadsheetml/2009/9/main" uri="{A8765BA9-456A-4dab-B4F3-ACF838C121DE}">
      <x14:slicerList>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B38" sqref="B38"/>
    </sheetView>
  </sheetViews>
  <sheetFormatPr defaultRowHeight="14.4"/>
  <cols>
    <col min="1" max="1" width="24" customWidth="1"/>
    <col min="2" max="2" width="21.77734375" bestFit="1" customWidth="1"/>
  </cols>
  <sheetData>
    <row r="1" spans="1:2">
      <c r="A1" t="s">
        <v>1416</v>
      </c>
      <c r="B1">
        <f>COUNT(B4:B98)</f>
        <v>10</v>
      </c>
    </row>
    <row r="3" spans="1:2">
      <c r="A3" s="3" t="s">
        <v>1413</v>
      </c>
      <c r="B3" t="s">
        <v>1415</v>
      </c>
    </row>
    <row r="4" spans="1:2">
      <c r="A4" s="193" t="s">
        <v>30</v>
      </c>
      <c r="B4" s="5">
        <v>512</v>
      </c>
    </row>
    <row r="5" spans="1:2">
      <c r="A5" s="193" t="s">
        <v>398</v>
      </c>
      <c r="B5" s="5">
        <v>1</v>
      </c>
    </row>
    <row r="6" spans="1:2">
      <c r="A6" s="193" t="s">
        <v>73</v>
      </c>
      <c r="B6" s="5">
        <v>6</v>
      </c>
    </row>
    <row r="7" spans="1:2">
      <c r="A7" s="193" t="s">
        <v>269</v>
      </c>
      <c r="B7" s="5">
        <v>3</v>
      </c>
    </row>
    <row r="8" spans="1:2">
      <c r="A8" s="193" t="s">
        <v>177</v>
      </c>
      <c r="B8" s="5">
        <v>5</v>
      </c>
    </row>
    <row r="9" spans="1:2">
      <c r="A9" s="193" t="s">
        <v>76</v>
      </c>
      <c r="B9" s="5">
        <v>533</v>
      </c>
    </row>
    <row r="10" spans="1:2">
      <c r="A10" s="193" t="s">
        <v>92</v>
      </c>
      <c r="B10" s="5">
        <v>43</v>
      </c>
    </row>
    <row r="11" spans="1:2">
      <c r="A11" s="193" t="s">
        <v>34</v>
      </c>
      <c r="B11" s="5">
        <v>19</v>
      </c>
    </row>
    <row r="12" spans="1:2">
      <c r="A12" s="193" t="s">
        <v>290</v>
      </c>
      <c r="B12" s="5">
        <v>28</v>
      </c>
    </row>
    <row r="13" spans="1:2">
      <c r="A13" s="193" t="s">
        <v>1414</v>
      </c>
      <c r="B13" s="5">
        <v>1150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selection activeCell="H46" sqref="H46"/>
    </sheetView>
  </sheetViews>
  <sheetFormatPr defaultRowHeight="14.4" outlineLevelRow="1"/>
  <cols>
    <col min="1" max="1" width="9.109375" customWidth="1"/>
    <col min="2" max="2" width="25.88671875" bestFit="1" customWidth="1"/>
    <col min="3" max="3" width="14.88671875" bestFit="1" customWidth="1"/>
    <col min="4" max="4" width="20.77734375" bestFit="1" customWidth="1"/>
    <col min="5" max="5" width="22.109375" customWidth="1"/>
    <col min="6" max="6" width="10.33203125" customWidth="1"/>
    <col min="7" max="7" width="9.33203125" customWidth="1"/>
    <col min="8" max="8" width="14.88671875" customWidth="1"/>
    <col min="9" max="9" width="22.77734375" hidden="1" customWidth="1"/>
    <col min="10" max="10" width="20.6640625" hidden="1" customWidth="1"/>
    <col min="11" max="11" width="14.5546875" bestFit="1" customWidth="1"/>
    <col min="12" max="12" width="14.88671875" customWidth="1"/>
    <col min="13" max="13" width="9.33203125" bestFit="1" customWidth="1"/>
    <col min="14" max="14" width="9" bestFit="1" customWidth="1"/>
    <col min="15" max="15" width="32.5546875" bestFit="1" customWidth="1"/>
    <col min="16" max="16" width="35" bestFit="1" customWidth="1"/>
    <col min="17" max="17" width="16.77734375" bestFit="1" customWidth="1"/>
  </cols>
  <sheetData>
    <row r="1" spans="1:13" s="194" customFormat="1"/>
    <row r="2" spans="1:13" s="194" customFormat="1">
      <c r="F2" s="224">
        <f t="shared" ref="F2:G2" si="0">+SUBTOTAL(9,F6:F33)</f>
        <v>16264</v>
      </c>
      <c r="G2" s="224">
        <f t="shared" si="0"/>
        <v>6557.4000000000005</v>
      </c>
      <c r="H2" s="224">
        <f>+SUBTOTAL(9,H6:H33)</f>
        <v>217677010.13851047</v>
      </c>
      <c r="I2" s="24"/>
      <c r="J2" s="24"/>
      <c r="K2" s="24"/>
      <c r="L2" s="224">
        <f>+SUBTOTAL(9,L6:L33)-SUM(L8:L16,L22,L20,L27,L29,L30,L31)</f>
        <v>132625520.92997658</v>
      </c>
      <c r="M2" s="224">
        <f>+SUBTOTAL(9,M6:M33)-SUM(M8:M16,M22,M20,M27,M29,M30,M31)</f>
        <v>5144</v>
      </c>
    </row>
    <row r="3" spans="1:13" s="194" customFormat="1"/>
    <row r="4" spans="1:13" s="194" customFormat="1" ht="15" thickBot="1"/>
    <row r="5" spans="1:13" ht="21.6" customHeight="1">
      <c r="A5" s="223" t="s">
        <v>0</v>
      </c>
      <c r="B5" s="223" t="s">
        <v>1</v>
      </c>
      <c r="C5" s="223" t="s">
        <v>2</v>
      </c>
      <c r="D5" s="223" t="s">
        <v>3</v>
      </c>
      <c r="E5" s="223" t="s">
        <v>4</v>
      </c>
      <c r="F5" s="223" t="s">
        <v>5</v>
      </c>
      <c r="G5" s="223" t="s">
        <v>1432</v>
      </c>
      <c r="H5" s="214" t="s">
        <v>8</v>
      </c>
      <c r="I5" s="215" t="s">
        <v>3539</v>
      </c>
      <c r="J5" s="215" t="s">
        <v>3540</v>
      </c>
      <c r="K5" s="216" t="s">
        <v>3543</v>
      </c>
      <c r="L5" s="216" t="s">
        <v>3544</v>
      </c>
      <c r="M5" s="217" t="s">
        <v>3557</v>
      </c>
    </row>
    <row r="6" spans="1:13" ht="15" hidden="1" outlineLevel="1" thickBot="1">
      <c r="A6" s="220" t="s">
        <v>652</v>
      </c>
      <c r="B6" s="221">
        <v>45547</v>
      </c>
      <c r="C6" s="220" t="s">
        <v>147</v>
      </c>
      <c r="D6" s="220" t="s">
        <v>147</v>
      </c>
      <c r="E6" s="220" t="s">
        <v>655</v>
      </c>
      <c r="F6" s="222">
        <v>700</v>
      </c>
      <c r="G6" s="222">
        <v>280</v>
      </c>
      <c r="H6" s="41">
        <v>13746943.2436912</v>
      </c>
      <c r="I6" s="41">
        <v>2963.1421863999999</v>
      </c>
      <c r="J6" s="41">
        <v>19896.044439100002</v>
      </c>
      <c r="K6" s="38" t="s">
        <v>3556</v>
      </c>
      <c r="L6" s="204">
        <v>0</v>
      </c>
      <c r="M6" s="205" t="s">
        <v>3559</v>
      </c>
    </row>
    <row r="7" spans="1:13" ht="15" hidden="1" outlineLevel="1" thickBot="1">
      <c r="A7" s="40" t="s">
        <v>590</v>
      </c>
      <c r="B7" s="206">
        <v>45547</v>
      </c>
      <c r="C7" s="40" t="s">
        <v>591</v>
      </c>
      <c r="D7" s="40" t="s">
        <v>591</v>
      </c>
      <c r="E7" s="40" t="s">
        <v>593</v>
      </c>
      <c r="F7" s="29">
        <v>536</v>
      </c>
      <c r="G7" s="29">
        <v>214.4</v>
      </c>
      <c r="H7" s="29">
        <v>5635736.0275838803</v>
      </c>
      <c r="I7" s="29">
        <v>992.4626510237299</v>
      </c>
      <c r="J7" s="29">
        <v>4986.8027140615668</v>
      </c>
      <c r="K7" s="40" t="s">
        <v>3547</v>
      </c>
      <c r="L7" s="202">
        <v>22604832.260869566</v>
      </c>
      <c r="M7" s="203">
        <v>542</v>
      </c>
    </row>
    <row r="8" spans="1:13" hidden="1" outlineLevel="1">
      <c r="A8" s="38" t="s">
        <v>590</v>
      </c>
      <c r="B8" s="207">
        <v>45547</v>
      </c>
      <c r="C8" s="38" t="s">
        <v>591</v>
      </c>
      <c r="D8" s="38" t="s">
        <v>591</v>
      </c>
      <c r="E8" s="38" t="s">
        <v>597</v>
      </c>
      <c r="F8" s="41">
        <v>320</v>
      </c>
      <c r="G8" s="41">
        <v>128</v>
      </c>
      <c r="H8" s="41">
        <v>5536549</v>
      </c>
      <c r="I8" s="41">
        <v>1147.6999999999998</v>
      </c>
      <c r="J8" s="41">
        <v>4422.5</v>
      </c>
      <c r="K8" s="38" t="s">
        <v>3547</v>
      </c>
      <c r="L8" s="199">
        <v>22604832.260869566</v>
      </c>
      <c r="M8" s="205">
        <v>542</v>
      </c>
    </row>
    <row r="9" spans="1:13" hidden="1" outlineLevel="1">
      <c r="A9" s="40" t="s">
        <v>590</v>
      </c>
      <c r="B9" s="206">
        <v>45547</v>
      </c>
      <c r="C9" s="40" t="s">
        <v>591</v>
      </c>
      <c r="D9" s="40" t="s">
        <v>591</v>
      </c>
      <c r="E9" s="40" t="s">
        <v>259</v>
      </c>
      <c r="F9" s="29">
        <v>1132</v>
      </c>
      <c r="G9" s="29">
        <v>452.8</v>
      </c>
      <c r="H9" s="29">
        <v>8329511.3679999998</v>
      </c>
      <c r="I9" s="29">
        <v>961.4</v>
      </c>
      <c r="J9" s="29">
        <v>9642.5</v>
      </c>
      <c r="K9" s="40" t="s">
        <v>3547</v>
      </c>
      <c r="L9" s="199">
        <v>22604832.260869566</v>
      </c>
      <c r="M9" s="203">
        <v>542</v>
      </c>
    </row>
    <row r="10" spans="1:13" hidden="1" outlineLevel="1">
      <c r="A10" s="38" t="s">
        <v>590</v>
      </c>
      <c r="B10" s="207">
        <v>45547</v>
      </c>
      <c r="C10" s="38" t="s">
        <v>591</v>
      </c>
      <c r="D10" s="38" t="s">
        <v>591</v>
      </c>
      <c r="E10" s="38" t="s">
        <v>262</v>
      </c>
      <c r="F10" s="41">
        <v>652</v>
      </c>
      <c r="G10" s="41">
        <v>260.8</v>
      </c>
      <c r="H10" s="41">
        <v>6639116.4960000003</v>
      </c>
      <c r="I10" s="41">
        <v>1094.8</v>
      </c>
      <c r="J10" s="41">
        <v>6366</v>
      </c>
      <c r="K10" s="38" t="s">
        <v>3547</v>
      </c>
      <c r="L10" s="199">
        <v>22604832.260869566</v>
      </c>
      <c r="M10" s="205">
        <v>542</v>
      </c>
    </row>
    <row r="11" spans="1:13" hidden="1" outlineLevel="1">
      <c r="A11" s="40" t="s">
        <v>590</v>
      </c>
      <c r="B11" s="206">
        <v>45547</v>
      </c>
      <c r="C11" s="40" t="s">
        <v>591</v>
      </c>
      <c r="D11" s="40" t="s">
        <v>591</v>
      </c>
      <c r="E11" s="40" t="s">
        <v>623</v>
      </c>
      <c r="F11" s="29">
        <v>424</v>
      </c>
      <c r="G11" s="29">
        <v>169.60000000000002</v>
      </c>
      <c r="H11" s="29">
        <v>4694817.25</v>
      </c>
      <c r="I11" s="29">
        <v>833.74999999999989</v>
      </c>
      <c r="J11" s="29">
        <v>4094.7999999999997</v>
      </c>
      <c r="K11" s="40" t="s">
        <v>3547</v>
      </c>
      <c r="L11" s="199">
        <v>22604832.260869566</v>
      </c>
      <c r="M11" s="203">
        <v>542</v>
      </c>
    </row>
    <row r="12" spans="1:13" hidden="1" outlineLevel="1">
      <c r="A12" s="38" t="s">
        <v>590</v>
      </c>
      <c r="B12" s="207">
        <v>45547</v>
      </c>
      <c r="C12" s="38" t="s">
        <v>591</v>
      </c>
      <c r="D12" s="38" t="s">
        <v>591</v>
      </c>
      <c r="E12" s="38" t="s">
        <v>632</v>
      </c>
      <c r="F12" s="41">
        <v>418</v>
      </c>
      <c r="G12" s="41">
        <v>167.20000000000002</v>
      </c>
      <c r="H12" s="41">
        <v>4623068.25</v>
      </c>
      <c r="I12" s="41">
        <v>792.34999999999991</v>
      </c>
      <c r="J12" s="41">
        <v>4278</v>
      </c>
      <c r="K12" s="38" t="s">
        <v>3547</v>
      </c>
      <c r="L12" s="199">
        <v>22604832.260869566</v>
      </c>
      <c r="M12" s="205">
        <v>542</v>
      </c>
    </row>
    <row r="13" spans="1:13" hidden="1" outlineLevel="1">
      <c r="A13" s="40" t="s">
        <v>590</v>
      </c>
      <c r="B13" s="206">
        <v>45547</v>
      </c>
      <c r="C13" s="40" t="s">
        <v>591</v>
      </c>
      <c r="D13" s="40" t="s">
        <v>591</v>
      </c>
      <c r="E13" s="40" t="s">
        <v>640</v>
      </c>
      <c r="F13" s="29">
        <v>208</v>
      </c>
      <c r="G13" s="29">
        <v>83.2</v>
      </c>
      <c r="H13" s="29">
        <v>2299604</v>
      </c>
      <c r="I13" s="29">
        <v>366.84999999999997</v>
      </c>
      <c r="J13" s="29">
        <v>1911.1</v>
      </c>
      <c r="K13" s="40" t="s">
        <v>3547</v>
      </c>
      <c r="L13" s="199">
        <v>22604832.260869566</v>
      </c>
      <c r="M13" s="203">
        <v>542</v>
      </c>
    </row>
    <row r="14" spans="1:13" hidden="1" outlineLevel="1">
      <c r="A14" s="38" t="s">
        <v>590</v>
      </c>
      <c r="B14" s="207">
        <v>45547</v>
      </c>
      <c r="C14" s="38" t="s">
        <v>591</v>
      </c>
      <c r="D14" s="38" t="s">
        <v>591</v>
      </c>
      <c r="E14" s="38" t="s">
        <v>641</v>
      </c>
      <c r="F14" s="41">
        <v>154</v>
      </c>
      <c r="G14" s="41">
        <v>61.6</v>
      </c>
      <c r="H14" s="41">
        <v>2190435</v>
      </c>
      <c r="I14" s="41">
        <v>411.7</v>
      </c>
      <c r="J14" s="41">
        <v>1274.55</v>
      </c>
      <c r="K14" s="38" t="s">
        <v>3547</v>
      </c>
      <c r="L14" s="199">
        <v>22604832.260869566</v>
      </c>
      <c r="M14" s="205">
        <v>542</v>
      </c>
    </row>
    <row r="15" spans="1:13" hidden="1" outlineLevel="1">
      <c r="A15" s="40" t="s">
        <v>590</v>
      </c>
      <c r="B15" s="206">
        <v>45547</v>
      </c>
      <c r="C15" s="40" t="s">
        <v>591</v>
      </c>
      <c r="D15" s="40" t="s">
        <v>591</v>
      </c>
      <c r="E15" s="40" t="s">
        <v>643</v>
      </c>
      <c r="F15" s="29">
        <v>94</v>
      </c>
      <c r="G15" s="29">
        <v>37.6</v>
      </c>
      <c r="H15" s="29">
        <v>1473900.75</v>
      </c>
      <c r="I15" s="29">
        <v>209.29999999999998</v>
      </c>
      <c r="J15" s="29">
        <v>919.3</v>
      </c>
      <c r="K15" s="40" t="s">
        <v>3547</v>
      </c>
      <c r="L15" s="199">
        <v>22604832.260869566</v>
      </c>
      <c r="M15" s="203">
        <v>542</v>
      </c>
    </row>
    <row r="16" spans="1:13" hidden="1" outlineLevel="1">
      <c r="A16" s="38" t="s">
        <v>590</v>
      </c>
      <c r="B16" s="207">
        <v>45547</v>
      </c>
      <c r="C16" s="38" t="s">
        <v>591</v>
      </c>
      <c r="D16" s="38" t="s">
        <v>591</v>
      </c>
      <c r="E16" s="38" t="s">
        <v>646</v>
      </c>
      <c r="F16" s="41">
        <v>66</v>
      </c>
      <c r="G16" s="41">
        <v>26.400000000000002</v>
      </c>
      <c r="H16" s="41">
        <v>1047427.5</v>
      </c>
      <c r="I16" s="41">
        <v>143.75</v>
      </c>
      <c r="J16" s="41">
        <v>587.25</v>
      </c>
      <c r="K16" s="38" t="s">
        <v>3547</v>
      </c>
      <c r="L16" s="199">
        <v>22604832.260869566</v>
      </c>
      <c r="M16" s="205">
        <v>542</v>
      </c>
    </row>
    <row r="17" spans="1:13" hidden="1" outlineLevel="1">
      <c r="A17" s="40" t="s">
        <v>286</v>
      </c>
      <c r="B17" s="206">
        <v>45428</v>
      </c>
      <c r="C17" s="40" t="s">
        <v>287</v>
      </c>
      <c r="D17" s="40" t="s">
        <v>288</v>
      </c>
      <c r="E17" s="40" t="s">
        <v>289</v>
      </c>
      <c r="F17" s="29">
        <v>190</v>
      </c>
      <c r="G17" s="29">
        <v>76</v>
      </c>
      <c r="H17" s="29">
        <v>3623949.2470125002</v>
      </c>
      <c r="I17" s="29">
        <v>809.59999999999991</v>
      </c>
      <c r="J17" s="29">
        <v>1873.2537724999997</v>
      </c>
      <c r="K17" s="40" t="s">
        <v>3545</v>
      </c>
      <c r="L17" s="199">
        <v>4637080.9375</v>
      </c>
      <c r="M17" s="203">
        <v>254</v>
      </c>
    </row>
    <row r="18" spans="1:13" hidden="1" outlineLevel="1">
      <c r="A18" s="38" t="s">
        <v>286</v>
      </c>
      <c r="B18" s="207">
        <v>45428</v>
      </c>
      <c r="C18" s="38" t="s">
        <v>287</v>
      </c>
      <c r="D18" s="38" t="s">
        <v>288</v>
      </c>
      <c r="E18" s="38" t="s">
        <v>312</v>
      </c>
      <c r="F18" s="41">
        <v>432</v>
      </c>
      <c r="G18" s="41">
        <v>172.8</v>
      </c>
      <c r="H18" s="41">
        <v>5761950.4249999998</v>
      </c>
      <c r="I18" s="41">
        <v>1139.6499999999999</v>
      </c>
      <c r="J18" s="41">
        <v>4442.4750000000004</v>
      </c>
      <c r="K18" s="38" t="s">
        <v>3553</v>
      </c>
      <c r="L18" s="200">
        <v>0</v>
      </c>
      <c r="M18" s="200" t="s">
        <v>3560</v>
      </c>
    </row>
    <row r="19" spans="1:13" hidden="1" outlineLevel="1">
      <c r="A19" s="40" t="s">
        <v>387</v>
      </c>
      <c r="B19" s="206">
        <v>45427</v>
      </c>
      <c r="C19" s="40" t="s">
        <v>388</v>
      </c>
      <c r="D19" s="40" t="s">
        <v>388</v>
      </c>
      <c r="E19" s="40" t="s">
        <v>411</v>
      </c>
      <c r="F19" s="29">
        <v>1316</v>
      </c>
      <c r="G19" s="29">
        <v>526.4</v>
      </c>
      <c r="H19" s="29">
        <v>15091680.862642201</v>
      </c>
      <c r="I19" s="29">
        <v>2605.8999999999996</v>
      </c>
      <c r="J19" s="29">
        <v>11969.406363050002</v>
      </c>
      <c r="K19" s="40" t="s">
        <v>3554</v>
      </c>
      <c r="L19" s="200">
        <v>7901516.3742829999</v>
      </c>
      <c r="M19" s="203">
        <v>858</v>
      </c>
    </row>
    <row r="20" spans="1:13" hidden="1" outlineLevel="1">
      <c r="A20" s="38" t="s">
        <v>580</v>
      </c>
      <c r="B20" s="207">
        <v>45547</v>
      </c>
      <c r="C20" s="38" t="s">
        <v>217</v>
      </c>
      <c r="D20" s="38" t="s">
        <v>581</v>
      </c>
      <c r="E20" s="38" t="s">
        <v>584</v>
      </c>
      <c r="F20" s="41">
        <v>312</v>
      </c>
      <c r="G20" s="41">
        <v>124.80000000000001</v>
      </c>
      <c r="H20" s="41">
        <v>5688152.9960000003</v>
      </c>
      <c r="I20" s="41">
        <v>1657.1499999999999</v>
      </c>
      <c r="J20" s="41">
        <v>5093.8499999999995</v>
      </c>
      <c r="K20" s="38" t="s">
        <v>3550</v>
      </c>
      <c r="L20" s="200">
        <v>5811629.0926797502</v>
      </c>
      <c r="M20" s="205">
        <v>628</v>
      </c>
    </row>
    <row r="21" spans="1:13" hidden="1" outlineLevel="1">
      <c r="A21" s="40" t="s">
        <v>580</v>
      </c>
      <c r="B21" s="206">
        <v>45547</v>
      </c>
      <c r="C21" s="40" t="s">
        <v>217</v>
      </c>
      <c r="D21" s="40" t="s">
        <v>581</v>
      </c>
      <c r="E21" s="40" t="s">
        <v>589</v>
      </c>
      <c r="F21" s="29">
        <v>198</v>
      </c>
      <c r="G21" s="29">
        <v>79.2</v>
      </c>
      <c r="H21" s="29">
        <v>2131177.9959999998</v>
      </c>
      <c r="I21" s="29">
        <v>409.4</v>
      </c>
      <c r="J21" s="29">
        <v>1628.35</v>
      </c>
      <c r="K21" s="40" t="s">
        <v>3550</v>
      </c>
      <c r="L21" s="200">
        <v>5811629.0926797502</v>
      </c>
      <c r="M21" s="203">
        <v>628</v>
      </c>
    </row>
    <row r="22" spans="1:13" hidden="1" outlineLevel="1">
      <c r="A22" s="38" t="s">
        <v>513</v>
      </c>
      <c r="B22" s="207">
        <v>45427</v>
      </c>
      <c r="C22" s="38" t="s">
        <v>514</v>
      </c>
      <c r="D22" s="38" t="s">
        <v>515</v>
      </c>
      <c r="E22" s="38" t="s">
        <v>534</v>
      </c>
      <c r="F22" s="41">
        <v>212</v>
      </c>
      <c r="G22" s="41">
        <v>84.800000000000011</v>
      </c>
      <c r="H22" s="41">
        <v>4887798.4990918497</v>
      </c>
      <c r="I22" s="41">
        <v>1079.9494335999998</v>
      </c>
      <c r="J22" s="41">
        <v>2731.3401832500003</v>
      </c>
      <c r="K22" s="38" t="s">
        <v>3552</v>
      </c>
      <c r="L22" s="200">
        <v>9247425.9798540007</v>
      </c>
      <c r="M22" s="205">
        <v>0</v>
      </c>
    </row>
    <row r="23" spans="1:13" hidden="1" outlineLevel="1">
      <c r="A23" s="40" t="s">
        <v>513</v>
      </c>
      <c r="B23" s="206">
        <v>45427</v>
      </c>
      <c r="C23" s="40" t="s">
        <v>514</v>
      </c>
      <c r="D23" s="40" t="s">
        <v>515</v>
      </c>
      <c r="E23" s="40" t="s">
        <v>540</v>
      </c>
      <c r="F23" s="29">
        <v>346</v>
      </c>
      <c r="G23" s="29">
        <v>138.4</v>
      </c>
      <c r="H23" s="29">
        <v>11269033.0772538</v>
      </c>
      <c r="I23" s="29">
        <v>2155.1645943499998</v>
      </c>
      <c r="J23" s="29">
        <v>5318.6079254999986</v>
      </c>
      <c r="K23" s="40" t="s">
        <v>3552</v>
      </c>
      <c r="L23" s="200">
        <v>9247425.9798540007</v>
      </c>
      <c r="M23" s="203">
        <v>0</v>
      </c>
    </row>
    <row r="24" spans="1:13" hidden="1" outlineLevel="1">
      <c r="A24" s="38" t="s">
        <v>722</v>
      </c>
      <c r="B24" s="207">
        <v>45549</v>
      </c>
      <c r="C24" s="38" t="s">
        <v>191</v>
      </c>
      <c r="D24" s="38" t="s">
        <v>191</v>
      </c>
      <c r="E24" s="38" t="s">
        <v>726</v>
      </c>
      <c r="F24" s="41">
        <v>340</v>
      </c>
      <c r="G24" s="41">
        <v>136</v>
      </c>
      <c r="H24" s="41">
        <v>4566394</v>
      </c>
      <c r="I24" s="41">
        <v>845.24999999999989</v>
      </c>
      <c r="J24" s="41">
        <v>3726.4500000000003</v>
      </c>
      <c r="K24" s="38" t="s">
        <v>3549</v>
      </c>
      <c r="L24" s="199">
        <v>0</v>
      </c>
      <c r="M24" s="205" t="s">
        <v>3559</v>
      </c>
    </row>
    <row r="25" spans="1:13" hidden="1" outlineLevel="1">
      <c r="A25" s="40" t="s">
        <v>722</v>
      </c>
      <c r="B25" s="206">
        <v>45549</v>
      </c>
      <c r="C25" s="40" t="s">
        <v>191</v>
      </c>
      <c r="D25" s="40" t="s">
        <v>191</v>
      </c>
      <c r="E25" s="40" t="s">
        <v>729</v>
      </c>
      <c r="F25" s="29">
        <v>456</v>
      </c>
      <c r="G25" s="29">
        <v>182.4</v>
      </c>
      <c r="H25" s="29">
        <v>5853007.9000000004</v>
      </c>
      <c r="I25" s="29">
        <v>1220.1499999999999</v>
      </c>
      <c r="J25" s="29">
        <v>4251.57</v>
      </c>
      <c r="K25" s="40" t="s">
        <v>3549</v>
      </c>
      <c r="L25" s="199">
        <v>0</v>
      </c>
      <c r="M25" s="203" t="s">
        <v>3559</v>
      </c>
    </row>
    <row r="26" spans="1:13" hidden="1" outlineLevel="1">
      <c r="A26" s="38" t="s">
        <v>1026</v>
      </c>
      <c r="B26" s="207">
        <v>44924</v>
      </c>
      <c r="C26" s="38" t="s">
        <v>474</v>
      </c>
      <c r="D26" s="38" t="s">
        <v>1027</v>
      </c>
      <c r="E26" s="38" t="s">
        <v>1044</v>
      </c>
      <c r="F26" s="41">
        <v>518</v>
      </c>
      <c r="G26" s="41">
        <v>259</v>
      </c>
      <c r="H26" s="41">
        <v>12724227.825299099</v>
      </c>
      <c r="I26" s="41">
        <v>6884.6077050000013</v>
      </c>
      <c r="J26" s="41">
        <v>6437.5466100000012</v>
      </c>
      <c r="K26" s="38" t="s">
        <v>3551</v>
      </c>
      <c r="L26" s="199">
        <v>11729454.640000001</v>
      </c>
      <c r="M26" s="205">
        <v>844</v>
      </c>
    </row>
    <row r="27" spans="1:13" hidden="1" outlineLevel="1">
      <c r="A27" s="40" t="s">
        <v>335</v>
      </c>
      <c r="B27" s="206">
        <v>45428</v>
      </c>
      <c r="C27" s="40" t="s">
        <v>336</v>
      </c>
      <c r="D27" s="40" t="s">
        <v>337</v>
      </c>
      <c r="E27" s="40" t="s">
        <v>340</v>
      </c>
      <c r="F27" s="29">
        <v>472</v>
      </c>
      <c r="G27" s="29">
        <v>188.8</v>
      </c>
      <c r="H27" s="29">
        <v>6238771.2690000003</v>
      </c>
      <c r="I27" s="29">
        <v>1938.3435000000002</v>
      </c>
      <c r="J27" s="29">
        <v>1150.5340000000001</v>
      </c>
      <c r="K27" s="40" t="s">
        <v>3546</v>
      </c>
      <c r="L27" s="199">
        <v>6355978.3000000007</v>
      </c>
      <c r="M27" s="203">
        <v>160</v>
      </c>
    </row>
    <row r="28" spans="1:13" hidden="1" outlineLevel="1">
      <c r="A28" s="38" t="s">
        <v>335</v>
      </c>
      <c r="B28" s="207">
        <v>45428</v>
      </c>
      <c r="C28" s="38" t="s">
        <v>336</v>
      </c>
      <c r="D28" s="38" t="s">
        <v>337</v>
      </c>
      <c r="E28" s="38" t="s">
        <v>342</v>
      </c>
      <c r="F28" s="41">
        <v>964</v>
      </c>
      <c r="G28" s="41">
        <v>385.6</v>
      </c>
      <c r="H28" s="41">
        <v>14207822.697000001</v>
      </c>
      <c r="I28" s="41">
        <v>4421.6684999999998</v>
      </c>
      <c r="J28" s="41">
        <v>3298.8339999999998</v>
      </c>
      <c r="K28" s="38" t="s">
        <v>3546</v>
      </c>
      <c r="L28" s="199">
        <v>6355978.3000000007</v>
      </c>
      <c r="M28" s="205">
        <v>160</v>
      </c>
    </row>
    <row r="29" spans="1:13" hidden="1" outlineLevel="1">
      <c r="A29" s="40" t="s">
        <v>664</v>
      </c>
      <c r="B29" s="206">
        <v>45549</v>
      </c>
      <c r="C29" s="40" t="s">
        <v>336</v>
      </c>
      <c r="D29" s="40" t="s">
        <v>336</v>
      </c>
      <c r="E29" s="40" t="s">
        <v>665</v>
      </c>
      <c r="F29" s="29">
        <v>1758</v>
      </c>
      <c r="G29" s="29">
        <v>703.2</v>
      </c>
      <c r="H29" s="29">
        <v>17094645.258000001</v>
      </c>
      <c r="I29" s="29">
        <v>2826.7</v>
      </c>
      <c r="J29" s="29">
        <v>19588.600999999999</v>
      </c>
      <c r="K29" s="40" t="s">
        <v>3548</v>
      </c>
      <c r="L29" s="199">
        <v>54483572</v>
      </c>
      <c r="M29" s="203">
        <v>1606</v>
      </c>
    </row>
    <row r="30" spans="1:13" hidden="1" outlineLevel="1">
      <c r="A30" s="38" t="s">
        <v>664</v>
      </c>
      <c r="B30" s="207">
        <v>45549</v>
      </c>
      <c r="C30" s="38" t="s">
        <v>336</v>
      </c>
      <c r="D30" s="38" t="s">
        <v>336</v>
      </c>
      <c r="E30" s="38" t="s">
        <v>667</v>
      </c>
      <c r="F30" s="41">
        <v>1470</v>
      </c>
      <c r="G30" s="41">
        <v>588</v>
      </c>
      <c r="H30" s="41">
        <v>16562638.707118001</v>
      </c>
      <c r="I30" s="41">
        <v>3055.5499999999997</v>
      </c>
      <c r="J30" s="218">
        <v>20330.037193699998</v>
      </c>
      <c r="K30" s="38" t="s">
        <v>3548</v>
      </c>
      <c r="L30" s="199">
        <v>54483572</v>
      </c>
      <c r="M30" s="205">
        <v>1606</v>
      </c>
    </row>
    <row r="31" spans="1:13" hidden="1" outlineLevel="1">
      <c r="A31" s="40" t="s">
        <v>664</v>
      </c>
      <c r="B31" s="206">
        <v>45549</v>
      </c>
      <c r="C31" s="40" t="s">
        <v>336</v>
      </c>
      <c r="D31" s="40" t="s">
        <v>336</v>
      </c>
      <c r="E31" s="40" t="s">
        <v>668</v>
      </c>
      <c r="F31" s="29">
        <v>916</v>
      </c>
      <c r="G31" s="29">
        <v>366.40000000000003</v>
      </c>
      <c r="H31" s="29">
        <v>11424746.210000001</v>
      </c>
      <c r="I31" s="29">
        <v>2458.6999999999998</v>
      </c>
      <c r="J31" s="29">
        <v>10956.301499999996</v>
      </c>
      <c r="K31" s="40" t="s">
        <v>3548</v>
      </c>
      <c r="L31" s="199">
        <v>54483572</v>
      </c>
      <c r="M31" s="203">
        <v>1606</v>
      </c>
    </row>
    <row r="32" spans="1:13" hidden="1" outlineLevel="1">
      <c r="A32" s="38" t="s">
        <v>664</v>
      </c>
      <c r="B32" s="207">
        <v>45549</v>
      </c>
      <c r="C32" s="38" t="s">
        <v>336</v>
      </c>
      <c r="D32" s="38" t="s">
        <v>336</v>
      </c>
      <c r="E32" s="38" t="s">
        <v>673</v>
      </c>
      <c r="F32" s="41">
        <v>1454</v>
      </c>
      <c r="G32" s="41">
        <v>581.6</v>
      </c>
      <c r="H32" s="41">
        <v>11170103.204</v>
      </c>
      <c r="I32" s="41">
        <v>1561.6999999999998</v>
      </c>
      <c r="J32" s="41">
        <v>12560.364</v>
      </c>
      <c r="K32" s="38" t="s">
        <v>3548</v>
      </c>
      <c r="L32" s="199">
        <v>54483572</v>
      </c>
      <c r="M32" s="205">
        <v>1606</v>
      </c>
    </row>
    <row r="33" spans="1:13" hidden="1" outlineLevel="1">
      <c r="A33" s="40" t="s">
        <v>674</v>
      </c>
      <c r="B33" s="206">
        <v>45549</v>
      </c>
      <c r="C33" s="40" t="s">
        <v>258</v>
      </c>
      <c r="D33" s="40" t="s">
        <v>258</v>
      </c>
      <c r="E33" s="40" t="s">
        <v>689</v>
      </c>
      <c r="F33" s="29">
        <v>206</v>
      </c>
      <c r="G33" s="29">
        <v>82.4</v>
      </c>
      <c r="H33" s="29">
        <v>13163801.0798179</v>
      </c>
      <c r="I33" s="29">
        <v>3986.2480796999998</v>
      </c>
      <c r="J33" s="198">
        <v>6688.1052212499999</v>
      </c>
      <c r="K33" s="40" t="s">
        <v>3555</v>
      </c>
      <c r="L33" s="199">
        <v>9854031.3447903078</v>
      </c>
      <c r="M33" s="219">
        <v>252</v>
      </c>
    </row>
    <row r="34" spans="1:13" hidden="1" outlineLevel="1"/>
    <row r="35" spans="1:13" collapsed="1"/>
    <row r="40" spans="1:13" ht="15" thickBot="1"/>
    <row r="41" spans="1:13">
      <c r="C41" s="391" t="s">
        <v>3568</v>
      </c>
      <c r="D41" s="392"/>
      <c r="E41" s="393"/>
    </row>
    <row r="42" spans="1:13" ht="15" thickBot="1">
      <c r="C42" s="394"/>
      <c r="D42" s="395"/>
      <c r="E42" s="396"/>
    </row>
    <row r="43" spans="1:13" ht="15" thickBot="1">
      <c r="C43" s="231" t="s">
        <v>3566</v>
      </c>
      <c r="D43" s="227" t="s">
        <v>8</v>
      </c>
      <c r="E43" s="229">
        <f>H2</f>
        <v>217677010.13851047</v>
      </c>
    </row>
    <row r="44" spans="1:13" ht="15" thickBot="1">
      <c r="C44" s="232" t="s">
        <v>3566</v>
      </c>
      <c r="D44" s="228" t="s">
        <v>3565</v>
      </c>
      <c r="E44" s="225">
        <f>L2</f>
        <v>132625520.92997658</v>
      </c>
    </row>
    <row r="45" spans="1:13" ht="15" thickBot="1">
      <c r="C45" s="231" t="s">
        <v>3567</v>
      </c>
      <c r="D45" s="227" t="s">
        <v>8</v>
      </c>
      <c r="E45" s="229">
        <f>F2</f>
        <v>16264</v>
      </c>
    </row>
    <row r="46" spans="1:13" ht="15" thickBot="1">
      <c r="C46" s="232" t="s">
        <v>3567</v>
      </c>
      <c r="D46" s="228" t="s">
        <v>3565</v>
      </c>
      <c r="E46" s="225">
        <f>M2</f>
        <v>5144</v>
      </c>
    </row>
    <row r="47" spans="1:13" ht="15" thickBot="1">
      <c r="C47" s="231" t="s">
        <v>3566</v>
      </c>
      <c r="D47" s="227" t="s">
        <v>3564</v>
      </c>
      <c r="E47" s="230">
        <f>(E44-E43)/E43</f>
        <v>-0.39072334351898075</v>
      </c>
    </row>
    <row r="48" spans="1:13" ht="15" thickBot="1">
      <c r="C48" s="232" t="s">
        <v>3567</v>
      </c>
      <c r="D48" s="228" t="s">
        <v>3564</v>
      </c>
      <c r="E48" s="226">
        <f>(E46-E45)/E45</f>
        <v>-0.68371864240039348</v>
      </c>
    </row>
  </sheetData>
  <mergeCells count="1">
    <mergeCell ref="C41:E42"/>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820"/>
  <sheetViews>
    <sheetView topLeftCell="B1721" workbookViewId="0">
      <selection activeCell="H1722" sqref="H1722:K1820"/>
    </sheetView>
  </sheetViews>
  <sheetFormatPr defaultRowHeight="14.4"/>
  <cols>
    <col min="2" max="2" width="15.21875" customWidth="1"/>
    <col min="3" max="3" width="22.109375" customWidth="1"/>
    <col min="4" max="4" width="20.5546875" customWidth="1"/>
    <col min="5" max="5" width="16.21875" bestFit="1" customWidth="1"/>
    <col min="8" max="8" width="12.21875" customWidth="1"/>
    <col min="9" max="9" width="21.109375" customWidth="1"/>
    <col min="10" max="10" width="19.6640625" customWidth="1"/>
    <col min="11" max="11" width="12.5546875" customWidth="1"/>
    <col min="12" max="12" width="16.88671875" customWidth="1"/>
    <col min="14" max="14" width="12.21875" bestFit="1" customWidth="1"/>
    <col min="15" max="15" width="16.33203125" bestFit="1" customWidth="1"/>
  </cols>
  <sheetData>
    <row r="2" spans="2:11" ht="15" thickBot="1"/>
    <row r="3" spans="2:11">
      <c r="B3" s="259" t="s">
        <v>1418</v>
      </c>
      <c r="C3" s="50">
        <f>SUBTOTAL(9,C6:C203)/2</f>
        <v>18581034211.038082</v>
      </c>
      <c r="D3" s="50">
        <f t="shared" ref="D3:E3" si="0">SUBTOTAL(9,D6:D203)/2</f>
        <v>8480651043.22931</v>
      </c>
      <c r="E3" s="50">
        <f t="shared" si="0"/>
        <v>10135167167.744949</v>
      </c>
      <c r="H3" t="s">
        <v>1418</v>
      </c>
      <c r="I3">
        <v>22095709754.603539</v>
      </c>
      <c r="J3">
        <v>10815617066.937042</v>
      </c>
      <c r="K3">
        <v>10712793241.457672</v>
      </c>
    </row>
    <row r="4" spans="2:11" ht="15" thickBot="1">
      <c r="B4" s="260"/>
      <c r="C4" s="51"/>
      <c r="D4" s="51"/>
      <c r="E4" s="51"/>
    </row>
    <row r="5" spans="2:11">
      <c r="B5" s="3" t="s">
        <v>1413</v>
      </c>
      <c r="C5" s="194" t="s">
        <v>1430</v>
      </c>
      <c r="D5" s="194" t="s">
        <v>1431</v>
      </c>
      <c r="E5" s="194" t="s">
        <v>1446</v>
      </c>
      <c r="H5" t="s">
        <v>1413</v>
      </c>
      <c r="I5" t="s">
        <v>1430</v>
      </c>
      <c r="J5" t="s">
        <v>1431</v>
      </c>
      <c r="K5" t="s">
        <v>1446</v>
      </c>
    </row>
    <row r="6" spans="2:11">
      <c r="B6" s="193" t="s">
        <v>147</v>
      </c>
      <c r="C6" s="22">
        <v>46635361.121048532</v>
      </c>
      <c r="D6" s="22">
        <v>4933262.6816035993</v>
      </c>
      <c r="E6" s="22">
        <v>41702098.439444929</v>
      </c>
      <c r="H6" t="s">
        <v>147</v>
      </c>
      <c r="I6" s="24">
        <v>46635361.121048532</v>
      </c>
      <c r="J6" s="24">
        <v>4933262.6816035993</v>
      </c>
      <c r="K6" s="24">
        <v>41702098.439444929</v>
      </c>
    </row>
    <row r="7" spans="2:11">
      <c r="B7" s="193" t="s">
        <v>762</v>
      </c>
      <c r="C7" s="22">
        <v>234720343.22772899</v>
      </c>
      <c r="D7" s="22">
        <v>78068026.957744598</v>
      </c>
      <c r="E7" s="22">
        <v>48751767.189707726</v>
      </c>
      <c r="H7" t="s">
        <v>762</v>
      </c>
      <c r="I7" s="24">
        <v>234720343.22772902</v>
      </c>
      <c r="J7" s="24">
        <v>78068026.957744583</v>
      </c>
      <c r="K7" s="24">
        <v>48751767.189707734</v>
      </c>
    </row>
    <row r="8" spans="2:11">
      <c r="B8" s="193" t="s">
        <v>120</v>
      </c>
      <c r="C8" s="22">
        <v>107457482.00975111</v>
      </c>
      <c r="D8" s="22">
        <v>69955211.337236136</v>
      </c>
      <c r="E8" s="22">
        <v>37502270.67251496</v>
      </c>
      <c r="H8" t="s">
        <v>120</v>
      </c>
      <c r="I8" s="24">
        <v>107457482.00975111</v>
      </c>
      <c r="J8" s="24">
        <v>69955211.337236136</v>
      </c>
      <c r="K8" s="24">
        <v>37502270.67251496</v>
      </c>
    </row>
    <row r="9" spans="2:11">
      <c r="B9" s="193" t="s">
        <v>591</v>
      </c>
      <c r="C9" s="22">
        <v>238190943.43922898</v>
      </c>
      <c r="D9" s="22">
        <v>150040448.319778</v>
      </c>
      <c r="E9" s="22">
        <v>88150495.119451016</v>
      </c>
      <c r="H9" t="s">
        <v>591</v>
      </c>
      <c r="I9" s="24">
        <v>238190943.43922898</v>
      </c>
      <c r="J9" s="24">
        <v>150040448.319778</v>
      </c>
      <c r="K9" s="24">
        <v>88150495.119451031</v>
      </c>
    </row>
    <row r="10" spans="2:11">
      <c r="B10" s="193" t="s">
        <v>1165</v>
      </c>
      <c r="C10" s="22">
        <v>415670312.34884274</v>
      </c>
      <c r="D10" s="22">
        <v>415670312.34884274</v>
      </c>
      <c r="E10" s="22"/>
      <c r="H10" t="s">
        <v>1165</v>
      </c>
      <c r="I10" s="24">
        <v>415670312.34884274</v>
      </c>
      <c r="J10" s="24">
        <v>415670312.34884274</v>
      </c>
      <c r="K10" s="24"/>
    </row>
    <row r="11" spans="2:11">
      <c r="B11" s="193" t="s">
        <v>287</v>
      </c>
      <c r="C11" s="22">
        <v>715131057.02724004</v>
      </c>
      <c r="D11" s="22">
        <v>91398554.235784128</v>
      </c>
      <c r="E11" s="22">
        <v>567810727.15345597</v>
      </c>
      <c r="H11" t="s">
        <v>287</v>
      </c>
      <c r="I11" s="24">
        <v>715131057.02724004</v>
      </c>
      <c r="J11" s="24">
        <v>91398554.235784113</v>
      </c>
      <c r="K11" s="24">
        <v>567810727.15345609</v>
      </c>
    </row>
    <row r="12" spans="2:11">
      <c r="B12" s="193" t="s">
        <v>138</v>
      </c>
      <c r="C12" s="22">
        <v>1642979885.1759744</v>
      </c>
      <c r="D12" s="22">
        <v>591739195.39294553</v>
      </c>
      <c r="E12" s="22">
        <v>1015816807.0545727</v>
      </c>
      <c r="H12" t="s">
        <v>40</v>
      </c>
      <c r="I12" s="24">
        <v>3514675543.5654631</v>
      </c>
      <c r="J12" s="24">
        <v>2334966023.7077317</v>
      </c>
      <c r="K12" s="24">
        <v>1193072844.2577314</v>
      </c>
    </row>
    <row r="13" spans="2:11">
      <c r="B13" s="193" t="s">
        <v>1204</v>
      </c>
      <c r="C13" s="22">
        <v>252576804.98850003</v>
      </c>
      <c r="D13" s="22">
        <v>252576804.98850003</v>
      </c>
      <c r="E13" s="22"/>
      <c r="H13" t="s">
        <v>138</v>
      </c>
      <c r="I13" s="24">
        <v>1642979885.1759741</v>
      </c>
      <c r="J13" s="24">
        <v>591739195.39294529</v>
      </c>
      <c r="K13" s="24">
        <v>1015816807.0545728</v>
      </c>
    </row>
    <row r="14" spans="2:11">
      <c r="B14" s="193" t="s">
        <v>156</v>
      </c>
      <c r="C14" s="22">
        <v>166186302.61039364</v>
      </c>
      <c r="D14" s="22">
        <v>37229959.821006857</v>
      </c>
      <c r="E14" s="22">
        <v>128956342.78938673</v>
      </c>
      <c r="H14" t="s">
        <v>1204</v>
      </c>
      <c r="I14" s="24">
        <v>252576804.98850003</v>
      </c>
      <c r="J14" s="24">
        <v>252576804.98850003</v>
      </c>
      <c r="K14" s="24"/>
    </row>
    <row r="15" spans="2:11">
      <c r="B15" s="193" t="s">
        <v>388</v>
      </c>
      <c r="C15" s="22">
        <v>247184920.07969698</v>
      </c>
      <c r="D15" s="22">
        <v>62007415.871495642</v>
      </c>
      <c r="E15" s="22">
        <v>178992492.97721332</v>
      </c>
      <c r="H15" t="s">
        <v>156</v>
      </c>
      <c r="I15" s="24">
        <v>166186302.61039364</v>
      </c>
      <c r="J15" s="24">
        <v>37229959.821006857</v>
      </c>
      <c r="K15" s="24">
        <v>128956342.78938673</v>
      </c>
    </row>
    <row r="16" spans="2:11">
      <c r="B16" s="193" t="s">
        <v>27</v>
      </c>
      <c r="C16" s="22">
        <v>1899278927.2637012</v>
      </c>
      <c r="D16" s="22">
        <v>853745637.83115256</v>
      </c>
      <c r="E16" s="22">
        <v>1040417112.7484015</v>
      </c>
      <c r="H16" t="s">
        <v>388</v>
      </c>
      <c r="I16" s="24">
        <v>247184920.07969698</v>
      </c>
      <c r="J16" s="24">
        <v>62007415.871495642</v>
      </c>
      <c r="K16" s="24">
        <v>178992492.97721329</v>
      </c>
    </row>
    <row r="17" spans="2:11">
      <c r="B17" s="193" t="s">
        <v>1232</v>
      </c>
      <c r="C17" s="22">
        <v>190914712.40870708</v>
      </c>
      <c r="D17" s="22">
        <v>190914712.40870708</v>
      </c>
      <c r="E17" s="22"/>
      <c r="H17" t="s">
        <v>27</v>
      </c>
      <c r="I17" s="24">
        <v>1899278927.2637014</v>
      </c>
      <c r="J17" s="24">
        <v>853745637.83115268</v>
      </c>
      <c r="K17" s="24">
        <v>1040417112.7484016</v>
      </c>
    </row>
    <row r="18" spans="2:11">
      <c r="B18" s="193" t="s">
        <v>217</v>
      </c>
      <c r="C18" s="22">
        <v>172926785.04815769</v>
      </c>
      <c r="D18" s="22">
        <v>71668192.850837484</v>
      </c>
      <c r="E18" s="22">
        <v>51090933.438593544</v>
      </c>
      <c r="H18" t="s">
        <v>1232</v>
      </c>
      <c r="I18" s="24">
        <v>190914712.40870708</v>
      </c>
      <c r="J18" s="24">
        <v>190914712.40870708</v>
      </c>
      <c r="K18" s="24"/>
    </row>
    <row r="19" spans="2:11">
      <c r="B19" s="193" t="s">
        <v>514</v>
      </c>
      <c r="C19" s="22">
        <v>2148258237.7281728</v>
      </c>
      <c r="D19" s="22">
        <v>912013069.89382172</v>
      </c>
      <c r="E19" s="22">
        <v>1144334678.1869545</v>
      </c>
      <c r="H19" t="s">
        <v>217</v>
      </c>
      <c r="I19" s="24">
        <v>172926785.04815769</v>
      </c>
      <c r="J19" s="24">
        <v>71668192.850837484</v>
      </c>
      <c r="K19" s="24">
        <v>51090933.438593544</v>
      </c>
    </row>
    <row r="20" spans="2:11">
      <c r="B20" s="193" t="s">
        <v>1250</v>
      </c>
      <c r="C20" s="22">
        <v>277182368.48005867</v>
      </c>
      <c r="D20" s="22">
        <v>276278195.94005865</v>
      </c>
      <c r="E20" s="22"/>
      <c r="H20" t="s">
        <v>514</v>
      </c>
      <c r="I20" s="24">
        <v>2148258237.7281723</v>
      </c>
      <c r="J20" s="24">
        <v>912013069.89382172</v>
      </c>
      <c r="K20" s="24">
        <v>1144334678.1869547</v>
      </c>
    </row>
    <row r="21" spans="2:11">
      <c r="B21" s="193" t="s">
        <v>64</v>
      </c>
      <c r="C21" s="22">
        <v>4687149709.8115101</v>
      </c>
      <c r="D21" s="22">
        <v>2183279055.3425794</v>
      </c>
      <c r="E21" s="22">
        <v>2378935957.8479357</v>
      </c>
      <c r="H21" t="s">
        <v>1250</v>
      </c>
      <c r="I21" s="24">
        <v>277182368.48005867</v>
      </c>
      <c r="J21" s="24">
        <v>276278195.94005865</v>
      </c>
      <c r="K21" s="24"/>
    </row>
    <row r="22" spans="2:11">
      <c r="B22" s="193" t="s">
        <v>1283</v>
      </c>
      <c r="C22" s="22">
        <v>151789539.3188538</v>
      </c>
      <c r="D22" s="22">
        <v>151789539.3188538</v>
      </c>
      <c r="E22" s="22"/>
      <c r="H22" t="s">
        <v>64</v>
      </c>
      <c r="I22" s="24">
        <v>4687149709.8115082</v>
      </c>
      <c r="J22" s="24">
        <v>2183279055.3425794</v>
      </c>
      <c r="K22" s="24">
        <v>2378935957.8479338</v>
      </c>
    </row>
    <row r="23" spans="2:11">
      <c r="B23" s="193" t="s">
        <v>1292</v>
      </c>
      <c r="C23" s="22">
        <v>303045745.79020876</v>
      </c>
      <c r="D23" s="22">
        <v>303045745.79020876</v>
      </c>
      <c r="E23" s="22"/>
      <c r="H23" t="s">
        <v>1283</v>
      </c>
      <c r="I23" s="24">
        <v>151789539.3188538</v>
      </c>
      <c r="J23" s="24">
        <v>151789539.3188538</v>
      </c>
      <c r="K23" s="24"/>
    </row>
    <row r="24" spans="2:11">
      <c r="B24" s="193" t="s">
        <v>191</v>
      </c>
      <c r="C24" s="22">
        <v>198763325.65602797</v>
      </c>
      <c r="D24" s="22">
        <v>27323021.716038592</v>
      </c>
      <c r="E24" s="22">
        <v>171440303.93998939</v>
      </c>
      <c r="H24" t="s">
        <v>1292</v>
      </c>
      <c r="I24" s="24">
        <v>303045745.79020876</v>
      </c>
      <c r="J24" s="24">
        <v>303045745.79020876</v>
      </c>
      <c r="K24" s="24"/>
    </row>
    <row r="25" spans="2:11">
      <c r="B25" s="193" t="s">
        <v>474</v>
      </c>
      <c r="C25" s="22">
        <v>1277748684.2306938</v>
      </c>
      <c r="D25" s="22">
        <v>444024103.34540784</v>
      </c>
      <c r="E25" s="22">
        <v>806099668.71161509</v>
      </c>
      <c r="H25" t="s">
        <v>191</v>
      </c>
      <c r="I25" s="24">
        <v>198763325.65602797</v>
      </c>
      <c r="J25" s="24">
        <v>27323021.716038592</v>
      </c>
      <c r="K25" s="24">
        <v>171440303.93998939</v>
      </c>
    </row>
    <row r="26" spans="2:11">
      <c r="B26" s="193" t="s">
        <v>1340</v>
      </c>
      <c r="C26" s="22">
        <v>274744690.96347755</v>
      </c>
      <c r="D26" s="22">
        <v>274744690.96347755</v>
      </c>
      <c r="E26" s="22"/>
      <c r="H26" t="s">
        <v>474</v>
      </c>
      <c r="I26" s="24">
        <v>1277748684.2306936</v>
      </c>
      <c r="J26" s="24">
        <v>444024103.34540778</v>
      </c>
      <c r="K26" s="24">
        <v>806099668.71161497</v>
      </c>
    </row>
    <row r="27" spans="2:11">
      <c r="B27" s="193" t="s">
        <v>330</v>
      </c>
      <c r="C27" s="22">
        <v>102458798.3624544</v>
      </c>
      <c r="D27" s="22">
        <v>15368819.754368158</v>
      </c>
      <c r="E27" s="22">
        <v>87089978.608086199</v>
      </c>
      <c r="H27" t="s">
        <v>1340</v>
      </c>
      <c r="I27" s="24">
        <v>274744690.96347755</v>
      </c>
      <c r="J27" s="24">
        <v>274744690.96347755</v>
      </c>
      <c r="K27" s="24"/>
    </row>
    <row r="28" spans="2:11">
      <c r="B28" s="193" t="s">
        <v>789</v>
      </c>
      <c r="C28" s="22">
        <v>307075969.79797006</v>
      </c>
      <c r="D28" s="22">
        <v>99622299.743695512</v>
      </c>
      <c r="E28" s="22">
        <v>207453670.05427447</v>
      </c>
      <c r="H28" t="s">
        <v>330</v>
      </c>
      <c r="I28" s="24">
        <v>102458798.3624544</v>
      </c>
      <c r="J28" s="24">
        <v>15368819.754368158</v>
      </c>
      <c r="K28" s="24">
        <v>87089978.608086199</v>
      </c>
    </row>
    <row r="29" spans="2:11">
      <c r="B29" s="193" t="s">
        <v>44</v>
      </c>
      <c r="C29" s="22">
        <v>135338960.16594499</v>
      </c>
      <c r="D29" s="22">
        <v>22356218.399891749</v>
      </c>
      <c r="E29" s="22">
        <v>112982741.76605326</v>
      </c>
      <c r="H29" t="s">
        <v>789</v>
      </c>
      <c r="I29" s="24">
        <v>307075969.79797012</v>
      </c>
      <c r="J29" s="24">
        <v>99622299.743695483</v>
      </c>
      <c r="K29" s="24">
        <v>207453670.0542745</v>
      </c>
    </row>
    <row r="30" spans="2:11">
      <c r="B30" s="193" t="s">
        <v>265</v>
      </c>
      <c r="C30" s="22">
        <v>111071445.70200002</v>
      </c>
      <c r="D30" s="22">
        <v>14964640.486359999</v>
      </c>
      <c r="E30" s="22">
        <v>96106805.215639994</v>
      </c>
      <c r="H30" t="s">
        <v>44</v>
      </c>
      <c r="I30" s="24">
        <v>135338960.16594499</v>
      </c>
      <c r="J30" s="24">
        <v>22356218.399891749</v>
      </c>
      <c r="K30" s="24">
        <v>112982741.76605326</v>
      </c>
    </row>
    <row r="31" spans="2:11">
      <c r="B31" s="193" t="s">
        <v>336</v>
      </c>
      <c r="C31" s="22">
        <v>177277562.874118</v>
      </c>
      <c r="D31" s="22">
        <v>47104579.483750001</v>
      </c>
      <c r="E31" s="22">
        <v>130172983.39036798</v>
      </c>
      <c r="H31" t="s">
        <v>265</v>
      </c>
      <c r="I31" s="24">
        <v>111071445.70200002</v>
      </c>
      <c r="J31" s="24">
        <v>14964640.486359999</v>
      </c>
      <c r="K31" s="24">
        <v>96106805.215639994</v>
      </c>
    </row>
    <row r="32" spans="2:11" ht="15" thickBot="1">
      <c r="B32" s="193" t="s">
        <v>1369</v>
      </c>
      <c r="C32" s="22">
        <v>350433922.1714434</v>
      </c>
      <c r="D32" s="22">
        <v>350433922.1714434</v>
      </c>
      <c r="E32" s="22"/>
      <c r="H32" t="s">
        <v>336</v>
      </c>
      <c r="I32" s="24">
        <v>177277562.874118</v>
      </c>
      <c r="J32" s="24">
        <v>47104579.483750008</v>
      </c>
      <c r="K32" s="24">
        <v>130172983.39036798</v>
      </c>
    </row>
    <row r="33" spans="2:15" ht="15" thickBot="1">
      <c r="B33" s="52" t="s">
        <v>806</v>
      </c>
      <c r="C33" s="53">
        <v>85781337.130128086</v>
      </c>
      <c r="D33" s="54">
        <v>42199240.20889014</v>
      </c>
      <c r="E33" s="55">
        <v>39901741.970121697</v>
      </c>
      <c r="H33" t="s">
        <v>1369</v>
      </c>
      <c r="I33" s="24">
        <v>350433922.1714434</v>
      </c>
      <c r="J33" s="24">
        <v>350433922.1714434</v>
      </c>
      <c r="K33" s="24"/>
    </row>
    <row r="34" spans="2:15">
      <c r="B34" s="193" t="s">
        <v>258</v>
      </c>
      <c r="C34" s="22">
        <v>193303052.31646207</v>
      </c>
      <c r="D34" s="22">
        <v>50749454.451982491</v>
      </c>
      <c r="E34" s="22">
        <v>142553597.86447957</v>
      </c>
      <c r="H34" t="s">
        <v>806</v>
      </c>
      <c r="I34" s="24">
        <v>85781337.130128086</v>
      </c>
      <c r="J34" s="24">
        <v>42199240.208890148</v>
      </c>
      <c r="K34" s="24">
        <v>39901741.970121689</v>
      </c>
    </row>
    <row r="35" spans="2:15">
      <c r="B35" s="193" t="s">
        <v>50</v>
      </c>
      <c r="C35" s="22">
        <v>483284928.45372742</v>
      </c>
      <c r="D35" s="22">
        <v>141873994.0454174</v>
      </c>
      <c r="E35" s="22">
        <v>341410934.40831017</v>
      </c>
      <c r="H35" t="s">
        <v>258</v>
      </c>
      <c r="I35" s="24">
        <v>193303052.31646201</v>
      </c>
      <c r="J35" s="24">
        <v>50749454.451982491</v>
      </c>
      <c r="K35" s="24">
        <v>142553597.86447954</v>
      </c>
    </row>
    <row r="36" spans="2:15">
      <c r="B36" s="193" t="s">
        <v>172</v>
      </c>
      <c r="C36" s="22">
        <v>465926299.36449569</v>
      </c>
      <c r="D36" s="22">
        <v>93712460.224222034</v>
      </c>
      <c r="E36" s="22">
        <v>364292663.16163528</v>
      </c>
      <c r="H36" t="s">
        <v>50</v>
      </c>
      <c r="I36" s="24">
        <v>483284928.45372742</v>
      </c>
      <c r="J36" s="24">
        <v>141873994.0454174</v>
      </c>
      <c r="K36" s="24">
        <v>341410934.40831017</v>
      </c>
    </row>
    <row r="37" spans="2:15">
      <c r="B37" s="193" t="s">
        <v>561</v>
      </c>
      <c r="C37" s="22">
        <v>125214350</v>
      </c>
      <c r="D37" s="22">
        <v>18782152.5</v>
      </c>
      <c r="E37" s="22">
        <v>106432197.5</v>
      </c>
      <c r="H37" t="s">
        <v>172</v>
      </c>
      <c r="I37" s="24">
        <v>465926299.36449569</v>
      </c>
      <c r="J37" s="24">
        <v>93712460.224222034</v>
      </c>
      <c r="K37" s="24">
        <v>364292663.16163528</v>
      </c>
    </row>
    <row r="38" spans="2:15">
      <c r="B38" s="193" t="s">
        <v>659</v>
      </c>
      <c r="C38" s="22">
        <v>210791285.87992296</v>
      </c>
      <c r="D38" s="22">
        <v>19469858.888181489</v>
      </c>
      <c r="E38" s="22">
        <v>191321426.99174133</v>
      </c>
      <c r="H38" t="s">
        <v>561</v>
      </c>
      <c r="I38" s="24">
        <v>125214350</v>
      </c>
      <c r="J38" s="24">
        <v>18782152.5</v>
      </c>
      <c r="K38" s="24">
        <v>106432197.5</v>
      </c>
    </row>
    <row r="39" spans="2:15">
      <c r="B39" s="193" t="s">
        <v>945</v>
      </c>
      <c r="C39" s="22">
        <v>184540160.09143645</v>
      </c>
      <c r="D39" s="22">
        <v>121568245.5150283</v>
      </c>
      <c r="E39" s="22"/>
      <c r="H39" t="s">
        <v>659</v>
      </c>
      <c r="I39" s="24">
        <v>210791285.87992293</v>
      </c>
      <c r="J39" s="24">
        <v>19469858.888181489</v>
      </c>
      <c r="K39" s="24">
        <v>191321426.99174136</v>
      </c>
    </row>
    <row r="40" spans="2:15">
      <c r="B40" s="193" t="s">
        <v>1414</v>
      </c>
      <c r="C40" s="22">
        <v>18581034211.038082</v>
      </c>
      <c r="D40" s="22">
        <v>8480651043.22931</v>
      </c>
      <c r="E40" s="22">
        <v>9519720397.1999474</v>
      </c>
      <c r="H40" t="s">
        <v>945</v>
      </c>
      <c r="I40" s="24">
        <v>184540160.09143645</v>
      </c>
      <c r="J40" s="24">
        <v>121568245.5150283</v>
      </c>
      <c r="K40" s="24"/>
    </row>
    <row r="41" spans="2:15">
      <c r="H41" t="s">
        <v>1414</v>
      </c>
      <c r="I41" s="24">
        <v>22095709754.603539</v>
      </c>
      <c r="J41" s="24">
        <v>10815617066.937042</v>
      </c>
      <c r="K41" s="24">
        <v>10712793241.457672</v>
      </c>
    </row>
    <row r="44" spans="2:15">
      <c r="B44" s="115" t="s">
        <v>1594</v>
      </c>
      <c r="C44" s="116" t="s">
        <v>1595</v>
      </c>
      <c r="D44" s="116" t="s">
        <v>3406</v>
      </c>
      <c r="E44" s="116" t="s">
        <v>3379</v>
      </c>
      <c r="F44" s="116" t="s">
        <v>3380</v>
      </c>
      <c r="G44" s="116" t="s">
        <v>3381</v>
      </c>
      <c r="H44" s="116" t="s">
        <v>3382</v>
      </c>
      <c r="I44" s="116" t="s">
        <v>3407</v>
      </c>
      <c r="K44" s="3" t="s">
        <v>1413</v>
      </c>
      <c r="L44" t="s">
        <v>3505</v>
      </c>
      <c r="N44" t="s">
        <v>1413</v>
      </c>
      <c r="O44" t="s">
        <v>3505</v>
      </c>
    </row>
    <row r="45" spans="2:15">
      <c r="B45" s="115" t="s">
        <v>26</v>
      </c>
      <c r="C45" s="115" t="s">
        <v>3332</v>
      </c>
      <c r="D45" s="115" t="s">
        <v>3384</v>
      </c>
      <c r="E45" s="118">
        <v>6606972.9400000004</v>
      </c>
      <c r="F45" s="118">
        <v>6606972.9400000004</v>
      </c>
      <c r="G45" s="118" t="s">
        <v>3383</v>
      </c>
      <c r="H45" s="118">
        <v>6606972.9400000004</v>
      </c>
      <c r="I45" s="118" t="s">
        <v>3383</v>
      </c>
      <c r="K45" s="193" t="s">
        <v>26</v>
      </c>
      <c r="L45" s="22">
        <v>32303880.190000005</v>
      </c>
      <c r="N45" t="s">
        <v>26</v>
      </c>
      <c r="O45" s="147">
        <v>32303880.190000005</v>
      </c>
    </row>
    <row r="46" spans="2:15">
      <c r="B46" s="115" t="s">
        <v>26</v>
      </c>
      <c r="C46" s="115" t="s">
        <v>1449</v>
      </c>
      <c r="D46" s="115" t="s">
        <v>1597</v>
      </c>
      <c r="E46" s="118">
        <v>8597643.8200000003</v>
      </c>
      <c r="F46" s="118">
        <v>52195.56</v>
      </c>
      <c r="G46" s="118" t="s">
        <v>3383</v>
      </c>
      <c r="H46" s="118">
        <v>52195.56</v>
      </c>
      <c r="I46" s="118">
        <v>8545448.2599999998</v>
      </c>
      <c r="K46" s="193" t="s">
        <v>43</v>
      </c>
      <c r="L46" s="22">
        <v>48635713.890000001</v>
      </c>
      <c r="N46" t="s">
        <v>43</v>
      </c>
      <c r="O46" s="147">
        <v>48635713.890000001</v>
      </c>
    </row>
    <row r="47" spans="2:15">
      <c r="B47" s="115" t="s">
        <v>26</v>
      </c>
      <c r="C47" s="115" t="s">
        <v>1598</v>
      </c>
      <c r="D47" s="115" t="s">
        <v>3408</v>
      </c>
      <c r="E47" s="118">
        <v>2553619.5699999998</v>
      </c>
      <c r="F47" s="118">
        <v>23156.47</v>
      </c>
      <c r="G47" s="118" t="s">
        <v>3383</v>
      </c>
      <c r="H47" s="118">
        <v>23156.47</v>
      </c>
      <c r="I47" s="118">
        <v>2530463.1</v>
      </c>
      <c r="K47" s="193" t="s">
        <v>49</v>
      </c>
      <c r="L47" s="22">
        <v>23221417.91</v>
      </c>
      <c r="N47" t="s">
        <v>49</v>
      </c>
      <c r="O47" s="147">
        <v>23221417.91</v>
      </c>
    </row>
    <row r="48" spans="2:15">
      <c r="B48" s="115" t="s">
        <v>26</v>
      </c>
      <c r="C48" s="115" t="s">
        <v>1599</v>
      </c>
      <c r="D48" s="115" t="s">
        <v>1600</v>
      </c>
      <c r="E48" s="118">
        <v>4367822.49</v>
      </c>
      <c r="F48" s="118">
        <v>741397.52</v>
      </c>
      <c r="G48" s="118" t="s">
        <v>3383</v>
      </c>
      <c r="H48" s="118">
        <v>741397.52</v>
      </c>
      <c r="I48" s="118">
        <v>3626424.97</v>
      </c>
      <c r="K48" s="193" t="s">
        <v>56</v>
      </c>
      <c r="L48" s="22">
        <v>67652364.560000002</v>
      </c>
      <c r="N48" t="s">
        <v>56</v>
      </c>
      <c r="O48" s="147">
        <v>67652364.560000002</v>
      </c>
    </row>
    <row r="49" spans="2:15">
      <c r="B49" s="115" t="s">
        <v>26</v>
      </c>
      <c r="C49" s="115" t="s">
        <v>1601</v>
      </c>
      <c r="D49" s="115" t="s">
        <v>1602</v>
      </c>
      <c r="E49" s="118">
        <v>1011367.55</v>
      </c>
      <c r="F49" s="118">
        <v>1269.94</v>
      </c>
      <c r="G49" s="118" t="s">
        <v>3383</v>
      </c>
      <c r="H49" s="118">
        <v>1269.94</v>
      </c>
      <c r="I49" s="118">
        <v>1010097.61</v>
      </c>
      <c r="K49" s="193" t="s">
        <v>63</v>
      </c>
      <c r="L49" s="22">
        <v>32014191.350000001</v>
      </c>
      <c r="N49" t="s">
        <v>63</v>
      </c>
      <c r="O49" s="147">
        <v>32014191.350000001</v>
      </c>
    </row>
    <row r="50" spans="2:15">
      <c r="B50" s="115" t="s">
        <v>26</v>
      </c>
      <c r="C50" s="115" t="s">
        <v>1603</v>
      </c>
      <c r="D50" s="115" t="s">
        <v>1604</v>
      </c>
      <c r="E50" s="118">
        <v>1628109.57</v>
      </c>
      <c r="F50" s="118">
        <v>18464.240000000002</v>
      </c>
      <c r="G50" s="118" t="s">
        <v>3383</v>
      </c>
      <c r="H50" s="118">
        <v>18464.240000000002</v>
      </c>
      <c r="I50" s="118">
        <v>1609645.33</v>
      </c>
      <c r="K50" s="193" t="s">
        <v>86</v>
      </c>
      <c r="L50" s="22">
        <v>81236523.640000001</v>
      </c>
      <c r="N50" t="s">
        <v>86</v>
      </c>
      <c r="O50" s="147">
        <v>81236523.640000001</v>
      </c>
    </row>
    <row r="51" spans="2:15">
      <c r="B51" s="115" t="s">
        <v>26</v>
      </c>
      <c r="C51" s="115" t="s">
        <v>1605</v>
      </c>
      <c r="D51" s="115" t="s">
        <v>2975</v>
      </c>
      <c r="E51" s="118">
        <v>3795143.99</v>
      </c>
      <c r="F51" s="118" t="s">
        <v>3383</v>
      </c>
      <c r="G51" s="118" t="s">
        <v>3383</v>
      </c>
      <c r="H51" s="118" t="s">
        <v>3383</v>
      </c>
      <c r="I51" s="118">
        <v>3795143.99</v>
      </c>
      <c r="K51" s="193" t="s">
        <v>104</v>
      </c>
      <c r="L51" s="22">
        <v>26049440.099999998</v>
      </c>
      <c r="N51" t="s">
        <v>104</v>
      </c>
      <c r="O51" s="147">
        <v>26049440.099999998</v>
      </c>
    </row>
    <row r="52" spans="2:15">
      <c r="B52" s="115" t="s">
        <v>26</v>
      </c>
      <c r="C52" s="115" t="s">
        <v>1606</v>
      </c>
      <c r="D52" s="115" t="s">
        <v>1607</v>
      </c>
      <c r="E52" s="118">
        <v>8004000</v>
      </c>
      <c r="F52" s="118" t="s">
        <v>3383</v>
      </c>
      <c r="G52" s="118" t="s">
        <v>3383</v>
      </c>
      <c r="H52" s="118" t="s">
        <v>3383</v>
      </c>
      <c r="I52" s="118">
        <v>8004000</v>
      </c>
      <c r="K52" s="193" t="s">
        <v>119</v>
      </c>
      <c r="L52" s="22">
        <v>12671694.77</v>
      </c>
      <c r="N52" t="s">
        <v>119</v>
      </c>
      <c r="O52" s="147">
        <v>12671694.77</v>
      </c>
    </row>
    <row r="53" spans="2:15">
      <c r="B53" s="115" t="s">
        <v>26</v>
      </c>
      <c r="C53" s="115" t="s">
        <v>1608</v>
      </c>
      <c r="D53" s="115" t="s">
        <v>3409</v>
      </c>
      <c r="E53" s="118">
        <v>40000</v>
      </c>
      <c r="F53" s="118" t="s">
        <v>3383</v>
      </c>
      <c r="G53" s="118" t="s">
        <v>3383</v>
      </c>
      <c r="H53" s="118" t="s">
        <v>3383</v>
      </c>
      <c r="I53" s="118">
        <v>40000</v>
      </c>
      <c r="K53" s="193" t="s">
        <v>125</v>
      </c>
      <c r="L53" s="22">
        <v>48327875.349999994</v>
      </c>
      <c r="N53" t="s">
        <v>125</v>
      </c>
      <c r="O53" s="147">
        <v>48327875.349999994</v>
      </c>
    </row>
    <row r="54" spans="2:15">
      <c r="B54" s="115" t="s">
        <v>26</v>
      </c>
      <c r="C54" s="115" t="s">
        <v>1609</v>
      </c>
      <c r="D54" s="115" t="s">
        <v>1610</v>
      </c>
      <c r="E54" s="118">
        <v>5764812.0199999996</v>
      </c>
      <c r="F54" s="118">
        <v>212290</v>
      </c>
      <c r="G54" s="118">
        <v>4102970</v>
      </c>
      <c r="H54" s="118">
        <v>4315260</v>
      </c>
      <c r="I54" s="118">
        <v>1449552.02</v>
      </c>
      <c r="K54" s="193" t="s">
        <v>129</v>
      </c>
      <c r="L54" s="22">
        <v>2778864.87</v>
      </c>
      <c r="N54" t="s">
        <v>129</v>
      </c>
      <c r="O54" s="147">
        <v>2778864.87</v>
      </c>
    </row>
    <row r="55" spans="2:15">
      <c r="B55" s="115" t="s">
        <v>26</v>
      </c>
      <c r="C55" s="115" t="s">
        <v>1611</v>
      </c>
      <c r="D55" s="115" t="s">
        <v>1612</v>
      </c>
      <c r="E55" s="118">
        <v>2679920.4</v>
      </c>
      <c r="F55" s="118">
        <v>10770</v>
      </c>
      <c r="G55" s="118" t="s">
        <v>3383</v>
      </c>
      <c r="H55" s="118">
        <v>10770</v>
      </c>
      <c r="I55" s="118">
        <v>2669150.4</v>
      </c>
      <c r="K55" s="193" t="s">
        <v>137</v>
      </c>
      <c r="L55" s="22">
        <v>5337898.4400000004</v>
      </c>
      <c r="N55" t="s">
        <v>137</v>
      </c>
      <c r="O55" s="147">
        <v>5337898.4400000004</v>
      </c>
    </row>
    <row r="56" spans="2:15">
      <c r="B56" s="115" t="s">
        <v>26</v>
      </c>
      <c r="C56" s="115" t="s">
        <v>1613</v>
      </c>
      <c r="D56" s="115" t="s">
        <v>2982</v>
      </c>
      <c r="E56" s="118">
        <v>990000</v>
      </c>
      <c r="F56" s="118" t="s">
        <v>3383</v>
      </c>
      <c r="G56" s="118" t="s">
        <v>3383</v>
      </c>
      <c r="H56" s="118" t="s">
        <v>3383</v>
      </c>
      <c r="I56" s="118">
        <v>990000</v>
      </c>
      <c r="K56" s="193" t="s">
        <v>146</v>
      </c>
      <c r="L56" s="22">
        <v>21906186.890000001</v>
      </c>
      <c r="N56" t="s">
        <v>146</v>
      </c>
      <c r="O56" s="147">
        <v>21906186.890000001</v>
      </c>
    </row>
    <row r="57" spans="2:15">
      <c r="B57" s="115" t="s">
        <v>26</v>
      </c>
      <c r="C57" s="115" t="s">
        <v>1614</v>
      </c>
      <c r="D57" s="115" t="s">
        <v>1615</v>
      </c>
      <c r="E57" s="118">
        <v>900000</v>
      </c>
      <c r="F57" s="118" t="s">
        <v>3383</v>
      </c>
      <c r="G57" s="118" t="s">
        <v>3383</v>
      </c>
      <c r="H57" s="118" t="s">
        <v>3383</v>
      </c>
      <c r="I57" s="118">
        <v>900000</v>
      </c>
      <c r="K57" s="193" t="s">
        <v>155</v>
      </c>
      <c r="L57" s="22">
        <v>30224939.890000001</v>
      </c>
      <c r="N57" t="s">
        <v>155</v>
      </c>
      <c r="O57" s="147">
        <v>30224939.890000001</v>
      </c>
    </row>
    <row r="58" spans="2:15">
      <c r="B58" s="115" t="s">
        <v>26</v>
      </c>
      <c r="C58" s="115" t="s">
        <v>1616</v>
      </c>
      <c r="D58" s="115" t="s">
        <v>3410</v>
      </c>
      <c r="E58" s="118">
        <v>150000</v>
      </c>
      <c r="F58" s="118">
        <v>109800</v>
      </c>
      <c r="G58" s="118" t="s">
        <v>3383</v>
      </c>
      <c r="H58" s="118">
        <v>109800</v>
      </c>
      <c r="I58" s="118">
        <v>40200</v>
      </c>
      <c r="K58" s="193" t="s">
        <v>171</v>
      </c>
      <c r="L58" s="22">
        <v>50550348.659999996</v>
      </c>
      <c r="N58" t="s">
        <v>171</v>
      </c>
      <c r="O58" s="147">
        <v>50550348.659999996</v>
      </c>
    </row>
    <row r="59" spans="2:15">
      <c r="B59" s="115" t="s">
        <v>26</v>
      </c>
      <c r="C59" s="115" t="s">
        <v>1617</v>
      </c>
      <c r="D59" s="115" t="s">
        <v>3411</v>
      </c>
      <c r="E59" s="118">
        <v>80000</v>
      </c>
      <c r="F59" s="118" t="s">
        <v>3383</v>
      </c>
      <c r="G59" s="118" t="s">
        <v>3383</v>
      </c>
      <c r="H59" s="118" t="s">
        <v>3383</v>
      </c>
      <c r="I59" s="118">
        <v>80000</v>
      </c>
      <c r="K59" s="193" t="s">
        <v>190</v>
      </c>
      <c r="L59" s="22">
        <v>20154770.020000003</v>
      </c>
      <c r="N59" t="s">
        <v>190</v>
      </c>
      <c r="O59" s="147">
        <v>20154770.020000003</v>
      </c>
    </row>
    <row r="60" spans="2:15">
      <c r="B60" s="115" t="s">
        <v>26</v>
      </c>
      <c r="C60" s="115" t="s">
        <v>1618</v>
      </c>
      <c r="D60" s="115" t="s">
        <v>1619</v>
      </c>
      <c r="E60" s="118">
        <v>150000</v>
      </c>
      <c r="F60" s="118" t="s">
        <v>3383</v>
      </c>
      <c r="G60" s="118" t="s">
        <v>3383</v>
      </c>
      <c r="H60" s="118" t="s">
        <v>3383</v>
      </c>
      <c r="I60" s="118">
        <v>150000</v>
      </c>
      <c r="K60" s="193" t="s">
        <v>216</v>
      </c>
      <c r="L60" s="22">
        <v>48265829.909999996</v>
      </c>
      <c r="N60" t="s">
        <v>216</v>
      </c>
      <c r="O60" s="147">
        <v>48265829.909999996</v>
      </c>
    </row>
    <row r="61" spans="2:15">
      <c r="B61" s="115" t="s">
        <v>26</v>
      </c>
      <c r="C61" s="115" t="s">
        <v>1620</v>
      </c>
      <c r="D61" s="115" t="s">
        <v>3412</v>
      </c>
      <c r="E61" s="118">
        <v>800000</v>
      </c>
      <c r="F61" s="118" t="s">
        <v>3383</v>
      </c>
      <c r="G61" s="118" t="s">
        <v>3383</v>
      </c>
      <c r="H61" s="118" t="s">
        <v>3383</v>
      </c>
      <c r="I61" s="118">
        <v>800000</v>
      </c>
      <c r="K61" s="193" t="s">
        <v>221</v>
      </c>
      <c r="L61" s="22">
        <v>34886785.309999995</v>
      </c>
      <c r="N61" t="s">
        <v>221</v>
      </c>
      <c r="O61" s="147">
        <v>34886785.309999995</v>
      </c>
    </row>
    <row r="62" spans="2:15">
      <c r="B62" s="115" t="s">
        <v>26</v>
      </c>
      <c r="C62" s="115" t="s">
        <v>1621</v>
      </c>
      <c r="D62" s="115" t="s">
        <v>3413</v>
      </c>
      <c r="E62" s="118">
        <v>400000</v>
      </c>
      <c r="F62" s="118" t="s">
        <v>3383</v>
      </c>
      <c r="G62" s="118" t="s">
        <v>3383</v>
      </c>
      <c r="H62" s="118" t="s">
        <v>3383</v>
      </c>
      <c r="I62" s="118">
        <v>400000</v>
      </c>
      <c r="K62" s="193" t="s">
        <v>257</v>
      </c>
      <c r="L62" s="22">
        <v>12874810.529999999</v>
      </c>
      <c r="N62" t="s">
        <v>257</v>
      </c>
      <c r="O62" s="147">
        <v>12874810.529999999</v>
      </c>
    </row>
    <row r="63" spans="2:15">
      <c r="B63" s="115" t="s">
        <v>26</v>
      </c>
      <c r="C63" s="115" t="s">
        <v>1622</v>
      </c>
      <c r="D63" s="115" t="s">
        <v>3414</v>
      </c>
      <c r="E63" s="118">
        <v>100000</v>
      </c>
      <c r="F63" s="118" t="s">
        <v>3383</v>
      </c>
      <c r="G63" s="118" t="s">
        <v>3383</v>
      </c>
      <c r="H63" s="118" t="s">
        <v>3383</v>
      </c>
      <c r="I63" s="118">
        <v>100000</v>
      </c>
      <c r="K63" s="193" t="s">
        <v>264</v>
      </c>
      <c r="L63" s="22">
        <v>11241888.84</v>
      </c>
      <c r="N63" t="s">
        <v>264</v>
      </c>
      <c r="O63" s="147">
        <v>11241888.84</v>
      </c>
    </row>
    <row r="64" spans="2:15">
      <c r="B64" s="115" t="s">
        <v>26</v>
      </c>
      <c r="C64" s="115" t="s">
        <v>1623</v>
      </c>
      <c r="D64" s="115" t="s">
        <v>3415</v>
      </c>
      <c r="E64" s="118">
        <v>600000</v>
      </c>
      <c r="F64" s="118" t="s">
        <v>3383</v>
      </c>
      <c r="G64" s="118" t="s">
        <v>3383</v>
      </c>
      <c r="H64" s="118" t="s">
        <v>3383</v>
      </c>
      <c r="I64" s="118">
        <v>600000</v>
      </c>
      <c r="K64" s="193" t="s">
        <v>280</v>
      </c>
      <c r="L64" s="22">
        <v>108843250.31999999</v>
      </c>
      <c r="N64" t="s">
        <v>280</v>
      </c>
      <c r="O64" s="147">
        <v>108843250.31999999</v>
      </c>
    </row>
    <row r="65" spans="2:15">
      <c r="B65" s="115" t="s">
        <v>26</v>
      </c>
      <c r="C65" s="115" t="s">
        <v>1624</v>
      </c>
      <c r="D65" s="115" t="s">
        <v>1625</v>
      </c>
      <c r="E65" s="118">
        <v>2094400</v>
      </c>
      <c r="F65" s="118">
        <v>894755.6</v>
      </c>
      <c r="G65" s="118" t="s">
        <v>3383</v>
      </c>
      <c r="H65" s="118">
        <v>894755.6</v>
      </c>
      <c r="I65" s="118">
        <v>1199644.3999999999</v>
      </c>
      <c r="K65" s="193" t="s">
        <v>286</v>
      </c>
      <c r="L65" s="22">
        <v>44345651.269999996</v>
      </c>
      <c r="N65" t="s">
        <v>286</v>
      </c>
      <c r="O65" s="147">
        <v>44345651.269999996</v>
      </c>
    </row>
    <row r="66" spans="2:15">
      <c r="B66" s="115" t="s">
        <v>26</v>
      </c>
      <c r="C66" s="115" t="s">
        <v>1626</v>
      </c>
      <c r="D66" s="115" t="s">
        <v>3416</v>
      </c>
      <c r="E66" s="118">
        <v>2156000</v>
      </c>
      <c r="F66" s="118" t="s">
        <v>3383</v>
      </c>
      <c r="G66" s="118" t="s">
        <v>3383</v>
      </c>
      <c r="H66" s="118" t="s">
        <v>3383</v>
      </c>
      <c r="I66" s="118">
        <v>2156000</v>
      </c>
      <c r="K66" s="193" t="s">
        <v>329</v>
      </c>
      <c r="L66" s="22">
        <v>16462578.979999999</v>
      </c>
      <c r="N66" t="s">
        <v>329</v>
      </c>
      <c r="O66" s="147">
        <v>16462578.979999999</v>
      </c>
    </row>
    <row r="67" spans="2:15">
      <c r="B67" s="115" t="s">
        <v>26</v>
      </c>
      <c r="C67" s="115" t="s">
        <v>1627</v>
      </c>
      <c r="D67" s="115" t="s">
        <v>3417</v>
      </c>
      <c r="E67" s="118">
        <v>3600000</v>
      </c>
      <c r="F67" s="118" t="s">
        <v>3383</v>
      </c>
      <c r="G67" s="118" t="s">
        <v>3383</v>
      </c>
      <c r="H67" s="118" t="s">
        <v>3383</v>
      </c>
      <c r="I67" s="118">
        <v>3600000</v>
      </c>
      <c r="K67" s="193" t="s">
        <v>335</v>
      </c>
      <c r="L67" s="22">
        <v>47923740.829999998</v>
      </c>
      <c r="N67" t="s">
        <v>335</v>
      </c>
      <c r="O67" s="147">
        <v>47923740.829999998</v>
      </c>
    </row>
    <row r="68" spans="2:15">
      <c r="B68" s="115" t="s">
        <v>26</v>
      </c>
      <c r="C68" s="115" t="s">
        <v>3333</v>
      </c>
      <c r="D68" s="115" t="s">
        <v>3385</v>
      </c>
      <c r="E68" s="118">
        <v>23632807.920000002</v>
      </c>
      <c r="F68" s="118">
        <v>23632807.920000002</v>
      </c>
      <c r="G68" s="118" t="s">
        <v>3383</v>
      </c>
      <c r="H68" s="118">
        <v>23632807.920000002</v>
      </c>
      <c r="I68" s="118" t="s">
        <v>3383</v>
      </c>
      <c r="K68" s="193" t="s">
        <v>345</v>
      </c>
      <c r="L68" s="22">
        <v>30109710.57</v>
      </c>
      <c r="N68" t="s">
        <v>345</v>
      </c>
      <c r="O68" s="147">
        <v>30109710.57</v>
      </c>
    </row>
    <row r="69" spans="2:15">
      <c r="B69" s="115" t="s">
        <v>43</v>
      </c>
      <c r="C69" s="115" t="s">
        <v>1450</v>
      </c>
      <c r="D69" s="115" t="s">
        <v>1597</v>
      </c>
      <c r="E69" s="118">
        <v>3498481.35</v>
      </c>
      <c r="F69" s="118">
        <v>416841.66</v>
      </c>
      <c r="G69" s="118" t="s">
        <v>3383</v>
      </c>
      <c r="H69" s="118">
        <v>416841.66</v>
      </c>
      <c r="I69" s="118">
        <v>3081639.69</v>
      </c>
      <c r="K69" s="193" t="s">
        <v>379</v>
      </c>
      <c r="L69" s="22">
        <v>41959381.039999999</v>
      </c>
      <c r="N69" t="s">
        <v>379</v>
      </c>
      <c r="O69" s="147">
        <v>41959381.039999999</v>
      </c>
    </row>
    <row r="70" spans="2:15">
      <c r="B70" s="115" t="s">
        <v>43</v>
      </c>
      <c r="C70" s="115" t="s">
        <v>1628</v>
      </c>
      <c r="D70" s="115" t="s">
        <v>3408</v>
      </c>
      <c r="E70" s="118">
        <v>2357620.89</v>
      </c>
      <c r="F70" s="118">
        <v>1822312.18</v>
      </c>
      <c r="G70" s="118" t="s">
        <v>3383</v>
      </c>
      <c r="H70" s="118">
        <v>1822312.18</v>
      </c>
      <c r="I70" s="118">
        <v>535308.71</v>
      </c>
      <c r="K70" s="193" t="s">
        <v>387</v>
      </c>
      <c r="L70" s="22">
        <v>135166472.01999998</v>
      </c>
      <c r="N70" t="s">
        <v>387</v>
      </c>
      <c r="O70" s="147">
        <v>135166472.01999998</v>
      </c>
    </row>
    <row r="71" spans="2:15">
      <c r="B71" s="115" t="s">
        <v>43</v>
      </c>
      <c r="C71" s="115" t="s">
        <v>1629</v>
      </c>
      <c r="D71" s="115" t="s">
        <v>1600</v>
      </c>
      <c r="E71" s="118">
        <v>21840678.170000002</v>
      </c>
      <c r="F71" s="118">
        <v>3295504.31</v>
      </c>
      <c r="G71" s="118" t="s">
        <v>3383</v>
      </c>
      <c r="H71" s="118">
        <v>3295504.31</v>
      </c>
      <c r="I71" s="118">
        <v>18545173.859999999</v>
      </c>
      <c r="K71" s="193" t="s">
        <v>429</v>
      </c>
      <c r="L71" s="22">
        <v>110534224.46000001</v>
      </c>
      <c r="N71" t="s">
        <v>429</v>
      </c>
      <c r="O71" s="147">
        <v>110534224.46000001</v>
      </c>
    </row>
    <row r="72" spans="2:15">
      <c r="B72" s="115" t="s">
        <v>43</v>
      </c>
      <c r="C72" s="115" t="s">
        <v>1630</v>
      </c>
      <c r="D72" s="115" t="s">
        <v>1602</v>
      </c>
      <c r="E72" s="118">
        <v>913937.53</v>
      </c>
      <c r="F72" s="118">
        <v>51921.69</v>
      </c>
      <c r="G72" s="118" t="s">
        <v>3383</v>
      </c>
      <c r="H72" s="118">
        <v>51921.69</v>
      </c>
      <c r="I72" s="118">
        <v>862015.84</v>
      </c>
      <c r="K72" s="193" t="s">
        <v>473</v>
      </c>
      <c r="L72" s="22">
        <v>106291079.56</v>
      </c>
      <c r="N72" t="s">
        <v>473</v>
      </c>
      <c r="O72" s="147">
        <v>106291079.56</v>
      </c>
    </row>
    <row r="73" spans="2:15">
      <c r="B73" s="115" t="s">
        <v>43</v>
      </c>
      <c r="C73" s="115" t="s">
        <v>1631</v>
      </c>
      <c r="D73" s="115" t="s">
        <v>1604</v>
      </c>
      <c r="E73" s="118">
        <v>972582.45</v>
      </c>
      <c r="F73" s="118">
        <v>127163.68</v>
      </c>
      <c r="G73" s="118" t="s">
        <v>3383</v>
      </c>
      <c r="H73" s="118">
        <v>127163.68</v>
      </c>
      <c r="I73" s="118">
        <v>845418.77</v>
      </c>
      <c r="K73" s="193" t="s">
        <v>513</v>
      </c>
      <c r="L73" s="22">
        <v>99528764.939999998</v>
      </c>
      <c r="N73" t="s">
        <v>513</v>
      </c>
      <c r="O73" s="147">
        <v>99528764.939999998</v>
      </c>
    </row>
    <row r="74" spans="2:15">
      <c r="B74" s="115" t="s">
        <v>43</v>
      </c>
      <c r="C74" s="115" t="s">
        <v>1632</v>
      </c>
      <c r="D74" s="115" t="s">
        <v>2975</v>
      </c>
      <c r="E74" s="118">
        <v>24188045.120000001</v>
      </c>
      <c r="F74" s="118" t="s">
        <v>3383</v>
      </c>
      <c r="G74" s="118" t="s">
        <v>3383</v>
      </c>
      <c r="H74" s="118" t="s">
        <v>3383</v>
      </c>
      <c r="I74" s="118">
        <v>24188045.120000001</v>
      </c>
      <c r="K74" s="193" t="s">
        <v>560</v>
      </c>
      <c r="L74" s="22">
        <v>6399057.1200000001</v>
      </c>
      <c r="N74" t="s">
        <v>560</v>
      </c>
      <c r="O74" s="147">
        <v>6399057.1200000001</v>
      </c>
    </row>
    <row r="75" spans="2:15">
      <c r="B75" s="115" t="s">
        <v>43</v>
      </c>
      <c r="C75" s="115" t="s">
        <v>1633</v>
      </c>
      <c r="D75" s="115" t="s">
        <v>1607</v>
      </c>
      <c r="E75" s="118">
        <v>4112000</v>
      </c>
      <c r="F75" s="118" t="s">
        <v>3383</v>
      </c>
      <c r="G75" s="118" t="s">
        <v>3383</v>
      </c>
      <c r="H75" s="118" t="s">
        <v>3383</v>
      </c>
      <c r="I75" s="118">
        <v>4112000</v>
      </c>
      <c r="K75" s="193" t="s">
        <v>564</v>
      </c>
      <c r="L75" s="22">
        <v>9911416.8499999996</v>
      </c>
      <c r="N75" t="s">
        <v>564</v>
      </c>
      <c r="O75" s="147">
        <v>9911416.8499999996</v>
      </c>
    </row>
    <row r="76" spans="2:15">
      <c r="B76" s="115" t="s">
        <v>43</v>
      </c>
      <c r="C76" s="115" t="s">
        <v>1634</v>
      </c>
      <c r="D76" s="115" t="s">
        <v>3418</v>
      </c>
      <c r="E76" s="118">
        <v>168000</v>
      </c>
      <c r="F76" s="118" t="s">
        <v>3383</v>
      </c>
      <c r="G76" s="118" t="s">
        <v>3383</v>
      </c>
      <c r="H76" s="118" t="s">
        <v>3383</v>
      </c>
      <c r="I76" s="118">
        <v>168000</v>
      </c>
      <c r="K76" s="193" t="s">
        <v>568</v>
      </c>
      <c r="L76" s="22">
        <v>2914326.9299999997</v>
      </c>
      <c r="N76" t="s">
        <v>568</v>
      </c>
      <c r="O76" s="147">
        <v>2914326.9299999997</v>
      </c>
    </row>
    <row r="77" spans="2:15">
      <c r="B77" s="115" t="s">
        <v>43</v>
      </c>
      <c r="C77" s="115" t="s">
        <v>1635</v>
      </c>
      <c r="D77" s="115" t="s">
        <v>3409</v>
      </c>
      <c r="E77" s="118">
        <v>100000</v>
      </c>
      <c r="F77" s="118" t="s">
        <v>3383</v>
      </c>
      <c r="G77" s="118" t="s">
        <v>3383</v>
      </c>
      <c r="H77" s="118" t="s">
        <v>3383</v>
      </c>
      <c r="I77" s="118">
        <v>100000</v>
      </c>
      <c r="K77" s="193" t="s">
        <v>572</v>
      </c>
      <c r="L77" s="22">
        <v>6064833.29</v>
      </c>
      <c r="N77" t="s">
        <v>572</v>
      </c>
      <c r="O77" s="147">
        <v>6064833.29</v>
      </c>
    </row>
    <row r="78" spans="2:15">
      <c r="B78" s="115" t="s">
        <v>43</v>
      </c>
      <c r="C78" s="115" t="s">
        <v>1636</v>
      </c>
      <c r="D78" s="115" t="s">
        <v>1610</v>
      </c>
      <c r="E78" s="118">
        <v>26376051.329999998</v>
      </c>
      <c r="F78" s="118" t="s">
        <v>3383</v>
      </c>
      <c r="G78" s="118" t="s">
        <v>3383</v>
      </c>
      <c r="H78" s="118" t="s">
        <v>3383</v>
      </c>
      <c r="I78" s="118">
        <v>26376051.329999998</v>
      </c>
      <c r="K78" s="193" t="s">
        <v>578</v>
      </c>
      <c r="L78" s="22">
        <v>10830900</v>
      </c>
      <c r="N78" t="s">
        <v>578</v>
      </c>
      <c r="O78" s="147">
        <v>10830900</v>
      </c>
    </row>
    <row r="79" spans="2:15">
      <c r="B79" s="115" t="s">
        <v>43</v>
      </c>
      <c r="C79" s="115" t="s">
        <v>1637</v>
      </c>
      <c r="D79" s="115" t="s">
        <v>1612</v>
      </c>
      <c r="E79" s="118">
        <v>3384838.5</v>
      </c>
      <c r="F79" s="118" t="s">
        <v>3383</v>
      </c>
      <c r="G79" s="118" t="s">
        <v>3383</v>
      </c>
      <c r="H79" s="118" t="s">
        <v>3383</v>
      </c>
      <c r="I79" s="118">
        <v>3384838.5</v>
      </c>
      <c r="K79" s="193" t="s">
        <v>580</v>
      </c>
      <c r="L79" s="22">
        <v>9650887.1099999994</v>
      </c>
      <c r="N79" t="s">
        <v>580</v>
      </c>
      <c r="O79" s="147">
        <v>9650887.1099999994</v>
      </c>
    </row>
    <row r="80" spans="2:15">
      <c r="B80" s="115" t="s">
        <v>43</v>
      </c>
      <c r="C80" s="115" t="s">
        <v>1638</v>
      </c>
      <c r="D80" s="115" t="s">
        <v>2982</v>
      </c>
      <c r="E80" s="118">
        <v>1844500</v>
      </c>
      <c r="F80" s="118" t="s">
        <v>3383</v>
      </c>
      <c r="G80" s="118" t="s">
        <v>3383</v>
      </c>
      <c r="H80" s="118" t="s">
        <v>3383</v>
      </c>
      <c r="I80" s="118">
        <v>1844500</v>
      </c>
      <c r="K80" s="193" t="s">
        <v>590</v>
      </c>
      <c r="L80" s="22">
        <v>37654769.529999994</v>
      </c>
      <c r="N80" t="s">
        <v>590</v>
      </c>
      <c r="O80" s="147">
        <v>37654769.529999994</v>
      </c>
    </row>
    <row r="81" spans="2:15">
      <c r="B81" s="115" t="s">
        <v>43</v>
      </c>
      <c r="C81" s="115" t="s">
        <v>1639</v>
      </c>
      <c r="D81" s="115" t="s">
        <v>1615</v>
      </c>
      <c r="E81" s="118">
        <v>3050000</v>
      </c>
      <c r="F81" s="118">
        <v>233720</v>
      </c>
      <c r="G81" s="118" t="s">
        <v>3383</v>
      </c>
      <c r="H81" s="118">
        <v>233720</v>
      </c>
      <c r="I81" s="118">
        <v>2816280</v>
      </c>
      <c r="K81" s="193" t="s">
        <v>652</v>
      </c>
      <c r="L81" s="22">
        <v>8876461.5299999993</v>
      </c>
      <c r="N81" t="s">
        <v>652</v>
      </c>
      <c r="O81" s="147">
        <v>8876461.5299999993</v>
      </c>
    </row>
    <row r="82" spans="2:15">
      <c r="B82" s="115" t="s">
        <v>43</v>
      </c>
      <c r="C82" s="115" t="s">
        <v>1640</v>
      </c>
      <c r="D82" s="115" t="s">
        <v>3410</v>
      </c>
      <c r="E82" s="118">
        <v>150000</v>
      </c>
      <c r="F82" s="118">
        <v>126830</v>
      </c>
      <c r="G82" s="118" t="s">
        <v>3383</v>
      </c>
      <c r="H82" s="118">
        <v>126830</v>
      </c>
      <c r="I82" s="118">
        <v>23170</v>
      </c>
      <c r="K82" s="193" t="s">
        <v>658</v>
      </c>
      <c r="L82" s="22">
        <v>12376240.33</v>
      </c>
      <c r="N82" t="s">
        <v>658</v>
      </c>
      <c r="O82" s="147">
        <v>12376240.33</v>
      </c>
    </row>
    <row r="83" spans="2:15">
      <c r="B83" s="115" t="s">
        <v>43</v>
      </c>
      <c r="C83" s="115" t="s">
        <v>1641</v>
      </c>
      <c r="D83" s="115" t="s">
        <v>3411</v>
      </c>
      <c r="E83" s="118">
        <v>120000</v>
      </c>
      <c r="F83" s="118" t="s">
        <v>3383</v>
      </c>
      <c r="G83" s="118" t="s">
        <v>3383</v>
      </c>
      <c r="H83" s="118" t="s">
        <v>3383</v>
      </c>
      <c r="I83" s="118">
        <v>120000</v>
      </c>
      <c r="K83" s="193" t="s">
        <v>664</v>
      </c>
      <c r="L83" s="22">
        <v>54634503.469999999</v>
      </c>
      <c r="N83" t="s">
        <v>664</v>
      </c>
      <c r="O83" s="147">
        <v>54634503.469999999</v>
      </c>
    </row>
    <row r="84" spans="2:15">
      <c r="B84" s="115" t="s">
        <v>43</v>
      </c>
      <c r="C84" s="115" t="s">
        <v>1642</v>
      </c>
      <c r="D84" s="115" t="s">
        <v>1619</v>
      </c>
      <c r="E84" s="118">
        <v>450000</v>
      </c>
      <c r="F84" s="118">
        <v>2499.9899999999998</v>
      </c>
      <c r="G84" s="118" t="s">
        <v>3383</v>
      </c>
      <c r="H84" s="118">
        <v>2499.9899999999998</v>
      </c>
      <c r="I84" s="118">
        <v>447500.01</v>
      </c>
      <c r="K84" s="193" t="s">
        <v>674</v>
      </c>
      <c r="L84" s="22">
        <v>18557157.07</v>
      </c>
      <c r="N84" t="s">
        <v>674</v>
      </c>
      <c r="O84" s="147">
        <v>18557157.07</v>
      </c>
    </row>
    <row r="85" spans="2:15">
      <c r="B85" s="115" t="s">
        <v>43</v>
      </c>
      <c r="C85" s="115" t="s">
        <v>1643</v>
      </c>
      <c r="D85" s="115" t="s">
        <v>3412</v>
      </c>
      <c r="E85" s="118">
        <v>1400000</v>
      </c>
      <c r="F85" s="118">
        <v>737898.01</v>
      </c>
      <c r="G85" s="118" t="s">
        <v>3383</v>
      </c>
      <c r="H85" s="118">
        <v>737898.01</v>
      </c>
      <c r="I85" s="118">
        <v>662101.99</v>
      </c>
      <c r="K85" s="193" t="s">
        <v>694</v>
      </c>
      <c r="L85" s="22">
        <v>37329299.210000001</v>
      </c>
      <c r="N85" t="s">
        <v>694</v>
      </c>
      <c r="O85" s="147">
        <v>37329299.210000001</v>
      </c>
    </row>
    <row r="86" spans="2:15">
      <c r="B86" s="115" t="s">
        <v>43</v>
      </c>
      <c r="C86" s="115" t="s">
        <v>1644</v>
      </c>
      <c r="D86" s="115" t="s">
        <v>3413</v>
      </c>
      <c r="E86" s="118">
        <v>240000</v>
      </c>
      <c r="F86" s="118">
        <v>190000</v>
      </c>
      <c r="G86" s="118" t="s">
        <v>3383</v>
      </c>
      <c r="H86" s="118">
        <v>190000</v>
      </c>
      <c r="I86" s="118">
        <v>50000</v>
      </c>
      <c r="K86" s="193" t="s">
        <v>698</v>
      </c>
      <c r="L86" s="22">
        <v>21624782.490000002</v>
      </c>
      <c r="N86" t="s">
        <v>698</v>
      </c>
      <c r="O86" s="147">
        <v>21624782.490000002</v>
      </c>
    </row>
    <row r="87" spans="2:15">
      <c r="B87" s="115" t="s">
        <v>43</v>
      </c>
      <c r="C87" s="115" t="s">
        <v>1645</v>
      </c>
      <c r="D87" s="115" t="s">
        <v>3419</v>
      </c>
      <c r="E87" s="118">
        <v>120000</v>
      </c>
      <c r="F87" s="118" t="s">
        <v>3383</v>
      </c>
      <c r="G87" s="118" t="s">
        <v>3383</v>
      </c>
      <c r="H87" s="118" t="s">
        <v>3383</v>
      </c>
      <c r="I87" s="118">
        <v>120000</v>
      </c>
      <c r="K87" s="193" t="s">
        <v>722</v>
      </c>
      <c r="L87" s="22">
        <v>15484688.629999999</v>
      </c>
      <c r="N87" t="s">
        <v>722</v>
      </c>
      <c r="O87" s="147">
        <v>15484688.629999999</v>
      </c>
    </row>
    <row r="88" spans="2:15">
      <c r="B88" s="115" t="s">
        <v>43</v>
      </c>
      <c r="C88" s="115" t="s">
        <v>1646</v>
      </c>
      <c r="D88" s="115" t="s">
        <v>1647</v>
      </c>
      <c r="E88" s="118">
        <v>1075000</v>
      </c>
      <c r="F88" s="118" t="s">
        <v>3383</v>
      </c>
      <c r="G88" s="118" t="s">
        <v>3383</v>
      </c>
      <c r="H88" s="118" t="s">
        <v>3383</v>
      </c>
      <c r="I88" s="118">
        <v>1075000</v>
      </c>
      <c r="K88" s="193" t="s">
        <v>731</v>
      </c>
      <c r="L88" s="22">
        <v>80833806.329999998</v>
      </c>
      <c r="N88" t="s">
        <v>731</v>
      </c>
      <c r="O88" s="147">
        <v>80833806.329999998</v>
      </c>
    </row>
    <row r="89" spans="2:15">
      <c r="B89" s="115" t="s">
        <v>43</v>
      </c>
      <c r="C89" s="115" t="s">
        <v>1648</v>
      </c>
      <c r="D89" s="115" t="s">
        <v>3415</v>
      </c>
      <c r="E89" s="118">
        <v>480000</v>
      </c>
      <c r="F89" s="118">
        <v>192174.13</v>
      </c>
      <c r="G89" s="118" t="s">
        <v>3383</v>
      </c>
      <c r="H89" s="118">
        <v>192174.13</v>
      </c>
      <c r="I89" s="118">
        <v>287825.87</v>
      </c>
      <c r="K89" s="193" t="s">
        <v>736</v>
      </c>
      <c r="L89" s="22">
        <v>50504525.190000005</v>
      </c>
      <c r="N89" t="s">
        <v>736</v>
      </c>
      <c r="O89" s="147">
        <v>50504525.190000005</v>
      </c>
    </row>
    <row r="90" spans="2:15">
      <c r="B90" s="115" t="s">
        <v>43</v>
      </c>
      <c r="C90" s="115" t="s">
        <v>1649</v>
      </c>
      <c r="D90" s="115" t="s">
        <v>1625</v>
      </c>
      <c r="E90" s="118">
        <v>2372402.25</v>
      </c>
      <c r="F90" s="118">
        <v>894755.6</v>
      </c>
      <c r="G90" s="118" t="s">
        <v>3383</v>
      </c>
      <c r="H90" s="118">
        <v>894755.6</v>
      </c>
      <c r="I90" s="118">
        <v>1477646.65</v>
      </c>
      <c r="K90" s="193" t="s">
        <v>739</v>
      </c>
      <c r="L90" s="22">
        <v>29990113.599999998</v>
      </c>
      <c r="N90" t="s">
        <v>739</v>
      </c>
      <c r="O90" s="147">
        <v>29990113.599999998</v>
      </c>
    </row>
    <row r="91" spans="2:15">
      <c r="B91" s="115" t="s">
        <v>43</v>
      </c>
      <c r="C91" s="115" t="s">
        <v>1650</v>
      </c>
      <c r="D91" s="115" t="s">
        <v>3420</v>
      </c>
      <c r="E91" s="118">
        <v>3407400</v>
      </c>
      <c r="F91" s="118" t="s">
        <v>3383</v>
      </c>
      <c r="G91" s="118" t="s">
        <v>3383</v>
      </c>
      <c r="H91" s="118" t="s">
        <v>3383</v>
      </c>
      <c r="I91" s="118">
        <v>3407400</v>
      </c>
      <c r="K91" s="193" t="s">
        <v>742</v>
      </c>
      <c r="L91" s="22">
        <v>18753966.199999999</v>
      </c>
      <c r="N91" t="s">
        <v>742</v>
      </c>
      <c r="O91" s="147">
        <v>18753966.199999999</v>
      </c>
    </row>
    <row r="92" spans="2:15">
      <c r="B92" s="115" t="s">
        <v>43</v>
      </c>
      <c r="C92" s="115" t="s">
        <v>1651</v>
      </c>
      <c r="D92" s="115" t="s">
        <v>3417</v>
      </c>
      <c r="E92" s="118">
        <v>4335120.7300000004</v>
      </c>
      <c r="F92" s="118">
        <v>16386.78</v>
      </c>
      <c r="G92" s="118" t="s">
        <v>3383</v>
      </c>
      <c r="H92" s="118">
        <v>16386.78</v>
      </c>
      <c r="I92" s="118">
        <v>4318733.95</v>
      </c>
      <c r="K92" s="193" t="s">
        <v>756</v>
      </c>
      <c r="L92" s="22">
        <v>0</v>
      </c>
      <c r="N92" t="s">
        <v>756</v>
      </c>
      <c r="O92" s="147">
        <v>0</v>
      </c>
    </row>
    <row r="93" spans="2:15">
      <c r="B93" s="115" t="s">
        <v>43</v>
      </c>
      <c r="C93" s="115" t="s">
        <v>3334</v>
      </c>
      <c r="D93" s="115" t="s">
        <v>3386</v>
      </c>
      <c r="E93" s="118">
        <v>40527705.859999999</v>
      </c>
      <c r="F93" s="118">
        <v>40527705.859999999</v>
      </c>
      <c r="G93" s="118" t="s">
        <v>3383</v>
      </c>
      <c r="H93" s="118">
        <v>40527705.859999999</v>
      </c>
      <c r="I93" s="118" t="s">
        <v>3383</v>
      </c>
      <c r="K93" s="193" t="s">
        <v>761</v>
      </c>
      <c r="L93" s="22">
        <v>13863425.15</v>
      </c>
      <c r="N93" t="s">
        <v>761</v>
      </c>
      <c r="O93" s="147">
        <v>13863425.15</v>
      </c>
    </row>
    <row r="94" spans="2:15">
      <c r="B94" s="115" t="s">
        <v>49</v>
      </c>
      <c r="C94" s="115" t="s">
        <v>1451</v>
      </c>
      <c r="D94" s="115" t="s">
        <v>1597</v>
      </c>
      <c r="E94" s="118">
        <v>4326752.6399999997</v>
      </c>
      <c r="F94" s="118">
        <v>253812.83</v>
      </c>
      <c r="G94" s="118" t="s">
        <v>3383</v>
      </c>
      <c r="H94" s="118">
        <v>253812.83</v>
      </c>
      <c r="I94" s="118">
        <v>4072939.81</v>
      </c>
      <c r="K94" s="193" t="s">
        <v>768</v>
      </c>
      <c r="L94" s="22">
        <v>72610872.219999999</v>
      </c>
      <c r="N94" t="s">
        <v>768</v>
      </c>
      <c r="O94" s="147">
        <v>72610872.219999999</v>
      </c>
    </row>
    <row r="95" spans="2:15">
      <c r="B95" s="115" t="s">
        <v>49</v>
      </c>
      <c r="C95" s="115" t="s">
        <v>1652</v>
      </c>
      <c r="D95" s="115" t="s">
        <v>3408</v>
      </c>
      <c r="E95" s="118">
        <v>1657151.4</v>
      </c>
      <c r="F95" s="118">
        <v>1354458.88</v>
      </c>
      <c r="G95" s="118" t="s">
        <v>3383</v>
      </c>
      <c r="H95" s="118">
        <v>1354458.88</v>
      </c>
      <c r="I95" s="118">
        <v>302692.52</v>
      </c>
      <c r="K95" s="193" t="s">
        <v>788</v>
      </c>
      <c r="L95" s="22">
        <v>12761740.290000003</v>
      </c>
      <c r="N95" t="s">
        <v>788</v>
      </c>
      <c r="O95" s="147">
        <v>12761740.290000003</v>
      </c>
    </row>
    <row r="96" spans="2:15">
      <c r="B96" s="115" t="s">
        <v>49</v>
      </c>
      <c r="C96" s="115" t="s">
        <v>1653</v>
      </c>
      <c r="D96" s="115" t="s">
        <v>1600</v>
      </c>
      <c r="E96" s="118">
        <v>12392349.470000001</v>
      </c>
      <c r="F96" s="118">
        <v>4056681.19</v>
      </c>
      <c r="G96" s="118" t="s">
        <v>3383</v>
      </c>
      <c r="H96" s="118">
        <v>4056681.19</v>
      </c>
      <c r="I96" s="118">
        <v>8335668.2800000003</v>
      </c>
      <c r="K96" s="193" t="s">
        <v>805</v>
      </c>
      <c r="L96" s="22">
        <v>15200321.67</v>
      </c>
      <c r="N96" t="s">
        <v>805</v>
      </c>
      <c r="O96" s="147">
        <v>15200321.67</v>
      </c>
    </row>
    <row r="97" spans="2:15">
      <c r="B97" s="115" t="s">
        <v>49</v>
      </c>
      <c r="C97" s="115" t="s">
        <v>1654</v>
      </c>
      <c r="D97" s="115" t="s">
        <v>1602</v>
      </c>
      <c r="E97" s="118">
        <v>653599.80000000005</v>
      </c>
      <c r="F97" s="118">
        <v>111050.93</v>
      </c>
      <c r="G97" s="118" t="s">
        <v>3383</v>
      </c>
      <c r="H97" s="118">
        <v>111050.93</v>
      </c>
      <c r="I97" s="118">
        <v>542548.87</v>
      </c>
      <c r="K97" s="193" t="s">
        <v>816</v>
      </c>
      <c r="L97" s="22">
        <v>115955842.06</v>
      </c>
      <c r="N97" t="s">
        <v>816</v>
      </c>
      <c r="O97" s="147">
        <v>115955842.06</v>
      </c>
    </row>
    <row r="98" spans="2:15">
      <c r="B98" s="115" t="s">
        <v>49</v>
      </c>
      <c r="C98" s="115" t="s">
        <v>1655</v>
      </c>
      <c r="D98" s="115" t="s">
        <v>1604</v>
      </c>
      <c r="E98" s="118">
        <v>789646.42</v>
      </c>
      <c r="F98" s="118">
        <v>34641.72</v>
      </c>
      <c r="G98" s="118" t="s">
        <v>3383</v>
      </c>
      <c r="H98" s="118">
        <v>34641.72</v>
      </c>
      <c r="I98" s="118">
        <v>755004.7</v>
      </c>
      <c r="K98" s="193" t="s">
        <v>821</v>
      </c>
      <c r="L98" s="22">
        <v>11888900.15</v>
      </c>
      <c r="N98" t="s">
        <v>821</v>
      </c>
      <c r="O98" s="147">
        <v>11888900.15</v>
      </c>
    </row>
    <row r="99" spans="2:15">
      <c r="B99" s="115" t="s">
        <v>49</v>
      </c>
      <c r="C99" s="115" t="s">
        <v>1656</v>
      </c>
      <c r="D99" s="115" t="s">
        <v>2975</v>
      </c>
      <c r="E99" s="118">
        <v>39249550.460000001</v>
      </c>
      <c r="F99" s="118">
        <v>18541.86</v>
      </c>
      <c r="G99" s="118" t="s">
        <v>3383</v>
      </c>
      <c r="H99" s="118">
        <v>18541.86</v>
      </c>
      <c r="I99" s="118">
        <v>39231008.600000001</v>
      </c>
      <c r="K99" s="193" t="s">
        <v>836</v>
      </c>
      <c r="L99" s="22">
        <v>11082543.430000002</v>
      </c>
      <c r="N99" t="s">
        <v>836</v>
      </c>
      <c r="O99" s="147">
        <v>11082543.430000002</v>
      </c>
    </row>
    <row r="100" spans="2:15">
      <c r="B100" s="115" t="s">
        <v>49</v>
      </c>
      <c r="C100" s="115" t="s">
        <v>1657</v>
      </c>
      <c r="D100" s="115" t="s">
        <v>1607</v>
      </c>
      <c r="E100" s="118">
        <v>7293500</v>
      </c>
      <c r="F100" s="118" t="s">
        <v>3383</v>
      </c>
      <c r="G100" s="118" t="s">
        <v>3383</v>
      </c>
      <c r="H100" s="118" t="s">
        <v>3383</v>
      </c>
      <c r="I100" s="118">
        <v>7293500</v>
      </c>
      <c r="K100" s="193" t="s">
        <v>843</v>
      </c>
      <c r="L100" s="22">
        <v>21098168.350000001</v>
      </c>
      <c r="N100" t="s">
        <v>843</v>
      </c>
      <c r="O100" s="147">
        <v>21098168.350000001</v>
      </c>
    </row>
    <row r="101" spans="2:15">
      <c r="B101" s="115" t="s">
        <v>49</v>
      </c>
      <c r="C101" s="115" t="s">
        <v>1658</v>
      </c>
      <c r="D101" s="115" t="s">
        <v>3418</v>
      </c>
      <c r="E101" s="118">
        <v>560000</v>
      </c>
      <c r="F101" s="118" t="s">
        <v>3383</v>
      </c>
      <c r="G101" s="118" t="s">
        <v>3383</v>
      </c>
      <c r="H101" s="118" t="s">
        <v>3383</v>
      </c>
      <c r="I101" s="118">
        <v>560000</v>
      </c>
      <c r="K101" s="193" t="s">
        <v>884</v>
      </c>
      <c r="L101" s="22">
        <v>24952501.789999999</v>
      </c>
      <c r="N101" t="s">
        <v>884</v>
      </c>
      <c r="O101" s="147">
        <v>24952501.789999999</v>
      </c>
    </row>
    <row r="102" spans="2:15">
      <c r="B102" s="115" t="s">
        <v>49</v>
      </c>
      <c r="C102" s="115" t="s">
        <v>1659</v>
      </c>
      <c r="D102" s="115" t="s">
        <v>3409</v>
      </c>
      <c r="E102" s="118">
        <v>100000</v>
      </c>
      <c r="F102" s="118" t="s">
        <v>3383</v>
      </c>
      <c r="G102" s="118" t="s">
        <v>3383</v>
      </c>
      <c r="H102" s="118" t="s">
        <v>3383</v>
      </c>
      <c r="I102" s="118">
        <v>100000</v>
      </c>
      <c r="K102" s="193" t="s">
        <v>893</v>
      </c>
      <c r="L102" s="22">
        <v>6618364.3399999999</v>
      </c>
      <c r="N102" t="s">
        <v>893</v>
      </c>
      <c r="O102" s="147">
        <v>6618364.3399999999</v>
      </c>
    </row>
    <row r="103" spans="2:15">
      <c r="B103" s="115" t="s">
        <v>49</v>
      </c>
      <c r="C103" s="115" t="s">
        <v>1660</v>
      </c>
      <c r="D103" s="115" t="s">
        <v>1610</v>
      </c>
      <c r="E103" s="118">
        <v>15558347.5</v>
      </c>
      <c r="F103" s="118" t="s">
        <v>3383</v>
      </c>
      <c r="G103" s="118" t="s">
        <v>3383</v>
      </c>
      <c r="H103" s="118" t="s">
        <v>3383</v>
      </c>
      <c r="I103" s="118">
        <v>15558347.5</v>
      </c>
      <c r="K103" s="193" t="s">
        <v>895</v>
      </c>
      <c r="L103" s="22">
        <v>139597248.90000001</v>
      </c>
      <c r="N103" t="s">
        <v>895</v>
      </c>
      <c r="O103" s="147">
        <v>139597248.90000001</v>
      </c>
    </row>
    <row r="104" spans="2:15">
      <c r="B104" s="115" t="s">
        <v>49</v>
      </c>
      <c r="C104" s="115" t="s">
        <v>1661</v>
      </c>
      <c r="D104" s="115" t="s">
        <v>1612</v>
      </c>
      <c r="E104" s="118">
        <v>4713513.5999999996</v>
      </c>
      <c r="F104" s="118" t="s">
        <v>3383</v>
      </c>
      <c r="G104" s="118" t="s">
        <v>3383</v>
      </c>
      <c r="H104" s="118" t="s">
        <v>3383</v>
      </c>
      <c r="I104" s="118">
        <v>4713513.5999999996</v>
      </c>
      <c r="K104" s="193" t="s">
        <v>897</v>
      </c>
      <c r="L104" s="22">
        <v>28887112.170000002</v>
      </c>
      <c r="N104" t="s">
        <v>897</v>
      </c>
      <c r="O104" s="147">
        <v>28887112.170000002</v>
      </c>
    </row>
    <row r="105" spans="2:15">
      <c r="B105" s="115" t="s">
        <v>49</v>
      </c>
      <c r="C105" s="115" t="s">
        <v>1662</v>
      </c>
      <c r="D105" s="115" t="s">
        <v>2982</v>
      </c>
      <c r="E105" s="118">
        <v>782998.68</v>
      </c>
      <c r="F105" s="118" t="s">
        <v>3383</v>
      </c>
      <c r="G105" s="118" t="s">
        <v>3383</v>
      </c>
      <c r="H105" s="118" t="s">
        <v>3383</v>
      </c>
      <c r="I105" s="118">
        <v>782998.68</v>
      </c>
      <c r="K105" s="193" t="s">
        <v>928</v>
      </c>
      <c r="L105" s="22">
        <v>0</v>
      </c>
      <c r="N105" t="s">
        <v>928</v>
      </c>
      <c r="O105" s="147">
        <v>0</v>
      </c>
    </row>
    <row r="106" spans="2:15">
      <c r="B106" s="115" t="s">
        <v>49</v>
      </c>
      <c r="C106" s="115" t="s">
        <v>1663</v>
      </c>
      <c r="D106" s="115" t="s">
        <v>1615</v>
      </c>
      <c r="E106" s="118">
        <v>6000000</v>
      </c>
      <c r="F106" s="118">
        <v>171050</v>
      </c>
      <c r="G106" s="118" t="s">
        <v>3383</v>
      </c>
      <c r="H106" s="118">
        <v>171050</v>
      </c>
      <c r="I106" s="118">
        <v>5828950</v>
      </c>
      <c r="K106" s="193" t="s">
        <v>930</v>
      </c>
      <c r="L106" s="22">
        <v>10238475.59</v>
      </c>
      <c r="N106" t="s">
        <v>930</v>
      </c>
      <c r="O106" s="147">
        <v>10238475.59</v>
      </c>
    </row>
    <row r="107" spans="2:15">
      <c r="B107" s="115" t="s">
        <v>49</v>
      </c>
      <c r="C107" s="115" t="s">
        <v>1664</v>
      </c>
      <c r="D107" s="115" t="s">
        <v>3410</v>
      </c>
      <c r="E107" s="118">
        <v>300000</v>
      </c>
      <c r="F107" s="118">
        <v>308400</v>
      </c>
      <c r="G107" s="118" t="s">
        <v>3383</v>
      </c>
      <c r="H107" s="118">
        <v>308400</v>
      </c>
      <c r="I107" s="118" t="s">
        <v>3421</v>
      </c>
      <c r="K107" s="193" t="s">
        <v>932</v>
      </c>
      <c r="L107" s="22">
        <v>18804849.369999997</v>
      </c>
      <c r="N107" t="s">
        <v>932</v>
      </c>
      <c r="O107" s="147">
        <v>18804849.369999997</v>
      </c>
    </row>
    <row r="108" spans="2:15">
      <c r="B108" s="115" t="s">
        <v>49</v>
      </c>
      <c r="C108" s="115" t="s">
        <v>1665</v>
      </c>
      <c r="D108" s="115" t="s">
        <v>3411</v>
      </c>
      <c r="E108" s="118">
        <v>80000</v>
      </c>
      <c r="F108" s="118" t="s">
        <v>3383</v>
      </c>
      <c r="G108" s="118" t="s">
        <v>3383</v>
      </c>
      <c r="H108" s="118" t="s">
        <v>3383</v>
      </c>
      <c r="I108" s="118">
        <v>80000</v>
      </c>
      <c r="K108" s="193" t="s">
        <v>934</v>
      </c>
      <c r="L108" s="22">
        <v>245384.52</v>
      </c>
      <c r="N108" t="s">
        <v>934</v>
      </c>
      <c r="O108" s="147">
        <v>245384.52</v>
      </c>
    </row>
    <row r="109" spans="2:15">
      <c r="B109" s="115" t="s">
        <v>49</v>
      </c>
      <c r="C109" s="115" t="s">
        <v>1666</v>
      </c>
      <c r="D109" s="115" t="s">
        <v>1619</v>
      </c>
      <c r="E109" s="118">
        <v>150000</v>
      </c>
      <c r="F109" s="118">
        <v>152480.62</v>
      </c>
      <c r="G109" s="118" t="s">
        <v>3383</v>
      </c>
      <c r="H109" s="118">
        <v>152480.62</v>
      </c>
      <c r="I109" s="118" t="s">
        <v>3422</v>
      </c>
      <c r="K109" s="193" t="s">
        <v>936</v>
      </c>
      <c r="L109" s="22">
        <v>6234786.9800000004</v>
      </c>
      <c r="N109" t="s">
        <v>936</v>
      </c>
      <c r="O109" s="147">
        <v>6234786.9800000004</v>
      </c>
    </row>
    <row r="110" spans="2:15">
      <c r="B110" s="115" t="s">
        <v>49</v>
      </c>
      <c r="C110" s="115" t="s">
        <v>1667</v>
      </c>
      <c r="D110" s="115" t="s">
        <v>3412</v>
      </c>
      <c r="E110" s="118">
        <v>792000</v>
      </c>
      <c r="F110" s="118" t="s">
        <v>3383</v>
      </c>
      <c r="G110" s="118" t="s">
        <v>3383</v>
      </c>
      <c r="H110" s="118" t="s">
        <v>3383</v>
      </c>
      <c r="I110" s="118">
        <v>792000</v>
      </c>
      <c r="K110" s="193" t="s">
        <v>938</v>
      </c>
      <c r="L110" s="22">
        <v>107220</v>
      </c>
      <c r="N110" t="s">
        <v>938</v>
      </c>
      <c r="O110" s="147">
        <v>107220</v>
      </c>
    </row>
    <row r="111" spans="2:15">
      <c r="B111" s="115" t="s">
        <v>49</v>
      </c>
      <c r="C111" s="115" t="s">
        <v>1668</v>
      </c>
      <c r="D111" s="115" t="s">
        <v>3413</v>
      </c>
      <c r="E111" s="118">
        <v>400000</v>
      </c>
      <c r="F111" s="118" t="s">
        <v>3383</v>
      </c>
      <c r="G111" s="118" t="s">
        <v>3383</v>
      </c>
      <c r="H111" s="118" t="s">
        <v>3383</v>
      </c>
      <c r="I111" s="118">
        <v>400000</v>
      </c>
      <c r="K111" s="193" t="s">
        <v>940</v>
      </c>
      <c r="L111" s="22">
        <v>288024.21999999997</v>
      </c>
      <c r="N111" t="s">
        <v>940</v>
      </c>
      <c r="O111" s="147">
        <v>288024.21999999997</v>
      </c>
    </row>
    <row r="112" spans="2:15">
      <c r="B112" s="115" t="s">
        <v>49</v>
      </c>
      <c r="C112" s="115" t="s">
        <v>1669</v>
      </c>
      <c r="D112" s="115" t="s">
        <v>3419</v>
      </c>
      <c r="E112" s="118">
        <v>100000</v>
      </c>
      <c r="F112" s="118" t="s">
        <v>3383</v>
      </c>
      <c r="G112" s="118" t="s">
        <v>3383</v>
      </c>
      <c r="H112" s="118" t="s">
        <v>3383</v>
      </c>
      <c r="I112" s="118">
        <v>100000</v>
      </c>
      <c r="K112" s="193" t="s">
        <v>942</v>
      </c>
      <c r="L112" s="22">
        <v>878211.4</v>
      </c>
      <c r="N112" t="s">
        <v>942</v>
      </c>
      <c r="O112" s="147">
        <v>878211.4</v>
      </c>
    </row>
    <row r="113" spans="2:15">
      <c r="B113" s="115" t="s">
        <v>49</v>
      </c>
      <c r="C113" s="115" t="s">
        <v>1670</v>
      </c>
      <c r="D113" s="115" t="s">
        <v>3415</v>
      </c>
      <c r="E113" s="118">
        <v>600000</v>
      </c>
      <c r="F113" s="118">
        <v>96045.46</v>
      </c>
      <c r="G113" s="118" t="s">
        <v>3383</v>
      </c>
      <c r="H113" s="118">
        <v>96045.46</v>
      </c>
      <c r="I113" s="118">
        <v>503954.54</v>
      </c>
      <c r="K113" s="193" t="s">
        <v>944</v>
      </c>
      <c r="L113" s="22">
        <v>17232581.84</v>
      </c>
      <c r="N113" t="s">
        <v>944</v>
      </c>
      <c r="O113" s="147">
        <v>17232581.84</v>
      </c>
    </row>
    <row r="114" spans="2:15">
      <c r="B114" s="115" t="s">
        <v>49</v>
      </c>
      <c r="C114" s="115" t="s">
        <v>1671</v>
      </c>
      <c r="D114" s="115" t="s">
        <v>1625</v>
      </c>
      <c r="E114" s="118">
        <v>2094400</v>
      </c>
      <c r="F114" s="118">
        <v>1802598.63</v>
      </c>
      <c r="G114" s="118" t="s">
        <v>3383</v>
      </c>
      <c r="H114" s="118">
        <v>1802598.63</v>
      </c>
      <c r="I114" s="118">
        <v>291801.37</v>
      </c>
      <c r="K114" s="193" t="s">
        <v>946</v>
      </c>
      <c r="L114" s="22">
        <v>1254241.5100000002</v>
      </c>
      <c r="N114" t="s">
        <v>946</v>
      </c>
      <c r="O114" s="147">
        <v>1254241.5100000002</v>
      </c>
    </row>
    <row r="115" spans="2:15">
      <c r="B115" s="115" t="s">
        <v>49</v>
      </c>
      <c r="C115" s="115" t="s">
        <v>1672</v>
      </c>
      <c r="D115" s="115" t="s">
        <v>3420</v>
      </c>
      <c r="E115" s="118">
        <v>5390000</v>
      </c>
      <c r="F115" s="118" t="s">
        <v>3383</v>
      </c>
      <c r="G115" s="118" t="s">
        <v>3383</v>
      </c>
      <c r="H115" s="118" t="s">
        <v>3383</v>
      </c>
      <c r="I115" s="118">
        <v>5390000</v>
      </c>
      <c r="K115" s="193" t="s">
        <v>948</v>
      </c>
      <c r="L115" s="22">
        <v>5283860.51</v>
      </c>
      <c r="N115" t="s">
        <v>948</v>
      </c>
      <c r="O115" s="147">
        <v>5283860.51</v>
      </c>
    </row>
    <row r="116" spans="2:15">
      <c r="B116" s="115" t="s">
        <v>49</v>
      </c>
      <c r="C116" s="115" t="s">
        <v>1673</v>
      </c>
      <c r="D116" s="115" t="s">
        <v>3417</v>
      </c>
      <c r="E116" s="118">
        <v>5240900.5999999996</v>
      </c>
      <c r="F116" s="118">
        <v>288005.86</v>
      </c>
      <c r="G116" s="118" t="s">
        <v>3383</v>
      </c>
      <c r="H116" s="118">
        <v>288005.86</v>
      </c>
      <c r="I116" s="118">
        <v>4952894.74</v>
      </c>
      <c r="K116" s="193" t="s">
        <v>950</v>
      </c>
      <c r="L116" s="22">
        <v>283234406.95999998</v>
      </c>
      <c r="N116" t="s">
        <v>950</v>
      </c>
      <c r="O116" s="147">
        <v>283234406.95999998</v>
      </c>
    </row>
    <row r="117" spans="2:15">
      <c r="B117" s="115" t="s">
        <v>49</v>
      </c>
      <c r="C117" s="115" t="s">
        <v>3335</v>
      </c>
      <c r="D117" s="115" t="s">
        <v>3387</v>
      </c>
      <c r="E117" s="118">
        <v>14573649.93</v>
      </c>
      <c r="F117" s="118">
        <v>14573649.93</v>
      </c>
      <c r="G117" s="118" t="s">
        <v>3383</v>
      </c>
      <c r="H117" s="118">
        <v>14573649.93</v>
      </c>
      <c r="I117" s="118" t="s">
        <v>3383</v>
      </c>
      <c r="K117" s="193" t="s">
        <v>992</v>
      </c>
      <c r="L117" s="22">
        <v>77881903.390000001</v>
      </c>
      <c r="N117" t="s">
        <v>992</v>
      </c>
      <c r="O117" s="147">
        <v>77881903.390000001</v>
      </c>
    </row>
    <row r="118" spans="2:15">
      <c r="B118" s="115" t="s">
        <v>56</v>
      </c>
      <c r="C118" s="115" t="s">
        <v>1452</v>
      </c>
      <c r="D118" s="115" t="s">
        <v>1597</v>
      </c>
      <c r="E118" s="118">
        <v>11966911.039999999</v>
      </c>
      <c r="F118" s="118">
        <v>716514.71</v>
      </c>
      <c r="G118" s="118" t="s">
        <v>3383</v>
      </c>
      <c r="H118" s="118">
        <v>716514.71</v>
      </c>
      <c r="I118" s="118">
        <v>11250396.33</v>
      </c>
      <c r="K118" s="193" t="s">
        <v>1003</v>
      </c>
      <c r="L118" s="22">
        <v>17417582.609999999</v>
      </c>
      <c r="N118" t="s">
        <v>1003</v>
      </c>
      <c r="O118" s="147">
        <v>17417582.609999999</v>
      </c>
    </row>
    <row r="119" spans="2:15">
      <c r="B119" s="115" t="s">
        <v>56</v>
      </c>
      <c r="C119" s="115" t="s">
        <v>1674</v>
      </c>
      <c r="D119" s="115" t="s">
        <v>3408</v>
      </c>
      <c r="E119" s="118">
        <v>2779361.65</v>
      </c>
      <c r="F119" s="118">
        <v>1363192.39</v>
      </c>
      <c r="G119" s="118" t="s">
        <v>3383</v>
      </c>
      <c r="H119" s="118">
        <v>1363192.39</v>
      </c>
      <c r="I119" s="118">
        <v>1416169.26</v>
      </c>
      <c r="K119" s="193" t="s">
        <v>1009</v>
      </c>
      <c r="L119" s="22">
        <v>42295320.280000001</v>
      </c>
      <c r="N119" t="s">
        <v>1009</v>
      </c>
      <c r="O119" s="147">
        <v>42295320.280000001</v>
      </c>
    </row>
    <row r="120" spans="2:15">
      <c r="B120" s="115" t="s">
        <v>56</v>
      </c>
      <c r="C120" s="115" t="s">
        <v>1675</v>
      </c>
      <c r="D120" s="115" t="s">
        <v>1600</v>
      </c>
      <c r="E120" s="118">
        <v>29970939.440000001</v>
      </c>
      <c r="F120" s="118">
        <v>3979863.61</v>
      </c>
      <c r="G120" s="118" t="s">
        <v>3383</v>
      </c>
      <c r="H120" s="118">
        <v>3979863.61</v>
      </c>
      <c r="I120" s="118">
        <v>25991075.829999998</v>
      </c>
      <c r="K120" s="193" t="s">
        <v>1025</v>
      </c>
      <c r="L120" s="22">
        <v>121795.99</v>
      </c>
      <c r="N120" t="s">
        <v>1025</v>
      </c>
      <c r="O120" s="147">
        <v>121795.99</v>
      </c>
    </row>
    <row r="121" spans="2:15">
      <c r="B121" s="115" t="s">
        <v>56</v>
      </c>
      <c r="C121" s="115" t="s">
        <v>1676</v>
      </c>
      <c r="D121" s="115" t="s">
        <v>1602</v>
      </c>
      <c r="E121" s="118">
        <v>679142.77</v>
      </c>
      <c r="F121" s="118">
        <v>159447.21</v>
      </c>
      <c r="G121" s="118" t="s">
        <v>3383</v>
      </c>
      <c r="H121" s="118">
        <v>159447.21</v>
      </c>
      <c r="I121" s="118">
        <v>519695.56</v>
      </c>
      <c r="K121" s="193" t="s">
        <v>1026</v>
      </c>
      <c r="L121" s="22">
        <v>190240587.93000001</v>
      </c>
      <c r="N121" t="s">
        <v>1026</v>
      </c>
      <c r="O121" s="147">
        <v>190240587.93000001</v>
      </c>
    </row>
    <row r="122" spans="2:15">
      <c r="B122" s="115" t="s">
        <v>56</v>
      </c>
      <c r="C122" s="115" t="s">
        <v>1677</v>
      </c>
      <c r="D122" s="115" t="s">
        <v>1604</v>
      </c>
      <c r="E122" s="118">
        <v>4753039.41</v>
      </c>
      <c r="F122" s="118">
        <v>180325.15</v>
      </c>
      <c r="G122" s="118" t="s">
        <v>3383</v>
      </c>
      <c r="H122" s="118">
        <v>180325.15</v>
      </c>
      <c r="I122" s="118">
        <v>4572714.26</v>
      </c>
      <c r="K122" s="193" t="s">
        <v>1072</v>
      </c>
      <c r="L122" s="22">
        <v>4688155.21</v>
      </c>
      <c r="N122" t="s">
        <v>1072</v>
      </c>
      <c r="O122" s="147">
        <v>4688155.21</v>
      </c>
    </row>
    <row r="123" spans="2:15">
      <c r="B123" s="115" t="s">
        <v>56</v>
      </c>
      <c r="C123" s="115" t="s">
        <v>1678</v>
      </c>
      <c r="D123" s="115" t="s">
        <v>2975</v>
      </c>
      <c r="E123" s="118">
        <v>2255374.9</v>
      </c>
      <c r="F123" s="118">
        <v>775037.36</v>
      </c>
      <c r="G123" s="118" t="s">
        <v>3383</v>
      </c>
      <c r="H123" s="118">
        <v>775037.36</v>
      </c>
      <c r="I123" s="118">
        <v>1480337.54</v>
      </c>
      <c r="K123" s="193" t="s">
        <v>1084</v>
      </c>
      <c r="L123" s="22">
        <v>20306046.739999998</v>
      </c>
      <c r="N123" t="s">
        <v>1084</v>
      </c>
      <c r="O123" s="147">
        <v>20306046.739999998</v>
      </c>
    </row>
    <row r="124" spans="2:15">
      <c r="B124" s="115" t="s">
        <v>56</v>
      </c>
      <c r="C124" s="115" t="s">
        <v>1679</v>
      </c>
      <c r="D124" s="115" t="s">
        <v>1607</v>
      </c>
      <c r="E124" s="118">
        <v>620000</v>
      </c>
      <c r="F124" s="118" t="s">
        <v>3383</v>
      </c>
      <c r="G124" s="118" t="s">
        <v>3383</v>
      </c>
      <c r="H124" s="118" t="s">
        <v>3383</v>
      </c>
      <c r="I124" s="118">
        <v>620000</v>
      </c>
      <c r="K124" s="193" t="s">
        <v>1089</v>
      </c>
      <c r="L124" s="22">
        <v>2854816.24</v>
      </c>
      <c r="N124" t="s">
        <v>1089</v>
      </c>
      <c r="O124" s="147">
        <v>2854816.24</v>
      </c>
    </row>
    <row r="125" spans="2:15">
      <c r="B125" s="115" t="s">
        <v>56</v>
      </c>
      <c r="C125" s="115" t="s">
        <v>1680</v>
      </c>
      <c r="D125" s="115" t="s">
        <v>3409</v>
      </c>
      <c r="E125" s="118">
        <v>90000</v>
      </c>
      <c r="F125" s="118" t="s">
        <v>3383</v>
      </c>
      <c r="G125" s="118">
        <v>60000</v>
      </c>
      <c r="H125" s="118">
        <v>60000</v>
      </c>
      <c r="I125" s="118">
        <v>30000</v>
      </c>
      <c r="K125" s="193" t="s">
        <v>1093</v>
      </c>
      <c r="L125" s="22">
        <v>195619264.94999999</v>
      </c>
      <c r="N125" t="s">
        <v>1093</v>
      </c>
      <c r="O125" s="147">
        <v>195619264.94999999</v>
      </c>
    </row>
    <row r="126" spans="2:15">
      <c r="B126" s="115" t="s">
        <v>56</v>
      </c>
      <c r="C126" s="115" t="s">
        <v>1681</v>
      </c>
      <c r="D126" s="115" t="s">
        <v>1610</v>
      </c>
      <c r="E126" s="118">
        <v>1387875.99</v>
      </c>
      <c r="F126" s="118">
        <v>26499.99</v>
      </c>
      <c r="G126" s="118">
        <v>768700</v>
      </c>
      <c r="H126" s="118">
        <v>795199.99</v>
      </c>
      <c r="I126" s="118">
        <v>592676</v>
      </c>
      <c r="K126" s="193" t="s">
        <v>1111</v>
      </c>
      <c r="L126" s="22">
        <v>40582736.600000001</v>
      </c>
      <c r="N126" t="s">
        <v>1111</v>
      </c>
      <c r="O126" s="147">
        <v>40582736.600000001</v>
      </c>
    </row>
    <row r="127" spans="2:15">
      <c r="B127" s="115" t="s">
        <v>56</v>
      </c>
      <c r="C127" s="115" t="s">
        <v>1682</v>
      </c>
      <c r="D127" s="115" t="s">
        <v>1612</v>
      </c>
      <c r="E127" s="118">
        <v>6644239</v>
      </c>
      <c r="F127" s="118">
        <v>875000</v>
      </c>
      <c r="G127" s="118">
        <v>1437875</v>
      </c>
      <c r="H127" s="118">
        <v>2312875</v>
      </c>
      <c r="I127" s="118">
        <v>4331364</v>
      </c>
      <c r="K127" s="193" t="s">
        <v>1115</v>
      </c>
      <c r="L127" s="22">
        <v>0</v>
      </c>
      <c r="N127" t="s">
        <v>1115</v>
      </c>
      <c r="O127" s="147">
        <v>0</v>
      </c>
    </row>
    <row r="128" spans="2:15">
      <c r="B128" s="115" t="s">
        <v>56</v>
      </c>
      <c r="C128" s="115" t="s">
        <v>1683</v>
      </c>
      <c r="D128" s="115" t="s">
        <v>2982</v>
      </c>
      <c r="E128" s="118">
        <v>1796855</v>
      </c>
      <c r="F128" s="118" t="s">
        <v>3383</v>
      </c>
      <c r="G128" s="118" t="s">
        <v>3383</v>
      </c>
      <c r="H128" s="118" t="s">
        <v>3383</v>
      </c>
      <c r="I128" s="118">
        <v>1796855</v>
      </c>
      <c r="K128" s="193" t="s">
        <v>1124</v>
      </c>
      <c r="L128" s="22">
        <v>112052637.19</v>
      </c>
      <c r="N128" t="s">
        <v>1124</v>
      </c>
      <c r="O128" s="147">
        <v>112052637.19</v>
      </c>
    </row>
    <row r="129" spans="2:15">
      <c r="B129" s="115" t="s">
        <v>56</v>
      </c>
      <c r="C129" s="115" t="s">
        <v>1684</v>
      </c>
      <c r="D129" s="115" t="s">
        <v>1615</v>
      </c>
      <c r="E129" s="118">
        <v>3740000</v>
      </c>
      <c r="F129" s="118" t="s">
        <v>3383</v>
      </c>
      <c r="G129" s="118" t="s">
        <v>3383</v>
      </c>
      <c r="H129" s="118" t="s">
        <v>3383</v>
      </c>
      <c r="I129" s="118">
        <v>3740000</v>
      </c>
      <c r="K129" s="193" t="s">
        <v>1140</v>
      </c>
      <c r="L129" s="22">
        <v>57769975.939999998</v>
      </c>
      <c r="N129" t="s">
        <v>1140</v>
      </c>
      <c r="O129" s="147">
        <v>57769975.939999998</v>
      </c>
    </row>
    <row r="130" spans="2:15">
      <c r="B130" s="115" t="s">
        <v>56</v>
      </c>
      <c r="C130" s="115" t="s">
        <v>1685</v>
      </c>
      <c r="D130" s="115" t="s">
        <v>3410</v>
      </c>
      <c r="E130" s="118">
        <v>240000</v>
      </c>
      <c r="F130" s="118">
        <v>190700</v>
      </c>
      <c r="G130" s="118" t="s">
        <v>3383</v>
      </c>
      <c r="H130" s="118">
        <v>190700</v>
      </c>
      <c r="I130" s="118">
        <v>49300</v>
      </c>
      <c r="K130" s="193" t="s">
        <v>1414</v>
      </c>
      <c r="L130" s="22">
        <v>3364041920.4799995</v>
      </c>
      <c r="N130" t="s">
        <v>1414</v>
      </c>
      <c r="O130" s="147">
        <v>3364041920.4799995</v>
      </c>
    </row>
    <row r="131" spans="2:15">
      <c r="B131" s="115" t="s">
        <v>56</v>
      </c>
      <c r="C131" s="115" t="s">
        <v>1686</v>
      </c>
      <c r="D131" s="115" t="s">
        <v>3411</v>
      </c>
      <c r="E131" s="118">
        <v>200000</v>
      </c>
      <c r="F131" s="118" t="s">
        <v>3383</v>
      </c>
      <c r="G131" s="118" t="s">
        <v>3383</v>
      </c>
      <c r="H131" s="118" t="s">
        <v>3383</v>
      </c>
      <c r="I131" s="118">
        <v>200000</v>
      </c>
    </row>
    <row r="132" spans="2:15">
      <c r="B132" s="115" t="s">
        <v>56</v>
      </c>
      <c r="C132" s="115" t="s">
        <v>1687</v>
      </c>
      <c r="D132" s="115" t="s">
        <v>1619</v>
      </c>
      <c r="E132" s="118">
        <v>480000</v>
      </c>
      <c r="F132" s="118">
        <v>232090.13</v>
      </c>
      <c r="G132" s="118" t="s">
        <v>3383</v>
      </c>
      <c r="H132" s="118">
        <v>232090.13</v>
      </c>
      <c r="I132" s="118">
        <v>247909.87</v>
      </c>
    </row>
    <row r="133" spans="2:15">
      <c r="B133" s="115" t="s">
        <v>56</v>
      </c>
      <c r="C133" s="115" t="s">
        <v>1688</v>
      </c>
      <c r="D133" s="115" t="s">
        <v>3412</v>
      </c>
      <c r="E133" s="118">
        <v>2800000</v>
      </c>
      <c r="F133" s="118">
        <v>401479.67</v>
      </c>
      <c r="G133" s="118" t="s">
        <v>3383</v>
      </c>
      <c r="H133" s="118">
        <v>401479.67</v>
      </c>
      <c r="I133" s="118">
        <v>2398520.33</v>
      </c>
    </row>
    <row r="134" spans="2:15">
      <c r="B134" s="115" t="s">
        <v>56</v>
      </c>
      <c r="C134" s="115" t="s">
        <v>1689</v>
      </c>
      <c r="D134" s="115" t="s">
        <v>3413</v>
      </c>
      <c r="E134" s="118">
        <v>320000</v>
      </c>
      <c r="F134" s="118" t="s">
        <v>3383</v>
      </c>
      <c r="G134" s="118" t="s">
        <v>3383</v>
      </c>
      <c r="H134" s="118" t="s">
        <v>3383</v>
      </c>
      <c r="I134" s="118">
        <v>320000</v>
      </c>
    </row>
    <row r="135" spans="2:15">
      <c r="B135" s="115" t="s">
        <v>56</v>
      </c>
      <c r="C135" s="115" t="s">
        <v>1690</v>
      </c>
      <c r="D135" s="115" t="s">
        <v>3419</v>
      </c>
      <c r="E135" s="118">
        <v>160000</v>
      </c>
      <c r="F135" s="118" t="s">
        <v>3383</v>
      </c>
      <c r="G135" s="118" t="s">
        <v>3383</v>
      </c>
      <c r="H135" s="118" t="s">
        <v>3383</v>
      </c>
      <c r="I135" s="118">
        <v>160000</v>
      </c>
    </row>
    <row r="136" spans="2:15">
      <c r="B136" s="115" t="s">
        <v>56</v>
      </c>
      <c r="C136" s="115" t="s">
        <v>1691</v>
      </c>
      <c r="D136" s="115" t="s">
        <v>1647</v>
      </c>
      <c r="E136" s="118">
        <v>700000</v>
      </c>
      <c r="F136" s="118" t="s">
        <v>3383</v>
      </c>
      <c r="G136" s="118" t="s">
        <v>3383</v>
      </c>
      <c r="H136" s="118" t="s">
        <v>3383</v>
      </c>
      <c r="I136" s="118">
        <v>700000</v>
      </c>
    </row>
    <row r="137" spans="2:15">
      <c r="B137" s="115" t="s">
        <v>56</v>
      </c>
      <c r="C137" s="115" t="s">
        <v>1692</v>
      </c>
      <c r="D137" s="115" t="s">
        <v>3423</v>
      </c>
      <c r="E137" s="118">
        <v>640000</v>
      </c>
      <c r="F137" s="118">
        <v>96087.07</v>
      </c>
      <c r="G137" s="118" t="s">
        <v>3383</v>
      </c>
      <c r="H137" s="118">
        <v>96087.07</v>
      </c>
      <c r="I137" s="118">
        <v>543912.93000000005</v>
      </c>
    </row>
    <row r="138" spans="2:15">
      <c r="B138" s="115" t="s">
        <v>56</v>
      </c>
      <c r="C138" s="115" t="s">
        <v>1693</v>
      </c>
      <c r="D138" s="115" t="s">
        <v>1625</v>
      </c>
      <c r="E138" s="118">
        <v>3407400</v>
      </c>
      <c r="F138" s="118" t="s">
        <v>3383</v>
      </c>
      <c r="G138" s="118" t="s">
        <v>3383</v>
      </c>
      <c r="H138" s="118" t="s">
        <v>3383</v>
      </c>
      <c r="I138" s="118">
        <v>3407400</v>
      </c>
    </row>
    <row r="139" spans="2:15">
      <c r="B139" s="115" t="s">
        <v>56</v>
      </c>
      <c r="C139" s="115" t="s">
        <v>1694</v>
      </c>
      <c r="D139" s="115" t="s">
        <v>3424</v>
      </c>
      <c r="E139" s="118">
        <v>2697525</v>
      </c>
      <c r="F139" s="118" t="s">
        <v>3383</v>
      </c>
      <c r="G139" s="118" t="s">
        <v>3383</v>
      </c>
      <c r="H139" s="118" t="s">
        <v>3383</v>
      </c>
      <c r="I139" s="118">
        <v>2697525</v>
      </c>
    </row>
    <row r="140" spans="2:15">
      <c r="B140" s="115" t="s">
        <v>56</v>
      </c>
      <c r="C140" s="115" t="s">
        <v>1695</v>
      </c>
      <c r="D140" s="115" t="s">
        <v>3420</v>
      </c>
      <c r="E140" s="118">
        <v>5111100</v>
      </c>
      <c r="F140" s="118" t="s">
        <v>3383</v>
      </c>
      <c r="G140" s="118" t="s">
        <v>3383</v>
      </c>
      <c r="H140" s="118" t="s">
        <v>3383</v>
      </c>
      <c r="I140" s="118">
        <v>5111100</v>
      </c>
    </row>
    <row r="141" spans="2:15">
      <c r="B141" s="115" t="s">
        <v>56</v>
      </c>
      <c r="C141" s="115" t="s">
        <v>1696</v>
      </c>
      <c r="D141" s="115" t="s">
        <v>3417</v>
      </c>
      <c r="E141" s="118">
        <v>17930875</v>
      </c>
      <c r="F141" s="118" t="s">
        <v>3425</v>
      </c>
      <c r="G141" s="118">
        <v>17677125</v>
      </c>
      <c r="H141" s="118">
        <v>15681885</v>
      </c>
      <c r="I141" s="118">
        <v>2248990</v>
      </c>
    </row>
    <row r="142" spans="2:15">
      <c r="B142" s="115" t="s">
        <v>56</v>
      </c>
      <c r="C142" s="115" t="s">
        <v>1697</v>
      </c>
      <c r="D142" s="115" t="s">
        <v>3426</v>
      </c>
      <c r="E142" s="118">
        <v>851850</v>
      </c>
      <c r="F142" s="118" t="s">
        <v>3383</v>
      </c>
      <c r="G142" s="118" t="s">
        <v>3383</v>
      </c>
      <c r="H142" s="118" t="s">
        <v>3383</v>
      </c>
      <c r="I142" s="118">
        <v>851850</v>
      </c>
    </row>
    <row r="143" spans="2:15">
      <c r="B143" s="115" t="s">
        <v>56</v>
      </c>
      <c r="C143" s="115" t="s">
        <v>1698</v>
      </c>
      <c r="D143" s="115" t="s">
        <v>1699</v>
      </c>
      <c r="E143" s="118">
        <v>32938.199999999997</v>
      </c>
      <c r="F143" s="118" t="s">
        <v>3383</v>
      </c>
      <c r="G143" s="118" t="s">
        <v>3383</v>
      </c>
      <c r="H143" s="118" t="s">
        <v>3383</v>
      </c>
      <c r="I143" s="118">
        <v>32938.199999999997</v>
      </c>
    </row>
    <row r="144" spans="2:15">
      <c r="B144" s="115" t="s">
        <v>56</v>
      </c>
      <c r="C144" s="115" t="s">
        <v>1700</v>
      </c>
      <c r="D144" s="115" t="s">
        <v>1701</v>
      </c>
      <c r="E144" s="118">
        <v>13814.6</v>
      </c>
      <c r="F144" s="118">
        <v>13087.66</v>
      </c>
      <c r="G144" s="118" t="s">
        <v>3383</v>
      </c>
      <c r="H144" s="118">
        <v>13087.66</v>
      </c>
      <c r="I144" s="118">
        <v>726.94</v>
      </c>
    </row>
    <row r="145" spans="2:9">
      <c r="B145" s="115" t="s">
        <v>56</v>
      </c>
      <c r="C145" s="115" t="s">
        <v>3336</v>
      </c>
      <c r="D145" s="115" t="s">
        <v>3388</v>
      </c>
      <c r="E145" s="118">
        <v>58643039.609999999</v>
      </c>
      <c r="F145" s="118">
        <v>58643039.609999999</v>
      </c>
      <c r="G145" s="118" t="s">
        <v>3383</v>
      </c>
      <c r="H145" s="118">
        <v>58643039.609999999</v>
      </c>
      <c r="I145" s="118" t="s">
        <v>3383</v>
      </c>
    </row>
    <row r="146" spans="2:9">
      <c r="B146" s="115" t="s">
        <v>63</v>
      </c>
      <c r="C146" s="115" t="s">
        <v>1453</v>
      </c>
      <c r="D146" s="115" t="s">
        <v>1597</v>
      </c>
      <c r="E146" s="118">
        <v>16674157.710000001</v>
      </c>
      <c r="F146" s="118">
        <v>790087.3</v>
      </c>
      <c r="G146" s="118" t="s">
        <v>3383</v>
      </c>
      <c r="H146" s="118">
        <v>790087.3</v>
      </c>
      <c r="I146" s="118">
        <v>15884070.41</v>
      </c>
    </row>
    <row r="147" spans="2:9">
      <c r="B147" s="115" t="s">
        <v>63</v>
      </c>
      <c r="C147" s="115" t="s">
        <v>1702</v>
      </c>
      <c r="D147" s="115" t="s">
        <v>3408</v>
      </c>
      <c r="E147" s="118">
        <v>3288517.68</v>
      </c>
      <c r="F147" s="118">
        <v>637970.80000000005</v>
      </c>
      <c r="G147" s="118" t="s">
        <v>3383</v>
      </c>
      <c r="H147" s="118">
        <v>637970.80000000005</v>
      </c>
      <c r="I147" s="118">
        <v>2650546.88</v>
      </c>
    </row>
    <row r="148" spans="2:9">
      <c r="B148" s="115" t="s">
        <v>63</v>
      </c>
      <c r="C148" s="115" t="s">
        <v>1703</v>
      </c>
      <c r="D148" s="115" t="s">
        <v>1600</v>
      </c>
      <c r="E148" s="118">
        <v>29851148.539999999</v>
      </c>
      <c r="F148" s="118">
        <v>2099045.0499999998</v>
      </c>
      <c r="G148" s="118" t="s">
        <v>3383</v>
      </c>
      <c r="H148" s="118">
        <v>2099045.0499999998</v>
      </c>
      <c r="I148" s="118">
        <v>27752103.489999998</v>
      </c>
    </row>
    <row r="149" spans="2:9">
      <c r="B149" s="115" t="s">
        <v>63</v>
      </c>
      <c r="C149" s="115" t="s">
        <v>1704</v>
      </c>
      <c r="D149" s="115" t="s">
        <v>1602</v>
      </c>
      <c r="E149" s="118">
        <v>2247971.9700000002</v>
      </c>
      <c r="F149" s="118">
        <v>234476.25</v>
      </c>
      <c r="G149" s="118" t="s">
        <v>3383</v>
      </c>
      <c r="H149" s="118">
        <v>234476.25</v>
      </c>
      <c r="I149" s="118">
        <v>2013495.72</v>
      </c>
    </row>
    <row r="150" spans="2:9">
      <c r="B150" s="115" t="s">
        <v>63</v>
      </c>
      <c r="C150" s="115" t="s">
        <v>1705</v>
      </c>
      <c r="D150" s="115" t="s">
        <v>1604</v>
      </c>
      <c r="E150" s="118">
        <v>7023232.8700000001</v>
      </c>
      <c r="F150" s="118">
        <v>165950.97</v>
      </c>
      <c r="G150" s="118" t="s">
        <v>3383</v>
      </c>
      <c r="H150" s="118">
        <v>165950.97</v>
      </c>
      <c r="I150" s="118">
        <v>6857281.9000000004</v>
      </c>
    </row>
    <row r="151" spans="2:9">
      <c r="B151" s="115" t="s">
        <v>63</v>
      </c>
      <c r="C151" s="115" t="s">
        <v>1706</v>
      </c>
      <c r="D151" s="115" t="s">
        <v>2975</v>
      </c>
      <c r="E151" s="118">
        <v>44976229.590000004</v>
      </c>
      <c r="F151" s="118">
        <v>2300795.08</v>
      </c>
      <c r="G151" s="118" t="s">
        <v>3383</v>
      </c>
      <c r="H151" s="118">
        <v>2300795.08</v>
      </c>
      <c r="I151" s="118">
        <v>42675434.509999998</v>
      </c>
    </row>
    <row r="152" spans="2:9">
      <c r="B152" s="115" t="s">
        <v>63</v>
      </c>
      <c r="C152" s="115" t="s">
        <v>1707</v>
      </c>
      <c r="D152" s="115" t="s">
        <v>1607</v>
      </c>
      <c r="E152" s="118">
        <v>15720000</v>
      </c>
      <c r="F152" s="118" t="s">
        <v>3383</v>
      </c>
      <c r="G152" s="118" t="s">
        <v>3383</v>
      </c>
      <c r="H152" s="118" t="s">
        <v>3383</v>
      </c>
      <c r="I152" s="118">
        <v>15720000</v>
      </c>
    </row>
    <row r="153" spans="2:9">
      <c r="B153" s="115" t="s">
        <v>63</v>
      </c>
      <c r="C153" s="115" t="s">
        <v>1708</v>
      </c>
      <c r="D153" s="115" t="s">
        <v>3409</v>
      </c>
      <c r="E153" s="118">
        <v>60000</v>
      </c>
      <c r="F153" s="118" t="s">
        <v>3383</v>
      </c>
      <c r="G153" s="118" t="s">
        <v>3383</v>
      </c>
      <c r="H153" s="118" t="s">
        <v>3383</v>
      </c>
      <c r="I153" s="118">
        <v>60000</v>
      </c>
    </row>
    <row r="154" spans="2:9">
      <c r="B154" s="115" t="s">
        <v>63</v>
      </c>
      <c r="C154" s="115" t="s">
        <v>1709</v>
      </c>
      <c r="D154" s="115" t="s">
        <v>1610</v>
      </c>
      <c r="E154" s="118">
        <v>73804037.719999999</v>
      </c>
      <c r="F154" s="118" t="s">
        <v>3383</v>
      </c>
      <c r="G154" s="118">
        <v>10400000</v>
      </c>
      <c r="H154" s="118">
        <v>10400000</v>
      </c>
      <c r="I154" s="118">
        <v>63404037.719999999</v>
      </c>
    </row>
    <row r="155" spans="2:9">
      <c r="B155" s="115" t="s">
        <v>63</v>
      </c>
      <c r="C155" s="115" t="s">
        <v>1710</v>
      </c>
      <c r="D155" s="115" t="s">
        <v>1612</v>
      </c>
      <c r="E155" s="118">
        <v>14222806.369999999</v>
      </c>
      <c r="F155" s="118" t="s">
        <v>3383</v>
      </c>
      <c r="G155" s="118" t="s">
        <v>3383</v>
      </c>
      <c r="H155" s="118" t="s">
        <v>3383</v>
      </c>
      <c r="I155" s="118">
        <v>14222806.369999999</v>
      </c>
    </row>
    <row r="156" spans="2:9">
      <c r="B156" s="115" t="s">
        <v>63</v>
      </c>
      <c r="C156" s="115" t="s">
        <v>1711</v>
      </c>
      <c r="D156" s="115" t="s">
        <v>2982</v>
      </c>
      <c r="E156" s="118">
        <v>13985509.560000001</v>
      </c>
      <c r="F156" s="118" t="s">
        <v>3383</v>
      </c>
      <c r="G156" s="118" t="s">
        <v>3383</v>
      </c>
      <c r="H156" s="118" t="s">
        <v>3383</v>
      </c>
      <c r="I156" s="118">
        <v>13985509.560000001</v>
      </c>
    </row>
    <row r="157" spans="2:9">
      <c r="B157" s="115" t="s">
        <v>63</v>
      </c>
      <c r="C157" s="115" t="s">
        <v>1712</v>
      </c>
      <c r="D157" s="115" t="s">
        <v>1615</v>
      </c>
      <c r="E157" s="118">
        <v>4350000</v>
      </c>
      <c r="F157" s="118" t="s">
        <v>3383</v>
      </c>
      <c r="G157" s="118" t="s">
        <v>3383</v>
      </c>
      <c r="H157" s="118" t="s">
        <v>3383</v>
      </c>
      <c r="I157" s="118">
        <v>4350000</v>
      </c>
    </row>
    <row r="158" spans="2:9">
      <c r="B158" s="115" t="s">
        <v>63</v>
      </c>
      <c r="C158" s="115" t="s">
        <v>1713</v>
      </c>
      <c r="D158" s="115" t="s">
        <v>3410</v>
      </c>
      <c r="E158" s="118">
        <v>360000</v>
      </c>
      <c r="F158" s="118">
        <v>375660</v>
      </c>
      <c r="G158" s="118" t="s">
        <v>3383</v>
      </c>
      <c r="H158" s="118">
        <v>375660</v>
      </c>
      <c r="I158" s="118" t="s">
        <v>3427</v>
      </c>
    </row>
    <row r="159" spans="2:9">
      <c r="B159" s="115" t="s">
        <v>63</v>
      </c>
      <c r="C159" s="115" t="s">
        <v>1714</v>
      </c>
      <c r="D159" s="115" t="s">
        <v>3411</v>
      </c>
      <c r="E159" s="118">
        <v>150000</v>
      </c>
      <c r="F159" s="118" t="s">
        <v>3383</v>
      </c>
      <c r="G159" s="118" t="s">
        <v>3383</v>
      </c>
      <c r="H159" s="118" t="s">
        <v>3383</v>
      </c>
      <c r="I159" s="118">
        <v>150000</v>
      </c>
    </row>
    <row r="160" spans="2:9">
      <c r="B160" s="115" t="s">
        <v>63</v>
      </c>
      <c r="C160" s="115" t="s">
        <v>1715</v>
      </c>
      <c r="D160" s="115" t="s">
        <v>1619</v>
      </c>
      <c r="E160" s="118">
        <v>318332.3</v>
      </c>
      <c r="F160" s="118">
        <v>15438.5</v>
      </c>
      <c r="G160" s="118" t="s">
        <v>3383</v>
      </c>
      <c r="H160" s="118">
        <v>15438.5</v>
      </c>
      <c r="I160" s="118">
        <v>302893.8</v>
      </c>
    </row>
    <row r="161" spans="2:9">
      <c r="B161" s="115" t="s">
        <v>63</v>
      </c>
      <c r="C161" s="115" t="s">
        <v>1716</v>
      </c>
      <c r="D161" s="115" t="s">
        <v>3412</v>
      </c>
      <c r="E161" s="118">
        <v>2100000</v>
      </c>
      <c r="F161" s="118" t="s">
        <v>3383</v>
      </c>
      <c r="G161" s="118" t="s">
        <v>3383</v>
      </c>
      <c r="H161" s="118" t="s">
        <v>3383</v>
      </c>
      <c r="I161" s="118">
        <v>2100000</v>
      </c>
    </row>
    <row r="162" spans="2:9">
      <c r="B162" s="115" t="s">
        <v>63</v>
      </c>
      <c r="C162" s="115" t="s">
        <v>1717</v>
      </c>
      <c r="D162" s="115" t="s">
        <v>3413</v>
      </c>
      <c r="E162" s="118">
        <v>480000</v>
      </c>
      <c r="F162" s="118">
        <v>92658.18</v>
      </c>
      <c r="G162" s="118" t="s">
        <v>3383</v>
      </c>
      <c r="H162" s="118">
        <v>92658.18</v>
      </c>
      <c r="I162" s="118">
        <v>387341.82</v>
      </c>
    </row>
    <row r="163" spans="2:9">
      <c r="B163" s="115" t="s">
        <v>63</v>
      </c>
      <c r="C163" s="115" t="s">
        <v>1718</v>
      </c>
      <c r="D163" s="115" t="s">
        <v>3419</v>
      </c>
      <c r="E163" s="118">
        <v>180000</v>
      </c>
      <c r="F163" s="118" t="s">
        <v>3383</v>
      </c>
      <c r="G163" s="118" t="s">
        <v>3383</v>
      </c>
      <c r="H163" s="118" t="s">
        <v>3383</v>
      </c>
      <c r="I163" s="118">
        <v>180000</v>
      </c>
    </row>
    <row r="164" spans="2:9">
      <c r="B164" s="115" t="s">
        <v>63</v>
      </c>
      <c r="C164" s="115" t="s">
        <v>1719</v>
      </c>
      <c r="D164" s="115" t="s">
        <v>1647</v>
      </c>
      <c r="E164" s="118">
        <v>700000</v>
      </c>
      <c r="F164" s="118" t="s">
        <v>3383</v>
      </c>
      <c r="G164" s="118" t="s">
        <v>3383</v>
      </c>
      <c r="H164" s="118" t="s">
        <v>3383</v>
      </c>
      <c r="I164" s="118">
        <v>700000</v>
      </c>
    </row>
    <row r="165" spans="2:9">
      <c r="B165" s="115" t="s">
        <v>63</v>
      </c>
      <c r="C165" s="115" t="s">
        <v>1720</v>
      </c>
      <c r="D165" s="115" t="s">
        <v>3423</v>
      </c>
      <c r="E165" s="118">
        <v>720000</v>
      </c>
      <c r="F165" s="118" t="s">
        <v>3383</v>
      </c>
      <c r="G165" s="118" t="s">
        <v>3383</v>
      </c>
      <c r="H165" s="118" t="s">
        <v>3383</v>
      </c>
      <c r="I165" s="118">
        <v>720000</v>
      </c>
    </row>
    <row r="166" spans="2:9">
      <c r="B166" s="115" t="s">
        <v>63</v>
      </c>
      <c r="C166" s="115" t="s">
        <v>1721</v>
      </c>
      <c r="D166" s="115" t="s">
        <v>1625</v>
      </c>
      <c r="E166" s="118">
        <v>1945057.5</v>
      </c>
      <c r="F166" s="118">
        <v>1802598.64</v>
      </c>
      <c r="G166" s="118" t="s">
        <v>3383</v>
      </c>
      <c r="H166" s="118">
        <v>1802598.64</v>
      </c>
      <c r="I166" s="118">
        <v>142458.85999999999</v>
      </c>
    </row>
    <row r="167" spans="2:9">
      <c r="B167" s="115" t="s">
        <v>63</v>
      </c>
      <c r="C167" s="115" t="s">
        <v>1722</v>
      </c>
      <c r="D167" s="115" t="s">
        <v>3424</v>
      </c>
      <c r="E167" s="118">
        <v>2697525</v>
      </c>
      <c r="F167" s="118" t="s">
        <v>3383</v>
      </c>
      <c r="G167" s="118" t="s">
        <v>3383</v>
      </c>
      <c r="H167" s="118" t="s">
        <v>3383</v>
      </c>
      <c r="I167" s="118">
        <v>2697525</v>
      </c>
    </row>
    <row r="168" spans="2:9">
      <c r="B168" s="115" t="s">
        <v>63</v>
      </c>
      <c r="C168" s="115" t="s">
        <v>1723</v>
      </c>
      <c r="D168" s="115" t="s">
        <v>3420</v>
      </c>
      <c r="E168" s="118">
        <v>5962950</v>
      </c>
      <c r="F168" s="118" t="s">
        <v>3383</v>
      </c>
      <c r="G168" s="118" t="s">
        <v>3383</v>
      </c>
      <c r="H168" s="118" t="s">
        <v>3383</v>
      </c>
      <c r="I168" s="118">
        <v>5962950</v>
      </c>
    </row>
    <row r="169" spans="2:9">
      <c r="B169" s="115" t="s">
        <v>63</v>
      </c>
      <c r="C169" s="115" t="s">
        <v>1724</v>
      </c>
      <c r="D169" s="115" t="s">
        <v>3417</v>
      </c>
      <c r="E169" s="118">
        <v>6561957.3200000003</v>
      </c>
      <c r="F169" s="118">
        <v>100446.24</v>
      </c>
      <c r="G169" s="118" t="s">
        <v>3383</v>
      </c>
      <c r="H169" s="118">
        <v>100446.24</v>
      </c>
      <c r="I169" s="118">
        <v>6461511.0800000001</v>
      </c>
    </row>
    <row r="170" spans="2:9">
      <c r="B170" s="115" t="s">
        <v>63</v>
      </c>
      <c r="C170" s="115" t="s">
        <v>3337</v>
      </c>
      <c r="D170" s="115" t="s">
        <v>3389</v>
      </c>
      <c r="E170" s="118">
        <v>23399064.34</v>
      </c>
      <c r="F170" s="118">
        <v>23399064.34</v>
      </c>
      <c r="G170" s="118" t="s">
        <v>3383</v>
      </c>
      <c r="H170" s="118">
        <v>23399064.34</v>
      </c>
      <c r="I170" s="118" t="s">
        <v>3383</v>
      </c>
    </row>
    <row r="171" spans="2:9">
      <c r="B171" s="115" t="s">
        <v>86</v>
      </c>
      <c r="C171" s="115" t="s">
        <v>1454</v>
      </c>
      <c r="D171" s="115" t="s">
        <v>1597</v>
      </c>
      <c r="E171" s="118">
        <v>20184693.219999999</v>
      </c>
      <c r="F171" s="118">
        <v>158984.29</v>
      </c>
      <c r="G171" s="118" t="s">
        <v>3383</v>
      </c>
      <c r="H171" s="118">
        <v>158984.29</v>
      </c>
      <c r="I171" s="118">
        <v>20025708.93</v>
      </c>
    </row>
    <row r="172" spans="2:9">
      <c r="B172" s="115" t="s">
        <v>86</v>
      </c>
      <c r="C172" s="115" t="s">
        <v>1725</v>
      </c>
      <c r="D172" s="115" t="s">
        <v>3408</v>
      </c>
      <c r="E172" s="118">
        <v>5081433.68</v>
      </c>
      <c r="F172" s="118">
        <v>893424.2</v>
      </c>
      <c r="G172" s="118" t="s">
        <v>3383</v>
      </c>
      <c r="H172" s="118">
        <v>893424.2</v>
      </c>
      <c r="I172" s="118">
        <v>4188009.48</v>
      </c>
    </row>
    <row r="173" spans="2:9">
      <c r="B173" s="115" t="s">
        <v>86</v>
      </c>
      <c r="C173" s="115" t="s">
        <v>1726</v>
      </c>
      <c r="D173" s="115" t="s">
        <v>1600</v>
      </c>
      <c r="E173" s="118">
        <v>41821723.390000001</v>
      </c>
      <c r="F173" s="118">
        <v>753944.01</v>
      </c>
      <c r="G173" s="118" t="s">
        <v>3383</v>
      </c>
      <c r="H173" s="118">
        <v>753944.01</v>
      </c>
      <c r="I173" s="118">
        <v>41067779.380000003</v>
      </c>
    </row>
    <row r="174" spans="2:9">
      <c r="B174" s="115" t="s">
        <v>86</v>
      </c>
      <c r="C174" s="115" t="s">
        <v>1727</v>
      </c>
      <c r="D174" s="115" t="s">
        <v>1602</v>
      </c>
      <c r="E174" s="118">
        <v>3150138.58</v>
      </c>
      <c r="F174" s="118">
        <v>761.99</v>
      </c>
      <c r="G174" s="118" t="s">
        <v>3383</v>
      </c>
      <c r="H174" s="118">
        <v>761.99</v>
      </c>
      <c r="I174" s="118">
        <v>3149376.59</v>
      </c>
    </row>
    <row r="175" spans="2:9">
      <c r="B175" s="115" t="s">
        <v>86</v>
      </c>
      <c r="C175" s="115" t="s">
        <v>1728</v>
      </c>
      <c r="D175" s="115" t="s">
        <v>1604</v>
      </c>
      <c r="E175" s="118">
        <v>8875705.2300000004</v>
      </c>
      <c r="F175" s="118">
        <v>18673.349999999999</v>
      </c>
      <c r="G175" s="118" t="s">
        <v>3383</v>
      </c>
      <c r="H175" s="118">
        <v>18673.349999999999</v>
      </c>
      <c r="I175" s="118">
        <v>8857031.8800000008</v>
      </c>
    </row>
    <row r="176" spans="2:9">
      <c r="B176" s="115" t="s">
        <v>86</v>
      </c>
      <c r="C176" s="115" t="s">
        <v>1729</v>
      </c>
      <c r="D176" s="115" t="s">
        <v>2975</v>
      </c>
      <c r="E176" s="118">
        <v>46781981.359999999</v>
      </c>
      <c r="F176" s="118" t="s">
        <v>3428</v>
      </c>
      <c r="G176" s="118" t="s">
        <v>3383</v>
      </c>
      <c r="H176" s="118" t="s">
        <v>3428</v>
      </c>
      <c r="I176" s="118">
        <v>56281981.359999999</v>
      </c>
    </row>
    <row r="177" spans="2:9">
      <c r="B177" s="115" t="s">
        <v>86</v>
      </c>
      <c r="C177" s="115" t="s">
        <v>1730</v>
      </c>
      <c r="D177" s="115" t="s">
        <v>1607</v>
      </c>
      <c r="E177" s="118">
        <v>7936500</v>
      </c>
      <c r="F177" s="118" t="s">
        <v>3383</v>
      </c>
      <c r="G177" s="118" t="s">
        <v>3383</v>
      </c>
      <c r="H177" s="118" t="s">
        <v>3383</v>
      </c>
      <c r="I177" s="118">
        <v>7936500</v>
      </c>
    </row>
    <row r="178" spans="2:9">
      <c r="B178" s="115" t="s">
        <v>86</v>
      </c>
      <c r="C178" s="115" t="s">
        <v>1731</v>
      </c>
      <c r="D178" s="115" t="s">
        <v>3418</v>
      </c>
      <c r="E178" s="118">
        <v>570000</v>
      </c>
      <c r="F178" s="118" t="s">
        <v>3383</v>
      </c>
      <c r="G178" s="118" t="s">
        <v>3383</v>
      </c>
      <c r="H178" s="118" t="s">
        <v>3383</v>
      </c>
      <c r="I178" s="118">
        <v>570000</v>
      </c>
    </row>
    <row r="179" spans="2:9">
      <c r="B179" s="115" t="s">
        <v>86</v>
      </c>
      <c r="C179" s="115" t="s">
        <v>1732</v>
      </c>
      <c r="D179" s="115" t="s">
        <v>3409</v>
      </c>
      <c r="E179" s="118">
        <v>310000</v>
      </c>
      <c r="F179" s="118" t="s">
        <v>3383</v>
      </c>
      <c r="G179" s="118" t="s">
        <v>3383</v>
      </c>
      <c r="H179" s="118" t="s">
        <v>3383</v>
      </c>
      <c r="I179" s="118">
        <v>310000</v>
      </c>
    </row>
    <row r="180" spans="2:9">
      <c r="B180" s="115" t="s">
        <v>86</v>
      </c>
      <c r="C180" s="115" t="s">
        <v>1733</v>
      </c>
      <c r="D180" s="115" t="s">
        <v>1610</v>
      </c>
      <c r="E180" s="118">
        <v>22229016.899999999</v>
      </c>
      <c r="F180" s="118">
        <v>23927324</v>
      </c>
      <c r="G180" s="118" t="s">
        <v>3383</v>
      </c>
      <c r="H180" s="118">
        <v>23927324</v>
      </c>
      <c r="I180" s="118" t="s">
        <v>3429</v>
      </c>
    </row>
    <row r="181" spans="2:9">
      <c r="B181" s="115" t="s">
        <v>86</v>
      </c>
      <c r="C181" s="115" t="s">
        <v>1734</v>
      </c>
      <c r="D181" s="115" t="s">
        <v>1612</v>
      </c>
      <c r="E181" s="118">
        <v>11667317</v>
      </c>
      <c r="F181" s="118" t="s">
        <v>3383</v>
      </c>
      <c r="G181" s="118" t="s">
        <v>3383</v>
      </c>
      <c r="H181" s="118" t="s">
        <v>3383</v>
      </c>
      <c r="I181" s="118">
        <v>11667317</v>
      </c>
    </row>
    <row r="182" spans="2:9">
      <c r="B182" s="115" t="s">
        <v>86</v>
      </c>
      <c r="C182" s="115" t="s">
        <v>1735</v>
      </c>
      <c r="D182" s="115" t="s">
        <v>2982</v>
      </c>
      <c r="E182" s="118">
        <v>812000</v>
      </c>
      <c r="F182" s="118" t="s">
        <v>3383</v>
      </c>
      <c r="G182" s="118" t="s">
        <v>3383</v>
      </c>
      <c r="H182" s="118" t="s">
        <v>3383</v>
      </c>
      <c r="I182" s="118">
        <v>812000</v>
      </c>
    </row>
    <row r="183" spans="2:9">
      <c r="B183" s="115" t="s">
        <v>86</v>
      </c>
      <c r="C183" s="115" t="s">
        <v>1736</v>
      </c>
      <c r="D183" s="115" t="s">
        <v>1615</v>
      </c>
      <c r="E183" s="118">
        <v>3280000</v>
      </c>
      <c r="F183" s="118" t="s">
        <v>3383</v>
      </c>
      <c r="G183" s="118" t="s">
        <v>3383</v>
      </c>
      <c r="H183" s="118" t="s">
        <v>3383</v>
      </c>
      <c r="I183" s="118">
        <v>3280000</v>
      </c>
    </row>
    <row r="184" spans="2:9">
      <c r="B184" s="115" t="s">
        <v>86</v>
      </c>
      <c r="C184" s="115" t="s">
        <v>1737</v>
      </c>
      <c r="D184" s="115" t="s">
        <v>3410</v>
      </c>
      <c r="E184" s="118">
        <v>300000</v>
      </c>
      <c r="F184" s="118">
        <v>276400</v>
      </c>
      <c r="G184" s="118" t="s">
        <v>3383</v>
      </c>
      <c r="H184" s="118">
        <v>276400</v>
      </c>
      <c r="I184" s="118">
        <v>23600</v>
      </c>
    </row>
    <row r="185" spans="2:9">
      <c r="B185" s="115" t="s">
        <v>86</v>
      </c>
      <c r="C185" s="115" t="s">
        <v>1738</v>
      </c>
      <c r="D185" s="115" t="s">
        <v>3411</v>
      </c>
      <c r="E185" s="118">
        <v>100000</v>
      </c>
      <c r="F185" s="118" t="s">
        <v>3383</v>
      </c>
      <c r="G185" s="118" t="s">
        <v>3383</v>
      </c>
      <c r="H185" s="118" t="s">
        <v>3383</v>
      </c>
      <c r="I185" s="118">
        <v>100000</v>
      </c>
    </row>
    <row r="186" spans="2:9">
      <c r="B186" s="115" t="s">
        <v>86</v>
      </c>
      <c r="C186" s="115" t="s">
        <v>1739</v>
      </c>
      <c r="D186" s="115" t="s">
        <v>1619</v>
      </c>
      <c r="E186" s="118">
        <v>240000</v>
      </c>
      <c r="F186" s="118" t="s">
        <v>3383</v>
      </c>
      <c r="G186" s="118" t="s">
        <v>3383</v>
      </c>
      <c r="H186" s="118" t="s">
        <v>3383</v>
      </c>
      <c r="I186" s="118">
        <v>240000</v>
      </c>
    </row>
    <row r="187" spans="2:9">
      <c r="B187" s="115" t="s">
        <v>86</v>
      </c>
      <c r="C187" s="115" t="s">
        <v>1740</v>
      </c>
      <c r="D187" s="115" t="s">
        <v>3412</v>
      </c>
      <c r="E187" s="118">
        <v>1400000</v>
      </c>
      <c r="F187" s="118" t="s">
        <v>3383</v>
      </c>
      <c r="G187" s="118" t="s">
        <v>3383</v>
      </c>
      <c r="H187" s="118" t="s">
        <v>3383</v>
      </c>
      <c r="I187" s="118">
        <v>1400000</v>
      </c>
    </row>
    <row r="188" spans="2:9">
      <c r="B188" s="115" t="s">
        <v>86</v>
      </c>
      <c r="C188" s="115" t="s">
        <v>1741</v>
      </c>
      <c r="D188" s="115" t="s">
        <v>3413</v>
      </c>
      <c r="E188" s="118">
        <v>400000</v>
      </c>
      <c r="F188" s="118" t="s">
        <v>3383</v>
      </c>
      <c r="G188" s="118" t="s">
        <v>3383</v>
      </c>
      <c r="H188" s="118" t="s">
        <v>3383</v>
      </c>
      <c r="I188" s="118">
        <v>400000</v>
      </c>
    </row>
    <row r="189" spans="2:9">
      <c r="B189" s="115" t="s">
        <v>86</v>
      </c>
      <c r="C189" s="115" t="s">
        <v>1742</v>
      </c>
      <c r="D189" s="115" t="s">
        <v>3419</v>
      </c>
      <c r="E189" s="118">
        <v>160000</v>
      </c>
      <c r="F189" s="118" t="s">
        <v>3383</v>
      </c>
      <c r="G189" s="118" t="s">
        <v>3383</v>
      </c>
      <c r="H189" s="118" t="s">
        <v>3383</v>
      </c>
      <c r="I189" s="118">
        <v>160000</v>
      </c>
    </row>
    <row r="190" spans="2:9">
      <c r="B190" s="115" t="s">
        <v>86</v>
      </c>
      <c r="C190" s="115" t="s">
        <v>1743</v>
      </c>
      <c r="D190" s="115" t="s">
        <v>1647</v>
      </c>
      <c r="E190" s="118">
        <v>675000</v>
      </c>
      <c r="F190" s="118" t="s">
        <v>3383</v>
      </c>
      <c r="G190" s="118" t="s">
        <v>3383</v>
      </c>
      <c r="H190" s="118" t="s">
        <v>3383</v>
      </c>
      <c r="I190" s="118">
        <v>675000</v>
      </c>
    </row>
    <row r="191" spans="2:9">
      <c r="B191" s="115" t="s">
        <v>86</v>
      </c>
      <c r="C191" s="115" t="s">
        <v>1744</v>
      </c>
      <c r="D191" s="115" t="s">
        <v>3423</v>
      </c>
      <c r="E191" s="118">
        <v>560000</v>
      </c>
      <c r="F191" s="118" t="s">
        <v>3383</v>
      </c>
      <c r="G191" s="118" t="s">
        <v>3383</v>
      </c>
      <c r="H191" s="118" t="s">
        <v>3383</v>
      </c>
      <c r="I191" s="118">
        <v>560000</v>
      </c>
    </row>
    <row r="192" spans="2:9">
      <c r="B192" s="115" t="s">
        <v>86</v>
      </c>
      <c r="C192" s="115" t="s">
        <v>1745</v>
      </c>
      <c r="D192" s="115" t="s">
        <v>1625</v>
      </c>
      <c r="E192" s="118">
        <v>1817280</v>
      </c>
      <c r="F192" s="118">
        <v>1802598.64</v>
      </c>
      <c r="G192" s="118" t="s">
        <v>3383</v>
      </c>
      <c r="H192" s="118">
        <v>1802598.64</v>
      </c>
      <c r="I192" s="118">
        <v>14681.36</v>
      </c>
    </row>
    <row r="193" spans="2:9">
      <c r="B193" s="115" t="s">
        <v>86</v>
      </c>
      <c r="C193" s="115" t="s">
        <v>1746</v>
      </c>
      <c r="D193" s="115" t="s">
        <v>3420</v>
      </c>
      <c r="E193" s="118">
        <v>8518500</v>
      </c>
      <c r="F193" s="118" t="s">
        <v>3383</v>
      </c>
      <c r="G193" s="118" t="s">
        <v>3383</v>
      </c>
      <c r="H193" s="118" t="s">
        <v>3383</v>
      </c>
      <c r="I193" s="118">
        <v>8518500</v>
      </c>
    </row>
    <row r="194" spans="2:9">
      <c r="B194" s="115" t="s">
        <v>86</v>
      </c>
      <c r="C194" s="115" t="s">
        <v>1747</v>
      </c>
      <c r="D194" s="115" t="s">
        <v>3430</v>
      </c>
      <c r="E194" s="118">
        <v>5000000</v>
      </c>
      <c r="F194" s="118" t="s">
        <v>3383</v>
      </c>
      <c r="G194" s="118">
        <v>2179000</v>
      </c>
      <c r="H194" s="118">
        <v>2179000</v>
      </c>
      <c r="I194" s="118">
        <v>2821000</v>
      </c>
    </row>
    <row r="195" spans="2:9">
      <c r="B195" s="115" t="s">
        <v>86</v>
      </c>
      <c r="C195" s="115" t="s">
        <v>1748</v>
      </c>
      <c r="D195" s="115" t="s">
        <v>3417</v>
      </c>
      <c r="E195" s="118">
        <v>1800000</v>
      </c>
      <c r="F195" s="118" t="s">
        <v>3383</v>
      </c>
      <c r="G195" s="118" t="s">
        <v>3383</v>
      </c>
      <c r="H195" s="118" t="s">
        <v>3383</v>
      </c>
      <c r="I195" s="118">
        <v>1800000</v>
      </c>
    </row>
    <row r="196" spans="2:9">
      <c r="B196" s="115" t="s">
        <v>86</v>
      </c>
      <c r="C196" s="115" t="s">
        <v>3338</v>
      </c>
      <c r="D196" s="115" t="s">
        <v>3390</v>
      </c>
      <c r="E196" s="118">
        <v>53404413.159999996</v>
      </c>
      <c r="F196" s="118">
        <v>53404413.159999996</v>
      </c>
      <c r="G196" s="118" t="s">
        <v>3383</v>
      </c>
      <c r="H196" s="118">
        <v>53404413.159999996</v>
      </c>
      <c r="I196" s="118" t="s">
        <v>3383</v>
      </c>
    </row>
    <row r="197" spans="2:9">
      <c r="B197" s="115" t="s">
        <v>104</v>
      </c>
      <c r="C197" s="115" t="s">
        <v>1455</v>
      </c>
      <c r="D197" s="115" t="s">
        <v>1597</v>
      </c>
      <c r="E197" s="118">
        <v>31966433.41</v>
      </c>
      <c r="F197" s="118">
        <v>745233.67</v>
      </c>
      <c r="G197" s="118" t="s">
        <v>3383</v>
      </c>
      <c r="H197" s="118">
        <v>745233.67</v>
      </c>
      <c r="I197" s="118">
        <v>31221199.739999998</v>
      </c>
    </row>
    <row r="198" spans="2:9">
      <c r="B198" s="115" t="s">
        <v>104</v>
      </c>
      <c r="C198" s="115" t="s">
        <v>1749</v>
      </c>
      <c r="D198" s="115" t="s">
        <v>3408</v>
      </c>
      <c r="E198" s="118">
        <v>5807873.75</v>
      </c>
      <c r="F198" s="118">
        <v>613571.9</v>
      </c>
      <c r="G198" s="118" t="s">
        <v>3383</v>
      </c>
      <c r="H198" s="118">
        <v>613571.9</v>
      </c>
      <c r="I198" s="118">
        <v>5194301.8499999996</v>
      </c>
    </row>
    <row r="199" spans="2:9">
      <c r="B199" s="115" t="s">
        <v>104</v>
      </c>
      <c r="C199" s="115" t="s">
        <v>1750</v>
      </c>
      <c r="D199" s="115" t="s">
        <v>1600</v>
      </c>
      <c r="E199" s="118">
        <v>50046994.200000003</v>
      </c>
      <c r="F199" s="118">
        <v>1325259.2</v>
      </c>
      <c r="G199" s="118" t="s">
        <v>3383</v>
      </c>
      <c r="H199" s="118">
        <v>1325259.2</v>
      </c>
      <c r="I199" s="118">
        <v>48721735</v>
      </c>
    </row>
    <row r="200" spans="2:9">
      <c r="B200" s="115" t="s">
        <v>104</v>
      </c>
      <c r="C200" s="115" t="s">
        <v>1751</v>
      </c>
      <c r="D200" s="115" t="s">
        <v>1602</v>
      </c>
      <c r="E200" s="118">
        <v>2499128.73</v>
      </c>
      <c r="F200" s="118">
        <v>106529.8</v>
      </c>
      <c r="G200" s="118" t="s">
        <v>3383</v>
      </c>
      <c r="H200" s="118">
        <v>106529.8</v>
      </c>
      <c r="I200" s="118">
        <v>2392598.9300000002</v>
      </c>
    </row>
    <row r="201" spans="2:9">
      <c r="B201" s="115" t="s">
        <v>104</v>
      </c>
      <c r="C201" s="115" t="s">
        <v>1752</v>
      </c>
      <c r="D201" s="115" t="s">
        <v>1604</v>
      </c>
      <c r="E201" s="118">
        <v>10305147.050000001</v>
      </c>
      <c r="F201" s="118">
        <v>51837.81</v>
      </c>
      <c r="G201" s="118" t="s">
        <v>3383</v>
      </c>
      <c r="H201" s="118">
        <v>51837.81</v>
      </c>
      <c r="I201" s="118">
        <v>10253309.24</v>
      </c>
    </row>
    <row r="202" spans="2:9">
      <c r="B202" s="115" t="s">
        <v>104</v>
      </c>
      <c r="C202" s="115" t="s">
        <v>1753</v>
      </c>
      <c r="D202" s="115" t="s">
        <v>2975</v>
      </c>
      <c r="E202" s="118">
        <v>66749136.399999999</v>
      </c>
      <c r="F202" s="118">
        <v>5471840.1399999997</v>
      </c>
      <c r="G202" s="118" t="s">
        <v>3383</v>
      </c>
      <c r="H202" s="118">
        <v>5471840.1399999997</v>
      </c>
      <c r="I202" s="118">
        <v>61277296.259999998</v>
      </c>
    </row>
    <row r="203" spans="2:9">
      <c r="B203" s="115" t="s">
        <v>104</v>
      </c>
      <c r="C203" s="115" t="s">
        <v>1754</v>
      </c>
      <c r="D203" s="115" t="s">
        <v>1607</v>
      </c>
      <c r="E203" s="118">
        <v>31767000</v>
      </c>
      <c r="F203" s="118">
        <v>2893500</v>
      </c>
      <c r="G203" s="118">
        <v>3161000</v>
      </c>
      <c r="H203" s="118">
        <v>6054500</v>
      </c>
      <c r="I203" s="118">
        <v>25712500</v>
      </c>
    </row>
    <row r="204" spans="2:9">
      <c r="B204" s="115" t="s">
        <v>104</v>
      </c>
      <c r="C204" s="115" t="s">
        <v>1755</v>
      </c>
      <c r="D204" s="115" t="s">
        <v>3409</v>
      </c>
      <c r="E204" s="118">
        <v>250137.91</v>
      </c>
      <c r="F204" s="118">
        <v>49499.56</v>
      </c>
      <c r="G204" s="118" t="s">
        <v>3383</v>
      </c>
      <c r="H204" s="118">
        <v>49499.56</v>
      </c>
      <c r="I204" s="118">
        <v>200638.35</v>
      </c>
    </row>
    <row r="205" spans="2:9">
      <c r="B205" s="115" t="s">
        <v>104</v>
      </c>
      <c r="C205" s="115" t="s">
        <v>1756</v>
      </c>
      <c r="D205" s="115" t="s">
        <v>1610</v>
      </c>
      <c r="E205" s="118">
        <v>92504854.790000007</v>
      </c>
      <c r="F205" s="118" t="s">
        <v>3431</v>
      </c>
      <c r="G205" s="118">
        <v>9856125</v>
      </c>
      <c r="H205" s="118">
        <v>9823345</v>
      </c>
      <c r="I205" s="118">
        <v>82681509.790000007</v>
      </c>
    </row>
    <row r="206" spans="2:9">
      <c r="B206" s="115" t="s">
        <v>104</v>
      </c>
      <c r="C206" s="115" t="s">
        <v>1757</v>
      </c>
      <c r="D206" s="115" t="s">
        <v>1612</v>
      </c>
      <c r="E206" s="118">
        <v>10058474.58</v>
      </c>
      <c r="F206" s="118" t="s">
        <v>3383</v>
      </c>
      <c r="G206" s="118" t="s">
        <v>3383</v>
      </c>
      <c r="H206" s="118" t="s">
        <v>3383</v>
      </c>
      <c r="I206" s="118">
        <v>10058474.58</v>
      </c>
    </row>
    <row r="207" spans="2:9">
      <c r="B207" s="115" t="s">
        <v>104</v>
      </c>
      <c r="C207" s="115" t="s">
        <v>1758</v>
      </c>
      <c r="D207" s="115" t="s">
        <v>2982</v>
      </c>
      <c r="E207" s="118">
        <v>2287998.12</v>
      </c>
      <c r="F207" s="118" t="s">
        <v>3383</v>
      </c>
      <c r="G207" s="118" t="s">
        <v>3383</v>
      </c>
      <c r="H207" s="118" t="s">
        <v>3383</v>
      </c>
      <c r="I207" s="118">
        <v>2287998.12</v>
      </c>
    </row>
    <row r="208" spans="2:9">
      <c r="B208" s="115" t="s">
        <v>104</v>
      </c>
      <c r="C208" s="115" t="s">
        <v>1759</v>
      </c>
      <c r="D208" s="115" t="s">
        <v>1615</v>
      </c>
      <c r="E208" s="118">
        <v>3340000</v>
      </c>
      <c r="F208" s="118" t="s">
        <v>3383</v>
      </c>
      <c r="G208" s="118" t="s">
        <v>3383</v>
      </c>
      <c r="H208" s="118" t="s">
        <v>3383</v>
      </c>
      <c r="I208" s="118">
        <v>3340000</v>
      </c>
    </row>
    <row r="209" spans="2:9">
      <c r="B209" s="115" t="s">
        <v>104</v>
      </c>
      <c r="C209" s="115" t="s">
        <v>1760</v>
      </c>
      <c r="D209" s="115" t="s">
        <v>3410</v>
      </c>
      <c r="E209" s="118">
        <v>375000</v>
      </c>
      <c r="F209" s="118">
        <v>345000</v>
      </c>
      <c r="G209" s="118" t="s">
        <v>3383</v>
      </c>
      <c r="H209" s="118">
        <v>345000</v>
      </c>
      <c r="I209" s="118">
        <v>30000</v>
      </c>
    </row>
    <row r="210" spans="2:9">
      <c r="B210" s="115" t="s">
        <v>104</v>
      </c>
      <c r="C210" s="115" t="s">
        <v>1761</v>
      </c>
      <c r="D210" s="115" t="s">
        <v>3411</v>
      </c>
      <c r="E210" s="118">
        <v>300000</v>
      </c>
      <c r="F210" s="118" t="s">
        <v>3383</v>
      </c>
      <c r="G210" s="118" t="s">
        <v>3383</v>
      </c>
      <c r="H210" s="118" t="s">
        <v>3383</v>
      </c>
      <c r="I210" s="118">
        <v>300000</v>
      </c>
    </row>
    <row r="211" spans="2:9">
      <c r="B211" s="115" t="s">
        <v>104</v>
      </c>
      <c r="C211" s="115" t="s">
        <v>1762</v>
      </c>
      <c r="D211" s="115" t="s">
        <v>1619</v>
      </c>
      <c r="E211" s="118">
        <v>900000</v>
      </c>
      <c r="F211" s="118" t="s">
        <v>3383</v>
      </c>
      <c r="G211" s="118" t="s">
        <v>3383</v>
      </c>
      <c r="H211" s="118" t="s">
        <v>3383</v>
      </c>
      <c r="I211" s="118">
        <v>900000</v>
      </c>
    </row>
    <row r="212" spans="2:9">
      <c r="B212" s="115" t="s">
        <v>104</v>
      </c>
      <c r="C212" s="115" t="s">
        <v>1763</v>
      </c>
      <c r="D212" s="115" t="s">
        <v>3412</v>
      </c>
      <c r="E212" s="118">
        <v>4800000</v>
      </c>
      <c r="F212" s="118">
        <v>1164174.57</v>
      </c>
      <c r="G212" s="118" t="s">
        <v>3383</v>
      </c>
      <c r="H212" s="118">
        <v>1164174.57</v>
      </c>
      <c r="I212" s="118">
        <v>3635825.43</v>
      </c>
    </row>
    <row r="213" spans="2:9">
      <c r="B213" s="115" t="s">
        <v>104</v>
      </c>
      <c r="C213" s="115" t="s">
        <v>1764</v>
      </c>
      <c r="D213" s="115" t="s">
        <v>3413</v>
      </c>
      <c r="E213" s="118">
        <v>400000</v>
      </c>
      <c r="F213" s="118" t="s">
        <v>3383</v>
      </c>
      <c r="G213" s="118" t="s">
        <v>3383</v>
      </c>
      <c r="H213" s="118" t="s">
        <v>3383</v>
      </c>
      <c r="I213" s="118">
        <v>400000</v>
      </c>
    </row>
    <row r="214" spans="2:9">
      <c r="B214" s="115" t="s">
        <v>104</v>
      </c>
      <c r="C214" s="115" t="s">
        <v>1765</v>
      </c>
      <c r="D214" s="115" t="s">
        <v>3419</v>
      </c>
      <c r="E214" s="118">
        <v>220000</v>
      </c>
      <c r="F214" s="118" t="s">
        <v>3383</v>
      </c>
      <c r="G214" s="118" t="s">
        <v>3383</v>
      </c>
      <c r="H214" s="118" t="s">
        <v>3383</v>
      </c>
      <c r="I214" s="118">
        <v>220000</v>
      </c>
    </row>
    <row r="215" spans="2:9">
      <c r="B215" s="115" t="s">
        <v>104</v>
      </c>
      <c r="C215" s="115" t="s">
        <v>1766</v>
      </c>
      <c r="D215" s="115" t="s">
        <v>1647</v>
      </c>
      <c r="E215" s="118">
        <v>1400000</v>
      </c>
      <c r="F215" s="118" t="s">
        <v>3383</v>
      </c>
      <c r="G215" s="118" t="s">
        <v>3383</v>
      </c>
      <c r="H215" s="118" t="s">
        <v>3383</v>
      </c>
      <c r="I215" s="118">
        <v>1400000</v>
      </c>
    </row>
    <row r="216" spans="2:9">
      <c r="B216" s="115" t="s">
        <v>104</v>
      </c>
      <c r="C216" s="115" t="s">
        <v>1767</v>
      </c>
      <c r="D216" s="115" t="s">
        <v>3423</v>
      </c>
      <c r="E216" s="118">
        <v>1320000</v>
      </c>
      <c r="F216" s="118">
        <v>48043.54</v>
      </c>
      <c r="G216" s="118" t="s">
        <v>3383</v>
      </c>
      <c r="H216" s="118">
        <v>48043.54</v>
      </c>
      <c r="I216" s="118">
        <v>1271956.46</v>
      </c>
    </row>
    <row r="217" spans="2:9">
      <c r="B217" s="115" t="s">
        <v>104</v>
      </c>
      <c r="C217" s="115" t="s">
        <v>1768</v>
      </c>
      <c r="D217" s="115" t="s">
        <v>1625</v>
      </c>
      <c r="E217" s="118">
        <v>4784557.5</v>
      </c>
      <c r="F217" s="118">
        <v>4506496.55</v>
      </c>
      <c r="G217" s="118" t="s">
        <v>3383</v>
      </c>
      <c r="H217" s="118">
        <v>4506496.55</v>
      </c>
      <c r="I217" s="118">
        <v>278060.95</v>
      </c>
    </row>
    <row r="218" spans="2:9">
      <c r="B218" s="115" t="s">
        <v>104</v>
      </c>
      <c r="C218" s="115" t="s">
        <v>1769</v>
      </c>
      <c r="D218" s="115" t="s">
        <v>3420</v>
      </c>
      <c r="E218" s="118">
        <v>10222200</v>
      </c>
      <c r="F218" s="118" t="s">
        <v>3383</v>
      </c>
      <c r="G218" s="118" t="s">
        <v>3383</v>
      </c>
      <c r="H218" s="118" t="s">
        <v>3383</v>
      </c>
      <c r="I218" s="118">
        <v>10222200</v>
      </c>
    </row>
    <row r="219" spans="2:9">
      <c r="B219" s="115" t="s">
        <v>104</v>
      </c>
      <c r="C219" s="115" t="s">
        <v>1770</v>
      </c>
      <c r="D219" s="115" t="s">
        <v>3432</v>
      </c>
      <c r="E219" s="118">
        <v>5000000</v>
      </c>
      <c r="F219" s="118" t="s">
        <v>3383</v>
      </c>
      <c r="G219" s="118">
        <v>2179000</v>
      </c>
      <c r="H219" s="118">
        <v>2179000</v>
      </c>
      <c r="I219" s="118">
        <v>2821000</v>
      </c>
    </row>
    <row r="220" spans="2:9">
      <c r="B220" s="115" t="s">
        <v>104</v>
      </c>
      <c r="C220" s="115" t="s">
        <v>1771</v>
      </c>
      <c r="D220" s="115" t="s">
        <v>3417</v>
      </c>
      <c r="E220" s="118">
        <v>3600000</v>
      </c>
      <c r="F220" s="118" t="s">
        <v>3383</v>
      </c>
      <c r="G220" s="118" t="s">
        <v>3383</v>
      </c>
      <c r="H220" s="118" t="s">
        <v>3383</v>
      </c>
      <c r="I220" s="118">
        <v>3600000</v>
      </c>
    </row>
    <row r="221" spans="2:9">
      <c r="B221" s="115" t="s">
        <v>104</v>
      </c>
      <c r="C221" s="115" t="s">
        <v>3339</v>
      </c>
      <c r="D221" s="115" t="s">
        <v>3389</v>
      </c>
      <c r="E221" s="118">
        <v>8728453.3599999994</v>
      </c>
      <c r="F221" s="118">
        <v>8728453.3599999994</v>
      </c>
      <c r="G221" s="118" t="s">
        <v>3383</v>
      </c>
      <c r="H221" s="118">
        <v>8728453.3599999994</v>
      </c>
      <c r="I221" s="118" t="s">
        <v>3383</v>
      </c>
    </row>
    <row r="222" spans="2:9">
      <c r="B222" s="115" t="s">
        <v>119</v>
      </c>
      <c r="C222" s="115" t="s">
        <v>1456</v>
      </c>
      <c r="D222" s="115" t="s">
        <v>1597</v>
      </c>
      <c r="E222" s="118">
        <v>6623469.6500000004</v>
      </c>
      <c r="F222" s="118">
        <v>200451.49</v>
      </c>
      <c r="G222" s="118" t="s">
        <v>3383</v>
      </c>
      <c r="H222" s="118">
        <v>200451.49</v>
      </c>
      <c r="I222" s="118">
        <v>6423018.1600000001</v>
      </c>
    </row>
    <row r="223" spans="2:9">
      <c r="B223" s="115" t="s">
        <v>119</v>
      </c>
      <c r="C223" s="115" t="s">
        <v>1772</v>
      </c>
      <c r="D223" s="115" t="s">
        <v>3408</v>
      </c>
      <c r="E223" s="118">
        <v>1591400</v>
      </c>
      <c r="F223" s="118">
        <v>1192701.02</v>
      </c>
      <c r="G223" s="118" t="s">
        <v>3383</v>
      </c>
      <c r="H223" s="118">
        <v>1192701.02</v>
      </c>
      <c r="I223" s="118">
        <v>398698.98</v>
      </c>
    </row>
    <row r="224" spans="2:9">
      <c r="B224" s="115" t="s">
        <v>119</v>
      </c>
      <c r="C224" s="115" t="s">
        <v>1773</v>
      </c>
      <c r="D224" s="115" t="s">
        <v>1600</v>
      </c>
      <c r="E224" s="118">
        <v>25537960.93</v>
      </c>
      <c r="F224" s="118">
        <v>4378626.7</v>
      </c>
      <c r="G224" s="118" t="s">
        <v>3383</v>
      </c>
      <c r="H224" s="118">
        <v>4378626.7</v>
      </c>
      <c r="I224" s="118">
        <v>21159334.23</v>
      </c>
    </row>
    <row r="225" spans="2:9">
      <c r="B225" s="115" t="s">
        <v>119</v>
      </c>
      <c r="C225" s="115" t="s">
        <v>1774</v>
      </c>
      <c r="D225" s="115" t="s">
        <v>1602</v>
      </c>
      <c r="E225" s="118">
        <v>608686.43999999994</v>
      </c>
      <c r="F225" s="118">
        <v>114283.33</v>
      </c>
      <c r="G225" s="118" t="s">
        <v>3383</v>
      </c>
      <c r="H225" s="118">
        <v>114283.33</v>
      </c>
      <c r="I225" s="118">
        <v>494403.11</v>
      </c>
    </row>
    <row r="226" spans="2:9">
      <c r="B226" s="115" t="s">
        <v>119</v>
      </c>
      <c r="C226" s="115" t="s">
        <v>1775</v>
      </c>
      <c r="D226" s="115" t="s">
        <v>1604</v>
      </c>
      <c r="E226" s="118">
        <v>532123.63</v>
      </c>
      <c r="F226" s="118">
        <v>77130.52</v>
      </c>
      <c r="G226" s="118" t="s">
        <v>3383</v>
      </c>
      <c r="H226" s="118">
        <v>77130.52</v>
      </c>
      <c r="I226" s="118">
        <v>454993.11</v>
      </c>
    </row>
    <row r="227" spans="2:9">
      <c r="B227" s="115" t="s">
        <v>119</v>
      </c>
      <c r="C227" s="115" t="s">
        <v>1776</v>
      </c>
      <c r="D227" s="115" t="s">
        <v>2975</v>
      </c>
      <c r="E227" s="118">
        <v>27293801.75</v>
      </c>
      <c r="F227" s="118" t="s">
        <v>3383</v>
      </c>
      <c r="G227" s="118" t="s">
        <v>3383</v>
      </c>
      <c r="H227" s="118" t="s">
        <v>3383</v>
      </c>
      <c r="I227" s="118">
        <v>27293801.75</v>
      </c>
    </row>
    <row r="228" spans="2:9">
      <c r="B228" s="115" t="s">
        <v>119</v>
      </c>
      <c r="C228" s="115" t="s">
        <v>1777</v>
      </c>
      <c r="D228" s="115" t="s">
        <v>1778</v>
      </c>
      <c r="E228" s="118">
        <v>3088500</v>
      </c>
      <c r="F228" s="118" t="s">
        <v>3383</v>
      </c>
      <c r="G228" s="118" t="s">
        <v>3383</v>
      </c>
      <c r="H228" s="118" t="s">
        <v>3383</v>
      </c>
      <c r="I228" s="118">
        <v>3088500</v>
      </c>
    </row>
    <row r="229" spans="2:9">
      <c r="B229" s="115" t="s">
        <v>119</v>
      </c>
      <c r="C229" s="115" t="s">
        <v>1779</v>
      </c>
      <c r="D229" s="115" t="s">
        <v>3418</v>
      </c>
      <c r="E229" s="118">
        <v>1344000</v>
      </c>
      <c r="F229" s="118" t="s">
        <v>3383</v>
      </c>
      <c r="G229" s="118">
        <v>112000</v>
      </c>
      <c r="H229" s="118">
        <v>112000</v>
      </c>
      <c r="I229" s="118">
        <v>1232000</v>
      </c>
    </row>
    <row r="230" spans="2:9">
      <c r="B230" s="115" t="s">
        <v>119</v>
      </c>
      <c r="C230" s="115" t="s">
        <v>1780</v>
      </c>
      <c r="D230" s="115" t="s">
        <v>3409</v>
      </c>
      <c r="E230" s="118">
        <v>80000</v>
      </c>
      <c r="F230" s="118" t="s">
        <v>3383</v>
      </c>
      <c r="G230" s="118">
        <v>40000</v>
      </c>
      <c r="H230" s="118">
        <v>40000</v>
      </c>
      <c r="I230" s="118">
        <v>40000</v>
      </c>
    </row>
    <row r="231" spans="2:9">
      <c r="B231" s="115" t="s">
        <v>119</v>
      </c>
      <c r="C231" s="115" t="s">
        <v>1781</v>
      </c>
      <c r="D231" s="115" t="s">
        <v>1610</v>
      </c>
      <c r="E231" s="118">
        <v>35424288</v>
      </c>
      <c r="F231" s="118">
        <v>555000</v>
      </c>
      <c r="G231" s="118" t="s">
        <v>3383</v>
      </c>
      <c r="H231" s="118">
        <v>555000</v>
      </c>
      <c r="I231" s="118">
        <v>34869288</v>
      </c>
    </row>
    <row r="232" spans="2:9">
      <c r="B232" s="115" t="s">
        <v>119</v>
      </c>
      <c r="C232" s="115" t="s">
        <v>1782</v>
      </c>
      <c r="D232" s="115" t="s">
        <v>1612</v>
      </c>
      <c r="E232" s="118">
        <v>5721245.0999999996</v>
      </c>
      <c r="F232" s="118">
        <v>1515640</v>
      </c>
      <c r="G232" s="118">
        <v>794760</v>
      </c>
      <c r="H232" s="118">
        <v>2310400</v>
      </c>
      <c r="I232" s="118">
        <v>3410845.1</v>
      </c>
    </row>
    <row r="233" spans="2:9">
      <c r="B233" s="115" t="s">
        <v>119</v>
      </c>
      <c r="C233" s="115" t="s">
        <v>1783</v>
      </c>
      <c r="D233" s="115" t="s">
        <v>1615</v>
      </c>
      <c r="E233" s="118">
        <v>4250000</v>
      </c>
      <c r="F233" s="118">
        <v>257000</v>
      </c>
      <c r="G233" s="118" t="s">
        <v>3383</v>
      </c>
      <c r="H233" s="118">
        <v>257000</v>
      </c>
      <c r="I233" s="118">
        <v>3993000</v>
      </c>
    </row>
    <row r="234" spans="2:9">
      <c r="B234" s="115" t="s">
        <v>119</v>
      </c>
      <c r="C234" s="115" t="s">
        <v>1784</v>
      </c>
      <c r="D234" s="115" t="s">
        <v>3410</v>
      </c>
      <c r="E234" s="118">
        <v>180000</v>
      </c>
      <c r="F234" s="118">
        <v>103250</v>
      </c>
      <c r="G234" s="118" t="s">
        <v>3383</v>
      </c>
      <c r="H234" s="118">
        <v>103250</v>
      </c>
      <c r="I234" s="118">
        <v>76750</v>
      </c>
    </row>
    <row r="235" spans="2:9">
      <c r="B235" s="115" t="s">
        <v>119</v>
      </c>
      <c r="C235" s="115" t="s">
        <v>1785</v>
      </c>
      <c r="D235" s="115" t="s">
        <v>3411</v>
      </c>
      <c r="E235" s="118">
        <v>50000</v>
      </c>
      <c r="F235" s="118">
        <v>50000</v>
      </c>
      <c r="G235" s="118" t="s">
        <v>3383</v>
      </c>
      <c r="H235" s="118">
        <v>50000</v>
      </c>
      <c r="I235" s="118" t="s">
        <v>3383</v>
      </c>
    </row>
    <row r="236" spans="2:9">
      <c r="B236" s="115" t="s">
        <v>119</v>
      </c>
      <c r="C236" s="115" t="s">
        <v>1786</v>
      </c>
      <c r="D236" s="115" t="s">
        <v>1619</v>
      </c>
      <c r="E236" s="118">
        <v>120000</v>
      </c>
      <c r="F236" s="118" t="s">
        <v>3383</v>
      </c>
      <c r="G236" s="118" t="s">
        <v>3383</v>
      </c>
      <c r="H236" s="118" t="s">
        <v>3383</v>
      </c>
      <c r="I236" s="118">
        <v>120000</v>
      </c>
    </row>
    <row r="237" spans="2:9">
      <c r="B237" s="115" t="s">
        <v>119</v>
      </c>
      <c r="C237" s="115" t="s">
        <v>1787</v>
      </c>
      <c r="D237" s="115" t="s">
        <v>3412</v>
      </c>
      <c r="E237" s="118">
        <v>700000</v>
      </c>
      <c r="F237" s="118">
        <v>525000</v>
      </c>
      <c r="G237" s="118" t="s">
        <v>3383</v>
      </c>
      <c r="H237" s="118">
        <v>525000</v>
      </c>
      <c r="I237" s="118">
        <v>175000</v>
      </c>
    </row>
    <row r="238" spans="2:9">
      <c r="B238" s="115" t="s">
        <v>119</v>
      </c>
      <c r="C238" s="115" t="s">
        <v>1788</v>
      </c>
      <c r="D238" s="115" t="s">
        <v>3413</v>
      </c>
      <c r="E238" s="118">
        <v>240000</v>
      </c>
      <c r="F238" s="118" t="s">
        <v>3383</v>
      </c>
      <c r="G238" s="118" t="s">
        <v>3383</v>
      </c>
      <c r="H238" s="118" t="s">
        <v>3383</v>
      </c>
      <c r="I238" s="118">
        <v>240000</v>
      </c>
    </row>
    <row r="239" spans="2:9">
      <c r="B239" s="115" t="s">
        <v>119</v>
      </c>
      <c r="C239" s="115" t="s">
        <v>1789</v>
      </c>
      <c r="D239" s="115" t="s">
        <v>3419</v>
      </c>
      <c r="E239" s="118">
        <v>120000</v>
      </c>
      <c r="F239" s="118" t="s">
        <v>3383</v>
      </c>
      <c r="G239" s="118" t="s">
        <v>3383</v>
      </c>
      <c r="H239" s="118" t="s">
        <v>3383</v>
      </c>
      <c r="I239" s="118">
        <v>120000</v>
      </c>
    </row>
    <row r="240" spans="2:9">
      <c r="B240" s="115" t="s">
        <v>119</v>
      </c>
      <c r="C240" s="115" t="s">
        <v>1790</v>
      </c>
      <c r="D240" s="115" t="s">
        <v>1647</v>
      </c>
      <c r="E240" s="118">
        <v>675000</v>
      </c>
      <c r="F240" s="118">
        <v>365000</v>
      </c>
      <c r="G240" s="118" t="s">
        <v>3383</v>
      </c>
      <c r="H240" s="118">
        <v>365000</v>
      </c>
      <c r="I240" s="118">
        <v>310000</v>
      </c>
    </row>
    <row r="241" spans="2:9">
      <c r="B241" s="115" t="s">
        <v>119</v>
      </c>
      <c r="C241" s="115" t="s">
        <v>1791</v>
      </c>
      <c r="D241" s="115" t="s">
        <v>3423</v>
      </c>
      <c r="E241" s="118">
        <v>250000</v>
      </c>
      <c r="F241" s="118">
        <v>96087.06</v>
      </c>
      <c r="G241" s="118" t="s">
        <v>3383</v>
      </c>
      <c r="H241" s="118">
        <v>96087.06</v>
      </c>
      <c r="I241" s="118">
        <v>153912.94</v>
      </c>
    </row>
    <row r="242" spans="2:9">
      <c r="B242" s="115" t="s">
        <v>119</v>
      </c>
      <c r="C242" s="115" t="s">
        <v>1792</v>
      </c>
      <c r="D242" s="115" t="s">
        <v>1625</v>
      </c>
      <c r="E242" s="118">
        <v>3080857.5</v>
      </c>
      <c r="F242" s="118" t="s">
        <v>3383</v>
      </c>
      <c r="G242" s="118" t="s">
        <v>3383</v>
      </c>
      <c r="H242" s="118" t="s">
        <v>3383</v>
      </c>
      <c r="I242" s="118">
        <v>3080857.5</v>
      </c>
    </row>
    <row r="243" spans="2:9">
      <c r="B243" s="115" t="s">
        <v>119</v>
      </c>
      <c r="C243" s="115" t="s">
        <v>1793</v>
      </c>
      <c r="D243" s="115" t="s">
        <v>3417</v>
      </c>
      <c r="E243" s="118">
        <v>3600000</v>
      </c>
      <c r="F243" s="118">
        <v>935.3</v>
      </c>
      <c r="G243" s="118" t="s">
        <v>3383</v>
      </c>
      <c r="H243" s="118">
        <v>935.3</v>
      </c>
      <c r="I243" s="118">
        <v>3599064.7</v>
      </c>
    </row>
    <row r="244" spans="2:9">
      <c r="B244" s="115" t="s">
        <v>119</v>
      </c>
      <c r="C244" s="115" t="s">
        <v>1794</v>
      </c>
      <c r="D244" s="115" t="s">
        <v>3432</v>
      </c>
      <c r="E244" s="118">
        <v>1800000</v>
      </c>
      <c r="F244" s="118" t="s">
        <v>3383</v>
      </c>
      <c r="G244" s="118" t="s">
        <v>3383</v>
      </c>
      <c r="H244" s="118" t="s">
        <v>3383</v>
      </c>
      <c r="I244" s="118">
        <v>1800000</v>
      </c>
    </row>
    <row r="245" spans="2:9">
      <c r="B245" s="115" t="s">
        <v>119</v>
      </c>
      <c r="C245" s="115" t="s">
        <v>1795</v>
      </c>
      <c r="D245" s="115" t="s">
        <v>3424</v>
      </c>
      <c r="E245" s="118">
        <v>2697525</v>
      </c>
      <c r="F245" s="118" t="s">
        <v>3383</v>
      </c>
      <c r="G245" s="118" t="s">
        <v>3383</v>
      </c>
      <c r="H245" s="118" t="s">
        <v>3383</v>
      </c>
      <c r="I245" s="118">
        <v>2697525</v>
      </c>
    </row>
    <row r="246" spans="2:9">
      <c r="B246" s="115" t="s">
        <v>119</v>
      </c>
      <c r="C246" s="115" t="s">
        <v>1796</v>
      </c>
      <c r="D246" s="115" t="s">
        <v>3416</v>
      </c>
      <c r="E246" s="118">
        <v>2555550</v>
      </c>
      <c r="F246" s="118" t="s">
        <v>3383</v>
      </c>
      <c r="G246" s="118" t="s">
        <v>3383</v>
      </c>
      <c r="H246" s="118" t="s">
        <v>3383</v>
      </c>
      <c r="I246" s="118">
        <v>2555550</v>
      </c>
    </row>
    <row r="247" spans="2:9">
      <c r="B247" s="115" t="s">
        <v>119</v>
      </c>
      <c r="C247" s="115" t="s">
        <v>1797</v>
      </c>
      <c r="D247" s="115" t="s">
        <v>3426</v>
      </c>
      <c r="E247" s="118">
        <v>851850</v>
      </c>
      <c r="F247" s="118" t="s">
        <v>3383</v>
      </c>
      <c r="G247" s="118" t="s">
        <v>3383</v>
      </c>
      <c r="H247" s="118" t="s">
        <v>3383</v>
      </c>
      <c r="I247" s="118">
        <v>851850</v>
      </c>
    </row>
    <row r="248" spans="2:9">
      <c r="B248" s="115" t="s">
        <v>119</v>
      </c>
      <c r="C248" s="115" t="s">
        <v>3340</v>
      </c>
      <c r="D248" s="115" t="s">
        <v>3391</v>
      </c>
      <c r="E248" s="118">
        <v>3240589.35</v>
      </c>
      <c r="F248" s="118">
        <v>3240589.35</v>
      </c>
      <c r="G248" s="118" t="s">
        <v>3383</v>
      </c>
      <c r="H248" s="118">
        <v>3240589.35</v>
      </c>
      <c r="I248" s="118" t="s">
        <v>3383</v>
      </c>
    </row>
    <row r="249" spans="2:9">
      <c r="B249" s="115" t="s">
        <v>125</v>
      </c>
      <c r="C249" s="115" t="s">
        <v>1457</v>
      </c>
      <c r="D249" s="115" t="s">
        <v>1597</v>
      </c>
      <c r="E249" s="118">
        <v>1082081.97</v>
      </c>
      <c r="F249" s="118">
        <v>1366.53</v>
      </c>
      <c r="G249" s="118" t="s">
        <v>3383</v>
      </c>
      <c r="H249" s="118">
        <v>1366.53</v>
      </c>
      <c r="I249" s="118">
        <v>1080715.44</v>
      </c>
    </row>
    <row r="250" spans="2:9">
      <c r="B250" s="115" t="s">
        <v>125</v>
      </c>
      <c r="C250" s="115" t="s">
        <v>1798</v>
      </c>
      <c r="D250" s="115" t="s">
        <v>3408</v>
      </c>
      <c r="E250" s="118">
        <v>240174.35</v>
      </c>
      <c r="F250" s="118">
        <v>121723.47</v>
      </c>
      <c r="G250" s="118" t="s">
        <v>3383</v>
      </c>
      <c r="H250" s="118">
        <v>121723.47</v>
      </c>
      <c r="I250" s="118">
        <v>118450.88</v>
      </c>
    </row>
    <row r="251" spans="2:9">
      <c r="B251" s="115" t="s">
        <v>125</v>
      </c>
      <c r="C251" s="115" t="s">
        <v>1799</v>
      </c>
      <c r="D251" s="115" t="s">
        <v>1600</v>
      </c>
      <c r="E251" s="118">
        <v>1305899.3899999999</v>
      </c>
      <c r="F251" s="118">
        <v>38696.11</v>
      </c>
      <c r="G251" s="118" t="s">
        <v>3383</v>
      </c>
      <c r="H251" s="118">
        <v>38696.11</v>
      </c>
      <c r="I251" s="118">
        <v>1267203.28</v>
      </c>
    </row>
    <row r="252" spans="2:9">
      <c r="B252" s="115" t="s">
        <v>125</v>
      </c>
      <c r="C252" s="115" t="s">
        <v>1800</v>
      </c>
      <c r="D252" s="115" t="s">
        <v>1602</v>
      </c>
      <c r="E252" s="118">
        <v>179889.04</v>
      </c>
      <c r="F252" s="118">
        <v>499.37</v>
      </c>
      <c r="G252" s="118" t="s">
        <v>3383</v>
      </c>
      <c r="H252" s="118">
        <v>499.37</v>
      </c>
      <c r="I252" s="118">
        <v>179389.67</v>
      </c>
    </row>
    <row r="253" spans="2:9">
      <c r="B253" s="115" t="s">
        <v>125</v>
      </c>
      <c r="C253" s="115" t="s">
        <v>1801</v>
      </c>
      <c r="D253" s="115" t="s">
        <v>1604</v>
      </c>
      <c r="E253" s="118">
        <v>538311.13</v>
      </c>
      <c r="F253" s="118" t="s">
        <v>3383</v>
      </c>
      <c r="G253" s="118" t="s">
        <v>3383</v>
      </c>
      <c r="H253" s="118" t="s">
        <v>3383</v>
      </c>
      <c r="I253" s="118">
        <v>538311.13</v>
      </c>
    </row>
    <row r="254" spans="2:9">
      <c r="B254" s="115" t="s">
        <v>125</v>
      </c>
      <c r="C254" s="115" t="s">
        <v>1802</v>
      </c>
      <c r="D254" s="115" t="s">
        <v>2975</v>
      </c>
      <c r="E254" s="118">
        <v>3035121.56</v>
      </c>
      <c r="F254" s="118" t="s">
        <v>3383</v>
      </c>
      <c r="G254" s="118" t="s">
        <v>3383</v>
      </c>
      <c r="H254" s="118" t="s">
        <v>3383</v>
      </c>
      <c r="I254" s="118">
        <v>3035121.56</v>
      </c>
    </row>
    <row r="255" spans="2:9">
      <c r="B255" s="115" t="s">
        <v>125</v>
      </c>
      <c r="C255" s="115" t="s">
        <v>1803</v>
      </c>
      <c r="D255" s="115" t="s">
        <v>1607</v>
      </c>
      <c r="E255" s="118">
        <v>657000</v>
      </c>
      <c r="F255" s="118" t="s">
        <v>3383</v>
      </c>
      <c r="G255" s="118" t="s">
        <v>3383</v>
      </c>
      <c r="H255" s="118" t="s">
        <v>3383</v>
      </c>
      <c r="I255" s="118">
        <v>657000</v>
      </c>
    </row>
    <row r="256" spans="2:9">
      <c r="B256" s="115" t="s">
        <v>125</v>
      </c>
      <c r="C256" s="115" t="s">
        <v>1804</v>
      </c>
      <c r="D256" s="115" t="s">
        <v>3409</v>
      </c>
      <c r="E256" s="118">
        <v>50000</v>
      </c>
      <c r="F256" s="118" t="s">
        <v>3383</v>
      </c>
      <c r="G256" s="118" t="s">
        <v>3383</v>
      </c>
      <c r="H256" s="118" t="s">
        <v>3383</v>
      </c>
      <c r="I256" s="118">
        <v>50000</v>
      </c>
    </row>
    <row r="257" spans="2:9">
      <c r="B257" s="115" t="s">
        <v>125</v>
      </c>
      <c r="C257" s="115" t="s">
        <v>1805</v>
      </c>
      <c r="D257" s="115" t="s">
        <v>1610</v>
      </c>
      <c r="E257" s="118">
        <v>1176342.3999999999</v>
      </c>
      <c r="F257" s="118" t="s">
        <v>3383</v>
      </c>
      <c r="G257" s="118" t="s">
        <v>3383</v>
      </c>
      <c r="H257" s="118" t="s">
        <v>3383</v>
      </c>
      <c r="I257" s="118">
        <v>1176342.3999999999</v>
      </c>
    </row>
    <row r="258" spans="2:9">
      <c r="B258" s="115" t="s">
        <v>125</v>
      </c>
      <c r="C258" s="115" t="s">
        <v>1806</v>
      </c>
      <c r="D258" s="115" t="s">
        <v>1612</v>
      </c>
      <c r="E258" s="118">
        <v>561858.4</v>
      </c>
      <c r="F258" s="118" t="s">
        <v>3383</v>
      </c>
      <c r="G258" s="118" t="s">
        <v>3383</v>
      </c>
      <c r="H258" s="118" t="s">
        <v>3383</v>
      </c>
      <c r="I258" s="118">
        <v>561858.4</v>
      </c>
    </row>
    <row r="259" spans="2:9">
      <c r="B259" s="115" t="s">
        <v>125</v>
      </c>
      <c r="C259" s="115" t="s">
        <v>1807</v>
      </c>
      <c r="D259" s="115" t="s">
        <v>3410</v>
      </c>
      <c r="E259" s="118">
        <v>150000</v>
      </c>
      <c r="F259" s="118">
        <v>84030</v>
      </c>
      <c r="G259" s="118" t="s">
        <v>3383</v>
      </c>
      <c r="H259" s="118">
        <v>84030</v>
      </c>
      <c r="I259" s="118">
        <v>65970</v>
      </c>
    </row>
    <row r="260" spans="2:9">
      <c r="B260" s="115" t="s">
        <v>125</v>
      </c>
      <c r="C260" s="115" t="s">
        <v>1808</v>
      </c>
      <c r="D260" s="115" t="s">
        <v>3411</v>
      </c>
      <c r="E260" s="118">
        <v>160000</v>
      </c>
      <c r="F260" s="118" t="s">
        <v>3383</v>
      </c>
      <c r="G260" s="118" t="s">
        <v>3383</v>
      </c>
      <c r="H260" s="118" t="s">
        <v>3383</v>
      </c>
      <c r="I260" s="118">
        <v>160000</v>
      </c>
    </row>
    <row r="261" spans="2:9">
      <c r="B261" s="115" t="s">
        <v>125</v>
      </c>
      <c r="C261" s="115" t="s">
        <v>1809</v>
      </c>
      <c r="D261" s="115" t="s">
        <v>3433</v>
      </c>
      <c r="E261" s="118">
        <v>300000</v>
      </c>
      <c r="F261" s="118" t="s">
        <v>3383</v>
      </c>
      <c r="G261" s="118" t="s">
        <v>3383</v>
      </c>
      <c r="H261" s="118" t="s">
        <v>3383</v>
      </c>
      <c r="I261" s="118">
        <v>300000</v>
      </c>
    </row>
    <row r="262" spans="2:9">
      <c r="B262" s="115" t="s">
        <v>125</v>
      </c>
      <c r="C262" s="115" t="s">
        <v>1810</v>
      </c>
      <c r="D262" s="115" t="s">
        <v>3413</v>
      </c>
      <c r="E262" s="118">
        <v>160000</v>
      </c>
      <c r="F262" s="118">
        <v>57000</v>
      </c>
      <c r="G262" s="118" t="s">
        <v>3383</v>
      </c>
      <c r="H262" s="118">
        <v>57000</v>
      </c>
      <c r="I262" s="118">
        <v>103000</v>
      </c>
    </row>
    <row r="263" spans="2:9">
      <c r="B263" s="115" t="s">
        <v>125</v>
      </c>
      <c r="C263" s="115" t="s">
        <v>1811</v>
      </c>
      <c r="D263" s="115" t="s">
        <v>3419</v>
      </c>
      <c r="E263" s="118">
        <v>80000</v>
      </c>
      <c r="F263" s="118" t="s">
        <v>3383</v>
      </c>
      <c r="G263" s="118" t="s">
        <v>3383</v>
      </c>
      <c r="H263" s="118" t="s">
        <v>3383</v>
      </c>
      <c r="I263" s="118">
        <v>80000</v>
      </c>
    </row>
    <row r="264" spans="2:9">
      <c r="B264" s="115" t="s">
        <v>125</v>
      </c>
      <c r="C264" s="115" t="s">
        <v>1812</v>
      </c>
      <c r="D264" s="115" t="s">
        <v>1647</v>
      </c>
      <c r="E264" s="118">
        <v>700000</v>
      </c>
      <c r="F264" s="118" t="s">
        <v>3383</v>
      </c>
      <c r="G264" s="118" t="s">
        <v>3383</v>
      </c>
      <c r="H264" s="118" t="s">
        <v>3383</v>
      </c>
      <c r="I264" s="118">
        <v>700000</v>
      </c>
    </row>
    <row r="265" spans="2:9">
      <c r="B265" s="115" t="s">
        <v>125</v>
      </c>
      <c r="C265" s="115" t="s">
        <v>1813</v>
      </c>
      <c r="D265" s="115" t="s">
        <v>3423</v>
      </c>
      <c r="E265" s="118">
        <v>320000</v>
      </c>
      <c r="F265" s="118" t="s">
        <v>3383</v>
      </c>
      <c r="G265" s="118" t="s">
        <v>3383</v>
      </c>
      <c r="H265" s="118" t="s">
        <v>3383</v>
      </c>
      <c r="I265" s="118">
        <v>320000</v>
      </c>
    </row>
    <row r="266" spans="2:9">
      <c r="B266" s="115" t="s">
        <v>125</v>
      </c>
      <c r="C266" s="115" t="s">
        <v>1814</v>
      </c>
      <c r="D266" s="115" t="s">
        <v>1625</v>
      </c>
      <c r="E266" s="118">
        <v>2129625</v>
      </c>
      <c r="F266" s="118">
        <v>1802598.64</v>
      </c>
      <c r="G266" s="118" t="s">
        <v>3383</v>
      </c>
      <c r="H266" s="118">
        <v>1802598.64</v>
      </c>
      <c r="I266" s="118">
        <v>327026.36</v>
      </c>
    </row>
    <row r="267" spans="2:9">
      <c r="B267" s="115" t="s">
        <v>125</v>
      </c>
      <c r="C267" s="115" t="s">
        <v>1815</v>
      </c>
      <c r="D267" s="115" t="s">
        <v>3420</v>
      </c>
      <c r="E267" s="118">
        <v>851850</v>
      </c>
      <c r="F267" s="118" t="s">
        <v>3383</v>
      </c>
      <c r="G267" s="118" t="s">
        <v>3383</v>
      </c>
      <c r="H267" s="118" t="s">
        <v>3383</v>
      </c>
      <c r="I267" s="118">
        <v>851850</v>
      </c>
    </row>
    <row r="268" spans="2:9">
      <c r="B268" s="115" t="s">
        <v>125</v>
      </c>
      <c r="C268" s="115" t="s">
        <v>3341</v>
      </c>
      <c r="D268" s="115" t="s">
        <v>3392</v>
      </c>
      <c r="E268" s="118">
        <v>46221961.229999997</v>
      </c>
      <c r="F268" s="118">
        <v>46221961.229999997</v>
      </c>
      <c r="G268" s="118" t="s">
        <v>3383</v>
      </c>
      <c r="H268" s="118">
        <v>46221961.229999997</v>
      </c>
      <c r="I268" s="118" t="s">
        <v>3383</v>
      </c>
    </row>
    <row r="269" spans="2:9">
      <c r="B269" s="115" t="s">
        <v>129</v>
      </c>
      <c r="C269" s="115" t="s">
        <v>1458</v>
      </c>
      <c r="D269" s="115" t="s">
        <v>1597</v>
      </c>
      <c r="E269" s="118">
        <v>7758642.1900000004</v>
      </c>
      <c r="F269" s="118">
        <v>277271.48</v>
      </c>
      <c r="G269" s="118" t="s">
        <v>3383</v>
      </c>
      <c r="H269" s="118">
        <v>277271.48</v>
      </c>
      <c r="I269" s="118">
        <v>7481370.71</v>
      </c>
    </row>
    <row r="270" spans="2:9">
      <c r="B270" s="115" t="s">
        <v>129</v>
      </c>
      <c r="C270" s="115" t="s">
        <v>1816</v>
      </c>
      <c r="D270" s="115" t="s">
        <v>3408</v>
      </c>
      <c r="E270" s="118">
        <v>1752844.96</v>
      </c>
      <c r="F270" s="118">
        <v>86255.61</v>
      </c>
      <c r="G270" s="118" t="s">
        <v>3383</v>
      </c>
      <c r="H270" s="118">
        <v>86255.61</v>
      </c>
      <c r="I270" s="118">
        <v>1666589.35</v>
      </c>
    </row>
    <row r="271" spans="2:9">
      <c r="B271" s="115" t="s">
        <v>129</v>
      </c>
      <c r="C271" s="115" t="s">
        <v>1817</v>
      </c>
      <c r="D271" s="115" t="s">
        <v>1600</v>
      </c>
      <c r="E271" s="118">
        <v>6214392.8099999996</v>
      </c>
      <c r="F271" s="118">
        <v>2304511.27</v>
      </c>
      <c r="G271" s="118" t="s">
        <v>3383</v>
      </c>
      <c r="H271" s="118">
        <v>2304511.27</v>
      </c>
      <c r="I271" s="118">
        <v>3909881.54</v>
      </c>
    </row>
    <row r="272" spans="2:9">
      <c r="B272" s="115" t="s">
        <v>129</v>
      </c>
      <c r="C272" s="115" t="s">
        <v>1818</v>
      </c>
      <c r="D272" s="115" t="s">
        <v>1602</v>
      </c>
      <c r="E272" s="118">
        <v>985071.12</v>
      </c>
      <c r="F272" s="118">
        <v>20716.73</v>
      </c>
      <c r="G272" s="118" t="s">
        <v>3383</v>
      </c>
      <c r="H272" s="118">
        <v>20716.73</v>
      </c>
      <c r="I272" s="118">
        <v>964354.39</v>
      </c>
    </row>
    <row r="273" spans="2:9">
      <c r="B273" s="115" t="s">
        <v>129</v>
      </c>
      <c r="C273" s="115" t="s">
        <v>1819</v>
      </c>
      <c r="D273" s="115" t="s">
        <v>1604</v>
      </c>
      <c r="E273" s="118">
        <v>3801893.17</v>
      </c>
      <c r="F273" s="118">
        <v>79354.62</v>
      </c>
      <c r="G273" s="118" t="s">
        <v>3383</v>
      </c>
      <c r="H273" s="118">
        <v>79354.62</v>
      </c>
      <c r="I273" s="118">
        <v>3722538.55</v>
      </c>
    </row>
    <row r="274" spans="2:9">
      <c r="B274" s="115" t="s">
        <v>129</v>
      </c>
      <c r="C274" s="115" t="s">
        <v>1820</v>
      </c>
      <c r="D274" s="115" t="s">
        <v>2975</v>
      </c>
      <c r="E274" s="118">
        <v>17220507.850000001</v>
      </c>
      <c r="F274" s="118" t="s">
        <v>3383</v>
      </c>
      <c r="G274" s="118" t="s">
        <v>3383</v>
      </c>
      <c r="H274" s="118" t="s">
        <v>3383</v>
      </c>
      <c r="I274" s="118">
        <v>17220507.850000001</v>
      </c>
    </row>
    <row r="275" spans="2:9">
      <c r="B275" s="115" t="s">
        <v>129</v>
      </c>
      <c r="C275" s="115" t="s">
        <v>1821</v>
      </c>
      <c r="D275" s="115" t="s">
        <v>1607</v>
      </c>
      <c r="E275" s="118">
        <v>10027500</v>
      </c>
      <c r="F275" s="118" t="s">
        <v>3383</v>
      </c>
      <c r="G275" s="118" t="s">
        <v>3383</v>
      </c>
      <c r="H275" s="118" t="s">
        <v>3383</v>
      </c>
      <c r="I275" s="118">
        <v>10027500</v>
      </c>
    </row>
    <row r="276" spans="2:9">
      <c r="B276" s="115" t="s">
        <v>129</v>
      </c>
      <c r="C276" s="115" t="s">
        <v>1822</v>
      </c>
      <c r="D276" s="115" t="s">
        <v>3409</v>
      </c>
      <c r="E276" s="118">
        <v>68615.78</v>
      </c>
      <c r="F276" s="118" t="s">
        <v>3383</v>
      </c>
      <c r="G276" s="118" t="s">
        <v>3383</v>
      </c>
      <c r="H276" s="118" t="s">
        <v>3383</v>
      </c>
      <c r="I276" s="118">
        <v>68615.78</v>
      </c>
    </row>
    <row r="277" spans="2:9">
      <c r="B277" s="115" t="s">
        <v>129</v>
      </c>
      <c r="C277" s="115" t="s">
        <v>1823</v>
      </c>
      <c r="D277" s="115" t="s">
        <v>1610</v>
      </c>
      <c r="E277" s="118">
        <v>8356874.5499999998</v>
      </c>
      <c r="F277" s="118" t="s">
        <v>3383</v>
      </c>
      <c r="G277" s="118">
        <v>24145</v>
      </c>
      <c r="H277" s="118">
        <v>24145</v>
      </c>
      <c r="I277" s="118">
        <v>8332729.5499999998</v>
      </c>
    </row>
    <row r="278" spans="2:9">
      <c r="B278" s="115" t="s">
        <v>129</v>
      </c>
      <c r="C278" s="115" t="s">
        <v>1824</v>
      </c>
      <c r="D278" s="115" t="s">
        <v>1612</v>
      </c>
      <c r="E278" s="118">
        <v>3542940.4</v>
      </c>
      <c r="F278" s="118" t="s">
        <v>3383</v>
      </c>
      <c r="G278" s="118" t="s">
        <v>3383</v>
      </c>
      <c r="H278" s="118" t="s">
        <v>3383</v>
      </c>
      <c r="I278" s="118">
        <v>3542940.4</v>
      </c>
    </row>
    <row r="279" spans="2:9">
      <c r="B279" s="115" t="s">
        <v>129</v>
      </c>
      <c r="C279" s="115" t="s">
        <v>1825</v>
      </c>
      <c r="D279" s="115" t="s">
        <v>2982</v>
      </c>
      <c r="E279" s="118">
        <v>1937502</v>
      </c>
      <c r="F279" s="118" t="s">
        <v>3383</v>
      </c>
      <c r="G279" s="118" t="s">
        <v>3383</v>
      </c>
      <c r="H279" s="118" t="s">
        <v>3383</v>
      </c>
      <c r="I279" s="118">
        <v>1937502</v>
      </c>
    </row>
    <row r="280" spans="2:9">
      <c r="B280" s="115" t="s">
        <v>129</v>
      </c>
      <c r="C280" s="115" t="s">
        <v>1826</v>
      </c>
      <c r="D280" s="115" t="s">
        <v>1615</v>
      </c>
      <c r="E280" s="118">
        <v>1590000</v>
      </c>
      <c r="F280" s="118" t="s">
        <v>3383</v>
      </c>
      <c r="G280" s="118" t="s">
        <v>3383</v>
      </c>
      <c r="H280" s="118" t="s">
        <v>3383</v>
      </c>
      <c r="I280" s="118">
        <v>1590000</v>
      </c>
    </row>
    <row r="281" spans="2:9">
      <c r="B281" s="115" t="s">
        <v>129</v>
      </c>
      <c r="C281" s="115" t="s">
        <v>1827</v>
      </c>
      <c r="D281" s="115" t="s">
        <v>3410</v>
      </c>
      <c r="E281" s="118">
        <v>150000</v>
      </c>
      <c r="F281" s="118" t="s">
        <v>3383</v>
      </c>
      <c r="G281" s="118" t="s">
        <v>3383</v>
      </c>
      <c r="H281" s="118" t="s">
        <v>3383</v>
      </c>
      <c r="I281" s="118">
        <v>150000</v>
      </c>
    </row>
    <row r="282" spans="2:9">
      <c r="B282" s="115" t="s">
        <v>129</v>
      </c>
      <c r="C282" s="115" t="s">
        <v>1828</v>
      </c>
      <c r="D282" s="115" t="s">
        <v>3411</v>
      </c>
      <c r="E282" s="118">
        <v>160000</v>
      </c>
      <c r="F282" s="118" t="s">
        <v>3383</v>
      </c>
      <c r="G282" s="118" t="s">
        <v>3383</v>
      </c>
      <c r="H282" s="118" t="s">
        <v>3383</v>
      </c>
      <c r="I282" s="118">
        <v>160000</v>
      </c>
    </row>
    <row r="283" spans="2:9">
      <c r="B283" s="115" t="s">
        <v>129</v>
      </c>
      <c r="C283" s="115" t="s">
        <v>1829</v>
      </c>
      <c r="D283" s="115" t="s">
        <v>3433</v>
      </c>
      <c r="E283" s="118">
        <v>300000</v>
      </c>
      <c r="F283" s="118" t="s">
        <v>3383</v>
      </c>
      <c r="G283" s="118" t="s">
        <v>3383</v>
      </c>
      <c r="H283" s="118" t="s">
        <v>3383</v>
      </c>
      <c r="I283" s="118">
        <v>300000</v>
      </c>
    </row>
    <row r="284" spans="2:9">
      <c r="B284" s="115" t="s">
        <v>129</v>
      </c>
      <c r="C284" s="115" t="s">
        <v>1830</v>
      </c>
      <c r="D284" s="115" t="s">
        <v>3412</v>
      </c>
      <c r="E284" s="118">
        <v>1600000</v>
      </c>
      <c r="F284" s="118">
        <v>10755.16</v>
      </c>
      <c r="G284" s="118" t="s">
        <v>3383</v>
      </c>
      <c r="H284" s="118">
        <v>10755.16</v>
      </c>
      <c r="I284" s="118">
        <v>1589244.84</v>
      </c>
    </row>
    <row r="285" spans="2:9">
      <c r="B285" s="115" t="s">
        <v>129</v>
      </c>
      <c r="C285" s="115" t="s">
        <v>1831</v>
      </c>
      <c r="D285" s="115" t="s">
        <v>3413</v>
      </c>
      <c r="E285" s="118">
        <v>480000</v>
      </c>
      <c r="F285" s="118" t="s">
        <v>3383</v>
      </c>
      <c r="G285" s="118" t="s">
        <v>3383</v>
      </c>
      <c r="H285" s="118" t="s">
        <v>3383</v>
      </c>
      <c r="I285" s="118">
        <v>480000</v>
      </c>
    </row>
    <row r="286" spans="2:9">
      <c r="B286" s="115" t="s">
        <v>129</v>
      </c>
      <c r="C286" s="115" t="s">
        <v>1832</v>
      </c>
      <c r="D286" s="115" t="s">
        <v>3419</v>
      </c>
      <c r="E286" s="118">
        <v>120000</v>
      </c>
      <c r="F286" s="118" t="s">
        <v>3383</v>
      </c>
      <c r="G286" s="118" t="s">
        <v>3383</v>
      </c>
      <c r="H286" s="118" t="s">
        <v>3383</v>
      </c>
      <c r="I286" s="118">
        <v>120000</v>
      </c>
    </row>
    <row r="287" spans="2:9">
      <c r="B287" s="115" t="s">
        <v>129</v>
      </c>
      <c r="C287" s="115" t="s">
        <v>1833</v>
      </c>
      <c r="D287" s="115" t="s">
        <v>1647</v>
      </c>
      <c r="E287" s="118">
        <v>1400000</v>
      </c>
      <c r="F287" s="118" t="s">
        <v>3383</v>
      </c>
      <c r="G287" s="118" t="s">
        <v>3383</v>
      </c>
      <c r="H287" s="118" t="s">
        <v>3383</v>
      </c>
      <c r="I287" s="118">
        <v>1400000</v>
      </c>
    </row>
    <row r="288" spans="2:9">
      <c r="B288" s="115" t="s">
        <v>129</v>
      </c>
      <c r="C288" s="115" t="s">
        <v>1834</v>
      </c>
      <c r="D288" s="115" t="s">
        <v>3423</v>
      </c>
      <c r="E288" s="118">
        <v>720000</v>
      </c>
      <c r="F288" s="118" t="s">
        <v>3383</v>
      </c>
      <c r="G288" s="118" t="s">
        <v>3383</v>
      </c>
      <c r="H288" s="118" t="s">
        <v>3383</v>
      </c>
      <c r="I288" s="118">
        <v>720000</v>
      </c>
    </row>
    <row r="289" spans="2:9">
      <c r="B289" s="115" t="s">
        <v>129</v>
      </c>
      <c r="C289" s="115" t="s">
        <v>1835</v>
      </c>
      <c r="D289" s="115" t="s">
        <v>1836</v>
      </c>
      <c r="E289" s="118">
        <v>1064812.5</v>
      </c>
      <c r="F289" s="118" t="s">
        <v>3383</v>
      </c>
      <c r="G289" s="118" t="s">
        <v>3383</v>
      </c>
      <c r="H289" s="118" t="s">
        <v>3383</v>
      </c>
      <c r="I289" s="118">
        <v>1064812.5</v>
      </c>
    </row>
    <row r="290" spans="2:9">
      <c r="B290" s="115" t="s">
        <v>129</v>
      </c>
      <c r="C290" s="115" t="s">
        <v>1837</v>
      </c>
      <c r="D290" s="115" t="s">
        <v>3420</v>
      </c>
      <c r="E290" s="118">
        <v>1703700</v>
      </c>
      <c r="F290" s="118" t="s">
        <v>3383</v>
      </c>
      <c r="G290" s="118" t="s">
        <v>3383</v>
      </c>
      <c r="H290" s="118" t="s">
        <v>3383</v>
      </c>
      <c r="I290" s="118">
        <v>1703700</v>
      </c>
    </row>
    <row r="291" spans="2:9">
      <c r="B291" s="115" t="s">
        <v>129</v>
      </c>
      <c r="C291" s="115" t="s">
        <v>1838</v>
      </c>
      <c r="D291" s="115" t="s">
        <v>3417</v>
      </c>
      <c r="E291" s="118">
        <v>3599429.56</v>
      </c>
      <c r="F291" s="118" t="s">
        <v>3434</v>
      </c>
      <c r="G291" s="118">
        <v>1949700</v>
      </c>
      <c r="H291" s="118">
        <v>1949699.99</v>
      </c>
      <c r="I291" s="118">
        <v>1649729.57</v>
      </c>
    </row>
    <row r="292" spans="2:9">
      <c r="B292" s="115" t="s">
        <v>129</v>
      </c>
      <c r="C292" s="115" t="s">
        <v>1459</v>
      </c>
      <c r="D292" s="115" t="s">
        <v>1597</v>
      </c>
      <c r="E292" s="118">
        <v>13373000</v>
      </c>
      <c r="F292" s="118" t="s">
        <v>3383</v>
      </c>
      <c r="G292" s="118" t="s">
        <v>3383</v>
      </c>
      <c r="H292" s="118" t="s">
        <v>3383</v>
      </c>
      <c r="I292" s="118">
        <v>13373000</v>
      </c>
    </row>
    <row r="293" spans="2:9">
      <c r="B293" s="115" t="s">
        <v>137</v>
      </c>
      <c r="C293" s="115" t="s">
        <v>1839</v>
      </c>
      <c r="D293" s="115" t="s">
        <v>3408</v>
      </c>
      <c r="E293" s="118">
        <v>2738100</v>
      </c>
      <c r="F293" s="118" t="s">
        <v>3383</v>
      </c>
      <c r="G293" s="118" t="s">
        <v>3383</v>
      </c>
      <c r="H293" s="118" t="s">
        <v>3383</v>
      </c>
      <c r="I293" s="118">
        <v>2738100</v>
      </c>
    </row>
    <row r="294" spans="2:9">
      <c r="B294" s="115" t="s">
        <v>137</v>
      </c>
      <c r="C294" s="115" t="s">
        <v>1840</v>
      </c>
      <c r="D294" s="115" t="s">
        <v>1600</v>
      </c>
      <c r="E294" s="118">
        <v>32864149.710000001</v>
      </c>
      <c r="F294" s="118" t="s">
        <v>3383</v>
      </c>
      <c r="G294" s="118" t="s">
        <v>3383</v>
      </c>
      <c r="H294" s="118" t="s">
        <v>3383</v>
      </c>
      <c r="I294" s="118">
        <v>32864149.710000001</v>
      </c>
    </row>
    <row r="295" spans="2:9">
      <c r="B295" s="115" t="s">
        <v>137</v>
      </c>
      <c r="C295" s="115" t="s">
        <v>1841</v>
      </c>
      <c r="D295" s="115" t="s">
        <v>1602</v>
      </c>
      <c r="E295" s="118">
        <v>1971797.46</v>
      </c>
      <c r="F295" s="118" t="s">
        <v>3383</v>
      </c>
      <c r="G295" s="118" t="s">
        <v>3383</v>
      </c>
      <c r="H295" s="118" t="s">
        <v>3383</v>
      </c>
      <c r="I295" s="118">
        <v>1971797.46</v>
      </c>
    </row>
    <row r="296" spans="2:9">
      <c r="B296" s="115" t="s">
        <v>137</v>
      </c>
      <c r="C296" s="115" t="s">
        <v>1842</v>
      </c>
      <c r="D296" s="115" t="s">
        <v>1604</v>
      </c>
      <c r="E296" s="118">
        <v>6030985.4800000004</v>
      </c>
      <c r="F296" s="118" t="s">
        <v>3383</v>
      </c>
      <c r="G296" s="118" t="s">
        <v>3383</v>
      </c>
      <c r="H296" s="118" t="s">
        <v>3383</v>
      </c>
      <c r="I296" s="118">
        <v>6030985.4800000004</v>
      </c>
    </row>
    <row r="297" spans="2:9">
      <c r="B297" s="115" t="s">
        <v>137</v>
      </c>
      <c r="C297" s="115" t="s">
        <v>1843</v>
      </c>
      <c r="D297" s="115" t="s">
        <v>2975</v>
      </c>
      <c r="E297" s="118">
        <v>54747638.939999998</v>
      </c>
      <c r="F297" s="118" t="s">
        <v>3383</v>
      </c>
      <c r="G297" s="118" t="s">
        <v>3383</v>
      </c>
      <c r="H297" s="118" t="s">
        <v>3383</v>
      </c>
      <c r="I297" s="118">
        <v>54747638.939999998</v>
      </c>
    </row>
    <row r="298" spans="2:9">
      <c r="B298" s="115" t="s">
        <v>137</v>
      </c>
      <c r="C298" s="115" t="s">
        <v>1844</v>
      </c>
      <c r="D298" s="115" t="s">
        <v>1607</v>
      </c>
      <c r="E298" s="118">
        <v>21660000</v>
      </c>
      <c r="F298" s="118" t="s">
        <v>3383</v>
      </c>
      <c r="G298" s="118" t="s">
        <v>3383</v>
      </c>
      <c r="H298" s="118" t="s">
        <v>3383</v>
      </c>
      <c r="I298" s="118">
        <v>21660000</v>
      </c>
    </row>
    <row r="299" spans="2:9">
      <c r="B299" s="115" t="s">
        <v>137</v>
      </c>
      <c r="C299" s="115" t="s">
        <v>1845</v>
      </c>
      <c r="D299" s="115" t="s">
        <v>3409</v>
      </c>
      <c r="E299" s="118">
        <v>225000</v>
      </c>
      <c r="F299" s="118" t="s">
        <v>3383</v>
      </c>
      <c r="G299" s="118" t="s">
        <v>3383</v>
      </c>
      <c r="H299" s="118" t="s">
        <v>3383</v>
      </c>
      <c r="I299" s="118">
        <v>225000</v>
      </c>
    </row>
    <row r="300" spans="2:9">
      <c r="B300" s="115" t="s">
        <v>137</v>
      </c>
      <c r="C300" s="115" t="s">
        <v>1846</v>
      </c>
      <c r="D300" s="115" t="s">
        <v>1610</v>
      </c>
      <c r="E300" s="118">
        <v>102021741.43000001</v>
      </c>
      <c r="F300" s="118" t="s">
        <v>3383</v>
      </c>
      <c r="G300" s="118" t="s">
        <v>3383</v>
      </c>
      <c r="H300" s="118" t="s">
        <v>3383</v>
      </c>
      <c r="I300" s="118">
        <v>102021741.43000001</v>
      </c>
    </row>
    <row r="301" spans="2:9">
      <c r="B301" s="115" t="s">
        <v>137</v>
      </c>
      <c r="C301" s="115" t="s">
        <v>1847</v>
      </c>
      <c r="D301" s="115" t="s">
        <v>1612</v>
      </c>
      <c r="E301" s="118">
        <v>8911103.5</v>
      </c>
      <c r="F301" s="118" t="s">
        <v>3383</v>
      </c>
      <c r="G301" s="118" t="s">
        <v>3383</v>
      </c>
      <c r="H301" s="118" t="s">
        <v>3383</v>
      </c>
      <c r="I301" s="118">
        <v>8911103.5</v>
      </c>
    </row>
    <row r="302" spans="2:9">
      <c r="B302" s="115" t="s">
        <v>137</v>
      </c>
      <c r="C302" s="115" t="s">
        <v>1848</v>
      </c>
      <c r="D302" s="115" t="s">
        <v>2982</v>
      </c>
      <c r="E302" s="118">
        <v>49363491.539999999</v>
      </c>
      <c r="F302" s="118" t="s">
        <v>3383</v>
      </c>
      <c r="G302" s="118" t="s">
        <v>3383</v>
      </c>
      <c r="H302" s="118" t="s">
        <v>3383</v>
      </c>
      <c r="I302" s="118">
        <v>49363491.539999999</v>
      </c>
    </row>
    <row r="303" spans="2:9">
      <c r="B303" s="115" t="s">
        <v>137</v>
      </c>
      <c r="C303" s="115" t="s">
        <v>1849</v>
      </c>
      <c r="D303" s="115" t="s">
        <v>1615</v>
      </c>
      <c r="E303" s="118">
        <v>3675000</v>
      </c>
      <c r="F303" s="118" t="s">
        <v>3383</v>
      </c>
      <c r="G303" s="118" t="s">
        <v>3383</v>
      </c>
      <c r="H303" s="118" t="s">
        <v>3383</v>
      </c>
      <c r="I303" s="118">
        <v>3675000</v>
      </c>
    </row>
    <row r="304" spans="2:9">
      <c r="B304" s="115" t="s">
        <v>137</v>
      </c>
      <c r="C304" s="115" t="s">
        <v>1850</v>
      </c>
      <c r="D304" s="115" t="s">
        <v>3410</v>
      </c>
      <c r="E304" s="118">
        <v>450000</v>
      </c>
      <c r="F304" s="118" t="s">
        <v>3383</v>
      </c>
      <c r="G304" s="118" t="s">
        <v>3383</v>
      </c>
      <c r="H304" s="118" t="s">
        <v>3383</v>
      </c>
      <c r="I304" s="118">
        <v>450000</v>
      </c>
    </row>
    <row r="305" spans="2:9">
      <c r="B305" s="115" t="s">
        <v>137</v>
      </c>
      <c r="C305" s="115" t="s">
        <v>1851</v>
      </c>
      <c r="D305" s="115" t="s">
        <v>3411</v>
      </c>
      <c r="E305" s="118">
        <v>400000</v>
      </c>
      <c r="F305" s="118" t="s">
        <v>3383</v>
      </c>
      <c r="G305" s="118" t="s">
        <v>3383</v>
      </c>
      <c r="H305" s="118" t="s">
        <v>3383</v>
      </c>
      <c r="I305" s="118">
        <v>400000</v>
      </c>
    </row>
    <row r="306" spans="2:9">
      <c r="B306" s="115" t="s">
        <v>137</v>
      </c>
      <c r="C306" s="115" t="s">
        <v>1852</v>
      </c>
      <c r="D306" s="115" t="s">
        <v>3433</v>
      </c>
      <c r="E306" s="118">
        <v>750000</v>
      </c>
      <c r="F306" s="118" t="s">
        <v>3383</v>
      </c>
      <c r="G306" s="118" t="s">
        <v>3383</v>
      </c>
      <c r="H306" s="118" t="s">
        <v>3383</v>
      </c>
      <c r="I306" s="118">
        <v>750000</v>
      </c>
    </row>
    <row r="307" spans="2:9">
      <c r="B307" s="115" t="s">
        <v>137</v>
      </c>
      <c r="C307" s="115" t="s">
        <v>1853</v>
      </c>
      <c r="D307" s="115" t="s">
        <v>3412</v>
      </c>
      <c r="E307" s="118">
        <v>4000000</v>
      </c>
      <c r="F307" s="118" t="s">
        <v>3383</v>
      </c>
      <c r="G307" s="118" t="s">
        <v>3383</v>
      </c>
      <c r="H307" s="118" t="s">
        <v>3383</v>
      </c>
      <c r="I307" s="118">
        <v>4000000</v>
      </c>
    </row>
    <row r="308" spans="2:9">
      <c r="B308" s="115" t="s">
        <v>137</v>
      </c>
      <c r="C308" s="115" t="s">
        <v>1854</v>
      </c>
      <c r="D308" s="115" t="s">
        <v>3413</v>
      </c>
      <c r="E308" s="118">
        <v>480000</v>
      </c>
      <c r="F308" s="118" t="s">
        <v>3383</v>
      </c>
      <c r="G308" s="118" t="s">
        <v>3383</v>
      </c>
      <c r="H308" s="118" t="s">
        <v>3383</v>
      </c>
      <c r="I308" s="118">
        <v>480000</v>
      </c>
    </row>
    <row r="309" spans="2:9">
      <c r="B309" s="115" t="s">
        <v>137</v>
      </c>
      <c r="C309" s="115" t="s">
        <v>1855</v>
      </c>
      <c r="D309" s="115" t="s">
        <v>3419</v>
      </c>
      <c r="E309" s="118">
        <v>200000</v>
      </c>
      <c r="F309" s="118" t="s">
        <v>3383</v>
      </c>
      <c r="G309" s="118" t="s">
        <v>3383</v>
      </c>
      <c r="H309" s="118" t="s">
        <v>3383</v>
      </c>
      <c r="I309" s="118">
        <v>200000</v>
      </c>
    </row>
    <row r="310" spans="2:9">
      <c r="B310" s="115" t="s">
        <v>137</v>
      </c>
      <c r="C310" s="115" t="s">
        <v>1856</v>
      </c>
      <c r="D310" s="115" t="s">
        <v>1647</v>
      </c>
      <c r="E310" s="118">
        <v>1400000</v>
      </c>
      <c r="F310" s="118" t="s">
        <v>3383</v>
      </c>
      <c r="G310" s="118" t="s">
        <v>3383</v>
      </c>
      <c r="H310" s="118" t="s">
        <v>3383</v>
      </c>
      <c r="I310" s="118">
        <v>1400000</v>
      </c>
    </row>
    <row r="311" spans="2:9">
      <c r="B311" s="115" t="s">
        <v>137</v>
      </c>
      <c r="C311" s="115" t="s">
        <v>1857</v>
      </c>
      <c r="D311" s="115" t="s">
        <v>3423</v>
      </c>
      <c r="E311" s="118">
        <v>1200000</v>
      </c>
      <c r="F311" s="118" t="s">
        <v>3383</v>
      </c>
      <c r="G311" s="118" t="s">
        <v>3383</v>
      </c>
      <c r="H311" s="118" t="s">
        <v>3383</v>
      </c>
      <c r="I311" s="118">
        <v>1200000</v>
      </c>
    </row>
    <row r="312" spans="2:9">
      <c r="B312" s="115" t="s">
        <v>137</v>
      </c>
      <c r="C312" s="115" t="s">
        <v>1858</v>
      </c>
      <c r="D312" s="115" t="s">
        <v>1836</v>
      </c>
      <c r="E312" s="118">
        <v>8348130</v>
      </c>
      <c r="F312" s="118" t="s">
        <v>3383</v>
      </c>
      <c r="G312" s="118" t="s">
        <v>3383</v>
      </c>
      <c r="H312" s="118" t="s">
        <v>3383</v>
      </c>
      <c r="I312" s="118">
        <v>8348130</v>
      </c>
    </row>
    <row r="313" spans="2:9">
      <c r="B313" s="115" t="s">
        <v>137</v>
      </c>
      <c r="C313" s="115" t="s">
        <v>1859</v>
      </c>
      <c r="D313" s="115" t="s">
        <v>3420</v>
      </c>
      <c r="E313" s="118">
        <v>5111100</v>
      </c>
      <c r="F313" s="118" t="s">
        <v>3383</v>
      </c>
      <c r="G313" s="118" t="s">
        <v>3383</v>
      </c>
      <c r="H313" s="118" t="s">
        <v>3383</v>
      </c>
      <c r="I313" s="118">
        <v>5111100</v>
      </c>
    </row>
    <row r="314" spans="2:9">
      <c r="B314" s="115" t="s">
        <v>137</v>
      </c>
      <c r="C314" s="115" t="s">
        <v>1860</v>
      </c>
      <c r="D314" s="115" t="s">
        <v>3424</v>
      </c>
      <c r="E314" s="118">
        <v>2697525</v>
      </c>
      <c r="F314" s="118" t="s">
        <v>3383</v>
      </c>
      <c r="G314" s="118" t="s">
        <v>3383</v>
      </c>
      <c r="H314" s="118" t="s">
        <v>3383</v>
      </c>
      <c r="I314" s="118">
        <v>2697525</v>
      </c>
    </row>
    <row r="315" spans="2:9">
      <c r="B315" s="115" t="s">
        <v>137</v>
      </c>
      <c r="C315" s="115" t="s">
        <v>1861</v>
      </c>
      <c r="D315" s="115" t="s">
        <v>3426</v>
      </c>
      <c r="E315" s="118">
        <v>851850</v>
      </c>
      <c r="F315" s="118" t="s">
        <v>3383</v>
      </c>
      <c r="G315" s="118" t="s">
        <v>3383</v>
      </c>
      <c r="H315" s="118" t="s">
        <v>3383</v>
      </c>
      <c r="I315" s="118">
        <v>851850</v>
      </c>
    </row>
    <row r="316" spans="2:9">
      <c r="B316" s="115" t="s">
        <v>137</v>
      </c>
      <c r="C316" s="115" t="s">
        <v>1862</v>
      </c>
      <c r="D316" s="115" t="s">
        <v>1699</v>
      </c>
      <c r="E316" s="118">
        <v>32938.199999999997</v>
      </c>
      <c r="F316" s="118" t="s">
        <v>3383</v>
      </c>
      <c r="G316" s="118" t="s">
        <v>3383</v>
      </c>
      <c r="H316" s="118" t="s">
        <v>3383</v>
      </c>
      <c r="I316" s="118">
        <v>32938.199999999997</v>
      </c>
    </row>
    <row r="317" spans="2:9">
      <c r="B317" s="115" t="s">
        <v>137</v>
      </c>
      <c r="C317" s="115" t="s">
        <v>1863</v>
      </c>
      <c r="D317" s="115" t="s">
        <v>1701</v>
      </c>
      <c r="E317" s="118">
        <v>98814.6</v>
      </c>
      <c r="F317" s="118" t="s">
        <v>3383</v>
      </c>
      <c r="G317" s="118" t="s">
        <v>3383</v>
      </c>
      <c r="H317" s="118" t="s">
        <v>3383</v>
      </c>
      <c r="I317" s="118">
        <v>98814.6</v>
      </c>
    </row>
    <row r="318" spans="2:9">
      <c r="B318" s="115" t="s">
        <v>137</v>
      </c>
      <c r="C318" s="115" t="s">
        <v>1864</v>
      </c>
      <c r="D318" s="115" t="s">
        <v>3417</v>
      </c>
      <c r="E318" s="118">
        <v>9000000</v>
      </c>
      <c r="F318" s="118" t="s">
        <v>3383</v>
      </c>
      <c r="G318" s="118" t="s">
        <v>3383</v>
      </c>
      <c r="H318" s="118" t="s">
        <v>3383</v>
      </c>
      <c r="I318" s="118">
        <v>9000000</v>
      </c>
    </row>
    <row r="319" spans="2:9">
      <c r="B319" s="115" t="s">
        <v>137</v>
      </c>
      <c r="C319" s="115" t="s">
        <v>3342</v>
      </c>
      <c r="D319" s="115" t="s">
        <v>3393</v>
      </c>
      <c r="E319" s="118">
        <v>5337898.4400000004</v>
      </c>
      <c r="F319" s="118">
        <v>5337898.4400000004</v>
      </c>
      <c r="G319" s="118" t="s">
        <v>3383</v>
      </c>
      <c r="H319" s="118">
        <v>5337898.4400000004</v>
      </c>
      <c r="I319" s="118" t="s">
        <v>3383</v>
      </c>
    </row>
    <row r="320" spans="2:9">
      <c r="B320" s="115" t="s">
        <v>146</v>
      </c>
      <c r="C320" s="115" t="s">
        <v>1460</v>
      </c>
      <c r="D320" s="115" t="s">
        <v>1597</v>
      </c>
      <c r="E320" s="118">
        <v>3701341.05</v>
      </c>
      <c r="F320" s="118">
        <v>463518.8</v>
      </c>
      <c r="G320" s="118" t="s">
        <v>3383</v>
      </c>
      <c r="H320" s="118">
        <v>463518.8</v>
      </c>
      <c r="I320" s="118">
        <v>3237822.25</v>
      </c>
    </row>
    <row r="321" spans="2:9">
      <c r="B321" s="115" t="s">
        <v>146</v>
      </c>
      <c r="C321" s="115" t="s">
        <v>1865</v>
      </c>
      <c r="D321" s="115" t="s">
        <v>3408</v>
      </c>
      <c r="E321" s="118">
        <v>938337.48</v>
      </c>
      <c r="F321" s="118">
        <v>769486.74</v>
      </c>
      <c r="G321" s="118" t="s">
        <v>3383</v>
      </c>
      <c r="H321" s="118">
        <v>769486.74</v>
      </c>
      <c r="I321" s="118">
        <v>168850.74</v>
      </c>
    </row>
    <row r="322" spans="2:9">
      <c r="B322" s="115" t="s">
        <v>146</v>
      </c>
      <c r="C322" s="115" t="s">
        <v>1866</v>
      </c>
      <c r="D322" s="115" t="s">
        <v>1600</v>
      </c>
      <c r="E322" s="118">
        <v>6084143.9500000002</v>
      </c>
      <c r="F322" s="118">
        <v>3209255.47</v>
      </c>
      <c r="G322" s="118" t="s">
        <v>3383</v>
      </c>
      <c r="H322" s="118">
        <v>3209255.47</v>
      </c>
      <c r="I322" s="118">
        <v>2874888.48</v>
      </c>
    </row>
    <row r="323" spans="2:9">
      <c r="B323" s="115" t="s">
        <v>146</v>
      </c>
      <c r="C323" s="115" t="s">
        <v>1867</v>
      </c>
      <c r="D323" s="115" t="s">
        <v>1602</v>
      </c>
      <c r="E323" s="118">
        <v>257101.69</v>
      </c>
      <c r="F323" s="118">
        <v>243196.38</v>
      </c>
      <c r="G323" s="118" t="s">
        <v>3383</v>
      </c>
      <c r="H323" s="118">
        <v>243196.38</v>
      </c>
      <c r="I323" s="118">
        <v>13905.31</v>
      </c>
    </row>
    <row r="324" spans="2:9">
      <c r="B324" s="115" t="s">
        <v>146</v>
      </c>
      <c r="C324" s="115" t="s">
        <v>1868</v>
      </c>
      <c r="D324" s="115" t="s">
        <v>1604</v>
      </c>
      <c r="E324" s="118">
        <v>757776.9</v>
      </c>
      <c r="F324" s="118">
        <v>19188.75</v>
      </c>
      <c r="G324" s="118" t="s">
        <v>3383</v>
      </c>
      <c r="H324" s="118">
        <v>19188.75</v>
      </c>
      <c r="I324" s="118">
        <v>738588.15</v>
      </c>
    </row>
    <row r="325" spans="2:9">
      <c r="B325" s="115" t="s">
        <v>146</v>
      </c>
      <c r="C325" s="115" t="s">
        <v>1869</v>
      </c>
      <c r="D325" s="115" t="s">
        <v>2975</v>
      </c>
      <c r="E325" s="118">
        <v>1329172.72</v>
      </c>
      <c r="F325" s="118" t="s">
        <v>3383</v>
      </c>
      <c r="G325" s="118" t="s">
        <v>3383</v>
      </c>
      <c r="H325" s="118" t="s">
        <v>3383</v>
      </c>
      <c r="I325" s="118">
        <v>1329172.72</v>
      </c>
    </row>
    <row r="326" spans="2:9">
      <c r="B326" s="115" t="s">
        <v>146</v>
      </c>
      <c r="C326" s="115" t="s">
        <v>1870</v>
      </c>
      <c r="D326" s="115" t="s">
        <v>1607</v>
      </c>
      <c r="E326" s="118">
        <v>154000</v>
      </c>
      <c r="F326" s="118" t="s">
        <v>3383</v>
      </c>
      <c r="G326" s="118" t="s">
        <v>3383</v>
      </c>
      <c r="H326" s="118" t="s">
        <v>3383</v>
      </c>
      <c r="I326" s="118">
        <v>154000</v>
      </c>
    </row>
    <row r="327" spans="2:9">
      <c r="B327" s="115" t="s">
        <v>146</v>
      </c>
      <c r="C327" s="115" t="s">
        <v>1871</v>
      </c>
      <c r="D327" s="115" t="s">
        <v>3418</v>
      </c>
      <c r="E327" s="118">
        <v>840000</v>
      </c>
      <c r="F327" s="118" t="s">
        <v>3383</v>
      </c>
      <c r="G327" s="118" t="s">
        <v>3383</v>
      </c>
      <c r="H327" s="118" t="s">
        <v>3383</v>
      </c>
      <c r="I327" s="118">
        <v>840000</v>
      </c>
    </row>
    <row r="328" spans="2:9">
      <c r="B328" s="115" t="s">
        <v>146</v>
      </c>
      <c r="C328" s="115" t="s">
        <v>1872</v>
      </c>
      <c r="D328" s="115" t="s">
        <v>3409</v>
      </c>
      <c r="E328" s="118">
        <v>30000</v>
      </c>
      <c r="F328" s="118" t="s">
        <v>3383</v>
      </c>
      <c r="G328" s="118" t="s">
        <v>3383</v>
      </c>
      <c r="H328" s="118" t="s">
        <v>3383</v>
      </c>
      <c r="I328" s="118">
        <v>30000</v>
      </c>
    </row>
    <row r="329" spans="2:9">
      <c r="B329" s="115" t="s">
        <v>146</v>
      </c>
      <c r="C329" s="115" t="s">
        <v>1873</v>
      </c>
      <c r="D329" s="115" t="s">
        <v>1610</v>
      </c>
      <c r="E329" s="118">
        <v>46519.3</v>
      </c>
      <c r="F329" s="118" t="s">
        <v>3383</v>
      </c>
      <c r="G329" s="118" t="s">
        <v>3383</v>
      </c>
      <c r="H329" s="118" t="s">
        <v>3383</v>
      </c>
      <c r="I329" s="118">
        <v>46519.3</v>
      </c>
    </row>
    <row r="330" spans="2:9">
      <c r="B330" s="115" t="s">
        <v>146</v>
      </c>
      <c r="C330" s="115" t="s">
        <v>1874</v>
      </c>
      <c r="D330" s="115" t="s">
        <v>1612</v>
      </c>
      <c r="E330" s="118">
        <v>2318548</v>
      </c>
      <c r="F330" s="118">
        <v>2222860</v>
      </c>
      <c r="G330" s="118">
        <v>77140</v>
      </c>
      <c r="H330" s="118">
        <v>2300000</v>
      </c>
      <c r="I330" s="118">
        <v>18548</v>
      </c>
    </row>
    <row r="331" spans="2:9">
      <c r="B331" s="115" t="s">
        <v>146</v>
      </c>
      <c r="C331" s="115" t="s">
        <v>1875</v>
      </c>
      <c r="D331" s="115" t="s">
        <v>2982</v>
      </c>
      <c r="E331" s="118">
        <v>1046460</v>
      </c>
      <c r="F331" s="118" t="s">
        <v>3383</v>
      </c>
      <c r="G331" s="118" t="s">
        <v>3383</v>
      </c>
      <c r="H331" s="118" t="s">
        <v>3383</v>
      </c>
      <c r="I331" s="118">
        <v>1046460</v>
      </c>
    </row>
    <row r="332" spans="2:9">
      <c r="B332" s="115" t="s">
        <v>146</v>
      </c>
      <c r="C332" s="115" t="s">
        <v>1876</v>
      </c>
      <c r="D332" s="115" t="s">
        <v>1615</v>
      </c>
      <c r="E332" s="118">
        <v>540000</v>
      </c>
      <c r="F332" s="118" t="s">
        <v>3383</v>
      </c>
      <c r="G332" s="118" t="s">
        <v>3383</v>
      </c>
      <c r="H332" s="118" t="s">
        <v>3383</v>
      </c>
      <c r="I332" s="118">
        <v>540000</v>
      </c>
    </row>
    <row r="333" spans="2:9">
      <c r="B333" s="115" t="s">
        <v>146</v>
      </c>
      <c r="C333" s="115" t="s">
        <v>1877</v>
      </c>
      <c r="D333" s="115" t="s">
        <v>3410</v>
      </c>
      <c r="E333" s="118">
        <v>150000</v>
      </c>
      <c r="F333" s="118">
        <v>148850</v>
      </c>
      <c r="G333" s="118" t="s">
        <v>3383</v>
      </c>
      <c r="H333" s="118">
        <v>148850</v>
      </c>
      <c r="I333" s="118">
        <v>1150</v>
      </c>
    </row>
    <row r="334" spans="2:9">
      <c r="B334" s="115" t="s">
        <v>146</v>
      </c>
      <c r="C334" s="115" t="s">
        <v>1878</v>
      </c>
      <c r="D334" s="115" t="s">
        <v>3411</v>
      </c>
      <c r="E334" s="118">
        <v>80000</v>
      </c>
      <c r="F334" s="118">
        <v>25000</v>
      </c>
      <c r="G334" s="118" t="s">
        <v>3383</v>
      </c>
      <c r="H334" s="118">
        <v>25000</v>
      </c>
      <c r="I334" s="118">
        <v>55000</v>
      </c>
    </row>
    <row r="335" spans="2:9">
      <c r="B335" s="115" t="s">
        <v>146</v>
      </c>
      <c r="C335" s="115" t="s">
        <v>1879</v>
      </c>
      <c r="D335" s="115" t="s">
        <v>3433</v>
      </c>
      <c r="E335" s="118">
        <v>150000</v>
      </c>
      <c r="F335" s="118" t="s">
        <v>3383</v>
      </c>
      <c r="G335" s="118" t="s">
        <v>3383</v>
      </c>
      <c r="H335" s="118" t="s">
        <v>3383</v>
      </c>
      <c r="I335" s="118">
        <v>150000</v>
      </c>
    </row>
    <row r="336" spans="2:9">
      <c r="B336" s="115" t="s">
        <v>146</v>
      </c>
      <c r="C336" s="115" t="s">
        <v>1880</v>
      </c>
      <c r="D336" s="115" t="s">
        <v>3412</v>
      </c>
      <c r="E336" s="118">
        <v>796270.19</v>
      </c>
      <c r="F336" s="118">
        <v>766499.86</v>
      </c>
      <c r="G336" s="118" t="s">
        <v>3383</v>
      </c>
      <c r="H336" s="118">
        <v>766499.86</v>
      </c>
      <c r="I336" s="118">
        <v>29770.33</v>
      </c>
    </row>
    <row r="337" spans="2:9">
      <c r="B337" s="115" t="s">
        <v>146</v>
      </c>
      <c r="C337" s="115" t="s">
        <v>1881</v>
      </c>
      <c r="D337" s="115" t="s">
        <v>3413</v>
      </c>
      <c r="E337" s="118">
        <v>240000</v>
      </c>
      <c r="F337" s="118">
        <v>19000</v>
      </c>
      <c r="G337" s="118" t="s">
        <v>3383</v>
      </c>
      <c r="H337" s="118">
        <v>19000</v>
      </c>
      <c r="I337" s="118">
        <v>221000</v>
      </c>
    </row>
    <row r="338" spans="2:9">
      <c r="B338" s="115" t="s">
        <v>146</v>
      </c>
      <c r="C338" s="115" t="s">
        <v>1882</v>
      </c>
      <c r="D338" s="115" t="s">
        <v>3419</v>
      </c>
      <c r="E338" s="118">
        <v>60000</v>
      </c>
      <c r="F338" s="118" t="s">
        <v>3383</v>
      </c>
      <c r="G338" s="118" t="s">
        <v>3383</v>
      </c>
      <c r="H338" s="118" t="s">
        <v>3383</v>
      </c>
      <c r="I338" s="118">
        <v>60000</v>
      </c>
    </row>
    <row r="339" spans="2:9">
      <c r="B339" s="115" t="s">
        <v>146</v>
      </c>
      <c r="C339" s="115" t="s">
        <v>1883</v>
      </c>
      <c r="D339" s="115" t="s">
        <v>3423</v>
      </c>
      <c r="E339" s="118">
        <v>360000</v>
      </c>
      <c r="F339" s="118">
        <v>48043.53</v>
      </c>
      <c r="G339" s="118" t="s">
        <v>3383</v>
      </c>
      <c r="H339" s="118">
        <v>48043.53</v>
      </c>
      <c r="I339" s="118">
        <v>311956.46999999997</v>
      </c>
    </row>
    <row r="340" spans="2:9">
      <c r="B340" s="115" t="s">
        <v>146</v>
      </c>
      <c r="C340" s="115" t="s">
        <v>1884</v>
      </c>
      <c r="D340" s="115" t="s">
        <v>1625</v>
      </c>
      <c r="E340" s="118">
        <v>965430</v>
      </c>
      <c r="F340" s="118">
        <v>901299.31</v>
      </c>
      <c r="G340" s="118" t="s">
        <v>3383</v>
      </c>
      <c r="H340" s="118">
        <v>901299.31</v>
      </c>
      <c r="I340" s="118">
        <v>64130.69</v>
      </c>
    </row>
    <row r="341" spans="2:9">
      <c r="B341" s="115" t="s">
        <v>146</v>
      </c>
      <c r="C341" s="115" t="s">
        <v>1885</v>
      </c>
      <c r="D341" s="115" t="s">
        <v>3420</v>
      </c>
      <c r="E341" s="118">
        <v>1703700</v>
      </c>
      <c r="F341" s="118" t="s">
        <v>3383</v>
      </c>
      <c r="G341" s="118" t="s">
        <v>3383</v>
      </c>
      <c r="H341" s="118" t="s">
        <v>3383</v>
      </c>
      <c r="I341" s="118">
        <v>1703700</v>
      </c>
    </row>
    <row r="342" spans="2:9">
      <c r="B342" s="115" t="s">
        <v>146</v>
      </c>
      <c r="C342" s="115" t="s">
        <v>1886</v>
      </c>
      <c r="D342" s="115" t="s">
        <v>3417</v>
      </c>
      <c r="E342" s="118">
        <v>3900000</v>
      </c>
      <c r="F342" s="118" t="s">
        <v>3383</v>
      </c>
      <c r="G342" s="118">
        <v>1949700</v>
      </c>
      <c r="H342" s="118">
        <v>1949700</v>
      </c>
      <c r="I342" s="118">
        <v>1950300</v>
      </c>
    </row>
    <row r="343" spans="2:9">
      <c r="B343" s="115" t="s">
        <v>146</v>
      </c>
      <c r="C343" s="115" t="s">
        <v>3343</v>
      </c>
      <c r="D343" s="115" t="s">
        <v>3394</v>
      </c>
      <c r="E343" s="118">
        <v>13069988.050000001</v>
      </c>
      <c r="F343" s="118">
        <v>13069988.050000001</v>
      </c>
      <c r="G343" s="118" t="s">
        <v>3383</v>
      </c>
      <c r="H343" s="118">
        <v>13069988.050000001</v>
      </c>
      <c r="I343" s="118" t="s">
        <v>3383</v>
      </c>
    </row>
    <row r="344" spans="2:9">
      <c r="B344" s="115" t="s">
        <v>155</v>
      </c>
      <c r="C344" s="115" t="s">
        <v>1461</v>
      </c>
      <c r="D344" s="115" t="s">
        <v>1597</v>
      </c>
      <c r="E344" s="118">
        <v>14585209.98</v>
      </c>
      <c r="F344" s="118">
        <v>590561.85</v>
      </c>
      <c r="G344" s="118" t="s">
        <v>3383</v>
      </c>
      <c r="H344" s="118">
        <v>590561.85</v>
      </c>
      <c r="I344" s="118">
        <v>13994648.130000001</v>
      </c>
    </row>
    <row r="345" spans="2:9">
      <c r="B345" s="115" t="s">
        <v>155</v>
      </c>
      <c r="C345" s="115" t="s">
        <v>1887</v>
      </c>
      <c r="D345" s="115" t="s">
        <v>3408</v>
      </c>
      <c r="E345" s="118">
        <v>3390190.61</v>
      </c>
      <c r="F345" s="118">
        <v>739274.79</v>
      </c>
      <c r="G345" s="118" t="s">
        <v>3383</v>
      </c>
      <c r="H345" s="118">
        <v>739274.79</v>
      </c>
      <c r="I345" s="118">
        <v>2650915.8199999998</v>
      </c>
    </row>
    <row r="346" spans="2:9">
      <c r="B346" s="115" t="s">
        <v>155</v>
      </c>
      <c r="C346" s="115" t="s">
        <v>1888</v>
      </c>
      <c r="D346" s="115" t="s">
        <v>1600</v>
      </c>
      <c r="E346" s="118">
        <v>31444645.43</v>
      </c>
      <c r="F346" s="118">
        <v>5324914.09</v>
      </c>
      <c r="G346" s="118" t="s">
        <v>3383</v>
      </c>
      <c r="H346" s="118">
        <v>5324914.09</v>
      </c>
      <c r="I346" s="118">
        <v>26119731.34</v>
      </c>
    </row>
    <row r="347" spans="2:9">
      <c r="B347" s="115" t="s">
        <v>155</v>
      </c>
      <c r="C347" s="115" t="s">
        <v>1889</v>
      </c>
      <c r="D347" s="115" t="s">
        <v>1602</v>
      </c>
      <c r="E347" s="118">
        <v>2172672.0499999998</v>
      </c>
      <c r="F347" s="118">
        <v>285110.53999999998</v>
      </c>
      <c r="G347" s="118" t="s">
        <v>3383</v>
      </c>
      <c r="H347" s="118">
        <v>285110.53999999998</v>
      </c>
      <c r="I347" s="118">
        <v>1887561.51</v>
      </c>
    </row>
    <row r="348" spans="2:9">
      <c r="B348" s="115" t="s">
        <v>155</v>
      </c>
      <c r="C348" s="115" t="s">
        <v>1890</v>
      </c>
      <c r="D348" s="115" t="s">
        <v>1604</v>
      </c>
      <c r="E348" s="118">
        <v>5183772.95</v>
      </c>
      <c r="F348" s="118">
        <v>535788.77</v>
      </c>
      <c r="G348" s="118" t="s">
        <v>3383</v>
      </c>
      <c r="H348" s="118">
        <v>535788.77</v>
      </c>
      <c r="I348" s="118">
        <v>4647984.18</v>
      </c>
    </row>
    <row r="349" spans="2:9">
      <c r="B349" s="115" t="s">
        <v>155</v>
      </c>
      <c r="C349" s="115" t="s">
        <v>1891</v>
      </c>
      <c r="D349" s="115" t="s">
        <v>2975</v>
      </c>
      <c r="E349" s="118">
        <v>44451537.659999996</v>
      </c>
      <c r="F349" s="118">
        <v>16025.23</v>
      </c>
      <c r="G349" s="118" t="s">
        <v>3383</v>
      </c>
      <c r="H349" s="118">
        <v>16025.23</v>
      </c>
      <c r="I349" s="118">
        <v>44435512.43</v>
      </c>
    </row>
    <row r="350" spans="2:9">
      <c r="B350" s="115" t="s">
        <v>155</v>
      </c>
      <c r="C350" s="115" t="s">
        <v>1892</v>
      </c>
      <c r="D350" s="115" t="s">
        <v>1607</v>
      </c>
      <c r="E350" s="118">
        <v>4834000</v>
      </c>
      <c r="F350" s="118">
        <v>187000</v>
      </c>
      <c r="G350" s="118" t="s">
        <v>3383</v>
      </c>
      <c r="H350" s="118">
        <v>187000</v>
      </c>
      <c r="I350" s="118">
        <v>4647000</v>
      </c>
    </row>
    <row r="351" spans="2:9">
      <c r="B351" s="115" t="s">
        <v>155</v>
      </c>
      <c r="C351" s="115" t="s">
        <v>1893</v>
      </c>
      <c r="D351" s="115" t="s">
        <v>3418</v>
      </c>
      <c r="E351" s="118">
        <v>3300000</v>
      </c>
      <c r="F351" s="118" t="s">
        <v>3383</v>
      </c>
      <c r="G351" s="118" t="s">
        <v>3383</v>
      </c>
      <c r="H351" s="118" t="s">
        <v>3383</v>
      </c>
      <c r="I351" s="118">
        <v>3300000</v>
      </c>
    </row>
    <row r="352" spans="2:9">
      <c r="B352" s="115" t="s">
        <v>155</v>
      </c>
      <c r="C352" s="115" t="s">
        <v>1894</v>
      </c>
      <c r="D352" s="115" t="s">
        <v>3409</v>
      </c>
      <c r="E352" s="118">
        <v>360000</v>
      </c>
      <c r="F352" s="118">
        <v>14000</v>
      </c>
      <c r="G352" s="118" t="s">
        <v>3383</v>
      </c>
      <c r="H352" s="118">
        <v>14000</v>
      </c>
      <c r="I352" s="118">
        <v>346000</v>
      </c>
    </row>
    <row r="353" spans="2:9">
      <c r="B353" s="115" t="s">
        <v>155</v>
      </c>
      <c r="C353" s="115" t="s">
        <v>1895</v>
      </c>
      <c r="D353" s="115" t="s">
        <v>1610</v>
      </c>
      <c r="E353" s="118">
        <v>34774340</v>
      </c>
      <c r="F353" s="118">
        <v>471250</v>
      </c>
      <c r="G353" s="118" t="s">
        <v>3383</v>
      </c>
      <c r="H353" s="118">
        <v>471250</v>
      </c>
      <c r="I353" s="118">
        <v>34303090</v>
      </c>
    </row>
    <row r="354" spans="2:9">
      <c r="B354" s="115" t="s">
        <v>155</v>
      </c>
      <c r="C354" s="115" t="s">
        <v>1896</v>
      </c>
      <c r="D354" s="115" t="s">
        <v>1612</v>
      </c>
      <c r="E354" s="118">
        <v>7952802.5</v>
      </c>
      <c r="F354" s="118">
        <v>2124580</v>
      </c>
      <c r="G354" s="118">
        <v>1872460</v>
      </c>
      <c r="H354" s="118">
        <v>3997040</v>
      </c>
      <c r="I354" s="118">
        <v>3955762.5</v>
      </c>
    </row>
    <row r="355" spans="2:9">
      <c r="B355" s="115" t="s">
        <v>155</v>
      </c>
      <c r="C355" s="115" t="s">
        <v>1897</v>
      </c>
      <c r="D355" s="115" t="s">
        <v>2982</v>
      </c>
      <c r="E355" s="118">
        <v>32767000</v>
      </c>
      <c r="F355" s="118" t="s">
        <v>3383</v>
      </c>
      <c r="G355" s="118" t="s">
        <v>3383</v>
      </c>
      <c r="H355" s="118" t="s">
        <v>3383</v>
      </c>
      <c r="I355" s="118">
        <v>32767000</v>
      </c>
    </row>
    <row r="356" spans="2:9">
      <c r="B356" s="115" t="s">
        <v>155</v>
      </c>
      <c r="C356" s="115" t="s">
        <v>1898</v>
      </c>
      <c r="D356" s="115" t="s">
        <v>1615</v>
      </c>
      <c r="E356" s="118">
        <v>3960000</v>
      </c>
      <c r="F356" s="118" t="s">
        <v>3383</v>
      </c>
      <c r="G356" s="118" t="s">
        <v>3383</v>
      </c>
      <c r="H356" s="118" t="s">
        <v>3383</v>
      </c>
      <c r="I356" s="118">
        <v>3960000</v>
      </c>
    </row>
    <row r="357" spans="2:9">
      <c r="B357" s="115" t="s">
        <v>155</v>
      </c>
      <c r="C357" s="115" t="s">
        <v>1899</v>
      </c>
      <c r="D357" s="115" t="s">
        <v>3410</v>
      </c>
      <c r="E357" s="118">
        <v>225000</v>
      </c>
      <c r="F357" s="118">
        <v>24251.42</v>
      </c>
      <c r="G357" s="118" t="s">
        <v>3383</v>
      </c>
      <c r="H357" s="118">
        <v>24251.42</v>
      </c>
      <c r="I357" s="118">
        <v>200748.58</v>
      </c>
    </row>
    <row r="358" spans="2:9">
      <c r="B358" s="115" t="s">
        <v>155</v>
      </c>
      <c r="C358" s="115" t="s">
        <v>1900</v>
      </c>
      <c r="D358" s="115" t="s">
        <v>3411</v>
      </c>
      <c r="E358" s="118">
        <v>160000</v>
      </c>
      <c r="F358" s="118" t="s">
        <v>3383</v>
      </c>
      <c r="G358" s="118" t="s">
        <v>3383</v>
      </c>
      <c r="H358" s="118" t="s">
        <v>3383</v>
      </c>
      <c r="I358" s="118">
        <v>160000</v>
      </c>
    </row>
    <row r="359" spans="2:9">
      <c r="B359" s="115" t="s">
        <v>155</v>
      </c>
      <c r="C359" s="115" t="s">
        <v>1901</v>
      </c>
      <c r="D359" s="115" t="s">
        <v>3433</v>
      </c>
      <c r="E359" s="118">
        <v>300000</v>
      </c>
      <c r="F359" s="118">
        <v>6732.85</v>
      </c>
      <c r="G359" s="118" t="s">
        <v>3383</v>
      </c>
      <c r="H359" s="118">
        <v>6732.85</v>
      </c>
      <c r="I359" s="118">
        <v>293267.15000000002</v>
      </c>
    </row>
    <row r="360" spans="2:9">
      <c r="B360" s="115" t="s">
        <v>155</v>
      </c>
      <c r="C360" s="115" t="s">
        <v>1902</v>
      </c>
      <c r="D360" s="115" t="s">
        <v>3412</v>
      </c>
      <c r="E360" s="118">
        <v>1600000</v>
      </c>
      <c r="F360" s="118" t="s">
        <v>3383</v>
      </c>
      <c r="G360" s="118" t="s">
        <v>3383</v>
      </c>
      <c r="H360" s="118" t="s">
        <v>3383</v>
      </c>
      <c r="I360" s="118">
        <v>1600000</v>
      </c>
    </row>
    <row r="361" spans="2:9">
      <c r="B361" s="115" t="s">
        <v>155</v>
      </c>
      <c r="C361" s="115" t="s">
        <v>1903</v>
      </c>
      <c r="D361" s="115" t="s">
        <v>3413</v>
      </c>
      <c r="E361" s="118">
        <v>240000</v>
      </c>
      <c r="F361" s="118" t="s">
        <v>3383</v>
      </c>
      <c r="G361" s="118" t="s">
        <v>3383</v>
      </c>
      <c r="H361" s="118" t="s">
        <v>3383</v>
      </c>
      <c r="I361" s="118">
        <v>240000</v>
      </c>
    </row>
    <row r="362" spans="2:9">
      <c r="B362" s="115" t="s">
        <v>155</v>
      </c>
      <c r="C362" s="115" t="s">
        <v>1904</v>
      </c>
      <c r="D362" s="115" t="s">
        <v>3419</v>
      </c>
      <c r="E362" s="118">
        <v>100000</v>
      </c>
      <c r="F362" s="118" t="s">
        <v>3383</v>
      </c>
      <c r="G362" s="118" t="s">
        <v>3383</v>
      </c>
      <c r="H362" s="118" t="s">
        <v>3383</v>
      </c>
      <c r="I362" s="118">
        <v>100000</v>
      </c>
    </row>
    <row r="363" spans="2:9">
      <c r="B363" s="115" t="s">
        <v>155</v>
      </c>
      <c r="C363" s="115" t="s">
        <v>1905</v>
      </c>
      <c r="D363" s="115" t="s">
        <v>1647</v>
      </c>
      <c r="E363" s="118">
        <v>675000</v>
      </c>
      <c r="F363" s="118" t="s">
        <v>3383</v>
      </c>
      <c r="G363" s="118" t="s">
        <v>3383</v>
      </c>
      <c r="H363" s="118" t="s">
        <v>3383</v>
      </c>
      <c r="I363" s="118">
        <v>675000</v>
      </c>
    </row>
    <row r="364" spans="2:9">
      <c r="B364" s="115" t="s">
        <v>155</v>
      </c>
      <c r="C364" s="115" t="s">
        <v>1906</v>
      </c>
      <c r="D364" s="115" t="s">
        <v>3423</v>
      </c>
      <c r="E364" s="118">
        <v>600000</v>
      </c>
      <c r="F364" s="118" t="s">
        <v>3383</v>
      </c>
      <c r="G364" s="118" t="s">
        <v>3383</v>
      </c>
      <c r="H364" s="118" t="s">
        <v>3383</v>
      </c>
      <c r="I364" s="118">
        <v>600000</v>
      </c>
    </row>
    <row r="365" spans="2:9">
      <c r="B365" s="115" t="s">
        <v>155</v>
      </c>
      <c r="C365" s="115" t="s">
        <v>1907</v>
      </c>
      <c r="D365" s="115" t="s">
        <v>1625</v>
      </c>
      <c r="E365" s="118">
        <v>2058637.5</v>
      </c>
      <c r="F365" s="118" t="s">
        <v>3383</v>
      </c>
      <c r="G365" s="118" t="s">
        <v>3383</v>
      </c>
      <c r="H365" s="118" t="s">
        <v>3383</v>
      </c>
      <c r="I365" s="118">
        <v>2058637.5</v>
      </c>
    </row>
    <row r="366" spans="2:9">
      <c r="B366" s="115" t="s">
        <v>155</v>
      </c>
      <c r="C366" s="115" t="s">
        <v>1908</v>
      </c>
      <c r="D366" s="115" t="s">
        <v>3416</v>
      </c>
      <c r="E366" s="118">
        <v>4259250</v>
      </c>
      <c r="F366" s="118" t="s">
        <v>3383</v>
      </c>
      <c r="G366" s="118" t="s">
        <v>3383</v>
      </c>
      <c r="H366" s="118" t="s">
        <v>3383</v>
      </c>
      <c r="I366" s="118">
        <v>4259250</v>
      </c>
    </row>
    <row r="367" spans="2:9">
      <c r="B367" s="115" t="s">
        <v>155</v>
      </c>
      <c r="C367" s="115" t="s">
        <v>1909</v>
      </c>
      <c r="D367" s="115" t="s">
        <v>3432</v>
      </c>
      <c r="E367" s="118">
        <v>2500000</v>
      </c>
      <c r="F367" s="118">
        <v>205000</v>
      </c>
      <c r="G367" s="118">
        <v>2254000</v>
      </c>
      <c r="H367" s="118">
        <v>2459000</v>
      </c>
      <c r="I367" s="118">
        <v>41000</v>
      </c>
    </row>
    <row r="368" spans="2:9">
      <c r="B368" s="115" t="s">
        <v>155</v>
      </c>
      <c r="C368" s="115" t="s">
        <v>1910</v>
      </c>
      <c r="D368" s="115" t="s">
        <v>3417</v>
      </c>
      <c r="E368" s="118">
        <v>3900000</v>
      </c>
      <c r="F368" s="118" t="s">
        <v>3383</v>
      </c>
      <c r="G368" s="118" t="s">
        <v>3383</v>
      </c>
      <c r="H368" s="118" t="s">
        <v>3383</v>
      </c>
      <c r="I368" s="118">
        <v>3900000</v>
      </c>
    </row>
    <row r="369" spans="2:9">
      <c r="B369" s="115" t="s">
        <v>155</v>
      </c>
      <c r="C369" s="115" t="s">
        <v>3344</v>
      </c>
      <c r="D369" s="115" t="s">
        <v>3395</v>
      </c>
      <c r="E369" s="118">
        <v>19700450.350000001</v>
      </c>
      <c r="F369" s="118">
        <v>19700450.350000001</v>
      </c>
      <c r="G369" s="118" t="s">
        <v>3383</v>
      </c>
      <c r="H369" s="118">
        <v>19700450.350000001</v>
      </c>
      <c r="I369" s="118" t="s">
        <v>3383</v>
      </c>
    </row>
    <row r="370" spans="2:9">
      <c r="B370" s="115" t="s">
        <v>171</v>
      </c>
      <c r="C370" s="115" t="s">
        <v>1462</v>
      </c>
      <c r="D370" s="115" t="s">
        <v>1597</v>
      </c>
      <c r="E370" s="118">
        <v>26228265.859999999</v>
      </c>
      <c r="F370" s="118">
        <v>3991826.99</v>
      </c>
      <c r="G370" s="118" t="s">
        <v>3383</v>
      </c>
      <c r="H370" s="118">
        <v>3991826.99</v>
      </c>
      <c r="I370" s="118">
        <v>22236438.870000001</v>
      </c>
    </row>
    <row r="371" spans="2:9">
      <c r="B371" s="115" t="s">
        <v>171</v>
      </c>
      <c r="C371" s="115" t="s">
        <v>1911</v>
      </c>
      <c r="D371" s="115" t="s">
        <v>3408</v>
      </c>
      <c r="E371" s="118">
        <v>7066994.71</v>
      </c>
      <c r="F371" s="118">
        <v>5405693.0800000001</v>
      </c>
      <c r="G371" s="118" t="s">
        <v>3383</v>
      </c>
      <c r="H371" s="118">
        <v>5405693.0800000001</v>
      </c>
      <c r="I371" s="118">
        <v>1661301.63</v>
      </c>
    </row>
    <row r="372" spans="2:9">
      <c r="B372" s="115" t="s">
        <v>171</v>
      </c>
      <c r="C372" s="115" t="s">
        <v>1912</v>
      </c>
      <c r="D372" s="115" t="s">
        <v>1600</v>
      </c>
      <c r="E372" s="118">
        <v>55327638.710000001</v>
      </c>
      <c r="F372" s="118">
        <v>11686421.75</v>
      </c>
      <c r="G372" s="118" t="s">
        <v>3383</v>
      </c>
      <c r="H372" s="118">
        <v>11686421.75</v>
      </c>
      <c r="I372" s="118">
        <v>43641216.960000001</v>
      </c>
    </row>
    <row r="373" spans="2:9">
      <c r="B373" s="115" t="s">
        <v>171</v>
      </c>
      <c r="C373" s="115" t="s">
        <v>1913</v>
      </c>
      <c r="D373" s="115" t="s">
        <v>1602</v>
      </c>
      <c r="E373" s="118">
        <v>3435692.42</v>
      </c>
      <c r="F373" s="118">
        <v>972295.99</v>
      </c>
      <c r="G373" s="118" t="s">
        <v>3383</v>
      </c>
      <c r="H373" s="118">
        <v>972295.99</v>
      </c>
      <c r="I373" s="118">
        <v>2463396.4300000002</v>
      </c>
    </row>
    <row r="374" spans="2:9">
      <c r="B374" s="115" t="s">
        <v>171</v>
      </c>
      <c r="C374" s="115" t="s">
        <v>1914</v>
      </c>
      <c r="D374" s="115" t="s">
        <v>1604</v>
      </c>
      <c r="E374" s="118">
        <v>8847995.5399999991</v>
      </c>
      <c r="F374" s="118">
        <v>1740268.07</v>
      </c>
      <c r="G374" s="118" t="s">
        <v>3383</v>
      </c>
      <c r="H374" s="118">
        <v>1740268.07</v>
      </c>
      <c r="I374" s="118">
        <v>7107727.4699999997</v>
      </c>
    </row>
    <row r="375" spans="2:9">
      <c r="B375" s="115" t="s">
        <v>171</v>
      </c>
      <c r="C375" s="115" t="s">
        <v>1915</v>
      </c>
      <c r="D375" s="115" t="s">
        <v>2975</v>
      </c>
      <c r="E375" s="118">
        <v>39540802.630000003</v>
      </c>
      <c r="F375" s="118">
        <v>1109527.02</v>
      </c>
      <c r="G375" s="118" t="s">
        <v>3383</v>
      </c>
      <c r="H375" s="118">
        <v>1109527.02</v>
      </c>
      <c r="I375" s="118">
        <v>38431275.609999999</v>
      </c>
    </row>
    <row r="376" spans="2:9">
      <c r="B376" s="115" t="s">
        <v>171</v>
      </c>
      <c r="C376" s="115" t="s">
        <v>1916</v>
      </c>
      <c r="D376" s="115" t="s">
        <v>1607</v>
      </c>
      <c r="E376" s="118">
        <v>3608000</v>
      </c>
      <c r="F376" s="118" t="s">
        <v>3383</v>
      </c>
      <c r="G376" s="118" t="s">
        <v>3383</v>
      </c>
      <c r="H376" s="118" t="s">
        <v>3383</v>
      </c>
      <c r="I376" s="118">
        <v>3608000</v>
      </c>
    </row>
    <row r="377" spans="2:9">
      <c r="B377" s="115" t="s">
        <v>171</v>
      </c>
      <c r="C377" s="115" t="s">
        <v>1917</v>
      </c>
      <c r="D377" s="115" t="s">
        <v>3418</v>
      </c>
      <c r="E377" s="118">
        <v>4710000</v>
      </c>
      <c r="F377" s="118" t="s">
        <v>3383</v>
      </c>
      <c r="G377" s="118" t="s">
        <v>3383</v>
      </c>
      <c r="H377" s="118" t="s">
        <v>3383</v>
      </c>
      <c r="I377" s="118">
        <v>4710000</v>
      </c>
    </row>
    <row r="378" spans="2:9">
      <c r="B378" s="115" t="s">
        <v>171</v>
      </c>
      <c r="C378" s="115" t="s">
        <v>1918</v>
      </c>
      <c r="D378" s="115" t="s">
        <v>3409</v>
      </c>
      <c r="E378" s="118">
        <v>540000</v>
      </c>
      <c r="F378" s="118" t="s">
        <v>3383</v>
      </c>
      <c r="G378" s="118" t="s">
        <v>3383</v>
      </c>
      <c r="H378" s="118" t="s">
        <v>3383</v>
      </c>
      <c r="I378" s="118">
        <v>540000</v>
      </c>
    </row>
    <row r="379" spans="2:9">
      <c r="B379" s="115" t="s">
        <v>171</v>
      </c>
      <c r="C379" s="115" t="s">
        <v>1919</v>
      </c>
      <c r="D379" s="115" t="s">
        <v>1610</v>
      </c>
      <c r="E379" s="118">
        <v>40151148</v>
      </c>
      <c r="F379" s="118" t="s">
        <v>3383</v>
      </c>
      <c r="G379" s="118" t="s">
        <v>3383</v>
      </c>
      <c r="H379" s="118" t="s">
        <v>3383</v>
      </c>
      <c r="I379" s="118">
        <v>40151148</v>
      </c>
    </row>
    <row r="380" spans="2:9">
      <c r="B380" s="115" t="s">
        <v>171</v>
      </c>
      <c r="C380" s="115" t="s">
        <v>1920</v>
      </c>
      <c r="D380" s="115" t="s">
        <v>1612</v>
      </c>
      <c r="E380" s="118">
        <v>15900781</v>
      </c>
      <c r="F380" s="118" t="s">
        <v>3383</v>
      </c>
      <c r="G380" s="118" t="s">
        <v>3383</v>
      </c>
      <c r="H380" s="118" t="s">
        <v>3383</v>
      </c>
      <c r="I380" s="118">
        <v>15900781</v>
      </c>
    </row>
    <row r="381" spans="2:9">
      <c r="B381" s="115" t="s">
        <v>171</v>
      </c>
      <c r="C381" s="115" t="s">
        <v>1921</v>
      </c>
      <c r="D381" s="115" t="s">
        <v>2982</v>
      </c>
      <c r="E381" s="118">
        <v>36715452</v>
      </c>
      <c r="F381" s="118" t="s">
        <v>3383</v>
      </c>
      <c r="G381" s="118" t="s">
        <v>3383</v>
      </c>
      <c r="H381" s="118" t="s">
        <v>3383</v>
      </c>
      <c r="I381" s="118">
        <v>36715452</v>
      </c>
    </row>
    <row r="382" spans="2:9">
      <c r="B382" s="115" t="s">
        <v>171</v>
      </c>
      <c r="C382" s="115" t="s">
        <v>1922</v>
      </c>
      <c r="D382" s="115" t="s">
        <v>1615</v>
      </c>
      <c r="E382" s="118">
        <v>810000</v>
      </c>
      <c r="F382" s="118">
        <v>143000</v>
      </c>
      <c r="G382" s="118" t="s">
        <v>3383</v>
      </c>
      <c r="H382" s="118">
        <v>143000</v>
      </c>
      <c r="I382" s="118">
        <v>667000</v>
      </c>
    </row>
    <row r="383" spans="2:9">
      <c r="B383" s="115" t="s">
        <v>171</v>
      </c>
      <c r="C383" s="115" t="s">
        <v>1923</v>
      </c>
      <c r="D383" s="115" t="s">
        <v>3410</v>
      </c>
      <c r="E383" s="118">
        <v>450000</v>
      </c>
      <c r="F383" s="118">
        <v>163250</v>
      </c>
      <c r="G383" s="118" t="s">
        <v>3383</v>
      </c>
      <c r="H383" s="118">
        <v>163250</v>
      </c>
      <c r="I383" s="118">
        <v>286750</v>
      </c>
    </row>
    <row r="384" spans="2:9">
      <c r="B384" s="115" t="s">
        <v>171</v>
      </c>
      <c r="C384" s="115" t="s">
        <v>1924</v>
      </c>
      <c r="D384" s="115" t="s">
        <v>3411</v>
      </c>
      <c r="E384" s="118">
        <v>320000</v>
      </c>
      <c r="F384" s="118">
        <v>25000</v>
      </c>
      <c r="G384" s="118" t="s">
        <v>3383</v>
      </c>
      <c r="H384" s="118">
        <v>25000</v>
      </c>
      <c r="I384" s="118">
        <v>295000</v>
      </c>
    </row>
    <row r="385" spans="2:9">
      <c r="B385" s="115" t="s">
        <v>171</v>
      </c>
      <c r="C385" s="115" t="s">
        <v>1925</v>
      </c>
      <c r="D385" s="115" t="s">
        <v>3433</v>
      </c>
      <c r="E385" s="118">
        <v>556182.98</v>
      </c>
      <c r="F385" s="118">
        <v>43217.279999999999</v>
      </c>
      <c r="G385" s="118" t="s">
        <v>3383</v>
      </c>
      <c r="H385" s="118">
        <v>43217.279999999999</v>
      </c>
      <c r="I385" s="118">
        <v>512965.7</v>
      </c>
    </row>
    <row r="386" spans="2:9">
      <c r="B386" s="115" t="s">
        <v>171</v>
      </c>
      <c r="C386" s="115" t="s">
        <v>1926</v>
      </c>
      <c r="D386" s="115" t="s">
        <v>3412</v>
      </c>
      <c r="E386" s="118">
        <v>3200000</v>
      </c>
      <c r="F386" s="118">
        <v>698788.47</v>
      </c>
      <c r="G386" s="118" t="s">
        <v>3383</v>
      </c>
      <c r="H386" s="118">
        <v>698788.47</v>
      </c>
      <c r="I386" s="118">
        <v>2501211.5299999998</v>
      </c>
    </row>
    <row r="387" spans="2:9">
      <c r="B387" s="115" t="s">
        <v>171</v>
      </c>
      <c r="C387" s="115" t="s">
        <v>1927</v>
      </c>
      <c r="D387" s="115" t="s">
        <v>3413</v>
      </c>
      <c r="E387" s="118">
        <v>480000</v>
      </c>
      <c r="F387" s="118">
        <v>91735.679999999993</v>
      </c>
      <c r="G387" s="118" t="s">
        <v>3383</v>
      </c>
      <c r="H387" s="118">
        <v>91735.679999999993</v>
      </c>
      <c r="I387" s="118">
        <v>388264.32</v>
      </c>
    </row>
    <row r="388" spans="2:9">
      <c r="B388" s="115" t="s">
        <v>171</v>
      </c>
      <c r="C388" s="115" t="s">
        <v>1928</v>
      </c>
      <c r="D388" s="115" t="s">
        <v>3419</v>
      </c>
      <c r="E388" s="118">
        <v>200000</v>
      </c>
      <c r="F388" s="118">
        <v>2686.81</v>
      </c>
      <c r="G388" s="118" t="s">
        <v>3383</v>
      </c>
      <c r="H388" s="118">
        <v>2686.81</v>
      </c>
      <c r="I388" s="118">
        <v>197313.19</v>
      </c>
    </row>
    <row r="389" spans="2:9">
      <c r="B389" s="115" t="s">
        <v>171</v>
      </c>
      <c r="C389" s="115" t="s">
        <v>1929</v>
      </c>
      <c r="D389" s="115" t="s">
        <v>1647</v>
      </c>
      <c r="E389" s="118">
        <v>675000</v>
      </c>
      <c r="F389" s="118" t="s">
        <v>3383</v>
      </c>
      <c r="G389" s="118" t="s">
        <v>3383</v>
      </c>
      <c r="H389" s="118" t="s">
        <v>3383</v>
      </c>
      <c r="I389" s="118">
        <v>675000</v>
      </c>
    </row>
    <row r="390" spans="2:9">
      <c r="B390" s="115" t="s">
        <v>171</v>
      </c>
      <c r="C390" s="115" t="s">
        <v>1930</v>
      </c>
      <c r="D390" s="115" t="s">
        <v>3423</v>
      </c>
      <c r="E390" s="118">
        <v>1200000</v>
      </c>
      <c r="F390" s="118">
        <v>93043.53</v>
      </c>
      <c r="G390" s="118" t="s">
        <v>3383</v>
      </c>
      <c r="H390" s="118">
        <v>93043.53</v>
      </c>
      <c r="I390" s="118">
        <v>1106956.47</v>
      </c>
    </row>
    <row r="391" spans="2:9">
      <c r="B391" s="115" t="s">
        <v>171</v>
      </c>
      <c r="C391" s="115" t="s">
        <v>1931</v>
      </c>
      <c r="D391" s="115" t="s">
        <v>1625</v>
      </c>
      <c r="E391" s="118">
        <v>3308017.5</v>
      </c>
      <c r="F391" s="118" t="s">
        <v>3383</v>
      </c>
      <c r="G391" s="118" t="s">
        <v>3383</v>
      </c>
      <c r="H391" s="118" t="s">
        <v>3383</v>
      </c>
      <c r="I391" s="118">
        <v>3308017.5</v>
      </c>
    </row>
    <row r="392" spans="2:9">
      <c r="B392" s="115" t="s">
        <v>171</v>
      </c>
      <c r="C392" s="115" t="s">
        <v>1932</v>
      </c>
      <c r="D392" s="115" t="s">
        <v>3420</v>
      </c>
      <c r="E392" s="118">
        <v>8518500</v>
      </c>
      <c r="F392" s="118" t="s">
        <v>3383</v>
      </c>
      <c r="G392" s="118" t="s">
        <v>3383</v>
      </c>
      <c r="H392" s="118" t="s">
        <v>3383</v>
      </c>
      <c r="I392" s="118">
        <v>8518500</v>
      </c>
    </row>
    <row r="393" spans="2:9">
      <c r="B393" s="115" t="s">
        <v>171</v>
      </c>
      <c r="C393" s="115" t="s">
        <v>1933</v>
      </c>
      <c r="D393" s="115" t="s">
        <v>3417</v>
      </c>
      <c r="E393" s="118">
        <v>7200000</v>
      </c>
      <c r="F393" s="118" t="s">
        <v>3383</v>
      </c>
      <c r="G393" s="118" t="s">
        <v>3383</v>
      </c>
      <c r="H393" s="118" t="s">
        <v>3383</v>
      </c>
      <c r="I393" s="118">
        <v>7200000</v>
      </c>
    </row>
    <row r="394" spans="2:9">
      <c r="B394" s="115" t="s">
        <v>171</v>
      </c>
      <c r="C394" s="115" t="s">
        <v>1934</v>
      </c>
      <c r="D394" s="115" t="s">
        <v>3430</v>
      </c>
      <c r="E394" s="118">
        <v>2500000</v>
      </c>
      <c r="F394" s="118" t="s">
        <v>3383</v>
      </c>
      <c r="G394" s="118" t="s">
        <v>3383</v>
      </c>
      <c r="H394" s="118" t="s">
        <v>3383</v>
      </c>
      <c r="I394" s="118">
        <v>2500000</v>
      </c>
    </row>
    <row r="395" spans="2:9">
      <c r="B395" s="115" t="s">
        <v>171</v>
      </c>
      <c r="C395" s="115" t="s">
        <v>3345</v>
      </c>
      <c r="D395" s="115" t="s">
        <v>3396</v>
      </c>
      <c r="E395" s="118">
        <v>24383593.989999998</v>
      </c>
      <c r="F395" s="118">
        <v>24383593.989999998</v>
      </c>
      <c r="G395" s="118" t="s">
        <v>3383</v>
      </c>
      <c r="H395" s="118">
        <v>24383593.989999998</v>
      </c>
      <c r="I395" s="118" t="s">
        <v>3383</v>
      </c>
    </row>
    <row r="396" spans="2:9">
      <c r="B396" s="115" t="s">
        <v>190</v>
      </c>
      <c r="C396" s="115" t="s">
        <v>1463</v>
      </c>
      <c r="D396" s="115" t="s">
        <v>1597</v>
      </c>
      <c r="E396" s="118">
        <v>22163060.609999999</v>
      </c>
      <c r="F396" s="118">
        <v>1553128.2</v>
      </c>
      <c r="G396" s="118" t="s">
        <v>3383</v>
      </c>
      <c r="H396" s="118">
        <v>1553128.2</v>
      </c>
      <c r="I396" s="118">
        <v>20609932.41</v>
      </c>
    </row>
    <row r="397" spans="2:9">
      <c r="B397" s="115" t="s">
        <v>190</v>
      </c>
      <c r="C397" s="115" t="s">
        <v>1935</v>
      </c>
      <c r="D397" s="115" t="s">
        <v>3408</v>
      </c>
      <c r="E397" s="118">
        <v>8587251.3499999996</v>
      </c>
      <c r="F397" s="118">
        <v>2379826.9900000002</v>
      </c>
      <c r="G397" s="118" t="s">
        <v>3383</v>
      </c>
      <c r="H397" s="118">
        <v>2379826.9900000002</v>
      </c>
      <c r="I397" s="118">
        <v>6207424.3600000003</v>
      </c>
    </row>
    <row r="398" spans="2:9">
      <c r="B398" s="115" t="s">
        <v>190</v>
      </c>
      <c r="C398" s="115" t="s">
        <v>1936</v>
      </c>
      <c r="D398" s="115" t="s">
        <v>1600</v>
      </c>
      <c r="E398" s="118">
        <v>54650932.710000001</v>
      </c>
      <c r="F398" s="118">
        <v>6587884.6900000004</v>
      </c>
      <c r="G398" s="118" t="s">
        <v>3383</v>
      </c>
      <c r="H398" s="118">
        <v>6587884.6900000004</v>
      </c>
      <c r="I398" s="118">
        <v>48063048.020000003</v>
      </c>
    </row>
    <row r="399" spans="2:9">
      <c r="B399" s="115" t="s">
        <v>190</v>
      </c>
      <c r="C399" s="115" t="s">
        <v>1937</v>
      </c>
      <c r="D399" s="115" t="s">
        <v>1602</v>
      </c>
      <c r="E399" s="118">
        <v>2814859.14</v>
      </c>
      <c r="F399" s="118">
        <v>594313.19999999995</v>
      </c>
      <c r="G399" s="118" t="s">
        <v>3383</v>
      </c>
      <c r="H399" s="118">
        <v>594313.19999999995</v>
      </c>
      <c r="I399" s="118">
        <v>2220545.94</v>
      </c>
    </row>
    <row r="400" spans="2:9">
      <c r="B400" s="115" t="s">
        <v>190</v>
      </c>
      <c r="C400" s="115" t="s">
        <v>1938</v>
      </c>
      <c r="D400" s="115" t="s">
        <v>1604</v>
      </c>
      <c r="E400" s="118">
        <v>7666707.9800000004</v>
      </c>
      <c r="F400" s="118">
        <v>775387.89</v>
      </c>
      <c r="G400" s="118" t="s">
        <v>3383</v>
      </c>
      <c r="H400" s="118">
        <v>775387.89</v>
      </c>
      <c r="I400" s="118">
        <v>6891320.0899999999</v>
      </c>
    </row>
    <row r="401" spans="2:9">
      <c r="B401" s="115" t="s">
        <v>190</v>
      </c>
      <c r="C401" s="115" t="s">
        <v>1939</v>
      </c>
      <c r="D401" s="115" t="s">
        <v>2975</v>
      </c>
      <c r="E401" s="118">
        <v>26938132.710000001</v>
      </c>
      <c r="F401" s="118" t="s">
        <v>3383</v>
      </c>
      <c r="G401" s="118">
        <v>48400</v>
      </c>
      <c r="H401" s="118">
        <v>48400</v>
      </c>
      <c r="I401" s="118">
        <v>26889732.710000001</v>
      </c>
    </row>
    <row r="402" spans="2:9">
      <c r="B402" s="115" t="s">
        <v>190</v>
      </c>
      <c r="C402" s="115" t="s">
        <v>1940</v>
      </c>
      <c r="D402" s="115" t="s">
        <v>1607</v>
      </c>
      <c r="E402" s="118">
        <v>4222000</v>
      </c>
      <c r="F402" s="118" t="s">
        <v>3383</v>
      </c>
      <c r="G402" s="118" t="s">
        <v>3383</v>
      </c>
      <c r="H402" s="118" t="s">
        <v>3383</v>
      </c>
      <c r="I402" s="118">
        <v>4222000</v>
      </c>
    </row>
    <row r="403" spans="2:9">
      <c r="B403" s="115" t="s">
        <v>190</v>
      </c>
      <c r="C403" s="115" t="s">
        <v>1941</v>
      </c>
      <c r="D403" s="115" t="s">
        <v>3418</v>
      </c>
      <c r="E403" s="118">
        <v>3320000</v>
      </c>
      <c r="F403" s="118">
        <v>20000</v>
      </c>
      <c r="G403" s="118">
        <v>280000</v>
      </c>
      <c r="H403" s="118">
        <v>300000</v>
      </c>
      <c r="I403" s="118">
        <v>3020000</v>
      </c>
    </row>
    <row r="404" spans="2:9">
      <c r="B404" s="115" t="s">
        <v>190</v>
      </c>
      <c r="C404" s="115" t="s">
        <v>1942</v>
      </c>
      <c r="D404" s="115" t="s">
        <v>3409</v>
      </c>
      <c r="E404" s="118">
        <v>660000</v>
      </c>
      <c r="F404" s="118" t="s">
        <v>3383</v>
      </c>
      <c r="G404" s="118">
        <v>200000</v>
      </c>
      <c r="H404" s="118">
        <v>200000</v>
      </c>
      <c r="I404" s="118">
        <v>460000</v>
      </c>
    </row>
    <row r="405" spans="2:9">
      <c r="B405" s="115" t="s">
        <v>190</v>
      </c>
      <c r="C405" s="115" t="s">
        <v>1943</v>
      </c>
      <c r="D405" s="115" t="s">
        <v>1610</v>
      </c>
      <c r="E405" s="118">
        <v>23772456.350000001</v>
      </c>
      <c r="F405" s="118">
        <v>2519000</v>
      </c>
      <c r="G405" s="118">
        <v>3030075</v>
      </c>
      <c r="H405" s="118">
        <v>5549075</v>
      </c>
      <c r="I405" s="118">
        <v>18223381.350000001</v>
      </c>
    </row>
    <row r="406" spans="2:9">
      <c r="B406" s="115" t="s">
        <v>190</v>
      </c>
      <c r="C406" s="115" t="s">
        <v>1944</v>
      </c>
      <c r="D406" s="115" t="s">
        <v>1612</v>
      </c>
      <c r="E406" s="118">
        <v>16463355</v>
      </c>
      <c r="F406" s="118">
        <v>1455120</v>
      </c>
      <c r="G406" s="118">
        <v>1488880</v>
      </c>
      <c r="H406" s="118">
        <v>2944000</v>
      </c>
      <c r="I406" s="118">
        <v>13519355</v>
      </c>
    </row>
    <row r="407" spans="2:9">
      <c r="B407" s="115" t="s">
        <v>190</v>
      </c>
      <c r="C407" s="115" t="s">
        <v>1945</v>
      </c>
      <c r="D407" s="115" t="s">
        <v>2982</v>
      </c>
      <c r="E407" s="118">
        <v>306000</v>
      </c>
      <c r="F407" s="118" t="s">
        <v>3383</v>
      </c>
      <c r="G407" s="118" t="s">
        <v>3383</v>
      </c>
      <c r="H407" s="118" t="s">
        <v>3383</v>
      </c>
      <c r="I407" s="118">
        <v>306000</v>
      </c>
    </row>
    <row r="408" spans="2:9">
      <c r="B408" s="115" t="s">
        <v>190</v>
      </c>
      <c r="C408" s="115" t="s">
        <v>1946</v>
      </c>
      <c r="D408" s="115" t="s">
        <v>1615</v>
      </c>
      <c r="E408" s="118">
        <v>3900000</v>
      </c>
      <c r="F408" s="118" t="s">
        <v>3383</v>
      </c>
      <c r="G408" s="118" t="s">
        <v>3383</v>
      </c>
      <c r="H408" s="118" t="s">
        <v>3383</v>
      </c>
      <c r="I408" s="118">
        <v>3900000</v>
      </c>
    </row>
    <row r="409" spans="2:9">
      <c r="B409" s="115" t="s">
        <v>190</v>
      </c>
      <c r="C409" s="115" t="s">
        <v>1947</v>
      </c>
      <c r="D409" s="115" t="s">
        <v>3410</v>
      </c>
      <c r="E409" s="118">
        <v>375000</v>
      </c>
      <c r="F409" s="118">
        <v>106860</v>
      </c>
      <c r="G409" s="118" t="s">
        <v>3383</v>
      </c>
      <c r="H409" s="118">
        <v>106860</v>
      </c>
      <c r="I409" s="118">
        <v>268140</v>
      </c>
    </row>
    <row r="410" spans="2:9">
      <c r="B410" s="115" t="s">
        <v>190</v>
      </c>
      <c r="C410" s="115" t="s">
        <v>1948</v>
      </c>
      <c r="D410" s="115" t="s">
        <v>3411</v>
      </c>
      <c r="E410" s="118">
        <v>224000</v>
      </c>
      <c r="F410" s="118">
        <v>2686.85</v>
      </c>
      <c r="G410" s="118" t="s">
        <v>3383</v>
      </c>
      <c r="H410" s="118">
        <v>2686.85</v>
      </c>
      <c r="I410" s="118">
        <v>221313.15</v>
      </c>
    </row>
    <row r="411" spans="2:9">
      <c r="B411" s="115" t="s">
        <v>190</v>
      </c>
      <c r="C411" s="115" t="s">
        <v>1949</v>
      </c>
      <c r="D411" s="115" t="s">
        <v>3433</v>
      </c>
      <c r="E411" s="118">
        <v>450000</v>
      </c>
      <c r="F411" s="118" t="s">
        <v>3383</v>
      </c>
      <c r="G411" s="118" t="s">
        <v>3383</v>
      </c>
      <c r="H411" s="118" t="s">
        <v>3383</v>
      </c>
      <c r="I411" s="118">
        <v>450000</v>
      </c>
    </row>
    <row r="412" spans="2:9">
      <c r="B412" s="115" t="s">
        <v>190</v>
      </c>
      <c r="C412" s="115" t="s">
        <v>1950</v>
      </c>
      <c r="D412" s="115" t="s">
        <v>3412</v>
      </c>
      <c r="E412" s="118">
        <v>2400000</v>
      </c>
      <c r="F412" s="118">
        <v>7459.61</v>
      </c>
      <c r="G412" s="118" t="s">
        <v>3383</v>
      </c>
      <c r="H412" s="118">
        <v>7459.61</v>
      </c>
      <c r="I412" s="118">
        <v>2392540.39</v>
      </c>
    </row>
    <row r="413" spans="2:9">
      <c r="B413" s="115" t="s">
        <v>190</v>
      </c>
      <c r="C413" s="115" t="s">
        <v>1951</v>
      </c>
      <c r="D413" s="115" t="s">
        <v>3413</v>
      </c>
      <c r="E413" s="118">
        <v>400000</v>
      </c>
      <c r="F413" s="118" t="s">
        <v>3383</v>
      </c>
      <c r="G413" s="118" t="s">
        <v>3383</v>
      </c>
      <c r="H413" s="118" t="s">
        <v>3383</v>
      </c>
      <c r="I413" s="118">
        <v>400000</v>
      </c>
    </row>
    <row r="414" spans="2:9">
      <c r="B414" s="115" t="s">
        <v>190</v>
      </c>
      <c r="C414" s="115" t="s">
        <v>1952</v>
      </c>
      <c r="D414" s="115" t="s">
        <v>3419</v>
      </c>
      <c r="E414" s="118">
        <v>160000</v>
      </c>
      <c r="F414" s="118" t="s">
        <v>3383</v>
      </c>
      <c r="G414" s="118" t="s">
        <v>3383</v>
      </c>
      <c r="H414" s="118" t="s">
        <v>3383</v>
      </c>
      <c r="I414" s="118">
        <v>160000</v>
      </c>
    </row>
    <row r="415" spans="2:9">
      <c r="B415" s="115" t="s">
        <v>190</v>
      </c>
      <c r="C415" s="115" t="s">
        <v>1953</v>
      </c>
      <c r="D415" s="115" t="s">
        <v>1647</v>
      </c>
      <c r="E415" s="118">
        <v>675000</v>
      </c>
      <c r="F415" s="118" t="s">
        <v>3383</v>
      </c>
      <c r="G415" s="118" t="s">
        <v>3383</v>
      </c>
      <c r="H415" s="118" t="s">
        <v>3383</v>
      </c>
      <c r="I415" s="118">
        <v>675000</v>
      </c>
    </row>
    <row r="416" spans="2:9">
      <c r="B416" s="115" t="s">
        <v>190</v>
      </c>
      <c r="C416" s="115" t="s">
        <v>1954</v>
      </c>
      <c r="D416" s="115" t="s">
        <v>3423</v>
      </c>
      <c r="E416" s="118">
        <v>960000</v>
      </c>
      <c r="F416" s="118">
        <v>48022.73</v>
      </c>
      <c r="G416" s="118" t="s">
        <v>3383</v>
      </c>
      <c r="H416" s="118">
        <v>48022.73</v>
      </c>
      <c r="I416" s="118">
        <v>911977.27</v>
      </c>
    </row>
    <row r="417" spans="2:9">
      <c r="B417" s="115" t="s">
        <v>190</v>
      </c>
      <c r="C417" s="115" t="s">
        <v>1955</v>
      </c>
      <c r="D417" s="115" t="s">
        <v>1625</v>
      </c>
      <c r="E417" s="118">
        <v>3024067.5</v>
      </c>
      <c r="F417" s="118">
        <v>894755.6</v>
      </c>
      <c r="G417" s="118" t="s">
        <v>3383</v>
      </c>
      <c r="H417" s="118">
        <v>894755.6</v>
      </c>
      <c r="I417" s="118">
        <v>2129311.9</v>
      </c>
    </row>
    <row r="418" spans="2:9">
      <c r="B418" s="115" t="s">
        <v>190</v>
      </c>
      <c r="C418" s="115" t="s">
        <v>1956</v>
      </c>
      <c r="D418" s="115" t="s">
        <v>3420</v>
      </c>
      <c r="E418" s="118">
        <v>6814800</v>
      </c>
      <c r="F418" s="118" t="s">
        <v>3383</v>
      </c>
      <c r="G418" s="118" t="s">
        <v>3383</v>
      </c>
      <c r="H418" s="118" t="s">
        <v>3383</v>
      </c>
      <c r="I418" s="118">
        <v>6814800</v>
      </c>
    </row>
    <row r="419" spans="2:9">
      <c r="B419" s="115" t="s">
        <v>190</v>
      </c>
      <c r="C419" s="115" t="s">
        <v>1957</v>
      </c>
      <c r="D419" s="115" t="s">
        <v>3417</v>
      </c>
      <c r="E419" s="118">
        <v>5400000</v>
      </c>
      <c r="F419" s="118" t="s">
        <v>3383</v>
      </c>
      <c r="G419" s="118" t="s">
        <v>3383</v>
      </c>
      <c r="H419" s="118" t="s">
        <v>3383</v>
      </c>
      <c r="I419" s="118">
        <v>5400000</v>
      </c>
    </row>
    <row r="420" spans="2:9">
      <c r="B420" s="115" t="s">
        <v>190</v>
      </c>
      <c r="C420" s="115" t="s">
        <v>1958</v>
      </c>
      <c r="D420" s="115" t="s">
        <v>3430</v>
      </c>
      <c r="E420" s="118">
        <v>2500000</v>
      </c>
      <c r="F420" s="118" t="s">
        <v>3383</v>
      </c>
      <c r="G420" s="118" t="s">
        <v>3383</v>
      </c>
      <c r="H420" s="118" t="s">
        <v>3383</v>
      </c>
      <c r="I420" s="118">
        <v>2500000</v>
      </c>
    </row>
    <row r="421" spans="2:9">
      <c r="B421" s="115" t="s">
        <v>190</v>
      </c>
      <c r="C421" s="115" t="s">
        <v>3346</v>
      </c>
      <c r="D421" s="115" t="s">
        <v>3397</v>
      </c>
      <c r="E421" s="118">
        <v>3210324.26</v>
      </c>
      <c r="F421" s="118">
        <v>3210324.26</v>
      </c>
      <c r="G421" s="118" t="s">
        <v>3383</v>
      </c>
      <c r="H421" s="118">
        <v>3210324.26</v>
      </c>
      <c r="I421" s="118" t="s">
        <v>3383</v>
      </c>
    </row>
    <row r="422" spans="2:9">
      <c r="B422" s="115" t="s">
        <v>216</v>
      </c>
      <c r="C422" s="115" t="s">
        <v>1464</v>
      </c>
      <c r="D422" s="115" t="s">
        <v>1597</v>
      </c>
      <c r="E422" s="118">
        <v>1678992.86</v>
      </c>
      <c r="F422" s="118">
        <v>19567.78</v>
      </c>
      <c r="G422" s="118" t="s">
        <v>3383</v>
      </c>
      <c r="H422" s="118">
        <v>19567.78</v>
      </c>
      <c r="I422" s="118">
        <v>1659425.08</v>
      </c>
    </row>
    <row r="423" spans="2:9">
      <c r="B423" s="115" t="s">
        <v>216</v>
      </c>
      <c r="C423" s="115" t="s">
        <v>1959</v>
      </c>
      <c r="D423" s="115" t="s">
        <v>3408</v>
      </c>
      <c r="E423" s="118">
        <v>397800</v>
      </c>
      <c r="F423" s="118">
        <v>12412.56</v>
      </c>
      <c r="G423" s="118" t="s">
        <v>3383</v>
      </c>
      <c r="H423" s="118">
        <v>12412.56</v>
      </c>
      <c r="I423" s="118">
        <v>385387.44</v>
      </c>
    </row>
    <row r="424" spans="2:9">
      <c r="B424" s="115" t="s">
        <v>216</v>
      </c>
      <c r="C424" s="115" t="s">
        <v>1960</v>
      </c>
      <c r="D424" s="115" t="s">
        <v>1600</v>
      </c>
      <c r="E424" s="118">
        <v>4627848.8</v>
      </c>
      <c r="F424" s="118">
        <v>90981.87</v>
      </c>
      <c r="G424" s="118" t="s">
        <v>3383</v>
      </c>
      <c r="H424" s="118">
        <v>90981.87</v>
      </c>
      <c r="I424" s="118">
        <v>4536866.93</v>
      </c>
    </row>
    <row r="425" spans="2:9">
      <c r="B425" s="115" t="s">
        <v>216</v>
      </c>
      <c r="C425" s="115" t="s">
        <v>1961</v>
      </c>
      <c r="D425" s="115" t="s">
        <v>1602</v>
      </c>
      <c r="E425" s="118">
        <v>295462</v>
      </c>
      <c r="F425" s="118">
        <v>10314.99</v>
      </c>
      <c r="G425" s="118" t="s">
        <v>3383</v>
      </c>
      <c r="H425" s="118">
        <v>10314.99</v>
      </c>
      <c r="I425" s="118">
        <v>285147.01</v>
      </c>
    </row>
    <row r="426" spans="2:9">
      <c r="B426" s="115" t="s">
        <v>216</v>
      </c>
      <c r="C426" s="115" t="s">
        <v>1962</v>
      </c>
      <c r="D426" s="115" t="s">
        <v>1604</v>
      </c>
      <c r="E426" s="118">
        <v>682656.45</v>
      </c>
      <c r="F426" s="118">
        <v>32135.79</v>
      </c>
      <c r="G426" s="118" t="s">
        <v>3383</v>
      </c>
      <c r="H426" s="118">
        <v>32135.79</v>
      </c>
      <c r="I426" s="118">
        <v>650520.66</v>
      </c>
    </row>
    <row r="427" spans="2:9">
      <c r="B427" s="115" t="s">
        <v>216</v>
      </c>
      <c r="C427" s="115" t="s">
        <v>1963</v>
      </c>
      <c r="D427" s="115" t="s">
        <v>2975</v>
      </c>
      <c r="E427" s="118">
        <v>4334773.33</v>
      </c>
      <c r="F427" s="118" t="s">
        <v>3383</v>
      </c>
      <c r="G427" s="118" t="s">
        <v>3383</v>
      </c>
      <c r="H427" s="118" t="s">
        <v>3383</v>
      </c>
      <c r="I427" s="118">
        <v>4334773.33</v>
      </c>
    </row>
    <row r="428" spans="2:9">
      <c r="B428" s="115" t="s">
        <v>216</v>
      </c>
      <c r="C428" s="115" t="s">
        <v>1964</v>
      </c>
      <c r="D428" s="115" t="s">
        <v>1607</v>
      </c>
      <c r="E428" s="118">
        <v>726000</v>
      </c>
      <c r="F428" s="118" t="s">
        <v>3383</v>
      </c>
      <c r="G428" s="118" t="s">
        <v>3383</v>
      </c>
      <c r="H428" s="118" t="s">
        <v>3383</v>
      </c>
      <c r="I428" s="118">
        <v>726000</v>
      </c>
    </row>
    <row r="429" spans="2:9">
      <c r="B429" s="115" t="s">
        <v>216</v>
      </c>
      <c r="C429" s="115" t="s">
        <v>1965</v>
      </c>
      <c r="D429" s="115" t="s">
        <v>3418</v>
      </c>
      <c r="E429" s="118">
        <v>300000</v>
      </c>
      <c r="F429" s="118" t="s">
        <v>3383</v>
      </c>
      <c r="G429" s="118" t="s">
        <v>3383</v>
      </c>
      <c r="H429" s="118" t="s">
        <v>3383</v>
      </c>
      <c r="I429" s="118">
        <v>300000</v>
      </c>
    </row>
    <row r="430" spans="2:9">
      <c r="B430" s="115" t="s">
        <v>216</v>
      </c>
      <c r="C430" s="115" t="s">
        <v>1966</v>
      </c>
      <c r="D430" s="115" t="s">
        <v>3409</v>
      </c>
      <c r="E430" s="118">
        <v>40000</v>
      </c>
      <c r="F430" s="118" t="s">
        <v>3383</v>
      </c>
      <c r="G430" s="118" t="s">
        <v>3383</v>
      </c>
      <c r="H430" s="118" t="s">
        <v>3383</v>
      </c>
      <c r="I430" s="118">
        <v>40000</v>
      </c>
    </row>
    <row r="431" spans="2:9">
      <c r="B431" s="115" t="s">
        <v>216</v>
      </c>
      <c r="C431" s="115" t="s">
        <v>1967</v>
      </c>
      <c r="D431" s="115" t="s">
        <v>1610</v>
      </c>
      <c r="E431" s="118">
        <v>770400</v>
      </c>
      <c r="F431" s="118" t="s">
        <v>3383</v>
      </c>
      <c r="G431" s="118" t="s">
        <v>3383</v>
      </c>
      <c r="H431" s="118" t="s">
        <v>3383</v>
      </c>
      <c r="I431" s="118">
        <v>770400</v>
      </c>
    </row>
    <row r="432" spans="2:9">
      <c r="B432" s="115" t="s">
        <v>216</v>
      </c>
      <c r="C432" s="115" t="s">
        <v>1968</v>
      </c>
      <c r="D432" s="115" t="s">
        <v>1612</v>
      </c>
      <c r="E432" s="118">
        <v>1701415</v>
      </c>
      <c r="F432" s="118" t="s">
        <v>3383</v>
      </c>
      <c r="G432" s="118" t="s">
        <v>3383</v>
      </c>
      <c r="H432" s="118" t="s">
        <v>3383</v>
      </c>
      <c r="I432" s="118">
        <v>1701415</v>
      </c>
    </row>
    <row r="433" spans="2:9">
      <c r="B433" s="115" t="s">
        <v>216</v>
      </c>
      <c r="C433" s="115" t="s">
        <v>1969</v>
      </c>
      <c r="D433" s="115" t="s">
        <v>2982</v>
      </c>
      <c r="E433" s="118">
        <v>669500</v>
      </c>
      <c r="F433" s="118" t="s">
        <v>3383</v>
      </c>
      <c r="G433" s="118" t="s">
        <v>3383</v>
      </c>
      <c r="H433" s="118" t="s">
        <v>3383</v>
      </c>
      <c r="I433" s="118">
        <v>669500</v>
      </c>
    </row>
    <row r="434" spans="2:9">
      <c r="B434" s="115" t="s">
        <v>216</v>
      </c>
      <c r="C434" s="115" t="s">
        <v>1970</v>
      </c>
      <c r="D434" s="115" t="s">
        <v>1615</v>
      </c>
      <c r="E434" s="118">
        <v>685000</v>
      </c>
      <c r="F434" s="118" t="s">
        <v>3383</v>
      </c>
      <c r="G434" s="118" t="s">
        <v>3383</v>
      </c>
      <c r="H434" s="118" t="s">
        <v>3383</v>
      </c>
      <c r="I434" s="118">
        <v>685000</v>
      </c>
    </row>
    <row r="435" spans="2:9">
      <c r="B435" s="115" t="s">
        <v>216</v>
      </c>
      <c r="C435" s="115" t="s">
        <v>1971</v>
      </c>
      <c r="D435" s="115" t="s">
        <v>3410</v>
      </c>
      <c r="E435" s="118">
        <v>75000</v>
      </c>
      <c r="F435" s="118">
        <v>27660</v>
      </c>
      <c r="G435" s="118" t="s">
        <v>3383</v>
      </c>
      <c r="H435" s="118">
        <v>27660</v>
      </c>
      <c r="I435" s="118">
        <v>47340</v>
      </c>
    </row>
    <row r="436" spans="2:9">
      <c r="B436" s="115" t="s">
        <v>216</v>
      </c>
      <c r="C436" s="115" t="s">
        <v>1972</v>
      </c>
      <c r="D436" s="115" t="s">
        <v>3411</v>
      </c>
      <c r="E436" s="118">
        <v>50000</v>
      </c>
      <c r="F436" s="118" t="s">
        <v>3383</v>
      </c>
      <c r="G436" s="118" t="s">
        <v>3383</v>
      </c>
      <c r="H436" s="118" t="s">
        <v>3383</v>
      </c>
      <c r="I436" s="118">
        <v>50000</v>
      </c>
    </row>
    <row r="437" spans="2:9">
      <c r="B437" s="115" t="s">
        <v>216</v>
      </c>
      <c r="C437" s="115" t="s">
        <v>1973</v>
      </c>
      <c r="D437" s="115" t="s">
        <v>1619</v>
      </c>
      <c r="E437" s="118">
        <v>150000</v>
      </c>
      <c r="F437" s="118">
        <v>360</v>
      </c>
      <c r="G437" s="118" t="s">
        <v>3383</v>
      </c>
      <c r="H437" s="118">
        <v>360</v>
      </c>
      <c r="I437" s="118">
        <v>149640</v>
      </c>
    </row>
    <row r="438" spans="2:9">
      <c r="B438" s="115" t="s">
        <v>216</v>
      </c>
      <c r="C438" s="115" t="s">
        <v>1974</v>
      </c>
      <c r="D438" s="115" t="s">
        <v>3413</v>
      </c>
      <c r="E438" s="118">
        <v>80000</v>
      </c>
      <c r="F438" s="118">
        <v>45464.73</v>
      </c>
      <c r="G438" s="118" t="s">
        <v>3383</v>
      </c>
      <c r="H438" s="118">
        <v>45464.73</v>
      </c>
      <c r="I438" s="118">
        <v>34535.269999999997</v>
      </c>
    </row>
    <row r="439" spans="2:9">
      <c r="B439" s="115" t="s">
        <v>216</v>
      </c>
      <c r="C439" s="115" t="s">
        <v>1975</v>
      </c>
      <c r="D439" s="115" t="s">
        <v>3419</v>
      </c>
      <c r="E439" s="118">
        <v>20000</v>
      </c>
      <c r="F439" s="118" t="s">
        <v>3383</v>
      </c>
      <c r="G439" s="118" t="s">
        <v>3383</v>
      </c>
      <c r="H439" s="118" t="s">
        <v>3383</v>
      </c>
      <c r="I439" s="118">
        <v>20000</v>
      </c>
    </row>
    <row r="440" spans="2:9">
      <c r="B440" s="115" t="s">
        <v>216</v>
      </c>
      <c r="C440" s="115" t="s">
        <v>1976</v>
      </c>
      <c r="D440" s="115" t="s">
        <v>3423</v>
      </c>
      <c r="E440" s="118">
        <v>240000</v>
      </c>
      <c r="F440" s="118">
        <v>211161.39</v>
      </c>
      <c r="G440" s="118" t="s">
        <v>3383</v>
      </c>
      <c r="H440" s="118">
        <v>211161.39</v>
      </c>
      <c r="I440" s="118">
        <v>28838.61</v>
      </c>
    </row>
    <row r="441" spans="2:9">
      <c r="B441" s="115" t="s">
        <v>216</v>
      </c>
      <c r="C441" s="115" t="s">
        <v>3347</v>
      </c>
      <c r="D441" s="115" t="s">
        <v>3398</v>
      </c>
      <c r="E441" s="118">
        <v>47815770.799999997</v>
      </c>
      <c r="F441" s="118">
        <v>47815770.799999997</v>
      </c>
      <c r="G441" s="118" t="s">
        <v>3383</v>
      </c>
      <c r="H441" s="118">
        <v>47815770.799999997</v>
      </c>
      <c r="I441" s="118" t="s">
        <v>3383</v>
      </c>
    </row>
    <row r="442" spans="2:9">
      <c r="B442" s="115" t="s">
        <v>221</v>
      </c>
      <c r="C442" s="115" t="s">
        <v>1465</v>
      </c>
      <c r="D442" s="115" t="s">
        <v>1597</v>
      </c>
      <c r="E442" s="118">
        <v>37183752.840000004</v>
      </c>
      <c r="F442" s="118">
        <v>3575414.79</v>
      </c>
      <c r="G442" s="118" t="s">
        <v>3383</v>
      </c>
      <c r="H442" s="118">
        <v>3575414.79</v>
      </c>
      <c r="I442" s="118">
        <v>33608338.049999997</v>
      </c>
    </row>
    <row r="443" spans="2:9">
      <c r="B443" s="115" t="s">
        <v>221</v>
      </c>
      <c r="C443" s="115" t="s">
        <v>1977</v>
      </c>
      <c r="D443" s="115" t="s">
        <v>3408</v>
      </c>
      <c r="E443" s="118">
        <v>8085881.6299999999</v>
      </c>
      <c r="F443" s="118">
        <v>2515398.83</v>
      </c>
      <c r="G443" s="118" t="s">
        <v>3383</v>
      </c>
      <c r="H443" s="118">
        <v>2515398.83</v>
      </c>
      <c r="I443" s="118">
        <v>5570482.7999999998</v>
      </c>
    </row>
    <row r="444" spans="2:9">
      <c r="B444" s="115" t="s">
        <v>221</v>
      </c>
      <c r="C444" s="115" t="s">
        <v>1978</v>
      </c>
      <c r="D444" s="115" t="s">
        <v>1600</v>
      </c>
      <c r="E444" s="118">
        <v>67180622.959999993</v>
      </c>
      <c r="F444" s="118">
        <v>6491792.46</v>
      </c>
      <c r="G444" s="118" t="s">
        <v>3383</v>
      </c>
      <c r="H444" s="118">
        <v>6491792.46</v>
      </c>
      <c r="I444" s="118">
        <v>60688830.5</v>
      </c>
    </row>
    <row r="445" spans="2:9">
      <c r="B445" s="115" t="s">
        <v>221</v>
      </c>
      <c r="C445" s="115" t="s">
        <v>1979</v>
      </c>
      <c r="D445" s="115" t="s">
        <v>1602</v>
      </c>
      <c r="E445" s="118">
        <v>3828548.51</v>
      </c>
      <c r="F445" s="118">
        <v>441610.69</v>
      </c>
      <c r="G445" s="118" t="s">
        <v>3383</v>
      </c>
      <c r="H445" s="118">
        <v>441610.69</v>
      </c>
      <c r="I445" s="118">
        <v>3386937.82</v>
      </c>
    </row>
    <row r="446" spans="2:9">
      <c r="B446" s="115" t="s">
        <v>221</v>
      </c>
      <c r="C446" s="115" t="s">
        <v>1980</v>
      </c>
      <c r="D446" s="115" t="s">
        <v>1604</v>
      </c>
      <c r="E446" s="118">
        <v>13750628.630000001</v>
      </c>
      <c r="F446" s="118">
        <v>1389015.3</v>
      </c>
      <c r="G446" s="118" t="s">
        <v>3383</v>
      </c>
      <c r="H446" s="118">
        <v>1389015.3</v>
      </c>
      <c r="I446" s="118">
        <v>12361613.33</v>
      </c>
    </row>
    <row r="447" spans="2:9">
      <c r="B447" s="115" t="s">
        <v>221</v>
      </c>
      <c r="C447" s="115" t="s">
        <v>1981</v>
      </c>
      <c r="D447" s="115" t="s">
        <v>2975</v>
      </c>
      <c r="E447" s="118">
        <v>83407258.870000005</v>
      </c>
      <c r="F447" s="118">
        <v>2004456.7</v>
      </c>
      <c r="G447" s="118" t="s">
        <v>3383</v>
      </c>
      <c r="H447" s="118">
        <v>2004456.7</v>
      </c>
      <c r="I447" s="118">
        <v>81402802.170000002</v>
      </c>
    </row>
    <row r="448" spans="2:9">
      <c r="B448" s="115" t="s">
        <v>221</v>
      </c>
      <c r="C448" s="115" t="s">
        <v>1982</v>
      </c>
      <c r="D448" s="115" t="s">
        <v>1607</v>
      </c>
      <c r="E448" s="118">
        <v>21128500</v>
      </c>
      <c r="F448" s="118">
        <v>198000</v>
      </c>
      <c r="G448" s="118">
        <v>33000</v>
      </c>
      <c r="H448" s="118">
        <v>231000</v>
      </c>
      <c r="I448" s="118">
        <v>20897500</v>
      </c>
    </row>
    <row r="449" spans="2:9">
      <c r="B449" s="115" t="s">
        <v>221</v>
      </c>
      <c r="C449" s="115" t="s">
        <v>1983</v>
      </c>
      <c r="D449" s="115" t="s">
        <v>3418</v>
      </c>
      <c r="E449" s="118">
        <v>3450000</v>
      </c>
      <c r="F449" s="118" t="s">
        <v>3383</v>
      </c>
      <c r="G449" s="118" t="s">
        <v>3383</v>
      </c>
      <c r="H449" s="118" t="s">
        <v>3383</v>
      </c>
      <c r="I449" s="118">
        <v>3450000</v>
      </c>
    </row>
    <row r="450" spans="2:9">
      <c r="B450" s="115" t="s">
        <v>221</v>
      </c>
      <c r="C450" s="115" t="s">
        <v>1984</v>
      </c>
      <c r="D450" s="115" t="s">
        <v>3409</v>
      </c>
      <c r="E450" s="118">
        <v>775000</v>
      </c>
      <c r="F450" s="118">
        <v>34000</v>
      </c>
      <c r="G450" s="118" t="s">
        <v>3383</v>
      </c>
      <c r="H450" s="118">
        <v>34000</v>
      </c>
      <c r="I450" s="118">
        <v>741000</v>
      </c>
    </row>
    <row r="451" spans="2:9">
      <c r="B451" s="115" t="s">
        <v>221</v>
      </c>
      <c r="C451" s="115" t="s">
        <v>1985</v>
      </c>
      <c r="D451" s="115" t="s">
        <v>1610</v>
      </c>
      <c r="E451" s="118">
        <v>95860589.299999997</v>
      </c>
      <c r="F451" s="118">
        <v>435625</v>
      </c>
      <c r="G451" s="118">
        <v>744600</v>
      </c>
      <c r="H451" s="118">
        <v>1180225</v>
      </c>
      <c r="I451" s="118">
        <v>94680364.299999997</v>
      </c>
    </row>
    <row r="452" spans="2:9">
      <c r="B452" s="115" t="s">
        <v>221</v>
      </c>
      <c r="C452" s="115" t="s">
        <v>1986</v>
      </c>
      <c r="D452" s="115" t="s">
        <v>1612</v>
      </c>
      <c r="E452" s="118">
        <v>18579414.350000001</v>
      </c>
      <c r="F452" s="118">
        <v>7775370</v>
      </c>
      <c r="G452" s="118">
        <v>1320720</v>
      </c>
      <c r="H452" s="118">
        <v>9096090</v>
      </c>
      <c r="I452" s="118">
        <v>9483324.3499999996</v>
      </c>
    </row>
    <row r="453" spans="2:9">
      <c r="B453" s="115" t="s">
        <v>221</v>
      </c>
      <c r="C453" s="115" t="s">
        <v>1987</v>
      </c>
      <c r="D453" s="115" t="s">
        <v>1988</v>
      </c>
      <c r="E453" s="118">
        <v>5040000</v>
      </c>
      <c r="F453" s="118" t="s">
        <v>3383</v>
      </c>
      <c r="G453" s="118" t="s">
        <v>3383</v>
      </c>
      <c r="H453" s="118" t="s">
        <v>3383</v>
      </c>
      <c r="I453" s="118">
        <v>5040000</v>
      </c>
    </row>
    <row r="454" spans="2:9">
      <c r="B454" s="115" t="s">
        <v>221</v>
      </c>
      <c r="C454" s="115" t="s">
        <v>1989</v>
      </c>
      <c r="D454" s="115" t="s">
        <v>1615</v>
      </c>
      <c r="E454" s="118">
        <v>7000000</v>
      </c>
      <c r="F454" s="118" t="s">
        <v>3383</v>
      </c>
      <c r="G454" s="118" t="s">
        <v>3383</v>
      </c>
      <c r="H454" s="118" t="s">
        <v>3383</v>
      </c>
      <c r="I454" s="118">
        <v>7000000</v>
      </c>
    </row>
    <row r="455" spans="2:9">
      <c r="B455" s="115" t="s">
        <v>221</v>
      </c>
      <c r="C455" s="115" t="s">
        <v>1990</v>
      </c>
      <c r="D455" s="115" t="s">
        <v>3410</v>
      </c>
      <c r="E455" s="118">
        <v>525000</v>
      </c>
      <c r="F455" s="118">
        <v>520810</v>
      </c>
      <c r="G455" s="118" t="s">
        <v>3383</v>
      </c>
      <c r="H455" s="118">
        <v>520810</v>
      </c>
      <c r="I455" s="118">
        <v>4190</v>
      </c>
    </row>
    <row r="456" spans="2:9">
      <c r="B456" s="115" t="s">
        <v>221</v>
      </c>
      <c r="C456" s="115" t="s">
        <v>1991</v>
      </c>
      <c r="D456" s="115" t="s">
        <v>3411</v>
      </c>
      <c r="E456" s="118">
        <v>800000</v>
      </c>
      <c r="F456" s="118" t="s">
        <v>3383</v>
      </c>
      <c r="G456" s="118" t="s">
        <v>3383</v>
      </c>
      <c r="H456" s="118" t="s">
        <v>3383</v>
      </c>
      <c r="I456" s="118">
        <v>800000</v>
      </c>
    </row>
    <row r="457" spans="2:9">
      <c r="B457" s="115" t="s">
        <v>221</v>
      </c>
      <c r="C457" s="115" t="s">
        <v>1992</v>
      </c>
      <c r="D457" s="115" t="s">
        <v>1619</v>
      </c>
      <c r="E457" s="118">
        <v>750000</v>
      </c>
      <c r="F457" s="118">
        <v>113032.78</v>
      </c>
      <c r="G457" s="118" t="s">
        <v>3383</v>
      </c>
      <c r="H457" s="118">
        <v>113032.78</v>
      </c>
      <c r="I457" s="118">
        <v>636967.22</v>
      </c>
    </row>
    <row r="458" spans="2:9">
      <c r="B458" s="115" t="s">
        <v>221</v>
      </c>
      <c r="C458" s="115" t="s">
        <v>1993</v>
      </c>
      <c r="D458" s="115" t="s">
        <v>3412</v>
      </c>
      <c r="E458" s="118">
        <v>3972270.19</v>
      </c>
      <c r="F458" s="118">
        <v>749191.22</v>
      </c>
      <c r="G458" s="118" t="s">
        <v>3383</v>
      </c>
      <c r="H458" s="118">
        <v>749191.22</v>
      </c>
      <c r="I458" s="118">
        <v>3223078.97</v>
      </c>
    </row>
    <row r="459" spans="2:9">
      <c r="B459" s="115" t="s">
        <v>221</v>
      </c>
      <c r="C459" s="115" t="s">
        <v>1994</v>
      </c>
      <c r="D459" s="115" t="s">
        <v>3413</v>
      </c>
      <c r="E459" s="118">
        <v>1120000</v>
      </c>
      <c r="F459" s="118">
        <v>76000</v>
      </c>
      <c r="G459" s="118" t="s">
        <v>3383</v>
      </c>
      <c r="H459" s="118">
        <v>76000</v>
      </c>
      <c r="I459" s="118">
        <v>1044000</v>
      </c>
    </row>
    <row r="460" spans="2:9">
      <c r="B460" s="115" t="s">
        <v>221</v>
      </c>
      <c r="C460" s="115" t="s">
        <v>1995</v>
      </c>
      <c r="D460" s="115" t="s">
        <v>3419</v>
      </c>
      <c r="E460" s="118">
        <v>380000</v>
      </c>
      <c r="F460" s="118" t="s">
        <v>3383</v>
      </c>
      <c r="G460" s="118" t="s">
        <v>3383</v>
      </c>
      <c r="H460" s="118" t="s">
        <v>3383</v>
      </c>
      <c r="I460" s="118">
        <v>380000</v>
      </c>
    </row>
    <row r="461" spans="2:9">
      <c r="B461" s="115" t="s">
        <v>221</v>
      </c>
      <c r="C461" s="115" t="s">
        <v>1996</v>
      </c>
      <c r="D461" s="115" t="s">
        <v>1647</v>
      </c>
      <c r="E461" s="118">
        <v>1750000</v>
      </c>
      <c r="F461" s="118" t="s">
        <v>3383</v>
      </c>
      <c r="G461" s="118" t="s">
        <v>3383</v>
      </c>
      <c r="H461" s="118" t="s">
        <v>3383</v>
      </c>
      <c r="I461" s="118">
        <v>1750000</v>
      </c>
    </row>
    <row r="462" spans="2:9">
      <c r="B462" s="115" t="s">
        <v>221</v>
      </c>
      <c r="C462" s="115" t="s">
        <v>1997</v>
      </c>
      <c r="D462" s="115" t="s">
        <v>3423</v>
      </c>
      <c r="E462" s="118">
        <v>2280000</v>
      </c>
      <c r="F462" s="118">
        <v>192338.98</v>
      </c>
      <c r="G462" s="118" t="s">
        <v>3383</v>
      </c>
      <c r="H462" s="118">
        <v>192338.98</v>
      </c>
      <c r="I462" s="118">
        <v>2087661.02</v>
      </c>
    </row>
    <row r="463" spans="2:9">
      <c r="B463" s="115" t="s">
        <v>221</v>
      </c>
      <c r="C463" s="115" t="s">
        <v>1998</v>
      </c>
      <c r="D463" s="115" t="s">
        <v>1625</v>
      </c>
      <c r="E463" s="118">
        <v>1930860</v>
      </c>
      <c r="F463" s="118">
        <v>1789511.2</v>
      </c>
      <c r="G463" s="118" t="s">
        <v>3383</v>
      </c>
      <c r="H463" s="118">
        <v>1789511.2</v>
      </c>
      <c r="I463" s="118">
        <v>141348.79999999999</v>
      </c>
    </row>
    <row r="464" spans="2:9">
      <c r="B464" s="115" t="s">
        <v>221</v>
      </c>
      <c r="C464" s="115" t="s">
        <v>1999</v>
      </c>
      <c r="D464" s="115" t="s">
        <v>3420</v>
      </c>
      <c r="E464" s="118">
        <v>7666650</v>
      </c>
      <c r="F464" s="118">
        <v>3531787.99</v>
      </c>
      <c r="G464" s="118" t="s">
        <v>3383</v>
      </c>
      <c r="H464" s="118">
        <v>3531787.99</v>
      </c>
      <c r="I464" s="118">
        <v>4134862.01</v>
      </c>
    </row>
    <row r="465" spans="2:9">
      <c r="B465" s="115" t="s">
        <v>221</v>
      </c>
      <c r="C465" s="115" t="s">
        <v>2000</v>
      </c>
      <c r="D465" s="115" t="s">
        <v>3424</v>
      </c>
      <c r="E465" s="118">
        <v>2697525</v>
      </c>
      <c r="F465" s="118">
        <v>1803964.62</v>
      </c>
      <c r="G465" s="118" t="s">
        <v>3383</v>
      </c>
      <c r="H465" s="118">
        <v>1803964.62</v>
      </c>
      <c r="I465" s="118">
        <v>893560.38</v>
      </c>
    </row>
    <row r="466" spans="2:9">
      <c r="B466" s="115" t="s">
        <v>221</v>
      </c>
      <c r="C466" s="115" t="s">
        <v>2001</v>
      </c>
      <c r="D466" s="115" t="s">
        <v>1699</v>
      </c>
      <c r="E466" s="118">
        <v>16469.099999999999</v>
      </c>
      <c r="F466" s="118" t="s">
        <v>3383</v>
      </c>
      <c r="G466" s="118" t="s">
        <v>3383</v>
      </c>
      <c r="H466" s="118" t="s">
        <v>3383</v>
      </c>
      <c r="I466" s="118">
        <v>16469.099999999999</v>
      </c>
    </row>
    <row r="467" spans="2:9">
      <c r="B467" s="115" t="s">
        <v>221</v>
      </c>
      <c r="C467" s="115" t="s">
        <v>2002</v>
      </c>
      <c r="D467" s="115" t="s">
        <v>1701</v>
      </c>
      <c r="E467" s="118">
        <v>49407.3</v>
      </c>
      <c r="F467" s="118">
        <v>32163.49</v>
      </c>
      <c r="G467" s="118" t="s">
        <v>3383</v>
      </c>
      <c r="H467" s="118">
        <v>32163.49</v>
      </c>
      <c r="I467" s="118">
        <v>17243.810000000001</v>
      </c>
    </row>
    <row r="468" spans="2:9">
      <c r="B468" s="115" t="s">
        <v>221</v>
      </c>
      <c r="C468" s="115" t="s">
        <v>2003</v>
      </c>
      <c r="D468" s="115" t="s">
        <v>3417</v>
      </c>
      <c r="E468" s="118">
        <v>6906205.9699999997</v>
      </c>
      <c r="F468" s="118">
        <v>465755.97</v>
      </c>
      <c r="G468" s="118">
        <v>6457700</v>
      </c>
      <c r="H468" s="118">
        <v>6923455.9699999997</v>
      </c>
      <c r="I468" s="118" t="s">
        <v>3435</v>
      </c>
    </row>
    <row r="469" spans="2:9">
      <c r="B469" s="115" t="s">
        <v>221</v>
      </c>
      <c r="C469" s="115" t="s">
        <v>2004</v>
      </c>
      <c r="D469" s="115" t="s">
        <v>3436</v>
      </c>
      <c r="E469" s="118">
        <v>7500000</v>
      </c>
      <c r="F469" s="118">
        <v>205000</v>
      </c>
      <c r="G469" s="118">
        <v>6612000</v>
      </c>
      <c r="H469" s="118">
        <v>6817000</v>
      </c>
      <c r="I469" s="118">
        <v>683000</v>
      </c>
    </row>
    <row r="470" spans="2:9">
      <c r="B470" s="115" t="s">
        <v>221</v>
      </c>
      <c r="C470" s="115" t="s">
        <v>3348</v>
      </c>
      <c r="D470" s="115" t="s">
        <v>3398</v>
      </c>
      <c r="E470" s="118">
        <v>546545.29</v>
      </c>
      <c r="F470" s="118">
        <v>546545.29</v>
      </c>
      <c r="G470" s="118" t="s">
        <v>3383</v>
      </c>
      <c r="H470" s="118">
        <v>546545.29</v>
      </c>
      <c r="I470" s="118" t="s">
        <v>3383</v>
      </c>
    </row>
    <row r="471" spans="2:9">
      <c r="B471" s="115" t="s">
        <v>257</v>
      </c>
      <c r="C471" s="115" t="s">
        <v>1466</v>
      </c>
      <c r="D471" s="115" t="s">
        <v>1597</v>
      </c>
      <c r="E471" s="118">
        <v>2989446.12</v>
      </c>
      <c r="F471" s="118">
        <v>181712.03</v>
      </c>
      <c r="G471" s="118" t="s">
        <v>3383</v>
      </c>
      <c r="H471" s="118">
        <v>181712.03</v>
      </c>
      <c r="I471" s="118">
        <v>2807734.09</v>
      </c>
    </row>
    <row r="472" spans="2:9">
      <c r="B472" s="115" t="s">
        <v>257</v>
      </c>
      <c r="C472" s="115" t="s">
        <v>2005</v>
      </c>
      <c r="D472" s="115" t="s">
        <v>3408</v>
      </c>
      <c r="E472" s="118">
        <v>628165.42000000004</v>
      </c>
      <c r="F472" s="118">
        <v>124111.08</v>
      </c>
      <c r="G472" s="118" t="s">
        <v>3383</v>
      </c>
      <c r="H472" s="118">
        <v>124111.08</v>
      </c>
      <c r="I472" s="118">
        <v>504054.34</v>
      </c>
    </row>
    <row r="473" spans="2:9">
      <c r="B473" s="115" t="s">
        <v>257</v>
      </c>
      <c r="C473" s="115" t="s">
        <v>2006</v>
      </c>
      <c r="D473" s="115" t="s">
        <v>1600</v>
      </c>
      <c r="E473" s="118">
        <v>4618605.71</v>
      </c>
      <c r="F473" s="118">
        <v>297815.21000000002</v>
      </c>
      <c r="G473" s="118" t="s">
        <v>3383</v>
      </c>
      <c r="H473" s="118">
        <v>297815.21000000002</v>
      </c>
      <c r="I473" s="118">
        <v>4320790.5</v>
      </c>
    </row>
    <row r="474" spans="2:9">
      <c r="B474" s="115" t="s">
        <v>257</v>
      </c>
      <c r="C474" s="115" t="s">
        <v>2007</v>
      </c>
      <c r="D474" s="115" t="s">
        <v>1602</v>
      </c>
      <c r="E474" s="118">
        <v>19051.64</v>
      </c>
      <c r="F474" s="118">
        <v>18236.900000000001</v>
      </c>
      <c r="G474" s="118" t="s">
        <v>3383</v>
      </c>
      <c r="H474" s="118">
        <v>18236.900000000001</v>
      </c>
      <c r="I474" s="118">
        <v>814.74</v>
      </c>
    </row>
    <row r="475" spans="2:9">
      <c r="B475" s="115" t="s">
        <v>257</v>
      </c>
      <c r="C475" s="115" t="s">
        <v>2008</v>
      </c>
      <c r="D475" s="115" t="s">
        <v>1604</v>
      </c>
      <c r="E475" s="118">
        <v>1440955.86</v>
      </c>
      <c r="F475" s="118">
        <v>58563.68</v>
      </c>
      <c r="G475" s="118" t="s">
        <v>3383</v>
      </c>
      <c r="H475" s="118">
        <v>58563.68</v>
      </c>
      <c r="I475" s="118">
        <v>1382392.18</v>
      </c>
    </row>
    <row r="476" spans="2:9">
      <c r="B476" s="115" t="s">
        <v>257</v>
      </c>
      <c r="C476" s="115" t="s">
        <v>2009</v>
      </c>
      <c r="D476" s="115" t="s">
        <v>1625</v>
      </c>
      <c r="E476" s="118">
        <v>3265425</v>
      </c>
      <c r="F476" s="118">
        <v>894755.6</v>
      </c>
      <c r="G476" s="118" t="s">
        <v>3383</v>
      </c>
      <c r="H476" s="118">
        <v>894755.6</v>
      </c>
      <c r="I476" s="118">
        <v>2370669.4</v>
      </c>
    </row>
    <row r="477" spans="2:9">
      <c r="B477" s="115" t="s">
        <v>257</v>
      </c>
      <c r="C477" s="115" t="s">
        <v>2010</v>
      </c>
      <c r="D477" s="115" t="s">
        <v>3420</v>
      </c>
      <c r="E477" s="118">
        <v>4259250</v>
      </c>
      <c r="F477" s="118" t="s">
        <v>3383</v>
      </c>
      <c r="G477" s="118" t="s">
        <v>3383</v>
      </c>
      <c r="H477" s="118" t="s">
        <v>3383</v>
      </c>
      <c r="I477" s="118">
        <v>4259250</v>
      </c>
    </row>
    <row r="478" spans="2:9">
      <c r="B478" s="115" t="s">
        <v>257</v>
      </c>
      <c r="C478" s="115" t="s">
        <v>2011</v>
      </c>
      <c r="D478" s="115" t="s">
        <v>3436</v>
      </c>
      <c r="E478" s="118">
        <v>5000000</v>
      </c>
      <c r="F478" s="118" t="s">
        <v>3383</v>
      </c>
      <c r="G478" s="118" t="s">
        <v>3383</v>
      </c>
      <c r="H478" s="118" t="s">
        <v>3383</v>
      </c>
      <c r="I478" s="118">
        <v>5000000</v>
      </c>
    </row>
    <row r="479" spans="2:9">
      <c r="B479" s="115" t="s">
        <v>257</v>
      </c>
      <c r="C479" s="115" t="s">
        <v>2012</v>
      </c>
      <c r="D479" s="115" t="s">
        <v>3417</v>
      </c>
      <c r="E479" s="118">
        <v>3600000</v>
      </c>
      <c r="F479" s="118" t="s">
        <v>3383</v>
      </c>
      <c r="G479" s="118" t="s">
        <v>3383</v>
      </c>
      <c r="H479" s="118" t="s">
        <v>3383</v>
      </c>
      <c r="I479" s="118">
        <v>3600000</v>
      </c>
    </row>
    <row r="480" spans="2:9">
      <c r="B480" s="115" t="s">
        <v>257</v>
      </c>
      <c r="C480" s="115" t="s">
        <v>2013</v>
      </c>
      <c r="D480" s="115" t="s">
        <v>3437</v>
      </c>
      <c r="E480" s="118">
        <v>375000</v>
      </c>
      <c r="F480" s="118">
        <v>19000</v>
      </c>
      <c r="G480" s="118" t="s">
        <v>3383</v>
      </c>
      <c r="H480" s="118">
        <v>19000</v>
      </c>
      <c r="I480" s="118">
        <v>356000</v>
      </c>
    </row>
    <row r="481" spans="2:9">
      <c r="B481" s="115" t="s">
        <v>257</v>
      </c>
      <c r="C481" s="115" t="s">
        <v>2014</v>
      </c>
      <c r="D481" s="115" t="s">
        <v>3438</v>
      </c>
      <c r="E481" s="118">
        <v>400000</v>
      </c>
      <c r="F481" s="118" t="s">
        <v>3383</v>
      </c>
      <c r="G481" s="118" t="s">
        <v>3383</v>
      </c>
      <c r="H481" s="118" t="s">
        <v>3383</v>
      </c>
      <c r="I481" s="118">
        <v>400000</v>
      </c>
    </row>
    <row r="482" spans="2:9">
      <c r="B482" s="115" t="s">
        <v>257</v>
      </c>
      <c r="C482" s="115" t="s">
        <v>2015</v>
      </c>
      <c r="D482" s="115" t="s">
        <v>3439</v>
      </c>
      <c r="E482" s="118">
        <v>960000</v>
      </c>
      <c r="F482" s="118" t="s">
        <v>3383</v>
      </c>
      <c r="G482" s="118" t="s">
        <v>3383</v>
      </c>
      <c r="H482" s="118" t="s">
        <v>3383</v>
      </c>
      <c r="I482" s="118">
        <v>960000</v>
      </c>
    </row>
    <row r="483" spans="2:9">
      <c r="B483" s="115" t="s">
        <v>257</v>
      </c>
      <c r="C483" s="115" t="s">
        <v>2016</v>
      </c>
      <c r="D483" s="115" t="s">
        <v>3440</v>
      </c>
      <c r="E483" s="118">
        <v>160000</v>
      </c>
      <c r="F483" s="118" t="s">
        <v>3383</v>
      </c>
      <c r="G483" s="118" t="s">
        <v>3383</v>
      </c>
      <c r="H483" s="118" t="s">
        <v>3383</v>
      </c>
      <c r="I483" s="118">
        <v>160000</v>
      </c>
    </row>
    <row r="484" spans="2:9">
      <c r="B484" s="115" t="s">
        <v>257</v>
      </c>
      <c r="C484" s="115" t="s">
        <v>2017</v>
      </c>
      <c r="D484" s="115" t="s">
        <v>2018</v>
      </c>
      <c r="E484" s="118">
        <v>600000</v>
      </c>
      <c r="F484" s="118" t="s">
        <v>3383</v>
      </c>
      <c r="G484" s="118" t="s">
        <v>3383</v>
      </c>
      <c r="H484" s="118" t="s">
        <v>3383</v>
      </c>
      <c r="I484" s="118">
        <v>600000</v>
      </c>
    </row>
    <row r="485" spans="2:9">
      <c r="B485" s="115" t="s">
        <v>257</v>
      </c>
      <c r="C485" s="115" t="s">
        <v>2019</v>
      </c>
      <c r="D485" s="115" t="s">
        <v>3441</v>
      </c>
      <c r="E485" s="118">
        <v>975000</v>
      </c>
      <c r="F485" s="118" t="s">
        <v>3383</v>
      </c>
      <c r="G485" s="118" t="s">
        <v>3383</v>
      </c>
      <c r="H485" s="118" t="s">
        <v>3383</v>
      </c>
      <c r="I485" s="118">
        <v>975000</v>
      </c>
    </row>
    <row r="486" spans="2:9">
      <c r="B486" s="115" t="s">
        <v>257</v>
      </c>
      <c r="C486" s="115" t="s">
        <v>2020</v>
      </c>
      <c r="D486" s="115" t="s">
        <v>3442</v>
      </c>
      <c r="E486" s="118">
        <v>2400000</v>
      </c>
      <c r="F486" s="118" t="s">
        <v>3383</v>
      </c>
      <c r="G486" s="118" t="s">
        <v>3383</v>
      </c>
      <c r="H486" s="118" t="s">
        <v>3383</v>
      </c>
      <c r="I486" s="118">
        <v>2400000</v>
      </c>
    </row>
    <row r="487" spans="2:9">
      <c r="B487" s="115" t="s">
        <v>257</v>
      </c>
      <c r="C487" s="115" t="s">
        <v>3349</v>
      </c>
      <c r="D487" s="115" t="s">
        <v>3398</v>
      </c>
      <c r="E487" s="118">
        <v>11280616.029999999</v>
      </c>
      <c r="F487" s="118">
        <v>11280616.029999999</v>
      </c>
      <c r="G487" s="118" t="s">
        <v>3383</v>
      </c>
      <c r="H487" s="118">
        <v>11280616.029999999</v>
      </c>
      <c r="I487" s="118" t="s">
        <v>3383</v>
      </c>
    </row>
    <row r="488" spans="2:9">
      <c r="B488" s="115" t="s">
        <v>264</v>
      </c>
      <c r="C488" s="115" t="s">
        <v>1467</v>
      </c>
      <c r="D488" s="115" t="s">
        <v>1597</v>
      </c>
      <c r="E488" s="118">
        <v>14998426.84</v>
      </c>
      <c r="F488" s="118">
        <v>32797.599999999999</v>
      </c>
      <c r="G488" s="118" t="s">
        <v>3383</v>
      </c>
      <c r="H488" s="118">
        <v>32797.599999999999</v>
      </c>
      <c r="I488" s="118">
        <v>14965629.24</v>
      </c>
    </row>
    <row r="489" spans="2:9">
      <c r="B489" s="115" t="s">
        <v>264</v>
      </c>
      <c r="C489" s="115" t="s">
        <v>2021</v>
      </c>
      <c r="D489" s="115" t="s">
        <v>3408</v>
      </c>
      <c r="E489" s="118">
        <v>3134578.96</v>
      </c>
      <c r="F489" s="118">
        <v>345001.25</v>
      </c>
      <c r="G489" s="118" t="s">
        <v>3383</v>
      </c>
      <c r="H489" s="118">
        <v>345001.25</v>
      </c>
      <c r="I489" s="118">
        <v>2789577.71</v>
      </c>
    </row>
    <row r="490" spans="2:9">
      <c r="B490" s="115" t="s">
        <v>264</v>
      </c>
      <c r="C490" s="115" t="s">
        <v>2022</v>
      </c>
      <c r="D490" s="115" t="s">
        <v>1600</v>
      </c>
      <c r="E490" s="118">
        <v>15702401.449999999</v>
      </c>
      <c r="F490" s="118">
        <v>4477907.4400000004</v>
      </c>
      <c r="G490" s="118" t="s">
        <v>3383</v>
      </c>
      <c r="H490" s="118">
        <v>4477907.4400000004</v>
      </c>
      <c r="I490" s="118">
        <v>11224494.01</v>
      </c>
    </row>
    <row r="491" spans="2:9">
      <c r="B491" s="115" t="s">
        <v>264</v>
      </c>
      <c r="C491" s="115" t="s">
        <v>2023</v>
      </c>
      <c r="D491" s="115" t="s">
        <v>1602</v>
      </c>
      <c r="E491" s="118">
        <v>2011153.03</v>
      </c>
      <c r="F491" s="118">
        <v>43616.83</v>
      </c>
      <c r="G491" s="118" t="s">
        <v>3383</v>
      </c>
      <c r="H491" s="118">
        <v>43616.83</v>
      </c>
      <c r="I491" s="118">
        <v>1967536.2</v>
      </c>
    </row>
    <row r="492" spans="2:9">
      <c r="B492" s="115" t="s">
        <v>264</v>
      </c>
      <c r="C492" s="115" t="s">
        <v>2024</v>
      </c>
      <c r="D492" s="115" t="s">
        <v>1604</v>
      </c>
      <c r="E492" s="118">
        <v>5403288.5999999996</v>
      </c>
      <c r="F492" s="118">
        <v>47033.22</v>
      </c>
      <c r="G492" s="118" t="s">
        <v>3383</v>
      </c>
      <c r="H492" s="118">
        <v>47033.22</v>
      </c>
      <c r="I492" s="118">
        <v>5356255.38</v>
      </c>
    </row>
    <row r="493" spans="2:9">
      <c r="B493" s="115" t="s">
        <v>264</v>
      </c>
      <c r="C493" s="115" t="s">
        <v>2025</v>
      </c>
      <c r="D493" s="115" t="s">
        <v>2975</v>
      </c>
      <c r="E493" s="118">
        <v>24367006.629999999</v>
      </c>
      <c r="F493" s="118">
        <v>108332.7</v>
      </c>
      <c r="G493" s="118" t="s">
        <v>3383</v>
      </c>
      <c r="H493" s="118">
        <v>108332.7</v>
      </c>
      <c r="I493" s="118">
        <v>24258673.93</v>
      </c>
    </row>
    <row r="494" spans="2:9">
      <c r="B494" s="115" t="s">
        <v>264</v>
      </c>
      <c r="C494" s="115" t="s">
        <v>2026</v>
      </c>
      <c r="D494" s="115" t="s">
        <v>1607</v>
      </c>
      <c r="E494" s="118">
        <v>6597980</v>
      </c>
      <c r="F494" s="118" t="s">
        <v>3383</v>
      </c>
      <c r="G494" s="118" t="s">
        <v>3383</v>
      </c>
      <c r="H494" s="118" t="s">
        <v>3383</v>
      </c>
      <c r="I494" s="118">
        <v>6597980</v>
      </c>
    </row>
    <row r="495" spans="2:9">
      <c r="B495" s="115" t="s">
        <v>264</v>
      </c>
      <c r="C495" s="115" t="s">
        <v>2027</v>
      </c>
      <c r="D495" s="115" t="s">
        <v>3409</v>
      </c>
      <c r="E495" s="118">
        <v>360000</v>
      </c>
      <c r="F495" s="118" t="s">
        <v>3383</v>
      </c>
      <c r="G495" s="118" t="s">
        <v>3383</v>
      </c>
      <c r="H495" s="118" t="s">
        <v>3383</v>
      </c>
      <c r="I495" s="118">
        <v>360000</v>
      </c>
    </row>
    <row r="496" spans="2:9">
      <c r="B496" s="115" t="s">
        <v>264</v>
      </c>
      <c r="C496" s="115" t="s">
        <v>2028</v>
      </c>
      <c r="D496" s="115" t="s">
        <v>1610</v>
      </c>
      <c r="E496" s="118">
        <v>38789036.210000001</v>
      </c>
      <c r="F496" s="118" t="s">
        <v>3383</v>
      </c>
      <c r="G496" s="118">
        <v>4850000</v>
      </c>
      <c r="H496" s="118">
        <v>4850000</v>
      </c>
      <c r="I496" s="118">
        <v>33939036.210000001</v>
      </c>
    </row>
    <row r="497" spans="2:9">
      <c r="B497" s="115" t="s">
        <v>264</v>
      </c>
      <c r="C497" s="115" t="s">
        <v>2029</v>
      </c>
      <c r="D497" s="115" t="s">
        <v>1612</v>
      </c>
      <c r="E497" s="118">
        <v>6164985</v>
      </c>
      <c r="F497" s="118" t="s">
        <v>3383</v>
      </c>
      <c r="G497" s="118" t="s">
        <v>3383</v>
      </c>
      <c r="H497" s="118" t="s">
        <v>3383</v>
      </c>
      <c r="I497" s="118">
        <v>6164985</v>
      </c>
    </row>
    <row r="498" spans="2:9">
      <c r="B498" s="115" t="s">
        <v>264</v>
      </c>
      <c r="C498" s="115" t="s">
        <v>2030</v>
      </c>
      <c r="D498" s="115" t="s">
        <v>2982</v>
      </c>
      <c r="E498" s="118">
        <v>2819654</v>
      </c>
      <c r="F498" s="118" t="s">
        <v>3383</v>
      </c>
      <c r="G498" s="118" t="s">
        <v>3383</v>
      </c>
      <c r="H498" s="118" t="s">
        <v>3383</v>
      </c>
      <c r="I498" s="118">
        <v>2819654</v>
      </c>
    </row>
    <row r="499" spans="2:9">
      <c r="B499" s="115" t="s">
        <v>264</v>
      </c>
      <c r="C499" s="115" t="s">
        <v>2031</v>
      </c>
      <c r="D499" s="115" t="s">
        <v>1615</v>
      </c>
      <c r="E499" s="118">
        <v>2200000</v>
      </c>
      <c r="F499" s="118">
        <v>458900</v>
      </c>
      <c r="G499" s="118" t="s">
        <v>3383</v>
      </c>
      <c r="H499" s="118">
        <v>458900</v>
      </c>
      <c r="I499" s="118">
        <v>1741100</v>
      </c>
    </row>
    <row r="500" spans="2:9">
      <c r="B500" s="115" t="s">
        <v>264</v>
      </c>
      <c r="C500" s="115" t="s">
        <v>2032</v>
      </c>
      <c r="D500" s="115" t="s">
        <v>3410</v>
      </c>
      <c r="E500" s="118">
        <v>375000</v>
      </c>
      <c r="F500" s="118">
        <v>250560</v>
      </c>
      <c r="G500" s="118" t="s">
        <v>3383</v>
      </c>
      <c r="H500" s="118">
        <v>250560</v>
      </c>
      <c r="I500" s="118">
        <v>124440</v>
      </c>
    </row>
    <row r="501" spans="2:9">
      <c r="B501" s="115" t="s">
        <v>264</v>
      </c>
      <c r="C501" s="115" t="s">
        <v>2033</v>
      </c>
      <c r="D501" s="115" t="s">
        <v>3411</v>
      </c>
      <c r="E501" s="118">
        <v>160000</v>
      </c>
      <c r="F501" s="118" t="s">
        <v>3383</v>
      </c>
      <c r="G501" s="118" t="s">
        <v>3383</v>
      </c>
      <c r="H501" s="118" t="s">
        <v>3383</v>
      </c>
      <c r="I501" s="118">
        <v>160000</v>
      </c>
    </row>
    <row r="502" spans="2:9">
      <c r="B502" s="115" t="s">
        <v>264</v>
      </c>
      <c r="C502" s="115" t="s">
        <v>2034</v>
      </c>
      <c r="D502" s="115" t="s">
        <v>1619</v>
      </c>
      <c r="E502" s="118">
        <v>300000</v>
      </c>
      <c r="F502" s="118" t="s">
        <v>3383</v>
      </c>
      <c r="G502" s="118" t="s">
        <v>3383</v>
      </c>
      <c r="H502" s="118" t="s">
        <v>3383</v>
      </c>
      <c r="I502" s="118">
        <v>300000</v>
      </c>
    </row>
    <row r="503" spans="2:9">
      <c r="B503" s="115" t="s">
        <v>264</v>
      </c>
      <c r="C503" s="115" t="s">
        <v>2035</v>
      </c>
      <c r="D503" s="115" t="s">
        <v>3412</v>
      </c>
      <c r="E503" s="118">
        <v>1600000</v>
      </c>
      <c r="F503" s="118">
        <v>422322.78</v>
      </c>
      <c r="G503" s="118" t="s">
        <v>3383</v>
      </c>
      <c r="H503" s="118">
        <v>422322.78</v>
      </c>
      <c r="I503" s="118">
        <v>1177677.22</v>
      </c>
    </row>
    <row r="504" spans="2:9">
      <c r="B504" s="115" t="s">
        <v>264</v>
      </c>
      <c r="C504" s="115" t="s">
        <v>2036</v>
      </c>
      <c r="D504" s="115" t="s">
        <v>3413</v>
      </c>
      <c r="E504" s="118">
        <v>400000</v>
      </c>
      <c r="F504" s="118" t="s">
        <v>3383</v>
      </c>
      <c r="G504" s="118" t="s">
        <v>3383</v>
      </c>
      <c r="H504" s="118" t="s">
        <v>3383</v>
      </c>
      <c r="I504" s="118">
        <v>400000</v>
      </c>
    </row>
    <row r="505" spans="2:9">
      <c r="B505" s="115" t="s">
        <v>264</v>
      </c>
      <c r="C505" s="115" t="s">
        <v>2037</v>
      </c>
      <c r="D505" s="115" t="s">
        <v>3419</v>
      </c>
      <c r="E505" s="118">
        <v>160000</v>
      </c>
      <c r="F505" s="118" t="s">
        <v>3383</v>
      </c>
      <c r="G505" s="118" t="s">
        <v>3383</v>
      </c>
      <c r="H505" s="118" t="s">
        <v>3383</v>
      </c>
      <c r="I505" s="118">
        <v>160000</v>
      </c>
    </row>
    <row r="506" spans="2:9">
      <c r="B506" s="115" t="s">
        <v>264</v>
      </c>
      <c r="C506" s="115" t="s">
        <v>2038</v>
      </c>
      <c r="D506" s="115" t="s">
        <v>1647</v>
      </c>
      <c r="E506" s="118">
        <v>1350000</v>
      </c>
      <c r="F506" s="118" t="s">
        <v>3383</v>
      </c>
      <c r="G506" s="118" t="s">
        <v>3383</v>
      </c>
      <c r="H506" s="118" t="s">
        <v>3383</v>
      </c>
      <c r="I506" s="118">
        <v>1350000</v>
      </c>
    </row>
    <row r="507" spans="2:9">
      <c r="B507" s="115" t="s">
        <v>264</v>
      </c>
      <c r="C507" s="115" t="s">
        <v>2039</v>
      </c>
      <c r="D507" s="115" t="s">
        <v>3423</v>
      </c>
      <c r="E507" s="118">
        <v>600000</v>
      </c>
      <c r="F507" s="118" t="s">
        <v>3383</v>
      </c>
      <c r="G507" s="118" t="s">
        <v>3383</v>
      </c>
      <c r="H507" s="118" t="s">
        <v>3383</v>
      </c>
      <c r="I507" s="118">
        <v>600000</v>
      </c>
    </row>
    <row r="508" spans="2:9">
      <c r="B508" s="115" t="s">
        <v>264</v>
      </c>
      <c r="C508" s="115" t="s">
        <v>2040</v>
      </c>
      <c r="D508" s="115" t="s">
        <v>1625</v>
      </c>
      <c r="E508" s="118">
        <v>3208635</v>
      </c>
      <c r="F508" s="118">
        <v>894755.6</v>
      </c>
      <c r="G508" s="118" t="s">
        <v>3383</v>
      </c>
      <c r="H508" s="118">
        <v>894755.6</v>
      </c>
      <c r="I508" s="118">
        <v>2313879.4</v>
      </c>
    </row>
    <row r="509" spans="2:9">
      <c r="B509" s="115" t="s">
        <v>264</v>
      </c>
      <c r="C509" s="115" t="s">
        <v>2041</v>
      </c>
      <c r="D509" s="115" t="s">
        <v>3420</v>
      </c>
      <c r="E509" s="118">
        <v>4259250</v>
      </c>
      <c r="F509" s="118" t="s">
        <v>3383</v>
      </c>
      <c r="G509" s="118" t="s">
        <v>3383</v>
      </c>
      <c r="H509" s="118" t="s">
        <v>3383</v>
      </c>
      <c r="I509" s="118">
        <v>4259250</v>
      </c>
    </row>
    <row r="510" spans="2:9">
      <c r="B510" s="115" t="s">
        <v>264</v>
      </c>
      <c r="C510" s="115" t="s">
        <v>2042</v>
      </c>
      <c r="D510" s="115" t="s">
        <v>3417</v>
      </c>
      <c r="E510" s="118">
        <v>3900000</v>
      </c>
      <c r="F510" s="118" t="s">
        <v>3383</v>
      </c>
      <c r="G510" s="118">
        <v>1949700</v>
      </c>
      <c r="H510" s="118">
        <v>1949700</v>
      </c>
      <c r="I510" s="118">
        <v>1950300</v>
      </c>
    </row>
    <row r="511" spans="2:9">
      <c r="B511" s="115" t="s">
        <v>264</v>
      </c>
      <c r="C511" s="115" t="s">
        <v>2043</v>
      </c>
      <c r="D511" s="115" t="s">
        <v>3436</v>
      </c>
      <c r="E511" s="118">
        <v>5000000</v>
      </c>
      <c r="F511" s="118">
        <v>410000</v>
      </c>
      <c r="G511" s="118">
        <v>4508000</v>
      </c>
      <c r="H511" s="118">
        <v>4918000</v>
      </c>
      <c r="I511" s="118">
        <v>82000</v>
      </c>
    </row>
    <row r="512" spans="2:9">
      <c r="B512" s="115" t="s">
        <v>264</v>
      </c>
      <c r="C512" s="115" t="s">
        <v>3350</v>
      </c>
      <c r="D512" s="115" t="s">
        <v>3398</v>
      </c>
      <c r="E512" s="118">
        <v>3750661.42</v>
      </c>
      <c r="F512" s="118">
        <v>3750661.42</v>
      </c>
      <c r="G512" s="118" t="s">
        <v>3383</v>
      </c>
      <c r="H512" s="118">
        <v>3750661.42</v>
      </c>
      <c r="I512" s="118" t="s">
        <v>3383</v>
      </c>
    </row>
    <row r="513" spans="2:9">
      <c r="B513" s="115" t="s">
        <v>280</v>
      </c>
      <c r="C513" s="115" t="s">
        <v>1468</v>
      </c>
      <c r="D513" s="115" t="s">
        <v>1600</v>
      </c>
      <c r="E513" s="118">
        <v>1430095</v>
      </c>
      <c r="F513" s="118">
        <v>74445.45</v>
      </c>
      <c r="G513" s="118" t="s">
        <v>3383</v>
      </c>
      <c r="H513" s="118">
        <v>74445.45</v>
      </c>
      <c r="I513" s="118">
        <v>1355649.55</v>
      </c>
    </row>
    <row r="514" spans="2:9">
      <c r="B514" s="115" t="s">
        <v>280</v>
      </c>
      <c r="C514" s="115" t="s">
        <v>2044</v>
      </c>
      <c r="D514" s="115" t="s">
        <v>1602</v>
      </c>
      <c r="E514" s="118">
        <v>44000</v>
      </c>
      <c r="F514" s="118" t="s">
        <v>3383</v>
      </c>
      <c r="G514" s="118" t="s">
        <v>3383</v>
      </c>
      <c r="H514" s="118" t="s">
        <v>3383</v>
      </c>
      <c r="I514" s="118">
        <v>44000</v>
      </c>
    </row>
    <row r="515" spans="2:9">
      <c r="B515" s="115" t="s">
        <v>280</v>
      </c>
      <c r="C515" s="115" t="s">
        <v>2045</v>
      </c>
      <c r="D515" s="115" t="s">
        <v>2975</v>
      </c>
      <c r="E515" s="118">
        <v>1797702.58</v>
      </c>
      <c r="F515" s="118">
        <v>183332.6</v>
      </c>
      <c r="G515" s="118" t="s">
        <v>3383</v>
      </c>
      <c r="H515" s="118">
        <v>183332.6</v>
      </c>
      <c r="I515" s="118">
        <v>1614369.98</v>
      </c>
    </row>
    <row r="516" spans="2:9">
      <c r="B516" s="115" t="s">
        <v>280</v>
      </c>
      <c r="C516" s="115" t="s">
        <v>2046</v>
      </c>
      <c r="D516" s="115" t="s">
        <v>1607</v>
      </c>
      <c r="E516" s="118">
        <v>880000</v>
      </c>
      <c r="F516" s="118" t="s">
        <v>3383</v>
      </c>
      <c r="G516" s="118">
        <v>480000</v>
      </c>
      <c r="H516" s="118">
        <v>480000</v>
      </c>
      <c r="I516" s="118">
        <v>400000</v>
      </c>
    </row>
    <row r="517" spans="2:9">
      <c r="B517" s="115" t="s">
        <v>280</v>
      </c>
      <c r="C517" s="115" t="s">
        <v>2047</v>
      </c>
      <c r="D517" s="115" t="s">
        <v>1610</v>
      </c>
      <c r="E517" s="118">
        <v>960000</v>
      </c>
      <c r="F517" s="118">
        <v>20080</v>
      </c>
      <c r="G517" s="118" t="s">
        <v>3383</v>
      </c>
      <c r="H517" s="118">
        <v>20080</v>
      </c>
      <c r="I517" s="118">
        <v>939920</v>
      </c>
    </row>
    <row r="518" spans="2:9">
      <c r="B518" s="115" t="s">
        <v>280</v>
      </c>
      <c r="C518" s="115" t="s">
        <v>2048</v>
      </c>
      <c r="D518" s="115" t="s">
        <v>3416</v>
      </c>
      <c r="E518" s="118">
        <v>851850</v>
      </c>
      <c r="F518" s="118" t="s">
        <v>3383</v>
      </c>
      <c r="G518" s="118" t="s">
        <v>3383</v>
      </c>
      <c r="H518" s="118" t="s">
        <v>3383</v>
      </c>
      <c r="I518" s="118">
        <v>851850</v>
      </c>
    </row>
    <row r="519" spans="2:9">
      <c r="B519" s="115" t="s">
        <v>280</v>
      </c>
      <c r="C519" s="115" t="s">
        <v>2049</v>
      </c>
      <c r="D519" s="115" t="s">
        <v>3443</v>
      </c>
      <c r="E519" s="118">
        <v>75000</v>
      </c>
      <c r="F519" s="118">
        <v>71040</v>
      </c>
      <c r="G519" s="118" t="s">
        <v>3383</v>
      </c>
      <c r="H519" s="118">
        <v>71040</v>
      </c>
      <c r="I519" s="118">
        <v>3960</v>
      </c>
    </row>
    <row r="520" spans="2:9">
      <c r="B520" s="115" t="s">
        <v>280</v>
      </c>
      <c r="C520" s="115" t="s">
        <v>2050</v>
      </c>
      <c r="D520" s="115" t="s">
        <v>3444</v>
      </c>
      <c r="E520" s="118">
        <v>120000</v>
      </c>
      <c r="F520" s="118" t="s">
        <v>3383</v>
      </c>
      <c r="G520" s="118" t="s">
        <v>3383</v>
      </c>
      <c r="H520" s="118" t="s">
        <v>3383</v>
      </c>
      <c r="I520" s="118">
        <v>120000</v>
      </c>
    </row>
    <row r="521" spans="2:9">
      <c r="B521" s="115" t="s">
        <v>280</v>
      </c>
      <c r="C521" s="115" t="s">
        <v>2051</v>
      </c>
      <c r="D521" s="115" t="s">
        <v>3440</v>
      </c>
      <c r="E521" s="118">
        <v>25000</v>
      </c>
      <c r="F521" s="118" t="s">
        <v>3383</v>
      </c>
      <c r="G521" s="118" t="s">
        <v>3383</v>
      </c>
      <c r="H521" s="118" t="s">
        <v>3383</v>
      </c>
      <c r="I521" s="118">
        <v>25000</v>
      </c>
    </row>
    <row r="522" spans="2:9">
      <c r="B522" s="115" t="s">
        <v>280</v>
      </c>
      <c r="C522" s="115" t="s">
        <v>2052</v>
      </c>
      <c r="D522" s="115" t="s">
        <v>3412</v>
      </c>
      <c r="E522" s="118">
        <v>800000</v>
      </c>
      <c r="F522" s="118" t="s">
        <v>3383</v>
      </c>
      <c r="G522" s="118" t="s">
        <v>3383</v>
      </c>
      <c r="H522" s="118" t="s">
        <v>3383</v>
      </c>
      <c r="I522" s="118">
        <v>800000</v>
      </c>
    </row>
    <row r="523" spans="2:9">
      <c r="B523" s="115" t="s">
        <v>280</v>
      </c>
      <c r="C523" s="115" t="s">
        <v>2053</v>
      </c>
      <c r="D523" s="115" t="s">
        <v>3445</v>
      </c>
      <c r="E523" s="118">
        <v>225000</v>
      </c>
      <c r="F523" s="118" t="s">
        <v>3383</v>
      </c>
      <c r="G523" s="118" t="s">
        <v>3383</v>
      </c>
      <c r="H523" s="118" t="s">
        <v>3383</v>
      </c>
      <c r="I523" s="118">
        <v>225000</v>
      </c>
    </row>
    <row r="524" spans="2:9">
      <c r="B524" s="115" t="s">
        <v>280</v>
      </c>
      <c r="C524" s="115" t="s">
        <v>3351</v>
      </c>
      <c r="D524" s="115" t="s">
        <v>3398</v>
      </c>
      <c r="E524" s="118">
        <v>108487352.27</v>
      </c>
      <c r="F524" s="118">
        <v>108494352.27</v>
      </c>
      <c r="G524" s="118" t="s">
        <v>3383</v>
      </c>
      <c r="H524" s="118">
        <v>108494352.27</v>
      </c>
      <c r="I524" s="118" t="s">
        <v>3446</v>
      </c>
    </row>
    <row r="525" spans="2:9">
      <c r="B525" s="115" t="s">
        <v>286</v>
      </c>
      <c r="C525" s="115" t="s">
        <v>1469</v>
      </c>
      <c r="D525" s="115" t="s">
        <v>1597</v>
      </c>
      <c r="E525" s="118">
        <v>47659285.969999999</v>
      </c>
      <c r="F525" s="118">
        <v>1915814.15</v>
      </c>
      <c r="G525" s="118" t="s">
        <v>3383</v>
      </c>
      <c r="H525" s="118">
        <v>1915814.15</v>
      </c>
      <c r="I525" s="118">
        <v>45743471.82</v>
      </c>
    </row>
    <row r="526" spans="2:9">
      <c r="B526" s="115" t="s">
        <v>286</v>
      </c>
      <c r="C526" s="115" t="s">
        <v>2054</v>
      </c>
      <c r="D526" s="115" t="s">
        <v>3408</v>
      </c>
      <c r="E526" s="118">
        <v>11566992.439999999</v>
      </c>
      <c r="F526" s="118">
        <v>2835867.54</v>
      </c>
      <c r="G526" s="118" t="s">
        <v>3383</v>
      </c>
      <c r="H526" s="118">
        <v>2835867.54</v>
      </c>
      <c r="I526" s="118">
        <v>8731124.9000000004</v>
      </c>
    </row>
    <row r="527" spans="2:9">
      <c r="B527" s="115" t="s">
        <v>286</v>
      </c>
      <c r="C527" s="115" t="s">
        <v>2055</v>
      </c>
      <c r="D527" s="115" t="s">
        <v>1600</v>
      </c>
      <c r="E527" s="118">
        <v>101449885.88</v>
      </c>
      <c r="F527" s="118">
        <v>14005849.199999999</v>
      </c>
      <c r="G527" s="118" t="s">
        <v>3383</v>
      </c>
      <c r="H527" s="118">
        <v>14005849.199999999</v>
      </c>
      <c r="I527" s="118">
        <v>87444036.680000007</v>
      </c>
    </row>
    <row r="528" spans="2:9">
      <c r="B528" s="115" t="s">
        <v>286</v>
      </c>
      <c r="C528" s="115" t="s">
        <v>2056</v>
      </c>
      <c r="D528" s="115" t="s">
        <v>1602</v>
      </c>
      <c r="E528" s="118">
        <v>6296601.2300000004</v>
      </c>
      <c r="F528" s="118">
        <v>301972.34999999998</v>
      </c>
      <c r="G528" s="118" t="s">
        <v>3383</v>
      </c>
      <c r="H528" s="118">
        <v>301972.34999999998</v>
      </c>
      <c r="I528" s="118">
        <v>5994628.8799999999</v>
      </c>
    </row>
    <row r="529" spans="2:9">
      <c r="B529" s="115" t="s">
        <v>286</v>
      </c>
      <c r="C529" s="115" t="s">
        <v>2057</v>
      </c>
      <c r="D529" s="115" t="s">
        <v>1604</v>
      </c>
      <c r="E529" s="118">
        <v>14967539.689999999</v>
      </c>
      <c r="F529" s="118">
        <v>1167052.22</v>
      </c>
      <c r="G529" s="118" t="s">
        <v>3383</v>
      </c>
      <c r="H529" s="118">
        <v>1167052.22</v>
      </c>
      <c r="I529" s="118">
        <v>13800487.470000001</v>
      </c>
    </row>
    <row r="530" spans="2:9">
      <c r="B530" s="115" t="s">
        <v>286</v>
      </c>
      <c r="C530" s="115" t="s">
        <v>2058</v>
      </c>
      <c r="D530" s="115" t="s">
        <v>2975</v>
      </c>
      <c r="E530" s="118">
        <v>137383079.40000001</v>
      </c>
      <c r="F530" s="118">
        <v>1407413.9</v>
      </c>
      <c r="G530" s="118" t="s">
        <v>3383</v>
      </c>
      <c r="H530" s="118">
        <v>1407413.9</v>
      </c>
      <c r="I530" s="118">
        <v>135975665.5</v>
      </c>
    </row>
    <row r="531" spans="2:9">
      <c r="B531" s="115" t="s">
        <v>286</v>
      </c>
      <c r="C531" s="115" t="s">
        <v>2059</v>
      </c>
      <c r="D531" s="115" t="s">
        <v>1607</v>
      </c>
      <c r="E531" s="118">
        <v>20083000</v>
      </c>
      <c r="F531" s="118" t="s">
        <v>3383</v>
      </c>
      <c r="G531" s="118" t="s">
        <v>3383</v>
      </c>
      <c r="H531" s="118" t="s">
        <v>3383</v>
      </c>
      <c r="I531" s="118">
        <v>20083000</v>
      </c>
    </row>
    <row r="532" spans="2:9">
      <c r="B532" s="115" t="s">
        <v>286</v>
      </c>
      <c r="C532" s="115" t="s">
        <v>2060</v>
      </c>
      <c r="D532" s="115" t="s">
        <v>3418</v>
      </c>
      <c r="E532" s="118">
        <v>1740000</v>
      </c>
      <c r="F532" s="118" t="s">
        <v>3383</v>
      </c>
      <c r="G532" s="118" t="s">
        <v>3383</v>
      </c>
      <c r="H532" s="118" t="s">
        <v>3383</v>
      </c>
      <c r="I532" s="118">
        <v>1740000</v>
      </c>
    </row>
    <row r="533" spans="2:9">
      <c r="B533" s="115" t="s">
        <v>286</v>
      </c>
      <c r="C533" s="115" t="s">
        <v>2061</v>
      </c>
      <c r="D533" s="115" t="s">
        <v>3409</v>
      </c>
      <c r="E533" s="118">
        <v>975000</v>
      </c>
      <c r="F533" s="118">
        <v>2049.79</v>
      </c>
      <c r="G533" s="118" t="s">
        <v>3383</v>
      </c>
      <c r="H533" s="118">
        <v>2049.79</v>
      </c>
      <c r="I533" s="118">
        <v>972950.21</v>
      </c>
    </row>
    <row r="534" spans="2:9">
      <c r="B534" s="115" t="s">
        <v>286</v>
      </c>
      <c r="C534" s="115" t="s">
        <v>2062</v>
      </c>
      <c r="D534" s="115" t="s">
        <v>1610</v>
      </c>
      <c r="E534" s="118">
        <v>81717210.099999994</v>
      </c>
      <c r="F534" s="118">
        <v>237700</v>
      </c>
      <c r="G534" s="118">
        <v>15775000</v>
      </c>
      <c r="H534" s="118">
        <v>16012700</v>
      </c>
      <c r="I534" s="118">
        <v>65704510.100000001</v>
      </c>
    </row>
    <row r="535" spans="2:9">
      <c r="B535" s="115" t="s">
        <v>286</v>
      </c>
      <c r="C535" s="115" t="s">
        <v>2063</v>
      </c>
      <c r="D535" s="115" t="s">
        <v>1612</v>
      </c>
      <c r="E535" s="118">
        <v>30772482</v>
      </c>
      <c r="F535" s="118">
        <v>3767505</v>
      </c>
      <c r="G535" s="118">
        <v>1544775</v>
      </c>
      <c r="H535" s="118">
        <v>5312280</v>
      </c>
      <c r="I535" s="118">
        <v>25460202</v>
      </c>
    </row>
    <row r="536" spans="2:9">
      <c r="B536" s="115" t="s">
        <v>286</v>
      </c>
      <c r="C536" s="115" t="s">
        <v>2064</v>
      </c>
      <c r="D536" s="115" t="s">
        <v>2982</v>
      </c>
      <c r="E536" s="118">
        <v>31215600</v>
      </c>
      <c r="F536" s="118" t="s">
        <v>3383</v>
      </c>
      <c r="G536" s="118" t="s">
        <v>3383</v>
      </c>
      <c r="H536" s="118" t="s">
        <v>3383</v>
      </c>
      <c r="I536" s="118">
        <v>31215600</v>
      </c>
    </row>
    <row r="537" spans="2:9">
      <c r="B537" s="115" t="s">
        <v>286</v>
      </c>
      <c r="C537" s="115" t="s">
        <v>2065</v>
      </c>
      <c r="D537" s="115" t="s">
        <v>1615</v>
      </c>
      <c r="E537" s="118">
        <v>13515000</v>
      </c>
      <c r="F537" s="118" t="s">
        <v>3383</v>
      </c>
      <c r="G537" s="118" t="s">
        <v>3383</v>
      </c>
      <c r="H537" s="118" t="s">
        <v>3383</v>
      </c>
      <c r="I537" s="118">
        <v>13515000</v>
      </c>
    </row>
    <row r="538" spans="2:9">
      <c r="B538" s="115" t="s">
        <v>286</v>
      </c>
      <c r="C538" s="115" t="s">
        <v>2066</v>
      </c>
      <c r="D538" s="115" t="s">
        <v>3410</v>
      </c>
      <c r="E538" s="118">
        <v>1050000</v>
      </c>
      <c r="F538" s="118">
        <v>636620</v>
      </c>
      <c r="G538" s="118" t="s">
        <v>3383</v>
      </c>
      <c r="H538" s="118">
        <v>636620</v>
      </c>
      <c r="I538" s="118">
        <v>413380</v>
      </c>
    </row>
    <row r="539" spans="2:9">
      <c r="B539" s="115" t="s">
        <v>286</v>
      </c>
      <c r="C539" s="115" t="s">
        <v>2067</v>
      </c>
      <c r="D539" s="115" t="s">
        <v>3411</v>
      </c>
      <c r="E539" s="118">
        <v>250000</v>
      </c>
      <c r="F539" s="118" t="s">
        <v>3383</v>
      </c>
      <c r="G539" s="118" t="s">
        <v>3383</v>
      </c>
      <c r="H539" s="118" t="s">
        <v>3383</v>
      </c>
      <c r="I539" s="118">
        <v>250000</v>
      </c>
    </row>
    <row r="540" spans="2:9">
      <c r="B540" s="115" t="s">
        <v>286</v>
      </c>
      <c r="C540" s="115" t="s">
        <v>2068</v>
      </c>
      <c r="D540" s="115" t="s">
        <v>1619</v>
      </c>
      <c r="E540" s="118">
        <v>883330</v>
      </c>
      <c r="F540" s="118">
        <v>2955.23</v>
      </c>
      <c r="G540" s="118" t="s">
        <v>3383</v>
      </c>
      <c r="H540" s="118">
        <v>2955.23</v>
      </c>
      <c r="I540" s="118">
        <v>880374.77</v>
      </c>
    </row>
    <row r="541" spans="2:9">
      <c r="B541" s="115" t="s">
        <v>286</v>
      </c>
      <c r="C541" s="115" t="s">
        <v>2069</v>
      </c>
      <c r="D541" s="115" t="s">
        <v>3412</v>
      </c>
      <c r="E541" s="118">
        <v>3996046.22</v>
      </c>
      <c r="F541" s="118" t="s">
        <v>3383</v>
      </c>
      <c r="G541" s="118" t="s">
        <v>3383</v>
      </c>
      <c r="H541" s="118" t="s">
        <v>3383</v>
      </c>
      <c r="I541" s="118">
        <v>3996046.22</v>
      </c>
    </row>
    <row r="542" spans="2:9">
      <c r="B542" s="115" t="s">
        <v>286</v>
      </c>
      <c r="C542" s="115" t="s">
        <v>2070</v>
      </c>
      <c r="D542" s="115" t="s">
        <v>3413</v>
      </c>
      <c r="E542" s="118">
        <v>1120000</v>
      </c>
      <c r="F542" s="118">
        <v>76856</v>
      </c>
      <c r="G542" s="118" t="s">
        <v>3383</v>
      </c>
      <c r="H542" s="118">
        <v>76856</v>
      </c>
      <c r="I542" s="118">
        <v>1043144</v>
      </c>
    </row>
    <row r="543" spans="2:9">
      <c r="B543" s="115" t="s">
        <v>286</v>
      </c>
      <c r="C543" s="115" t="s">
        <v>2071</v>
      </c>
      <c r="D543" s="115" t="s">
        <v>3419</v>
      </c>
      <c r="E543" s="118">
        <v>400000</v>
      </c>
      <c r="F543" s="118" t="s">
        <v>3383</v>
      </c>
      <c r="G543" s="118" t="s">
        <v>3383</v>
      </c>
      <c r="H543" s="118" t="s">
        <v>3383</v>
      </c>
      <c r="I543" s="118">
        <v>400000</v>
      </c>
    </row>
    <row r="544" spans="2:9">
      <c r="B544" s="115" t="s">
        <v>286</v>
      </c>
      <c r="C544" s="115" t="s">
        <v>2072</v>
      </c>
      <c r="D544" s="115" t="s">
        <v>1647</v>
      </c>
      <c r="E544" s="118">
        <v>1750000</v>
      </c>
      <c r="F544" s="118" t="s">
        <v>3383</v>
      </c>
      <c r="G544" s="118" t="s">
        <v>3383</v>
      </c>
      <c r="H544" s="118" t="s">
        <v>3383</v>
      </c>
      <c r="I544" s="118">
        <v>1750000</v>
      </c>
    </row>
    <row r="545" spans="2:9">
      <c r="B545" s="115" t="s">
        <v>286</v>
      </c>
      <c r="C545" s="115" t="s">
        <v>2073</v>
      </c>
      <c r="D545" s="115" t="s">
        <v>3423</v>
      </c>
      <c r="E545" s="118">
        <v>2280000</v>
      </c>
      <c r="F545" s="118" t="s">
        <v>3383</v>
      </c>
      <c r="G545" s="118" t="s">
        <v>3383</v>
      </c>
      <c r="H545" s="118" t="s">
        <v>3383</v>
      </c>
      <c r="I545" s="118">
        <v>2280000</v>
      </c>
    </row>
    <row r="546" spans="2:9">
      <c r="B546" s="115" t="s">
        <v>286</v>
      </c>
      <c r="C546" s="115" t="s">
        <v>2074</v>
      </c>
      <c r="D546" s="115" t="s">
        <v>1625</v>
      </c>
      <c r="E546" s="118">
        <v>4174065</v>
      </c>
      <c r="F546" s="118" t="s">
        <v>3383</v>
      </c>
      <c r="G546" s="118" t="s">
        <v>3383</v>
      </c>
      <c r="H546" s="118" t="s">
        <v>3383</v>
      </c>
      <c r="I546" s="118">
        <v>4174065</v>
      </c>
    </row>
    <row r="547" spans="2:9">
      <c r="B547" s="115" t="s">
        <v>286</v>
      </c>
      <c r="C547" s="115" t="s">
        <v>2075</v>
      </c>
      <c r="D547" s="115" t="s">
        <v>3424</v>
      </c>
      <c r="E547" s="118">
        <v>2697525</v>
      </c>
      <c r="F547" s="118" t="s">
        <v>3383</v>
      </c>
      <c r="G547" s="118" t="s">
        <v>3383</v>
      </c>
      <c r="H547" s="118" t="s">
        <v>3383</v>
      </c>
      <c r="I547" s="118">
        <v>2697525</v>
      </c>
    </row>
    <row r="548" spans="2:9">
      <c r="B548" s="115" t="s">
        <v>286</v>
      </c>
      <c r="C548" s="115" t="s">
        <v>2076</v>
      </c>
      <c r="D548" s="115" t="s">
        <v>3420</v>
      </c>
      <c r="E548" s="118">
        <v>12777750</v>
      </c>
      <c r="F548" s="118">
        <v>10218403.390000001</v>
      </c>
      <c r="G548" s="118" t="s">
        <v>3383</v>
      </c>
      <c r="H548" s="118">
        <v>10218403.390000001</v>
      </c>
      <c r="I548" s="118">
        <v>2559346.61</v>
      </c>
    </row>
    <row r="549" spans="2:9">
      <c r="B549" s="115" t="s">
        <v>286</v>
      </c>
      <c r="C549" s="115" t="s">
        <v>2077</v>
      </c>
      <c r="D549" s="115" t="s">
        <v>3417</v>
      </c>
      <c r="E549" s="118">
        <v>11700000</v>
      </c>
      <c r="F549" s="118" t="s">
        <v>3383</v>
      </c>
      <c r="G549" s="118">
        <v>5849100</v>
      </c>
      <c r="H549" s="118">
        <v>5849100</v>
      </c>
      <c r="I549" s="118">
        <v>5850900</v>
      </c>
    </row>
    <row r="550" spans="2:9">
      <c r="B550" s="115" t="s">
        <v>286</v>
      </c>
      <c r="C550" s="115" t="s">
        <v>2078</v>
      </c>
      <c r="D550" s="115" t="s">
        <v>3436</v>
      </c>
      <c r="E550" s="118">
        <v>5000000</v>
      </c>
      <c r="F550" s="118">
        <v>205000</v>
      </c>
      <c r="G550" s="118">
        <v>4433000</v>
      </c>
      <c r="H550" s="118">
        <v>4638000</v>
      </c>
      <c r="I550" s="118">
        <v>362000</v>
      </c>
    </row>
    <row r="551" spans="2:9">
      <c r="B551" s="115" t="s">
        <v>286</v>
      </c>
      <c r="C551" s="115" t="s">
        <v>2079</v>
      </c>
      <c r="D551" s="115" t="s">
        <v>1699</v>
      </c>
      <c r="E551" s="118">
        <v>32938.199999999997</v>
      </c>
      <c r="F551" s="118">
        <v>30773.25</v>
      </c>
      <c r="G551" s="118" t="s">
        <v>3383</v>
      </c>
      <c r="H551" s="118">
        <v>30773.25</v>
      </c>
      <c r="I551" s="118">
        <v>2164.9499999999998</v>
      </c>
    </row>
    <row r="552" spans="2:9">
      <c r="B552" s="115" t="s">
        <v>286</v>
      </c>
      <c r="C552" s="115" t="s">
        <v>2080</v>
      </c>
      <c r="D552" s="115" t="s">
        <v>1701</v>
      </c>
      <c r="E552" s="118">
        <v>98814.6</v>
      </c>
      <c r="F552" s="118" t="s">
        <v>3383</v>
      </c>
      <c r="G552" s="118" t="s">
        <v>3383</v>
      </c>
      <c r="H552" s="118" t="s">
        <v>3383</v>
      </c>
      <c r="I552" s="118">
        <v>98814.6</v>
      </c>
    </row>
    <row r="553" spans="2:9">
      <c r="B553" s="115" t="s">
        <v>286</v>
      </c>
      <c r="C553" s="115" t="s">
        <v>3352</v>
      </c>
      <c r="D553" s="115" t="s">
        <v>3398</v>
      </c>
      <c r="E553" s="118">
        <v>7533819.25</v>
      </c>
      <c r="F553" s="118">
        <v>7533819.25</v>
      </c>
      <c r="G553" s="118" t="s">
        <v>3383</v>
      </c>
      <c r="H553" s="118">
        <v>7533819.25</v>
      </c>
      <c r="I553" s="118" t="s">
        <v>3383</v>
      </c>
    </row>
    <row r="554" spans="2:9">
      <c r="B554" s="115" t="s">
        <v>329</v>
      </c>
      <c r="C554" s="115" t="s">
        <v>1470</v>
      </c>
      <c r="D554" s="115" t="s">
        <v>1597</v>
      </c>
      <c r="E554" s="118">
        <v>8229032.2199999997</v>
      </c>
      <c r="F554" s="118">
        <v>2060399.54</v>
      </c>
      <c r="G554" s="118" t="s">
        <v>3383</v>
      </c>
      <c r="H554" s="118">
        <v>2060399.54</v>
      </c>
      <c r="I554" s="118">
        <v>6168632.6799999997</v>
      </c>
    </row>
    <row r="555" spans="2:9">
      <c r="B555" s="115" t="s">
        <v>329</v>
      </c>
      <c r="C555" s="115" t="s">
        <v>2081</v>
      </c>
      <c r="D555" s="115" t="s">
        <v>3408</v>
      </c>
      <c r="E555" s="118">
        <v>1645427.72</v>
      </c>
      <c r="F555" s="118">
        <v>296981.68</v>
      </c>
      <c r="G555" s="118" t="s">
        <v>3383</v>
      </c>
      <c r="H555" s="118">
        <v>296981.68</v>
      </c>
      <c r="I555" s="118">
        <v>1348446.04</v>
      </c>
    </row>
    <row r="556" spans="2:9">
      <c r="B556" s="115" t="s">
        <v>329</v>
      </c>
      <c r="C556" s="115" t="s">
        <v>2082</v>
      </c>
      <c r="D556" s="115" t="s">
        <v>1600</v>
      </c>
      <c r="E556" s="118">
        <v>9749703.9800000004</v>
      </c>
      <c r="F556" s="118">
        <v>2872124.95</v>
      </c>
      <c r="G556" s="118" t="s">
        <v>3383</v>
      </c>
      <c r="H556" s="118">
        <v>2872124.95</v>
      </c>
      <c r="I556" s="118">
        <v>6877579.0300000003</v>
      </c>
    </row>
    <row r="557" spans="2:9">
      <c r="B557" s="115" t="s">
        <v>329</v>
      </c>
      <c r="C557" s="115" t="s">
        <v>2083</v>
      </c>
      <c r="D557" s="115" t="s">
        <v>1602</v>
      </c>
      <c r="E557" s="118">
        <v>1173936.01</v>
      </c>
      <c r="F557" s="118">
        <v>260835.76</v>
      </c>
      <c r="G557" s="118" t="s">
        <v>3383</v>
      </c>
      <c r="H557" s="118">
        <v>260835.76</v>
      </c>
      <c r="I557" s="118">
        <v>913100.25</v>
      </c>
    </row>
    <row r="558" spans="2:9">
      <c r="B558" s="115" t="s">
        <v>329</v>
      </c>
      <c r="C558" s="115" t="s">
        <v>2084</v>
      </c>
      <c r="D558" s="115" t="s">
        <v>1604</v>
      </c>
      <c r="E558" s="118">
        <v>2083311.61</v>
      </c>
      <c r="F558" s="118">
        <v>1427843.93</v>
      </c>
      <c r="G558" s="118" t="s">
        <v>3383</v>
      </c>
      <c r="H558" s="118">
        <v>1427843.93</v>
      </c>
      <c r="I558" s="118">
        <v>655467.68000000005</v>
      </c>
    </row>
    <row r="559" spans="2:9">
      <c r="B559" s="115" t="s">
        <v>329</v>
      </c>
      <c r="C559" s="115" t="s">
        <v>2085</v>
      </c>
      <c r="D559" s="115" t="s">
        <v>2975</v>
      </c>
      <c r="E559" s="118">
        <v>18436995.559999999</v>
      </c>
      <c r="F559" s="118">
        <v>23366</v>
      </c>
      <c r="G559" s="118" t="s">
        <v>3383</v>
      </c>
      <c r="H559" s="118">
        <v>23366</v>
      </c>
      <c r="I559" s="118">
        <v>18413629.559999999</v>
      </c>
    </row>
    <row r="560" spans="2:9">
      <c r="B560" s="115" t="s">
        <v>329</v>
      </c>
      <c r="C560" s="115" t="s">
        <v>2086</v>
      </c>
      <c r="D560" s="115" t="s">
        <v>1607</v>
      </c>
      <c r="E560" s="118">
        <v>2728000</v>
      </c>
      <c r="F560" s="118" t="s">
        <v>3383</v>
      </c>
      <c r="G560" s="118" t="s">
        <v>3383</v>
      </c>
      <c r="H560" s="118" t="s">
        <v>3383</v>
      </c>
      <c r="I560" s="118">
        <v>2728000</v>
      </c>
    </row>
    <row r="561" spans="2:9">
      <c r="B561" s="115" t="s">
        <v>329</v>
      </c>
      <c r="C561" s="115" t="s">
        <v>2087</v>
      </c>
      <c r="D561" s="115" t="s">
        <v>3409</v>
      </c>
      <c r="E561" s="118">
        <v>120000</v>
      </c>
      <c r="F561" s="118" t="s">
        <v>3383</v>
      </c>
      <c r="G561" s="118" t="s">
        <v>3383</v>
      </c>
      <c r="H561" s="118" t="s">
        <v>3383</v>
      </c>
      <c r="I561" s="118">
        <v>120000</v>
      </c>
    </row>
    <row r="562" spans="2:9">
      <c r="B562" s="115" t="s">
        <v>329</v>
      </c>
      <c r="C562" s="115" t="s">
        <v>2088</v>
      </c>
      <c r="D562" s="115" t="s">
        <v>1610</v>
      </c>
      <c r="E562" s="118">
        <v>22575861</v>
      </c>
      <c r="F562" s="118" t="s">
        <v>3383</v>
      </c>
      <c r="G562" s="118" t="s">
        <v>3383</v>
      </c>
      <c r="H562" s="118" t="s">
        <v>3383</v>
      </c>
      <c r="I562" s="118">
        <v>22575861</v>
      </c>
    </row>
    <row r="563" spans="2:9">
      <c r="B563" s="115" t="s">
        <v>329</v>
      </c>
      <c r="C563" s="115" t="s">
        <v>2089</v>
      </c>
      <c r="D563" s="115" t="s">
        <v>1612</v>
      </c>
      <c r="E563" s="118">
        <v>4084643.5</v>
      </c>
      <c r="F563" s="118" t="s">
        <v>3383</v>
      </c>
      <c r="G563" s="118" t="s">
        <v>3383</v>
      </c>
      <c r="H563" s="118" t="s">
        <v>3383</v>
      </c>
      <c r="I563" s="118">
        <v>4084643.5</v>
      </c>
    </row>
    <row r="564" spans="2:9">
      <c r="B564" s="115" t="s">
        <v>329</v>
      </c>
      <c r="C564" s="115" t="s">
        <v>2090</v>
      </c>
      <c r="D564" s="115" t="s">
        <v>1615</v>
      </c>
      <c r="E564" s="118">
        <v>1200000</v>
      </c>
      <c r="F564" s="118" t="s">
        <v>3383</v>
      </c>
      <c r="G564" s="118" t="s">
        <v>3383</v>
      </c>
      <c r="H564" s="118" t="s">
        <v>3383</v>
      </c>
      <c r="I564" s="118">
        <v>1200000</v>
      </c>
    </row>
    <row r="565" spans="2:9">
      <c r="B565" s="115" t="s">
        <v>329</v>
      </c>
      <c r="C565" s="115" t="s">
        <v>2091</v>
      </c>
      <c r="D565" s="115" t="s">
        <v>3410</v>
      </c>
      <c r="E565" s="118">
        <v>225000</v>
      </c>
      <c r="F565" s="118">
        <v>240550</v>
      </c>
      <c r="G565" s="118" t="s">
        <v>3383</v>
      </c>
      <c r="H565" s="118">
        <v>240550</v>
      </c>
      <c r="I565" s="118" t="s">
        <v>3447</v>
      </c>
    </row>
    <row r="566" spans="2:9">
      <c r="B566" s="115" t="s">
        <v>329</v>
      </c>
      <c r="C566" s="115" t="s">
        <v>2092</v>
      </c>
      <c r="D566" s="115" t="s">
        <v>3411</v>
      </c>
      <c r="E566" s="118">
        <v>100000</v>
      </c>
      <c r="F566" s="118" t="s">
        <v>3383</v>
      </c>
      <c r="G566" s="118" t="s">
        <v>3383</v>
      </c>
      <c r="H566" s="118" t="s">
        <v>3383</v>
      </c>
      <c r="I566" s="118">
        <v>100000</v>
      </c>
    </row>
    <row r="567" spans="2:9">
      <c r="B567" s="115" t="s">
        <v>329</v>
      </c>
      <c r="C567" s="115" t="s">
        <v>2093</v>
      </c>
      <c r="D567" s="115" t="s">
        <v>1619</v>
      </c>
      <c r="E567" s="118">
        <v>300000</v>
      </c>
      <c r="F567" s="118" t="s">
        <v>3383</v>
      </c>
      <c r="G567" s="118" t="s">
        <v>3383</v>
      </c>
      <c r="H567" s="118" t="s">
        <v>3383</v>
      </c>
      <c r="I567" s="118">
        <v>300000</v>
      </c>
    </row>
    <row r="568" spans="2:9">
      <c r="B568" s="115" t="s">
        <v>329</v>
      </c>
      <c r="C568" s="115" t="s">
        <v>2094</v>
      </c>
      <c r="D568" s="115" t="s">
        <v>3412</v>
      </c>
      <c r="E568" s="118">
        <v>1600000</v>
      </c>
      <c r="F568" s="118" t="s">
        <v>3383</v>
      </c>
      <c r="G568" s="118" t="s">
        <v>3383</v>
      </c>
      <c r="H568" s="118" t="s">
        <v>3383</v>
      </c>
      <c r="I568" s="118">
        <v>1600000</v>
      </c>
    </row>
    <row r="569" spans="2:9">
      <c r="B569" s="115" t="s">
        <v>329</v>
      </c>
      <c r="C569" s="115" t="s">
        <v>2095</v>
      </c>
      <c r="D569" s="115" t="s">
        <v>3413</v>
      </c>
      <c r="E569" s="118">
        <v>240000</v>
      </c>
      <c r="F569" s="118">
        <v>19937.490000000002</v>
      </c>
      <c r="G569" s="118" t="s">
        <v>3383</v>
      </c>
      <c r="H569" s="118">
        <v>19937.490000000002</v>
      </c>
      <c r="I569" s="118">
        <v>220062.51</v>
      </c>
    </row>
    <row r="570" spans="2:9">
      <c r="B570" s="115" t="s">
        <v>329</v>
      </c>
      <c r="C570" s="115" t="s">
        <v>2096</v>
      </c>
      <c r="D570" s="115" t="s">
        <v>3419</v>
      </c>
      <c r="E570" s="118">
        <v>100000</v>
      </c>
      <c r="F570" s="118" t="s">
        <v>3383</v>
      </c>
      <c r="G570" s="118" t="s">
        <v>3383</v>
      </c>
      <c r="H570" s="118" t="s">
        <v>3383</v>
      </c>
      <c r="I570" s="118">
        <v>100000</v>
      </c>
    </row>
    <row r="571" spans="2:9">
      <c r="B571" s="115" t="s">
        <v>329</v>
      </c>
      <c r="C571" s="115" t="s">
        <v>2097</v>
      </c>
      <c r="D571" s="115" t="s">
        <v>3423</v>
      </c>
      <c r="E571" s="118">
        <v>600000</v>
      </c>
      <c r="F571" s="118">
        <v>144130.6</v>
      </c>
      <c r="G571" s="118" t="s">
        <v>3383</v>
      </c>
      <c r="H571" s="118">
        <v>144130.6</v>
      </c>
      <c r="I571" s="118">
        <v>455869.4</v>
      </c>
    </row>
    <row r="572" spans="2:9">
      <c r="B572" s="115" t="s">
        <v>329</v>
      </c>
      <c r="C572" s="115" t="s">
        <v>2098</v>
      </c>
      <c r="D572" s="115" t="s">
        <v>1625</v>
      </c>
      <c r="E572" s="118">
        <v>2115427.5</v>
      </c>
      <c r="F572" s="118" t="s">
        <v>3383</v>
      </c>
      <c r="G572" s="118" t="s">
        <v>3383</v>
      </c>
      <c r="H572" s="118" t="s">
        <v>3383</v>
      </c>
      <c r="I572" s="118">
        <v>2115427.5</v>
      </c>
    </row>
    <row r="573" spans="2:9">
      <c r="B573" s="115" t="s">
        <v>329</v>
      </c>
      <c r="C573" s="115" t="s">
        <v>2099</v>
      </c>
      <c r="D573" s="115" t="s">
        <v>3420</v>
      </c>
      <c r="E573" s="118">
        <v>3407400</v>
      </c>
      <c r="F573" s="118" t="s">
        <v>3383</v>
      </c>
      <c r="G573" s="118" t="s">
        <v>3383</v>
      </c>
      <c r="H573" s="118" t="s">
        <v>3383</v>
      </c>
      <c r="I573" s="118">
        <v>3407400</v>
      </c>
    </row>
    <row r="574" spans="2:9">
      <c r="B574" s="115" t="s">
        <v>329</v>
      </c>
      <c r="C574" s="115" t="s">
        <v>2100</v>
      </c>
      <c r="D574" s="115" t="s">
        <v>3417</v>
      </c>
      <c r="E574" s="118">
        <v>3900000</v>
      </c>
      <c r="F574" s="118" t="s">
        <v>3383</v>
      </c>
      <c r="G574" s="118">
        <v>1949700</v>
      </c>
      <c r="H574" s="118">
        <v>1949700</v>
      </c>
      <c r="I574" s="118">
        <v>1950300</v>
      </c>
    </row>
    <row r="575" spans="2:9">
      <c r="B575" s="115" t="s">
        <v>329</v>
      </c>
      <c r="C575" s="115" t="s">
        <v>3353</v>
      </c>
      <c r="D575" s="115" t="s">
        <v>3398</v>
      </c>
      <c r="E575" s="118">
        <v>9116409.0299999993</v>
      </c>
      <c r="F575" s="118">
        <v>9116409.0299999993</v>
      </c>
      <c r="G575" s="118" t="s">
        <v>3383</v>
      </c>
      <c r="H575" s="118">
        <v>9116409.0299999993</v>
      </c>
      <c r="I575" s="118" t="s">
        <v>3383</v>
      </c>
    </row>
    <row r="576" spans="2:9">
      <c r="B576" s="115" t="s">
        <v>335</v>
      </c>
      <c r="C576" s="115" t="s">
        <v>1471</v>
      </c>
      <c r="D576" s="115" t="s">
        <v>1597</v>
      </c>
      <c r="E576" s="118">
        <v>4921637.1500000004</v>
      </c>
      <c r="F576" s="118">
        <v>345760.87</v>
      </c>
      <c r="G576" s="118" t="s">
        <v>3383</v>
      </c>
      <c r="H576" s="118">
        <v>345760.87</v>
      </c>
      <c r="I576" s="118">
        <v>4575876.28</v>
      </c>
    </row>
    <row r="577" spans="2:9">
      <c r="B577" s="115" t="s">
        <v>335</v>
      </c>
      <c r="C577" s="115" t="s">
        <v>2101</v>
      </c>
      <c r="D577" s="115" t="s">
        <v>3408</v>
      </c>
      <c r="E577" s="118">
        <v>950950</v>
      </c>
      <c r="F577" s="118">
        <v>16635.36</v>
      </c>
      <c r="G577" s="118" t="s">
        <v>3383</v>
      </c>
      <c r="H577" s="118">
        <v>16635.36</v>
      </c>
      <c r="I577" s="118">
        <v>934314.64</v>
      </c>
    </row>
    <row r="578" spans="2:9">
      <c r="B578" s="115" t="s">
        <v>335</v>
      </c>
      <c r="C578" s="115" t="s">
        <v>2102</v>
      </c>
      <c r="D578" s="115" t="s">
        <v>1600</v>
      </c>
      <c r="E578" s="118">
        <v>7116138.7400000002</v>
      </c>
      <c r="F578" s="118">
        <v>739508.68</v>
      </c>
      <c r="G578" s="118" t="s">
        <v>3383</v>
      </c>
      <c r="H578" s="118">
        <v>739508.68</v>
      </c>
      <c r="I578" s="118">
        <v>6376630.0599999996</v>
      </c>
    </row>
    <row r="579" spans="2:9">
      <c r="B579" s="115" t="s">
        <v>335</v>
      </c>
      <c r="C579" s="115" t="s">
        <v>2103</v>
      </c>
      <c r="D579" s="115" t="s">
        <v>1602</v>
      </c>
      <c r="E579" s="118">
        <v>558009.5</v>
      </c>
      <c r="F579" s="118">
        <v>10073.9</v>
      </c>
      <c r="G579" s="118" t="s">
        <v>3383</v>
      </c>
      <c r="H579" s="118">
        <v>10073.9</v>
      </c>
      <c r="I579" s="118">
        <v>547935.6</v>
      </c>
    </row>
    <row r="580" spans="2:9">
      <c r="B580" s="115" t="s">
        <v>335</v>
      </c>
      <c r="C580" s="115" t="s">
        <v>2104</v>
      </c>
      <c r="D580" s="115" t="s">
        <v>1604</v>
      </c>
      <c r="E580" s="118">
        <v>1811746.74</v>
      </c>
      <c r="F580" s="118">
        <v>98657.98</v>
      </c>
      <c r="G580" s="118" t="s">
        <v>3383</v>
      </c>
      <c r="H580" s="118">
        <v>98657.98</v>
      </c>
      <c r="I580" s="118">
        <v>1713088.76</v>
      </c>
    </row>
    <row r="581" spans="2:9">
      <c r="B581" s="115" t="s">
        <v>335</v>
      </c>
      <c r="C581" s="115" t="s">
        <v>2105</v>
      </c>
      <c r="D581" s="115" t="s">
        <v>2975</v>
      </c>
      <c r="E581" s="118">
        <v>12344361.369999999</v>
      </c>
      <c r="F581" s="118">
        <v>463227.89</v>
      </c>
      <c r="G581" s="118" t="s">
        <v>3383</v>
      </c>
      <c r="H581" s="118">
        <v>463227.89</v>
      </c>
      <c r="I581" s="118">
        <v>11881133.48</v>
      </c>
    </row>
    <row r="582" spans="2:9">
      <c r="B582" s="115" t="s">
        <v>335</v>
      </c>
      <c r="C582" s="115" t="s">
        <v>2106</v>
      </c>
      <c r="D582" s="115" t="s">
        <v>1607</v>
      </c>
      <c r="E582" s="118">
        <v>3078000</v>
      </c>
      <c r="F582" s="118" t="s">
        <v>3383</v>
      </c>
      <c r="G582" s="118" t="s">
        <v>3383</v>
      </c>
      <c r="H582" s="118" t="s">
        <v>3383</v>
      </c>
      <c r="I582" s="118">
        <v>3078000</v>
      </c>
    </row>
    <row r="583" spans="2:9">
      <c r="B583" s="115" t="s">
        <v>335</v>
      </c>
      <c r="C583" s="115" t="s">
        <v>2107</v>
      </c>
      <c r="D583" s="115" t="s">
        <v>3409</v>
      </c>
      <c r="E583" s="118" t="s">
        <v>3383</v>
      </c>
      <c r="F583" s="118" t="s">
        <v>3383</v>
      </c>
      <c r="G583" s="118" t="s">
        <v>3383</v>
      </c>
      <c r="H583" s="118" t="s">
        <v>3383</v>
      </c>
      <c r="I583" s="118" t="s">
        <v>3383</v>
      </c>
    </row>
    <row r="584" spans="2:9">
      <c r="B584" s="115" t="s">
        <v>335</v>
      </c>
      <c r="C584" s="115" t="s">
        <v>2108</v>
      </c>
      <c r="D584" s="115" t="s">
        <v>1610</v>
      </c>
      <c r="E584" s="118">
        <v>20036939.440000001</v>
      </c>
      <c r="F584" s="118">
        <v>681190</v>
      </c>
      <c r="G584" s="118">
        <v>1484790</v>
      </c>
      <c r="H584" s="118">
        <v>2165980</v>
      </c>
      <c r="I584" s="118">
        <v>17870959.440000001</v>
      </c>
    </row>
    <row r="585" spans="2:9">
      <c r="B585" s="115" t="s">
        <v>335</v>
      </c>
      <c r="C585" s="115" t="s">
        <v>2109</v>
      </c>
      <c r="D585" s="115" t="s">
        <v>1612</v>
      </c>
      <c r="E585" s="118">
        <v>1469010.8</v>
      </c>
      <c r="F585" s="118">
        <v>190449.4</v>
      </c>
      <c r="G585" s="118">
        <v>41100</v>
      </c>
      <c r="H585" s="118">
        <v>231549.4</v>
      </c>
      <c r="I585" s="118">
        <v>1237461.3999999999</v>
      </c>
    </row>
    <row r="586" spans="2:9">
      <c r="B586" s="115" t="s">
        <v>335</v>
      </c>
      <c r="C586" s="115" t="s">
        <v>2110</v>
      </c>
      <c r="D586" s="115" t="s">
        <v>2982</v>
      </c>
      <c r="E586" s="118">
        <v>7680276</v>
      </c>
      <c r="F586" s="118">
        <v>203350</v>
      </c>
      <c r="G586" s="118">
        <v>508105</v>
      </c>
      <c r="H586" s="118">
        <v>711455</v>
      </c>
      <c r="I586" s="118">
        <v>6968821</v>
      </c>
    </row>
    <row r="587" spans="2:9">
      <c r="B587" s="115" t="s">
        <v>335</v>
      </c>
      <c r="C587" s="115" t="s">
        <v>2111</v>
      </c>
      <c r="D587" s="115" t="s">
        <v>1615</v>
      </c>
      <c r="E587" s="118">
        <v>710000</v>
      </c>
      <c r="F587" s="118" t="s">
        <v>3383</v>
      </c>
      <c r="G587" s="118" t="s">
        <v>3383</v>
      </c>
      <c r="H587" s="118" t="s">
        <v>3383</v>
      </c>
      <c r="I587" s="118">
        <v>710000</v>
      </c>
    </row>
    <row r="588" spans="2:9">
      <c r="B588" s="115" t="s">
        <v>335</v>
      </c>
      <c r="C588" s="115" t="s">
        <v>2112</v>
      </c>
      <c r="D588" s="115" t="s">
        <v>3410</v>
      </c>
      <c r="E588" s="118">
        <v>8890.32</v>
      </c>
      <c r="F588" s="118" t="s">
        <v>3383</v>
      </c>
      <c r="G588" s="118" t="s">
        <v>3383</v>
      </c>
      <c r="H588" s="118" t="s">
        <v>3383</v>
      </c>
      <c r="I588" s="118">
        <v>8890.32</v>
      </c>
    </row>
    <row r="589" spans="2:9">
      <c r="B589" s="115" t="s">
        <v>335</v>
      </c>
      <c r="C589" s="115" t="s">
        <v>2113</v>
      </c>
      <c r="D589" s="115" t="s">
        <v>3411</v>
      </c>
      <c r="E589" s="118">
        <v>50000</v>
      </c>
      <c r="F589" s="118" t="s">
        <v>3383</v>
      </c>
      <c r="G589" s="118" t="s">
        <v>3383</v>
      </c>
      <c r="H589" s="118" t="s">
        <v>3383</v>
      </c>
      <c r="I589" s="118">
        <v>50000</v>
      </c>
    </row>
    <row r="590" spans="2:9">
      <c r="B590" s="115" t="s">
        <v>335</v>
      </c>
      <c r="C590" s="115" t="s">
        <v>2114</v>
      </c>
      <c r="D590" s="115" t="s">
        <v>1619</v>
      </c>
      <c r="E590" s="118">
        <v>150000</v>
      </c>
      <c r="F590" s="118" t="s">
        <v>3383</v>
      </c>
      <c r="G590" s="118" t="s">
        <v>3383</v>
      </c>
      <c r="H590" s="118" t="s">
        <v>3383</v>
      </c>
      <c r="I590" s="118">
        <v>150000</v>
      </c>
    </row>
    <row r="591" spans="2:9">
      <c r="B591" s="115" t="s">
        <v>335</v>
      </c>
      <c r="C591" s="115" t="s">
        <v>2115</v>
      </c>
      <c r="D591" s="115" t="s">
        <v>3412</v>
      </c>
      <c r="E591" s="118">
        <v>800000</v>
      </c>
      <c r="F591" s="118" t="s">
        <v>3383</v>
      </c>
      <c r="G591" s="118" t="s">
        <v>3383</v>
      </c>
      <c r="H591" s="118" t="s">
        <v>3383</v>
      </c>
      <c r="I591" s="118">
        <v>800000</v>
      </c>
    </row>
    <row r="592" spans="2:9">
      <c r="B592" s="115" t="s">
        <v>335</v>
      </c>
      <c r="C592" s="115" t="s">
        <v>2116</v>
      </c>
      <c r="D592" s="115" t="s">
        <v>3413</v>
      </c>
      <c r="E592" s="118">
        <v>80000</v>
      </c>
      <c r="F592" s="118" t="s">
        <v>3383</v>
      </c>
      <c r="G592" s="118" t="s">
        <v>3383</v>
      </c>
      <c r="H592" s="118" t="s">
        <v>3383</v>
      </c>
      <c r="I592" s="118">
        <v>80000</v>
      </c>
    </row>
    <row r="593" spans="2:9">
      <c r="B593" s="115" t="s">
        <v>335</v>
      </c>
      <c r="C593" s="115" t="s">
        <v>2117</v>
      </c>
      <c r="D593" s="115" t="s">
        <v>3419</v>
      </c>
      <c r="E593" s="118">
        <v>20000</v>
      </c>
      <c r="F593" s="118" t="s">
        <v>3383</v>
      </c>
      <c r="G593" s="118" t="s">
        <v>3383</v>
      </c>
      <c r="H593" s="118" t="s">
        <v>3383</v>
      </c>
      <c r="I593" s="118">
        <v>20000</v>
      </c>
    </row>
    <row r="594" spans="2:9">
      <c r="B594" s="115" t="s">
        <v>335</v>
      </c>
      <c r="C594" s="115" t="s">
        <v>2118</v>
      </c>
      <c r="D594" s="115" t="s">
        <v>3423</v>
      </c>
      <c r="E594" s="118">
        <v>120000</v>
      </c>
      <c r="F594" s="118" t="s">
        <v>3383</v>
      </c>
      <c r="G594" s="118" t="s">
        <v>3383</v>
      </c>
      <c r="H594" s="118" t="s">
        <v>3383</v>
      </c>
      <c r="I594" s="118">
        <v>120000</v>
      </c>
    </row>
    <row r="595" spans="2:9">
      <c r="B595" s="115" t="s">
        <v>335</v>
      </c>
      <c r="C595" s="115" t="s">
        <v>2119</v>
      </c>
      <c r="D595" s="115" t="s">
        <v>1625</v>
      </c>
      <c r="E595" s="118">
        <v>3208635</v>
      </c>
      <c r="F595" s="118" t="s">
        <v>3383</v>
      </c>
      <c r="G595" s="118" t="s">
        <v>3383</v>
      </c>
      <c r="H595" s="118" t="s">
        <v>3383</v>
      </c>
      <c r="I595" s="118">
        <v>3208635</v>
      </c>
    </row>
    <row r="596" spans="2:9">
      <c r="B596" s="115" t="s">
        <v>335</v>
      </c>
      <c r="C596" s="115" t="s">
        <v>2120</v>
      </c>
      <c r="D596" s="115" t="s">
        <v>3448</v>
      </c>
      <c r="E596" s="118">
        <v>1800000</v>
      </c>
      <c r="F596" s="118" t="s">
        <v>3383</v>
      </c>
      <c r="G596" s="118" t="s">
        <v>3383</v>
      </c>
      <c r="H596" s="118" t="s">
        <v>3383</v>
      </c>
      <c r="I596" s="118">
        <v>1800000</v>
      </c>
    </row>
    <row r="597" spans="2:9">
      <c r="B597" s="115" t="s">
        <v>335</v>
      </c>
      <c r="C597" s="115" t="s">
        <v>3354</v>
      </c>
      <c r="D597" s="115" t="s">
        <v>3398</v>
      </c>
      <c r="E597" s="118">
        <v>45174886.75</v>
      </c>
      <c r="F597" s="118">
        <v>45174886.75</v>
      </c>
      <c r="G597" s="118" t="s">
        <v>3383</v>
      </c>
      <c r="H597" s="118">
        <v>45174886.75</v>
      </c>
      <c r="I597" s="118" t="s">
        <v>3383</v>
      </c>
    </row>
    <row r="598" spans="2:9">
      <c r="B598" s="115" t="s">
        <v>345</v>
      </c>
      <c r="C598" s="115" t="s">
        <v>1472</v>
      </c>
      <c r="D598" s="115" t="s">
        <v>1597</v>
      </c>
      <c r="E598" s="118">
        <v>71267692.599999994</v>
      </c>
      <c r="F598" s="118">
        <v>3186663.05</v>
      </c>
      <c r="G598" s="118" t="s">
        <v>3383</v>
      </c>
      <c r="H598" s="118">
        <v>3186663.05</v>
      </c>
      <c r="I598" s="118">
        <v>68081029.549999997</v>
      </c>
    </row>
    <row r="599" spans="2:9">
      <c r="B599" s="115" t="s">
        <v>345</v>
      </c>
      <c r="C599" s="115" t="s">
        <v>2121</v>
      </c>
      <c r="D599" s="115" t="s">
        <v>3408</v>
      </c>
      <c r="E599" s="118">
        <v>15273318.65</v>
      </c>
      <c r="F599" s="118">
        <v>2033845.8</v>
      </c>
      <c r="G599" s="118" t="s">
        <v>3383</v>
      </c>
      <c r="H599" s="118">
        <v>2033845.8</v>
      </c>
      <c r="I599" s="118">
        <v>13239472.85</v>
      </c>
    </row>
    <row r="600" spans="2:9">
      <c r="B600" s="115" t="s">
        <v>345</v>
      </c>
      <c r="C600" s="115" t="s">
        <v>2122</v>
      </c>
      <c r="D600" s="115" t="s">
        <v>1600</v>
      </c>
      <c r="E600" s="118">
        <v>86906988.200000003</v>
      </c>
      <c r="F600" s="118">
        <v>8159778.3600000003</v>
      </c>
      <c r="G600" s="118" t="s">
        <v>3383</v>
      </c>
      <c r="H600" s="118">
        <v>8159778.3600000003</v>
      </c>
      <c r="I600" s="118">
        <v>78747209.840000004</v>
      </c>
    </row>
    <row r="601" spans="2:9">
      <c r="B601" s="115" t="s">
        <v>345</v>
      </c>
      <c r="C601" s="115" t="s">
        <v>2123</v>
      </c>
      <c r="D601" s="115" t="s">
        <v>1602</v>
      </c>
      <c r="E601" s="118">
        <v>9210100.2599999998</v>
      </c>
      <c r="F601" s="118">
        <v>462887.93</v>
      </c>
      <c r="G601" s="118" t="s">
        <v>3383</v>
      </c>
      <c r="H601" s="118">
        <v>462887.93</v>
      </c>
      <c r="I601" s="118">
        <v>8747212.3300000001</v>
      </c>
    </row>
    <row r="602" spans="2:9">
      <c r="B602" s="115" t="s">
        <v>345</v>
      </c>
      <c r="C602" s="115" t="s">
        <v>2124</v>
      </c>
      <c r="D602" s="115" t="s">
        <v>1604</v>
      </c>
      <c r="E602" s="118">
        <v>20061276.800000001</v>
      </c>
      <c r="F602" s="118">
        <v>837181.43</v>
      </c>
      <c r="G602" s="118" t="s">
        <v>3383</v>
      </c>
      <c r="H602" s="118">
        <v>837181.43</v>
      </c>
      <c r="I602" s="118">
        <v>19224095.370000001</v>
      </c>
    </row>
    <row r="603" spans="2:9">
      <c r="B603" s="115" t="s">
        <v>345</v>
      </c>
      <c r="C603" s="115" t="s">
        <v>2125</v>
      </c>
      <c r="D603" s="115" t="s">
        <v>2975</v>
      </c>
      <c r="E603" s="118">
        <v>134648607.50999999</v>
      </c>
      <c r="F603" s="118">
        <v>3474736.02</v>
      </c>
      <c r="G603" s="118" t="s">
        <v>3383</v>
      </c>
      <c r="H603" s="118">
        <v>3474736.02</v>
      </c>
      <c r="I603" s="118">
        <v>131173871.48999999</v>
      </c>
    </row>
    <row r="604" spans="2:9">
      <c r="B604" s="115" t="s">
        <v>345</v>
      </c>
      <c r="C604" s="115" t="s">
        <v>2126</v>
      </c>
      <c r="D604" s="115" t="s">
        <v>1607</v>
      </c>
      <c r="E604" s="118">
        <v>38478000</v>
      </c>
      <c r="F604" s="118" t="s">
        <v>3383</v>
      </c>
      <c r="G604" s="118" t="s">
        <v>3383</v>
      </c>
      <c r="H604" s="118" t="s">
        <v>3383</v>
      </c>
      <c r="I604" s="118">
        <v>38478000</v>
      </c>
    </row>
    <row r="605" spans="2:9">
      <c r="B605" s="115" t="s">
        <v>345</v>
      </c>
      <c r="C605" s="115" t="s">
        <v>2127</v>
      </c>
      <c r="D605" s="115" t="s">
        <v>3409</v>
      </c>
      <c r="E605" s="118">
        <v>1260000</v>
      </c>
      <c r="F605" s="118">
        <v>200000</v>
      </c>
      <c r="G605" s="118" t="s">
        <v>3383</v>
      </c>
      <c r="H605" s="118">
        <v>200000</v>
      </c>
      <c r="I605" s="118">
        <v>1060000</v>
      </c>
    </row>
    <row r="606" spans="2:9">
      <c r="B606" s="115" t="s">
        <v>345</v>
      </c>
      <c r="C606" s="115" t="s">
        <v>2128</v>
      </c>
      <c r="D606" s="115" t="s">
        <v>1610</v>
      </c>
      <c r="E606" s="118">
        <v>170146748.40000001</v>
      </c>
      <c r="F606" s="118">
        <v>1304800</v>
      </c>
      <c r="G606" s="118">
        <v>4235000</v>
      </c>
      <c r="H606" s="118">
        <v>5539800</v>
      </c>
      <c r="I606" s="118">
        <v>164606948.40000001</v>
      </c>
    </row>
    <row r="607" spans="2:9">
      <c r="B607" s="115" t="s">
        <v>345</v>
      </c>
      <c r="C607" s="115" t="s">
        <v>2129</v>
      </c>
      <c r="D607" s="115" t="s">
        <v>1612</v>
      </c>
      <c r="E607" s="118">
        <v>26331117.5</v>
      </c>
      <c r="F607" s="118">
        <v>2352785</v>
      </c>
      <c r="G607" s="118">
        <v>8897215</v>
      </c>
      <c r="H607" s="118">
        <v>11250000</v>
      </c>
      <c r="I607" s="118">
        <v>15081117.5</v>
      </c>
    </row>
    <row r="608" spans="2:9">
      <c r="B608" s="115" t="s">
        <v>345</v>
      </c>
      <c r="C608" s="115" t="s">
        <v>2130</v>
      </c>
      <c r="D608" s="115" t="s">
        <v>2982</v>
      </c>
      <c r="E608" s="118">
        <v>17834752</v>
      </c>
      <c r="F608" s="118" t="s">
        <v>3383</v>
      </c>
      <c r="G608" s="118" t="s">
        <v>3383</v>
      </c>
      <c r="H608" s="118" t="s">
        <v>3383</v>
      </c>
      <c r="I608" s="118">
        <v>17834752</v>
      </c>
    </row>
    <row r="609" spans="2:9">
      <c r="B609" s="115" t="s">
        <v>345</v>
      </c>
      <c r="C609" s="115" t="s">
        <v>2131</v>
      </c>
      <c r="D609" s="115" t="s">
        <v>1615</v>
      </c>
      <c r="E609" s="118">
        <v>9570000</v>
      </c>
      <c r="F609" s="118" t="s">
        <v>3383</v>
      </c>
      <c r="G609" s="118" t="s">
        <v>3383</v>
      </c>
      <c r="H609" s="118" t="s">
        <v>3383</v>
      </c>
      <c r="I609" s="118">
        <v>9570000</v>
      </c>
    </row>
    <row r="610" spans="2:9">
      <c r="B610" s="115" t="s">
        <v>345</v>
      </c>
      <c r="C610" s="115" t="s">
        <v>2132</v>
      </c>
      <c r="D610" s="115" t="s">
        <v>3410</v>
      </c>
      <c r="E610" s="118">
        <v>1350000</v>
      </c>
      <c r="F610" s="118">
        <v>661590</v>
      </c>
      <c r="G610" s="118" t="s">
        <v>3383</v>
      </c>
      <c r="H610" s="118">
        <v>661590</v>
      </c>
      <c r="I610" s="118">
        <v>688410</v>
      </c>
    </row>
    <row r="611" spans="2:9">
      <c r="B611" s="115" t="s">
        <v>345</v>
      </c>
      <c r="C611" s="115" t="s">
        <v>2133</v>
      </c>
      <c r="D611" s="115" t="s">
        <v>3411</v>
      </c>
      <c r="E611" s="118">
        <v>300000</v>
      </c>
      <c r="F611" s="118">
        <v>75000</v>
      </c>
      <c r="G611" s="118" t="s">
        <v>3383</v>
      </c>
      <c r="H611" s="118">
        <v>75000</v>
      </c>
      <c r="I611" s="118">
        <v>225000</v>
      </c>
    </row>
    <row r="612" spans="2:9">
      <c r="B612" s="115" t="s">
        <v>345</v>
      </c>
      <c r="C612" s="115" t="s">
        <v>2134</v>
      </c>
      <c r="D612" s="115" t="s">
        <v>1619</v>
      </c>
      <c r="E612" s="118">
        <v>900000</v>
      </c>
      <c r="F612" s="118" t="s">
        <v>3383</v>
      </c>
      <c r="G612" s="118" t="s">
        <v>3383</v>
      </c>
      <c r="H612" s="118" t="s">
        <v>3383</v>
      </c>
      <c r="I612" s="118">
        <v>900000</v>
      </c>
    </row>
    <row r="613" spans="2:9">
      <c r="B613" s="115" t="s">
        <v>345</v>
      </c>
      <c r="C613" s="115" t="s">
        <v>2135</v>
      </c>
      <c r="D613" s="115" t="s">
        <v>3412</v>
      </c>
      <c r="E613" s="118">
        <v>4788586.6100000003</v>
      </c>
      <c r="F613" s="118">
        <v>728825.78</v>
      </c>
      <c r="G613" s="118" t="s">
        <v>3383</v>
      </c>
      <c r="H613" s="118">
        <v>728825.78</v>
      </c>
      <c r="I613" s="118">
        <v>4059760.83</v>
      </c>
    </row>
    <row r="614" spans="2:9">
      <c r="B614" s="115" t="s">
        <v>345</v>
      </c>
      <c r="C614" s="115" t="s">
        <v>2136</v>
      </c>
      <c r="D614" s="115" t="s">
        <v>3413</v>
      </c>
      <c r="E614" s="118">
        <v>1440000</v>
      </c>
      <c r="F614" s="118">
        <v>212743.15</v>
      </c>
      <c r="G614" s="118" t="s">
        <v>3383</v>
      </c>
      <c r="H614" s="118">
        <v>212743.15</v>
      </c>
      <c r="I614" s="118">
        <v>1227256.8500000001</v>
      </c>
    </row>
    <row r="615" spans="2:9">
      <c r="B615" s="115" t="s">
        <v>345</v>
      </c>
      <c r="C615" s="115" t="s">
        <v>2137</v>
      </c>
      <c r="D615" s="115" t="s">
        <v>3419</v>
      </c>
      <c r="E615" s="118">
        <v>480000</v>
      </c>
      <c r="F615" s="118">
        <v>16120.86</v>
      </c>
      <c r="G615" s="118" t="s">
        <v>3383</v>
      </c>
      <c r="H615" s="118">
        <v>16120.86</v>
      </c>
      <c r="I615" s="118">
        <v>463879.14</v>
      </c>
    </row>
    <row r="616" spans="2:9">
      <c r="B616" s="115" t="s">
        <v>345</v>
      </c>
      <c r="C616" s="115" t="s">
        <v>2138</v>
      </c>
      <c r="D616" s="115" t="s">
        <v>1647</v>
      </c>
      <c r="E616" s="118">
        <v>2425000</v>
      </c>
      <c r="F616" s="118">
        <v>836000</v>
      </c>
      <c r="G616" s="118" t="s">
        <v>3383</v>
      </c>
      <c r="H616" s="118">
        <v>836000</v>
      </c>
      <c r="I616" s="118">
        <v>1589000</v>
      </c>
    </row>
    <row r="617" spans="2:9">
      <c r="B617" s="115" t="s">
        <v>345</v>
      </c>
      <c r="C617" s="115" t="s">
        <v>2139</v>
      </c>
      <c r="D617" s="115" t="s">
        <v>3423</v>
      </c>
      <c r="E617" s="118">
        <v>2880000</v>
      </c>
      <c r="F617" s="118">
        <v>140.16999999999999</v>
      </c>
      <c r="G617" s="118" t="s">
        <v>3383</v>
      </c>
      <c r="H617" s="118">
        <v>140.16999999999999</v>
      </c>
      <c r="I617" s="118">
        <v>2879859.83</v>
      </c>
    </row>
    <row r="618" spans="2:9">
      <c r="B618" s="115" t="s">
        <v>345</v>
      </c>
      <c r="C618" s="115" t="s">
        <v>2140</v>
      </c>
      <c r="D618" s="115" t="s">
        <v>1625</v>
      </c>
      <c r="E618" s="118">
        <v>5139495</v>
      </c>
      <c r="F618" s="118" t="s">
        <v>3383</v>
      </c>
      <c r="G618" s="118" t="s">
        <v>3383</v>
      </c>
      <c r="H618" s="118" t="s">
        <v>3383</v>
      </c>
      <c r="I618" s="118">
        <v>5139495</v>
      </c>
    </row>
    <row r="619" spans="2:9">
      <c r="B619" s="115" t="s">
        <v>345</v>
      </c>
      <c r="C619" s="115" t="s">
        <v>2141</v>
      </c>
      <c r="D619" s="115" t="s">
        <v>3424</v>
      </c>
      <c r="E619" s="118">
        <v>2697525</v>
      </c>
      <c r="F619" s="118" t="s">
        <v>3383</v>
      </c>
      <c r="G619" s="118" t="s">
        <v>3383</v>
      </c>
      <c r="H619" s="118" t="s">
        <v>3383</v>
      </c>
      <c r="I619" s="118">
        <v>2697525</v>
      </c>
    </row>
    <row r="620" spans="2:9">
      <c r="B620" s="115" t="s">
        <v>345</v>
      </c>
      <c r="C620" s="115" t="s">
        <v>2142</v>
      </c>
      <c r="D620" s="115" t="s">
        <v>3420</v>
      </c>
      <c r="E620" s="118">
        <v>21296250</v>
      </c>
      <c r="F620" s="118" t="s">
        <v>3383</v>
      </c>
      <c r="G620" s="118" t="s">
        <v>3383</v>
      </c>
      <c r="H620" s="118" t="s">
        <v>3383</v>
      </c>
      <c r="I620" s="118">
        <v>21296250</v>
      </c>
    </row>
    <row r="621" spans="2:9">
      <c r="B621" s="115" t="s">
        <v>345</v>
      </c>
      <c r="C621" s="115" t="s">
        <v>2143</v>
      </c>
      <c r="D621" s="115" t="s">
        <v>3432</v>
      </c>
      <c r="E621" s="118">
        <v>17500000</v>
      </c>
      <c r="F621" s="118">
        <v>615000</v>
      </c>
      <c r="G621" s="118">
        <v>15478000</v>
      </c>
      <c r="H621" s="118">
        <v>16093000</v>
      </c>
      <c r="I621" s="118">
        <v>1407000</v>
      </c>
    </row>
    <row r="622" spans="2:9">
      <c r="B622" s="115" t="s">
        <v>345</v>
      </c>
      <c r="C622" s="115" t="s">
        <v>2144</v>
      </c>
      <c r="D622" s="115" t="s">
        <v>3417</v>
      </c>
      <c r="E622" s="118">
        <v>7500000</v>
      </c>
      <c r="F622" s="118" t="s">
        <v>3383</v>
      </c>
      <c r="G622" s="118">
        <v>3899400</v>
      </c>
      <c r="H622" s="118">
        <v>3899400</v>
      </c>
      <c r="I622" s="118">
        <v>3600600</v>
      </c>
    </row>
    <row r="623" spans="2:9">
      <c r="B623" s="115" t="s">
        <v>345</v>
      </c>
      <c r="C623" s="115" t="s">
        <v>2145</v>
      </c>
      <c r="D623" s="115" t="s">
        <v>1699</v>
      </c>
      <c r="E623" s="118">
        <v>32938.199999999997</v>
      </c>
      <c r="F623" s="118">
        <v>30773.25</v>
      </c>
      <c r="G623" s="118" t="s">
        <v>3383</v>
      </c>
      <c r="H623" s="118">
        <v>30773.25</v>
      </c>
      <c r="I623" s="118">
        <v>2164.9499999999998</v>
      </c>
    </row>
    <row r="624" spans="2:9">
      <c r="B624" s="115" t="s">
        <v>345</v>
      </c>
      <c r="C624" s="115" t="s">
        <v>2146</v>
      </c>
      <c r="D624" s="115" t="s">
        <v>1701</v>
      </c>
      <c r="E624" s="118">
        <v>98814.6</v>
      </c>
      <c r="F624" s="118" t="s">
        <v>3383</v>
      </c>
      <c r="G624" s="118" t="s">
        <v>3383</v>
      </c>
      <c r="H624" s="118" t="s">
        <v>3383</v>
      </c>
      <c r="I624" s="118">
        <v>98814.6</v>
      </c>
    </row>
    <row r="625" spans="2:9">
      <c r="B625" s="115" t="s">
        <v>345</v>
      </c>
      <c r="C625" s="115" t="s">
        <v>2147</v>
      </c>
      <c r="D625" s="115" t="s">
        <v>3426</v>
      </c>
      <c r="E625" s="118">
        <v>851850</v>
      </c>
      <c r="F625" s="118" t="s">
        <v>3383</v>
      </c>
      <c r="G625" s="118" t="s">
        <v>3383</v>
      </c>
      <c r="H625" s="118" t="s">
        <v>3383</v>
      </c>
      <c r="I625" s="118">
        <v>851850</v>
      </c>
    </row>
    <row r="626" spans="2:9">
      <c r="B626" s="115" t="s">
        <v>345</v>
      </c>
      <c r="C626" s="115" t="s">
        <v>3355</v>
      </c>
      <c r="D626" s="115" t="s">
        <v>3398</v>
      </c>
      <c r="E626" s="118">
        <v>4920839.7699999996</v>
      </c>
      <c r="F626" s="118">
        <v>4920839.7699999996</v>
      </c>
      <c r="G626" s="118" t="s">
        <v>3383</v>
      </c>
      <c r="H626" s="118">
        <v>4920839.7699999996</v>
      </c>
      <c r="I626" s="118" t="s">
        <v>3383</v>
      </c>
    </row>
    <row r="627" spans="2:9">
      <c r="B627" s="115" t="s">
        <v>379</v>
      </c>
      <c r="C627" s="115" t="s">
        <v>1473</v>
      </c>
      <c r="D627" s="115" t="s">
        <v>1597</v>
      </c>
      <c r="E627" s="118">
        <v>1593154.89</v>
      </c>
      <c r="F627" s="118">
        <v>1600801.89</v>
      </c>
      <c r="G627" s="118" t="s">
        <v>3383</v>
      </c>
      <c r="H627" s="118">
        <v>1600801.89</v>
      </c>
      <c r="I627" s="118" t="s">
        <v>3449</v>
      </c>
    </row>
    <row r="628" spans="2:9">
      <c r="B628" s="115" t="s">
        <v>379</v>
      </c>
      <c r="C628" s="115" t="s">
        <v>2148</v>
      </c>
      <c r="D628" s="115" t="s">
        <v>3408</v>
      </c>
      <c r="E628" s="118">
        <v>897591.23</v>
      </c>
      <c r="F628" s="118">
        <v>405559.91</v>
      </c>
      <c r="G628" s="118" t="s">
        <v>3383</v>
      </c>
      <c r="H628" s="118">
        <v>405559.91</v>
      </c>
      <c r="I628" s="118">
        <v>492031.32</v>
      </c>
    </row>
    <row r="629" spans="2:9">
      <c r="B629" s="115" t="s">
        <v>379</v>
      </c>
      <c r="C629" s="115" t="s">
        <v>2149</v>
      </c>
      <c r="D629" s="115" t="s">
        <v>1600</v>
      </c>
      <c r="E629" s="118">
        <v>6208490.46</v>
      </c>
      <c r="F629" s="118">
        <v>1909333.56</v>
      </c>
      <c r="G629" s="118" t="s">
        <v>3383</v>
      </c>
      <c r="H629" s="118">
        <v>1909333.56</v>
      </c>
      <c r="I629" s="118">
        <v>4299156.9000000004</v>
      </c>
    </row>
    <row r="630" spans="2:9">
      <c r="B630" s="115" t="s">
        <v>379</v>
      </c>
      <c r="C630" s="115" t="s">
        <v>2150</v>
      </c>
      <c r="D630" s="115" t="s">
        <v>1602</v>
      </c>
      <c r="E630" s="118">
        <v>16072</v>
      </c>
      <c r="F630" s="118">
        <v>5491.26</v>
      </c>
      <c r="G630" s="118" t="s">
        <v>3383</v>
      </c>
      <c r="H630" s="118">
        <v>5491.26</v>
      </c>
      <c r="I630" s="118">
        <v>10580.74</v>
      </c>
    </row>
    <row r="631" spans="2:9">
      <c r="B631" s="115" t="s">
        <v>379</v>
      </c>
      <c r="C631" s="115" t="s">
        <v>2151</v>
      </c>
      <c r="D631" s="115" t="s">
        <v>1604</v>
      </c>
      <c r="E631" s="118">
        <v>1590111.85</v>
      </c>
      <c r="F631" s="118" t="s">
        <v>3450</v>
      </c>
      <c r="G631" s="118" t="s">
        <v>3383</v>
      </c>
      <c r="H631" s="118" t="s">
        <v>3450</v>
      </c>
      <c r="I631" s="118">
        <v>1705941.89</v>
      </c>
    </row>
    <row r="632" spans="2:9">
      <c r="B632" s="115" t="s">
        <v>379</v>
      </c>
      <c r="C632" s="115" t="s">
        <v>2152</v>
      </c>
      <c r="D632" s="115" t="s">
        <v>1610</v>
      </c>
      <c r="E632" s="118">
        <v>143654.45000000001</v>
      </c>
      <c r="F632" s="118" t="s">
        <v>3383</v>
      </c>
      <c r="G632" s="118" t="s">
        <v>3383</v>
      </c>
      <c r="H632" s="118" t="s">
        <v>3383</v>
      </c>
      <c r="I632" s="118">
        <v>143654.45000000001</v>
      </c>
    </row>
    <row r="633" spans="2:9">
      <c r="B633" s="115" t="s">
        <v>379</v>
      </c>
      <c r="C633" s="115" t="s">
        <v>2153</v>
      </c>
      <c r="D633" s="115" t="s">
        <v>3420</v>
      </c>
      <c r="E633" s="118">
        <v>2555550</v>
      </c>
      <c r="F633" s="118">
        <v>814503.89</v>
      </c>
      <c r="G633" s="118" t="s">
        <v>3383</v>
      </c>
      <c r="H633" s="118">
        <v>814503.89</v>
      </c>
      <c r="I633" s="118">
        <v>1741046.11</v>
      </c>
    </row>
    <row r="634" spans="2:9">
      <c r="B634" s="115" t="s">
        <v>379</v>
      </c>
      <c r="C634" s="115" t="s">
        <v>2154</v>
      </c>
      <c r="D634" s="115" t="s">
        <v>3417</v>
      </c>
      <c r="E634" s="118">
        <v>3900000</v>
      </c>
      <c r="F634" s="118" t="s">
        <v>3383</v>
      </c>
      <c r="G634" s="118" t="s">
        <v>3383</v>
      </c>
      <c r="H634" s="118" t="s">
        <v>3383</v>
      </c>
      <c r="I634" s="118">
        <v>3900000</v>
      </c>
    </row>
    <row r="635" spans="2:9">
      <c r="B635" s="115" t="s">
        <v>379</v>
      </c>
      <c r="C635" s="115" t="s">
        <v>2155</v>
      </c>
      <c r="D635" s="115" t="s">
        <v>3451</v>
      </c>
      <c r="E635" s="118">
        <v>150000</v>
      </c>
      <c r="F635" s="118">
        <v>99200</v>
      </c>
      <c r="G635" s="118" t="s">
        <v>3383</v>
      </c>
      <c r="H635" s="118">
        <v>99200</v>
      </c>
      <c r="I635" s="118">
        <v>50800</v>
      </c>
    </row>
    <row r="636" spans="2:9">
      <c r="B636" s="115" t="s">
        <v>379</v>
      </c>
      <c r="C636" s="115" t="s">
        <v>2156</v>
      </c>
      <c r="D636" s="115" t="s">
        <v>3444</v>
      </c>
      <c r="E636" s="118">
        <v>360000</v>
      </c>
      <c r="F636" s="118" t="s">
        <v>3383</v>
      </c>
      <c r="G636" s="118" t="s">
        <v>3383</v>
      </c>
      <c r="H636" s="118" t="s">
        <v>3383</v>
      </c>
      <c r="I636" s="118">
        <v>360000</v>
      </c>
    </row>
    <row r="637" spans="2:9">
      <c r="B637" s="115" t="s">
        <v>379</v>
      </c>
      <c r="C637" s="115" t="s">
        <v>2157</v>
      </c>
      <c r="D637" s="115" t="s">
        <v>3452</v>
      </c>
      <c r="E637" s="118">
        <v>160000</v>
      </c>
      <c r="F637" s="118" t="s">
        <v>3383</v>
      </c>
      <c r="G637" s="118" t="s">
        <v>3383</v>
      </c>
      <c r="H637" s="118" t="s">
        <v>3383</v>
      </c>
      <c r="I637" s="118">
        <v>160000</v>
      </c>
    </row>
    <row r="638" spans="2:9">
      <c r="B638" s="115" t="s">
        <v>379</v>
      </c>
      <c r="C638" s="115" t="s">
        <v>2158</v>
      </c>
      <c r="D638" s="115" t="s">
        <v>3453</v>
      </c>
      <c r="E638" s="118">
        <v>800000</v>
      </c>
      <c r="F638" s="118" t="s">
        <v>3383</v>
      </c>
      <c r="G638" s="118" t="s">
        <v>3383</v>
      </c>
      <c r="H638" s="118" t="s">
        <v>3383</v>
      </c>
      <c r="I638" s="118">
        <v>800000</v>
      </c>
    </row>
    <row r="639" spans="2:9">
      <c r="B639" s="115" t="s">
        <v>379</v>
      </c>
      <c r="C639" s="115" t="s">
        <v>2159</v>
      </c>
      <c r="D639" s="115" t="s">
        <v>2160</v>
      </c>
      <c r="E639" s="118">
        <v>150000</v>
      </c>
      <c r="F639" s="118" t="s">
        <v>3383</v>
      </c>
      <c r="G639" s="118" t="s">
        <v>3383</v>
      </c>
      <c r="H639" s="118" t="s">
        <v>3383</v>
      </c>
      <c r="I639" s="118">
        <v>150000</v>
      </c>
    </row>
    <row r="640" spans="2:9">
      <c r="B640" s="115" t="s">
        <v>379</v>
      </c>
      <c r="C640" s="115" t="s">
        <v>2161</v>
      </c>
      <c r="D640" s="115" t="s">
        <v>3454</v>
      </c>
      <c r="E640" s="118">
        <v>50000</v>
      </c>
      <c r="F640" s="118" t="s">
        <v>3383</v>
      </c>
      <c r="G640" s="118" t="s">
        <v>3383</v>
      </c>
      <c r="H640" s="118" t="s">
        <v>3383</v>
      </c>
      <c r="I640" s="118">
        <v>50000</v>
      </c>
    </row>
    <row r="641" spans="2:9">
      <c r="B641" s="115" t="s">
        <v>379</v>
      </c>
      <c r="C641" s="115" t="s">
        <v>2162</v>
      </c>
      <c r="D641" s="115" t="s">
        <v>3440</v>
      </c>
      <c r="E641" s="118">
        <v>60000</v>
      </c>
      <c r="F641" s="118" t="s">
        <v>3383</v>
      </c>
      <c r="G641" s="118" t="s">
        <v>3383</v>
      </c>
      <c r="H641" s="118" t="s">
        <v>3383</v>
      </c>
      <c r="I641" s="118">
        <v>60000</v>
      </c>
    </row>
    <row r="642" spans="2:9">
      <c r="B642" s="115" t="s">
        <v>379</v>
      </c>
      <c r="C642" s="115" t="s">
        <v>2163</v>
      </c>
      <c r="D642" s="115" t="s">
        <v>3455</v>
      </c>
      <c r="E642" s="118">
        <v>965430</v>
      </c>
      <c r="F642" s="118" t="s">
        <v>3383</v>
      </c>
      <c r="G642" s="118" t="s">
        <v>3383</v>
      </c>
      <c r="H642" s="118" t="s">
        <v>3383</v>
      </c>
      <c r="I642" s="118">
        <v>965430</v>
      </c>
    </row>
    <row r="643" spans="2:9">
      <c r="B643" s="115" t="s">
        <v>379</v>
      </c>
      <c r="C643" s="115" t="s">
        <v>3356</v>
      </c>
      <c r="D643" s="115" t="s">
        <v>3398</v>
      </c>
      <c r="E643" s="118">
        <v>37124490.549999997</v>
      </c>
      <c r="F643" s="118">
        <v>37124490.530000001</v>
      </c>
      <c r="G643" s="118" t="s">
        <v>3383</v>
      </c>
      <c r="H643" s="118">
        <v>37124490.530000001</v>
      </c>
      <c r="I643" s="118">
        <v>0.02</v>
      </c>
    </row>
    <row r="644" spans="2:9">
      <c r="B644" s="115" t="s">
        <v>387</v>
      </c>
      <c r="C644" s="115" t="s">
        <v>1474</v>
      </c>
      <c r="D644" s="115" t="s">
        <v>1597</v>
      </c>
      <c r="E644" s="118">
        <v>28614505.460000001</v>
      </c>
      <c r="F644" s="118">
        <v>476292.33</v>
      </c>
      <c r="G644" s="118" t="s">
        <v>3383</v>
      </c>
      <c r="H644" s="118">
        <v>476292.33</v>
      </c>
      <c r="I644" s="118">
        <v>28138213.129999999</v>
      </c>
    </row>
    <row r="645" spans="2:9">
      <c r="B645" s="115" t="s">
        <v>387</v>
      </c>
      <c r="C645" s="115" t="s">
        <v>2164</v>
      </c>
      <c r="D645" s="115" t="s">
        <v>3408</v>
      </c>
      <c r="E645" s="118">
        <v>6064600</v>
      </c>
      <c r="F645" s="118">
        <v>708034.34</v>
      </c>
      <c r="G645" s="118" t="s">
        <v>3383</v>
      </c>
      <c r="H645" s="118">
        <v>708034.34</v>
      </c>
      <c r="I645" s="118">
        <v>5356565.66</v>
      </c>
    </row>
    <row r="646" spans="2:9">
      <c r="B646" s="115" t="s">
        <v>387</v>
      </c>
      <c r="C646" s="115" t="s">
        <v>2165</v>
      </c>
      <c r="D646" s="115" t="s">
        <v>1600</v>
      </c>
      <c r="E646" s="118">
        <v>32211448.100000001</v>
      </c>
      <c r="F646" s="118">
        <v>5934485.25</v>
      </c>
      <c r="G646" s="118" t="s">
        <v>3383</v>
      </c>
      <c r="H646" s="118">
        <v>5934485.25</v>
      </c>
      <c r="I646" s="118">
        <v>26276962.850000001</v>
      </c>
    </row>
    <row r="647" spans="2:9">
      <c r="B647" s="115" t="s">
        <v>387</v>
      </c>
      <c r="C647" s="115" t="s">
        <v>2166</v>
      </c>
      <c r="D647" s="115" t="s">
        <v>1602</v>
      </c>
      <c r="E647" s="118">
        <v>1621585.98</v>
      </c>
      <c r="F647" s="118">
        <v>121260.72</v>
      </c>
      <c r="G647" s="118" t="s">
        <v>3383</v>
      </c>
      <c r="H647" s="118">
        <v>121260.72</v>
      </c>
      <c r="I647" s="118">
        <v>1500325.26</v>
      </c>
    </row>
    <row r="648" spans="2:9">
      <c r="B648" s="115" t="s">
        <v>387</v>
      </c>
      <c r="C648" s="115" t="s">
        <v>2167</v>
      </c>
      <c r="D648" s="115" t="s">
        <v>1604</v>
      </c>
      <c r="E648" s="118">
        <v>7850771.9400000004</v>
      </c>
      <c r="F648" s="118">
        <v>151971.03</v>
      </c>
      <c r="G648" s="118" t="s">
        <v>3383</v>
      </c>
      <c r="H648" s="118">
        <v>151971.03</v>
      </c>
      <c r="I648" s="118">
        <v>7698800.9100000001</v>
      </c>
    </row>
    <row r="649" spans="2:9">
      <c r="B649" s="115" t="s">
        <v>387</v>
      </c>
      <c r="C649" s="115" t="s">
        <v>2168</v>
      </c>
      <c r="D649" s="115" t="s">
        <v>2975</v>
      </c>
      <c r="E649" s="118">
        <v>47554277.840000004</v>
      </c>
      <c r="F649" s="118">
        <v>2041984.17</v>
      </c>
      <c r="G649" s="118" t="s">
        <v>3383</v>
      </c>
      <c r="H649" s="118">
        <v>2041984.17</v>
      </c>
      <c r="I649" s="118">
        <v>45512293.670000002</v>
      </c>
    </row>
    <row r="650" spans="2:9">
      <c r="B650" s="115" t="s">
        <v>387</v>
      </c>
      <c r="C650" s="115" t="s">
        <v>2169</v>
      </c>
      <c r="D650" s="115" t="s">
        <v>1607</v>
      </c>
      <c r="E650" s="118">
        <v>4792305</v>
      </c>
      <c r="F650" s="118">
        <v>724950</v>
      </c>
      <c r="G650" s="118">
        <v>982399</v>
      </c>
      <c r="H650" s="118">
        <v>1707349</v>
      </c>
      <c r="I650" s="118">
        <v>3084956</v>
      </c>
    </row>
    <row r="651" spans="2:9">
      <c r="B651" s="115" t="s">
        <v>387</v>
      </c>
      <c r="C651" s="115" t="s">
        <v>2170</v>
      </c>
      <c r="D651" s="115" t="s">
        <v>3418</v>
      </c>
      <c r="E651" s="118">
        <v>3360000</v>
      </c>
      <c r="F651" s="118" t="s">
        <v>3383</v>
      </c>
      <c r="G651" s="118" t="s">
        <v>3383</v>
      </c>
      <c r="H651" s="118" t="s">
        <v>3383</v>
      </c>
      <c r="I651" s="118">
        <v>3360000</v>
      </c>
    </row>
    <row r="652" spans="2:9">
      <c r="B652" s="115" t="s">
        <v>387</v>
      </c>
      <c r="C652" s="115" t="s">
        <v>2171</v>
      </c>
      <c r="D652" s="115" t="s">
        <v>3409</v>
      </c>
      <c r="E652" s="118">
        <v>780000</v>
      </c>
      <c r="F652" s="118" t="s">
        <v>3383</v>
      </c>
      <c r="G652" s="118" t="s">
        <v>3383</v>
      </c>
      <c r="H652" s="118" t="s">
        <v>3383</v>
      </c>
      <c r="I652" s="118">
        <v>780000</v>
      </c>
    </row>
    <row r="653" spans="2:9">
      <c r="B653" s="115" t="s">
        <v>387</v>
      </c>
      <c r="C653" s="115" t="s">
        <v>2172</v>
      </c>
      <c r="D653" s="115" t="s">
        <v>1610</v>
      </c>
      <c r="E653" s="118">
        <v>32173833.600000001</v>
      </c>
      <c r="F653" s="118">
        <v>7515010</v>
      </c>
      <c r="G653" s="118">
        <v>3274850</v>
      </c>
      <c r="H653" s="118">
        <v>10789860</v>
      </c>
      <c r="I653" s="118">
        <v>21383973.600000001</v>
      </c>
    </row>
    <row r="654" spans="2:9">
      <c r="B654" s="115" t="s">
        <v>387</v>
      </c>
      <c r="C654" s="115" t="s">
        <v>2173</v>
      </c>
      <c r="D654" s="115" t="s">
        <v>1612</v>
      </c>
      <c r="E654" s="118">
        <v>11075544.560000001</v>
      </c>
      <c r="F654" s="118" t="s">
        <v>3383</v>
      </c>
      <c r="G654" s="118">
        <v>2282790</v>
      </c>
      <c r="H654" s="118">
        <v>2282790</v>
      </c>
      <c r="I654" s="118">
        <v>8792754.5600000005</v>
      </c>
    </row>
    <row r="655" spans="2:9">
      <c r="B655" s="115" t="s">
        <v>387</v>
      </c>
      <c r="C655" s="115" t="s">
        <v>2174</v>
      </c>
      <c r="D655" s="115" t="s">
        <v>2982</v>
      </c>
      <c r="E655" s="118">
        <v>15663516</v>
      </c>
      <c r="F655" s="118" t="s">
        <v>3383</v>
      </c>
      <c r="G655" s="118" t="s">
        <v>3383</v>
      </c>
      <c r="H655" s="118" t="s">
        <v>3383</v>
      </c>
      <c r="I655" s="118">
        <v>15663516</v>
      </c>
    </row>
    <row r="656" spans="2:9">
      <c r="B656" s="115" t="s">
        <v>387</v>
      </c>
      <c r="C656" s="115" t="s">
        <v>2175</v>
      </c>
      <c r="D656" s="115" t="s">
        <v>1615</v>
      </c>
      <c r="E656" s="118">
        <v>3880000</v>
      </c>
      <c r="F656" s="118" t="s">
        <v>3383</v>
      </c>
      <c r="G656" s="118" t="s">
        <v>3383</v>
      </c>
      <c r="H656" s="118" t="s">
        <v>3383</v>
      </c>
      <c r="I656" s="118">
        <v>3880000</v>
      </c>
    </row>
    <row r="657" spans="2:9">
      <c r="B657" s="115" t="s">
        <v>387</v>
      </c>
      <c r="C657" s="115" t="s">
        <v>2176</v>
      </c>
      <c r="D657" s="115" t="s">
        <v>3410</v>
      </c>
      <c r="E657" s="118">
        <v>375000</v>
      </c>
      <c r="F657" s="118">
        <v>233690</v>
      </c>
      <c r="G657" s="118" t="s">
        <v>3383</v>
      </c>
      <c r="H657" s="118">
        <v>233690</v>
      </c>
      <c r="I657" s="118">
        <v>141310</v>
      </c>
    </row>
    <row r="658" spans="2:9">
      <c r="B658" s="115" t="s">
        <v>387</v>
      </c>
      <c r="C658" s="115" t="s">
        <v>2177</v>
      </c>
      <c r="D658" s="115" t="s">
        <v>3411</v>
      </c>
      <c r="E658" s="118">
        <v>150000</v>
      </c>
      <c r="F658" s="118" t="s">
        <v>3383</v>
      </c>
      <c r="G658" s="118" t="s">
        <v>3383</v>
      </c>
      <c r="H658" s="118" t="s">
        <v>3383</v>
      </c>
      <c r="I658" s="118">
        <v>150000</v>
      </c>
    </row>
    <row r="659" spans="2:9">
      <c r="B659" s="115" t="s">
        <v>387</v>
      </c>
      <c r="C659" s="115" t="s">
        <v>2178</v>
      </c>
      <c r="D659" s="115" t="s">
        <v>1619</v>
      </c>
      <c r="E659" s="118">
        <v>450000</v>
      </c>
      <c r="F659" s="118">
        <v>164286.71</v>
      </c>
      <c r="G659" s="118" t="s">
        <v>3383</v>
      </c>
      <c r="H659" s="118">
        <v>164286.71</v>
      </c>
      <c r="I659" s="118">
        <v>285713.28999999998</v>
      </c>
    </row>
    <row r="660" spans="2:9">
      <c r="B660" s="115" t="s">
        <v>387</v>
      </c>
      <c r="C660" s="115" t="s">
        <v>2179</v>
      </c>
      <c r="D660" s="115" t="s">
        <v>3412</v>
      </c>
      <c r="E660" s="118">
        <v>2400000</v>
      </c>
      <c r="F660" s="118">
        <v>637069.22</v>
      </c>
      <c r="G660" s="118" t="s">
        <v>3383</v>
      </c>
      <c r="H660" s="118">
        <v>637069.22</v>
      </c>
      <c r="I660" s="118">
        <v>1762930.78</v>
      </c>
    </row>
    <row r="661" spans="2:9">
      <c r="B661" s="115" t="s">
        <v>387</v>
      </c>
      <c r="C661" s="115" t="s">
        <v>2180</v>
      </c>
      <c r="D661" s="115" t="s">
        <v>3413</v>
      </c>
      <c r="E661" s="118">
        <v>400000</v>
      </c>
      <c r="F661" s="118">
        <v>38000</v>
      </c>
      <c r="G661" s="118" t="s">
        <v>3383</v>
      </c>
      <c r="H661" s="118">
        <v>38000</v>
      </c>
      <c r="I661" s="118">
        <v>362000</v>
      </c>
    </row>
    <row r="662" spans="2:9">
      <c r="B662" s="115" t="s">
        <v>387</v>
      </c>
      <c r="C662" s="115" t="s">
        <v>2181</v>
      </c>
      <c r="D662" s="115" t="s">
        <v>3419</v>
      </c>
      <c r="E662" s="118">
        <v>160000</v>
      </c>
      <c r="F662" s="118" t="s">
        <v>3383</v>
      </c>
      <c r="G662" s="118" t="s">
        <v>3383</v>
      </c>
      <c r="H662" s="118" t="s">
        <v>3383</v>
      </c>
      <c r="I662" s="118">
        <v>160000</v>
      </c>
    </row>
    <row r="663" spans="2:9">
      <c r="B663" s="115" t="s">
        <v>387</v>
      </c>
      <c r="C663" s="115" t="s">
        <v>2182</v>
      </c>
      <c r="D663" s="115" t="s">
        <v>1647</v>
      </c>
      <c r="E663" s="118">
        <v>1350000</v>
      </c>
      <c r="F663" s="118" t="s">
        <v>3383</v>
      </c>
      <c r="G663" s="118" t="s">
        <v>3383</v>
      </c>
      <c r="H663" s="118" t="s">
        <v>3383</v>
      </c>
      <c r="I663" s="118">
        <v>1350000</v>
      </c>
    </row>
    <row r="664" spans="2:9">
      <c r="B664" s="115" t="s">
        <v>387</v>
      </c>
      <c r="C664" s="115" t="s">
        <v>2183</v>
      </c>
      <c r="D664" s="115" t="s">
        <v>3423</v>
      </c>
      <c r="E664" s="118">
        <v>960000</v>
      </c>
      <c r="F664" s="118" t="s">
        <v>3383</v>
      </c>
      <c r="G664" s="118" t="s">
        <v>3383</v>
      </c>
      <c r="H664" s="118" t="s">
        <v>3383</v>
      </c>
      <c r="I664" s="118">
        <v>960000</v>
      </c>
    </row>
    <row r="665" spans="2:9">
      <c r="B665" s="115" t="s">
        <v>387</v>
      </c>
      <c r="C665" s="115" t="s">
        <v>2184</v>
      </c>
      <c r="D665" s="115" t="s">
        <v>1625</v>
      </c>
      <c r="E665" s="118">
        <v>3024067.5</v>
      </c>
      <c r="F665" s="118" t="s">
        <v>3383</v>
      </c>
      <c r="G665" s="118" t="s">
        <v>3383</v>
      </c>
      <c r="H665" s="118" t="s">
        <v>3383</v>
      </c>
      <c r="I665" s="118">
        <v>3024067.5</v>
      </c>
    </row>
    <row r="666" spans="2:9">
      <c r="B666" s="115" t="s">
        <v>387</v>
      </c>
      <c r="C666" s="115" t="s">
        <v>2185</v>
      </c>
      <c r="D666" s="115" t="s">
        <v>3420</v>
      </c>
      <c r="E666" s="118">
        <v>8518500</v>
      </c>
      <c r="F666" s="118">
        <v>705871.29</v>
      </c>
      <c r="G666" s="118" t="s">
        <v>3383</v>
      </c>
      <c r="H666" s="118">
        <v>705871.29</v>
      </c>
      <c r="I666" s="118">
        <v>7812628.71</v>
      </c>
    </row>
    <row r="667" spans="2:9">
      <c r="B667" s="115" t="s">
        <v>387</v>
      </c>
      <c r="C667" s="115" t="s">
        <v>2186</v>
      </c>
      <c r="D667" s="115" t="s">
        <v>3432</v>
      </c>
      <c r="E667" s="118">
        <v>7500000</v>
      </c>
      <c r="F667" s="118" t="s">
        <v>3383</v>
      </c>
      <c r="G667" s="118">
        <v>6537000</v>
      </c>
      <c r="H667" s="118">
        <v>6537000</v>
      </c>
      <c r="I667" s="118">
        <v>963000</v>
      </c>
    </row>
    <row r="668" spans="2:9">
      <c r="B668" s="115" t="s">
        <v>387</v>
      </c>
      <c r="C668" s="115" t="s">
        <v>2187</v>
      </c>
      <c r="D668" s="115" t="s">
        <v>3417</v>
      </c>
      <c r="E668" s="118">
        <v>3900000</v>
      </c>
      <c r="F668" s="118" t="s">
        <v>3383</v>
      </c>
      <c r="G668" s="118">
        <v>1949700</v>
      </c>
      <c r="H668" s="118">
        <v>1949700</v>
      </c>
      <c r="I668" s="118">
        <v>1950300</v>
      </c>
    </row>
    <row r="669" spans="2:9">
      <c r="B669" s="115" t="s">
        <v>387</v>
      </c>
      <c r="C669" s="115" t="s">
        <v>3357</v>
      </c>
      <c r="D669" s="115" t="s">
        <v>3398</v>
      </c>
      <c r="E669" s="118">
        <v>115713566.95999999</v>
      </c>
      <c r="F669" s="118">
        <v>115713566.95999999</v>
      </c>
      <c r="G669" s="118" t="s">
        <v>3383</v>
      </c>
      <c r="H669" s="118">
        <v>115713566.95999999</v>
      </c>
      <c r="I669" s="118" t="s">
        <v>3383</v>
      </c>
    </row>
    <row r="670" spans="2:9">
      <c r="B670" s="115" t="s">
        <v>429</v>
      </c>
      <c r="C670" s="115" t="s">
        <v>1475</v>
      </c>
      <c r="D670" s="115" t="s">
        <v>1597</v>
      </c>
      <c r="E670" s="118">
        <v>88562225.640000001</v>
      </c>
      <c r="F670" s="118">
        <v>5264183.8499999996</v>
      </c>
      <c r="G670" s="118" t="s">
        <v>3383</v>
      </c>
      <c r="H670" s="118">
        <v>5264183.8499999996</v>
      </c>
      <c r="I670" s="118">
        <v>83298041.790000007</v>
      </c>
    </row>
    <row r="671" spans="2:9">
      <c r="B671" s="115" t="s">
        <v>429</v>
      </c>
      <c r="C671" s="115" t="s">
        <v>2188</v>
      </c>
      <c r="D671" s="115" t="s">
        <v>3408</v>
      </c>
      <c r="E671" s="118">
        <v>17154771.210000001</v>
      </c>
      <c r="F671" s="118">
        <v>4588972.2</v>
      </c>
      <c r="G671" s="118" t="s">
        <v>3383</v>
      </c>
      <c r="H671" s="118">
        <v>4588972.2</v>
      </c>
      <c r="I671" s="118">
        <v>12565799.01</v>
      </c>
    </row>
    <row r="672" spans="2:9">
      <c r="B672" s="115" t="s">
        <v>429</v>
      </c>
      <c r="C672" s="115" t="s">
        <v>2189</v>
      </c>
      <c r="D672" s="115" t="s">
        <v>1600</v>
      </c>
      <c r="E672" s="118">
        <v>102651091.64</v>
      </c>
      <c r="F672" s="118">
        <v>14983086.970000001</v>
      </c>
      <c r="G672" s="118" t="s">
        <v>3383</v>
      </c>
      <c r="H672" s="118">
        <v>14983086.970000001</v>
      </c>
      <c r="I672" s="118">
        <v>87668004.670000002</v>
      </c>
    </row>
    <row r="673" spans="2:9">
      <c r="B673" s="115" t="s">
        <v>429</v>
      </c>
      <c r="C673" s="115" t="s">
        <v>2190</v>
      </c>
      <c r="D673" s="115" t="s">
        <v>1602</v>
      </c>
      <c r="E673" s="118">
        <v>7445340.6699999999</v>
      </c>
      <c r="F673" s="118">
        <v>964117.03</v>
      </c>
      <c r="G673" s="118" t="s">
        <v>3383</v>
      </c>
      <c r="H673" s="118">
        <v>964117.03</v>
      </c>
      <c r="I673" s="118">
        <v>6481223.6399999997</v>
      </c>
    </row>
    <row r="674" spans="2:9">
      <c r="B674" s="115" t="s">
        <v>429</v>
      </c>
      <c r="C674" s="115" t="s">
        <v>2191</v>
      </c>
      <c r="D674" s="115" t="s">
        <v>1604</v>
      </c>
      <c r="E674" s="118">
        <v>24403340.359999999</v>
      </c>
      <c r="F674" s="118">
        <v>1460671.9</v>
      </c>
      <c r="G674" s="118" t="s">
        <v>3383</v>
      </c>
      <c r="H674" s="118">
        <v>1460671.9</v>
      </c>
      <c r="I674" s="118">
        <v>22942668.460000001</v>
      </c>
    </row>
    <row r="675" spans="2:9">
      <c r="B675" s="115" t="s">
        <v>429</v>
      </c>
      <c r="C675" s="115" t="s">
        <v>2192</v>
      </c>
      <c r="D675" s="115" t="s">
        <v>2975</v>
      </c>
      <c r="E675" s="118">
        <v>113718233.09</v>
      </c>
      <c r="F675" s="118">
        <v>1622640.33</v>
      </c>
      <c r="G675" s="118" t="s">
        <v>3383</v>
      </c>
      <c r="H675" s="118">
        <v>1622640.33</v>
      </c>
      <c r="I675" s="118">
        <v>112095592.76000001</v>
      </c>
    </row>
    <row r="676" spans="2:9">
      <c r="B676" s="115" t="s">
        <v>429</v>
      </c>
      <c r="C676" s="115" t="s">
        <v>2193</v>
      </c>
      <c r="D676" s="115" t="s">
        <v>1607</v>
      </c>
      <c r="E676" s="118">
        <v>47802000</v>
      </c>
      <c r="F676" s="118" t="s">
        <v>3383</v>
      </c>
      <c r="G676" s="118">
        <v>5949500</v>
      </c>
      <c r="H676" s="118">
        <v>5949500</v>
      </c>
      <c r="I676" s="118">
        <v>41852500</v>
      </c>
    </row>
    <row r="677" spans="2:9">
      <c r="B677" s="115" t="s">
        <v>429</v>
      </c>
      <c r="C677" s="115" t="s">
        <v>2194</v>
      </c>
      <c r="D677" s="115" t="s">
        <v>3418</v>
      </c>
      <c r="E677" s="118">
        <v>480000</v>
      </c>
      <c r="F677" s="118" t="s">
        <v>3383</v>
      </c>
      <c r="G677" s="118" t="s">
        <v>3383</v>
      </c>
      <c r="H677" s="118" t="s">
        <v>3383</v>
      </c>
      <c r="I677" s="118">
        <v>480000</v>
      </c>
    </row>
    <row r="678" spans="2:9">
      <c r="B678" s="115" t="s">
        <v>429</v>
      </c>
      <c r="C678" s="115" t="s">
        <v>2195</v>
      </c>
      <c r="D678" s="115" t="s">
        <v>3409</v>
      </c>
      <c r="E678" s="118">
        <v>1140000</v>
      </c>
      <c r="F678" s="118">
        <v>20000</v>
      </c>
      <c r="G678" s="118">
        <v>90000</v>
      </c>
      <c r="H678" s="118">
        <v>110000</v>
      </c>
      <c r="I678" s="118">
        <v>1030000</v>
      </c>
    </row>
    <row r="679" spans="2:9">
      <c r="B679" s="115" t="s">
        <v>429</v>
      </c>
      <c r="C679" s="115" t="s">
        <v>2196</v>
      </c>
      <c r="D679" s="115" t="s">
        <v>1610</v>
      </c>
      <c r="E679" s="118">
        <v>195171841.36000001</v>
      </c>
      <c r="F679" s="118">
        <v>79600</v>
      </c>
      <c r="G679" s="118">
        <v>22262800</v>
      </c>
      <c r="H679" s="118">
        <v>22342400</v>
      </c>
      <c r="I679" s="118">
        <v>172829441.36000001</v>
      </c>
    </row>
    <row r="680" spans="2:9">
      <c r="B680" s="115" t="s">
        <v>429</v>
      </c>
      <c r="C680" s="115" t="s">
        <v>2197</v>
      </c>
      <c r="D680" s="115" t="s">
        <v>1612</v>
      </c>
      <c r="E680" s="118">
        <v>36101113.5</v>
      </c>
      <c r="F680" s="118">
        <v>448450</v>
      </c>
      <c r="G680" s="118" t="s">
        <v>3383</v>
      </c>
      <c r="H680" s="118">
        <v>448450</v>
      </c>
      <c r="I680" s="118">
        <v>35652663.5</v>
      </c>
    </row>
    <row r="681" spans="2:9">
      <c r="B681" s="115" t="s">
        <v>429</v>
      </c>
      <c r="C681" s="115" t="s">
        <v>2198</v>
      </c>
      <c r="D681" s="115" t="s">
        <v>2982</v>
      </c>
      <c r="E681" s="118">
        <v>48795828</v>
      </c>
      <c r="F681" s="118">
        <v>66640</v>
      </c>
      <c r="G681" s="118" t="s">
        <v>3383</v>
      </c>
      <c r="H681" s="118">
        <v>66640</v>
      </c>
      <c r="I681" s="118">
        <v>48729188</v>
      </c>
    </row>
    <row r="682" spans="2:9">
      <c r="B682" s="115" t="s">
        <v>429</v>
      </c>
      <c r="C682" s="115" t="s">
        <v>2199</v>
      </c>
      <c r="D682" s="115" t="s">
        <v>1615</v>
      </c>
      <c r="E682" s="118">
        <v>9350000</v>
      </c>
      <c r="F682" s="118">
        <v>268500</v>
      </c>
      <c r="G682" s="118" t="s">
        <v>3383</v>
      </c>
      <c r="H682" s="118">
        <v>268500</v>
      </c>
      <c r="I682" s="118">
        <v>9081500</v>
      </c>
    </row>
    <row r="683" spans="2:9">
      <c r="B683" s="115" t="s">
        <v>429</v>
      </c>
      <c r="C683" s="115" t="s">
        <v>2200</v>
      </c>
      <c r="D683" s="115" t="s">
        <v>3410</v>
      </c>
      <c r="E683" s="118">
        <v>900000</v>
      </c>
      <c r="F683" s="118">
        <v>893610</v>
      </c>
      <c r="G683" s="118" t="s">
        <v>3383</v>
      </c>
      <c r="H683" s="118">
        <v>893610</v>
      </c>
      <c r="I683" s="118">
        <v>6390</v>
      </c>
    </row>
    <row r="684" spans="2:9">
      <c r="B684" s="115" t="s">
        <v>429</v>
      </c>
      <c r="C684" s="115" t="s">
        <v>2201</v>
      </c>
      <c r="D684" s="115" t="s">
        <v>3411</v>
      </c>
      <c r="E684" s="118">
        <v>500000</v>
      </c>
      <c r="F684" s="118">
        <v>50000</v>
      </c>
      <c r="G684" s="118" t="s">
        <v>3383</v>
      </c>
      <c r="H684" s="118">
        <v>50000</v>
      </c>
      <c r="I684" s="118">
        <v>450000</v>
      </c>
    </row>
    <row r="685" spans="2:9">
      <c r="B685" s="115" t="s">
        <v>429</v>
      </c>
      <c r="C685" s="115" t="s">
        <v>2202</v>
      </c>
      <c r="D685" s="115" t="s">
        <v>1619</v>
      </c>
      <c r="E685" s="118">
        <v>1500000</v>
      </c>
      <c r="F685" s="118">
        <v>106331.14</v>
      </c>
      <c r="G685" s="118" t="s">
        <v>3383</v>
      </c>
      <c r="H685" s="118">
        <v>106331.14</v>
      </c>
      <c r="I685" s="118">
        <v>1393668.86</v>
      </c>
    </row>
    <row r="686" spans="2:9">
      <c r="B686" s="115" t="s">
        <v>429</v>
      </c>
      <c r="C686" s="115" t="s">
        <v>2203</v>
      </c>
      <c r="D686" s="115" t="s">
        <v>3412</v>
      </c>
      <c r="E686" s="118">
        <v>3996046.22</v>
      </c>
      <c r="F686" s="118">
        <v>815448.06</v>
      </c>
      <c r="G686" s="118" t="s">
        <v>3383</v>
      </c>
      <c r="H686" s="118">
        <v>815448.06</v>
      </c>
      <c r="I686" s="118">
        <v>3180598.16</v>
      </c>
    </row>
    <row r="687" spans="2:9">
      <c r="B687" s="115" t="s">
        <v>429</v>
      </c>
      <c r="C687" s="115" t="s">
        <v>2204</v>
      </c>
      <c r="D687" s="115" t="s">
        <v>3413</v>
      </c>
      <c r="E687" s="118">
        <v>960000</v>
      </c>
      <c r="F687" s="118" t="s">
        <v>3383</v>
      </c>
      <c r="G687" s="118" t="s">
        <v>3383</v>
      </c>
      <c r="H687" s="118" t="s">
        <v>3383</v>
      </c>
      <c r="I687" s="118">
        <v>960000</v>
      </c>
    </row>
    <row r="688" spans="2:9">
      <c r="B688" s="115" t="s">
        <v>429</v>
      </c>
      <c r="C688" s="115" t="s">
        <v>2205</v>
      </c>
      <c r="D688" s="115" t="s">
        <v>3419</v>
      </c>
      <c r="E688" s="118">
        <v>440000</v>
      </c>
      <c r="F688" s="118" t="s">
        <v>3383</v>
      </c>
      <c r="G688" s="118" t="s">
        <v>3383</v>
      </c>
      <c r="H688" s="118" t="s">
        <v>3383</v>
      </c>
      <c r="I688" s="118">
        <v>440000</v>
      </c>
    </row>
    <row r="689" spans="2:9">
      <c r="B689" s="115" t="s">
        <v>429</v>
      </c>
      <c r="C689" s="115" t="s">
        <v>2206</v>
      </c>
      <c r="D689" s="115" t="s">
        <v>1647</v>
      </c>
      <c r="E689" s="118">
        <v>4175000</v>
      </c>
      <c r="F689" s="118">
        <v>402000</v>
      </c>
      <c r="G689" s="118" t="s">
        <v>3383</v>
      </c>
      <c r="H689" s="118">
        <v>402000</v>
      </c>
      <c r="I689" s="118">
        <v>3773000</v>
      </c>
    </row>
    <row r="690" spans="2:9">
      <c r="B690" s="115" t="s">
        <v>429</v>
      </c>
      <c r="C690" s="115" t="s">
        <v>2207</v>
      </c>
      <c r="D690" s="115" t="s">
        <v>3423</v>
      </c>
      <c r="E690" s="118">
        <v>2280000</v>
      </c>
      <c r="F690" s="118">
        <v>288261.24</v>
      </c>
      <c r="G690" s="118" t="s">
        <v>3383</v>
      </c>
      <c r="H690" s="118">
        <v>288261.24</v>
      </c>
      <c r="I690" s="118">
        <v>1991738.76</v>
      </c>
    </row>
    <row r="691" spans="2:9">
      <c r="B691" s="115" t="s">
        <v>429</v>
      </c>
      <c r="C691" s="115" t="s">
        <v>2208</v>
      </c>
      <c r="D691" s="115" t="s">
        <v>1625</v>
      </c>
      <c r="E691" s="118">
        <v>8646277.5</v>
      </c>
      <c r="F691" s="118">
        <v>894755.6</v>
      </c>
      <c r="G691" s="118" t="s">
        <v>3383</v>
      </c>
      <c r="H691" s="118">
        <v>894755.6</v>
      </c>
      <c r="I691" s="118">
        <v>7751521.9000000004</v>
      </c>
    </row>
    <row r="692" spans="2:9">
      <c r="B692" s="115" t="s">
        <v>429</v>
      </c>
      <c r="C692" s="115" t="s">
        <v>2209</v>
      </c>
      <c r="D692" s="115" t="s">
        <v>3424</v>
      </c>
      <c r="E692" s="118">
        <v>2697525</v>
      </c>
      <c r="F692" s="118">
        <v>1803964.63</v>
      </c>
      <c r="G692" s="118" t="s">
        <v>3383</v>
      </c>
      <c r="H692" s="118">
        <v>1803964.63</v>
      </c>
      <c r="I692" s="118">
        <v>893560.37</v>
      </c>
    </row>
    <row r="693" spans="2:9">
      <c r="B693" s="115" t="s">
        <v>429</v>
      </c>
      <c r="C693" s="115" t="s">
        <v>2210</v>
      </c>
      <c r="D693" s="115" t="s">
        <v>3420</v>
      </c>
      <c r="E693" s="118">
        <v>17037000</v>
      </c>
      <c r="F693" s="118">
        <v>17126221.760000002</v>
      </c>
      <c r="G693" s="118" t="s">
        <v>3383</v>
      </c>
      <c r="H693" s="118">
        <v>17126221.760000002</v>
      </c>
      <c r="I693" s="118" t="s">
        <v>3456</v>
      </c>
    </row>
    <row r="694" spans="2:9">
      <c r="B694" s="115" t="s">
        <v>429</v>
      </c>
      <c r="C694" s="115" t="s">
        <v>2211</v>
      </c>
      <c r="D694" s="115" t="s">
        <v>3426</v>
      </c>
      <c r="E694" s="118">
        <v>851850</v>
      </c>
      <c r="F694" s="118" t="s">
        <v>3383</v>
      </c>
      <c r="G694" s="118" t="s">
        <v>3383</v>
      </c>
      <c r="H694" s="118" t="s">
        <v>3383</v>
      </c>
      <c r="I694" s="118">
        <v>851850</v>
      </c>
    </row>
    <row r="695" spans="2:9">
      <c r="B695" s="115" t="s">
        <v>429</v>
      </c>
      <c r="C695" s="115" t="s">
        <v>2212</v>
      </c>
      <c r="D695" s="115" t="s">
        <v>3432</v>
      </c>
      <c r="E695" s="118">
        <v>10000000</v>
      </c>
      <c r="F695" s="118">
        <v>270000</v>
      </c>
      <c r="G695" s="118">
        <v>6687000</v>
      </c>
      <c r="H695" s="118">
        <v>6957000</v>
      </c>
      <c r="I695" s="118">
        <v>3043000</v>
      </c>
    </row>
    <row r="696" spans="2:9">
      <c r="B696" s="115" t="s">
        <v>429</v>
      </c>
      <c r="C696" s="115" t="s">
        <v>2213</v>
      </c>
      <c r="D696" s="115" t="s">
        <v>3417</v>
      </c>
      <c r="E696" s="118">
        <v>16200000</v>
      </c>
      <c r="F696" s="118">
        <v>412254.12</v>
      </c>
      <c r="G696" s="118">
        <v>16206200</v>
      </c>
      <c r="H696" s="118">
        <v>16618454.119999999</v>
      </c>
      <c r="I696" s="118" t="s">
        <v>3457</v>
      </c>
    </row>
    <row r="697" spans="2:9">
      <c r="B697" s="115" t="s">
        <v>429</v>
      </c>
      <c r="C697" s="115" t="s">
        <v>3358</v>
      </c>
      <c r="D697" s="115" t="s">
        <v>3398</v>
      </c>
      <c r="E697" s="118">
        <v>57704515.609999999</v>
      </c>
      <c r="F697" s="118">
        <v>57704515.630000003</v>
      </c>
      <c r="G697" s="118" t="s">
        <v>3383</v>
      </c>
      <c r="H697" s="118">
        <v>57704515.630000003</v>
      </c>
      <c r="I697" s="118" t="s">
        <v>3458</v>
      </c>
    </row>
    <row r="698" spans="2:9">
      <c r="B698" s="115" t="s">
        <v>473</v>
      </c>
      <c r="C698" s="115" t="s">
        <v>1476</v>
      </c>
      <c r="D698" s="115" t="s">
        <v>1597</v>
      </c>
      <c r="E698" s="118">
        <v>59097303.75</v>
      </c>
      <c r="F698" s="118">
        <v>1796696.11</v>
      </c>
      <c r="G698" s="118" t="s">
        <v>3383</v>
      </c>
      <c r="H698" s="118">
        <v>1796696.11</v>
      </c>
      <c r="I698" s="118">
        <v>57300607.640000001</v>
      </c>
    </row>
    <row r="699" spans="2:9">
      <c r="B699" s="115" t="s">
        <v>473</v>
      </c>
      <c r="C699" s="115" t="s">
        <v>2214</v>
      </c>
      <c r="D699" s="115" t="s">
        <v>3408</v>
      </c>
      <c r="E699" s="118">
        <v>11787481.210000001</v>
      </c>
      <c r="F699" s="118">
        <v>2242803.52</v>
      </c>
      <c r="G699" s="118" t="s">
        <v>3383</v>
      </c>
      <c r="H699" s="118">
        <v>2242803.52</v>
      </c>
      <c r="I699" s="118">
        <v>9544677.6899999995</v>
      </c>
    </row>
    <row r="700" spans="2:9">
      <c r="B700" s="115" t="s">
        <v>473</v>
      </c>
      <c r="C700" s="115" t="s">
        <v>2215</v>
      </c>
      <c r="D700" s="115" t="s">
        <v>1600</v>
      </c>
      <c r="E700" s="118">
        <v>86201126.019999996</v>
      </c>
      <c r="F700" s="118">
        <v>4742594</v>
      </c>
      <c r="G700" s="118" t="s">
        <v>3383</v>
      </c>
      <c r="H700" s="118">
        <v>4742594</v>
      </c>
      <c r="I700" s="118">
        <v>81458532.019999996</v>
      </c>
    </row>
    <row r="701" spans="2:9">
      <c r="B701" s="115" t="s">
        <v>473</v>
      </c>
      <c r="C701" s="115" t="s">
        <v>2216</v>
      </c>
      <c r="D701" s="115" t="s">
        <v>1602</v>
      </c>
      <c r="E701" s="118">
        <v>6478111.25</v>
      </c>
      <c r="F701" s="118">
        <v>508241.97</v>
      </c>
      <c r="G701" s="118" t="s">
        <v>3383</v>
      </c>
      <c r="H701" s="118">
        <v>508241.97</v>
      </c>
      <c r="I701" s="118">
        <v>5969869.2800000003</v>
      </c>
    </row>
    <row r="702" spans="2:9">
      <c r="B702" s="115" t="s">
        <v>473</v>
      </c>
      <c r="C702" s="115" t="s">
        <v>2217</v>
      </c>
      <c r="D702" s="115" t="s">
        <v>1604</v>
      </c>
      <c r="E702" s="118">
        <v>20780571.030000001</v>
      </c>
      <c r="F702" s="118">
        <v>701423.72</v>
      </c>
      <c r="G702" s="118" t="s">
        <v>3383</v>
      </c>
      <c r="H702" s="118">
        <v>701423.72</v>
      </c>
      <c r="I702" s="118">
        <v>20079147.309999999</v>
      </c>
    </row>
    <row r="703" spans="2:9">
      <c r="B703" s="115" t="s">
        <v>473</v>
      </c>
      <c r="C703" s="115" t="s">
        <v>2218</v>
      </c>
      <c r="D703" s="115" t="s">
        <v>2975</v>
      </c>
      <c r="E703" s="118">
        <v>166226840.66999999</v>
      </c>
      <c r="F703" s="118">
        <v>6297696.25</v>
      </c>
      <c r="G703" s="118" t="s">
        <v>3383</v>
      </c>
      <c r="H703" s="118">
        <v>6297696.25</v>
      </c>
      <c r="I703" s="118">
        <v>159929144.41999999</v>
      </c>
    </row>
    <row r="704" spans="2:9">
      <c r="B704" s="115" t="s">
        <v>473</v>
      </c>
      <c r="C704" s="115" t="s">
        <v>2219</v>
      </c>
      <c r="D704" s="115" t="s">
        <v>1607</v>
      </c>
      <c r="E704" s="118">
        <v>28118000</v>
      </c>
      <c r="F704" s="118">
        <v>136000</v>
      </c>
      <c r="G704" s="118" t="s">
        <v>3383</v>
      </c>
      <c r="H704" s="118">
        <v>136000</v>
      </c>
      <c r="I704" s="118">
        <v>27982000</v>
      </c>
    </row>
    <row r="705" spans="2:9">
      <c r="B705" s="115" t="s">
        <v>473</v>
      </c>
      <c r="C705" s="115" t="s">
        <v>2220</v>
      </c>
      <c r="D705" s="115" t="s">
        <v>3409</v>
      </c>
      <c r="E705" s="118">
        <v>94881.74</v>
      </c>
      <c r="F705" s="118" t="s">
        <v>3383</v>
      </c>
      <c r="G705" s="118">
        <v>18000</v>
      </c>
      <c r="H705" s="118">
        <v>18000</v>
      </c>
      <c r="I705" s="118">
        <v>76881.740000000005</v>
      </c>
    </row>
    <row r="706" spans="2:9">
      <c r="B706" s="115" t="s">
        <v>473</v>
      </c>
      <c r="C706" s="115" t="s">
        <v>2221</v>
      </c>
      <c r="D706" s="115" t="s">
        <v>1610</v>
      </c>
      <c r="E706" s="118">
        <v>133132883.3</v>
      </c>
      <c r="F706" s="118">
        <v>5650675</v>
      </c>
      <c r="G706" s="118">
        <v>3780000</v>
      </c>
      <c r="H706" s="118">
        <v>9430675</v>
      </c>
      <c r="I706" s="118">
        <v>123702208.3</v>
      </c>
    </row>
    <row r="707" spans="2:9">
      <c r="B707" s="115" t="s">
        <v>473</v>
      </c>
      <c r="C707" s="115" t="s">
        <v>2222</v>
      </c>
      <c r="D707" s="115" t="s">
        <v>1612</v>
      </c>
      <c r="E707" s="118">
        <v>26568246</v>
      </c>
      <c r="F707" s="118">
        <v>1778300</v>
      </c>
      <c r="G707" s="118">
        <v>2221700</v>
      </c>
      <c r="H707" s="118">
        <v>4000000</v>
      </c>
      <c r="I707" s="118">
        <v>22568246</v>
      </c>
    </row>
    <row r="708" spans="2:9">
      <c r="B708" s="115" t="s">
        <v>473</v>
      </c>
      <c r="C708" s="115" t="s">
        <v>2223</v>
      </c>
      <c r="D708" s="115" t="s">
        <v>2982</v>
      </c>
      <c r="E708" s="118">
        <v>8620640</v>
      </c>
      <c r="F708" s="118" t="s">
        <v>3383</v>
      </c>
      <c r="G708" s="118" t="s">
        <v>3383</v>
      </c>
      <c r="H708" s="118" t="s">
        <v>3383</v>
      </c>
      <c r="I708" s="118">
        <v>8620640</v>
      </c>
    </row>
    <row r="709" spans="2:9">
      <c r="B709" s="115" t="s">
        <v>473</v>
      </c>
      <c r="C709" s="115" t="s">
        <v>2224</v>
      </c>
      <c r="D709" s="115" t="s">
        <v>1615</v>
      </c>
      <c r="E709" s="118">
        <v>6400000</v>
      </c>
      <c r="F709" s="118">
        <v>8000</v>
      </c>
      <c r="G709" s="118" t="s">
        <v>3383</v>
      </c>
      <c r="H709" s="118">
        <v>8000</v>
      </c>
      <c r="I709" s="118">
        <v>6392000</v>
      </c>
    </row>
    <row r="710" spans="2:9">
      <c r="B710" s="115" t="s">
        <v>473</v>
      </c>
      <c r="C710" s="115" t="s">
        <v>2225</v>
      </c>
      <c r="D710" s="115" t="s">
        <v>3410</v>
      </c>
      <c r="E710" s="118">
        <v>1050000</v>
      </c>
      <c r="F710" s="118">
        <v>1123470</v>
      </c>
      <c r="G710" s="118" t="s">
        <v>3383</v>
      </c>
      <c r="H710" s="118">
        <v>1123470</v>
      </c>
      <c r="I710" s="118" t="s">
        <v>3459</v>
      </c>
    </row>
    <row r="711" spans="2:9">
      <c r="B711" s="115" t="s">
        <v>473</v>
      </c>
      <c r="C711" s="115" t="s">
        <v>2226</v>
      </c>
      <c r="D711" s="115" t="s">
        <v>3411</v>
      </c>
      <c r="E711" s="118">
        <v>300000</v>
      </c>
      <c r="F711" s="118" t="s">
        <v>3383</v>
      </c>
      <c r="G711" s="118" t="s">
        <v>3383</v>
      </c>
      <c r="H711" s="118" t="s">
        <v>3383</v>
      </c>
      <c r="I711" s="118">
        <v>300000</v>
      </c>
    </row>
    <row r="712" spans="2:9">
      <c r="B712" s="115" t="s">
        <v>473</v>
      </c>
      <c r="C712" s="115" t="s">
        <v>2227</v>
      </c>
      <c r="D712" s="115" t="s">
        <v>1619</v>
      </c>
      <c r="E712" s="118">
        <v>750000</v>
      </c>
      <c r="F712" s="118">
        <v>52792.04</v>
      </c>
      <c r="G712" s="118" t="s">
        <v>3383</v>
      </c>
      <c r="H712" s="118">
        <v>52792.04</v>
      </c>
      <c r="I712" s="118">
        <v>697207.96</v>
      </c>
    </row>
    <row r="713" spans="2:9">
      <c r="B713" s="115" t="s">
        <v>473</v>
      </c>
      <c r="C713" s="115" t="s">
        <v>2228</v>
      </c>
      <c r="D713" s="115" t="s">
        <v>3412</v>
      </c>
      <c r="E713" s="118">
        <v>4800000</v>
      </c>
      <c r="F713" s="118">
        <v>1681989.59</v>
      </c>
      <c r="G713" s="118" t="s">
        <v>3383</v>
      </c>
      <c r="H713" s="118">
        <v>1681989.59</v>
      </c>
      <c r="I713" s="118">
        <v>3118010.41</v>
      </c>
    </row>
    <row r="714" spans="2:9">
      <c r="B714" s="115" t="s">
        <v>473</v>
      </c>
      <c r="C714" s="115" t="s">
        <v>2229</v>
      </c>
      <c r="D714" s="115" t="s">
        <v>3413</v>
      </c>
      <c r="E714" s="118">
        <v>1112000</v>
      </c>
      <c r="F714" s="118">
        <v>57000</v>
      </c>
      <c r="G714" s="118" t="s">
        <v>3383</v>
      </c>
      <c r="H714" s="118">
        <v>57000</v>
      </c>
      <c r="I714" s="118">
        <v>1055000</v>
      </c>
    </row>
    <row r="715" spans="2:9">
      <c r="B715" s="115" t="s">
        <v>473</v>
      </c>
      <c r="C715" s="115" t="s">
        <v>2230</v>
      </c>
      <c r="D715" s="115" t="s">
        <v>3419</v>
      </c>
      <c r="E715" s="118">
        <v>380000</v>
      </c>
      <c r="F715" s="118" t="s">
        <v>3383</v>
      </c>
      <c r="G715" s="118" t="s">
        <v>3383</v>
      </c>
      <c r="H715" s="118" t="s">
        <v>3383</v>
      </c>
      <c r="I715" s="118">
        <v>380000</v>
      </c>
    </row>
    <row r="716" spans="2:9">
      <c r="B716" s="115" t="s">
        <v>473</v>
      </c>
      <c r="C716" s="115" t="s">
        <v>2231</v>
      </c>
      <c r="D716" s="115" t="s">
        <v>1647</v>
      </c>
      <c r="E716" s="118">
        <v>1750000</v>
      </c>
      <c r="F716" s="118">
        <v>365000</v>
      </c>
      <c r="G716" s="118" t="s">
        <v>3383</v>
      </c>
      <c r="H716" s="118">
        <v>365000</v>
      </c>
      <c r="I716" s="118">
        <v>1385000</v>
      </c>
    </row>
    <row r="717" spans="2:9">
      <c r="B717" s="115" t="s">
        <v>473</v>
      </c>
      <c r="C717" s="115" t="s">
        <v>2232</v>
      </c>
      <c r="D717" s="115" t="s">
        <v>3423</v>
      </c>
      <c r="E717" s="118">
        <v>2280000</v>
      </c>
      <c r="F717" s="118">
        <v>144068.19</v>
      </c>
      <c r="G717" s="118" t="s">
        <v>3383</v>
      </c>
      <c r="H717" s="118">
        <v>144068.19</v>
      </c>
      <c r="I717" s="118">
        <v>2135931.81</v>
      </c>
    </row>
    <row r="718" spans="2:9">
      <c r="B718" s="115" t="s">
        <v>473</v>
      </c>
      <c r="C718" s="115" t="s">
        <v>2233</v>
      </c>
      <c r="D718" s="115" t="s">
        <v>1625</v>
      </c>
      <c r="E718" s="118">
        <v>4174065</v>
      </c>
      <c r="F718" s="118">
        <v>894755.6</v>
      </c>
      <c r="G718" s="118" t="s">
        <v>3383</v>
      </c>
      <c r="H718" s="118">
        <v>894755.6</v>
      </c>
      <c r="I718" s="118">
        <v>3279309.4</v>
      </c>
    </row>
    <row r="719" spans="2:9">
      <c r="B719" s="115" t="s">
        <v>473</v>
      </c>
      <c r="C719" s="115" t="s">
        <v>2234</v>
      </c>
      <c r="D719" s="115" t="s">
        <v>3424</v>
      </c>
      <c r="E719" s="118">
        <v>2697525</v>
      </c>
      <c r="F719" s="118">
        <v>1803964.62</v>
      </c>
      <c r="G719" s="118" t="s">
        <v>3383</v>
      </c>
      <c r="H719" s="118">
        <v>1803964.62</v>
      </c>
      <c r="I719" s="118">
        <v>893560.38</v>
      </c>
    </row>
    <row r="720" spans="2:9">
      <c r="B720" s="115" t="s">
        <v>473</v>
      </c>
      <c r="C720" s="115" t="s">
        <v>2235</v>
      </c>
      <c r="D720" s="115" t="s">
        <v>3420</v>
      </c>
      <c r="E720" s="118">
        <v>11074050</v>
      </c>
      <c r="F720" s="118">
        <v>9882198.0500000007</v>
      </c>
      <c r="G720" s="118" t="s">
        <v>3383</v>
      </c>
      <c r="H720" s="118">
        <v>9882198.0500000007</v>
      </c>
      <c r="I720" s="118">
        <v>1191851.95</v>
      </c>
    </row>
    <row r="721" spans="2:9">
      <c r="B721" s="115" t="s">
        <v>473</v>
      </c>
      <c r="C721" s="115" t="s">
        <v>2236</v>
      </c>
      <c r="D721" s="115" t="s">
        <v>3426</v>
      </c>
      <c r="E721" s="118">
        <v>851850</v>
      </c>
      <c r="F721" s="118" t="s">
        <v>3383</v>
      </c>
      <c r="G721" s="118" t="s">
        <v>3383</v>
      </c>
      <c r="H721" s="118" t="s">
        <v>3383</v>
      </c>
      <c r="I721" s="118">
        <v>851850</v>
      </c>
    </row>
    <row r="722" spans="2:9">
      <c r="B722" s="115" t="s">
        <v>473</v>
      </c>
      <c r="C722" s="115" t="s">
        <v>2237</v>
      </c>
      <c r="D722" s="115" t="s">
        <v>3430</v>
      </c>
      <c r="E722" s="118">
        <v>12500000</v>
      </c>
      <c r="F722" s="118">
        <v>270000</v>
      </c>
      <c r="G722" s="118">
        <v>11045000</v>
      </c>
      <c r="H722" s="118">
        <v>11315000</v>
      </c>
      <c r="I722" s="118">
        <v>1185000</v>
      </c>
    </row>
    <row r="723" spans="2:9">
      <c r="B723" s="115" t="s">
        <v>473</v>
      </c>
      <c r="C723" s="115" t="s">
        <v>2238</v>
      </c>
      <c r="D723" s="115" t="s">
        <v>3417</v>
      </c>
      <c r="E723" s="118">
        <v>5850000</v>
      </c>
      <c r="F723" s="118" t="s">
        <v>3383</v>
      </c>
      <c r="G723" s="118">
        <v>3899400</v>
      </c>
      <c r="H723" s="118">
        <v>3899400</v>
      </c>
      <c r="I723" s="118">
        <v>1950600</v>
      </c>
    </row>
    <row r="724" spans="2:9">
      <c r="B724" s="115" t="s">
        <v>473</v>
      </c>
      <c r="C724" s="115" t="s">
        <v>3359</v>
      </c>
      <c r="D724" s="115" t="s">
        <v>3398</v>
      </c>
      <c r="E724" s="118">
        <v>66153410.899999999</v>
      </c>
      <c r="F724" s="118">
        <v>66153410.899999999</v>
      </c>
      <c r="G724" s="118" t="s">
        <v>3383</v>
      </c>
      <c r="H724" s="118">
        <v>66153410.899999999</v>
      </c>
      <c r="I724" s="118" t="s">
        <v>3383</v>
      </c>
    </row>
    <row r="725" spans="2:9">
      <c r="B725" s="115" t="s">
        <v>513</v>
      </c>
      <c r="C725" s="115" t="s">
        <v>1477</v>
      </c>
      <c r="D725" s="115" t="s">
        <v>1597</v>
      </c>
      <c r="E725" s="118">
        <v>38859485.600000001</v>
      </c>
      <c r="F725" s="118">
        <v>1013063.3</v>
      </c>
      <c r="G725" s="118" t="s">
        <v>3383</v>
      </c>
      <c r="H725" s="118">
        <v>1013063.3</v>
      </c>
      <c r="I725" s="118">
        <v>37846422.299999997</v>
      </c>
    </row>
    <row r="726" spans="2:9">
      <c r="B726" s="115" t="s">
        <v>513</v>
      </c>
      <c r="C726" s="115" t="s">
        <v>2239</v>
      </c>
      <c r="D726" s="115" t="s">
        <v>3408</v>
      </c>
      <c r="E726" s="118">
        <v>8845136.3300000001</v>
      </c>
      <c r="F726" s="118">
        <v>283964.07</v>
      </c>
      <c r="G726" s="118" t="s">
        <v>3383</v>
      </c>
      <c r="H726" s="118">
        <v>283964.07</v>
      </c>
      <c r="I726" s="118">
        <v>8561172.2599999998</v>
      </c>
    </row>
    <row r="727" spans="2:9">
      <c r="B727" s="115" t="s">
        <v>513</v>
      </c>
      <c r="C727" s="115" t="s">
        <v>2240</v>
      </c>
      <c r="D727" s="115" t="s">
        <v>1600</v>
      </c>
      <c r="E727" s="118">
        <v>73877986.359999999</v>
      </c>
      <c r="F727" s="118">
        <v>1711894.56</v>
      </c>
      <c r="G727" s="118" t="s">
        <v>3383</v>
      </c>
      <c r="H727" s="118">
        <v>1711894.56</v>
      </c>
      <c r="I727" s="118">
        <v>72166091.799999997</v>
      </c>
    </row>
    <row r="728" spans="2:9">
      <c r="B728" s="115" t="s">
        <v>513</v>
      </c>
      <c r="C728" s="115" t="s">
        <v>2241</v>
      </c>
      <c r="D728" s="115" t="s">
        <v>1602</v>
      </c>
      <c r="E728" s="118">
        <v>6256625.4400000004</v>
      </c>
      <c r="F728" s="118">
        <v>180827.17</v>
      </c>
      <c r="G728" s="118" t="s">
        <v>3383</v>
      </c>
      <c r="H728" s="118">
        <v>180827.17</v>
      </c>
      <c r="I728" s="118">
        <v>6075798.2699999996</v>
      </c>
    </row>
    <row r="729" spans="2:9">
      <c r="B729" s="115" t="s">
        <v>513</v>
      </c>
      <c r="C729" s="115" t="s">
        <v>2242</v>
      </c>
      <c r="D729" s="115" t="s">
        <v>1604</v>
      </c>
      <c r="E729" s="118">
        <v>15774882.52</v>
      </c>
      <c r="F729" s="118">
        <v>70209.75</v>
      </c>
      <c r="G729" s="118" t="s">
        <v>3383</v>
      </c>
      <c r="H729" s="118">
        <v>70209.75</v>
      </c>
      <c r="I729" s="118">
        <v>15704672.77</v>
      </c>
    </row>
    <row r="730" spans="2:9">
      <c r="B730" s="115" t="s">
        <v>513</v>
      </c>
      <c r="C730" s="115" t="s">
        <v>2243</v>
      </c>
      <c r="D730" s="115" t="s">
        <v>2975</v>
      </c>
      <c r="E730" s="118">
        <v>98328198.299999997</v>
      </c>
      <c r="F730" s="118">
        <v>882579.09</v>
      </c>
      <c r="G730" s="118" t="s">
        <v>3383</v>
      </c>
      <c r="H730" s="118">
        <v>882579.09</v>
      </c>
      <c r="I730" s="118">
        <v>97445619.209999993</v>
      </c>
    </row>
    <row r="731" spans="2:9">
      <c r="B731" s="115" t="s">
        <v>513</v>
      </c>
      <c r="C731" s="115" t="s">
        <v>2244</v>
      </c>
      <c r="D731" s="115" t="s">
        <v>1607</v>
      </c>
      <c r="E731" s="118">
        <v>25802000</v>
      </c>
      <c r="F731" s="118">
        <v>8020000</v>
      </c>
      <c r="G731" s="118">
        <v>1396000</v>
      </c>
      <c r="H731" s="118">
        <v>9416000</v>
      </c>
      <c r="I731" s="118">
        <v>16386000</v>
      </c>
    </row>
    <row r="732" spans="2:9">
      <c r="B732" s="115" t="s">
        <v>513</v>
      </c>
      <c r="C732" s="115" t="s">
        <v>2245</v>
      </c>
      <c r="D732" s="115" t="s">
        <v>3418</v>
      </c>
      <c r="E732" s="118">
        <v>420000</v>
      </c>
      <c r="F732" s="118" t="s">
        <v>3383</v>
      </c>
      <c r="G732" s="118" t="s">
        <v>3383</v>
      </c>
      <c r="H732" s="118" t="s">
        <v>3383</v>
      </c>
      <c r="I732" s="118">
        <v>420000</v>
      </c>
    </row>
    <row r="733" spans="2:9">
      <c r="B733" s="115" t="s">
        <v>513</v>
      </c>
      <c r="C733" s="115" t="s">
        <v>2246</v>
      </c>
      <c r="D733" s="115" t="s">
        <v>3409</v>
      </c>
      <c r="E733" s="118">
        <v>675000</v>
      </c>
      <c r="F733" s="118">
        <v>100000</v>
      </c>
      <c r="G733" s="118">
        <v>275000</v>
      </c>
      <c r="H733" s="118">
        <v>375000</v>
      </c>
      <c r="I733" s="118">
        <v>300000</v>
      </c>
    </row>
    <row r="734" spans="2:9">
      <c r="B734" s="115" t="s">
        <v>513</v>
      </c>
      <c r="C734" s="115" t="s">
        <v>2247</v>
      </c>
      <c r="D734" s="115" t="s">
        <v>1610</v>
      </c>
      <c r="E734" s="118">
        <v>129376466.56</v>
      </c>
      <c r="F734" s="118">
        <v>5837099</v>
      </c>
      <c r="G734" s="118">
        <v>4341746</v>
      </c>
      <c r="H734" s="118">
        <v>10178845</v>
      </c>
      <c r="I734" s="118">
        <v>119197621.56</v>
      </c>
    </row>
    <row r="735" spans="2:9">
      <c r="B735" s="115" t="s">
        <v>513</v>
      </c>
      <c r="C735" s="115" t="s">
        <v>2248</v>
      </c>
      <c r="D735" s="115" t="s">
        <v>1612</v>
      </c>
      <c r="E735" s="118">
        <v>21106153.43</v>
      </c>
      <c r="F735" s="118">
        <v>83760</v>
      </c>
      <c r="G735" s="118">
        <v>1050</v>
      </c>
      <c r="H735" s="118">
        <v>84810</v>
      </c>
      <c r="I735" s="118">
        <v>21021343.43</v>
      </c>
    </row>
    <row r="736" spans="2:9">
      <c r="B736" s="115" t="s">
        <v>513</v>
      </c>
      <c r="C736" s="115" t="s">
        <v>2249</v>
      </c>
      <c r="D736" s="115" t="s">
        <v>2982</v>
      </c>
      <c r="E736" s="118">
        <v>32405912</v>
      </c>
      <c r="F736" s="118" t="s">
        <v>3383</v>
      </c>
      <c r="G736" s="118" t="s">
        <v>3383</v>
      </c>
      <c r="H736" s="118" t="s">
        <v>3383</v>
      </c>
      <c r="I736" s="118">
        <v>32405912</v>
      </c>
    </row>
    <row r="737" spans="2:9">
      <c r="B737" s="115" t="s">
        <v>513</v>
      </c>
      <c r="C737" s="115" t="s">
        <v>2250</v>
      </c>
      <c r="D737" s="115" t="s">
        <v>1615</v>
      </c>
      <c r="E737" s="118">
        <v>8080000</v>
      </c>
      <c r="F737" s="118">
        <v>71500</v>
      </c>
      <c r="G737" s="118" t="s">
        <v>3383</v>
      </c>
      <c r="H737" s="118">
        <v>71500</v>
      </c>
      <c r="I737" s="118">
        <v>8008500</v>
      </c>
    </row>
    <row r="738" spans="2:9">
      <c r="B738" s="115" t="s">
        <v>513</v>
      </c>
      <c r="C738" s="115" t="s">
        <v>2251</v>
      </c>
      <c r="D738" s="115" t="s">
        <v>3410</v>
      </c>
      <c r="E738" s="118">
        <v>420000</v>
      </c>
      <c r="F738" s="118">
        <v>322950</v>
      </c>
      <c r="G738" s="118" t="s">
        <v>3383</v>
      </c>
      <c r="H738" s="118">
        <v>322950</v>
      </c>
      <c r="I738" s="118">
        <v>97050</v>
      </c>
    </row>
    <row r="739" spans="2:9">
      <c r="B739" s="115" t="s">
        <v>513</v>
      </c>
      <c r="C739" s="115" t="s">
        <v>2252</v>
      </c>
      <c r="D739" s="115" t="s">
        <v>3411</v>
      </c>
      <c r="E739" s="118">
        <v>250000</v>
      </c>
      <c r="F739" s="118" t="s">
        <v>3383</v>
      </c>
      <c r="G739" s="118" t="s">
        <v>3383</v>
      </c>
      <c r="H739" s="118" t="s">
        <v>3383</v>
      </c>
      <c r="I739" s="118">
        <v>250000</v>
      </c>
    </row>
    <row r="740" spans="2:9">
      <c r="B740" s="115" t="s">
        <v>513</v>
      </c>
      <c r="C740" s="115" t="s">
        <v>2253</v>
      </c>
      <c r="D740" s="115" t="s">
        <v>1619</v>
      </c>
      <c r="E740" s="118">
        <v>600000</v>
      </c>
      <c r="F740" s="118" t="s">
        <v>3383</v>
      </c>
      <c r="G740" s="118" t="s">
        <v>3383</v>
      </c>
      <c r="H740" s="118" t="s">
        <v>3383</v>
      </c>
      <c r="I740" s="118">
        <v>600000</v>
      </c>
    </row>
    <row r="741" spans="2:9">
      <c r="B741" s="115" t="s">
        <v>513</v>
      </c>
      <c r="C741" s="115" t="s">
        <v>2254</v>
      </c>
      <c r="D741" s="115" t="s">
        <v>3412</v>
      </c>
      <c r="E741" s="118">
        <v>2800000</v>
      </c>
      <c r="F741" s="118">
        <v>481917.17</v>
      </c>
      <c r="G741" s="118" t="s">
        <v>3383</v>
      </c>
      <c r="H741" s="118">
        <v>481917.17</v>
      </c>
      <c r="I741" s="118">
        <v>2318082.83</v>
      </c>
    </row>
    <row r="742" spans="2:9">
      <c r="B742" s="115" t="s">
        <v>513</v>
      </c>
      <c r="C742" s="115" t="s">
        <v>2255</v>
      </c>
      <c r="D742" s="115" t="s">
        <v>3413</v>
      </c>
      <c r="E742" s="118">
        <v>560000</v>
      </c>
      <c r="F742" s="118">
        <v>38000</v>
      </c>
      <c r="G742" s="118" t="s">
        <v>3383</v>
      </c>
      <c r="H742" s="118">
        <v>38000</v>
      </c>
      <c r="I742" s="118">
        <v>522000</v>
      </c>
    </row>
    <row r="743" spans="2:9">
      <c r="B743" s="115" t="s">
        <v>513</v>
      </c>
      <c r="C743" s="115" t="s">
        <v>2256</v>
      </c>
      <c r="D743" s="115" t="s">
        <v>3419</v>
      </c>
      <c r="E743" s="118">
        <v>300000</v>
      </c>
      <c r="F743" s="118" t="s">
        <v>3383</v>
      </c>
      <c r="G743" s="118" t="s">
        <v>3383</v>
      </c>
      <c r="H743" s="118" t="s">
        <v>3383</v>
      </c>
      <c r="I743" s="118">
        <v>300000</v>
      </c>
    </row>
    <row r="744" spans="2:9">
      <c r="B744" s="115" t="s">
        <v>513</v>
      </c>
      <c r="C744" s="115" t="s">
        <v>2257</v>
      </c>
      <c r="D744" s="115" t="s">
        <v>1647</v>
      </c>
      <c r="E744" s="118">
        <v>2325000</v>
      </c>
      <c r="F744" s="118" t="s">
        <v>3383</v>
      </c>
      <c r="G744" s="118" t="s">
        <v>3383</v>
      </c>
      <c r="H744" s="118" t="s">
        <v>3383</v>
      </c>
      <c r="I744" s="118">
        <v>2325000</v>
      </c>
    </row>
    <row r="745" spans="2:9">
      <c r="B745" s="115" t="s">
        <v>513</v>
      </c>
      <c r="C745" s="115" t="s">
        <v>2258</v>
      </c>
      <c r="D745" s="115" t="s">
        <v>3423</v>
      </c>
      <c r="E745" s="118">
        <v>1280000</v>
      </c>
      <c r="F745" s="118" t="s">
        <v>3383</v>
      </c>
      <c r="G745" s="118" t="s">
        <v>3383</v>
      </c>
      <c r="H745" s="118" t="s">
        <v>3383</v>
      </c>
      <c r="I745" s="118">
        <v>1280000</v>
      </c>
    </row>
    <row r="746" spans="2:9">
      <c r="B746" s="115" t="s">
        <v>513</v>
      </c>
      <c r="C746" s="115" t="s">
        <v>2259</v>
      </c>
      <c r="D746" s="115" t="s">
        <v>1625</v>
      </c>
      <c r="E746" s="118">
        <v>5139495</v>
      </c>
      <c r="F746" s="118">
        <v>2684266.81</v>
      </c>
      <c r="G746" s="118" t="s">
        <v>3383</v>
      </c>
      <c r="H746" s="118">
        <v>2684266.81</v>
      </c>
      <c r="I746" s="118">
        <v>2455228.19</v>
      </c>
    </row>
    <row r="747" spans="2:9">
      <c r="B747" s="115" t="s">
        <v>513</v>
      </c>
      <c r="C747" s="115" t="s">
        <v>2260</v>
      </c>
      <c r="D747" s="115" t="s">
        <v>3424</v>
      </c>
      <c r="E747" s="118">
        <v>2697525</v>
      </c>
      <c r="F747" s="118">
        <v>1803964.62</v>
      </c>
      <c r="G747" s="118" t="s">
        <v>3383</v>
      </c>
      <c r="H747" s="118">
        <v>1803964.62</v>
      </c>
      <c r="I747" s="118">
        <v>893560.38</v>
      </c>
    </row>
    <row r="748" spans="2:9">
      <c r="B748" s="115" t="s">
        <v>513</v>
      </c>
      <c r="C748" s="115" t="s">
        <v>2261</v>
      </c>
      <c r="D748" s="115" t="s">
        <v>3420</v>
      </c>
      <c r="E748" s="118">
        <v>11925900</v>
      </c>
      <c r="F748" s="118">
        <v>8512941.7699999996</v>
      </c>
      <c r="G748" s="118" t="s">
        <v>3383</v>
      </c>
      <c r="H748" s="118">
        <v>8512941.7699999996</v>
      </c>
      <c r="I748" s="118">
        <v>3412958.23</v>
      </c>
    </row>
    <row r="749" spans="2:9">
      <c r="B749" s="115" t="s">
        <v>513</v>
      </c>
      <c r="C749" s="115" t="s">
        <v>2262</v>
      </c>
      <c r="D749" s="115" t="s">
        <v>1699</v>
      </c>
      <c r="E749" s="118">
        <v>32938.199999999997</v>
      </c>
      <c r="F749" s="118">
        <v>30773.26</v>
      </c>
      <c r="G749" s="118" t="s">
        <v>3383</v>
      </c>
      <c r="H749" s="118">
        <v>30773.26</v>
      </c>
      <c r="I749" s="118">
        <v>2164.94</v>
      </c>
    </row>
    <row r="750" spans="2:9">
      <c r="B750" s="115" t="s">
        <v>513</v>
      </c>
      <c r="C750" s="115" t="s">
        <v>2263</v>
      </c>
      <c r="D750" s="115" t="s">
        <v>1701</v>
      </c>
      <c r="E750" s="118">
        <v>98814.6</v>
      </c>
      <c r="F750" s="118" t="s">
        <v>3383</v>
      </c>
      <c r="G750" s="118" t="s">
        <v>3383</v>
      </c>
      <c r="H750" s="118" t="s">
        <v>3383</v>
      </c>
      <c r="I750" s="118">
        <v>98814.6</v>
      </c>
    </row>
    <row r="751" spans="2:9">
      <c r="B751" s="115" t="s">
        <v>513</v>
      </c>
      <c r="C751" s="115" t="s">
        <v>2264</v>
      </c>
      <c r="D751" s="115" t="s">
        <v>3460</v>
      </c>
      <c r="E751" s="118">
        <v>12500000</v>
      </c>
      <c r="F751" s="118" t="s">
        <v>3383</v>
      </c>
      <c r="G751" s="118">
        <v>10895000</v>
      </c>
      <c r="H751" s="118">
        <v>10895000</v>
      </c>
      <c r="I751" s="118">
        <v>1605000</v>
      </c>
    </row>
    <row r="752" spans="2:9">
      <c r="B752" s="115" t="s">
        <v>513</v>
      </c>
      <c r="C752" s="115" t="s">
        <v>2265</v>
      </c>
      <c r="D752" s="115" t="s">
        <v>3417</v>
      </c>
      <c r="E752" s="118">
        <v>5400000</v>
      </c>
      <c r="F752" s="118" t="s">
        <v>3383</v>
      </c>
      <c r="G752" s="118" t="s">
        <v>3383</v>
      </c>
      <c r="H752" s="118" t="s">
        <v>3383</v>
      </c>
      <c r="I752" s="118">
        <v>5400000</v>
      </c>
    </row>
    <row r="753" spans="2:9">
      <c r="B753" s="115" t="s">
        <v>513</v>
      </c>
      <c r="C753" s="115" t="s">
        <v>3360</v>
      </c>
      <c r="D753" s="115" t="s">
        <v>3399</v>
      </c>
      <c r="E753" s="118">
        <v>67399054.370000005</v>
      </c>
      <c r="F753" s="118">
        <v>67399054.370000005</v>
      </c>
      <c r="G753" s="118" t="s">
        <v>3383</v>
      </c>
      <c r="H753" s="118">
        <v>67399054.370000005</v>
      </c>
      <c r="I753" s="118" t="s">
        <v>3383</v>
      </c>
    </row>
    <row r="754" spans="2:9">
      <c r="B754" s="115" t="s">
        <v>560</v>
      </c>
      <c r="C754" s="115" t="s">
        <v>1478</v>
      </c>
      <c r="D754" s="115" t="s">
        <v>1597</v>
      </c>
      <c r="E754" s="118">
        <v>795954.5</v>
      </c>
      <c r="F754" s="118">
        <v>70215.490000000005</v>
      </c>
      <c r="G754" s="118" t="s">
        <v>3383</v>
      </c>
      <c r="H754" s="118">
        <v>70215.490000000005</v>
      </c>
      <c r="I754" s="118">
        <v>725739.01</v>
      </c>
    </row>
    <row r="755" spans="2:9">
      <c r="B755" s="115" t="s">
        <v>560</v>
      </c>
      <c r="C755" s="115" t="s">
        <v>2266</v>
      </c>
      <c r="D755" s="115" t="s">
        <v>1600</v>
      </c>
      <c r="E755" s="118">
        <v>10628985.93</v>
      </c>
      <c r="F755" s="118">
        <v>114746.3</v>
      </c>
      <c r="G755" s="118" t="s">
        <v>3383</v>
      </c>
      <c r="H755" s="118">
        <v>114746.3</v>
      </c>
      <c r="I755" s="118">
        <v>10514239.630000001</v>
      </c>
    </row>
    <row r="756" spans="2:9">
      <c r="B756" s="115" t="s">
        <v>560</v>
      </c>
      <c r="C756" s="115" t="s">
        <v>2267</v>
      </c>
      <c r="D756" s="115" t="s">
        <v>1602</v>
      </c>
      <c r="E756" s="118">
        <v>229144.67</v>
      </c>
      <c r="F756" s="118">
        <v>10363.280000000001</v>
      </c>
      <c r="G756" s="118" t="s">
        <v>3383</v>
      </c>
      <c r="H756" s="118">
        <v>10363.280000000001</v>
      </c>
      <c r="I756" s="118">
        <v>218781.39</v>
      </c>
    </row>
    <row r="757" spans="2:9">
      <c r="B757" s="115" t="s">
        <v>560</v>
      </c>
      <c r="C757" s="115" t="s">
        <v>2268</v>
      </c>
      <c r="D757" s="115" t="s">
        <v>2975</v>
      </c>
      <c r="E757" s="118">
        <v>16733918.58</v>
      </c>
      <c r="F757" s="118">
        <v>25342.23</v>
      </c>
      <c r="G757" s="118" t="s">
        <v>3383</v>
      </c>
      <c r="H757" s="118">
        <v>25342.23</v>
      </c>
      <c r="I757" s="118">
        <v>16708576.35</v>
      </c>
    </row>
    <row r="758" spans="2:9">
      <c r="B758" s="115" t="s">
        <v>560</v>
      </c>
      <c r="C758" s="115" t="s">
        <v>2269</v>
      </c>
      <c r="D758" s="115" t="s">
        <v>1610</v>
      </c>
      <c r="E758" s="118">
        <v>4497110</v>
      </c>
      <c r="F758" s="118">
        <v>110000</v>
      </c>
      <c r="G758" s="118" t="s">
        <v>3383</v>
      </c>
      <c r="H758" s="118">
        <v>110000</v>
      </c>
      <c r="I758" s="118">
        <v>4387110</v>
      </c>
    </row>
    <row r="759" spans="2:9">
      <c r="B759" s="115" t="s">
        <v>560</v>
      </c>
      <c r="C759" s="115" t="s">
        <v>2270</v>
      </c>
      <c r="D759" s="115" t="s">
        <v>2271</v>
      </c>
      <c r="E759" s="118">
        <v>2925183.22</v>
      </c>
      <c r="F759" s="118">
        <v>535974</v>
      </c>
      <c r="G759" s="118" t="s">
        <v>3383</v>
      </c>
      <c r="H759" s="118">
        <v>535974</v>
      </c>
      <c r="I759" s="118">
        <v>2389209.2200000002</v>
      </c>
    </row>
    <row r="760" spans="2:9">
      <c r="B760" s="115" t="s">
        <v>560</v>
      </c>
      <c r="C760" s="115" t="s">
        <v>2272</v>
      </c>
      <c r="D760" s="115" t="s">
        <v>1615</v>
      </c>
      <c r="E760" s="118">
        <v>1600000</v>
      </c>
      <c r="F760" s="118">
        <v>378000</v>
      </c>
      <c r="G760" s="118" t="s">
        <v>3383</v>
      </c>
      <c r="H760" s="118">
        <v>378000</v>
      </c>
      <c r="I760" s="118">
        <v>1222000</v>
      </c>
    </row>
    <row r="761" spans="2:9">
      <c r="B761" s="115" t="s">
        <v>560</v>
      </c>
      <c r="C761" s="115" t="s">
        <v>2273</v>
      </c>
      <c r="D761" s="115" t="s">
        <v>3411</v>
      </c>
      <c r="E761" s="118">
        <v>160000</v>
      </c>
      <c r="F761" s="118">
        <v>25000</v>
      </c>
      <c r="G761" s="118" t="s">
        <v>3383</v>
      </c>
      <c r="H761" s="118">
        <v>25000</v>
      </c>
      <c r="I761" s="118">
        <v>135000</v>
      </c>
    </row>
    <row r="762" spans="2:9">
      <c r="B762" s="115" t="s">
        <v>560</v>
      </c>
      <c r="C762" s="115" t="s">
        <v>2274</v>
      </c>
      <c r="D762" s="115" t="s">
        <v>1619</v>
      </c>
      <c r="E762" s="118">
        <v>300000</v>
      </c>
      <c r="F762" s="118" t="s">
        <v>3383</v>
      </c>
      <c r="G762" s="118" t="s">
        <v>3383</v>
      </c>
      <c r="H762" s="118" t="s">
        <v>3383</v>
      </c>
      <c r="I762" s="118">
        <v>300000</v>
      </c>
    </row>
    <row r="763" spans="2:9">
      <c r="B763" s="115" t="s">
        <v>560</v>
      </c>
      <c r="C763" s="115" t="s">
        <v>2275</v>
      </c>
      <c r="D763" s="115" t="s">
        <v>3412</v>
      </c>
      <c r="E763" s="118">
        <v>1600000</v>
      </c>
      <c r="F763" s="118">
        <v>721876.21</v>
      </c>
      <c r="G763" s="118" t="s">
        <v>3383</v>
      </c>
      <c r="H763" s="118">
        <v>721876.21</v>
      </c>
      <c r="I763" s="118">
        <v>878123.79</v>
      </c>
    </row>
    <row r="764" spans="2:9">
      <c r="B764" s="115" t="s">
        <v>560</v>
      </c>
      <c r="C764" s="115" t="s">
        <v>2276</v>
      </c>
      <c r="D764" s="115" t="s">
        <v>3413</v>
      </c>
      <c r="E764" s="118">
        <v>160000</v>
      </c>
      <c r="F764" s="118" t="s">
        <v>3383</v>
      </c>
      <c r="G764" s="118" t="s">
        <v>3383</v>
      </c>
      <c r="H764" s="118" t="s">
        <v>3383</v>
      </c>
      <c r="I764" s="118">
        <v>160000</v>
      </c>
    </row>
    <row r="765" spans="2:9">
      <c r="B765" s="115" t="s">
        <v>560</v>
      </c>
      <c r="C765" s="115" t="s">
        <v>2277</v>
      </c>
      <c r="D765" s="115" t="s">
        <v>3419</v>
      </c>
      <c r="E765" s="118">
        <v>40000</v>
      </c>
      <c r="F765" s="118" t="s">
        <v>3383</v>
      </c>
      <c r="G765" s="118" t="s">
        <v>3383</v>
      </c>
      <c r="H765" s="118" t="s">
        <v>3383</v>
      </c>
      <c r="I765" s="118">
        <v>40000</v>
      </c>
    </row>
    <row r="766" spans="2:9">
      <c r="B766" s="115" t="s">
        <v>560</v>
      </c>
      <c r="C766" s="115" t="s">
        <v>2278</v>
      </c>
      <c r="D766" s="115" t="s">
        <v>1647</v>
      </c>
      <c r="E766" s="118">
        <v>3000000</v>
      </c>
      <c r="F766" s="118" t="s">
        <v>3383</v>
      </c>
      <c r="G766" s="118" t="s">
        <v>3383</v>
      </c>
      <c r="H766" s="118" t="s">
        <v>3383</v>
      </c>
      <c r="I766" s="118">
        <v>3000000</v>
      </c>
    </row>
    <row r="767" spans="2:9">
      <c r="B767" s="115" t="s">
        <v>560</v>
      </c>
      <c r="C767" s="115" t="s">
        <v>2279</v>
      </c>
      <c r="D767" s="115" t="s">
        <v>2280</v>
      </c>
      <c r="E767" s="118">
        <v>510000</v>
      </c>
      <c r="F767" s="118" t="s">
        <v>3383</v>
      </c>
      <c r="G767" s="118" t="s">
        <v>3383</v>
      </c>
      <c r="H767" s="118" t="s">
        <v>3383</v>
      </c>
      <c r="I767" s="118">
        <v>510000</v>
      </c>
    </row>
    <row r="768" spans="2:9">
      <c r="B768" s="115" t="s">
        <v>560</v>
      </c>
      <c r="C768" s="115" t="s">
        <v>2281</v>
      </c>
      <c r="D768" s="115" t="s">
        <v>3461</v>
      </c>
      <c r="E768" s="118">
        <v>320000</v>
      </c>
      <c r="F768" s="118" t="s">
        <v>3383</v>
      </c>
      <c r="G768" s="118" t="s">
        <v>3383</v>
      </c>
      <c r="H768" s="118" t="s">
        <v>3383</v>
      </c>
      <c r="I768" s="118">
        <v>320000</v>
      </c>
    </row>
    <row r="769" spans="2:9">
      <c r="B769" s="115" t="s">
        <v>560</v>
      </c>
      <c r="C769" s="115" t="s">
        <v>2282</v>
      </c>
      <c r="D769" s="115" t="s">
        <v>3462</v>
      </c>
      <c r="E769" s="118">
        <v>40000</v>
      </c>
      <c r="F769" s="118" t="s">
        <v>3383</v>
      </c>
      <c r="G769" s="118" t="s">
        <v>3383</v>
      </c>
      <c r="H769" s="118" t="s">
        <v>3383</v>
      </c>
      <c r="I769" s="118">
        <v>40000</v>
      </c>
    </row>
    <row r="770" spans="2:9">
      <c r="B770" s="115" t="s">
        <v>560</v>
      </c>
      <c r="C770" s="115" t="s">
        <v>2283</v>
      </c>
      <c r="D770" s="115" t="s">
        <v>3463</v>
      </c>
      <c r="E770" s="118">
        <v>14000000</v>
      </c>
      <c r="F770" s="118">
        <v>198</v>
      </c>
      <c r="G770" s="118" t="s">
        <v>3383</v>
      </c>
      <c r="H770" s="118">
        <v>198</v>
      </c>
      <c r="I770" s="118">
        <v>13999802</v>
      </c>
    </row>
    <row r="771" spans="2:9">
      <c r="B771" s="115" t="s">
        <v>560</v>
      </c>
      <c r="C771" s="115" t="s">
        <v>3361</v>
      </c>
      <c r="D771" s="115" t="s">
        <v>3400</v>
      </c>
      <c r="E771" s="118">
        <v>4407341.6100000003</v>
      </c>
      <c r="F771" s="118">
        <v>4407341.6100000003</v>
      </c>
      <c r="G771" s="118" t="s">
        <v>3383</v>
      </c>
      <c r="H771" s="118">
        <v>4407341.6100000003</v>
      </c>
      <c r="I771" s="118" t="s">
        <v>3383</v>
      </c>
    </row>
    <row r="772" spans="2:9">
      <c r="B772" s="115" t="s">
        <v>564</v>
      </c>
      <c r="C772" s="115" t="s">
        <v>1479</v>
      </c>
      <c r="D772" s="115" t="s">
        <v>1597</v>
      </c>
      <c r="E772" s="118">
        <v>3641000</v>
      </c>
      <c r="F772" s="118" t="s">
        <v>3383</v>
      </c>
      <c r="G772" s="118" t="s">
        <v>3383</v>
      </c>
      <c r="H772" s="118" t="s">
        <v>3383</v>
      </c>
      <c r="I772" s="118">
        <v>3641000</v>
      </c>
    </row>
    <row r="773" spans="2:9">
      <c r="B773" s="115" t="s">
        <v>564</v>
      </c>
      <c r="C773" s="115" t="s">
        <v>2284</v>
      </c>
      <c r="D773" s="115" t="s">
        <v>3408</v>
      </c>
      <c r="E773" s="118">
        <v>816110.5</v>
      </c>
      <c r="F773" s="118">
        <v>28248.13</v>
      </c>
      <c r="G773" s="118" t="s">
        <v>3383</v>
      </c>
      <c r="H773" s="118">
        <v>28248.13</v>
      </c>
      <c r="I773" s="118">
        <v>787862.37</v>
      </c>
    </row>
    <row r="774" spans="2:9">
      <c r="B774" s="115" t="s">
        <v>564</v>
      </c>
      <c r="C774" s="115" t="s">
        <v>2285</v>
      </c>
      <c r="D774" s="115" t="s">
        <v>1600</v>
      </c>
      <c r="E774" s="118">
        <v>12293354.390000001</v>
      </c>
      <c r="F774" s="118">
        <v>286483.65000000002</v>
      </c>
      <c r="G774" s="118" t="s">
        <v>3383</v>
      </c>
      <c r="H774" s="118">
        <v>286483.65000000002</v>
      </c>
      <c r="I774" s="118">
        <v>12006870.74</v>
      </c>
    </row>
    <row r="775" spans="2:9">
      <c r="B775" s="115" t="s">
        <v>564</v>
      </c>
      <c r="C775" s="115" t="s">
        <v>2286</v>
      </c>
      <c r="D775" s="115" t="s">
        <v>1602</v>
      </c>
      <c r="E775" s="118">
        <v>594500.03</v>
      </c>
      <c r="F775" s="118" t="s">
        <v>3383</v>
      </c>
      <c r="G775" s="118" t="s">
        <v>3383</v>
      </c>
      <c r="H775" s="118" t="s">
        <v>3383</v>
      </c>
      <c r="I775" s="118">
        <v>594500.03</v>
      </c>
    </row>
    <row r="776" spans="2:9">
      <c r="B776" s="115" t="s">
        <v>564</v>
      </c>
      <c r="C776" s="115" t="s">
        <v>2287</v>
      </c>
      <c r="D776" s="115" t="s">
        <v>1604</v>
      </c>
      <c r="E776" s="118">
        <v>1408991.76</v>
      </c>
      <c r="F776" s="118" t="s">
        <v>3383</v>
      </c>
      <c r="G776" s="118" t="s">
        <v>3383</v>
      </c>
      <c r="H776" s="118" t="s">
        <v>3383</v>
      </c>
      <c r="I776" s="118">
        <v>1408991.76</v>
      </c>
    </row>
    <row r="777" spans="2:9">
      <c r="B777" s="115" t="s">
        <v>564</v>
      </c>
      <c r="C777" s="115" t="s">
        <v>2288</v>
      </c>
      <c r="D777" s="115" t="s">
        <v>2975</v>
      </c>
      <c r="E777" s="118">
        <v>5826354.25</v>
      </c>
      <c r="F777" s="118">
        <v>1272786.28</v>
      </c>
      <c r="G777" s="118" t="s">
        <v>3383</v>
      </c>
      <c r="H777" s="118">
        <v>1272786.28</v>
      </c>
      <c r="I777" s="118">
        <v>4553567.97</v>
      </c>
    </row>
    <row r="778" spans="2:9">
      <c r="B778" s="115" t="s">
        <v>564</v>
      </c>
      <c r="C778" s="115" t="s">
        <v>2289</v>
      </c>
      <c r="D778" s="115" t="s">
        <v>1607</v>
      </c>
      <c r="E778" s="118">
        <v>645260</v>
      </c>
      <c r="F778" s="118" t="s">
        <v>3383</v>
      </c>
      <c r="G778" s="118" t="s">
        <v>3383</v>
      </c>
      <c r="H778" s="118" t="s">
        <v>3383</v>
      </c>
      <c r="I778" s="118">
        <v>645260</v>
      </c>
    </row>
    <row r="779" spans="2:9">
      <c r="B779" s="115" t="s">
        <v>564</v>
      </c>
      <c r="C779" s="115" t="s">
        <v>2290</v>
      </c>
      <c r="D779" s="115" t="s">
        <v>3409</v>
      </c>
      <c r="E779" s="118">
        <v>50000</v>
      </c>
      <c r="F779" s="118" t="s">
        <v>3383</v>
      </c>
      <c r="G779" s="118" t="s">
        <v>3383</v>
      </c>
      <c r="H779" s="118" t="s">
        <v>3383</v>
      </c>
      <c r="I779" s="118">
        <v>50000</v>
      </c>
    </row>
    <row r="780" spans="2:9">
      <c r="B780" s="115" t="s">
        <v>564</v>
      </c>
      <c r="C780" s="115" t="s">
        <v>2291</v>
      </c>
      <c r="D780" s="115" t="s">
        <v>1610</v>
      </c>
      <c r="E780" s="118">
        <v>3481542.98</v>
      </c>
      <c r="F780" s="118">
        <v>2274000</v>
      </c>
      <c r="G780" s="118" t="s">
        <v>3383</v>
      </c>
      <c r="H780" s="118">
        <v>2274000</v>
      </c>
      <c r="I780" s="118">
        <v>1207542.98</v>
      </c>
    </row>
    <row r="781" spans="2:9">
      <c r="B781" s="115" t="s">
        <v>564</v>
      </c>
      <c r="C781" s="115" t="s">
        <v>2292</v>
      </c>
      <c r="D781" s="115" t="s">
        <v>1612</v>
      </c>
      <c r="E781" s="118">
        <v>1607710.5</v>
      </c>
      <c r="F781" s="118" t="s">
        <v>3383</v>
      </c>
      <c r="G781" s="118" t="s">
        <v>3383</v>
      </c>
      <c r="H781" s="118" t="s">
        <v>3383</v>
      </c>
      <c r="I781" s="118">
        <v>1607710.5</v>
      </c>
    </row>
    <row r="782" spans="2:9">
      <c r="B782" s="115" t="s">
        <v>564</v>
      </c>
      <c r="C782" s="115" t="s">
        <v>2293</v>
      </c>
      <c r="D782" s="115" t="s">
        <v>2982</v>
      </c>
      <c r="E782" s="118">
        <v>2417000.34</v>
      </c>
      <c r="F782" s="118" t="s">
        <v>3383</v>
      </c>
      <c r="G782" s="118" t="s">
        <v>3383</v>
      </c>
      <c r="H782" s="118" t="s">
        <v>3383</v>
      </c>
      <c r="I782" s="118">
        <v>2417000.34</v>
      </c>
    </row>
    <row r="783" spans="2:9">
      <c r="B783" s="115" t="s">
        <v>564</v>
      </c>
      <c r="C783" s="115" t="s">
        <v>2294</v>
      </c>
      <c r="D783" s="115" t="s">
        <v>2295</v>
      </c>
      <c r="E783" s="118">
        <v>300000</v>
      </c>
      <c r="F783" s="118" t="s">
        <v>3383</v>
      </c>
      <c r="G783" s="118" t="s">
        <v>3383</v>
      </c>
      <c r="H783" s="118" t="s">
        <v>3383</v>
      </c>
      <c r="I783" s="118">
        <v>300000</v>
      </c>
    </row>
    <row r="784" spans="2:9">
      <c r="B784" s="115" t="s">
        <v>564</v>
      </c>
      <c r="C784" s="115" t="s">
        <v>2296</v>
      </c>
      <c r="D784" s="115" t="s">
        <v>1615</v>
      </c>
      <c r="E784" s="118">
        <v>655000</v>
      </c>
      <c r="F784" s="118">
        <v>6500</v>
      </c>
      <c r="G784" s="118" t="s">
        <v>3383</v>
      </c>
      <c r="H784" s="118">
        <v>6500</v>
      </c>
      <c r="I784" s="118">
        <v>648500</v>
      </c>
    </row>
    <row r="785" spans="2:9">
      <c r="B785" s="115" t="s">
        <v>564</v>
      </c>
      <c r="C785" s="115" t="s">
        <v>3362</v>
      </c>
      <c r="D785" s="115" t="s">
        <v>3398</v>
      </c>
      <c r="E785" s="118">
        <v>6043398.79</v>
      </c>
      <c r="F785" s="118">
        <v>6043398.79</v>
      </c>
      <c r="G785" s="118" t="s">
        <v>3383</v>
      </c>
      <c r="H785" s="118">
        <v>6043398.79</v>
      </c>
      <c r="I785" s="118" t="s">
        <v>3383</v>
      </c>
    </row>
    <row r="786" spans="2:9">
      <c r="B786" s="115" t="s">
        <v>568</v>
      </c>
      <c r="C786" s="115" t="s">
        <v>1480</v>
      </c>
      <c r="D786" s="115" t="s">
        <v>3464</v>
      </c>
      <c r="E786" s="118">
        <v>5752200.5599999996</v>
      </c>
      <c r="F786" s="118">
        <v>10651.77</v>
      </c>
      <c r="G786" s="118" t="s">
        <v>3383</v>
      </c>
      <c r="H786" s="118">
        <v>10651.77</v>
      </c>
      <c r="I786" s="118">
        <v>5741548.79</v>
      </c>
    </row>
    <row r="787" spans="2:9">
      <c r="B787" s="115" t="s">
        <v>568</v>
      </c>
      <c r="C787" s="115" t="s">
        <v>2297</v>
      </c>
      <c r="D787" s="115" t="s">
        <v>3408</v>
      </c>
      <c r="E787" s="118">
        <v>1266539.8500000001</v>
      </c>
      <c r="F787" s="118">
        <v>722434.3</v>
      </c>
      <c r="G787" s="118" t="s">
        <v>3383</v>
      </c>
      <c r="H787" s="118">
        <v>722434.3</v>
      </c>
      <c r="I787" s="118">
        <v>544105.55000000005</v>
      </c>
    </row>
    <row r="788" spans="2:9">
      <c r="B788" s="115" t="s">
        <v>568</v>
      </c>
      <c r="C788" s="115" t="s">
        <v>2298</v>
      </c>
      <c r="D788" s="115" t="s">
        <v>1600</v>
      </c>
      <c r="E788" s="118">
        <v>3311062.82</v>
      </c>
      <c r="F788" s="118">
        <v>957700.85</v>
      </c>
      <c r="G788" s="118" t="s">
        <v>3383</v>
      </c>
      <c r="H788" s="118">
        <v>957700.85</v>
      </c>
      <c r="I788" s="118">
        <v>2353361.9700000002</v>
      </c>
    </row>
    <row r="789" spans="2:9">
      <c r="B789" s="115" t="s">
        <v>568</v>
      </c>
      <c r="C789" s="115" t="s">
        <v>2299</v>
      </c>
      <c r="D789" s="115" t="s">
        <v>1602</v>
      </c>
      <c r="E789" s="118">
        <v>631236.49</v>
      </c>
      <c r="F789" s="118">
        <v>1777.89</v>
      </c>
      <c r="G789" s="118" t="s">
        <v>3383</v>
      </c>
      <c r="H789" s="118">
        <v>1777.89</v>
      </c>
      <c r="I789" s="118">
        <v>629458.6</v>
      </c>
    </row>
    <row r="790" spans="2:9">
      <c r="B790" s="115" t="s">
        <v>568</v>
      </c>
      <c r="C790" s="115" t="s">
        <v>2300</v>
      </c>
      <c r="D790" s="115" t="s">
        <v>1604</v>
      </c>
      <c r="E790" s="118">
        <v>2515669.2200000002</v>
      </c>
      <c r="F790" s="118">
        <v>4788.33</v>
      </c>
      <c r="G790" s="118" t="s">
        <v>3383</v>
      </c>
      <c r="H790" s="118">
        <v>4788.33</v>
      </c>
      <c r="I790" s="118">
        <v>2510880.89</v>
      </c>
    </row>
    <row r="791" spans="2:9">
      <c r="B791" s="115" t="s">
        <v>568</v>
      </c>
      <c r="C791" s="115" t="s">
        <v>2301</v>
      </c>
      <c r="D791" s="115" t="s">
        <v>2975</v>
      </c>
      <c r="E791" s="118">
        <v>3274348.49</v>
      </c>
      <c r="F791" s="118">
        <v>14400</v>
      </c>
      <c r="G791" s="118" t="s">
        <v>3383</v>
      </c>
      <c r="H791" s="118">
        <v>14400</v>
      </c>
      <c r="I791" s="118">
        <v>3259948.49</v>
      </c>
    </row>
    <row r="792" spans="2:9">
      <c r="B792" s="115" t="s">
        <v>568</v>
      </c>
      <c r="C792" s="115" t="s">
        <v>2302</v>
      </c>
      <c r="D792" s="115" t="s">
        <v>1607</v>
      </c>
      <c r="E792" s="118">
        <v>144000</v>
      </c>
      <c r="F792" s="118" t="s">
        <v>3383</v>
      </c>
      <c r="G792" s="118" t="s">
        <v>3383</v>
      </c>
      <c r="H792" s="118" t="s">
        <v>3383</v>
      </c>
      <c r="I792" s="118">
        <v>144000</v>
      </c>
    </row>
    <row r="793" spans="2:9">
      <c r="B793" s="115" t="s">
        <v>568</v>
      </c>
      <c r="C793" s="115" t="s">
        <v>2303</v>
      </c>
      <c r="D793" s="115" t="s">
        <v>3409</v>
      </c>
      <c r="E793" s="118">
        <v>75000</v>
      </c>
      <c r="F793" s="118" t="s">
        <v>3383</v>
      </c>
      <c r="G793" s="118">
        <v>50000</v>
      </c>
      <c r="H793" s="118">
        <v>50000</v>
      </c>
      <c r="I793" s="118">
        <v>25000</v>
      </c>
    </row>
    <row r="794" spans="2:9">
      <c r="B794" s="115" t="s">
        <v>568</v>
      </c>
      <c r="C794" s="115" t="s">
        <v>2304</v>
      </c>
      <c r="D794" s="115" t="s">
        <v>1610</v>
      </c>
      <c r="E794" s="118">
        <v>7418190</v>
      </c>
      <c r="F794" s="118" t="s">
        <v>3383</v>
      </c>
      <c r="G794" s="118">
        <v>1168400</v>
      </c>
      <c r="H794" s="118">
        <v>1168400</v>
      </c>
      <c r="I794" s="118">
        <v>6249790</v>
      </c>
    </row>
    <row r="795" spans="2:9">
      <c r="B795" s="115" t="s">
        <v>568</v>
      </c>
      <c r="C795" s="115" t="s">
        <v>2305</v>
      </c>
      <c r="D795" s="115" t="s">
        <v>2306</v>
      </c>
      <c r="E795" s="118">
        <v>813765</v>
      </c>
      <c r="F795" s="118" t="s">
        <v>3383</v>
      </c>
      <c r="G795" s="118">
        <v>840780</v>
      </c>
      <c r="H795" s="118">
        <v>840780</v>
      </c>
      <c r="I795" s="118" t="s">
        <v>3465</v>
      </c>
    </row>
    <row r="796" spans="2:9">
      <c r="B796" s="115" t="s">
        <v>568</v>
      </c>
      <c r="C796" s="115" t="s">
        <v>2307</v>
      </c>
      <c r="D796" s="115" t="s">
        <v>1988</v>
      </c>
      <c r="E796" s="118">
        <v>12125000</v>
      </c>
      <c r="F796" s="118" t="s">
        <v>3383</v>
      </c>
      <c r="G796" s="118" t="s">
        <v>3383</v>
      </c>
      <c r="H796" s="118" t="s">
        <v>3383</v>
      </c>
      <c r="I796" s="118">
        <v>12125000</v>
      </c>
    </row>
    <row r="797" spans="2:9">
      <c r="B797" s="115" t="s">
        <v>568</v>
      </c>
      <c r="C797" s="115" t="s">
        <v>2308</v>
      </c>
      <c r="D797" s="115" t="s">
        <v>1615</v>
      </c>
      <c r="E797" s="118">
        <v>525000</v>
      </c>
      <c r="F797" s="118" t="s">
        <v>3383</v>
      </c>
      <c r="G797" s="118" t="s">
        <v>3383</v>
      </c>
      <c r="H797" s="118" t="s">
        <v>3383</v>
      </c>
      <c r="I797" s="118">
        <v>525000</v>
      </c>
    </row>
    <row r="798" spans="2:9">
      <c r="B798" s="115" t="s">
        <v>568</v>
      </c>
      <c r="C798" s="115" t="s">
        <v>2309</v>
      </c>
      <c r="D798" s="115" t="s">
        <v>3420</v>
      </c>
      <c r="E798" s="118">
        <v>1419750</v>
      </c>
      <c r="F798" s="118" t="s">
        <v>3383</v>
      </c>
      <c r="G798" s="118" t="s">
        <v>3383</v>
      </c>
      <c r="H798" s="118" t="s">
        <v>3383</v>
      </c>
      <c r="I798" s="118">
        <v>1419750</v>
      </c>
    </row>
    <row r="799" spans="2:9">
      <c r="B799" s="115" t="s">
        <v>568</v>
      </c>
      <c r="C799" s="115" t="s">
        <v>2310</v>
      </c>
      <c r="D799" s="115" t="s">
        <v>3430</v>
      </c>
      <c r="E799" s="118" t="s">
        <v>3383</v>
      </c>
      <c r="F799" s="118" t="s">
        <v>3383</v>
      </c>
      <c r="G799" s="118" t="s">
        <v>3383</v>
      </c>
      <c r="H799" s="118" t="s">
        <v>3383</v>
      </c>
      <c r="I799" s="118" t="s">
        <v>3383</v>
      </c>
    </row>
    <row r="800" spans="2:9">
      <c r="B800" s="115" t="s">
        <v>568</v>
      </c>
      <c r="C800" s="115" t="s">
        <v>2311</v>
      </c>
      <c r="D800" s="115" t="s">
        <v>3466</v>
      </c>
      <c r="E800" s="118">
        <v>150000</v>
      </c>
      <c r="F800" s="118" t="s">
        <v>3383</v>
      </c>
      <c r="G800" s="118" t="s">
        <v>3383</v>
      </c>
      <c r="H800" s="118" t="s">
        <v>3383</v>
      </c>
      <c r="I800" s="118">
        <v>150000</v>
      </c>
    </row>
    <row r="801" spans="2:9">
      <c r="B801" s="115" t="s">
        <v>568</v>
      </c>
      <c r="C801" s="115" t="s">
        <v>2312</v>
      </c>
      <c r="D801" s="115" t="s">
        <v>3452</v>
      </c>
      <c r="E801" s="118">
        <v>160000</v>
      </c>
      <c r="F801" s="118" t="s">
        <v>3383</v>
      </c>
      <c r="G801" s="118" t="s">
        <v>3383</v>
      </c>
      <c r="H801" s="118" t="s">
        <v>3383</v>
      </c>
      <c r="I801" s="118">
        <v>160000</v>
      </c>
    </row>
    <row r="802" spans="2:9">
      <c r="B802" s="115" t="s">
        <v>568</v>
      </c>
      <c r="C802" s="115" t="s">
        <v>2313</v>
      </c>
      <c r="D802" s="115" t="s">
        <v>3467</v>
      </c>
      <c r="E802" s="118">
        <v>360000</v>
      </c>
      <c r="F802" s="118" t="s">
        <v>3383</v>
      </c>
      <c r="G802" s="118" t="s">
        <v>3383</v>
      </c>
      <c r="H802" s="118" t="s">
        <v>3383</v>
      </c>
      <c r="I802" s="118">
        <v>360000</v>
      </c>
    </row>
    <row r="803" spans="2:9">
      <c r="B803" s="115" t="s">
        <v>568</v>
      </c>
      <c r="C803" s="115" t="s">
        <v>2314</v>
      </c>
      <c r="D803" s="115" t="s">
        <v>3440</v>
      </c>
      <c r="E803" s="118">
        <v>60000</v>
      </c>
      <c r="F803" s="118" t="s">
        <v>3383</v>
      </c>
      <c r="G803" s="118" t="s">
        <v>3383</v>
      </c>
      <c r="H803" s="118" t="s">
        <v>3383</v>
      </c>
      <c r="I803" s="118">
        <v>60000</v>
      </c>
    </row>
    <row r="804" spans="2:9">
      <c r="B804" s="115" t="s">
        <v>568</v>
      </c>
      <c r="C804" s="115" t="s">
        <v>2315</v>
      </c>
      <c r="D804" s="115" t="s">
        <v>3468</v>
      </c>
      <c r="E804" s="118">
        <v>75000</v>
      </c>
      <c r="F804" s="118" t="s">
        <v>3383</v>
      </c>
      <c r="G804" s="118" t="s">
        <v>3383</v>
      </c>
      <c r="H804" s="118" t="s">
        <v>3383</v>
      </c>
      <c r="I804" s="118">
        <v>75000</v>
      </c>
    </row>
    <row r="805" spans="2:9">
      <c r="B805" s="115" t="s">
        <v>568</v>
      </c>
      <c r="C805" s="115" t="s">
        <v>2316</v>
      </c>
      <c r="D805" s="115" t="s">
        <v>3453</v>
      </c>
      <c r="E805" s="118">
        <v>800000</v>
      </c>
      <c r="F805" s="118" t="s">
        <v>3383</v>
      </c>
      <c r="G805" s="118" t="s">
        <v>3383</v>
      </c>
      <c r="H805" s="118" t="s">
        <v>3383</v>
      </c>
      <c r="I805" s="118">
        <v>800000</v>
      </c>
    </row>
    <row r="806" spans="2:9">
      <c r="B806" s="115" t="s">
        <v>568</v>
      </c>
      <c r="C806" s="115" t="s">
        <v>2317</v>
      </c>
      <c r="D806" s="115" t="s">
        <v>3417</v>
      </c>
      <c r="E806" s="118">
        <v>1949700</v>
      </c>
      <c r="F806" s="118" t="s">
        <v>3383</v>
      </c>
      <c r="G806" s="118">
        <v>1949700</v>
      </c>
      <c r="H806" s="118">
        <v>1949700</v>
      </c>
      <c r="I806" s="118" t="s">
        <v>3383</v>
      </c>
    </row>
    <row r="807" spans="2:9">
      <c r="B807" s="115" t="s">
        <v>568</v>
      </c>
      <c r="C807" s="115" t="s">
        <v>3363</v>
      </c>
      <c r="D807" s="115" t="s">
        <v>3398</v>
      </c>
      <c r="E807" s="118">
        <v>1202573.79</v>
      </c>
      <c r="F807" s="118">
        <v>1202573.79</v>
      </c>
      <c r="G807" s="118" t="s">
        <v>3383</v>
      </c>
      <c r="H807" s="118">
        <v>1202573.79</v>
      </c>
      <c r="I807" s="118" t="s">
        <v>3383</v>
      </c>
    </row>
    <row r="808" spans="2:9">
      <c r="B808" s="115" t="s">
        <v>572</v>
      </c>
      <c r="C808" s="115" t="s">
        <v>1481</v>
      </c>
      <c r="D808" s="115" t="s">
        <v>3464</v>
      </c>
      <c r="E808" s="118">
        <v>3940084.52</v>
      </c>
      <c r="F808" s="118">
        <v>29997.96</v>
      </c>
      <c r="G808" s="118" t="s">
        <v>3383</v>
      </c>
      <c r="H808" s="118">
        <v>29997.96</v>
      </c>
      <c r="I808" s="118">
        <v>3910086.56</v>
      </c>
    </row>
    <row r="809" spans="2:9">
      <c r="B809" s="115" t="s">
        <v>572</v>
      </c>
      <c r="C809" s="115" t="s">
        <v>2318</v>
      </c>
      <c r="D809" s="115" t="s">
        <v>3408</v>
      </c>
      <c r="E809" s="118">
        <v>958100</v>
      </c>
      <c r="F809" s="118">
        <v>211837.17</v>
      </c>
      <c r="G809" s="118" t="s">
        <v>3383</v>
      </c>
      <c r="H809" s="118">
        <v>211837.17</v>
      </c>
      <c r="I809" s="118">
        <v>746262.83</v>
      </c>
    </row>
    <row r="810" spans="2:9">
      <c r="B810" s="115" t="s">
        <v>572</v>
      </c>
      <c r="C810" s="115" t="s">
        <v>2319</v>
      </c>
      <c r="D810" s="115" t="s">
        <v>1600</v>
      </c>
      <c r="E810" s="118">
        <v>5821006.3700000001</v>
      </c>
      <c r="F810" s="118">
        <v>1947579.72</v>
      </c>
      <c r="G810" s="118" t="s">
        <v>3383</v>
      </c>
      <c r="H810" s="118">
        <v>1947579.72</v>
      </c>
      <c r="I810" s="118">
        <v>3873426.65</v>
      </c>
    </row>
    <row r="811" spans="2:9">
      <c r="B811" s="115" t="s">
        <v>572</v>
      </c>
      <c r="C811" s="115" t="s">
        <v>2320</v>
      </c>
      <c r="D811" s="115" t="s">
        <v>1602</v>
      </c>
      <c r="E811" s="118">
        <v>487432.47</v>
      </c>
      <c r="F811" s="118">
        <v>89355.6</v>
      </c>
      <c r="G811" s="118" t="s">
        <v>3383</v>
      </c>
      <c r="H811" s="118">
        <v>89355.6</v>
      </c>
      <c r="I811" s="118">
        <v>398076.87</v>
      </c>
    </row>
    <row r="812" spans="2:9">
      <c r="B812" s="115" t="s">
        <v>572</v>
      </c>
      <c r="C812" s="115" t="s">
        <v>2321</v>
      </c>
      <c r="D812" s="115" t="s">
        <v>1604</v>
      </c>
      <c r="E812" s="118">
        <v>1282154.1200000001</v>
      </c>
      <c r="F812" s="118">
        <v>137902.64000000001</v>
      </c>
      <c r="G812" s="118" t="s">
        <v>3383</v>
      </c>
      <c r="H812" s="118">
        <v>137902.64000000001</v>
      </c>
      <c r="I812" s="118">
        <v>1144251.48</v>
      </c>
    </row>
    <row r="813" spans="2:9">
      <c r="B813" s="115" t="s">
        <v>572</v>
      </c>
      <c r="C813" s="115" t="s">
        <v>2322</v>
      </c>
      <c r="D813" s="115" t="s">
        <v>2975</v>
      </c>
      <c r="E813" s="118">
        <v>3601748.68</v>
      </c>
      <c r="F813" s="118" t="s">
        <v>3383</v>
      </c>
      <c r="G813" s="118" t="s">
        <v>3383</v>
      </c>
      <c r="H813" s="118" t="s">
        <v>3383</v>
      </c>
      <c r="I813" s="118">
        <v>3601748.68</v>
      </c>
    </row>
    <row r="814" spans="2:9">
      <c r="B814" s="115" t="s">
        <v>572</v>
      </c>
      <c r="C814" s="115" t="s">
        <v>2323</v>
      </c>
      <c r="D814" s="115" t="s">
        <v>1607</v>
      </c>
      <c r="E814" s="118">
        <v>712000</v>
      </c>
      <c r="F814" s="118" t="s">
        <v>3383</v>
      </c>
      <c r="G814" s="118">
        <v>17000</v>
      </c>
      <c r="H814" s="118">
        <v>17000</v>
      </c>
      <c r="I814" s="118">
        <v>695000</v>
      </c>
    </row>
    <row r="815" spans="2:9">
      <c r="B815" s="115" t="s">
        <v>572</v>
      </c>
      <c r="C815" s="115" t="s">
        <v>2324</v>
      </c>
      <c r="D815" s="115" t="s">
        <v>3418</v>
      </c>
      <c r="E815" s="118">
        <v>600000</v>
      </c>
      <c r="F815" s="118" t="s">
        <v>3383</v>
      </c>
      <c r="G815" s="118" t="s">
        <v>3383</v>
      </c>
      <c r="H815" s="118" t="s">
        <v>3383</v>
      </c>
      <c r="I815" s="118">
        <v>600000</v>
      </c>
    </row>
    <row r="816" spans="2:9">
      <c r="B816" s="115" t="s">
        <v>572</v>
      </c>
      <c r="C816" s="115" t="s">
        <v>2325</v>
      </c>
      <c r="D816" s="115" t="s">
        <v>3409</v>
      </c>
      <c r="E816" s="118">
        <v>76000</v>
      </c>
      <c r="F816" s="118" t="s">
        <v>3383</v>
      </c>
      <c r="G816" s="118" t="s">
        <v>3383</v>
      </c>
      <c r="H816" s="118" t="s">
        <v>3383</v>
      </c>
      <c r="I816" s="118">
        <v>76000</v>
      </c>
    </row>
    <row r="817" spans="2:9">
      <c r="B817" s="115" t="s">
        <v>572</v>
      </c>
      <c r="C817" s="115" t="s">
        <v>2326</v>
      </c>
      <c r="D817" s="115" t="s">
        <v>1610</v>
      </c>
      <c r="E817" s="118">
        <v>5284890.26</v>
      </c>
      <c r="F817" s="118" t="s">
        <v>3383</v>
      </c>
      <c r="G817" s="118" t="s">
        <v>3383</v>
      </c>
      <c r="H817" s="118" t="s">
        <v>3383</v>
      </c>
      <c r="I817" s="118">
        <v>5284890.26</v>
      </c>
    </row>
    <row r="818" spans="2:9">
      <c r="B818" s="115" t="s">
        <v>572</v>
      </c>
      <c r="C818" s="115" t="s">
        <v>2327</v>
      </c>
      <c r="D818" s="115" t="s">
        <v>2306</v>
      </c>
      <c r="E818" s="118">
        <v>2291559.38</v>
      </c>
      <c r="F818" s="118">
        <v>2109540</v>
      </c>
      <c r="G818" s="118">
        <v>242220</v>
      </c>
      <c r="H818" s="118">
        <v>2351760</v>
      </c>
      <c r="I818" s="118" t="s">
        <v>3469</v>
      </c>
    </row>
    <row r="819" spans="2:9">
      <c r="B819" s="115" t="s">
        <v>572</v>
      </c>
      <c r="C819" s="115" t="s">
        <v>2328</v>
      </c>
      <c r="D819" s="115" t="s">
        <v>1615</v>
      </c>
      <c r="E819" s="118">
        <v>810000</v>
      </c>
      <c r="F819" s="118" t="s">
        <v>3383</v>
      </c>
      <c r="G819" s="118" t="s">
        <v>3383</v>
      </c>
      <c r="H819" s="118" t="s">
        <v>3383</v>
      </c>
      <c r="I819" s="118">
        <v>810000</v>
      </c>
    </row>
    <row r="820" spans="2:9">
      <c r="B820" s="115" t="s">
        <v>572</v>
      </c>
      <c r="C820" s="115" t="s">
        <v>2329</v>
      </c>
      <c r="D820" s="115" t="s">
        <v>3410</v>
      </c>
      <c r="E820" s="118">
        <v>75000</v>
      </c>
      <c r="F820" s="118">
        <v>59900</v>
      </c>
      <c r="G820" s="118" t="s">
        <v>3383</v>
      </c>
      <c r="H820" s="118">
        <v>59900</v>
      </c>
      <c r="I820" s="118">
        <v>15100</v>
      </c>
    </row>
    <row r="821" spans="2:9">
      <c r="B821" s="115" t="s">
        <v>572</v>
      </c>
      <c r="C821" s="115" t="s">
        <v>2330</v>
      </c>
      <c r="D821" s="115" t="s">
        <v>3470</v>
      </c>
      <c r="E821" s="118">
        <v>80000</v>
      </c>
      <c r="F821" s="118">
        <v>25000</v>
      </c>
      <c r="G821" s="118" t="s">
        <v>3383</v>
      </c>
      <c r="H821" s="118">
        <v>25000</v>
      </c>
      <c r="I821" s="118">
        <v>55000</v>
      </c>
    </row>
    <row r="822" spans="2:9">
      <c r="B822" s="115" t="s">
        <v>572</v>
      </c>
      <c r="C822" s="115" t="s">
        <v>2331</v>
      </c>
      <c r="D822" s="115" t="s">
        <v>3471</v>
      </c>
      <c r="E822" s="118">
        <v>116897.37</v>
      </c>
      <c r="F822" s="118">
        <v>26134.27</v>
      </c>
      <c r="G822" s="118" t="s">
        <v>3383</v>
      </c>
      <c r="H822" s="118">
        <v>26134.27</v>
      </c>
      <c r="I822" s="118">
        <v>90763.1</v>
      </c>
    </row>
    <row r="823" spans="2:9">
      <c r="B823" s="115" t="s">
        <v>572</v>
      </c>
      <c r="C823" s="115" t="s">
        <v>2332</v>
      </c>
      <c r="D823" s="115" t="s">
        <v>3412</v>
      </c>
      <c r="E823" s="118">
        <v>800000</v>
      </c>
      <c r="F823" s="118">
        <v>721876.2</v>
      </c>
      <c r="G823" s="118" t="s">
        <v>3383</v>
      </c>
      <c r="H823" s="118">
        <v>721876.2</v>
      </c>
      <c r="I823" s="118">
        <v>78123.8</v>
      </c>
    </row>
    <row r="824" spans="2:9">
      <c r="B824" s="115" t="s">
        <v>572</v>
      </c>
      <c r="C824" s="115" t="s">
        <v>2333</v>
      </c>
      <c r="D824" s="115" t="s">
        <v>3413</v>
      </c>
      <c r="E824" s="118">
        <v>160000</v>
      </c>
      <c r="F824" s="118" t="s">
        <v>3383</v>
      </c>
      <c r="G824" s="118" t="s">
        <v>3383</v>
      </c>
      <c r="H824" s="118" t="s">
        <v>3383</v>
      </c>
      <c r="I824" s="118">
        <v>160000</v>
      </c>
    </row>
    <row r="825" spans="2:9">
      <c r="B825" s="115" t="s">
        <v>572</v>
      </c>
      <c r="C825" s="115" t="s">
        <v>2334</v>
      </c>
      <c r="D825" s="115" t="s">
        <v>3419</v>
      </c>
      <c r="E825" s="118">
        <v>40000</v>
      </c>
      <c r="F825" s="118">
        <v>2687</v>
      </c>
      <c r="G825" s="118" t="s">
        <v>3383</v>
      </c>
      <c r="H825" s="118">
        <v>2687</v>
      </c>
      <c r="I825" s="118">
        <v>37313</v>
      </c>
    </row>
    <row r="826" spans="2:9">
      <c r="B826" s="115" t="s">
        <v>572</v>
      </c>
      <c r="C826" s="115" t="s">
        <v>2335</v>
      </c>
      <c r="D826" s="115" t="s">
        <v>2336</v>
      </c>
      <c r="E826" s="118">
        <v>950000</v>
      </c>
      <c r="F826" s="118" t="s">
        <v>3383</v>
      </c>
      <c r="G826" s="118" t="s">
        <v>3383</v>
      </c>
      <c r="H826" s="118" t="s">
        <v>3383</v>
      </c>
      <c r="I826" s="118">
        <v>950000</v>
      </c>
    </row>
    <row r="827" spans="2:9">
      <c r="B827" s="115" t="s">
        <v>572</v>
      </c>
      <c r="C827" s="115" t="s">
        <v>2337</v>
      </c>
      <c r="D827" s="115" t="s">
        <v>3423</v>
      </c>
      <c r="E827" s="118">
        <v>240000</v>
      </c>
      <c r="F827" s="118">
        <v>48022.73</v>
      </c>
      <c r="G827" s="118" t="s">
        <v>3383</v>
      </c>
      <c r="H827" s="118">
        <v>48022.73</v>
      </c>
      <c r="I827" s="118">
        <v>191977.27</v>
      </c>
    </row>
    <row r="828" spans="2:9">
      <c r="B828" s="115" t="s">
        <v>572</v>
      </c>
      <c r="C828" s="115" t="s">
        <v>2338</v>
      </c>
      <c r="D828" s="115" t="s">
        <v>1625</v>
      </c>
      <c r="E828" s="118">
        <v>3208635</v>
      </c>
      <c r="F828" s="118" t="s">
        <v>3383</v>
      </c>
      <c r="G828" s="118" t="s">
        <v>3383</v>
      </c>
      <c r="H828" s="118" t="s">
        <v>3383</v>
      </c>
      <c r="I828" s="118">
        <v>3208635</v>
      </c>
    </row>
    <row r="829" spans="2:9">
      <c r="B829" s="115" t="s">
        <v>572</v>
      </c>
      <c r="C829" s="115" t="s">
        <v>2339</v>
      </c>
      <c r="D829" s="115" t="s">
        <v>3420</v>
      </c>
      <c r="E829" s="118">
        <v>709875</v>
      </c>
      <c r="F829" s="118" t="s">
        <v>3383</v>
      </c>
      <c r="G829" s="118" t="s">
        <v>3383</v>
      </c>
      <c r="H829" s="118" t="s">
        <v>3383</v>
      </c>
      <c r="I829" s="118">
        <v>709875</v>
      </c>
    </row>
    <row r="830" spans="2:9">
      <c r="B830" s="115" t="s">
        <v>572</v>
      </c>
      <c r="C830" s="115" t="s">
        <v>2340</v>
      </c>
      <c r="D830" s="115" t="s">
        <v>3430</v>
      </c>
      <c r="E830" s="118">
        <v>2500000</v>
      </c>
      <c r="F830" s="118">
        <v>205000</v>
      </c>
      <c r="G830" s="118">
        <v>2254000</v>
      </c>
      <c r="H830" s="118">
        <v>2459000</v>
      </c>
      <c r="I830" s="118">
        <v>41000</v>
      </c>
    </row>
    <row r="831" spans="2:9">
      <c r="B831" s="115" t="s">
        <v>572</v>
      </c>
      <c r="C831" s="115" t="s">
        <v>2341</v>
      </c>
      <c r="D831" s="115" t="s">
        <v>3420</v>
      </c>
      <c r="E831" s="118">
        <v>709875</v>
      </c>
      <c r="F831" s="118" t="s">
        <v>3383</v>
      </c>
      <c r="G831" s="118" t="s">
        <v>3383</v>
      </c>
      <c r="H831" s="118" t="s">
        <v>3383</v>
      </c>
      <c r="I831" s="118">
        <v>709875</v>
      </c>
    </row>
    <row r="832" spans="2:9">
      <c r="B832" s="115" t="s">
        <v>572</v>
      </c>
      <c r="C832" s="115" t="s">
        <v>3364</v>
      </c>
      <c r="D832" s="115" t="s">
        <v>3398</v>
      </c>
      <c r="E832" s="118">
        <v>450000</v>
      </c>
      <c r="F832" s="118">
        <v>450000</v>
      </c>
      <c r="G832" s="118" t="s">
        <v>3383</v>
      </c>
      <c r="H832" s="118">
        <v>450000</v>
      </c>
      <c r="I832" s="118" t="s">
        <v>3383</v>
      </c>
    </row>
    <row r="833" spans="2:9">
      <c r="B833" s="115" t="s">
        <v>578</v>
      </c>
      <c r="C833" s="115" t="s">
        <v>1482</v>
      </c>
      <c r="D833" s="115" t="s">
        <v>3464</v>
      </c>
      <c r="E833" s="118">
        <v>1695000</v>
      </c>
      <c r="F833" s="118" t="s">
        <v>3383</v>
      </c>
      <c r="G833" s="118" t="s">
        <v>3383</v>
      </c>
      <c r="H833" s="118" t="s">
        <v>3383</v>
      </c>
      <c r="I833" s="118">
        <v>1695000</v>
      </c>
    </row>
    <row r="834" spans="2:9">
      <c r="B834" s="115" t="s">
        <v>578</v>
      </c>
      <c r="C834" s="115" t="s">
        <v>2342</v>
      </c>
      <c r="D834" s="115" t="s">
        <v>3408</v>
      </c>
      <c r="E834" s="118">
        <v>362000</v>
      </c>
      <c r="F834" s="118" t="s">
        <v>3383</v>
      </c>
      <c r="G834" s="118" t="s">
        <v>3383</v>
      </c>
      <c r="H834" s="118" t="s">
        <v>3383</v>
      </c>
      <c r="I834" s="118">
        <v>362000</v>
      </c>
    </row>
    <row r="835" spans="2:9">
      <c r="B835" s="115" t="s">
        <v>578</v>
      </c>
      <c r="C835" s="115" t="s">
        <v>2343</v>
      </c>
      <c r="D835" s="115" t="s">
        <v>1600</v>
      </c>
      <c r="E835" s="118">
        <v>2768692.85</v>
      </c>
      <c r="F835" s="118" t="s">
        <v>3383</v>
      </c>
      <c r="G835" s="118" t="s">
        <v>3383</v>
      </c>
      <c r="H835" s="118" t="s">
        <v>3383</v>
      </c>
      <c r="I835" s="118">
        <v>2768692.85</v>
      </c>
    </row>
    <row r="836" spans="2:9">
      <c r="B836" s="115" t="s">
        <v>578</v>
      </c>
      <c r="C836" s="115" t="s">
        <v>2344</v>
      </c>
      <c r="D836" s="115" t="s">
        <v>1602</v>
      </c>
      <c r="E836" s="118">
        <v>229500</v>
      </c>
      <c r="F836" s="118" t="s">
        <v>3383</v>
      </c>
      <c r="G836" s="118" t="s">
        <v>3383</v>
      </c>
      <c r="H836" s="118" t="s">
        <v>3383</v>
      </c>
      <c r="I836" s="118">
        <v>229500</v>
      </c>
    </row>
    <row r="837" spans="2:9">
      <c r="B837" s="115" t="s">
        <v>578</v>
      </c>
      <c r="C837" s="115" t="s">
        <v>2345</v>
      </c>
      <c r="D837" s="115" t="s">
        <v>1604</v>
      </c>
      <c r="E837" s="118">
        <v>645237.85</v>
      </c>
      <c r="F837" s="118" t="s">
        <v>3383</v>
      </c>
      <c r="G837" s="118" t="s">
        <v>3383</v>
      </c>
      <c r="H837" s="118" t="s">
        <v>3383</v>
      </c>
      <c r="I837" s="118">
        <v>645237.85</v>
      </c>
    </row>
    <row r="838" spans="2:9">
      <c r="B838" s="115" t="s">
        <v>578</v>
      </c>
      <c r="C838" s="115" t="s">
        <v>2346</v>
      </c>
      <c r="D838" s="115" t="s">
        <v>2975</v>
      </c>
      <c r="E838" s="118">
        <v>2229390.7999999998</v>
      </c>
      <c r="F838" s="118" t="s">
        <v>3383</v>
      </c>
      <c r="G838" s="118" t="s">
        <v>3383</v>
      </c>
      <c r="H838" s="118" t="s">
        <v>3383</v>
      </c>
      <c r="I838" s="118">
        <v>2229390.7999999998</v>
      </c>
    </row>
    <row r="839" spans="2:9">
      <c r="B839" s="115" t="s">
        <v>578</v>
      </c>
      <c r="C839" s="115" t="s">
        <v>2347</v>
      </c>
      <c r="D839" s="115" t="s">
        <v>1607</v>
      </c>
      <c r="E839" s="118">
        <v>440000</v>
      </c>
      <c r="F839" s="118" t="s">
        <v>3383</v>
      </c>
      <c r="G839" s="118" t="s">
        <v>3383</v>
      </c>
      <c r="H839" s="118" t="s">
        <v>3383</v>
      </c>
      <c r="I839" s="118">
        <v>440000</v>
      </c>
    </row>
    <row r="840" spans="2:9">
      <c r="B840" s="115" t="s">
        <v>578</v>
      </c>
      <c r="C840" s="115" t="s">
        <v>2348</v>
      </c>
      <c r="D840" s="115" t="s">
        <v>3418</v>
      </c>
      <c r="E840" s="118">
        <v>150000</v>
      </c>
      <c r="F840" s="118" t="s">
        <v>3383</v>
      </c>
      <c r="G840" s="118" t="s">
        <v>3383</v>
      </c>
      <c r="H840" s="118" t="s">
        <v>3383</v>
      </c>
      <c r="I840" s="118">
        <v>150000</v>
      </c>
    </row>
    <row r="841" spans="2:9">
      <c r="B841" s="115" t="s">
        <v>578</v>
      </c>
      <c r="C841" s="115" t="s">
        <v>2349</v>
      </c>
      <c r="D841" s="115" t="s">
        <v>3409</v>
      </c>
      <c r="E841" s="118">
        <v>30000</v>
      </c>
      <c r="F841" s="118" t="s">
        <v>3383</v>
      </c>
      <c r="G841" s="118" t="s">
        <v>3383</v>
      </c>
      <c r="H841" s="118" t="s">
        <v>3383</v>
      </c>
      <c r="I841" s="118">
        <v>30000</v>
      </c>
    </row>
    <row r="842" spans="2:9">
      <c r="B842" s="115" t="s">
        <v>578</v>
      </c>
      <c r="C842" s="115" t="s">
        <v>2350</v>
      </c>
      <c r="D842" s="115" t="s">
        <v>1610</v>
      </c>
      <c r="E842" s="118">
        <v>3049500</v>
      </c>
      <c r="F842" s="118" t="s">
        <v>3383</v>
      </c>
      <c r="G842" s="118" t="s">
        <v>3383</v>
      </c>
      <c r="H842" s="118" t="s">
        <v>3383</v>
      </c>
      <c r="I842" s="118">
        <v>3049500</v>
      </c>
    </row>
    <row r="843" spans="2:9">
      <c r="B843" s="115" t="s">
        <v>578</v>
      </c>
      <c r="C843" s="115" t="s">
        <v>2351</v>
      </c>
      <c r="D843" s="115" t="s">
        <v>2306</v>
      </c>
      <c r="E843" s="118">
        <v>1162992.55</v>
      </c>
      <c r="F843" s="118" t="s">
        <v>3383</v>
      </c>
      <c r="G843" s="118" t="s">
        <v>3383</v>
      </c>
      <c r="H843" s="118" t="s">
        <v>3383</v>
      </c>
      <c r="I843" s="118">
        <v>1162992.55</v>
      </c>
    </row>
    <row r="844" spans="2:9">
      <c r="B844" s="115" t="s">
        <v>578</v>
      </c>
      <c r="C844" s="115" t="s">
        <v>2352</v>
      </c>
      <c r="D844" s="115" t="s">
        <v>1615</v>
      </c>
      <c r="E844" s="118">
        <v>450000</v>
      </c>
      <c r="F844" s="118" t="s">
        <v>3383</v>
      </c>
      <c r="G844" s="118" t="s">
        <v>3383</v>
      </c>
      <c r="H844" s="118" t="s">
        <v>3383</v>
      </c>
      <c r="I844" s="118">
        <v>450000</v>
      </c>
    </row>
    <row r="845" spans="2:9">
      <c r="B845" s="115" t="s">
        <v>578</v>
      </c>
      <c r="C845" s="115" t="s">
        <v>3365</v>
      </c>
      <c r="D845" s="115" t="s">
        <v>3398</v>
      </c>
      <c r="E845" s="118">
        <v>10830900</v>
      </c>
      <c r="F845" s="118">
        <v>10830900</v>
      </c>
      <c r="G845" s="118" t="s">
        <v>3383</v>
      </c>
      <c r="H845" s="118">
        <v>10830900</v>
      </c>
      <c r="I845" s="118" t="s">
        <v>3383</v>
      </c>
    </row>
    <row r="846" spans="2:9">
      <c r="B846" s="115" t="s">
        <v>580</v>
      </c>
      <c r="C846" s="115" t="s">
        <v>1483</v>
      </c>
      <c r="D846" s="115" t="s">
        <v>3464</v>
      </c>
      <c r="E846" s="118">
        <v>8529000</v>
      </c>
      <c r="F846" s="118" t="s">
        <v>3383</v>
      </c>
      <c r="G846" s="118" t="s">
        <v>3383</v>
      </c>
      <c r="H846" s="118" t="s">
        <v>3383</v>
      </c>
      <c r="I846" s="118">
        <v>8529000</v>
      </c>
    </row>
    <row r="847" spans="2:9">
      <c r="B847" s="115" t="s">
        <v>580</v>
      </c>
      <c r="C847" s="115" t="s">
        <v>2353</v>
      </c>
      <c r="D847" s="115" t="s">
        <v>3408</v>
      </c>
      <c r="E847" s="118">
        <v>1930050</v>
      </c>
      <c r="F847" s="118" t="s">
        <v>3383</v>
      </c>
      <c r="G847" s="118" t="s">
        <v>3383</v>
      </c>
      <c r="H847" s="118" t="s">
        <v>3383</v>
      </c>
      <c r="I847" s="118">
        <v>1930050</v>
      </c>
    </row>
    <row r="848" spans="2:9">
      <c r="B848" s="115" t="s">
        <v>580</v>
      </c>
      <c r="C848" s="115" t="s">
        <v>2354</v>
      </c>
      <c r="D848" s="115" t="s">
        <v>1600</v>
      </c>
      <c r="E848" s="118">
        <v>17276463.739999998</v>
      </c>
      <c r="F848" s="118" t="s">
        <v>3383</v>
      </c>
      <c r="G848" s="118" t="s">
        <v>3383</v>
      </c>
      <c r="H848" s="118" t="s">
        <v>3383</v>
      </c>
      <c r="I848" s="118">
        <v>17276463.739999998</v>
      </c>
    </row>
    <row r="849" spans="2:9">
      <c r="B849" s="115" t="s">
        <v>580</v>
      </c>
      <c r="C849" s="115" t="s">
        <v>2355</v>
      </c>
      <c r="D849" s="115" t="s">
        <v>1602</v>
      </c>
      <c r="E849" s="118">
        <v>1256400</v>
      </c>
      <c r="F849" s="118" t="s">
        <v>3383</v>
      </c>
      <c r="G849" s="118" t="s">
        <v>3383</v>
      </c>
      <c r="H849" s="118" t="s">
        <v>3383</v>
      </c>
      <c r="I849" s="118">
        <v>1256400</v>
      </c>
    </row>
    <row r="850" spans="2:9">
      <c r="B850" s="115" t="s">
        <v>580</v>
      </c>
      <c r="C850" s="115" t="s">
        <v>2356</v>
      </c>
      <c r="D850" s="115" t="s">
        <v>1604</v>
      </c>
      <c r="E850" s="118">
        <v>3529012.07</v>
      </c>
      <c r="F850" s="118" t="s">
        <v>3383</v>
      </c>
      <c r="G850" s="118" t="s">
        <v>3383</v>
      </c>
      <c r="H850" s="118" t="s">
        <v>3383</v>
      </c>
      <c r="I850" s="118">
        <v>3529012.07</v>
      </c>
    </row>
    <row r="851" spans="2:9">
      <c r="B851" s="115" t="s">
        <v>580</v>
      </c>
      <c r="C851" s="115" t="s">
        <v>2357</v>
      </c>
      <c r="D851" s="115" t="s">
        <v>2975</v>
      </c>
      <c r="E851" s="118">
        <v>28667662.5</v>
      </c>
      <c r="F851" s="118" t="s">
        <v>3383</v>
      </c>
      <c r="G851" s="118" t="s">
        <v>3383</v>
      </c>
      <c r="H851" s="118" t="s">
        <v>3383</v>
      </c>
      <c r="I851" s="118">
        <v>28667662.5</v>
      </c>
    </row>
    <row r="852" spans="2:9">
      <c r="B852" s="115" t="s">
        <v>580</v>
      </c>
      <c r="C852" s="115" t="s">
        <v>2358</v>
      </c>
      <c r="D852" s="115" t="s">
        <v>1607</v>
      </c>
      <c r="E852" s="118">
        <v>7182000</v>
      </c>
      <c r="F852" s="118">
        <v>16500</v>
      </c>
      <c r="G852" s="118" t="s">
        <v>3383</v>
      </c>
      <c r="H852" s="118">
        <v>16500</v>
      </c>
      <c r="I852" s="118">
        <v>7165500</v>
      </c>
    </row>
    <row r="853" spans="2:9">
      <c r="B853" s="115" t="s">
        <v>580</v>
      </c>
      <c r="C853" s="115" t="s">
        <v>2359</v>
      </c>
      <c r="D853" s="115" t="s">
        <v>3409</v>
      </c>
      <c r="E853" s="118">
        <v>200000</v>
      </c>
      <c r="F853" s="118" t="s">
        <v>3383</v>
      </c>
      <c r="G853" s="118" t="s">
        <v>3383</v>
      </c>
      <c r="H853" s="118" t="s">
        <v>3383</v>
      </c>
      <c r="I853" s="118">
        <v>200000</v>
      </c>
    </row>
    <row r="854" spans="2:9">
      <c r="B854" s="115" t="s">
        <v>580</v>
      </c>
      <c r="C854" s="115" t="s">
        <v>2360</v>
      </c>
      <c r="D854" s="115" t="s">
        <v>1610</v>
      </c>
      <c r="E854" s="118">
        <v>26065313.039999999</v>
      </c>
      <c r="F854" s="118" t="s">
        <v>3383</v>
      </c>
      <c r="G854" s="118">
        <v>2100000</v>
      </c>
      <c r="H854" s="118">
        <v>2100000</v>
      </c>
      <c r="I854" s="118">
        <v>23965313.039999999</v>
      </c>
    </row>
    <row r="855" spans="2:9">
      <c r="B855" s="115" t="s">
        <v>580</v>
      </c>
      <c r="C855" s="115" t="s">
        <v>2361</v>
      </c>
      <c r="D855" s="115" t="s">
        <v>2306</v>
      </c>
      <c r="E855" s="118">
        <v>4570126.66</v>
      </c>
      <c r="F855" s="118" t="s">
        <v>3383</v>
      </c>
      <c r="G855" s="118" t="s">
        <v>3383</v>
      </c>
      <c r="H855" s="118" t="s">
        <v>3383</v>
      </c>
      <c r="I855" s="118">
        <v>4570126.66</v>
      </c>
    </row>
    <row r="856" spans="2:9">
      <c r="B856" s="115" t="s">
        <v>580</v>
      </c>
      <c r="C856" s="115" t="s">
        <v>2362</v>
      </c>
      <c r="D856" s="115" t="s">
        <v>1988</v>
      </c>
      <c r="E856" s="118">
        <v>304000</v>
      </c>
      <c r="F856" s="118" t="s">
        <v>3383</v>
      </c>
      <c r="G856" s="118" t="s">
        <v>3383</v>
      </c>
      <c r="H856" s="118" t="s">
        <v>3383</v>
      </c>
      <c r="I856" s="118">
        <v>304000</v>
      </c>
    </row>
    <row r="857" spans="2:9">
      <c r="B857" s="115" t="s">
        <v>580</v>
      </c>
      <c r="C857" s="115" t="s">
        <v>2363</v>
      </c>
      <c r="D857" s="115" t="s">
        <v>1615</v>
      </c>
      <c r="E857" s="118">
        <v>2100000</v>
      </c>
      <c r="F857" s="118" t="s">
        <v>3383</v>
      </c>
      <c r="G857" s="118" t="s">
        <v>3383</v>
      </c>
      <c r="H857" s="118" t="s">
        <v>3383</v>
      </c>
      <c r="I857" s="118">
        <v>2100000</v>
      </c>
    </row>
    <row r="858" spans="2:9">
      <c r="B858" s="115" t="s">
        <v>580</v>
      </c>
      <c r="C858" s="115" t="s">
        <v>2364</v>
      </c>
      <c r="D858" s="115" t="s">
        <v>3410</v>
      </c>
      <c r="E858" s="118">
        <v>150000</v>
      </c>
      <c r="F858" s="118">
        <v>140435</v>
      </c>
      <c r="G858" s="118" t="s">
        <v>3383</v>
      </c>
      <c r="H858" s="118">
        <v>140435</v>
      </c>
      <c r="I858" s="118">
        <v>9565</v>
      </c>
    </row>
    <row r="859" spans="2:9">
      <c r="B859" s="115" t="s">
        <v>580</v>
      </c>
      <c r="C859" s="115" t="s">
        <v>2365</v>
      </c>
      <c r="D859" s="115" t="s">
        <v>3411</v>
      </c>
      <c r="E859" s="118">
        <v>72000</v>
      </c>
      <c r="F859" s="118" t="s">
        <v>3383</v>
      </c>
      <c r="G859" s="118" t="s">
        <v>3383</v>
      </c>
      <c r="H859" s="118" t="s">
        <v>3383</v>
      </c>
      <c r="I859" s="118">
        <v>72000</v>
      </c>
    </row>
    <row r="860" spans="2:9">
      <c r="B860" s="115" t="s">
        <v>580</v>
      </c>
      <c r="C860" s="115" t="s">
        <v>2366</v>
      </c>
      <c r="D860" s="115" t="s">
        <v>3433</v>
      </c>
      <c r="E860" s="118">
        <v>150000</v>
      </c>
      <c r="F860" s="118" t="s">
        <v>3383</v>
      </c>
      <c r="G860" s="118" t="s">
        <v>3383</v>
      </c>
      <c r="H860" s="118" t="s">
        <v>3383</v>
      </c>
      <c r="I860" s="118">
        <v>150000</v>
      </c>
    </row>
    <row r="861" spans="2:9">
      <c r="B861" s="115" t="s">
        <v>580</v>
      </c>
      <c r="C861" s="115" t="s">
        <v>2367</v>
      </c>
      <c r="D861" s="115" t="s">
        <v>3412</v>
      </c>
      <c r="E861" s="118">
        <v>800000</v>
      </c>
      <c r="F861" s="118" t="s">
        <v>3383</v>
      </c>
      <c r="G861" s="118" t="s">
        <v>3383</v>
      </c>
      <c r="H861" s="118" t="s">
        <v>3383</v>
      </c>
      <c r="I861" s="118">
        <v>800000</v>
      </c>
    </row>
    <row r="862" spans="2:9">
      <c r="B862" s="115" t="s">
        <v>580</v>
      </c>
      <c r="C862" s="115" t="s">
        <v>2368</v>
      </c>
      <c r="D862" s="115" t="s">
        <v>3413</v>
      </c>
      <c r="E862" s="118">
        <v>160000</v>
      </c>
      <c r="F862" s="118" t="s">
        <v>3383</v>
      </c>
      <c r="G862" s="118" t="s">
        <v>3383</v>
      </c>
      <c r="H862" s="118" t="s">
        <v>3383</v>
      </c>
      <c r="I862" s="118">
        <v>160000</v>
      </c>
    </row>
    <row r="863" spans="2:9">
      <c r="B863" s="115" t="s">
        <v>580</v>
      </c>
      <c r="C863" s="115" t="s">
        <v>2369</v>
      </c>
      <c r="D863" s="115" t="s">
        <v>3419</v>
      </c>
      <c r="E863" s="118">
        <v>60000</v>
      </c>
      <c r="F863" s="118" t="s">
        <v>3383</v>
      </c>
      <c r="G863" s="118" t="s">
        <v>3383</v>
      </c>
      <c r="H863" s="118" t="s">
        <v>3383</v>
      </c>
      <c r="I863" s="118">
        <v>60000</v>
      </c>
    </row>
    <row r="864" spans="2:9">
      <c r="B864" s="115" t="s">
        <v>580</v>
      </c>
      <c r="C864" s="115" t="s">
        <v>2370</v>
      </c>
      <c r="D864" s="115" t="s">
        <v>1647</v>
      </c>
      <c r="E864" s="118">
        <v>950000</v>
      </c>
      <c r="F864" s="118" t="s">
        <v>3383</v>
      </c>
      <c r="G864" s="118" t="s">
        <v>3383</v>
      </c>
      <c r="H864" s="118" t="s">
        <v>3383</v>
      </c>
      <c r="I864" s="118">
        <v>950000</v>
      </c>
    </row>
    <row r="865" spans="2:9">
      <c r="B865" s="115" t="s">
        <v>580</v>
      </c>
      <c r="C865" s="115" t="s">
        <v>2371</v>
      </c>
      <c r="D865" s="115" t="s">
        <v>3423</v>
      </c>
      <c r="E865" s="118">
        <v>360000</v>
      </c>
      <c r="F865" s="118" t="s">
        <v>3383</v>
      </c>
      <c r="G865" s="118" t="s">
        <v>3383</v>
      </c>
      <c r="H865" s="118" t="s">
        <v>3383</v>
      </c>
      <c r="I865" s="118">
        <v>360000</v>
      </c>
    </row>
    <row r="866" spans="2:9">
      <c r="B866" s="115" t="s">
        <v>580</v>
      </c>
      <c r="C866" s="115" t="s">
        <v>2372</v>
      </c>
      <c r="D866" s="115" t="s">
        <v>1625</v>
      </c>
      <c r="E866" s="118">
        <v>3208635</v>
      </c>
      <c r="F866" s="118" t="s">
        <v>3383</v>
      </c>
      <c r="G866" s="118" t="s">
        <v>3383</v>
      </c>
      <c r="H866" s="118" t="s">
        <v>3383</v>
      </c>
      <c r="I866" s="118">
        <v>3208635</v>
      </c>
    </row>
    <row r="867" spans="2:9">
      <c r="B867" s="115" t="s">
        <v>580</v>
      </c>
      <c r="C867" s="115" t="s">
        <v>2373</v>
      </c>
      <c r="D867" s="115" t="s">
        <v>3420</v>
      </c>
      <c r="E867" s="118">
        <v>1419750</v>
      </c>
      <c r="F867" s="118" t="s">
        <v>3383</v>
      </c>
      <c r="G867" s="118" t="s">
        <v>3383</v>
      </c>
      <c r="H867" s="118" t="s">
        <v>3383</v>
      </c>
      <c r="I867" s="118">
        <v>1419750</v>
      </c>
    </row>
    <row r="868" spans="2:9">
      <c r="B868" s="115" t="s">
        <v>580</v>
      </c>
      <c r="C868" s="115" t="s">
        <v>2374</v>
      </c>
      <c r="D868" s="115" t="s">
        <v>3472</v>
      </c>
      <c r="E868" s="118">
        <v>2500000</v>
      </c>
      <c r="F868" s="118">
        <v>205000</v>
      </c>
      <c r="G868" s="118">
        <v>2254000</v>
      </c>
      <c r="H868" s="118">
        <v>2459000</v>
      </c>
      <c r="I868" s="118">
        <v>41000</v>
      </c>
    </row>
    <row r="869" spans="2:9">
      <c r="B869" s="115" t="s">
        <v>580</v>
      </c>
      <c r="C869" s="115" t="s">
        <v>2375</v>
      </c>
      <c r="D869" s="115" t="s">
        <v>3417</v>
      </c>
      <c r="E869" s="118">
        <v>1950000</v>
      </c>
      <c r="F869" s="118" t="s">
        <v>3383</v>
      </c>
      <c r="G869" s="118">
        <v>1949700</v>
      </c>
      <c r="H869" s="118">
        <v>1949700</v>
      </c>
      <c r="I869" s="118">
        <v>300</v>
      </c>
    </row>
    <row r="870" spans="2:9">
      <c r="B870" s="115" t="s">
        <v>580</v>
      </c>
      <c r="C870" s="115" t="s">
        <v>3366</v>
      </c>
      <c r="D870" s="115" t="s">
        <v>3398</v>
      </c>
      <c r="E870" s="118">
        <v>9288952.1099999994</v>
      </c>
      <c r="F870" s="118">
        <v>9288952.1099999994</v>
      </c>
      <c r="G870" s="118" t="s">
        <v>3383</v>
      </c>
      <c r="H870" s="118">
        <v>9288952.1099999994</v>
      </c>
      <c r="I870" s="118" t="s">
        <v>3383</v>
      </c>
    </row>
    <row r="871" spans="2:9">
      <c r="B871" s="115" t="s">
        <v>590</v>
      </c>
      <c r="C871" s="115" t="s">
        <v>1484</v>
      </c>
      <c r="D871" s="115" t="s">
        <v>3464</v>
      </c>
      <c r="E871" s="118">
        <v>43253000</v>
      </c>
      <c r="F871" s="118">
        <v>655194.81000000006</v>
      </c>
      <c r="G871" s="118" t="s">
        <v>3383</v>
      </c>
      <c r="H871" s="118">
        <v>655194.81000000006</v>
      </c>
      <c r="I871" s="118">
        <v>42597805.189999998</v>
      </c>
    </row>
    <row r="872" spans="2:9">
      <c r="B872" s="115" t="s">
        <v>590</v>
      </c>
      <c r="C872" s="115" t="s">
        <v>2376</v>
      </c>
      <c r="D872" s="115" t="s">
        <v>3408</v>
      </c>
      <c r="E872" s="118">
        <v>8706550</v>
      </c>
      <c r="F872" s="118">
        <v>707135.96</v>
      </c>
      <c r="G872" s="118" t="s">
        <v>3383</v>
      </c>
      <c r="H872" s="118">
        <v>707135.96</v>
      </c>
      <c r="I872" s="118">
        <v>7999414.04</v>
      </c>
    </row>
    <row r="873" spans="2:9">
      <c r="B873" s="115" t="s">
        <v>590</v>
      </c>
      <c r="C873" s="115" t="s">
        <v>2377</v>
      </c>
      <c r="D873" s="115" t="s">
        <v>1600</v>
      </c>
      <c r="E873" s="118">
        <v>66041515.579999998</v>
      </c>
      <c r="F873" s="118">
        <v>17108501.530000001</v>
      </c>
      <c r="G873" s="118" t="s">
        <v>3383</v>
      </c>
      <c r="H873" s="118">
        <v>17108501.530000001</v>
      </c>
      <c r="I873" s="118">
        <v>48933014.049999997</v>
      </c>
    </row>
    <row r="874" spans="2:9">
      <c r="B874" s="115" t="s">
        <v>590</v>
      </c>
      <c r="C874" s="115" t="s">
        <v>2378</v>
      </c>
      <c r="D874" s="115" t="s">
        <v>1602</v>
      </c>
      <c r="E874" s="118">
        <v>5425800</v>
      </c>
      <c r="F874" s="118">
        <v>881225.15</v>
      </c>
      <c r="G874" s="118" t="s">
        <v>3383</v>
      </c>
      <c r="H874" s="118">
        <v>881225.15</v>
      </c>
      <c r="I874" s="118">
        <v>4544574.8499999996</v>
      </c>
    </row>
    <row r="875" spans="2:9">
      <c r="B875" s="115" t="s">
        <v>590</v>
      </c>
      <c r="C875" s="115" t="s">
        <v>2379</v>
      </c>
      <c r="D875" s="115" t="s">
        <v>1604</v>
      </c>
      <c r="E875" s="118">
        <v>15632654.710000001</v>
      </c>
      <c r="F875" s="118">
        <v>384624.05</v>
      </c>
      <c r="G875" s="118" t="s">
        <v>3383</v>
      </c>
      <c r="H875" s="118">
        <v>384624.05</v>
      </c>
      <c r="I875" s="118">
        <v>15248030.66</v>
      </c>
    </row>
    <row r="876" spans="2:9">
      <c r="B876" s="115" t="s">
        <v>590</v>
      </c>
      <c r="C876" s="115" t="s">
        <v>2380</v>
      </c>
      <c r="D876" s="115" t="s">
        <v>2975</v>
      </c>
      <c r="E876" s="118">
        <v>74618061.810000002</v>
      </c>
      <c r="F876" s="118">
        <v>8363009.0499999998</v>
      </c>
      <c r="G876" s="118" t="s">
        <v>3383</v>
      </c>
      <c r="H876" s="118">
        <v>8363009.0499999998</v>
      </c>
      <c r="I876" s="118">
        <v>66255052.759999998</v>
      </c>
    </row>
    <row r="877" spans="2:9">
      <c r="B877" s="115" t="s">
        <v>590</v>
      </c>
      <c r="C877" s="115" t="s">
        <v>2381</v>
      </c>
      <c r="D877" s="115" t="s">
        <v>1607</v>
      </c>
      <c r="E877" s="118">
        <v>12298000</v>
      </c>
      <c r="F877" s="118">
        <v>1983000</v>
      </c>
      <c r="G877" s="118">
        <v>264000</v>
      </c>
      <c r="H877" s="118">
        <v>2247000</v>
      </c>
      <c r="I877" s="118">
        <v>10051000</v>
      </c>
    </row>
    <row r="878" spans="2:9">
      <c r="B878" s="115" t="s">
        <v>590</v>
      </c>
      <c r="C878" s="115" t="s">
        <v>2382</v>
      </c>
      <c r="D878" s="115" t="s">
        <v>3418</v>
      </c>
      <c r="E878" s="118">
        <v>6600000</v>
      </c>
      <c r="F878" s="118" t="s">
        <v>3383</v>
      </c>
      <c r="G878" s="118" t="s">
        <v>3383</v>
      </c>
      <c r="H878" s="118" t="s">
        <v>3383</v>
      </c>
      <c r="I878" s="118">
        <v>6600000</v>
      </c>
    </row>
    <row r="879" spans="2:9">
      <c r="B879" s="115" t="s">
        <v>590</v>
      </c>
      <c r="C879" s="115" t="s">
        <v>2383</v>
      </c>
      <c r="D879" s="115" t="s">
        <v>3409</v>
      </c>
      <c r="E879" s="118">
        <v>1100000</v>
      </c>
      <c r="F879" s="118">
        <v>60000</v>
      </c>
      <c r="G879" s="118">
        <v>20000</v>
      </c>
      <c r="H879" s="118">
        <v>80000</v>
      </c>
      <c r="I879" s="118">
        <v>1020000</v>
      </c>
    </row>
    <row r="880" spans="2:9">
      <c r="B880" s="115" t="s">
        <v>590</v>
      </c>
      <c r="C880" s="115" t="s">
        <v>2384</v>
      </c>
      <c r="D880" s="115" t="s">
        <v>1610</v>
      </c>
      <c r="E880" s="118">
        <v>32107395.789999999</v>
      </c>
      <c r="F880" s="118">
        <v>5084131</v>
      </c>
      <c r="G880" s="118">
        <v>171000</v>
      </c>
      <c r="H880" s="118">
        <v>5255131</v>
      </c>
      <c r="I880" s="118">
        <v>26852264.789999999</v>
      </c>
    </row>
    <row r="881" spans="2:9">
      <c r="B881" s="115" t="s">
        <v>590</v>
      </c>
      <c r="C881" s="115" t="s">
        <v>2385</v>
      </c>
      <c r="D881" s="115" t="s">
        <v>2306</v>
      </c>
      <c r="E881" s="118">
        <v>18557639.629999999</v>
      </c>
      <c r="F881" s="118">
        <v>191500</v>
      </c>
      <c r="G881" s="118" t="s">
        <v>3383</v>
      </c>
      <c r="H881" s="118">
        <v>191500</v>
      </c>
      <c r="I881" s="118">
        <v>18366139.629999999</v>
      </c>
    </row>
    <row r="882" spans="2:9">
      <c r="B882" s="115" t="s">
        <v>590</v>
      </c>
      <c r="C882" s="115" t="s">
        <v>2386</v>
      </c>
      <c r="D882" s="115" t="s">
        <v>1615</v>
      </c>
      <c r="E882" s="118">
        <v>7110000</v>
      </c>
      <c r="F882" s="118" t="s">
        <v>3383</v>
      </c>
      <c r="G882" s="118" t="s">
        <v>3383</v>
      </c>
      <c r="H882" s="118" t="s">
        <v>3383</v>
      </c>
      <c r="I882" s="118">
        <v>7110000</v>
      </c>
    </row>
    <row r="883" spans="2:9">
      <c r="B883" s="115" t="s">
        <v>590</v>
      </c>
      <c r="C883" s="115" t="s">
        <v>2387</v>
      </c>
      <c r="D883" s="115" t="s">
        <v>3410</v>
      </c>
      <c r="E883" s="118">
        <v>600000</v>
      </c>
      <c r="F883" s="118">
        <v>261230</v>
      </c>
      <c r="G883" s="118" t="s">
        <v>3383</v>
      </c>
      <c r="H883" s="118">
        <v>261230</v>
      </c>
      <c r="I883" s="118">
        <v>338770</v>
      </c>
    </row>
    <row r="884" spans="2:9">
      <c r="B884" s="115" t="s">
        <v>590</v>
      </c>
      <c r="C884" s="115" t="s">
        <v>2388</v>
      </c>
      <c r="D884" s="115" t="s">
        <v>3411</v>
      </c>
      <c r="E884" s="118">
        <v>186666</v>
      </c>
      <c r="F884" s="118" t="s">
        <v>3383</v>
      </c>
      <c r="G884" s="118" t="s">
        <v>3383</v>
      </c>
      <c r="H884" s="118" t="s">
        <v>3383</v>
      </c>
      <c r="I884" s="118">
        <v>186666</v>
      </c>
    </row>
    <row r="885" spans="2:9">
      <c r="B885" s="115" t="s">
        <v>590</v>
      </c>
      <c r="C885" s="115" t="s">
        <v>2389</v>
      </c>
      <c r="D885" s="115" t="s">
        <v>3433</v>
      </c>
      <c r="E885" s="118">
        <v>450000</v>
      </c>
      <c r="F885" s="118" t="s">
        <v>3383</v>
      </c>
      <c r="G885" s="118" t="s">
        <v>3383</v>
      </c>
      <c r="H885" s="118" t="s">
        <v>3383</v>
      </c>
      <c r="I885" s="118">
        <v>450000</v>
      </c>
    </row>
    <row r="886" spans="2:9">
      <c r="B886" s="115" t="s">
        <v>590</v>
      </c>
      <c r="C886" s="115" t="s">
        <v>2390</v>
      </c>
      <c r="D886" s="115" t="s">
        <v>3412</v>
      </c>
      <c r="E886" s="118">
        <v>2400000</v>
      </c>
      <c r="F886" s="118">
        <v>959501.19</v>
      </c>
      <c r="G886" s="118" t="s">
        <v>3383</v>
      </c>
      <c r="H886" s="118">
        <v>959501.19</v>
      </c>
      <c r="I886" s="118">
        <v>1440498.81</v>
      </c>
    </row>
    <row r="887" spans="2:9">
      <c r="B887" s="115" t="s">
        <v>590</v>
      </c>
      <c r="C887" s="115" t="s">
        <v>2391</v>
      </c>
      <c r="D887" s="115" t="s">
        <v>3413</v>
      </c>
      <c r="E887" s="118">
        <v>640000</v>
      </c>
      <c r="F887" s="118" t="s">
        <v>3383</v>
      </c>
      <c r="G887" s="118" t="s">
        <v>3383</v>
      </c>
      <c r="H887" s="118" t="s">
        <v>3383</v>
      </c>
      <c r="I887" s="118">
        <v>640000</v>
      </c>
    </row>
    <row r="888" spans="2:9">
      <c r="B888" s="115" t="s">
        <v>590</v>
      </c>
      <c r="C888" s="115" t="s">
        <v>2392</v>
      </c>
      <c r="D888" s="115" t="s">
        <v>3419</v>
      </c>
      <c r="E888" s="118">
        <v>60000</v>
      </c>
      <c r="F888" s="118" t="s">
        <v>3383</v>
      </c>
      <c r="G888" s="118" t="s">
        <v>3383</v>
      </c>
      <c r="H888" s="118" t="s">
        <v>3383</v>
      </c>
      <c r="I888" s="118">
        <v>60000</v>
      </c>
    </row>
    <row r="889" spans="2:9">
      <c r="B889" s="115" t="s">
        <v>590</v>
      </c>
      <c r="C889" s="115" t="s">
        <v>2393</v>
      </c>
      <c r="D889" s="115" t="s">
        <v>1647</v>
      </c>
      <c r="E889" s="118">
        <v>1225000</v>
      </c>
      <c r="F889" s="118">
        <v>365000</v>
      </c>
      <c r="G889" s="118" t="s">
        <v>3383</v>
      </c>
      <c r="H889" s="118">
        <v>365000</v>
      </c>
      <c r="I889" s="118">
        <v>860000</v>
      </c>
    </row>
    <row r="890" spans="2:9">
      <c r="B890" s="115" t="s">
        <v>590</v>
      </c>
      <c r="C890" s="115" t="s">
        <v>2394</v>
      </c>
      <c r="D890" s="115" t="s">
        <v>3423</v>
      </c>
      <c r="E890" s="118">
        <v>1320000</v>
      </c>
      <c r="F890" s="118">
        <v>48043.54</v>
      </c>
      <c r="G890" s="118" t="s">
        <v>3383</v>
      </c>
      <c r="H890" s="118">
        <v>48043.54</v>
      </c>
      <c r="I890" s="118">
        <v>1271956.46</v>
      </c>
    </row>
    <row r="891" spans="2:9">
      <c r="B891" s="115" t="s">
        <v>590</v>
      </c>
      <c r="C891" s="115" t="s">
        <v>2395</v>
      </c>
      <c r="D891" s="115" t="s">
        <v>1625</v>
      </c>
      <c r="E891" s="118">
        <v>6232702.5</v>
      </c>
      <c r="F891" s="118" t="s">
        <v>3383</v>
      </c>
      <c r="G891" s="118" t="s">
        <v>3383</v>
      </c>
      <c r="H891" s="118" t="s">
        <v>3383</v>
      </c>
      <c r="I891" s="118">
        <v>6232702.5</v>
      </c>
    </row>
    <row r="892" spans="2:9">
      <c r="B892" s="115" t="s">
        <v>590</v>
      </c>
      <c r="C892" s="115" t="s">
        <v>2396</v>
      </c>
      <c r="D892" s="115" t="s">
        <v>3424</v>
      </c>
      <c r="E892" s="118">
        <v>1987650</v>
      </c>
      <c r="F892" s="118" t="s">
        <v>3383</v>
      </c>
      <c r="G892" s="118" t="s">
        <v>3383</v>
      </c>
      <c r="H892" s="118" t="s">
        <v>3383</v>
      </c>
      <c r="I892" s="118">
        <v>1987650</v>
      </c>
    </row>
    <row r="893" spans="2:9">
      <c r="B893" s="115" t="s">
        <v>590</v>
      </c>
      <c r="C893" s="115" t="s">
        <v>2397</v>
      </c>
      <c r="D893" s="115" t="s">
        <v>3420</v>
      </c>
      <c r="E893" s="118">
        <v>7098750</v>
      </c>
      <c r="F893" s="118" t="s">
        <v>3383</v>
      </c>
      <c r="G893" s="118" t="s">
        <v>3383</v>
      </c>
      <c r="H893" s="118" t="s">
        <v>3383</v>
      </c>
      <c r="I893" s="118">
        <v>7098750</v>
      </c>
    </row>
    <row r="894" spans="2:9">
      <c r="B894" s="115" t="s">
        <v>590</v>
      </c>
      <c r="C894" s="115" t="s">
        <v>2398</v>
      </c>
      <c r="D894" s="115" t="s">
        <v>3426</v>
      </c>
      <c r="E894" s="118">
        <v>851850</v>
      </c>
      <c r="F894" s="118" t="s">
        <v>3383</v>
      </c>
      <c r="G894" s="118" t="s">
        <v>3383</v>
      </c>
      <c r="H894" s="118" t="s">
        <v>3383</v>
      </c>
      <c r="I894" s="118">
        <v>851850</v>
      </c>
    </row>
    <row r="895" spans="2:9">
      <c r="B895" s="115" t="s">
        <v>590</v>
      </c>
      <c r="C895" s="115" t="s">
        <v>2399</v>
      </c>
      <c r="D895" s="115" t="s">
        <v>1699</v>
      </c>
      <c r="E895" s="118">
        <v>32938.199999999997</v>
      </c>
      <c r="F895" s="118">
        <v>30773.25</v>
      </c>
      <c r="G895" s="118" t="s">
        <v>3383</v>
      </c>
      <c r="H895" s="118">
        <v>30773.25</v>
      </c>
      <c r="I895" s="118">
        <v>2164.9499999999998</v>
      </c>
    </row>
    <row r="896" spans="2:9">
      <c r="B896" s="115" t="s">
        <v>590</v>
      </c>
      <c r="C896" s="115" t="s">
        <v>2400</v>
      </c>
      <c r="D896" s="115" t="s">
        <v>1701</v>
      </c>
      <c r="E896" s="118">
        <v>98814.6</v>
      </c>
      <c r="F896" s="118" t="s">
        <v>3383</v>
      </c>
      <c r="G896" s="118" t="s">
        <v>3383</v>
      </c>
      <c r="H896" s="118" t="s">
        <v>3383</v>
      </c>
      <c r="I896" s="118">
        <v>98814.6</v>
      </c>
    </row>
    <row r="897" spans="2:9">
      <c r="B897" s="115" t="s">
        <v>590</v>
      </c>
      <c r="C897" s="115" t="s">
        <v>2401</v>
      </c>
      <c r="D897" s="115" t="s">
        <v>3430</v>
      </c>
      <c r="E897" s="118">
        <v>10000000</v>
      </c>
      <c r="F897" s="118">
        <v>410000</v>
      </c>
      <c r="G897" s="118">
        <v>4508000</v>
      </c>
      <c r="H897" s="118">
        <v>4918000</v>
      </c>
      <c r="I897" s="118">
        <v>5082000</v>
      </c>
    </row>
    <row r="898" spans="2:9">
      <c r="B898" s="115" t="s">
        <v>590</v>
      </c>
      <c r="C898" s="115" t="s">
        <v>2402</v>
      </c>
      <c r="D898" s="115" t="s">
        <v>3417</v>
      </c>
      <c r="E898" s="118">
        <v>3900000</v>
      </c>
      <c r="F898" s="118">
        <v>1500</v>
      </c>
      <c r="G898" s="118">
        <v>1949700</v>
      </c>
      <c r="H898" s="118">
        <v>1951200</v>
      </c>
      <c r="I898" s="118">
        <v>1948800</v>
      </c>
    </row>
    <row r="899" spans="2:9">
      <c r="B899" s="115" t="s">
        <v>590</v>
      </c>
      <c r="C899" s="115" t="s">
        <v>1485</v>
      </c>
      <c r="D899" s="115" t="s">
        <v>3464</v>
      </c>
      <c r="E899" s="118">
        <v>4097000</v>
      </c>
      <c r="F899" s="118">
        <v>160400</v>
      </c>
      <c r="G899" s="118" t="s">
        <v>3383</v>
      </c>
      <c r="H899" s="118">
        <v>160400</v>
      </c>
      <c r="I899" s="118">
        <v>3936600</v>
      </c>
    </row>
    <row r="900" spans="2:9">
      <c r="B900" s="115" t="s">
        <v>652</v>
      </c>
      <c r="C900" s="115" t="s">
        <v>2403</v>
      </c>
      <c r="D900" s="115" t="s">
        <v>3408</v>
      </c>
      <c r="E900" s="118">
        <v>921200</v>
      </c>
      <c r="F900" s="118" t="s">
        <v>3383</v>
      </c>
      <c r="G900" s="118" t="s">
        <v>3383</v>
      </c>
      <c r="H900" s="118" t="s">
        <v>3383</v>
      </c>
      <c r="I900" s="118">
        <v>921200</v>
      </c>
    </row>
    <row r="901" spans="2:9">
      <c r="B901" s="115" t="s">
        <v>652</v>
      </c>
      <c r="C901" s="115" t="s">
        <v>2404</v>
      </c>
      <c r="D901" s="115" t="s">
        <v>1600</v>
      </c>
      <c r="E901" s="118">
        <v>6706225.2199999997</v>
      </c>
      <c r="F901" s="118" t="s">
        <v>3383</v>
      </c>
      <c r="G901" s="118" t="s">
        <v>3383</v>
      </c>
      <c r="H901" s="118" t="s">
        <v>3383</v>
      </c>
      <c r="I901" s="118">
        <v>6706225.2199999997</v>
      </c>
    </row>
    <row r="902" spans="2:9">
      <c r="B902" s="115" t="s">
        <v>652</v>
      </c>
      <c r="C902" s="115" t="s">
        <v>2405</v>
      </c>
      <c r="D902" s="115" t="s">
        <v>1602</v>
      </c>
      <c r="E902" s="118">
        <v>574500.62</v>
      </c>
      <c r="F902" s="118" t="s">
        <v>3383</v>
      </c>
      <c r="G902" s="118" t="s">
        <v>3383</v>
      </c>
      <c r="H902" s="118" t="s">
        <v>3383</v>
      </c>
      <c r="I902" s="118">
        <v>574500.62</v>
      </c>
    </row>
    <row r="903" spans="2:9">
      <c r="B903" s="115" t="s">
        <v>652</v>
      </c>
      <c r="C903" s="115" t="s">
        <v>2406</v>
      </c>
      <c r="D903" s="115" t="s">
        <v>1604</v>
      </c>
      <c r="E903" s="118">
        <v>1532826.72</v>
      </c>
      <c r="F903" s="118" t="s">
        <v>3383</v>
      </c>
      <c r="G903" s="118" t="s">
        <v>3383</v>
      </c>
      <c r="H903" s="118" t="s">
        <v>3383</v>
      </c>
      <c r="I903" s="118">
        <v>1532826.72</v>
      </c>
    </row>
    <row r="904" spans="2:9">
      <c r="B904" s="115" t="s">
        <v>652</v>
      </c>
      <c r="C904" s="115" t="s">
        <v>2407</v>
      </c>
      <c r="D904" s="115" t="s">
        <v>2975</v>
      </c>
      <c r="E904" s="118">
        <v>5064560.5599999996</v>
      </c>
      <c r="F904" s="118" t="s">
        <v>3383</v>
      </c>
      <c r="G904" s="118" t="s">
        <v>3383</v>
      </c>
      <c r="H904" s="118" t="s">
        <v>3383</v>
      </c>
      <c r="I904" s="118">
        <v>5064560.5599999996</v>
      </c>
    </row>
    <row r="905" spans="2:9">
      <c r="B905" s="115" t="s">
        <v>652</v>
      </c>
      <c r="C905" s="115" t="s">
        <v>2408</v>
      </c>
      <c r="D905" s="115" t="s">
        <v>1607</v>
      </c>
      <c r="E905" s="118">
        <v>792000</v>
      </c>
      <c r="F905" s="118">
        <v>117500</v>
      </c>
      <c r="G905" s="118" t="s">
        <v>3383</v>
      </c>
      <c r="H905" s="118">
        <v>117500</v>
      </c>
      <c r="I905" s="118">
        <v>674500</v>
      </c>
    </row>
    <row r="906" spans="2:9">
      <c r="B906" s="115" t="s">
        <v>652</v>
      </c>
      <c r="C906" s="115" t="s">
        <v>2409</v>
      </c>
      <c r="D906" s="115" t="s">
        <v>3418</v>
      </c>
      <c r="E906" s="118">
        <v>600000</v>
      </c>
      <c r="F906" s="118" t="s">
        <v>3383</v>
      </c>
      <c r="G906" s="118" t="s">
        <v>3383</v>
      </c>
      <c r="H906" s="118" t="s">
        <v>3383</v>
      </c>
      <c r="I906" s="118">
        <v>600000</v>
      </c>
    </row>
    <row r="907" spans="2:9">
      <c r="B907" s="115" t="s">
        <v>652</v>
      </c>
      <c r="C907" s="115" t="s">
        <v>2410</v>
      </c>
      <c r="D907" s="115" t="s">
        <v>3409</v>
      </c>
      <c r="E907" s="118">
        <v>90000</v>
      </c>
      <c r="F907" s="118" t="s">
        <v>3383</v>
      </c>
      <c r="G907" s="118" t="s">
        <v>3383</v>
      </c>
      <c r="H907" s="118" t="s">
        <v>3383</v>
      </c>
      <c r="I907" s="118">
        <v>90000</v>
      </c>
    </row>
    <row r="908" spans="2:9">
      <c r="B908" s="115" t="s">
        <v>652</v>
      </c>
      <c r="C908" s="115" t="s">
        <v>2411</v>
      </c>
      <c r="D908" s="115" t="s">
        <v>1610</v>
      </c>
      <c r="E908" s="118">
        <v>7778175</v>
      </c>
      <c r="F908" s="118">
        <v>5857280</v>
      </c>
      <c r="G908" s="118" t="s">
        <v>3383</v>
      </c>
      <c r="H908" s="118">
        <v>5857280</v>
      </c>
      <c r="I908" s="118">
        <v>1920895</v>
      </c>
    </row>
    <row r="909" spans="2:9">
      <c r="B909" s="115" t="s">
        <v>652</v>
      </c>
      <c r="C909" s="115" t="s">
        <v>2412</v>
      </c>
      <c r="D909" s="115" t="s">
        <v>2306</v>
      </c>
      <c r="E909" s="118">
        <v>2810656</v>
      </c>
      <c r="F909" s="118">
        <v>87000</v>
      </c>
      <c r="G909" s="118">
        <v>1313000</v>
      </c>
      <c r="H909" s="118">
        <v>1400000</v>
      </c>
      <c r="I909" s="118">
        <v>1410656</v>
      </c>
    </row>
    <row r="910" spans="2:9">
      <c r="B910" s="115" t="s">
        <v>652</v>
      </c>
      <c r="C910" s="115" t="s">
        <v>2413</v>
      </c>
      <c r="D910" s="115" t="s">
        <v>1615</v>
      </c>
      <c r="E910" s="118">
        <v>990000</v>
      </c>
      <c r="F910" s="118" t="s">
        <v>3383</v>
      </c>
      <c r="G910" s="118" t="s">
        <v>3383</v>
      </c>
      <c r="H910" s="118" t="s">
        <v>3383</v>
      </c>
      <c r="I910" s="118">
        <v>990000</v>
      </c>
    </row>
    <row r="911" spans="2:9">
      <c r="B911" s="115" t="s">
        <v>652</v>
      </c>
      <c r="C911" s="115" t="s">
        <v>2414</v>
      </c>
      <c r="D911" s="115" t="s">
        <v>3410</v>
      </c>
      <c r="E911" s="118">
        <v>75000</v>
      </c>
      <c r="F911" s="118">
        <v>74710</v>
      </c>
      <c r="G911" s="118" t="s">
        <v>3383</v>
      </c>
      <c r="H911" s="118">
        <v>74710</v>
      </c>
      <c r="I911" s="118">
        <v>290</v>
      </c>
    </row>
    <row r="912" spans="2:9">
      <c r="B912" s="115" t="s">
        <v>652</v>
      </c>
      <c r="C912" s="115" t="s">
        <v>2415</v>
      </c>
      <c r="D912" s="115" t="s">
        <v>3411</v>
      </c>
      <c r="E912" s="118">
        <v>80000</v>
      </c>
      <c r="F912" s="118" t="s">
        <v>3383</v>
      </c>
      <c r="G912" s="118" t="s">
        <v>3383</v>
      </c>
      <c r="H912" s="118" t="s">
        <v>3383</v>
      </c>
      <c r="I912" s="118">
        <v>80000</v>
      </c>
    </row>
    <row r="913" spans="2:9">
      <c r="B913" s="115" t="s">
        <v>652</v>
      </c>
      <c r="C913" s="115" t="s">
        <v>2416</v>
      </c>
      <c r="D913" s="115" t="s">
        <v>3433</v>
      </c>
      <c r="E913" s="118">
        <v>150000</v>
      </c>
      <c r="F913" s="118" t="s">
        <v>3383</v>
      </c>
      <c r="G913" s="118" t="s">
        <v>3383</v>
      </c>
      <c r="H913" s="118" t="s">
        <v>3383</v>
      </c>
      <c r="I913" s="118">
        <v>150000</v>
      </c>
    </row>
    <row r="914" spans="2:9">
      <c r="B914" s="115" t="s">
        <v>652</v>
      </c>
      <c r="C914" s="115" t="s">
        <v>2417</v>
      </c>
      <c r="D914" s="115" t="s">
        <v>3412</v>
      </c>
      <c r="E914" s="118">
        <v>1600000</v>
      </c>
      <c r="F914" s="118" t="s">
        <v>3383</v>
      </c>
      <c r="G914" s="118" t="s">
        <v>3383</v>
      </c>
      <c r="H914" s="118" t="s">
        <v>3383</v>
      </c>
      <c r="I914" s="118">
        <v>1600000</v>
      </c>
    </row>
    <row r="915" spans="2:9">
      <c r="B915" s="115" t="s">
        <v>652</v>
      </c>
      <c r="C915" s="115" t="s">
        <v>2418</v>
      </c>
      <c r="D915" s="115" t="s">
        <v>3413</v>
      </c>
      <c r="E915" s="118">
        <v>160000</v>
      </c>
      <c r="F915" s="118" t="s">
        <v>3383</v>
      </c>
      <c r="G915" s="118" t="s">
        <v>3383</v>
      </c>
      <c r="H915" s="118" t="s">
        <v>3383</v>
      </c>
      <c r="I915" s="118">
        <v>160000</v>
      </c>
    </row>
    <row r="916" spans="2:9">
      <c r="B916" s="115" t="s">
        <v>652</v>
      </c>
      <c r="C916" s="115" t="s">
        <v>2419</v>
      </c>
      <c r="D916" s="115" t="s">
        <v>3419</v>
      </c>
      <c r="E916" s="118">
        <v>20000</v>
      </c>
      <c r="F916" s="118" t="s">
        <v>3383</v>
      </c>
      <c r="G916" s="118" t="s">
        <v>3383</v>
      </c>
      <c r="H916" s="118" t="s">
        <v>3383</v>
      </c>
      <c r="I916" s="118">
        <v>20000</v>
      </c>
    </row>
    <row r="917" spans="2:9">
      <c r="B917" s="115" t="s">
        <v>652</v>
      </c>
      <c r="C917" s="115" t="s">
        <v>2420</v>
      </c>
      <c r="D917" s="115" t="s">
        <v>1647</v>
      </c>
      <c r="E917" s="118">
        <v>950000</v>
      </c>
      <c r="F917" s="118" t="s">
        <v>3383</v>
      </c>
      <c r="G917" s="118" t="s">
        <v>3383</v>
      </c>
      <c r="H917" s="118" t="s">
        <v>3383</v>
      </c>
      <c r="I917" s="118">
        <v>950000</v>
      </c>
    </row>
    <row r="918" spans="2:9">
      <c r="B918" s="115" t="s">
        <v>652</v>
      </c>
      <c r="C918" s="115" t="s">
        <v>2421</v>
      </c>
      <c r="D918" s="115" t="s">
        <v>3423</v>
      </c>
      <c r="E918" s="118">
        <v>240000</v>
      </c>
      <c r="F918" s="118" t="s">
        <v>3383</v>
      </c>
      <c r="G918" s="118" t="s">
        <v>3383</v>
      </c>
      <c r="H918" s="118" t="s">
        <v>3383</v>
      </c>
      <c r="I918" s="118">
        <v>240000</v>
      </c>
    </row>
    <row r="919" spans="2:9">
      <c r="B919" s="115" t="s">
        <v>652</v>
      </c>
      <c r="C919" s="115" t="s">
        <v>2422</v>
      </c>
      <c r="D919" s="115" t="s">
        <v>1625</v>
      </c>
      <c r="E919" s="118">
        <v>3208635</v>
      </c>
      <c r="F919" s="118" t="s">
        <v>3383</v>
      </c>
      <c r="G919" s="118" t="s">
        <v>3383</v>
      </c>
      <c r="H919" s="118" t="s">
        <v>3383</v>
      </c>
      <c r="I919" s="118">
        <v>3208635</v>
      </c>
    </row>
    <row r="920" spans="2:9">
      <c r="B920" s="115" t="s">
        <v>652</v>
      </c>
      <c r="C920" s="115" t="s">
        <v>2423</v>
      </c>
      <c r="D920" s="115" t="s">
        <v>3420</v>
      </c>
      <c r="E920" s="118">
        <v>709875</v>
      </c>
      <c r="F920" s="118" t="s">
        <v>3383</v>
      </c>
      <c r="G920" s="118" t="s">
        <v>3383</v>
      </c>
      <c r="H920" s="118" t="s">
        <v>3383</v>
      </c>
      <c r="I920" s="118">
        <v>709875</v>
      </c>
    </row>
    <row r="921" spans="2:9">
      <c r="B921" s="115" t="s">
        <v>652</v>
      </c>
      <c r="C921" s="115" t="s">
        <v>2424</v>
      </c>
      <c r="D921" s="115" t="s">
        <v>3430</v>
      </c>
      <c r="E921" s="118">
        <v>2500000</v>
      </c>
      <c r="F921" s="118">
        <v>274000</v>
      </c>
      <c r="G921" s="118">
        <v>2254000</v>
      </c>
      <c r="H921" s="118">
        <v>2528000</v>
      </c>
      <c r="I921" s="118" t="s">
        <v>3473</v>
      </c>
    </row>
    <row r="922" spans="2:9">
      <c r="B922" s="115" t="s">
        <v>652</v>
      </c>
      <c r="C922" s="115" t="s">
        <v>3367</v>
      </c>
      <c r="D922" s="115" t="s">
        <v>3398</v>
      </c>
      <c r="E922" s="118">
        <v>2465971.5299999998</v>
      </c>
      <c r="F922" s="118">
        <v>2465971.5299999998</v>
      </c>
      <c r="G922" s="118" t="s">
        <v>3383</v>
      </c>
      <c r="H922" s="118">
        <v>2465971.5299999998</v>
      </c>
      <c r="I922" s="118" t="s">
        <v>3383</v>
      </c>
    </row>
    <row r="923" spans="2:9">
      <c r="B923" s="115" t="s">
        <v>658</v>
      </c>
      <c r="C923" s="115" t="s">
        <v>1486</v>
      </c>
      <c r="D923" s="115" t="s">
        <v>3464</v>
      </c>
      <c r="E923" s="118">
        <v>3365028.47</v>
      </c>
      <c r="F923" s="118">
        <v>84490.02</v>
      </c>
      <c r="G923" s="118" t="s">
        <v>3383</v>
      </c>
      <c r="H923" s="118">
        <v>84490.02</v>
      </c>
      <c r="I923" s="118">
        <v>3280538.45</v>
      </c>
    </row>
    <row r="924" spans="2:9">
      <c r="B924" s="115" t="s">
        <v>658</v>
      </c>
      <c r="C924" s="115" t="s">
        <v>2425</v>
      </c>
      <c r="D924" s="115" t="s">
        <v>3408</v>
      </c>
      <c r="E924" s="118">
        <v>1186100</v>
      </c>
      <c r="F924" s="118">
        <v>11730.31</v>
      </c>
      <c r="G924" s="118" t="s">
        <v>3383</v>
      </c>
      <c r="H924" s="118">
        <v>11730.31</v>
      </c>
      <c r="I924" s="118">
        <v>1174369.69</v>
      </c>
    </row>
    <row r="925" spans="2:9">
      <c r="B925" s="115" t="s">
        <v>658</v>
      </c>
      <c r="C925" s="115" t="s">
        <v>2426</v>
      </c>
      <c r="D925" s="115" t="s">
        <v>1600</v>
      </c>
      <c r="E925" s="118">
        <v>7108035.1699999999</v>
      </c>
      <c r="F925" s="118">
        <v>302841.58</v>
      </c>
      <c r="G925" s="118" t="s">
        <v>3383</v>
      </c>
      <c r="H925" s="118">
        <v>302841.58</v>
      </c>
      <c r="I925" s="118">
        <v>6805193.5899999999</v>
      </c>
    </row>
    <row r="926" spans="2:9">
      <c r="B926" s="115" t="s">
        <v>658</v>
      </c>
      <c r="C926" s="115" t="s">
        <v>2427</v>
      </c>
      <c r="D926" s="115" t="s">
        <v>1602</v>
      </c>
      <c r="E926" s="118">
        <v>679800</v>
      </c>
      <c r="F926" s="118">
        <v>49203.66</v>
      </c>
      <c r="G926" s="118" t="s">
        <v>3383</v>
      </c>
      <c r="H926" s="118">
        <v>49203.66</v>
      </c>
      <c r="I926" s="118">
        <v>630596.34</v>
      </c>
    </row>
    <row r="927" spans="2:9">
      <c r="B927" s="115" t="s">
        <v>658</v>
      </c>
      <c r="C927" s="115" t="s">
        <v>2428</v>
      </c>
      <c r="D927" s="115" t="s">
        <v>1604</v>
      </c>
      <c r="E927" s="118">
        <v>2227497.85</v>
      </c>
      <c r="F927" s="118">
        <v>46072.03</v>
      </c>
      <c r="G927" s="118" t="s">
        <v>3383</v>
      </c>
      <c r="H927" s="118">
        <v>46072.03</v>
      </c>
      <c r="I927" s="118">
        <v>2181425.8199999998</v>
      </c>
    </row>
    <row r="928" spans="2:9">
      <c r="B928" s="115" t="s">
        <v>658</v>
      </c>
      <c r="C928" s="115" t="s">
        <v>2429</v>
      </c>
      <c r="D928" s="115" t="s">
        <v>2975</v>
      </c>
      <c r="E928" s="118">
        <v>9609646.2699999996</v>
      </c>
      <c r="F928" s="118">
        <v>3156968.31</v>
      </c>
      <c r="G928" s="118" t="s">
        <v>3383</v>
      </c>
      <c r="H928" s="118">
        <v>3156968.31</v>
      </c>
      <c r="I928" s="118">
        <v>6452677.96</v>
      </c>
    </row>
    <row r="929" spans="2:9">
      <c r="B929" s="115" t="s">
        <v>658</v>
      </c>
      <c r="C929" s="115" t="s">
        <v>2430</v>
      </c>
      <c r="D929" s="115" t="s">
        <v>1607</v>
      </c>
      <c r="E929" s="118">
        <v>2750000</v>
      </c>
      <c r="F929" s="118" t="s">
        <v>3383</v>
      </c>
      <c r="G929" s="118" t="s">
        <v>3383</v>
      </c>
      <c r="H929" s="118" t="s">
        <v>3383</v>
      </c>
      <c r="I929" s="118">
        <v>2750000</v>
      </c>
    </row>
    <row r="930" spans="2:9">
      <c r="B930" s="115" t="s">
        <v>658</v>
      </c>
      <c r="C930" s="115" t="s">
        <v>2431</v>
      </c>
      <c r="D930" s="115" t="s">
        <v>3418</v>
      </c>
      <c r="E930" s="118">
        <v>600000</v>
      </c>
      <c r="F930" s="118" t="s">
        <v>3383</v>
      </c>
      <c r="G930" s="118" t="s">
        <v>3383</v>
      </c>
      <c r="H930" s="118" t="s">
        <v>3383</v>
      </c>
      <c r="I930" s="118">
        <v>600000</v>
      </c>
    </row>
    <row r="931" spans="2:9">
      <c r="B931" s="115" t="s">
        <v>658</v>
      </c>
      <c r="C931" s="115" t="s">
        <v>2432</v>
      </c>
      <c r="D931" s="115" t="s">
        <v>3409</v>
      </c>
      <c r="E931" s="118">
        <v>120000</v>
      </c>
      <c r="F931" s="118" t="s">
        <v>3383</v>
      </c>
      <c r="G931" s="118" t="s">
        <v>3383</v>
      </c>
      <c r="H931" s="118" t="s">
        <v>3383</v>
      </c>
      <c r="I931" s="118">
        <v>120000</v>
      </c>
    </row>
    <row r="932" spans="2:9">
      <c r="B932" s="115" t="s">
        <v>658</v>
      </c>
      <c r="C932" s="115" t="s">
        <v>2433</v>
      </c>
      <c r="D932" s="115" t="s">
        <v>1610</v>
      </c>
      <c r="E932" s="118">
        <v>14828375.390000001</v>
      </c>
      <c r="F932" s="118">
        <v>7876879</v>
      </c>
      <c r="G932" s="118">
        <v>618000</v>
      </c>
      <c r="H932" s="118">
        <v>8494879</v>
      </c>
      <c r="I932" s="118">
        <v>6333496.3899999997</v>
      </c>
    </row>
    <row r="933" spans="2:9">
      <c r="B933" s="115" t="s">
        <v>658</v>
      </c>
      <c r="C933" s="115" t="s">
        <v>2434</v>
      </c>
      <c r="D933" s="115" t="s">
        <v>2306</v>
      </c>
      <c r="E933" s="118">
        <v>2214755.4300000002</v>
      </c>
      <c r="F933" s="118" t="s">
        <v>3383</v>
      </c>
      <c r="G933" s="118" t="s">
        <v>3383</v>
      </c>
      <c r="H933" s="118" t="s">
        <v>3383</v>
      </c>
      <c r="I933" s="118">
        <v>2214755.4300000002</v>
      </c>
    </row>
    <row r="934" spans="2:9">
      <c r="B934" s="115" t="s">
        <v>658</v>
      </c>
      <c r="C934" s="115" t="s">
        <v>2435</v>
      </c>
      <c r="D934" s="115" t="s">
        <v>1988</v>
      </c>
      <c r="E934" s="118">
        <v>1830000</v>
      </c>
      <c r="F934" s="118" t="s">
        <v>3383</v>
      </c>
      <c r="G934" s="118" t="s">
        <v>3383</v>
      </c>
      <c r="H934" s="118" t="s">
        <v>3383</v>
      </c>
      <c r="I934" s="118">
        <v>1830000</v>
      </c>
    </row>
    <row r="935" spans="2:9">
      <c r="B935" s="115" t="s">
        <v>658</v>
      </c>
      <c r="C935" s="115" t="s">
        <v>2436</v>
      </c>
      <c r="D935" s="115" t="s">
        <v>1615</v>
      </c>
      <c r="E935" s="118">
        <v>1080000</v>
      </c>
      <c r="F935" s="118" t="s">
        <v>3383</v>
      </c>
      <c r="G935" s="118" t="s">
        <v>3383</v>
      </c>
      <c r="H935" s="118" t="s">
        <v>3383</v>
      </c>
      <c r="I935" s="118">
        <v>1080000</v>
      </c>
    </row>
    <row r="936" spans="2:9">
      <c r="B936" s="115" t="s">
        <v>658</v>
      </c>
      <c r="C936" s="115" t="s">
        <v>2437</v>
      </c>
      <c r="D936" s="115" t="s">
        <v>3410</v>
      </c>
      <c r="E936" s="118">
        <v>150000</v>
      </c>
      <c r="F936" s="118" t="s">
        <v>3383</v>
      </c>
      <c r="G936" s="118" t="s">
        <v>3383</v>
      </c>
      <c r="H936" s="118" t="s">
        <v>3383</v>
      </c>
      <c r="I936" s="118">
        <v>150000</v>
      </c>
    </row>
    <row r="937" spans="2:9">
      <c r="B937" s="115" t="s">
        <v>658</v>
      </c>
      <c r="C937" s="115" t="s">
        <v>2438</v>
      </c>
      <c r="D937" s="115" t="s">
        <v>3411</v>
      </c>
      <c r="E937" s="118">
        <v>75000</v>
      </c>
      <c r="F937" s="118" t="s">
        <v>3383</v>
      </c>
      <c r="G937" s="118" t="s">
        <v>3383</v>
      </c>
      <c r="H937" s="118" t="s">
        <v>3383</v>
      </c>
      <c r="I937" s="118">
        <v>75000</v>
      </c>
    </row>
    <row r="938" spans="2:9">
      <c r="B938" s="115" t="s">
        <v>658</v>
      </c>
      <c r="C938" s="115" t="s">
        <v>2439</v>
      </c>
      <c r="D938" s="115" t="s">
        <v>1619</v>
      </c>
      <c r="E938" s="118">
        <v>150000</v>
      </c>
      <c r="F938" s="118" t="s">
        <v>3383</v>
      </c>
      <c r="G938" s="118" t="s">
        <v>3383</v>
      </c>
      <c r="H938" s="118" t="s">
        <v>3383</v>
      </c>
      <c r="I938" s="118">
        <v>150000</v>
      </c>
    </row>
    <row r="939" spans="2:9">
      <c r="B939" s="115" t="s">
        <v>658</v>
      </c>
      <c r="C939" s="115" t="s">
        <v>2440</v>
      </c>
      <c r="D939" s="115" t="s">
        <v>3412</v>
      </c>
      <c r="E939" s="118">
        <v>800000</v>
      </c>
      <c r="F939" s="118" t="s">
        <v>3383</v>
      </c>
      <c r="G939" s="118" t="s">
        <v>3383</v>
      </c>
      <c r="H939" s="118" t="s">
        <v>3383</v>
      </c>
      <c r="I939" s="118">
        <v>800000</v>
      </c>
    </row>
    <row r="940" spans="2:9">
      <c r="B940" s="115" t="s">
        <v>658</v>
      </c>
      <c r="C940" s="115" t="s">
        <v>2441</v>
      </c>
      <c r="D940" s="115" t="s">
        <v>3413</v>
      </c>
      <c r="E940" s="118">
        <v>160000</v>
      </c>
      <c r="F940" s="118" t="s">
        <v>3383</v>
      </c>
      <c r="G940" s="118" t="s">
        <v>3383</v>
      </c>
      <c r="H940" s="118" t="s">
        <v>3383</v>
      </c>
      <c r="I940" s="118">
        <v>160000</v>
      </c>
    </row>
    <row r="941" spans="2:9">
      <c r="B941" s="115" t="s">
        <v>658</v>
      </c>
      <c r="C941" s="115" t="s">
        <v>2442</v>
      </c>
      <c r="D941" s="115" t="s">
        <v>3419</v>
      </c>
      <c r="E941" s="118">
        <v>60000</v>
      </c>
      <c r="F941" s="118" t="s">
        <v>3383</v>
      </c>
      <c r="G941" s="118" t="s">
        <v>3383</v>
      </c>
      <c r="H941" s="118" t="s">
        <v>3383</v>
      </c>
      <c r="I941" s="118">
        <v>60000</v>
      </c>
    </row>
    <row r="942" spans="2:9">
      <c r="B942" s="115" t="s">
        <v>658</v>
      </c>
      <c r="C942" s="115" t="s">
        <v>2443</v>
      </c>
      <c r="D942" s="115" t="s">
        <v>2336</v>
      </c>
      <c r="E942" s="118">
        <v>950000</v>
      </c>
      <c r="F942" s="118" t="s">
        <v>3383</v>
      </c>
      <c r="G942" s="118" t="s">
        <v>3383</v>
      </c>
      <c r="H942" s="118" t="s">
        <v>3383</v>
      </c>
      <c r="I942" s="118">
        <v>950000</v>
      </c>
    </row>
    <row r="943" spans="2:9">
      <c r="B943" s="115" t="s">
        <v>658</v>
      </c>
      <c r="C943" s="115" t="s">
        <v>2444</v>
      </c>
      <c r="D943" s="115" t="s">
        <v>3423</v>
      </c>
      <c r="E943" s="118">
        <v>600000</v>
      </c>
      <c r="F943" s="118" t="s">
        <v>3383</v>
      </c>
      <c r="G943" s="118" t="s">
        <v>3383</v>
      </c>
      <c r="H943" s="118" t="s">
        <v>3383</v>
      </c>
      <c r="I943" s="118">
        <v>600000</v>
      </c>
    </row>
    <row r="944" spans="2:9">
      <c r="B944" s="115" t="s">
        <v>658</v>
      </c>
      <c r="C944" s="115" t="s">
        <v>2445</v>
      </c>
      <c r="D944" s="115" t="s">
        <v>1625</v>
      </c>
      <c r="E944" s="118">
        <v>4301842.5</v>
      </c>
      <c r="F944" s="118" t="s">
        <v>3383</v>
      </c>
      <c r="G944" s="118" t="s">
        <v>3383</v>
      </c>
      <c r="H944" s="118" t="s">
        <v>3383</v>
      </c>
      <c r="I944" s="118">
        <v>4301842.5</v>
      </c>
    </row>
    <row r="945" spans="2:9">
      <c r="B945" s="115" t="s">
        <v>658</v>
      </c>
      <c r="C945" s="115" t="s">
        <v>2446</v>
      </c>
      <c r="D945" s="115" t="s">
        <v>3420</v>
      </c>
      <c r="E945" s="118">
        <v>1419750</v>
      </c>
      <c r="F945" s="118" t="s">
        <v>3383</v>
      </c>
      <c r="G945" s="118" t="s">
        <v>3383</v>
      </c>
      <c r="H945" s="118" t="s">
        <v>3383</v>
      </c>
      <c r="I945" s="118">
        <v>1419750</v>
      </c>
    </row>
    <row r="946" spans="2:9">
      <c r="B946" s="115" t="s">
        <v>658</v>
      </c>
      <c r="C946" s="115" t="s">
        <v>2447</v>
      </c>
      <c r="D946" s="115" t="s">
        <v>3432</v>
      </c>
      <c r="E946" s="118">
        <v>5000000</v>
      </c>
      <c r="F946" s="118">
        <v>205000</v>
      </c>
      <c r="G946" s="118">
        <v>2254000</v>
      </c>
      <c r="H946" s="118">
        <v>2459000</v>
      </c>
      <c r="I946" s="118">
        <v>2541000</v>
      </c>
    </row>
    <row r="947" spans="2:9">
      <c r="B947" s="115" t="s">
        <v>658</v>
      </c>
      <c r="C947" s="115" t="s">
        <v>1487</v>
      </c>
      <c r="D947" s="115" t="s">
        <v>3464</v>
      </c>
      <c r="E947" s="118">
        <v>15970000</v>
      </c>
      <c r="F947" s="118">
        <v>643055.42000000004</v>
      </c>
      <c r="G947" s="118" t="s">
        <v>3383</v>
      </c>
      <c r="H947" s="118">
        <v>643055.42000000004</v>
      </c>
      <c r="I947" s="118">
        <v>15326944.58</v>
      </c>
    </row>
    <row r="948" spans="2:9">
      <c r="B948" s="115" t="s">
        <v>664</v>
      </c>
      <c r="C948" s="115" t="s">
        <v>2448</v>
      </c>
      <c r="D948" s="115" t="s">
        <v>3408</v>
      </c>
      <c r="E948" s="118">
        <v>3267750</v>
      </c>
      <c r="F948" s="118" t="s">
        <v>3383</v>
      </c>
      <c r="G948" s="118" t="s">
        <v>3383</v>
      </c>
      <c r="H948" s="118" t="s">
        <v>3383</v>
      </c>
      <c r="I948" s="118">
        <v>3267750</v>
      </c>
    </row>
    <row r="949" spans="2:9">
      <c r="B949" s="115" t="s">
        <v>664</v>
      </c>
      <c r="C949" s="115" t="s">
        <v>2449</v>
      </c>
      <c r="D949" s="115" t="s">
        <v>1600</v>
      </c>
      <c r="E949" s="118">
        <v>24601656.079999998</v>
      </c>
      <c r="F949" s="118">
        <v>9574770.3100000005</v>
      </c>
      <c r="G949" s="118" t="s">
        <v>3383</v>
      </c>
      <c r="H949" s="118">
        <v>9574770.3100000005</v>
      </c>
      <c r="I949" s="118">
        <v>15026885.77</v>
      </c>
    </row>
    <row r="950" spans="2:9">
      <c r="B950" s="115" t="s">
        <v>664</v>
      </c>
      <c r="C950" s="115" t="s">
        <v>2450</v>
      </c>
      <c r="D950" s="115" t="s">
        <v>1602</v>
      </c>
      <c r="E950" s="118">
        <v>1949400</v>
      </c>
      <c r="F950" s="118" t="s">
        <v>3383</v>
      </c>
      <c r="G950" s="118" t="s">
        <v>3383</v>
      </c>
      <c r="H950" s="118" t="s">
        <v>3383</v>
      </c>
      <c r="I950" s="118">
        <v>1949400</v>
      </c>
    </row>
    <row r="951" spans="2:9">
      <c r="B951" s="115" t="s">
        <v>664</v>
      </c>
      <c r="C951" s="115" t="s">
        <v>2451</v>
      </c>
      <c r="D951" s="115" t="s">
        <v>1604</v>
      </c>
      <c r="E951" s="118">
        <v>6156930.1699999999</v>
      </c>
      <c r="F951" s="118" t="s">
        <v>3383</v>
      </c>
      <c r="G951" s="118" t="s">
        <v>3383</v>
      </c>
      <c r="H951" s="118" t="s">
        <v>3383</v>
      </c>
      <c r="I951" s="118">
        <v>6156930.1699999999</v>
      </c>
    </row>
    <row r="952" spans="2:9">
      <c r="B952" s="115" t="s">
        <v>664</v>
      </c>
      <c r="C952" s="115" t="s">
        <v>2452</v>
      </c>
      <c r="D952" s="115" t="s">
        <v>2975</v>
      </c>
      <c r="E952" s="118">
        <v>23285017</v>
      </c>
      <c r="F952" s="118">
        <v>11184083.07</v>
      </c>
      <c r="G952" s="118" t="s">
        <v>3383</v>
      </c>
      <c r="H952" s="118">
        <v>11184083.07</v>
      </c>
      <c r="I952" s="118">
        <v>12100933.93</v>
      </c>
    </row>
    <row r="953" spans="2:9">
      <c r="B953" s="115" t="s">
        <v>664</v>
      </c>
      <c r="C953" s="115" t="s">
        <v>2453</v>
      </c>
      <c r="D953" s="115" t="s">
        <v>1607</v>
      </c>
      <c r="E953" s="118">
        <v>4774000</v>
      </c>
      <c r="F953" s="118">
        <v>132000</v>
      </c>
      <c r="G953" s="118">
        <v>92500</v>
      </c>
      <c r="H953" s="118">
        <v>224500</v>
      </c>
      <c r="I953" s="118">
        <v>4549500</v>
      </c>
    </row>
    <row r="954" spans="2:9">
      <c r="B954" s="115" t="s">
        <v>664</v>
      </c>
      <c r="C954" s="115" t="s">
        <v>2454</v>
      </c>
      <c r="D954" s="115" t="s">
        <v>3418</v>
      </c>
      <c r="E954" s="118">
        <v>1800000</v>
      </c>
      <c r="F954" s="118" t="s">
        <v>3383</v>
      </c>
      <c r="G954" s="118" t="s">
        <v>3383</v>
      </c>
      <c r="H954" s="118" t="s">
        <v>3383</v>
      </c>
      <c r="I954" s="118">
        <v>1800000</v>
      </c>
    </row>
    <row r="955" spans="2:9">
      <c r="B955" s="115" t="s">
        <v>664</v>
      </c>
      <c r="C955" s="115" t="s">
        <v>2455</v>
      </c>
      <c r="D955" s="115" t="s">
        <v>3409</v>
      </c>
      <c r="E955" s="118">
        <v>330000</v>
      </c>
      <c r="F955" s="118" t="s">
        <v>3383</v>
      </c>
      <c r="G955" s="118">
        <v>125000</v>
      </c>
      <c r="H955" s="118">
        <v>125000</v>
      </c>
      <c r="I955" s="118">
        <v>205000</v>
      </c>
    </row>
    <row r="956" spans="2:9">
      <c r="B956" s="115" t="s">
        <v>664</v>
      </c>
      <c r="C956" s="115" t="s">
        <v>2456</v>
      </c>
      <c r="D956" s="115" t="s">
        <v>1610</v>
      </c>
      <c r="E956" s="118">
        <v>38858250</v>
      </c>
      <c r="F956" s="118">
        <v>12022300</v>
      </c>
      <c r="G956" s="118">
        <v>7362000</v>
      </c>
      <c r="H956" s="118">
        <v>19384300</v>
      </c>
      <c r="I956" s="118">
        <v>19473950</v>
      </c>
    </row>
    <row r="957" spans="2:9">
      <c r="B957" s="115" t="s">
        <v>664</v>
      </c>
      <c r="C957" s="115" t="s">
        <v>2457</v>
      </c>
      <c r="D957" s="115" t="s">
        <v>2306</v>
      </c>
      <c r="E957" s="118">
        <v>6135947.46</v>
      </c>
      <c r="F957" s="118">
        <v>5100</v>
      </c>
      <c r="G957" s="118">
        <v>409770</v>
      </c>
      <c r="H957" s="118">
        <v>414870</v>
      </c>
      <c r="I957" s="118">
        <v>5721077.46</v>
      </c>
    </row>
    <row r="958" spans="2:9">
      <c r="B958" s="115" t="s">
        <v>664</v>
      </c>
      <c r="C958" s="115" t="s">
        <v>2458</v>
      </c>
      <c r="D958" s="115" t="s">
        <v>1988</v>
      </c>
      <c r="E958" s="118">
        <v>943000</v>
      </c>
      <c r="F958" s="118" t="s">
        <v>3383</v>
      </c>
      <c r="G958" s="118" t="s">
        <v>3383</v>
      </c>
      <c r="H958" s="118" t="s">
        <v>3383</v>
      </c>
      <c r="I958" s="118">
        <v>943000</v>
      </c>
    </row>
    <row r="959" spans="2:9">
      <c r="B959" s="115" t="s">
        <v>664</v>
      </c>
      <c r="C959" s="115" t="s">
        <v>2459</v>
      </c>
      <c r="D959" s="115" t="s">
        <v>1615</v>
      </c>
      <c r="E959" s="118">
        <v>2610000</v>
      </c>
      <c r="F959" s="118" t="s">
        <v>3383</v>
      </c>
      <c r="G959" s="118" t="s">
        <v>3383</v>
      </c>
      <c r="H959" s="118" t="s">
        <v>3383</v>
      </c>
      <c r="I959" s="118">
        <v>2610000</v>
      </c>
    </row>
    <row r="960" spans="2:9">
      <c r="B960" s="115" t="s">
        <v>664</v>
      </c>
      <c r="C960" s="115" t="s">
        <v>2460</v>
      </c>
      <c r="D960" s="115" t="s">
        <v>3474</v>
      </c>
      <c r="E960" s="118">
        <v>450000</v>
      </c>
      <c r="F960" s="118" t="s">
        <v>3383</v>
      </c>
      <c r="G960" s="118" t="s">
        <v>3383</v>
      </c>
      <c r="H960" s="118" t="s">
        <v>3383</v>
      </c>
      <c r="I960" s="118">
        <v>450000</v>
      </c>
    </row>
    <row r="961" spans="2:9">
      <c r="B961" s="115" t="s">
        <v>664</v>
      </c>
      <c r="C961" s="115" t="s">
        <v>2461</v>
      </c>
      <c r="D961" s="115" t="s">
        <v>3470</v>
      </c>
      <c r="E961" s="118">
        <v>320000</v>
      </c>
      <c r="F961" s="118" t="s">
        <v>3383</v>
      </c>
      <c r="G961" s="118" t="s">
        <v>3383</v>
      </c>
      <c r="H961" s="118" t="s">
        <v>3383</v>
      </c>
      <c r="I961" s="118">
        <v>320000</v>
      </c>
    </row>
    <row r="962" spans="2:9">
      <c r="B962" s="115" t="s">
        <v>664</v>
      </c>
      <c r="C962" s="115" t="s">
        <v>2462</v>
      </c>
      <c r="D962" s="115" t="s">
        <v>3471</v>
      </c>
      <c r="E962" s="118">
        <v>450000</v>
      </c>
      <c r="F962" s="118" t="s">
        <v>3383</v>
      </c>
      <c r="G962" s="118" t="s">
        <v>3383</v>
      </c>
      <c r="H962" s="118" t="s">
        <v>3383</v>
      </c>
      <c r="I962" s="118">
        <v>450000</v>
      </c>
    </row>
    <row r="963" spans="2:9">
      <c r="B963" s="115" t="s">
        <v>664</v>
      </c>
      <c r="C963" s="115" t="s">
        <v>2463</v>
      </c>
      <c r="D963" s="115" t="s">
        <v>3412</v>
      </c>
      <c r="E963" s="118">
        <v>2400000</v>
      </c>
      <c r="F963" s="118" t="s">
        <v>3383</v>
      </c>
      <c r="G963" s="118" t="s">
        <v>3383</v>
      </c>
      <c r="H963" s="118" t="s">
        <v>3383</v>
      </c>
      <c r="I963" s="118">
        <v>2400000</v>
      </c>
    </row>
    <row r="964" spans="2:9">
      <c r="B964" s="115" t="s">
        <v>664</v>
      </c>
      <c r="C964" s="115" t="s">
        <v>2464</v>
      </c>
      <c r="D964" s="115" t="s">
        <v>3413</v>
      </c>
      <c r="E964" s="118">
        <v>720000</v>
      </c>
      <c r="F964" s="118" t="s">
        <v>3383</v>
      </c>
      <c r="G964" s="118" t="s">
        <v>3383</v>
      </c>
      <c r="H964" s="118" t="s">
        <v>3383</v>
      </c>
      <c r="I964" s="118">
        <v>720000</v>
      </c>
    </row>
    <row r="965" spans="2:9">
      <c r="B965" s="115" t="s">
        <v>664</v>
      </c>
      <c r="C965" s="115" t="s">
        <v>2465</v>
      </c>
      <c r="D965" s="115" t="s">
        <v>3419</v>
      </c>
      <c r="E965" s="118">
        <v>180000</v>
      </c>
      <c r="F965" s="118" t="s">
        <v>3383</v>
      </c>
      <c r="G965" s="118" t="s">
        <v>3383</v>
      </c>
      <c r="H965" s="118" t="s">
        <v>3383</v>
      </c>
      <c r="I965" s="118">
        <v>180000</v>
      </c>
    </row>
    <row r="966" spans="2:9">
      <c r="B966" s="115" t="s">
        <v>664</v>
      </c>
      <c r="C966" s="115" t="s">
        <v>2466</v>
      </c>
      <c r="D966" s="115" t="s">
        <v>2336</v>
      </c>
      <c r="E966" s="118">
        <v>1900000</v>
      </c>
      <c r="F966" s="118" t="s">
        <v>3383</v>
      </c>
      <c r="G966" s="118" t="s">
        <v>3383</v>
      </c>
      <c r="H966" s="118" t="s">
        <v>3383</v>
      </c>
      <c r="I966" s="118">
        <v>1900000</v>
      </c>
    </row>
    <row r="967" spans="2:9">
      <c r="B967" s="115" t="s">
        <v>664</v>
      </c>
      <c r="C967" s="115" t="s">
        <v>2467</v>
      </c>
      <c r="D967" s="115" t="s">
        <v>3423</v>
      </c>
      <c r="E967" s="118">
        <v>1080000</v>
      </c>
      <c r="F967" s="118" t="s">
        <v>3383</v>
      </c>
      <c r="G967" s="118" t="s">
        <v>3383</v>
      </c>
      <c r="H967" s="118" t="s">
        <v>3383</v>
      </c>
      <c r="I967" s="118">
        <v>1080000</v>
      </c>
    </row>
    <row r="968" spans="2:9">
      <c r="B968" s="115" t="s">
        <v>664</v>
      </c>
      <c r="C968" s="115" t="s">
        <v>2468</v>
      </c>
      <c r="D968" s="115" t="s">
        <v>1625</v>
      </c>
      <c r="E968" s="118">
        <v>5267272.5</v>
      </c>
      <c r="F968" s="118" t="s">
        <v>3383</v>
      </c>
      <c r="G968" s="118" t="s">
        <v>3383</v>
      </c>
      <c r="H968" s="118" t="s">
        <v>3383</v>
      </c>
      <c r="I968" s="118">
        <v>5267272.5</v>
      </c>
    </row>
    <row r="969" spans="2:9">
      <c r="B969" s="115" t="s">
        <v>664</v>
      </c>
      <c r="C969" s="115" t="s">
        <v>2469</v>
      </c>
      <c r="D969" s="115" t="s">
        <v>3420</v>
      </c>
      <c r="E969" s="118">
        <v>4259250</v>
      </c>
      <c r="F969" s="118" t="s">
        <v>3383</v>
      </c>
      <c r="G969" s="118" t="s">
        <v>3383</v>
      </c>
      <c r="H969" s="118" t="s">
        <v>3383</v>
      </c>
      <c r="I969" s="118">
        <v>4259250</v>
      </c>
    </row>
    <row r="970" spans="2:9">
      <c r="B970" s="115" t="s">
        <v>664</v>
      </c>
      <c r="C970" s="115" t="s">
        <v>2470</v>
      </c>
      <c r="D970" s="115" t="s">
        <v>3432</v>
      </c>
      <c r="E970" s="118">
        <v>7500000</v>
      </c>
      <c r="F970" s="118">
        <v>2441022</v>
      </c>
      <c r="G970" s="118">
        <v>4558000</v>
      </c>
      <c r="H970" s="118">
        <v>6999022</v>
      </c>
      <c r="I970" s="118">
        <v>500978</v>
      </c>
    </row>
    <row r="971" spans="2:9">
      <c r="B971" s="115" t="s">
        <v>664</v>
      </c>
      <c r="C971" s="115" t="s">
        <v>2471</v>
      </c>
      <c r="D971" s="115" t="s">
        <v>3417</v>
      </c>
      <c r="E971" s="118">
        <v>11700000</v>
      </c>
      <c r="F971" s="118" t="s">
        <v>3383</v>
      </c>
      <c r="G971" s="118">
        <v>1949700</v>
      </c>
      <c r="H971" s="118">
        <v>1949700</v>
      </c>
      <c r="I971" s="118">
        <v>9750300</v>
      </c>
    </row>
    <row r="972" spans="2:9">
      <c r="B972" s="115" t="s">
        <v>664</v>
      </c>
      <c r="C972" s="115" t="s">
        <v>2472</v>
      </c>
      <c r="D972" s="115" t="s">
        <v>3424</v>
      </c>
      <c r="E972" s="118">
        <v>1987650</v>
      </c>
      <c r="F972" s="118" t="s">
        <v>3383</v>
      </c>
      <c r="G972" s="118" t="s">
        <v>3383</v>
      </c>
      <c r="H972" s="118" t="s">
        <v>3383</v>
      </c>
      <c r="I972" s="118">
        <v>1987650</v>
      </c>
    </row>
    <row r="973" spans="2:9">
      <c r="B973" s="115" t="s">
        <v>664</v>
      </c>
      <c r="C973" s="115" t="s">
        <v>2473</v>
      </c>
      <c r="D973" s="115" t="s">
        <v>3426</v>
      </c>
      <c r="E973" s="118">
        <v>851850</v>
      </c>
      <c r="F973" s="118" t="s">
        <v>3383</v>
      </c>
      <c r="G973" s="118" t="s">
        <v>3383</v>
      </c>
      <c r="H973" s="118" t="s">
        <v>3383</v>
      </c>
      <c r="I973" s="118">
        <v>851850</v>
      </c>
    </row>
    <row r="974" spans="2:9">
      <c r="B974" s="115" t="s">
        <v>664</v>
      </c>
      <c r="C974" s="115" t="s">
        <v>2474</v>
      </c>
      <c r="D974" s="115" t="s">
        <v>1699</v>
      </c>
      <c r="E974" s="118">
        <v>32938.199999999997</v>
      </c>
      <c r="F974" s="118" t="s">
        <v>3383</v>
      </c>
      <c r="G974" s="118" t="s">
        <v>3383</v>
      </c>
      <c r="H974" s="118" t="s">
        <v>3383</v>
      </c>
      <c r="I974" s="118">
        <v>32938.199999999997</v>
      </c>
    </row>
    <row r="975" spans="2:9">
      <c r="B975" s="115" t="s">
        <v>664</v>
      </c>
      <c r="C975" s="115" t="s">
        <v>2475</v>
      </c>
      <c r="D975" s="115" t="s">
        <v>1701</v>
      </c>
      <c r="E975" s="118">
        <v>98814.6</v>
      </c>
      <c r="F975" s="118" t="s">
        <v>3383</v>
      </c>
      <c r="G975" s="118" t="s">
        <v>3383</v>
      </c>
      <c r="H975" s="118" t="s">
        <v>3383</v>
      </c>
      <c r="I975" s="118">
        <v>98814.6</v>
      </c>
    </row>
    <row r="976" spans="2:9">
      <c r="B976" s="115" t="s">
        <v>664</v>
      </c>
      <c r="C976" s="115" t="s">
        <v>3368</v>
      </c>
      <c r="D976" s="115" t="s">
        <v>3398</v>
      </c>
      <c r="E976" s="118">
        <v>19275228.09</v>
      </c>
      <c r="F976" s="118">
        <v>19275228.09</v>
      </c>
      <c r="G976" s="118" t="s">
        <v>3383</v>
      </c>
      <c r="H976" s="118">
        <v>19275228.09</v>
      </c>
      <c r="I976" s="118" t="s">
        <v>3383</v>
      </c>
    </row>
    <row r="977" spans="2:9">
      <c r="B977" s="115" t="s">
        <v>674</v>
      </c>
      <c r="C977" s="115" t="s">
        <v>1488</v>
      </c>
      <c r="D977" s="115" t="s">
        <v>3464</v>
      </c>
      <c r="E977" s="118">
        <v>20546212.719999999</v>
      </c>
      <c r="F977" s="118">
        <v>1144655.53</v>
      </c>
      <c r="G977" s="118" t="s">
        <v>3383</v>
      </c>
      <c r="H977" s="118">
        <v>1144655.53</v>
      </c>
      <c r="I977" s="118">
        <v>19401557.190000001</v>
      </c>
    </row>
    <row r="978" spans="2:9">
      <c r="B978" s="115" t="s">
        <v>674</v>
      </c>
      <c r="C978" s="115" t="s">
        <v>2476</v>
      </c>
      <c r="D978" s="115" t="s">
        <v>3408</v>
      </c>
      <c r="E978" s="118">
        <v>4629078.18</v>
      </c>
      <c r="F978" s="118">
        <v>1211456.3899999999</v>
      </c>
      <c r="G978" s="118" t="s">
        <v>3383</v>
      </c>
      <c r="H978" s="118">
        <v>1211456.3899999999</v>
      </c>
      <c r="I978" s="118">
        <v>3417621.79</v>
      </c>
    </row>
    <row r="979" spans="2:9">
      <c r="B979" s="115" t="s">
        <v>674</v>
      </c>
      <c r="C979" s="115" t="s">
        <v>2477</v>
      </c>
      <c r="D979" s="115" t="s">
        <v>1600</v>
      </c>
      <c r="E979" s="118">
        <v>37622625.5</v>
      </c>
      <c r="F979" s="118">
        <v>8266509.6600000001</v>
      </c>
      <c r="G979" s="118" t="s">
        <v>3383</v>
      </c>
      <c r="H979" s="118">
        <v>8266509.6600000001</v>
      </c>
      <c r="I979" s="118">
        <v>29356115.84</v>
      </c>
    </row>
    <row r="980" spans="2:9">
      <c r="B980" s="115" t="s">
        <v>674</v>
      </c>
      <c r="C980" s="115" t="s">
        <v>2478</v>
      </c>
      <c r="D980" s="115" t="s">
        <v>1602</v>
      </c>
      <c r="E980" s="118">
        <v>2741064.91</v>
      </c>
      <c r="F980" s="118">
        <v>195871.06</v>
      </c>
      <c r="G980" s="118" t="s">
        <v>3383</v>
      </c>
      <c r="H980" s="118">
        <v>195871.06</v>
      </c>
      <c r="I980" s="118">
        <v>2545193.85</v>
      </c>
    </row>
    <row r="981" spans="2:9">
      <c r="B981" s="115" t="s">
        <v>674</v>
      </c>
      <c r="C981" s="115" t="s">
        <v>2479</v>
      </c>
      <c r="D981" s="115" t="s">
        <v>1604</v>
      </c>
      <c r="E981" s="118">
        <v>8648521.6600000001</v>
      </c>
      <c r="F981" s="118">
        <v>246958.5</v>
      </c>
      <c r="G981" s="118" t="s">
        <v>3383</v>
      </c>
      <c r="H981" s="118">
        <v>246958.5</v>
      </c>
      <c r="I981" s="118">
        <v>8401563.1600000001</v>
      </c>
    </row>
    <row r="982" spans="2:9">
      <c r="B982" s="115" t="s">
        <v>674</v>
      </c>
      <c r="C982" s="115" t="s">
        <v>2480</v>
      </c>
      <c r="D982" s="115" t="s">
        <v>2975</v>
      </c>
      <c r="E982" s="118">
        <v>29887327.68</v>
      </c>
      <c r="F982" s="118">
        <v>4338057.4800000004</v>
      </c>
      <c r="G982" s="118" t="s">
        <v>3383</v>
      </c>
      <c r="H982" s="118">
        <v>4338057.4800000004</v>
      </c>
      <c r="I982" s="118">
        <v>25549270.199999999</v>
      </c>
    </row>
    <row r="983" spans="2:9">
      <c r="B983" s="115" t="s">
        <v>674</v>
      </c>
      <c r="C983" s="115" t="s">
        <v>2481</v>
      </c>
      <c r="D983" s="115" t="s">
        <v>1607</v>
      </c>
      <c r="E983" s="118">
        <v>7326000</v>
      </c>
      <c r="F983" s="118" t="s">
        <v>3383</v>
      </c>
      <c r="G983" s="118">
        <v>105000</v>
      </c>
      <c r="H983" s="118">
        <v>105000</v>
      </c>
      <c r="I983" s="118">
        <v>7221000</v>
      </c>
    </row>
    <row r="984" spans="2:9">
      <c r="B984" s="115" t="s">
        <v>674</v>
      </c>
      <c r="C984" s="115" t="s">
        <v>2482</v>
      </c>
      <c r="D984" s="115" t="s">
        <v>3418</v>
      </c>
      <c r="E984" s="118">
        <v>780000</v>
      </c>
      <c r="F984" s="118" t="s">
        <v>3383</v>
      </c>
      <c r="G984" s="118" t="s">
        <v>3383</v>
      </c>
      <c r="H984" s="118" t="s">
        <v>3383</v>
      </c>
      <c r="I984" s="118">
        <v>780000</v>
      </c>
    </row>
    <row r="985" spans="2:9">
      <c r="B985" s="115" t="s">
        <v>674</v>
      </c>
      <c r="C985" s="115" t="s">
        <v>2483</v>
      </c>
      <c r="D985" s="115" t="s">
        <v>3409</v>
      </c>
      <c r="E985" s="118">
        <v>425000</v>
      </c>
      <c r="F985" s="118" t="s">
        <v>3383</v>
      </c>
      <c r="G985" s="118" t="s">
        <v>3383</v>
      </c>
      <c r="H985" s="118" t="s">
        <v>3383</v>
      </c>
      <c r="I985" s="118">
        <v>425000</v>
      </c>
    </row>
    <row r="986" spans="2:9">
      <c r="B986" s="115" t="s">
        <v>674</v>
      </c>
      <c r="C986" s="115" t="s">
        <v>2484</v>
      </c>
      <c r="D986" s="115" t="s">
        <v>1610</v>
      </c>
      <c r="E986" s="118">
        <v>31159920.449999999</v>
      </c>
      <c r="F986" s="118">
        <v>750000</v>
      </c>
      <c r="G986" s="118">
        <v>1826200</v>
      </c>
      <c r="H986" s="118">
        <v>2576200</v>
      </c>
      <c r="I986" s="118">
        <v>28583720.449999999</v>
      </c>
    </row>
    <row r="987" spans="2:9">
      <c r="B987" s="115" t="s">
        <v>674</v>
      </c>
      <c r="C987" s="115" t="s">
        <v>2485</v>
      </c>
      <c r="D987" s="115" t="s">
        <v>2306</v>
      </c>
      <c r="E987" s="118">
        <v>9878373.8599999994</v>
      </c>
      <c r="F987" s="118" t="s">
        <v>3383</v>
      </c>
      <c r="G987" s="118" t="s">
        <v>3383</v>
      </c>
      <c r="H987" s="118" t="s">
        <v>3383</v>
      </c>
      <c r="I987" s="118">
        <v>9878373.8599999994</v>
      </c>
    </row>
    <row r="988" spans="2:9">
      <c r="B988" s="115" t="s">
        <v>674</v>
      </c>
      <c r="C988" s="115" t="s">
        <v>2486</v>
      </c>
      <c r="D988" s="115" t="s">
        <v>1988</v>
      </c>
      <c r="E988" s="118">
        <v>830000</v>
      </c>
      <c r="F988" s="118" t="s">
        <v>3383</v>
      </c>
      <c r="G988" s="118" t="s">
        <v>3383</v>
      </c>
      <c r="H988" s="118" t="s">
        <v>3383</v>
      </c>
      <c r="I988" s="118">
        <v>830000</v>
      </c>
    </row>
    <row r="989" spans="2:9">
      <c r="B989" s="115" t="s">
        <v>674</v>
      </c>
      <c r="C989" s="115" t="s">
        <v>2487</v>
      </c>
      <c r="D989" s="115" t="s">
        <v>1615</v>
      </c>
      <c r="E989" s="118">
        <v>3980000</v>
      </c>
      <c r="F989" s="118" t="s">
        <v>3383</v>
      </c>
      <c r="G989" s="118" t="s">
        <v>3383</v>
      </c>
      <c r="H989" s="118" t="s">
        <v>3383</v>
      </c>
      <c r="I989" s="118">
        <v>3980000</v>
      </c>
    </row>
    <row r="990" spans="2:9">
      <c r="B990" s="115" t="s">
        <v>674</v>
      </c>
      <c r="C990" s="115" t="s">
        <v>2488</v>
      </c>
      <c r="D990" s="115" t="s">
        <v>3410</v>
      </c>
      <c r="E990" s="118">
        <v>300000</v>
      </c>
      <c r="F990" s="118">
        <v>253650</v>
      </c>
      <c r="G990" s="118">
        <v>34400</v>
      </c>
      <c r="H990" s="118">
        <v>288050</v>
      </c>
      <c r="I990" s="118">
        <v>11950</v>
      </c>
    </row>
    <row r="991" spans="2:9">
      <c r="B991" s="115" t="s">
        <v>674</v>
      </c>
      <c r="C991" s="115" t="s">
        <v>2489</v>
      </c>
      <c r="D991" s="115" t="s">
        <v>3411</v>
      </c>
      <c r="E991" s="118">
        <v>300000</v>
      </c>
      <c r="F991" s="118" t="s">
        <v>3383</v>
      </c>
      <c r="G991" s="118" t="s">
        <v>3383</v>
      </c>
      <c r="H991" s="118" t="s">
        <v>3383</v>
      </c>
      <c r="I991" s="118">
        <v>300000</v>
      </c>
    </row>
    <row r="992" spans="2:9">
      <c r="B992" s="115" t="s">
        <v>674</v>
      </c>
      <c r="C992" s="115" t="s">
        <v>2490</v>
      </c>
      <c r="D992" s="115" t="s">
        <v>3471</v>
      </c>
      <c r="E992" s="118">
        <v>600000</v>
      </c>
      <c r="F992" s="118" t="s">
        <v>3383</v>
      </c>
      <c r="G992" s="118" t="s">
        <v>3383</v>
      </c>
      <c r="H992" s="118" t="s">
        <v>3383</v>
      </c>
      <c r="I992" s="118">
        <v>600000</v>
      </c>
    </row>
    <row r="993" spans="2:9">
      <c r="B993" s="115" t="s">
        <v>674</v>
      </c>
      <c r="C993" s="115" t="s">
        <v>2491</v>
      </c>
      <c r="D993" s="115" t="s">
        <v>3412</v>
      </c>
      <c r="E993" s="118">
        <v>3200000</v>
      </c>
      <c r="F993" s="118">
        <v>3585.06</v>
      </c>
      <c r="G993" s="118" t="s">
        <v>3383</v>
      </c>
      <c r="H993" s="118">
        <v>3585.06</v>
      </c>
      <c r="I993" s="118">
        <v>3196414.94</v>
      </c>
    </row>
    <row r="994" spans="2:9">
      <c r="B994" s="115" t="s">
        <v>674</v>
      </c>
      <c r="C994" s="115" t="s">
        <v>2492</v>
      </c>
      <c r="D994" s="115" t="s">
        <v>3413</v>
      </c>
      <c r="E994" s="118">
        <v>320000</v>
      </c>
      <c r="F994" s="118">
        <v>38000</v>
      </c>
      <c r="G994" s="118" t="s">
        <v>3383</v>
      </c>
      <c r="H994" s="118">
        <v>38000</v>
      </c>
      <c r="I994" s="118">
        <v>282000</v>
      </c>
    </row>
    <row r="995" spans="2:9">
      <c r="B995" s="115" t="s">
        <v>674</v>
      </c>
      <c r="C995" s="115" t="s">
        <v>2493</v>
      </c>
      <c r="D995" s="115" t="s">
        <v>3419</v>
      </c>
      <c r="E995" s="118">
        <v>160000</v>
      </c>
      <c r="F995" s="118" t="s">
        <v>3383</v>
      </c>
      <c r="G995" s="118" t="s">
        <v>3383</v>
      </c>
      <c r="H995" s="118" t="s">
        <v>3383</v>
      </c>
      <c r="I995" s="118">
        <v>160000</v>
      </c>
    </row>
    <row r="996" spans="2:9">
      <c r="B996" s="115" t="s">
        <v>674</v>
      </c>
      <c r="C996" s="115" t="s">
        <v>2494</v>
      </c>
      <c r="D996" s="115" t="s">
        <v>1647</v>
      </c>
      <c r="E996" s="118">
        <v>950000</v>
      </c>
      <c r="F996" s="118" t="s">
        <v>3383</v>
      </c>
      <c r="G996" s="118" t="s">
        <v>3383</v>
      </c>
      <c r="H996" s="118" t="s">
        <v>3383</v>
      </c>
      <c r="I996" s="118">
        <v>950000</v>
      </c>
    </row>
    <row r="997" spans="2:9">
      <c r="B997" s="115" t="s">
        <v>674</v>
      </c>
      <c r="C997" s="115" t="s">
        <v>2495</v>
      </c>
      <c r="D997" s="115" t="s">
        <v>3423</v>
      </c>
      <c r="E997" s="118">
        <v>1440000</v>
      </c>
      <c r="F997" s="118" t="s">
        <v>3383</v>
      </c>
      <c r="G997" s="118" t="s">
        <v>3383</v>
      </c>
      <c r="H997" s="118" t="s">
        <v>3383</v>
      </c>
      <c r="I997" s="118">
        <v>1440000</v>
      </c>
    </row>
    <row r="998" spans="2:9">
      <c r="B998" s="115" t="s">
        <v>674</v>
      </c>
      <c r="C998" s="115" t="s">
        <v>2496</v>
      </c>
      <c r="D998" s="115" t="s">
        <v>1625</v>
      </c>
      <c r="E998" s="118">
        <v>5267272.5</v>
      </c>
      <c r="F998" s="118" t="s">
        <v>3383</v>
      </c>
      <c r="G998" s="118" t="s">
        <v>3383</v>
      </c>
      <c r="H998" s="118" t="s">
        <v>3383</v>
      </c>
      <c r="I998" s="118">
        <v>5267272.5</v>
      </c>
    </row>
    <row r="999" spans="2:9">
      <c r="B999" s="115" t="s">
        <v>674</v>
      </c>
      <c r="C999" s="115" t="s">
        <v>2497</v>
      </c>
      <c r="D999" s="115" t="s">
        <v>3424</v>
      </c>
      <c r="E999" s="118">
        <v>1987650</v>
      </c>
      <c r="F999" s="118" t="s">
        <v>3383</v>
      </c>
      <c r="G999" s="118" t="s">
        <v>3383</v>
      </c>
      <c r="H999" s="118" t="s">
        <v>3383</v>
      </c>
      <c r="I999" s="118">
        <v>1987650</v>
      </c>
    </row>
    <row r="1000" spans="2:9">
      <c r="B1000" s="115" t="s">
        <v>674</v>
      </c>
      <c r="C1000" s="115" t="s">
        <v>2498</v>
      </c>
      <c r="D1000" s="115" t="s">
        <v>3420</v>
      </c>
      <c r="E1000" s="118">
        <v>4259250</v>
      </c>
      <c r="F1000" s="118" t="s">
        <v>3383</v>
      </c>
      <c r="G1000" s="118" t="s">
        <v>3383</v>
      </c>
      <c r="H1000" s="118" t="s">
        <v>3383</v>
      </c>
      <c r="I1000" s="118">
        <v>4259250</v>
      </c>
    </row>
    <row r="1001" spans="2:9">
      <c r="B1001" s="115" t="s">
        <v>674</v>
      </c>
      <c r="C1001" s="115" t="s">
        <v>2499</v>
      </c>
      <c r="D1001" s="115" t="s">
        <v>3426</v>
      </c>
      <c r="E1001" s="118">
        <v>851850</v>
      </c>
      <c r="F1001" s="118" t="s">
        <v>3383</v>
      </c>
      <c r="G1001" s="118" t="s">
        <v>3383</v>
      </c>
      <c r="H1001" s="118" t="s">
        <v>3383</v>
      </c>
      <c r="I1001" s="118">
        <v>851850</v>
      </c>
    </row>
    <row r="1002" spans="2:9">
      <c r="B1002" s="115" t="s">
        <v>674</v>
      </c>
      <c r="C1002" s="115" t="s">
        <v>2500</v>
      </c>
      <c r="D1002" s="115" t="s">
        <v>1699</v>
      </c>
      <c r="E1002" s="118">
        <v>32938.199999999997</v>
      </c>
      <c r="F1002" s="118" t="s">
        <v>3383</v>
      </c>
      <c r="G1002" s="118" t="s">
        <v>3383</v>
      </c>
      <c r="H1002" s="118" t="s">
        <v>3383</v>
      </c>
      <c r="I1002" s="118">
        <v>32938.199999999997</v>
      </c>
    </row>
    <row r="1003" spans="2:9">
      <c r="B1003" s="115" t="s">
        <v>674</v>
      </c>
      <c r="C1003" s="115" t="s">
        <v>2501</v>
      </c>
      <c r="D1003" s="115" t="s">
        <v>1701</v>
      </c>
      <c r="E1003" s="118">
        <v>98814.6</v>
      </c>
      <c r="F1003" s="118" t="s">
        <v>3383</v>
      </c>
      <c r="G1003" s="118" t="s">
        <v>3383</v>
      </c>
      <c r="H1003" s="118" t="s">
        <v>3383</v>
      </c>
      <c r="I1003" s="118">
        <v>98814.6</v>
      </c>
    </row>
    <row r="1004" spans="2:9">
      <c r="B1004" s="115" t="s">
        <v>674</v>
      </c>
      <c r="C1004" s="115" t="s">
        <v>2502</v>
      </c>
      <c r="D1004" s="115" t="s">
        <v>3430</v>
      </c>
      <c r="E1004" s="118">
        <v>4731635.93</v>
      </c>
      <c r="F1004" s="118">
        <v>410000</v>
      </c>
      <c r="G1004" s="118">
        <v>4508000</v>
      </c>
      <c r="H1004" s="118">
        <v>4918000</v>
      </c>
      <c r="I1004" s="118" t="s">
        <v>3475</v>
      </c>
    </row>
    <row r="1005" spans="2:9">
      <c r="B1005" s="115" t="s">
        <v>674</v>
      </c>
      <c r="C1005" s="115" t="s">
        <v>2503</v>
      </c>
      <c r="D1005" s="115" t="s">
        <v>3417</v>
      </c>
      <c r="E1005" s="118">
        <v>3900000</v>
      </c>
      <c r="F1005" s="118" t="s">
        <v>3383</v>
      </c>
      <c r="G1005" s="118">
        <v>1949700</v>
      </c>
      <c r="H1005" s="118">
        <v>1949700</v>
      </c>
      <c r="I1005" s="118">
        <v>1950300</v>
      </c>
    </row>
    <row r="1006" spans="2:9">
      <c r="B1006" s="115" t="s">
        <v>674</v>
      </c>
      <c r="C1006" s="115" t="s">
        <v>1489</v>
      </c>
      <c r="D1006" s="115" t="s">
        <v>3464</v>
      </c>
      <c r="E1006" s="118">
        <v>8931000</v>
      </c>
      <c r="F1006" s="118">
        <v>1698413.39</v>
      </c>
      <c r="G1006" s="118" t="s">
        <v>3383</v>
      </c>
      <c r="H1006" s="118">
        <v>1698413.39</v>
      </c>
      <c r="I1006" s="118">
        <v>7232586.6100000003</v>
      </c>
    </row>
    <row r="1007" spans="2:9">
      <c r="B1007" s="115" t="s">
        <v>694</v>
      </c>
      <c r="C1007" s="115" t="s">
        <v>2504</v>
      </c>
      <c r="D1007" s="115" t="s">
        <v>3408</v>
      </c>
      <c r="E1007" s="118">
        <v>1960600</v>
      </c>
      <c r="F1007" s="118">
        <v>682837.88</v>
      </c>
      <c r="G1007" s="118" t="s">
        <v>3383</v>
      </c>
      <c r="H1007" s="118">
        <v>682837.88</v>
      </c>
      <c r="I1007" s="118">
        <v>1277762.1200000001</v>
      </c>
    </row>
    <row r="1008" spans="2:9">
      <c r="B1008" s="115" t="s">
        <v>694</v>
      </c>
      <c r="C1008" s="115" t="s">
        <v>2505</v>
      </c>
      <c r="D1008" s="115" t="s">
        <v>1600</v>
      </c>
      <c r="E1008" s="118">
        <v>8611849.5</v>
      </c>
      <c r="F1008" s="118">
        <v>2668132.2999999998</v>
      </c>
      <c r="G1008" s="118" t="s">
        <v>3383</v>
      </c>
      <c r="H1008" s="118">
        <v>2668132.2999999998</v>
      </c>
      <c r="I1008" s="118">
        <v>5943717.2000000002</v>
      </c>
    </row>
    <row r="1009" spans="2:9">
      <c r="B1009" s="115" t="s">
        <v>694</v>
      </c>
      <c r="C1009" s="115" t="s">
        <v>2506</v>
      </c>
      <c r="D1009" s="115" t="s">
        <v>1602</v>
      </c>
      <c r="E1009" s="118">
        <v>1139100</v>
      </c>
      <c r="F1009" s="118">
        <v>189766.89</v>
      </c>
      <c r="G1009" s="118" t="s">
        <v>3383</v>
      </c>
      <c r="H1009" s="118">
        <v>189766.89</v>
      </c>
      <c r="I1009" s="118">
        <v>949333.11</v>
      </c>
    </row>
    <row r="1010" spans="2:9">
      <c r="B1010" s="115" t="s">
        <v>694</v>
      </c>
      <c r="C1010" s="115" t="s">
        <v>2507</v>
      </c>
      <c r="D1010" s="115" t="s">
        <v>1604</v>
      </c>
      <c r="E1010" s="118">
        <v>3579600</v>
      </c>
      <c r="F1010" s="118">
        <v>1024520.66</v>
      </c>
      <c r="G1010" s="118" t="s">
        <v>3383</v>
      </c>
      <c r="H1010" s="118">
        <v>1024520.66</v>
      </c>
      <c r="I1010" s="118">
        <v>2555079.34</v>
      </c>
    </row>
    <row r="1011" spans="2:9">
      <c r="B1011" s="115" t="s">
        <v>694</v>
      </c>
      <c r="C1011" s="115" t="s">
        <v>2508</v>
      </c>
      <c r="D1011" s="115" t="s">
        <v>2975</v>
      </c>
      <c r="E1011" s="118">
        <v>7757104.4000000004</v>
      </c>
      <c r="F1011" s="118">
        <v>2162686.29</v>
      </c>
      <c r="G1011" s="118" t="s">
        <v>3383</v>
      </c>
      <c r="H1011" s="118">
        <v>2162686.29</v>
      </c>
      <c r="I1011" s="118">
        <v>5594418.1100000003</v>
      </c>
    </row>
    <row r="1012" spans="2:9">
      <c r="B1012" s="115" t="s">
        <v>694</v>
      </c>
      <c r="C1012" s="115" t="s">
        <v>2509</v>
      </c>
      <c r="D1012" s="115" t="s">
        <v>1607</v>
      </c>
      <c r="E1012" s="118">
        <v>1628000</v>
      </c>
      <c r="F1012" s="118" t="s">
        <v>3383</v>
      </c>
      <c r="G1012" s="118" t="s">
        <v>3383</v>
      </c>
      <c r="H1012" s="118" t="s">
        <v>3383</v>
      </c>
      <c r="I1012" s="118">
        <v>1628000</v>
      </c>
    </row>
    <row r="1013" spans="2:9">
      <c r="B1013" s="115" t="s">
        <v>694</v>
      </c>
      <c r="C1013" s="115" t="s">
        <v>2510</v>
      </c>
      <c r="D1013" s="115" t="s">
        <v>3418</v>
      </c>
      <c r="E1013" s="118">
        <v>450000</v>
      </c>
      <c r="F1013" s="118" t="s">
        <v>3383</v>
      </c>
      <c r="G1013" s="118" t="s">
        <v>3383</v>
      </c>
      <c r="H1013" s="118" t="s">
        <v>3383</v>
      </c>
      <c r="I1013" s="118">
        <v>450000</v>
      </c>
    </row>
    <row r="1014" spans="2:9">
      <c r="B1014" s="115" t="s">
        <v>694</v>
      </c>
      <c r="C1014" s="115" t="s">
        <v>2511</v>
      </c>
      <c r="D1014" s="115" t="s">
        <v>3409</v>
      </c>
      <c r="E1014" s="118">
        <v>150000</v>
      </c>
      <c r="F1014" s="118" t="s">
        <v>3383</v>
      </c>
      <c r="G1014" s="118" t="s">
        <v>3383</v>
      </c>
      <c r="H1014" s="118" t="s">
        <v>3383</v>
      </c>
      <c r="I1014" s="118">
        <v>150000</v>
      </c>
    </row>
    <row r="1015" spans="2:9">
      <c r="B1015" s="115" t="s">
        <v>694</v>
      </c>
      <c r="C1015" s="115" t="s">
        <v>2512</v>
      </c>
      <c r="D1015" s="115" t="s">
        <v>1610</v>
      </c>
      <c r="E1015" s="118">
        <v>5742250</v>
      </c>
      <c r="F1015" s="118">
        <v>2262000</v>
      </c>
      <c r="G1015" s="118">
        <v>3450000</v>
      </c>
      <c r="H1015" s="118">
        <v>5712000</v>
      </c>
      <c r="I1015" s="118">
        <v>30250</v>
      </c>
    </row>
    <row r="1016" spans="2:9">
      <c r="B1016" s="115" t="s">
        <v>694</v>
      </c>
      <c r="C1016" s="115" t="s">
        <v>2513</v>
      </c>
      <c r="D1016" s="115" t="s">
        <v>2306</v>
      </c>
      <c r="E1016" s="118">
        <v>3181215</v>
      </c>
      <c r="F1016" s="118">
        <v>459900</v>
      </c>
      <c r="G1016" s="118">
        <v>1540100</v>
      </c>
      <c r="H1016" s="118">
        <v>2000000</v>
      </c>
      <c r="I1016" s="118">
        <v>1181215</v>
      </c>
    </row>
    <row r="1017" spans="2:9">
      <c r="B1017" s="115" t="s">
        <v>694</v>
      </c>
      <c r="C1017" s="115" t="s">
        <v>2514</v>
      </c>
      <c r="D1017" s="115" t="s">
        <v>1615</v>
      </c>
      <c r="E1017" s="118">
        <v>1170000</v>
      </c>
      <c r="F1017" s="118" t="s">
        <v>3383</v>
      </c>
      <c r="G1017" s="118" t="s">
        <v>3383</v>
      </c>
      <c r="H1017" s="118" t="s">
        <v>3383</v>
      </c>
      <c r="I1017" s="118">
        <v>1170000</v>
      </c>
    </row>
    <row r="1018" spans="2:9">
      <c r="B1018" s="115" t="s">
        <v>694</v>
      </c>
      <c r="C1018" s="115" t="s">
        <v>2515</v>
      </c>
      <c r="D1018" s="115" t="s">
        <v>3474</v>
      </c>
      <c r="E1018" s="118">
        <v>150000</v>
      </c>
      <c r="F1018" s="118">
        <v>149740</v>
      </c>
      <c r="G1018" s="118" t="s">
        <v>3383</v>
      </c>
      <c r="H1018" s="118">
        <v>149740</v>
      </c>
      <c r="I1018" s="118">
        <v>260</v>
      </c>
    </row>
    <row r="1019" spans="2:9">
      <c r="B1019" s="115" t="s">
        <v>694</v>
      </c>
      <c r="C1019" s="115" t="s">
        <v>2516</v>
      </c>
      <c r="D1019" s="115" t="s">
        <v>3411</v>
      </c>
      <c r="E1019" s="118">
        <v>75000</v>
      </c>
      <c r="F1019" s="118" t="s">
        <v>3383</v>
      </c>
      <c r="G1019" s="118" t="s">
        <v>3383</v>
      </c>
      <c r="H1019" s="118" t="s">
        <v>3383</v>
      </c>
      <c r="I1019" s="118">
        <v>75000</v>
      </c>
    </row>
    <row r="1020" spans="2:9">
      <c r="B1020" s="115" t="s">
        <v>694</v>
      </c>
      <c r="C1020" s="115" t="s">
        <v>2517</v>
      </c>
      <c r="D1020" s="115" t="s">
        <v>1619</v>
      </c>
      <c r="E1020" s="118">
        <v>150000</v>
      </c>
      <c r="F1020" s="118" t="s">
        <v>3383</v>
      </c>
      <c r="G1020" s="118" t="s">
        <v>3383</v>
      </c>
      <c r="H1020" s="118" t="s">
        <v>3383</v>
      </c>
      <c r="I1020" s="118">
        <v>150000</v>
      </c>
    </row>
    <row r="1021" spans="2:9">
      <c r="B1021" s="115" t="s">
        <v>694</v>
      </c>
      <c r="C1021" s="115" t="s">
        <v>2518</v>
      </c>
      <c r="D1021" s="115" t="s">
        <v>3412</v>
      </c>
      <c r="E1021" s="118">
        <v>800000</v>
      </c>
      <c r="F1021" s="118" t="s">
        <v>3383</v>
      </c>
      <c r="G1021" s="118" t="s">
        <v>3383</v>
      </c>
      <c r="H1021" s="118" t="s">
        <v>3383</v>
      </c>
      <c r="I1021" s="118">
        <v>800000</v>
      </c>
    </row>
    <row r="1022" spans="2:9">
      <c r="B1022" s="115" t="s">
        <v>694</v>
      </c>
      <c r="C1022" s="115" t="s">
        <v>2519</v>
      </c>
      <c r="D1022" s="115" t="s">
        <v>3413</v>
      </c>
      <c r="E1022" s="118">
        <v>160000</v>
      </c>
      <c r="F1022" s="118">
        <v>19000</v>
      </c>
      <c r="G1022" s="118" t="s">
        <v>3383</v>
      </c>
      <c r="H1022" s="118">
        <v>19000</v>
      </c>
      <c r="I1022" s="118">
        <v>141000</v>
      </c>
    </row>
    <row r="1023" spans="2:9">
      <c r="B1023" s="115" t="s">
        <v>694</v>
      </c>
      <c r="C1023" s="115" t="s">
        <v>2520</v>
      </c>
      <c r="D1023" s="115" t="s">
        <v>3419</v>
      </c>
      <c r="E1023" s="118">
        <v>60000</v>
      </c>
      <c r="F1023" s="118" t="s">
        <v>3383</v>
      </c>
      <c r="G1023" s="118" t="s">
        <v>3383</v>
      </c>
      <c r="H1023" s="118" t="s">
        <v>3383</v>
      </c>
      <c r="I1023" s="118">
        <v>60000</v>
      </c>
    </row>
    <row r="1024" spans="2:9">
      <c r="B1024" s="115" t="s">
        <v>694</v>
      </c>
      <c r="C1024" s="115" t="s">
        <v>2521</v>
      </c>
      <c r="D1024" s="115" t="s">
        <v>3423</v>
      </c>
      <c r="E1024" s="118">
        <v>360000</v>
      </c>
      <c r="F1024" s="118" t="s">
        <v>3383</v>
      </c>
      <c r="G1024" s="118" t="s">
        <v>3383</v>
      </c>
      <c r="H1024" s="118" t="s">
        <v>3383</v>
      </c>
      <c r="I1024" s="118">
        <v>360000</v>
      </c>
    </row>
    <row r="1025" spans="2:9">
      <c r="B1025" s="115" t="s">
        <v>694</v>
      </c>
      <c r="C1025" s="115" t="s">
        <v>2522</v>
      </c>
      <c r="D1025" s="115" t="s">
        <v>1625</v>
      </c>
      <c r="E1025" s="118">
        <v>3208635</v>
      </c>
      <c r="F1025" s="118" t="s">
        <v>3383</v>
      </c>
      <c r="G1025" s="118" t="s">
        <v>3383</v>
      </c>
      <c r="H1025" s="118" t="s">
        <v>3383</v>
      </c>
      <c r="I1025" s="118">
        <v>3208635</v>
      </c>
    </row>
    <row r="1026" spans="2:9">
      <c r="B1026" s="115" t="s">
        <v>694</v>
      </c>
      <c r="C1026" s="115" t="s">
        <v>2523</v>
      </c>
      <c r="D1026" s="115" t="s">
        <v>3420</v>
      </c>
      <c r="E1026" s="118">
        <v>2129625</v>
      </c>
      <c r="F1026" s="118" t="s">
        <v>3383</v>
      </c>
      <c r="G1026" s="118" t="s">
        <v>3383</v>
      </c>
      <c r="H1026" s="118" t="s">
        <v>3383</v>
      </c>
      <c r="I1026" s="118">
        <v>2129625</v>
      </c>
    </row>
    <row r="1027" spans="2:9">
      <c r="B1027" s="115" t="s">
        <v>694</v>
      </c>
      <c r="C1027" s="115" t="s">
        <v>2524</v>
      </c>
      <c r="D1027" s="115" t="s">
        <v>3430</v>
      </c>
      <c r="E1027" s="118">
        <v>5000000</v>
      </c>
      <c r="F1027" s="118">
        <v>205000</v>
      </c>
      <c r="G1027" s="118">
        <v>2254000</v>
      </c>
      <c r="H1027" s="118">
        <v>2459000</v>
      </c>
      <c r="I1027" s="118">
        <v>2541000</v>
      </c>
    </row>
    <row r="1028" spans="2:9">
      <c r="B1028" s="115" t="s">
        <v>694</v>
      </c>
      <c r="C1028" s="115" t="s">
        <v>3369</v>
      </c>
      <c r="D1028" s="115" t="s">
        <v>3398</v>
      </c>
      <c r="E1028" s="118">
        <v>27505715.190000001</v>
      </c>
      <c r="F1028" s="118">
        <v>27505715.190000001</v>
      </c>
      <c r="G1028" s="118" t="s">
        <v>3383</v>
      </c>
      <c r="H1028" s="118">
        <v>27505715.190000001</v>
      </c>
      <c r="I1028" s="118" t="s">
        <v>3383</v>
      </c>
    </row>
    <row r="1029" spans="2:9">
      <c r="B1029" s="115" t="s">
        <v>698</v>
      </c>
      <c r="C1029" s="115" t="s">
        <v>1490</v>
      </c>
      <c r="D1029" s="115" t="s">
        <v>3464</v>
      </c>
      <c r="E1029" s="118">
        <v>34555196.469999999</v>
      </c>
      <c r="F1029" s="118">
        <v>941180.2</v>
      </c>
      <c r="G1029" s="118" t="s">
        <v>3383</v>
      </c>
      <c r="H1029" s="118">
        <v>941180.2</v>
      </c>
      <c r="I1029" s="118">
        <v>33614016.270000003</v>
      </c>
    </row>
    <row r="1030" spans="2:9">
      <c r="B1030" s="115" t="s">
        <v>698</v>
      </c>
      <c r="C1030" s="115" t="s">
        <v>2525</v>
      </c>
      <c r="D1030" s="115" t="s">
        <v>3408</v>
      </c>
      <c r="E1030" s="118">
        <v>7810450</v>
      </c>
      <c r="F1030" s="118">
        <v>1663404.32</v>
      </c>
      <c r="G1030" s="118" t="s">
        <v>3383</v>
      </c>
      <c r="H1030" s="118">
        <v>1663404.32</v>
      </c>
      <c r="I1030" s="118">
        <v>6147045.6799999997</v>
      </c>
    </row>
    <row r="1031" spans="2:9">
      <c r="B1031" s="115" t="s">
        <v>698</v>
      </c>
      <c r="C1031" s="115" t="s">
        <v>2526</v>
      </c>
      <c r="D1031" s="115" t="s">
        <v>1600</v>
      </c>
      <c r="E1031" s="118">
        <v>48236629.329999998</v>
      </c>
      <c r="F1031" s="118">
        <v>5843760.8200000003</v>
      </c>
      <c r="G1031" s="118" t="s">
        <v>3383</v>
      </c>
      <c r="H1031" s="118">
        <v>5843760.8200000003</v>
      </c>
      <c r="I1031" s="118">
        <v>42392868.509999998</v>
      </c>
    </row>
    <row r="1032" spans="2:9">
      <c r="B1032" s="115" t="s">
        <v>698</v>
      </c>
      <c r="C1032" s="115" t="s">
        <v>2527</v>
      </c>
      <c r="D1032" s="115" t="s">
        <v>1602</v>
      </c>
      <c r="E1032" s="118">
        <v>5448457.6900000004</v>
      </c>
      <c r="F1032" s="118">
        <v>364394.32</v>
      </c>
      <c r="G1032" s="118" t="s">
        <v>3383</v>
      </c>
      <c r="H1032" s="118">
        <v>364394.32</v>
      </c>
      <c r="I1032" s="118">
        <v>5084063.37</v>
      </c>
    </row>
    <row r="1033" spans="2:9">
      <c r="B1033" s="115" t="s">
        <v>698</v>
      </c>
      <c r="C1033" s="115" t="s">
        <v>2528</v>
      </c>
      <c r="D1033" s="115" t="s">
        <v>1604</v>
      </c>
      <c r="E1033" s="118">
        <v>11563085.75</v>
      </c>
      <c r="F1033" s="118">
        <v>295572.40000000002</v>
      </c>
      <c r="G1033" s="118" t="s">
        <v>3383</v>
      </c>
      <c r="H1033" s="118">
        <v>295572.40000000002</v>
      </c>
      <c r="I1033" s="118">
        <v>11267513.35</v>
      </c>
    </row>
    <row r="1034" spans="2:9">
      <c r="B1034" s="115" t="s">
        <v>698</v>
      </c>
      <c r="C1034" s="115" t="s">
        <v>2529</v>
      </c>
      <c r="D1034" s="115" t="s">
        <v>2975</v>
      </c>
      <c r="E1034" s="118">
        <v>40537242.420000002</v>
      </c>
      <c r="F1034" s="118">
        <v>8415162.1899999995</v>
      </c>
      <c r="G1034" s="118" t="s">
        <v>3383</v>
      </c>
      <c r="H1034" s="118">
        <v>8415162.1899999995</v>
      </c>
      <c r="I1034" s="118">
        <v>32122080.23</v>
      </c>
    </row>
    <row r="1035" spans="2:9">
      <c r="B1035" s="115" t="s">
        <v>698</v>
      </c>
      <c r="C1035" s="115" t="s">
        <v>2530</v>
      </c>
      <c r="D1035" s="115" t="s">
        <v>1607</v>
      </c>
      <c r="E1035" s="118">
        <v>10384000</v>
      </c>
      <c r="F1035" s="118" t="s">
        <v>3383</v>
      </c>
      <c r="G1035" s="118" t="s">
        <v>3383</v>
      </c>
      <c r="H1035" s="118" t="s">
        <v>3383</v>
      </c>
      <c r="I1035" s="118">
        <v>10384000</v>
      </c>
    </row>
    <row r="1036" spans="2:9">
      <c r="B1036" s="115" t="s">
        <v>698</v>
      </c>
      <c r="C1036" s="115" t="s">
        <v>2531</v>
      </c>
      <c r="D1036" s="115" t="s">
        <v>3418</v>
      </c>
      <c r="E1036" s="118">
        <v>7500000</v>
      </c>
      <c r="F1036" s="118" t="s">
        <v>3383</v>
      </c>
      <c r="G1036" s="118" t="s">
        <v>3383</v>
      </c>
      <c r="H1036" s="118" t="s">
        <v>3383</v>
      </c>
      <c r="I1036" s="118">
        <v>7500000</v>
      </c>
    </row>
    <row r="1037" spans="2:9">
      <c r="B1037" s="115" t="s">
        <v>698</v>
      </c>
      <c r="C1037" s="115" t="s">
        <v>2532</v>
      </c>
      <c r="D1037" s="115" t="s">
        <v>3409</v>
      </c>
      <c r="E1037" s="118">
        <v>810000</v>
      </c>
      <c r="F1037" s="118">
        <v>80000</v>
      </c>
      <c r="G1037" s="118" t="s">
        <v>3383</v>
      </c>
      <c r="H1037" s="118">
        <v>80000</v>
      </c>
      <c r="I1037" s="118">
        <v>730000</v>
      </c>
    </row>
    <row r="1038" spans="2:9">
      <c r="B1038" s="115" t="s">
        <v>698</v>
      </c>
      <c r="C1038" s="115" t="s">
        <v>2533</v>
      </c>
      <c r="D1038" s="115" t="s">
        <v>1610</v>
      </c>
      <c r="E1038" s="118">
        <v>62850175</v>
      </c>
      <c r="F1038" s="118">
        <v>2174500</v>
      </c>
      <c r="G1038" s="118">
        <v>6772500</v>
      </c>
      <c r="H1038" s="118">
        <v>8947000</v>
      </c>
      <c r="I1038" s="118">
        <v>53903175</v>
      </c>
    </row>
    <row r="1039" spans="2:9">
      <c r="B1039" s="115" t="s">
        <v>698</v>
      </c>
      <c r="C1039" s="115" t="s">
        <v>2534</v>
      </c>
      <c r="D1039" s="115" t="s">
        <v>2306</v>
      </c>
      <c r="E1039" s="118">
        <v>19938867.850000001</v>
      </c>
      <c r="F1039" s="118" t="s">
        <v>3383</v>
      </c>
      <c r="G1039" s="118">
        <v>271344</v>
      </c>
      <c r="H1039" s="118">
        <v>271344</v>
      </c>
      <c r="I1039" s="118">
        <v>19667523.850000001</v>
      </c>
    </row>
    <row r="1040" spans="2:9">
      <c r="B1040" s="115" t="s">
        <v>698</v>
      </c>
      <c r="C1040" s="115" t="s">
        <v>2535</v>
      </c>
      <c r="D1040" s="115" t="s">
        <v>1615</v>
      </c>
      <c r="E1040" s="118">
        <v>6120000</v>
      </c>
      <c r="F1040" s="118">
        <v>143200</v>
      </c>
      <c r="G1040" s="118" t="s">
        <v>3383</v>
      </c>
      <c r="H1040" s="118">
        <v>143200</v>
      </c>
      <c r="I1040" s="118">
        <v>5976800</v>
      </c>
    </row>
    <row r="1041" spans="2:9">
      <c r="B1041" s="115" t="s">
        <v>698</v>
      </c>
      <c r="C1041" s="115" t="s">
        <v>2536</v>
      </c>
      <c r="D1041" s="115" t="s">
        <v>3410</v>
      </c>
      <c r="E1041" s="118">
        <v>300000</v>
      </c>
      <c r="F1041" s="118" t="s">
        <v>3383</v>
      </c>
      <c r="G1041" s="118" t="s">
        <v>3383</v>
      </c>
      <c r="H1041" s="118" t="s">
        <v>3383</v>
      </c>
      <c r="I1041" s="118">
        <v>300000</v>
      </c>
    </row>
    <row r="1042" spans="2:9">
      <c r="B1042" s="115" t="s">
        <v>698</v>
      </c>
      <c r="C1042" s="115" t="s">
        <v>2537</v>
      </c>
      <c r="D1042" s="115" t="s">
        <v>3411</v>
      </c>
      <c r="E1042" s="118">
        <v>225000</v>
      </c>
      <c r="F1042" s="118" t="s">
        <v>3383</v>
      </c>
      <c r="G1042" s="118" t="s">
        <v>3383</v>
      </c>
      <c r="H1042" s="118" t="s">
        <v>3383</v>
      </c>
      <c r="I1042" s="118">
        <v>225000</v>
      </c>
    </row>
    <row r="1043" spans="2:9">
      <c r="B1043" s="115" t="s">
        <v>698</v>
      </c>
      <c r="C1043" s="115" t="s">
        <v>2538</v>
      </c>
      <c r="D1043" s="115" t="s">
        <v>1619</v>
      </c>
      <c r="E1043" s="118">
        <v>450000</v>
      </c>
      <c r="F1043" s="118" t="s">
        <v>3383</v>
      </c>
      <c r="G1043" s="118" t="s">
        <v>3383</v>
      </c>
      <c r="H1043" s="118" t="s">
        <v>3383</v>
      </c>
      <c r="I1043" s="118">
        <v>450000</v>
      </c>
    </row>
    <row r="1044" spans="2:9">
      <c r="B1044" s="115" t="s">
        <v>698</v>
      </c>
      <c r="C1044" s="115" t="s">
        <v>2539</v>
      </c>
      <c r="D1044" s="115" t="s">
        <v>3412</v>
      </c>
      <c r="E1044" s="118">
        <v>2384665.37</v>
      </c>
      <c r="F1044" s="118">
        <v>769746.94</v>
      </c>
      <c r="G1044" s="118" t="s">
        <v>3383</v>
      </c>
      <c r="H1044" s="118">
        <v>769746.94</v>
      </c>
      <c r="I1044" s="118">
        <v>1614918.43</v>
      </c>
    </row>
    <row r="1045" spans="2:9">
      <c r="B1045" s="115" t="s">
        <v>698</v>
      </c>
      <c r="C1045" s="115" t="s">
        <v>2540</v>
      </c>
      <c r="D1045" s="115" t="s">
        <v>3413</v>
      </c>
      <c r="E1045" s="118">
        <v>320000</v>
      </c>
      <c r="F1045" s="118" t="s">
        <v>3383</v>
      </c>
      <c r="G1045" s="118" t="s">
        <v>3383</v>
      </c>
      <c r="H1045" s="118" t="s">
        <v>3383</v>
      </c>
      <c r="I1045" s="118">
        <v>320000</v>
      </c>
    </row>
    <row r="1046" spans="2:9">
      <c r="B1046" s="115" t="s">
        <v>698</v>
      </c>
      <c r="C1046" s="115" t="s">
        <v>2541</v>
      </c>
      <c r="D1046" s="115" t="s">
        <v>3419</v>
      </c>
      <c r="E1046" s="118">
        <v>140000</v>
      </c>
      <c r="F1046" s="118" t="s">
        <v>3383</v>
      </c>
      <c r="G1046" s="118" t="s">
        <v>3383</v>
      </c>
      <c r="H1046" s="118" t="s">
        <v>3383</v>
      </c>
      <c r="I1046" s="118">
        <v>140000</v>
      </c>
    </row>
    <row r="1047" spans="2:9">
      <c r="B1047" s="115" t="s">
        <v>698</v>
      </c>
      <c r="C1047" s="115" t="s">
        <v>2542</v>
      </c>
      <c r="D1047" s="115" t="s">
        <v>1647</v>
      </c>
      <c r="E1047" s="118">
        <v>975000</v>
      </c>
      <c r="F1047" s="118" t="s">
        <v>3383</v>
      </c>
      <c r="G1047" s="118" t="s">
        <v>3383</v>
      </c>
      <c r="H1047" s="118" t="s">
        <v>3383</v>
      </c>
      <c r="I1047" s="118">
        <v>975000</v>
      </c>
    </row>
    <row r="1048" spans="2:9">
      <c r="B1048" s="115" t="s">
        <v>698</v>
      </c>
      <c r="C1048" s="115" t="s">
        <v>2543</v>
      </c>
      <c r="D1048" s="115" t="s">
        <v>3423</v>
      </c>
      <c r="E1048" s="118">
        <v>840000</v>
      </c>
      <c r="F1048" s="118" t="s">
        <v>3383</v>
      </c>
      <c r="G1048" s="118" t="s">
        <v>3383</v>
      </c>
      <c r="H1048" s="118" t="s">
        <v>3383</v>
      </c>
      <c r="I1048" s="118">
        <v>840000</v>
      </c>
    </row>
    <row r="1049" spans="2:9">
      <c r="B1049" s="115" t="s">
        <v>698</v>
      </c>
      <c r="C1049" s="115" t="s">
        <v>2544</v>
      </c>
      <c r="D1049" s="115" t="s">
        <v>1625</v>
      </c>
      <c r="E1049" s="118">
        <v>4174065</v>
      </c>
      <c r="F1049" s="118" t="s">
        <v>3383</v>
      </c>
      <c r="G1049" s="118" t="s">
        <v>3383</v>
      </c>
      <c r="H1049" s="118" t="s">
        <v>3383</v>
      </c>
      <c r="I1049" s="118">
        <v>4174065</v>
      </c>
    </row>
    <row r="1050" spans="2:9">
      <c r="B1050" s="115" t="s">
        <v>698</v>
      </c>
      <c r="C1050" s="115" t="s">
        <v>2545</v>
      </c>
      <c r="D1050" s="115" t="s">
        <v>3420</v>
      </c>
      <c r="E1050" s="118">
        <v>4969125</v>
      </c>
      <c r="F1050" s="118" t="s">
        <v>3383</v>
      </c>
      <c r="G1050" s="118" t="s">
        <v>3383</v>
      </c>
      <c r="H1050" s="118" t="s">
        <v>3383</v>
      </c>
      <c r="I1050" s="118">
        <v>4969125</v>
      </c>
    </row>
    <row r="1051" spans="2:9">
      <c r="B1051" s="115" t="s">
        <v>698</v>
      </c>
      <c r="C1051" s="115" t="s">
        <v>2546</v>
      </c>
      <c r="D1051" s="115" t="s">
        <v>3476</v>
      </c>
      <c r="E1051" s="118">
        <v>5000000</v>
      </c>
      <c r="F1051" s="118">
        <v>205000</v>
      </c>
      <c r="G1051" s="118">
        <v>2254000</v>
      </c>
      <c r="H1051" s="118">
        <v>2459000</v>
      </c>
      <c r="I1051" s="118">
        <v>2541000</v>
      </c>
    </row>
    <row r="1052" spans="2:9">
      <c r="B1052" s="115" t="s">
        <v>698</v>
      </c>
      <c r="C1052" s="115" t="s">
        <v>2547</v>
      </c>
      <c r="D1052" s="115" t="s">
        <v>3417</v>
      </c>
      <c r="E1052" s="118">
        <v>3900000</v>
      </c>
      <c r="F1052" s="118" t="s">
        <v>3383</v>
      </c>
      <c r="G1052" s="118">
        <v>1949700</v>
      </c>
      <c r="H1052" s="118">
        <v>1949700</v>
      </c>
      <c r="I1052" s="118">
        <v>1950300</v>
      </c>
    </row>
    <row r="1053" spans="2:9">
      <c r="B1053" s="115" t="s">
        <v>698</v>
      </c>
      <c r="C1053" s="115" t="s">
        <v>3370</v>
      </c>
      <c r="D1053" s="115" t="s">
        <v>3398</v>
      </c>
      <c r="E1053" s="118">
        <v>728861.3</v>
      </c>
      <c r="F1053" s="118">
        <v>728861.3</v>
      </c>
      <c r="G1053" s="118" t="s">
        <v>3383</v>
      </c>
      <c r="H1053" s="118">
        <v>728861.3</v>
      </c>
      <c r="I1053" s="118" t="s">
        <v>3383</v>
      </c>
    </row>
    <row r="1054" spans="2:9">
      <c r="B1054" s="115" t="s">
        <v>722</v>
      </c>
      <c r="C1054" s="115" t="s">
        <v>1491</v>
      </c>
      <c r="D1054" s="115" t="s">
        <v>1597</v>
      </c>
      <c r="E1054" s="118">
        <v>5055036.58</v>
      </c>
      <c r="F1054" s="118">
        <v>625323.62</v>
      </c>
      <c r="G1054" s="118" t="s">
        <v>3383</v>
      </c>
      <c r="H1054" s="118">
        <v>625323.62</v>
      </c>
      <c r="I1054" s="118">
        <v>4429712.96</v>
      </c>
    </row>
    <row r="1055" spans="2:9">
      <c r="B1055" s="115" t="s">
        <v>722</v>
      </c>
      <c r="C1055" s="115" t="s">
        <v>2548</v>
      </c>
      <c r="D1055" s="115" t="s">
        <v>3408</v>
      </c>
      <c r="E1055" s="118">
        <v>1094730.8500000001</v>
      </c>
      <c r="F1055" s="118">
        <v>238791.12</v>
      </c>
      <c r="G1055" s="118" t="s">
        <v>3383</v>
      </c>
      <c r="H1055" s="118">
        <v>238791.12</v>
      </c>
      <c r="I1055" s="118">
        <v>855939.73</v>
      </c>
    </row>
    <row r="1056" spans="2:9">
      <c r="B1056" s="115" t="s">
        <v>722</v>
      </c>
      <c r="C1056" s="115" t="s">
        <v>2549</v>
      </c>
      <c r="D1056" s="115" t="s">
        <v>1600</v>
      </c>
      <c r="E1056" s="118">
        <v>7144328.21</v>
      </c>
      <c r="F1056" s="118">
        <v>1484713.16</v>
      </c>
      <c r="G1056" s="118" t="s">
        <v>3383</v>
      </c>
      <c r="H1056" s="118">
        <v>1484713.16</v>
      </c>
      <c r="I1056" s="118">
        <v>5659615.0499999998</v>
      </c>
    </row>
    <row r="1057" spans="2:9">
      <c r="B1057" s="115" t="s">
        <v>722</v>
      </c>
      <c r="C1057" s="115" t="s">
        <v>2550</v>
      </c>
      <c r="D1057" s="115" t="s">
        <v>1602</v>
      </c>
      <c r="E1057" s="118">
        <v>617403.18999999994</v>
      </c>
      <c r="F1057" s="118">
        <v>89501.36</v>
      </c>
      <c r="G1057" s="118" t="s">
        <v>3383</v>
      </c>
      <c r="H1057" s="118">
        <v>89501.36</v>
      </c>
      <c r="I1057" s="118">
        <v>527901.82999999996</v>
      </c>
    </row>
    <row r="1058" spans="2:9">
      <c r="B1058" s="115" t="s">
        <v>722</v>
      </c>
      <c r="C1058" s="115" t="s">
        <v>2551</v>
      </c>
      <c r="D1058" s="115" t="s">
        <v>1604</v>
      </c>
      <c r="E1058" s="118">
        <v>1709959.95</v>
      </c>
      <c r="F1058" s="118">
        <v>175183.77</v>
      </c>
      <c r="G1058" s="118" t="s">
        <v>3383</v>
      </c>
      <c r="H1058" s="118">
        <v>175183.77</v>
      </c>
      <c r="I1058" s="118">
        <v>1534776.18</v>
      </c>
    </row>
    <row r="1059" spans="2:9">
      <c r="B1059" s="115" t="s">
        <v>722</v>
      </c>
      <c r="C1059" s="115" t="s">
        <v>2552</v>
      </c>
      <c r="D1059" s="115" t="s">
        <v>2975</v>
      </c>
      <c r="E1059" s="118">
        <v>11399813.48</v>
      </c>
      <c r="F1059" s="118">
        <v>15413.11</v>
      </c>
      <c r="G1059" s="118" t="s">
        <v>3383</v>
      </c>
      <c r="H1059" s="118">
        <v>15413.11</v>
      </c>
      <c r="I1059" s="118">
        <v>11384400.369999999</v>
      </c>
    </row>
    <row r="1060" spans="2:9">
      <c r="B1060" s="115" t="s">
        <v>722</v>
      </c>
      <c r="C1060" s="115" t="s">
        <v>2553</v>
      </c>
      <c r="D1060" s="115" t="s">
        <v>1607</v>
      </c>
      <c r="E1060" s="118">
        <v>1892000</v>
      </c>
      <c r="F1060" s="118" t="s">
        <v>3383</v>
      </c>
      <c r="G1060" s="118" t="s">
        <v>3383</v>
      </c>
      <c r="H1060" s="118" t="s">
        <v>3383</v>
      </c>
      <c r="I1060" s="118">
        <v>1892000</v>
      </c>
    </row>
    <row r="1061" spans="2:9">
      <c r="B1061" s="115" t="s">
        <v>722</v>
      </c>
      <c r="C1061" s="115" t="s">
        <v>2554</v>
      </c>
      <c r="D1061" s="115" t="s">
        <v>3418</v>
      </c>
      <c r="E1061" s="118">
        <v>540000</v>
      </c>
      <c r="F1061" s="118" t="s">
        <v>3383</v>
      </c>
      <c r="G1061" s="118" t="s">
        <v>3383</v>
      </c>
      <c r="H1061" s="118" t="s">
        <v>3383</v>
      </c>
      <c r="I1061" s="118">
        <v>540000</v>
      </c>
    </row>
    <row r="1062" spans="2:9">
      <c r="B1062" s="115" t="s">
        <v>722</v>
      </c>
      <c r="C1062" s="115" t="s">
        <v>2555</v>
      </c>
      <c r="D1062" s="115" t="s">
        <v>3409</v>
      </c>
      <c r="E1062" s="118">
        <v>150000</v>
      </c>
      <c r="F1062" s="118" t="s">
        <v>3383</v>
      </c>
      <c r="G1062" s="118" t="s">
        <v>3383</v>
      </c>
      <c r="H1062" s="118" t="s">
        <v>3383</v>
      </c>
      <c r="I1062" s="118">
        <v>150000</v>
      </c>
    </row>
    <row r="1063" spans="2:9">
      <c r="B1063" s="115" t="s">
        <v>722</v>
      </c>
      <c r="C1063" s="115" t="s">
        <v>2556</v>
      </c>
      <c r="D1063" s="115" t="s">
        <v>1610</v>
      </c>
      <c r="E1063" s="118">
        <v>14821023.99</v>
      </c>
      <c r="F1063" s="118">
        <v>20000</v>
      </c>
      <c r="G1063" s="118" t="s">
        <v>3383</v>
      </c>
      <c r="H1063" s="118">
        <v>20000</v>
      </c>
      <c r="I1063" s="118">
        <v>14801023.99</v>
      </c>
    </row>
    <row r="1064" spans="2:9">
      <c r="B1064" s="115" t="s">
        <v>722</v>
      </c>
      <c r="C1064" s="115" t="s">
        <v>2557</v>
      </c>
      <c r="D1064" s="115" t="s">
        <v>1612</v>
      </c>
      <c r="E1064" s="118">
        <v>2671082</v>
      </c>
      <c r="F1064" s="118" t="s">
        <v>3383</v>
      </c>
      <c r="G1064" s="118" t="s">
        <v>3383</v>
      </c>
      <c r="H1064" s="118" t="s">
        <v>3383</v>
      </c>
      <c r="I1064" s="118">
        <v>2671082</v>
      </c>
    </row>
    <row r="1065" spans="2:9">
      <c r="B1065" s="115" t="s">
        <v>722</v>
      </c>
      <c r="C1065" s="115" t="s">
        <v>2558</v>
      </c>
      <c r="D1065" s="115" t="s">
        <v>2982</v>
      </c>
      <c r="E1065" s="118">
        <v>30000</v>
      </c>
      <c r="F1065" s="118" t="s">
        <v>3383</v>
      </c>
      <c r="G1065" s="118" t="s">
        <v>3383</v>
      </c>
      <c r="H1065" s="118" t="s">
        <v>3383</v>
      </c>
      <c r="I1065" s="118">
        <v>30000</v>
      </c>
    </row>
    <row r="1066" spans="2:9">
      <c r="B1066" s="115" t="s">
        <v>722</v>
      </c>
      <c r="C1066" s="115" t="s">
        <v>2559</v>
      </c>
      <c r="D1066" s="115" t="s">
        <v>1615</v>
      </c>
      <c r="E1066" s="118">
        <v>1500000</v>
      </c>
      <c r="F1066" s="118" t="s">
        <v>3383</v>
      </c>
      <c r="G1066" s="118" t="s">
        <v>3383</v>
      </c>
      <c r="H1066" s="118" t="s">
        <v>3383</v>
      </c>
      <c r="I1066" s="118">
        <v>1500000</v>
      </c>
    </row>
    <row r="1067" spans="2:9">
      <c r="B1067" s="115" t="s">
        <v>722</v>
      </c>
      <c r="C1067" s="115" t="s">
        <v>2560</v>
      </c>
      <c r="D1067" s="115" t="s">
        <v>3410</v>
      </c>
      <c r="E1067" s="118">
        <v>150000</v>
      </c>
      <c r="F1067" s="118">
        <v>46470</v>
      </c>
      <c r="G1067" s="118" t="s">
        <v>3383</v>
      </c>
      <c r="H1067" s="118">
        <v>46470</v>
      </c>
      <c r="I1067" s="118">
        <v>103530</v>
      </c>
    </row>
    <row r="1068" spans="2:9">
      <c r="B1068" s="115" t="s">
        <v>722</v>
      </c>
      <c r="C1068" s="115" t="s">
        <v>2561</v>
      </c>
      <c r="D1068" s="115" t="s">
        <v>3411</v>
      </c>
      <c r="E1068" s="118">
        <v>133333.34</v>
      </c>
      <c r="F1068" s="118" t="s">
        <v>3383</v>
      </c>
      <c r="G1068" s="118" t="s">
        <v>3383</v>
      </c>
      <c r="H1068" s="118" t="s">
        <v>3383</v>
      </c>
      <c r="I1068" s="118">
        <v>133333.34</v>
      </c>
    </row>
    <row r="1069" spans="2:9">
      <c r="B1069" s="115" t="s">
        <v>722</v>
      </c>
      <c r="C1069" s="115" t="s">
        <v>2562</v>
      </c>
      <c r="D1069" s="115" t="s">
        <v>1619</v>
      </c>
      <c r="E1069" s="118">
        <v>300000</v>
      </c>
      <c r="F1069" s="118" t="s">
        <v>3383</v>
      </c>
      <c r="G1069" s="118" t="s">
        <v>3383</v>
      </c>
      <c r="H1069" s="118" t="s">
        <v>3383</v>
      </c>
      <c r="I1069" s="118">
        <v>300000</v>
      </c>
    </row>
    <row r="1070" spans="2:9">
      <c r="B1070" s="115" t="s">
        <v>722</v>
      </c>
      <c r="C1070" s="115" t="s">
        <v>2563</v>
      </c>
      <c r="D1070" s="115" t="s">
        <v>3412</v>
      </c>
      <c r="E1070" s="118">
        <v>1600000</v>
      </c>
      <c r="F1070" s="118" t="s">
        <v>3383</v>
      </c>
      <c r="G1070" s="118" t="s">
        <v>3383</v>
      </c>
      <c r="H1070" s="118" t="s">
        <v>3383</v>
      </c>
      <c r="I1070" s="118">
        <v>1600000</v>
      </c>
    </row>
    <row r="1071" spans="2:9">
      <c r="B1071" s="115" t="s">
        <v>722</v>
      </c>
      <c r="C1071" s="115" t="s">
        <v>2564</v>
      </c>
      <c r="D1071" s="115" t="s">
        <v>3413</v>
      </c>
      <c r="E1071" s="118">
        <v>160000</v>
      </c>
      <c r="F1071" s="118" t="s">
        <v>3383</v>
      </c>
      <c r="G1071" s="118" t="s">
        <v>3383</v>
      </c>
      <c r="H1071" s="118" t="s">
        <v>3383</v>
      </c>
      <c r="I1071" s="118">
        <v>160000</v>
      </c>
    </row>
    <row r="1072" spans="2:9">
      <c r="B1072" s="115" t="s">
        <v>722</v>
      </c>
      <c r="C1072" s="115" t="s">
        <v>2565</v>
      </c>
      <c r="D1072" s="115" t="s">
        <v>3419</v>
      </c>
      <c r="E1072" s="118">
        <v>80000</v>
      </c>
      <c r="F1072" s="118" t="s">
        <v>3383</v>
      </c>
      <c r="G1072" s="118" t="s">
        <v>3383</v>
      </c>
      <c r="H1072" s="118" t="s">
        <v>3383</v>
      </c>
      <c r="I1072" s="118">
        <v>80000</v>
      </c>
    </row>
    <row r="1073" spans="2:9">
      <c r="B1073" s="115" t="s">
        <v>722</v>
      </c>
      <c r="C1073" s="115" t="s">
        <v>2566</v>
      </c>
      <c r="D1073" s="115" t="s">
        <v>1647</v>
      </c>
      <c r="E1073" s="118">
        <v>950000</v>
      </c>
      <c r="F1073" s="118" t="s">
        <v>3383</v>
      </c>
      <c r="G1073" s="118" t="s">
        <v>3383</v>
      </c>
      <c r="H1073" s="118" t="s">
        <v>3383</v>
      </c>
      <c r="I1073" s="118">
        <v>950000</v>
      </c>
    </row>
    <row r="1074" spans="2:9">
      <c r="B1074" s="115" t="s">
        <v>722</v>
      </c>
      <c r="C1074" s="115" t="s">
        <v>2567</v>
      </c>
      <c r="D1074" s="115" t="s">
        <v>3423</v>
      </c>
      <c r="E1074" s="118">
        <v>480000</v>
      </c>
      <c r="F1074" s="118" t="s">
        <v>3383</v>
      </c>
      <c r="G1074" s="118" t="s">
        <v>3383</v>
      </c>
      <c r="H1074" s="118" t="s">
        <v>3383</v>
      </c>
      <c r="I1074" s="118">
        <v>480000</v>
      </c>
    </row>
    <row r="1075" spans="2:9">
      <c r="B1075" s="115" t="s">
        <v>722</v>
      </c>
      <c r="C1075" s="115" t="s">
        <v>2568</v>
      </c>
      <c r="D1075" s="115" t="s">
        <v>1625</v>
      </c>
      <c r="E1075" s="118">
        <v>3208635</v>
      </c>
      <c r="F1075" s="118" t="s">
        <v>3383</v>
      </c>
      <c r="G1075" s="118" t="s">
        <v>3383</v>
      </c>
      <c r="H1075" s="118" t="s">
        <v>3383</v>
      </c>
      <c r="I1075" s="118">
        <v>3208635</v>
      </c>
    </row>
    <row r="1076" spans="2:9">
      <c r="B1076" s="115" t="s">
        <v>722</v>
      </c>
      <c r="C1076" s="115" t="s">
        <v>2569</v>
      </c>
      <c r="D1076" s="115" t="s">
        <v>3477</v>
      </c>
      <c r="E1076" s="118">
        <v>709875</v>
      </c>
      <c r="F1076" s="118" t="s">
        <v>3383</v>
      </c>
      <c r="G1076" s="118" t="s">
        <v>3383</v>
      </c>
      <c r="H1076" s="118" t="s">
        <v>3383</v>
      </c>
      <c r="I1076" s="118">
        <v>709875</v>
      </c>
    </row>
    <row r="1077" spans="2:9">
      <c r="B1077" s="115" t="s">
        <v>722</v>
      </c>
      <c r="C1077" s="115" t="s">
        <v>2570</v>
      </c>
      <c r="D1077" s="115" t="s">
        <v>3430</v>
      </c>
      <c r="E1077" s="118">
        <v>2500000</v>
      </c>
      <c r="F1077" s="118">
        <v>274000</v>
      </c>
      <c r="G1077" s="118">
        <v>2254000</v>
      </c>
      <c r="H1077" s="118">
        <v>2528000</v>
      </c>
      <c r="I1077" s="118" t="s">
        <v>3473</v>
      </c>
    </row>
    <row r="1078" spans="2:9">
      <c r="B1078" s="115" t="s">
        <v>722</v>
      </c>
      <c r="C1078" s="115" t="s">
        <v>3371</v>
      </c>
      <c r="D1078" s="115" t="s">
        <v>3398</v>
      </c>
      <c r="E1078" s="118">
        <v>12515292.49</v>
      </c>
      <c r="F1078" s="118">
        <v>12515292.49</v>
      </c>
      <c r="G1078" s="118" t="s">
        <v>3383</v>
      </c>
      <c r="H1078" s="118">
        <v>12515292.49</v>
      </c>
      <c r="I1078" s="118" t="s">
        <v>3383</v>
      </c>
    </row>
    <row r="1079" spans="2:9">
      <c r="B1079" s="115" t="s">
        <v>731</v>
      </c>
      <c r="C1079" s="115" t="s">
        <v>1492</v>
      </c>
      <c r="D1079" s="115" t="s">
        <v>1597</v>
      </c>
      <c r="E1079" s="118">
        <v>10712833.199999999</v>
      </c>
      <c r="F1079" s="118">
        <v>214336.58</v>
      </c>
      <c r="G1079" s="118" t="s">
        <v>3383</v>
      </c>
      <c r="H1079" s="118">
        <v>214336.58</v>
      </c>
      <c r="I1079" s="118">
        <v>10498496.619999999</v>
      </c>
    </row>
    <row r="1080" spans="2:9">
      <c r="B1080" s="115" t="s">
        <v>731</v>
      </c>
      <c r="C1080" s="115" t="s">
        <v>2571</v>
      </c>
      <c r="D1080" s="115" t="s">
        <v>3408</v>
      </c>
      <c r="E1080" s="118">
        <v>1658850</v>
      </c>
      <c r="F1080" s="118">
        <v>1408196.09</v>
      </c>
      <c r="G1080" s="118" t="s">
        <v>3383</v>
      </c>
      <c r="H1080" s="118">
        <v>1408196.09</v>
      </c>
      <c r="I1080" s="118">
        <v>250653.91</v>
      </c>
    </row>
    <row r="1081" spans="2:9">
      <c r="B1081" s="115" t="s">
        <v>731</v>
      </c>
      <c r="C1081" s="115" t="s">
        <v>2572</v>
      </c>
      <c r="D1081" s="115" t="s">
        <v>1600</v>
      </c>
      <c r="E1081" s="118">
        <v>17353741.920000002</v>
      </c>
      <c r="F1081" s="118">
        <v>3689615.09</v>
      </c>
      <c r="G1081" s="118" t="s">
        <v>3383</v>
      </c>
      <c r="H1081" s="118">
        <v>3689615.09</v>
      </c>
      <c r="I1081" s="118">
        <v>13664126.83</v>
      </c>
    </row>
    <row r="1082" spans="2:9">
      <c r="B1082" s="115" t="s">
        <v>731</v>
      </c>
      <c r="C1082" s="115" t="s">
        <v>2573</v>
      </c>
      <c r="D1082" s="115" t="s">
        <v>1602</v>
      </c>
      <c r="E1082" s="118">
        <v>1237933.3600000001</v>
      </c>
      <c r="F1082" s="118">
        <v>33775.120000000003</v>
      </c>
      <c r="G1082" s="118" t="s">
        <v>3383</v>
      </c>
      <c r="H1082" s="118">
        <v>33775.120000000003</v>
      </c>
      <c r="I1082" s="118">
        <v>1204158.24</v>
      </c>
    </row>
    <row r="1083" spans="2:9">
      <c r="B1083" s="115" t="s">
        <v>731</v>
      </c>
      <c r="C1083" s="115" t="s">
        <v>2574</v>
      </c>
      <c r="D1083" s="115" t="s">
        <v>1604</v>
      </c>
      <c r="E1083" s="118">
        <v>3383603.4</v>
      </c>
      <c r="F1083" s="118">
        <v>23998.36</v>
      </c>
      <c r="G1083" s="118" t="s">
        <v>3383</v>
      </c>
      <c r="H1083" s="118">
        <v>23998.36</v>
      </c>
      <c r="I1083" s="118">
        <v>3359605.04</v>
      </c>
    </row>
    <row r="1084" spans="2:9">
      <c r="B1084" s="115" t="s">
        <v>731</v>
      </c>
      <c r="C1084" s="115" t="s">
        <v>2575</v>
      </c>
      <c r="D1084" s="115" t="s">
        <v>2975</v>
      </c>
      <c r="E1084" s="118">
        <v>6093027.2999999998</v>
      </c>
      <c r="F1084" s="118">
        <v>36403.64</v>
      </c>
      <c r="G1084" s="118" t="s">
        <v>3383</v>
      </c>
      <c r="H1084" s="118">
        <v>36403.64</v>
      </c>
      <c r="I1084" s="118">
        <v>6056623.6600000001</v>
      </c>
    </row>
    <row r="1085" spans="2:9">
      <c r="B1085" s="115" t="s">
        <v>731</v>
      </c>
      <c r="C1085" s="115" t="s">
        <v>2576</v>
      </c>
      <c r="D1085" s="115" t="s">
        <v>1607</v>
      </c>
      <c r="E1085" s="118">
        <v>1496000</v>
      </c>
      <c r="F1085" s="118" t="s">
        <v>3383</v>
      </c>
      <c r="G1085" s="118" t="s">
        <v>3383</v>
      </c>
      <c r="H1085" s="118" t="s">
        <v>3383</v>
      </c>
      <c r="I1085" s="118">
        <v>1496000</v>
      </c>
    </row>
    <row r="1086" spans="2:9">
      <c r="B1086" s="115" t="s">
        <v>731</v>
      </c>
      <c r="C1086" s="115" t="s">
        <v>2577</v>
      </c>
      <c r="D1086" s="115" t="s">
        <v>3409</v>
      </c>
      <c r="E1086" s="118">
        <v>63853.57</v>
      </c>
      <c r="F1086" s="118">
        <v>40000</v>
      </c>
      <c r="G1086" s="118" t="s">
        <v>3383</v>
      </c>
      <c r="H1086" s="118">
        <v>40000</v>
      </c>
      <c r="I1086" s="118">
        <v>23853.57</v>
      </c>
    </row>
    <row r="1087" spans="2:9">
      <c r="B1087" s="115" t="s">
        <v>731</v>
      </c>
      <c r="C1087" s="115" t="s">
        <v>2578</v>
      </c>
      <c r="D1087" s="115" t="s">
        <v>1610</v>
      </c>
      <c r="E1087" s="118">
        <v>16450000</v>
      </c>
      <c r="F1087" s="118" t="s">
        <v>3383</v>
      </c>
      <c r="G1087" s="118">
        <v>16450000</v>
      </c>
      <c r="H1087" s="118">
        <v>16450000</v>
      </c>
      <c r="I1087" s="118" t="s">
        <v>3383</v>
      </c>
    </row>
    <row r="1088" spans="2:9">
      <c r="B1088" s="115" t="s">
        <v>731</v>
      </c>
      <c r="C1088" s="115" t="s">
        <v>2579</v>
      </c>
      <c r="D1088" s="115" t="s">
        <v>1612</v>
      </c>
      <c r="E1088" s="118">
        <v>5498043</v>
      </c>
      <c r="F1088" s="118" t="s">
        <v>3383</v>
      </c>
      <c r="G1088" s="118">
        <v>1800000</v>
      </c>
      <c r="H1088" s="118">
        <v>1800000</v>
      </c>
      <c r="I1088" s="118">
        <v>3698043</v>
      </c>
    </row>
    <row r="1089" spans="2:9">
      <c r="B1089" s="115" t="s">
        <v>731</v>
      </c>
      <c r="C1089" s="115" t="s">
        <v>2580</v>
      </c>
      <c r="D1089" s="115" t="s">
        <v>2982</v>
      </c>
      <c r="E1089" s="118">
        <v>5605999.7599999998</v>
      </c>
      <c r="F1089" s="118" t="s">
        <v>3383</v>
      </c>
      <c r="G1089" s="118" t="s">
        <v>3383</v>
      </c>
      <c r="H1089" s="118" t="s">
        <v>3383</v>
      </c>
      <c r="I1089" s="118">
        <v>5605999.7599999998</v>
      </c>
    </row>
    <row r="1090" spans="2:9">
      <c r="B1090" s="115" t="s">
        <v>731</v>
      </c>
      <c r="C1090" s="115" t="s">
        <v>2581</v>
      </c>
      <c r="D1090" s="115" t="s">
        <v>1615</v>
      </c>
      <c r="E1090" s="118">
        <v>1125000</v>
      </c>
      <c r="F1090" s="118" t="s">
        <v>3383</v>
      </c>
      <c r="G1090" s="118" t="s">
        <v>3383</v>
      </c>
      <c r="H1090" s="118" t="s">
        <v>3383</v>
      </c>
      <c r="I1090" s="118">
        <v>1125000</v>
      </c>
    </row>
    <row r="1091" spans="2:9">
      <c r="B1091" s="115" t="s">
        <v>731</v>
      </c>
      <c r="C1091" s="115" t="s">
        <v>3372</v>
      </c>
      <c r="D1091" s="115" t="s">
        <v>3401</v>
      </c>
      <c r="E1091" s="118">
        <v>75387481.450000003</v>
      </c>
      <c r="F1091" s="118">
        <v>75387481.450000003</v>
      </c>
      <c r="G1091" s="118" t="s">
        <v>3383</v>
      </c>
      <c r="H1091" s="118">
        <v>75387481.450000003</v>
      </c>
      <c r="I1091" s="118" t="s">
        <v>3383</v>
      </c>
    </row>
    <row r="1092" spans="2:9">
      <c r="B1092" s="115" t="s">
        <v>736</v>
      </c>
      <c r="C1092" s="115" t="s">
        <v>1493</v>
      </c>
      <c r="D1092" s="115" t="s">
        <v>1597</v>
      </c>
      <c r="E1092" s="118">
        <v>78629750</v>
      </c>
      <c r="F1092" s="118" t="s">
        <v>3383</v>
      </c>
      <c r="G1092" s="118" t="s">
        <v>3383</v>
      </c>
      <c r="H1092" s="118" t="s">
        <v>3383</v>
      </c>
      <c r="I1092" s="118">
        <v>78629750</v>
      </c>
    </row>
    <row r="1093" spans="2:9">
      <c r="B1093" s="115" t="s">
        <v>736</v>
      </c>
      <c r="C1093" s="115" t="s">
        <v>2582</v>
      </c>
      <c r="D1093" s="115" t="s">
        <v>3408</v>
      </c>
      <c r="E1093" s="118">
        <v>18531525</v>
      </c>
      <c r="F1093" s="118" t="s">
        <v>3383</v>
      </c>
      <c r="G1093" s="118" t="s">
        <v>3383</v>
      </c>
      <c r="H1093" s="118" t="s">
        <v>3383</v>
      </c>
      <c r="I1093" s="118">
        <v>18531525</v>
      </c>
    </row>
    <row r="1094" spans="2:9">
      <c r="B1094" s="115" t="s">
        <v>736</v>
      </c>
      <c r="C1094" s="115" t="s">
        <v>2583</v>
      </c>
      <c r="D1094" s="115" t="s">
        <v>1600</v>
      </c>
      <c r="E1094" s="118">
        <v>62868432.880000003</v>
      </c>
      <c r="F1094" s="118" t="s">
        <v>3383</v>
      </c>
      <c r="G1094" s="118" t="s">
        <v>3383</v>
      </c>
      <c r="H1094" s="118" t="s">
        <v>3383</v>
      </c>
      <c r="I1094" s="118">
        <v>62868432.880000003</v>
      </c>
    </row>
    <row r="1095" spans="2:9">
      <c r="B1095" s="115" t="s">
        <v>736</v>
      </c>
      <c r="C1095" s="115" t="s">
        <v>2584</v>
      </c>
      <c r="D1095" s="115" t="s">
        <v>1602</v>
      </c>
      <c r="E1095" s="118">
        <v>15541942.199999999</v>
      </c>
      <c r="F1095" s="118" t="s">
        <v>3383</v>
      </c>
      <c r="G1095" s="118" t="s">
        <v>3383</v>
      </c>
      <c r="H1095" s="118" t="s">
        <v>3383</v>
      </c>
      <c r="I1095" s="118">
        <v>15541942.199999999</v>
      </c>
    </row>
    <row r="1096" spans="2:9">
      <c r="B1096" s="115" t="s">
        <v>736</v>
      </c>
      <c r="C1096" s="115" t="s">
        <v>2585</v>
      </c>
      <c r="D1096" s="115" t="s">
        <v>1604</v>
      </c>
      <c r="E1096" s="118">
        <v>16866196</v>
      </c>
      <c r="F1096" s="118" t="s">
        <v>3383</v>
      </c>
      <c r="G1096" s="118" t="s">
        <v>3383</v>
      </c>
      <c r="H1096" s="118" t="s">
        <v>3383</v>
      </c>
      <c r="I1096" s="118">
        <v>16866196</v>
      </c>
    </row>
    <row r="1097" spans="2:9">
      <c r="B1097" s="115" t="s">
        <v>736</v>
      </c>
      <c r="C1097" s="115" t="s">
        <v>2586</v>
      </c>
      <c r="D1097" s="115" t="s">
        <v>2975</v>
      </c>
      <c r="E1097" s="118">
        <v>108775007.54000001</v>
      </c>
      <c r="F1097" s="118">
        <v>11913725.390000001</v>
      </c>
      <c r="G1097" s="118">
        <v>68977.48</v>
      </c>
      <c r="H1097" s="118">
        <v>11982702.869999999</v>
      </c>
      <c r="I1097" s="118">
        <v>96792304.670000002</v>
      </c>
    </row>
    <row r="1098" spans="2:9">
      <c r="B1098" s="115" t="s">
        <v>736</v>
      </c>
      <c r="C1098" s="115" t="s">
        <v>2587</v>
      </c>
      <c r="D1098" s="115" t="s">
        <v>1607</v>
      </c>
      <c r="E1098" s="118">
        <v>3210999.21</v>
      </c>
      <c r="F1098" s="118" t="s">
        <v>3383</v>
      </c>
      <c r="G1098" s="118">
        <v>82333.16</v>
      </c>
      <c r="H1098" s="118">
        <v>82333.16</v>
      </c>
      <c r="I1098" s="118">
        <v>3128666.05</v>
      </c>
    </row>
    <row r="1099" spans="2:9">
      <c r="B1099" s="115" t="s">
        <v>736</v>
      </c>
      <c r="C1099" s="115" t="s">
        <v>2588</v>
      </c>
      <c r="D1099" s="115" t="s">
        <v>3409</v>
      </c>
      <c r="E1099" s="118">
        <v>225000</v>
      </c>
      <c r="F1099" s="118" t="s">
        <v>3383</v>
      </c>
      <c r="G1099" s="118" t="s">
        <v>3383</v>
      </c>
      <c r="H1099" s="118" t="s">
        <v>3383</v>
      </c>
      <c r="I1099" s="118">
        <v>225000</v>
      </c>
    </row>
    <row r="1100" spans="2:9">
      <c r="B1100" s="115" t="s">
        <v>736</v>
      </c>
      <c r="C1100" s="115" t="s">
        <v>2589</v>
      </c>
      <c r="D1100" s="115" t="s">
        <v>1610</v>
      </c>
      <c r="E1100" s="118">
        <v>42874175.359999999</v>
      </c>
      <c r="F1100" s="118">
        <v>23306777.620000001</v>
      </c>
      <c r="G1100" s="118">
        <v>4037466.86</v>
      </c>
      <c r="H1100" s="118">
        <v>27344244.48</v>
      </c>
      <c r="I1100" s="118">
        <v>15529930.880000001</v>
      </c>
    </row>
    <row r="1101" spans="2:9">
      <c r="B1101" s="115" t="s">
        <v>736</v>
      </c>
      <c r="C1101" s="115" t="s">
        <v>2590</v>
      </c>
      <c r="D1101" s="115" t="s">
        <v>1612</v>
      </c>
      <c r="E1101" s="118">
        <v>23740711.079999998</v>
      </c>
      <c r="F1101" s="118">
        <v>1773480</v>
      </c>
      <c r="G1101" s="118" t="s">
        <v>3383</v>
      </c>
      <c r="H1101" s="118">
        <v>1773480</v>
      </c>
      <c r="I1101" s="118">
        <v>21967231.079999998</v>
      </c>
    </row>
    <row r="1102" spans="2:9">
      <c r="B1102" s="115" t="s">
        <v>736</v>
      </c>
      <c r="C1102" s="115" t="s">
        <v>2591</v>
      </c>
      <c r="D1102" s="115" t="s">
        <v>2982</v>
      </c>
      <c r="E1102" s="118">
        <v>71344696.799999997</v>
      </c>
      <c r="F1102" s="118">
        <v>311642</v>
      </c>
      <c r="G1102" s="118" t="s">
        <v>3383</v>
      </c>
      <c r="H1102" s="118">
        <v>311642</v>
      </c>
      <c r="I1102" s="118">
        <v>71033054.799999997</v>
      </c>
    </row>
    <row r="1103" spans="2:9">
      <c r="B1103" s="115" t="s">
        <v>736</v>
      </c>
      <c r="C1103" s="115" t="s">
        <v>2592</v>
      </c>
      <c r="D1103" s="115" t="s">
        <v>3410</v>
      </c>
      <c r="E1103" s="118">
        <v>375000</v>
      </c>
      <c r="F1103" s="118">
        <v>254080</v>
      </c>
      <c r="G1103" s="118" t="s">
        <v>3383</v>
      </c>
      <c r="H1103" s="118">
        <v>254080</v>
      </c>
      <c r="I1103" s="118">
        <v>120920</v>
      </c>
    </row>
    <row r="1104" spans="2:9">
      <c r="B1104" s="115" t="s">
        <v>736</v>
      </c>
      <c r="C1104" s="115" t="s">
        <v>2593</v>
      </c>
      <c r="D1104" s="115" t="s">
        <v>3411</v>
      </c>
      <c r="E1104" s="118">
        <v>240000</v>
      </c>
      <c r="F1104" s="118" t="s">
        <v>3383</v>
      </c>
      <c r="G1104" s="118" t="s">
        <v>3383</v>
      </c>
      <c r="H1104" s="118" t="s">
        <v>3383</v>
      </c>
      <c r="I1104" s="118">
        <v>240000</v>
      </c>
    </row>
    <row r="1105" spans="2:9">
      <c r="B1105" s="115" t="s">
        <v>736</v>
      </c>
      <c r="C1105" s="115" t="s">
        <v>2594</v>
      </c>
      <c r="D1105" s="115" t="s">
        <v>1619</v>
      </c>
      <c r="E1105" s="118">
        <v>450000</v>
      </c>
      <c r="F1105" s="118" t="s">
        <v>3383</v>
      </c>
      <c r="G1105" s="118" t="s">
        <v>3383</v>
      </c>
      <c r="H1105" s="118" t="s">
        <v>3383</v>
      </c>
      <c r="I1105" s="118">
        <v>450000</v>
      </c>
    </row>
    <row r="1106" spans="2:9">
      <c r="B1106" s="115" t="s">
        <v>736</v>
      </c>
      <c r="C1106" s="115" t="s">
        <v>2595</v>
      </c>
      <c r="D1106" s="115" t="s">
        <v>3412</v>
      </c>
      <c r="E1106" s="118">
        <v>2400000</v>
      </c>
      <c r="F1106" s="118" t="s">
        <v>3383</v>
      </c>
      <c r="G1106" s="118" t="s">
        <v>3383</v>
      </c>
      <c r="H1106" s="118" t="s">
        <v>3383</v>
      </c>
      <c r="I1106" s="118">
        <v>2400000</v>
      </c>
    </row>
    <row r="1107" spans="2:9">
      <c r="B1107" s="115" t="s">
        <v>736</v>
      </c>
      <c r="C1107" s="115" t="s">
        <v>2596</v>
      </c>
      <c r="D1107" s="115" t="s">
        <v>3413</v>
      </c>
      <c r="E1107" s="118">
        <v>640000</v>
      </c>
      <c r="F1107" s="118" t="s">
        <v>3383</v>
      </c>
      <c r="G1107" s="118" t="s">
        <v>3383</v>
      </c>
      <c r="H1107" s="118" t="s">
        <v>3383</v>
      </c>
      <c r="I1107" s="118">
        <v>640000</v>
      </c>
    </row>
    <row r="1108" spans="2:9">
      <c r="B1108" s="115" t="s">
        <v>736</v>
      </c>
      <c r="C1108" s="115" t="s">
        <v>2597</v>
      </c>
      <c r="D1108" s="115" t="s">
        <v>3419</v>
      </c>
      <c r="E1108" s="118">
        <v>160000</v>
      </c>
      <c r="F1108" s="118" t="s">
        <v>3383</v>
      </c>
      <c r="G1108" s="118" t="s">
        <v>3383</v>
      </c>
      <c r="H1108" s="118" t="s">
        <v>3383</v>
      </c>
      <c r="I1108" s="118">
        <v>160000</v>
      </c>
    </row>
    <row r="1109" spans="2:9">
      <c r="B1109" s="115" t="s">
        <v>736</v>
      </c>
      <c r="C1109" s="115" t="s">
        <v>2598</v>
      </c>
      <c r="D1109" s="115" t="s">
        <v>1647</v>
      </c>
      <c r="E1109" s="118">
        <v>5524999.9699999997</v>
      </c>
      <c r="F1109" s="118" t="s">
        <v>3383</v>
      </c>
      <c r="G1109" s="118" t="s">
        <v>3383</v>
      </c>
      <c r="H1109" s="118" t="s">
        <v>3383</v>
      </c>
      <c r="I1109" s="118">
        <v>5524999.9699999997</v>
      </c>
    </row>
    <row r="1110" spans="2:9">
      <c r="B1110" s="115" t="s">
        <v>736</v>
      </c>
      <c r="C1110" s="115" t="s">
        <v>2599</v>
      </c>
      <c r="D1110" s="115" t="s">
        <v>3423</v>
      </c>
      <c r="E1110" s="118">
        <v>960000</v>
      </c>
      <c r="F1110" s="118" t="s">
        <v>3383</v>
      </c>
      <c r="G1110" s="118" t="s">
        <v>3383</v>
      </c>
      <c r="H1110" s="118" t="s">
        <v>3383</v>
      </c>
      <c r="I1110" s="118">
        <v>960000</v>
      </c>
    </row>
    <row r="1111" spans="2:9">
      <c r="B1111" s="115" t="s">
        <v>736</v>
      </c>
      <c r="C1111" s="115" t="s">
        <v>2600</v>
      </c>
      <c r="D1111" s="115" t="s">
        <v>1625</v>
      </c>
      <c r="E1111" s="118">
        <v>2885000</v>
      </c>
      <c r="F1111" s="118" t="s">
        <v>3383</v>
      </c>
      <c r="G1111" s="118" t="s">
        <v>3383</v>
      </c>
      <c r="H1111" s="118" t="s">
        <v>3383</v>
      </c>
      <c r="I1111" s="118">
        <v>2885000</v>
      </c>
    </row>
    <row r="1112" spans="2:9">
      <c r="B1112" s="115" t="s">
        <v>736</v>
      </c>
      <c r="C1112" s="115" t="s">
        <v>3373</v>
      </c>
      <c r="D1112" s="115" t="s">
        <v>3388</v>
      </c>
      <c r="E1112" s="118">
        <v>12898820.18</v>
      </c>
      <c r="F1112" s="118">
        <v>12944820.18</v>
      </c>
      <c r="G1112" s="118" t="s">
        <v>3383</v>
      </c>
      <c r="H1112" s="118">
        <v>12944820.18</v>
      </c>
      <c r="I1112" s="118" t="s">
        <v>3478</v>
      </c>
    </row>
    <row r="1113" spans="2:9">
      <c r="B1113" s="115" t="s">
        <v>739</v>
      </c>
      <c r="C1113" s="115" t="s">
        <v>1494</v>
      </c>
      <c r="D1113" s="115" t="s">
        <v>1597</v>
      </c>
      <c r="E1113" s="118">
        <v>2162444.23</v>
      </c>
      <c r="F1113" s="118">
        <v>40763.5</v>
      </c>
      <c r="G1113" s="118" t="s">
        <v>3383</v>
      </c>
      <c r="H1113" s="118">
        <v>40763.5</v>
      </c>
      <c r="I1113" s="118">
        <v>2121680.73</v>
      </c>
    </row>
    <row r="1114" spans="2:9">
      <c r="B1114" s="115" t="s">
        <v>739</v>
      </c>
      <c r="C1114" s="115" t="s">
        <v>2601</v>
      </c>
      <c r="D1114" s="115" t="s">
        <v>3408</v>
      </c>
      <c r="E1114" s="118">
        <v>402150</v>
      </c>
      <c r="F1114" s="118">
        <v>123906.62</v>
      </c>
      <c r="G1114" s="118" t="s">
        <v>3383</v>
      </c>
      <c r="H1114" s="118">
        <v>123906.62</v>
      </c>
      <c r="I1114" s="118">
        <v>278243.38</v>
      </c>
    </row>
    <row r="1115" spans="2:9">
      <c r="B1115" s="115" t="s">
        <v>739</v>
      </c>
      <c r="C1115" s="115" t="s">
        <v>2602</v>
      </c>
      <c r="D1115" s="115" t="s">
        <v>3479</v>
      </c>
      <c r="E1115" s="118">
        <v>2312990.0099999998</v>
      </c>
      <c r="F1115" s="118">
        <v>363906.79</v>
      </c>
      <c r="G1115" s="118" t="s">
        <v>3383</v>
      </c>
      <c r="H1115" s="118">
        <v>363906.79</v>
      </c>
      <c r="I1115" s="118">
        <v>1949083.22</v>
      </c>
    </row>
    <row r="1116" spans="2:9">
      <c r="B1116" s="115" t="s">
        <v>739</v>
      </c>
      <c r="C1116" s="115" t="s">
        <v>2603</v>
      </c>
      <c r="D1116" s="115" t="s">
        <v>2604</v>
      </c>
      <c r="E1116" s="118">
        <v>78263.38</v>
      </c>
      <c r="F1116" s="118">
        <v>19832.099999999999</v>
      </c>
      <c r="G1116" s="118" t="s">
        <v>3383</v>
      </c>
      <c r="H1116" s="118">
        <v>19832.099999999999</v>
      </c>
      <c r="I1116" s="118">
        <v>58431.28</v>
      </c>
    </row>
    <row r="1117" spans="2:9">
      <c r="B1117" s="115" t="s">
        <v>739</v>
      </c>
      <c r="C1117" s="115" t="s">
        <v>2605</v>
      </c>
      <c r="D1117" s="115" t="s">
        <v>2606</v>
      </c>
      <c r="E1117" s="118">
        <v>557576.4</v>
      </c>
      <c r="F1117" s="118">
        <v>10090.969999999999</v>
      </c>
      <c r="G1117" s="118" t="s">
        <v>3383</v>
      </c>
      <c r="H1117" s="118">
        <v>10090.969999999999</v>
      </c>
      <c r="I1117" s="118">
        <v>547485.43000000005</v>
      </c>
    </row>
    <row r="1118" spans="2:9">
      <c r="B1118" s="115" t="s">
        <v>739</v>
      </c>
      <c r="C1118" s="115" t="s">
        <v>2607</v>
      </c>
      <c r="D1118" s="115" t="s">
        <v>2608</v>
      </c>
      <c r="E1118" s="118">
        <v>3823847.48</v>
      </c>
      <c r="F1118" s="118">
        <v>4549.26</v>
      </c>
      <c r="G1118" s="118" t="s">
        <v>3383</v>
      </c>
      <c r="H1118" s="118">
        <v>4549.26</v>
      </c>
      <c r="I1118" s="118">
        <v>3819298.22</v>
      </c>
    </row>
    <row r="1119" spans="2:9">
      <c r="B1119" s="115" t="s">
        <v>739</v>
      </c>
      <c r="C1119" s="115" t="s">
        <v>2609</v>
      </c>
      <c r="D1119" s="115" t="s">
        <v>2610</v>
      </c>
      <c r="E1119" s="118">
        <v>1672000</v>
      </c>
      <c r="F1119" s="118" t="s">
        <v>3383</v>
      </c>
      <c r="G1119" s="118" t="s">
        <v>3383</v>
      </c>
      <c r="H1119" s="118" t="s">
        <v>3383</v>
      </c>
      <c r="I1119" s="118">
        <v>1672000</v>
      </c>
    </row>
    <row r="1120" spans="2:9">
      <c r="B1120" s="115" t="s">
        <v>739</v>
      </c>
      <c r="C1120" s="115" t="s">
        <v>2611</v>
      </c>
      <c r="D1120" s="115" t="s">
        <v>3409</v>
      </c>
      <c r="E1120" s="118">
        <v>75000</v>
      </c>
      <c r="F1120" s="118" t="s">
        <v>3383</v>
      </c>
      <c r="G1120" s="118" t="s">
        <v>3383</v>
      </c>
      <c r="H1120" s="118" t="s">
        <v>3383</v>
      </c>
      <c r="I1120" s="118">
        <v>75000</v>
      </c>
    </row>
    <row r="1121" spans="2:9">
      <c r="B1121" s="115" t="s">
        <v>739</v>
      </c>
      <c r="C1121" s="115" t="s">
        <v>2612</v>
      </c>
      <c r="D1121" s="115" t="s">
        <v>3480</v>
      </c>
      <c r="E1121" s="118">
        <v>440444.78</v>
      </c>
      <c r="F1121" s="118" t="s">
        <v>3383</v>
      </c>
      <c r="G1121" s="118" t="s">
        <v>3383</v>
      </c>
      <c r="H1121" s="118" t="s">
        <v>3383</v>
      </c>
      <c r="I1121" s="118">
        <v>440444.78</v>
      </c>
    </row>
    <row r="1122" spans="2:9">
      <c r="B1122" s="115" t="s">
        <v>739</v>
      </c>
      <c r="C1122" s="115" t="s">
        <v>2613</v>
      </c>
      <c r="D1122" s="115" t="s">
        <v>3481</v>
      </c>
      <c r="E1122" s="118">
        <v>971933.85</v>
      </c>
      <c r="F1122" s="118" t="s">
        <v>3383</v>
      </c>
      <c r="G1122" s="118" t="s">
        <v>3383</v>
      </c>
      <c r="H1122" s="118" t="s">
        <v>3383</v>
      </c>
      <c r="I1122" s="118">
        <v>971933.85</v>
      </c>
    </row>
    <row r="1123" spans="2:9">
      <c r="B1123" s="115" t="s">
        <v>739</v>
      </c>
      <c r="C1123" s="115" t="s">
        <v>2614</v>
      </c>
      <c r="D1123" s="115" t="s">
        <v>1988</v>
      </c>
      <c r="E1123" s="118">
        <v>523000</v>
      </c>
      <c r="F1123" s="118" t="s">
        <v>3383</v>
      </c>
      <c r="G1123" s="118" t="s">
        <v>3383</v>
      </c>
      <c r="H1123" s="118" t="s">
        <v>3383</v>
      </c>
      <c r="I1123" s="118">
        <v>523000</v>
      </c>
    </row>
    <row r="1124" spans="2:9">
      <c r="B1124" s="115" t="s">
        <v>739</v>
      </c>
      <c r="C1124" s="115" t="s">
        <v>2615</v>
      </c>
      <c r="D1124" s="115" t="s">
        <v>2616</v>
      </c>
      <c r="E1124" s="118">
        <v>540000</v>
      </c>
      <c r="F1124" s="118" t="s">
        <v>3383</v>
      </c>
      <c r="G1124" s="118" t="s">
        <v>3383</v>
      </c>
      <c r="H1124" s="118" t="s">
        <v>3383</v>
      </c>
      <c r="I1124" s="118">
        <v>540000</v>
      </c>
    </row>
    <row r="1125" spans="2:9">
      <c r="B1125" s="115" t="s">
        <v>739</v>
      </c>
      <c r="C1125" s="115" t="s">
        <v>2617</v>
      </c>
      <c r="D1125" s="115" t="s">
        <v>3474</v>
      </c>
      <c r="E1125" s="118">
        <v>75000</v>
      </c>
      <c r="F1125" s="118" t="s">
        <v>3383</v>
      </c>
      <c r="G1125" s="118" t="s">
        <v>3383</v>
      </c>
      <c r="H1125" s="118" t="s">
        <v>3383</v>
      </c>
      <c r="I1125" s="118">
        <v>75000</v>
      </c>
    </row>
    <row r="1126" spans="2:9">
      <c r="B1126" s="115" t="s">
        <v>739</v>
      </c>
      <c r="C1126" s="115" t="s">
        <v>2618</v>
      </c>
      <c r="D1126" s="115" t="s">
        <v>3413</v>
      </c>
      <c r="E1126" s="118">
        <v>80000</v>
      </c>
      <c r="F1126" s="118" t="s">
        <v>3383</v>
      </c>
      <c r="G1126" s="118" t="s">
        <v>3383</v>
      </c>
      <c r="H1126" s="118" t="s">
        <v>3383</v>
      </c>
      <c r="I1126" s="118">
        <v>80000</v>
      </c>
    </row>
    <row r="1127" spans="2:9">
      <c r="B1127" s="115" t="s">
        <v>739</v>
      </c>
      <c r="C1127" s="115" t="s">
        <v>2619</v>
      </c>
      <c r="D1127" s="115" t="s">
        <v>3419</v>
      </c>
      <c r="E1127" s="118">
        <v>20000</v>
      </c>
      <c r="F1127" s="118" t="s">
        <v>3383</v>
      </c>
      <c r="G1127" s="118" t="s">
        <v>3383</v>
      </c>
      <c r="H1127" s="118" t="s">
        <v>3383</v>
      </c>
      <c r="I1127" s="118">
        <v>20000</v>
      </c>
    </row>
    <row r="1128" spans="2:9">
      <c r="B1128" s="115" t="s">
        <v>739</v>
      </c>
      <c r="C1128" s="115" t="s">
        <v>2620</v>
      </c>
      <c r="D1128" s="115" t="s">
        <v>3423</v>
      </c>
      <c r="E1128" s="118">
        <v>120000</v>
      </c>
      <c r="F1128" s="118" t="s">
        <v>3383</v>
      </c>
      <c r="G1128" s="118" t="s">
        <v>3383</v>
      </c>
      <c r="H1128" s="118" t="s">
        <v>3383</v>
      </c>
      <c r="I1128" s="118">
        <v>120000</v>
      </c>
    </row>
    <row r="1129" spans="2:9">
      <c r="B1129" s="115" t="s">
        <v>739</v>
      </c>
      <c r="C1129" s="115" t="s">
        <v>2621</v>
      </c>
      <c r="D1129" s="115" t="s">
        <v>3477</v>
      </c>
      <c r="E1129" s="118">
        <v>695375</v>
      </c>
      <c r="F1129" s="118" t="s">
        <v>3383</v>
      </c>
      <c r="G1129" s="118" t="s">
        <v>3383</v>
      </c>
      <c r="H1129" s="118" t="s">
        <v>3383</v>
      </c>
      <c r="I1129" s="118">
        <v>695375</v>
      </c>
    </row>
    <row r="1130" spans="2:9">
      <c r="B1130" s="115" t="s">
        <v>739</v>
      </c>
      <c r="C1130" s="115" t="s">
        <v>2622</v>
      </c>
      <c r="D1130" s="115" t="s">
        <v>3436</v>
      </c>
      <c r="E1130" s="118">
        <v>2500000</v>
      </c>
      <c r="F1130" s="118" t="s">
        <v>3383</v>
      </c>
      <c r="G1130" s="118" t="s">
        <v>3383</v>
      </c>
      <c r="H1130" s="118" t="s">
        <v>3383</v>
      </c>
      <c r="I1130" s="118">
        <v>2500000</v>
      </c>
    </row>
    <row r="1131" spans="2:9">
      <c r="B1131" s="115" t="s">
        <v>739</v>
      </c>
      <c r="C1131" s="115" t="s">
        <v>3374</v>
      </c>
      <c r="D1131" s="115" t="s">
        <v>3398</v>
      </c>
      <c r="E1131" s="118">
        <v>29427064.359999999</v>
      </c>
      <c r="F1131" s="118">
        <v>29427064.359999999</v>
      </c>
      <c r="G1131" s="118" t="s">
        <v>3383</v>
      </c>
      <c r="H1131" s="118">
        <v>29427064.359999999</v>
      </c>
      <c r="I1131" s="118" t="s">
        <v>3383</v>
      </c>
    </row>
    <row r="1132" spans="2:9">
      <c r="B1132" s="115" t="s">
        <v>742</v>
      </c>
      <c r="C1132" s="115" t="s">
        <v>1495</v>
      </c>
      <c r="D1132" s="115" t="s">
        <v>1597</v>
      </c>
      <c r="E1132" s="118">
        <v>39408342.710000001</v>
      </c>
      <c r="F1132" s="118">
        <v>1149530.83</v>
      </c>
      <c r="G1132" s="118" t="s">
        <v>3383</v>
      </c>
      <c r="H1132" s="118">
        <v>1149530.83</v>
      </c>
      <c r="I1132" s="118">
        <v>38258811.880000003</v>
      </c>
    </row>
    <row r="1133" spans="2:9">
      <c r="B1133" s="115" t="s">
        <v>742</v>
      </c>
      <c r="C1133" s="115" t="s">
        <v>2623</v>
      </c>
      <c r="D1133" s="115" t="s">
        <v>3408</v>
      </c>
      <c r="E1133" s="118">
        <v>7294700</v>
      </c>
      <c r="F1133" s="118">
        <v>21300.92</v>
      </c>
      <c r="G1133" s="118" t="s">
        <v>3383</v>
      </c>
      <c r="H1133" s="118">
        <v>21300.92</v>
      </c>
      <c r="I1133" s="118">
        <v>7273399.0800000001</v>
      </c>
    </row>
    <row r="1134" spans="2:9">
      <c r="B1134" s="115" t="s">
        <v>742</v>
      </c>
      <c r="C1134" s="115" t="s">
        <v>2624</v>
      </c>
      <c r="D1134" s="115" t="s">
        <v>3479</v>
      </c>
      <c r="E1134" s="118">
        <v>33848033.659999996</v>
      </c>
      <c r="F1134" s="118">
        <v>2951833.32</v>
      </c>
      <c r="G1134" s="118" t="s">
        <v>3383</v>
      </c>
      <c r="H1134" s="118">
        <v>2951833.32</v>
      </c>
      <c r="I1134" s="118">
        <v>30896200.34</v>
      </c>
    </row>
    <row r="1135" spans="2:9">
      <c r="B1135" s="115" t="s">
        <v>742</v>
      </c>
      <c r="C1135" s="115" t="s">
        <v>2625</v>
      </c>
      <c r="D1135" s="115" t="s">
        <v>2604</v>
      </c>
      <c r="E1135" s="118">
        <v>4960090.4400000004</v>
      </c>
      <c r="F1135" s="118">
        <v>16277.45</v>
      </c>
      <c r="G1135" s="118" t="s">
        <v>3383</v>
      </c>
      <c r="H1135" s="118">
        <v>16277.45</v>
      </c>
      <c r="I1135" s="118">
        <v>4943812.99</v>
      </c>
    </row>
    <row r="1136" spans="2:9">
      <c r="B1136" s="115" t="s">
        <v>742</v>
      </c>
      <c r="C1136" s="115" t="s">
        <v>2626</v>
      </c>
      <c r="D1136" s="115" t="s">
        <v>2606</v>
      </c>
      <c r="E1136" s="118">
        <v>14135870.99</v>
      </c>
      <c r="F1136" s="118">
        <v>156461.71</v>
      </c>
      <c r="G1136" s="118" t="s">
        <v>3383</v>
      </c>
      <c r="H1136" s="118">
        <v>156461.71</v>
      </c>
      <c r="I1136" s="118">
        <v>13979409.279999999</v>
      </c>
    </row>
    <row r="1137" spans="2:9">
      <c r="B1137" s="115" t="s">
        <v>742</v>
      </c>
      <c r="C1137" s="115" t="s">
        <v>2627</v>
      </c>
      <c r="D1137" s="115" t="s">
        <v>2608</v>
      </c>
      <c r="E1137" s="118">
        <v>123429636.41</v>
      </c>
      <c r="F1137" s="118">
        <v>2873524.88</v>
      </c>
      <c r="G1137" s="118" t="s">
        <v>3383</v>
      </c>
      <c r="H1137" s="118">
        <v>2873524.88</v>
      </c>
      <c r="I1137" s="118">
        <v>120556111.53</v>
      </c>
    </row>
    <row r="1138" spans="2:9">
      <c r="B1138" s="115" t="s">
        <v>742</v>
      </c>
      <c r="C1138" s="115" t="s">
        <v>2628</v>
      </c>
      <c r="D1138" s="115" t="s">
        <v>2610</v>
      </c>
      <c r="E1138" s="118">
        <v>45228000</v>
      </c>
      <c r="F1138" s="118">
        <v>55500</v>
      </c>
      <c r="G1138" s="118" t="s">
        <v>3383</v>
      </c>
      <c r="H1138" s="118">
        <v>55500</v>
      </c>
      <c r="I1138" s="118">
        <v>45172500</v>
      </c>
    </row>
    <row r="1139" spans="2:9">
      <c r="B1139" s="115" t="s">
        <v>742</v>
      </c>
      <c r="C1139" s="115" t="s">
        <v>2629</v>
      </c>
      <c r="D1139" s="115" t="s">
        <v>3409</v>
      </c>
      <c r="E1139" s="118">
        <v>265275.81</v>
      </c>
      <c r="F1139" s="118" t="s">
        <v>3383</v>
      </c>
      <c r="G1139" s="118" t="s">
        <v>3383</v>
      </c>
      <c r="H1139" s="118" t="s">
        <v>3383</v>
      </c>
      <c r="I1139" s="118">
        <v>265275.81</v>
      </c>
    </row>
    <row r="1140" spans="2:9">
      <c r="B1140" s="115" t="s">
        <v>742</v>
      </c>
      <c r="C1140" s="115" t="s">
        <v>2630</v>
      </c>
      <c r="D1140" s="115" t="s">
        <v>3480</v>
      </c>
      <c r="E1140" s="118">
        <v>174983237</v>
      </c>
      <c r="F1140" s="118">
        <v>9113250.4800000004</v>
      </c>
      <c r="G1140" s="118">
        <v>40263277.829999998</v>
      </c>
      <c r="H1140" s="118">
        <v>49376528.310000002</v>
      </c>
      <c r="I1140" s="118">
        <v>125606708.69</v>
      </c>
    </row>
    <row r="1141" spans="2:9">
      <c r="B1141" s="115" t="s">
        <v>742</v>
      </c>
      <c r="C1141" s="115" t="s">
        <v>2631</v>
      </c>
      <c r="D1141" s="115" t="s">
        <v>3481</v>
      </c>
      <c r="E1141" s="118">
        <v>8552208.8699999992</v>
      </c>
      <c r="F1141" s="118">
        <v>590000</v>
      </c>
      <c r="G1141" s="118" t="s">
        <v>3383</v>
      </c>
      <c r="H1141" s="118">
        <v>590000</v>
      </c>
      <c r="I1141" s="118">
        <v>7962208.8700000001</v>
      </c>
    </row>
    <row r="1142" spans="2:9">
      <c r="B1142" s="115" t="s">
        <v>742</v>
      </c>
      <c r="C1142" s="115" t="s">
        <v>2632</v>
      </c>
      <c r="D1142" s="115" t="s">
        <v>1988</v>
      </c>
      <c r="E1142" s="118">
        <v>40862250</v>
      </c>
      <c r="F1142" s="118">
        <v>1058280</v>
      </c>
      <c r="G1142" s="118" t="s">
        <v>3383</v>
      </c>
      <c r="H1142" s="118">
        <v>1058280</v>
      </c>
      <c r="I1142" s="118">
        <v>39803970</v>
      </c>
    </row>
    <row r="1143" spans="2:9">
      <c r="B1143" s="115" t="s">
        <v>742</v>
      </c>
      <c r="C1143" s="115" t="s">
        <v>2633</v>
      </c>
      <c r="D1143" s="115" t="s">
        <v>2616</v>
      </c>
      <c r="E1143" s="118">
        <v>8075000</v>
      </c>
      <c r="F1143" s="118" t="s">
        <v>3383</v>
      </c>
      <c r="G1143" s="118" t="s">
        <v>3383</v>
      </c>
      <c r="H1143" s="118" t="s">
        <v>3383</v>
      </c>
      <c r="I1143" s="118">
        <v>8075000</v>
      </c>
    </row>
    <row r="1144" spans="2:9">
      <c r="B1144" s="115" t="s">
        <v>742</v>
      </c>
      <c r="C1144" s="115" t="s">
        <v>2634</v>
      </c>
      <c r="D1144" s="115" t="s">
        <v>3410</v>
      </c>
      <c r="E1144" s="118">
        <v>450000</v>
      </c>
      <c r="F1144" s="118" t="s">
        <v>3383</v>
      </c>
      <c r="G1144" s="118" t="s">
        <v>3383</v>
      </c>
      <c r="H1144" s="118" t="s">
        <v>3383</v>
      </c>
      <c r="I1144" s="118">
        <v>450000</v>
      </c>
    </row>
    <row r="1145" spans="2:9">
      <c r="B1145" s="115" t="s">
        <v>742</v>
      </c>
      <c r="C1145" s="115" t="s">
        <v>2635</v>
      </c>
      <c r="D1145" s="115" t="s">
        <v>3411</v>
      </c>
      <c r="E1145" s="118">
        <v>480000</v>
      </c>
      <c r="F1145" s="118" t="s">
        <v>3383</v>
      </c>
      <c r="G1145" s="118" t="s">
        <v>3383</v>
      </c>
      <c r="H1145" s="118" t="s">
        <v>3383</v>
      </c>
      <c r="I1145" s="118">
        <v>480000</v>
      </c>
    </row>
    <row r="1146" spans="2:9">
      <c r="B1146" s="115" t="s">
        <v>742</v>
      </c>
      <c r="C1146" s="115" t="s">
        <v>2636</v>
      </c>
      <c r="D1146" s="115" t="s">
        <v>3471</v>
      </c>
      <c r="E1146" s="118">
        <v>900000</v>
      </c>
      <c r="F1146" s="118" t="s">
        <v>3383</v>
      </c>
      <c r="G1146" s="118" t="s">
        <v>3383</v>
      </c>
      <c r="H1146" s="118" t="s">
        <v>3383</v>
      </c>
      <c r="I1146" s="118">
        <v>900000</v>
      </c>
    </row>
    <row r="1147" spans="2:9">
      <c r="B1147" s="115" t="s">
        <v>742</v>
      </c>
      <c r="C1147" s="115" t="s">
        <v>2637</v>
      </c>
      <c r="D1147" s="115" t="s">
        <v>3412</v>
      </c>
      <c r="E1147" s="118">
        <v>3200000</v>
      </c>
      <c r="F1147" s="118">
        <v>751924.86</v>
      </c>
      <c r="G1147" s="118" t="s">
        <v>3383</v>
      </c>
      <c r="H1147" s="118">
        <v>751924.86</v>
      </c>
      <c r="I1147" s="118">
        <v>2448075.14</v>
      </c>
    </row>
    <row r="1148" spans="2:9">
      <c r="B1148" s="115" t="s">
        <v>742</v>
      </c>
      <c r="C1148" s="115" t="s">
        <v>2638</v>
      </c>
      <c r="D1148" s="115" t="s">
        <v>3413</v>
      </c>
      <c r="E1148" s="118">
        <v>480000</v>
      </c>
      <c r="F1148" s="118" t="s">
        <v>3383</v>
      </c>
      <c r="G1148" s="118" t="s">
        <v>3383</v>
      </c>
      <c r="H1148" s="118" t="s">
        <v>3383</v>
      </c>
      <c r="I1148" s="118">
        <v>480000</v>
      </c>
    </row>
    <row r="1149" spans="2:9">
      <c r="B1149" s="115" t="s">
        <v>742</v>
      </c>
      <c r="C1149" s="115" t="s">
        <v>2639</v>
      </c>
      <c r="D1149" s="115" t="s">
        <v>3419</v>
      </c>
      <c r="E1149" s="118">
        <v>240000</v>
      </c>
      <c r="F1149" s="118" t="s">
        <v>3383</v>
      </c>
      <c r="G1149" s="118" t="s">
        <v>3383</v>
      </c>
      <c r="H1149" s="118" t="s">
        <v>3383</v>
      </c>
      <c r="I1149" s="118">
        <v>240000</v>
      </c>
    </row>
    <row r="1150" spans="2:9">
      <c r="B1150" s="115" t="s">
        <v>742</v>
      </c>
      <c r="C1150" s="115" t="s">
        <v>2640</v>
      </c>
      <c r="D1150" s="115" t="s">
        <v>3423</v>
      </c>
      <c r="E1150" s="118">
        <v>1440000</v>
      </c>
      <c r="F1150" s="118" t="s">
        <v>3383</v>
      </c>
      <c r="G1150" s="118" t="s">
        <v>3383</v>
      </c>
      <c r="H1150" s="118" t="s">
        <v>3383</v>
      </c>
      <c r="I1150" s="118">
        <v>1440000</v>
      </c>
    </row>
    <row r="1151" spans="2:9">
      <c r="B1151" s="115" t="s">
        <v>742</v>
      </c>
      <c r="C1151" s="115" t="s">
        <v>2641</v>
      </c>
      <c r="D1151" s="115" t="s">
        <v>1625</v>
      </c>
      <c r="E1151" s="118">
        <v>3908007.5</v>
      </c>
      <c r="F1151" s="118" t="s">
        <v>3383</v>
      </c>
      <c r="G1151" s="118" t="s">
        <v>3383</v>
      </c>
      <c r="H1151" s="118" t="s">
        <v>3383</v>
      </c>
      <c r="I1151" s="118">
        <v>3908007.5</v>
      </c>
    </row>
    <row r="1152" spans="2:9">
      <c r="B1152" s="115" t="s">
        <v>742</v>
      </c>
      <c r="C1152" s="115" t="s">
        <v>2642</v>
      </c>
      <c r="D1152" s="115" t="s">
        <v>3424</v>
      </c>
      <c r="E1152" s="118">
        <v>1947050</v>
      </c>
      <c r="F1152" s="118" t="s">
        <v>3383</v>
      </c>
      <c r="G1152" s="118" t="s">
        <v>3383</v>
      </c>
      <c r="H1152" s="118" t="s">
        <v>3383</v>
      </c>
      <c r="I1152" s="118">
        <v>1947050</v>
      </c>
    </row>
    <row r="1153" spans="2:9">
      <c r="B1153" s="115" t="s">
        <v>742</v>
      </c>
      <c r="C1153" s="115" t="s">
        <v>2643</v>
      </c>
      <c r="D1153" s="115" t="s">
        <v>3420</v>
      </c>
      <c r="E1153" s="118">
        <v>9735250</v>
      </c>
      <c r="F1153" s="118" t="s">
        <v>3383</v>
      </c>
      <c r="G1153" s="118" t="s">
        <v>3383</v>
      </c>
      <c r="H1153" s="118" t="s">
        <v>3383</v>
      </c>
      <c r="I1153" s="118">
        <v>9735250</v>
      </c>
    </row>
    <row r="1154" spans="2:9">
      <c r="B1154" s="115" t="s">
        <v>742</v>
      </c>
      <c r="C1154" s="115" t="s">
        <v>2644</v>
      </c>
      <c r="D1154" s="115" t="s">
        <v>3426</v>
      </c>
      <c r="E1154" s="118">
        <v>834450</v>
      </c>
      <c r="F1154" s="118" t="s">
        <v>3383</v>
      </c>
      <c r="G1154" s="118" t="s">
        <v>3383</v>
      </c>
      <c r="H1154" s="118" t="s">
        <v>3383</v>
      </c>
      <c r="I1154" s="118">
        <v>834450</v>
      </c>
    </row>
    <row r="1155" spans="2:9">
      <c r="B1155" s="115" t="s">
        <v>742</v>
      </c>
      <c r="C1155" s="115" t="s">
        <v>2645</v>
      </c>
      <c r="D1155" s="115" t="s">
        <v>1701</v>
      </c>
      <c r="E1155" s="118">
        <v>72597.149999999994</v>
      </c>
      <c r="F1155" s="118" t="s">
        <v>3383</v>
      </c>
      <c r="G1155" s="118" t="s">
        <v>3383</v>
      </c>
      <c r="H1155" s="118" t="s">
        <v>3383</v>
      </c>
      <c r="I1155" s="118">
        <v>72597.149999999994</v>
      </c>
    </row>
    <row r="1156" spans="2:9">
      <c r="B1156" s="115" t="s">
        <v>742</v>
      </c>
      <c r="C1156" s="115" t="s">
        <v>2646</v>
      </c>
      <c r="D1156" s="115" t="s">
        <v>1699</v>
      </c>
      <c r="E1156" s="118">
        <v>24199.05</v>
      </c>
      <c r="F1156" s="118">
        <v>16081.75</v>
      </c>
      <c r="G1156" s="118" t="s">
        <v>3383</v>
      </c>
      <c r="H1156" s="118">
        <v>16081.75</v>
      </c>
      <c r="I1156" s="118">
        <v>8117.3</v>
      </c>
    </row>
    <row r="1157" spans="2:9">
      <c r="B1157" s="115" t="s">
        <v>742</v>
      </c>
      <c r="C1157" s="115" t="s">
        <v>2647</v>
      </c>
      <c r="D1157" s="115" t="s">
        <v>3436</v>
      </c>
      <c r="E1157" s="118">
        <v>10000000</v>
      </c>
      <c r="F1157" s="118" t="s">
        <v>3383</v>
      </c>
      <c r="G1157" s="118" t="s">
        <v>3383</v>
      </c>
      <c r="H1157" s="118" t="s">
        <v>3383</v>
      </c>
      <c r="I1157" s="118">
        <v>10000000</v>
      </c>
    </row>
    <row r="1158" spans="2:9">
      <c r="B1158" s="115" t="s">
        <v>742</v>
      </c>
      <c r="C1158" s="115" t="s">
        <v>2648</v>
      </c>
      <c r="D1158" s="115" t="s">
        <v>3417</v>
      </c>
      <c r="E1158" s="118">
        <v>3600000</v>
      </c>
      <c r="F1158" s="118" t="s">
        <v>3383</v>
      </c>
      <c r="G1158" s="118" t="s">
        <v>3383</v>
      </c>
      <c r="H1158" s="118" t="s">
        <v>3383</v>
      </c>
      <c r="I1158" s="118">
        <v>3600000</v>
      </c>
    </row>
    <row r="1159" spans="2:9">
      <c r="B1159" s="115" t="s">
        <v>742</v>
      </c>
      <c r="C1159" s="115" t="s">
        <v>1496</v>
      </c>
      <c r="D1159" s="115" t="s">
        <v>1597</v>
      </c>
      <c r="E1159" s="118">
        <v>243000</v>
      </c>
      <c r="F1159" s="118" t="s">
        <v>3383</v>
      </c>
      <c r="G1159" s="118" t="s">
        <v>3383</v>
      </c>
      <c r="H1159" s="118" t="s">
        <v>3383</v>
      </c>
      <c r="I1159" s="118">
        <v>243000</v>
      </c>
    </row>
    <row r="1160" spans="2:9">
      <c r="B1160" s="115" t="s">
        <v>756</v>
      </c>
      <c r="C1160" s="115" t="s">
        <v>2649</v>
      </c>
      <c r="D1160" s="115" t="s">
        <v>3408</v>
      </c>
      <c r="E1160" s="118">
        <v>20430</v>
      </c>
      <c r="F1160" s="118" t="s">
        <v>3383</v>
      </c>
      <c r="G1160" s="118" t="s">
        <v>3383</v>
      </c>
      <c r="H1160" s="118" t="s">
        <v>3383</v>
      </c>
      <c r="I1160" s="118">
        <v>20430</v>
      </c>
    </row>
    <row r="1161" spans="2:9">
      <c r="B1161" s="115" t="s">
        <v>756</v>
      </c>
      <c r="C1161" s="115" t="s">
        <v>2650</v>
      </c>
      <c r="D1161" s="115" t="s">
        <v>1600</v>
      </c>
      <c r="E1161" s="118">
        <v>614999.69999999995</v>
      </c>
      <c r="F1161" s="118" t="s">
        <v>3383</v>
      </c>
      <c r="G1161" s="118" t="s">
        <v>3383</v>
      </c>
      <c r="H1161" s="118" t="s">
        <v>3383</v>
      </c>
      <c r="I1161" s="118">
        <v>614999.69999999995</v>
      </c>
    </row>
    <row r="1162" spans="2:9">
      <c r="B1162" s="115" t="s">
        <v>756</v>
      </c>
      <c r="C1162" s="115" t="s">
        <v>2651</v>
      </c>
      <c r="D1162" s="115" t="s">
        <v>1602</v>
      </c>
      <c r="E1162" s="118">
        <v>17500</v>
      </c>
      <c r="F1162" s="118" t="s">
        <v>3383</v>
      </c>
      <c r="G1162" s="118" t="s">
        <v>3383</v>
      </c>
      <c r="H1162" s="118" t="s">
        <v>3383</v>
      </c>
      <c r="I1162" s="118">
        <v>17500</v>
      </c>
    </row>
    <row r="1163" spans="2:9">
      <c r="B1163" s="115" t="s">
        <v>756</v>
      </c>
      <c r="C1163" s="115" t="s">
        <v>2652</v>
      </c>
      <c r="D1163" s="115" t="s">
        <v>1604</v>
      </c>
      <c r="E1163" s="118">
        <v>135000</v>
      </c>
      <c r="F1163" s="118" t="s">
        <v>3383</v>
      </c>
      <c r="G1163" s="118" t="s">
        <v>3383</v>
      </c>
      <c r="H1163" s="118" t="s">
        <v>3383</v>
      </c>
      <c r="I1163" s="118">
        <v>135000</v>
      </c>
    </row>
    <row r="1164" spans="2:9">
      <c r="B1164" s="115" t="s">
        <v>756</v>
      </c>
      <c r="C1164" s="115" t="s">
        <v>2653</v>
      </c>
      <c r="D1164" s="115" t="s">
        <v>2306</v>
      </c>
      <c r="E1164" s="118">
        <v>434000</v>
      </c>
      <c r="F1164" s="118" t="s">
        <v>3383</v>
      </c>
      <c r="G1164" s="118" t="s">
        <v>3383</v>
      </c>
      <c r="H1164" s="118" t="s">
        <v>3383</v>
      </c>
      <c r="I1164" s="118">
        <v>434000</v>
      </c>
    </row>
    <row r="1165" spans="2:9">
      <c r="B1165" s="115" t="s">
        <v>756</v>
      </c>
      <c r="C1165" s="115" t="s">
        <v>1497</v>
      </c>
      <c r="D1165" s="115" t="s">
        <v>1597</v>
      </c>
      <c r="E1165" s="118">
        <v>6827000</v>
      </c>
      <c r="F1165" s="118" t="s">
        <v>3383</v>
      </c>
      <c r="G1165" s="118" t="s">
        <v>3383</v>
      </c>
      <c r="H1165" s="118" t="s">
        <v>3383</v>
      </c>
      <c r="I1165" s="118">
        <v>6827000</v>
      </c>
    </row>
    <row r="1166" spans="2:9">
      <c r="B1166" s="115" t="s">
        <v>761</v>
      </c>
      <c r="C1166" s="115" t="s">
        <v>2654</v>
      </c>
      <c r="D1166" s="115" t="s">
        <v>3408</v>
      </c>
      <c r="E1166" s="118">
        <v>1344100</v>
      </c>
      <c r="F1166" s="118" t="s">
        <v>3383</v>
      </c>
      <c r="G1166" s="118" t="s">
        <v>3383</v>
      </c>
      <c r="H1166" s="118" t="s">
        <v>3383</v>
      </c>
      <c r="I1166" s="118">
        <v>1344100</v>
      </c>
    </row>
    <row r="1167" spans="2:9">
      <c r="B1167" s="115" t="s">
        <v>761</v>
      </c>
      <c r="C1167" s="115" t="s">
        <v>2655</v>
      </c>
      <c r="D1167" s="115" t="s">
        <v>1600</v>
      </c>
      <c r="E1167" s="118">
        <v>8369153.5999999996</v>
      </c>
      <c r="F1167" s="118" t="s">
        <v>3383</v>
      </c>
      <c r="G1167" s="118" t="s">
        <v>3383</v>
      </c>
      <c r="H1167" s="118" t="s">
        <v>3383</v>
      </c>
      <c r="I1167" s="118">
        <v>8369153.5999999996</v>
      </c>
    </row>
    <row r="1168" spans="2:9">
      <c r="B1168" s="115" t="s">
        <v>761</v>
      </c>
      <c r="C1168" s="115" t="s">
        <v>2656</v>
      </c>
      <c r="D1168" s="115" t="s">
        <v>1602</v>
      </c>
      <c r="E1168" s="118">
        <v>805800</v>
      </c>
      <c r="F1168" s="118" t="s">
        <v>3383</v>
      </c>
      <c r="G1168" s="118" t="s">
        <v>3383</v>
      </c>
      <c r="H1168" s="118" t="s">
        <v>3383</v>
      </c>
      <c r="I1168" s="118">
        <v>805800</v>
      </c>
    </row>
    <row r="1169" spans="2:9">
      <c r="B1169" s="115" t="s">
        <v>761</v>
      </c>
      <c r="C1169" s="115" t="s">
        <v>2657</v>
      </c>
      <c r="D1169" s="115" t="s">
        <v>1604</v>
      </c>
      <c r="E1169" s="118">
        <v>2413432.73</v>
      </c>
      <c r="F1169" s="118" t="s">
        <v>3383</v>
      </c>
      <c r="G1169" s="118" t="s">
        <v>3383</v>
      </c>
      <c r="H1169" s="118" t="s">
        <v>3383</v>
      </c>
      <c r="I1169" s="118">
        <v>2413432.73</v>
      </c>
    </row>
    <row r="1170" spans="2:9">
      <c r="B1170" s="115" t="s">
        <v>761</v>
      </c>
      <c r="C1170" s="115" t="s">
        <v>2658</v>
      </c>
      <c r="D1170" s="115" t="s">
        <v>2975</v>
      </c>
      <c r="E1170" s="118">
        <v>12879222.65</v>
      </c>
      <c r="F1170" s="118" t="s">
        <v>3383</v>
      </c>
      <c r="G1170" s="118" t="s">
        <v>3383</v>
      </c>
      <c r="H1170" s="118" t="s">
        <v>3383</v>
      </c>
      <c r="I1170" s="118">
        <v>12879222.65</v>
      </c>
    </row>
    <row r="1171" spans="2:9">
      <c r="B1171" s="115" t="s">
        <v>761</v>
      </c>
      <c r="C1171" s="115" t="s">
        <v>2659</v>
      </c>
      <c r="D1171" s="115" t="s">
        <v>1607</v>
      </c>
      <c r="E1171" s="118">
        <v>2214000</v>
      </c>
      <c r="F1171" s="118" t="s">
        <v>3383</v>
      </c>
      <c r="G1171" s="118" t="s">
        <v>3383</v>
      </c>
      <c r="H1171" s="118" t="s">
        <v>3383</v>
      </c>
      <c r="I1171" s="118">
        <v>2214000</v>
      </c>
    </row>
    <row r="1172" spans="2:9">
      <c r="B1172" s="115" t="s">
        <v>761</v>
      </c>
      <c r="C1172" s="115" t="s">
        <v>2660</v>
      </c>
      <c r="D1172" s="115" t="s">
        <v>3409</v>
      </c>
      <c r="E1172" s="118">
        <v>125000</v>
      </c>
      <c r="F1172" s="118" t="s">
        <v>3383</v>
      </c>
      <c r="G1172" s="118" t="s">
        <v>3383</v>
      </c>
      <c r="H1172" s="118" t="s">
        <v>3383</v>
      </c>
      <c r="I1172" s="118">
        <v>125000</v>
      </c>
    </row>
    <row r="1173" spans="2:9">
      <c r="B1173" s="115" t="s">
        <v>761</v>
      </c>
      <c r="C1173" s="115" t="s">
        <v>2661</v>
      </c>
      <c r="D1173" s="115" t="s">
        <v>1610</v>
      </c>
      <c r="E1173" s="118">
        <v>16493059.73</v>
      </c>
      <c r="F1173" s="118">
        <v>11893750</v>
      </c>
      <c r="G1173" s="118">
        <v>640000</v>
      </c>
      <c r="H1173" s="118">
        <v>12533750</v>
      </c>
      <c r="I1173" s="118">
        <v>3959309.73</v>
      </c>
    </row>
    <row r="1174" spans="2:9">
      <c r="B1174" s="115" t="s">
        <v>761</v>
      </c>
      <c r="C1174" s="115" t="s">
        <v>2662</v>
      </c>
      <c r="D1174" s="115" t="s">
        <v>1612</v>
      </c>
      <c r="E1174" s="118">
        <v>2698989.71</v>
      </c>
      <c r="F1174" s="118" t="s">
        <v>3383</v>
      </c>
      <c r="G1174" s="118" t="s">
        <v>3383</v>
      </c>
      <c r="H1174" s="118" t="s">
        <v>3383</v>
      </c>
      <c r="I1174" s="118">
        <v>2698989.71</v>
      </c>
    </row>
    <row r="1175" spans="2:9">
      <c r="B1175" s="115" t="s">
        <v>761</v>
      </c>
      <c r="C1175" s="115" t="s">
        <v>2663</v>
      </c>
      <c r="D1175" s="115" t="s">
        <v>2982</v>
      </c>
      <c r="E1175" s="118">
        <v>2618000</v>
      </c>
      <c r="F1175" s="118" t="s">
        <v>3383</v>
      </c>
      <c r="G1175" s="118" t="s">
        <v>3383</v>
      </c>
      <c r="H1175" s="118" t="s">
        <v>3383</v>
      </c>
      <c r="I1175" s="118">
        <v>2618000</v>
      </c>
    </row>
    <row r="1176" spans="2:9">
      <c r="B1176" s="115" t="s">
        <v>761</v>
      </c>
      <c r="C1176" s="115" t="s">
        <v>2664</v>
      </c>
      <c r="D1176" s="115" t="s">
        <v>1615</v>
      </c>
      <c r="E1176" s="118">
        <v>750000</v>
      </c>
      <c r="F1176" s="118" t="s">
        <v>3383</v>
      </c>
      <c r="G1176" s="118" t="s">
        <v>3383</v>
      </c>
      <c r="H1176" s="118" t="s">
        <v>3383</v>
      </c>
      <c r="I1176" s="118">
        <v>750000</v>
      </c>
    </row>
    <row r="1177" spans="2:9">
      <c r="B1177" s="115" t="s">
        <v>761</v>
      </c>
      <c r="C1177" s="115" t="s">
        <v>2665</v>
      </c>
      <c r="D1177" s="115" t="s">
        <v>3410</v>
      </c>
      <c r="E1177" s="118">
        <v>225000</v>
      </c>
      <c r="F1177" s="118" t="s">
        <v>3383</v>
      </c>
      <c r="G1177" s="118" t="s">
        <v>3383</v>
      </c>
      <c r="H1177" s="118" t="s">
        <v>3383</v>
      </c>
      <c r="I1177" s="118">
        <v>225000</v>
      </c>
    </row>
    <row r="1178" spans="2:9">
      <c r="B1178" s="115" t="s">
        <v>761</v>
      </c>
      <c r="C1178" s="115" t="s">
        <v>2666</v>
      </c>
      <c r="D1178" s="115" t="s">
        <v>3411</v>
      </c>
      <c r="E1178" s="118">
        <v>50000</v>
      </c>
      <c r="F1178" s="118" t="s">
        <v>3383</v>
      </c>
      <c r="G1178" s="118" t="s">
        <v>3383</v>
      </c>
      <c r="H1178" s="118" t="s">
        <v>3383</v>
      </c>
      <c r="I1178" s="118">
        <v>50000</v>
      </c>
    </row>
    <row r="1179" spans="2:9">
      <c r="B1179" s="115" t="s">
        <v>761</v>
      </c>
      <c r="C1179" s="115" t="s">
        <v>2667</v>
      </c>
      <c r="D1179" s="115" t="s">
        <v>3433</v>
      </c>
      <c r="E1179" s="118">
        <v>150000</v>
      </c>
      <c r="F1179" s="118" t="s">
        <v>3383</v>
      </c>
      <c r="G1179" s="118" t="s">
        <v>3383</v>
      </c>
      <c r="H1179" s="118" t="s">
        <v>3383</v>
      </c>
      <c r="I1179" s="118">
        <v>150000</v>
      </c>
    </row>
    <row r="1180" spans="2:9">
      <c r="B1180" s="115" t="s">
        <v>761</v>
      </c>
      <c r="C1180" s="115" t="s">
        <v>2668</v>
      </c>
      <c r="D1180" s="115" t="s">
        <v>3412</v>
      </c>
      <c r="E1180" s="118">
        <v>800000</v>
      </c>
      <c r="F1180" s="118" t="s">
        <v>3383</v>
      </c>
      <c r="G1180" s="118" t="s">
        <v>3383</v>
      </c>
      <c r="H1180" s="118" t="s">
        <v>3383</v>
      </c>
      <c r="I1180" s="118">
        <v>800000</v>
      </c>
    </row>
    <row r="1181" spans="2:9">
      <c r="B1181" s="115" t="s">
        <v>761</v>
      </c>
      <c r="C1181" s="115" t="s">
        <v>2669</v>
      </c>
      <c r="D1181" s="115" t="s">
        <v>3413</v>
      </c>
      <c r="E1181" s="118">
        <v>160000</v>
      </c>
      <c r="F1181" s="118" t="s">
        <v>3383</v>
      </c>
      <c r="G1181" s="118" t="s">
        <v>3383</v>
      </c>
      <c r="H1181" s="118" t="s">
        <v>3383</v>
      </c>
      <c r="I1181" s="118">
        <v>160000</v>
      </c>
    </row>
    <row r="1182" spans="2:9">
      <c r="B1182" s="115" t="s">
        <v>761</v>
      </c>
      <c r="C1182" s="115" t="s">
        <v>2670</v>
      </c>
      <c r="D1182" s="115" t="s">
        <v>3419</v>
      </c>
      <c r="E1182" s="118">
        <v>60000</v>
      </c>
      <c r="F1182" s="118" t="s">
        <v>3383</v>
      </c>
      <c r="G1182" s="118" t="s">
        <v>3383</v>
      </c>
      <c r="H1182" s="118" t="s">
        <v>3383</v>
      </c>
      <c r="I1182" s="118">
        <v>60000</v>
      </c>
    </row>
    <row r="1183" spans="2:9">
      <c r="B1183" s="115" t="s">
        <v>761</v>
      </c>
      <c r="C1183" s="115" t="s">
        <v>2671</v>
      </c>
      <c r="D1183" s="115" t="s">
        <v>3423</v>
      </c>
      <c r="E1183" s="118">
        <v>360000</v>
      </c>
      <c r="F1183" s="118" t="s">
        <v>3383</v>
      </c>
      <c r="G1183" s="118" t="s">
        <v>3383</v>
      </c>
      <c r="H1183" s="118" t="s">
        <v>3383</v>
      </c>
      <c r="I1183" s="118">
        <v>360000</v>
      </c>
    </row>
    <row r="1184" spans="2:9">
      <c r="B1184" s="115" t="s">
        <v>761</v>
      </c>
      <c r="C1184" s="115" t="s">
        <v>2672</v>
      </c>
      <c r="D1184" s="115" t="s">
        <v>3455</v>
      </c>
      <c r="E1184" s="118">
        <v>945200</v>
      </c>
      <c r="F1184" s="118">
        <v>894755.6</v>
      </c>
      <c r="G1184" s="118" t="s">
        <v>3383</v>
      </c>
      <c r="H1184" s="118">
        <v>894755.6</v>
      </c>
      <c r="I1184" s="118">
        <v>50444.4</v>
      </c>
    </row>
    <row r="1185" spans="2:9">
      <c r="B1185" s="115" t="s">
        <v>761</v>
      </c>
      <c r="C1185" s="115" t="s">
        <v>2673</v>
      </c>
      <c r="D1185" s="115" t="s">
        <v>3420</v>
      </c>
      <c r="E1185" s="118">
        <v>2502000</v>
      </c>
      <c r="F1185" s="118" t="s">
        <v>3383</v>
      </c>
      <c r="G1185" s="118" t="s">
        <v>3383</v>
      </c>
      <c r="H1185" s="118" t="s">
        <v>3383</v>
      </c>
      <c r="I1185" s="118">
        <v>2502000</v>
      </c>
    </row>
    <row r="1186" spans="2:9">
      <c r="B1186" s="115" t="s">
        <v>761</v>
      </c>
      <c r="C1186" s="115" t="s">
        <v>2674</v>
      </c>
      <c r="D1186" s="115" t="s">
        <v>3417</v>
      </c>
      <c r="E1186" s="118">
        <v>5000000</v>
      </c>
      <c r="F1186" s="118" t="s">
        <v>3383</v>
      </c>
      <c r="G1186" s="118" t="s">
        <v>3383</v>
      </c>
      <c r="H1186" s="118" t="s">
        <v>3383</v>
      </c>
      <c r="I1186" s="118">
        <v>5000000</v>
      </c>
    </row>
    <row r="1187" spans="2:9">
      <c r="B1187" s="115" t="s">
        <v>761</v>
      </c>
      <c r="C1187" s="115" t="s">
        <v>1498</v>
      </c>
      <c r="D1187" s="115" t="s">
        <v>1597</v>
      </c>
      <c r="E1187" s="118">
        <v>35065000</v>
      </c>
      <c r="F1187" s="118">
        <v>1074919.55</v>
      </c>
      <c r="G1187" s="118" t="s">
        <v>3383</v>
      </c>
      <c r="H1187" s="118">
        <v>1074919.55</v>
      </c>
      <c r="I1187" s="118">
        <v>33990080.450000003</v>
      </c>
    </row>
    <row r="1188" spans="2:9">
      <c r="B1188" s="115" t="s">
        <v>768</v>
      </c>
      <c r="C1188" s="115" t="s">
        <v>2675</v>
      </c>
      <c r="D1188" s="115" t="s">
        <v>3408</v>
      </c>
      <c r="E1188" s="118">
        <v>6908300</v>
      </c>
      <c r="F1188" s="118">
        <v>74032.38</v>
      </c>
      <c r="G1188" s="118" t="s">
        <v>3383</v>
      </c>
      <c r="H1188" s="118">
        <v>74032.38</v>
      </c>
      <c r="I1188" s="118">
        <v>6834267.6200000001</v>
      </c>
    </row>
    <row r="1189" spans="2:9">
      <c r="B1189" s="115" t="s">
        <v>768</v>
      </c>
      <c r="C1189" s="115" t="s">
        <v>2676</v>
      </c>
      <c r="D1189" s="115" t="s">
        <v>1600</v>
      </c>
      <c r="E1189" s="118">
        <v>68660060.349999994</v>
      </c>
      <c r="F1189" s="118">
        <v>870328.95</v>
      </c>
      <c r="G1189" s="118" t="s">
        <v>3383</v>
      </c>
      <c r="H1189" s="118">
        <v>870328.95</v>
      </c>
      <c r="I1189" s="118">
        <v>67789731.400000006</v>
      </c>
    </row>
    <row r="1190" spans="2:9">
      <c r="B1190" s="115" t="s">
        <v>768</v>
      </c>
      <c r="C1190" s="115" t="s">
        <v>2677</v>
      </c>
      <c r="D1190" s="115" t="s">
        <v>1602</v>
      </c>
      <c r="E1190" s="118">
        <v>6240400</v>
      </c>
      <c r="F1190" s="118">
        <v>304636.82</v>
      </c>
      <c r="G1190" s="118" t="s">
        <v>3383</v>
      </c>
      <c r="H1190" s="118">
        <v>304636.82</v>
      </c>
      <c r="I1190" s="118">
        <v>5935763.1799999997</v>
      </c>
    </row>
    <row r="1191" spans="2:9">
      <c r="B1191" s="115" t="s">
        <v>768</v>
      </c>
      <c r="C1191" s="115" t="s">
        <v>2678</v>
      </c>
      <c r="D1191" s="115" t="s">
        <v>1604</v>
      </c>
      <c r="E1191" s="118">
        <v>15112710</v>
      </c>
      <c r="F1191" s="118">
        <v>648487.39</v>
      </c>
      <c r="G1191" s="118" t="s">
        <v>3383</v>
      </c>
      <c r="H1191" s="118">
        <v>648487.39</v>
      </c>
      <c r="I1191" s="118">
        <v>14464222.609999999</v>
      </c>
    </row>
    <row r="1192" spans="2:9">
      <c r="B1192" s="115" t="s">
        <v>768</v>
      </c>
      <c r="C1192" s="115" t="s">
        <v>2679</v>
      </c>
      <c r="D1192" s="115" t="s">
        <v>2975</v>
      </c>
      <c r="E1192" s="118">
        <v>140414796.34</v>
      </c>
      <c r="F1192" s="118">
        <v>53092.08</v>
      </c>
      <c r="G1192" s="118" t="s">
        <v>3383</v>
      </c>
      <c r="H1192" s="118">
        <v>53092.08</v>
      </c>
      <c r="I1192" s="118">
        <v>140361704.25999999</v>
      </c>
    </row>
    <row r="1193" spans="2:9">
      <c r="B1193" s="115" t="s">
        <v>768</v>
      </c>
      <c r="C1193" s="115" t="s">
        <v>2680</v>
      </c>
      <c r="D1193" s="115" t="s">
        <v>1607</v>
      </c>
      <c r="E1193" s="118">
        <v>31272000</v>
      </c>
      <c r="F1193" s="118">
        <v>374500</v>
      </c>
      <c r="G1193" s="118">
        <v>462500</v>
      </c>
      <c r="H1193" s="118">
        <v>837000</v>
      </c>
      <c r="I1193" s="118">
        <v>30435000</v>
      </c>
    </row>
    <row r="1194" spans="2:9">
      <c r="B1194" s="115" t="s">
        <v>768</v>
      </c>
      <c r="C1194" s="115" t="s">
        <v>2681</v>
      </c>
      <c r="D1194" s="115" t="s">
        <v>3409</v>
      </c>
      <c r="E1194" s="118">
        <v>450000</v>
      </c>
      <c r="F1194" s="118" t="s">
        <v>3383</v>
      </c>
      <c r="G1194" s="118" t="s">
        <v>3383</v>
      </c>
      <c r="H1194" s="118" t="s">
        <v>3383</v>
      </c>
      <c r="I1194" s="118">
        <v>450000</v>
      </c>
    </row>
    <row r="1195" spans="2:9">
      <c r="B1195" s="115" t="s">
        <v>768</v>
      </c>
      <c r="C1195" s="115" t="s">
        <v>2682</v>
      </c>
      <c r="D1195" s="115" t="s">
        <v>1610</v>
      </c>
      <c r="E1195" s="118">
        <v>200056203.18000001</v>
      </c>
      <c r="F1195" s="118">
        <v>28087535</v>
      </c>
      <c r="G1195" s="118">
        <v>1660540</v>
      </c>
      <c r="H1195" s="118">
        <v>29748075</v>
      </c>
      <c r="I1195" s="118">
        <v>170308128.18000001</v>
      </c>
    </row>
    <row r="1196" spans="2:9">
      <c r="B1196" s="115" t="s">
        <v>768</v>
      </c>
      <c r="C1196" s="115" t="s">
        <v>2683</v>
      </c>
      <c r="D1196" s="115" t="s">
        <v>1612</v>
      </c>
      <c r="E1196" s="118">
        <v>19360681.059999999</v>
      </c>
      <c r="F1196" s="118">
        <v>26160</v>
      </c>
      <c r="G1196" s="118">
        <v>9000</v>
      </c>
      <c r="H1196" s="118">
        <v>35160</v>
      </c>
      <c r="I1196" s="118">
        <v>19325521.059999999</v>
      </c>
    </row>
    <row r="1197" spans="2:9">
      <c r="B1197" s="115" t="s">
        <v>768</v>
      </c>
      <c r="C1197" s="115" t="s">
        <v>2684</v>
      </c>
      <c r="D1197" s="115" t="s">
        <v>2982</v>
      </c>
      <c r="E1197" s="118">
        <v>17159000</v>
      </c>
      <c r="F1197" s="118">
        <v>44000</v>
      </c>
      <c r="G1197" s="118">
        <v>4200</v>
      </c>
      <c r="H1197" s="118">
        <v>48200</v>
      </c>
      <c r="I1197" s="118">
        <v>17110800</v>
      </c>
    </row>
    <row r="1198" spans="2:9">
      <c r="B1198" s="115" t="s">
        <v>768</v>
      </c>
      <c r="C1198" s="115" t="s">
        <v>2685</v>
      </c>
      <c r="D1198" s="115" t="s">
        <v>1615</v>
      </c>
      <c r="E1198" s="118">
        <v>2712500</v>
      </c>
      <c r="F1198" s="118" t="s">
        <v>3383</v>
      </c>
      <c r="G1198" s="118" t="s">
        <v>3383</v>
      </c>
      <c r="H1198" s="118" t="s">
        <v>3383</v>
      </c>
      <c r="I1198" s="118">
        <v>2712500</v>
      </c>
    </row>
    <row r="1199" spans="2:9">
      <c r="B1199" s="115" t="s">
        <v>768</v>
      </c>
      <c r="C1199" s="115" t="s">
        <v>2686</v>
      </c>
      <c r="D1199" s="115" t="s">
        <v>3410</v>
      </c>
      <c r="E1199" s="118">
        <v>1125000</v>
      </c>
      <c r="F1199" s="118">
        <v>328780</v>
      </c>
      <c r="G1199" s="118" t="s">
        <v>3383</v>
      </c>
      <c r="H1199" s="118">
        <v>328780</v>
      </c>
      <c r="I1199" s="118">
        <v>796220</v>
      </c>
    </row>
    <row r="1200" spans="2:9">
      <c r="B1200" s="115" t="s">
        <v>768</v>
      </c>
      <c r="C1200" s="115" t="s">
        <v>2687</v>
      </c>
      <c r="D1200" s="115" t="s">
        <v>3411</v>
      </c>
      <c r="E1200" s="118">
        <v>300000</v>
      </c>
      <c r="F1200" s="118" t="s">
        <v>3383</v>
      </c>
      <c r="G1200" s="118" t="s">
        <v>3383</v>
      </c>
      <c r="H1200" s="118" t="s">
        <v>3383</v>
      </c>
      <c r="I1200" s="118">
        <v>300000</v>
      </c>
    </row>
    <row r="1201" spans="2:9">
      <c r="B1201" s="115" t="s">
        <v>768</v>
      </c>
      <c r="C1201" s="115" t="s">
        <v>2688</v>
      </c>
      <c r="D1201" s="115" t="s">
        <v>3433</v>
      </c>
      <c r="E1201" s="118">
        <v>900000</v>
      </c>
      <c r="F1201" s="118" t="s">
        <v>3383</v>
      </c>
      <c r="G1201" s="118" t="s">
        <v>3383</v>
      </c>
      <c r="H1201" s="118" t="s">
        <v>3383</v>
      </c>
      <c r="I1201" s="118">
        <v>900000</v>
      </c>
    </row>
    <row r="1202" spans="2:9">
      <c r="B1202" s="115" t="s">
        <v>768</v>
      </c>
      <c r="C1202" s="115" t="s">
        <v>2689</v>
      </c>
      <c r="D1202" s="115" t="s">
        <v>3412</v>
      </c>
      <c r="E1202" s="118">
        <v>4800000</v>
      </c>
      <c r="F1202" s="118">
        <v>737898</v>
      </c>
      <c r="G1202" s="118" t="s">
        <v>3383</v>
      </c>
      <c r="H1202" s="118">
        <v>737898</v>
      </c>
      <c r="I1202" s="118">
        <v>4062102</v>
      </c>
    </row>
    <row r="1203" spans="2:9">
      <c r="B1203" s="115" t="s">
        <v>768</v>
      </c>
      <c r="C1203" s="115" t="s">
        <v>2690</v>
      </c>
      <c r="D1203" s="115" t="s">
        <v>3413</v>
      </c>
      <c r="E1203" s="118">
        <v>1200000</v>
      </c>
      <c r="F1203" s="118" t="s">
        <v>3383</v>
      </c>
      <c r="G1203" s="118" t="s">
        <v>3383</v>
      </c>
      <c r="H1203" s="118" t="s">
        <v>3383</v>
      </c>
      <c r="I1203" s="118">
        <v>1200000</v>
      </c>
    </row>
    <row r="1204" spans="2:9">
      <c r="B1204" s="115" t="s">
        <v>768</v>
      </c>
      <c r="C1204" s="115" t="s">
        <v>2691</v>
      </c>
      <c r="D1204" s="115" t="s">
        <v>3419</v>
      </c>
      <c r="E1204" s="118">
        <v>420000</v>
      </c>
      <c r="F1204" s="118" t="s">
        <v>3383</v>
      </c>
      <c r="G1204" s="118" t="s">
        <v>3383</v>
      </c>
      <c r="H1204" s="118" t="s">
        <v>3383</v>
      </c>
      <c r="I1204" s="118">
        <v>420000</v>
      </c>
    </row>
    <row r="1205" spans="2:9">
      <c r="B1205" s="115" t="s">
        <v>768</v>
      </c>
      <c r="C1205" s="115" t="s">
        <v>2692</v>
      </c>
      <c r="D1205" s="115" t="s">
        <v>1647</v>
      </c>
      <c r="E1205" s="118">
        <v>4350000</v>
      </c>
      <c r="F1205" s="118" t="s">
        <v>3383</v>
      </c>
      <c r="G1205" s="118" t="s">
        <v>3383</v>
      </c>
      <c r="H1205" s="118" t="s">
        <v>3383</v>
      </c>
      <c r="I1205" s="118">
        <v>4350000</v>
      </c>
    </row>
    <row r="1206" spans="2:9">
      <c r="B1206" s="115" t="s">
        <v>768</v>
      </c>
      <c r="C1206" s="115" t="s">
        <v>2693</v>
      </c>
      <c r="D1206" s="115" t="s">
        <v>3423</v>
      </c>
      <c r="E1206" s="118">
        <v>2520000</v>
      </c>
      <c r="F1206" s="118" t="s">
        <v>3383</v>
      </c>
      <c r="G1206" s="118" t="s">
        <v>3383</v>
      </c>
      <c r="H1206" s="118" t="s">
        <v>3383</v>
      </c>
      <c r="I1206" s="118">
        <v>2520000</v>
      </c>
    </row>
    <row r="1207" spans="2:9">
      <c r="B1207" s="115" t="s">
        <v>768</v>
      </c>
      <c r="C1207" s="115" t="s">
        <v>2694</v>
      </c>
      <c r="D1207" s="115" t="s">
        <v>1625</v>
      </c>
      <c r="E1207" s="118">
        <v>5031800</v>
      </c>
      <c r="F1207" s="118" t="s">
        <v>3383</v>
      </c>
      <c r="G1207" s="118" t="s">
        <v>3383</v>
      </c>
      <c r="H1207" s="118" t="s">
        <v>3383</v>
      </c>
      <c r="I1207" s="118">
        <v>5031800</v>
      </c>
    </row>
    <row r="1208" spans="2:9">
      <c r="B1208" s="115" t="s">
        <v>768</v>
      </c>
      <c r="C1208" s="115" t="s">
        <v>2695</v>
      </c>
      <c r="D1208" s="115" t="s">
        <v>3424</v>
      </c>
      <c r="E1208" s="118">
        <v>1946000</v>
      </c>
      <c r="F1208" s="118" t="s">
        <v>3383</v>
      </c>
      <c r="G1208" s="118" t="s">
        <v>3383</v>
      </c>
      <c r="H1208" s="118" t="s">
        <v>3383</v>
      </c>
      <c r="I1208" s="118">
        <v>1946000</v>
      </c>
    </row>
    <row r="1209" spans="2:9">
      <c r="B1209" s="115" t="s">
        <v>768</v>
      </c>
      <c r="C1209" s="115" t="s">
        <v>2696</v>
      </c>
      <c r="D1209" s="115" t="s">
        <v>3420</v>
      </c>
      <c r="E1209" s="118">
        <v>12510000</v>
      </c>
      <c r="F1209" s="118" t="s">
        <v>3383</v>
      </c>
      <c r="G1209" s="118" t="s">
        <v>3383</v>
      </c>
      <c r="H1209" s="118" t="s">
        <v>3383</v>
      </c>
      <c r="I1209" s="118">
        <v>12510000</v>
      </c>
    </row>
    <row r="1210" spans="2:9">
      <c r="B1210" s="115" t="s">
        <v>768</v>
      </c>
      <c r="C1210" s="115" t="s">
        <v>2697</v>
      </c>
      <c r="D1210" s="115" t="s">
        <v>3426</v>
      </c>
      <c r="E1210" s="118">
        <v>834000</v>
      </c>
      <c r="F1210" s="118" t="s">
        <v>3383</v>
      </c>
      <c r="G1210" s="118" t="s">
        <v>3383</v>
      </c>
      <c r="H1210" s="118" t="s">
        <v>3383</v>
      </c>
      <c r="I1210" s="118">
        <v>834000</v>
      </c>
    </row>
    <row r="1211" spans="2:9">
      <c r="B1211" s="115" t="s">
        <v>768</v>
      </c>
      <c r="C1211" s="115" t="s">
        <v>2698</v>
      </c>
      <c r="D1211" s="115" t="s">
        <v>1699</v>
      </c>
      <c r="E1211" s="118">
        <v>32248</v>
      </c>
      <c r="F1211" s="118">
        <v>30773.26</v>
      </c>
      <c r="G1211" s="118" t="s">
        <v>3383</v>
      </c>
      <c r="H1211" s="118">
        <v>30773.26</v>
      </c>
      <c r="I1211" s="118">
        <v>1474.74</v>
      </c>
    </row>
    <row r="1212" spans="2:9">
      <c r="B1212" s="115" t="s">
        <v>768</v>
      </c>
      <c r="C1212" s="115" t="s">
        <v>2699</v>
      </c>
      <c r="D1212" s="115" t="s">
        <v>1701</v>
      </c>
      <c r="E1212" s="118">
        <v>96744</v>
      </c>
      <c r="F1212" s="118" t="s">
        <v>3383</v>
      </c>
      <c r="G1212" s="118" t="s">
        <v>3383</v>
      </c>
      <c r="H1212" s="118" t="s">
        <v>3383</v>
      </c>
      <c r="I1212" s="118">
        <v>96744</v>
      </c>
    </row>
    <row r="1213" spans="2:9">
      <c r="B1213" s="115" t="s">
        <v>768</v>
      </c>
      <c r="C1213" s="115" t="s">
        <v>2700</v>
      </c>
      <c r="D1213" s="115" t="s">
        <v>3436</v>
      </c>
      <c r="E1213" s="118">
        <v>6000000</v>
      </c>
      <c r="F1213" s="118" t="s">
        <v>3383</v>
      </c>
      <c r="G1213" s="118" t="s">
        <v>3383</v>
      </c>
      <c r="H1213" s="118" t="s">
        <v>3383</v>
      </c>
      <c r="I1213" s="118">
        <v>6000000</v>
      </c>
    </row>
    <row r="1214" spans="2:9">
      <c r="B1214" s="115" t="s">
        <v>768</v>
      </c>
      <c r="C1214" s="115" t="s">
        <v>2701</v>
      </c>
      <c r="D1214" s="115" t="s">
        <v>3417</v>
      </c>
      <c r="E1214" s="118">
        <v>10000000</v>
      </c>
      <c r="F1214" s="118" t="s">
        <v>3383</v>
      </c>
      <c r="G1214" s="118" t="s">
        <v>3383</v>
      </c>
      <c r="H1214" s="118" t="s">
        <v>3383</v>
      </c>
      <c r="I1214" s="118">
        <v>10000000</v>
      </c>
    </row>
    <row r="1215" spans="2:9">
      <c r="B1215" s="115" t="s">
        <v>768</v>
      </c>
      <c r="C1215" s="115" t="s">
        <v>3375</v>
      </c>
      <c r="D1215" s="115" t="s">
        <v>3402</v>
      </c>
      <c r="E1215" s="118">
        <v>41030648.340000004</v>
      </c>
      <c r="F1215" s="118">
        <v>41030648.340000004</v>
      </c>
      <c r="G1215" s="118" t="s">
        <v>3383</v>
      </c>
      <c r="H1215" s="118">
        <v>41030648.340000004</v>
      </c>
      <c r="I1215" s="118" t="s">
        <v>3383</v>
      </c>
    </row>
    <row r="1216" spans="2:9">
      <c r="B1216" s="115" t="s">
        <v>788</v>
      </c>
      <c r="C1216" s="115" t="s">
        <v>1499</v>
      </c>
      <c r="D1216" s="115" t="s">
        <v>1597</v>
      </c>
      <c r="E1216" s="118">
        <v>18588920.440000001</v>
      </c>
      <c r="F1216" s="118">
        <v>542110.93000000005</v>
      </c>
      <c r="G1216" s="118" t="s">
        <v>3383</v>
      </c>
      <c r="H1216" s="118">
        <v>542110.93000000005</v>
      </c>
      <c r="I1216" s="118">
        <v>18046809.510000002</v>
      </c>
    </row>
    <row r="1217" spans="2:9">
      <c r="B1217" s="115" t="s">
        <v>788</v>
      </c>
      <c r="C1217" s="115" t="s">
        <v>2702</v>
      </c>
      <c r="D1217" s="115" t="s">
        <v>3408</v>
      </c>
      <c r="E1217" s="118">
        <v>4130700</v>
      </c>
      <c r="F1217" s="118">
        <v>1598265.73</v>
      </c>
      <c r="G1217" s="118" t="s">
        <v>3383</v>
      </c>
      <c r="H1217" s="118">
        <v>1598265.73</v>
      </c>
      <c r="I1217" s="118">
        <v>2532434.27</v>
      </c>
    </row>
    <row r="1218" spans="2:9">
      <c r="B1218" s="115" t="s">
        <v>788</v>
      </c>
      <c r="C1218" s="115" t="s">
        <v>2703</v>
      </c>
      <c r="D1218" s="115" t="s">
        <v>1600</v>
      </c>
      <c r="E1218" s="118">
        <v>30413868.399999999</v>
      </c>
      <c r="F1218" s="118">
        <v>6261087.4900000002</v>
      </c>
      <c r="G1218" s="118" t="s">
        <v>3383</v>
      </c>
      <c r="H1218" s="118">
        <v>6261087.4900000002</v>
      </c>
      <c r="I1218" s="118">
        <v>24152780.91</v>
      </c>
    </row>
    <row r="1219" spans="2:9">
      <c r="B1219" s="115" t="s">
        <v>788</v>
      </c>
      <c r="C1219" s="115" t="s">
        <v>2704</v>
      </c>
      <c r="D1219" s="115" t="s">
        <v>1602</v>
      </c>
      <c r="E1219" s="118">
        <v>2682938.79</v>
      </c>
      <c r="F1219" s="118">
        <v>62808.53</v>
      </c>
      <c r="G1219" s="118" t="s">
        <v>3383</v>
      </c>
      <c r="H1219" s="118">
        <v>62808.53</v>
      </c>
      <c r="I1219" s="118">
        <v>2620130.2599999998</v>
      </c>
    </row>
    <row r="1220" spans="2:9">
      <c r="B1220" s="115" t="s">
        <v>788</v>
      </c>
      <c r="C1220" s="115" t="s">
        <v>2705</v>
      </c>
      <c r="D1220" s="115" t="s">
        <v>1604</v>
      </c>
      <c r="E1220" s="118">
        <v>6789809.71</v>
      </c>
      <c r="F1220" s="118">
        <v>105858.88</v>
      </c>
      <c r="G1220" s="118" t="s">
        <v>3383</v>
      </c>
      <c r="H1220" s="118">
        <v>105858.88</v>
      </c>
      <c r="I1220" s="118">
        <v>6683950.8300000001</v>
      </c>
    </row>
    <row r="1221" spans="2:9">
      <c r="B1221" s="115" t="s">
        <v>788</v>
      </c>
      <c r="C1221" s="115" t="s">
        <v>2706</v>
      </c>
      <c r="D1221" s="115" t="s">
        <v>2975</v>
      </c>
      <c r="E1221" s="118">
        <v>34974948.350000001</v>
      </c>
      <c r="F1221" s="118">
        <v>372387.37</v>
      </c>
      <c r="G1221" s="118" t="s">
        <v>3383</v>
      </c>
      <c r="H1221" s="118">
        <v>372387.37</v>
      </c>
      <c r="I1221" s="118">
        <v>34602560.979999997</v>
      </c>
    </row>
    <row r="1222" spans="2:9">
      <c r="B1222" s="115" t="s">
        <v>788</v>
      </c>
      <c r="C1222" s="115" t="s">
        <v>2707</v>
      </c>
      <c r="D1222" s="115" t="s">
        <v>1607</v>
      </c>
      <c r="E1222" s="118">
        <v>6700000</v>
      </c>
      <c r="F1222" s="118" t="s">
        <v>3383</v>
      </c>
      <c r="G1222" s="118" t="s">
        <v>3383</v>
      </c>
      <c r="H1222" s="118" t="s">
        <v>3383</v>
      </c>
      <c r="I1222" s="118">
        <v>6700000</v>
      </c>
    </row>
    <row r="1223" spans="2:9">
      <c r="B1223" s="115" t="s">
        <v>788</v>
      </c>
      <c r="C1223" s="115" t="s">
        <v>2708</v>
      </c>
      <c r="D1223" s="115" t="s">
        <v>3418</v>
      </c>
      <c r="E1223" s="118">
        <v>1720000</v>
      </c>
      <c r="F1223" s="118" t="s">
        <v>3383</v>
      </c>
      <c r="G1223" s="118">
        <v>120000</v>
      </c>
      <c r="H1223" s="118">
        <v>120000</v>
      </c>
      <c r="I1223" s="118">
        <v>1600000</v>
      </c>
    </row>
    <row r="1224" spans="2:9">
      <c r="B1224" s="115" t="s">
        <v>788</v>
      </c>
      <c r="C1224" s="115" t="s">
        <v>2709</v>
      </c>
      <c r="D1224" s="115" t="s">
        <v>3409</v>
      </c>
      <c r="E1224" s="118">
        <v>400000</v>
      </c>
      <c r="F1224" s="118" t="s">
        <v>3383</v>
      </c>
      <c r="G1224" s="118" t="s">
        <v>3383</v>
      </c>
      <c r="H1224" s="118" t="s">
        <v>3383</v>
      </c>
      <c r="I1224" s="118">
        <v>400000</v>
      </c>
    </row>
    <row r="1225" spans="2:9">
      <c r="B1225" s="115" t="s">
        <v>788</v>
      </c>
      <c r="C1225" s="115" t="s">
        <v>2710</v>
      </c>
      <c r="D1225" s="115" t="s">
        <v>1610</v>
      </c>
      <c r="E1225" s="118">
        <v>47296436</v>
      </c>
      <c r="F1225" s="118">
        <v>20000</v>
      </c>
      <c r="G1225" s="118">
        <v>6650000</v>
      </c>
      <c r="H1225" s="118">
        <v>6670000</v>
      </c>
      <c r="I1225" s="118">
        <v>40626436</v>
      </c>
    </row>
    <row r="1226" spans="2:9">
      <c r="B1226" s="115" t="s">
        <v>788</v>
      </c>
      <c r="C1226" s="115" t="s">
        <v>2711</v>
      </c>
      <c r="D1226" s="115" t="s">
        <v>1612</v>
      </c>
      <c r="E1226" s="118">
        <v>9665724.5700000003</v>
      </c>
      <c r="F1226" s="118" t="s">
        <v>3383</v>
      </c>
      <c r="G1226" s="118" t="s">
        <v>3383</v>
      </c>
      <c r="H1226" s="118" t="s">
        <v>3383</v>
      </c>
      <c r="I1226" s="118">
        <v>9665724.5700000003</v>
      </c>
    </row>
    <row r="1227" spans="2:9">
      <c r="B1227" s="115" t="s">
        <v>788</v>
      </c>
      <c r="C1227" s="115" t="s">
        <v>2712</v>
      </c>
      <c r="D1227" s="115" t="s">
        <v>2982</v>
      </c>
      <c r="E1227" s="118">
        <v>1666500</v>
      </c>
      <c r="F1227" s="118" t="s">
        <v>3383</v>
      </c>
      <c r="G1227" s="118" t="s">
        <v>3383</v>
      </c>
      <c r="H1227" s="118" t="s">
        <v>3383</v>
      </c>
      <c r="I1227" s="118">
        <v>1666500</v>
      </c>
    </row>
    <row r="1228" spans="2:9">
      <c r="B1228" s="115" t="s">
        <v>788</v>
      </c>
      <c r="C1228" s="115" t="s">
        <v>2713</v>
      </c>
      <c r="D1228" s="115" t="s">
        <v>1615</v>
      </c>
      <c r="E1228" s="118">
        <v>4775000</v>
      </c>
      <c r="F1228" s="118" t="s">
        <v>3383</v>
      </c>
      <c r="G1228" s="118" t="s">
        <v>3383</v>
      </c>
      <c r="H1228" s="118" t="s">
        <v>3383</v>
      </c>
      <c r="I1228" s="118">
        <v>4775000</v>
      </c>
    </row>
    <row r="1229" spans="2:9">
      <c r="B1229" s="115" t="s">
        <v>788</v>
      </c>
      <c r="C1229" s="115" t="s">
        <v>2714</v>
      </c>
      <c r="D1229" s="115" t="s">
        <v>3410</v>
      </c>
      <c r="E1229" s="118">
        <v>375000</v>
      </c>
      <c r="F1229" s="118">
        <v>344214.98</v>
      </c>
      <c r="G1229" s="118" t="s">
        <v>3383</v>
      </c>
      <c r="H1229" s="118">
        <v>344214.98</v>
      </c>
      <c r="I1229" s="118">
        <v>30785.02</v>
      </c>
    </row>
    <row r="1230" spans="2:9">
      <c r="B1230" s="115" t="s">
        <v>788</v>
      </c>
      <c r="C1230" s="115" t="s">
        <v>2715</v>
      </c>
      <c r="D1230" s="115" t="s">
        <v>3411</v>
      </c>
      <c r="E1230" s="118">
        <v>150000</v>
      </c>
      <c r="F1230" s="118" t="s">
        <v>3383</v>
      </c>
      <c r="G1230" s="118" t="s">
        <v>3383</v>
      </c>
      <c r="H1230" s="118" t="s">
        <v>3383</v>
      </c>
      <c r="I1230" s="118">
        <v>150000</v>
      </c>
    </row>
    <row r="1231" spans="2:9">
      <c r="B1231" s="115" t="s">
        <v>788</v>
      </c>
      <c r="C1231" s="115" t="s">
        <v>2716</v>
      </c>
      <c r="D1231" s="115" t="s">
        <v>3433</v>
      </c>
      <c r="E1231" s="118">
        <v>450000</v>
      </c>
      <c r="F1231" s="118">
        <v>3124.98</v>
      </c>
      <c r="G1231" s="118" t="s">
        <v>3383</v>
      </c>
      <c r="H1231" s="118">
        <v>3124.98</v>
      </c>
      <c r="I1231" s="118">
        <v>446875.02</v>
      </c>
    </row>
    <row r="1232" spans="2:9">
      <c r="B1232" s="115" t="s">
        <v>788</v>
      </c>
      <c r="C1232" s="115" t="s">
        <v>2717</v>
      </c>
      <c r="D1232" s="115" t="s">
        <v>3412</v>
      </c>
      <c r="E1232" s="118">
        <v>2400000</v>
      </c>
      <c r="F1232" s="118">
        <v>3585.05</v>
      </c>
      <c r="G1232" s="118" t="s">
        <v>3383</v>
      </c>
      <c r="H1232" s="118">
        <v>3585.05</v>
      </c>
      <c r="I1232" s="118">
        <v>2396414.9500000002</v>
      </c>
    </row>
    <row r="1233" spans="2:9">
      <c r="B1233" s="115" t="s">
        <v>788</v>
      </c>
      <c r="C1233" s="115" t="s">
        <v>2718</v>
      </c>
      <c r="D1233" s="115" t="s">
        <v>3413</v>
      </c>
      <c r="E1233" s="118">
        <v>400000</v>
      </c>
      <c r="F1233" s="118">
        <v>57000</v>
      </c>
      <c r="G1233" s="118" t="s">
        <v>3383</v>
      </c>
      <c r="H1233" s="118">
        <v>57000</v>
      </c>
      <c r="I1233" s="118">
        <v>343000</v>
      </c>
    </row>
    <row r="1234" spans="2:9">
      <c r="B1234" s="115" t="s">
        <v>788</v>
      </c>
      <c r="C1234" s="115" t="s">
        <v>2719</v>
      </c>
      <c r="D1234" s="115" t="s">
        <v>3419</v>
      </c>
      <c r="E1234" s="118">
        <v>160000</v>
      </c>
      <c r="F1234" s="118" t="s">
        <v>3383</v>
      </c>
      <c r="G1234" s="118" t="s">
        <v>3383</v>
      </c>
      <c r="H1234" s="118" t="s">
        <v>3383</v>
      </c>
      <c r="I1234" s="118">
        <v>160000</v>
      </c>
    </row>
    <row r="1235" spans="2:9">
      <c r="B1235" s="115" t="s">
        <v>788</v>
      </c>
      <c r="C1235" s="115" t="s">
        <v>2720</v>
      </c>
      <c r="D1235" s="115" t="s">
        <v>2336</v>
      </c>
      <c r="E1235" s="118">
        <v>750000</v>
      </c>
      <c r="F1235" s="118">
        <v>365000</v>
      </c>
      <c r="G1235" s="118" t="s">
        <v>3383</v>
      </c>
      <c r="H1235" s="118">
        <v>365000</v>
      </c>
      <c r="I1235" s="118">
        <v>385000</v>
      </c>
    </row>
    <row r="1236" spans="2:9">
      <c r="B1236" s="115" t="s">
        <v>788</v>
      </c>
      <c r="C1236" s="115" t="s">
        <v>2721</v>
      </c>
      <c r="D1236" s="115" t="s">
        <v>3423</v>
      </c>
      <c r="E1236" s="118">
        <v>960000</v>
      </c>
      <c r="F1236" s="118" t="s">
        <v>3383</v>
      </c>
      <c r="G1236" s="118" t="s">
        <v>3383</v>
      </c>
      <c r="H1236" s="118" t="s">
        <v>3383</v>
      </c>
      <c r="I1236" s="118">
        <v>960000</v>
      </c>
    </row>
    <row r="1237" spans="2:9">
      <c r="B1237" s="115" t="s">
        <v>788</v>
      </c>
      <c r="C1237" s="115" t="s">
        <v>2722</v>
      </c>
      <c r="D1237" s="115" t="s">
        <v>1625</v>
      </c>
      <c r="E1237" s="118">
        <v>3141400</v>
      </c>
      <c r="F1237" s="118">
        <v>920190.14</v>
      </c>
      <c r="G1237" s="118" t="s">
        <v>3383</v>
      </c>
      <c r="H1237" s="118">
        <v>920190.14</v>
      </c>
      <c r="I1237" s="118">
        <v>2221209.86</v>
      </c>
    </row>
    <row r="1238" spans="2:9">
      <c r="B1238" s="115" t="s">
        <v>788</v>
      </c>
      <c r="C1238" s="115" t="s">
        <v>2723</v>
      </c>
      <c r="D1238" s="115" t="s">
        <v>3420</v>
      </c>
      <c r="E1238" s="118">
        <v>4170000</v>
      </c>
      <c r="F1238" s="118" t="s">
        <v>3383</v>
      </c>
      <c r="G1238" s="118" t="s">
        <v>3383</v>
      </c>
      <c r="H1238" s="118" t="s">
        <v>3383</v>
      </c>
      <c r="I1238" s="118">
        <v>4170000</v>
      </c>
    </row>
    <row r="1239" spans="2:9">
      <c r="B1239" s="115" t="s">
        <v>788</v>
      </c>
      <c r="C1239" s="115" t="s">
        <v>2724</v>
      </c>
      <c r="D1239" s="115" t="s">
        <v>3436</v>
      </c>
      <c r="E1239" s="118">
        <v>6000000</v>
      </c>
      <c r="F1239" s="118" t="s">
        <v>3383</v>
      </c>
      <c r="G1239" s="118" t="s">
        <v>3383</v>
      </c>
      <c r="H1239" s="118" t="s">
        <v>3383</v>
      </c>
      <c r="I1239" s="118">
        <v>6000000</v>
      </c>
    </row>
    <row r="1240" spans="2:9">
      <c r="B1240" s="115" t="s">
        <v>788</v>
      </c>
      <c r="C1240" s="115" t="s">
        <v>2725</v>
      </c>
      <c r="D1240" s="115" t="s">
        <v>3417</v>
      </c>
      <c r="E1240" s="118">
        <v>5000000</v>
      </c>
      <c r="F1240" s="118" t="s">
        <v>3383</v>
      </c>
      <c r="G1240" s="118" t="s">
        <v>3383</v>
      </c>
      <c r="H1240" s="118" t="s">
        <v>3383</v>
      </c>
      <c r="I1240" s="118">
        <v>5000000</v>
      </c>
    </row>
    <row r="1241" spans="2:9">
      <c r="B1241" s="115" t="s">
        <v>788</v>
      </c>
      <c r="C1241" s="115" t="s">
        <v>1500</v>
      </c>
      <c r="D1241" s="115" t="s">
        <v>1597</v>
      </c>
      <c r="E1241" s="118">
        <v>10610000</v>
      </c>
      <c r="F1241" s="118">
        <v>2106106.21</v>
      </c>
      <c r="G1241" s="118" t="s">
        <v>3383</v>
      </c>
      <c r="H1241" s="118">
        <v>2106106.21</v>
      </c>
      <c r="I1241" s="118">
        <v>8503893.7899999991</v>
      </c>
    </row>
    <row r="1242" spans="2:9">
      <c r="B1242" s="115" t="s">
        <v>805</v>
      </c>
      <c r="C1242" s="115" t="s">
        <v>2726</v>
      </c>
      <c r="D1242" s="115" t="s">
        <v>3408</v>
      </c>
      <c r="E1242" s="118">
        <v>2184500</v>
      </c>
      <c r="F1242" s="118" t="s">
        <v>3383</v>
      </c>
      <c r="G1242" s="118" t="s">
        <v>3383</v>
      </c>
      <c r="H1242" s="118" t="s">
        <v>3383</v>
      </c>
      <c r="I1242" s="118">
        <v>2184500</v>
      </c>
    </row>
    <row r="1243" spans="2:9">
      <c r="B1243" s="115" t="s">
        <v>805</v>
      </c>
      <c r="C1243" s="115" t="s">
        <v>2727</v>
      </c>
      <c r="D1243" s="115" t="s">
        <v>1600</v>
      </c>
      <c r="E1243" s="118">
        <v>18405651.920000002</v>
      </c>
      <c r="F1243" s="118">
        <v>3881631.69</v>
      </c>
      <c r="G1243" s="118" t="s">
        <v>3383</v>
      </c>
      <c r="H1243" s="118">
        <v>3881631.69</v>
      </c>
      <c r="I1243" s="118">
        <v>14524020.23</v>
      </c>
    </row>
    <row r="1244" spans="2:9">
      <c r="B1244" s="115" t="s">
        <v>805</v>
      </c>
      <c r="C1244" s="115" t="s">
        <v>2728</v>
      </c>
      <c r="D1244" s="115" t="s">
        <v>1602</v>
      </c>
      <c r="E1244" s="118">
        <v>1227800</v>
      </c>
      <c r="F1244" s="118" t="s">
        <v>3383</v>
      </c>
      <c r="G1244" s="118" t="s">
        <v>3383</v>
      </c>
      <c r="H1244" s="118" t="s">
        <v>3383</v>
      </c>
      <c r="I1244" s="118">
        <v>1227800</v>
      </c>
    </row>
    <row r="1245" spans="2:9">
      <c r="B1245" s="115" t="s">
        <v>805</v>
      </c>
      <c r="C1245" s="115" t="s">
        <v>2729</v>
      </c>
      <c r="D1245" s="115" t="s">
        <v>1604</v>
      </c>
      <c r="E1245" s="118">
        <v>1575600</v>
      </c>
      <c r="F1245" s="118" t="s">
        <v>3383</v>
      </c>
      <c r="G1245" s="118" t="s">
        <v>3383</v>
      </c>
      <c r="H1245" s="118" t="s">
        <v>3383</v>
      </c>
      <c r="I1245" s="118">
        <v>1575600</v>
      </c>
    </row>
    <row r="1246" spans="2:9">
      <c r="B1246" s="115" t="s">
        <v>805</v>
      </c>
      <c r="C1246" s="115" t="s">
        <v>2730</v>
      </c>
      <c r="D1246" s="115" t="s">
        <v>2975</v>
      </c>
      <c r="E1246" s="118">
        <v>31695408.899999999</v>
      </c>
      <c r="F1246" s="118">
        <v>8207480.2300000004</v>
      </c>
      <c r="G1246" s="118" t="s">
        <v>3383</v>
      </c>
      <c r="H1246" s="118">
        <v>8207480.2300000004</v>
      </c>
      <c r="I1246" s="118">
        <v>23487928.670000002</v>
      </c>
    </row>
    <row r="1247" spans="2:9">
      <c r="B1247" s="115" t="s">
        <v>805</v>
      </c>
      <c r="C1247" s="115" t="s">
        <v>2731</v>
      </c>
      <c r="D1247" s="115" t="s">
        <v>1607</v>
      </c>
      <c r="E1247" s="118">
        <v>4680000</v>
      </c>
      <c r="F1247" s="118" t="s">
        <v>3383</v>
      </c>
      <c r="G1247" s="118" t="s">
        <v>3383</v>
      </c>
      <c r="H1247" s="118" t="s">
        <v>3383</v>
      </c>
      <c r="I1247" s="118">
        <v>4680000</v>
      </c>
    </row>
    <row r="1248" spans="2:9">
      <c r="B1248" s="115" t="s">
        <v>805</v>
      </c>
      <c r="C1248" s="115" t="s">
        <v>2732</v>
      </c>
      <c r="D1248" s="115" t="s">
        <v>3409</v>
      </c>
      <c r="E1248" s="118">
        <v>200000</v>
      </c>
      <c r="F1248" s="118">
        <v>116702.26</v>
      </c>
      <c r="G1248" s="118" t="s">
        <v>3383</v>
      </c>
      <c r="H1248" s="118">
        <v>116702.26</v>
      </c>
      <c r="I1248" s="118">
        <v>83297.740000000005</v>
      </c>
    </row>
    <row r="1249" spans="2:9">
      <c r="B1249" s="115" t="s">
        <v>805</v>
      </c>
      <c r="C1249" s="115" t="s">
        <v>2733</v>
      </c>
      <c r="D1249" s="115" t="s">
        <v>1610</v>
      </c>
      <c r="E1249" s="118">
        <v>32354991.370000001</v>
      </c>
      <c r="F1249" s="118">
        <v>2250000</v>
      </c>
      <c r="G1249" s="118" t="s">
        <v>3383</v>
      </c>
      <c r="H1249" s="118">
        <v>2250000</v>
      </c>
      <c r="I1249" s="118">
        <v>30104991.370000001</v>
      </c>
    </row>
    <row r="1250" spans="2:9">
      <c r="B1250" s="115" t="s">
        <v>805</v>
      </c>
      <c r="C1250" s="115" t="s">
        <v>2734</v>
      </c>
      <c r="D1250" s="115" t="s">
        <v>1612</v>
      </c>
      <c r="E1250" s="118">
        <v>3451847.36</v>
      </c>
      <c r="F1250" s="118">
        <v>22200</v>
      </c>
      <c r="G1250" s="118" t="s">
        <v>3383</v>
      </c>
      <c r="H1250" s="118">
        <v>22200</v>
      </c>
      <c r="I1250" s="118">
        <v>3429647.36</v>
      </c>
    </row>
    <row r="1251" spans="2:9">
      <c r="B1251" s="115" t="s">
        <v>805</v>
      </c>
      <c r="C1251" s="115" t="s">
        <v>2735</v>
      </c>
      <c r="D1251" s="115" t="s">
        <v>2982</v>
      </c>
      <c r="E1251" s="118">
        <v>980000</v>
      </c>
      <c r="F1251" s="118" t="s">
        <v>3383</v>
      </c>
      <c r="G1251" s="118" t="s">
        <v>3383</v>
      </c>
      <c r="H1251" s="118" t="s">
        <v>3383</v>
      </c>
      <c r="I1251" s="118">
        <v>980000</v>
      </c>
    </row>
    <row r="1252" spans="2:9">
      <c r="B1252" s="115" t="s">
        <v>805</v>
      </c>
      <c r="C1252" s="115" t="s">
        <v>2736</v>
      </c>
      <c r="D1252" s="115" t="s">
        <v>1615</v>
      </c>
      <c r="E1252" s="118">
        <v>750000</v>
      </c>
      <c r="F1252" s="118" t="s">
        <v>3383</v>
      </c>
      <c r="G1252" s="118" t="s">
        <v>3383</v>
      </c>
      <c r="H1252" s="118" t="s">
        <v>3383</v>
      </c>
      <c r="I1252" s="118">
        <v>750000</v>
      </c>
    </row>
    <row r="1253" spans="2:9">
      <c r="B1253" s="115" t="s">
        <v>805</v>
      </c>
      <c r="C1253" s="115" t="s">
        <v>2737</v>
      </c>
      <c r="D1253" s="115" t="s">
        <v>3410</v>
      </c>
      <c r="E1253" s="118">
        <v>375000</v>
      </c>
      <c r="F1253" s="118">
        <v>317120</v>
      </c>
      <c r="G1253" s="118" t="s">
        <v>3383</v>
      </c>
      <c r="H1253" s="118">
        <v>317120</v>
      </c>
      <c r="I1253" s="118">
        <v>57880</v>
      </c>
    </row>
    <row r="1254" spans="2:9">
      <c r="B1254" s="115" t="s">
        <v>805</v>
      </c>
      <c r="C1254" s="115" t="s">
        <v>2738</v>
      </c>
      <c r="D1254" s="115" t="s">
        <v>3411</v>
      </c>
      <c r="E1254" s="118">
        <v>160000</v>
      </c>
      <c r="F1254" s="118" t="s">
        <v>3383</v>
      </c>
      <c r="G1254" s="118" t="s">
        <v>3383</v>
      </c>
      <c r="H1254" s="118" t="s">
        <v>3383</v>
      </c>
      <c r="I1254" s="118">
        <v>160000</v>
      </c>
    </row>
    <row r="1255" spans="2:9">
      <c r="B1255" s="115" t="s">
        <v>805</v>
      </c>
      <c r="C1255" s="115" t="s">
        <v>2739</v>
      </c>
      <c r="D1255" s="115" t="s">
        <v>3433</v>
      </c>
      <c r="E1255" s="118">
        <v>300000</v>
      </c>
      <c r="F1255" s="118" t="s">
        <v>3383</v>
      </c>
      <c r="G1255" s="118" t="s">
        <v>3383</v>
      </c>
      <c r="H1255" s="118" t="s">
        <v>3383</v>
      </c>
      <c r="I1255" s="118">
        <v>300000</v>
      </c>
    </row>
    <row r="1256" spans="2:9">
      <c r="B1256" s="115" t="s">
        <v>805</v>
      </c>
      <c r="C1256" s="115" t="s">
        <v>2740</v>
      </c>
      <c r="D1256" s="115" t="s">
        <v>3412</v>
      </c>
      <c r="E1256" s="118">
        <v>1600000</v>
      </c>
      <c r="F1256" s="118" t="s">
        <v>3383</v>
      </c>
      <c r="G1256" s="118" t="s">
        <v>3383</v>
      </c>
      <c r="H1256" s="118" t="s">
        <v>3383</v>
      </c>
      <c r="I1256" s="118">
        <v>1600000</v>
      </c>
    </row>
    <row r="1257" spans="2:9">
      <c r="B1257" s="115" t="s">
        <v>805</v>
      </c>
      <c r="C1257" s="115" t="s">
        <v>2741</v>
      </c>
      <c r="D1257" s="115" t="s">
        <v>3413</v>
      </c>
      <c r="E1257" s="118">
        <v>480000</v>
      </c>
      <c r="F1257" s="118">
        <v>40187.49</v>
      </c>
      <c r="G1257" s="118" t="s">
        <v>3383</v>
      </c>
      <c r="H1257" s="118">
        <v>40187.49</v>
      </c>
      <c r="I1257" s="118">
        <v>439812.51</v>
      </c>
    </row>
    <row r="1258" spans="2:9">
      <c r="B1258" s="115" t="s">
        <v>805</v>
      </c>
      <c r="C1258" s="115" t="s">
        <v>2742</v>
      </c>
      <c r="D1258" s="115" t="s">
        <v>3419</v>
      </c>
      <c r="E1258" s="118">
        <v>120000</v>
      </c>
      <c r="F1258" s="118" t="s">
        <v>3383</v>
      </c>
      <c r="G1258" s="118" t="s">
        <v>3383</v>
      </c>
      <c r="H1258" s="118" t="s">
        <v>3383</v>
      </c>
      <c r="I1258" s="118">
        <v>120000</v>
      </c>
    </row>
    <row r="1259" spans="2:9">
      <c r="B1259" s="115" t="s">
        <v>805</v>
      </c>
      <c r="C1259" s="115" t="s">
        <v>2743</v>
      </c>
      <c r="D1259" s="115" t="s">
        <v>2336</v>
      </c>
      <c r="E1259" s="118">
        <v>750000</v>
      </c>
      <c r="F1259" s="118">
        <v>365000</v>
      </c>
      <c r="G1259" s="118" t="s">
        <v>3383</v>
      </c>
      <c r="H1259" s="118">
        <v>365000</v>
      </c>
      <c r="I1259" s="118">
        <v>385000</v>
      </c>
    </row>
    <row r="1260" spans="2:9">
      <c r="B1260" s="115" t="s">
        <v>805</v>
      </c>
      <c r="C1260" s="115" t="s">
        <v>2744</v>
      </c>
      <c r="D1260" s="115" t="s">
        <v>3423</v>
      </c>
      <c r="E1260" s="118">
        <v>960000</v>
      </c>
      <c r="F1260" s="118" t="s">
        <v>3383</v>
      </c>
      <c r="G1260" s="118" t="s">
        <v>3383</v>
      </c>
      <c r="H1260" s="118" t="s">
        <v>3383</v>
      </c>
      <c r="I1260" s="118">
        <v>960000</v>
      </c>
    </row>
    <row r="1261" spans="2:9">
      <c r="B1261" s="115" t="s">
        <v>805</v>
      </c>
      <c r="C1261" s="115" t="s">
        <v>2745</v>
      </c>
      <c r="D1261" s="115" t="s">
        <v>1625</v>
      </c>
      <c r="E1261" s="118">
        <v>3141400</v>
      </c>
      <c r="F1261" s="118" t="s">
        <v>3383</v>
      </c>
      <c r="G1261" s="118" t="s">
        <v>3383</v>
      </c>
      <c r="H1261" s="118" t="s">
        <v>3383</v>
      </c>
      <c r="I1261" s="118">
        <v>3141400</v>
      </c>
    </row>
    <row r="1262" spans="2:9">
      <c r="B1262" s="115" t="s">
        <v>805</v>
      </c>
      <c r="C1262" s="115" t="s">
        <v>2746</v>
      </c>
      <c r="D1262" s="115" t="s">
        <v>3420</v>
      </c>
      <c r="E1262" s="118">
        <v>4170000</v>
      </c>
      <c r="F1262" s="118" t="s">
        <v>3383</v>
      </c>
      <c r="G1262" s="118" t="s">
        <v>3383</v>
      </c>
      <c r="H1262" s="118" t="s">
        <v>3383</v>
      </c>
      <c r="I1262" s="118">
        <v>4170000</v>
      </c>
    </row>
    <row r="1263" spans="2:9">
      <c r="B1263" s="115" t="s">
        <v>805</v>
      </c>
      <c r="C1263" s="115" t="s">
        <v>2747</v>
      </c>
      <c r="D1263" s="115" t="s">
        <v>3436</v>
      </c>
      <c r="E1263" s="118">
        <v>6000000</v>
      </c>
      <c r="F1263" s="118" t="s">
        <v>3383</v>
      </c>
      <c r="G1263" s="118" t="s">
        <v>3383</v>
      </c>
      <c r="H1263" s="118" t="s">
        <v>3383</v>
      </c>
      <c r="I1263" s="118">
        <v>6000000</v>
      </c>
    </row>
    <row r="1264" spans="2:9">
      <c r="B1264" s="115" t="s">
        <v>805</v>
      </c>
      <c r="C1264" s="115" t="s">
        <v>2748</v>
      </c>
      <c r="D1264" s="115" t="s">
        <v>3417</v>
      </c>
      <c r="E1264" s="118">
        <v>5000000</v>
      </c>
      <c r="F1264" s="118" t="s">
        <v>3383</v>
      </c>
      <c r="G1264" s="118" t="s">
        <v>3383</v>
      </c>
      <c r="H1264" s="118" t="s">
        <v>3383</v>
      </c>
      <c r="I1264" s="118">
        <v>5000000</v>
      </c>
    </row>
    <row r="1265" spans="2:9">
      <c r="B1265" s="115" t="s">
        <v>805</v>
      </c>
      <c r="C1265" s="115" t="s">
        <v>1501</v>
      </c>
      <c r="D1265" s="115" t="s">
        <v>1597</v>
      </c>
      <c r="E1265" s="118">
        <v>3866000</v>
      </c>
      <c r="F1265" s="118" t="s">
        <v>3383</v>
      </c>
      <c r="G1265" s="118" t="s">
        <v>3383</v>
      </c>
      <c r="H1265" s="118" t="s">
        <v>3383</v>
      </c>
      <c r="I1265" s="118">
        <v>3866000</v>
      </c>
    </row>
    <row r="1266" spans="2:9">
      <c r="B1266" s="115" t="s">
        <v>816</v>
      </c>
      <c r="C1266" s="115" t="s">
        <v>2749</v>
      </c>
      <c r="D1266" s="115" t="s">
        <v>3408</v>
      </c>
      <c r="E1266" s="118">
        <v>728850</v>
      </c>
      <c r="F1266" s="118" t="s">
        <v>3383</v>
      </c>
      <c r="G1266" s="118" t="s">
        <v>3383</v>
      </c>
      <c r="H1266" s="118" t="s">
        <v>3383</v>
      </c>
      <c r="I1266" s="118">
        <v>728850</v>
      </c>
    </row>
    <row r="1267" spans="2:9">
      <c r="B1267" s="115" t="s">
        <v>816</v>
      </c>
      <c r="C1267" s="115" t="s">
        <v>2750</v>
      </c>
      <c r="D1267" s="115" t="s">
        <v>1600</v>
      </c>
      <c r="E1267" s="118">
        <v>7640501.8200000003</v>
      </c>
      <c r="F1267" s="118" t="s">
        <v>3383</v>
      </c>
      <c r="G1267" s="118" t="s">
        <v>3383</v>
      </c>
      <c r="H1267" s="118" t="s">
        <v>3383</v>
      </c>
      <c r="I1267" s="118">
        <v>7640501.8200000003</v>
      </c>
    </row>
    <row r="1268" spans="2:9">
      <c r="B1268" s="115" t="s">
        <v>816</v>
      </c>
      <c r="C1268" s="115" t="s">
        <v>2751</v>
      </c>
      <c r="D1268" s="115" t="s">
        <v>1602</v>
      </c>
      <c r="E1268" s="118">
        <v>557900</v>
      </c>
      <c r="F1268" s="118" t="s">
        <v>3383</v>
      </c>
      <c r="G1268" s="118" t="s">
        <v>3383</v>
      </c>
      <c r="H1268" s="118" t="s">
        <v>3383</v>
      </c>
      <c r="I1268" s="118">
        <v>557900</v>
      </c>
    </row>
    <row r="1269" spans="2:9">
      <c r="B1269" s="115" t="s">
        <v>816</v>
      </c>
      <c r="C1269" s="115" t="s">
        <v>2752</v>
      </c>
      <c r="D1269" s="115" t="s">
        <v>1604</v>
      </c>
      <c r="E1269" s="118">
        <v>1361520</v>
      </c>
      <c r="F1269" s="118" t="s">
        <v>3383</v>
      </c>
      <c r="G1269" s="118" t="s">
        <v>3383</v>
      </c>
      <c r="H1269" s="118" t="s">
        <v>3383</v>
      </c>
      <c r="I1269" s="118">
        <v>1361520</v>
      </c>
    </row>
    <row r="1270" spans="2:9">
      <c r="B1270" s="115" t="s">
        <v>816</v>
      </c>
      <c r="C1270" s="115" t="s">
        <v>2753</v>
      </c>
      <c r="D1270" s="115" t="s">
        <v>2975</v>
      </c>
      <c r="E1270" s="118">
        <v>13704594.880000001</v>
      </c>
      <c r="F1270" s="118" t="s">
        <v>3383</v>
      </c>
      <c r="G1270" s="118" t="s">
        <v>3383</v>
      </c>
      <c r="H1270" s="118" t="s">
        <v>3383</v>
      </c>
      <c r="I1270" s="118">
        <v>13704594.880000001</v>
      </c>
    </row>
    <row r="1271" spans="2:9">
      <c r="B1271" s="115" t="s">
        <v>816</v>
      </c>
      <c r="C1271" s="115" t="s">
        <v>2754</v>
      </c>
      <c r="D1271" s="115" t="s">
        <v>1607</v>
      </c>
      <c r="E1271" s="118">
        <v>5456000</v>
      </c>
      <c r="F1271" s="118" t="s">
        <v>3383</v>
      </c>
      <c r="G1271" s="118" t="s">
        <v>3383</v>
      </c>
      <c r="H1271" s="118" t="s">
        <v>3383</v>
      </c>
      <c r="I1271" s="118">
        <v>5456000</v>
      </c>
    </row>
    <row r="1272" spans="2:9">
      <c r="B1272" s="115" t="s">
        <v>816</v>
      </c>
      <c r="C1272" s="115" t="s">
        <v>2755</v>
      </c>
      <c r="D1272" s="115" t="s">
        <v>3409</v>
      </c>
      <c r="E1272" s="118">
        <v>60000</v>
      </c>
      <c r="F1272" s="118" t="s">
        <v>3383</v>
      </c>
      <c r="G1272" s="118" t="s">
        <v>3383</v>
      </c>
      <c r="H1272" s="118" t="s">
        <v>3383</v>
      </c>
      <c r="I1272" s="118">
        <v>60000</v>
      </c>
    </row>
    <row r="1273" spans="2:9">
      <c r="B1273" s="115" t="s">
        <v>816</v>
      </c>
      <c r="C1273" s="115" t="s">
        <v>2756</v>
      </c>
      <c r="D1273" s="115" t="s">
        <v>1610</v>
      </c>
      <c r="E1273" s="118">
        <v>9142403.0999999996</v>
      </c>
      <c r="F1273" s="118" t="s">
        <v>3383</v>
      </c>
      <c r="G1273" s="118" t="s">
        <v>3383</v>
      </c>
      <c r="H1273" s="118" t="s">
        <v>3383</v>
      </c>
      <c r="I1273" s="118">
        <v>9142403.0999999996</v>
      </c>
    </row>
    <row r="1274" spans="2:9">
      <c r="B1274" s="115" t="s">
        <v>816</v>
      </c>
      <c r="C1274" s="115" t="s">
        <v>2757</v>
      </c>
      <c r="D1274" s="115" t="s">
        <v>1612</v>
      </c>
      <c r="E1274" s="118">
        <v>1654271.04</v>
      </c>
      <c r="F1274" s="118" t="s">
        <v>3383</v>
      </c>
      <c r="G1274" s="118" t="s">
        <v>3383</v>
      </c>
      <c r="H1274" s="118" t="s">
        <v>3383</v>
      </c>
      <c r="I1274" s="118">
        <v>1654271.04</v>
      </c>
    </row>
    <row r="1275" spans="2:9">
      <c r="B1275" s="115" t="s">
        <v>816</v>
      </c>
      <c r="C1275" s="115" t="s">
        <v>2758</v>
      </c>
      <c r="D1275" s="115" t="s">
        <v>2982</v>
      </c>
      <c r="E1275" s="118">
        <v>2457000</v>
      </c>
      <c r="F1275" s="118" t="s">
        <v>3383</v>
      </c>
      <c r="G1275" s="118" t="s">
        <v>3383</v>
      </c>
      <c r="H1275" s="118" t="s">
        <v>3383</v>
      </c>
      <c r="I1275" s="118">
        <v>2457000</v>
      </c>
    </row>
    <row r="1276" spans="2:9">
      <c r="B1276" s="115" t="s">
        <v>816</v>
      </c>
      <c r="C1276" s="115" t="s">
        <v>2759</v>
      </c>
      <c r="D1276" s="115" t="s">
        <v>1615</v>
      </c>
      <c r="E1276" s="118">
        <v>600000</v>
      </c>
      <c r="F1276" s="118" t="s">
        <v>3383</v>
      </c>
      <c r="G1276" s="118" t="s">
        <v>3383</v>
      </c>
      <c r="H1276" s="118" t="s">
        <v>3383</v>
      </c>
      <c r="I1276" s="118">
        <v>600000</v>
      </c>
    </row>
    <row r="1277" spans="2:9">
      <c r="B1277" s="115" t="s">
        <v>816</v>
      </c>
      <c r="C1277" s="115" t="s">
        <v>2760</v>
      </c>
      <c r="D1277" s="115" t="s">
        <v>3410</v>
      </c>
      <c r="E1277" s="118">
        <v>150000</v>
      </c>
      <c r="F1277" s="118" t="s">
        <v>3383</v>
      </c>
      <c r="G1277" s="118" t="s">
        <v>3383</v>
      </c>
      <c r="H1277" s="118" t="s">
        <v>3383</v>
      </c>
      <c r="I1277" s="118">
        <v>150000</v>
      </c>
    </row>
    <row r="1278" spans="2:9">
      <c r="B1278" s="115" t="s">
        <v>816</v>
      </c>
      <c r="C1278" s="115" t="s">
        <v>2761</v>
      </c>
      <c r="D1278" s="115" t="s">
        <v>3411</v>
      </c>
      <c r="E1278" s="118">
        <v>80000</v>
      </c>
      <c r="F1278" s="118" t="s">
        <v>3383</v>
      </c>
      <c r="G1278" s="118" t="s">
        <v>3383</v>
      </c>
      <c r="H1278" s="118" t="s">
        <v>3383</v>
      </c>
      <c r="I1278" s="118">
        <v>80000</v>
      </c>
    </row>
    <row r="1279" spans="2:9">
      <c r="B1279" s="115" t="s">
        <v>816</v>
      </c>
      <c r="C1279" s="115" t="s">
        <v>2762</v>
      </c>
      <c r="D1279" s="115" t="s">
        <v>3433</v>
      </c>
      <c r="E1279" s="118">
        <v>150000</v>
      </c>
      <c r="F1279" s="118" t="s">
        <v>3383</v>
      </c>
      <c r="G1279" s="118" t="s">
        <v>3383</v>
      </c>
      <c r="H1279" s="118" t="s">
        <v>3383</v>
      </c>
      <c r="I1279" s="118">
        <v>150000</v>
      </c>
    </row>
    <row r="1280" spans="2:9">
      <c r="B1280" s="115" t="s">
        <v>816</v>
      </c>
      <c r="C1280" s="115" t="s">
        <v>2763</v>
      </c>
      <c r="D1280" s="115" t="s">
        <v>3412</v>
      </c>
      <c r="E1280" s="118">
        <v>800000</v>
      </c>
      <c r="F1280" s="118" t="s">
        <v>3383</v>
      </c>
      <c r="G1280" s="118" t="s">
        <v>3383</v>
      </c>
      <c r="H1280" s="118" t="s">
        <v>3383</v>
      </c>
      <c r="I1280" s="118">
        <v>800000</v>
      </c>
    </row>
    <row r="1281" spans="2:9">
      <c r="B1281" s="115" t="s">
        <v>816</v>
      </c>
      <c r="C1281" s="115" t="s">
        <v>2764</v>
      </c>
      <c r="D1281" s="115" t="s">
        <v>3413</v>
      </c>
      <c r="E1281" s="118">
        <v>160000</v>
      </c>
      <c r="F1281" s="118" t="s">
        <v>3383</v>
      </c>
      <c r="G1281" s="118" t="s">
        <v>3383</v>
      </c>
      <c r="H1281" s="118" t="s">
        <v>3383</v>
      </c>
      <c r="I1281" s="118">
        <v>160000</v>
      </c>
    </row>
    <row r="1282" spans="2:9">
      <c r="B1282" s="115" t="s">
        <v>816</v>
      </c>
      <c r="C1282" s="115" t="s">
        <v>2765</v>
      </c>
      <c r="D1282" s="115" t="s">
        <v>3419</v>
      </c>
      <c r="E1282" s="118">
        <v>60000</v>
      </c>
      <c r="F1282" s="118" t="s">
        <v>3383</v>
      </c>
      <c r="G1282" s="118" t="s">
        <v>3383</v>
      </c>
      <c r="H1282" s="118" t="s">
        <v>3383</v>
      </c>
      <c r="I1282" s="118">
        <v>60000</v>
      </c>
    </row>
    <row r="1283" spans="2:9">
      <c r="B1283" s="115" t="s">
        <v>816</v>
      </c>
      <c r="C1283" s="115" t="s">
        <v>2766</v>
      </c>
      <c r="D1283" s="115" t="s">
        <v>3423</v>
      </c>
      <c r="E1283" s="118">
        <v>360000</v>
      </c>
      <c r="F1283" s="118" t="s">
        <v>3383</v>
      </c>
      <c r="G1283" s="118" t="s">
        <v>3383</v>
      </c>
      <c r="H1283" s="118" t="s">
        <v>3383</v>
      </c>
      <c r="I1283" s="118">
        <v>360000</v>
      </c>
    </row>
    <row r="1284" spans="2:9">
      <c r="B1284" s="115" t="s">
        <v>816</v>
      </c>
      <c r="C1284" s="115" t="s">
        <v>2767</v>
      </c>
      <c r="D1284" s="115" t="s">
        <v>1625</v>
      </c>
      <c r="E1284" s="118">
        <v>945200</v>
      </c>
      <c r="F1284" s="118" t="s">
        <v>3383</v>
      </c>
      <c r="G1284" s="118" t="s">
        <v>3383</v>
      </c>
      <c r="H1284" s="118" t="s">
        <v>3383</v>
      </c>
      <c r="I1284" s="118">
        <v>945200</v>
      </c>
    </row>
    <row r="1285" spans="2:9">
      <c r="B1285" s="115" t="s">
        <v>816</v>
      </c>
      <c r="C1285" s="115" t="s">
        <v>2768</v>
      </c>
      <c r="D1285" s="115" t="s">
        <v>3420</v>
      </c>
      <c r="E1285" s="118">
        <v>834000</v>
      </c>
      <c r="F1285" s="118" t="s">
        <v>3383</v>
      </c>
      <c r="G1285" s="118" t="s">
        <v>3383</v>
      </c>
      <c r="H1285" s="118" t="s">
        <v>3383</v>
      </c>
      <c r="I1285" s="118">
        <v>834000</v>
      </c>
    </row>
    <row r="1286" spans="2:9">
      <c r="B1286" s="115" t="s">
        <v>816</v>
      </c>
      <c r="C1286" s="115" t="s">
        <v>2769</v>
      </c>
      <c r="D1286" s="115" t="s">
        <v>3417</v>
      </c>
      <c r="E1286" s="118">
        <v>2500000</v>
      </c>
      <c r="F1286" s="118" t="s">
        <v>3383</v>
      </c>
      <c r="G1286" s="118" t="s">
        <v>3383</v>
      </c>
      <c r="H1286" s="118" t="s">
        <v>3383</v>
      </c>
      <c r="I1286" s="118">
        <v>2500000</v>
      </c>
    </row>
    <row r="1287" spans="2:9">
      <c r="B1287" s="115" t="s">
        <v>816</v>
      </c>
      <c r="C1287" s="115" t="s">
        <v>3376</v>
      </c>
      <c r="D1287" s="115" t="s">
        <v>3403</v>
      </c>
      <c r="E1287" s="118">
        <v>115955842.06999999</v>
      </c>
      <c r="F1287" s="118">
        <v>115955842.06</v>
      </c>
      <c r="G1287" s="118" t="s">
        <v>3383</v>
      </c>
      <c r="H1287" s="118">
        <v>115955842.06</v>
      </c>
      <c r="I1287" s="118">
        <v>0.01</v>
      </c>
    </row>
    <row r="1288" spans="2:9">
      <c r="B1288" s="115" t="s">
        <v>821</v>
      </c>
      <c r="C1288" s="115" t="s">
        <v>1502</v>
      </c>
      <c r="D1288" s="115" t="s">
        <v>1597</v>
      </c>
      <c r="E1288" s="118">
        <v>10838243.57</v>
      </c>
      <c r="F1288" s="118">
        <v>2257877</v>
      </c>
      <c r="G1288" s="118">
        <v>1192500</v>
      </c>
      <c r="H1288" s="118">
        <v>3450377</v>
      </c>
      <c r="I1288" s="118">
        <v>7387866.5700000003</v>
      </c>
    </row>
    <row r="1289" spans="2:9">
      <c r="B1289" s="115" t="s">
        <v>821</v>
      </c>
      <c r="C1289" s="115" t="s">
        <v>2770</v>
      </c>
      <c r="D1289" s="115" t="s">
        <v>3408</v>
      </c>
      <c r="E1289" s="118">
        <v>2832591.14</v>
      </c>
      <c r="F1289" s="118">
        <v>323443.19</v>
      </c>
      <c r="G1289" s="118" t="s">
        <v>3383</v>
      </c>
      <c r="H1289" s="118">
        <v>323443.19</v>
      </c>
      <c r="I1289" s="118">
        <v>2509147.9500000002</v>
      </c>
    </row>
    <row r="1290" spans="2:9">
      <c r="B1290" s="115" t="s">
        <v>821</v>
      </c>
      <c r="C1290" s="115" t="s">
        <v>2771</v>
      </c>
      <c r="D1290" s="115" t="s">
        <v>1600</v>
      </c>
      <c r="E1290" s="118">
        <v>18980263.309999999</v>
      </c>
      <c r="F1290" s="118">
        <v>4804040.8600000003</v>
      </c>
      <c r="G1290" s="118" t="s">
        <v>3383</v>
      </c>
      <c r="H1290" s="118">
        <v>4804040.8600000003</v>
      </c>
      <c r="I1290" s="118">
        <v>14176222.449999999</v>
      </c>
    </row>
    <row r="1291" spans="2:9">
      <c r="B1291" s="115" t="s">
        <v>821</v>
      </c>
      <c r="C1291" s="115" t="s">
        <v>2772</v>
      </c>
      <c r="D1291" s="115" t="s">
        <v>1602</v>
      </c>
      <c r="E1291" s="118">
        <v>2173975.35</v>
      </c>
      <c r="F1291" s="118">
        <v>236463.37</v>
      </c>
      <c r="G1291" s="118" t="s">
        <v>3383</v>
      </c>
      <c r="H1291" s="118">
        <v>236463.37</v>
      </c>
      <c r="I1291" s="118">
        <v>1937511.98</v>
      </c>
    </row>
    <row r="1292" spans="2:9">
      <c r="B1292" s="115" t="s">
        <v>821</v>
      </c>
      <c r="C1292" s="115" t="s">
        <v>2773</v>
      </c>
      <c r="D1292" s="115" t="s">
        <v>1604</v>
      </c>
      <c r="E1292" s="118">
        <v>5297368.45</v>
      </c>
      <c r="F1292" s="118">
        <v>126648.48</v>
      </c>
      <c r="G1292" s="118" t="s">
        <v>3383</v>
      </c>
      <c r="H1292" s="118">
        <v>126648.48</v>
      </c>
      <c r="I1292" s="118">
        <v>5170719.97</v>
      </c>
    </row>
    <row r="1293" spans="2:9">
      <c r="B1293" s="115" t="s">
        <v>821</v>
      </c>
      <c r="C1293" s="115" t="s">
        <v>2774</v>
      </c>
      <c r="D1293" s="115" t="s">
        <v>2975</v>
      </c>
      <c r="E1293" s="118">
        <v>26696808.789999999</v>
      </c>
      <c r="F1293" s="118" t="s">
        <v>3383</v>
      </c>
      <c r="G1293" s="118" t="s">
        <v>3383</v>
      </c>
      <c r="H1293" s="118" t="s">
        <v>3383</v>
      </c>
      <c r="I1293" s="118">
        <v>26696808.789999999</v>
      </c>
    </row>
    <row r="1294" spans="2:9">
      <c r="B1294" s="115" t="s">
        <v>821</v>
      </c>
      <c r="C1294" s="115" t="s">
        <v>2775</v>
      </c>
      <c r="D1294" s="115" t="s">
        <v>3409</v>
      </c>
      <c r="E1294" s="118">
        <v>217672.16</v>
      </c>
      <c r="F1294" s="118" t="s">
        <v>3383</v>
      </c>
      <c r="G1294" s="118" t="s">
        <v>3383</v>
      </c>
      <c r="H1294" s="118" t="s">
        <v>3383</v>
      </c>
      <c r="I1294" s="118">
        <v>217672.16</v>
      </c>
    </row>
    <row r="1295" spans="2:9">
      <c r="B1295" s="115" t="s">
        <v>821</v>
      </c>
      <c r="C1295" s="115" t="s">
        <v>2776</v>
      </c>
      <c r="D1295" s="115" t="s">
        <v>1610</v>
      </c>
      <c r="E1295" s="118">
        <v>90435693.319999993</v>
      </c>
      <c r="F1295" s="118" t="s">
        <v>3383</v>
      </c>
      <c r="G1295" s="118">
        <v>17650000</v>
      </c>
      <c r="H1295" s="118">
        <v>17650000</v>
      </c>
      <c r="I1295" s="118">
        <v>72785693.319999993</v>
      </c>
    </row>
    <row r="1296" spans="2:9">
      <c r="B1296" s="115" t="s">
        <v>821</v>
      </c>
      <c r="C1296" s="115" t="s">
        <v>2777</v>
      </c>
      <c r="D1296" s="115" t="s">
        <v>1612</v>
      </c>
      <c r="E1296" s="118">
        <v>6690707.79</v>
      </c>
      <c r="F1296" s="118">
        <v>162250</v>
      </c>
      <c r="G1296" s="118">
        <v>2087750</v>
      </c>
      <c r="H1296" s="118">
        <v>2250000</v>
      </c>
      <c r="I1296" s="118">
        <v>4440707.79</v>
      </c>
    </row>
    <row r="1297" spans="2:9">
      <c r="B1297" s="115" t="s">
        <v>821</v>
      </c>
      <c r="C1297" s="115" t="s">
        <v>2778</v>
      </c>
      <c r="D1297" s="115" t="s">
        <v>2982</v>
      </c>
      <c r="E1297" s="118">
        <v>3658100</v>
      </c>
      <c r="F1297" s="118">
        <v>36000</v>
      </c>
      <c r="G1297" s="118" t="s">
        <v>3383</v>
      </c>
      <c r="H1297" s="118">
        <v>36000</v>
      </c>
      <c r="I1297" s="118">
        <v>3622100</v>
      </c>
    </row>
    <row r="1298" spans="2:9">
      <c r="B1298" s="115" t="s">
        <v>821</v>
      </c>
      <c r="C1298" s="115" t="s">
        <v>2779</v>
      </c>
      <c r="D1298" s="115" t="s">
        <v>3410</v>
      </c>
      <c r="E1298" s="118">
        <v>675000</v>
      </c>
      <c r="F1298" s="118">
        <v>219295.38</v>
      </c>
      <c r="G1298" s="118" t="s">
        <v>3383</v>
      </c>
      <c r="H1298" s="118">
        <v>219295.38</v>
      </c>
      <c r="I1298" s="118">
        <v>455704.62</v>
      </c>
    </row>
    <row r="1299" spans="2:9">
      <c r="B1299" s="115" t="s">
        <v>821</v>
      </c>
      <c r="C1299" s="115" t="s">
        <v>2780</v>
      </c>
      <c r="D1299" s="115" t="s">
        <v>3411</v>
      </c>
      <c r="E1299" s="118">
        <v>189758.86</v>
      </c>
      <c r="F1299" s="118">
        <v>106224.85</v>
      </c>
      <c r="G1299" s="118" t="s">
        <v>3383</v>
      </c>
      <c r="H1299" s="118">
        <v>106224.85</v>
      </c>
      <c r="I1299" s="118">
        <v>83534.009999999995</v>
      </c>
    </row>
    <row r="1300" spans="2:9">
      <c r="B1300" s="115" t="s">
        <v>821</v>
      </c>
      <c r="C1300" s="115" t="s">
        <v>2781</v>
      </c>
      <c r="D1300" s="115" t="s">
        <v>1619</v>
      </c>
      <c r="E1300" s="118">
        <v>596270.18999999994</v>
      </c>
      <c r="F1300" s="118" t="s">
        <v>3383</v>
      </c>
      <c r="G1300" s="118" t="s">
        <v>3383</v>
      </c>
      <c r="H1300" s="118" t="s">
        <v>3383</v>
      </c>
      <c r="I1300" s="118">
        <v>596270.18999999994</v>
      </c>
    </row>
    <row r="1301" spans="2:9">
      <c r="B1301" s="115" t="s">
        <v>821</v>
      </c>
      <c r="C1301" s="115" t="s">
        <v>2782</v>
      </c>
      <c r="D1301" s="115" t="s">
        <v>3412</v>
      </c>
      <c r="E1301" s="118">
        <v>3200000</v>
      </c>
      <c r="F1301" s="118" t="s">
        <v>3383</v>
      </c>
      <c r="G1301" s="118" t="s">
        <v>3383</v>
      </c>
      <c r="H1301" s="118" t="s">
        <v>3383</v>
      </c>
      <c r="I1301" s="118">
        <v>3200000</v>
      </c>
    </row>
    <row r="1302" spans="2:9">
      <c r="B1302" s="115" t="s">
        <v>821</v>
      </c>
      <c r="C1302" s="115" t="s">
        <v>2783</v>
      </c>
      <c r="D1302" s="115" t="s">
        <v>3413</v>
      </c>
      <c r="E1302" s="118">
        <v>720000</v>
      </c>
      <c r="F1302" s="118">
        <v>99000</v>
      </c>
      <c r="G1302" s="118" t="s">
        <v>3383</v>
      </c>
      <c r="H1302" s="118">
        <v>99000</v>
      </c>
      <c r="I1302" s="118">
        <v>621000</v>
      </c>
    </row>
    <row r="1303" spans="2:9">
      <c r="B1303" s="115" t="s">
        <v>821</v>
      </c>
      <c r="C1303" s="115" t="s">
        <v>2784</v>
      </c>
      <c r="D1303" s="115" t="s">
        <v>3419</v>
      </c>
      <c r="E1303" s="118">
        <v>280000</v>
      </c>
      <c r="F1303" s="118" t="s">
        <v>3383</v>
      </c>
      <c r="G1303" s="118" t="s">
        <v>3383</v>
      </c>
      <c r="H1303" s="118" t="s">
        <v>3383</v>
      </c>
      <c r="I1303" s="118">
        <v>280000</v>
      </c>
    </row>
    <row r="1304" spans="2:9">
      <c r="B1304" s="115" t="s">
        <v>821</v>
      </c>
      <c r="C1304" s="115" t="s">
        <v>2785</v>
      </c>
      <c r="D1304" s="115" t="s">
        <v>1647</v>
      </c>
      <c r="E1304" s="118">
        <v>1900000</v>
      </c>
      <c r="F1304" s="118" t="s">
        <v>3383</v>
      </c>
      <c r="G1304" s="118" t="s">
        <v>3383</v>
      </c>
      <c r="H1304" s="118" t="s">
        <v>3383</v>
      </c>
      <c r="I1304" s="118">
        <v>1900000</v>
      </c>
    </row>
    <row r="1305" spans="2:9">
      <c r="B1305" s="115" t="s">
        <v>821</v>
      </c>
      <c r="C1305" s="115" t="s">
        <v>2786</v>
      </c>
      <c r="D1305" s="115" t="s">
        <v>3423</v>
      </c>
      <c r="E1305" s="118">
        <v>1680000</v>
      </c>
      <c r="F1305" s="118" t="s">
        <v>3383</v>
      </c>
      <c r="G1305" s="118" t="s">
        <v>3383</v>
      </c>
      <c r="H1305" s="118" t="s">
        <v>3383</v>
      </c>
      <c r="I1305" s="118">
        <v>1680000</v>
      </c>
    </row>
    <row r="1306" spans="2:9">
      <c r="B1306" s="115" t="s">
        <v>821</v>
      </c>
      <c r="C1306" s="115" t="s">
        <v>2787</v>
      </c>
      <c r="D1306" s="115" t="s">
        <v>1625</v>
      </c>
      <c r="E1306" s="118">
        <v>3141400</v>
      </c>
      <c r="F1306" s="118">
        <v>1789511.2</v>
      </c>
      <c r="G1306" s="118" t="s">
        <v>3383</v>
      </c>
      <c r="H1306" s="118">
        <v>1789511.2</v>
      </c>
      <c r="I1306" s="118">
        <v>1351888.8</v>
      </c>
    </row>
    <row r="1307" spans="2:9">
      <c r="B1307" s="115" t="s">
        <v>821</v>
      </c>
      <c r="C1307" s="115" t="s">
        <v>2788</v>
      </c>
      <c r="D1307" s="115" t="s">
        <v>3420</v>
      </c>
      <c r="E1307" s="118">
        <v>5004000</v>
      </c>
      <c r="F1307" s="118" t="s">
        <v>3383</v>
      </c>
      <c r="G1307" s="118" t="s">
        <v>3383</v>
      </c>
      <c r="H1307" s="118" t="s">
        <v>3383</v>
      </c>
      <c r="I1307" s="118">
        <v>5004000</v>
      </c>
    </row>
    <row r="1308" spans="2:9">
      <c r="B1308" s="115" t="s">
        <v>821</v>
      </c>
      <c r="C1308" s="115" t="s">
        <v>2789</v>
      </c>
      <c r="D1308" s="115" t="s">
        <v>3417</v>
      </c>
      <c r="E1308" s="118">
        <v>15000000</v>
      </c>
      <c r="F1308" s="118" t="s">
        <v>3383</v>
      </c>
      <c r="G1308" s="118" t="s">
        <v>3383</v>
      </c>
      <c r="H1308" s="118" t="s">
        <v>3383</v>
      </c>
      <c r="I1308" s="118">
        <v>15000000</v>
      </c>
    </row>
    <row r="1309" spans="2:9">
      <c r="B1309" s="115" t="s">
        <v>821</v>
      </c>
      <c r="C1309" s="115" t="s">
        <v>1503</v>
      </c>
      <c r="D1309" s="115" t="s">
        <v>1597</v>
      </c>
      <c r="E1309" s="118">
        <v>6495000</v>
      </c>
      <c r="F1309" s="118">
        <v>1728145.82</v>
      </c>
      <c r="G1309" s="118" t="s">
        <v>3383</v>
      </c>
      <c r="H1309" s="118">
        <v>1728145.82</v>
      </c>
      <c r="I1309" s="118">
        <v>4766854.18</v>
      </c>
    </row>
    <row r="1310" spans="2:9">
      <c r="B1310" s="115" t="s">
        <v>836</v>
      </c>
      <c r="C1310" s="115" t="s">
        <v>2790</v>
      </c>
      <c r="D1310" s="115" t="s">
        <v>3408</v>
      </c>
      <c r="E1310" s="118">
        <v>1116750</v>
      </c>
      <c r="F1310" s="118">
        <v>725703.41</v>
      </c>
      <c r="G1310" s="118" t="s">
        <v>3383</v>
      </c>
      <c r="H1310" s="118">
        <v>725703.41</v>
      </c>
      <c r="I1310" s="118">
        <v>391046.59</v>
      </c>
    </row>
    <row r="1311" spans="2:9">
      <c r="B1311" s="115" t="s">
        <v>836</v>
      </c>
      <c r="C1311" s="115" t="s">
        <v>2791</v>
      </c>
      <c r="D1311" s="115" t="s">
        <v>1600</v>
      </c>
      <c r="E1311" s="118">
        <v>13784561.01</v>
      </c>
      <c r="F1311" s="118">
        <v>4569827.3099999996</v>
      </c>
      <c r="G1311" s="118" t="s">
        <v>3383</v>
      </c>
      <c r="H1311" s="118">
        <v>4569827.3099999996</v>
      </c>
      <c r="I1311" s="118">
        <v>9214733.6999999993</v>
      </c>
    </row>
    <row r="1312" spans="2:9">
      <c r="B1312" s="115" t="s">
        <v>836</v>
      </c>
      <c r="C1312" s="115" t="s">
        <v>2792</v>
      </c>
      <c r="D1312" s="115" t="s">
        <v>1602</v>
      </c>
      <c r="E1312" s="118">
        <v>898199.68</v>
      </c>
      <c r="F1312" s="118">
        <v>252198.36</v>
      </c>
      <c r="G1312" s="118" t="s">
        <v>3383</v>
      </c>
      <c r="H1312" s="118">
        <v>252198.36</v>
      </c>
      <c r="I1312" s="118">
        <v>646001.31999999995</v>
      </c>
    </row>
    <row r="1313" spans="2:9">
      <c r="B1313" s="115" t="s">
        <v>836</v>
      </c>
      <c r="C1313" s="115" t="s">
        <v>2793</v>
      </c>
      <c r="D1313" s="115" t="s">
        <v>1604</v>
      </c>
      <c r="E1313" s="118">
        <v>2453027.2200000002</v>
      </c>
      <c r="F1313" s="118">
        <v>412102.3</v>
      </c>
      <c r="G1313" s="118" t="s">
        <v>3383</v>
      </c>
      <c r="H1313" s="118">
        <v>412102.3</v>
      </c>
      <c r="I1313" s="118">
        <v>2040924.92</v>
      </c>
    </row>
    <row r="1314" spans="2:9">
      <c r="B1314" s="115" t="s">
        <v>836</v>
      </c>
      <c r="C1314" s="115" t="s">
        <v>2794</v>
      </c>
      <c r="D1314" s="115" t="s">
        <v>2975</v>
      </c>
      <c r="E1314" s="118">
        <v>19198376.120000001</v>
      </c>
      <c r="F1314" s="118">
        <v>3203482.83</v>
      </c>
      <c r="G1314" s="118" t="s">
        <v>3383</v>
      </c>
      <c r="H1314" s="118">
        <v>3203482.83</v>
      </c>
      <c r="I1314" s="118">
        <v>15994893.289999999</v>
      </c>
    </row>
    <row r="1315" spans="2:9">
      <c r="B1315" s="115" t="s">
        <v>836</v>
      </c>
      <c r="C1315" s="115" t="s">
        <v>2795</v>
      </c>
      <c r="D1315" s="115" t="s">
        <v>1607</v>
      </c>
      <c r="E1315" s="118">
        <v>4444000</v>
      </c>
      <c r="F1315" s="118" t="s">
        <v>3383</v>
      </c>
      <c r="G1315" s="118" t="s">
        <v>3383</v>
      </c>
      <c r="H1315" s="118" t="s">
        <v>3383</v>
      </c>
      <c r="I1315" s="118">
        <v>4444000</v>
      </c>
    </row>
    <row r="1316" spans="2:9">
      <c r="B1316" s="115" t="s">
        <v>836</v>
      </c>
      <c r="C1316" s="115" t="s">
        <v>2796</v>
      </c>
      <c r="D1316" s="115" t="s">
        <v>3418</v>
      </c>
      <c r="E1316" s="118">
        <v>270000</v>
      </c>
      <c r="F1316" s="118" t="s">
        <v>3383</v>
      </c>
      <c r="G1316" s="118" t="s">
        <v>3383</v>
      </c>
      <c r="H1316" s="118" t="s">
        <v>3383</v>
      </c>
      <c r="I1316" s="118">
        <v>270000</v>
      </c>
    </row>
    <row r="1317" spans="2:9">
      <c r="B1317" s="115" t="s">
        <v>836</v>
      </c>
      <c r="C1317" s="115" t="s">
        <v>2797</v>
      </c>
      <c r="D1317" s="115" t="s">
        <v>3409</v>
      </c>
      <c r="E1317" s="118">
        <v>120000</v>
      </c>
      <c r="F1317" s="118" t="s">
        <v>3383</v>
      </c>
      <c r="G1317" s="118" t="s">
        <v>3383</v>
      </c>
      <c r="H1317" s="118" t="s">
        <v>3383</v>
      </c>
      <c r="I1317" s="118">
        <v>120000</v>
      </c>
    </row>
    <row r="1318" spans="2:9">
      <c r="B1318" s="115" t="s">
        <v>836</v>
      </c>
      <c r="C1318" s="115" t="s">
        <v>2798</v>
      </c>
      <c r="D1318" s="115" t="s">
        <v>1610</v>
      </c>
      <c r="E1318" s="118">
        <v>31332348.039999999</v>
      </c>
      <c r="F1318" s="118">
        <v>1500000</v>
      </c>
      <c r="G1318" s="118" t="s">
        <v>3383</v>
      </c>
      <c r="H1318" s="118">
        <v>1500000</v>
      </c>
      <c r="I1318" s="118">
        <v>29832348.039999999</v>
      </c>
    </row>
    <row r="1319" spans="2:9">
      <c r="B1319" s="115" t="s">
        <v>836</v>
      </c>
      <c r="C1319" s="115" t="s">
        <v>2799</v>
      </c>
      <c r="D1319" s="115" t="s">
        <v>1612</v>
      </c>
      <c r="E1319" s="118">
        <v>2541870</v>
      </c>
      <c r="F1319" s="118" t="s">
        <v>3383</v>
      </c>
      <c r="G1319" s="118" t="s">
        <v>3383</v>
      </c>
      <c r="H1319" s="118" t="s">
        <v>3383</v>
      </c>
      <c r="I1319" s="118">
        <v>2541870</v>
      </c>
    </row>
    <row r="1320" spans="2:9">
      <c r="B1320" s="115" t="s">
        <v>836</v>
      </c>
      <c r="C1320" s="115" t="s">
        <v>2800</v>
      </c>
      <c r="D1320" s="115" t="s">
        <v>1615</v>
      </c>
      <c r="E1320" s="118">
        <v>540000</v>
      </c>
      <c r="F1320" s="118" t="s">
        <v>3383</v>
      </c>
      <c r="G1320" s="118" t="s">
        <v>3383</v>
      </c>
      <c r="H1320" s="118" t="s">
        <v>3383</v>
      </c>
      <c r="I1320" s="118">
        <v>540000</v>
      </c>
    </row>
    <row r="1321" spans="2:9">
      <c r="B1321" s="115" t="s">
        <v>836</v>
      </c>
      <c r="C1321" s="115" t="s">
        <v>2801</v>
      </c>
      <c r="D1321" s="115" t="s">
        <v>3410</v>
      </c>
      <c r="E1321" s="118">
        <v>150000</v>
      </c>
      <c r="F1321" s="118">
        <v>144000</v>
      </c>
      <c r="G1321" s="118" t="s">
        <v>3383</v>
      </c>
      <c r="H1321" s="118">
        <v>144000</v>
      </c>
      <c r="I1321" s="118">
        <v>6000</v>
      </c>
    </row>
    <row r="1322" spans="2:9">
      <c r="B1322" s="115" t="s">
        <v>836</v>
      </c>
      <c r="C1322" s="115" t="s">
        <v>2802</v>
      </c>
      <c r="D1322" s="115" t="s">
        <v>3411</v>
      </c>
      <c r="E1322" s="118">
        <v>64000</v>
      </c>
      <c r="F1322" s="118" t="s">
        <v>3383</v>
      </c>
      <c r="G1322" s="118" t="s">
        <v>3383</v>
      </c>
      <c r="H1322" s="118" t="s">
        <v>3383</v>
      </c>
      <c r="I1322" s="118">
        <v>64000</v>
      </c>
    </row>
    <row r="1323" spans="2:9">
      <c r="B1323" s="115" t="s">
        <v>836</v>
      </c>
      <c r="C1323" s="115" t="s">
        <v>2803</v>
      </c>
      <c r="D1323" s="115" t="s">
        <v>3482</v>
      </c>
      <c r="E1323" s="118">
        <v>150000</v>
      </c>
      <c r="F1323" s="118" t="s">
        <v>3383</v>
      </c>
      <c r="G1323" s="118" t="s">
        <v>3383</v>
      </c>
      <c r="H1323" s="118" t="s">
        <v>3383</v>
      </c>
      <c r="I1323" s="118">
        <v>150000</v>
      </c>
    </row>
    <row r="1324" spans="2:9">
      <c r="B1324" s="115" t="s">
        <v>836</v>
      </c>
      <c r="C1324" s="115" t="s">
        <v>2804</v>
      </c>
      <c r="D1324" s="115" t="s">
        <v>3412</v>
      </c>
      <c r="E1324" s="118">
        <v>800000</v>
      </c>
      <c r="F1324" s="118" t="s">
        <v>3383</v>
      </c>
      <c r="G1324" s="118" t="s">
        <v>3383</v>
      </c>
      <c r="H1324" s="118" t="s">
        <v>3383</v>
      </c>
      <c r="I1324" s="118">
        <v>800000</v>
      </c>
    </row>
    <row r="1325" spans="2:9">
      <c r="B1325" s="115" t="s">
        <v>836</v>
      </c>
      <c r="C1325" s="115" t="s">
        <v>2805</v>
      </c>
      <c r="D1325" s="115" t="s">
        <v>3413</v>
      </c>
      <c r="E1325" s="118">
        <v>160000</v>
      </c>
      <c r="F1325" s="118" t="s">
        <v>3383</v>
      </c>
      <c r="G1325" s="118" t="s">
        <v>3383</v>
      </c>
      <c r="H1325" s="118" t="s">
        <v>3383</v>
      </c>
      <c r="I1325" s="118">
        <v>160000</v>
      </c>
    </row>
    <row r="1326" spans="2:9">
      <c r="B1326" s="115" t="s">
        <v>836</v>
      </c>
      <c r="C1326" s="115" t="s">
        <v>2806</v>
      </c>
      <c r="D1326" s="115" t="s">
        <v>3419</v>
      </c>
      <c r="E1326" s="118">
        <v>60000</v>
      </c>
      <c r="F1326" s="118" t="s">
        <v>3383</v>
      </c>
      <c r="G1326" s="118" t="s">
        <v>3383</v>
      </c>
      <c r="H1326" s="118" t="s">
        <v>3383</v>
      </c>
      <c r="I1326" s="118">
        <v>60000</v>
      </c>
    </row>
    <row r="1327" spans="2:9">
      <c r="B1327" s="115" t="s">
        <v>836</v>
      </c>
      <c r="C1327" s="115" t="s">
        <v>2807</v>
      </c>
      <c r="D1327" s="115" t="s">
        <v>3423</v>
      </c>
      <c r="E1327" s="118">
        <v>360000</v>
      </c>
      <c r="F1327" s="118" t="s">
        <v>3383</v>
      </c>
      <c r="G1327" s="118" t="s">
        <v>3383</v>
      </c>
      <c r="H1327" s="118" t="s">
        <v>3383</v>
      </c>
      <c r="I1327" s="118">
        <v>360000</v>
      </c>
    </row>
    <row r="1328" spans="2:9">
      <c r="B1328" s="115" t="s">
        <v>836</v>
      </c>
      <c r="C1328" s="115" t="s">
        <v>2808</v>
      </c>
      <c r="D1328" s="115" t="s">
        <v>2809</v>
      </c>
      <c r="E1328" s="118">
        <v>952170</v>
      </c>
      <c r="F1328" s="118" t="s">
        <v>3383</v>
      </c>
      <c r="G1328" s="118" t="s">
        <v>3383</v>
      </c>
      <c r="H1328" s="118" t="s">
        <v>3383</v>
      </c>
      <c r="I1328" s="118">
        <v>952170</v>
      </c>
    </row>
    <row r="1329" spans="2:9">
      <c r="B1329" s="115" t="s">
        <v>836</v>
      </c>
      <c r="C1329" s="115" t="s">
        <v>2810</v>
      </c>
      <c r="D1329" s="115" t="s">
        <v>3420</v>
      </c>
      <c r="E1329" s="118">
        <v>4200750</v>
      </c>
      <c r="F1329" s="118" t="s">
        <v>3383</v>
      </c>
      <c r="G1329" s="118" t="s">
        <v>3383</v>
      </c>
      <c r="H1329" s="118" t="s">
        <v>3383</v>
      </c>
      <c r="I1329" s="118">
        <v>4200750</v>
      </c>
    </row>
    <row r="1330" spans="2:9">
      <c r="B1330" s="115" t="s">
        <v>836</v>
      </c>
      <c r="C1330" s="115" t="s">
        <v>2811</v>
      </c>
      <c r="D1330" s="115" t="s">
        <v>3436</v>
      </c>
      <c r="E1330" s="118">
        <v>5000000</v>
      </c>
      <c r="F1330" s="118" t="s">
        <v>3383</v>
      </c>
      <c r="G1330" s="118" t="s">
        <v>3383</v>
      </c>
      <c r="H1330" s="118" t="s">
        <v>3383</v>
      </c>
      <c r="I1330" s="118">
        <v>5000000</v>
      </c>
    </row>
    <row r="1331" spans="2:9">
      <c r="B1331" s="115" t="s">
        <v>836</v>
      </c>
      <c r="C1331" s="115" t="s">
        <v>1504</v>
      </c>
      <c r="D1331" s="115" t="s">
        <v>1597</v>
      </c>
      <c r="E1331" s="118">
        <v>38912000</v>
      </c>
      <c r="F1331" s="118">
        <v>275229.21999999997</v>
      </c>
      <c r="G1331" s="118" t="s">
        <v>3383</v>
      </c>
      <c r="H1331" s="118">
        <v>275229.21999999997</v>
      </c>
      <c r="I1331" s="118">
        <v>38636770.780000001</v>
      </c>
    </row>
    <row r="1332" spans="2:9">
      <c r="B1332" s="115" t="s">
        <v>843</v>
      </c>
      <c r="C1332" s="115" t="s">
        <v>2812</v>
      </c>
      <c r="D1332" s="115" t="s">
        <v>3408</v>
      </c>
      <c r="E1332" s="118">
        <v>5263450</v>
      </c>
      <c r="F1332" s="118">
        <v>271877.11</v>
      </c>
      <c r="G1332" s="118" t="s">
        <v>3383</v>
      </c>
      <c r="H1332" s="118">
        <v>271877.11</v>
      </c>
      <c r="I1332" s="118">
        <v>4991572.8899999997</v>
      </c>
    </row>
    <row r="1333" spans="2:9">
      <c r="B1333" s="115" t="s">
        <v>843</v>
      </c>
      <c r="C1333" s="115" t="s">
        <v>2813</v>
      </c>
      <c r="D1333" s="115" t="s">
        <v>1600</v>
      </c>
      <c r="E1333" s="118">
        <v>35882683.619999997</v>
      </c>
      <c r="F1333" s="118">
        <v>4328229.08</v>
      </c>
      <c r="G1333" s="118" t="s">
        <v>3383</v>
      </c>
      <c r="H1333" s="118">
        <v>4328229.08</v>
      </c>
      <c r="I1333" s="118">
        <v>31554454.539999999</v>
      </c>
    </row>
    <row r="1334" spans="2:9">
      <c r="B1334" s="115" t="s">
        <v>843</v>
      </c>
      <c r="C1334" s="115" t="s">
        <v>2814</v>
      </c>
      <c r="D1334" s="115" t="s">
        <v>1602</v>
      </c>
      <c r="E1334" s="118">
        <v>4984508.49</v>
      </c>
      <c r="F1334" s="118">
        <v>267066.32</v>
      </c>
      <c r="G1334" s="118" t="s">
        <v>3383</v>
      </c>
      <c r="H1334" s="118">
        <v>267066.32</v>
      </c>
      <c r="I1334" s="118">
        <v>4717442.17</v>
      </c>
    </row>
    <row r="1335" spans="2:9">
      <c r="B1335" s="115" t="s">
        <v>843</v>
      </c>
      <c r="C1335" s="115" t="s">
        <v>2815</v>
      </c>
      <c r="D1335" s="115" t="s">
        <v>1604</v>
      </c>
      <c r="E1335" s="118">
        <v>14033389.92</v>
      </c>
      <c r="F1335" s="118">
        <v>476932.64</v>
      </c>
      <c r="G1335" s="118" t="s">
        <v>3383</v>
      </c>
      <c r="H1335" s="118">
        <v>476932.64</v>
      </c>
      <c r="I1335" s="118">
        <v>13556457.279999999</v>
      </c>
    </row>
    <row r="1336" spans="2:9">
      <c r="B1336" s="115" t="s">
        <v>843</v>
      </c>
      <c r="C1336" s="115" t="s">
        <v>2816</v>
      </c>
      <c r="D1336" s="115" t="s">
        <v>2975</v>
      </c>
      <c r="E1336" s="118">
        <v>33519464.399999999</v>
      </c>
      <c r="F1336" s="118">
        <v>9438694.2100000009</v>
      </c>
      <c r="G1336" s="118" t="s">
        <v>3383</v>
      </c>
      <c r="H1336" s="118">
        <v>9438694.2100000009</v>
      </c>
      <c r="I1336" s="118">
        <v>24080770.190000001</v>
      </c>
    </row>
    <row r="1337" spans="2:9">
      <c r="B1337" s="115" t="s">
        <v>843</v>
      </c>
      <c r="C1337" s="115" t="s">
        <v>2817</v>
      </c>
      <c r="D1337" s="115" t="s">
        <v>1607</v>
      </c>
      <c r="E1337" s="118">
        <v>8404000</v>
      </c>
      <c r="F1337" s="118" t="s">
        <v>3383</v>
      </c>
      <c r="G1337" s="118" t="s">
        <v>3383</v>
      </c>
      <c r="H1337" s="118" t="s">
        <v>3383</v>
      </c>
      <c r="I1337" s="118">
        <v>8404000</v>
      </c>
    </row>
    <row r="1338" spans="2:9">
      <c r="B1338" s="115" t="s">
        <v>843</v>
      </c>
      <c r="C1338" s="115" t="s">
        <v>2818</v>
      </c>
      <c r="D1338" s="115" t="s">
        <v>3409</v>
      </c>
      <c r="E1338" s="118">
        <v>700000</v>
      </c>
      <c r="F1338" s="118">
        <v>128715.65</v>
      </c>
      <c r="G1338" s="118" t="s">
        <v>3383</v>
      </c>
      <c r="H1338" s="118">
        <v>128715.65</v>
      </c>
      <c r="I1338" s="118">
        <v>571284.35</v>
      </c>
    </row>
    <row r="1339" spans="2:9">
      <c r="B1339" s="115" t="s">
        <v>843</v>
      </c>
      <c r="C1339" s="115" t="s">
        <v>2819</v>
      </c>
      <c r="D1339" s="115" t="s">
        <v>1610</v>
      </c>
      <c r="E1339" s="118">
        <v>52774994.490000002</v>
      </c>
      <c r="F1339" s="118" t="s">
        <v>3383</v>
      </c>
      <c r="G1339" s="118" t="s">
        <v>3383</v>
      </c>
      <c r="H1339" s="118" t="s">
        <v>3383</v>
      </c>
      <c r="I1339" s="118">
        <v>52774994.490000002</v>
      </c>
    </row>
    <row r="1340" spans="2:9">
      <c r="B1340" s="115" t="s">
        <v>843</v>
      </c>
      <c r="C1340" s="115" t="s">
        <v>2820</v>
      </c>
      <c r="D1340" s="115" t="s">
        <v>1612</v>
      </c>
      <c r="E1340" s="118">
        <v>11737570.5</v>
      </c>
      <c r="F1340" s="118" t="s">
        <v>3383</v>
      </c>
      <c r="G1340" s="118" t="s">
        <v>3383</v>
      </c>
      <c r="H1340" s="118" t="s">
        <v>3383</v>
      </c>
      <c r="I1340" s="118">
        <v>11737570.5</v>
      </c>
    </row>
    <row r="1341" spans="2:9">
      <c r="B1341" s="115" t="s">
        <v>843</v>
      </c>
      <c r="C1341" s="115" t="s">
        <v>2821</v>
      </c>
      <c r="D1341" s="115" t="s">
        <v>2982</v>
      </c>
      <c r="E1341" s="118">
        <v>4752013.9800000004</v>
      </c>
      <c r="F1341" s="118" t="s">
        <v>3383</v>
      </c>
      <c r="G1341" s="118" t="s">
        <v>3383</v>
      </c>
      <c r="H1341" s="118" t="s">
        <v>3383</v>
      </c>
      <c r="I1341" s="118">
        <v>4752013.9800000004</v>
      </c>
    </row>
    <row r="1342" spans="2:9">
      <c r="B1342" s="115" t="s">
        <v>843</v>
      </c>
      <c r="C1342" s="115" t="s">
        <v>2822</v>
      </c>
      <c r="D1342" s="115" t="s">
        <v>1615</v>
      </c>
      <c r="E1342" s="118">
        <v>4025000</v>
      </c>
      <c r="F1342" s="118" t="s">
        <v>3383</v>
      </c>
      <c r="G1342" s="118" t="s">
        <v>3383</v>
      </c>
      <c r="H1342" s="118" t="s">
        <v>3383</v>
      </c>
      <c r="I1342" s="118">
        <v>4025000</v>
      </c>
    </row>
    <row r="1343" spans="2:9">
      <c r="B1343" s="115" t="s">
        <v>843</v>
      </c>
      <c r="C1343" s="115" t="s">
        <v>2823</v>
      </c>
      <c r="D1343" s="115" t="s">
        <v>3410</v>
      </c>
      <c r="E1343" s="118">
        <v>600000</v>
      </c>
      <c r="F1343" s="118">
        <v>264000</v>
      </c>
      <c r="G1343" s="118" t="s">
        <v>3383</v>
      </c>
      <c r="H1343" s="118">
        <v>264000</v>
      </c>
      <c r="I1343" s="118">
        <v>336000</v>
      </c>
    </row>
    <row r="1344" spans="2:9">
      <c r="B1344" s="115" t="s">
        <v>843</v>
      </c>
      <c r="C1344" s="115" t="s">
        <v>2824</v>
      </c>
      <c r="D1344" s="115" t="s">
        <v>3411</v>
      </c>
      <c r="E1344" s="118">
        <v>320000</v>
      </c>
      <c r="F1344" s="118" t="s">
        <v>3383</v>
      </c>
      <c r="G1344" s="118" t="s">
        <v>3383</v>
      </c>
      <c r="H1344" s="118" t="s">
        <v>3383</v>
      </c>
      <c r="I1344" s="118">
        <v>320000</v>
      </c>
    </row>
    <row r="1345" spans="2:9">
      <c r="B1345" s="115" t="s">
        <v>843</v>
      </c>
      <c r="C1345" s="115" t="s">
        <v>2825</v>
      </c>
      <c r="D1345" s="115" t="s">
        <v>1619</v>
      </c>
      <c r="E1345" s="118">
        <v>600000</v>
      </c>
      <c r="F1345" s="118" t="s">
        <v>3383</v>
      </c>
      <c r="G1345" s="118" t="s">
        <v>3383</v>
      </c>
      <c r="H1345" s="118" t="s">
        <v>3383</v>
      </c>
      <c r="I1345" s="118">
        <v>600000</v>
      </c>
    </row>
    <row r="1346" spans="2:9">
      <c r="B1346" s="115" t="s">
        <v>843</v>
      </c>
      <c r="C1346" s="115" t="s">
        <v>2826</v>
      </c>
      <c r="D1346" s="115" t="s">
        <v>3412</v>
      </c>
      <c r="E1346" s="118">
        <v>3200000</v>
      </c>
      <c r="F1346" s="118" t="s">
        <v>3383</v>
      </c>
      <c r="G1346" s="118" t="s">
        <v>3383</v>
      </c>
      <c r="H1346" s="118" t="s">
        <v>3383</v>
      </c>
      <c r="I1346" s="118">
        <v>3200000</v>
      </c>
    </row>
    <row r="1347" spans="2:9">
      <c r="B1347" s="115" t="s">
        <v>843</v>
      </c>
      <c r="C1347" s="115" t="s">
        <v>2827</v>
      </c>
      <c r="D1347" s="115" t="s">
        <v>3413</v>
      </c>
      <c r="E1347" s="118">
        <v>720000</v>
      </c>
      <c r="F1347" s="118" t="s">
        <v>3383</v>
      </c>
      <c r="G1347" s="118" t="s">
        <v>3383</v>
      </c>
      <c r="H1347" s="118" t="s">
        <v>3383</v>
      </c>
      <c r="I1347" s="118">
        <v>720000</v>
      </c>
    </row>
    <row r="1348" spans="2:9">
      <c r="B1348" s="115" t="s">
        <v>843</v>
      </c>
      <c r="C1348" s="115" t="s">
        <v>2828</v>
      </c>
      <c r="D1348" s="115" t="s">
        <v>3419</v>
      </c>
      <c r="E1348" s="118">
        <v>240000</v>
      </c>
      <c r="F1348" s="118" t="s">
        <v>3383</v>
      </c>
      <c r="G1348" s="118" t="s">
        <v>3383</v>
      </c>
      <c r="H1348" s="118" t="s">
        <v>3383</v>
      </c>
      <c r="I1348" s="118">
        <v>240000</v>
      </c>
    </row>
    <row r="1349" spans="2:9">
      <c r="B1349" s="115" t="s">
        <v>843</v>
      </c>
      <c r="C1349" s="115" t="s">
        <v>2829</v>
      </c>
      <c r="D1349" s="115" t="s">
        <v>1647</v>
      </c>
      <c r="E1349" s="118">
        <v>750000</v>
      </c>
      <c r="F1349" s="118" t="s">
        <v>3383</v>
      </c>
      <c r="G1349" s="118" t="s">
        <v>3383</v>
      </c>
      <c r="H1349" s="118" t="s">
        <v>3383</v>
      </c>
      <c r="I1349" s="118">
        <v>750000</v>
      </c>
    </row>
    <row r="1350" spans="2:9">
      <c r="B1350" s="115" t="s">
        <v>843</v>
      </c>
      <c r="C1350" s="115" t="s">
        <v>2830</v>
      </c>
      <c r="D1350" s="115" t="s">
        <v>3423</v>
      </c>
      <c r="E1350" s="118">
        <v>1440000</v>
      </c>
      <c r="F1350" s="118" t="s">
        <v>3383</v>
      </c>
      <c r="G1350" s="118" t="s">
        <v>3383</v>
      </c>
      <c r="H1350" s="118" t="s">
        <v>3383</v>
      </c>
      <c r="I1350" s="118">
        <v>1440000</v>
      </c>
    </row>
    <row r="1351" spans="2:9">
      <c r="B1351" s="115" t="s">
        <v>843</v>
      </c>
      <c r="C1351" s="115" t="s">
        <v>2831</v>
      </c>
      <c r="D1351" s="115" t="s">
        <v>1625</v>
      </c>
      <c r="E1351" s="118">
        <v>2978331.75</v>
      </c>
      <c r="F1351" s="118" t="s">
        <v>3383</v>
      </c>
      <c r="G1351" s="118" t="s">
        <v>3383</v>
      </c>
      <c r="H1351" s="118" t="s">
        <v>3383</v>
      </c>
      <c r="I1351" s="118">
        <v>2978331.75</v>
      </c>
    </row>
    <row r="1352" spans="2:9">
      <c r="B1352" s="115" t="s">
        <v>843</v>
      </c>
      <c r="C1352" s="115" t="s">
        <v>2832</v>
      </c>
      <c r="D1352" s="115" t="s">
        <v>3424</v>
      </c>
      <c r="E1352" s="118">
        <v>2240400</v>
      </c>
      <c r="F1352" s="118" t="s">
        <v>3383</v>
      </c>
      <c r="G1352" s="118" t="s">
        <v>3383</v>
      </c>
      <c r="H1352" s="118" t="s">
        <v>3383</v>
      </c>
      <c r="I1352" s="118">
        <v>2240400</v>
      </c>
    </row>
    <row r="1353" spans="2:9">
      <c r="B1353" s="115" t="s">
        <v>843</v>
      </c>
      <c r="C1353" s="115" t="s">
        <v>2833</v>
      </c>
      <c r="D1353" s="115" t="s">
        <v>3420</v>
      </c>
      <c r="E1353" s="118">
        <v>9801750</v>
      </c>
      <c r="F1353" s="118" t="s">
        <v>3383</v>
      </c>
      <c r="G1353" s="118" t="s">
        <v>3383</v>
      </c>
      <c r="H1353" s="118" t="s">
        <v>3383</v>
      </c>
      <c r="I1353" s="118">
        <v>9801750</v>
      </c>
    </row>
    <row r="1354" spans="2:9">
      <c r="B1354" s="115" t="s">
        <v>843</v>
      </c>
      <c r="C1354" s="115" t="s">
        <v>2834</v>
      </c>
      <c r="D1354" s="115" t="s">
        <v>3426</v>
      </c>
      <c r="E1354" s="118">
        <v>840150</v>
      </c>
      <c r="F1354" s="118" t="s">
        <v>3383</v>
      </c>
      <c r="G1354" s="118" t="s">
        <v>3383</v>
      </c>
      <c r="H1354" s="118" t="s">
        <v>3383</v>
      </c>
      <c r="I1354" s="118">
        <v>840150</v>
      </c>
    </row>
    <row r="1355" spans="2:9">
      <c r="B1355" s="115" t="s">
        <v>843</v>
      </c>
      <c r="C1355" s="115" t="s">
        <v>2835</v>
      </c>
      <c r="D1355" s="115" t="s">
        <v>3483</v>
      </c>
      <c r="E1355" s="118">
        <v>12000000</v>
      </c>
      <c r="F1355" s="118">
        <v>5868066</v>
      </c>
      <c r="G1355" s="118">
        <v>6912000</v>
      </c>
      <c r="H1355" s="118">
        <v>12780066</v>
      </c>
      <c r="I1355" s="118" t="s">
        <v>3484</v>
      </c>
    </row>
    <row r="1356" spans="2:9">
      <c r="B1356" s="115" t="s">
        <v>843</v>
      </c>
      <c r="C1356" s="115" t="s">
        <v>2836</v>
      </c>
      <c r="D1356" s="115" t="s">
        <v>3417</v>
      </c>
      <c r="E1356" s="118">
        <v>5000000</v>
      </c>
      <c r="F1356" s="118" t="s">
        <v>3383</v>
      </c>
      <c r="G1356" s="118" t="s">
        <v>3383</v>
      </c>
      <c r="H1356" s="118" t="s">
        <v>3383</v>
      </c>
      <c r="I1356" s="118">
        <v>5000000</v>
      </c>
    </row>
    <row r="1357" spans="2:9">
      <c r="B1357" s="115" t="s">
        <v>843</v>
      </c>
      <c r="C1357" s="115" t="s">
        <v>1505</v>
      </c>
      <c r="D1357" s="115" t="s">
        <v>1597</v>
      </c>
      <c r="E1357" s="118">
        <v>19730000</v>
      </c>
      <c r="F1357" s="118">
        <v>54587.34</v>
      </c>
      <c r="G1357" s="118" t="s">
        <v>3383</v>
      </c>
      <c r="H1357" s="118">
        <v>54587.34</v>
      </c>
      <c r="I1357" s="118">
        <v>19675412.66</v>
      </c>
    </row>
    <row r="1358" spans="2:9">
      <c r="B1358" s="115" t="s">
        <v>884</v>
      </c>
      <c r="C1358" s="115" t="s">
        <v>2837</v>
      </c>
      <c r="D1358" s="115" t="s">
        <v>3408</v>
      </c>
      <c r="E1358" s="118">
        <v>3039620</v>
      </c>
      <c r="F1358" s="118" t="s">
        <v>3383</v>
      </c>
      <c r="G1358" s="118" t="s">
        <v>3383</v>
      </c>
      <c r="H1358" s="118" t="s">
        <v>3383</v>
      </c>
      <c r="I1358" s="118">
        <v>3039620</v>
      </c>
    </row>
    <row r="1359" spans="2:9">
      <c r="B1359" s="115" t="s">
        <v>884</v>
      </c>
      <c r="C1359" s="115" t="s">
        <v>2838</v>
      </c>
      <c r="D1359" s="115" t="s">
        <v>1600</v>
      </c>
      <c r="E1359" s="118">
        <v>31713706.02</v>
      </c>
      <c r="F1359" s="118" t="s">
        <v>3383</v>
      </c>
      <c r="G1359" s="118" t="s">
        <v>3383</v>
      </c>
      <c r="H1359" s="118" t="s">
        <v>3383</v>
      </c>
      <c r="I1359" s="118">
        <v>31713706.02</v>
      </c>
    </row>
    <row r="1360" spans="2:9">
      <c r="B1360" s="115" t="s">
        <v>884</v>
      </c>
      <c r="C1360" s="115" t="s">
        <v>2839</v>
      </c>
      <c r="D1360" s="115" t="s">
        <v>1602</v>
      </c>
      <c r="E1360" s="118">
        <v>2939101.2</v>
      </c>
      <c r="F1360" s="118" t="s">
        <v>3383</v>
      </c>
      <c r="G1360" s="118" t="s">
        <v>3383</v>
      </c>
      <c r="H1360" s="118" t="s">
        <v>3383</v>
      </c>
      <c r="I1360" s="118">
        <v>2939101.2</v>
      </c>
    </row>
    <row r="1361" spans="2:9">
      <c r="B1361" s="115" t="s">
        <v>884</v>
      </c>
      <c r="C1361" s="115" t="s">
        <v>2840</v>
      </c>
      <c r="D1361" s="115" t="s">
        <v>1604</v>
      </c>
      <c r="E1361" s="118">
        <v>7217064.7999999998</v>
      </c>
      <c r="F1361" s="118" t="s">
        <v>3383</v>
      </c>
      <c r="G1361" s="118" t="s">
        <v>3383</v>
      </c>
      <c r="H1361" s="118" t="s">
        <v>3383</v>
      </c>
      <c r="I1361" s="118">
        <v>7217064.7999999998</v>
      </c>
    </row>
    <row r="1362" spans="2:9">
      <c r="B1362" s="115" t="s">
        <v>884</v>
      </c>
      <c r="C1362" s="115" t="s">
        <v>2841</v>
      </c>
      <c r="D1362" s="115" t="s">
        <v>2975</v>
      </c>
      <c r="E1362" s="118">
        <v>64945432.560000002</v>
      </c>
      <c r="F1362" s="118">
        <v>9866906.7899999991</v>
      </c>
      <c r="G1362" s="118" t="s">
        <v>3383</v>
      </c>
      <c r="H1362" s="118">
        <v>9866906.7899999991</v>
      </c>
      <c r="I1362" s="118">
        <v>55078525.770000003</v>
      </c>
    </row>
    <row r="1363" spans="2:9">
      <c r="B1363" s="115" t="s">
        <v>884</v>
      </c>
      <c r="C1363" s="115" t="s">
        <v>2842</v>
      </c>
      <c r="D1363" s="115" t="s">
        <v>1607</v>
      </c>
      <c r="E1363" s="118">
        <v>26158000</v>
      </c>
      <c r="F1363" s="118" t="s">
        <v>3383</v>
      </c>
      <c r="G1363" s="118" t="s">
        <v>3383</v>
      </c>
      <c r="H1363" s="118" t="s">
        <v>3383</v>
      </c>
      <c r="I1363" s="118">
        <v>26158000</v>
      </c>
    </row>
    <row r="1364" spans="2:9">
      <c r="B1364" s="115" t="s">
        <v>884</v>
      </c>
      <c r="C1364" s="115" t="s">
        <v>2843</v>
      </c>
      <c r="D1364" s="115" t="s">
        <v>3409</v>
      </c>
      <c r="E1364" s="118">
        <v>300000</v>
      </c>
      <c r="F1364" s="118" t="s">
        <v>3383</v>
      </c>
      <c r="G1364" s="118" t="s">
        <v>3383</v>
      </c>
      <c r="H1364" s="118" t="s">
        <v>3383</v>
      </c>
      <c r="I1364" s="118">
        <v>300000</v>
      </c>
    </row>
    <row r="1365" spans="2:9">
      <c r="B1365" s="115" t="s">
        <v>884</v>
      </c>
      <c r="C1365" s="115" t="s">
        <v>2844</v>
      </c>
      <c r="D1365" s="115" t="s">
        <v>1610</v>
      </c>
      <c r="E1365" s="118">
        <v>205420087.5</v>
      </c>
      <c r="F1365" s="118">
        <v>14884375</v>
      </c>
      <c r="G1365" s="118">
        <v>21250000</v>
      </c>
      <c r="H1365" s="118">
        <v>36134375</v>
      </c>
      <c r="I1365" s="118">
        <v>169285712.5</v>
      </c>
    </row>
    <row r="1366" spans="2:9">
      <c r="B1366" s="115" t="s">
        <v>884</v>
      </c>
      <c r="C1366" s="115" t="s">
        <v>2845</v>
      </c>
      <c r="D1366" s="115" t="s">
        <v>1612</v>
      </c>
      <c r="E1366" s="118">
        <v>7694939.5999999996</v>
      </c>
      <c r="F1366" s="118" t="s">
        <v>3383</v>
      </c>
      <c r="G1366" s="118" t="s">
        <v>3383</v>
      </c>
      <c r="H1366" s="118" t="s">
        <v>3383</v>
      </c>
      <c r="I1366" s="118">
        <v>7694939.5999999996</v>
      </c>
    </row>
    <row r="1367" spans="2:9">
      <c r="B1367" s="115" t="s">
        <v>884</v>
      </c>
      <c r="C1367" s="115" t="s">
        <v>2846</v>
      </c>
      <c r="D1367" s="115" t="s">
        <v>2982</v>
      </c>
      <c r="E1367" s="118">
        <v>5630000</v>
      </c>
      <c r="F1367" s="118" t="s">
        <v>3383</v>
      </c>
      <c r="G1367" s="118" t="s">
        <v>3383</v>
      </c>
      <c r="H1367" s="118" t="s">
        <v>3383</v>
      </c>
      <c r="I1367" s="118">
        <v>5630000</v>
      </c>
    </row>
    <row r="1368" spans="2:9">
      <c r="B1368" s="115" t="s">
        <v>884</v>
      </c>
      <c r="C1368" s="115" t="s">
        <v>2847</v>
      </c>
      <c r="D1368" s="115" t="s">
        <v>1615</v>
      </c>
      <c r="E1368" s="118">
        <v>1620000</v>
      </c>
      <c r="F1368" s="118" t="s">
        <v>3383</v>
      </c>
      <c r="G1368" s="118" t="s">
        <v>3383</v>
      </c>
      <c r="H1368" s="118" t="s">
        <v>3383</v>
      </c>
      <c r="I1368" s="118">
        <v>1620000</v>
      </c>
    </row>
    <row r="1369" spans="2:9">
      <c r="B1369" s="115" t="s">
        <v>884</v>
      </c>
      <c r="C1369" s="115" t="s">
        <v>2848</v>
      </c>
      <c r="D1369" s="115" t="s">
        <v>3410</v>
      </c>
      <c r="E1369" s="118">
        <v>450000</v>
      </c>
      <c r="F1369" s="118">
        <v>201220</v>
      </c>
      <c r="G1369" s="118" t="s">
        <v>3383</v>
      </c>
      <c r="H1369" s="118">
        <v>201220</v>
      </c>
      <c r="I1369" s="118">
        <v>248780</v>
      </c>
    </row>
    <row r="1370" spans="2:9">
      <c r="B1370" s="115" t="s">
        <v>884</v>
      </c>
      <c r="C1370" s="115" t="s">
        <v>2849</v>
      </c>
      <c r="D1370" s="115" t="s">
        <v>3411</v>
      </c>
      <c r="E1370" s="118">
        <v>220000</v>
      </c>
      <c r="F1370" s="118" t="s">
        <v>3383</v>
      </c>
      <c r="G1370" s="118" t="s">
        <v>3383</v>
      </c>
      <c r="H1370" s="118" t="s">
        <v>3383</v>
      </c>
      <c r="I1370" s="118">
        <v>220000</v>
      </c>
    </row>
    <row r="1371" spans="2:9">
      <c r="B1371" s="115" t="s">
        <v>884</v>
      </c>
      <c r="C1371" s="115" t="s">
        <v>2850</v>
      </c>
      <c r="D1371" s="115" t="s">
        <v>1619</v>
      </c>
      <c r="E1371" s="118">
        <v>300000</v>
      </c>
      <c r="F1371" s="118" t="s">
        <v>3383</v>
      </c>
      <c r="G1371" s="118" t="s">
        <v>3383</v>
      </c>
      <c r="H1371" s="118" t="s">
        <v>3383</v>
      </c>
      <c r="I1371" s="118">
        <v>300000</v>
      </c>
    </row>
    <row r="1372" spans="2:9">
      <c r="B1372" s="115" t="s">
        <v>884</v>
      </c>
      <c r="C1372" s="115" t="s">
        <v>2851</v>
      </c>
      <c r="D1372" s="115" t="s">
        <v>3412</v>
      </c>
      <c r="E1372" s="118">
        <v>1600000</v>
      </c>
      <c r="F1372" s="118" t="s">
        <v>3383</v>
      </c>
      <c r="G1372" s="118" t="s">
        <v>3383</v>
      </c>
      <c r="H1372" s="118" t="s">
        <v>3383</v>
      </c>
      <c r="I1372" s="118">
        <v>1600000</v>
      </c>
    </row>
    <row r="1373" spans="2:9">
      <c r="B1373" s="115" t="s">
        <v>884</v>
      </c>
      <c r="C1373" s="115" t="s">
        <v>2852</v>
      </c>
      <c r="D1373" s="115" t="s">
        <v>3413</v>
      </c>
      <c r="E1373" s="118">
        <v>480000</v>
      </c>
      <c r="F1373" s="118" t="s">
        <v>3383</v>
      </c>
      <c r="G1373" s="118" t="s">
        <v>3383</v>
      </c>
      <c r="H1373" s="118" t="s">
        <v>3383</v>
      </c>
      <c r="I1373" s="118">
        <v>480000</v>
      </c>
    </row>
    <row r="1374" spans="2:9">
      <c r="B1374" s="115" t="s">
        <v>884</v>
      </c>
      <c r="C1374" s="115" t="s">
        <v>2853</v>
      </c>
      <c r="D1374" s="115" t="s">
        <v>3419</v>
      </c>
      <c r="E1374" s="118">
        <v>200000</v>
      </c>
      <c r="F1374" s="118" t="s">
        <v>3383</v>
      </c>
      <c r="G1374" s="118" t="s">
        <v>3383</v>
      </c>
      <c r="H1374" s="118" t="s">
        <v>3383</v>
      </c>
      <c r="I1374" s="118">
        <v>200000</v>
      </c>
    </row>
    <row r="1375" spans="2:9">
      <c r="B1375" s="115" t="s">
        <v>884</v>
      </c>
      <c r="C1375" s="115" t="s">
        <v>2854</v>
      </c>
      <c r="D1375" s="115" t="s">
        <v>1647</v>
      </c>
      <c r="E1375" s="118">
        <v>1725000</v>
      </c>
      <c r="F1375" s="118" t="s">
        <v>3383</v>
      </c>
      <c r="G1375" s="118" t="s">
        <v>3383</v>
      </c>
      <c r="H1375" s="118" t="s">
        <v>3383</v>
      </c>
      <c r="I1375" s="118">
        <v>1725000</v>
      </c>
    </row>
    <row r="1376" spans="2:9">
      <c r="B1376" s="115" t="s">
        <v>884</v>
      </c>
      <c r="C1376" s="115" t="s">
        <v>2855</v>
      </c>
      <c r="D1376" s="115" t="s">
        <v>3423</v>
      </c>
      <c r="E1376" s="118">
        <v>1200000</v>
      </c>
      <c r="F1376" s="118" t="s">
        <v>3383</v>
      </c>
      <c r="G1376" s="118" t="s">
        <v>3383</v>
      </c>
      <c r="H1376" s="118" t="s">
        <v>3383</v>
      </c>
      <c r="I1376" s="118">
        <v>1200000</v>
      </c>
    </row>
    <row r="1377" spans="2:9">
      <c r="B1377" s="115" t="s">
        <v>884</v>
      </c>
      <c r="C1377" s="115" t="s">
        <v>2856</v>
      </c>
      <c r="D1377" s="115" t="s">
        <v>1625</v>
      </c>
      <c r="E1377" s="118">
        <v>1904340</v>
      </c>
      <c r="F1377" s="118" t="s">
        <v>3383</v>
      </c>
      <c r="G1377" s="118" t="s">
        <v>3383</v>
      </c>
      <c r="H1377" s="118" t="s">
        <v>3383</v>
      </c>
      <c r="I1377" s="118">
        <v>1904340</v>
      </c>
    </row>
    <row r="1378" spans="2:9">
      <c r="B1378" s="115" t="s">
        <v>884</v>
      </c>
      <c r="C1378" s="115" t="s">
        <v>2857</v>
      </c>
      <c r="D1378" s="115" t="s">
        <v>3424</v>
      </c>
      <c r="E1378" s="118">
        <v>2240400</v>
      </c>
      <c r="F1378" s="118" t="s">
        <v>3383</v>
      </c>
      <c r="G1378" s="118" t="s">
        <v>3383</v>
      </c>
      <c r="H1378" s="118" t="s">
        <v>3383</v>
      </c>
      <c r="I1378" s="118">
        <v>2240400</v>
      </c>
    </row>
    <row r="1379" spans="2:9">
      <c r="B1379" s="115" t="s">
        <v>884</v>
      </c>
      <c r="C1379" s="115" t="s">
        <v>2858</v>
      </c>
      <c r="D1379" s="115" t="s">
        <v>3420</v>
      </c>
      <c r="E1379" s="118">
        <v>5601000</v>
      </c>
      <c r="F1379" s="118" t="s">
        <v>3383</v>
      </c>
      <c r="G1379" s="118" t="s">
        <v>3383</v>
      </c>
      <c r="H1379" s="118" t="s">
        <v>3383</v>
      </c>
      <c r="I1379" s="118">
        <v>5601000</v>
      </c>
    </row>
    <row r="1380" spans="2:9">
      <c r="B1380" s="115" t="s">
        <v>884</v>
      </c>
      <c r="C1380" s="115" t="s">
        <v>2859</v>
      </c>
      <c r="D1380" s="115" t="s">
        <v>3417</v>
      </c>
      <c r="E1380" s="118">
        <v>10000000</v>
      </c>
      <c r="F1380" s="118" t="s">
        <v>3383</v>
      </c>
      <c r="G1380" s="118" t="s">
        <v>3383</v>
      </c>
      <c r="H1380" s="118" t="s">
        <v>3383</v>
      </c>
      <c r="I1380" s="118">
        <v>10000000</v>
      </c>
    </row>
    <row r="1381" spans="2:9">
      <c r="B1381" s="115" t="s">
        <v>884</v>
      </c>
      <c r="C1381" s="115" t="s">
        <v>1506</v>
      </c>
      <c r="D1381" s="115" t="s">
        <v>1597</v>
      </c>
      <c r="E1381" s="118">
        <v>1087000</v>
      </c>
      <c r="F1381" s="118" t="s">
        <v>3383</v>
      </c>
      <c r="G1381" s="118" t="s">
        <v>3383</v>
      </c>
      <c r="H1381" s="118" t="s">
        <v>3383</v>
      </c>
      <c r="I1381" s="118">
        <v>1087000</v>
      </c>
    </row>
    <row r="1382" spans="2:9">
      <c r="B1382" s="115" t="s">
        <v>893</v>
      </c>
      <c r="C1382" s="115" t="s">
        <v>2860</v>
      </c>
      <c r="D1382" s="115" t="s">
        <v>3408</v>
      </c>
      <c r="E1382" s="118">
        <v>184200</v>
      </c>
      <c r="F1382" s="118" t="s">
        <v>3383</v>
      </c>
      <c r="G1382" s="118" t="s">
        <v>3383</v>
      </c>
      <c r="H1382" s="118" t="s">
        <v>3383</v>
      </c>
      <c r="I1382" s="118">
        <v>184200</v>
      </c>
    </row>
    <row r="1383" spans="2:9">
      <c r="B1383" s="115" t="s">
        <v>893</v>
      </c>
      <c r="C1383" s="115" t="s">
        <v>2861</v>
      </c>
      <c r="D1383" s="115" t="s">
        <v>1600</v>
      </c>
      <c r="E1383" s="118">
        <v>6009356.25</v>
      </c>
      <c r="F1383" s="118" t="s">
        <v>3383</v>
      </c>
      <c r="G1383" s="118" t="s">
        <v>3383</v>
      </c>
      <c r="H1383" s="118" t="s">
        <v>3383</v>
      </c>
      <c r="I1383" s="118">
        <v>6009356.25</v>
      </c>
    </row>
    <row r="1384" spans="2:9">
      <c r="B1384" s="115" t="s">
        <v>893</v>
      </c>
      <c r="C1384" s="115" t="s">
        <v>2862</v>
      </c>
      <c r="D1384" s="115" t="s">
        <v>1602</v>
      </c>
      <c r="E1384" s="118">
        <v>207400</v>
      </c>
      <c r="F1384" s="118" t="s">
        <v>3383</v>
      </c>
      <c r="G1384" s="118" t="s">
        <v>3383</v>
      </c>
      <c r="H1384" s="118" t="s">
        <v>3383</v>
      </c>
      <c r="I1384" s="118">
        <v>207400</v>
      </c>
    </row>
    <row r="1385" spans="2:9">
      <c r="B1385" s="115" t="s">
        <v>893</v>
      </c>
      <c r="C1385" s="115" t="s">
        <v>2863</v>
      </c>
      <c r="D1385" s="115" t="s">
        <v>1604</v>
      </c>
      <c r="E1385" s="118">
        <v>396450</v>
      </c>
      <c r="F1385" s="118" t="s">
        <v>3383</v>
      </c>
      <c r="G1385" s="118" t="s">
        <v>3383</v>
      </c>
      <c r="H1385" s="118" t="s">
        <v>3383</v>
      </c>
      <c r="I1385" s="118">
        <v>396450</v>
      </c>
    </row>
    <row r="1386" spans="2:9">
      <c r="B1386" s="115" t="s">
        <v>893</v>
      </c>
      <c r="C1386" s="115" t="s">
        <v>2864</v>
      </c>
      <c r="D1386" s="115" t="s">
        <v>2975</v>
      </c>
      <c r="E1386" s="118">
        <v>4167352</v>
      </c>
      <c r="F1386" s="118">
        <v>4579223.5199999996</v>
      </c>
      <c r="G1386" s="118" t="s">
        <v>3383</v>
      </c>
      <c r="H1386" s="118">
        <v>4579223.5199999996</v>
      </c>
      <c r="I1386" s="118" t="s">
        <v>3485</v>
      </c>
    </row>
    <row r="1387" spans="2:9">
      <c r="B1387" s="115" t="s">
        <v>893</v>
      </c>
      <c r="C1387" s="115" t="s">
        <v>2865</v>
      </c>
      <c r="D1387" s="115" t="s">
        <v>1607</v>
      </c>
      <c r="E1387" s="118">
        <v>1936000</v>
      </c>
      <c r="F1387" s="118" t="s">
        <v>3383</v>
      </c>
      <c r="G1387" s="118" t="s">
        <v>3383</v>
      </c>
      <c r="H1387" s="118" t="s">
        <v>3383</v>
      </c>
      <c r="I1387" s="118">
        <v>1936000</v>
      </c>
    </row>
    <row r="1388" spans="2:9">
      <c r="B1388" s="115" t="s">
        <v>893</v>
      </c>
      <c r="C1388" s="115" t="s">
        <v>2866</v>
      </c>
      <c r="D1388" s="115" t="s">
        <v>3409</v>
      </c>
      <c r="E1388" s="118">
        <v>25000</v>
      </c>
      <c r="F1388" s="118" t="s">
        <v>3383</v>
      </c>
      <c r="G1388" s="118" t="s">
        <v>3383</v>
      </c>
      <c r="H1388" s="118" t="s">
        <v>3383</v>
      </c>
      <c r="I1388" s="118">
        <v>25000</v>
      </c>
    </row>
    <row r="1389" spans="2:9">
      <c r="B1389" s="115" t="s">
        <v>893</v>
      </c>
      <c r="C1389" s="115" t="s">
        <v>2867</v>
      </c>
      <c r="D1389" s="115" t="s">
        <v>1610</v>
      </c>
      <c r="E1389" s="118">
        <v>1217360</v>
      </c>
      <c r="F1389" s="118">
        <v>1200000</v>
      </c>
      <c r="G1389" s="118" t="s">
        <v>3383</v>
      </c>
      <c r="H1389" s="118">
        <v>1200000</v>
      </c>
      <c r="I1389" s="118">
        <v>17360</v>
      </c>
    </row>
    <row r="1390" spans="2:9">
      <c r="B1390" s="115" t="s">
        <v>893</v>
      </c>
      <c r="C1390" s="115" t="s">
        <v>2868</v>
      </c>
      <c r="D1390" s="115" t="s">
        <v>1612</v>
      </c>
      <c r="E1390" s="118">
        <v>627900</v>
      </c>
      <c r="F1390" s="118" t="s">
        <v>3383</v>
      </c>
      <c r="G1390" s="118" t="s">
        <v>3383</v>
      </c>
      <c r="H1390" s="118" t="s">
        <v>3383</v>
      </c>
      <c r="I1390" s="118">
        <v>627900</v>
      </c>
    </row>
    <row r="1391" spans="2:9">
      <c r="B1391" s="115" t="s">
        <v>893</v>
      </c>
      <c r="C1391" s="115" t="s">
        <v>2869</v>
      </c>
      <c r="D1391" s="115" t="s">
        <v>2982</v>
      </c>
      <c r="E1391" s="118">
        <v>144000</v>
      </c>
      <c r="F1391" s="118" t="s">
        <v>3383</v>
      </c>
      <c r="G1391" s="118" t="s">
        <v>3383</v>
      </c>
      <c r="H1391" s="118" t="s">
        <v>3383</v>
      </c>
      <c r="I1391" s="118">
        <v>144000</v>
      </c>
    </row>
    <row r="1392" spans="2:9">
      <c r="B1392" s="115" t="s">
        <v>893</v>
      </c>
      <c r="C1392" s="115" t="s">
        <v>2870</v>
      </c>
      <c r="D1392" s="115" t="s">
        <v>1615</v>
      </c>
      <c r="E1392" s="118">
        <v>90000</v>
      </c>
      <c r="F1392" s="118" t="s">
        <v>3383</v>
      </c>
      <c r="G1392" s="118" t="s">
        <v>3383</v>
      </c>
      <c r="H1392" s="118" t="s">
        <v>3383</v>
      </c>
      <c r="I1392" s="118">
        <v>90000</v>
      </c>
    </row>
    <row r="1393" spans="2:9">
      <c r="B1393" s="115" t="s">
        <v>893</v>
      </c>
      <c r="C1393" s="115" t="s">
        <v>2871</v>
      </c>
      <c r="D1393" s="115" t="s">
        <v>3455</v>
      </c>
      <c r="E1393" s="118">
        <v>970190</v>
      </c>
      <c r="F1393" s="118" t="s">
        <v>3383</v>
      </c>
      <c r="G1393" s="118" t="s">
        <v>3383</v>
      </c>
      <c r="H1393" s="118" t="s">
        <v>3383</v>
      </c>
      <c r="I1393" s="118">
        <v>970190</v>
      </c>
    </row>
    <row r="1394" spans="2:9">
      <c r="B1394" s="115" t="s">
        <v>893</v>
      </c>
      <c r="C1394" s="115" t="s">
        <v>2872</v>
      </c>
      <c r="D1394" s="115" t="s">
        <v>3420</v>
      </c>
      <c r="E1394" s="118">
        <v>2140125</v>
      </c>
      <c r="F1394" s="118" t="s">
        <v>3383</v>
      </c>
      <c r="G1394" s="118" t="s">
        <v>3383</v>
      </c>
      <c r="H1394" s="118" t="s">
        <v>3383</v>
      </c>
      <c r="I1394" s="118">
        <v>2140125</v>
      </c>
    </row>
    <row r="1395" spans="2:9">
      <c r="B1395" s="115" t="s">
        <v>893</v>
      </c>
      <c r="C1395" s="115" t="s">
        <v>2873</v>
      </c>
      <c r="D1395" s="115" t="s">
        <v>3426</v>
      </c>
      <c r="E1395" s="118">
        <v>856050</v>
      </c>
      <c r="F1395" s="118" t="s">
        <v>3383</v>
      </c>
      <c r="G1395" s="118" t="s">
        <v>3383</v>
      </c>
      <c r="H1395" s="118" t="s">
        <v>3383</v>
      </c>
      <c r="I1395" s="118">
        <v>856050</v>
      </c>
    </row>
    <row r="1396" spans="2:9">
      <c r="B1396" s="115" t="s">
        <v>893</v>
      </c>
      <c r="C1396" s="115" t="s">
        <v>2874</v>
      </c>
      <c r="D1396" s="115" t="s">
        <v>2875</v>
      </c>
      <c r="E1396" s="118">
        <v>1155667.5</v>
      </c>
      <c r="F1396" s="118" t="s">
        <v>3383</v>
      </c>
      <c r="G1396" s="118" t="s">
        <v>3383</v>
      </c>
      <c r="H1396" s="118" t="s">
        <v>3383</v>
      </c>
      <c r="I1396" s="118">
        <v>1155667.5</v>
      </c>
    </row>
    <row r="1397" spans="2:9">
      <c r="B1397" s="115" t="s">
        <v>893</v>
      </c>
      <c r="C1397" s="115" t="s">
        <v>2876</v>
      </c>
      <c r="D1397" s="115" t="s">
        <v>3486</v>
      </c>
      <c r="E1397" s="118">
        <v>590000</v>
      </c>
      <c r="F1397" s="118" t="s">
        <v>3383</v>
      </c>
      <c r="G1397" s="118" t="s">
        <v>3383</v>
      </c>
      <c r="H1397" s="118" t="s">
        <v>3383</v>
      </c>
      <c r="I1397" s="118">
        <v>590000</v>
      </c>
    </row>
    <row r="1398" spans="2:9">
      <c r="B1398" s="115" t="s">
        <v>893</v>
      </c>
      <c r="C1398" s="115" t="s">
        <v>2877</v>
      </c>
      <c r="D1398" s="115" t="s">
        <v>2878</v>
      </c>
      <c r="E1398" s="118">
        <v>1175000</v>
      </c>
      <c r="F1398" s="118" t="s">
        <v>3383</v>
      </c>
      <c r="G1398" s="118" t="s">
        <v>3383</v>
      </c>
      <c r="H1398" s="118" t="s">
        <v>3383</v>
      </c>
      <c r="I1398" s="118">
        <v>1175000</v>
      </c>
    </row>
    <row r="1399" spans="2:9">
      <c r="B1399" s="115" t="s">
        <v>893</v>
      </c>
      <c r="C1399" s="115" t="s">
        <v>1507</v>
      </c>
      <c r="D1399" s="115" t="s">
        <v>1597</v>
      </c>
      <c r="E1399" s="118">
        <v>7097000</v>
      </c>
      <c r="F1399" s="118">
        <v>839140.82</v>
      </c>
      <c r="G1399" s="118" t="s">
        <v>3383</v>
      </c>
      <c r="H1399" s="118">
        <v>839140.82</v>
      </c>
      <c r="I1399" s="118">
        <v>6257859.1799999997</v>
      </c>
    </row>
    <row r="1400" spans="2:9">
      <c r="B1400" s="115" t="s">
        <v>895</v>
      </c>
      <c r="C1400" s="115" t="s">
        <v>2879</v>
      </c>
      <c r="D1400" s="115" t="s">
        <v>3408</v>
      </c>
      <c r="E1400" s="118">
        <v>1314950</v>
      </c>
      <c r="F1400" s="118">
        <v>122338.05</v>
      </c>
      <c r="G1400" s="118" t="s">
        <v>3383</v>
      </c>
      <c r="H1400" s="118">
        <v>122338.05</v>
      </c>
      <c r="I1400" s="118">
        <v>1192611.95</v>
      </c>
    </row>
    <row r="1401" spans="2:9">
      <c r="B1401" s="115" t="s">
        <v>895</v>
      </c>
      <c r="C1401" s="115" t="s">
        <v>2880</v>
      </c>
      <c r="D1401" s="115" t="s">
        <v>1600</v>
      </c>
      <c r="E1401" s="118">
        <v>11526644.720000001</v>
      </c>
      <c r="F1401" s="118">
        <v>2262946.67</v>
      </c>
      <c r="G1401" s="118" t="s">
        <v>3383</v>
      </c>
      <c r="H1401" s="118">
        <v>2262946.67</v>
      </c>
      <c r="I1401" s="118">
        <v>9263698.0500000007</v>
      </c>
    </row>
    <row r="1402" spans="2:9">
      <c r="B1402" s="115" t="s">
        <v>895</v>
      </c>
      <c r="C1402" s="115" t="s">
        <v>2881</v>
      </c>
      <c r="D1402" s="115" t="s">
        <v>1602</v>
      </c>
      <c r="E1402" s="118">
        <v>1134000</v>
      </c>
      <c r="F1402" s="118">
        <v>83915.27</v>
      </c>
      <c r="G1402" s="118" t="s">
        <v>3383</v>
      </c>
      <c r="H1402" s="118">
        <v>83915.27</v>
      </c>
      <c r="I1402" s="118">
        <v>1050084.73</v>
      </c>
    </row>
    <row r="1403" spans="2:9">
      <c r="B1403" s="115" t="s">
        <v>895</v>
      </c>
      <c r="C1403" s="115" t="s">
        <v>2882</v>
      </c>
      <c r="D1403" s="115" t="s">
        <v>1604</v>
      </c>
      <c r="E1403" s="118">
        <v>4707644.71</v>
      </c>
      <c r="F1403" s="118">
        <v>200756.74</v>
      </c>
      <c r="G1403" s="118" t="s">
        <v>3383</v>
      </c>
      <c r="H1403" s="118">
        <v>200756.74</v>
      </c>
      <c r="I1403" s="118">
        <v>4506887.97</v>
      </c>
    </row>
    <row r="1404" spans="2:9">
      <c r="B1404" s="115" t="s">
        <v>895</v>
      </c>
      <c r="C1404" s="115" t="s">
        <v>2883</v>
      </c>
      <c r="D1404" s="115" t="s">
        <v>2975</v>
      </c>
      <c r="E1404" s="118">
        <v>24755935.739999998</v>
      </c>
      <c r="F1404" s="118">
        <v>12474042.609999999</v>
      </c>
      <c r="G1404" s="118" t="s">
        <v>3383</v>
      </c>
      <c r="H1404" s="118">
        <v>12474042.609999999</v>
      </c>
      <c r="I1404" s="118">
        <v>12281893.130000001</v>
      </c>
    </row>
    <row r="1405" spans="2:9">
      <c r="B1405" s="115" t="s">
        <v>895</v>
      </c>
      <c r="C1405" s="115" t="s">
        <v>2884</v>
      </c>
      <c r="D1405" s="115" t="s">
        <v>1607</v>
      </c>
      <c r="E1405" s="118">
        <v>4026000</v>
      </c>
      <c r="F1405" s="118" t="s">
        <v>3383</v>
      </c>
      <c r="G1405" s="118" t="s">
        <v>3383</v>
      </c>
      <c r="H1405" s="118" t="s">
        <v>3383</v>
      </c>
      <c r="I1405" s="118">
        <v>4026000</v>
      </c>
    </row>
    <row r="1406" spans="2:9">
      <c r="B1406" s="115" t="s">
        <v>895</v>
      </c>
      <c r="C1406" s="115" t="s">
        <v>2885</v>
      </c>
      <c r="D1406" s="115" t="s">
        <v>3418</v>
      </c>
      <c r="E1406" s="118">
        <v>1830000</v>
      </c>
      <c r="F1406" s="118" t="s">
        <v>3383</v>
      </c>
      <c r="G1406" s="118" t="s">
        <v>3383</v>
      </c>
      <c r="H1406" s="118" t="s">
        <v>3383</v>
      </c>
      <c r="I1406" s="118">
        <v>1830000</v>
      </c>
    </row>
    <row r="1407" spans="2:9">
      <c r="B1407" s="115" t="s">
        <v>895</v>
      </c>
      <c r="C1407" s="115" t="s">
        <v>2886</v>
      </c>
      <c r="D1407" s="115" t="s">
        <v>3409</v>
      </c>
      <c r="E1407" s="118">
        <v>450000</v>
      </c>
      <c r="F1407" s="118" t="s">
        <v>3383</v>
      </c>
      <c r="G1407" s="118" t="s">
        <v>3383</v>
      </c>
      <c r="H1407" s="118" t="s">
        <v>3383</v>
      </c>
      <c r="I1407" s="118">
        <v>450000</v>
      </c>
    </row>
    <row r="1408" spans="2:9">
      <c r="B1408" s="115" t="s">
        <v>895</v>
      </c>
      <c r="C1408" s="115" t="s">
        <v>2887</v>
      </c>
      <c r="D1408" s="115" t="s">
        <v>1610</v>
      </c>
      <c r="E1408" s="118">
        <v>33122884.34</v>
      </c>
      <c r="F1408" s="118">
        <v>1647400</v>
      </c>
      <c r="G1408" s="118" t="s">
        <v>3383</v>
      </c>
      <c r="H1408" s="118">
        <v>1647400</v>
      </c>
      <c r="I1408" s="118">
        <v>31475484.34</v>
      </c>
    </row>
    <row r="1409" spans="2:9">
      <c r="B1409" s="115" t="s">
        <v>895</v>
      </c>
      <c r="C1409" s="115" t="s">
        <v>2888</v>
      </c>
      <c r="D1409" s="115" t="s">
        <v>1612</v>
      </c>
      <c r="E1409" s="118">
        <v>6584588.2599999998</v>
      </c>
      <c r="F1409" s="118" t="s">
        <v>3383</v>
      </c>
      <c r="G1409" s="118" t="s">
        <v>3383</v>
      </c>
      <c r="H1409" s="118" t="s">
        <v>3383</v>
      </c>
      <c r="I1409" s="118">
        <v>6584588.2599999998</v>
      </c>
    </row>
    <row r="1410" spans="2:9">
      <c r="B1410" s="115" t="s">
        <v>895</v>
      </c>
      <c r="C1410" s="115" t="s">
        <v>2889</v>
      </c>
      <c r="D1410" s="115" t="s">
        <v>1615</v>
      </c>
      <c r="E1410" s="118">
        <v>1300000</v>
      </c>
      <c r="F1410" s="118">
        <v>5820</v>
      </c>
      <c r="G1410" s="118" t="s">
        <v>3383</v>
      </c>
      <c r="H1410" s="118">
        <v>5820</v>
      </c>
      <c r="I1410" s="118">
        <v>1294180</v>
      </c>
    </row>
    <row r="1411" spans="2:9">
      <c r="B1411" s="115" t="s">
        <v>895</v>
      </c>
      <c r="C1411" s="115" t="s">
        <v>2890</v>
      </c>
      <c r="D1411" s="115" t="s">
        <v>3410</v>
      </c>
      <c r="E1411" s="118">
        <v>300000</v>
      </c>
      <c r="F1411" s="118">
        <v>41820</v>
      </c>
      <c r="G1411" s="118" t="s">
        <v>3383</v>
      </c>
      <c r="H1411" s="118">
        <v>41820</v>
      </c>
      <c r="I1411" s="118">
        <v>258180</v>
      </c>
    </row>
    <row r="1412" spans="2:9">
      <c r="B1412" s="115" t="s">
        <v>895</v>
      </c>
      <c r="C1412" s="115" t="s">
        <v>2891</v>
      </c>
      <c r="D1412" s="115" t="s">
        <v>3411</v>
      </c>
      <c r="E1412" s="118">
        <v>160000</v>
      </c>
      <c r="F1412" s="118" t="s">
        <v>3383</v>
      </c>
      <c r="G1412" s="118" t="s">
        <v>3383</v>
      </c>
      <c r="H1412" s="118" t="s">
        <v>3383</v>
      </c>
      <c r="I1412" s="118">
        <v>160000</v>
      </c>
    </row>
    <row r="1413" spans="2:9">
      <c r="B1413" s="115" t="s">
        <v>895</v>
      </c>
      <c r="C1413" s="115" t="s">
        <v>2892</v>
      </c>
      <c r="D1413" s="115" t="s">
        <v>1619</v>
      </c>
      <c r="E1413" s="118">
        <v>300000</v>
      </c>
      <c r="F1413" s="118">
        <v>134276.54</v>
      </c>
      <c r="G1413" s="118" t="s">
        <v>3383</v>
      </c>
      <c r="H1413" s="118">
        <v>134276.54</v>
      </c>
      <c r="I1413" s="118">
        <v>165723.46</v>
      </c>
    </row>
    <row r="1414" spans="2:9">
      <c r="B1414" s="115" t="s">
        <v>895</v>
      </c>
      <c r="C1414" s="115" t="s">
        <v>2893</v>
      </c>
      <c r="D1414" s="115" t="s">
        <v>3412</v>
      </c>
      <c r="E1414" s="118">
        <v>1600000</v>
      </c>
      <c r="F1414" s="118" t="s">
        <v>3383</v>
      </c>
      <c r="G1414" s="118" t="s">
        <v>3383</v>
      </c>
      <c r="H1414" s="118" t="s">
        <v>3383</v>
      </c>
      <c r="I1414" s="118">
        <v>1600000</v>
      </c>
    </row>
    <row r="1415" spans="2:9">
      <c r="B1415" s="115" t="s">
        <v>895</v>
      </c>
      <c r="C1415" s="115" t="s">
        <v>2894</v>
      </c>
      <c r="D1415" s="115" t="s">
        <v>3413</v>
      </c>
      <c r="E1415" s="118">
        <v>320000</v>
      </c>
      <c r="F1415" s="118" t="s">
        <v>3383</v>
      </c>
      <c r="G1415" s="118" t="s">
        <v>3383</v>
      </c>
      <c r="H1415" s="118" t="s">
        <v>3383</v>
      </c>
      <c r="I1415" s="118">
        <v>320000</v>
      </c>
    </row>
    <row r="1416" spans="2:9">
      <c r="B1416" s="115" t="s">
        <v>895</v>
      </c>
      <c r="C1416" s="115" t="s">
        <v>2895</v>
      </c>
      <c r="D1416" s="115" t="s">
        <v>3419</v>
      </c>
      <c r="E1416" s="118">
        <v>120000</v>
      </c>
      <c r="F1416" s="118" t="s">
        <v>3383</v>
      </c>
      <c r="G1416" s="118" t="s">
        <v>3383</v>
      </c>
      <c r="H1416" s="118" t="s">
        <v>3383</v>
      </c>
      <c r="I1416" s="118">
        <v>120000</v>
      </c>
    </row>
    <row r="1417" spans="2:9">
      <c r="B1417" s="115" t="s">
        <v>895</v>
      </c>
      <c r="C1417" s="115" t="s">
        <v>2896</v>
      </c>
      <c r="D1417" s="115" t="s">
        <v>3423</v>
      </c>
      <c r="E1417" s="118">
        <v>720000</v>
      </c>
      <c r="F1417" s="118" t="s">
        <v>3383</v>
      </c>
      <c r="G1417" s="118" t="s">
        <v>3383</v>
      </c>
      <c r="H1417" s="118" t="s">
        <v>3383</v>
      </c>
      <c r="I1417" s="118">
        <v>720000</v>
      </c>
    </row>
    <row r="1418" spans="2:9">
      <c r="B1418" s="115" t="s">
        <v>895</v>
      </c>
      <c r="C1418" s="115" t="s">
        <v>2897</v>
      </c>
      <c r="D1418" s="115" t="s">
        <v>1625</v>
      </c>
      <c r="E1418" s="118">
        <v>970190</v>
      </c>
      <c r="F1418" s="118" t="s">
        <v>3383</v>
      </c>
      <c r="G1418" s="118" t="s">
        <v>3383</v>
      </c>
      <c r="H1418" s="118" t="s">
        <v>3383</v>
      </c>
      <c r="I1418" s="118">
        <v>970190</v>
      </c>
    </row>
    <row r="1419" spans="2:9">
      <c r="B1419" s="115" t="s">
        <v>895</v>
      </c>
      <c r="C1419" s="115" t="s">
        <v>2898</v>
      </c>
      <c r="D1419" s="115" t="s">
        <v>3417</v>
      </c>
      <c r="E1419" s="118">
        <v>3200000</v>
      </c>
      <c r="F1419" s="118" t="s">
        <v>3487</v>
      </c>
      <c r="G1419" s="118">
        <v>3145485</v>
      </c>
      <c r="H1419" s="118">
        <v>2746437</v>
      </c>
      <c r="I1419" s="118">
        <v>453563</v>
      </c>
    </row>
    <row r="1420" spans="2:9">
      <c r="B1420" s="115" t="s">
        <v>895</v>
      </c>
      <c r="C1420" s="115" t="s">
        <v>2899</v>
      </c>
      <c r="D1420" s="115" t="s">
        <v>3432</v>
      </c>
      <c r="E1420" s="118">
        <v>6000000</v>
      </c>
      <c r="F1420" s="118" t="s">
        <v>3383</v>
      </c>
      <c r="G1420" s="118" t="s">
        <v>3383</v>
      </c>
      <c r="H1420" s="118" t="s">
        <v>3383</v>
      </c>
      <c r="I1420" s="118">
        <v>6000000</v>
      </c>
    </row>
    <row r="1421" spans="2:9">
      <c r="B1421" s="115" t="s">
        <v>895</v>
      </c>
      <c r="C1421" s="115" t="s">
        <v>2900</v>
      </c>
      <c r="D1421" s="115" t="s">
        <v>3420</v>
      </c>
      <c r="E1421" s="118">
        <v>3566875</v>
      </c>
      <c r="F1421" s="118" t="s">
        <v>3383</v>
      </c>
      <c r="G1421" s="118" t="s">
        <v>3383</v>
      </c>
      <c r="H1421" s="118" t="s">
        <v>3383</v>
      </c>
      <c r="I1421" s="118">
        <v>3566875</v>
      </c>
    </row>
    <row r="1422" spans="2:9">
      <c r="B1422" s="115" t="s">
        <v>895</v>
      </c>
      <c r="C1422" s="115" t="s">
        <v>3377</v>
      </c>
      <c r="D1422" s="115" t="s">
        <v>3404</v>
      </c>
      <c r="E1422" s="118">
        <v>122623933.02</v>
      </c>
      <c r="F1422" s="118">
        <v>122623933.02</v>
      </c>
      <c r="G1422" s="118" t="s">
        <v>3383</v>
      </c>
      <c r="H1422" s="118">
        <v>122623933.02</v>
      </c>
      <c r="I1422" s="118" t="s">
        <v>3383</v>
      </c>
    </row>
    <row r="1423" spans="2:9">
      <c r="B1423" s="115" t="s">
        <v>897</v>
      </c>
      <c r="C1423" s="115" t="s">
        <v>1508</v>
      </c>
      <c r="D1423" s="115" t="s">
        <v>1597</v>
      </c>
      <c r="E1423" s="118">
        <v>66020875.640000001</v>
      </c>
      <c r="F1423" s="118" t="s">
        <v>3383</v>
      </c>
      <c r="G1423" s="118" t="s">
        <v>3383</v>
      </c>
      <c r="H1423" s="118" t="s">
        <v>3383</v>
      </c>
      <c r="I1423" s="118">
        <v>66020875.640000001</v>
      </c>
    </row>
    <row r="1424" spans="2:9">
      <c r="B1424" s="115" t="s">
        <v>897</v>
      </c>
      <c r="C1424" s="115" t="s">
        <v>2901</v>
      </c>
      <c r="D1424" s="115" t="s">
        <v>3408</v>
      </c>
      <c r="E1424" s="118">
        <v>13031011.529999999</v>
      </c>
      <c r="F1424" s="118">
        <v>83103.22</v>
      </c>
      <c r="G1424" s="118" t="s">
        <v>3383</v>
      </c>
      <c r="H1424" s="118">
        <v>83103.22</v>
      </c>
      <c r="I1424" s="118">
        <v>12947908.310000001</v>
      </c>
    </row>
    <row r="1425" spans="2:9">
      <c r="B1425" s="115" t="s">
        <v>897</v>
      </c>
      <c r="C1425" s="115" t="s">
        <v>2902</v>
      </c>
      <c r="D1425" s="115" t="s">
        <v>1600</v>
      </c>
      <c r="E1425" s="118">
        <v>125580515.42</v>
      </c>
      <c r="F1425" s="118">
        <v>2317240.39</v>
      </c>
      <c r="G1425" s="118" t="s">
        <v>3383</v>
      </c>
      <c r="H1425" s="118">
        <v>2317240.39</v>
      </c>
      <c r="I1425" s="118">
        <v>123263275.03</v>
      </c>
    </row>
    <row r="1426" spans="2:9">
      <c r="B1426" s="115" t="s">
        <v>897</v>
      </c>
      <c r="C1426" s="115" t="s">
        <v>2903</v>
      </c>
      <c r="D1426" s="115" t="s">
        <v>1602</v>
      </c>
      <c r="E1426" s="118">
        <v>11743510.390000001</v>
      </c>
      <c r="F1426" s="118">
        <v>25483.09</v>
      </c>
      <c r="G1426" s="118" t="s">
        <v>3383</v>
      </c>
      <c r="H1426" s="118">
        <v>25483.09</v>
      </c>
      <c r="I1426" s="118">
        <v>11718027.300000001</v>
      </c>
    </row>
    <row r="1427" spans="2:9">
      <c r="B1427" s="115" t="s">
        <v>897</v>
      </c>
      <c r="C1427" s="115" t="s">
        <v>2904</v>
      </c>
      <c r="D1427" s="115" t="s">
        <v>1604</v>
      </c>
      <c r="E1427" s="118">
        <v>30438774.100000001</v>
      </c>
      <c r="F1427" s="118" t="s">
        <v>3488</v>
      </c>
      <c r="G1427" s="118" t="s">
        <v>3383</v>
      </c>
      <c r="H1427" s="118" t="s">
        <v>3488</v>
      </c>
      <c r="I1427" s="118">
        <v>31671757.350000001</v>
      </c>
    </row>
    <row r="1428" spans="2:9">
      <c r="B1428" s="115" t="s">
        <v>897</v>
      </c>
      <c r="C1428" s="115" t="s">
        <v>2905</v>
      </c>
      <c r="D1428" s="115" t="s">
        <v>2975</v>
      </c>
      <c r="E1428" s="118">
        <v>92101459.180000007</v>
      </c>
      <c r="F1428" s="118">
        <v>14718092.470000001</v>
      </c>
      <c r="G1428" s="118" t="s">
        <v>3383</v>
      </c>
      <c r="H1428" s="118">
        <v>14718092.470000001</v>
      </c>
      <c r="I1428" s="118">
        <v>77383366.709999993</v>
      </c>
    </row>
    <row r="1429" spans="2:9">
      <c r="B1429" s="115" t="s">
        <v>897</v>
      </c>
      <c r="C1429" s="115" t="s">
        <v>2906</v>
      </c>
      <c r="D1429" s="115" t="s">
        <v>1607</v>
      </c>
      <c r="E1429" s="118">
        <v>138495874.65000001</v>
      </c>
      <c r="F1429" s="118" t="s">
        <v>3383</v>
      </c>
      <c r="G1429" s="118" t="s">
        <v>3383</v>
      </c>
      <c r="H1429" s="118" t="s">
        <v>3383</v>
      </c>
      <c r="I1429" s="118">
        <v>138495874.65000001</v>
      </c>
    </row>
    <row r="1430" spans="2:9">
      <c r="B1430" s="115" t="s">
        <v>897</v>
      </c>
      <c r="C1430" s="115" t="s">
        <v>2907</v>
      </c>
      <c r="D1430" s="115" t="s">
        <v>3409</v>
      </c>
      <c r="E1430" s="118">
        <v>680000</v>
      </c>
      <c r="F1430" s="118" t="s">
        <v>3383</v>
      </c>
      <c r="G1430" s="118" t="s">
        <v>3383</v>
      </c>
      <c r="H1430" s="118" t="s">
        <v>3383</v>
      </c>
      <c r="I1430" s="118">
        <v>680000</v>
      </c>
    </row>
    <row r="1431" spans="2:9">
      <c r="B1431" s="115" t="s">
        <v>897</v>
      </c>
      <c r="C1431" s="115" t="s">
        <v>2908</v>
      </c>
      <c r="D1431" s="115" t="s">
        <v>1610</v>
      </c>
      <c r="E1431" s="118">
        <v>1076003802.3299999</v>
      </c>
      <c r="F1431" s="118">
        <v>11604773</v>
      </c>
      <c r="G1431" s="118">
        <v>67338000</v>
      </c>
      <c r="H1431" s="118">
        <v>78942773</v>
      </c>
      <c r="I1431" s="118">
        <v>997061029.33000004</v>
      </c>
    </row>
    <row r="1432" spans="2:9">
      <c r="B1432" s="115" t="s">
        <v>897</v>
      </c>
      <c r="C1432" s="115" t="s">
        <v>2909</v>
      </c>
      <c r="D1432" s="115" t="s">
        <v>1612</v>
      </c>
      <c r="E1432" s="118">
        <v>46316472.5</v>
      </c>
      <c r="F1432" s="118" t="s">
        <v>3383</v>
      </c>
      <c r="G1432" s="118" t="s">
        <v>3383</v>
      </c>
      <c r="H1432" s="118" t="s">
        <v>3383</v>
      </c>
      <c r="I1432" s="118">
        <v>46316472.5</v>
      </c>
    </row>
    <row r="1433" spans="2:9">
      <c r="B1433" s="115" t="s">
        <v>897</v>
      </c>
      <c r="C1433" s="115" t="s">
        <v>2910</v>
      </c>
      <c r="D1433" s="115" t="s">
        <v>2982</v>
      </c>
      <c r="E1433" s="118">
        <v>47277544.590000004</v>
      </c>
      <c r="F1433" s="118" t="s">
        <v>3383</v>
      </c>
      <c r="G1433" s="118" t="s">
        <v>3383</v>
      </c>
      <c r="H1433" s="118" t="s">
        <v>3383</v>
      </c>
      <c r="I1433" s="118">
        <v>47277544.590000004</v>
      </c>
    </row>
    <row r="1434" spans="2:9">
      <c r="B1434" s="115" t="s">
        <v>897</v>
      </c>
      <c r="C1434" s="115" t="s">
        <v>2911</v>
      </c>
      <c r="D1434" s="115" t="s">
        <v>1615</v>
      </c>
      <c r="E1434" s="118">
        <v>18725000</v>
      </c>
      <c r="F1434" s="118">
        <v>15000</v>
      </c>
      <c r="G1434" s="118" t="s">
        <v>3383</v>
      </c>
      <c r="H1434" s="118">
        <v>15000</v>
      </c>
      <c r="I1434" s="118">
        <v>18710000</v>
      </c>
    </row>
    <row r="1435" spans="2:9">
      <c r="B1435" s="115" t="s">
        <v>897</v>
      </c>
      <c r="C1435" s="115" t="s">
        <v>2912</v>
      </c>
      <c r="D1435" s="115" t="s">
        <v>3410</v>
      </c>
      <c r="E1435" s="118">
        <v>900000</v>
      </c>
      <c r="F1435" s="118">
        <v>123420</v>
      </c>
      <c r="G1435" s="118" t="s">
        <v>3383</v>
      </c>
      <c r="H1435" s="118">
        <v>123420</v>
      </c>
      <c r="I1435" s="118">
        <v>776580</v>
      </c>
    </row>
    <row r="1436" spans="2:9">
      <c r="B1436" s="115" t="s">
        <v>897</v>
      </c>
      <c r="C1436" s="115" t="s">
        <v>2913</v>
      </c>
      <c r="D1436" s="115" t="s">
        <v>3411</v>
      </c>
      <c r="E1436" s="118">
        <v>560000</v>
      </c>
      <c r="F1436" s="118" t="s">
        <v>3383</v>
      </c>
      <c r="G1436" s="118" t="s">
        <v>3383</v>
      </c>
      <c r="H1436" s="118" t="s">
        <v>3383</v>
      </c>
      <c r="I1436" s="118">
        <v>560000</v>
      </c>
    </row>
    <row r="1437" spans="2:9">
      <c r="B1437" s="115" t="s">
        <v>897</v>
      </c>
      <c r="C1437" s="115" t="s">
        <v>2914</v>
      </c>
      <c r="D1437" s="115" t="s">
        <v>1619</v>
      </c>
      <c r="E1437" s="118">
        <v>1050000</v>
      </c>
      <c r="F1437" s="118" t="s">
        <v>3383</v>
      </c>
      <c r="G1437" s="118" t="s">
        <v>3383</v>
      </c>
      <c r="H1437" s="118" t="s">
        <v>3383</v>
      </c>
      <c r="I1437" s="118">
        <v>1050000</v>
      </c>
    </row>
    <row r="1438" spans="2:9">
      <c r="B1438" s="115" t="s">
        <v>897</v>
      </c>
      <c r="C1438" s="115" t="s">
        <v>2915</v>
      </c>
      <c r="D1438" s="115" t="s">
        <v>3412</v>
      </c>
      <c r="E1438" s="118">
        <v>4800000</v>
      </c>
      <c r="F1438" s="118" t="s">
        <v>3383</v>
      </c>
      <c r="G1438" s="118" t="s">
        <v>3383</v>
      </c>
      <c r="H1438" s="118" t="s">
        <v>3383</v>
      </c>
      <c r="I1438" s="118">
        <v>4800000</v>
      </c>
    </row>
    <row r="1439" spans="2:9">
      <c r="B1439" s="115" t="s">
        <v>897</v>
      </c>
      <c r="C1439" s="115" t="s">
        <v>2916</v>
      </c>
      <c r="D1439" s="115" t="s">
        <v>3413</v>
      </c>
      <c r="E1439" s="118">
        <v>960000</v>
      </c>
      <c r="F1439" s="118" t="s">
        <v>3383</v>
      </c>
      <c r="G1439" s="118" t="s">
        <v>3383</v>
      </c>
      <c r="H1439" s="118" t="s">
        <v>3383</v>
      </c>
      <c r="I1439" s="118">
        <v>960000</v>
      </c>
    </row>
    <row r="1440" spans="2:9">
      <c r="B1440" s="115" t="s">
        <v>897</v>
      </c>
      <c r="C1440" s="115" t="s">
        <v>2917</v>
      </c>
      <c r="D1440" s="115" t="s">
        <v>3419</v>
      </c>
      <c r="E1440" s="118">
        <v>380000</v>
      </c>
      <c r="F1440" s="118" t="s">
        <v>3383</v>
      </c>
      <c r="G1440" s="118" t="s">
        <v>3383</v>
      </c>
      <c r="H1440" s="118" t="s">
        <v>3383</v>
      </c>
      <c r="I1440" s="118">
        <v>380000</v>
      </c>
    </row>
    <row r="1441" spans="2:9">
      <c r="B1441" s="115" t="s">
        <v>897</v>
      </c>
      <c r="C1441" s="115" t="s">
        <v>2918</v>
      </c>
      <c r="D1441" s="115" t="s">
        <v>1647</v>
      </c>
      <c r="E1441" s="118">
        <v>2700000</v>
      </c>
      <c r="F1441" s="118" t="s">
        <v>3383</v>
      </c>
      <c r="G1441" s="118" t="s">
        <v>3383</v>
      </c>
      <c r="H1441" s="118" t="s">
        <v>3383</v>
      </c>
      <c r="I1441" s="118">
        <v>2700000</v>
      </c>
    </row>
    <row r="1442" spans="2:9">
      <c r="B1442" s="115" t="s">
        <v>897</v>
      </c>
      <c r="C1442" s="115" t="s">
        <v>2919</v>
      </c>
      <c r="D1442" s="115" t="s">
        <v>3423</v>
      </c>
      <c r="E1442" s="118">
        <v>2280000</v>
      </c>
      <c r="F1442" s="118" t="s">
        <v>3383</v>
      </c>
      <c r="G1442" s="118" t="s">
        <v>3383</v>
      </c>
      <c r="H1442" s="118" t="s">
        <v>3383</v>
      </c>
      <c r="I1442" s="118">
        <v>2280000</v>
      </c>
    </row>
    <row r="1443" spans="2:9">
      <c r="B1443" s="115" t="s">
        <v>897</v>
      </c>
      <c r="C1443" s="115" t="s">
        <v>2920</v>
      </c>
      <c r="D1443" s="115" t="s">
        <v>1625</v>
      </c>
      <c r="E1443" s="118">
        <v>7162285</v>
      </c>
      <c r="F1443" s="118" t="s">
        <v>3383</v>
      </c>
      <c r="G1443" s="118" t="s">
        <v>3383</v>
      </c>
      <c r="H1443" s="118" t="s">
        <v>3383</v>
      </c>
      <c r="I1443" s="118">
        <v>7162285</v>
      </c>
    </row>
    <row r="1444" spans="2:9">
      <c r="B1444" s="115" t="s">
        <v>897</v>
      </c>
      <c r="C1444" s="115" t="s">
        <v>2921</v>
      </c>
      <c r="D1444" s="115" t="s">
        <v>3417</v>
      </c>
      <c r="E1444" s="118">
        <v>22500000</v>
      </c>
      <c r="F1444" s="118" t="s">
        <v>3383</v>
      </c>
      <c r="G1444" s="118">
        <v>19786410</v>
      </c>
      <c r="H1444" s="118">
        <v>19786410</v>
      </c>
      <c r="I1444" s="118">
        <v>2713590</v>
      </c>
    </row>
    <row r="1445" spans="2:9">
      <c r="B1445" s="115" t="s">
        <v>897</v>
      </c>
      <c r="C1445" s="115" t="s">
        <v>2922</v>
      </c>
      <c r="D1445" s="115" t="s">
        <v>3424</v>
      </c>
      <c r="E1445" s="118">
        <v>2282800</v>
      </c>
      <c r="F1445" s="118" t="s">
        <v>3383</v>
      </c>
      <c r="G1445" s="118" t="s">
        <v>3383</v>
      </c>
      <c r="H1445" s="118" t="s">
        <v>3383</v>
      </c>
      <c r="I1445" s="118">
        <v>2282800</v>
      </c>
    </row>
    <row r="1446" spans="2:9">
      <c r="B1446" s="115" t="s">
        <v>897</v>
      </c>
      <c r="C1446" s="115" t="s">
        <v>2923</v>
      </c>
      <c r="D1446" s="115" t="s">
        <v>3420</v>
      </c>
      <c r="E1446" s="118">
        <v>14267500</v>
      </c>
      <c r="F1446" s="118" t="s">
        <v>3383</v>
      </c>
      <c r="G1446" s="118" t="s">
        <v>3383</v>
      </c>
      <c r="H1446" s="118" t="s">
        <v>3383</v>
      </c>
      <c r="I1446" s="118">
        <v>14267500</v>
      </c>
    </row>
    <row r="1447" spans="2:9">
      <c r="B1447" s="115" t="s">
        <v>897</v>
      </c>
      <c r="C1447" s="115" t="s">
        <v>2924</v>
      </c>
      <c r="D1447" s="115" t="s">
        <v>3426</v>
      </c>
      <c r="E1447" s="118">
        <v>856050</v>
      </c>
      <c r="F1447" s="118" t="s">
        <v>3383</v>
      </c>
      <c r="G1447" s="118" t="s">
        <v>3383</v>
      </c>
      <c r="H1447" s="118" t="s">
        <v>3383</v>
      </c>
      <c r="I1447" s="118">
        <v>856050</v>
      </c>
    </row>
    <row r="1448" spans="2:9">
      <c r="B1448" s="115" t="s">
        <v>897</v>
      </c>
      <c r="C1448" s="115" t="s">
        <v>2925</v>
      </c>
      <c r="D1448" s="115" t="s">
        <v>1699</v>
      </c>
      <c r="E1448" s="118">
        <v>33100.6</v>
      </c>
      <c r="F1448" s="118" t="s">
        <v>3383</v>
      </c>
      <c r="G1448" s="118" t="s">
        <v>3383</v>
      </c>
      <c r="H1448" s="118" t="s">
        <v>3383</v>
      </c>
      <c r="I1448" s="118">
        <v>33100.6</v>
      </c>
    </row>
    <row r="1449" spans="2:9">
      <c r="B1449" s="115" t="s">
        <v>897</v>
      </c>
      <c r="C1449" s="115" t="s">
        <v>2926</v>
      </c>
      <c r="D1449" s="115" t="s">
        <v>1701</v>
      </c>
      <c r="E1449" s="118">
        <v>99301.8</v>
      </c>
      <c r="F1449" s="118" t="s">
        <v>3383</v>
      </c>
      <c r="G1449" s="118" t="s">
        <v>3383</v>
      </c>
      <c r="H1449" s="118" t="s">
        <v>3383</v>
      </c>
      <c r="I1449" s="118">
        <v>99301.8</v>
      </c>
    </row>
    <row r="1450" spans="2:9">
      <c r="B1450" s="115" t="s">
        <v>897</v>
      </c>
      <c r="C1450" s="115" t="s">
        <v>1509</v>
      </c>
      <c r="D1450" s="115" t="s">
        <v>1597</v>
      </c>
      <c r="E1450" s="118">
        <v>9524000</v>
      </c>
      <c r="F1450" s="118" t="s">
        <v>3383</v>
      </c>
      <c r="G1450" s="118" t="s">
        <v>3383</v>
      </c>
      <c r="H1450" s="118" t="s">
        <v>3383</v>
      </c>
      <c r="I1450" s="118">
        <v>9524000</v>
      </c>
    </row>
    <row r="1451" spans="2:9">
      <c r="B1451" s="115" t="s">
        <v>928</v>
      </c>
      <c r="C1451" s="115" t="s">
        <v>2927</v>
      </c>
      <c r="D1451" s="115" t="s">
        <v>3408</v>
      </c>
      <c r="E1451" s="118">
        <v>1629900</v>
      </c>
      <c r="F1451" s="118" t="s">
        <v>3383</v>
      </c>
      <c r="G1451" s="118" t="s">
        <v>3383</v>
      </c>
      <c r="H1451" s="118" t="s">
        <v>3383</v>
      </c>
      <c r="I1451" s="118">
        <v>1629900</v>
      </c>
    </row>
    <row r="1452" spans="2:9">
      <c r="B1452" s="115" t="s">
        <v>928</v>
      </c>
      <c r="C1452" s="115" t="s">
        <v>2928</v>
      </c>
      <c r="D1452" s="115" t="s">
        <v>1600</v>
      </c>
      <c r="E1452" s="118">
        <v>9866484.3399999999</v>
      </c>
      <c r="F1452" s="118" t="s">
        <v>3383</v>
      </c>
      <c r="G1452" s="118" t="s">
        <v>3383</v>
      </c>
      <c r="H1452" s="118" t="s">
        <v>3383</v>
      </c>
      <c r="I1452" s="118">
        <v>9866484.3399999999</v>
      </c>
    </row>
    <row r="1453" spans="2:9">
      <c r="B1453" s="115" t="s">
        <v>928</v>
      </c>
      <c r="C1453" s="115" t="s">
        <v>2929</v>
      </c>
      <c r="D1453" s="115" t="s">
        <v>1602</v>
      </c>
      <c r="E1453" s="118">
        <v>1462600.36</v>
      </c>
      <c r="F1453" s="118" t="s">
        <v>3383</v>
      </c>
      <c r="G1453" s="118" t="s">
        <v>3383</v>
      </c>
      <c r="H1453" s="118" t="s">
        <v>3383</v>
      </c>
      <c r="I1453" s="118">
        <v>1462600.36</v>
      </c>
    </row>
    <row r="1454" spans="2:9">
      <c r="B1454" s="115" t="s">
        <v>928</v>
      </c>
      <c r="C1454" s="115" t="s">
        <v>2930</v>
      </c>
      <c r="D1454" s="115" t="s">
        <v>1604</v>
      </c>
      <c r="E1454" s="118">
        <v>3895533.9</v>
      </c>
      <c r="F1454" s="118" t="s">
        <v>3383</v>
      </c>
      <c r="G1454" s="118" t="s">
        <v>3383</v>
      </c>
      <c r="H1454" s="118" t="s">
        <v>3383</v>
      </c>
      <c r="I1454" s="118">
        <v>3895533.9</v>
      </c>
    </row>
    <row r="1455" spans="2:9">
      <c r="B1455" s="115" t="s">
        <v>928</v>
      </c>
      <c r="C1455" s="115" t="s">
        <v>2931</v>
      </c>
      <c r="D1455" s="115" t="s">
        <v>2975</v>
      </c>
      <c r="E1455" s="118">
        <v>21439862.719999999</v>
      </c>
      <c r="F1455" s="118" t="s">
        <v>3383</v>
      </c>
      <c r="G1455" s="118" t="s">
        <v>3383</v>
      </c>
      <c r="H1455" s="118" t="s">
        <v>3383</v>
      </c>
      <c r="I1455" s="118">
        <v>21439862.719999999</v>
      </c>
    </row>
    <row r="1456" spans="2:9">
      <c r="B1456" s="115" t="s">
        <v>928</v>
      </c>
      <c r="C1456" s="115" t="s">
        <v>2932</v>
      </c>
      <c r="D1456" s="115" t="s">
        <v>1607</v>
      </c>
      <c r="E1456" s="118">
        <v>12320000</v>
      </c>
      <c r="F1456" s="118" t="s">
        <v>3383</v>
      </c>
      <c r="G1456" s="118" t="s">
        <v>3383</v>
      </c>
      <c r="H1456" s="118" t="s">
        <v>3383</v>
      </c>
      <c r="I1456" s="118">
        <v>12320000</v>
      </c>
    </row>
    <row r="1457" spans="2:9">
      <c r="B1457" s="115" t="s">
        <v>928</v>
      </c>
      <c r="C1457" s="115" t="s">
        <v>2933</v>
      </c>
      <c r="D1457" s="115" t="s">
        <v>3409</v>
      </c>
      <c r="E1457" s="118">
        <v>150000</v>
      </c>
      <c r="F1457" s="118" t="s">
        <v>3383</v>
      </c>
      <c r="G1457" s="118" t="s">
        <v>3383</v>
      </c>
      <c r="H1457" s="118" t="s">
        <v>3383</v>
      </c>
      <c r="I1457" s="118">
        <v>150000</v>
      </c>
    </row>
    <row r="1458" spans="2:9">
      <c r="B1458" s="115" t="s">
        <v>928</v>
      </c>
      <c r="C1458" s="115" t="s">
        <v>2934</v>
      </c>
      <c r="D1458" s="115" t="s">
        <v>1610</v>
      </c>
      <c r="E1458" s="118">
        <v>54150094.460000001</v>
      </c>
      <c r="F1458" s="118" t="s">
        <v>3383</v>
      </c>
      <c r="G1458" s="118" t="s">
        <v>3383</v>
      </c>
      <c r="H1458" s="118" t="s">
        <v>3383</v>
      </c>
      <c r="I1458" s="118">
        <v>54150094.460000001</v>
      </c>
    </row>
    <row r="1459" spans="2:9">
      <c r="B1459" s="115" t="s">
        <v>928</v>
      </c>
      <c r="C1459" s="115" t="s">
        <v>2935</v>
      </c>
      <c r="D1459" s="115" t="s">
        <v>1612</v>
      </c>
      <c r="E1459" s="118">
        <v>2886984</v>
      </c>
      <c r="F1459" s="118" t="s">
        <v>3383</v>
      </c>
      <c r="G1459" s="118" t="s">
        <v>3383</v>
      </c>
      <c r="H1459" s="118" t="s">
        <v>3383</v>
      </c>
      <c r="I1459" s="118">
        <v>2886984</v>
      </c>
    </row>
    <row r="1460" spans="2:9">
      <c r="B1460" s="115" t="s">
        <v>928</v>
      </c>
      <c r="C1460" s="115" t="s">
        <v>2936</v>
      </c>
      <c r="D1460" s="115" t="s">
        <v>2982</v>
      </c>
      <c r="E1460" s="118">
        <v>1338000</v>
      </c>
      <c r="F1460" s="118" t="s">
        <v>3383</v>
      </c>
      <c r="G1460" s="118" t="s">
        <v>3383</v>
      </c>
      <c r="H1460" s="118" t="s">
        <v>3383</v>
      </c>
      <c r="I1460" s="118">
        <v>1338000</v>
      </c>
    </row>
    <row r="1461" spans="2:9">
      <c r="B1461" s="115" t="s">
        <v>928</v>
      </c>
      <c r="C1461" s="115" t="s">
        <v>2937</v>
      </c>
      <c r="D1461" s="115" t="s">
        <v>1615</v>
      </c>
      <c r="E1461" s="118">
        <v>1260000</v>
      </c>
      <c r="F1461" s="118" t="s">
        <v>3383</v>
      </c>
      <c r="G1461" s="118" t="s">
        <v>3383</v>
      </c>
      <c r="H1461" s="118" t="s">
        <v>3383</v>
      </c>
      <c r="I1461" s="118">
        <v>1260000</v>
      </c>
    </row>
    <row r="1462" spans="2:9">
      <c r="B1462" s="115" t="s">
        <v>928</v>
      </c>
      <c r="C1462" s="115" t="s">
        <v>2938</v>
      </c>
      <c r="D1462" s="115" t="s">
        <v>3410</v>
      </c>
      <c r="E1462" s="118">
        <v>75000</v>
      </c>
      <c r="F1462" s="118" t="s">
        <v>3383</v>
      </c>
      <c r="G1462" s="118" t="s">
        <v>3383</v>
      </c>
      <c r="H1462" s="118" t="s">
        <v>3383</v>
      </c>
      <c r="I1462" s="118">
        <v>75000</v>
      </c>
    </row>
    <row r="1463" spans="2:9">
      <c r="B1463" s="115" t="s">
        <v>928</v>
      </c>
      <c r="C1463" s="115" t="s">
        <v>2939</v>
      </c>
      <c r="D1463" s="115" t="s">
        <v>3411</v>
      </c>
      <c r="E1463" s="118">
        <v>80000</v>
      </c>
      <c r="F1463" s="118" t="s">
        <v>3383</v>
      </c>
      <c r="G1463" s="118" t="s">
        <v>3383</v>
      </c>
      <c r="H1463" s="118" t="s">
        <v>3383</v>
      </c>
      <c r="I1463" s="118">
        <v>80000</v>
      </c>
    </row>
    <row r="1464" spans="2:9">
      <c r="B1464" s="115" t="s">
        <v>928</v>
      </c>
      <c r="C1464" s="115" t="s">
        <v>2940</v>
      </c>
      <c r="D1464" s="115" t="s">
        <v>1619</v>
      </c>
      <c r="E1464" s="118">
        <v>150000</v>
      </c>
      <c r="F1464" s="118" t="s">
        <v>3383</v>
      </c>
      <c r="G1464" s="118" t="s">
        <v>3383</v>
      </c>
      <c r="H1464" s="118" t="s">
        <v>3383</v>
      </c>
      <c r="I1464" s="118">
        <v>150000</v>
      </c>
    </row>
    <row r="1465" spans="2:9">
      <c r="B1465" s="115" t="s">
        <v>928</v>
      </c>
      <c r="C1465" s="115" t="s">
        <v>2941</v>
      </c>
      <c r="D1465" s="115" t="s">
        <v>3412</v>
      </c>
      <c r="E1465" s="118">
        <v>800000</v>
      </c>
      <c r="F1465" s="118" t="s">
        <v>3383</v>
      </c>
      <c r="G1465" s="118" t="s">
        <v>3383</v>
      </c>
      <c r="H1465" s="118" t="s">
        <v>3383</v>
      </c>
      <c r="I1465" s="118">
        <v>800000</v>
      </c>
    </row>
    <row r="1466" spans="2:9">
      <c r="B1466" s="115" t="s">
        <v>928</v>
      </c>
      <c r="C1466" s="115" t="s">
        <v>2942</v>
      </c>
      <c r="D1466" s="115" t="s">
        <v>3413</v>
      </c>
      <c r="E1466" s="118">
        <v>160000</v>
      </c>
      <c r="F1466" s="118" t="s">
        <v>3383</v>
      </c>
      <c r="G1466" s="118" t="s">
        <v>3383</v>
      </c>
      <c r="H1466" s="118" t="s">
        <v>3383</v>
      </c>
      <c r="I1466" s="118">
        <v>160000</v>
      </c>
    </row>
    <row r="1467" spans="2:9">
      <c r="B1467" s="115" t="s">
        <v>928</v>
      </c>
      <c r="C1467" s="115" t="s">
        <v>2943</v>
      </c>
      <c r="D1467" s="115" t="s">
        <v>3419</v>
      </c>
      <c r="E1467" s="118">
        <v>40000</v>
      </c>
      <c r="F1467" s="118" t="s">
        <v>3383</v>
      </c>
      <c r="G1467" s="118" t="s">
        <v>3383</v>
      </c>
      <c r="H1467" s="118" t="s">
        <v>3383</v>
      </c>
      <c r="I1467" s="118">
        <v>40000</v>
      </c>
    </row>
    <row r="1468" spans="2:9">
      <c r="B1468" s="115" t="s">
        <v>928</v>
      </c>
      <c r="C1468" s="115" t="s">
        <v>2944</v>
      </c>
      <c r="D1468" s="115" t="s">
        <v>3489</v>
      </c>
      <c r="E1468" s="118">
        <v>240000</v>
      </c>
      <c r="F1468" s="118" t="s">
        <v>3383</v>
      </c>
      <c r="G1468" s="118" t="s">
        <v>3383</v>
      </c>
      <c r="H1468" s="118" t="s">
        <v>3383</v>
      </c>
      <c r="I1468" s="118">
        <v>240000</v>
      </c>
    </row>
    <row r="1469" spans="2:9">
      <c r="B1469" s="115" t="s">
        <v>928</v>
      </c>
      <c r="C1469" s="115" t="s">
        <v>2945</v>
      </c>
      <c r="D1469" s="115" t="s">
        <v>1625</v>
      </c>
      <c r="E1469" s="118">
        <v>970190</v>
      </c>
      <c r="F1469" s="118" t="s">
        <v>3383</v>
      </c>
      <c r="G1469" s="118" t="s">
        <v>3383</v>
      </c>
      <c r="H1469" s="118" t="s">
        <v>3383</v>
      </c>
      <c r="I1469" s="118">
        <v>970190</v>
      </c>
    </row>
    <row r="1470" spans="2:9">
      <c r="B1470" s="115" t="s">
        <v>928</v>
      </c>
      <c r="C1470" s="115" t="s">
        <v>1510</v>
      </c>
      <c r="D1470" s="115" t="s">
        <v>1597</v>
      </c>
      <c r="E1470" s="118">
        <v>6400000</v>
      </c>
      <c r="F1470" s="118" t="s">
        <v>3383</v>
      </c>
      <c r="G1470" s="118" t="s">
        <v>3383</v>
      </c>
      <c r="H1470" s="118" t="s">
        <v>3383</v>
      </c>
      <c r="I1470" s="118">
        <v>6400000</v>
      </c>
    </row>
    <row r="1471" spans="2:9">
      <c r="B1471" s="115" t="s">
        <v>930</v>
      </c>
      <c r="C1471" s="115" t="s">
        <v>2946</v>
      </c>
      <c r="D1471" s="115" t="s">
        <v>3408</v>
      </c>
      <c r="E1471" s="118">
        <v>864300</v>
      </c>
      <c r="F1471" s="118">
        <v>135.13</v>
      </c>
      <c r="G1471" s="118" t="s">
        <v>3383</v>
      </c>
      <c r="H1471" s="118">
        <v>135.13</v>
      </c>
      <c r="I1471" s="118">
        <v>864164.87</v>
      </c>
    </row>
    <row r="1472" spans="2:9">
      <c r="B1472" s="115" t="s">
        <v>930</v>
      </c>
      <c r="C1472" s="115" t="s">
        <v>2947</v>
      </c>
      <c r="D1472" s="115" t="s">
        <v>1600</v>
      </c>
      <c r="E1472" s="118">
        <v>6148072.0199999996</v>
      </c>
      <c r="F1472" s="118">
        <v>1127564.08</v>
      </c>
      <c r="G1472" s="118" t="s">
        <v>3383</v>
      </c>
      <c r="H1472" s="118">
        <v>1127564.08</v>
      </c>
      <c r="I1472" s="118">
        <v>5020507.9400000004</v>
      </c>
    </row>
    <row r="1473" spans="2:9">
      <c r="B1473" s="115" t="s">
        <v>930</v>
      </c>
      <c r="C1473" s="115" t="s">
        <v>2948</v>
      </c>
      <c r="D1473" s="115" t="s">
        <v>1602</v>
      </c>
      <c r="E1473" s="118">
        <v>769599.6</v>
      </c>
      <c r="F1473" s="118">
        <v>18109.32</v>
      </c>
      <c r="G1473" s="118" t="s">
        <v>3383</v>
      </c>
      <c r="H1473" s="118">
        <v>18109.32</v>
      </c>
      <c r="I1473" s="118">
        <v>751490.28</v>
      </c>
    </row>
    <row r="1474" spans="2:9">
      <c r="B1474" s="115" t="s">
        <v>930</v>
      </c>
      <c r="C1474" s="115" t="s">
        <v>2949</v>
      </c>
      <c r="D1474" s="115" t="s">
        <v>1604</v>
      </c>
      <c r="E1474" s="118">
        <v>2132039.4</v>
      </c>
      <c r="F1474" s="118" t="s">
        <v>3383</v>
      </c>
      <c r="G1474" s="118" t="s">
        <v>3383</v>
      </c>
      <c r="H1474" s="118" t="s">
        <v>3383</v>
      </c>
      <c r="I1474" s="118">
        <v>2132039.4</v>
      </c>
    </row>
    <row r="1475" spans="2:9">
      <c r="B1475" s="115" t="s">
        <v>930</v>
      </c>
      <c r="C1475" s="115" t="s">
        <v>2950</v>
      </c>
      <c r="D1475" s="115" t="s">
        <v>2975</v>
      </c>
      <c r="E1475" s="118">
        <v>9359735.0399999991</v>
      </c>
      <c r="F1475" s="118">
        <v>3692667.06</v>
      </c>
      <c r="G1475" s="118" t="s">
        <v>3383</v>
      </c>
      <c r="H1475" s="118">
        <v>3692667.06</v>
      </c>
      <c r="I1475" s="118">
        <v>5667067.9800000004</v>
      </c>
    </row>
    <row r="1476" spans="2:9">
      <c r="B1476" s="115" t="s">
        <v>930</v>
      </c>
      <c r="C1476" s="115" t="s">
        <v>2951</v>
      </c>
      <c r="D1476" s="115" t="s">
        <v>1778</v>
      </c>
      <c r="E1476" s="118">
        <v>6028000</v>
      </c>
      <c r="F1476" s="118" t="s">
        <v>3383</v>
      </c>
      <c r="G1476" s="118" t="s">
        <v>3383</v>
      </c>
      <c r="H1476" s="118" t="s">
        <v>3383</v>
      </c>
      <c r="I1476" s="118">
        <v>6028000</v>
      </c>
    </row>
    <row r="1477" spans="2:9">
      <c r="B1477" s="115" t="s">
        <v>930</v>
      </c>
      <c r="C1477" s="115" t="s">
        <v>2952</v>
      </c>
      <c r="D1477" s="115" t="s">
        <v>3409</v>
      </c>
      <c r="E1477" s="118">
        <v>50000</v>
      </c>
      <c r="F1477" s="118" t="s">
        <v>3383</v>
      </c>
      <c r="G1477" s="118" t="s">
        <v>3383</v>
      </c>
      <c r="H1477" s="118" t="s">
        <v>3383</v>
      </c>
      <c r="I1477" s="118">
        <v>50000</v>
      </c>
    </row>
    <row r="1478" spans="2:9">
      <c r="B1478" s="115" t="s">
        <v>930</v>
      </c>
      <c r="C1478" s="115" t="s">
        <v>2953</v>
      </c>
      <c r="D1478" s="115" t="s">
        <v>1610</v>
      </c>
      <c r="E1478" s="118">
        <v>23667930</v>
      </c>
      <c r="F1478" s="118">
        <v>5400000</v>
      </c>
      <c r="G1478" s="118">
        <v>14850000</v>
      </c>
      <c r="H1478" s="118">
        <v>20250000</v>
      </c>
      <c r="I1478" s="118">
        <v>3417930</v>
      </c>
    </row>
    <row r="1479" spans="2:9">
      <c r="B1479" s="115" t="s">
        <v>930</v>
      </c>
      <c r="C1479" s="115" t="s">
        <v>2954</v>
      </c>
      <c r="D1479" s="115" t="s">
        <v>1612</v>
      </c>
      <c r="E1479" s="118">
        <v>2065815</v>
      </c>
      <c r="F1479" s="118" t="s">
        <v>3383</v>
      </c>
      <c r="G1479" s="118" t="s">
        <v>3383</v>
      </c>
      <c r="H1479" s="118" t="s">
        <v>3383</v>
      </c>
      <c r="I1479" s="118">
        <v>2065815</v>
      </c>
    </row>
    <row r="1480" spans="2:9">
      <c r="B1480" s="115" t="s">
        <v>930</v>
      </c>
      <c r="C1480" s="115" t="s">
        <v>2955</v>
      </c>
      <c r="D1480" s="115" t="s">
        <v>2982</v>
      </c>
      <c r="E1480" s="118">
        <v>8483000</v>
      </c>
      <c r="F1480" s="118" t="s">
        <v>3383</v>
      </c>
      <c r="G1480" s="118" t="s">
        <v>3383</v>
      </c>
      <c r="H1480" s="118" t="s">
        <v>3383</v>
      </c>
      <c r="I1480" s="118">
        <v>8483000</v>
      </c>
    </row>
    <row r="1481" spans="2:9">
      <c r="B1481" s="115" t="s">
        <v>930</v>
      </c>
      <c r="C1481" s="115" t="s">
        <v>2956</v>
      </c>
      <c r="D1481" s="115" t="s">
        <v>1615</v>
      </c>
      <c r="E1481" s="118">
        <v>960000</v>
      </c>
      <c r="F1481" s="118" t="s">
        <v>3383</v>
      </c>
      <c r="G1481" s="118" t="s">
        <v>3383</v>
      </c>
      <c r="H1481" s="118" t="s">
        <v>3383</v>
      </c>
      <c r="I1481" s="118">
        <v>960000</v>
      </c>
    </row>
    <row r="1482" spans="2:9">
      <c r="B1482" s="115" t="s">
        <v>930</v>
      </c>
      <c r="C1482" s="115" t="s">
        <v>2957</v>
      </c>
      <c r="D1482" s="115" t="s">
        <v>1647</v>
      </c>
      <c r="E1482" s="118">
        <v>750000</v>
      </c>
      <c r="F1482" s="118" t="s">
        <v>3383</v>
      </c>
      <c r="G1482" s="118" t="s">
        <v>3383</v>
      </c>
      <c r="H1482" s="118" t="s">
        <v>3383</v>
      </c>
      <c r="I1482" s="118">
        <v>750000</v>
      </c>
    </row>
    <row r="1483" spans="2:9">
      <c r="B1483" s="115" t="s">
        <v>930</v>
      </c>
      <c r="C1483" s="115" t="s">
        <v>2958</v>
      </c>
      <c r="D1483" s="115" t="s">
        <v>1625</v>
      </c>
      <c r="E1483" s="118">
        <v>960330</v>
      </c>
      <c r="F1483" s="118" t="s">
        <v>3383</v>
      </c>
      <c r="G1483" s="118" t="s">
        <v>3383</v>
      </c>
      <c r="H1483" s="118" t="s">
        <v>3383</v>
      </c>
      <c r="I1483" s="118">
        <v>960330</v>
      </c>
    </row>
    <row r="1484" spans="2:9">
      <c r="B1484" s="115" t="s">
        <v>930</v>
      </c>
      <c r="C1484" s="115" t="s">
        <v>2959</v>
      </c>
      <c r="D1484" s="115" t="s">
        <v>3420</v>
      </c>
      <c r="E1484" s="118">
        <v>1412250</v>
      </c>
      <c r="F1484" s="118" t="s">
        <v>3383</v>
      </c>
      <c r="G1484" s="118" t="s">
        <v>3383</v>
      </c>
      <c r="H1484" s="118" t="s">
        <v>3383</v>
      </c>
      <c r="I1484" s="118">
        <v>1412250</v>
      </c>
    </row>
    <row r="1485" spans="2:9">
      <c r="B1485" s="115" t="s">
        <v>930</v>
      </c>
      <c r="C1485" s="115" t="s">
        <v>2960</v>
      </c>
      <c r="D1485" s="115" t="s">
        <v>3451</v>
      </c>
      <c r="E1485" s="118">
        <v>75000</v>
      </c>
      <c r="F1485" s="118" t="s">
        <v>3383</v>
      </c>
      <c r="G1485" s="118" t="s">
        <v>3383</v>
      </c>
      <c r="H1485" s="118" t="s">
        <v>3383</v>
      </c>
      <c r="I1485" s="118">
        <v>75000</v>
      </c>
    </row>
    <row r="1486" spans="2:9">
      <c r="B1486" s="115" t="s">
        <v>930</v>
      </c>
      <c r="C1486" s="115" t="s">
        <v>2961</v>
      </c>
      <c r="D1486" s="115" t="s">
        <v>3490</v>
      </c>
      <c r="E1486" s="118">
        <v>80000</v>
      </c>
      <c r="F1486" s="118" t="s">
        <v>3383</v>
      </c>
      <c r="G1486" s="118" t="s">
        <v>3383</v>
      </c>
      <c r="H1486" s="118" t="s">
        <v>3383</v>
      </c>
      <c r="I1486" s="118">
        <v>80000</v>
      </c>
    </row>
    <row r="1487" spans="2:9">
      <c r="B1487" s="115" t="s">
        <v>930</v>
      </c>
      <c r="C1487" s="115" t="s">
        <v>2962</v>
      </c>
      <c r="D1487" s="115" t="s">
        <v>3439</v>
      </c>
      <c r="E1487" s="118">
        <v>240000</v>
      </c>
      <c r="F1487" s="118" t="s">
        <v>3383</v>
      </c>
      <c r="G1487" s="118" t="s">
        <v>3383</v>
      </c>
      <c r="H1487" s="118" t="s">
        <v>3383</v>
      </c>
      <c r="I1487" s="118">
        <v>240000</v>
      </c>
    </row>
    <row r="1488" spans="2:9">
      <c r="B1488" s="115" t="s">
        <v>930</v>
      </c>
      <c r="C1488" s="115" t="s">
        <v>2963</v>
      </c>
      <c r="D1488" s="115" t="s">
        <v>3438</v>
      </c>
      <c r="E1488" s="118">
        <v>160000</v>
      </c>
      <c r="F1488" s="118" t="s">
        <v>3383</v>
      </c>
      <c r="G1488" s="118" t="s">
        <v>3383</v>
      </c>
      <c r="H1488" s="118" t="s">
        <v>3383</v>
      </c>
      <c r="I1488" s="118">
        <v>160000</v>
      </c>
    </row>
    <row r="1489" spans="2:9">
      <c r="B1489" s="115" t="s">
        <v>930</v>
      </c>
      <c r="C1489" s="115" t="s">
        <v>2964</v>
      </c>
      <c r="D1489" s="115" t="s">
        <v>3440</v>
      </c>
      <c r="E1489" s="118">
        <v>50000</v>
      </c>
      <c r="F1489" s="118" t="s">
        <v>3383</v>
      </c>
      <c r="G1489" s="118" t="s">
        <v>3383</v>
      </c>
      <c r="H1489" s="118" t="s">
        <v>3383</v>
      </c>
      <c r="I1489" s="118">
        <v>50000</v>
      </c>
    </row>
    <row r="1490" spans="2:9">
      <c r="B1490" s="115" t="s">
        <v>930</v>
      </c>
      <c r="C1490" s="115" t="s">
        <v>2965</v>
      </c>
      <c r="D1490" s="115" t="s">
        <v>2160</v>
      </c>
      <c r="E1490" s="118">
        <v>150000</v>
      </c>
      <c r="F1490" s="118" t="s">
        <v>3383</v>
      </c>
      <c r="G1490" s="118" t="s">
        <v>3383</v>
      </c>
      <c r="H1490" s="118" t="s">
        <v>3383</v>
      </c>
      <c r="I1490" s="118">
        <v>150000</v>
      </c>
    </row>
    <row r="1491" spans="2:9">
      <c r="B1491" s="115" t="s">
        <v>930</v>
      </c>
      <c r="C1491" s="115" t="s">
        <v>2966</v>
      </c>
      <c r="D1491" s="115" t="s">
        <v>3453</v>
      </c>
      <c r="E1491" s="118">
        <v>1600000</v>
      </c>
      <c r="F1491" s="118" t="s">
        <v>3383</v>
      </c>
      <c r="G1491" s="118" t="s">
        <v>3383</v>
      </c>
      <c r="H1491" s="118" t="s">
        <v>3383</v>
      </c>
      <c r="I1491" s="118">
        <v>1600000</v>
      </c>
    </row>
    <row r="1492" spans="2:9">
      <c r="B1492" s="115" t="s">
        <v>930</v>
      </c>
      <c r="C1492" s="115" t="s">
        <v>1511</v>
      </c>
      <c r="D1492" s="115" t="s">
        <v>3464</v>
      </c>
      <c r="E1492" s="118">
        <v>27221000</v>
      </c>
      <c r="F1492" s="118" t="s">
        <v>3383</v>
      </c>
      <c r="G1492" s="118" t="s">
        <v>3383</v>
      </c>
      <c r="H1492" s="118" t="s">
        <v>3383</v>
      </c>
      <c r="I1492" s="118">
        <v>27221000</v>
      </c>
    </row>
    <row r="1493" spans="2:9">
      <c r="B1493" s="115" t="s">
        <v>932</v>
      </c>
      <c r="C1493" s="115" t="s">
        <v>2967</v>
      </c>
      <c r="D1493" s="115" t="s">
        <v>3408</v>
      </c>
      <c r="E1493" s="118">
        <v>4059550</v>
      </c>
      <c r="F1493" s="118" t="s">
        <v>3383</v>
      </c>
      <c r="G1493" s="118" t="s">
        <v>3383</v>
      </c>
      <c r="H1493" s="118" t="s">
        <v>3383</v>
      </c>
      <c r="I1493" s="118">
        <v>4059550</v>
      </c>
    </row>
    <row r="1494" spans="2:9">
      <c r="B1494" s="115" t="s">
        <v>932</v>
      </c>
      <c r="C1494" s="115" t="s">
        <v>2968</v>
      </c>
      <c r="D1494" s="115" t="s">
        <v>2969</v>
      </c>
      <c r="E1494" s="118">
        <v>27040142.48</v>
      </c>
      <c r="F1494" s="118" t="s">
        <v>3383</v>
      </c>
      <c r="G1494" s="118" t="s">
        <v>3383</v>
      </c>
      <c r="H1494" s="118" t="s">
        <v>3383</v>
      </c>
      <c r="I1494" s="118">
        <v>27040142.48</v>
      </c>
    </row>
    <row r="1495" spans="2:9">
      <c r="B1495" s="115" t="s">
        <v>932</v>
      </c>
      <c r="C1495" s="115" t="s">
        <v>2970</v>
      </c>
      <c r="D1495" s="115" t="s">
        <v>2971</v>
      </c>
      <c r="E1495" s="118">
        <v>3338105.4</v>
      </c>
      <c r="F1495" s="118" t="s">
        <v>3383</v>
      </c>
      <c r="G1495" s="118" t="s">
        <v>3383</v>
      </c>
      <c r="H1495" s="118" t="s">
        <v>3383</v>
      </c>
      <c r="I1495" s="118">
        <v>3338105.4</v>
      </c>
    </row>
    <row r="1496" spans="2:9">
      <c r="B1496" s="115" t="s">
        <v>932</v>
      </c>
      <c r="C1496" s="115" t="s">
        <v>2972</v>
      </c>
      <c r="D1496" s="115" t="s">
        <v>2973</v>
      </c>
      <c r="E1496" s="118">
        <v>8439306.8399999999</v>
      </c>
      <c r="F1496" s="118" t="s">
        <v>3383</v>
      </c>
      <c r="G1496" s="118" t="s">
        <v>3383</v>
      </c>
      <c r="H1496" s="118" t="s">
        <v>3383</v>
      </c>
      <c r="I1496" s="118">
        <v>8439306.8399999999</v>
      </c>
    </row>
    <row r="1497" spans="2:9">
      <c r="B1497" s="115" t="s">
        <v>932</v>
      </c>
      <c r="C1497" s="115" t="s">
        <v>2974</v>
      </c>
      <c r="D1497" s="115" t="s">
        <v>2975</v>
      </c>
      <c r="E1497" s="118">
        <v>51629595.460000001</v>
      </c>
      <c r="F1497" s="118">
        <v>11660755.369999999</v>
      </c>
      <c r="G1497" s="118" t="s">
        <v>3383</v>
      </c>
      <c r="H1497" s="118">
        <v>11660755.369999999</v>
      </c>
      <c r="I1497" s="118">
        <v>39968840.090000004</v>
      </c>
    </row>
    <row r="1498" spans="2:9">
      <c r="B1498" s="115" t="s">
        <v>932</v>
      </c>
      <c r="C1498" s="115" t="s">
        <v>2976</v>
      </c>
      <c r="D1498" s="115" t="s">
        <v>1778</v>
      </c>
      <c r="E1498" s="118">
        <v>36014000</v>
      </c>
      <c r="F1498" s="118" t="s">
        <v>3383</v>
      </c>
      <c r="G1498" s="118" t="s">
        <v>3383</v>
      </c>
      <c r="H1498" s="118" t="s">
        <v>3383</v>
      </c>
      <c r="I1498" s="118">
        <v>36014000</v>
      </c>
    </row>
    <row r="1499" spans="2:9">
      <c r="B1499" s="115" t="s">
        <v>932</v>
      </c>
      <c r="C1499" s="115" t="s">
        <v>2977</v>
      </c>
      <c r="D1499" s="115" t="s">
        <v>3418</v>
      </c>
      <c r="E1499" s="118">
        <v>2820000</v>
      </c>
      <c r="F1499" s="118">
        <v>8800</v>
      </c>
      <c r="G1499" s="118" t="s">
        <v>3383</v>
      </c>
      <c r="H1499" s="118">
        <v>8800</v>
      </c>
      <c r="I1499" s="118">
        <v>2811200</v>
      </c>
    </row>
    <row r="1500" spans="2:9">
      <c r="B1500" s="115" t="s">
        <v>932</v>
      </c>
      <c r="C1500" s="115" t="s">
        <v>2978</v>
      </c>
      <c r="D1500" s="115" t="s">
        <v>3409</v>
      </c>
      <c r="E1500" s="118">
        <v>175000</v>
      </c>
      <c r="F1500" s="118" t="s">
        <v>3383</v>
      </c>
      <c r="G1500" s="118" t="s">
        <v>3383</v>
      </c>
      <c r="H1500" s="118" t="s">
        <v>3383</v>
      </c>
      <c r="I1500" s="118">
        <v>175000</v>
      </c>
    </row>
    <row r="1501" spans="2:9">
      <c r="B1501" s="115" t="s">
        <v>932</v>
      </c>
      <c r="C1501" s="115" t="s">
        <v>2979</v>
      </c>
      <c r="D1501" s="115" t="s">
        <v>3491</v>
      </c>
      <c r="E1501" s="118">
        <v>110334585</v>
      </c>
      <c r="F1501" s="118">
        <v>7135294</v>
      </c>
      <c r="G1501" s="118">
        <v>15556000</v>
      </c>
      <c r="H1501" s="118">
        <v>22691294</v>
      </c>
      <c r="I1501" s="118">
        <v>87643291</v>
      </c>
    </row>
    <row r="1502" spans="2:9">
      <c r="B1502" s="115" t="s">
        <v>932</v>
      </c>
      <c r="C1502" s="115" t="s">
        <v>2980</v>
      </c>
      <c r="D1502" s="115" t="s">
        <v>2306</v>
      </c>
      <c r="E1502" s="118">
        <v>10156685</v>
      </c>
      <c r="F1502" s="118" t="s">
        <v>3383</v>
      </c>
      <c r="G1502" s="118" t="s">
        <v>3383</v>
      </c>
      <c r="H1502" s="118" t="s">
        <v>3383</v>
      </c>
      <c r="I1502" s="118">
        <v>10156685</v>
      </c>
    </row>
    <row r="1503" spans="2:9">
      <c r="B1503" s="115" t="s">
        <v>932</v>
      </c>
      <c r="C1503" s="115" t="s">
        <v>2981</v>
      </c>
      <c r="D1503" s="115" t="s">
        <v>2982</v>
      </c>
      <c r="E1503" s="118">
        <v>6412993.4400000004</v>
      </c>
      <c r="F1503" s="118" t="s">
        <v>3383</v>
      </c>
      <c r="G1503" s="118" t="s">
        <v>3383</v>
      </c>
      <c r="H1503" s="118" t="s">
        <v>3383</v>
      </c>
      <c r="I1503" s="118">
        <v>6412993.4400000004</v>
      </c>
    </row>
    <row r="1504" spans="2:9">
      <c r="B1504" s="115" t="s">
        <v>932</v>
      </c>
      <c r="C1504" s="115" t="s">
        <v>2983</v>
      </c>
      <c r="D1504" s="115" t="s">
        <v>2984</v>
      </c>
      <c r="E1504" s="118">
        <v>1620000</v>
      </c>
      <c r="F1504" s="118" t="s">
        <v>3383</v>
      </c>
      <c r="G1504" s="118" t="s">
        <v>3383</v>
      </c>
      <c r="H1504" s="118" t="s">
        <v>3383</v>
      </c>
      <c r="I1504" s="118">
        <v>1620000</v>
      </c>
    </row>
    <row r="1505" spans="2:9">
      <c r="B1505" s="115" t="s">
        <v>932</v>
      </c>
      <c r="C1505" s="115" t="s">
        <v>2985</v>
      </c>
      <c r="D1505" s="115" t="s">
        <v>3410</v>
      </c>
      <c r="E1505" s="118">
        <v>375000</v>
      </c>
      <c r="F1505" s="118" t="s">
        <v>3383</v>
      </c>
      <c r="G1505" s="118" t="s">
        <v>3383</v>
      </c>
      <c r="H1505" s="118" t="s">
        <v>3383</v>
      </c>
      <c r="I1505" s="118">
        <v>375000</v>
      </c>
    </row>
    <row r="1506" spans="2:9">
      <c r="B1506" s="115" t="s">
        <v>932</v>
      </c>
      <c r="C1506" s="115" t="s">
        <v>2986</v>
      </c>
      <c r="D1506" s="115" t="s">
        <v>3411</v>
      </c>
      <c r="E1506" s="118">
        <v>240000</v>
      </c>
      <c r="F1506" s="118" t="s">
        <v>3383</v>
      </c>
      <c r="G1506" s="118" t="s">
        <v>3383</v>
      </c>
      <c r="H1506" s="118" t="s">
        <v>3383</v>
      </c>
      <c r="I1506" s="118">
        <v>240000</v>
      </c>
    </row>
    <row r="1507" spans="2:9">
      <c r="B1507" s="115" t="s">
        <v>932</v>
      </c>
      <c r="C1507" s="115" t="s">
        <v>2987</v>
      </c>
      <c r="D1507" s="115" t="s">
        <v>3482</v>
      </c>
      <c r="E1507" s="118">
        <v>450000</v>
      </c>
      <c r="F1507" s="118" t="s">
        <v>3383</v>
      </c>
      <c r="G1507" s="118" t="s">
        <v>3383</v>
      </c>
      <c r="H1507" s="118" t="s">
        <v>3383</v>
      </c>
      <c r="I1507" s="118">
        <v>450000</v>
      </c>
    </row>
    <row r="1508" spans="2:9">
      <c r="B1508" s="115" t="s">
        <v>932</v>
      </c>
      <c r="C1508" s="115" t="s">
        <v>2988</v>
      </c>
      <c r="D1508" s="115" t="s">
        <v>3412</v>
      </c>
      <c r="E1508" s="118">
        <v>2400000</v>
      </c>
      <c r="F1508" s="118" t="s">
        <v>3383</v>
      </c>
      <c r="G1508" s="118" t="s">
        <v>3383</v>
      </c>
      <c r="H1508" s="118" t="s">
        <v>3383</v>
      </c>
      <c r="I1508" s="118">
        <v>2400000</v>
      </c>
    </row>
    <row r="1509" spans="2:9">
      <c r="B1509" s="115" t="s">
        <v>932</v>
      </c>
      <c r="C1509" s="115" t="s">
        <v>2989</v>
      </c>
      <c r="D1509" s="115" t="s">
        <v>3413</v>
      </c>
      <c r="E1509" s="118">
        <v>400000</v>
      </c>
      <c r="F1509" s="118" t="s">
        <v>3383</v>
      </c>
      <c r="G1509" s="118" t="s">
        <v>3383</v>
      </c>
      <c r="H1509" s="118" t="s">
        <v>3383</v>
      </c>
      <c r="I1509" s="118">
        <v>400000</v>
      </c>
    </row>
    <row r="1510" spans="2:9">
      <c r="B1510" s="115" t="s">
        <v>932</v>
      </c>
      <c r="C1510" s="115" t="s">
        <v>2990</v>
      </c>
      <c r="D1510" s="115" t="s">
        <v>3419</v>
      </c>
      <c r="E1510" s="118">
        <v>200000</v>
      </c>
      <c r="F1510" s="118" t="s">
        <v>3383</v>
      </c>
      <c r="G1510" s="118" t="s">
        <v>3383</v>
      </c>
      <c r="H1510" s="118" t="s">
        <v>3383</v>
      </c>
      <c r="I1510" s="118">
        <v>200000</v>
      </c>
    </row>
    <row r="1511" spans="2:9">
      <c r="B1511" s="115" t="s">
        <v>932</v>
      </c>
      <c r="C1511" s="115" t="s">
        <v>2991</v>
      </c>
      <c r="D1511" s="115" t="s">
        <v>3423</v>
      </c>
      <c r="E1511" s="118">
        <v>960000</v>
      </c>
      <c r="F1511" s="118" t="s">
        <v>3383</v>
      </c>
      <c r="G1511" s="118" t="s">
        <v>3383</v>
      </c>
      <c r="H1511" s="118" t="s">
        <v>3383</v>
      </c>
      <c r="I1511" s="118">
        <v>960000</v>
      </c>
    </row>
    <row r="1512" spans="2:9">
      <c r="B1512" s="115" t="s">
        <v>932</v>
      </c>
      <c r="C1512" s="115" t="s">
        <v>2992</v>
      </c>
      <c r="D1512" s="115" t="s">
        <v>2809</v>
      </c>
      <c r="E1512" s="118">
        <v>2880990</v>
      </c>
      <c r="F1512" s="118" t="s">
        <v>3383</v>
      </c>
      <c r="G1512" s="118" t="s">
        <v>3383</v>
      </c>
      <c r="H1512" s="118" t="s">
        <v>3383</v>
      </c>
      <c r="I1512" s="118">
        <v>2880990</v>
      </c>
    </row>
    <row r="1513" spans="2:9">
      <c r="B1513" s="115" t="s">
        <v>932</v>
      </c>
      <c r="C1513" s="115" t="s">
        <v>2993</v>
      </c>
      <c r="D1513" s="115" t="s">
        <v>3492</v>
      </c>
      <c r="E1513" s="118">
        <v>1500000</v>
      </c>
      <c r="F1513" s="118" t="s">
        <v>3383</v>
      </c>
      <c r="G1513" s="118" t="s">
        <v>3383</v>
      </c>
      <c r="H1513" s="118" t="s">
        <v>3383</v>
      </c>
      <c r="I1513" s="118">
        <v>1500000</v>
      </c>
    </row>
    <row r="1514" spans="2:9">
      <c r="B1514" s="115" t="s">
        <v>932</v>
      </c>
      <c r="C1514" s="115" t="s">
        <v>2994</v>
      </c>
      <c r="D1514" s="115" t="s">
        <v>3493</v>
      </c>
      <c r="E1514" s="118">
        <v>950000</v>
      </c>
      <c r="F1514" s="118" t="s">
        <v>3383</v>
      </c>
      <c r="G1514" s="118" t="s">
        <v>3383</v>
      </c>
      <c r="H1514" s="118" t="s">
        <v>3383</v>
      </c>
      <c r="I1514" s="118">
        <v>950000</v>
      </c>
    </row>
    <row r="1515" spans="2:9">
      <c r="B1515" s="115" t="s">
        <v>932</v>
      </c>
      <c r="C1515" s="115" t="s">
        <v>2995</v>
      </c>
      <c r="D1515" s="115" t="s">
        <v>3417</v>
      </c>
      <c r="E1515" s="118">
        <v>10000000</v>
      </c>
      <c r="F1515" s="118" t="s">
        <v>3383</v>
      </c>
      <c r="G1515" s="118" t="s">
        <v>3383</v>
      </c>
      <c r="H1515" s="118" t="s">
        <v>3383</v>
      </c>
      <c r="I1515" s="118">
        <v>10000000</v>
      </c>
    </row>
    <row r="1516" spans="2:9">
      <c r="B1516" s="115" t="s">
        <v>932</v>
      </c>
      <c r="C1516" s="115" t="s">
        <v>2996</v>
      </c>
      <c r="D1516" s="115" t="s">
        <v>3432</v>
      </c>
      <c r="E1516" s="118">
        <v>3000000</v>
      </c>
      <c r="F1516" s="118" t="s">
        <v>3383</v>
      </c>
      <c r="G1516" s="118" t="s">
        <v>3383</v>
      </c>
      <c r="H1516" s="118" t="s">
        <v>3383</v>
      </c>
      <c r="I1516" s="118">
        <v>3000000</v>
      </c>
    </row>
    <row r="1517" spans="2:9">
      <c r="B1517" s="115" t="s">
        <v>932</v>
      </c>
      <c r="C1517" s="115" t="s">
        <v>2997</v>
      </c>
      <c r="D1517" s="115" t="s">
        <v>3420</v>
      </c>
      <c r="E1517" s="118">
        <v>7061250</v>
      </c>
      <c r="F1517" s="118" t="s">
        <v>3383</v>
      </c>
      <c r="G1517" s="118" t="s">
        <v>3383</v>
      </c>
      <c r="H1517" s="118" t="s">
        <v>3383</v>
      </c>
      <c r="I1517" s="118">
        <v>7061250</v>
      </c>
    </row>
    <row r="1518" spans="2:9">
      <c r="B1518" s="115" t="s">
        <v>932</v>
      </c>
      <c r="C1518" s="115" t="s">
        <v>1512</v>
      </c>
      <c r="D1518" s="115" t="s">
        <v>3464</v>
      </c>
      <c r="E1518" s="118">
        <v>1595000</v>
      </c>
      <c r="F1518" s="118" t="s">
        <v>3383</v>
      </c>
      <c r="G1518" s="118" t="s">
        <v>3383</v>
      </c>
      <c r="H1518" s="118" t="s">
        <v>3383</v>
      </c>
      <c r="I1518" s="118">
        <v>1595000</v>
      </c>
    </row>
    <row r="1519" spans="2:9">
      <c r="B1519" s="115" t="s">
        <v>934</v>
      </c>
      <c r="C1519" s="115" t="s">
        <v>2998</v>
      </c>
      <c r="D1519" s="115" t="s">
        <v>3408</v>
      </c>
      <c r="E1519" s="118">
        <v>351650</v>
      </c>
      <c r="F1519" s="118" t="s">
        <v>3383</v>
      </c>
      <c r="G1519" s="118" t="s">
        <v>3383</v>
      </c>
      <c r="H1519" s="118" t="s">
        <v>3383</v>
      </c>
      <c r="I1519" s="118">
        <v>351650</v>
      </c>
    </row>
    <row r="1520" spans="2:9">
      <c r="B1520" s="115" t="s">
        <v>934</v>
      </c>
      <c r="C1520" s="115" t="s">
        <v>2999</v>
      </c>
      <c r="D1520" s="115" t="s">
        <v>2969</v>
      </c>
      <c r="E1520" s="118">
        <v>4155729.5</v>
      </c>
      <c r="F1520" s="118" t="s">
        <v>3383</v>
      </c>
      <c r="G1520" s="118" t="s">
        <v>3383</v>
      </c>
      <c r="H1520" s="118" t="s">
        <v>3383</v>
      </c>
      <c r="I1520" s="118">
        <v>4155729.5</v>
      </c>
    </row>
    <row r="1521" spans="2:9">
      <c r="B1521" s="115" t="s">
        <v>934</v>
      </c>
      <c r="C1521" s="115" t="s">
        <v>3000</v>
      </c>
      <c r="D1521" s="115" t="s">
        <v>2971</v>
      </c>
      <c r="E1521" s="118">
        <v>288000</v>
      </c>
      <c r="F1521" s="118" t="s">
        <v>3383</v>
      </c>
      <c r="G1521" s="118" t="s">
        <v>3383</v>
      </c>
      <c r="H1521" s="118" t="s">
        <v>3383</v>
      </c>
      <c r="I1521" s="118">
        <v>288000</v>
      </c>
    </row>
    <row r="1522" spans="2:9">
      <c r="B1522" s="115" t="s">
        <v>934</v>
      </c>
      <c r="C1522" s="115" t="s">
        <v>3001</v>
      </c>
      <c r="D1522" s="115" t="s">
        <v>2973</v>
      </c>
      <c r="E1522" s="118">
        <v>556320</v>
      </c>
      <c r="F1522" s="118" t="s">
        <v>3383</v>
      </c>
      <c r="G1522" s="118" t="s">
        <v>3383</v>
      </c>
      <c r="H1522" s="118" t="s">
        <v>3383</v>
      </c>
      <c r="I1522" s="118">
        <v>556320</v>
      </c>
    </row>
    <row r="1523" spans="2:9">
      <c r="B1523" s="115" t="s">
        <v>934</v>
      </c>
      <c r="C1523" s="115" t="s">
        <v>3002</v>
      </c>
      <c r="D1523" s="115" t="s">
        <v>2975</v>
      </c>
      <c r="E1523" s="118">
        <v>1014000</v>
      </c>
      <c r="F1523" s="118">
        <v>175384.52</v>
      </c>
      <c r="G1523" s="118" t="s">
        <v>3383</v>
      </c>
      <c r="H1523" s="118">
        <v>175384.52</v>
      </c>
      <c r="I1523" s="118">
        <v>838615.48</v>
      </c>
    </row>
    <row r="1524" spans="2:9">
      <c r="B1524" s="115" t="s">
        <v>934</v>
      </c>
      <c r="C1524" s="115" t="s">
        <v>3003</v>
      </c>
      <c r="D1524" s="115" t="s">
        <v>1778</v>
      </c>
      <c r="E1524" s="118">
        <v>1774000</v>
      </c>
      <c r="F1524" s="118" t="s">
        <v>3383</v>
      </c>
      <c r="G1524" s="118" t="s">
        <v>3383</v>
      </c>
      <c r="H1524" s="118" t="s">
        <v>3383</v>
      </c>
      <c r="I1524" s="118">
        <v>1774000</v>
      </c>
    </row>
    <row r="1525" spans="2:9">
      <c r="B1525" s="115" t="s">
        <v>934</v>
      </c>
      <c r="C1525" s="115" t="s">
        <v>3004</v>
      </c>
      <c r="D1525" s="115" t="s">
        <v>3409</v>
      </c>
      <c r="E1525" s="118">
        <v>25000</v>
      </c>
      <c r="F1525" s="118" t="s">
        <v>3383</v>
      </c>
      <c r="G1525" s="118" t="s">
        <v>3383</v>
      </c>
      <c r="H1525" s="118" t="s">
        <v>3383</v>
      </c>
      <c r="I1525" s="118">
        <v>25000</v>
      </c>
    </row>
    <row r="1526" spans="2:9">
      <c r="B1526" s="115" t="s">
        <v>934</v>
      </c>
      <c r="C1526" s="115" t="s">
        <v>3005</v>
      </c>
      <c r="D1526" s="115" t="s">
        <v>3491</v>
      </c>
      <c r="E1526" s="118">
        <v>1692187.5</v>
      </c>
      <c r="F1526" s="118">
        <v>70000</v>
      </c>
      <c r="G1526" s="118" t="s">
        <v>3383</v>
      </c>
      <c r="H1526" s="118">
        <v>70000</v>
      </c>
      <c r="I1526" s="118">
        <v>1622187.5</v>
      </c>
    </row>
    <row r="1527" spans="2:9">
      <c r="B1527" s="115" t="s">
        <v>934</v>
      </c>
      <c r="C1527" s="115" t="s">
        <v>3006</v>
      </c>
      <c r="D1527" s="115" t="s">
        <v>2306</v>
      </c>
      <c r="E1527" s="118">
        <v>1381047.5</v>
      </c>
      <c r="F1527" s="118" t="s">
        <v>3383</v>
      </c>
      <c r="G1527" s="118" t="s">
        <v>3383</v>
      </c>
      <c r="H1527" s="118" t="s">
        <v>3383</v>
      </c>
      <c r="I1527" s="118">
        <v>1381047.5</v>
      </c>
    </row>
    <row r="1528" spans="2:9">
      <c r="B1528" s="115" t="s">
        <v>934</v>
      </c>
      <c r="C1528" s="115" t="s">
        <v>3007</v>
      </c>
      <c r="D1528" s="115" t="s">
        <v>2982</v>
      </c>
      <c r="E1528" s="118">
        <v>426000</v>
      </c>
      <c r="F1528" s="118" t="s">
        <v>3383</v>
      </c>
      <c r="G1528" s="118" t="s">
        <v>3383</v>
      </c>
      <c r="H1528" s="118" t="s">
        <v>3383</v>
      </c>
      <c r="I1528" s="118">
        <v>426000</v>
      </c>
    </row>
    <row r="1529" spans="2:9">
      <c r="B1529" s="115" t="s">
        <v>934</v>
      </c>
      <c r="C1529" s="115" t="s">
        <v>1513</v>
      </c>
      <c r="D1529" s="115" t="s">
        <v>3464</v>
      </c>
      <c r="E1529" s="118">
        <v>16784000</v>
      </c>
      <c r="F1529" s="118" t="s">
        <v>3383</v>
      </c>
      <c r="G1529" s="118" t="s">
        <v>3383</v>
      </c>
      <c r="H1529" s="118" t="s">
        <v>3383</v>
      </c>
      <c r="I1529" s="118">
        <v>16784000</v>
      </c>
    </row>
    <row r="1530" spans="2:9">
      <c r="B1530" s="115" t="s">
        <v>936</v>
      </c>
      <c r="C1530" s="115" t="s">
        <v>3008</v>
      </c>
      <c r="D1530" s="115" t="s">
        <v>3408</v>
      </c>
      <c r="E1530" s="118">
        <v>2562450</v>
      </c>
      <c r="F1530" s="118" t="s">
        <v>3383</v>
      </c>
      <c r="G1530" s="118" t="s">
        <v>3383</v>
      </c>
      <c r="H1530" s="118" t="s">
        <v>3383</v>
      </c>
      <c r="I1530" s="118">
        <v>2562450</v>
      </c>
    </row>
    <row r="1531" spans="2:9">
      <c r="B1531" s="115" t="s">
        <v>936</v>
      </c>
      <c r="C1531" s="115" t="s">
        <v>3009</v>
      </c>
      <c r="D1531" s="115" t="s">
        <v>2969</v>
      </c>
      <c r="E1531" s="118">
        <v>29648578.5</v>
      </c>
      <c r="F1531" s="118" t="s">
        <v>3383</v>
      </c>
      <c r="G1531" s="118" t="s">
        <v>3383</v>
      </c>
      <c r="H1531" s="118" t="s">
        <v>3383</v>
      </c>
      <c r="I1531" s="118">
        <v>29648578.5</v>
      </c>
    </row>
    <row r="1532" spans="2:9">
      <c r="B1532" s="115" t="s">
        <v>936</v>
      </c>
      <c r="C1532" s="115" t="s">
        <v>3010</v>
      </c>
      <c r="D1532" s="115" t="s">
        <v>2971</v>
      </c>
      <c r="E1532" s="118">
        <v>2337600</v>
      </c>
      <c r="F1532" s="118" t="s">
        <v>3383</v>
      </c>
      <c r="G1532" s="118" t="s">
        <v>3383</v>
      </c>
      <c r="H1532" s="118" t="s">
        <v>3383</v>
      </c>
      <c r="I1532" s="118">
        <v>2337600</v>
      </c>
    </row>
    <row r="1533" spans="2:9">
      <c r="B1533" s="115" t="s">
        <v>936</v>
      </c>
      <c r="C1533" s="115" t="s">
        <v>3011</v>
      </c>
      <c r="D1533" s="115" t="s">
        <v>2973</v>
      </c>
      <c r="E1533" s="118">
        <v>6502950</v>
      </c>
      <c r="F1533" s="118" t="s">
        <v>3383</v>
      </c>
      <c r="G1533" s="118" t="s">
        <v>3383</v>
      </c>
      <c r="H1533" s="118" t="s">
        <v>3383</v>
      </c>
      <c r="I1533" s="118">
        <v>6502950</v>
      </c>
    </row>
    <row r="1534" spans="2:9">
      <c r="B1534" s="115" t="s">
        <v>936</v>
      </c>
      <c r="C1534" s="115" t="s">
        <v>3012</v>
      </c>
      <c r="D1534" s="115" t="s">
        <v>2975</v>
      </c>
      <c r="E1534" s="118">
        <v>17492743.030000001</v>
      </c>
      <c r="F1534" s="118">
        <v>5734786.9800000004</v>
      </c>
      <c r="G1534" s="118" t="s">
        <v>3383</v>
      </c>
      <c r="H1534" s="118">
        <v>5734786.9800000004</v>
      </c>
      <c r="I1534" s="118">
        <v>11757956.050000001</v>
      </c>
    </row>
    <row r="1535" spans="2:9">
      <c r="B1535" s="115" t="s">
        <v>936</v>
      </c>
      <c r="C1535" s="115" t="s">
        <v>3013</v>
      </c>
      <c r="D1535" s="115" t="s">
        <v>1778</v>
      </c>
      <c r="E1535" s="118">
        <v>3014000</v>
      </c>
      <c r="F1535" s="118" t="s">
        <v>3383</v>
      </c>
      <c r="G1535" s="118" t="s">
        <v>3383</v>
      </c>
      <c r="H1535" s="118" t="s">
        <v>3383</v>
      </c>
      <c r="I1535" s="118">
        <v>3014000</v>
      </c>
    </row>
    <row r="1536" spans="2:9">
      <c r="B1536" s="115" t="s">
        <v>936</v>
      </c>
      <c r="C1536" s="115" t="s">
        <v>3014</v>
      </c>
      <c r="D1536" s="115" t="s">
        <v>3418</v>
      </c>
      <c r="E1536" s="118">
        <v>300000</v>
      </c>
      <c r="F1536" s="118" t="s">
        <v>3383</v>
      </c>
      <c r="G1536" s="118" t="s">
        <v>3383</v>
      </c>
      <c r="H1536" s="118" t="s">
        <v>3383</v>
      </c>
      <c r="I1536" s="118">
        <v>300000</v>
      </c>
    </row>
    <row r="1537" spans="2:9">
      <c r="B1537" s="115" t="s">
        <v>936</v>
      </c>
      <c r="C1537" s="115" t="s">
        <v>3015</v>
      </c>
      <c r="D1537" s="115" t="s">
        <v>3409</v>
      </c>
      <c r="E1537" s="118">
        <v>150000</v>
      </c>
      <c r="F1537" s="118" t="s">
        <v>3383</v>
      </c>
      <c r="G1537" s="118" t="s">
        <v>3383</v>
      </c>
      <c r="H1537" s="118" t="s">
        <v>3383</v>
      </c>
      <c r="I1537" s="118">
        <v>150000</v>
      </c>
    </row>
    <row r="1538" spans="2:9">
      <c r="B1538" s="115" t="s">
        <v>936</v>
      </c>
      <c r="C1538" s="115" t="s">
        <v>3016</v>
      </c>
      <c r="D1538" s="115" t="s">
        <v>3491</v>
      </c>
      <c r="E1538" s="118">
        <v>26601040</v>
      </c>
      <c r="F1538" s="118">
        <v>500000</v>
      </c>
      <c r="G1538" s="118" t="s">
        <v>3383</v>
      </c>
      <c r="H1538" s="118">
        <v>500000</v>
      </c>
      <c r="I1538" s="118">
        <v>26101040</v>
      </c>
    </row>
    <row r="1539" spans="2:9">
      <c r="B1539" s="115" t="s">
        <v>936</v>
      </c>
      <c r="C1539" s="115" t="s">
        <v>3017</v>
      </c>
      <c r="D1539" s="115" t="s">
        <v>2306</v>
      </c>
      <c r="E1539" s="118">
        <v>8320005</v>
      </c>
      <c r="F1539" s="118" t="s">
        <v>3383</v>
      </c>
      <c r="G1539" s="118" t="s">
        <v>3383</v>
      </c>
      <c r="H1539" s="118" t="s">
        <v>3383</v>
      </c>
      <c r="I1539" s="118">
        <v>8320005</v>
      </c>
    </row>
    <row r="1540" spans="2:9">
      <c r="B1540" s="115" t="s">
        <v>936</v>
      </c>
      <c r="C1540" s="115" t="s">
        <v>3018</v>
      </c>
      <c r="D1540" s="115" t="s">
        <v>2982</v>
      </c>
      <c r="E1540" s="118">
        <v>775500</v>
      </c>
      <c r="F1540" s="118" t="s">
        <v>3383</v>
      </c>
      <c r="G1540" s="118" t="s">
        <v>3383</v>
      </c>
      <c r="H1540" s="118" t="s">
        <v>3383</v>
      </c>
      <c r="I1540" s="118">
        <v>775500</v>
      </c>
    </row>
    <row r="1541" spans="2:9">
      <c r="B1541" s="115" t="s">
        <v>936</v>
      </c>
      <c r="C1541" s="115" t="s">
        <v>3019</v>
      </c>
      <c r="D1541" s="115" t="s">
        <v>2984</v>
      </c>
      <c r="E1541" s="118">
        <v>2640000</v>
      </c>
      <c r="F1541" s="118" t="s">
        <v>3383</v>
      </c>
      <c r="G1541" s="118" t="s">
        <v>3383</v>
      </c>
      <c r="H1541" s="118" t="s">
        <v>3383</v>
      </c>
      <c r="I1541" s="118">
        <v>2640000</v>
      </c>
    </row>
    <row r="1542" spans="2:9">
      <c r="B1542" s="115" t="s">
        <v>936</v>
      </c>
      <c r="C1542" s="115" t="s">
        <v>3020</v>
      </c>
      <c r="D1542" s="115" t="s">
        <v>3410</v>
      </c>
      <c r="E1542" s="118">
        <v>375000</v>
      </c>
      <c r="F1542" s="118" t="s">
        <v>3383</v>
      </c>
      <c r="G1542" s="118" t="s">
        <v>3383</v>
      </c>
      <c r="H1542" s="118" t="s">
        <v>3383</v>
      </c>
      <c r="I1542" s="118">
        <v>375000</v>
      </c>
    </row>
    <row r="1543" spans="2:9">
      <c r="B1543" s="115" t="s">
        <v>936</v>
      </c>
      <c r="C1543" s="115" t="s">
        <v>3021</v>
      </c>
      <c r="D1543" s="115" t="s">
        <v>3411</v>
      </c>
      <c r="E1543" s="118">
        <v>240000</v>
      </c>
      <c r="F1543" s="118" t="s">
        <v>3383</v>
      </c>
      <c r="G1543" s="118" t="s">
        <v>3383</v>
      </c>
      <c r="H1543" s="118" t="s">
        <v>3383</v>
      </c>
      <c r="I1543" s="118">
        <v>240000</v>
      </c>
    </row>
    <row r="1544" spans="2:9">
      <c r="B1544" s="115" t="s">
        <v>936</v>
      </c>
      <c r="C1544" s="115" t="s">
        <v>3022</v>
      </c>
      <c r="D1544" s="115" t="s">
        <v>3482</v>
      </c>
      <c r="E1544" s="118">
        <v>450000</v>
      </c>
      <c r="F1544" s="118" t="s">
        <v>3383</v>
      </c>
      <c r="G1544" s="118" t="s">
        <v>3383</v>
      </c>
      <c r="H1544" s="118" t="s">
        <v>3383</v>
      </c>
      <c r="I1544" s="118">
        <v>450000</v>
      </c>
    </row>
    <row r="1545" spans="2:9">
      <c r="B1545" s="115" t="s">
        <v>936</v>
      </c>
      <c r="C1545" s="115" t="s">
        <v>3023</v>
      </c>
      <c r="D1545" s="115" t="s">
        <v>3412</v>
      </c>
      <c r="E1545" s="118">
        <v>2400000</v>
      </c>
      <c r="F1545" s="118" t="s">
        <v>3383</v>
      </c>
      <c r="G1545" s="118" t="s">
        <v>3383</v>
      </c>
      <c r="H1545" s="118" t="s">
        <v>3383</v>
      </c>
      <c r="I1545" s="118">
        <v>2400000</v>
      </c>
    </row>
    <row r="1546" spans="2:9">
      <c r="B1546" s="115" t="s">
        <v>936</v>
      </c>
      <c r="C1546" s="115" t="s">
        <v>3024</v>
      </c>
      <c r="D1546" s="115" t="s">
        <v>3413</v>
      </c>
      <c r="E1546" s="118">
        <v>400000</v>
      </c>
      <c r="F1546" s="118" t="s">
        <v>3383</v>
      </c>
      <c r="G1546" s="118" t="s">
        <v>3383</v>
      </c>
      <c r="H1546" s="118" t="s">
        <v>3383</v>
      </c>
      <c r="I1546" s="118">
        <v>400000</v>
      </c>
    </row>
    <row r="1547" spans="2:9">
      <c r="B1547" s="115" t="s">
        <v>936</v>
      </c>
      <c r="C1547" s="115" t="s">
        <v>3025</v>
      </c>
      <c r="D1547" s="115" t="s">
        <v>3419</v>
      </c>
      <c r="E1547" s="118">
        <v>160000</v>
      </c>
      <c r="F1547" s="118" t="s">
        <v>3383</v>
      </c>
      <c r="G1547" s="118" t="s">
        <v>3383</v>
      </c>
      <c r="H1547" s="118" t="s">
        <v>3383</v>
      </c>
      <c r="I1547" s="118">
        <v>160000</v>
      </c>
    </row>
    <row r="1548" spans="2:9">
      <c r="B1548" s="115" t="s">
        <v>936</v>
      </c>
      <c r="C1548" s="115" t="s">
        <v>3026</v>
      </c>
      <c r="D1548" s="115" t="s">
        <v>3423</v>
      </c>
      <c r="E1548" s="118">
        <v>960000</v>
      </c>
      <c r="F1548" s="118" t="s">
        <v>3383</v>
      </c>
      <c r="G1548" s="118" t="s">
        <v>3383</v>
      </c>
      <c r="H1548" s="118" t="s">
        <v>3383</v>
      </c>
      <c r="I1548" s="118">
        <v>960000</v>
      </c>
    </row>
    <row r="1549" spans="2:9">
      <c r="B1549" s="115" t="s">
        <v>936</v>
      </c>
      <c r="C1549" s="115" t="s">
        <v>3027</v>
      </c>
      <c r="D1549" s="115" t="s">
        <v>2809</v>
      </c>
      <c r="E1549" s="118">
        <v>2880990</v>
      </c>
      <c r="F1549" s="118" t="s">
        <v>3383</v>
      </c>
      <c r="G1549" s="118" t="s">
        <v>3383</v>
      </c>
      <c r="H1549" s="118" t="s">
        <v>3383</v>
      </c>
      <c r="I1549" s="118">
        <v>2880990</v>
      </c>
    </row>
    <row r="1550" spans="2:9">
      <c r="B1550" s="115" t="s">
        <v>936</v>
      </c>
      <c r="C1550" s="115" t="s">
        <v>3028</v>
      </c>
      <c r="D1550" s="115" t="s">
        <v>3492</v>
      </c>
      <c r="E1550" s="118">
        <v>1500000</v>
      </c>
      <c r="F1550" s="118" t="s">
        <v>3383</v>
      </c>
      <c r="G1550" s="118" t="s">
        <v>3383</v>
      </c>
      <c r="H1550" s="118" t="s">
        <v>3383</v>
      </c>
      <c r="I1550" s="118">
        <v>1500000</v>
      </c>
    </row>
    <row r="1551" spans="2:9">
      <c r="B1551" s="115" t="s">
        <v>936</v>
      </c>
      <c r="C1551" s="115" t="s">
        <v>3029</v>
      </c>
      <c r="D1551" s="115" t="s">
        <v>3494</v>
      </c>
      <c r="E1551" s="118">
        <v>950000</v>
      </c>
      <c r="F1551" s="118" t="s">
        <v>3383</v>
      </c>
      <c r="G1551" s="118" t="s">
        <v>3383</v>
      </c>
      <c r="H1551" s="118" t="s">
        <v>3383</v>
      </c>
      <c r="I1551" s="118">
        <v>950000</v>
      </c>
    </row>
    <row r="1552" spans="2:9">
      <c r="B1552" s="115" t="s">
        <v>936</v>
      </c>
      <c r="C1552" s="115" t="s">
        <v>3030</v>
      </c>
      <c r="D1552" s="115" t="s">
        <v>3420</v>
      </c>
      <c r="E1552" s="118">
        <v>7061250</v>
      </c>
      <c r="F1552" s="118" t="s">
        <v>3383</v>
      </c>
      <c r="G1552" s="118" t="s">
        <v>3383</v>
      </c>
      <c r="H1552" s="118" t="s">
        <v>3383</v>
      </c>
      <c r="I1552" s="118">
        <v>7061250</v>
      </c>
    </row>
    <row r="1553" spans="2:9">
      <c r="B1553" s="115" t="s">
        <v>936</v>
      </c>
      <c r="C1553" s="115" t="s">
        <v>3031</v>
      </c>
      <c r="D1553" s="115" t="s">
        <v>3476</v>
      </c>
      <c r="E1553" s="118">
        <v>9000000</v>
      </c>
      <c r="F1553" s="118" t="s">
        <v>3383</v>
      </c>
      <c r="G1553" s="118" t="s">
        <v>3383</v>
      </c>
      <c r="H1553" s="118" t="s">
        <v>3383</v>
      </c>
      <c r="I1553" s="118">
        <v>9000000</v>
      </c>
    </row>
    <row r="1554" spans="2:9">
      <c r="B1554" s="115" t="s">
        <v>936</v>
      </c>
      <c r="C1554" s="115" t="s">
        <v>3032</v>
      </c>
      <c r="D1554" s="115" t="s">
        <v>3417</v>
      </c>
      <c r="E1554" s="118">
        <v>5000000</v>
      </c>
      <c r="F1554" s="118" t="s">
        <v>3383</v>
      </c>
      <c r="G1554" s="118" t="s">
        <v>3383</v>
      </c>
      <c r="H1554" s="118" t="s">
        <v>3383</v>
      </c>
      <c r="I1554" s="118">
        <v>5000000</v>
      </c>
    </row>
    <row r="1555" spans="2:9">
      <c r="B1555" s="115" t="s">
        <v>936</v>
      </c>
      <c r="C1555" s="115" t="s">
        <v>3033</v>
      </c>
      <c r="D1555" s="115" t="s">
        <v>3495</v>
      </c>
      <c r="E1555" s="118">
        <v>750000</v>
      </c>
      <c r="F1555" s="118" t="s">
        <v>3383</v>
      </c>
      <c r="G1555" s="118" t="s">
        <v>3383</v>
      </c>
      <c r="H1555" s="118" t="s">
        <v>3383</v>
      </c>
      <c r="I1555" s="118">
        <v>750000</v>
      </c>
    </row>
    <row r="1556" spans="2:9">
      <c r="B1556" s="115" t="s">
        <v>936</v>
      </c>
      <c r="C1556" s="115" t="s">
        <v>1514</v>
      </c>
      <c r="D1556" s="115" t="s">
        <v>3464</v>
      </c>
      <c r="E1556" s="118">
        <v>17320000</v>
      </c>
      <c r="F1556" s="118" t="s">
        <v>3383</v>
      </c>
      <c r="G1556" s="118" t="s">
        <v>3383</v>
      </c>
      <c r="H1556" s="118" t="s">
        <v>3383</v>
      </c>
      <c r="I1556" s="118">
        <v>17320000</v>
      </c>
    </row>
    <row r="1557" spans="2:9">
      <c r="B1557" s="115" t="s">
        <v>938</v>
      </c>
      <c r="C1557" s="115" t="s">
        <v>3034</v>
      </c>
      <c r="D1557" s="115" t="s">
        <v>3408</v>
      </c>
      <c r="E1557" s="118">
        <v>2515040</v>
      </c>
      <c r="F1557" s="118" t="s">
        <v>3383</v>
      </c>
      <c r="G1557" s="118" t="s">
        <v>3383</v>
      </c>
      <c r="H1557" s="118" t="s">
        <v>3383</v>
      </c>
      <c r="I1557" s="118">
        <v>2515040</v>
      </c>
    </row>
    <row r="1558" spans="2:9">
      <c r="B1558" s="115" t="s">
        <v>938</v>
      </c>
      <c r="C1558" s="115" t="s">
        <v>3035</v>
      </c>
      <c r="D1558" s="115" t="s">
        <v>2969</v>
      </c>
      <c r="E1558" s="118">
        <v>13720734.689999999</v>
      </c>
      <c r="F1558" s="118" t="s">
        <v>3383</v>
      </c>
      <c r="G1558" s="118" t="s">
        <v>3383</v>
      </c>
      <c r="H1558" s="118" t="s">
        <v>3383</v>
      </c>
      <c r="I1558" s="118">
        <v>13720734.689999999</v>
      </c>
    </row>
    <row r="1559" spans="2:9">
      <c r="B1559" s="115" t="s">
        <v>938</v>
      </c>
      <c r="C1559" s="115" t="s">
        <v>3036</v>
      </c>
      <c r="D1559" s="115" t="s">
        <v>2971</v>
      </c>
      <c r="E1559" s="118">
        <v>2430000</v>
      </c>
      <c r="F1559" s="118" t="s">
        <v>3383</v>
      </c>
      <c r="G1559" s="118" t="s">
        <v>3383</v>
      </c>
      <c r="H1559" s="118" t="s">
        <v>3383</v>
      </c>
      <c r="I1559" s="118">
        <v>2430000</v>
      </c>
    </row>
    <row r="1560" spans="2:9">
      <c r="B1560" s="115" t="s">
        <v>938</v>
      </c>
      <c r="C1560" s="115" t="s">
        <v>3037</v>
      </c>
      <c r="D1560" s="115" t="s">
        <v>2973</v>
      </c>
      <c r="E1560" s="118">
        <v>5416020</v>
      </c>
      <c r="F1560" s="118" t="s">
        <v>3383</v>
      </c>
      <c r="G1560" s="118" t="s">
        <v>3383</v>
      </c>
      <c r="H1560" s="118" t="s">
        <v>3383</v>
      </c>
      <c r="I1560" s="118">
        <v>5416020</v>
      </c>
    </row>
    <row r="1561" spans="2:9">
      <c r="B1561" s="115" t="s">
        <v>938</v>
      </c>
      <c r="C1561" s="115" t="s">
        <v>3038</v>
      </c>
      <c r="D1561" s="115" t="s">
        <v>2975</v>
      </c>
      <c r="E1561" s="118">
        <v>34979480.780000001</v>
      </c>
      <c r="F1561" s="118" t="s">
        <v>3383</v>
      </c>
      <c r="G1561" s="118" t="s">
        <v>3383</v>
      </c>
      <c r="H1561" s="118" t="s">
        <v>3383</v>
      </c>
      <c r="I1561" s="118">
        <v>34979480.780000001</v>
      </c>
    </row>
    <row r="1562" spans="2:9">
      <c r="B1562" s="115" t="s">
        <v>938</v>
      </c>
      <c r="C1562" s="115" t="s">
        <v>3039</v>
      </c>
      <c r="D1562" s="115" t="s">
        <v>1778</v>
      </c>
      <c r="E1562" s="118">
        <v>19668000</v>
      </c>
      <c r="F1562" s="118" t="s">
        <v>3383</v>
      </c>
      <c r="G1562" s="118" t="s">
        <v>3383</v>
      </c>
      <c r="H1562" s="118" t="s">
        <v>3383</v>
      </c>
      <c r="I1562" s="118">
        <v>19668000</v>
      </c>
    </row>
    <row r="1563" spans="2:9">
      <c r="B1563" s="115" t="s">
        <v>938</v>
      </c>
      <c r="C1563" s="115" t="s">
        <v>3040</v>
      </c>
      <c r="D1563" s="115" t="s">
        <v>3409</v>
      </c>
      <c r="E1563" s="118">
        <v>150000</v>
      </c>
      <c r="F1563" s="118" t="s">
        <v>3383</v>
      </c>
      <c r="G1563" s="118" t="s">
        <v>3383</v>
      </c>
      <c r="H1563" s="118" t="s">
        <v>3383</v>
      </c>
      <c r="I1563" s="118">
        <v>150000</v>
      </c>
    </row>
    <row r="1564" spans="2:9">
      <c r="B1564" s="115" t="s">
        <v>938</v>
      </c>
      <c r="C1564" s="115" t="s">
        <v>3041</v>
      </c>
      <c r="D1564" s="115" t="s">
        <v>3491</v>
      </c>
      <c r="E1564" s="118">
        <v>74639494.340000004</v>
      </c>
      <c r="F1564" s="118" t="s">
        <v>3383</v>
      </c>
      <c r="G1564" s="118" t="s">
        <v>3383</v>
      </c>
      <c r="H1564" s="118" t="s">
        <v>3383</v>
      </c>
      <c r="I1564" s="118">
        <v>74639494.340000004</v>
      </c>
    </row>
    <row r="1565" spans="2:9">
      <c r="B1565" s="115" t="s">
        <v>938</v>
      </c>
      <c r="C1565" s="115" t="s">
        <v>3042</v>
      </c>
      <c r="D1565" s="115" t="s">
        <v>2306</v>
      </c>
      <c r="E1565" s="118">
        <v>5979017.1900000004</v>
      </c>
      <c r="F1565" s="118" t="s">
        <v>3383</v>
      </c>
      <c r="G1565" s="118" t="s">
        <v>3383</v>
      </c>
      <c r="H1565" s="118" t="s">
        <v>3383</v>
      </c>
      <c r="I1565" s="118">
        <v>5979017.1900000004</v>
      </c>
    </row>
    <row r="1566" spans="2:9">
      <c r="B1566" s="115" t="s">
        <v>938</v>
      </c>
      <c r="C1566" s="115" t="s">
        <v>3043</v>
      </c>
      <c r="D1566" s="115" t="s">
        <v>2982</v>
      </c>
      <c r="E1566" s="118">
        <v>7850000</v>
      </c>
      <c r="F1566" s="118" t="s">
        <v>3383</v>
      </c>
      <c r="G1566" s="118" t="s">
        <v>3383</v>
      </c>
      <c r="H1566" s="118" t="s">
        <v>3383</v>
      </c>
      <c r="I1566" s="118">
        <v>7850000</v>
      </c>
    </row>
    <row r="1567" spans="2:9">
      <c r="B1567" s="115" t="s">
        <v>938</v>
      </c>
      <c r="C1567" s="115" t="s">
        <v>3044</v>
      </c>
      <c r="D1567" s="115" t="s">
        <v>2984</v>
      </c>
      <c r="E1567" s="118">
        <v>2725000</v>
      </c>
      <c r="F1567" s="118" t="s">
        <v>3383</v>
      </c>
      <c r="G1567" s="118" t="s">
        <v>3383</v>
      </c>
      <c r="H1567" s="118" t="s">
        <v>3383</v>
      </c>
      <c r="I1567" s="118">
        <v>2725000</v>
      </c>
    </row>
    <row r="1568" spans="2:9">
      <c r="B1568" s="115" t="s">
        <v>938</v>
      </c>
      <c r="C1568" s="115" t="s">
        <v>3045</v>
      </c>
      <c r="D1568" s="115" t="s">
        <v>3410</v>
      </c>
      <c r="E1568" s="118">
        <v>225000</v>
      </c>
      <c r="F1568" s="118">
        <v>107220</v>
      </c>
      <c r="G1568" s="118" t="s">
        <v>3383</v>
      </c>
      <c r="H1568" s="118">
        <v>107220</v>
      </c>
      <c r="I1568" s="118">
        <v>117780</v>
      </c>
    </row>
    <row r="1569" spans="2:9">
      <c r="B1569" s="115" t="s">
        <v>938</v>
      </c>
      <c r="C1569" s="115" t="s">
        <v>3046</v>
      </c>
      <c r="D1569" s="115" t="s">
        <v>3411</v>
      </c>
      <c r="E1569" s="118">
        <v>320000</v>
      </c>
      <c r="F1569" s="118" t="s">
        <v>3383</v>
      </c>
      <c r="G1569" s="118" t="s">
        <v>3383</v>
      </c>
      <c r="H1569" s="118" t="s">
        <v>3383</v>
      </c>
      <c r="I1569" s="118">
        <v>320000</v>
      </c>
    </row>
    <row r="1570" spans="2:9">
      <c r="B1570" s="115" t="s">
        <v>938</v>
      </c>
      <c r="C1570" s="115" t="s">
        <v>3047</v>
      </c>
      <c r="D1570" s="115" t="s">
        <v>3482</v>
      </c>
      <c r="E1570" s="118">
        <v>150000</v>
      </c>
      <c r="F1570" s="118" t="s">
        <v>3383</v>
      </c>
      <c r="G1570" s="118" t="s">
        <v>3383</v>
      </c>
      <c r="H1570" s="118" t="s">
        <v>3383</v>
      </c>
      <c r="I1570" s="118">
        <v>150000</v>
      </c>
    </row>
    <row r="1571" spans="2:9">
      <c r="B1571" s="115" t="s">
        <v>938</v>
      </c>
      <c r="C1571" s="115" t="s">
        <v>3048</v>
      </c>
      <c r="D1571" s="115" t="s">
        <v>3412</v>
      </c>
      <c r="E1571" s="118">
        <v>2400000</v>
      </c>
      <c r="F1571" s="118" t="s">
        <v>3383</v>
      </c>
      <c r="G1571" s="118" t="s">
        <v>3383</v>
      </c>
      <c r="H1571" s="118" t="s">
        <v>3383</v>
      </c>
      <c r="I1571" s="118">
        <v>2400000</v>
      </c>
    </row>
    <row r="1572" spans="2:9">
      <c r="B1572" s="115" t="s">
        <v>938</v>
      </c>
      <c r="C1572" s="115" t="s">
        <v>3049</v>
      </c>
      <c r="D1572" s="115" t="s">
        <v>3413</v>
      </c>
      <c r="E1572" s="118">
        <v>320000</v>
      </c>
      <c r="F1572" s="118" t="s">
        <v>3383</v>
      </c>
      <c r="G1572" s="118" t="s">
        <v>3383</v>
      </c>
      <c r="H1572" s="118" t="s">
        <v>3383</v>
      </c>
      <c r="I1572" s="118">
        <v>320000</v>
      </c>
    </row>
    <row r="1573" spans="2:9">
      <c r="B1573" s="115" t="s">
        <v>938</v>
      </c>
      <c r="C1573" s="115" t="s">
        <v>3050</v>
      </c>
      <c r="D1573" s="115" t="s">
        <v>3419</v>
      </c>
      <c r="E1573" s="118">
        <v>75000</v>
      </c>
      <c r="F1573" s="118" t="s">
        <v>3383</v>
      </c>
      <c r="G1573" s="118" t="s">
        <v>3383</v>
      </c>
      <c r="H1573" s="118" t="s">
        <v>3383</v>
      </c>
      <c r="I1573" s="118">
        <v>75000</v>
      </c>
    </row>
    <row r="1574" spans="2:9">
      <c r="B1574" s="115" t="s">
        <v>938</v>
      </c>
      <c r="C1574" s="115" t="s">
        <v>3051</v>
      </c>
      <c r="D1574" s="115" t="s">
        <v>3496</v>
      </c>
      <c r="E1574" s="118">
        <v>950000</v>
      </c>
      <c r="F1574" s="118" t="s">
        <v>3383</v>
      </c>
      <c r="G1574" s="118" t="s">
        <v>3383</v>
      </c>
      <c r="H1574" s="118" t="s">
        <v>3383</v>
      </c>
      <c r="I1574" s="118">
        <v>950000</v>
      </c>
    </row>
    <row r="1575" spans="2:9">
      <c r="B1575" s="115" t="s">
        <v>938</v>
      </c>
      <c r="C1575" s="115" t="s">
        <v>3052</v>
      </c>
      <c r="D1575" s="115" t="s">
        <v>3423</v>
      </c>
      <c r="E1575" s="118">
        <v>840000</v>
      </c>
      <c r="F1575" s="118" t="s">
        <v>3383</v>
      </c>
      <c r="G1575" s="118" t="s">
        <v>3383</v>
      </c>
      <c r="H1575" s="118" t="s">
        <v>3383</v>
      </c>
      <c r="I1575" s="118">
        <v>840000</v>
      </c>
    </row>
    <row r="1576" spans="2:9">
      <c r="B1576" s="115" t="s">
        <v>938</v>
      </c>
      <c r="C1576" s="115" t="s">
        <v>3053</v>
      </c>
      <c r="D1576" s="115" t="s">
        <v>2809</v>
      </c>
      <c r="E1576" s="118">
        <v>1920660</v>
      </c>
      <c r="F1576" s="118" t="s">
        <v>3383</v>
      </c>
      <c r="G1576" s="118" t="s">
        <v>3383</v>
      </c>
      <c r="H1576" s="118" t="s">
        <v>3383</v>
      </c>
      <c r="I1576" s="118">
        <v>1920660</v>
      </c>
    </row>
    <row r="1577" spans="2:9">
      <c r="B1577" s="115" t="s">
        <v>938</v>
      </c>
      <c r="C1577" s="115" t="s">
        <v>3054</v>
      </c>
      <c r="D1577" s="115" t="s">
        <v>3420</v>
      </c>
      <c r="E1577" s="118">
        <v>2824500</v>
      </c>
      <c r="F1577" s="118" t="s">
        <v>3383</v>
      </c>
      <c r="G1577" s="118" t="s">
        <v>3383</v>
      </c>
      <c r="H1577" s="118" t="s">
        <v>3383</v>
      </c>
      <c r="I1577" s="118">
        <v>2824500</v>
      </c>
    </row>
    <row r="1578" spans="2:9">
      <c r="B1578" s="115" t="s">
        <v>938</v>
      </c>
      <c r="C1578" s="115" t="s">
        <v>3055</v>
      </c>
      <c r="D1578" s="115" t="s">
        <v>3417</v>
      </c>
      <c r="E1578" s="118">
        <v>5000000</v>
      </c>
      <c r="F1578" s="118" t="s">
        <v>3383</v>
      </c>
      <c r="G1578" s="118" t="s">
        <v>3383</v>
      </c>
      <c r="H1578" s="118" t="s">
        <v>3383</v>
      </c>
      <c r="I1578" s="118">
        <v>5000000</v>
      </c>
    </row>
    <row r="1579" spans="2:9">
      <c r="B1579" s="115" t="s">
        <v>938</v>
      </c>
      <c r="C1579" s="115" t="s">
        <v>3056</v>
      </c>
      <c r="D1579" s="115" t="s">
        <v>3497</v>
      </c>
      <c r="E1579" s="118">
        <v>300000</v>
      </c>
      <c r="F1579" s="118" t="s">
        <v>3383</v>
      </c>
      <c r="G1579" s="118" t="s">
        <v>3383</v>
      </c>
      <c r="H1579" s="118" t="s">
        <v>3383</v>
      </c>
      <c r="I1579" s="118">
        <v>300000</v>
      </c>
    </row>
    <row r="1580" spans="2:9">
      <c r="B1580" s="115" t="s">
        <v>938</v>
      </c>
      <c r="C1580" s="115" t="s">
        <v>1515</v>
      </c>
      <c r="D1580" s="115" t="s">
        <v>3464</v>
      </c>
      <c r="E1580" s="118">
        <v>4895000</v>
      </c>
      <c r="F1580" s="118" t="s">
        <v>3383</v>
      </c>
      <c r="G1580" s="118" t="s">
        <v>3383</v>
      </c>
      <c r="H1580" s="118" t="s">
        <v>3383</v>
      </c>
      <c r="I1580" s="118">
        <v>4895000</v>
      </c>
    </row>
    <row r="1581" spans="2:9">
      <c r="B1581" s="115" t="s">
        <v>940</v>
      </c>
      <c r="C1581" s="115" t="s">
        <v>3057</v>
      </c>
      <c r="D1581" s="115" t="s">
        <v>3408</v>
      </c>
      <c r="E1581" s="118">
        <v>850000</v>
      </c>
      <c r="F1581" s="118" t="s">
        <v>3383</v>
      </c>
      <c r="G1581" s="118" t="s">
        <v>3383</v>
      </c>
      <c r="H1581" s="118" t="s">
        <v>3383</v>
      </c>
      <c r="I1581" s="118">
        <v>850000</v>
      </c>
    </row>
    <row r="1582" spans="2:9">
      <c r="B1582" s="115" t="s">
        <v>940</v>
      </c>
      <c r="C1582" s="115" t="s">
        <v>3058</v>
      </c>
      <c r="D1582" s="115" t="s">
        <v>2969</v>
      </c>
      <c r="E1582" s="118">
        <v>5164351.7300000004</v>
      </c>
      <c r="F1582" s="118" t="s">
        <v>3383</v>
      </c>
      <c r="G1582" s="118" t="s">
        <v>3383</v>
      </c>
      <c r="H1582" s="118" t="s">
        <v>3383</v>
      </c>
      <c r="I1582" s="118">
        <v>5164351.7300000004</v>
      </c>
    </row>
    <row r="1583" spans="2:9">
      <c r="B1583" s="115" t="s">
        <v>940</v>
      </c>
      <c r="C1583" s="115" t="s">
        <v>3059</v>
      </c>
      <c r="D1583" s="115" t="s">
        <v>2971</v>
      </c>
      <c r="E1583" s="118">
        <v>797100</v>
      </c>
      <c r="F1583" s="118" t="s">
        <v>3383</v>
      </c>
      <c r="G1583" s="118" t="s">
        <v>3383</v>
      </c>
      <c r="H1583" s="118" t="s">
        <v>3383</v>
      </c>
      <c r="I1583" s="118">
        <v>797100</v>
      </c>
    </row>
    <row r="1584" spans="2:9">
      <c r="B1584" s="115" t="s">
        <v>940</v>
      </c>
      <c r="C1584" s="115" t="s">
        <v>3060</v>
      </c>
      <c r="D1584" s="115" t="s">
        <v>2973</v>
      </c>
      <c r="E1584" s="118">
        <v>1973625.54</v>
      </c>
      <c r="F1584" s="118" t="s">
        <v>3383</v>
      </c>
      <c r="G1584" s="118" t="s">
        <v>3383</v>
      </c>
      <c r="H1584" s="118" t="s">
        <v>3383</v>
      </c>
      <c r="I1584" s="118">
        <v>1973625.54</v>
      </c>
    </row>
    <row r="1585" spans="2:9">
      <c r="B1585" s="115" t="s">
        <v>940</v>
      </c>
      <c r="C1585" s="115" t="s">
        <v>3061</v>
      </c>
      <c r="D1585" s="115" t="s">
        <v>2975</v>
      </c>
      <c r="E1585" s="118">
        <v>7276642.2400000002</v>
      </c>
      <c r="F1585" s="118" t="s">
        <v>3383</v>
      </c>
      <c r="G1585" s="118" t="s">
        <v>3383</v>
      </c>
      <c r="H1585" s="118" t="s">
        <v>3383</v>
      </c>
      <c r="I1585" s="118">
        <v>7276642.2400000002</v>
      </c>
    </row>
    <row r="1586" spans="2:9">
      <c r="B1586" s="115" t="s">
        <v>940</v>
      </c>
      <c r="C1586" s="115" t="s">
        <v>3062</v>
      </c>
      <c r="D1586" s="115" t="s">
        <v>1778</v>
      </c>
      <c r="E1586" s="118">
        <v>1364000</v>
      </c>
      <c r="F1586" s="118" t="s">
        <v>3383</v>
      </c>
      <c r="G1586" s="118" t="s">
        <v>3383</v>
      </c>
      <c r="H1586" s="118" t="s">
        <v>3383</v>
      </c>
      <c r="I1586" s="118">
        <v>1364000</v>
      </c>
    </row>
    <row r="1587" spans="2:9">
      <c r="B1587" s="115" t="s">
        <v>940</v>
      </c>
      <c r="C1587" s="115" t="s">
        <v>3063</v>
      </c>
      <c r="D1587" s="115" t="s">
        <v>3418</v>
      </c>
      <c r="E1587" s="118">
        <v>270000</v>
      </c>
      <c r="F1587" s="118" t="s">
        <v>3383</v>
      </c>
      <c r="G1587" s="118" t="s">
        <v>3383</v>
      </c>
      <c r="H1587" s="118" t="s">
        <v>3383</v>
      </c>
      <c r="I1587" s="118">
        <v>270000</v>
      </c>
    </row>
    <row r="1588" spans="2:9">
      <c r="B1588" s="115" t="s">
        <v>940</v>
      </c>
      <c r="C1588" s="115" t="s">
        <v>3064</v>
      </c>
      <c r="D1588" s="115" t="s">
        <v>3409</v>
      </c>
      <c r="E1588" s="118">
        <v>75000</v>
      </c>
      <c r="F1588" s="118" t="s">
        <v>3383</v>
      </c>
      <c r="G1588" s="118" t="s">
        <v>3383</v>
      </c>
      <c r="H1588" s="118" t="s">
        <v>3383</v>
      </c>
      <c r="I1588" s="118">
        <v>75000</v>
      </c>
    </row>
    <row r="1589" spans="2:9">
      <c r="B1589" s="115" t="s">
        <v>940</v>
      </c>
      <c r="C1589" s="115" t="s">
        <v>3065</v>
      </c>
      <c r="D1589" s="115" t="s">
        <v>3491</v>
      </c>
      <c r="E1589" s="118">
        <v>13826260.43</v>
      </c>
      <c r="F1589" s="118" t="s">
        <v>3383</v>
      </c>
      <c r="G1589" s="118" t="s">
        <v>3383</v>
      </c>
      <c r="H1589" s="118" t="s">
        <v>3383</v>
      </c>
      <c r="I1589" s="118">
        <v>13826260.43</v>
      </c>
    </row>
    <row r="1590" spans="2:9">
      <c r="B1590" s="115" t="s">
        <v>940</v>
      </c>
      <c r="C1590" s="115" t="s">
        <v>3066</v>
      </c>
      <c r="D1590" s="115" t="s">
        <v>2306</v>
      </c>
      <c r="E1590" s="118">
        <v>1687609.69</v>
      </c>
      <c r="F1590" s="118" t="s">
        <v>3383</v>
      </c>
      <c r="G1590" s="118" t="s">
        <v>3383</v>
      </c>
      <c r="H1590" s="118" t="s">
        <v>3383</v>
      </c>
      <c r="I1590" s="118">
        <v>1687609.69</v>
      </c>
    </row>
    <row r="1591" spans="2:9">
      <c r="B1591" s="115" t="s">
        <v>940</v>
      </c>
      <c r="C1591" s="115" t="s">
        <v>3067</v>
      </c>
      <c r="D1591" s="115" t="s">
        <v>2982</v>
      </c>
      <c r="E1591" s="118">
        <v>2920000</v>
      </c>
      <c r="F1591" s="118" t="s">
        <v>3383</v>
      </c>
      <c r="G1591" s="118" t="s">
        <v>3383</v>
      </c>
      <c r="H1591" s="118" t="s">
        <v>3383</v>
      </c>
      <c r="I1591" s="118">
        <v>2920000</v>
      </c>
    </row>
    <row r="1592" spans="2:9">
      <c r="B1592" s="115" t="s">
        <v>940</v>
      </c>
      <c r="C1592" s="115" t="s">
        <v>3068</v>
      </c>
      <c r="D1592" s="115" t="s">
        <v>2984</v>
      </c>
      <c r="E1592" s="118">
        <v>510000</v>
      </c>
      <c r="F1592" s="118" t="s">
        <v>3383</v>
      </c>
      <c r="G1592" s="118" t="s">
        <v>3383</v>
      </c>
      <c r="H1592" s="118" t="s">
        <v>3383</v>
      </c>
      <c r="I1592" s="118">
        <v>510000</v>
      </c>
    </row>
    <row r="1593" spans="2:9">
      <c r="B1593" s="115" t="s">
        <v>940</v>
      </c>
      <c r="C1593" s="115" t="s">
        <v>3069</v>
      </c>
      <c r="D1593" s="115" t="s">
        <v>3410</v>
      </c>
      <c r="E1593" s="118">
        <v>225000</v>
      </c>
      <c r="F1593" s="118">
        <v>204000</v>
      </c>
      <c r="G1593" s="118" t="s">
        <v>3383</v>
      </c>
      <c r="H1593" s="118">
        <v>204000</v>
      </c>
      <c r="I1593" s="118">
        <v>21000</v>
      </c>
    </row>
    <row r="1594" spans="2:9">
      <c r="B1594" s="115" t="s">
        <v>940</v>
      </c>
      <c r="C1594" s="115" t="s">
        <v>3070</v>
      </c>
      <c r="D1594" s="115" t="s">
        <v>3411</v>
      </c>
      <c r="E1594" s="118">
        <v>80000</v>
      </c>
      <c r="F1594" s="118" t="s">
        <v>3383</v>
      </c>
      <c r="G1594" s="118" t="s">
        <v>3383</v>
      </c>
      <c r="H1594" s="118" t="s">
        <v>3383</v>
      </c>
      <c r="I1594" s="118">
        <v>80000</v>
      </c>
    </row>
    <row r="1595" spans="2:9">
      <c r="B1595" s="115" t="s">
        <v>940</v>
      </c>
      <c r="C1595" s="115" t="s">
        <v>3071</v>
      </c>
      <c r="D1595" s="115" t="s">
        <v>3482</v>
      </c>
      <c r="E1595" s="118">
        <v>150000</v>
      </c>
      <c r="F1595" s="118" t="s">
        <v>3383</v>
      </c>
      <c r="G1595" s="118" t="s">
        <v>3383</v>
      </c>
      <c r="H1595" s="118" t="s">
        <v>3383</v>
      </c>
      <c r="I1595" s="118">
        <v>150000</v>
      </c>
    </row>
    <row r="1596" spans="2:9">
      <c r="B1596" s="115" t="s">
        <v>940</v>
      </c>
      <c r="C1596" s="115" t="s">
        <v>3072</v>
      </c>
      <c r="D1596" s="115" t="s">
        <v>3412</v>
      </c>
      <c r="E1596" s="118">
        <v>800000</v>
      </c>
      <c r="F1596" s="118" t="s">
        <v>3383</v>
      </c>
      <c r="G1596" s="118" t="s">
        <v>3383</v>
      </c>
      <c r="H1596" s="118" t="s">
        <v>3383</v>
      </c>
      <c r="I1596" s="118">
        <v>800000</v>
      </c>
    </row>
    <row r="1597" spans="2:9">
      <c r="B1597" s="115" t="s">
        <v>940</v>
      </c>
      <c r="C1597" s="115" t="s">
        <v>3073</v>
      </c>
      <c r="D1597" s="115" t="s">
        <v>3413</v>
      </c>
      <c r="E1597" s="118">
        <v>240000</v>
      </c>
      <c r="F1597" s="118" t="s">
        <v>3383</v>
      </c>
      <c r="G1597" s="118" t="s">
        <v>3383</v>
      </c>
      <c r="H1597" s="118" t="s">
        <v>3383</v>
      </c>
      <c r="I1597" s="118">
        <v>240000</v>
      </c>
    </row>
    <row r="1598" spans="2:9">
      <c r="B1598" s="115" t="s">
        <v>940</v>
      </c>
      <c r="C1598" s="115" t="s">
        <v>3074</v>
      </c>
      <c r="D1598" s="115" t="s">
        <v>3419</v>
      </c>
      <c r="E1598" s="118">
        <v>80000</v>
      </c>
      <c r="F1598" s="118" t="s">
        <v>3383</v>
      </c>
      <c r="G1598" s="118" t="s">
        <v>3383</v>
      </c>
      <c r="H1598" s="118" t="s">
        <v>3383</v>
      </c>
      <c r="I1598" s="118">
        <v>80000</v>
      </c>
    </row>
    <row r="1599" spans="2:9">
      <c r="B1599" s="115" t="s">
        <v>940</v>
      </c>
      <c r="C1599" s="115" t="s">
        <v>3075</v>
      </c>
      <c r="D1599" s="115" t="s">
        <v>3423</v>
      </c>
      <c r="E1599" s="118">
        <v>480000</v>
      </c>
      <c r="F1599" s="118" t="s">
        <v>3383</v>
      </c>
      <c r="G1599" s="118" t="s">
        <v>3383</v>
      </c>
      <c r="H1599" s="118" t="s">
        <v>3383</v>
      </c>
      <c r="I1599" s="118">
        <v>480000</v>
      </c>
    </row>
    <row r="1600" spans="2:9">
      <c r="B1600" s="115" t="s">
        <v>940</v>
      </c>
      <c r="C1600" s="115" t="s">
        <v>3076</v>
      </c>
      <c r="D1600" s="115" t="s">
        <v>2809</v>
      </c>
      <c r="E1600" s="118">
        <v>960330</v>
      </c>
      <c r="F1600" s="118" t="s">
        <v>3383</v>
      </c>
      <c r="G1600" s="118" t="s">
        <v>3383</v>
      </c>
      <c r="H1600" s="118" t="s">
        <v>3383</v>
      </c>
      <c r="I1600" s="118">
        <v>960330</v>
      </c>
    </row>
    <row r="1601" spans="2:9">
      <c r="B1601" s="115" t="s">
        <v>940</v>
      </c>
      <c r="C1601" s="115" t="s">
        <v>3077</v>
      </c>
      <c r="D1601" s="115" t="s">
        <v>3420</v>
      </c>
      <c r="E1601" s="118">
        <v>1412250</v>
      </c>
      <c r="F1601" s="118" t="s">
        <v>3383</v>
      </c>
      <c r="G1601" s="118" t="s">
        <v>3383</v>
      </c>
      <c r="H1601" s="118" t="s">
        <v>3383</v>
      </c>
      <c r="I1601" s="118">
        <v>1412250</v>
      </c>
    </row>
    <row r="1602" spans="2:9">
      <c r="B1602" s="115" t="s">
        <v>940</v>
      </c>
      <c r="C1602" s="115" t="s">
        <v>3078</v>
      </c>
      <c r="D1602" s="115" t="s">
        <v>3432</v>
      </c>
      <c r="E1602" s="118">
        <v>3000000</v>
      </c>
      <c r="F1602" s="118" t="s">
        <v>3383</v>
      </c>
      <c r="G1602" s="118" t="s">
        <v>3383</v>
      </c>
      <c r="H1602" s="118" t="s">
        <v>3383</v>
      </c>
      <c r="I1602" s="118">
        <v>3000000</v>
      </c>
    </row>
    <row r="1603" spans="2:9">
      <c r="B1603" s="115" t="s">
        <v>940</v>
      </c>
      <c r="C1603" s="115" t="s">
        <v>1516</v>
      </c>
      <c r="D1603" s="115" t="s">
        <v>3464</v>
      </c>
      <c r="E1603" s="118">
        <v>52927000</v>
      </c>
      <c r="F1603" s="118">
        <v>84024.22</v>
      </c>
      <c r="G1603" s="118" t="s">
        <v>3383</v>
      </c>
      <c r="H1603" s="118">
        <v>84024.22</v>
      </c>
      <c r="I1603" s="118">
        <v>52842975.780000001</v>
      </c>
    </row>
    <row r="1604" spans="2:9">
      <c r="B1604" s="115" t="s">
        <v>942</v>
      </c>
      <c r="C1604" s="115" t="s">
        <v>3079</v>
      </c>
      <c r="D1604" s="115" t="s">
        <v>3408</v>
      </c>
      <c r="E1604" s="118">
        <v>8621700</v>
      </c>
      <c r="F1604" s="118" t="s">
        <v>3383</v>
      </c>
      <c r="G1604" s="118" t="s">
        <v>3383</v>
      </c>
      <c r="H1604" s="118" t="s">
        <v>3383</v>
      </c>
      <c r="I1604" s="118">
        <v>8621700</v>
      </c>
    </row>
    <row r="1605" spans="2:9">
      <c r="B1605" s="115" t="s">
        <v>942</v>
      </c>
      <c r="C1605" s="115" t="s">
        <v>3080</v>
      </c>
      <c r="D1605" s="115" t="s">
        <v>2969</v>
      </c>
      <c r="E1605" s="118">
        <v>59123947.119999997</v>
      </c>
      <c r="F1605" s="118">
        <v>494771.4</v>
      </c>
      <c r="G1605" s="118" t="s">
        <v>3383</v>
      </c>
      <c r="H1605" s="118">
        <v>494771.4</v>
      </c>
      <c r="I1605" s="118">
        <v>58629175.719999999</v>
      </c>
    </row>
    <row r="1606" spans="2:9">
      <c r="B1606" s="115" t="s">
        <v>942</v>
      </c>
      <c r="C1606" s="115" t="s">
        <v>3081</v>
      </c>
      <c r="D1606" s="115" t="s">
        <v>2971</v>
      </c>
      <c r="E1606" s="118">
        <v>7570592.8200000003</v>
      </c>
      <c r="F1606" s="118" t="s">
        <v>3383</v>
      </c>
      <c r="G1606" s="118" t="s">
        <v>3383</v>
      </c>
      <c r="H1606" s="118" t="s">
        <v>3383</v>
      </c>
      <c r="I1606" s="118">
        <v>7570592.8200000003</v>
      </c>
    </row>
    <row r="1607" spans="2:9">
      <c r="B1607" s="115" t="s">
        <v>942</v>
      </c>
      <c r="C1607" s="115" t="s">
        <v>3082</v>
      </c>
      <c r="D1607" s="115" t="s">
        <v>2973</v>
      </c>
      <c r="E1607" s="118">
        <v>20111436</v>
      </c>
      <c r="F1607" s="118" t="s">
        <v>3383</v>
      </c>
      <c r="G1607" s="118" t="s">
        <v>3383</v>
      </c>
      <c r="H1607" s="118" t="s">
        <v>3383</v>
      </c>
      <c r="I1607" s="118">
        <v>20111436</v>
      </c>
    </row>
    <row r="1608" spans="2:9">
      <c r="B1608" s="115" t="s">
        <v>942</v>
      </c>
      <c r="C1608" s="115" t="s">
        <v>3083</v>
      </c>
      <c r="D1608" s="115" t="s">
        <v>2975</v>
      </c>
      <c r="E1608" s="118">
        <v>77174097.109999999</v>
      </c>
      <c r="F1608" s="118" t="s">
        <v>3383</v>
      </c>
      <c r="G1608" s="118" t="s">
        <v>3383</v>
      </c>
      <c r="H1608" s="118" t="s">
        <v>3383</v>
      </c>
      <c r="I1608" s="118">
        <v>77174097.109999999</v>
      </c>
    </row>
    <row r="1609" spans="2:9">
      <c r="B1609" s="115" t="s">
        <v>942</v>
      </c>
      <c r="C1609" s="115" t="s">
        <v>3084</v>
      </c>
      <c r="D1609" s="115" t="s">
        <v>1778</v>
      </c>
      <c r="E1609" s="118">
        <v>18260000</v>
      </c>
      <c r="F1609" s="118" t="s">
        <v>3383</v>
      </c>
      <c r="G1609" s="118" t="s">
        <v>3383</v>
      </c>
      <c r="H1609" s="118" t="s">
        <v>3383</v>
      </c>
      <c r="I1609" s="118">
        <v>18260000</v>
      </c>
    </row>
    <row r="1610" spans="2:9">
      <c r="B1610" s="115" t="s">
        <v>942</v>
      </c>
      <c r="C1610" s="115" t="s">
        <v>3085</v>
      </c>
      <c r="D1610" s="115" t="s">
        <v>3418</v>
      </c>
      <c r="E1610" s="118">
        <v>2820000</v>
      </c>
      <c r="F1610" s="118" t="s">
        <v>3383</v>
      </c>
      <c r="G1610" s="118" t="s">
        <v>3383</v>
      </c>
      <c r="H1610" s="118" t="s">
        <v>3383</v>
      </c>
      <c r="I1610" s="118">
        <v>2820000</v>
      </c>
    </row>
    <row r="1611" spans="2:9">
      <c r="B1611" s="115" t="s">
        <v>942</v>
      </c>
      <c r="C1611" s="115" t="s">
        <v>3086</v>
      </c>
      <c r="D1611" s="115" t="s">
        <v>3409</v>
      </c>
      <c r="E1611" s="118">
        <v>875000</v>
      </c>
      <c r="F1611" s="118" t="s">
        <v>3383</v>
      </c>
      <c r="G1611" s="118">
        <v>25000</v>
      </c>
      <c r="H1611" s="118">
        <v>25000</v>
      </c>
      <c r="I1611" s="118">
        <v>850000</v>
      </c>
    </row>
    <row r="1612" spans="2:9">
      <c r="B1612" s="115" t="s">
        <v>942</v>
      </c>
      <c r="C1612" s="115" t="s">
        <v>3087</v>
      </c>
      <c r="D1612" s="115" t="s">
        <v>1610</v>
      </c>
      <c r="E1612" s="118">
        <v>146658744.34</v>
      </c>
      <c r="F1612" s="118">
        <v>301600</v>
      </c>
      <c r="G1612" s="118" t="s">
        <v>3383</v>
      </c>
      <c r="H1612" s="118">
        <v>301600</v>
      </c>
      <c r="I1612" s="118">
        <v>146357144.34</v>
      </c>
    </row>
    <row r="1613" spans="2:9">
      <c r="B1613" s="115" t="s">
        <v>942</v>
      </c>
      <c r="C1613" s="115" t="s">
        <v>3088</v>
      </c>
      <c r="D1613" s="115" t="s">
        <v>1612</v>
      </c>
      <c r="E1613" s="118">
        <v>17919324.620000001</v>
      </c>
      <c r="F1613" s="118" t="s">
        <v>3383</v>
      </c>
      <c r="G1613" s="118" t="s">
        <v>3383</v>
      </c>
      <c r="H1613" s="118" t="s">
        <v>3383</v>
      </c>
      <c r="I1613" s="118">
        <v>17919324.620000001</v>
      </c>
    </row>
    <row r="1614" spans="2:9">
      <c r="B1614" s="115" t="s">
        <v>942</v>
      </c>
      <c r="C1614" s="115" t="s">
        <v>3089</v>
      </c>
      <c r="D1614" s="115" t="s">
        <v>2982</v>
      </c>
      <c r="E1614" s="118">
        <v>9996000</v>
      </c>
      <c r="F1614" s="118" t="s">
        <v>3383</v>
      </c>
      <c r="G1614" s="118" t="s">
        <v>3383</v>
      </c>
      <c r="H1614" s="118" t="s">
        <v>3383</v>
      </c>
      <c r="I1614" s="118">
        <v>9996000</v>
      </c>
    </row>
    <row r="1615" spans="2:9">
      <c r="B1615" s="115" t="s">
        <v>942</v>
      </c>
      <c r="C1615" s="115" t="s">
        <v>3090</v>
      </c>
      <c r="D1615" s="115" t="s">
        <v>1615</v>
      </c>
      <c r="E1615" s="118">
        <v>4315000</v>
      </c>
      <c r="F1615" s="118" t="s">
        <v>3383</v>
      </c>
      <c r="G1615" s="118" t="s">
        <v>3383</v>
      </c>
      <c r="H1615" s="118" t="s">
        <v>3383</v>
      </c>
      <c r="I1615" s="118">
        <v>4315000</v>
      </c>
    </row>
    <row r="1616" spans="2:9">
      <c r="B1616" s="115" t="s">
        <v>942</v>
      </c>
      <c r="C1616" s="115" t="s">
        <v>3091</v>
      </c>
      <c r="D1616" s="115" t="s">
        <v>3410</v>
      </c>
      <c r="E1616" s="118">
        <v>900000</v>
      </c>
      <c r="F1616" s="118">
        <v>81840</v>
      </c>
      <c r="G1616" s="118" t="s">
        <v>3383</v>
      </c>
      <c r="H1616" s="118">
        <v>81840</v>
      </c>
      <c r="I1616" s="118">
        <v>818160</v>
      </c>
    </row>
    <row r="1617" spans="2:9">
      <c r="B1617" s="115" t="s">
        <v>942</v>
      </c>
      <c r="C1617" s="115" t="s">
        <v>3092</v>
      </c>
      <c r="D1617" s="115" t="s">
        <v>3411</v>
      </c>
      <c r="E1617" s="118">
        <v>560000</v>
      </c>
      <c r="F1617" s="118" t="s">
        <v>3383</v>
      </c>
      <c r="G1617" s="118" t="s">
        <v>3383</v>
      </c>
      <c r="H1617" s="118" t="s">
        <v>3383</v>
      </c>
      <c r="I1617" s="118">
        <v>560000</v>
      </c>
    </row>
    <row r="1618" spans="2:9">
      <c r="B1618" s="115" t="s">
        <v>942</v>
      </c>
      <c r="C1618" s="115" t="s">
        <v>3093</v>
      </c>
      <c r="D1618" s="115" t="s">
        <v>3482</v>
      </c>
      <c r="E1618" s="118">
        <v>1050000</v>
      </c>
      <c r="F1618" s="118" t="s">
        <v>3383</v>
      </c>
      <c r="G1618" s="118" t="s">
        <v>3383</v>
      </c>
      <c r="H1618" s="118" t="s">
        <v>3383</v>
      </c>
      <c r="I1618" s="118">
        <v>1050000</v>
      </c>
    </row>
    <row r="1619" spans="2:9">
      <c r="B1619" s="115" t="s">
        <v>942</v>
      </c>
      <c r="C1619" s="115" t="s">
        <v>3094</v>
      </c>
      <c r="D1619" s="115" t="s">
        <v>3412</v>
      </c>
      <c r="E1619" s="118">
        <v>5600000</v>
      </c>
      <c r="F1619" s="118" t="s">
        <v>3383</v>
      </c>
      <c r="G1619" s="118" t="s">
        <v>3383</v>
      </c>
      <c r="H1619" s="118" t="s">
        <v>3383</v>
      </c>
      <c r="I1619" s="118">
        <v>5600000</v>
      </c>
    </row>
    <row r="1620" spans="2:9">
      <c r="B1620" s="115" t="s">
        <v>942</v>
      </c>
      <c r="C1620" s="115" t="s">
        <v>3095</v>
      </c>
      <c r="D1620" s="115" t="s">
        <v>3413</v>
      </c>
      <c r="E1620" s="118">
        <v>960000</v>
      </c>
      <c r="F1620" s="118" t="s">
        <v>3383</v>
      </c>
      <c r="G1620" s="118" t="s">
        <v>3383</v>
      </c>
      <c r="H1620" s="118" t="s">
        <v>3383</v>
      </c>
      <c r="I1620" s="118">
        <v>960000</v>
      </c>
    </row>
    <row r="1621" spans="2:9">
      <c r="B1621" s="115" t="s">
        <v>942</v>
      </c>
      <c r="C1621" s="115" t="s">
        <v>3096</v>
      </c>
      <c r="D1621" s="115" t="s">
        <v>3419</v>
      </c>
      <c r="E1621" s="118">
        <v>360000</v>
      </c>
      <c r="F1621" s="118" t="s">
        <v>3383</v>
      </c>
      <c r="G1621" s="118" t="s">
        <v>3383</v>
      </c>
      <c r="H1621" s="118" t="s">
        <v>3383</v>
      </c>
      <c r="I1621" s="118">
        <v>360000</v>
      </c>
    </row>
    <row r="1622" spans="2:9">
      <c r="B1622" s="115" t="s">
        <v>942</v>
      </c>
      <c r="C1622" s="115" t="s">
        <v>3097</v>
      </c>
      <c r="D1622" s="115" t="s">
        <v>3496</v>
      </c>
      <c r="E1622" s="118">
        <v>3399999.99</v>
      </c>
      <c r="F1622" s="118" t="s">
        <v>3383</v>
      </c>
      <c r="G1622" s="118" t="s">
        <v>3383</v>
      </c>
      <c r="H1622" s="118" t="s">
        <v>3383</v>
      </c>
      <c r="I1622" s="118">
        <v>3399999.99</v>
      </c>
    </row>
    <row r="1623" spans="2:9">
      <c r="B1623" s="115" t="s">
        <v>942</v>
      </c>
      <c r="C1623" s="115" t="s">
        <v>3098</v>
      </c>
      <c r="D1623" s="115" t="s">
        <v>3423</v>
      </c>
      <c r="E1623" s="118">
        <v>2160000</v>
      </c>
      <c r="F1623" s="118" t="s">
        <v>3383</v>
      </c>
      <c r="G1623" s="118" t="s">
        <v>3383</v>
      </c>
      <c r="H1623" s="118" t="s">
        <v>3383</v>
      </c>
      <c r="I1623" s="118">
        <v>2160000</v>
      </c>
    </row>
    <row r="1624" spans="2:9">
      <c r="B1624" s="115" t="s">
        <v>942</v>
      </c>
      <c r="C1624" s="115" t="s">
        <v>3099</v>
      </c>
      <c r="D1624" s="115" t="s">
        <v>2809</v>
      </c>
      <c r="E1624" s="118">
        <v>4024912.5</v>
      </c>
      <c r="F1624" s="118" t="s">
        <v>3383</v>
      </c>
      <c r="G1624" s="118" t="s">
        <v>3383</v>
      </c>
      <c r="H1624" s="118" t="s">
        <v>3383</v>
      </c>
      <c r="I1624" s="118">
        <v>4024912.5</v>
      </c>
    </row>
    <row r="1625" spans="2:9">
      <c r="B1625" s="115" t="s">
        <v>942</v>
      </c>
      <c r="C1625" s="115" t="s">
        <v>3100</v>
      </c>
      <c r="D1625" s="115" t="s">
        <v>3424</v>
      </c>
      <c r="E1625" s="118">
        <v>2259600</v>
      </c>
      <c r="F1625" s="118" t="s">
        <v>3383</v>
      </c>
      <c r="G1625" s="118" t="s">
        <v>3383</v>
      </c>
      <c r="H1625" s="118" t="s">
        <v>3383</v>
      </c>
      <c r="I1625" s="118">
        <v>2259600</v>
      </c>
    </row>
    <row r="1626" spans="2:9">
      <c r="B1626" s="115" t="s">
        <v>942</v>
      </c>
      <c r="C1626" s="115" t="s">
        <v>3101</v>
      </c>
      <c r="D1626" s="115" t="s">
        <v>3420</v>
      </c>
      <c r="E1626" s="118">
        <v>11298000</v>
      </c>
      <c r="F1626" s="118" t="s">
        <v>3383</v>
      </c>
      <c r="G1626" s="118" t="s">
        <v>3383</v>
      </c>
      <c r="H1626" s="118" t="s">
        <v>3383</v>
      </c>
      <c r="I1626" s="118">
        <v>11298000</v>
      </c>
    </row>
    <row r="1627" spans="2:9">
      <c r="B1627" s="115" t="s">
        <v>942</v>
      </c>
      <c r="C1627" s="115" t="s">
        <v>3102</v>
      </c>
      <c r="D1627" s="115" t="s">
        <v>3426</v>
      </c>
      <c r="E1627" s="118">
        <v>847350</v>
      </c>
      <c r="F1627" s="118" t="s">
        <v>3383</v>
      </c>
      <c r="G1627" s="118" t="s">
        <v>3383</v>
      </c>
      <c r="H1627" s="118" t="s">
        <v>3383</v>
      </c>
      <c r="I1627" s="118">
        <v>847350</v>
      </c>
    </row>
    <row r="1628" spans="2:9">
      <c r="B1628" s="115" t="s">
        <v>942</v>
      </c>
      <c r="C1628" s="115" t="s">
        <v>3103</v>
      </c>
      <c r="D1628" s="115" t="s">
        <v>1699</v>
      </c>
      <c r="E1628" s="118">
        <v>32764.2</v>
      </c>
      <c r="F1628" s="118" t="s">
        <v>3383</v>
      </c>
      <c r="G1628" s="118" t="s">
        <v>3383</v>
      </c>
      <c r="H1628" s="118" t="s">
        <v>3383</v>
      </c>
      <c r="I1628" s="118">
        <v>32764.2</v>
      </c>
    </row>
    <row r="1629" spans="2:9">
      <c r="B1629" s="115" t="s">
        <v>942</v>
      </c>
      <c r="C1629" s="115" t="s">
        <v>3104</v>
      </c>
      <c r="D1629" s="115" t="s">
        <v>1701</v>
      </c>
      <c r="E1629" s="118">
        <v>98292.6</v>
      </c>
      <c r="F1629" s="118" t="s">
        <v>3383</v>
      </c>
      <c r="G1629" s="118" t="s">
        <v>3383</v>
      </c>
      <c r="H1629" s="118" t="s">
        <v>3383</v>
      </c>
      <c r="I1629" s="118">
        <v>98292.6</v>
      </c>
    </row>
    <row r="1630" spans="2:9">
      <c r="B1630" s="115" t="s">
        <v>942</v>
      </c>
      <c r="C1630" s="115" t="s">
        <v>3105</v>
      </c>
      <c r="D1630" s="115" t="s">
        <v>3476</v>
      </c>
      <c r="E1630" s="118">
        <v>24000000</v>
      </c>
      <c r="F1630" s="118" t="s">
        <v>3383</v>
      </c>
      <c r="G1630" s="118" t="s">
        <v>3383</v>
      </c>
      <c r="H1630" s="118" t="s">
        <v>3383</v>
      </c>
      <c r="I1630" s="118">
        <v>24000000</v>
      </c>
    </row>
    <row r="1631" spans="2:9">
      <c r="B1631" s="115" t="s">
        <v>942</v>
      </c>
      <c r="C1631" s="115" t="s">
        <v>3106</v>
      </c>
      <c r="D1631" s="115" t="s">
        <v>3417</v>
      </c>
      <c r="E1631" s="118">
        <v>12500000</v>
      </c>
      <c r="F1631" s="118" t="s">
        <v>3383</v>
      </c>
      <c r="G1631" s="118" t="s">
        <v>3383</v>
      </c>
      <c r="H1631" s="118" t="s">
        <v>3383</v>
      </c>
      <c r="I1631" s="118">
        <v>12500000</v>
      </c>
    </row>
    <row r="1632" spans="2:9">
      <c r="B1632" s="115" t="s">
        <v>942</v>
      </c>
      <c r="C1632" s="115" t="s">
        <v>1517</v>
      </c>
      <c r="D1632" s="115" t="s">
        <v>1597</v>
      </c>
      <c r="E1632" s="118">
        <v>32652000</v>
      </c>
      <c r="F1632" s="118" t="s">
        <v>3383</v>
      </c>
      <c r="G1632" s="118" t="s">
        <v>3383</v>
      </c>
      <c r="H1632" s="118" t="s">
        <v>3383</v>
      </c>
      <c r="I1632" s="118">
        <v>32652000</v>
      </c>
    </row>
    <row r="1633" spans="2:9">
      <c r="B1633" s="115" t="s">
        <v>944</v>
      </c>
      <c r="C1633" s="115" t="s">
        <v>3107</v>
      </c>
      <c r="D1633" s="115" t="s">
        <v>3408</v>
      </c>
      <c r="E1633" s="118">
        <v>5350350</v>
      </c>
      <c r="F1633" s="118" t="s">
        <v>3383</v>
      </c>
      <c r="G1633" s="118" t="s">
        <v>3383</v>
      </c>
      <c r="H1633" s="118" t="s">
        <v>3383</v>
      </c>
      <c r="I1633" s="118">
        <v>5350350</v>
      </c>
    </row>
    <row r="1634" spans="2:9">
      <c r="B1634" s="115" t="s">
        <v>944</v>
      </c>
      <c r="C1634" s="115" t="s">
        <v>3108</v>
      </c>
      <c r="D1634" s="115" t="s">
        <v>1600</v>
      </c>
      <c r="E1634" s="118">
        <v>46966809.57</v>
      </c>
      <c r="F1634" s="118" t="s">
        <v>3383</v>
      </c>
      <c r="G1634" s="118" t="s">
        <v>3383</v>
      </c>
      <c r="H1634" s="118" t="s">
        <v>3383</v>
      </c>
      <c r="I1634" s="118">
        <v>46966809.57</v>
      </c>
    </row>
    <row r="1635" spans="2:9">
      <c r="B1635" s="115" t="s">
        <v>944</v>
      </c>
      <c r="C1635" s="115" t="s">
        <v>3109</v>
      </c>
      <c r="D1635" s="115" t="s">
        <v>1602</v>
      </c>
      <c r="E1635" s="118">
        <v>4929398.1500000004</v>
      </c>
      <c r="F1635" s="118" t="s">
        <v>3383</v>
      </c>
      <c r="G1635" s="118" t="s">
        <v>3383</v>
      </c>
      <c r="H1635" s="118" t="s">
        <v>3383</v>
      </c>
      <c r="I1635" s="118">
        <v>4929398.1500000004</v>
      </c>
    </row>
    <row r="1636" spans="2:9">
      <c r="B1636" s="115" t="s">
        <v>944</v>
      </c>
      <c r="C1636" s="115" t="s">
        <v>3110</v>
      </c>
      <c r="D1636" s="115" t="s">
        <v>1604</v>
      </c>
      <c r="E1636" s="118">
        <v>11548971.060000001</v>
      </c>
      <c r="F1636" s="118" t="s">
        <v>3383</v>
      </c>
      <c r="G1636" s="118" t="s">
        <v>3383</v>
      </c>
      <c r="H1636" s="118" t="s">
        <v>3383</v>
      </c>
      <c r="I1636" s="118">
        <v>11548971.060000001</v>
      </c>
    </row>
    <row r="1637" spans="2:9">
      <c r="B1637" s="115" t="s">
        <v>944</v>
      </c>
      <c r="C1637" s="115" t="s">
        <v>3111</v>
      </c>
      <c r="D1637" s="115" t="s">
        <v>2975</v>
      </c>
      <c r="E1637" s="118">
        <v>49528536.770000003</v>
      </c>
      <c r="F1637" s="118">
        <v>10878217.859999999</v>
      </c>
      <c r="G1637" s="118" t="s">
        <v>3383</v>
      </c>
      <c r="H1637" s="118">
        <v>10878217.859999999</v>
      </c>
      <c r="I1637" s="118">
        <v>38650318.909999996</v>
      </c>
    </row>
    <row r="1638" spans="2:9">
      <c r="B1638" s="115" t="s">
        <v>944</v>
      </c>
      <c r="C1638" s="115" t="s">
        <v>3112</v>
      </c>
      <c r="D1638" s="115" t="s">
        <v>1607</v>
      </c>
      <c r="E1638" s="118">
        <v>8382000</v>
      </c>
      <c r="F1638" s="118" t="s">
        <v>3383</v>
      </c>
      <c r="G1638" s="118" t="s">
        <v>3383</v>
      </c>
      <c r="H1638" s="118" t="s">
        <v>3383</v>
      </c>
      <c r="I1638" s="118">
        <v>8382000</v>
      </c>
    </row>
    <row r="1639" spans="2:9">
      <c r="B1639" s="115" t="s">
        <v>944</v>
      </c>
      <c r="C1639" s="115" t="s">
        <v>3113</v>
      </c>
      <c r="D1639" s="115" t="s">
        <v>3418</v>
      </c>
      <c r="E1639" s="118">
        <v>2250000</v>
      </c>
      <c r="F1639" s="118" t="s">
        <v>3383</v>
      </c>
      <c r="G1639" s="118" t="s">
        <v>3383</v>
      </c>
      <c r="H1639" s="118" t="s">
        <v>3383</v>
      </c>
      <c r="I1639" s="118">
        <v>2250000</v>
      </c>
    </row>
    <row r="1640" spans="2:9">
      <c r="B1640" s="115" t="s">
        <v>944</v>
      </c>
      <c r="C1640" s="115" t="s">
        <v>3114</v>
      </c>
      <c r="D1640" s="115" t="s">
        <v>3409</v>
      </c>
      <c r="E1640" s="118">
        <v>550000</v>
      </c>
      <c r="F1640" s="118" t="s">
        <v>3383</v>
      </c>
      <c r="G1640" s="118" t="s">
        <v>3383</v>
      </c>
      <c r="H1640" s="118" t="s">
        <v>3383</v>
      </c>
      <c r="I1640" s="118">
        <v>550000</v>
      </c>
    </row>
    <row r="1641" spans="2:9">
      <c r="B1641" s="115" t="s">
        <v>944</v>
      </c>
      <c r="C1641" s="115" t="s">
        <v>3115</v>
      </c>
      <c r="D1641" s="115" t="s">
        <v>1610</v>
      </c>
      <c r="E1641" s="118">
        <v>84036880</v>
      </c>
      <c r="F1641" s="118">
        <v>9000</v>
      </c>
      <c r="G1641" s="118" t="s">
        <v>3383</v>
      </c>
      <c r="H1641" s="118">
        <v>9000</v>
      </c>
      <c r="I1641" s="118">
        <v>84027880</v>
      </c>
    </row>
    <row r="1642" spans="2:9">
      <c r="B1642" s="115" t="s">
        <v>944</v>
      </c>
      <c r="C1642" s="115" t="s">
        <v>3116</v>
      </c>
      <c r="D1642" s="115" t="s">
        <v>1612</v>
      </c>
      <c r="E1642" s="118">
        <v>16486524</v>
      </c>
      <c r="F1642" s="118" t="s">
        <v>3383</v>
      </c>
      <c r="G1642" s="118" t="s">
        <v>3383</v>
      </c>
      <c r="H1642" s="118" t="s">
        <v>3383</v>
      </c>
      <c r="I1642" s="118">
        <v>16486524</v>
      </c>
    </row>
    <row r="1643" spans="2:9">
      <c r="B1643" s="115" t="s">
        <v>944</v>
      </c>
      <c r="C1643" s="115" t="s">
        <v>3117</v>
      </c>
      <c r="D1643" s="115" t="s">
        <v>2982</v>
      </c>
      <c r="E1643" s="118">
        <v>4267999.2300000004</v>
      </c>
      <c r="F1643" s="118" t="s">
        <v>3383</v>
      </c>
      <c r="G1643" s="118" t="s">
        <v>3383</v>
      </c>
      <c r="H1643" s="118" t="s">
        <v>3383</v>
      </c>
      <c r="I1643" s="118">
        <v>4267999.2300000004</v>
      </c>
    </row>
    <row r="1644" spans="2:9">
      <c r="B1644" s="115" t="s">
        <v>944</v>
      </c>
      <c r="C1644" s="115" t="s">
        <v>3118</v>
      </c>
      <c r="D1644" s="115" t="s">
        <v>1615</v>
      </c>
      <c r="E1644" s="118">
        <v>5400000</v>
      </c>
      <c r="F1644" s="118">
        <v>162321</v>
      </c>
      <c r="G1644" s="118" t="s">
        <v>3383</v>
      </c>
      <c r="H1644" s="118">
        <v>162321</v>
      </c>
      <c r="I1644" s="118">
        <v>5237679</v>
      </c>
    </row>
    <row r="1645" spans="2:9">
      <c r="B1645" s="115" t="s">
        <v>944</v>
      </c>
      <c r="C1645" s="115" t="s">
        <v>3119</v>
      </c>
      <c r="D1645" s="115" t="s">
        <v>3410</v>
      </c>
      <c r="E1645" s="118">
        <v>750000</v>
      </c>
      <c r="F1645" s="118" t="s">
        <v>3383</v>
      </c>
      <c r="G1645" s="118" t="s">
        <v>3383</v>
      </c>
      <c r="H1645" s="118" t="s">
        <v>3383</v>
      </c>
      <c r="I1645" s="118">
        <v>750000</v>
      </c>
    </row>
    <row r="1646" spans="2:9">
      <c r="B1646" s="115" t="s">
        <v>944</v>
      </c>
      <c r="C1646" s="115" t="s">
        <v>3120</v>
      </c>
      <c r="D1646" s="115" t="s">
        <v>3411</v>
      </c>
      <c r="E1646" s="118">
        <v>320000</v>
      </c>
      <c r="F1646" s="118" t="s">
        <v>3383</v>
      </c>
      <c r="G1646" s="118" t="s">
        <v>3383</v>
      </c>
      <c r="H1646" s="118" t="s">
        <v>3383</v>
      </c>
      <c r="I1646" s="118">
        <v>320000</v>
      </c>
    </row>
    <row r="1647" spans="2:9">
      <c r="B1647" s="115" t="s">
        <v>944</v>
      </c>
      <c r="C1647" s="115" t="s">
        <v>3121</v>
      </c>
      <c r="D1647" s="115" t="s">
        <v>1619</v>
      </c>
      <c r="E1647" s="118">
        <v>600000</v>
      </c>
      <c r="F1647" s="118" t="s">
        <v>3383</v>
      </c>
      <c r="G1647" s="118" t="s">
        <v>3383</v>
      </c>
      <c r="H1647" s="118" t="s">
        <v>3383</v>
      </c>
      <c r="I1647" s="118">
        <v>600000</v>
      </c>
    </row>
    <row r="1648" spans="2:9">
      <c r="B1648" s="115" t="s">
        <v>944</v>
      </c>
      <c r="C1648" s="115" t="s">
        <v>3122</v>
      </c>
      <c r="D1648" s="115" t="s">
        <v>3412</v>
      </c>
      <c r="E1648" s="118">
        <v>3200000</v>
      </c>
      <c r="F1648" s="118" t="s">
        <v>3383</v>
      </c>
      <c r="G1648" s="118" t="s">
        <v>3383</v>
      </c>
      <c r="H1648" s="118" t="s">
        <v>3383</v>
      </c>
      <c r="I1648" s="118">
        <v>3200000</v>
      </c>
    </row>
    <row r="1649" spans="2:9">
      <c r="B1649" s="115" t="s">
        <v>944</v>
      </c>
      <c r="C1649" s="115" t="s">
        <v>3123</v>
      </c>
      <c r="D1649" s="115" t="s">
        <v>3413</v>
      </c>
      <c r="E1649" s="118">
        <v>800000</v>
      </c>
      <c r="F1649" s="118" t="s">
        <v>3383</v>
      </c>
      <c r="G1649" s="118" t="s">
        <v>3383</v>
      </c>
      <c r="H1649" s="118" t="s">
        <v>3383</v>
      </c>
      <c r="I1649" s="118">
        <v>800000</v>
      </c>
    </row>
    <row r="1650" spans="2:9">
      <c r="B1650" s="115" t="s">
        <v>944</v>
      </c>
      <c r="C1650" s="115" t="s">
        <v>3124</v>
      </c>
      <c r="D1650" s="115" t="s">
        <v>3419</v>
      </c>
      <c r="E1650" s="118">
        <v>280000</v>
      </c>
      <c r="F1650" s="118" t="s">
        <v>3383</v>
      </c>
      <c r="G1650" s="118" t="s">
        <v>3383</v>
      </c>
      <c r="H1650" s="118" t="s">
        <v>3383</v>
      </c>
      <c r="I1650" s="118">
        <v>280000</v>
      </c>
    </row>
    <row r="1651" spans="2:9">
      <c r="B1651" s="115" t="s">
        <v>944</v>
      </c>
      <c r="C1651" s="115" t="s">
        <v>3125</v>
      </c>
      <c r="D1651" s="115" t="s">
        <v>1647</v>
      </c>
      <c r="E1651" s="118">
        <v>3399999.99</v>
      </c>
      <c r="F1651" s="118" t="s">
        <v>3383</v>
      </c>
      <c r="G1651" s="118" t="s">
        <v>3383</v>
      </c>
      <c r="H1651" s="118" t="s">
        <v>3383</v>
      </c>
      <c r="I1651" s="118">
        <v>3399999.99</v>
      </c>
    </row>
    <row r="1652" spans="2:9">
      <c r="B1652" s="115" t="s">
        <v>944</v>
      </c>
      <c r="C1652" s="115" t="s">
        <v>3126</v>
      </c>
      <c r="D1652" s="115" t="s">
        <v>3423</v>
      </c>
      <c r="E1652" s="118">
        <v>1680000</v>
      </c>
      <c r="F1652" s="118" t="s">
        <v>3383</v>
      </c>
      <c r="G1652" s="118" t="s">
        <v>3383</v>
      </c>
      <c r="H1652" s="118" t="s">
        <v>3383</v>
      </c>
      <c r="I1652" s="118">
        <v>1680000</v>
      </c>
    </row>
    <row r="1653" spans="2:9">
      <c r="B1653" s="115" t="s">
        <v>944</v>
      </c>
      <c r="C1653" s="115" t="s">
        <v>3127</v>
      </c>
      <c r="D1653" s="115" t="s">
        <v>1625</v>
      </c>
      <c r="E1653" s="118">
        <v>5055855</v>
      </c>
      <c r="F1653" s="118" t="s">
        <v>3383</v>
      </c>
      <c r="G1653" s="118" t="s">
        <v>3383</v>
      </c>
      <c r="H1653" s="118" t="s">
        <v>3383</v>
      </c>
      <c r="I1653" s="118">
        <v>5055855</v>
      </c>
    </row>
    <row r="1654" spans="2:9">
      <c r="B1654" s="115" t="s">
        <v>944</v>
      </c>
      <c r="C1654" s="115" t="s">
        <v>3128</v>
      </c>
      <c r="D1654" s="115" t="s">
        <v>3424</v>
      </c>
      <c r="E1654" s="118">
        <v>2259600</v>
      </c>
      <c r="F1654" s="118" t="s">
        <v>3383</v>
      </c>
      <c r="G1654" s="118" t="s">
        <v>3383</v>
      </c>
      <c r="H1654" s="118" t="s">
        <v>3383</v>
      </c>
      <c r="I1654" s="118">
        <v>2259600</v>
      </c>
    </row>
    <row r="1655" spans="2:9">
      <c r="B1655" s="115" t="s">
        <v>944</v>
      </c>
      <c r="C1655" s="115" t="s">
        <v>3129</v>
      </c>
      <c r="D1655" s="115" t="s">
        <v>3420</v>
      </c>
      <c r="E1655" s="118">
        <v>7061250</v>
      </c>
      <c r="F1655" s="118" t="s">
        <v>3383</v>
      </c>
      <c r="G1655" s="118" t="s">
        <v>3383</v>
      </c>
      <c r="H1655" s="118" t="s">
        <v>3383</v>
      </c>
      <c r="I1655" s="118">
        <v>7061250</v>
      </c>
    </row>
    <row r="1656" spans="2:9">
      <c r="B1656" s="115" t="s">
        <v>944</v>
      </c>
      <c r="C1656" s="115" t="s">
        <v>3130</v>
      </c>
      <c r="D1656" s="115" t="s">
        <v>3426</v>
      </c>
      <c r="E1656" s="118">
        <v>847350</v>
      </c>
      <c r="F1656" s="118" t="s">
        <v>3383</v>
      </c>
      <c r="G1656" s="118" t="s">
        <v>3383</v>
      </c>
      <c r="H1656" s="118" t="s">
        <v>3383</v>
      </c>
      <c r="I1656" s="118">
        <v>847350</v>
      </c>
    </row>
    <row r="1657" spans="2:9">
      <c r="B1657" s="115" t="s">
        <v>944</v>
      </c>
      <c r="C1657" s="115" t="s">
        <v>3131</v>
      </c>
      <c r="D1657" s="115" t="s">
        <v>1699</v>
      </c>
      <c r="E1657" s="118">
        <v>32764.2</v>
      </c>
      <c r="F1657" s="118" t="s">
        <v>3383</v>
      </c>
      <c r="G1657" s="118" t="s">
        <v>3383</v>
      </c>
      <c r="H1657" s="118" t="s">
        <v>3383</v>
      </c>
      <c r="I1657" s="118">
        <v>32764.2</v>
      </c>
    </row>
    <row r="1658" spans="2:9">
      <c r="B1658" s="115" t="s">
        <v>944</v>
      </c>
      <c r="C1658" s="115" t="s">
        <v>3132</v>
      </c>
      <c r="D1658" s="115" t="s">
        <v>1701</v>
      </c>
      <c r="E1658" s="118">
        <v>98292.6</v>
      </c>
      <c r="F1658" s="118" t="s">
        <v>3383</v>
      </c>
      <c r="G1658" s="118" t="s">
        <v>3383</v>
      </c>
      <c r="H1658" s="118" t="s">
        <v>3383</v>
      </c>
      <c r="I1658" s="118">
        <v>98292.6</v>
      </c>
    </row>
    <row r="1659" spans="2:9">
      <c r="B1659" s="115" t="s">
        <v>944</v>
      </c>
      <c r="C1659" s="115" t="s">
        <v>3133</v>
      </c>
      <c r="D1659" s="115" t="s">
        <v>3430</v>
      </c>
      <c r="E1659" s="118">
        <v>12000000</v>
      </c>
      <c r="F1659" s="118" t="s">
        <v>3383</v>
      </c>
      <c r="G1659" s="118" t="s">
        <v>3383</v>
      </c>
      <c r="H1659" s="118" t="s">
        <v>3383</v>
      </c>
      <c r="I1659" s="118">
        <v>12000000</v>
      </c>
    </row>
    <row r="1660" spans="2:9">
      <c r="B1660" s="115" t="s">
        <v>944</v>
      </c>
      <c r="C1660" s="115" t="s">
        <v>3134</v>
      </c>
      <c r="D1660" s="115" t="s">
        <v>3417</v>
      </c>
      <c r="E1660" s="118">
        <v>5000000</v>
      </c>
      <c r="F1660" s="118" t="s">
        <v>3383</v>
      </c>
      <c r="G1660" s="118" t="s">
        <v>3383</v>
      </c>
      <c r="H1660" s="118" t="s">
        <v>3383</v>
      </c>
      <c r="I1660" s="118">
        <v>5000000</v>
      </c>
    </row>
    <row r="1661" spans="2:9">
      <c r="B1661" s="115" t="s">
        <v>944</v>
      </c>
      <c r="C1661" s="115" t="s">
        <v>3378</v>
      </c>
      <c r="D1661" s="115" t="s">
        <v>3405</v>
      </c>
      <c r="E1661" s="118">
        <v>6183042.9800000004</v>
      </c>
      <c r="F1661" s="118">
        <v>6183042.9800000004</v>
      </c>
      <c r="G1661" s="118" t="s">
        <v>3383</v>
      </c>
      <c r="H1661" s="118">
        <v>6183042.9800000004</v>
      </c>
      <c r="I1661" s="118" t="s">
        <v>3383</v>
      </c>
    </row>
    <row r="1662" spans="2:9">
      <c r="B1662" s="115" t="s">
        <v>946</v>
      </c>
      <c r="C1662" s="115" t="s">
        <v>1518</v>
      </c>
      <c r="D1662" s="115" t="s">
        <v>3464</v>
      </c>
      <c r="E1662" s="118">
        <v>982266.73</v>
      </c>
      <c r="F1662" s="118">
        <v>305277.15000000002</v>
      </c>
      <c r="G1662" s="118" t="s">
        <v>3383</v>
      </c>
      <c r="H1662" s="118">
        <v>305277.15000000002</v>
      </c>
      <c r="I1662" s="118">
        <v>676989.58</v>
      </c>
    </row>
    <row r="1663" spans="2:9">
      <c r="B1663" s="115" t="s">
        <v>946</v>
      </c>
      <c r="C1663" s="115" t="s">
        <v>3135</v>
      </c>
      <c r="D1663" s="115" t="s">
        <v>3408</v>
      </c>
      <c r="E1663" s="118">
        <v>209300</v>
      </c>
      <c r="F1663" s="118">
        <v>141795.9</v>
      </c>
      <c r="G1663" s="118" t="s">
        <v>3383</v>
      </c>
      <c r="H1663" s="118">
        <v>141795.9</v>
      </c>
      <c r="I1663" s="118">
        <v>67504.100000000006</v>
      </c>
    </row>
    <row r="1664" spans="2:9">
      <c r="B1664" s="115" t="s">
        <v>946</v>
      </c>
      <c r="C1664" s="115" t="s">
        <v>3136</v>
      </c>
      <c r="D1664" s="115" t="s">
        <v>2969</v>
      </c>
      <c r="E1664" s="118">
        <v>503031.56</v>
      </c>
      <c r="F1664" s="118">
        <v>406429.55</v>
      </c>
      <c r="G1664" s="118" t="s">
        <v>3383</v>
      </c>
      <c r="H1664" s="118">
        <v>406429.55</v>
      </c>
      <c r="I1664" s="118">
        <v>96602.01</v>
      </c>
    </row>
    <row r="1665" spans="2:9">
      <c r="B1665" s="115" t="s">
        <v>946</v>
      </c>
      <c r="C1665" s="115" t="s">
        <v>3137</v>
      </c>
      <c r="D1665" s="115" t="s">
        <v>2971</v>
      </c>
      <c r="E1665" s="118">
        <v>147966.69</v>
      </c>
      <c r="F1665" s="118">
        <v>20590.099999999999</v>
      </c>
      <c r="G1665" s="118" t="s">
        <v>3383</v>
      </c>
      <c r="H1665" s="118">
        <v>20590.099999999999</v>
      </c>
      <c r="I1665" s="118">
        <v>127376.59</v>
      </c>
    </row>
    <row r="1666" spans="2:9">
      <c r="B1666" s="115" t="s">
        <v>946</v>
      </c>
      <c r="C1666" s="115" t="s">
        <v>3138</v>
      </c>
      <c r="D1666" s="115" t="s">
        <v>2973</v>
      </c>
      <c r="E1666" s="118">
        <v>211260.15</v>
      </c>
      <c r="F1666" s="118">
        <v>24528.81</v>
      </c>
      <c r="G1666" s="118" t="s">
        <v>3383</v>
      </c>
      <c r="H1666" s="118">
        <v>24528.81</v>
      </c>
      <c r="I1666" s="118">
        <v>186731.34</v>
      </c>
    </row>
    <row r="1667" spans="2:9">
      <c r="B1667" s="115" t="s">
        <v>946</v>
      </c>
      <c r="C1667" s="115" t="s">
        <v>3139</v>
      </c>
      <c r="D1667" s="115" t="s">
        <v>2975</v>
      </c>
      <c r="E1667" s="118">
        <v>1.1200000000000001</v>
      </c>
      <c r="F1667" s="118" t="s">
        <v>3498</v>
      </c>
      <c r="G1667" s="118" t="s">
        <v>3383</v>
      </c>
      <c r="H1667" s="118" t="s">
        <v>3498</v>
      </c>
      <c r="I1667" s="118">
        <v>2641.9</v>
      </c>
    </row>
    <row r="1668" spans="2:9">
      <c r="B1668" s="115" t="s">
        <v>946</v>
      </c>
      <c r="C1668" s="115" t="s">
        <v>3140</v>
      </c>
      <c r="D1668" s="115" t="s">
        <v>1778</v>
      </c>
      <c r="E1668" s="118">
        <v>1012000</v>
      </c>
      <c r="F1668" s="118" t="s">
        <v>3383</v>
      </c>
      <c r="G1668" s="118" t="s">
        <v>3383</v>
      </c>
      <c r="H1668" s="118" t="s">
        <v>3383</v>
      </c>
      <c r="I1668" s="118">
        <v>1012000</v>
      </c>
    </row>
    <row r="1669" spans="2:9">
      <c r="B1669" s="115" t="s">
        <v>946</v>
      </c>
      <c r="C1669" s="115" t="s">
        <v>3141</v>
      </c>
      <c r="D1669" s="115" t="s">
        <v>3418</v>
      </c>
      <c r="E1669" s="118">
        <v>210000</v>
      </c>
      <c r="F1669" s="118" t="s">
        <v>3383</v>
      </c>
      <c r="G1669" s="118" t="s">
        <v>3383</v>
      </c>
      <c r="H1669" s="118" t="s">
        <v>3383</v>
      </c>
      <c r="I1669" s="118">
        <v>210000</v>
      </c>
    </row>
    <row r="1670" spans="2:9">
      <c r="B1670" s="115" t="s">
        <v>946</v>
      </c>
      <c r="C1670" s="115" t="s">
        <v>3142</v>
      </c>
      <c r="D1670" s="115" t="s">
        <v>3409</v>
      </c>
      <c r="E1670" s="118">
        <v>25000</v>
      </c>
      <c r="F1670" s="118" t="s">
        <v>3383</v>
      </c>
      <c r="G1670" s="118" t="s">
        <v>3383</v>
      </c>
      <c r="H1670" s="118" t="s">
        <v>3383</v>
      </c>
      <c r="I1670" s="118">
        <v>25000</v>
      </c>
    </row>
    <row r="1671" spans="2:9">
      <c r="B1671" s="115" t="s">
        <v>946</v>
      </c>
      <c r="C1671" s="115" t="s">
        <v>3143</v>
      </c>
      <c r="D1671" s="115" t="s">
        <v>3491</v>
      </c>
      <c r="E1671" s="118">
        <v>1</v>
      </c>
      <c r="F1671" s="118" t="s">
        <v>3383</v>
      </c>
      <c r="G1671" s="118" t="s">
        <v>3383</v>
      </c>
      <c r="H1671" s="118" t="s">
        <v>3383</v>
      </c>
      <c r="I1671" s="118">
        <v>1</v>
      </c>
    </row>
    <row r="1672" spans="2:9">
      <c r="B1672" s="115" t="s">
        <v>946</v>
      </c>
      <c r="C1672" s="115" t="s">
        <v>3144</v>
      </c>
      <c r="D1672" s="115" t="s">
        <v>2306</v>
      </c>
      <c r="E1672" s="118">
        <v>594192.09</v>
      </c>
      <c r="F1672" s="118">
        <v>352020</v>
      </c>
      <c r="G1672" s="118" t="s">
        <v>3383</v>
      </c>
      <c r="H1672" s="118">
        <v>352020</v>
      </c>
      <c r="I1672" s="118">
        <v>242172.09</v>
      </c>
    </row>
    <row r="1673" spans="2:9">
      <c r="B1673" s="115" t="s">
        <v>946</v>
      </c>
      <c r="C1673" s="115" t="s">
        <v>3145</v>
      </c>
      <c r="D1673" s="115" t="s">
        <v>2982</v>
      </c>
      <c r="E1673" s="118">
        <v>684000</v>
      </c>
      <c r="F1673" s="118" t="s">
        <v>3383</v>
      </c>
      <c r="G1673" s="118" t="s">
        <v>3383</v>
      </c>
      <c r="H1673" s="118" t="s">
        <v>3383</v>
      </c>
      <c r="I1673" s="118">
        <v>684000</v>
      </c>
    </row>
    <row r="1674" spans="2:9">
      <c r="B1674" s="115" t="s">
        <v>946</v>
      </c>
      <c r="C1674" s="115" t="s">
        <v>3146</v>
      </c>
      <c r="D1674" s="115" t="s">
        <v>2984</v>
      </c>
      <c r="E1674" s="118">
        <v>175000</v>
      </c>
      <c r="F1674" s="118">
        <v>3600</v>
      </c>
      <c r="G1674" s="118" t="s">
        <v>3383</v>
      </c>
      <c r="H1674" s="118">
        <v>3600</v>
      </c>
      <c r="I1674" s="118">
        <v>171400</v>
      </c>
    </row>
    <row r="1675" spans="2:9">
      <c r="B1675" s="115" t="s">
        <v>946</v>
      </c>
      <c r="C1675" s="115" t="s">
        <v>1519</v>
      </c>
      <c r="D1675" s="115" t="s">
        <v>1597</v>
      </c>
      <c r="E1675" s="117">
        <v>21353000</v>
      </c>
      <c r="F1675" s="117" t="s">
        <v>3383</v>
      </c>
      <c r="G1675" s="117" t="s">
        <v>3383</v>
      </c>
      <c r="H1675" s="117" t="s">
        <v>3383</v>
      </c>
      <c r="I1675" s="117">
        <v>21353000</v>
      </c>
    </row>
    <row r="1676" spans="2:9">
      <c r="B1676" s="115" t="s">
        <v>948</v>
      </c>
      <c r="C1676" s="115" t="s">
        <v>3147</v>
      </c>
      <c r="D1676" s="115" t="s">
        <v>3408</v>
      </c>
      <c r="E1676" s="117">
        <v>2583050</v>
      </c>
      <c r="F1676" s="117" t="s">
        <v>3383</v>
      </c>
      <c r="G1676" s="117" t="s">
        <v>3383</v>
      </c>
      <c r="H1676" s="117" t="s">
        <v>3383</v>
      </c>
      <c r="I1676" s="117">
        <v>2583050</v>
      </c>
    </row>
    <row r="1677" spans="2:9">
      <c r="B1677" s="115" t="s">
        <v>948</v>
      </c>
      <c r="C1677" s="115" t="s">
        <v>3148</v>
      </c>
      <c r="D1677" s="115" t="s">
        <v>1600</v>
      </c>
      <c r="E1677" s="117">
        <v>26007927.859999999</v>
      </c>
      <c r="F1677" s="117" t="s">
        <v>3383</v>
      </c>
      <c r="G1677" s="117" t="s">
        <v>3383</v>
      </c>
      <c r="H1677" s="117" t="s">
        <v>3383</v>
      </c>
      <c r="I1677" s="117">
        <v>26007927.859999999</v>
      </c>
    </row>
    <row r="1678" spans="2:9">
      <c r="B1678" s="115" t="s">
        <v>948</v>
      </c>
      <c r="C1678" s="115" t="s">
        <v>3149</v>
      </c>
      <c r="D1678" s="115" t="s">
        <v>1602</v>
      </c>
      <c r="E1678" s="117">
        <v>2382000.29</v>
      </c>
      <c r="F1678" s="117" t="s">
        <v>3383</v>
      </c>
      <c r="G1678" s="117" t="s">
        <v>3383</v>
      </c>
      <c r="H1678" s="117" t="s">
        <v>3383</v>
      </c>
      <c r="I1678" s="117">
        <v>2382000.29</v>
      </c>
    </row>
    <row r="1679" spans="2:9">
      <c r="B1679" s="115" t="s">
        <v>948</v>
      </c>
      <c r="C1679" s="115" t="s">
        <v>3150</v>
      </c>
      <c r="D1679" s="115" t="s">
        <v>1604</v>
      </c>
      <c r="E1679" s="117">
        <v>9789928.6600000001</v>
      </c>
      <c r="F1679" s="117" t="s">
        <v>3383</v>
      </c>
      <c r="G1679" s="117" t="s">
        <v>3383</v>
      </c>
      <c r="H1679" s="117" t="s">
        <v>3383</v>
      </c>
      <c r="I1679" s="117">
        <v>9789928.6600000001</v>
      </c>
    </row>
    <row r="1680" spans="2:9">
      <c r="B1680" s="115" t="s">
        <v>948</v>
      </c>
      <c r="C1680" s="115" t="s">
        <v>3151</v>
      </c>
      <c r="D1680" s="115" t="s">
        <v>2975</v>
      </c>
      <c r="E1680" s="117">
        <v>39503873.990000002</v>
      </c>
      <c r="F1680" s="117">
        <v>2583860.5099999998</v>
      </c>
      <c r="G1680" s="117" t="s">
        <v>3383</v>
      </c>
      <c r="H1680" s="117">
        <v>2583860.5099999998</v>
      </c>
      <c r="I1680" s="117">
        <v>36920013.479999997</v>
      </c>
    </row>
    <row r="1681" spans="2:9">
      <c r="B1681" s="115" t="s">
        <v>948</v>
      </c>
      <c r="C1681" s="115" t="s">
        <v>3152</v>
      </c>
      <c r="D1681" s="115" t="s">
        <v>1607</v>
      </c>
      <c r="E1681" s="117">
        <v>29326000</v>
      </c>
      <c r="F1681" s="117" t="s">
        <v>3383</v>
      </c>
      <c r="G1681" s="117" t="s">
        <v>3383</v>
      </c>
      <c r="H1681" s="117" t="s">
        <v>3383</v>
      </c>
      <c r="I1681" s="117">
        <v>29326000</v>
      </c>
    </row>
    <row r="1682" spans="2:9">
      <c r="B1682" s="115" t="s">
        <v>948</v>
      </c>
      <c r="C1682" s="115" t="s">
        <v>3153</v>
      </c>
      <c r="D1682" s="115" t="s">
        <v>3409</v>
      </c>
      <c r="E1682" s="117">
        <v>375000</v>
      </c>
      <c r="F1682" s="117" t="s">
        <v>3383</v>
      </c>
      <c r="G1682" s="117" t="s">
        <v>3383</v>
      </c>
      <c r="H1682" s="117" t="s">
        <v>3383</v>
      </c>
      <c r="I1682" s="117">
        <v>375000</v>
      </c>
    </row>
    <row r="1683" spans="2:9">
      <c r="B1683" s="115" t="s">
        <v>948</v>
      </c>
      <c r="C1683" s="115" t="s">
        <v>3154</v>
      </c>
      <c r="D1683" s="115" t="s">
        <v>1610</v>
      </c>
      <c r="E1683" s="117">
        <v>138860279.55000001</v>
      </c>
      <c r="F1683" s="117">
        <v>2700000</v>
      </c>
      <c r="G1683" s="117" t="s">
        <v>3383</v>
      </c>
      <c r="H1683" s="117">
        <v>2700000</v>
      </c>
      <c r="I1683" s="117">
        <v>136160279.55000001</v>
      </c>
    </row>
    <row r="1684" spans="2:9">
      <c r="B1684" s="115" t="s">
        <v>948</v>
      </c>
      <c r="C1684" s="115" t="s">
        <v>3155</v>
      </c>
      <c r="D1684" s="115" t="s">
        <v>1612</v>
      </c>
      <c r="E1684" s="117">
        <v>9391110</v>
      </c>
      <c r="F1684" s="117" t="s">
        <v>3383</v>
      </c>
      <c r="G1684" s="117" t="s">
        <v>3383</v>
      </c>
      <c r="H1684" s="117" t="s">
        <v>3383</v>
      </c>
      <c r="I1684" s="117">
        <v>9391110</v>
      </c>
    </row>
    <row r="1685" spans="2:9">
      <c r="B1685" s="115" t="s">
        <v>948</v>
      </c>
      <c r="C1685" s="115" t="s">
        <v>3156</v>
      </c>
      <c r="D1685" s="115" t="s">
        <v>2982</v>
      </c>
      <c r="E1685" s="117">
        <v>11339002.720000001</v>
      </c>
      <c r="F1685" s="117" t="s">
        <v>3383</v>
      </c>
      <c r="G1685" s="117" t="s">
        <v>3383</v>
      </c>
      <c r="H1685" s="117" t="s">
        <v>3383</v>
      </c>
      <c r="I1685" s="117">
        <v>11339002.720000001</v>
      </c>
    </row>
    <row r="1686" spans="2:9">
      <c r="B1686" s="115" t="s">
        <v>948</v>
      </c>
      <c r="C1686" s="115" t="s">
        <v>3157</v>
      </c>
      <c r="D1686" s="115" t="s">
        <v>1615</v>
      </c>
      <c r="E1686" s="117">
        <v>3600000</v>
      </c>
      <c r="F1686" s="117" t="s">
        <v>3383</v>
      </c>
      <c r="G1686" s="117" t="s">
        <v>3383</v>
      </c>
      <c r="H1686" s="117" t="s">
        <v>3383</v>
      </c>
      <c r="I1686" s="117">
        <v>3600000</v>
      </c>
    </row>
    <row r="1687" spans="2:9">
      <c r="B1687" s="115" t="s">
        <v>948</v>
      </c>
      <c r="C1687" s="115" t="s">
        <v>3158</v>
      </c>
      <c r="D1687" s="115" t="s">
        <v>3410</v>
      </c>
      <c r="E1687" s="117">
        <v>375000</v>
      </c>
      <c r="F1687" s="117" t="s">
        <v>3383</v>
      </c>
      <c r="G1687" s="117" t="s">
        <v>3383</v>
      </c>
      <c r="H1687" s="117" t="s">
        <v>3383</v>
      </c>
      <c r="I1687" s="117">
        <v>375000</v>
      </c>
    </row>
    <row r="1688" spans="2:9">
      <c r="B1688" s="115" t="s">
        <v>948</v>
      </c>
      <c r="C1688" s="115" t="s">
        <v>3159</v>
      </c>
      <c r="D1688" s="115" t="s">
        <v>3411</v>
      </c>
      <c r="E1688" s="117">
        <v>240000</v>
      </c>
      <c r="F1688" s="117" t="s">
        <v>3383</v>
      </c>
      <c r="G1688" s="117" t="s">
        <v>3383</v>
      </c>
      <c r="H1688" s="117" t="s">
        <v>3383</v>
      </c>
      <c r="I1688" s="117">
        <v>240000</v>
      </c>
    </row>
    <row r="1689" spans="2:9">
      <c r="B1689" s="115" t="s">
        <v>948</v>
      </c>
      <c r="C1689" s="115" t="s">
        <v>3160</v>
      </c>
      <c r="D1689" s="115" t="s">
        <v>3433</v>
      </c>
      <c r="E1689" s="117">
        <v>450000</v>
      </c>
      <c r="F1689" s="117" t="s">
        <v>3383</v>
      </c>
      <c r="G1689" s="117" t="s">
        <v>3383</v>
      </c>
      <c r="H1689" s="117" t="s">
        <v>3383</v>
      </c>
      <c r="I1689" s="117">
        <v>450000</v>
      </c>
    </row>
    <row r="1690" spans="2:9">
      <c r="B1690" s="115" t="s">
        <v>948</v>
      </c>
      <c r="C1690" s="115" t="s">
        <v>3161</v>
      </c>
      <c r="D1690" s="115" t="s">
        <v>3412</v>
      </c>
      <c r="E1690" s="117">
        <v>2400000</v>
      </c>
      <c r="F1690" s="117" t="s">
        <v>3383</v>
      </c>
      <c r="G1690" s="117" t="s">
        <v>3383</v>
      </c>
      <c r="H1690" s="117" t="s">
        <v>3383</v>
      </c>
      <c r="I1690" s="117">
        <v>2400000</v>
      </c>
    </row>
    <row r="1691" spans="2:9">
      <c r="B1691" s="115" t="s">
        <v>948</v>
      </c>
      <c r="C1691" s="115" t="s">
        <v>3162</v>
      </c>
      <c r="D1691" s="115" t="s">
        <v>3413</v>
      </c>
      <c r="E1691" s="117">
        <v>400000</v>
      </c>
      <c r="F1691" s="117" t="s">
        <v>3383</v>
      </c>
      <c r="G1691" s="117" t="s">
        <v>3383</v>
      </c>
      <c r="H1691" s="117" t="s">
        <v>3383</v>
      </c>
      <c r="I1691" s="117">
        <v>400000</v>
      </c>
    </row>
    <row r="1692" spans="2:9">
      <c r="B1692" s="115" t="s">
        <v>948</v>
      </c>
      <c r="C1692" s="115" t="s">
        <v>3163</v>
      </c>
      <c r="D1692" s="115" t="s">
        <v>3419</v>
      </c>
      <c r="E1692" s="117">
        <v>160000</v>
      </c>
      <c r="F1692" s="117" t="s">
        <v>3383</v>
      </c>
      <c r="G1692" s="117" t="s">
        <v>3383</v>
      </c>
      <c r="H1692" s="117" t="s">
        <v>3383</v>
      </c>
      <c r="I1692" s="117">
        <v>160000</v>
      </c>
    </row>
    <row r="1693" spans="2:9">
      <c r="B1693" s="115" t="s">
        <v>948</v>
      </c>
      <c r="C1693" s="115" t="s">
        <v>3164</v>
      </c>
      <c r="D1693" s="115" t="s">
        <v>1647</v>
      </c>
      <c r="E1693" s="117">
        <v>1500000</v>
      </c>
      <c r="F1693" s="117" t="s">
        <v>3383</v>
      </c>
      <c r="G1693" s="117" t="s">
        <v>3383</v>
      </c>
      <c r="H1693" s="117" t="s">
        <v>3383</v>
      </c>
      <c r="I1693" s="117">
        <v>1500000</v>
      </c>
    </row>
    <row r="1694" spans="2:9">
      <c r="B1694" s="115" t="s">
        <v>948</v>
      </c>
      <c r="C1694" s="115" t="s">
        <v>3165</v>
      </c>
      <c r="D1694" s="115" t="s">
        <v>3423</v>
      </c>
      <c r="E1694" s="117">
        <v>960000</v>
      </c>
      <c r="F1694" s="117" t="s">
        <v>3383</v>
      </c>
      <c r="G1694" s="117" t="s">
        <v>3383</v>
      </c>
      <c r="H1694" s="117" t="s">
        <v>3383</v>
      </c>
      <c r="I1694" s="117">
        <v>960000</v>
      </c>
    </row>
    <row r="1695" spans="2:9">
      <c r="B1695" s="115" t="s">
        <v>948</v>
      </c>
      <c r="C1695" s="115" t="s">
        <v>3166</v>
      </c>
      <c r="D1695" s="115" t="s">
        <v>1625</v>
      </c>
      <c r="E1695" s="117">
        <v>1920660</v>
      </c>
      <c r="F1695" s="117" t="s">
        <v>3383</v>
      </c>
      <c r="G1695" s="117" t="s">
        <v>3383</v>
      </c>
      <c r="H1695" s="117" t="s">
        <v>3383</v>
      </c>
      <c r="I1695" s="117">
        <v>1920660</v>
      </c>
    </row>
    <row r="1696" spans="2:9">
      <c r="B1696" s="115" t="s">
        <v>948</v>
      </c>
      <c r="C1696" s="115" t="s">
        <v>3167</v>
      </c>
      <c r="D1696" s="115" t="s">
        <v>3424</v>
      </c>
      <c r="E1696" s="117">
        <v>2259600</v>
      </c>
      <c r="F1696" s="117" t="s">
        <v>3383</v>
      </c>
      <c r="G1696" s="117" t="s">
        <v>3383</v>
      </c>
      <c r="H1696" s="117" t="s">
        <v>3383</v>
      </c>
      <c r="I1696" s="117">
        <v>2259600</v>
      </c>
    </row>
    <row r="1697" spans="2:9">
      <c r="B1697" s="115" t="s">
        <v>948</v>
      </c>
      <c r="C1697" s="115" t="s">
        <v>3168</v>
      </c>
      <c r="D1697" s="115" t="s">
        <v>3420</v>
      </c>
      <c r="E1697" s="117">
        <v>4236750</v>
      </c>
      <c r="F1697" s="117" t="s">
        <v>3383</v>
      </c>
      <c r="G1697" s="117" t="s">
        <v>3383</v>
      </c>
      <c r="H1697" s="117" t="s">
        <v>3383</v>
      </c>
      <c r="I1697" s="117">
        <v>4236750</v>
      </c>
    </row>
    <row r="1698" spans="2:9">
      <c r="B1698" s="115" t="s">
        <v>948</v>
      </c>
      <c r="C1698" s="115" t="s">
        <v>3169</v>
      </c>
      <c r="D1698" s="115" t="s">
        <v>1699</v>
      </c>
      <c r="E1698" s="117">
        <v>32764.2</v>
      </c>
      <c r="F1698" s="117" t="s">
        <v>3383</v>
      </c>
      <c r="G1698" s="117" t="s">
        <v>3383</v>
      </c>
      <c r="H1698" s="117" t="s">
        <v>3383</v>
      </c>
      <c r="I1698" s="117">
        <v>32764.2</v>
      </c>
    </row>
    <row r="1699" spans="2:9">
      <c r="B1699" s="115" t="s">
        <v>948</v>
      </c>
      <c r="C1699" s="115" t="s">
        <v>3170</v>
      </c>
      <c r="D1699" s="115" t="s">
        <v>1701</v>
      </c>
      <c r="E1699" s="117">
        <v>98292.6</v>
      </c>
      <c r="F1699" s="117" t="s">
        <v>3383</v>
      </c>
      <c r="G1699" s="117" t="s">
        <v>3383</v>
      </c>
      <c r="H1699" s="117" t="s">
        <v>3383</v>
      </c>
      <c r="I1699" s="117">
        <v>98292.6</v>
      </c>
    </row>
    <row r="1700" spans="2:9">
      <c r="B1700" s="115" t="s">
        <v>948</v>
      </c>
      <c r="C1700" s="115" t="s">
        <v>3171</v>
      </c>
      <c r="D1700" s="115" t="s">
        <v>3432</v>
      </c>
      <c r="E1700" s="117">
        <v>3000000</v>
      </c>
      <c r="F1700" s="117" t="s">
        <v>3383</v>
      </c>
      <c r="G1700" s="117" t="s">
        <v>3383</v>
      </c>
      <c r="H1700" s="117" t="s">
        <v>3383</v>
      </c>
      <c r="I1700" s="117">
        <v>3000000</v>
      </c>
    </row>
    <row r="1701" spans="2:9">
      <c r="B1701" s="115" t="s">
        <v>948</v>
      </c>
      <c r="C1701" s="115" t="s">
        <v>3172</v>
      </c>
      <c r="D1701" s="115" t="s">
        <v>3417</v>
      </c>
      <c r="E1701" s="117">
        <v>9600000</v>
      </c>
      <c r="F1701" s="117" t="s">
        <v>3383</v>
      </c>
      <c r="G1701" s="117" t="s">
        <v>3383</v>
      </c>
      <c r="H1701" s="117" t="s">
        <v>3383</v>
      </c>
      <c r="I1701" s="117">
        <v>9600000</v>
      </c>
    </row>
    <row r="1702" spans="2:9">
      <c r="B1702" s="115" t="s">
        <v>948</v>
      </c>
      <c r="C1702" s="115" t="s">
        <v>3173</v>
      </c>
      <c r="D1702" s="115" t="s">
        <v>42</v>
      </c>
      <c r="E1702" s="117">
        <v>600000</v>
      </c>
      <c r="F1702" s="117" t="s">
        <v>3383</v>
      </c>
      <c r="G1702" s="117" t="s">
        <v>3383</v>
      </c>
      <c r="H1702" s="117" t="s">
        <v>3383</v>
      </c>
      <c r="I1702" s="117">
        <v>600000</v>
      </c>
    </row>
    <row r="1703" spans="2:9">
      <c r="B1703" s="115" t="s">
        <v>950</v>
      </c>
      <c r="C1703" s="115" t="s">
        <v>950</v>
      </c>
      <c r="D1703" s="115" t="s">
        <v>3499</v>
      </c>
      <c r="E1703" s="118">
        <v>736015039</v>
      </c>
      <c r="F1703" s="118">
        <v>283234406.95999998</v>
      </c>
      <c r="G1703" s="118">
        <v>20434080</v>
      </c>
      <c r="H1703" s="118">
        <v>303668486.95999998</v>
      </c>
      <c r="I1703" s="118">
        <v>432346552.04000002</v>
      </c>
    </row>
    <row r="1704" spans="2:9">
      <c r="B1704" s="115" t="s">
        <v>992</v>
      </c>
      <c r="C1704" s="115" t="s">
        <v>992</v>
      </c>
      <c r="D1704" s="115" t="s">
        <v>3500</v>
      </c>
      <c r="E1704" s="118">
        <v>118313906</v>
      </c>
      <c r="F1704" s="118">
        <v>77881903.390000001</v>
      </c>
      <c r="G1704" s="118">
        <v>1788500</v>
      </c>
      <c r="H1704" s="118">
        <v>79670403.390000001</v>
      </c>
      <c r="I1704" s="118">
        <v>38643502.609999999</v>
      </c>
    </row>
    <row r="1705" spans="2:9">
      <c r="B1705" s="115" t="s">
        <v>1003</v>
      </c>
      <c r="C1705" s="115" t="s">
        <v>1003</v>
      </c>
      <c r="D1705" s="115" t="s">
        <v>3500</v>
      </c>
      <c r="E1705" s="118">
        <v>51381436</v>
      </c>
      <c r="F1705" s="118">
        <v>17417582.609999999</v>
      </c>
      <c r="G1705" s="118">
        <v>582780</v>
      </c>
      <c r="H1705" s="118">
        <v>18000362.609999999</v>
      </c>
      <c r="I1705" s="118">
        <v>33381073.390000001</v>
      </c>
    </row>
    <row r="1706" spans="2:9">
      <c r="B1706" s="115" t="s">
        <v>1009</v>
      </c>
      <c r="C1706" s="115" t="s">
        <v>1009</v>
      </c>
      <c r="D1706" s="115" t="s">
        <v>3500</v>
      </c>
      <c r="E1706" s="118">
        <v>198839603</v>
      </c>
      <c r="F1706" s="118">
        <v>42295320.280000001</v>
      </c>
      <c r="G1706" s="118">
        <v>4063200</v>
      </c>
      <c r="H1706" s="118">
        <v>46358520.280000001</v>
      </c>
      <c r="I1706" s="118">
        <v>152481082.72</v>
      </c>
    </row>
    <row r="1707" spans="2:9">
      <c r="B1707" s="115" t="s">
        <v>1025</v>
      </c>
      <c r="C1707" s="115" t="s">
        <v>1025</v>
      </c>
      <c r="D1707" s="115" t="s">
        <v>3500</v>
      </c>
      <c r="E1707" s="118">
        <v>13320912</v>
      </c>
      <c r="F1707" s="118">
        <v>121795.99</v>
      </c>
      <c r="G1707" s="118" t="s">
        <v>3383</v>
      </c>
      <c r="H1707" s="118">
        <v>121795.99</v>
      </c>
      <c r="I1707" s="118">
        <v>13199116.01</v>
      </c>
    </row>
    <row r="1708" spans="2:9">
      <c r="B1708" s="115" t="s">
        <v>1026</v>
      </c>
      <c r="C1708" s="115" t="s">
        <v>1026</v>
      </c>
      <c r="D1708" s="115" t="s">
        <v>3500</v>
      </c>
      <c r="E1708" s="118">
        <v>482055980</v>
      </c>
      <c r="F1708" s="118">
        <v>190240587.93000001</v>
      </c>
      <c r="G1708" s="118">
        <v>7085900</v>
      </c>
      <c r="H1708" s="118">
        <v>197326487.93000001</v>
      </c>
      <c r="I1708" s="118">
        <v>284729492.06999999</v>
      </c>
    </row>
    <row r="1709" spans="2:9">
      <c r="B1709" s="115" t="s">
        <v>1072</v>
      </c>
      <c r="C1709" s="115" t="s">
        <v>1072</v>
      </c>
      <c r="D1709" s="115" t="s">
        <v>3500</v>
      </c>
      <c r="E1709" s="118">
        <v>53663375</v>
      </c>
      <c r="F1709" s="118">
        <v>4688155.21</v>
      </c>
      <c r="G1709" s="118" t="s">
        <v>3383</v>
      </c>
      <c r="H1709" s="118">
        <v>4688155.21</v>
      </c>
      <c r="I1709" s="118">
        <v>48975219.789999999</v>
      </c>
    </row>
    <row r="1710" spans="2:9">
      <c r="B1710" s="115" t="s">
        <v>1084</v>
      </c>
      <c r="C1710" s="115" t="s">
        <v>1084</v>
      </c>
      <c r="D1710" s="115" t="s">
        <v>3501</v>
      </c>
      <c r="E1710" s="118">
        <v>124440455</v>
      </c>
      <c r="F1710" s="118">
        <v>20306046.739999998</v>
      </c>
      <c r="G1710" s="118" t="s">
        <v>3383</v>
      </c>
      <c r="H1710" s="118">
        <v>20306046.739999998</v>
      </c>
      <c r="I1710" s="118">
        <v>104134408.26000001</v>
      </c>
    </row>
    <row r="1711" spans="2:9">
      <c r="B1711" s="115" t="s">
        <v>1089</v>
      </c>
      <c r="C1711" s="115" t="s">
        <v>1089</v>
      </c>
      <c r="D1711" s="115" t="s">
        <v>3500</v>
      </c>
      <c r="E1711" s="118">
        <v>42564738</v>
      </c>
      <c r="F1711" s="118">
        <v>2854816.24</v>
      </c>
      <c r="G1711" s="118" t="s">
        <v>3383</v>
      </c>
      <c r="H1711" s="118">
        <v>2854816.24</v>
      </c>
      <c r="I1711" s="118">
        <v>39709921.759999998</v>
      </c>
    </row>
    <row r="1712" spans="2:9">
      <c r="B1712" s="115" t="s">
        <v>1093</v>
      </c>
      <c r="C1712" s="115" t="s">
        <v>1093</v>
      </c>
      <c r="D1712" s="115" t="s">
        <v>3500</v>
      </c>
      <c r="E1712" s="118">
        <v>181805960</v>
      </c>
      <c r="F1712" s="118">
        <v>195619264.94999999</v>
      </c>
      <c r="G1712" s="118">
        <v>3094390</v>
      </c>
      <c r="H1712" s="118">
        <v>198713654.94999999</v>
      </c>
      <c r="I1712" s="118" t="s">
        <v>3502</v>
      </c>
    </row>
    <row r="1713" spans="2:11">
      <c r="B1713" s="115" t="s">
        <v>1111</v>
      </c>
      <c r="C1713" s="115" t="s">
        <v>1111</v>
      </c>
      <c r="D1713" s="115" t="s">
        <v>3500</v>
      </c>
      <c r="E1713" s="118">
        <v>39164547</v>
      </c>
      <c r="F1713" s="118">
        <v>40582736.600000001</v>
      </c>
      <c r="G1713" s="118">
        <v>389524</v>
      </c>
      <c r="H1713" s="118">
        <v>40972260.600000001</v>
      </c>
      <c r="I1713" s="118" t="s">
        <v>3503</v>
      </c>
    </row>
    <row r="1714" spans="2:11">
      <c r="B1714" s="115" t="s">
        <v>1115</v>
      </c>
      <c r="C1714" s="115" t="s">
        <v>1115</v>
      </c>
      <c r="D1714" s="115" t="s">
        <v>3500</v>
      </c>
      <c r="E1714" s="118">
        <v>165172421</v>
      </c>
      <c r="F1714" s="118" t="s">
        <v>3383</v>
      </c>
      <c r="G1714" s="118" t="s">
        <v>3383</v>
      </c>
      <c r="H1714" s="118" t="s">
        <v>3383</v>
      </c>
      <c r="I1714" s="118">
        <v>165172421</v>
      </c>
    </row>
    <row r="1715" spans="2:11">
      <c r="B1715" s="115" t="s">
        <v>1124</v>
      </c>
      <c r="C1715" s="115" t="s">
        <v>1124</v>
      </c>
      <c r="D1715" s="115" t="s">
        <v>3500</v>
      </c>
      <c r="E1715" s="118">
        <v>213934297</v>
      </c>
      <c r="F1715" s="118">
        <v>112052637.19</v>
      </c>
      <c r="G1715" s="118">
        <v>3139540</v>
      </c>
      <c r="H1715" s="118">
        <v>115192177.19</v>
      </c>
      <c r="I1715" s="118">
        <v>98742119.810000002</v>
      </c>
    </row>
    <row r="1716" spans="2:11">
      <c r="B1716" s="115" t="s">
        <v>1140</v>
      </c>
      <c r="C1716" s="115" t="s">
        <v>1140</v>
      </c>
      <c r="D1716" s="115" t="s">
        <v>3504</v>
      </c>
      <c r="E1716" s="118">
        <v>395693727</v>
      </c>
      <c r="F1716" s="118">
        <v>57769975.939999998</v>
      </c>
      <c r="G1716" s="118">
        <v>3301960</v>
      </c>
      <c r="H1716" s="118">
        <v>61071935.939999998</v>
      </c>
      <c r="I1716" s="118">
        <v>334621791.06</v>
      </c>
    </row>
    <row r="1722" spans="2:11">
      <c r="B1722" s="3" t="s">
        <v>1413</v>
      </c>
      <c r="C1722" s="194" t="s">
        <v>1430</v>
      </c>
      <c r="D1722" s="194" t="s">
        <v>1431</v>
      </c>
      <c r="E1722" s="194" t="s">
        <v>1446</v>
      </c>
      <c r="H1722" t="s">
        <v>1413</v>
      </c>
      <c r="I1722" t="s">
        <v>1430</v>
      </c>
      <c r="J1722" t="s">
        <v>1431</v>
      </c>
      <c r="K1722" t="s">
        <v>1446</v>
      </c>
    </row>
    <row r="1723" spans="2:11">
      <c r="B1723" s="193">
        <v>100</v>
      </c>
      <c r="C1723" s="22">
        <v>415670312.34884274</v>
      </c>
      <c r="D1723" s="22">
        <v>415670312.34884274</v>
      </c>
      <c r="E1723" s="22"/>
      <c r="H1723">
        <v>100</v>
      </c>
      <c r="I1723" s="24">
        <v>518998173.54884267</v>
      </c>
      <c r="J1723" s="24">
        <v>518998173.54884267</v>
      </c>
      <c r="K1723" s="24"/>
    </row>
    <row r="1724" spans="2:11">
      <c r="B1724" s="193">
        <v>102</v>
      </c>
      <c r="C1724" s="22">
        <v>252576804.98850003</v>
      </c>
      <c r="D1724" s="22">
        <v>252576804.98850003</v>
      </c>
      <c r="E1724" s="22"/>
      <c r="H1724">
        <v>102</v>
      </c>
      <c r="I1724" s="24">
        <v>320950492.9885</v>
      </c>
      <c r="J1724" s="24">
        <v>320950492.9885</v>
      </c>
      <c r="K1724" s="24"/>
    </row>
    <row r="1725" spans="2:11">
      <c r="B1725" s="193">
        <v>103</v>
      </c>
      <c r="C1725" s="22">
        <v>190914712.40870708</v>
      </c>
      <c r="D1725" s="22">
        <v>190914712.40870708</v>
      </c>
      <c r="E1725" s="22"/>
      <c r="H1725">
        <v>103</v>
      </c>
      <c r="I1725" s="24">
        <v>264880241.65870708</v>
      </c>
      <c r="J1725" s="24">
        <v>264880241.65870708</v>
      </c>
      <c r="K1725" s="24"/>
    </row>
    <row r="1726" spans="2:11">
      <c r="B1726" s="193">
        <v>104</v>
      </c>
      <c r="C1726" s="22">
        <v>189189403.59222877</v>
      </c>
      <c r="D1726" s="22">
        <v>108783907.06553157</v>
      </c>
      <c r="E1726" s="22"/>
      <c r="H1726">
        <v>104</v>
      </c>
      <c r="I1726" s="24">
        <v>201467753.59222877</v>
      </c>
      <c r="J1726" s="24">
        <v>121062257.06553157</v>
      </c>
      <c r="K1726" s="24"/>
    </row>
    <row r="1727" spans="2:11">
      <c r="B1727" s="193">
        <v>105</v>
      </c>
      <c r="C1727" s="22">
        <v>277182368.48005867</v>
      </c>
      <c r="D1727" s="22">
        <v>276278195.94005865</v>
      </c>
      <c r="E1727" s="22"/>
      <c r="H1727">
        <v>105</v>
      </c>
      <c r="I1727" s="24">
        <v>469213284.48005867</v>
      </c>
      <c r="J1727" s="24">
        <v>468309111.94005871</v>
      </c>
      <c r="K1727" s="24"/>
    </row>
    <row r="1728" spans="2:11">
      <c r="B1728" s="193">
        <v>106</v>
      </c>
      <c r="C1728" s="22">
        <v>528922932.58582097</v>
      </c>
      <c r="D1728" s="22">
        <v>528922932.58582097</v>
      </c>
      <c r="E1728" s="22"/>
      <c r="H1728">
        <v>106</v>
      </c>
      <c r="I1728" s="24">
        <v>537922932.58582103</v>
      </c>
      <c r="J1728" s="24">
        <v>537922932.58582103</v>
      </c>
      <c r="K1728" s="24"/>
    </row>
    <row r="1729" spans="2:11">
      <c r="B1729" s="193">
        <v>107</v>
      </c>
      <c r="C1729" s="22">
        <v>151789539.3188538</v>
      </c>
      <c r="D1729" s="22">
        <v>151789539.3188538</v>
      </c>
      <c r="E1729" s="22"/>
      <c r="H1729">
        <v>107</v>
      </c>
      <c r="I1729" s="24">
        <v>207441341.71885383</v>
      </c>
      <c r="J1729" s="24">
        <v>207441341.71885383</v>
      </c>
      <c r="K1729" s="24"/>
    </row>
    <row r="1730" spans="2:11">
      <c r="B1730" s="193">
        <v>108</v>
      </c>
      <c r="C1730" s="22">
        <v>303045745.79020876</v>
      </c>
      <c r="D1730" s="22">
        <v>303045745.79020876</v>
      </c>
      <c r="E1730" s="22"/>
      <c r="H1730">
        <v>108</v>
      </c>
      <c r="I1730" s="24">
        <v>399657325.79020876</v>
      </c>
      <c r="J1730" s="24">
        <v>399657325.79020876</v>
      </c>
      <c r="K1730" s="24"/>
    </row>
    <row r="1731" spans="2:11">
      <c r="B1731" s="193">
        <v>109</v>
      </c>
      <c r="C1731" s="22">
        <v>324998966.749075</v>
      </c>
      <c r="D1731" s="22">
        <v>297374054.57540363</v>
      </c>
      <c r="E1731" s="22"/>
      <c r="H1731">
        <v>109</v>
      </c>
      <c r="I1731" s="24">
        <v>324998966.749075</v>
      </c>
      <c r="J1731" s="24">
        <v>297374054.57540363</v>
      </c>
      <c r="K1731" s="24"/>
    </row>
    <row r="1732" spans="2:11">
      <c r="B1732" s="193">
        <v>110</v>
      </c>
      <c r="C1732" s="22">
        <v>274744690.96347755</v>
      </c>
      <c r="D1732" s="22">
        <v>274744690.96347755</v>
      </c>
      <c r="E1732" s="22"/>
      <c r="H1732">
        <v>110</v>
      </c>
      <c r="I1732" s="24">
        <v>299162106.96347755</v>
      </c>
      <c r="J1732" s="24">
        <v>299162106.96347755</v>
      </c>
      <c r="K1732" s="24"/>
    </row>
    <row r="1733" spans="2:11">
      <c r="B1733" s="193">
        <v>111</v>
      </c>
      <c r="C1733" s="22">
        <v>16500000</v>
      </c>
      <c r="D1733" s="22">
        <v>16500000</v>
      </c>
      <c r="E1733" s="22"/>
      <c r="H1733">
        <v>111</v>
      </c>
      <c r="I1733" s="24">
        <v>16500000</v>
      </c>
      <c r="J1733" s="24">
        <v>16500000</v>
      </c>
      <c r="K1733" s="24"/>
    </row>
    <row r="1734" spans="2:11">
      <c r="B1734" s="193">
        <v>112</v>
      </c>
      <c r="C1734" s="22">
        <v>350433922.1714434</v>
      </c>
      <c r="D1734" s="22">
        <v>350433922.1714434</v>
      </c>
      <c r="E1734" s="22"/>
      <c r="H1734">
        <v>112</v>
      </c>
      <c r="I1734" s="24">
        <v>419021550.17144352</v>
      </c>
      <c r="J1734" s="24">
        <v>419021550.17144352</v>
      </c>
      <c r="K1734" s="24"/>
    </row>
    <row r="1735" spans="2:11">
      <c r="B1735" s="193" t="s">
        <v>26</v>
      </c>
      <c r="C1735" s="22">
        <v>92903745.785885215</v>
      </c>
      <c r="D1735" s="22">
        <v>3870942.5485931248</v>
      </c>
      <c r="E1735" s="22">
        <v>89032803.237292081</v>
      </c>
      <c r="H1735" t="s">
        <v>26</v>
      </c>
      <c r="I1735" s="24">
        <v>108159630.78588521</v>
      </c>
      <c r="J1735" s="24">
        <v>11498885.048593124</v>
      </c>
      <c r="K1735" s="24">
        <v>96660745.737292081</v>
      </c>
    </row>
    <row r="1736" spans="2:11">
      <c r="B1736" s="193" t="s">
        <v>43</v>
      </c>
      <c r="C1736" s="22">
        <v>122769785.16594501</v>
      </c>
      <c r="D1736" s="22">
        <v>18415467.774891749</v>
      </c>
      <c r="E1736" s="22">
        <v>104354317.39105326</v>
      </c>
      <c r="H1736" t="s">
        <v>43</v>
      </c>
      <c r="I1736" s="24">
        <v>128620785.16594501</v>
      </c>
      <c r="J1736" s="24">
        <v>21340967.774891749</v>
      </c>
      <c r="K1736" s="24">
        <v>107279817.39105326</v>
      </c>
    </row>
    <row r="1737" spans="2:11">
      <c r="B1737" s="193" t="s">
        <v>49</v>
      </c>
      <c r="C1737" s="22">
        <v>116050375.64031941</v>
      </c>
      <c r="D1737" s="22">
        <v>17407556.346047908</v>
      </c>
      <c r="E1737" s="22">
        <v>98642819.294271514</v>
      </c>
      <c r="H1737" t="s">
        <v>49</v>
      </c>
      <c r="I1737" s="24">
        <v>133827375.64031941</v>
      </c>
      <c r="J1737" s="24">
        <v>26296056.346047908</v>
      </c>
      <c r="K1737" s="24">
        <v>107531319.29427151</v>
      </c>
    </row>
    <row r="1738" spans="2:11">
      <c r="B1738" s="193" t="s">
        <v>56</v>
      </c>
      <c r="C1738" s="22">
        <v>216855243.04486489</v>
      </c>
      <c r="D1738" s="22">
        <v>32528286.456729732</v>
      </c>
      <c r="E1738" s="22">
        <v>184326956.58813521</v>
      </c>
      <c r="H1738" t="s">
        <v>56</v>
      </c>
      <c r="I1738" s="24">
        <v>248499863.04486489</v>
      </c>
      <c r="J1738" s="24">
        <v>48350596.456729732</v>
      </c>
      <c r="K1738" s="24">
        <v>200149266.58813521</v>
      </c>
    </row>
    <row r="1739" spans="2:11">
      <c r="B1739" s="193" t="s">
        <v>63</v>
      </c>
      <c r="C1739" s="22">
        <v>235442928.20271915</v>
      </c>
      <c r="D1739" s="22">
        <v>159700152.53868636</v>
      </c>
      <c r="E1739" s="22">
        <v>114897352.45165603</v>
      </c>
      <c r="H1739" t="s">
        <v>63</v>
      </c>
      <c r="I1739" s="24">
        <v>285986428.20271915</v>
      </c>
      <c r="J1739" s="24">
        <v>184971902.53868634</v>
      </c>
      <c r="K1739" s="24">
        <v>140169102.45165604</v>
      </c>
    </row>
    <row r="1740" spans="2:11">
      <c r="B1740" s="193" t="s">
        <v>86</v>
      </c>
      <c r="C1740" s="22">
        <v>166199842.54335904</v>
      </c>
      <c r="D1740" s="22">
        <v>88968610.557281733</v>
      </c>
      <c r="E1740" s="22">
        <v>77231231.986077264</v>
      </c>
      <c r="H1740" t="s">
        <v>86</v>
      </c>
      <c r="I1740" s="24">
        <v>197850142.54335907</v>
      </c>
      <c r="J1740" s="24">
        <v>104793760.55728173</v>
      </c>
      <c r="K1740" s="24">
        <v>93056381.986077264</v>
      </c>
    </row>
    <row r="1741" spans="2:11">
      <c r="B1741" s="193" t="s">
        <v>104</v>
      </c>
      <c r="C1741" s="22">
        <v>329748933.53190738</v>
      </c>
      <c r="D1741" s="22">
        <v>134246297.0108721</v>
      </c>
      <c r="E1741" s="22">
        <v>195502636.52103528</v>
      </c>
      <c r="H1741" t="s">
        <v>104</v>
      </c>
      <c r="I1741" s="24">
        <v>380747283.53190738</v>
      </c>
      <c r="J1741" s="24">
        <v>159745472.0108721</v>
      </c>
      <c r="K1741" s="24">
        <v>221001811.52103528</v>
      </c>
    </row>
    <row r="1742" spans="2:11">
      <c r="B1742" s="193" t="s">
        <v>119</v>
      </c>
      <c r="C1742" s="22">
        <v>107457482.00975111</v>
      </c>
      <c r="D1742" s="22">
        <v>69955211.337236136</v>
      </c>
      <c r="E1742" s="22">
        <v>37502270.67251496</v>
      </c>
      <c r="H1742" t="s">
        <v>119</v>
      </c>
      <c r="I1742" s="24">
        <v>120824652.00975111</v>
      </c>
      <c r="J1742" s="24">
        <v>76638796.337236136</v>
      </c>
      <c r="K1742" s="24">
        <v>44185855.67251496</v>
      </c>
    </row>
    <row r="1743" spans="2:11">
      <c r="B1743" s="193" t="s">
        <v>125</v>
      </c>
      <c r="C1743" s="22">
        <v>11499005.009160001</v>
      </c>
      <c r="D1743" s="22">
        <v>1724850.7513739998</v>
      </c>
      <c r="E1743" s="22">
        <v>9774154.2577860001</v>
      </c>
      <c r="H1743" t="s">
        <v>125</v>
      </c>
      <c r="I1743" s="24">
        <v>12138005.009160001</v>
      </c>
      <c r="J1743" s="24">
        <v>2044350.7513739998</v>
      </c>
      <c r="K1743" s="24">
        <v>10093654.257786</v>
      </c>
    </row>
    <row r="1744" spans="2:11">
      <c r="B1744" s="193" t="s">
        <v>129</v>
      </c>
      <c r="C1744" s="22">
        <v>95923257.266685247</v>
      </c>
      <c r="D1744" s="22">
        <v>13709710.352785014</v>
      </c>
      <c r="E1744" s="22">
        <v>82213546.913900241</v>
      </c>
      <c r="H1744" t="s">
        <v>129</v>
      </c>
      <c r="I1744" s="24">
        <v>112050607.26668525</v>
      </c>
      <c r="J1744" s="24">
        <v>21773385.35278501</v>
      </c>
      <c r="K1744" s="24">
        <v>90277221.913900241</v>
      </c>
    </row>
    <row r="1745" spans="2:11">
      <c r="B1745" s="193" t="s">
        <v>137</v>
      </c>
      <c r="C1745" s="22">
        <v>279383829.30707699</v>
      </c>
      <c r="D1745" s="22">
        <v>279383829.30707699</v>
      </c>
      <c r="E1745" s="22">
        <v>0</v>
      </c>
      <c r="H1745" t="s">
        <v>137</v>
      </c>
      <c r="I1745" s="24">
        <v>297581509.30707699</v>
      </c>
      <c r="J1745" s="24">
        <v>288482669.30707699</v>
      </c>
      <c r="K1745" s="24">
        <v>9098840</v>
      </c>
    </row>
    <row r="1746" spans="2:11">
      <c r="B1746" s="193" t="s">
        <v>146</v>
      </c>
      <c r="C1746" s="22">
        <v>19408588.412573334</v>
      </c>
      <c r="D1746" s="22">
        <v>2911288.2618859997</v>
      </c>
      <c r="E1746" s="22">
        <v>16497300.150687326</v>
      </c>
      <c r="H1746" t="s">
        <v>146</v>
      </c>
      <c r="I1746" s="24">
        <v>23356438.412573334</v>
      </c>
      <c r="J1746" s="24">
        <v>4885213.2618859988</v>
      </c>
      <c r="K1746" s="24">
        <v>18471225.150687329</v>
      </c>
    </row>
    <row r="1747" spans="2:11">
      <c r="B1747" s="193" t="s">
        <v>155</v>
      </c>
      <c r="C1747" s="22">
        <v>142727305.65952802</v>
      </c>
      <c r="D1747" s="22">
        <v>24658382.062249999</v>
      </c>
      <c r="E1747" s="22">
        <v>118068923.597278</v>
      </c>
      <c r="H1747" t="s">
        <v>155</v>
      </c>
      <c r="I1747" s="24">
        <v>202480325.65952802</v>
      </c>
      <c r="J1747" s="24">
        <v>54534892.062249988</v>
      </c>
      <c r="K1747" s="24">
        <v>147945433.597278</v>
      </c>
    </row>
    <row r="1748" spans="2:11">
      <c r="B1748" s="193" t="s">
        <v>171</v>
      </c>
      <c r="C1748" s="22">
        <v>233756231.29602978</v>
      </c>
      <c r="D1748" s="22">
        <v>43231139.848483309</v>
      </c>
      <c r="E1748" s="22">
        <v>182603915.46890804</v>
      </c>
      <c r="H1748" t="s">
        <v>171</v>
      </c>
      <c r="I1748" s="24">
        <v>262661971.29602978</v>
      </c>
      <c r="J1748" s="24">
        <v>57684009.848483309</v>
      </c>
      <c r="K1748" s="24">
        <v>197056785.46890804</v>
      </c>
    </row>
    <row r="1749" spans="2:11">
      <c r="B1749" s="193" t="s">
        <v>190</v>
      </c>
      <c r="C1749" s="22">
        <v>161143296.25839278</v>
      </c>
      <c r="D1749" s="22">
        <v>23242927.591393311</v>
      </c>
      <c r="E1749" s="22">
        <v>137900368.66699943</v>
      </c>
      <c r="H1749" t="s">
        <v>190</v>
      </c>
      <c r="I1749" s="24">
        <v>199830616.25839275</v>
      </c>
      <c r="J1749" s="24">
        <v>42586587.591393314</v>
      </c>
      <c r="K1749" s="24">
        <v>157244028.66699943</v>
      </c>
    </row>
    <row r="1750" spans="2:11" ht="15" thickBot="1">
      <c r="B1750" s="193" t="s">
        <v>216</v>
      </c>
      <c r="C1750" s="22">
        <v>18684458.866</v>
      </c>
      <c r="D1750" s="22">
        <v>2802668.8298999998</v>
      </c>
      <c r="E1750" s="22">
        <v>15881790.0361</v>
      </c>
      <c r="H1750" t="s">
        <v>216</v>
      </c>
      <c r="I1750" s="24">
        <v>20127458.866</v>
      </c>
      <c r="J1750" s="24">
        <v>3524168.8298999998</v>
      </c>
      <c r="K1750" s="24">
        <v>16603290.0361</v>
      </c>
    </row>
    <row r="1751" spans="2:11" ht="15" thickBot="1">
      <c r="B1751" s="193" t="s">
        <v>221</v>
      </c>
      <c r="C1751" s="22">
        <v>355735547.80424803</v>
      </c>
      <c r="D1751" s="22">
        <v>122741586.94799548</v>
      </c>
      <c r="E1751" s="22">
        <v>232993960.85625255</v>
      </c>
      <c r="H1751" t="s">
        <v>221</v>
      </c>
      <c r="I1751" s="24">
        <v>414713991.80424798</v>
      </c>
      <c r="J1751" s="24">
        <v>152230808.94799545</v>
      </c>
      <c r="K1751" s="24">
        <v>262483182.85625255</v>
      </c>
    </row>
    <row r="1752" spans="2:11">
      <c r="B1752" s="193" t="s">
        <v>257</v>
      </c>
      <c r="C1752" s="22">
        <v>10311892.5</v>
      </c>
      <c r="D1752" s="22">
        <v>1546783.875</v>
      </c>
      <c r="E1752" s="22">
        <v>8765108.625</v>
      </c>
      <c r="H1752" t="s">
        <v>257</v>
      </c>
      <c r="I1752" s="24">
        <v>10311892.5</v>
      </c>
      <c r="J1752" s="24">
        <v>1546783.875</v>
      </c>
      <c r="K1752" s="24">
        <v>8765108.625</v>
      </c>
    </row>
    <row r="1753" spans="2:11">
      <c r="B1753" s="193" t="s">
        <v>264</v>
      </c>
      <c r="C1753" s="22">
        <v>111071445.70200002</v>
      </c>
      <c r="D1753" s="22">
        <v>14964640.486359999</v>
      </c>
      <c r="E1753" s="22">
        <v>96106805.215639994</v>
      </c>
      <c r="H1753" t="s">
        <v>264</v>
      </c>
      <c r="I1753" s="24">
        <v>133968445.70200002</v>
      </c>
      <c r="J1753" s="24">
        <v>26413140.486360002</v>
      </c>
      <c r="K1753" s="24">
        <v>107555305.21563999</v>
      </c>
    </row>
    <row r="1754" spans="2:11">
      <c r="B1754" s="193" t="s">
        <v>280</v>
      </c>
      <c r="C1754" s="22">
        <v>12569175</v>
      </c>
      <c r="D1754" s="22">
        <v>3940750.625</v>
      </c>
      <c r="E1754" s="22">
        <v>8628424.375</v>
      </c>
      <c r="H1754" t="s">
        <v>280</v>
      </c>
      <c r="I1754" s="24">
        <v>12569175</v>
      </c>
      <c r="J1754" s="24">
        <v>3940750.625</v>
      </c>
      <c r="K1754" s="24">
        <v>8628424.375</v>
      </c>
    </row>
    <row r="1755" spans="2:11">
      <c r="B1755" s="193" t="s">
        <v>286</v>
      </c>
      <c r="C1755" s="22">
        <v>537412507.43155622</v>
      </c>
      <c r="D1755" s="22">
        <v>64740771.796431556</v>
      </c>
      <c r="E1755" s="22">
        <v>472671735.63512468</v>
      </c>
      <c r="H1755" t="s">
        <v>286</v>
      </c>
      <c r="I1755" s="24">
        <v>626675307.43155622</v>
      </c>
      <c r="J1755" s="24">
        <v>109372171.79643153</v>
      </c>
      <c r="K1755" s="24">
        <v>517303135.63512468</v>
      </c>
    </row>
    <row r="1756" spans="2:11">
      <c r="B1756" s="193" t="s">
        <v>329</v>
      </c>
      <c r="C1756" s="22">
        <v>57392829.462454401</v>
      </c>
      <c r="D1756" s="22">
        <v>8608924.419368159</v>
      </c>
      <c r="E1756" s="22">
        <v>48783905.043086201</v>
      </c>
      <c r="H1756" t="s">
        <v>329</v>
      </c>
      <c r="I1756" s="24">
        <v>79640275.462454408</v>
      </c>
      <c r="J1756" s="24">
        <v>19732647.419368159</v>
      </c>
      <c r="K1756" s="24">
        <v>59907628.043086201</v>
      </c>
    </row>
    <row r="1757" spans="2:11">
      <c r="B1757" s="193" t="s">
        <v>335</v>
      </c>
      <c r="C1757" s="22">
        <v>57875688.608999997</v>
      </c>
      <c r="D1757" s="22">
        <v>5614364.1964499997</v>
      </c>
      <c r="E1757" s="22">
        <v>52261324.412550002</v>
      </c>
      <c r="H1757" t="s">
        <v>335</v>
      </c>
      <c r="I1757" s="24">
        <v>69792468.608999997</v>
      </c>
      <c r="J1757" s="24">
        <v>11572754.196450001</v>
      </c>
      <c r="K1757" s="24">
        <v>58219714.412550002</v>
      </c>
    </row>
    <row r="1758" spans="2:11">
      <c r="B1758" s="193" t="s">
        <v>345</v>
      </c>
      <c r="C1758" s="22">
        <v>552717264.260795</v>
      </c>
      <c r="D1758" s="22">
        <v>128556497.7914329</v>
      </c>
      <c r="E1758" s="22">
        <v>424160766.46936214</v>
      </c>
      <c r="H1758" t="s">
        <v>345</v>
      </c>
      <c r="I1758" s="24">
        <v>672588564.26079488</v>
      </c>
      <c r="J1758" s="24">
        <v>188492147.79143289</v>
      </c>
      <c r="K1758" s="24">
        <v>484096416.46936214</v>
      </c>
    </row>
    <row r="1759" spans="2:11">
      <c r="B1759" s="193" t="s">
        <v>379</v>
      </c>
      <c r="C1759" s="22">
        <v>11665905</v>
      </c>
      <c r="D1759" s="22">
        <v>1749885.75</v>
      </c>
      <c r="E1759" s="22">
        <v>9916019.25</v>
      </c>
      <c r="H1759" t="s">
        <v>379</v>
      </c>
      <c r="I1759" s="24">
        <v>15078455</v>
      </c>
      <c r="J1759" s="24">
        <v>3456160.75</v>
      </c>
      <c r="K1759" s="24">
        <v>11622294.25</v>
      </c>
    </row>
    <row r="1760" spans="2:11">
      <c r="B1760" s="193" t="s">
        <v>387</v>
      </c>
      <c r="C1760" s="22">
        <v>201783051.78525648</v>
      </c>
      <c r="D1760" s="22">
        <v>54371906.046829566</v>
      </c>
      <c r="E1760" s="22">
        <v>147411145.73842701</v>
      </c>
      <c r="H1760" t="s">
        <v>387</v>
      </c>
      <c r="I1760" s="24">
        <v>233184378.58525649</v>
      </c>
      <c r="J1760" s="24">
        <v>70072569.446829572</v>
      </c>
      <c r="K1760" s="24">
        <v>163111809.13842699</v>
      </c>
    </row>
    <row r="1761" spans="2:11">
      <c r="B1761" s="193" t="s">
        <v>429</v>
      </c>
      <c r="C1761" s="22">
        <v>768605468.51015556</v>
      </c>
      <c r="D1761" s="22">
        <v>129129300.49259663</v>
      </c>
      <c r="E1761" s="22">
        <v>639476168.01755869</v>
      </c>
      <c r="H1761" t="s">
        <v>429</v>
      </c>
      <c r="I1761" s="24">
        <v>861306256.51015532</v>
      </c>
      <c r="J1761" s="24">
        <v>175479694.49259663</v>
      </c>
      <c r="K1761" s="24">
        <v>685826562.01755857</v>
      </c>
    </row>
    <row r="1762" spans="2:11">
      <c r="B1762" s="193" t="s">
        <v>473</v>
      </c>
      <c r="C1762" s="22">
        <v>507998709.37319326</v>
      </c>
      <c r="D1762" s="22">
        <v>73714951.271103576</v>
      </c>
      <c r="E1762" s="22">
        <v>434283758.10208964</v>
      </c>
      <c r="H1762" t="s">
        <v>473</v>
      </c>
      <c r="I1762" s="24">
        <v>640727539.37319314</v>
      </c>
      <c r="J1762" s="24">
        <v>140079366.27110356</v>
      </c>
      <c r="K1762" s="24">
        <v>500648173.1020897</v>
      </c>
    </row>
    <row r="1763" spans="2:11">
      <c r="B1763" s="193" t="s">
        <v>513</v>
      </c>
      <c r="C1763" s="22">
        <v>445686125.38285732</v>
      </c>
      <c r="D1763" s="22">
        <v>229125642.10789058</v>
      </c>
      <c r="E1763" s="22">
        <v>216560483.2749669</v>
      </c>
      <c r="H1763" t="s">
        <v>513</v>
      </c>
      <c r="I1763" s="24">
        <v>526845585.38285732</v>
      </c>
      <c r="J1763" s="24">
        <v>269705372.10789061</v>
      </c>
      <c r="K1763" s="24">
        <v>257140213.2749669</v>
      </c>
    </row>
    <row r="1764" spans="2:11">
      <c r="B1764" s="193" t="s">
        <v>560</v>
      </c>
      <c r="C1764" s="22">
        <v>125214350</v>
      </c>
      <c r="D1764" s="22">
        <v>18782152.5</v>
      </c>
      <c r="E1764" s="22">
        <v>106432197.5</v>
      </c>
      <c r="H1764" t="s">
        <v>560</v>
      </c>
      <c r="I1764" s="24">
        <v>125214350</v>
      </c>
      <c r="J1764" s="24">
        <v>18782152.5</v>
      </c>
      <c r="K1764" s="24">
        <v>106432197.5</v>
      </c>
    </row>
    <row r="1765" spans="2:11">
      <c r="B1765" s="193" t="s">
        <v>564</v>
      </c>
      <c r="C1765" s="22">
        <v>36812251.623340704</v>
      </c>
      <c r="D1765" s="22">
        <v>5521837.7435011053</v>
      </c>
      <c r="E1765" s="22">
        <v>31290413.879839621</v>
      </c>
      <c r="H1765" t="s">
        <v>564</v>
      </c>
      <c r="I1765" s="24">
        <v>38144251.623340704</v>
      </c>
      <c r="J1765" s="24">
        <v>6187837.7435011053</v>
      </c>
      <c r="K1765" s="24">
        <v>31956413.879839621</v>
      </c>
    </row>
    <row r="1766" spans="2:11">
      <c r="B1766" s="193" t="s">
        <v>568</v>
      </c>
      <c r="C1766" s="22">
        <v>42698611.2205</v>
      </c>
      <c r="D1766" s="22">
        <v>2833775.3249999997</v>
      </c>
      <c r="E1766" s="22">
        <v>39864835.895500004</v>
      </c>
      <c r="H1766" t="s">
        <v>568</v>
      </c>
      <c r="I1766" s="24">
        <v>47592961.2205</v>
      </c>
      <c r="J1766" s="24">
        <v>5280950.3249999993</v>
      </c>
      <c r="K1766" s="24">
        <v>42312010.895500004</v>
      </c>
    </row>
    <row r="1767" spans="2:11">
      <c r="B1767" s="193" t="s">
        <v>572</v>
      </c>
      <c r="C1767" s="22">
        <v>23458996.9508656</v>
      </c>
      <c r="D1767" s="22">
        <v>12571577.758756859</v>
      </c>
      <c r="E1767" s="22">
        <v>10887419.19210873</v>
      </c>
      <c r="H1767" t="s">
        <v>572</v>
      </c>
      <c r="I1767" s="24">
        <v>27034446.9508656</v>
      </c>
      <c r="J1767" s="24">
        <v>14359302.758756859</v>
      </c>
      <c r="K1767" s="24">
        <v>12675144.19210873</v>
      </c>
    </row>
    <row r="1768" spans="2:11">
      <c r="B1768" s="193" t="s">
        <v>578</v>
      </c>
      <c r="C1768" s="22">
        <v>9236314.0510466099</v>
      </c>
      <c r="D1768" s="22">
        <v>2170533.8019959531</v>
      </c>
      <c r="E1768" s="22">
        <v>7065780.2490506554</v>
      </c>
      <c r="H1768" t="s">
        <v>578</v>
      </c>
      <c r="I1768" s="24">
        <v>13662314.05104661</v>
      </c>
      <c r="J1768" s="24">
        <v>4383533.8019959535</v>
      </c>
      <c r="K1768" s="24">
        <v>9278780.2490506545</v>
      </c>
    </row>
    <row r="1769" spans="2:11">
      <c r="B1769" s="193" t="s">
        <v>580</v>
      </c>
      <c r="C1769" s="22">
        <v>98131628.01122272</v>
      </c>
      <c r="D1769" s="22">
        <v>62922484.608729146</v>
      </c>
      <c r="E1769" s="22">
        <v>35209143.402493551</v>
      </c>
      <c r="H1769" t="s">
        <v>580</v>
      </c>
      <c r="I1769" s="24">
        <v>115636928.01122271</v>
      </c>
      <c r="J1769" s="24">
        <v>71675134.608729139</v>
      </c>
      <c r="K1769" s="24">
        <v>43961793.402493544</v>
      </c>
    </row>
    <row r="1770" spans="2:11">
      <c r="B1770" s="193" t="s">
        <v>590</v>
      </c>
      <c r="C1770" s="22">
        <v>238190943.43922898</v>
      </c>
      <c r="D1770" s="22">
        <v>150040448.319778</v>
      </c>
      <c r="E1770" s="22">
        <v>88150495.119451016</v>
      </c>
      <c r="H1770" t="s">
        <v>590</v>
      </c>
      <c r="I1770" s="24">
        <v>348988241.83922905</v>
      </c>
      <c r="J1770" s="24">
        <v>205439097.51977798</v>
      </c>
      <c r="K1770" s="24">
        <v>143549144.319451</v>
      </c>
    </row>
    <row r="1771" spans="2:11">
      <c r="B1771" s="193" t="s">
        <v>652</v>
      </c>
      <c r="C1771" s="22">
        <v>27226772.708475199</v>
      </c>
      <c r="D1771" s="22">
        <v>2021974.4197175999</v>
      </c>
      <c r="E1771" s="22">
        <v>25204798.288757604</v>
      </c>
      <c r="H1771" t="s">
        <v>652</v>
      </c>
      <c r="I1771" s="24">
        <v>31957072.708475199</v>
      </c>
      <c r="J1771" s="24">
        <v>4387124.4197175996</v>
      </c>
      <c r="K1771" s="24">
        <v>27569948.288757604</v>
      </c>
    </row>
    <row r="1772" spans="2:11">
      <c r="B1772" s="193" t="s">
        <v>658</v>
      </c>
      <c r="C1772" s="22">
        <v>40848462.114543296</v>
      </c>
      <c r="D1772" s="22">
        <v>2852461.4781814949</v>
      </c>
      <c r="E1772" s="22">
        <v>37996000.636361763</v>
      </c>
      <c r="H1772" t="s">
        <v>658</v>
      </c>
      <c r="I1772" s="24">
        <v>52865210.114543296</v>
      </c>
      <c r="J1772" s="24">
        <v>8860835.4781814944</v>
      </c>
      <c r="K1772" s="24">
        <v>44004374.636361763</v>
      </c>
    </row>
    <row r="1773" spans="2:11">
      <c r="B1773" s="193" t="s">
        <v>664</v>
      </c>
      <c r="C1773" s="22">
        <v>83070900.705118001</v>
      </c>
      <c r="D1773" s="22">
        <v>22015569.2533</v>
      </c>
      <c r="E1773" s="22">
        <v>61055331.451818004</v>
      </c>
      <c r="H1773" t="s">
        <v>664</v>
      </c>
      <c r="I1773" s="24">
        <v>130681950.705118</v>
      </c>
      <c r="J1773" s="24">
        <v>45821094.253300004</v>
      </c>
      <c r="K1773" s="24">
        <v>84860856.451817989</v>
      </c>
    </row>
    <row r="1774" spans="2:11">
      <c r="B1774" s="193" t="s">
        <v>674</v>
      </c>
      <c r="C1774" s="22">
        <v>148493354.98396203</v>
      </c>
      <c r="D1774" s="22">
        <v>44027999.852107495</v>
      </c>
      <c r="E1774" s="22">
        <v>104465355.13185456</v>
      </c>
      <c r="H1774" t="s">
        <v>674</v>
      </c>
      <c r="I1774" s="24">
        <v>192623788.98396203</v>
      </c>
      <c r="J1774" s="24">
        <v>66093216.852107495</v>
      </c>
      <c r="K1774" s="24">
        <v>126530572.13185456</v>
      </c>
    </row>
    <row r="1775" spans="2:11">
      <c r="B1775" s="193" t="s">
        <v>694</v>
      </c>
      <c r="C1775" s="22">
        <v>45065968.900000006</v>
      </c>
      <c r="D1775" s="22">
        <v>6759895.334999999</v>
      </c>
      <c r="E1775" s="22">
        <v>38306073.564999998</v>
      </c>
      <c r="H1775" t="s">
        <v>694</v>
      </c>
      <c r="I1775" s="24">
        <v>49430718.900000006</v>
      </c>
      <c r="J1775" s="24">
        <v>8942270.334999999</v>
      </c>
      <c r="K1775" s="24">
        <v>40488448.564999998</v>
      </c>
    </row>
    <row r="1776" spans="2:11">
      <c r="B1776" s="193" t="s">
        <v>698</v>
      </c>
      <c r="C1776" s="22">
        <v>220504163.06846601</v>
      </c>
      <c r="D1776" s="22">
        <v>48731434.625738718</v>
      </c>
      <c r="E1776" s="22">
        <v>171772728.44272724</v>
      </c>
      <c r="H1776" t="s">
        <v>698</v>
      </c>
      <c r="I1776" s="24">
        <v>285944485.06846601</v>
      </c>
      <c r="J1776" s="24">
        <v>81451595.62573871</v>
      </c>
      <c r="K1776" s="24">
        <v>204492889.44272724</v>
      </c>
    </row>
    <row r="1777" spans="2:11">
      <c r="B1777" s="193" t="s">
        <v>722</v>
      </c>
      <c r="C1777" s="22">
        <v>37620029.397635199</v>
      </c>
      <c r="D1777" s="22">
        <v>4080094.1246452797</v>
      </c>
      <c r="E1777" s="22">
        <v>33539935.272989966</v>
      </c>
      <c r="H1777" t="s">
        <v>722</v>
      </c>
      <c r="I1777" s="24">
        <v>49354039.397635199</v>
      </c>
      <c r="J1777" s="24">
        <v>9947099.1246452797</v>
      </c>
      <c r="K1777" s="24">
        <v>39406940.272989959</v>
      </c>
    </row>
    <row r="1778" spans="2:11">
      <c r="B1778" s="193" t="s">
        <v>731</v>
      </c>
      <c r="C1778" s="22">
        <v>76622670.787702009</v>
      </c>
      <c r="D1778" s="22">
        <v>14438907.425409099</v>
      </c>
      <c r="E1778" s="22">
        <v>62183763.362292983</v>
      </c>
      <c r="H1778" t="s">
        <v>731</v>
      </c>
      <c r="I1778" s="24">
        <v>88120170.787702009</v>
      </c>
      <c r="J1778" s="24">
        <v>20187657.425409101</v>
      </c>
      <c r="K1778" s="24">
        <v>67932513.362292975</v>
      </c>
    </row>
    <row r="1779" spans="2:11">
      <c r="B1779" s="193" t="s">
        <v>736</v>
      </c>
      <c r="C1779" s="22">
        <v>517994073.788526</v>
      </c>
      <c r="D1779" s="22">
        <v>77699111.068278894</v>
      </c>
      <c r="E1779" s="22">
        <v>440294962.72024667</v>
      </c>
      <c r="H1779" t="s">
        <v>736</v>
      </c>
      <c r="I1779" s="24">
        <v>517994073.788526</v>
      </c>
      <c r="J1779" s="24">
        <v>77699111.068278894</v>
      </c>
      <c r="K1779" s="24">
        <v>440294962.72024667</v>
      </c>
    </row>
    <row r="1780" spans="2:11">
      <c r="B1780" s="193" t="s">
        <v>739</v>
      </c>
      <c r="C1780" s="22">
        <v>23074220.305215798</v>
      </c>
      <c r="D1780" s="22">
        <v>3461133.0457823696</v>
      </c>
      <c r="E1780" s="22">
        <v>19613087.25943343</v>
      </c>
      <c r="H1780" t="s">
        <v>739</v>
      </c>
      <c r="I1780" s="24">
        <v>26408470.305215798</v>
      </c>
      <c r="J1780" s="24">
        <v>5128258.0457823696</v>
      </c>
      <c r="K1780" s="24">
        <v>21280212.25943343</v>
      </c>
    </row>
    <row r="1781" spans="2:11">
      <c r="B1781" s="193" t="s">
        <v>742</v>
      </c>
      <c r="C1781" s="22">
        <v>446507712.35931641</v>
      </c>
      <c r="D1781" s="22">
        <v>369238484.30995965</v>
      </c>
      <c r="E1781" s="22">
        <v>77269228.049356773</v>
      </c>
      <c r="H1781" t="s">
        <v>742</v>
      </c>
      <c r="I1781" s="24">
        <v>531867730.35931641</v>
      </c>
      <c r="J1781" s="24">
        <v>411918493.30995959</v>
      </c>
      <c r="K1781" s="24">
        <v>119949237.04935677</v>
      </c>
    </row>
    <row r="1782" spans="2:11">
      <c r="B1782" s="193" t="s">
        <v>756</v>
      </c>
      <c r="C1782" s="22">
        <v>1724390</v>
      </c>
      <c r="D1782" s="22">
        <v>258658.5</v>
      </c>
      <c r="E1782" s="22">
        <v>1465731.5</v>
      </c>
      <c r="H1782" t="s">
        <v>756</v>
      </c>
      <c r="I1782" s="24">
        <v>1724390</v>
      </c>
      <c r="J1782" s="24">
        <v>258658.5</v>
      </c>
      <c r="K1782" s="24">
        <v>1465731.5</v>
      </c>
    </row>
    <row r="1783" spans="2:11">
      <c r="B1783" s="193" t="s">
        <v>761</v>
      </c>
      <c r="C1783" s="22">
        <v>45089308.416218571</v>
      </c>
      <c r="D1783" s="22">
        <v>6763396.2624327857</v>
      </c>
      <c r="E1783" s="22">
        <v>38325912.153785765</v>
      </c>
      <c r="H1783" t="s">
        <v>761</v>
      </c>
      <c r="I1783" s="24">
        <v>57537758.416218571</v>
      </c>
      <c r="J1783" s="24">
        <v>12987621.262432786</v>
      </c>
      <c r="K1783" s="24">
        <v>44550137.153785765</v>
      </c>
    </row>
    <row r="1784" spans="2:11">
      <c r="B1784" s="193" t="s">
        <v>768</v>
      </c>
      <c r="C1784" s="22">
        <v>429014710.92956167</v>
      </c>
      <c r="D1784" s="22">
        <v>57647914.297434255</v>
      </c>
      <c r="E1784" s="22">
        <v>366250619.94798034</v>
      </c>
      <c r="H1784" t="s">
        <v>768</v>
      </c>
      <c r="I1784" s="24">
        <v>557042160.92956161</v>
      </c>
      <c r="J1784" s="24">
        <v>121661639.29743427</v>
      </c>
      <c r="K1784" s="24">
        <v>430264344.94798046</v>
      </c>
    </row>
    <row r="1785" spans="2:11">
      <c r="B1785" s="193" t="s">
        <v>788</v>
      </c>
      <c r="C1785" s="22">
        <v>139812094.60437751</v>
      </c>
      <c r="D1785" s="22">
        <v>68795330.861006618</v>
      </c>
      <c r="E1785" s="22">
        <v>71016763.743370876</v>
      </c>
      <c r="H1785" t="s">
        <v>788</v>
      </c>
      <c r="I1785" s="24">
        <v>210835494.60437748</v>
      </c>
      <c r="J1785" s="24">
        <v>104307030.86100663</v>
      </c>
      <c r="K1785" s="24">
        <v>106528463.74337086</v>
      </c>
    </row>
    <row r="1786" spans="2:11">
      <c r="B1786" s="193" t="s">
        <v>805</v>
      </c>
      <c r="C1786" s="22">
        <v>66122759.541916177</v>
      </c>
      <c r="D1786" s="22">
        <v>39250453.570658356</v>
      </c>
      <c r="E1786" s="22">
        <v>23191951.020141579</v>
      </c>
      <c r="H1786" t="s">
        <v>805</v>
      </c>
      <c r="I1786" s="24">
        <v>111427799.54191618</v>
      </c>
      <c r="J1786" s="24">
        <v>61902973.570658356</v>
      </c>
      <c r="K1786" s="24">
        <v>45844471.020141579</v>
      </c>
    </row>
    <row r="1787" spans="2:11">
      <c r="B1787" s="193" t="s">
        <v>816</v>
      </c>
      <c r="C1787" s="22">
        <v>26011896.043333299</v>
      </c>
      <c r="D1787" s="22">
        <v>16617397.409999995</v>
      </c>
      <c r="E1787" s="22">
        <v>9394498.6333333347</v>
      </c>
      <c r="H1787" t="s">
        <v>816</v>
      </c>
      <c r="I1787" s="24">
        <v>47229040.843333304</v>
      </c>
      <c r="J1787" s="24">
        <v>27225969.809999995</v>
      </c>
      <c r="K1787" s="24">
        <v>20003071.033333335</v>
      </c>
    </row>
    <row r="1788" spans="2:11">
      <c r="B1788" s="193" t="s">
        <v>821</v>
      </c>
      <c r="C1788" s="22">
        <v>264276103.99743271</v>
      </c>
      <c r="D1788" s="22">
        <v>47891941.04871393</v>
      </c>
      <c r="E1788" s="22">
        <v>216384162.9487187</v>
      </c>
      <c r="H1788" t="s">
        <v>821</v>
      </c>
      <c r="I1788" s="24">
        <v>283707294.99743271</v>
      </c>
      <c r="J1788" s="24">
        <v>57607536.54871393</v>
      </c>
      <c r="K1788" s="24">
        <v>226099758.4487187</v>
      </c>
    </row>
    <row r="1789" spans="2:11">
      <c r="B1789" s="193" t="s">
        <v>836</v>
      </c>
      <c r="C1789" s="22">
        <v>26064968.033493683</v>
      </c>
      <c r="D1789" s="22">
        <v>7806588.1067849891</v>
      </c>
      <c r="E1789" s="22">
        <v>18258379.926708691</v>
      </c>
      <c r="H1789" t="s">
        <v>836</v>
      </c>
      <c r="I1789" s="24">
        <v>95594354.868956089</v>
      </c>
      <c r="J1789" s="24">
        <v>42571281.524516188</v>
      </c>
      <c r="K1789" s="24">
        <v>53023073.344439887</v>
      </c>
    </row>
    <row r="1790" spans="2:11">
      <c r="B1790" s="193" t="s">
        <v>843</v>
      </c>
      <c r="C1790" s="22">
        <v>177365323.00454348</v>
      </c>
      <c r="D1790" s="22">
        <v>69464773.924266756</v>
      </c>
      <c r="E1790" s="22"/>
      <c r="H1790" t="s">
        <v>843</v>
      </c>
      <c r="I1790" s="24">
        <v>214988457.40454346</v>
      </c>
      <c r="J1790" s="24">
        <v>107087908.3242667</v>
      </c>
      <c r="K1790" s="24"/>
    </row>
    <row r="1791" spans="2:11">
      <c r="B1791" s="193" t="s">
        <v>884</v>
      </c>
      <c r="C1791" s="22">
        <v>357297930.25082564</v>
      </c>
      <c r="D1791" s="22">
        <v>332221547.78186268</v>
      </c>
      <c r="E1791" s="22">
        <v>25076382.46896296</v>
      </c>
      <c r="H1791" t="s">
        <v>884</v>
      </c>
      <c r="I1791" s="24">
        <v>376403670.25082564</v>
      </c>
      <c r="J1791" s="24">
        <v>341774417.78186268</v>
      </c>
      <c r="K1791" s="24">
        <v>34629252.46896296</v>
      </c>
    </row>
    <row r="1792" spans="2:11">
      <c r="B1792" s="193" t="s">
        <v>893</v>
      </c>
      <c r="C1792" s="22">
        <v>12342069.5</v>
      </c>
      <c r="D1792" s="22">
        <v>1851310.425</v>
      </c>
      <c r="E1792" s="22"/>
      <c r="H1792" t="s">
        <v>893</v>
      </c>
      <c r="I1792" s="24">
        <v>25004869.5</v>
      </c>
      <c r="J1792" s="24">
        <v>14514110.425000001</v>
      </c>
      <c r="K1792" s="24"/>
    </row>
    <row r="1793" spans="2:11">
      <c r="B1793" s="193" t="s">
        <v>895</v>
      </c>
      <c r="C1793" s="22">
        <v>56110698.170935065</v>
      </c>
      <c r="D1793" s="22">
        <v>5943039.4122083411</v>
      </c>
      <c r="E1793" s="22"/>
      <c r="H1793" t="s">
        <v>895</v>
      </c>
      <c r="I1793" s="24">
        <v>107159247.77093506</v>
      </c>
      <c r="J1793" s="24">
        <v>56991589.012208335</v>
      </c>
      <c r="K1793" s="24"/>
    </row>
    <row r="1794" spans="2:11">
      <c r="B1794" s="193" t="s">
        <v>897</v>
      </c>
      <c r="C1794" s="22">
        <v>1568646315.7954564</v>
      </c>
      <c r="D1794" s="22">
        <v>376256056.75079048</v>
      </c>
      <c r="E1794" s="22">
        <v>1192390259.0446656</v>
      </c>
      <c r="H1794" t="s">
        <v>897</v>
      </c>
      <c r="I1794" s="24">
        <v>1635462937.7954564</v>
      </c>
      <c r="J1794" s="24">
        <v>409664367.75079048</v>
      </c>
      <c r="K1794" s="24">
        <v>1239161894.4446657</v>
      </c>
    </row>
    <row r="1795" spans="2:11">
      <c r="B1795" s="193" t="s">
        <v>928</v>
      </c>
      <c r="C1795" s="22">
        <v>115899688.2839652</v>
      </c>
      <c r="D1795" s="22">
        <v>53677995.08417052</v>
      </c>
      <c r="E1795" s="22"/>
      <c r="H1795" t="s">
        <v>928</v>
      </c>
      <c r="I1795" s="24">
        <v>119641188.2839652</v>
      </c>
      <c r="J1795" s="24">
        <v>57419495.08417052</v>
      </c>
      <c r="K1795" s="24"/>
    </row>
    <row r="1796" spans="2:11">
      <c r="B1796" s="193" t="s">
        <v>930</v>
      </c>
      <c r="C1796" s="22">
        <v>65790324.280000001</v>
      </c>
      <c r="D1796" s="22">
        <v>9868548.6419999991</v>
      </c>
      <c r="E1796" s="22"/>
      <c r="H1796" t="s">
        <v>930</v>
      </c>
      <c r="I1796" s="24">
        <v>67815324.280000001</v>
      </c>
      <c r="J1796" s="24">
        <v>11893548.641999999</v>
      </c>
      <c r="K1796" s="24"/>
    </row>
    <row r="1797" spans="2:11">
      <c r="B1797" s="193" t="s">
        <v>932</v>
      </c>
      <c r="C1797" s="22">
        <v>290026668.2351504</v>
      </c>
      <c r="D1797" s="22">
        <v>221291824.64277744</v>
      </c>
      <c r="E1797" s="22"/>
      <c r="H1797" t="s">
        <v>932</v>
      </c>
      <c r="I1797" s="24">
        <v>321563528.2351504</v>
      </c>
      <c r="J1797" s="24">
        <v>252828684.64277744</v>
      </c>
      <c r="K1797" s="24"/>
    </row>
    <row r="1798" spans="2:11">
      <c r="B1798" s="193" t="s">
        <v>934</v>
      </c>
      <c r="C1798" s="22">
        <v>13587284.5</v>
      </c>
      <c r="D1798" s="22">
        <v>2038092.6749999998</v>
      </c>
      <c r="E1798" s="22"/>
      <c r="H1798" t="s">
        <v>934</v>
      </c>
      <c r="I1798" s="24">
        <v>17688934.5</v>
      </c>
      <c r="J1798" s="24">
        <v>6139742.6749999998</v>
      </c>
      <c r="K1798" s="24"/>
    </row>
    <row r="1799" spans="2:11">
      <c r="B1799" s="193" t="s">
        <v>936</v>
      </c>
      <c r="C1799" s="22">
        <v>74086466.53125</v>
      </c>
      <c r="D1799" s="22">
        <v>17410319.634843748</v>
      </c>
      <c r="E1799" s="22"/>
      <c r="H1799" t="s">
        <v>936</v>
      </c>
      <c r="I1799" s="24">
        <v>122128866.53125</v>
      </c>
      <c r="J1799" s="24">
        <v>65452719.634843744</v>
      </c>
      <c r="K1799" s="24"/>
    </row>
    <row r="1800" spans="2:11">
      <c r="B1800" s="193" t="s">
        <v>938</v>
      </c>
      <c r="C1800" s="22">
        <v>180535787.0047372</v>
      </c>
      <c r="D1800" s="22">
        <v>180535787.0047372</v>
      </c>
      <c r="E1800" s="22"/>
      <c r="H1800" t="s">
        <v>938</v>
      </c>
      <c r="I1800" s="24">
        <v>187392787.0047372</v>
      </c>
      <c r="J1800" s="24">
        <v>187392787.0047372</v>
      </c>
      <c r="K1800" s="24"/>
    </row>
    <row r="1801" spans="2:11">
      <c r="B1801" s="193" t="s">
        <v>940</v>
      </c>
      <c r="C1801" s="22">
        <v>37880389.638093896</v>
      </c>
      <c r="D1801" s="22">
        <v>26375396.517395034</v>
      </c>
      <c r="E1801" s="22"/>
      <c r="H1801" t="s">
        <v>940</v>
      </c>
      <c r="I1801" s="24">
        <v>41609589.638093896</v>
      </c>
      <c r="J1801" s="24">
        <v>30104596.517395034</v>
      </c>
      <c r="K1801" s="24"/>
    </row>
    <row r="1802" spans="2:11">
      <c r="B1802" s="193" t="s">
        <v>942</v>
      </c>
      <c r="C1802" s="22">
        <v>284896561.65776342</v>
      </c>
      <c r="D1802" s="22">
        <v>284896561.65776342</v>
      </c>
      <c r="E1802" s="22"/>
      <c r="H1802" t="s">
        <v>942</v>
      </c>
      <c r="I1802" s="24">
        <v>433500061.65776342</v>
      </c>
      <c r="J1802" s="24">
        <v>433500061.65776336</v>
      </c>
      <c r="K1802" s="24"/>
    </row>
    <row r="1803" spans="2:11">
      <c r="B1803" s="193" t="s">
        <v>944</v>
      </c>
      <c r="C1803" s="22">
        <v>184540160.09143645</v>
      </c>
      <c r="D1803" s="22">
        <v>121568245.5150283</v>
      </c>
      <c r="E1803" s="22"/>
      <c r="H1803" t="s">
        <v>944</v>
      </c>
      <c r="I1803" s="24">
        <v>272350044.09143656</v>
      </c>
      <c r="J1803" s="24">
        <v>209378129.51502827</v>
      </c>
      <c r="K1803" s="24"/>
    </row>
    <row r="1804" spans="2:11">
      <c r="B1804" s="193" t="s">
        <v>946</v>
      </c>
      <c r="C1804" s="22">
        <v>7276483.8011624999</v>
      </c>
      <c r="D1804" s="22">
        <v>1091472.5701743749</v>
      </c>
      <c r="E1804" s="22"/>
      <c r="H1804" t="s">
        <v>946</v>
      </c>
      <c r="I1804" s="24">
        <v>10770638.8011625</v>
      </c>
      <c r="J1804" s="24">
        <v>4585627.5701743746</v>
      </c>
      <c r="K1804" s="24"/>
    </row>
    <row r="1805" spans="2:11">
      <c r="B1805" s="193" t="s">
        <v>948</v>
      </c>
      <c r="C1805" s="22">
        <v>297374857.40799999</v>
      </c>
      <c r="D1805" s="22">
        <v>275791312.61655003</v>
      </c>
      <c r="E1805" s="22"/>
      <c r="H1805" t="s">
        <v>948</v>
      </c>
      <c r="I1805" s="24">
        <v>307110957.40800005</v>
      </c>
      <c r="J1805" s="24">
        <v>285527412.61654997</v>
      </c>
      <c r="K1805" s="24"/>
    </row>
    <row r="1806" spans="2:11">
      <c r="B1806" s="193" t="s">
        <v>950</v>
      </c>
      <c r="C1806" s="22">
        <v>715213941.52580547</v>
      </c>
      <c r="D1806" s="22">
        <v>162366704.43259585</v>
      </c>
      <c r="E1806" s="22">
        <v>584590260.33615959</v>
      </c>
      <c r="H1806" t="s">
        <v>950</v>
      </c>
      <c r="I1806" s="24">
        <v>761753116.52580547</v>
      </c>
      <c r="J1806" s="24">
        <v>185636291.93259591</v>
      </c>
      <c r="K1806" s="24">
        <v>607859847.83615947</v>
      </c>
    </row>
    <row r="1807" spans="2:11">
      <c r="B1807" s="193" t="s">
        <v>992</v>
      </c>
      <c r="C1807" s="22">
        <v>86670915.904460073</v>
      </c>
      <c r="D1807" s="22">
        <v>30941786.146828141</v>
      </c>
      <c r="E1807" s="22">
        <v>55729129.757631987</v>
      </c>
      <c r="H1807" t="s">
        <v>992</v>
      </c>
      <c r="I1807" s="24">
        <v>108087915.90446007</v>
      </c>
      <c r="J1807" s="24">
        <v>41650286.146828145</v>
      </c>
      <c r="K1807" s="24">
        <v>66437629.75763198</v>
      </c>
    </row>
    <row r="1808" spans="2:11">
      <c r="B1808" s="193" t="s">
        <v>1003</v>
      </c>
      <c r="C1808" s="22">
        <v>38125384.493277997</v>
      </c>
      <c r="D1808" s="22">
        <v>6544037.2544916999</v>
      </c>
      <c r="E1808" s="22">
        <v>31581347.238786295</v>
      </c>
      <c r="H1808" t="s">
        <v>1003</v>
      </c>
      <c r="I1808" s="24">
        <v>51381436.493277997</v>
      </c>
      <c r="J1808" s="24">
        <v>13172063.254491702</v>
      </c>
      <c r="K1808" s="24">
        <v>38209373.238786295</v>
      </c>
    </row>
    <row r="1809" spans="2:11">
      <c r="B1809" s="193" t="s">
        <v>1009</v>
      </c>
      <c r="C1809" s="22">
        <v>166094035.17674488</v>
      </c>
      <c r="D1809" s="22">
        <v>24914105.276511725</v>
      </c>
      <c r="E1809" s="22">
        <v>141179929.90023315</v>
      </c>
      <c r="H1809" t="s">
        <v>1009</v>
      </c>
      <c r="I1809" s="24">
        <v>200389603.17674485</v>
      </c>
      <c r="J1809" s="24">
        <v>42061889.276511721</v>
      </c>
      <c r="K1809" s="24">
        <v>158327713.90023321</v>
      </c>
    </row>
    <row r="1810" spans="2:11">
      <c r="B1810" s="193" t="s">
        <v>1025</v>
      </c>
      <c r="C1810" s="22">
        <v>12265711.806967</v>
      </c>
      <c r="D1810" s="22">
        <v>1839856.7710450499</v>
      </c>
      <c r="E1810" s="22">
        <v>10425855.035921967</v>
      </c>
      <c r="H1810" t="s">
        <v>1025</v>
      </c>
      <c r="I1810" s="24">
        <v>13329311.806967</v>
      </c>
      <c r="J1810" s="24">
        <v>2371656.7710450497</v>
      </c>
      <c r="K1810" s="24">
        <v>10957655.035921967</v>
      </c>
    </row>
    <row r="1811" spans="2:11">
      <c r="B1811" s="193" t="s">
        <v>1026</v>
      </c>
      <c r="C1811" s="22">
        <v>421676787.80320978</v>
      </c>
      <c r="D1811" s="22">
        <v>69473964.453118101</v>
      </c>
      <c r="E1811" s="22">
        <v>352202823.35009176</v>
      </c>
      <c r="H1811" t="s">
        <v>1026</v>
      </c>
      <c r="I1811" s="24">
        <v>484250707.80320984</v>
      </c>
      <c r="J1811" s="24">
        <v>100760924.45311812</v>
      </c>
      <c r="K1811" s="24">
        <v>383489783.35009158</v>
      </c>
    </row>
    <row r="1812" spans="2:11">
      <c r="B1812" s="193" t="s">
        <v>1072</v>
      </c>
      <c r="C1812" s="22">
        <v>34497804.832499996</v>
      </c>
      <c r="D1812" s="22">
        <v>5174670.7248749994</v>
      </c>
      <c r="E1812" s="22">
        <v>29323134.107625</v>
      </c>
      <c r="H1812" t="s">
        <v>1072</v>
      </c>
      <c r="I1812" s="24">
        <v>53663374.832499996</v>
      </c>
      <c r="J1812" s="24">
        <v>14757455.724875001</v>
      </c>
      <c r="K1812" s="24">
        <v>38905919.107625</v>
      </c>
    </row>
    <row r="1813" spans="2:11">
      <c r="B1813" s="193" t="s">
        <v>1084</v>
      </c>
      <c r="C1813" s="22">
        <v>110203835.3156839</v>
      </c>
      <c r="D1813" s="22">
        <v>16530575.297352584</v>
      </c>
      <c r="E1813" s="22">
        <v>93673260.018331349</v>
      </c>
      <c r="H1813" t="s">
        <v>1084</v>
      </c>
      <c r="I1813" s="24">
        <v>124440455.31568389</v>
      </c>
      <c r="J1813" s="24">
        <v>23648885.297352586</v>
      </c>
      <c r="K1813" s="24">
        <v>100791570.01833135</v>
      </c>
    </row>
    <row r="1814" spans="2:11">
      <c r="B1814" s="193" t="s">
        <v>1089</v>
      </c>
      <c r="C1814" s="22">
        <v>19658577.588211901</v>
      </c>
      <c r="D1814" s="22">
        <v>2948786.638231785</v>
      </c>
      <c r="E1814" s="22">
        <v>16709790.949980114</v>
      </c>
      <c r="H1814" t="s">
        <v>1089</v>
      </c>
      <c r="I1814" s="24">
        <v>42564737.588211901</v>
      </c>
      <c r="J1814" s="24">
        <v>14401866.638231784</v>
      </c>
      <c r="K1814" s="24">
        <v>28162870.949980114</v>
      </c>
    </row>
    <row r="1815" spans="2:11">
      <c r="B1815" s="193" t="s">
        <v>1093</v>
      </c>
      <c r="C1815" s="22">
        <v>141455045.61835998</v>
      </c>
      <c r="D1815" s="22">
        <v>27256069.333378997</v>
      </c>
      <c r="E1815" s="22">
        <v>114198976.28498101</v>
      </c>
      <c r="H1815" t="s">
        <v>1093</v>
      </c>
      <c r="I1815" s="24">
        <v>175798350.61836001</v>
      </c>
      <c r="J1815" s="24">
        <v>44427721.833379</v>
      </c>
      <c r="K1815" s="24">
        <v>131370628.78498101</v>
      </c>
    </row>
    <row r="1816" spans="2:11">
      <c r="B1816" s="193" t="s">
        <v>1111</v>
      </c>
      <c r="C1816" s="22">
        <v>19830973.560000002</v>
      </c>
      <c r="D1816" s="22">
        <v>2974646.034</v>
      </c>
      <c r="E1816" s="22">
        <v>16856327.526000001</v>
      </c>
      <c r="H1816" t="s">
        <v>1111</v>
      </c>
      <c r="I1816" s="24">
        <v>36865953.560000002</v>
      </c>
      <c r="J1816" s="24">
        <v>11492136.034</v>
      </c>
      <c r="K1816" s="24">
        <v>25373817.526000001</v>
      </c>
    </row>
    <row r="1817" spans="2:11">
      <c r="B1817" s="193" t="s">
        <v>1115</v>
      </c>
      <c r="C1817" s="22">
        <v>143930927.72204632</v>
      </c>
      <c r="D1817" s="22">
        <v>0</v>
      </c>
      <c r="E1817" s="22">
        <v>143930927.72204626</v>
      </c>
      <c r="H1817" t="s">
        <v>1115</v>
      </c>
      <c r="I1817" s="24">
        <v>167455820.52204633</v>
      </c>
      <c r="J1817" s="24">
        <v>11762446.4</v>
      </c>
      <c r="K1817" s="24">
        <v>155693374.12204626</v>
      </c>
    </row>
    <row r="1818" spans="2:11">
      <c r="B1818" s="193" t="s">
        <v>1124</v>
      </c>
      <c r="C1818" s="22">
        <v>167263875.19359255</v>
      </c>
      <c r="D1818" s="22">
        <v>30826968.88268888</v>
      </c>
      <c r="E1818" s="22">
        <v>136436906.31090361</v>
      </c>
      <c r="H1818" t="s">
        <v>1124</v>
      </c>
      <c r="I1818" s="24">
        <v>214116397.27359256</v>
      </c>
      <c r="J1818" s="24">
        <v>54253229.922688872</v>
      </c>
      <c r="K1818" s="24">
        <v>159863167.3509036</v>
      </c>
    </row>
    <row r="1819" spans="2:11">
      <c r="B1819" s="193" t="s">
        <v>1140</v>
      </c>
      <c r="C1819" s="22">
        <v>284852412.14346993</v>
      </c>
      <c r="D1819" s="22">
        <v>100776886.53791927</v>
      </c>
      <c r="E1819" s="22">
        <v>184075525.60555065</v>
      </c>
      <c r="H1819" t="s">
        <v>1140</v>
      </c>
      <c r="I1819" s="24">
        <v>350042372.14346999</v>
      </c>
      <c r="J1819" s="24">
        <v>133371866.53791924</v>
      </c>
      <c r="K1819" s="24">
        <v>216670505.60555062</v>
      </c>
    </row>
    <row r="1820" spans="2:11">
      <c r="B1820" s="193" t="s">
        <v>1414</v>
      </c>
      <c r="C1820" s="22">
        <v>18581034211.038082</v>
      </c>
      <c r="D1820" s="22">
        <v>8480651043.2293129</v>
      </c>
      <c r="E1820" s="22">
        <v>9519720397.1999435</v>
      </c>
      <c r="H1820" t="s">
        <v>1414</v>
      </c>
      <c r="I1820" s="24">
        <v>22095709754.60355</v>
      </c>
      <c r="J1820" s="24">
        <v>10815617066.937044</v>
      </c>
      <c r="K1820" s="24">
        <v>10712793241.457674</v>
      </c>
    </row>
  </sheetData>
  <mergeCells count="1">
    <mergeCell ref="B3:B4"/>
  </mergeCells>
  <pageMargins left="0.7" right="0.7" top="0.75" bottom="0.75" header="0.3" footer="0.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4:P14"/>
  <sheetViews>
    <sheetView topLeftCell="B1" workbookViewId="0">
      <selection sqref="A1:D39"/>
    </sheetView>
  </sheetViews>
  <sheetFormatPr defaultRowHeight="14.4"/>
  <cols>
    <col min="6" max="6" width="10.44140625" bestFit="1" customWidth="1"/>
    <col min="7" max="7" width="20.33203125" bestFit="1" customWidth="1"/>
  </cols>
  <sheetData>
    <row r="4" spans="6:16" ht="15" thickBot="1"/>
    <row r="5" spans="6:16">
      <c r="F5" s="150" t="s">
        <v>3514</v>
      </c>
      <c r="G5" s="151" t="s">
        <v>3515</v>
      </c>
      <c r="H5" s="151"/>
      <c r="I5" s="151"/>
      <c r="J5" s="151"/>
      <c r="K5" s="151" t="s">
        <v>3518</v>
      </c>
      <c r="L5" s="151" t="s">
        <v>3519</v>
      </c>
      <c r="M5" s="151" t="s">
        <v>826</v>
      </c>
      <c r="N5" s="151" t="s">
        <v>3520</v>
      </c>
      <c r="O5" s="151" t="s">
        <v>3521</v>
      </c>
      <c r="P5" s="152" t="s">
        <v>3522</v>
      </c>
    </row>
    <row r="6" spans="6:16">
      <c r="F6" s="153"/>
      <c r="G6" s="154" t="s">
        <v>3516</v>
      </c>
      <c r="H6" s="154"/>
      <c r="I6" s="154"/>
      <c r="J6" s="154"/>
      <c r="K6" s="154"/>
      <c r="L6" s="154"/>
      <c r="M6" s="154"/>
      <c r="N6" s="154"/>
      <c r="O6" s="154"/>
      <c r="P6" s="155"/>
    </row>
    <row r="7" spans="6:16">
      <c r="F7" s="153"/>
      <c r="G7" s="154"/>
      <c r="H7" s="154"/>
      <c r="I7" s="154"/>
      <c r="J7" s="154"/>
      <c r="K7" s="154"/>
      <c r="L7" s="154"/>
      <c r="M7" s="154"/>
      <c r="N7" s="154"/>
      <c r="O7" s="154"/>
      <c r="P7" s="155"/>
    </row>
    <row r="8" spans="6:16">
      <c r="F8" s="153"/>
      <c r="G8" s="154"/>
      <c r="H8" s="154"/>
      <c r="I8" s="154"/>
      <c r="J8" s="154"/>
      <c r="K8" s="154"/>
      <c r="L8" s="154"/>
      <c r="M8" s="154"/>
      <c r="N8" s="154"/>
      <c r="O8" s="154"/>
      <c r="P8" s="155"/>
    </row>
    <row r="9" spans="6:16">
      <c r="F9" s="153"/>
      <c r="G9" s="154" t="s">
        <v>3517</v>
      </c>
      <c r="H9" s="156">
        <v>46023</v>
      </c>
      <c r="I9" s="156">
        <v>46082</v>
      </c>
      <c r="J9" s="154"/>
      <c r="K9" s="157"/>
      <c r="L9" s="157"/>
      <c r="M9" s="158"/>
      <c r="N9" s="158"/>
      <c r="O9" s="159"/>
      <c r="P9" s="155"/>
    </row>
    <row r="10" spans="6:16" ht="15" thickBot="1">
      <c r="F10" s="160"/>
      <c r="G10" s="161"/>
      <c r="H10" s="161"/>
      <c r="I10" s="161"/>
      <c r="J10" s="161"/>
      <c r="K10" s="161"/>
      <c r="L10" s="161"/>
      <c r="M10" s="161"/>
      <c r="N10" s="161"/>
      <c r="O10" s="161"/>
      <c r="P10" s="162"/>
    </row>
    <row r="11" spans="6:16" ht="15" thickBot="1">
      <c r="K11" s="19"/>
      <c r="L11" s="19"/>
      <c r="M11" s="19"/>
    </row>
    <row r="12" spans="6:16" ht="15" thickBot="1">
      <c r="F12" s="163" t="s">
        <v>3523</v>
      </c>
      <c r="G12" s="164"/>
      <c r="H12" s="165"/>
      <c r="I12" t="s">
        <v>3526</v>
      </c>
    </row>
    <row r="13" spans="6:16" ht="15" thickBot="1"/>
    <row r="14" spans="6:16" ht="15" thickBot="1">
      <c r="F14" s="163" t="s">
        <v>3524</v>
      </c>
      <c r="G14" s="164"/>
      <c r="H14" s="165"/>
      <c r="I14" t="s">
        <v>3525</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A6"/>
  <sheetViews>
    <sheetView workbookViewId="0">
      <selection activeCell="M15" sqref="M15"/>
    </sheetView>
  </sheetViews>
  <sheetFormatPr defaultRowHeight="14.4"/>
  <cols>
    <col min="1" max="1" width="12.5546875" customWidth="1"/>
    <col min="2" max="2" width="50.88671875" bestFit="1" customWidth="1"/>
    <col min="16380" max="16380" width="12.5546875" customWidth="1"/>
    <col min="16381" max="16381" width="50.88671875" bestFit="1" customWidth="1"/>
  </cols>
  <sheetData>
    <row r="1" spans="1:2 16380:16381">
      <c r="A1" t="s">
        <v>1419</v>
      </c>
      <c r="XEZ1" t="s">
        <v>1420</v>
      </c>
    </row>
    <row r="3" spans="1:2 16380:16381">
      <c r="A3" s="3" t="s">
        <v>1413</v>
      </c>
      <c r="B3" t="s">
        <v>1417</v>
      </c>
      <c r="XEZ3" s="3" t="s">
        <v>1413</v>
      </c>
      <c r="XFA3" t="s">
        <v>1417</v>
      </c>
    </row>
    <row r="4" spans="1:2 16380:16381">
      <c r="A4" s="193" t="s">
        <v>32</v>
      </c>
      <c r="B4" s="5">
        <v>525</v>
      </c>
      <c r="XEZ4" s="193" t="s">
        <v>32</v>
      </c>
      <c r="XFA4" s="25">
        <v>0.45652173913043476</v>
      </c>
    </row>
    <row r="5" spans="1:2 16380:16381">
      <c r="A5" s="193" t="s">
        <v>35</v>
      </c>
      <c r="B5" s="5">
        <v>625</v>
      </c>
      <c r="XEZ5" s="193" t="s">
        <v>35</v>
      </c>
      <c r="XFA5" s="25">
        <v>0.54347826086956519</v>
      </c>
    </row>
    <row r="6" spans="1:2 16380:16381">
      <c r="A6" s="193" t="s">
        <v>1414</v>
      </c>
      <c r="B6" s="5">
        <v>1150</v>
      </c>
      <c r="XEZ6" s="193" t="s">
        <v>1414</v>
      </c>
      <c r="XFA6" s="25">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10"/>
  <sheetViews>
    <sheetView workbookViewId="0">
      <selection activeCell="B1" sqref="B1"/>
    </sheetView>
  </sheetViews>
  <sheetFormatPr defaultRowHeight="14.4"/>
  <cols>
    <col min="1" max="1" width="31.109375" customWidth="1"/>
    <col min="2" max="2" width="50.88671875" bestFit="1" customWidth="1"/>
  </cols>
  <sheetData>
    <row r="1" spans="1:2">
      <c r="A1" t="s">
        <v>1418</v>
      </c>
      <c r="B1">
        <f>SUBTOTAL(9,B4:B1109)</f>
        <v>1150</v>
      </c>
    </row>
    <row r="3" spans="1:2">
      <c r="A3" s="3" t="s">
        <v>1413</v>
      </c>
      <c r="B3" t="s">
        <v>1417</v>
      </c>
    </row>
    <row r="4" spans="1:2">
      <c r="A4" s="193" t="s">
        <v>700</v>
      </c>
      <c r="B4" s="5">
        <v>1</v>
      </c>
    </row>
    <row r="5" spans="1:2">
      <c r="A5" s="193" t="s">
        <v>331</v>
      </c>
      <c r="B5" s="5">
        <v>1</v>
      </c>
    </row>
    <row r="6" spans="1:2">
      <c r="A6" s="193" t="s">
        <v>131</v>
      </c>
      <c r="B6" s="5">
        <v>1</v>
      </c>
    </row>
    <row r="7" spans="1:2">
      <c r="A7" s="193" t="s">
        <v>132</v>
      </c>
      <c r="B7" s="5">
        <v>1</v>
      </c>
    </row>
    <row r="8" spans="1:2">
      <c r="A8" s="193" t="s">
        <v>880</v>
      </c>
      <c r="B8" s="5">
        <v>1</v>
      </c>
    </row>
    <row r="9" spans="1:2">
      <c r="A9" s="193" t="s">
        <v>1251</v>
      </c>
      <c r="B9" s="5">
        <v>1</v>
      </c>
    </row>
    <row r="10" spans="1:2">
      <c r="A10" s="193" t="s">
        <v>1341</v>
      </c>
      <c r="B10" s="5">
        <v>1</v>
      </c>
    </row>
    <row r="11" spans="1:2">
      <c r="A11" s="193" t="s">
        <v>193</v>
      </c>
      <c r="B11" s="5">
        <v>1</v>
      </c>
    </row>
    <row r="12" spans="1:2">
      <c r="A12" s="193" t="s">
        <v>389</v>
      </c>
      <c r="B12" s="5">
        <v>1</v>
      </c>
    </row>
    <row r="13" spans="1:2">
      <c r="A13" s="193" t="s">
        <v>1370</v>
      </c>
      <c r="B13" s="5">
        <v>1</v>
      </c>
    </row>
    <row r="14" spans="1:2">
      <c r="A14" s="193" t="s">
        <v>431</v>
      </c>
      <c r="B14" s="5">
        <v>1</v>
      </c>
    </row>
    <row r="15" spans="1:2">
      <c r="A15" s="193" t="s">
        <v>516</v>
      </c>
      <c r="B15" s="5">
        <v>1</v>
      </c>
    </row>
    <row r="16" spans="1:2">
      <c r="A16" s="193" t="s">
        <v>476</v>
      </c>
      <c r="B16" s="5">
        <v>1</v>
      </c>
    </row>
    <row r="17" spans="1:2">
      <c r="A17" s="193" t="s">
        <v>1167</v>
      </c>
      <c r="B17" s="5">
        <v>1</v>
      </c>
    </row>
    <row r="18" spans="1:2">
      <c r="A18" s="193" t="s">
        <v>1170</v>
      </c>
      <c r="B18" s="5">
        <v>1</v>
      </c>
    </row>
    <row r="19" spans="1:2">
      <c r="A19" s="193" t="s">
        <v>1198</v>
      </c>
      <c r="B19" s="5">
        <v>1</v>
      </c>
    </row>
    <row r="20" spans="1:2">
      <c r="A20" s="193" t="s">
        <v>518</v>
      </c>
      <c r="B20" s="5">
        <v>1</v>
      </c>
    </row>
    <row r="21" spans="1:2">
      <c r="A21" s="193" t="s">
        <v>519</v>
      </c>
      <c r="B21" s="5">
        <v>1</v>
      </c>
    </row>
    <row r="22" spans="1:2">
      <c r="A22" s="193" t="s">
        <v>520</v>
      </c>
      <c r="B22" s="5">
        <v>1</v>
      </c>
    </row>
    <row r="23" spans="1:2">
      <c r="A23" s="193" t="s">
        <v>1113</v>
      </c>
      <c r="B23" s="5">
        <v>1</v>
      </c>
    </row>
    <row r="24" spans="1:2">
      <c r="A24" s="193" t="s">
        <v>701</v>
      </c>
      <c r="B24" s="5">
        <v>2</v>
      </c>
    </row>
    <row r="25" spans="1:2">
      <c r="A25" s="193" t="s">
        <v>1371</v>
      </c>
      <c r="B25" s="5">
        <v>1</v>
      </c>
    </row>
    <row r="26" spans="1:2">
      <c r="A26" s="193" t="s">
        <v>1318</v>
      </c>
      <c r="B26" s="5">
        <v>1</v>
      </c>
    </row>
    <row r="27" spans="1:2">
      <c r="A27" s="193" t="s">
        <v>347</v>
      </c>
      <c r="B27" s="5">
        <v>1</v>
      </c>
    </row>
    <row r="28" spans="1:2">
      <c r="A28" s="193" t="s">
        <v>348</v>
      </c>
      <c r="B28" s="5">
        <v>1</v>
      </c>
    </row>
    <row r="29" spans="1:2">
      <c r="A29" s="193" t="s">
        <v>1142</v>
      </c>
      <c r="B29" s="5">
        <v>1</v>
      </c>
    </row>
    <row r="30" spans="1:2">
      <c r="A30" s="193" t="s">
        <v>1144</v>
      </c>
      <c r="B30" s="5">
        <v>1</v>
      </c>
    </row>
    <row r="31" spans="1:2">
      <c r="A31" s="193" t="s">
        <v>1145</v>
      </c>
      <c r="B31" s="5">
        <v>1</v>
      </c>
    </row>
    <row r="32" spans="1:2">
      <c r="A32" s="193" t="s">
        <v>1372</v>
      </c>
      <c r="B32" s="5">
        <v>1</v>
      </c>
    </row>
    <row r="33" spans="1:2">
      <c r="A33" s="193" t="s">
        <v>1205</v>
      </c>
      <c r="B33" s="5">
        <v>1</v>
      </c>
    </row>
    <row r="34" spans="1:2">
      <c r="A34" s="193" t="s">
        <v>289</v>
      </c>
      <c r="B34" s="5">
        <v>1</v>
      </c>
    </row>
    <row r="35" spans="1:2">
      <c r="A35" s="193" t="s">
        <v>675</v>
      </c>
      <c r="B35" s="5">
        <v>1</v>
      </c>
    </row>
    <row r="36" spans="1:2">
      <c r="A36" s="193" t="s">
        <v>677</v>
      </c>
      <c r="B36" s="5">
        <v>1</v>
      </c>
    </row>
    <row r="37" spans="1:2">
      <c r="A37" s="193" t="s">
        <v>106</v>
      </c>
      <c r="B37" s="5">
        <v>1</v>
      </c>
    </row>
    <row r="38" spans="1:2">
      <c r="A38" s="193" t="s">
        <v>1373</v>
      </c>
      <c r="B38" s="5">
        <v>1</v>
      </c>
    </row>
    <row r="39" spans="1:2">
      <c r="A39" s="193" t="s">
        <v>1374</v>
      </c>
      <c r="B39" s="5">
        <v>1</v>
      </c>
    </row>
    <row r="40" spans="1:2">
      <c r="A40" s="193" t="s">
        <v>1171</v>
      </c>
      <c r="B40" s="5">
        <v>1</v>
      </c>
    </row>
    <row r="41" spans="1:2">
      <c r="A41" s="193" t="s">
        <v>1172</v>
      </c>
      <c r="B41" s="5">
        <v>1</v>
      </c>
    </row>
    <row r="42" spans="1:2">
      <c r="A42" s="193" t="s">
        <v>108</v>
      </c>
      <c r="B42" s="5">
        <v>1</v>
      </c>
    </row>
    <row r="43" spans="1:2">
      <c r="A43" s="193" t="s">
        <v>109</v>
      </c>
      <c r="B43" s="5">
        <v>1</v>
      </c>
    </row>
    <row r="44" spans="1:2">
      <c r="A44" s="193" t="s">
        <v>110</v>
      </c>
      <c r="B44" s="5">
        <v>1</v>
      </c>
    </row>
    <row r="45" spans="1:2">
      <c r="A45" s="193" t="s">
        <v>111</v>
      </c>
      <c r="B45" s="5">
        <v>1</v>
      </c>
    </row>
    <row r="46" spans="1:2">
      <c r="A46" s="193" t="s">
        <v>112</v>
      </c>
      <c r="B46" s="5">
        <v>1</v>
      </c>
    </row>
    <row r="47" spans="1:2">
      <c r="A47" s="193" t="s">
        <v>114</v>
      </c>
      <c r="B47" s="5">
        <v>1</v>
      </c>
    </row>
    <row r="48" spans="1:2">
      <c r="A48" s="193" t="s">
        <v>115</v>
      </c>
      <c r="B48" s="5">
        <v>1</v>
      </c>
    </row>
    <row r="49" spans="1:2">
      <c r="A49" s="193" t="s">
        <v>1233</v>
      </c>
      <c r="B49" s="5">
        <v>1</v>
      </c>
    </row>
    <row r="50" spans="1:2">
      <c r="A50" s="193" t="s">
        <v>1206</v>
      </c>
      <c r="B50" s="5">
        <v>1</v>
      </c>
    </row>
    <row r="51" spans="1:2">
      <c r="A51" s="193" t="s">
        <v>1028</v>
      </c>
      <c r="B51" s="5">
        <v>1</v>
      </c>
    </row>
    <row r="52" spans="1:2">
      <c r="A52" s="193" t="s">
        <v>149</v>
      </c>
      <c r="B52" s="5">
        <v>1</v>
      </c>
    </row>
    <row r="53" spans="1:2">
      <c r="A53" s="193" t="s">
        <v>952</v>
      </c>
      <c r="B53" s="5">
        <v>1</v>
      </c>
    </row>
    <row r="54" spans="1:2">
      <c r="A54" s="193" t="s">
        <v>478</v>
      </c>
      <c r="B54" s="5">
        <v>1</v>
      </c>
    </row>
    <row r="55" spans="1:2">
      <c r="A55" s="193" t="s">
        <v>521</v>
      </c>
      <c r="B55" s="5">
        <v>1</v>
      </c>
    </row>
    <row r="56" spans="1:2">
      <c r="A56" s="193" t="s">
        <v>522</v>
      </c>
      <c r="B56" s="5">
        <v>1</v>
      </c>
    </row>
    <row r="57" spans="1:2">
      <c r="A57" s="193" t="s">
        <v>1173</v>
      </c>
      <c r="B57" s="5">
        <v>1</v>
      </c>
    </row>
    <row r="58" spans="1:2">
      <c r="A58" s="193" t="s">
        <v>293</v>
      </c>
      <c r="B58" s="5">
        <v>1</v>
      </c>
    </row>
    <row r="59" spans="1:2">
      <c r="A59" s="193" t="s">
        <v>1011</v>
      </c>
      <c r="B59" s="5">
        <v>1</v>
      </c>
    </row>
    <row r="60" spans="1:2">
      <c r="A60" s="193" t="s">
        <v>1342</v>
      </c>
      <c r="B60" s="5">
        <v>1</v>
      </c>
    </row>
    <row r="61" spans="1:2">
      <c r="A61" s="193" t="s">
        <v>267</v>
      </c>
      <c r="B61" s="5">
        <v>1</v>
      </c>
    </row>
    <row r="62" spans="1:2">
      <c r="A62" s="193" t="s">
        <v>1252</v>
      </c>
      <c r="B62" s="5">
        <v>1</v>
      </c>
    </row>
    <row r="63" spans="1:2">
      <c r="A63" s="193" t="s">
        <v>838</v>
      </c>
      <c r="B63" s="5">
        <v>1</v>
      </c>
    </row>
    <row r="64" spans="1:2">
      <c r="A64" s="193" t="s">
        <v>840</v>
      </c>
      <c r="B64" s="5">
        <v>1</v>
      </c>
    </row>
    <row r="65" spans="1:2">
      <c r="A65" s="193" t="s">
        <v>1375</v>
      </c>
      <c r="B65" s="5">
        <v>1</v>
      </c>
    </row>
    <row r="66" spans="1:2">
      <c r="A66" s="193" t="s">
        <v>479</v>
      </c>
      <c r="B66" s="5">
        <v>2</v>
      </c>
    </row>
    <row r="67" spans="1:2">
      <c r="A67" s="193" t="s">
        <v>870</v>
      </c>
      <c r="B67" s="5">
        <v>1</v>
      </c>
    </row>
    <row r="68" spans="1:2">
      <c r="A68" s="193" t="s">
        <v>1207</v>
      </c>
      <c r="B68" s="5">
        <v>1</v>
      </c>
    </row>
    <row r="69" spans="1:2">
      <c r="A69" s="193" t="s">
        <v>1208</v>
      </c>
      <c r="B69" s="5">
        <v>1</v>
      </c>
    </row>
    <row r="70" spans="1:2">
      <c r="A70" s="193" t="s">
        <v>1253</v>
      </c>
      <c r="B70" s="5">
        <v>1</v>
      </c>
    </row>
    <row r="71" spans="1:2">
      <c r="A71" s="193" t="s">
        <v>1029</v>
      </c>
      <c r="B71" s="5">
        <v>1</v>
      </c>
    </row>
    <row r="72" spans="1:2">
      <c r="A72" s="193" t="s">
        <v>1376</v>
      </c>
      <c r="B72" s="5">
        <v>1</v>
      </c>
    </row>
    <row r="73" spans="1:2">
      <c r="A73" s="193" t="s">
        <v>1254</v>
      </c>
      <c r="B73" s="5">
        <v>1</v>
      </c>
    </row>
    <row r="74" spans="1:2">
      <c r="A74" s="193" t="s">
        <v>881</v>
      </c>
      <c r="B74" s="5">
        <v>1</v>
      </c>
    </row>
    <row r="75" spans="1:2">
      <c r="A75" s="193" t="s">
        <v>1030</v>
      </c>
      <c r="B75" s="5">
        <v>1</v>
      </c>
    </row>
    <row r="76" spans="1:2">
      <c r="A76" s="193" t="s">
        <v>1031</v>
      </c>
      <c r="B76" s="5">
        <v>1</v>
      </c>
    </row>
    <row r="77" spans="1:2">
      <c r="A77" s="193" t="s">
        <v>1343</v>
      </c>
      <c r="B77" s="5">
        <v>1</v>
      </c>
    </row>
    <row r="78" spans="1:2">
      <c r="A78" s="193" t="s">
        <v>1344</v>
      </c>
      <c r="B78" s="5">
        <v>1</v>
      </c>
    </row>
    <row r="79" spans="1:2">
      <c r="A79" s="193" t="s">
        <v>1012</v>
      </c>
      <c r="B79" s="5">
        <v>1</v>
      </c>
    </row>
    <row r="80" spans="1:2">
      <c r="A80" s="193" t="s">
        <v>882</v>
      </c>
      <c r="B80" s="5">
        <v>1</v>
      </c>
    </row>
    <row r="81" spans="1:2">
      <c r="A81" s="193" t="s">
        <v>1345</v>
      </c>
      <c r="B81" s="5">
        <v>1</v>
      </c>
    </row>
    <row r="82" spans="1:2">
      <c r="A82" s="193" t="s">
        <v>1293</v>
      </c>
      <c r="B82" s="5">
        <v>1</v>
      </c>
    </row>
    <row r="83" spans="1:2">
      <c r="A83" s="193" t="s">
        <v>1346</v>
      </c>
      <c r="B83" s="5">
        <v>1</v>
      </c>
    </row>
    <row r="84" spans="1:2">
      <c r="A84" s="193" t="s">
        <v>174</v>
      </c>
      <c r="B84" s="5">
        <v>1</v>
      </c>
    </row>
    <row r="85" spans="1:2">
      <c r="A85" s="193" t="s">
        <v>953</v>
      </c>
      <c r="B85" s="5">
        <v>1</v>
      </c>
    </row>
    <row r="86" spans="1:2">
      <c r="A86" s="193" t="s">
        <v>1377</v>
      </c>
      <c r="B86" s="5">
        <v>1</v>
      </c>
    </row>
    <row r="87" spans="1:2">
      <c r="A87" s="193" t="s">
        <v>222</v>
      </c>
      <c r="B87" s="5">
        <v>1</v>
      </c>
    </row>
    <row r="88" spans="1:2">
      <c r="A88" s="193" t="s">
        <v>523</v>
      </c>
      <c r="B88" s="5">
        <v>1</v>
      </c>
    </row>
    <row r="89" spans="1:2">
      <c r="A89" s="193" t="s">
        <v>1209</v>
      </c>
      <c r="B89" s="5">
        <v>1</v>
      </c>
    </row>
    <row r="90" spans="1:2">
      <c r="A90" s="193" t="s">
        <v>865</v>
      </c>
      <c r="B90" s="5">
        <v>1</v>
      </c>
    </row>
    <row r="91" spans="1:2">
      <c r="A91" s="193" t="s">
        <v>1378</v>
      </c>
      <c r="B91" s="5">
        <v>1</v>
      </c>
    </row>
    <row r="92" spans="1:2">
      <c r="A92" s="193" t="s">
        <v>1294</v>
      </c>
      <c r="B92" s="5">
        <v>1</v>
      </c>
    </row>
    <row r="93" spans="1:2">
      <c r="A93" s="193" t="s">
        <v>764</v>
      </c>
      <c r="B93" s="5">
        <v>1</v>
      </c>
    </row>
    <row r="94" spans="1:2">
      <c r="A94" s="193" t="s">
        <v>845</v>
      </c>
      <c r="B94" s="5">
        <v>1</v>
      </c>
    </row>
    <row r="95" spans="1:2">
      <c r="A95" s="193" t="s">
        <v>1126</v>
      </c>
      <c r="B95" s="5">
        <v>1</v>
      </c>
    </row>
    <row r="96" spans="1:2">
      <c r="A96" s="193" t="s">
        <v>1127</v>
      </c>
      <c r="B96" s="5">
        <v>1</v>
      </c>
    </row>
    <row r="97" spans="1:2">
      <c r="A97" s="193" t="s">
        <v>1128</v>
      </c>
      <c r="B97" s="5">
        <v>1</v>
      </c>
    </row>
    <row r="98" spans="1:2">
      <c r="A98" s="193" t="s">
        <v>1129</v>
      </c>
      <c r="B98" s="5">
        <v>1</v>
      </c>
    </row>
    <row r="99" spans="1:2">
      <c r="A99" s="193" t="s">
        <v>1130</v>
      </c>
      <c r="B99" s="5">
        <v>1</v>
      </c>
    </row>
    <row r="100" spans="1:2">
      <c r="A100" s="193" t="s">
        <v>66</v>
      </c>
      <c r="B100" s="5">
        <v>2</v>
      </c>
    </row>
    <row r="101" spans="1:2">
      <c r="A101" s="193" t="s">
        <v>338</v>
      </c>
      <c r="B101" s="5">
        <v>1</v>
      </c>
    </row>
    <row r="102" spans="1:2">
      <c r="A102" s="193" t="s">
        <v>68</v>
      </c>
      <c r="B102" s="5">
        <v>1</v>
      </c>
    </row>
    <row r="103" spans="1:2">
      <c r="A103" s="193" t="s">
        <v>71</v>
      </c>
      <c r="B103" s="5">
        <v>1</v>
      </c>
    </row>
    <row r="104" spans="1:2">
      <c r="A104" s="193" t="s">
        <v>72</v>
      </c>
      <c r="B104" s="5">
        <v>1</v>
      </c>
    </row>
    <row r="105" spans="1:2">
      <c r="A105" s="193" t="s">
        <v>75</v>
      </c>
      <c r="B105" s="5">
        <v>1</v>
      </c>
    </row>
    <row r="106" spans="1:2">
      <c r="A106" s="193" t="s">
        <v>79</v>
      </c>
      <c r="B106" s="5">
        <v>1</v>
      </c>
    </row>
    <row r="107" spans="1:2">
      <c r="A107" s="193" t="s">
        <v>80</v>
      </c>
      <c r="B107" s="5">
        <v>1</v>
      </c>
    </row>
    <row r="108" spans="1:2">
      <c r="A108" s="193" t="s">
        <v>81</v>
      </c>
      <c r="B108" s="5">
        <v>2</v>
      </c>
    </row>
    <row r="109" spans="1:2">
      <c r="A109" s="193" t="s">
        <v>741</v>
      </c>
      <c r="B109" s="5">
        <v>1</v>
      </c>
    </row>
    <row r="110" spans="1:2">
      <c r="A110" s="193" t="s">
        <v>339</v>
      </c>
      <c r="B110" s="5">
        <v>2</v>
      </c>
    </row>
    <row r="111" spans="1:2">
      <c r="A111" s="193" t="s">
        <v>82</v>
      </c>
      <c r="B111" s="5">
        <v>1</v>
      </c>
    </row>
    <row r="112" spans="1:2">
      <c r="A112" s="193" t="s">
        <v>1146</v>
      </c>
      <c r="B112" s="5">
        <v>1</v>
      </c>
    </row>
    <row r="113" spans="1:2">
      <c r="A113" s="193" t="s">
        <v>1147</v>
      </c>
      <c r="B113" s="5">
        <v>1</v>
      </c>
    </row>
    <row r="114" spans="1:2">
      <c r="A114" s="193" t="s">
        <v>1148</v>
      </c>
      <c r="B114" s="5">
        <v>1</v>
      </c>
    </row>
    <row r="115" spans="1:2">
      <c r="A115" s="193" t="s">
        <v>1149</v>
      </c>
      <c r="B115" s="5">
        <v>1</v>
      </c>
    </row>
    <row r="116" spans="1:2">
      <c r="A116" s="193" t="s">
        <v>1150</v>
      </c>
      <c r="B116" s="5">
        <v>1</v>
      </c>
    </row>
    <row r="117" spans="1:2">
      <c r="A117" s="193" t="s">
        <v>1152</v>
      </c>
      <c r="B117" s="5">
        <v>1</v>
      </c>
    </row>
    <row r="118" spans="1:2">
      <c r="A118" s="193" t="s">
        <v>1153</v>
      </c>
      <c r="B118" s="5">
        <v>1</v>
      </c>
    </row>
    <row r="119" spans="1:2">
      <c r="A119" s="193" t="s">
        <v>1154</v>
      </c>
      <c r="B119" s="5">
        <v>1</v>
      </c>
    </row>
    <row r="120" spans="1:2">
      <c r="A120" s="193" t="s">
        <v>1155</v>
      </c>
      <c r="B120" s="5">
        <v>1</v>
      </c>
    </row>
    <row r="121" spans="1:2">
      <c r="A121" s="193" t="s">
        <v>1156</v>
      </c>
      <c r="B121" s="5">
        <v>1</v>
      </c>
    </row>
    <row r="122" spans="1:2">
      <c r="A122" s="193" t="s">
        <v>1157</v>
      </c>
      <c r="B122" s="5">
        <v>1</v>
      </c>
    </row>
    <row r="123" spans="1:2">
      <c r="A123" s="193" t="s">
        <v>1158</v>
      </c>
      <c r="B123" s="5">
        <v>1</v>
      </c>
    </row>
    <row r="124" spans="1:2">
      <c r="A124" s="193" t="s">
        <v>1159</v>
      </c>
      <c r="B124" s="5">
        <v>1</v>
      </c>
    </row>
    <row r="125" spans="1:2">
      <c r="A125" s="193" t="s">
        <v>1160</v>
      </c>
      <c r="B125" s="5">
        <v>1</v>
      </c>
    </row>
    <row r="126" spans="1:2">
      <c r="A126" s="193" t="s">
        <v>1161</v>
      </c>
      <c r="B126" s="5">
        <v>1</v>
      </c>
    </row>
    <row r="127" spans="1:2">
      <c r="A127" s="193" t="s">
        <v>1162</v>
      </c>
      <c r="B127" s="5">
        <v>1</v>
      </c>
    </row>
    <row r="128" spans="1:2">
      <c r="A128" s="193" t="s">
        <v>340</v>
      </c>
      <c r="B128" s="5">
        <v>1</v>
      </c>
    </row>
    <row r="129" spans="1:2">
      <c r="A129" s="193" t="s">
        <v>342</v>
      </c>
      <c r="B129" s="5">
        <v>1</v>
      </c>
    </row>
    <row r="130" spans="1:2">
      <c r="A130" s="193" t="s">
        <v>83</v>
      </c>
      <c r="B130" s="5">
        <v>1</v>
      </c>
    </row>
    <row r="131" spans="1:2">
      <c r="A131" s="193" t="s">
        <v>127</v>
      </c>
      <c r="B131" s="5">
        <v>1</v>
      </c>
    </row>
    <row r="132" spans="1:2">
      <c r="A132" s="193" t="s">
        <v>128</v>
      </c>
      <c r="B132" s="5">
        <v>1</v>
      </c>
    </row>
    <row r="133" spans="1:2">
      <c r="A133" s="193" t="s">
        <v>1033</v>
      </c>
      <c r="B133" s="5">
        <v>1</v>
      </c>
    </row>
    <row r="134" spans="1:2">
      <c r="A134" s="193" t="s">
        <v>268</v>
      </c>
      <c r="B134" s="5">
        <v>1</v>
      </c>
    </row>
    <row r="135" spans="1:2">
      <c r="A135" s="193" t="s">
        <v>1073</v>
      </c>
      <c r="B135" s="5">
        <v>1</v>
      </c>
    </row>
    <row r="136" spans="1:2">
      <c r="A136" s="193" t="s">
        <v>954</v>
      </c>
      <c r="B136" s="5">
        <v>1</v>
      </c>
    </row>
    <row r="137" spans="1:2">
      <c r="A137" s="193" t="s">
        <v>1075</v>
      </c>
      <c r="B137" s="5">
        <v>1</v>
      </c>
    </row>
    <row r="138" spans="1:2">
      <c r="A138" s="193" t="s">
        <v>1379</v>
      </c>
      <c r="B138" s="5">
        <v>1</v>
      </c>
    </row>
    <row r="139" spans="1:2">
      <c r="A139" s="193" t="s">
        <v>224</v>
      </c>
      <c r="B139" s="5">
        <v>1</v>
      </c>
    </row>
    <row r="140" spans="1:2">
      <c r="A140" s="193" t="s">
        <v>1114</v>
      </c>
      <c r="B140" s="5">
        <v>1</v>
      </c>
    </row>
    <row r="141" spans="1:2">
      <c r="A141" s="193" t="s">
        <v>332</v>
      </c>
      <c r="B141" s="5">
        <v>1</v>
      </c>
    </row>
    <row r="142" spans="1:2">
      <c r="A142" s="193" t="s">
        <v>1210</v>
      </c>
      <c r="B142" s="5">
        <v>1</v>
      </c>
    </row>
    <row r="143" spans="1:2">
      <c r="A143" s="193" t="s">
        <v>1255</v>
      </c>
      <c r="B143" s="5">
        <v>1</v>
      </c>
    </row>
    <row r="144" spans="1:2">
      <c r="A144" s="193" t="s">
        <v>678</v>
      </c>
      <c r="B144" s="5">
        <v>1</v>
      </c>
    </row>
    <row r="145" spans="1:2">
      <c r="A145" s="193" t="s">
        <v>1380</v>
      </c>
      <c r="B145" s="5">
        <v>1</v>
      </c>
    </row>
    <row r="146" spans="1:2">
      <c r="A146" s="193" t="s">
        <v>770</v>
      </c>
      <c r="B146" s="5">
        <v>1</v>
      </c>
    </row>
    <row r="147" spans="1:2">
      <c r="A147" s="193" t="s">
        <v>771</v>
      </c>
      <c r="B147" s="5">
        <v>1</v>
      </c>
    </row>
    <row r="148" spans="1:2">
      <c r="A148" s="193" t="s">
        <v>773</v>
      </c>
      <c r="B148" s="5">
        <v>1</v>
      </c>
    </row>
    <row r="149" spans="1:2">
      <c r="A149" s="193" t="s">
        <v>774</v>
      </c>
      <c r="B149" s="5">
        <v>1</v>
      </c>
    </row>
    <row r="150" spans="1:2">
      <c r="A150" s="193" t="s">
        <v>582</v>
      </c>
      <c r="B150" s="5">
        <v>1</v>
      </c>
    </row>
    <row r="151" spans="1:2">
      <c r="A151" s="193" t="s">
        <v>566</v>
      </c>
      <c r="B151" s="5">
        <v>1</v>
      </c>
    </row>
    <row r="152" spans="1:2">
      <c r="A152" s="193" t="s">
        <v>1034</v>
      </c>
      <c r="B152" s="5">
        <v>1</v>
      </c>
    </row>
    <row r="153" spans="1:2">
      <c r="A153" s="193" t="s">
        <v>886</v>
      </c>
      <c r="B153" s="5">
        <v>1</v>
      </c>
    </row>
    <row r="154" spans="1:2">
      <c r="A154" s="193" t="s">
        <v>887</v>
      </c>
      <c r="B154" s="5">
        <v>1</v>
      </c>
    </row>
    <row r="155" spans="1:2">
      <c r="A155" s="193" t="s">
        <v>888</v>
      </c>
      <c r="B155" s="5">
        <v>1</v>
      </c>
    </row>
    <row r="156" spans="1:2">
      <c r="A156" s="193" t="s">
        <v>889</v>
      </c>
      <c r="B156" s="5">
        <v>1</v>
      </c>
    </row>
    <row r="157" spans="1:2">
      <c r="A157" s="193" t="s">
        <v>890</v>
      </c>
      <c r="B157" s="5">
        <v>1</v>
      </c>
    </row>
    <row r="158" spans="1:2">
      <c r="A158" s="193" t="s">
        <v>891</v>
      </c>
      <c r="B158" s="5">
        <v>1</v>
      </c>
    </row>
    <row r="159" spans="1:2">
      <c r="A159" s="193" t="s">
        <v>892</v>
      </c>
      <c r="B159" s="5">
        <v>1</v>
      </c>
    </row>
    <row r="160" spans="1:2">
      <c r="A160" s="193" t="s">
        <v>1319</v>
      </c>
      <c r="B160" s="5">
        <v>1</v>
      </c>
    </row>
    <row r="161" spans="1:2">
      <c r="A161" s="193" t="s">
        <v>679</v>
      </c>
      <c r="B161" s="5">
        <v>1</v>
      </c>
    </row>
    <row r="162" spans="1:2">
      <c r="A162" s="193" t="s">
        <v>695</v>
      </c>
      <c r="B162" s="5">
        <v>1</v>
      </c>
    </row>
    <row r="163" spans="1:2">
      <c r="A163" s="193" t="s">
        <v>122</v>
      </c>
      <c r="B163" s="5">
        <v>1</v>
      </c>
    </row>
    <row r="164" spans="1:2">
      <c r="A164" s="193" t="s">
        <v>583</v>
      </c>
      <c r="B164" s="5">
        <v>1</v>
      </c>
    </row>
    <row r="165" spans="1:2">
      <c r="A165" s="193" t="s">
        <v>854</v>
      </c>
      <c r="B165" s="5">
        <v>1</v>
      </c>
    </row>
    <row r="166" spans="1:2">
      <c r="A166" s="193" t="s">
        <v>1295</v>
      </c>
      <c r="B166" s="5">
        <v>1</v>
      </c>
    </row>
    <row r="167" spans="1:2">
      <c r="A167" s="193" t="s">
        <v>194</v>
      </c>
      <c r="B167" s="5">
        <v>1</v>
      </c>
    </row>
    <row r="168" spans="1:2">
      <c r="A168" s="193" t="s">
        <v>592</v>
      </c>
      <c r="B168" s="5">
        <v>1</v>
      </c>
    </row>
    <row r="169" spans="1:2">
      <c r="A169" s="193" t="s">
        <v>391</v>
      </c>
      <c r="B169" s="5">
        <v>2</v>
      </c>
    </row>
    <row r="170" spans="1:2">
      <c r="A170" s="193" t="s">
        <v>393</v>
      </c>
      <c r="B170" s="5">
        <v>1</v>
      </c>
    </row>
    <row r="171" spans="1:2">
      <c r="A171" s="193" t="s">
        <v>681</v>
      </c>
      <c r="B171" s="5">
        <v>1</v>
      </c>
    </row>
    <row r="172" spans="1:2">
      <c r="A172" s="193" t="s">
        <v>1035</v>
      </c>
      <c r="B172" s="5">
        <v>1</v>
      </c>
    </row>
    <row r="173" spans="1:2">
      <c r="A173" s="193" t="s">
        <v>593</v>
      </c>
      <c r="B173" s="5">
        <v>1</v>
      </c>
    </row>
    <row r="174" spans="1:2">
      <c r="A174" s="193" t="s">
        <v>480</v>
      </c>
      <c r="B174" s="5">
        <v>1</v>
      </c>
    </row>
    <row r="175" spans="1:2">
      <c r="A175" s="193" t="s">
        <v>1091</v>
      </c>
      <c r="B175" s="5">
        <v>1</v>
      </c>
    </row>
    <row r="176" spans="1:2">
      <c r="A176" s="193" t="s">
        <v>195</v>
      </c>
      <c r="B176" s="5">
        <v>1</v>
      </c>
    </row>
    <row r="177" spans="1:2">
      <c r="A177" s="193" t="s">
        <v>294</v>
      </c>
      <c r="B177" s="5">
        <v>1</v>
      </c>
    </row>
    <row r="178" spans="1:2">
      <c r="A178" s="193" t="s">
        <v>1036</v>
      </c>
      <c r="B178" s="5">
        <v>1</v>
      </c>
    </row>
    <row r="179" spans="1:2">
      <c r="A179" s="193" t="s">
        <v>394</v>
      </c>
      <c r="B179" s="5">
        <v>1</v>
      </c>
    </row>
    <row r="180" spans="1:2">
      <c r="A180" s="193" t="s">
        <v>723</v>
      </c>
      <c r="B180" s="5">
        <v>1</v>
      </c>
    </row>
    <row r="181" spans="1:2">
      <c r="A181" s="193" t="s">
        <v>1347</v>
      </c>
      <c r="B181" s="5">
        <v>1</v>
      </c>
    </row>
    <row r="182" spans="1:2">
      <c r="A182" s="193" t="s">
        <v>1199</v>
      </c>
      <c r="B182" s="5">
        <v>1</v>
      </c>
    </row>
    <row r="183" spans="1:2">
      <c r="A183" s="193" t="s">
        <v>1117</v>
      </c>
      <c r="B183" s="5">
        <v>1</v>
      </c>
    </row>
    <row r="184" spans="1:2">
      <c r="A184" s="193" t="s">
        <v>1118</v>
      </c>
      <c r="B184" s="5">
        <v>1</v>
      </c>
    </row>
    <row r="185" spans="1:2">
      <c r="A185" s="193" t="s">
        <v>1200</v>
      </c>
      <c r="B185" s="5">
        <v>1</v>
      </c>
    </row>
    <row r="186" spans="1:2">
      <c r="A186" s="193" t="s">
        <v>1119</v>
      </c>
      <c r="B186" s="5">
        <v>1</v>
      </c>
    </row>
    <row r="187" spans="1:2">
      <c r="A187" s="193" t="s">
        <v>1201</v>
      </c>
      <c r="B187" s="5">
        <v>1</v>
      </c>
    </row>
    <row r="188" spans="1:2">
      <c r="A188" s="193" t="s">
        <v>1120</v>
      </c>
      <c r="B188" s="5">
        <v>1</v>
      </c>
    </row>
    <row r="189" spans="1:2">
      <c r="A189" s="193" t="s">
        <v>1121</v>
      </c>
      <c r="B189" s="5">
        <v>1</v>
      </c>
    </row>
    <row r="190" spans="1:2">
      <c r="A190" s="193" t="s">
        <v>1122</v>
      </c>
      <c r="B190" s="5">
        <v>1</v>
      </c>
    </row>
    <row r="191" spans="1:2">
      <c r="A191" s="193" t="s">
        <v>1123</v>
      </c>
      <c r="B191" s="5">
        <v>1</v>
      </c>
    </row>
    <row r="192" spans="1:2">
      <c r="A192" s="193" t="s">
        <v>58</v>
      </c>
      <c r="B192" s="5">
        <v>1</v>
      </c>
    </row>
    <row r="193" spans="1:2">
      <c r="A193" s="193" t="s">
        <v>59</v>
      </c>
      <c r="B193" s="5">
        <v>1</v>
      </c>
    </row>
    <row r="194" spans="1:2">
      <c r="A194" s="193" t="s">
        <v>60</v>
      </c>
      <c r="B194" s="5">
        <v>1</v>
      </c>
    </row>
    <row r="195" spans="1:2">
      <c r="A195" s="193" t="s">
        <v>61</v>
      </c>
      <c r="B195" s="5">
        <v>1</v>
      </c>
    </row>
    <row r="196" spans="1:2">
      <c r="A196" s="193" t="s">
        <v>1037</v>
      </c>
      <c r="B196" s="5">
        <v>1</v>
      </c>
    </row>
    <row r="197" spans="1:2">
      <c r="A197" s="193" t="s">
        <v>225</v>
      </c>
      <c r="B197" s="5">
        <v>1</v>
      </c>
    </row>
    <row r="198" spans="1:2">
      <c r="A198" s="193" t="s">
        <v>226</v>
      </c>
      <c r="B198" s="5">
        <v>1</v>
      </c>
    </row>
    <row r="199" spans="1:2">
      <c r="A199" s="193" t="s">
        <v>1013</v>
      </c>
      <c r="B199" s="5">
        <v>1</v>
      </c>
    </row>
    <row r="200" spans="1:2">
      <c r="A200" s="193" t="s">
        <v>481</v>
      </c>
      <c r="B200" s="5">
        <v>1</v>
      </c>
    </row>
    <row r="201" spans="1:2">
      <c r="A201" s="193" t="s">
        <v>1038</v>
      </c>
      <c r="B201" s="5">
        <v>1</v>
      </c>
    </row>
    <row r="202" spans="1:2">
      <c r="A202" s="193" t="s">
        <v>134</v>
      </c>
      <c r="B202" s="5">
        <v>1</v>
      </c>
    </row>
    <row r="203" spans="1:2">
      <c r="A203" s="193" t="s">
        <v>525</v>
      </c>
      <c r="B203" s="5">
        <v>1</v>
      </c>
    </row>
    <row r="204" spans="1:2">
      <c r="A204" s="193" t="s">
        <v>227</v>
      </c>
      <c r="B204" s="5">
        <v>1</v>
      </c>
    </row>
    <row r="205" spans="1:2">
      <c r="A205" s="193" t="s">
        <v>1211</v>
      </c>
      <c r="B205" s="5">
        <v>1</v>
      </c>
    </row>
    <row r="206" spans="1:2">
      <c r="A206" s="193" t="s">
        <v>295</v>
      </c>
      <c r="B206" s="5">
        <v>1</v>
      </c>
    </row>
    <row r="207" spans="1:2">
      <c r="A207" s="193" t="s">
        <v>1039</v>
      </c>
      <c r="B207" s="5">
        <v>1</v>
      </c>
    </row>
    <row r="208" spans="1:2">
      <c r="A208" s="193" t="s">
        <v>296</v>
      </c>
      <c r="B208" s="5">
        <v>1</v>
      </c>
    </row>
    <row r="209" spans="1:2">
      <c r="A209" s="193" t="s">
        <v>298</v>
      </c>
      <c r="B209" s="5">
        <v>1</v>
      </c>
    </row>
    <row r="210" spans="1:2">
      <c r="A210" s="193" t="s">
        <v>140</v>
      </c>
      <c r="B210" s="5">
        <v>3</v>
      </c>
    </row>
    <row r="211" spans="1:2">
      <c r="A211" s="193" t="s">
        <v>482</v>
      </c>
      <c r="B211" s="5">
        <v>1</v>
      </c>
    </row>
    <row r="212" spans="1:2">
      <c r="A212" s="193" t="s">
        <v>196</v>
      </c>
      <c r="B212" s="5">
        <v>1</v>
      </c>
    </row>
    <row r="213" spans="1:2">
      <c r="A213" s="193" t="s">
        <v>52</v>
      </c>
      <c r="B213" s="5">
        <v>1</v>
      </c>
    </row>
    <row r="214" spans="1:2">
      <c r="A214" s="193" t="s">
        <v>53</v>
      </c>
      <c r="B214" s="5">
        <v>1</v>
      </c>
    </row>
    <row r="215" spans="1:2">
      <c r="A215" s="193" t="s">
        <v>54</v>
      </c>
      <c r="B215" s="5">
        <v>1</v>
      </c>
    </row>
    <row r="216" spans="1:2">
      <c r="A216" s="193" t="s">
        <v>55</v>
      </c>
      <c r="B216" s="5">
        <v>1</v>
      </c>
    </row>
    <row r="217" spans="1:2">
      <c r="A217" s="193" t="s">
        <v>46</v>
      </c>
      <c r="B217" s="5">
        <v>1</v>
      </c>
    </row>
    <row r="218" spans="1:2">
      <c r="A218" s="193" t="s">
        <v>48</v>
      </c>
      <c r="B218" s="5">
        <v>1</v>
      </c>
    </row>
    <row r="219" spans="1:2">
      <c r="A219" s="193" t="s">
        <v>228</v>
      </c>
      <c r="B219" s="5">
        <v>1</v>
      </c>
    </row>
    <row r="220" spans="1:2">
      <c r="A220" s="193" t="s">
        <v>1014</v>
      </c>
      <c r="B220" s="5">
        <v>1</v>
      </c>
    </row>
    <row r="221" spans="1:2">
      <c r="A221" s="193" t="s">
        <v>1015</v>
      </c>
      <c r="B221" s="5">
        <v>1</v>
      </c>
    </row>
    <row r="222" spans="1:2">
      <c r="A222" s="193" t="s">
        <v>197</v>
      </c>
      <c r="B222" s="5">
        <v>1</v>
      </c>
    </row>
    <row r="223" spans="1:2">
      <c r="A223" s="193" t="s">
        <v>116</v>
      </c>
      <c r="B223" s="5">
        <v>1</v>
      </c>
    </row>
    <row r="224" spans="1:2">
      <c r="A224" s="193" t="s">
        <v>117</v>
      </c>
      <c r="B224" s="5">
        <v>1</v>
      </c>
    </row>
    <row r="225" spans="1:2">
      <c r="A225" s="193" t="s">
        <v>118</v>
      </c>
      <c r="B225" s="5">
        <v>1</v>
      </c>
    </row>
    <row r="226" spans="1:2">
      <c r="A226" s="193" t="s">
        <v>1040</v>
      </c>
      <c r="B226" s="5">
        <v>1</v>
      </c>
    </row>
    <row r="227" spans="1:2">
      <c r="A227" s="193" t="s">
        <v>682</v>
      </c>
      <c r="B227" s="5">
        <v>1</v>
      </c>
    </row>
    <row r="228" spans="1:2">
      <c r="A228" s="193" t="s">
        <v>1092</v>
      </c>
      <c r="B228" s="5">
        <v>1</v>
      </c>
    </row>
    <row r="229" spans="1:2">
      <c r="A229" s="193" t="s">
        <v>584</v>
      </c>
      <c r="B229" s="5">
        <v>1</v>
      </c>
    </row>
    <row r="230" spans="1:2">
      <c r="A230" s="193" t="s">
        <v>1320</v>
      </c>
      <c r="B230" s="5">
        <v>1</v>
      </c>
    </row>
    <row r="231" spans="1:2">
      <c r="A231" s="193" t="s">
        <v>527</v>
      </c>
      <c r="B231" s="5">
        <v>1</v>
      </c>
    </row>
    <row r="232" spans="1:2">
      <c r="A232" s="193" t="s">
        <v>1132</v>
      </c>
      <c r="B232" s="5">
        <v>1</v>
      </c>
    </row>
    <row r="233" spans="1:2">
      <c r="A233" s="193" t="s">
        <v>1133</v>
      </c>
      <c r="B233" s="5">
        <v>1</v>
      </c>
    </row>
    <row r="234" spans="1:2">
      <c r="A234" s="193" t="s">
        <v>1134</v>
      </c>
      <c r="B234" s="5">
        <v>1</v>
      </c>
    </row>
    <row r="235" spans="1:2">
      <c r="A235" s="193" t="s">
        <v>1234</v>
      </c>
      <c r="B235" s="5">
        <v>1</v>
      </c>
    </row>
    <row r="236" spans="1:2">
      <c r="A236" s="193" t="s">
        <v>765</v>
      </c>
      <c r="B236" s="5">
        <v>1</v>
      </c>
    </row>
    <row r="237" spans="1:2">
      <c r="A237" s="193" t="s">
        <v>1381</v>
      </c>
      <c r="B237" s="5">
        <v>1</v>
      </c>
    </row>
    <row r="238" spans="1:2">
      <c r="A238" s="193" t="s">
        <v>1382</v>
      </c>
      <c r="B238" s="5">
        <v>1</v>
      </c>
    </row>
    <row r="239" spans="1:2">
      <c r="A239" s="193" t="s">
        <v>88</v>
      </c>
      <c r="B239" s="5">
        <v>1</v>
      </c>
    </row>
    <row r="240" spans="1:2">
      <c r="A240" s="193" t="s">
        <v>89</v>
      </c>
      <c r="B240" s="5">
        <v>1</v>
      </c>
    </row>
    <row r="241" spans="1:2">
      <c r="A241" s="193" t="s">
        <v>90</v>
      </c>
      <c r="B241" s="5">
        <v>1</v>
      </c>
    </row>
    <row r="242" spans="1:2">
      <c r="A242" s="193" t="s">
        <v>124</v>
      </c>
      <c r="B242" s="5">
        <v>1</v>
      </c>
    </row>
    <row r="243" spans="1:2">
      <c r="A243" s="193" t="s">
        <v>229</v>
      </c>
      <c r="B243" s="5">
        <v>1</v>
      </c>
    </row>
    <row r="244" spans="1:2">
      <c r="A244" s="193" t="s">
        <v>230</v>
      </c>
      <c r="B244" s="5">
        <v>2</v>
      </c>
    </row>
    <row r="245" spans="1:2">
      <c r="A245" s="193" t="s">
        <v>586</v>
      </c>
      <c r="B245" s="5">
        <v>1</v>
      </c>
    </row>
    <row r="246" spans="1:2">
      <c r="A246" s="193" t="s">
        <v>299</v>
      </c>
      <c r="B246" s="5">
        <v>1</v>
      </c>
    </row>
    <row r="247" spans="1:2">
      <c r="A247" s="193" t="s">
        <v>231</v>
      </c>
      <c r="B247" s="5">
        <v>1</v>
      </c>
    </row>
    <row r="248" spans="1:2">
      <c r="A248" s="193" t="s">
        <v>483</v>
      </c>
      <c r="B248" s="5">
        <v>1</v>
      </c>
    </row>
    <row r="249" spans="1:2">
      <c r="A249" s="193" t="s">
        <v>484</v>
      </c>
      <c r="B249" s="5">
        <v>1</v>
      </c>
    </row>
    <row r="250" spans="1:2">
      <c r="A250" s="193" t="s">
        <v>1086</v>
      </c>
      <c r="B250" s="5">
        <v>1</v>
      </c>
    </row>
    <row r="251" spans="1:2">
      <c r="A251" s="193" t="s">
        <v>232</v>
      </c>
      <c r="B251" s="5">
        <v>1</v>
      </c>
    </row>
    <row r="252" spans="1:2">
      <c r="A252" s="193" t="s">
        <v>1041</v>
      </c>
      <c r="B252" s="5">
        <v>1</v>
      </c>
    </row>
    <row r="253" spans="1:2">
      <c r="A253" s="193" t="s">
        <v>1042</v>
      </c>
      <c r="B253" s="5">
        <v>1</v>
      </c>
    </row>
    <row r="254" spans="1:2">
      <c r="A254" s="193" t="s">
        <v>1043</v>
      </c>
      <c r="B254" s="5">
        <v>1</v>
      </c>
    </row>
    <row r="255" spans="1:2">
      <c r="A255" s="193" t="s">
        <v>485</v>
      </c>
      <c r="B255" s="5">
        <v>1</v>
      </c>
    </row>
    <row r="256" spans="1:2">
      <c r="A256" s="193" t="s">
        <v>791</v>
      </c>
      <c r="B256" s="5">
        <v>1</v>
      </c>
    </row>
    <row r="257" spans="1:2">
      <c r="A257" s="193" t="s">
        <v>792</v>
      </c>
      <c r="B257" s="5">
        <v>1</v>
      </c>
    </row>
    <row r="258" spans="1:2">
      <c r="A258" s="193" t="s">
        <v>793</v>
      </c>
      <c r="B258" s="5">
        <v>1</v>
      </c>
    </row>
    <row r="259" spans="1:2">
      <c r="A259" s="193" t="s">
        <v>350</v>
      </c>
      <c r="B259" s="5">
        <v>1</v>
      </c>
    </row>
    <row r="260" spans="1:2">
      <c r="A260" s="193" t="s">
        <v>955</v>
      </c>
      <c r="B260" s="5">
        <v>4</v>
      </c>
    </row>
    <row r="261" spans="1:2">
      <c r="A261" s="193" t="s">
        <v>351</v>
      </c>
      <c r="B261" s="5">
        <v>1</v>
      </c>
    </row>
    <row r="262" spans="1:2">
      <c r="A262" s="193" t="s">
        <v>1383</v>
      </c>
      <c r="B262" s="5">
        <v>1</v>
      </c>
    </row>
    <row r="263" spans="1:2">
      <c r="A263" s="193" t="s">
        <v>1174</v>
      </c>
      <c r="B263" s="5">
        <v>1</v>
      </c>
    </row>
    <row r="264" spans="1:2">
      <c r="A264" s="193" t="s">
        <v>1095</v>
      </c>
      <c r="B264" s="5">
        <v>1</v>
      </c>
    </row>
    <row r="265" spans="1:2">
      <c r="A265" s="193" t="s">
        <v>528</v>
      </c>
      <c r="B265" s="5">
        <v>1</v>
      </c>
    </row>
    <row r="266" spans="1:2">
      <c r="A266" s="193" t="s">
        <v>198</v>
      </c>
      <c r="B266" s="5">
        <v>1</v>
      </c>
    </row>
    <row r="267" spans="1:2">
      <c r="A267" s="193" t="s">
        <v>1284</v>
      </c>
      <c r="B267" s="5">
        <v>1</v>
      </c>
    </row>
    <row r="268" spans="1:2">
      <c r="A268" s="193" t="s">
        <v>158</v>
      </c>
      <c r="B268" s="5">
        <v>1</v>
      </c>
    </row>
    <row r="269" spans="1:2">
      <c r="A269" s="193" t="s">
        <v>159</v>
      </c>
      <c r="B269" s="5">
        <v>1</v>
      </c>
    </row>
    <row r="270" spans="1:2">
      <c r="A270" s="193" t="s">
        <v>271</v>
      </c>
      <c r="B270" s="5">
        <v>1</v>
      </c>
    </row>
    <row r="271" spans="1:2">
      <c r="A271" s="193" t="s">
        <v>956</v>
      </c>
      <c r="B271" s="5">
        <v>1</v>
      </c>
    </row>
    <row r="272" spans="1:2">
      <c r="A272" s="193" t="s">
        <v>957</v>
      </c>
      <c r="B272" s="5">
        <v>1</v>
      </c>
    </row>
    <row r="273" spans="1:2">
      <c r="A273" s="193" t="s">
        <v>1212</v>
      </c>
      <c r="B273" s="5">
        <v>2</v>
      </c>
    </row>
    <row r="274" spans="1:2">
      <c r="A274" s="193" t="s">
        <v>199</v>
      </c>
      <c r="B274" s="5">
        <v>1</v>
      </c>
    </row>
    <row r="275" spans="1:2">
      <c r="A275" s="193" t="s">
        <v>1044</v>
      </c>
      <c r="B275" s="5">
        <v>1</v>
      </c>
    </row>
    <row r="276" spans="1:2">
      <c r="A276" s="193" t="s">
        <v>1046</v>
      </c>
      <c r="B276" s="5">
        <v>1</v>
      </c>
    </row>
    <row r="277" spans="1:2">
      <c r="A277" s="193" t="s">
        <v>382</v>
      </c>
      <c r="B277" s="5">
        <v>1</v>
      </c>
    </row>
    <row r="278" spans="1:2">
      <c r="A278" s="193" t="s">
        <v>383</v>
      </c>
      <c r="B278" s="5">
        <v>1</v>
      </c>
    </row>
    <row r="279" spans="1:2">
      <c r="A279" s="193" t="s">
        <v>384</v>
      </c>
      <c r="B279" s="5">
        <v>1</v>
      </c>
    </row>
    <row r="280" spans="1:2">
      <c r="A280" s="193" t="s">
        <v>486</v>
      </c>
      <c r="B280" s="5">
        <v>1</v>
      </c>
    </row>
    <row r="281" spans="1:2">
      <c r="A281" s="193" t="s">
        <v>899</v>
      </c>
      <c r="B281" s="5">
        <v>1</v>
      </c>
    </row>
    <row r="282" spans="1:2">
      <c r="A282" s="193" t="s">
        <v>570</v>
      </c>
      <c r="B282" s="5">
        <v>1</v>
      </c>
    </row>
    <row r="283" spans="1:2">
      <c r="A283" s="193" t="s">
        <v>571</v>
      </c>
      <c r="B283" s="5">
        <v>1</v>
      </c>
    </row>
    <row r="284" spans="1:2">
      <c r="A284" s="193" t="s">
        <v>901</v>
      </c>
      <c r="B284" s="5">
        <v>1</v>
      </c>
    </row>
    <row r="285" spans="1:2">
      <c r="A285" s="193" t="s">
        <v>1202</v>
      </c>
      <c r="B285" s="5">
        <v>1</v>
      </c>
    </row>
    <row r="286" spans="1:2">
      <c r="A286" s="193" t="s">
        <v>1203</v>
      </c>
      <c r="B286" s="5">
        <v>1</v>
      </c>
    </row>
    <row r="287" spans="1:2">
      <c r="A287" s="193" t="s">
        <v>29</v>
      </c>
      <c r="B287" s="5">
        <v>1</v>
      </c>
    </row>
    <row r="288" spans="1:2">
      <c r="A288" s="193" t="s">
        <v>33</v>
      </c>
      <c r="B288" s="5">
        <v>1</v>
      </c>
    </row>
    <row r="289" spans="1:2">
      <c r="A289" s="193" t="s">
        <v>37</v>
      </c>
      <c r="B289" s="5">
        <v>1</v>
      </c>
    </row>
    <row r="290" spans="1:2">
      <c r="A290" s="193" t="s">
        <v>1285</v>
      </c>
      <c r="B290" s="5">
        <v>1</v>
      </c>
    </row>
    <row r="291" spans="1:2">
      <c r="A291" s="193" t="s">
        <v>1256</v>
      </c>
      <c r="B291" s="5">
        <v>1</v>
      </c>
    </row>
    <row r="292" spans="1:2">
      <c r="A292" s="193" t="s">
        <v>233</v>
      </c>
      <c r="B292" s="5">
        <v>1</v>
      </c>
    </row>
    <row r="293" spans="1:2">
      <c r="A293" s="193" t="s">
        <v>530</v>
      </c>
      <c r="B293" s="5">
        <v>1</v>
      </c>
    </row>
    <row r="294" spans="1:2">
      <c r="A294" s="193" t="s">
        <v>352</v>
      </c>
      <c r="B294" s="5">
        <v>1</v>
      </c>
    </row>
    <row r="295" spans="1:2">
      <c r="A295" s="193" t="s">
        <v>1296</v>
      </c>
      <c r="B295" s="5">
        <v>1</v>
      </c>
    </row>
    <row r="296" spans="1:2">
      <c r="A296" s="193" t="s">
        <v>738</v>
      </c>
      <c r="B296" s="5">
        <v>1</v>
      </c>
    </row>
    <row r="297" spans="1:2">
      <c r="A297" s="193" t="s">
        <v>1348</v>
      </c>
      <c r="B297" s="5">
        <v>1</v>
      </c>
    </row>
    <row r="298" spans="1:2">
      <c r="A298" s="193" t="s">
        <v>1016</v>
      </c>
      <c r="B298" s="5">
        <v>1</v>
      </c>
    </row>
    <row r="299" spans="1:2">
      <c r="A299" s="193" t="s">
        <v>1175</v>
      </c>
      <c r="B299" s="5">
        <v>1</v>
      </c>
    </row>
    <row r="300" spans="1:2">
      <c r="A300" s="193" t="s">
        <v>487</v>
      </c>
      <c r="B300" s="5">
        <v>1</v>
      </c>
    </row>
    <row r="301" spans="1:2">
      <c r="A301" s="193" t="s">
        <v>696</v>
      </c>
      <c r="B301" s="5">
        <v>1</v>
      </c>
    </row>
    <row r="302" spans="1:2">
      <c r="A302" s="193" t="s">
        <v>1097</v>
      </c>
      <c r="B302" s="5">
        <v>1</v>
      </c>
    </row>
    <row r="303" spans="1:2">
      <c r="A303" s="193" t="s">
        <v>775</v>
      </c>
      <c r="B303" s="5">
        <v>1</v>
      </c>
    </row>
    <row r="304" spans="1:2">
      <c r="A304" s="193" t="s">
        <v>91</v>
      </c>
      <c r="B304" s="5">
        <v>1</v>
      </c>
    </row>
    <row r="305" spans="1:2">
      <c r="A305" s="193" t="s">
        <v>1087</v>
      </c>
      <c r="B305" s="5">
        <v>1</v>
      </c>
    </row>
    <row r="306" spans="1:2">
      <c r="A306" s="193" t="s">
        <v>300</v>
      </c>
      <c r="B306" s="5">
        <v>1</v>
      </c>
    </row>
    <row r="307" spans="1:2">
      <c r="A307" s="193" t="s">
        <v>1286</v>
      </c>
      <c r="B307" s="5">
        <v>1</v>
      </c>
    </row>
    <row r="308" spans="1:2">
      <c r="A308" s="193" t="s">
        <v>1176</v>
      </c>
      <c r="B308" s="5">
        <v>1</v>
      </c>
    </row>
    <row r="309" spans="1:2">
      <c r="A309" s="193" t="s">
        <v>776</v>
      </c>
      <c r="B309" s="5">
        <v>1</v>
      </c>
    </row>
    <row r="310" spans="1:2">
      <c r="A310" s="193" t="s">
        <v>777</v>
      </c>
      <c r="B310" s="5">
        <v>1</v>
      </c>
    </row>
    <row r="311" spans="1:2">
      <c r="A311" s="193" t="s">
        <v>778</v>
      </c>
      <c r="B311" s="5">
        <v>1</v>
      </c>
    </row>
    <row r="312" spans="1:2">
      <c r="A312" s="193" t="s">
        <v>818</v>
      </c>
      <c r="B312" s="5">
        <v>1</v>
      </c>
    </row>
    <row r="313" spans="1:2">
      <c r="A313" s="193" t="s">
        <v>819</v>
      </c>
      <c r="B313" s="5">
        <v>1</v>
      </c>
    </row>
    <row r="314" spans="1:2">
      <c r="A314" s="193" t="s">
        <v>433</v>
      </c>
      <c r="B314" s="5">
        <v>1</v>
      </c>
    </row>
    <row r="315" spans="1:2">
      <c r="A315" s="193" t="s">
        <v>531</v>
      </c>
      <c r="B315" s="5">
        <v>1</v>
      </c>
    </row>
    <row r="316" spans="1:2">
      <c r="A316" s="193" t="s">
        <v>683</v>
      </c>
      <c r="B316" s="5">
        <v>1</v>
      </c>
    </row>
    <row r="317" spans="1:2">
      <c r="A317" s="193" t="s">
        <v>273</v>
      </c>
      <c r="B317" s="5">
        <v>1</v>
      </c>
    </row>
    <row r="318" spans="1:2">
      <c r="A318" s="193" t="s">
        <v>779</v>
      </c>
      <c r="B318" s="5">
        <v>1</v>
      </c>
    </row>
    <row r="319" spans="1:2">
      <c r="A319" s="193" t="s">
        <v>780</v>
      </c>
      <c r="B319" s="5">
        <v>1</v>
      </c>
    </row>
    <row r="320" spans="1:2">
      <c r="A320" s="193" t="s">
        <v>781</v>
      </c>
      <c r="B320" s="5">
        <v>1</v>
      </c>
    </row>
    <row r="321" spans="1:2">
      <c r="A321" s="193" t="s">
        <v>597</v>
      </c>
      <c r="B321" s="5">
        <v>1</v>
      </c>
    </row>
    <row r="322" spans="1:2">
      <c r="A322" s="193" t="s">
        <v>1384</v>
      </c>
      <c r="B322" s="5">
        <v>1</v>
      </c>
    </row>
    <row r="323" spans="1:2">
      <c r="A323" s="193" t="s">
        <v>994</v>
      </c>
      <c r="B323" s="5">
        <v>1</v>
      </c>
    </row>
    <row r="324" spans="1:2">
      <c r="A324" s="193" t="s">
        <v>333</v>
      </c>
      <c r="B324" s="5">
        <v>1</v>
      </c>
    </row>
    <row r="325" spans="1:2">
      <c r="A325" s="193" t="s">
        <v>234</v>
      </c>
      <c r="B325" s="5">
        <v>1</v>
      </c>
    </row>
    <row r="326" spans="1:2">
      <c r="A326" s="193" t="s">
        <v>235</v>
      </c>
      <c r="B326" s="5">
        <v>1</v>
      </c>
    </row>
    <row r="327" spans="1:2">
      <c r="A327" s="193" t="s">
        <v>488</v>
      </c>
      <c r="B327" s="5">
        <v>1</v>
      </c>
    </row>
    <row r="328" spans="1:2">
      <c r="A328" s="193" t="s">
        <v>489</v>
      </c>
      <c r="B328" s="5">
        <v>1</v>
      </c>
    </row>
    <row r="329" spans="1:2">
      <c r="A329" s="193" t="s">
        <v>490</v>
      </c>
      <c r="B329" s="5">
        <v>1</v>
      </c>
    </row>
    <row r="330" spans="1:2">
      <c r="A330" s="193" t="s">
        <v>491</v>
      </c>
      <c r="B330" s="5">
        <v>1</v>
      </c>
    </row>
    <row r="331" spans="1:2">
      <c r="A331" s="193" t="s">
        <v>492</v>
      </c>
      <c r="B331" s="5">
        <v>1</v>
      </c>
    </row>
    <row r="332" spans="1:2">
      <c r="A332" s="193" t="s">
        <v>493</v>
      </c>
      <c r="B332" s="5">
        <v>1</v>
      </c>
    </row>
    <row r="333" spans="1:2">
      <c r="A333" s="193" t="s">
        <v>494</v>
      </c>
      <c r="B333" s="5">
        <v>1</v>
      </c>
    </row>
    <row r="334" spans="1:2">
      <c r="A334" s="193" t="s">
        <v>495</v>
      </c>
      <c r="B334" s="5">
        <v>1</v>
      </c>
    </row>
    <row r="335" spans="1:2">
      <c r="A335" s="193" t="s">
        <v>496</v>
      </c>
      <c r="B335" s="5">
        <v>1</v>
      </c>
    </row>
    <row r="336" spans="1:2">
      <c r="A336" s="193" t="s">
        <v>852</v>
      </c>
      <c r="B336" s="5">
        <v>1</v>
      </c>
    </row>
    <row r="337" spans="1:2">
      <c r="A337" s="193" t="s">
        <v>1017</v>
      </c>
      <c r="B337" s="5">
        <v>1</v>
      </c>
    </row>
    <row r="338" spans="1:2">
      <c r="A338" s="193" t="s">
        <v>1018</v>
      </c>
      <c r="B338" s="5">
        <v>1</v>
      </c>
    </row>
    <row r="339" spans="1:2">
      <c r="A339" s="193" t="s">
        <v>395</v>
      </c>
      <c r="B339" s="5">
        <v>1</v>
      </c>
    </row>
    <row r="340" spans="1:2">
      <c r="A340" s="193" t="s">
        <v>353</v>
      </c>
      <c r="B340" s="5">
        <v>1</v>
      </c>
    </row>
    <row r="341" spans="1:2">
      <c r="A341" s="193" t="s">
        <v>1077</v>
      </c>
      <c r="B341" s="5">
        <v>1</v>
      </c>
    </row>
    <row r="342" spans="1:2">
      <c r="A342" s="193" t="s">
        <v>995</v>
      </c>
      <c r="B342" s="5">
        <v>1</v>
      </c>
    </row>
    <row r="343" spans="1:2">
      <c r="A343" s="193" t="s">
        <v>302</v>
      </c>
      <c r="B343" s="5">
        <v>1</v>
      </c>
    </row>
    <row r="344" spans="1:2">
      <c r="A344" s="193" t="s">
        <v>303</v>
      </c>
      <c r="B344" s="5">
        <v>1</v>
      </c>
    </row>
    <row r="345" spans="1:2">
      <c r="A345" s="193" t="s">
        <v>304</v>
      </c>
      <c r="B345" s="5">
        <v>1</v>
      </c>
    </row>
    <row r="346" spans="1:2">
      <c r="A346" s="193" t="s">
        <v>1321</v>
      </c>
      <c r="B346" s="5">
        <v>1</v>
      </c>
    </row>
    <row r="347" spans="1:2">
      <c r="A347" s="193" t="s">
        <v>1322</v>
      </c>
      <c r="B347" s="5">
        <v>1</v>
      </c>
    </row>
    <row r="348" spans="1:2">
      <c r="A348" s="193" t="s">
        <v>434</v>
      </c>
      <c r="B348" s="5">
        <v>1</v>
      </c>
    </row>
    <row r="349" spans="1:2">
      <c r="A349" s="193" t="s">
        <v>757</v>
      </c>
      <c r="B349" s="5">
        <v>1</v>
      </c>
    </row>
    <row r="350" spans="1:2">
      <c r="A350" s="193" t="s">
        <v>758</v>
      </c>
      <c r="B350" s="5">
        <v>1</v>
      </c>
    </row>
    <row r="351" spans="1:2">
      <c r="A351" s="193" t="s">
        <v>782</v>
      </c>
      <c r="B351" s="5">
        <v>1</v>
      </c>
    </row>
    <row r="352" spans="1:2">
      <c r="A352" s="193" t="s">
        <v>1005</v>
      </c>
      <c r="B352" s="5">
        <v>1</v>
      </c>
    </row>
    <row r="353" spans="1:2">
      <c r="A353" s="193" t="s">
        <v>958</v>
      </c>
      <c r="B353" s="5">
        <v>1</v>
      </c>
    </row>
    <row r="354" spans="1:2">
      <c r="A354" s="193" t="s">
        <v>743</v>
      </c>
      <c r="B354" s="5">
        <v>1</v>
      </c>
    </row>
    <row r="355" spans="1:2">
      <c r="A355" s="193" t="s">
        <v>744</v>
      </c>
      <c r="B355" s="5">
        <v>1</v>
      </c>
    </row>
    <row r="356" spans="1:2">
      <c r="A356" s="193" t="s">
        <v>745</v>
      </c>
      <c r="B356" s="5">
        <v>1</v>
      </c>
    </row>
    <row r="357" spans="1:2">
      <c r="A357" s="193" t="s">
        <v>746</v>
      </c>
      <c r="B357" s="5">
        <v>1</v>
      </c>
    </row>
    <row r="358" spans="1:2">
      <c r="A358" s="193" t="s">
        <v>200</v>
      </c>
      <c r="B358" s="5">
        <v>1</v>
      </c>
    </row>
    <row r="359" spans="1:2">
      <c r="A359" s="193" t="s">
        <v>598</v>
      </c>
      <c r="B359" s="5">
        <v>3</v>
      </c>
    </row>
    <row r="360" spans="1:2">
      <c r="A360" s="193" t="s">
        <v>354</v>
      </c>
      <c r="B360" s="5">
        <v>1</v>
      </c>
    </row>
    <row r="361" spans="1:2">
      <c r="A361" s="193" t="s">
        <v>355</v>
      </c>
      <c r="B361" s="5">
        <v>1</v>
      </c>
    </row>
    <row r="362" spans="1:2">
      <c r="A362" s="193" t="s">
        <v>356</v>
      </c>
      <c r="B362" s="5">
        <v>1</v>
      </c>
    </row>
    <row r="363" spans="1:2">
      <c r="A363" s="193" t="s">
        <v>959</v>
      </c>
      <c r="B363" s="5">
        <v>1</v>
      </c>
    </row>
    <row r="364" spans="1:2">
      <c r="A364" s="193" t="s">
        <v>599</v>
      </c>
      <c r="B364" s="5">
        <v>1</v>
      </c>
    </row>
    <row r="365" spans="1:2">
      <c r="A365" s="193" t="s">
        <v>1323</v>
      </c>
      <c r="B365" s="5">
        <v>1</v>
      </c>
    </row>
    <row r="366" spans="1:2">
      <c r="A366" s="193" t="s">
        <v>1078</v>
      </c>
      <c r="B366" s="5">
        <v>1</v>
      </c>
    </row>
    <row r="367" spans="1:2">
      <c r="A367" s="193" t="s">
        <v>1235</v>
      </c>
      <c r="B367" s="5">
        <v>1</v>
      </c>
    </row>
    <row r="368" spans="1:2">
      <c r="A368" s="193" t="s">
        <v>961</v>
      </c>
      <c r="B368" s="5">
        <v>1</v>
      </c>
    </row>
    <row r="369" spans="1:2">
      <c r="A369" s="193" t="s">
        <v>963</v>
      </c>
      <c r="B369" s="5">
        <v>1</v>
      </c>
    </row>
    <row r="370" spans="1:2">
      <c r="A370" s="193" t="s">
        <v>964</v>
      </c>
      <c r="B370" s="5">
        <v>1</v>
      </c>
    </row>
    <row r="371" spans="1:2">
      <c r="A371" s="193" t="s">
        <v>965</v>
      </c>
      <c r="B371" s="5">
        <v>1</v>
      </c>
    </row>
    <row r="372" spans="1:2">
      <c r="A372" s="193" t="s">
        <v>357</v>
      </c>
      <c r="B372" s="5">
        <v>1</v>
      </c>
    </row>
    <row r="373" spans="1:2">
      <c r="A373" s="193" t="s">
        <v>1297</v>
      </c>
      <c r="B373" s="5">
        <v>1</v>
      </c>
    </row>
    <row r="374" spans="1:2">
      <c r="A374" s="193" t="s">
        <v>236</v>
      </c>
      <c r="B374" s="5">
        <v>1</v>
      </c>
    </row>
    <row r="375" spans="1:2">
      <c r="A375" s="193" t="s">
        <v>808</v>
      </c>
      <c r="B375" s="5">
        <v>1</v>
      </c>
    </row>
    <row r="376" spans="1:2">
      <c r="A376" s="193" t="s">
        <v>1079</v>
      </c>
      <c r="B376" s="5">
        <v>1</v>
      </c>
    </row>
    <row r="377" spans="1:2">
      <c r="A377" s="193" t="s">
        <v>201</v>
      </c>
      <c r="B377" s="5">
        <v>1</v>
      </c>
    </row>
    <row r="378" spans="1:2">
      <c r="A378" s="193" t="s">
        <v>202</v>
      </c>
      <c r="B378" s="5">
        <v>1</v>
      </c>
    </row>
    <row r="379" spans="1:2">
      <c r="A379" s="193" t="s">
        <v>875</v>
      </c>
      <c r="B379" s="5">
        <v>1</v>
      </c>
    </row>
    <row r="380" spans="1:2">
      <c r="A380" s="193" t="s">
        <v>1349</v>
      </c>
      <c r="B380" s="5">
        <v>1</v>
      </c>
    </row>
    <row r="381" spans="1:2">
      <c r="A381" s="193" t="s">
        <v>497</v>
      </c>
      <c r="B381" s="5">
        <v>1</v>
      </c>
    </row>
    <row r="382" spans="1:2">
      <c r="A382" s="193" t="s">
        <v>684</v>
      </c>
      <c r="B382" s="5">
        <v>1</v>
      </c>
    </row>
    <row r="383" spans="1:2">
      <c r="A383" s="193" t="s">
        <v>967</v>
      </c>
      <c r="B383" s="5">
        <v>1</v>
      </c>
    </row>
    <row r="384" spans="1:2">
      <c r="A384" s="193" t="s">
        <v>305</v>
      </c>
      <c r="B384" s="5">
        <v>1</v>
      </c>
    </row>
    <row r="385" spans="1:2">
      <c r="A385" s="193" t="s">
        <v>359</v>
      </c>
      <c r="B385" s="5">
        <v>1</v>
      </c>
    </row>
    <row r="386" spans="1:2">
      <c r="A386" s="193" t="s">
        <v>360</v>
      </c>
      <c r="B386" s="5">
        <v>1</v>
      </c>
    </row>
    <row r="387" spans="1:2">
      <c r="A387" s="193" t="s">
        <v>361</v>
      </c>
      <c r="B387" s="5">
        <v>1</v>
      </c>
    </row>
    <row r="388" spans="1:2">
      <c r="A388" s="193" t="s">
        <v>362</v>
      </c>
      <c r="B388" s="5">
        <v>1</v>
      </c>
    </row>
    <row r="389" spans="1:2">
      <c r="A389" s="193" t="s">
        <v>363</v>
      </c>
      <c r="B389" s="5">
        <v>1</v>
      </c>
    </row>
    <row r="390" spans="1:2">
      <c r="A390" s="193" t="s">
        <v>364</v>
      </c>
      <c r="B390" s="5">
        <v>1</v>
      </c>
    </row>
    <row r="391" spans="1:2">
      <c r="A391" s="193" t="s">
        <v>366</v>
      </c>
      <c r="B391" s="5">
        <v>1</v>
      </c>
    </row>
    <row r="392" spans="1:2">
      <c r="A392" s="193" t="s">
        <v>176</v>
      </c>
      <c r="B392" s="5">
        <v>1</v>
      </c>
    </row>
    <row r="393" spans="1:2">
      <c r="A393" s="193" t="s">
        <v>1177</v>
      </c>
      <c r="B393" s="5">
        <v>1</v>
      </c>
    </row>
    <row r="394" spans="1:2">
      <c r="A394" s="193" t="s">
        <v>1213</v>
      </c>
      <c r="B394" s="5">
        <v>2</v>
      </c>
    </row>
    <row r="395" spans="1:2">
      <c r="A395" s="193" t="s">
        <v>1047</v>
      </c>
      <c r="B395" s="5">
        <v>1</v>
      </c>
    </row>
    <row r="396" spans="1:2">
      <c r="A396" s="193" t="s">
        <v>685</v>
      </c>
      <c r="B396" s="5">
        <v>1</v>
      </c>
    </row>
    <row r="397" spans="1:2">
      <c r="A397" s="193" t="s">
        <v>1178</v>
      </c>
      <c r="B397" s="5">
        <v>1</v>
      </c>
    </row>
    <row r="398" spans="1:2">
      <c r="A398" s="193" t="s">
        <v>724</v>
      </c>
      <c r="B398" s="5">
        <v>2</v>
      </c>
    </row>
    <row r="399" spans="1:2">
      <c r="A399" s="193" t="s">
        <v>274</v>
      </c>
      <c r="B399" s="5">
        <v>1</v>
      </c>
    </row>
    <row r="400" spans="1:2">
      <c r="A400" s="193" t="s">
        <v>653</v>
      </c>
      <c r="B400" s="5">
        <v>1</v>
      </c>
    </row>
    <row r="401" spans="1:2">
      <c r="A401" s="193" t="s">
        <v>203</v>
      </c>
      <c r="B401" s="5">
        <v>1</v>
      </c>
    </row>
    <row r="402" spans="1:2">
      <c r="A402" s="193" t="s">
        <v>661</v>
      </c>
      <c r="B402" s="5">
        <v>1</v>
      </c>
    </row>
    <row r="403" spans="1:2">
      <c r="A403" s="193" t="s">
        <v>600</v>
      </c>
      <c r="B403" s="5">
        <v>1</v>
      </c>
    </row>
    <row r="404" spans="1:2">
      <c r="A404" s="193" t="s">
        <v>1048</v>
      </c>
      <c r="B404" s="5">
        <v>1</v>
      </c>
    </row>
    <row r="405" spans="1:2">
      <c r="A405" s="193" t="s">
        <v>1050</v>
      </c>
      <c r="B405" s="5">
        <v>1</v>
      </c>
    </row>
    <row r="406" spans="1:2">
      <c r="A406" s="193" t="s">
        <v>968</v>
      </c>
      <c r="B406" s="5">
        <v>1</v>
      </c>
    </row>
    <row r="407" spans="1:2">
      <c r="A407" s="193" t="s">
        <v>996</v>
      </c>
      <c r="B407" s="5">
        <v>1</v>
      </c>
    </row>
    <row r="408" spans="1:2">
      <c r="A408" s="193" t="s">
        <v>532</v>
      </c>
      <c r="B408" s="5">
        <v>1</v>
      </c>
    </row>
    <row r="409" spans="1:2">
      <c r="A409" s="193" t="s">
        <v>601</v>
      </c>
      <c r="B409" s="5">
        <v>2</v>
      </c>
    </row>
    <row r="410" spans="1:2">
      <c r="A410" s="193" t="s">
        <v>841</v>
      </c>
      <c r="B410" s="5">
        <v>1</v>
      </c>
    </row>
    <row r="411" spans="1:2">
      <c r="A411" s="193" t="s">
        <v>662</v>
      </c>
      <c r="B411" s="5">
        <v>1</v>
      </c>
    </row>
    <row r="412" spans="1:2">
      <c r="A412" s="193" t="s">
        <v>397</v>
      </c>
      <c r="B412" s="5">
        <v>1</v>
      </c>
    </row>
    <row r="413" spans="1:2">
      <c r="A413" s="193" t="s">
        <v>1051</v>
      </c>
      <c r="B413" s="5">
        <v>1</v>
      </c>
    </row>
    <row r="414" spans="1:2">
      <c r="A414" s="193" t="s">
        <v>307</v>
      </c>
      <c r="B414" s="5">
        <v>1</v>
      </c>
    </row>
    <row r="415" spans="1:2">
      <c r="A415" s="193" t="s">
        <v>1052</v>
      </c>
      <c r="B415" s="5">
        <v>1</v>
      </c>
    </row>
    <row r="416" spans="1:2">
      <c r="A416" s="193" t="s">
        <v>308</v>
      </c>
      <c r="B416" s="5">
        <v>1</v>
      </c>
    </row>
    <row r="417" spans="1:2">
      <c r="A417" s="193" t="s">
        <v>725</v>
      </c>
      <c r="B417" s="5">
        <v>1</v>
      </c>
    </row>
    <row r="418" spans="1:2">
      <c r="A418" s="193" t="s">
        <v>665</v>
      </c>
      <c r="B418" s="5">
        <v>1</v>
      </c>
    </row>
    <row r="419" spans="1:2">
      <c r="A419" s="193" t="s">
        <v>667</v>
      </c>
      <c r="B419" s="5">
        <v>1</v>
      </c>
    </row>
    <row r="420" spans="1:2">
      <c r="A420" s="193" t="s">
        <v>668</v>
      </c>
      <c r="B420" s="5">
        <v>1</v>
      </c>
    </row>
    <row r="421" spans="1:2">
      <c r="A421" s="193" t="s">
        <v>498</v>
      </c>
      <c r="B421" s="5">
        <v>1</v>
      </c>
    </row>
    <row r="422" spans="1:2">
      <c r="A422" s="193" t="s">
        <v>499</v>
      </c>
      <c r="B422" s="5">
        <v>1</v>
      </c>
    </row>
    <row r="423" spans="1:2">
      <c r="A423" s="193" t="s">
        <v>1385</v>
      </c>
      <c r="B423" s="5">
        <v>1</v>
      </c>
    </row>
    <row r="424" spans="1:2">
      <c r="A424" s="193" t="s">
        <v>1386</v>
      </c>
      <c r="B424" s="5">
        <v>1</v>
      </c>
    </row>
    <row r="425" spans="1:2">
      <c r="A425" s="193" t="s">
        <v>1053</v>
      </c>
      <c r="B425" s="5">
        <v>1</v>
      </c>
    </row>
    <row r="426" spans="1:2">
      <c r="A426" s="193" t="s">
        <v>160</v>
      </c>
      <c r="B426" s="5">
        <v>1</v>
      </c>
    </row>
    <row r="427" spans="1:2">
      <c r="A427" s="193" t="s">
        <v>1287</v>
      </c>
      <c r="B427" s="5">
        <v>1</v>
      </c>
    </row>
    <row r="428" spans="1:2">
      <c r="A428" s="193" t="s">
        <v>1298</v>
      </c>
      <c r="B428" s="5">
        <v>1</v>
      </c>
    </row>
    <row r="429" spans="1:2">
      <c r="A429" s="193" t="s">
        <v>747</v>
      </c>
      <c r="B429" s="5">
        <v>1</v>
      </c>
    </row>
    <row r="430" spans="1:2">
      <c r="A430" s="193" t="s">
        <v>862</v>
      </c>
      <c r="B430" s="5">
        <v>1</v>
      </c>
    </row>
    <row r="431" spans="1:2">
      <c r="A431" s="193" t="s">
        <v>1350</v>
      </c>
      <c r="B431" s="5">
        <v>1</v>
      </c>
    </row>
    <row r="432" spans="1:2">
      <c r="A432" s="193" t="s">
        <v>602</v>
      </c>
      <c r="B432" s="5">
        <v>1</v>
      </c>
    </row>
    <row r="433" spans="1:2">
      <c r="A433" s="193" t="s">
        <v>367</v>
      </c>
      <c r="B433" s="5">
        <v>2</v>
      </c>
    </row>
    <row r="434" spans="1:2">
      <c r="A434" s="193" t="s">
        <v>1387</v>
      </c>
      <c r="B434" s="5">
        <v>1</v>
      </c>
    </row>
    <row r="435" spans="1:2">
      <c r="A435" s="193" t="s">
        <v>1257</v>
      </c>
      <c r="B435" s="5">
        <v>1</v>
      </c>
    </row>
    <row r="436" spans="1:2">
      <c r="A436" s="193" t="s">
        <v>1258</v>
      </c>
      <c r="B436" s="5">
        <v>1</v>
      </c>
    </row>
    <row r="437" spans="1:2">
      <c r="A437" s="193" t="s">
        <v>1259</v>
      </c>
      <c r="B437" s="5">
        <v>1</v>
      </c>
    </row>
    <row r="438" spans="1:2">
      <c r="A438" s="193" t="s">
        <v>1299</v>
      </c>
      <c r="B438" s="5">
        <v>1</v>
      </c>
    </row>
    <row r="439" spans="1:2">
      <c r="A439" s="193" t="s">
        <v>1300</v>
      </c>
      <c r="B439" s="5">
        <v>1</v>
      </c>
    </row>
    <row r="440" spans="1:2">
      <c r="A440" s="193" t="s">
        <v>1260</v>
      </c>
      <c r="B440" s="5">
        <v>1</v>
      </c>
    </row>
    <row r="441" spans="1:2">
      <c r="A441" s="193" t="s">
        <v>309</v>
      </c>
      <c r="B441" s="5">
        <v>1</v>
      </c>
    </row>
    <row r="442" spans="1:2">
      <c r="A442" s="193" t="s">
        <v>1388</v>
      </c>
      <c r="B442" s="5">
        <v>1</v>
      </c>
    </row>
    <row r="443" spans="1:2">
      <c r="A443" s="193" t="s">
        <v>873</v>
      </c>
      <c r="B443" s="5">
        <v>1</v>
      </c>
    </row>
    <row r="444" spans="1:2">
      <c r="A444" s="193" t="s">
        <v>1214</v>
      </c>
      <c r="B444" s="5">
        <v>1</v>
      </c>
    </row>
    <row r="445" spans="1:2">
      <c r="A445" s="193" t="s">
        <v>1351</v>
      </c>
      <c r="B445" s="5">
        <v>1</v>
      </c>
    </row>
    <row r="446" spans="1:2">
      <c r="A446" s="193" t="s">
        <v>1389</v>
      </c>
      <c r="B446" s="5">
        <v>1</v>
      </c>
    </row>
    <row r="447" spans="1:2">
      <c r="A447" s="193" t="s">
        <v>1098</v>
      </c>
      <c r="B447" s="5">
        <v>1</v>
      </c>
    </row>
    <row r="448" spans="1:2">
      <c r="A448" s="193" t="s">
        <v>783</v>
      </c>
      <c r="B448" s="5">
        <v>1</v>
      </c>
    </row>
    <row r="449" spans="1:2">
      <c r="A449" s="193" t="s">
        <v>237</v>
      </c>
      <c r="B449" s="5">
        <v>1</v>
      </c>
    </row>
    <row r="450" spans="1:2">
      <c r="A450" s="193" t="s">
        <v>1390</v>
      </c>
      <c r="B450" s="5">
        <v>1</v>
      </c>
    </row>
    <row r="451" spans="1:2">
      <c r="A451" s="193" t="s">
        <v>1215</v>
      </c>
      <c r="B451" s="5">
        <v>1</v>
      </c>
    </row>
    <row r="452" spans="1:2">
      <c r="A452" s="193" t="s">
        <v>400</v>
      </c>
      <c r="B452" s="5">
        <v>1</v>
      </c>
    </row>
    <row r="453" spans="1:2">
      <c r="A453" s="193" t="s">
        <v>402</v>
      </c>
      <c r="B453" s="5">
        <v>1</v>
      </c>
    </row>
    <row r="454" spans="1:2">
      <c r="A454" s="193" t="s">
        <v>403</v>
      </c>
      <c r="B454" s="5">
        <v>1</v>
      </c>
    </row>
    <row r="455" spans="1:2">
      <c r="A455" s="193" t="s">
        <v>1099</v>
      </c>
      <c r="B455" s="5">
        <v>1</v>
      </c>
    </row>
    <row r="456" spans="1:2">
      <c r="A456" s="193" t="s">
        <v>1100</v>
      </c>
      <c r="B456" s="5">
        <v>1</v>
      </c>
    </row>
    <row r="457" spans="1:2">
      <c r="A457" s="193" t="s">
        <v>1101</v>
      </c>
      <c r="B457" s="5">
        <v>1</v>
      </c>
    </row>
    <row r="458" spans="1:2">
      <c r="A458" s="193" t="s">
        <v>1102</v>
      </c>
      <c r="B458" s="5">
        <v>1</v>
      </c>
    </row>
    <row r="459" spans="1:2">
      <c r="A459" s="193" t="s">
        <v>1103</v>
      </c>
      <c r="B459" s="5">
        <v>1</v>
      </c>
    </row>
    <row r="460" spans="1:2">
      <c r="A460" s="193" t="s">
        <v>1104</v>
      </c>
      <c r="B460" s="5">
        <v>1</v>
      </c>
    </row>
    <row r="461" spans="1:2">
      <c r="A461" s="193" t="s">
        <v>1105</v>
      </c>
      <c r="B461" s="5">
        <v>1</v>
      </c>
    </row>
    <row r="462" spans="1:2">
      <c r="A462" s="193" t="s">
        <v>1106</v>
      </c>
      <c r="B462" s="5">
        <v>1</v>
      </c>
    </row>
    <row r="463" spans="1:2">
      <c r="A463" s="193" t="s">
        <v>784</v>
      </c>
      <c r="B463" s="5">
        <v>1</v>
      </c>
    </row>
    <row r="464" spans="1:2">
      <c r="A464" s="193" t="s">
        <v>785</v>
      </c>
      <c r="B464" s="5">
        <v>1</v>
      </c>
    </row>
    <row r="465" spans="1:2">
      <c r="A465" s="193" t="s">
        <v>786</v>
      </c>
      <c r="B465" s="5">
        <v>1</v>
      </c>
    </row>
    <row r="466" spans="1:2">
      <c r="A466" s="193" t="s">
        <v>787</v>
      </c>
      <c r="B466" s="5">
        <v>1</v>
      </c>
    </row>
    <row r="467" spans="1:2">
      <c r="A467" s="193" t="s">
        <v>1107</v>
      </c>
      <c r="B467" s="5">
        <v>1</v>
      </c>
    </row>
    <row r="468" spans="1:2">
      <c r="A468" s="193" t="s">
        <v>1108</v>
      </c>
      <c r="B468" s="5">
        <v>1</v>
      </c>
    </row>
    <row r="469" spans="1:2">
      <c r="A469" s="193" t="s">
        <v>1109</v>
      </c>
      <c r="B469" s="5">
        <v>1</v>
      </c>
    </row>
    <row r="470" spans="1:2">
      <c r="A470" s="193" t="s">
        <v>1110</v>
      </c>
      <c r="B470" s="5">
        <v>1</v>
      </c>
    </row>
    <row r="471" spans="1:2">
      <c r="A471" s="193" t="s">
        <v>500</v>
      </c>
      <c r="B471" s="5">
        <v>1</v>
      </c>
    </row>
    <row r="472" spans="1:2">
      <c r="A472" s="193" t="s">
        <v>1261</v>
      </c>
      <c r="B472" s="5">
        <v>1</v>
      </c>
    </row>
    <row r="473" spans="1:2">
      <c r="A473" s="193" t="s">
        <v>436</v>
      </c>
      <c r="B473" s="5">
        <v>1</v>
      </c>
    </row>
    <row r="474" spans="1:2">
      <c r="A474" s="193" t="s">
        <v>1054</v>
      </c>
      <c r="B474" s="5">
        <v>1</v>
      </c>
    </row>
    <row r="475" spans="1:2">
      <c r="A475" s="193" t="s">
        <v>1179</v>
      </c>
      <c r="B475" s="5">
        <v>1</v>
      </c>
    </row>
    <row r="476" spans="1:2">
      <c r="A476" s="193" t="s">
        <v>1006</v>
      </c>
      <c r="B476" s="5">
        <v>1</v>
      </c>
    </row>
    <row r="477" spans="1:2">
      <c r="A477" s="193" t="s">
        <v>1391</v>
      </c>
      <c r="B477" s="5">
        <v>1</v>
      </c>
    </row>
    <row r="478" spans="1:2">
      <c r="A478" s="193" t="s">
        <v>702</v>
      </c>
      <c r="B478" s="5">
        <v>1</v>
      </c>
    </row>
    <row r="479" spans="1:2">
      <c r="A479" s="193" t="s">
        <v>703</v>
      </c>
      <c r="B479" s="5">
        <v>1</v>
      </c>
    </row>
    <row r="480" spans="1:2">
      <c r="A480" s="193" t="s">
        <v>704</v>
      </c>
      <c r="B480" s="5">
        <v>1</v>
      </c>
    </row>
    <row r="481" spans="1:2">
      <c r="A481" s="193" t="s">
        <v>404</v>
      </c>
      <c r="B481" s="5">
        <v>1</v>
      </c>
    </row>
    <row r="482" spans="1:2">
      <c r="A482" s="193" t="s">
        <v>405</v>
      </c>
      <c r="B482" s="5">
        <v>1</v>
      </c>
    </row>
    <row r="483" spans="1:2">
      <c r="A483" s="193" t="s">
        <v>406</v>
      </c>
      <c r="B483" s="5">
        <v>1</v>
      </c>
    </row>
    <row r="484" spans="1:2">
      <c r="A484" s="193" t="s">
        <v>1216</v>
      </c>
      <c r="B484" s="5">
        <v>1</v>
      </c>
    </row>
    <row r="485" spans="1:2">
      <c r="A485" s="193" t="s">
        <v>310</v>
      </c>
      <c r="B485" s="5">
        <v>1</v>
      </c>
    </row>
    <row r="486" spans="1:2">
      <c r="A486" s="193" t="s">
        <v>876</v>
      </c>
      <c r="B486" s="5">
        <v>1</v>
      </c>
    </row>
    <row r="487" spans="1:2">
      <c r="A487" s="193" t="s">
        <v>877</v>
      </c>
      <c r="B487" s="5">
        <v>1</v>
      </c>
    </row>
    <row r="488" spans="1:2">
      <c r="A488" s="193" t="s">
        <v>878</v>
      </c>
      <c r="B488" s="5">
        <v>1</v>
      </c>
    </row>
    <row r="489" spans="1:2">
      <c r="A489" s="193" t="s">
        <v>259</v>
      </c>
      <c r="B489" s="5">
        <v>2</v>
      </c>
    </row>
    <row r="490" spans="1:2">
      <c r="A490" s="193" t="s">
        <v>260</v>
      </c>
      <c r="B490" s="5">
        <v>1</v>
      </c>
    </row>
    <row r="491" spans="1:2">
      <c r="A491" s="193" t="s">
        <v>275</v>
      </c>
      <c r="B491" s="5">
        <v>1</v>
      </c>
    </row>
    <row r="492" spans="1:2">
      <c r="A492" s="193" t="s">
        <v>276</v>
      </c>
      <c r="B492" s="5">
        <v>1</v>
      </c>
    </row>
    <row r="493" spans="1:2">
      <c r="A493" s="193" t="s">
        <v>277</v>
      </c>
      <c r="B493" s="5">
        <v>1</v>
      </c>
    </row>
    <row r="494" spans="1:2">
      <c r="A494" s="193" t="s">
        <v>1392</v>
      </c>
      <c r="B494" s="5">
        <v>1</v>
      </c>
    </row>
    <row r="495" spans="1:2">
      <c r="A495" s="193" t="s">
        <v>438</v>
      </c>
      <c r="B495" s="5">
        <v>1</v>
      </c>
    </row>
    <row r="496" spans="1:2">
      <c r="A496" s="193" t="s">
        <v>969</v>
      </c>
      <c r="B496" s="5">
        <v>1</v>
      </c>
    </row>
    <row r="497" spans="1:2">
      <c r="A497" s="193" t="s">
        <v>238</v>
      </c>
      <c r="B497" s="5">
        <v>1</v>
      </c>
    </row>
    <row r="498" spans="1:2">
      <c r="A498" s="193" t="s">
        <v>311</v>
      </c>
      <c r="B498" s="5">
        <v>1</v>
      </c>
    </row>
    <row r="499" spans="1:2">
      <c r="A499" s="193" t="s">
        <v>1324</v>
      </c>
      <c r="B499" s="5">
        <v>1</v>
      </c>
    </row>
    <row r="500" spans="1:2">
      <c r="A500" s="193" t="s">
        <v>766</v>
      </c>
      <c r="B500" s="5">
        <v>2</v>
      </c>
    </row>
    <row r="501" spans="1:2">
      <c r="A501" s="193" t="s">
        <v>1325</v>
      </c>
      <c r="B501" s="5">
        <v>1</v>
      </c>
    </row>
    <row r="502" spans="1:2">
      <c r="A502" s="193" t="s">
        <v>151</v>
      </c>
      <c r="B502" s="5">
        <v>1</v>
      </c>
    </row>
    <row r="503" spans="1:2">
      <c r="A503" s="193" t="s">
        <v>152</v>
      </c>
      <c r="B503" s="5">
        <v>1</v>
      </c>
    </row>
    <row r="504" spans="1:2">
      <c r="A504" s="193" t="s">
        <v>669</v>
      </c>
      <c r="B504" s="5">
        <v>1</v>
      </c>
    </row>
    <row r="505" spans="1:2">
      <c r="A505" s="193" t="s">
        <v>1301</v>
      </c>
      <c r="B505" s="5">
        <v>1</v>
      </c>
    </row>
    <row r="506" spans="1:2">
      <c r="A506" s="193" t="s">
        <v>440</v>
      </c>
      <c r="B506" s="5">
        <v>1</v>
      </c>
    </row>
    <row r="507" spans="1:2">
      <c r="A507" s="193" t="s">
        <v>970</v>
      </c>
      <c r="B507" s="5">
        <v>1</v>
      </c>
    </row>
    <row r="508" spans="1:2">
      <c r="A508" s="193" t="s">
        <v>971</v>
      </c>
      <c r="B508" s="5">
        <v>1</v>
      </c>
    </row>
    <row r="509" spans="1:2">
      <c r="A509" s="193" t="s">
        <v>1393</v>
      </c>
      <c r="B509" s="5">
        <v>1</v>
      </c>
    </row>
    <row r="510" spans="1:2">
      <c r="A510" s="193" t="s">
        <v>1019</v>
      </c>
      <c r="B510" s="5">
        <v>1</v>
      </c>
    </row>
    <row r="511" spans="1:2">
      <c r="A511" s="193" t="s">
        <v>1180</v>
      </c>
      <c r="B511" s="5">
        <v>1</v>
      </c>
    </row>
    <row r="512" spans="1:2">
      <c r="A512" s="193" t="s">
        <v>705</v>
      </c>
      <c r="B512" s="5">
        <v>1</v>
      </c>
    </row>
    <row r="513" spans="1:2">
      <c r="A513" s="193" t="s">
        <v>706</v>
      </c>
      <c r="B513" s="5">
        <v>1</v>
      </c>
    </row>
    <row r="514" spans="1:2">
      <c r="A514" s="193" t="s">
        <v>707</v>
      </c>
      <c r="B514" s="5">
        <v>1</v>
      </c>
    </row>
    <row r="515" spans="1:2">
      <c r="A515" s="193" t="s">
        <v>708</v>
      </c>
      <c r="B515" s="5">
        <v>1</v>
      </c>
    </row>
    <row r="516" spans="1:2">
      <c r="A516" s="193" t="s">
        <v>709</v>
      </c>
      <c r="B516" s="5">
        <v>1</v>
      </c>
    </row>
    <row r="517" spans="1:2">
      <c r="A517" s="193" t="s">
        <v>710</v>
      </c>
      <c r="B517" s="5">
        <v>1</v>
      </c>
    </row>
    <row r="518" spans="1:2">
      <c r="A518" s="193" t="s">
        <v>711</v>
      </c>
      <c r="B518" s="5">
        <v>1</v>
      </c>
    </row>
    <row r="519" spans="1:2">
      <c r="A519" s="193" t="s">
        <v>712</v>
      </c>
      <c r="B519" s="5">
        <v>1</v>
      </c>
    </row>
    <row r="520" spans="1:2">
      <c r="A520" s="193" t="s">
        <v>713</v>
      </c>
      <c r="B520" s="5">
        <v>1</v>
      </c>
    </row>
    <row r="521" spans="1:2">
      <c r="A521" s="193" t="s">
        <v>1080</v>
      </c>
      <c r="B521" s="5">
        <v>1</v>
      </c>
    </row>
    <row r="522" spans="1:2">
      <c r="A522" s="193" t="s">
        <v>1081</v>
      </c>
      <c r="B522" s="5">
        <v>1</v>
      </c>
    </row>
    <row r="523" spans="1:2">
      <c r="A523" s="193" t="s">
        <v>1302</v>
      </c>
      <c r="B523" s="5">
        <v>1</v>
      </c>
    </row>
    <row r="524" spans="1:2">
      <c r="A524" s="193" t="s">
        <v>153</v>
      </c>
      <c r="B524" s="5">
        <v>1</v>
      </c>
    </row>
    <row r="525" spans="1:2">
      <c r="A525" s="193" t="s">
        <v>219</v>
      </c>
      <c r="B525" s="5">
        <v>1</v>
      </c>
    </row>
    <row r="526" spans="1:2">
      <c r="A526" s="193" t="s">
        <v>220</v>
      </c>
      <c r="B526" s="5">
        <v>1</v>
      </c>
    </row>
    <row r="527" spans="1:2">
      <c r="A527" s="193" t="s">
        <v>1326</v>
      </c>
      <c r="B527" s="5">
        <v>1</v>
      </c>
    </row>
    <row r="528" spans="1:2">
      <c r="A528" s="193" t="s">
        <v>1088</v>
      </c>
      <c r="B528" s="5">
        <v>1</v>
      </c>
    </row>
    <row r="529" spans="1:2">
      <c r="A529" s="193" t="s">
        <v>1327</v>
      </c>
      <c r="B529" s="5">
        <v>1</v>
      </c>
    </row>
    <row r="530" spans="1:2">
      <c r="A530" s="193" t="s">
        <v>161</v>
      </c>
      <c r="B530" s="5">
        <v>1</v>
      </c>
    </row>
    <row r="531" spans="1:2">
      <c r="A531" s="193" t="s">
        <v>162</v>
      </c>
      <c r="B531" s="5">
        <v>1</v>
      </c>
    </row>
    <row r="532" spans="1:2">
      <c r="A532" s="193" t="s">
        <v>180</v>
      </c>
      <c r="B532" s="5">
        <v>1</v>
      </c>
    </row>
    <row r="533" spans="1:2">
      <c r="A533" s="193" t="s">
        <v>181</v>
      </c>
      <c r="B533" s="5">
        <v>1</v>
      </c>
    </row>
    <row r="534" spans="1:2">
      <c r="A534" s="193" t="s">
        <v>154</v>
      </c>
      <c r="B534" s="5">
        <v>1</v>
      </c>
    </row>
    <row r="535" spans="1:2">
      <c r="A535" s="193" t="s">
        <v>1288</v>
      </c>
      <c r="B535" s="5">
        <v>1</v>
      </c>
    </row>
    <row r="536" spans="1:2">
      <c r="A536" s="193" t="s">
        <v>334</v>
      </c>
      <c r="B536" s="5">
        <v>1</v>
      </c>
    </row>
    <row r="537" spans="1:2">
      <c r="A537" s="193" t="s">
        <v>973</v>
      </c>
      <c r="B537" s="5">
        <v>1</v>
      </c>
    </row>
    <row r="538" spans="1:2">
      <c r="A538" s="193" t="s">
        <v>239</v>
      </c>
      <c r="B538" s="5">
        <v>1</v>
      </c>
    </row>
    <row r="539" spans="1:2">
      <c r="A539" s="193" t="s">
        <v>1217</v>
      </c>
      <c r="B539" s="5">
        <v>1</v>
      </c>
    </row>
    <row r="540" spans="1:2">
      <c r="A540" s="193" t="s">
        <v>1218</v>
      </c>
      <c r="B540" s="5">
        <v>1</v>
      </c>
    </row>
    <row r="541" spans="1:2">
      <c r="A541" s="193" t="s">
        <v>1262</v>
      </c>
      <c r="B541" s="5">
        <v>1</v>
      </c>
    </row>
    <row r="542" spans="1:2">
      <c r="A542" s="193" t="s">
        <v>204</v>
      </c>
      <c r="B542" s="5">
        <v>1</v>
      </c>
    </row>
    <row r="543" spans="1:2">
      <c r="A543" s="193" t="s">
        <v>1352</v>
      </c>
      <c r="B543" s="5">
        <v>1</v>
      </c>
    </row>
    <row r="544" spans="1:2">
      <c r="A544" s="193" t="s">
        <v>240</v>
      </c>
      <c r="B544" s="5">
        <v>1</v>
      </c>
    </row>
    <row r="545" spans="1:2">
      <c r="A545" s="193" t="s">
        <v>241</v>
      </c>
      <c r="B545" s="5">
        <v>1</v>
      </c>
    </row>
    <row r="546" spans="1:2">
      <c r="A546" s="193" t="s">
        <v>872</v>
      </c>
      <c r="B546" s="5">
        <v>1</v>
      </c>
    </row>
    <row r="547" spans="1:2">
      <c r="A547" s="193" t="s">
        <v>1055</v>
      </c>
      <c r="B547" s="5">
        <v>1</v>
      </c>
    </row>
    <row r="548" spans="1:2">
      <c r="A548" s="193" t="s">
        <v>1263</v>
      </c>
      <c r="B548" s="5">
        <v>1</v>
      </c>
    </row>
    <row r="549" spans="1:2">
      <c r="A549" s="193" t="s">
        <v>1264</v>
      </c>
      <c r="B549" s="5">
        <v>1</v>
      </c>
    </row>
    <row r="550" spans="1:2">
      <c r="A550" s="193" t="s">
        <v>587</v>
      </c>
      <c r="B550" s="5">
        <v>1</v>
      </c>
    </row>
    <row r="551" spans="1:2">
      <c r="A551" s="193" t="s">
        <v>1056</v>
      </c>
      <c r="B551" s="5">
        <v>1</v>
      </c>
    </row>
    <row r="552" spans="1:2">
      <c r="A552" s="193" t="s">
        <v>1181</v>
      </c>
      <c r="B552" s="5">
        <v>1</v>
      </c>
    </row>
    <row r="553" spans="1:2">
      <c r="A553" s="193" t="s">
        <v>1182</v>
      </c>
      <c r="B553" s="5">
        <v>1</v>
      </c>
    </row>
    <row r="554" spans="1:2">
      <c r="A554" s="193" t="s">
        <v>1353</v>
      </c>
      <c r="B554" s="5">
        <v>1</v>
      </c>
    </row>
    <row r="555" spans="1:2">
      <c r="A555" s="193" t="s">
        <v>534</v>
      </c>
      <c r="B555" s="5">
        <v>1</v>
      </c>
    </row>
    <row r="556" spans="1:2">
      <c r="A556" s="193" t="s">
        <v>1236</v>
      </c>
      <c r="B556" s="5">
        <v>1</v>
      </c>
    </row>
    <row r="557" spans="1:2">
      <c r="A557" s="193" t="s">
        <v>368</v>
      </c>
      <c r="B557" s="5">
        <v>1</v>
      </c>
    </row>
    <row r="558" spans="1:2">
      <c r="A558" s="193" t="s">
        <v>407</v>
      </c>
      <c r="B558" s="5">
        <v>1</v>
      </c>
    </row>
    <row r="559" spans="1:2">
      <c r="A559" s="193" t="s">
        <v>182</v>
      </c>
      <c r="B559" s="5">
        <v>1</v>
      </c>
    </row>
    <row r="560" spans="1:2">
      <c r="A560" s="193" t="s">
        <v>312</v>
      </c>
      <c r="B560" s="5">
        <v>1</v>
      </c>
    </row>
    <row r="561" spans="1:2">
      <c r="A561" s="193" t="s">
        <v>281</v>
      </c>
      <c r="B561" s="5">
        <v>1</v>
      </c>
    </row>
    <row r="562" spans="1:2">
      <c r="A562" s="193" t="s">
        <v>536</v>
      </c>
      <c r="B562" s="5">
        <v>1</v>
      </c>
    </row>
    <row r="563" spans="1:2">
      <c r="A563" s="193" t="s">
        <v>538</v>
      </c>
      <c r="B563" s="5">
        <v>1</v>
      </c>
    </row>
    <row r="564" spans="1:2">
      <c r="A564" s="193" t="s">
        <v>540</v>
      </c>
      <c r="B564" s="5">
        <v>1</v>
      </c>
    </row>
    <row r="565" spans="1:2">
      <c r="A565" s="193" t="s">
        <v>1328</v>
      </c>
      <c r="B565" s="5">
        <v>1</v>
      </c>
    </row>
    <row r="566" spans="1:2">
      <c r="A566" s="193" t="s">
        <v>1219</v>
      </c>
      <c r="B566" s="5">
        <v>1</v>
      </c>
    </row>
    <row r="567" spans="1:2">
      <c r="A567" s="193" t="s">
        <v>1329</v>
      </c>
      <c r="B567" s="5">
        <v>1</v>
      </c>
    </row>
    <row r="568" spans="1:2">
      <c r="A568" s="193" t="s">
        <v>1330</v>
      </c>
      <c r="B568" s="5">
        <v>1</v>
      </c>
    </row>
    <row r="569" spans="1:2">
      <c r="A569" s="193" t="s">
        <v>205</v>
      </c>
      <c r="B569" s="5">
        <v>1</v>
      </c>
    </row>
    <row r="570" spans="1:2">
      <c r="A570" s="193" t="s">
        <v>1331</v>
      </c>
      <c r="B570" s="5">
        <v>1</v>
      </c>
    </row>
    <row r="571" spans="1:2">
      <c r="A571" s="193" t="s">
        <v>1237</v>
      </c>
      <c r="B571" s="5">
        <v>1</v>
      </c>
    </row>
    <row r="572" spans="1:2">
      <c r="A572" s="193" t="s">
        <v>183</v>
      </c>
      <c r="B572" s="5">
        <v>1</v>
      </c>
    </row>
    <row r="573" spans="1:2">
      <c r="A573" s="193" t="s">
        <v>1058</v>
      </c>
      <c r="B573" s="5">
        <v>1</v>
      </c>
    </row>
    <row r="574" spans="1:2">
      <c r="A574" s="193" t="s">
        <v>408</v>
      </c>
      <c r="B574" s="5">
        <v>1</v>
      </c>
    </row>
    <row r="575" spans="1:2">
      <c r="A575" s="193" t="s">
        <v>411</v>
      </c>
      <c r="B575" s="5">
        <v>1</v>
      </c>
    </row>
    <row r="576" spans="1:2">
      <c r="A576" s="193" t="s">
        <v>413</v>
      </c>
      <c r="B576" s="5">
        <v>1</v>
      </c>
    </row>
    <row r="577" spans="1:2">
      <c r="A577" s="193" t="s">
        <v>441</v>
      </c>
      <c r="B577" s="5">
        <v>1</v>
      </c>
    </row>
    <row r="578" spans="1:2">
      <c r="A578" s="193" t="s">
        <v>314</v>
      </c>
      <c r="B578" s="5">
        <v>1</v>
      </c>
    </row>
    <row r="579" spans="1:2">
      <c r="A579" s="193" t="s">
        <v>443</v>
      </c>
      <c r="B579" s="5">
        <v>1</v>
      </c>
    </row>
    <row r="580" spans="1:2">
      <c r="A580" s="193" t="s">
        <v>444</v>
      </c>
      <c r="B580" s="5">
        <v>1</v>
      </c>
    </row>
    <row r="581" spans="1:2">
      <c r="A581" s="193" t="s">
        <v>445</v>
      </c>
      <c r="B581" s="5">
        <v>1</v>
      </c>
    </row>
    <row r="582" spans="1:2">
      <c r="A582" s="193" t="s">
        <v>446</v>
      </c>
      <c r="B582" s="5">
        <v>1</v>
      </c>
    </row>
    <row r="583" spans="1:2">
      <c r="A583" s="193" t="s">
        <v>447</v>
      </c>
      <c r="B583" s="5">
        <v>1</v>
      </c>
    </row>
    <row r="584" spans="1:2">
      <c r="A584" s="193" t="s">
        <v>448</v>
      </c>
      <c r="B584" s="5">
        <v>1</v>
      </c>
    </row>
    <row r="585" spans="1:2">
      <c r="A585" s="193" t="s">
        <v>449</v>
      </c>
      <c r="B585" s="5">
        <v>1</v>
      </c>
    </row>
    <row r="586" spans="1:2">
      <c r="A586" s="193" t="s">
        <v>450</v>
      </c>
      <c r="B586" s="5">
        <v>1</v>
      </c>
    </row>
    <row r="587" spans="1:2">
      <c r="A587" s="193" t="s">
        <v>451</v>
      </c>
      <c r="B587" s="5">
        <v>1</v>
      </c>
    </row>
    <row r="588" spans="1:2">
      <c r="A588" s="193" t="s">
        <v>452</v>
      </c>
      <c r="B588" s="5">
        <v>1</v>
      </c>
    </row>
    <row r="589" spans="1:2">
      <c r="A589" s="193" t="s">
        <v>261</v>
      </c>
      <c r="B589" s="5">
        <v>1</v>
      </c>
    </row>
    <row r="590" spans="1:2">
      <c r="A590" s="193" t="s">
        <v>315</v>
      </c>
      <c r="B590" s="5">
        <v>1</v>
      </c>
    </row>
    <row r="591" spans="1:2">
      <c r="A591" s="193" t="s">
        <v>316</v>
      </c>
      <c r="B591" s="5">
        <v>1</v>
      </c>
    </row>
    <row r="592" spans="1:2">
      <c r="A592" s="193" t="s">
        <v>1238</v>
      </c>
      <c r="B592" s="5">
        <v>1</v>
      </c>
    </row>
    <row r="593" spans="1:2">
      <c r="A593" s="193" t="s">
        <v>317</v>
      </c>
      <c r="B593" s="5">
        <v>3</v>
      </c>
    </row>
    <row r="594" spans="1:2">
      <c r="A594" s="193" t="s">
        <v>541</v>
      </c>
      <c r="B594" s="5">
        <v>1</v>
      </c>
    </row>
    <row r="595" spans="1:2">
      <c r="A595" s="193" t="s">
        <v>1183</v>
      </c>
      <c r="B595" s="5">
        <v>1</v>
      </c>
    </row>
    <row r="596" spans="1:2">
      <c r="A596" s="193" t="s">
        <v>1184</v>
      </c>
      <c r="B596" s="5">
        <v>1</v>
      </c>
    </row>
    <row r="597" spans="1:2">
      <c r="A597" s="193" t="s">
        <v>1185</v>
      </c>
      <c r="B597" s="5">
        <v>1</v>
      </c>
    </row>
    <row r="598" spans="1:2">
      <c r="A598" s="193" t="s">
        <v>184</v>
      </c>
      <c r="B598" s="5">
        <v>1</v>
      </c>
    </row>
    <row r="599" spans="1:2">
      <c r="A599" s="193" t="s">
        <v>1265</v>
      </c>
      <c r="B599" s="5">
        <v>1</v>
      </c>
    </row>
    <row r="600" spans="1:2">
      <c r="A600" s="193" t="s">
        <v>1266</v>
      </c>
      <c r="B600" s="5">
        <v>1</v>
      </c>
    </row>
    <row r="601" spans="1:2">
      <c r="A601" s="193" t="s">
        <v>1267</v>
      </c>
      <c r="B601" s="5">
        <v>1</v>
      </c>
    </row>
    <row r="602" spans="1:2">
      <c r="A602" s="193" t="s">
        <v>1268</v>
      </c>
      <c r="B602" s="5">
        <v>1</v>
      </c>
    </row>
    <row r="603" spans="1:2">
      <c r="A603" s="193" t="s">
        <v>1269</v>
      </c>
      <c r="B603" s="5">
        <v>1</v>
      </c>
    </row>
    <row r="604" spans="1:2">
      <c r="A604" s="193" t="s">
        <v>163</v>
      </c>
      <c r="B604" s="5">
        <v>1</v>
      </c>
    </row>
    <row r="605" spans="1:2">
      <c r="A605" s="193" t="s">
        <v>185</v>
      </c>
      <c r="B605" s="5">
        <v>1</v>
      </c>
    </row>
    <row r="606" spans="1:2">
      <c r="A606" s="193" t="s">
        <v>574</v>
      </c>
      <c r="B606" s="5">
        <v>1</v>
      </c>
    </row>
    <row r="607" spans="1:2">
      <c r="A607" s="193" t="s">
        <v>588</v>
      </c>
      <c r="B607" s="5">
        <v>1</v>
      </c>
    </row>
    <row r="608" spans="1:2">
      <c r="A608" s="193" t="s">
        <v>1220</v>
      </c>
      <c r="B608" s="5">
        <v>1</v>
      </c>
    </row>
    <row r="609" spans="1:2">
      <c r="A609" s="193" t="s">
        <v>654</v>
      </c>
      <c r="B609" s="5">
        <v>1</v>
      </c>
    </row>
    <row r="610" spans="1:2">
      <c r="A610" s="193" t="s">
        <v>453</v>
      </c>
      <c r="B610" s="5">
        <v>1</v>
      </c>
    </row>
    <row r="611" spans="1:2">
      <c r="A611" s="193" t="s">
        <v>1354</v>
      </c>
      <c r="B611" s="5">
        <v>1</v>
      </c>
    </row>
    <row r="612" spans="1:2">
      <c r="A612" s="193" t="s">
        <v>1020</v>
      </c>
      <c r="B612" s="5">
        <v>1</v>
      </c>
    </row>
    <row r="613" spans="1:2">
      <c r="A613" s="193" t="s">
        <v>1303</v>
      </c>
      <c r="B613" s="5">
        <v>1</v>
      </c>
    </row>
    <row r="614" spans="1:2">
      <c r="A614" s="193" t="s">
        <v>206</v>
      </c>
      <c r="B614" s="5">
        <v>1</v>
      </c>
    </row>
    <row r="615" spans="1:2">
      <c r="A615" s="193" t="s">
        <v>1270</v>
      </c>
      <c r="B615" s="5">
        <v>1</v>
      </c>
    </row>
    <row r="616" spans="1:2">
      <c r="A616" s="193" t="s">
        <v>242</v>
      </c>
      <c r="B616" s="5">
        <v>1</v>
      </c>
    </row>
    <row r="617" spans="1:2">
      <c r="A617" s="193" t="s">
        <v>501</v>
      </c>
      <c r="B617" s="5">
        <v>1</v>
      </c>
    </row>
    <row r="618" spans="1:2">
      <c r="A618" s="193" t="s">
        <v>415</v>
      </c>
      <c r="B618" s="5">
        <v>1</v>
      </c>
    </row>
    <row r="619" spans="1:2">
      <c r="A619" s="193" t="s">
        <v>975</v>
      </c>
      <c r="B619" s="5">
        <v>1</v>
      </c>
    </row>
    <row r="620" spans="1:2">
      <c r="A620" s="193" t="s">
        <v>976</v>
      </c>
      <c r="B620" s="5">
        <v>1</v>
      </c>
    </row>
    <row r="621" spans="1:2">
      <c r="A621" s="193" t="s">
        <v>977</v>
      </c>
      <c r="B621" s="5">
        <v>1</v>
      </c>
    </row>
    <row r="622" spans="1:2">
      <c r="A622" s="193" t="s">
        <v>416</v>
      </c>
      <c r="B622" s="5">
        <v>1</v>
      </c>
    </row>
    <row r="623" spans="1:2">
      <c r="A623" s="193" t="s">
        <v>997</v>
      </c>
      <c r="B623" s="5">
        <v>1</v>
      </c>
    </row>
    <row r="624" spans="1:2">
      <c r="A624" s="193" t="s">
        <v>318</v>
      </c>
      <c r="B624" s="5">
        <v>1</v>
      </c>
    </row>
    <row r="625" spans="1:2">
      <c r="A625" s="193" t="s">
        <v>767</v>
      </c>
      <c r="B625" s="5">
        <v>1</v>
      </c>
    </row>
    <row r="626" spans="1:2">
      <c r="A626" s="193" t="s">
        <v>1394</v>
      </c>
      <c r="B626" s="5">
        <v>1</v>
      </c>
    </row>
    <row r="627" spans="1:2">
      <c r="A627" s="193" t="s">
        <v>1289</v>
      </c>
      <c r="B627" s="5">
        <v>1</v>
      </c>
    </row>
    <row r="628" spans="1:2">
      <c r="A628" s="193" t="s">
        <v>670</v>
      </c>
      <c r="B628" s="5">
        <v>1</v>
      </c>
    </row>
    <row r="629" spans="1:2">
      <c r="A629" s="193" t="s">
        <v>686</v>
      </c>
      <c r="B629" s="5">
        <v>1</v>
      </c>
    </row>
    <row r="630" spans="1:2">
      <c r="A630" s="193" t="s">
        <v>1332</v>
      </c>
      <c r="B630" s="5">
        <v>1</v>
      </c>
    </row>
    <row r="631" spans="1:2">
      <c r="A631" s="193" t="s">
        <v>1021</v>
      </c>
      <c r="B631" s="5">
        <v>1</v>
      </c>
    </row>
    <row r="632" spans="1:2">
      <c r="A632" s="193" t="s">
        <v>794</v>
      </c>
      <c r="B632" s="5">
        <v>1</v>
      </c>
    </row>
    <row r="633" spans="1:2">
      <c r="A633" s="193" t="s">
        <v>1395</v>
      </c>
      <c r="B633" s="5">
        <v>1</v>
      </c>
    </row>
    <row r="634" spans="1:2">
      <c r="A634" s="193" t="s">
        <v>1396</v>
      </c>
      <c r="B634" s="5">
        <v>1</v>
      </c>
    </row>
    <row r="635" spans="1:2">
      <c r="A635" s="193" t="s">
        <v>998</v>
      </c>
      <c r="B635" s="5">
        <v>2</v>
      </c>
    </row>
    <row r="636" spans="1:2">
      <c r="A636" s="193" t="s">
        <v>164</v>
      </c>
      <c r="B636" s="5">
        <v>3</v>
      </c>
    </row>
    <row r="637" spans="1:2">
      <c r="A637" s="193" t="s">
        <v>856</v>
      </c>
      <c r="B637" s="5">
        <v>1</v>
      </c>
    </row>
    <row r="638" spans="1:2">
      <c r="A638" s="193" t="s">
        <v>1397</v>
      </c>
      <c r="B638" s="5">
        <v>1</v>
      </c>
    </row>
    <row r="639" spans="1:2">
      <c r="A639" s="193" t="s">
        <v>1355</v>
      </c>
      <c r="B639" s="5">
        <v>1</v>
      </c>
    </row>
    <row r="640" spans="1:2">
      <c r="A640" s="193" t="s">
        <v>1356</v>
      </c>
      <c r="B640" s="5">
        <v>1</v>
      </c>
    </row>
    <row r="641" spans="1:2">
      <c r="A641" s="193" t="s">
        <v>726</v>
      </c>
      <c r="B641" s="5">
        <v>1</v>
      </c>
    </row>
    <row r="642" spans="1:2">
      <c r="A642" s="193" t="s">
        <v>729</v>
      </c>
      <c r="B642" s="5">
        <v>1</v>
      </c>
    </row>
    <row r="643" spans="1:2">
      <c r="A643" s="193" t="s">
        <v>1357</v>
      </c>
      <c r="B643" s="5">
        <v>1</v>
      </c>
    </row>
    <row r="644" spans="1:2">
      <c r="A644" s="193" t="s">
        <v>857</v>
      </c>
      <c r="B644" s="5">
        <v>1</v>
      </c>
    </row>
    <row r="645" spans="1:2">
      <c r="A645" s="193" t="s">
        <v>1059</v>
      </c>
      <c r="B645" s="5">
        <v>1</v>
      </c>
    </row>
    <row r="646" spans="1:2">
      <c r="A646" s="193" t="s">
        <v>809</v>
      </c>
      <c r="B646" s="5">
        <v>1</v>
      </c>
    </row>
    <row r="647" spans="1:2">
      <c r="A647" s="193" t="s">
        <v>1398</v>
      </c>
      <c r="B647" s="5">
        <v>1</v>
      </c>
    </row>
    <row r="648" spans="1:2">
      <c r="A648" s="193" t="s">
        <v>810</v>
      </c>
      <c r="B648" s="5">
        <v>1</v>
      </c>
    </row>
    <row r="649" spans="1:2">
      <c r="A649" s="193" t="s">
        <v>1399</v>
      </c>
      <c r="B649" s="5">
        <v>1</v>
      </c>
    </row>
    <row r="650" spans="1:2">
      <c r="A650" s="193" t="s">
        <v>319</v>
      </c>
      <c r="B650" s="5">
        <v>1</v>
      </c>
    </row>
    <row r="651" spans="1:2">
      <c r="A651" s="193" t="s">
        <v>502</v>
      </c>
      <c r="B651" s="5">
        <v>1</v>
      </c>
    </row>
    <row r="652" spans="1:2">
      <c r="A652" s="193" t="s">
        <v>748</v>
      </c>
      <c r="B652" s="5">
        <v>1</v>
      </c>
    </row>
    <row r="653" spans="1:2">
      <c r="A653" s="193" t="s">
        <v>749</v>
      </c>
      <c r="B653" s="5">
        <v>1</v>
      </c>
    </row>
    <row r="654" spans="1:2">
      <c r="A654" s="193" t="s">
        <v>1400</v>
      </c>
      <c r="B654" s="5">
        <v>1</v>
      </c>
    </row>
    <row r="655" spans="1:2">
      <c r="A655" s="193" t="s">
        <v>1271</v>
      </c>
      <c r="B655" s="5">
        <v>1</v>
      </c>
    </row>
    <row r="656" spans="1:2">
      <c r="A656" s="193" t="s">
        <v>1333</v>
      </c>
      <c r="B656" s="5">
        <v>1</v>
      </c>
    </row>
    <row r="657" spans="1:2">
      <c r="A657" s="193" t="s">
        <v>1334</v>
      </c>
      <c r="B657" s="5">
        <v>1</v>
      </c>
    </row>
    <row r="658" spans="1:2">
      <c r="A658" s="193" t="s">
        <v>1358</v>
      </c>
      <c r="B658" s="5">
        <v>1</v>
      </c>
    </row>
    <row r="659" spans="1:2">
      <c r="A659" s="193" t="s">
        <v>1000</v>
      </c>
      <c r="B659" s="5">
        <v>1</v>
      </c>
    </row>
    <row r="660" spans="1:2">
      <c r="A660" s="193" t="s">
        <v>1060</v>
      </c>
      <c r="B660" s="5">
        <v>1</v>
      </c>
    </row>
    <row r="661" spans="1:2">
      <c r="A661" s="193" t="s">
        <v>207</v>
      </c>
      <c r="B661" s="5">
        <v>1</v>
      </c>
    </row>
    <row r="662" spans="1:2">
      <c r="A662" s="193" t="s">
        <v>1401</v>
      </c>
      <c r="B662" s="5">
        <v>1</v>
      </c>
    </row>
    <row r="663" spans="1:2">
      <c r="A663" s="193" t="s">
        <v>1272</v>
      </c>
      <c r="B663" s="5">
        <v>1</v>
      </c>
    </row>
    <row r="664" spans="1:2">
      <c r="A664" s="193" t="s">
        <v>454</v>
      </c>
      <c r="B664" s="5">
        <v>1</v>
      </c>
    </row>
    <row r="665" spans="1:2">
      <c r="A665" s="193" t="s">
        <v>455</v>
      </c>
      <c r="B665" s="5">
        <v>1</v>
      </c>
    </row>
    <row r="666" spans="1:2">
      <c r="A666" s="193" t="s">
        <v>750</v>
      </c>
      <c r="B666" s="5">
        <v>1</v>
      </c>
    </row>
    <row r="667" spans="1:2">
      <c r="A667" s="193" t="s">
        <v>1273</v>
      </c>
      <c r="B667" s="5">
        <v>1</v>
      </c>
    </row>
    <row r="668" spans="1:2">
      <c r="A668" s="193" t="s">
        <v>320</v>
      </c>
      <c r="B668" s="5">
        <v>1</v>
      </c>
    </row>
    <row r="669" spans="1:2">
      <c r="A669" s="193" t="s">
        <v>1359</v>
      </c>
      <c r="B669" s="5">
        <v>1</v>
      </c>
    </row>
    <row r="670" spans="1:2">
      <c r="A670" s="193" t="s">
        <v>135</v>
      </c>
      <c r="B670" s="5">
        <v>1</v>
      </c>
    </row>
    <row r="671" spans="1:2">
      <c r="A671" s="193" t="s">
        <v>504</v>
      </c>
      <c r="B671" s="5">
        <v>1</v>
      </c>
    </row>
    <row r="672" spans="1:2">
      <c r="A672" s="193" t="s">
        <v>321</v>
      </c>
      <c r="B672" s="5">
        <v>1</v>
      </c>
    </row>
    <row r="673" spans="1:2">
      <c r="A673" s="193" t="s">
        <v>759</v>
      </c>
      <c r="B673" s="5">
        <v>1</v>
      </c>
    </row>
    <row r="674" spans="1:2">
      <c r="A674" s="193" t="s">
        <v>505</v>
      </c>
      <c r="B674" s="5">
        <v>1</v>
      </c>
    </row>
    <row r="675" spans="1:2">
      <c r="A675" s="193" t="s">
        <v>506</v>
      </c>
      <c r="B675" s="5">
        <v>1</v>
      </c>
    </row>
    <row r="676" spans="1:2">
      <c r="A676" s="193" t="s">
        <v>343</v>
      </c>
      <c r="B676" s="5">
        <v>1</v>
      </c>
    </row>
    <row r="677" spans="1:2">
      <c r="A677" s="193" t="s">
        <v>1335</v>
      </c>
      <c r="B677" s="5">
        <v>1</v>
      </c>
    </row>
    <row r="678" spans="1:2">
      <c r="A678" s="193" t="s">
        <v>208</v>
      </c>
      <c r="B678" s="5">
        <v>1</v>
      </c>
    </row>
    <row r="679" spans="1:2">
      <c r="A679" s="193" t="s">
        <v>1274</v>
      </c>
      <c r="B679" s="5">
        <v>1</v>
      </c>
    </row>
    <row r="680" spans="1:2">
      <c r="A680" s="193" t="s">
        <v>1186</v>
      </c>
      <c r="B680" s="5">
        <v>1</v>
      </c>
    </row>
    <row r="681" spans="1:2">
      <c r="A681" s="193" t="s">
        <v>1187</v>
      </c>
      <c r="B681" s="5">
        <v>1</v>
      </c>
    </row>
    <row r="682" spans="1:2">
      <c r="A682" s="193" t="s">
        <v>1061</v>
      </c>
      <c r="B682" s="5">
        <v>1</v>
      </c>
    </row>
    <row r="683" spans="1:2">
      <c r="A683" s="193" t="s">
        <v>687</v>
      </c>
      <c r="B683" s="5">
        <v>1</v>
      </c>
    </row>
    <row r="684" spans="1:2">
      <c r="A684" s="193" t="s">
        <v>209</v>
      </c>
      <c r="B684" s="5">
        <v>1</v>
      </c>
    </row>
    <row r="685" spans="1:2">
      <c r="A685" s="193" t="s">
        <v>418</v>
      </c>
      <c r="B685" s="5">
        <v>1</v>
      </c>
    </row>
    <row r="686" spans="1:2">
      <c r="A686" s="193" t="s">
        <v>869</v>
      </c>
      <c r="B686" s="5">
        <v>1</v>
      </c>
    </row>
    <row r="687" spans="1:2">
      <c r="A687" s="193" t="s">
        <v>278</v>
      </c>
      <c r="B687" s="5">
        <v>1</v>
      </c>
    </row>
    <row r="688" spans="1:2">
      <c r="A688" s="193" t="s">
        <v>243</v>
      </c>
      <c r="B688" s="5">
        <v>1</v>
      </c>
    </row>
    <row r="689" spans="1:2">
      <c r="A689" s="193" t="s">
        <v>542</v>
      </c>
      <c r="B689" s="5">
        <v>1</v>
      </c>
    </row>
    <row r="690" spans="1:2">
      <c r="A690" s="193" t="s">
        <v>1360</v>
      </c>
      <c r="B690" s="5">
        <v>1</v>
      </c>
    </row>
    <row r="691" spans="1:2">
      <c r="A691" s="193" t="s">
        <v>1188</v>
      </c>
      <c r="B691" s="5">
        <v>1</v>
      </c>
    </row>
    <row r="692" spans="1:2">
      <c r="A692" s="193" t="s">
        <v>1336</v>
      </c>
      <c r="B692" s="5">
        <v>1</v>
      </c>
    </row>
    <row r="693" spans="1:2">
      <c r="A693" s="193" t="s">
        <v>165</v>
      </c>
      <c r="B693" s="5">
        <v>1</v>
      </c>
    </row>
    <row r="694" spans="1:2">
      <c r="A694" s="193" t="s">
        <v>1402</v>
      </c>
      <c r="B694" s="5">
        <v>1</v>
      </c>
    </row>
    <row r="695" spans="1:2">
      <c r="A695" s="193" t="s">
        <v>978</v>
      </c>
      <c r="B695" s="5">
        <v>1</v>
      </c>
    </row>
    <row r="696" spans="1:2">
      <c r="A696" s="193" t="s">
        <v>980</v>
      </c>
      <c r="B696" s="5">
        <v>1</v>
      </c>
    </row>
    <row r="697" spans="1:2">
      <c r="A697" s="193" t="s">
        <v>543</v>
      </c>
      <c r="B697" s="5">
        <v>1</v>
      </c>
    </row>
    <row r="698" spans="1:2">
      <c r="A698" s="193" t="s">
        <v>714</v>
      </c>
      <c r="B698" s="5">
        <v>1</v>
      </c>
    </row>
    <row r="699" spans="1:2">
      <c r="A699" s="193" t="s">
        <v>715</v>
      </c>
      <c r="B699" s="5">
        <v>1</v>
      </c>
    </row>
    <row r="700" spans="1:2">
      <c r="A700" s="193" t="s">
        <v>716</v>
      </c>
      <c r="B700" s="5">
        <v>1</v>
      </c>
    </row>
    <row r="701" spans="1:2">
      <c r="A701" s="193" t="s">
        <v>717</v>
      </c>
      <c r="B701" s="5">
        <v>1</v>
      </c>
    </row>
    <row r="702" spans="1:2">
      <c r="A702" s="193" t="s">
        <v>718</v>
      </c>
      <c r="B702" s="5">
        <v>1</v>
      </c>
    </row>
    <row r="703" spans="1:2">
      <c r="A703" s="193" t="s">
        <v>719</v>
      </c>
      <c r="B703" s="5">
        <v>1</v>
      </c>
    </row>
    <row r="704" spans="1:2">
      <c r="A704" s="193" t="s">
        <v>1135</v>
      </c>
      <c r="B704" s="5">
        <v>1</v>
      </c>
    </row>
    <row r="705" spans="1:2">
      <c r="A705" s="193" t="s">
        <v>1275</v>
      </c>
      <c r="B705" s="5">
        <v>1</v>
      </c>
    </row>
    <row r="706" spans="1:2">
      <c r="A706" s="193" t="s">
        <v>1239</v>
      </c>
      <c r="B706" s="5">
        <v>1</v>
      </c>
    </row>
    <row r="707" spans="1:2">
      <c r="A707" s="193" t="s">
        <v>760</v>
      </c>
      <c r="B707" s="5">
        <v>1</v>
      </c>
    </row>
    <row r="708" spans="1:2">
      <c r="A708" s="193" t="s">
        <v>795</v>
      </c>
      <c r="B708" s="5">
        <v>2</v>
      </c>
    </row>
    <row r="709" spans="1:2">
      <c r="A709" s="193" t="s">
        <v>730</v>
      </c>
      <c r="B709" s="5">
        <v>1</v>
      </c>
    </row>
    <row r="710" spans="1:2">
      <c r="A710" s="193" t="s">
        <v>142</v>
      </c>
      <c r="B710" s="5">
        <v>4</v>
      </c>
    </row>
    <row r="711" spans="1:2">
      <c r="A711" s="193" t="s">
        <v>981</v>
      </c>
      <c r="B711" s="5">
        <v>1</v>
      </c>
    </row>
    <row r="712" spans="1:2">
      <c r="A712" s="193" t="s">
        <v>143</v>
      </c>
      <c r="B712" s="5">
        <v>4</v>
      </c>
    </row>
    <row r="713" spans="1:2">
      <c r="A713" s="193" t="s">
        <v>982</v>
      </c>
      <c r="B713" s="5">
        <v>1</v>
      </c>
    </row>
    <row r="714" spans="1:2">
      <c r="A714" s="193" t="s">
        <v>144</v>
      </c>
      <c r="B714" s="5">
        <v>4</v>
      </c>
    </row>
    <row r="715" spans="1:2">
      <c r="A715" s="193" t="s">
        <v>733</v>
      </c>
      <c r="B715" s="5">
        <v>3</v>
      </c>
    </row>
    <row r="716" spans="1:2">
      <c r="A716" s="193" t="s">
        <v>734</v>
      </c>
      <c r="B716" s="5">
        <v>3</v>
      </c>
    </row>
    <row r="717" spans="1:2">
      <c r="A717" s="193" t="s">
        <v>1164</v>
      </c>
      <c r="B717" s="5">
        <v>2</v>
      </c>
    </row>
    <row r="718" spans="1:2">
      <c r="A718" s="193" t="s">
        <v>145</v>
      </c>
      <c r="B718" s="5">
        <v>1</v>
      </c>
    </row>
    <row r="719" spans="1:2">
      <c r="A719" s="193" t="s">
        <v>456</v>
      </c>
      <c r="B719" s="5">
        <v>1</v>
      </c>
    </row>
    <row r="720" spans="1:2">
      <c r="A720" s="193" t="s">
        <v>1368</v>
      </c>
      <c r="B720" s="5">
        <v>1</v>
      </c>
    </row>
    <row r="721" spans="1:2">
      <c r="A721" s="193" t="s">
        <v>751</v>
      </c>
      <c r="B721" s="5">
        <v>1</v>
      </c>
    </row>
    <row r="722" spans="1:2">
      <c r="A722" s="193" t="s">
        <v>752</v>
      </c>
      <c r="B722" s="5">
        <v>1</v>
      </c>
    </row>
    <row r="723" spans="1:2">
      <c r="A723" s="193" t="s">
        <v>166</v>
      </c>
      <c r="B723" s="5">
        <v>1</v>
      </c>
    </row>
    <row r="724" spans="1:2">
      <c r="A724" s="193" t="s">
        <v>544</v>
      </c>
      <c r="B724" s="5">
        <v>1</v>
      </c>
    </row>
    <row r="725" spans="1:2">
      <c r="A725" s="193" t="s">
        <v>545</v>
      </c>
      <c r="B725" s="5">
        <v>1</v>
      </c>
    </row>
    <row r="726" spans="1:2">
      <c r="A726" s="193" t="s">
        <v>1007</v>
      </c>
      <c r="B726" s="5">
        <v>1</v>
      </c>
    </row>
    <row r="727" spans="1:2">
      <c r="A727" s="193" t="s">
        <v>1361</v>
      </c>
      <c r="B727" s="5">
        <v>1</v>
      </c>
    </row>
    <row r="728" spans="1:2">
      <c r="A728" s="193" t="s">
        <v>1240</v>
      </c>
      <c r="B728" s="5">
        <v>1</v>
      </c>
    </row>
    <row r="729" spans="1:2">
      <c r="A729" s="193" t="s">
        <v>1304</v>
      </c>
      <c r="B729" s="5">
        <v>1</v>
      </c>
    </row>
    <row r="730" spans="1:2">
      <c r="A730" s="193" t="s">
        <v>859</v>
      </c>
      <c r="B730" s="5">
        <v>1</v>
      </c>
    </row>
    <row r="731" spans="1:2">
      <c r="A731" s="193" t="s">
        <v>370</v>
      </c>
      <c r="B731" s="5">
        <v>1</v>
      </c>
    </row>
    <row r="732" spans="1:2">
      <c r="A732" s="193" t="s">
        <v>457</v>
      </c>
      <c r="B732" s="5">
        <v>1</v>
      </c>
    </row>
    <row r="733" spans="1:2">
      <c r="A733" s="193" t="s">
        <v>458</v>
      </c>
      <c r="B733" s="5">
        <v>1</v>
      </c>
    </row>
    <row r="734" spans="1:2">
      <c r="A734" s="193" t="s">
        <v>459</v>
      </c>
      <c r="B734" s="5">
        <v>1</v>
      </c>
    </row>
    <row r="735" spans="1:2">
      <c r="A735" s="193" t="s">
        <v>460</v>
      </c>
      <c r="B735" s="5">
        <v>1</v>
      </c>
    </row>
    <row r="736" spans="1:2">
      <c r="A736" s="193" t="s">
        <v>1189</v>
      </c>
      <c r="B736" s="5">
        <v>1</v>
      </c>
    </row>
    <row r="737" spans="1:2">
      <c r="A737" s="193" t="s">
        <v>1362</v>
      </c>
      <c r="B737" s="5">
        <v>1</v>
      </c>
    </row>
    <row r="738" spans="1:2">
      <c r="A738" s="193" t="s">
        <v>371</v>
      </c>
      <c r="B738" s="5">
        <v>1</v>
      </c>
    </row>
    <row r="739" spans="1:2">
      <c r="A739" s="193" t="s">
        <v>1276</v>
      </c>
      <c r="B739" s="5">
        <v>1</v>
      </c>
    </row>
    <row r="740" spans="1:2">
      <c r="A740" s="193" t="s">
        <v>244</v>
      </c>
      <c r="B740" s="5">
        <v>1</v>
      </c>
    </row>
    <row r="741" spans="1:2">
      <c r="A741" s="193" t="s">
        <v>812</v>
      </c>
      <c r="B741" s="5">
        <v>1</v>
      </c>
    </row>
    <row r="742" spans="1:2">
      <c r="A742" s="193" t="s">
        <v>902</v>
      </c>
      <c r="B742" s="5">
        <v>1</v>
      </c>
    </row>
    <row r="743" spans="1:2">
      <c r="A743" s="193" t="s">
        <v>903</v>
      </c>
      <c r="B743" s="5">
        <v>1</v>
      </c>
    </row>
    <row r="744" spans="1:2">
      <c r="A744" s="193" t="s">
        <v>904</v>
      </c>
      <c r="B744" s="5">
        <v>1</v>
      </c>
    </row>
    <row r="745" spans="1:2">
      <c r="A745" s="193" t="s">
        <v>905</v>
      </c>
      <c r="B745" s="5">
        <v>1</v>
      </c>
    </row>
    <row r="746" spans="1:2">
      <c r="A746" s="193" t="s">
        <v>906</v>
      </c>
      <c r="B746" s="5">
        <v>1</v>
      </c>
    </row>
    <row r="747" spans="1:2">
      <c r="A747" s="193" t="s">
        <v>907</v>
      </c>
      <c r="B747" s="5">
        <v>1</v>
      </c>
    </row>
    <row r="748" spans="1:2">
      <c r="A748" s="193" t="s">
        <v>908</v>
      </c>
      <c r="B748" s="5">
        <v>1</v>
      </c>
    </row>
    <row r="749" spans="1:2">
      <c r="A749" s="193" t="s">
        <v>909</v>
      </c>
      <c r="B749" s="5">
        <v>1</v>
      </c>
    </row>
    <row r="750" spans="1:2">
      <c r="A750" s="193" t="s">
        <v>911</v>
      </c>
      <c r="B750" s="5">
        <v>1</v>
      </c>
    </row>
    <row r="751" spans="1:2">
      <c r="A751" s="193" t="s">
        <v>912</v>
      </c>
      <c r="B751" s="5">
        <v>1</v>
      </c>
    </row>
    <row r="752" spans="1:2">
      <c r="A752" s="193" t="s">
        <v>914</v>
      </c>
      <c r="B752" s="5">
        <v>1</v>
      </c>
    </row>
    <row r="753" spans="1:2">
      <c r="A753" s="193" t="s">
        <v>915</v>
      </c>
      <c r="B753" s="5">
        <v>1</v>
      </c>
    </row>
    <row r="754" spans="1:2">
      <c r="A754" s="193" t="s">
        <v>916</v>
      </c>
      <c r="B754" s="5">
        <v>1</v>
      </c>
    </row>
    <row r="755" spans="1:2">
      <c r="A755" s="193" t="s">
        <v>917</v>
      </c>
      <c r="B755" s="5">
        <v>1</v>
      </c>
    </row>
    <row r="756" spans="1:2">
      <c r="A756" s="193" t="s">
        <v>918</v>
      </c>
      <c r="B756" s="5">
        <v>1</v>
      </c>
    </row>
    <row r="757" spans="1:2">
      <c r="A757" s="193" t="s">
        <v>919</v>
      </c>
      <c r="B757" s="5">
        <v>1</v>
      </c>
    </row>
    <row r="758" spans="1:2">
      <c r="A758" s="193" t="s">
        <v>921</v>
      </c>
      <c r="B758" s="5">
        <v>1</v>
      </c>
    </row>
    <row r="759" spans="1:2">
      <c r="A759" s="193" t="s">
        <v>923</v>
      </c>
      <c r="B759" s="5">
        <v>1</v>
      </c>
    </row>
    <row r="760" spans="1:2">
      <c r="A760" s="193" t="s">
        <v>924</v>
      </c>
      <c r="B760" s="5">
        <v>1</v>
      </c>
    </row>
    <row r="761" spans="1:2">
      <c r="A761" s="193" t="s">
        <v>925</v>
      </c>
      <c r="B761" s="5">
        <v>1</v>
      </c>
    </row>
    <row r="762" spans="1:2">
      <c r="A762" s="193" t="s">
        <v>926</v>
      </c>
      <c r="B762" s="5">
        <v>1</v>
      </c>
    </row>
    <row r="763" spans="1:2">
      <c r="A763" s="193" t="s">
        <v>927</v>
      </c>
      <c r="B763" s="5">
        <v>1</v>
      </c>
    </row>
    <row r="764" spans="1:2">
      <c r="A764" s="193" t="s">
        <v>753</v>
      </c>
      <c r="B764" s="5">
        <v>1</v>
      </c>
    </row>
    <row r="765" spans="1:2">
      <c r="A765" s="193" t="s">
        <v>1001</v>
      </c>
      <c r="B765" s="5">
        <v>1</v>
      </c>
    </row>
    <row r="766" spans="1:2">
      <c r="A766" s="193" t="s">
        <v>546</v>
      </c>
      <c r="B766" s="5">
        <v>1</v>
      </c>
    </row>
    <row r="767" spans="1:2">
      <c r="A767" s="193" t="s">
        <v>547</v>
      </c>
      <c r="B767" s="5">
        <v>1</v>
      </c>
    </row>
    <row r="768" spans="1:2">
      <c r="A768" s="193" t="s">
        <v>210</v>
      </c>
      <c r="B768" s="5">
        <v>1</v>
      </c>
    </row>
    <row r="769" spans="1:2">
      <c r="A769" s="193" t="s">
        <v>507</v>
      </c>
      <c r="B769" s="5">
        <v>1</v>
      </c>
    </row>
    <row r="770" spans="1:2">
      <c r="A770" s="193" t="s">
        <v>562</v>
      </c>
      <c r="B770" s="5">
        <v>1</v>
      </c>
    </row>
    <row r="771" spans="1:2">
      <c r="A771" s="193" t="s">
        <v>1403</v>
      </c>
      <c r="B771" s="5">
        <v>1</v>
      </c>
    </row>
    <row r="772" spans="1:2">
      <c r="A772" s="193" t="s">
        <v>1363</v>
      </c>
      <c r="B772" s="5">
        <v>1</v>
      </c>
    </row>
    <row r="773" spans="1:2">
      <c r="A773" s="193" t="s">
        <v>603</v>
      </c>
      <c r="B773" s="5">
        <v>1</v>
      </c>
    </row>
    <row r="774" spans="1:2">
      <c r="A774" s="193" t="s">
        <v>1277</v>
      </c>
      <c r="B774" s="5">
        <v>1</v>
      </c>
    </row>
    <row r="775" spans="1:2">
      <c r="A775" s="193" t="s">
        <v>1062</v>
      </c>
      <c r="B775" s="5">
        <v>1</v>
      </c>
    </row>
    <row r="776" spans="1:2">
      <c r="A776" s="193" t="s">
        <v>1063</v>
      </c>
      <c r="B776" s="5">
        <v>1</v>
      </c>
    </row>
    <row r="777" spans="1:2">
      <c r="A777" s="193" t="s">
        <v>983</v>
      </c>
      <c r="B777" s="5">
        <v>1</v>
      </c>
    </row>
    <row r="778" spans="1:2">
      <c r="A778" s="193" t="s">
        <v>1064</v>
      </c>
      <c r="B778" s="5">
        <v>1</v>
      </c>
    </row>
    <row r="779" spans="1:2">
      <c r="A779" s="193" t="s">
        <v>604</v>
      </c>
      <c r="B779" s="5">
        <v>1</v>
      </c>
    </row>
    <row r="780" spans="1:2">
      <c r="A780" s="193" t="s">
        <v>1221</v>
      </c>
      <c r="B780" s="5">
        <v>1</v>
      </c>
    </row>
    <row r="781" spans="1:2">
      <c r="A781" s="193" t="s">
        <v>1305</v>
      </c>
      <c r="B781" s="5">
        <v>1</v>
      </c>
    </row>
    <row r="782" spans="1:2">
      <c r="A782" s="193" t="s">
        <v>186</v>
      </c>
      <c r="B782" s="5">
        <v>1</v>
      </c>
    </row>
    <row r="783" spans="1:2">
      <c r="A783" s="193" t="s">
        <v>1190</v>
      </c>
      <c r="B783" s="5">
        <v>1</v>
      </c>
    </row>
    <row r="784" spans="1:2">
      <c r="A784" s="193" t="s">
        <v>1191</v>
      </c>
      <c r="B784" s="5">
        <v>1</v>
      </c>
    </row>
    <row r="785" spans="1:2">
      <c r="A785" s="193" t="s">
        <v>1337</v>
      </c>
      <c r="B785" s="5">
        <v>1</v>
      </c>
    </row>
    <row r="786" spans="1:2">
      <c r="A786" s="193" t="s">
        <v>1364</v>
      </c>
      <c r="B786" s="5">
        <v>1</v>
      </c>
    </row>
    <row r="787" spans="1:2">
      <c r="A787" s="193" t="s">
        <v>1306</v>
      </c>
      <c r="B787" s="5">
        <v>1</v>
      </c>
    </row>
    <row r="788" spans="1:2">
      <c r="A788" s="193" t="s">
        <v>245</v>
      </c>
      <c r="B788" s="5">
        <v>1</v>
      </c>
    </row>
    <row r="789" spans="1:2">
      <c r="A789" s="193" t="s">
        <v>1404</v>
      </c>
      <c r="B789" s="5">
        <v>1</v>
      </c>
    </row>
    <row r="790" spans="1:2">
      <c r="A790" s="193" t="s">
        <v>688</v>
      </c>
      <c r="B790" s="5">
        <v>1</v>
      </c>
    </row>
    <row r="791" spans="1:2">
      <c r="A791" s="193" t="s">
        <v>813</v>
      </c>
      <c r="B791" s="5">
        <v>1</v>
      </c>
    </row>
    <row r="792" spans="1:2">
      <c r="A792" s="193" t="s">
        <v>814</v>
      </c>
      <c r="B792" s="5">
        <v>1</v>
      </c>
    </row>
    <row r="793" spans="1:2">
      <c r="A793" s="193" t="s">
        <v>549</v>
      </c>
      <c r="B793" s="5">
        <v>1</v>
      </c>
    </row>
    <row r="794" spans="1:2">
      <c r="A794" s="193" t="s">
        <v>461</v>
      </c>
      <c r="B794" s="5">
        <v>1</v>
      </c>
    </row>
    <row r="795" spans="1:2">
      <c r="A795" s="193" t="s">
        <v>1405</v>
      </c>
      <c r="B795" s="5">
        <v>1</v>
      </c>
    </row>
    <row r="796" spans="1:2">
      <c r="A796" s="193" t="s">
        <v>1065</v>
      </c>
      <c r="B796" s="5">
        <v>1</v>
      </c>
    </row>
    <row r="797" spans="1:2">
      <c r="A797" s="193" t="s">
        <v>95</v>
      </c>
      <c r="B797" s="5">
        <v>1</v>
      </c>
    </row>
    <row r="798" spans="1:2">
      <c r="A798" s="193" t="s">
        <v>97</v>
      </c>
      <c r="B798" s="5">
        <v>1</v>
      </c>
    </row>
    <row r="799" spans="1:2">
      <c r="A799" s="193" t="s">
        <v>98</v>
      </c>
      <c r="B799" s="5">
        <v>1</v>
      </c>
    </row>
    <row r="800" spans="1:2">
      <c r="A800" s="193" t="s">
        <v>99</v>
      </c>
      <c r="B800" s="5">
        <v>1</v>
      </c>
    </row>
    <row r="801" spans="1:2">
      <c r="A801" s="193" t="s">
        <v>100</v>
      </c>
      <c r="B801" s="5">
        <v>1</v>
      </c>
    </row>
    <row r="802" spans="1:2">
      <c r="A802" s="193" t="s">
        <v>101</v>
      </c>
      <c r="B802" s="5">
        <v>1</v>
      </c>
    </row>
    <row r="803" spans="1:2">
      <c r="A803" s="193" t="s">
        <v>102</v>
      </c>
      <c r="B803" s="5">
        <v>1</v>
      </c>
    </row>
    <row r="804" spans="1:2">
      <c r="A804" s="193" t="s">
        <v>103</v>
      </c>
      <c r="B804" s="5">
        <v>1</v>
      </c>
    </row>
    <row r="805" spans="1:2">
      <c r="A805" s="193" t="s">
        <v>262</v>
      </c>
      <c r="B805" s="5">
        <v>2</v>
      </c>
    </row>
    <row r="806" spans="1:2">
      <c r="A806" s="193" t="s">
        <v>279</v>
      </c>
      <c r="B806" s="5">
        <v>1</v>
      </c>
    </row>
    <row r="807" spans="1:2">
      <c r="A807" s="193" t="s">
        <v>689</v>
      </c>
      <c r="B807" s="5">
        <v>1</v>
      </c>
    </row>
    <row r="808" spans="1:2">
      <c r="A808" s="193" t="s">
        <v>1136</v>
      </c>
      <c r="B808" s="5">
        <v>1</v>
      </c>
    </row>
    <row r="809" spans="1:2">
      <c r="A809" s="193" t="s">
        <v>187</v>
      </c>
      <c r="B809" s="5">
        <v>1</v>
      </c>
    </row>
    <row r="810" spans="1:2">
      <c r="A810" s="193" t="s">
        <v>246</v>
      </c>
      <c r="B810" s="5">
        <v>1</v>
      </c>
    </row>
    <row r="811" spans="1:2">
      <c r="A811" s="193" t="s">
        <v>1278</v>
      </c>
      <c r="B811" s="5">
        <v>1</v>
      </c>
    </row>
    <row r="812" spans="1:2">
      <c r="A812" s="193" t="s">
        <v>247</v>
      </c>
      <c r="B812" s="5">
        <v>1</v>
      </c>
    </row>
    <row r="813" spans="1:2">
      <c r="A813" s="193" t="s">
        <v>136</v>
      </c>
      <c r="B813" s="5">
        <v>1</v>
      </c>
    </row>
    <row r="814" spans="1:2">
      <c r="A814" s="193" t="s">
        <v>575</v>
      </c>
      <c r="B814" s="5">
        <v>1</v>
      </c>
    </row>
    <row r="815" spans="1:2">
      <c r="A815" s="193" t="s">
        <v>168</v>
      </c>
      <c r="B815" s="5">
        <v>1</v>
      </c>
    </row>
    <row r="816" spans="1:2">
      <c r="A816" s="193" t="s">
        <v>1192</v>
      </c>
      <c r="B816" s="5">
        <v>1</v>
      </c>
    </row>
    <row r="817" spans="1:2">
      <c r="A817" s="193" t="s">
        <v>1307</v>
      </c>
      <c r="B817" s="5">
        <v>1</v>
      </c>
    </row>
    <row r="818" spans="1:2">
      <c r="A818" s="193" t="s">
        <v>1193</v>
      </c>
      <c r="B818" s="5">
        <v>1</v>
      </c>
    </row>
    <row r="819" spans="1:2">
      <c r="A819" s="193" t="s">
        <v>508</v>
      </c>
      <c r="B819" s="5">
        <v>1</v>
      </c>
    </row>
    <row r="820" spans="1:2">
      <c r="A820" s="193" t="s">
        <v>322</v>
      </c>
      <c r="B820" s="5">
        <v>1</v>
      </c>
    </row>
    <row r="821" spans="1:2">
      <c r="A821" s="193" t="s">
        <v>1082</v>
      </c>
      <c r="B821" s="5">
        <v>1</v>
      </c>
    </row>
    <row r="822" spans="1:2">
      <c r="A822" s="193" t="s">
        <v>1406</v>
      </c>
      <c r="B822" s="5">
        <v>1</v>
      </c>
    </row>
    <row r="823" spans="1:2">
      <c r="A823" s="193" t="s">
        <v>691</v>
      </c>
      <c r="B823" s="5">
        <v>1</v>
      </c>
    </row>
    <row r="824" spans="1:2">
      <c r="A824" s="193" t="s">
        <v>283</v>
      </c>
      <c r="B824" s="5">
        <v>1</v>
      </c>
    </row>
    <row r="825" spans="1:2">
      <c r="A825" s="193" t="s">
        <v>551</v>
      </c>
      <c r="B825" s="5">
        <v>1</v>
      </c>
    </row>
    <row r="826" spans="1:2">
      <c r="A826" s="193" t="s">
        <v>1365</v>
      </c>
      <c r="B826" s="5">
        <v>1</v>
      </c>
    </row>
    <row r="827" spans="1:2">
      <c r="A827" s="193" t="s">
        <v>509</v>
      </c>
      <c r="B827" s="5">
        <v>2</v>
      </c>
    </row>
    <row r="828" spans="1:2">
      <c r="A828" s="193" t="s">
        <v>1279</v>
      </c>
      <c r="B828" s="5">
        <v>1</v>
      </c>
    </row>
    <row r="829" spans="1:2">
      <c r="A829" s="193" t="s">
        <v>847</v>
      </c>
      <c r="B829" s="5">
        <v>1</v>
      </c>
    </row>
    <row r="830" spans="1:2">
      <c r="A830" s="193" t="s">
        <v>864</v>
      </c>
      <c r="B830" s="5">
        <v>1</v>
      </c>
    </row>
    <row r="831" spans="1:2">
      <c r="A831" s="193" t="s">
        <v>1338</v>
      </c>
      <c r="B831" s="5">
        <v>1</v>
      </c>
    </row>
    <row r="832" spans="1:2">
      <c r="A832" s="193" t="s">
        <v>386</v>
      </c>
      <c r="B832" s="5">
        <v>1</v>
      </c>
    </row>
    <row r="833" spans="1:2">
      <c r="A833" s="193" t="s">
        <v>188</v>
      </c>
      <c r="B833" s="5">
        <v>1</v>
      </c>
    </row>
    <row r="834" spans="1:2">
      <c r="A834" s="193" t="s">
        <v>189</v>
      </c>
      <c r="B834" s="5">
        <v>1</v>
      </c>
    </row>
    <row r="835" spans="1:2">
      <c r="A835" s="193" t="s">
        <v>1280</v>
      </c>
      <c r="B835" s="5">
        <v>1</v>
      </c>
    </row>
    <row r="836" spans="1:2">
      <c r="A836" s="193" t="s">
        <v>420</v>
      </c>
      <c r="B836" s="5">
        <v>1</v>
      </c>
    </row>
    <row r="837" spans="1:2">
      <c r="A837" s="193" t="s">
        <v>552</v>
      </c>
      <c r="B837" s="5">
        <v>1</v>
      </c>
    </row>
    <row r="838" spans="1:2">
      <c r="A838" s="193" t="s">
        <v>1281</v>
      </c>
      <c r="B838" s="5">
        <v>1</v>
      </c>
    </row>
    <row r="839" spans="1:2">
      <c r="A839" s="193" t="s">
        <v>655</v>
      </c>
      <c r="B839" s="5">
        <v>1</v>
      </c>
    </row>
    <row r="840" spans="1:2">
      <c r="A840" s="193" t="s">
        <v>692</v>
      </c>
      <c r="B840" s="5">
        <v>1</v>
      </c>
    </row>
    <row r="841" spans="1:2">
      <c r="A841" s="193" t="s">
        <v>323</v>
      </c>
      <c r="B841" s="5">
        <v>2</v>
      </c>
    </row>
    <row r="842" spans="1:2">
      <c r="A842" s="193" t="s">
        <v>1366</v>
      </c>
      <c r="B842" s="5">
        <v>1</v>
      </c>
    </row>
    <row r="843" spans="1:2">
      <c r="A843" s="193" t="s">
        <v>672</v>
      </c>
      <c r="B843" s="5">
        <v>1</v>
      </c>
    </row>
    <row r="844" spans="1:2">
      <c r="A844" s="193" t="s">
        <v>605</v>
      </c>
      <c r="B844" s="5">
        <v>1</v>
      </c>
    </row>
    <row r="845" spans="1:2">
      <c r="A845" s="193" t="s">
        <v>1194</v>
      </c>
      <c r="B845" s="5">
        <v>1</v>
      </c>
    </row>
    <row r="846" spans="1:2">
      <c r="A846" s="193" t="s">
        <v>673</v>
      </c>
      <c r="B846" s="5">
        <v>1</v>
      </c>
    </row>
    <row r="847" spans="1:2">
      <c r="A847" s="193" t="s">
        <v>576</v>
      </c>
      <c r="B847" s="5">
        <v>1</v>
      </c>
    </row>
    <row r="848" spans="1:2">
      <c r="A848" s="193" t="s">
        <v>423</v>
      </c>
      <c r="B848" s="5">
        <v>1</v>
      </c>
    </row>
    <row r="849" spans="1:2">
      <c r="A849" s="193" t="s">
        <v>324</v>
      </c>
      <c r="B849" s="5">
        <v>1</v>
      </c>
    </row>
    <row r="850" spans="1:2">
      <c r="A850" s="193" t="s">
        <v>1407</v>
      </c>
      <c r="B850" s="5">
        <v>1</v>
      </c>
    </row>
    <row r="851" spans="1:2">
      <c r="A851" s="193" t="s">
        <v>1241</v>
      </c>
      <c r="B851" s="5">
        <v>1</v>
      </c>
    </row>
    <row r="852" spans="1:2">
      <c r="A852" s="193" t="s">
        <v>1242</v>
      </c>
      <c r="B852" s="5">
        <v>1</v>
      </c>
    </row>
    <row r="853" spans="1:2">
      <c r="A853" s="193" t="s">
        <v>1243</v>
      </c>
      <c r="B853" s="5">
        <v>1</v>
      </c>
    </row>
    <row r="854" spans="1:2">
      <c r="A854" s="193" t="s">
        <v>1308</v>
      </c>
      <c r="B854" s="5">
        <v>1</v>
      </c>
    </row>
    <row r="855" spans="1:2">
      <c r="A855" s="193" t="s">
        <v>1222</v>
      </c>
      <c r="B855" s="5">
        <v>1</v>
      </c>
    </row>
    <row r="856" spans="1:2">
      <c r="A856" s="193" t="s">
        <v>510</v>
      </c>
      <c r="B856" s="5">
        <v>1</v>
      </c>
    </row>
    <row r="857" spans="1:2">
      <c r="A857" s="193" t="s">
        <v>553</v>
      </c>
      <c r="B857" s="5">
        <v>1</v>
      </c>
    </row>
    <row r="858" spans="1:2">
      <c r="A858" s="193" t="s">
        <v>554</v>
      </c>
      <c r="B858" s="5">
        <v>1</v>
      </c>
    </row>
    <row r="859" spans="1:2">
      <c r="A859" s="193" t="s">
        <v>555</v>
      </c>
      <c r="B859" s="5">
        <v>1</v>
      </c>
    </row>
    <row r="860" spans="1:2">
      <c r="A860" s="193" t="s">
        <v>556</v>
      </c>
      <c r="B860" s="5">
        <v>1</v>
      </c>
    </row>
    <row r="861" spans="1:2">
      <c r="A861" s="193" t="s">
        <v>823</v>
      </c>
      <c r="B861" s="5">
        <v>1</v>
      </c>
    </row>
    <row r="862" spans="1:2">
      <c r="A862" s="193" t="s">
        <v>825</v>
      </c>
      <c r="B862" s="5">
        <v>1</v>
      </c>
    </row>
    <row r="863" spans="1:2">
      <c r="A863" s="193" t="s">
        <v>827</v>
      </c>
      <c r="B863" s="5">
        <v>1</v>
      </c>
    </row>
    <row r="864" spans="1:2">
      <c r="A864" s="193" t="s">
        <v>830</v>
      </c>
      <c r="B864" s="5">
        <v>1</v>
      </c>
    </row>
    <row r="865" spans="1:2">
      <c r="A865" s="193" t="s">
        <v>831</v>
      </c>
      <c r="B865" s="5">
        <v>1</v>
      </c>
    </row>
    <row r="866" spans="1:2">
      <c r="A866" s="193" t="s">
        <v>832</v>
      </c>
      <c r="B866" s="5">
        <v>1</v>
      </c>
    </row>
    <row r="867" spans="1:2">
      <c r="A867" s="193" t="s">
        <v>833</v>
      </c>
      <c r="B867" s="5">
        <v>1</v>
      </c>
    </row>
    <row r="868" spans="1:2">
      <c r="A868" s="193" t="s">
        <v>834</v>
      </c>
      <c r="B868" s="5">
        <v>1</v>
      </c>
    </row>
    <row r="869" spans="1:2">
      <c r="A869" s="193" t="s">
        <v>835</v>
      </c>
      <c r="B869" s="5">
        <v>1</v>
      </c>
    </row>
    <row r="870" spans="1:2">
      <c r="A870" s="193" t="s">
        <v>1083</v>
      </c>
      <c r="B870" s="5">
        <v>1</v>
      </c>
    </row>
    <row r="871" spans="1:2">
      <c r="A871" s="193" t="s">
        <v>1244</v>
      </c>
      <c r="B871" s="5">
        <v>1</v>
      </c>
    </row>
    <row r="872" spans="1:2">
      <c r="A872" s="193" t="s">
        <v>720</v>
      </c>
      <c r="B872" s="5">
        <v>1</v>
      </c>
    </row>
    <row r="873" spans="1:2">
      <c r="A873" s="193" t="s">
        <v>721</v>
      </c>
      <c r="B873" s="5">
        <v>1</v>
      </c>
    </row>
    <row r="874" spans="1:2">
      <c r="A874" s="193" t="s">
        <v>1245</v>
      </c>
      <c r="B874" s="5">
        <v>1</v>
      </c>
    </row>
    <row r="875" spans="1:2">
      <c r="A875" s="193" t="s">
        <v>1008</v>
      </c>
      <c r="B875" s="5">
        <v>1</v>
      </c>
    </row>
    <row r="876" spans="1:2">
      <c r="A876" s="193" t="s">
        <v>606</v>
      </c>
      <c r="B876" s="5">
        <v>1</v>
      </c>
    </row>
    <row r="877" spans="1:2">
      <c r="A877" s="193" t="s">
        <v>248</v>
      </c>
      <c r="B877" s="5">
        <v>1</v>
      </c>
    </row>
    <row r="878" spans="1:2">
      <c r="A878" s="193" t="s">
        <v>860</v>
      </c>
      <c r="B878" s="5">
        <v>1</v>
      </c>
    </row>
    <row r="879" spans="1:2">
      <c r="A879" s="193" t="s">
        <v>1339</v>
      </c>
      <c r="B879" s="5">
        <v>1</v>
      </c>
    </row>
    <row r="880" spans="1:2">
      <c r="A880" s="193" t="s">
        <v>1309</v>
      </c>
      <c r="B880" s="5">
        <v>1</v>
      </c>
    </row>
    <row r="881" spans="1:2">
      <c r="A881" s="193" t="s">
        <v>984</v>
      </c>
      <c r="B881" s="5">
        <v>1</v>
      </c>
    </row>
    <row r="882" spans="1:2">
      <c r="A882" s="193" t="s">
        <v>1223</v>
      </c>
      <c r="B882" s="5">
        <v>1</v>
      </c>
    </row>
    <row r="883" spans="1:2">
      <c r="A883" s="193" t="s">
        <v>589</v>
      </c>
      <c r="B883" s="5">
        <v>1</v>
      </c>
    </row>
    <row r="884" spans="1:2">
      <c r="A884" s="193" t="s">
        <v>1066</v>
      </c>
      <c r="B884" s="5">
        <v>1</v>
      </c>
    </row>
    <row r="885" spans="1:2">
      <c r="A885" s="193" t="s">
        <v>211</v>
      </c>
      <c r="B885" s="5">
        <v>1</v>
      </c>
    </row>
    <row r="886" spans="1:2">
      <c r="A886" s="193" t="s">
        <v>212</v>
      </c>
      <c r="B886" s="5">
        <v>1</v>
      </c>
    </row>
    <row r="887" spans="1:2">
      <c r="A887" s="193" t="s">
        <v>325</v>
      </c>
      <c r="B887" s="5">
        <v>1</v>
      </c>
    </row>
    <row r="888" spans="1:2">
      <c r="A888" s="193" t="s">
        <v>697</v>
      </c>
      <c r="B888" s="5">
        <v>1</v>
      </c>
    </row>
    <row r="889" spans="1:2">
      <c r="A889" s="193" t="s">
        <v>462</v>
      </c>
      <c r="B889" s="5">
        <v>1</v>
      </c>
    </row>
    <row r="890" spans="1:2">
      <c r="A890" s="193" t="s">
        <v>985</v>
      </c>
      <c r="B890" s="5">
        <v>1</v>
      </c>
    </row>
    <row r="891" spans="1:2">
      <c r="A891" s="193" t="s">
        <v>986</v>
      </c>
      <c r="B891" s="5">
        <v>1</v>
      </c>
    </row>
    <row r="892" spans="1:2">
      <c r="A892" s="193" t="s">
        <v>1408</v>
      </c>
      <c r="B892" s="5">
        <v>1</v>
      </c>
    </row>
    <row r="893" spans="1:2">
      <c r="A893" s="193" t="s">
        <v>815</v>
      </c>
      <c r="B893" s="5">
        <v>1</v>
      </c>
    </row>
    <row r="894" spans="1:2">
      <c r="A894" s="193" t="s">
        <v>425</v>
      </c>
      <c r="B894" s="5">
        <v>1</v>
      </c>
    </row>
    <row r="895" spans="1:2">
      <c r="A895" s="193" t="s">
        <v>372</v>
      </c>
      <c r="B895" s="5">
        <v>1</v>
      </c>
    </row>
    <row r="896" spans="1:2">
      <c r="A896" s="193" t="s">
        <v>373</v>
      </c>
      <c r="B896" s="5">
        <v>1</v>
      </c>
    </row>
    <row r="897" spans="1:2">
      <c r="A897" s="193" t="s">
        <v>374</v>
      </c>
      <c r="B897" s="5">
        <v>1</v>
      </c>
    </row>
    <row r="898" spans="1:2">
      <c r="A898" s="193" t="s">
        <v>375</v>
      </c>
      <c r="B898" s="5">
        <v>1</v>
      </c>
    </row>
    <row r="899" spans="1:2">
      <c r="A899" s="193" t="s">
        <v>376</v>
      </c>
      <c r="B899" s="5">
        <v>1</v>
      </c>
    </row>
    <row r="900" spans="1:2">
      <c r="A900" s="193" t="s">
        <v>858</v>
      </c>
      <c r="B900" s="5">
        <v>1</v>
      </c>
    </row>
    <row r="901" spans="1:2">
      <c r="A901" s="193" t="s">
        <v>1002</v>
      </c>
      <c r="B901" s="5">
        <v>1</v>
      </c>
    </row>
    <row r="902" spans="1:2">
      <c r="A902" s="193" t="s">
        <v>426</v>
      </c>
      <c r="B902" s="5">
        <v>1</v>
      </c>
    </row>
    <row r="903" spans="1:2">
      <c r="A903" s="193" t="s">
        <v>871</v>
      </c>
      <c r="B903" s="5">
        <v>1</v>
      </c>
    </row>
    <row r="904" spans="1:2">
      <c r="A904" s="193" t="s">
        <v>1310</v>
      </c>
      <c r="B904" s="5">
        <v>1</v>
      </c>
    </row>
    <row r="905" spans="1:2">
      <c r="A905" s="193" t="s">
        <v>1311</v>
      </c>
      <c r="B905" s="5">
        <v>1</v>
      </c>
    </row>
    <row r="906" spans="1:2">
      <c r="A906" s="193" t="s">
        <v>377</v>
      </c>
      <c r="B906" s="5">
        <v>1</v>
      </c>
    </row>
    <row r="907" spans="1:2">
      <c r="A907" s="193" t="s">
        <v>987</v>
      </c>
      <c r="B907" s="5">
        <v>1</v>
      </c>
    </row>
    <row r="908" spans="1:2">
      <c r="A908" s="193" t="s">
        <v>988</v>
      </c>
      <c r="B908" s="5">
        <v>1</v>
      </c>
    </row>
    <row r="909" spans="1:2">
      <c r="A909" s="193" t="s">
        <v>1224</v>
      </c>
      <c r="B909" s="5">
        <v>1</v>
      </c>
    </row>
    <row r="910" spans="1:2">
      <c r="A910" s="193" t="s">
        <v>1246</v>
      </c>
      <c r="B910" s="5">
        <v>1</v>
      </c>
    </row>
    <row r="911" spans="1:2">
      <c r="A911" s="193" t="s">
        <v>1225</v>
      </c>
      <c r="B911" s="5">
        <v>1</v>
      </c>
    </row>
    <row r="912" spans="1:2">
      <c r="A912" s="193" t="s">
        <v>1022</v>
      </c>
      <c r="B912" s="5">
        <v>1</v>
      </c>
    </row>
    <row r="913" spans="1:2">
      <c r="A913" s="193" t="s">
        <v>557</v>
      </c>
      <c r="B913" s="5">
        <v>1</v>
      </c>
    </row>
    <row r="914" spans="1:2">
      <c r="A914" s="193" t="s">
        <v>1226</v>
      </c>
      <c r="B914" s="5">
        <v>1</v>
      </c>
    </row>
    <row r="915" spans="1:2">
      <c r="A915" s="193" t="s">
        <v>1290</v>
      </c>
      <c r="B915" s="5">
        <v>1</v>
      </c>
    </row>
    <row r="916" spans="1:2">
      <c r="A916" s="193" t="s">
        <v>169</v>
      </c>
      <c r="B916" s="5">
        <v>1</v>
      </c>
    </row>
    <row r="917" spans="1:2">
      <c r="A917" s="193" t="s">
        <v>863</v>
      </c>
      <c r="B917" s="5">
        <v>1</v>
      </c>
    </row>
    <row r="918" spans="1:2">
      <c r="A918" s="193" t="s">
        <v>1137</v>
      </c>
      <c r="B918" s="5">
        <v>1</v>
      </c>
    </row>
    <row r="919" spans="1:2">
      <c r="A919" s="193" t="s">
        <v>1138</v>
      </c>
      <c r="B919" s="5">
        <v>1</v>
      </c>
    </row>
    <row r="920" spans="1:2">
      <c r="A920" s="193" t="s">
        <v>1312</v>
      </c>
      <c r="B920" s="5">
        <v>1</v>
      </c>
    </row>
    <row r="921" spans="1:2">
      <c r="A921" s="193" t="s">
        <v>663</v>
      </c>
      <c r="B921" s="5">
        <v>1</v>
      </c>
    </row>
    <row r="922" spans="1:2">
      <c r="A922" s="193" t="s">
        <v>378</v>
      </c>
      <c r="B922" s="5">
        <v>1</v>
      </c>
    </row>
    <row r="923" spans="1:2">
      <c r="A923" s="193" t="s">
        <v>1282</v>
      </c>
      <c r="B923" s="5">
        <v>1</v>
      </c>
    </row>
    <row r="924" spans="1:2">
      <c r="A924" s="193" t="s">
        <v>579</v>
      </c>
      <c r="B924" s="5">
        <v>1</v>
      </c>
    </row>
    <row r="925" spans="1:2">
      <c r="A925" s="193" t="s">
        <v>1291</v>
      </c>
      <c r="B925" s="5">
        <v>1</v>
      </c>
    </row>
    <row r="926" spans="1:2">
      <c r="A926" s="193" t="s">
        <v>1409</v>
      </c>
      <c r="B926" s="5">
        <v>1</v>
      </c>
    </row>
    <row r="927" spans="1:2">
      <c r="A927" s="193" t="s">
        <v>170</v>
      </c>
      <c r="B927" s="5">
        <v>1</v>
      </c>
    </row>
    <row r="928" spans="1:2">
      <c r="A928" s="193" t="s">
        <v>249</v>
      </c>
      <c r="B928" s="5">
        <v>1</v>
      </c>
    </row>
    <row r="929" spans="1:2">
      <c r="A929" s="193" t="s">
        <v>251</v>
      </c>
      <c r="B929" s="5">
        <v>1</v>
      </c>
    </row>
    <row r="930" spans="1:2">
      <c r="A930" s="193" t="s">
        <v>463</v>
      </c>
      <c r="B930" s="5">
        <v>1</v>
      </c>
    </row>
    <row r="931" spans="1:2">
      <c r="A931" s="193" t="s">
        <v>464</v>
      </c>
      <c r="B931" s="5">
        <v>1</v>
      </c>
    </row>
    <row r="932" spans="1:2">
      <c r="A932" s="193" t="s">
        <v>465</v>
      </c>
      <c r="B932" s="5">
        <v>1</v>
      </c>
    </row>
    <row r="933" spans="1:2">
      <c r="A933" s="193" t="s">
        <v>466</v>
      </c>
      <c r="B933" s="5">
        <v>1</v>
      </c>
    </row>
    <row r="934" spans="1:2">
      <c r="A934" s="193" t="s">
        <v>467</v>
      </c>
      <c r="B934" s="5">
        <v>1</v>
      </c>
    </row>
    <row r="935" spans="1:2">
      <c r="A935" s="193" t="s">
        <v>468</v>
      </c>
      <c r="B935" s="5">
        <v>1</v>
      </c>
    </row>
    <row r="936" spans="1:2">
      <c r="A936" s="193" t="s">
        <v>469</v>
      </c>
      <c r="B936" s="5">
        <v>1</v>
      </c>
    </row>
    <row r="937" spans="1:2">
      <c r="A937" s="193" t="s">
        <v>470</v>
      </c>
      <c r="B937" s="5">
        <v>1</v>
      </c>
    </row>
    <row r="938" spans="1:2">
      <c r="A938" s="193" t="s">
        <v>471</v>
      </c>
      <c r="B938" s="5">
        <v>1</v>
      </c>
    </row>
    <row r="939" spans="1:2">
      <c r="A939" s="193" t="s">
        <v>472</v>
      </c>
      <c r="B939" s="5">
        <v>1</v>
      </c>
    </row>
    <row r="940" spans="1:2">
      <c r="A940" s="193" t="s">
        <v>1227</v>
      </c>
      <c r="B940" s="5">
        <v>1</v>
      </c>
    </row>
    <row r="941" spans="1:2">
      <c r="A941" s="193" t="s">
        <v>989</v>
      </c>
      <c r="B941" s="5">
        <v>1</v>
      </c>
    </row>
    <row r="942" spans="1:2">
      <c r="A942" s="193" t="s">
        <v>754</v>
      </c>
      <c r="B942" s="5">
        <v>1</v>
      </c>
    </row>
    <row r="943" spans="1:2">
      <c r="A943" s="193" t="s">
        <v>755</v>
      </c>
      <c r="B943" s="5">
        <v>1</v>
      </c>
    </row>
    <row r="944" spans="1:2">
      <c r="A944" s="193" t="s">
        <v>1067</v>
      </c>
      <c r="B944" s="5">
        <v>1</v>
      </c>
    </row>
    <row r="945" spans="1:2">
      <c r="A945" s="193" t="s">
        <v>607</v>
      </c>
      <c r="B945" s="5">
        <v>1</v>
      </c>
    </row>
    <row r="946" spans="1:2">
      <c r="A946" s="193" t="s">
        <v>610</v>
      </c>
      <c r="B946" s="5">
        <v>1</v>
      </c>
    </row>
    <row r="947" spans="1:2">
      <c r="A947" s="193" t="s">
        <v>611</v>
      </c>
      <c r="B947" s="5">
        <v>1</v>
      </c>
    </row>
    <row r="948" spans="1:2">
      <c r="A948" s="193" t="s">
        <v>612</v>
      </c>
      <c r="B948" s="5">
        <v>1</v>
      </c>
    </row>
    <row r="949" spans="1:2">
      <c r="A949" s="193" t="s">
        <v>614</v>
      </c>
      <c r="B949" s="5">
        <v>1</v>
      </c>
    </row>
    <row r="950" spans="1:2">
      <c r="A950" s="193" t="s">
        <v>616</v>
      </c>
      <c r="B950" s="5">
        <v>1</v>
      </c>
    </row>
    <row r="951" spans="1:2">
      <c r="A951" s="193" t="s">
        <v>618</v>
      </c>
      <c r="B951" s="5">
        <v>1</v>
      </c>
    </row>
    <row r="952" spans="1:2">
      <c r="A952" s="193" t="s">
        <v>621</v>
      </c>
      <c r="B952" s="5">
        <v>1</v>
      </c>
    </row>
    <row r="953" spans="1:2">
      <c r="A953" s="193" t="s">
        <v>622</v>
      </c>
      <c r="B953" s="5">
        <v>1</v>
      </c>
    </row>
    <row r="954" spans="1:2">
      <c r="A954" s="193" t="s">
        <v>1228</v>
      </c>
      <c r="B954" s="5">
        <v>1</v>
      </c>
    </row>
    <row r="955" spans="1:2">
      <c r="A955" s="193" t="s">
        <v>623</v>
      </c>
      <c r="B955" s="5">
        <v>1</v>
      </c>
    </row>
    <row r="956" spans="1:2">
      <c r="A956" s="193" t="s">
        <v>625</v>
      </c>
      <c r="B956" s="5">
        <v>1</v>
      </c>
    </row>
    <row r="957" spans="1:2">
      <c r="A957" s="193" t="s">
        <v>1247</v>
      </c>
      <c r="B957" s="5">
        <v>1</v>
      </c>
    </row>
    <row r="958" spans="1:2">
      <c r="A958" s="193" t="s">
        <v>1229</v>
      </c>
      <c r="B958" s="5">
        <v>1</v>
      </c>
    </row>
    <row r="959" spans="1:2">
      <c r="A959" s="193" t="s">
        <v>626</v>
      </c>
      <c r="B959" s="5">
        <v>1</v>
      </c>
    </row>
    <row r="960" spans="1:2">
      <c r="A960" s="193" t="s">
        <v>628</v>
      </c>
      <c r="B960" s="5">
        <v>1</v>
      </c>
    </row>
    <row r="961" spans="1:2">
      <c r="A961" s="193" t="s">
        <v>630</v>
      </c>
      <c r="B961" s="5">
        <v>1</v>
      </c>
    </row>
    <row r="962" spans="1:2">
      <c r="A962" s="193" t="s">
        <v>632</v>
      </c>
      <c r="B962" s="5">
        <v>1</v>
      </c>
    </row>
    <row r="963" spans="1:2">
      <c r="A963" s="193" t="s">
        <v>633</v>
      </c>
      <c r="B963" s="5">
        <v>1</v>
      </c>
    </row>
    <row r="964" spans="1:2">
      <c r="A964" s="193" t="s">
        <v>1248</v>
      </c>
      <c r="B964" s="5">
        <v>1</v>
      </c>
    </row>
    <row r="965" spans="1:2">
      <c r="A965" s="193" t="s">
        <v>1249</v>
      </c>
      <c r="B965" s="5">
        <v>1</v>
      </c>
    </row>
    <row r="966" spans="1:2">
      <c r="A966" s="193" t="s">
        <v>1313</v>
      </c>
      <c r="B966" s="5">
        <v>1</v>
      </c>
    </row>
    <row r="967" spans="1:2">
      <c r="A967" s="193" t="s">
        <v>1314</v>
      </c>
      <c r="B967" s="5">
        <v>1</v>
      </c>
    </row>
    <row r="968" spans="1:2">
      <c r="A968" s="193" t="s">
        <v>1315</v>
      </c>
      <c r="B968" s="5">
        <v>1</v>
      </c>
    </row>
    <row r="969" spans="1:2">
      <c r="A969" s="193" t="s">
        <v>1316</v>
      </c>
      <c r="B969" s="5">
        <v>1</v>
      </c>
    </row>
    <row r="970" spans="1:2">
      <c r="A970" s="193" t="s">
        <v>635</v>
      </c>
      <c r="B970" s="5">
        <v>1</v>
      </c>
    </row>
    <row r="971" spans="1:2">
      <c r="A971" s="193" t="s">
        <v>636</v>
      </c>
      <c r="B971" s="5">
        <v>1</v>
      </c>
    </row>
    <row r="972" spans="1:2">
      <c r="A972" s="193" t="s">
        <v>638</v>
      </c>
      <c r="B972" s="5">
        <v>1</v>
      </c>
    </row>
    <row r="973" spans="1:2">
      <c r="A973" s="193" t="s">
        <v>640</v>
      </c>
      <c r="B973" s="5">
        <v>1</v>
      </c>
    </row>
    <row r="974" spans="1:2">
      <c r="A974" s="193" t="s">
        <v>641</v>
      </c>
      <c r="B974" s="5">
        <v>1</v>
      </c>
    </row>
    <row r="975" spans="1:2">
      <c r="A975" s="193" t="s">
        <v>643</v>
      </c>
      <c r="B975" s="5">
        <v>1</v>
      </c>
    </row>
    <row r="976" spans="1:2">
      <c r="A976" s="193" t="s">
        <v>644</v>
      </c>
      <c r="B976" s="5">
        <v>1</v>
      </c>
    </row>
    <row r="977" spans="1:2">
      <c r="A977" s="193" t="s">
        <v>646</v>
      </c>
      <c r="B977" s="5">
        <v>1</v>
      </c>
    </row>
    <row r="978" spans="1:2">
      <c r="A978" s="193" t="s">
        <v>647</v>
      </c>
      <c r="B978" s="5">
        <v>1</v>
      </c>
    </row>
    <row r="979" spans="1:2">
      <c r="A979" s="193" t="s">
        <v>649</v>
      </c>
      <c r="B979" s="5">
        <v>1</v>
      </c>
    </row>
    <row r="980" spans="1:2">
      <c r="A980" s="193" t="s">
        <v>650</v>
      </c>
      <c r="B980" s="5">
        <v>1</v>
      </c>
    </row>
    <row r="981" spans="1:2">
      <c r="A981" s="193" t="s">
        <v>1367</v>
      </c>
      <c r="B981" s="5">
        <v>1</v>
      </c>
    </row>
    <row r="982" spans="1:2">
      <c r="A982" s="193" t="s">
        <v>1195</v>
      </c>
      <c r="B982" s="5">
        <v>1</v>
      </c>
    </row>
    <row r="983" spans="1:2">
      <c r="A983" s="193" t="s">
        <v>1068</v>
      </c>
      <c r="B983" s="5">
        <v>1</v>
      </c>
    </row>
    <row r="984" spans="1:2">
      <c r="A984" s="193" t="s">
        <v>213</v>
      </c>
      <c r="B984" s="5">
        <v>1</v>
      </c>
    </row>
    <row r="985" spans="1:2">
      <c r="A985" s="193" t="s">
        <v>1023</v>
      </c>
      <c r="B985" s="5">
        <v>1</v>
      </c>
    </row>
    <row r="986" spans="1:2">
      <c r="A986" s="193" t="s">
        <v>990</v>
      </c>
      <c r="B986" s="5">
        <v>1</v>
      </c>
    </row>
    <row r="987" spans="1:2">
      <c r="A987" s="193" t="s">
        <v>991</v>
      </c>
      <c r="B987" s="5">
        <v>1</v>
      </c>
    </row>
    <row r="988" spans="1:2">
      <c r="A988" s="193" t="s">
        <v>428</v>
      </c>
      <c r="B988" s="5">
        <v>1</v>
      </c>
    </row>
    <row r="989" spans="1:2">
      <c r="A989" s="193" t="s">
        <v>326</v>
      </c>
      <c r="B989" s="5">
        <v>1</v>
      </c>
    </row>
    <row r="990" spans="1:2">
      <c r="A990" s="193" t="s">
        <v>1410</v>
      </c>
      <c r="B990" s="5">
        <v>1</v>
      </c>
    </row>
    <row r="991" spans="1:2">
      <c r="A991" s="193" t="s">
        <v>796</v>
      </c>
      <c r="B991" s="5">
        <v>1</v>
      </c>
    </row>
    <row r="992" spans="1:2">
      <c r="A992" s="193" t="s">
        <v>797</v>
      </c>
      <c r="B992" s="5">
        <v>1</v>
      </c>
    </row>
    <row r="993" spans="1:2">
      <c r="A993" s="193" t="s">
        <v>799</v>
      </c>
      <c r="B993" s="5">
        <v>1</v>
      </c>
    </row>
    <row r="994" spans="1:2">
      <c r="A994" s="193" t="s">
        <v>800</v>
      </c>
      <c r="B994" s="5">
        <v>1</v>
      </c>
    </row>
    <row r="995" spans="1:2">
      <c r="A995" s="193" t="s">
        <v>801</v>
      </c>
      <c r="B995" s="5">
        <v>1</v>
      </c>
    </row>
    <row r="996" spans="1:2">
      <c r="A996" s="193" t="s">
        <v>802</v>
      </c>
      <c r="B996" s="5">
        <v>1</v>
      </c>
    </row>
    <row r="997" spans="1:2">
      <c r="A997" s="193" t="s">
        <v>803</v>
      </c>
      <c r="B997" s="5">
        <v>1</v>
      </c>
    </row>
    <row r="998" spans="1:2">
      <c r="A998" s="193" t="s">
        <v>558</v>
      </c>
      <c r="B998" s="5">
        <v>1</v>
      </c>
    </row>
    <row r="999" spans="1:2">
      <c r="A999" s="193" t="s">
        <v>512</v>
      </c>
      <c r="B999" s="5">
        <v>1</v>
      </c>
    </row>
    <row r="1000" spans="1:2">
      <c r="A1000" s="193" t="s">
        <v>344</v>
      </c>
      <c r="B1000" s="5">
        <v>1</v>
      </c>
    </row>
    <row r="1001" spans="1:2">
      <c r="A1001" s="193" t="s">
        <v>1024</v>
      </c>
      <c r="B1001" s="5">
        <v>1</v>
      </c>
    </row>
    <row r="1002" spans="1:2">
      <c r="A1002" s="193" t="s">
        <v>1070</v>
      </c>
      <c r="B1002" s="5">
        <v>1</v>
      </c>
    </row>
    <row r="1003" spans="1:2">
      <c r="A1003" s="193" t="s">
        <v>559</v>
      </c>
      <c r="B1003" s="5">
        <v>1</v>
      </c>
    </row>
    <row r="1004" spans="1:2">
      <c r="A1004" s="193" t="s">
        <v>327</v>
      </c>
      <c r="B1004" s="5">
        <v>1</v>
      </c>
    </row>
    <row r="1005" spans="1:2">
      <c r="A1005" s="193" t="s">
        <v>693</v>
      </c>
      <c r="B1005" s="5">
        <v>1</v>
      </c>
    </row>
    <row r="1006" spans="1:2">
      <c r="A1006" s="193" t="s">
        <v>263</v>
      </c>
      <c r="B1006" s="5">
        <v>1</v>
      </c>
    </row>
    <row r="1007" spans="1:2">
      <c r="A1007" s="193" t="s">
        <v>253</v>
      </c>
      <c r="B1007" s="5">
        <v>1</v>
      </c>
    </row>
    <row r="1008" spans="1:2">
      <c r="A1008" s="193" t="s">
        <v>256</v>
      </c>
      <c r="B1008" s="5">
        <v>1</v>
      </c>
    </row>
    <row r="1009" spans="1:2">
      <c r="A1009" s="193" t="s">
        <v>1230</v>
      </c>
      <c r="B1009" s="5">
        <v>1</v>
      </c>
    </row>
    <row r="1010" spans="1:2">
      <c r="A1010" s="193" t="s">
        <v>1231</v>
      </c>
      <c r="B1010" s="5">
        <v>1</v>
      </c>
    </row>
    <row r="1011" spans="1:2">
      <c r="A1011" s="193" t="s">
        <v>1071</v>
      </c>
      <c r="B1011" s="5">
        <v>1</v>
      </c>
    </row>
    <row r="1012" spans="1:2">
      <c r="A1012" s="193" t="s">
        <v>1411</v>
      </c>
      <c r="B1012" s="5">
        <v>1</v>
      </c>
    </row>
    <row r="1013" spans="1:2">
      <c r="A1013" s="193" t="s">
        <v>1196</v>
      </c>
      <c r="B1013" s="5">
        <v>1</v>
      </c>
    </row>
    <row r="1014" spans="1:2">
      <c r="A1014" s="193" t="s">
        <v>1412</v>
      </c>
      <c r="B1014" s="5">
        <v>1</v>
      </c>
    </row>
    <row r="1015" spans="1:2">
      <c r="A1015" s="193" t="s">
        <v>328</v>
      </c>
      <c r="B1015" s="5">
        <v>1</v>
      </c>
    </row>
    <row r="1016" spans="1:2">
      <c r="A1016" s="193" t="s">
        <v>3206</v>
      </c>
      <c r="B1016" s="5">
        <v>1</v>
      </c>
    </row>
    <row r="1017" spans="1:2">
      <c r="A1017" s="193" t="s">
        <v>3188</v>
      </c>
      <c r="B1017" s="5">
        <v>1</v>
      </c>
    </row>
    <row r="1018" spans="1:2">
      <c r="A1018" s="193" t="s">
        <v>3189</v>
      </c>
      <c r="B1018" s="5">
        <v>1</v>
      </c>
    </row>
    <row r="1019" spans="1:2">
      <c r="A1019" s="193" t="s">
        <v>3190</v>
      </c>
      <c r="B1019" s="5">
        <v>1</v>
      </c>
    </row>
    <row r="1020" spans="1:2">
      <c r="A1020" s="193" t="s">
        <v>3191</v>
      </c>
      <c r="B1020" s="5">
        <v>1</v>
      </c>
    </row>
    <row r="1021" spans="1:2">
      <c r="A1021" s="193" t="s">
        <v>3192</v>
      </c>
      <c r="B1021" s="5">
        <v>1</v>
      </c>
    </row>
    <row r="1022" spans="1:2">
      <c r="A1022" s="193" t="s">
        <v>3193</v>
      </c>
      <c r="B1022" s="5">
        <v>1</v>
      </c>
    </row>
    <row r="1023" spans="1:2">
      <c r="A1023" s="193" t="s">
        <v>3194</v>
      </c>
      <c r="B1023" s="5">
        <v>1</v>
      </c>
    </row>
    <row r="1024" spans="1:2">
      <c r="A1024" s="193" t="s">
        <v>3195</v>
      </c>
      <c r="B1024" s="5">
        <v>1</v>
      </c>
    </row>
    <row r="1025" spans="1:2">
      <c r="A1025" s="193" t="s">
        <v>3196</v>
      </c>
      <c r="B1025" s="5">
        <v>1</v>
      </c>
    </row>
    <row r="1026" spans="1:2">
      <c r="A1026" s="193" t="s">
        <v>3197</v>
      </c>
      <c r="B1026" s="5">
        <v>1</v>
      </c>
    </row>
    <row r="1027" spans="1:2">
      <c r="A1027" s="193" t="s">
        <v>3198</v>
      </c>
      <c r="B1027" s="5">
        <v>1</v>
      </c>
    </row>
    <row r="1028" spans="1:2">
      <c r="A1028" s="193" t="s">
        <v>3199</v>
      </c>
      <c r="B1028" s="5">
        <v>1</v>
      </c>
    </row>
    <row r="1029" spans="1:2">
      <c r="A1029" s="193" t="s">
        <v>3200</v>
      </c>
      <c r="B1029" s="5">
        <v>1</v>
      </c>
    </row>
    <row r="1030" spans="1:2">
      <c r="A1030" s="193" t="s">
        <v>3201</v>
      </c>
      <c r="B1030" s="5">
        <v>1</v>
      </c>
    </row>
    <row r="1031" spans="1:2">
      <c r="A1031" s="193" t="s">
        <v>3202</v>
      </c>
      <c r="B1031" s="5">
        <v>1</v>
      </c>
    </row>
    <row r="1032" spans="1:2">
      <c r="A1032" s="193" t="s">
        <v>3203</v>
      </c>
      <c r="B1032" s="5">
        <v>1</v>
      </c>
    </row>
    <row r="1033" spans="1:2">
      <c r="A1033" s="193" t="s">
        <v>3204</v>
      </c>
      <c r="B1033" s="5">
        <v>1</v>
      </c>
    </row>
    <row r="1034" spans="1:2">
      <c r="A1034" s="193" t="s">
        <v>3205</v>
      </c>
      <c r="B1034" s="5">
        <v>1</v>
      </c>
    </row>
    <row r="1035" spans="1:2">
      <c r="A1035" s="193" t="s">
        <v>3207</v>
      </c>
      <c r="B1035" s="5">
        <v>1</v>
      </c>
    </row>
    <row r="1036" spans="1:2">
      <c r="A1036" s="193" t="s">
        <v>3208</v>
      </c>
      <c r="B1036" s="5">
        <v>1</v>
      </c>
    </row>
    <row r="1037" spans="1:2">
      <c r="A1037" s="193" t="s">
        <v>3209</v>
      </c>
      <c r="B1037" s="5">
        <v>1</v>
      </c>
    </row>
    <row r="1038" spans="1:2">
      <c r="A1038" s="193" t="s">
        <v>3210</v>
      </c>
      <c r="B1038" s="5">
        <v>1</v>
      </c>
    </row>
    <row r="1039" spans="1:2">
      <c r="A1039" s="193" t="s">
        <v>3211</v>
      </c>
      <c r="B1039" s="5">
        <v>1</v>
      </c>
    </row>
    <row r="1040" spans="1:2">
      <c r="A1040" s="193" t="s">
        <v>3212</v>
      </c>
      <c r="B1040" s="5">
        <v>1</v>
      </c>
    </row>
    <row r="1041" spans="1:2">
      <c r="A1041" s="193" t="s">
        <v>3213</v>
      </c>
      <c r="B1041" s="5">
        <v>1</v>
      </c>
    </row>
    <row r="1042" spans="1:2">
      <c r="A1042" s="193" t="s">
        <v>3214</v>
      </c>
      <c r="B1042" s="5">
        <v>1</v>
      </c>
    </row>
    <row r="1043" spans="1:2">
      <c r="A1043" s="193" t="s">
        <v>3215</v>
      </c>
      <c r="B1043" s="5">
        <v>1</v>
      </c>
    </row>
    <row r="1044" spans="1:2">
      <c r="A1044" s="193" t="s">
        <v>3216</v>
      </c>
      <c r="B1044" s="5">
        <v>1</v>
      </c>
    </row>
    <row r="1045" spans="1:2">
      <c r="A1045" s="193" t="s">
        <v>3217</v>
      </c>
      <c r="B1045" s="5">
        <v>1</v>
      </c>
    </row>
    <row r="1046" spans="1:2">
      <c r="A1046" s="193" t="s">
        <v>3218</v>
      </c>
      <c r="B1046" s="5">
        <v>1</v>
      </c>
    </row>
    <row r="1047" spans="1:2">
      <c r="A1047" s="193" t="s">
        <v>3219</v>
      </c>
      <c r="B1047" s="5">
        <v>1</v>
      </c>
    </row>
    <row r="1048" spans="1:2">
      <c r="A1048" s="193" t="s">
        <v>3220</v>
      </c>
      <c r="B1048" s="5">
        <v>1</v>
      </c>
    </row>
    <row r="1049" spans="1:2">
      <c r="A1049" s="193" t="s">
        <v>3221</v>
      </c>
      <c r="B1049" s="5">
        <v>1</v>
      </c>
    </row>
    <row r="1050" spans="1:2">
      <c r="A1050" s="193" t="s">
        <v>3222</v>
      </c>
      <c r="B1050" s="5">
        <v>1</v>
      </c>
    </row>
    <row r="1051" spans="1:2">
      <c r="A1051" s="193" t="s">
        <v>3223</v>
      </c>
      <c r="B1051" s="5">
        <v>1</v>
      </c>
    </row>
    <row r="1052" spans="1:2">
      <c r="A1052" s="193" t="s">
        <v>3224</v>
      </c>
      <c r="B1052" s="5">
        <v>1</v>
      </c>
    </row>
    <row r="1053" spans="1:2">
      <c r="A1053" s="193" t="s">
        <v>3225</v>
      </c>
      <c r="B1053" s="5">
        <v>1</v>
      </c>
    </row>
    <row r="1054" spans="1:2">
      <c r="A1054" s="193" t="s">
        <v>3226</v>
      </c>
      <c r="B1054" s="5">
        <v>1</v>
      </c>
    </row>
    <row r="1055" spans="1:2">
      <c r="A1055" s="193" t="s">
        <v>3227</v>
      </c>
      <c r="B1055" s="5">
        <v>1</v>
      </c>
    </row>
    <row r="1056" spans="1:2">
      <c r="A1056" s="193" t="s">
        <v>3228</v>
      </c>
      <c r="B1056" s="5">
        <v>1</v>
      </c>
    </row>
    <row r="1057" spans="1:2">
      <c r="A1057" s="193" t="s">
        <v>3229</v>
      </c>
      <c r="B1057" s="5">
        <v>1</v>
      </c>
    </row>
    <row r="1058" spans="1:2">
      <c r="A1058" s="193" t="s">
        <v>3230</v>
      </c>
      <c r="B1058" s="5">
        <v>1</v>
      </c>
    </row>
    <row r="1059" spans="1:2">
      <c r="A1059" s="193" t="s">
        <v>3231</v>
      </c>
      <c r="B1059" s="5">
        <v>1</v>
      </c>
    </row>
    <row r="1060" spans="1:2">
      <c r="A1060" s="193" t="s">
        <v>3232</v>
      </c>
      <c r="B1060" s="5">
        <v>1</v>
      </c>
    </row>
    <row r="1061" spans="1:2">
      <c r="A1061" s="193" t="s">
        <v>3233</v>
      </c>
      <c r="B1061" s="5">
        <v>1</v>
      </c>
    </row>
    <row r="1062" spans="1:2">
      <c r="A1062" s="193" t="s">
        <v>3234</v>
      </c>
      <c r="B1062" s="5">
        <v>1</v>
      </c>
    </row>
    <row r="1063" spans="1:2">
      <c r="A1063" s="193" t="s">
        <v>3235</v>
      </c>
      <c r="B1063" s="5">
        <v>1</v>
      </c>
    </row>
    <row r="1064" spans="1:2">
      <c r="A1064" s="193" t="s">
        <v>3236</v>
      </c>
      <c r="B1064" s="5">
        <v>1</v>
      </c>
    </row>
    <row r="1065" spans="1:2">
      <c r="A1065" s="193" t="s">
        <v>3237</v>
      </c>
      <c r="B1065" s="5">
        <v>1</v>
      </c>
    </row>
    <row r="1066" spans="1:2">
      <c r="A1066" s="193" t="s">
        <v>3238</v>
      </c>
      <c r="B1066" s="5">
        <v>1</v>
      </c>
    </row>
    <row r="1067" spans="1:2">
      <c r="A1067" s="193" t="s">
        <v>3239</v>
      </c>
      <c r="B1067" s="5">
        <v>1</v>
      </c>
    </row>
    <row r="1068" spans="1:2">
      <c r="A1068" s="193" t="s">
        <v>3240</v>
      </c>
      <c r="B1068" s="5">
        <v>1</v>
      </c>
    </row>
    <row r="1069" spans="1:2">
      <c r="A1069" s="193" t="s">
        <v>3241</v>
      </c>
      <c r="B1069" s="5">
        <v>1</v>
      </c>
    </row>
    <row r="1070" spans="1:2">
      <c r="A1070" s="193" t="s">
        <v>3242</v>
      </c>
      <c r="B1070" s="5">
        <v>1</v>
      </c>
    </row>
    <row r="1071" spans="1:2">
      <c r="A1071" s="193" t="s">
        <v>3243</v>
      </c>
      <c r="B1071" s="5">
        <v>1</v>
      </c>
    </row>
    <row r="1072" spans="1:2">
      <c r="A1072" s="193" t="s">
        <v>3244</v>
      </c>
      <c r="B1072" s="5">
        <v>1</v>
      </c>
    </row>
    <row r="1073" spans="1:2">
      <c r="A1073" s="193" t="s">
        <v>3245</v>
      </c>
      <c r="B1073" s="5">
        <v>1</v>
      </c>
    </row>
    <row r="1074" spans="1:2">
      <c r="A1074" s="193" t="s">
        <v>3246</v>
      </c>
      <c r="B1074" s="5">
        <v>1</v>
      </c>
    </row>
    <row r="1075" spans="1:2">
      <c r="A1075" s="193" t="s">
        <v>3247</v>
      </c>
      <c r="B1075" s="5">
        <v>1</v>
      </c>
    </row>
    <row r="1076" spans="1:2">
      <c r="A1076" s="193" t="s">
        <v>3248</v>
      </c>
      <c r="B1076" s="5">
        <v>1</v>
      </c>
    </row>
    <row r="1077" spans="1:2">
      <c r="A1077" s="193" t="s">
        <v>3249</v>
      </c>
      <c r="B1077" s="5">
        <v>1</v>
      </c>
    </row>
    <row r="1078" spans="1:2">
      <c r="A1078" s="193" t="s">
        <v>3250</v>
      </c>
      <c r="B1078" s="5">
        <v>1</v>
      </c>
    </row>
    <row r="1079" spans="1:2">
      <c r="A1079" s="193" t="s">
        <v>3251</v>
      </c>
      <c r="B1079" s="5">
        <v>1</v>
      </c>
    </row>
    <row r="1080" spans="1:2">
      <c r="A1080" s="193" t="s">
        <v>3252</v>
      </c>
      <c r="B1080" s="5">
        <v>1</v>
      </c>
    </row>
    <row r="1081" spans="1:2">
      <c r="A1081" s="193" t="s">
        <v>3253</v>
      </c>
      <c r="B1081" s="5">
        <v>1</v>
      </c>
    </row>
    <row r="1082" spans="1:2">
      <c r="A1082" s="193" t="s">
        <v>3254</v>
      </c>
      <c r="B1082" s="5">
        <v>1</v>
      </c>
    </row>
    <row r="1083" spans="1:2">
      <c r="A1083" s="193" t="s">
        <v>3255</v>
      </c>
      <c r="B1083" s="5">
        <v>1</v>
      </c>
    </row>
    <row r="1084" spans="1:2">
      <c r="A1084" s="193" t="s">
        <v>3256</v>
      </c>
      <c r="B1084" s="5">
        <v>1</v>
      </c>
    </row>
    <row r="1085" spans="1:2">
      <c r="A1085" s="193" t="s">
        <v>3257</v>
      </c>
      <c r="B1085" s="5">
        <v>1</v>
      </c>
    </row>
    <row r="1086" spans="1:2">
      <c r="A1086" s="193" t="s">
        <v>3258</v>
      </c>
      <c r="B1086" s="5">
        <v>1</v>
      </c>
    </row>
    <row r="1087" spans="1:2">
      <c r="A1087" s="193" t="s">
        <v>3259</v>
      </c>
      <c r="B1087" s="5">
        <v>1</v>
      </c>
    </row>
    <row r="1088" spans="1:2">
      <c r="A1088" s="193" t="s">
        <v>3260</v>
      </c>
      <c r="B1088" s="5">
        <v>1</v>
      </c>
    </row>
    <row r="1089" spans="1:2">
      <c r="A1089" s="193" t="s">
        <v>3261</v>
      </c>
      <c r="B1089" s="5">
        <v>1</v>
      </c>
    </row>
    <row r="1090" spans="1:2">
      <c r="A1090" s="193" t="s">
        <v>3262</v>
      </c>
      <c r="B1090" s="5">
        <v>1</v>
      </c>
    </row>
    <row r="1091" spans="1:2">
      <c r="A1091" s="193" t="s">
        <v>3263</v>
      </c>
      <c r="B1091" s="5">
        <v>1</v>
      </c>
    </row>
    <row r="1092" spans="1:2">
      <c r="A1092" s="193" t="s">
        <v>3264</v>
      </c>
      <c r="B1092" s="5">
        <v>1</v>
      </c>
    </row>
    <row r="1093" spans="1:2">
      <c r="A1093" s="193" t="s">
        <v>3265</v>
      </c>
      <c r="B1093" s="5">
        <v>1</v>
      </c>
    </row>
    <row r="1094" spans="1:2">
      <c r="A1094" s="193" t="s">
        <v>3266</v>
      </c>
      <c r="B1094" s="5">
        <v>1</v>
      </c>
    </row>
    <row r="1095" spans="1:2">
      <c r="A1095" s="193" t="s">
        <v>3267</v>
      </c>
      <c r="B1095" s="5">
        <v>1</v>
      </c>
    </row>
    <row r="1096" spans="1:2">
      <c r="A1096" s="193" t="s">
        <v>3268</v>
      </c>
      <c r="B1096" s="5">
        <v>1</v>
      </c>
    </row>
    <row r="1097" spans="1:2">
      <c r="A1097" s="193" t="s">
        <v>3269</v>
      </c>
      <c r="B1097" s="5">
        <v>1</v>
      </c>
    </row>
    <row r="1098" spans="1:2">
      <c r="A1098" s="193" t="s">
        <v>3270</v>
      </c>
      <c r="B1098" s="5">
        <v>1</v>
      </c>
    </row>
    <row r="1099" spans="1:2">
      <c r="A1099" s="193" t="s">
        <v>3271</v>
      </c>
      <c r="B1099" s="5">
        <v>1</v>
      </c>
    </row>
    <row r="1100" spans="1:2">
      <c r="A1100" s="193" t="s">
        <v>3272</v>
      </c>
      <c r="B1100" s="5">
        <v>1</v>
      </c>
    </row>
    <row r="1101" spans="1:2">
      <c r="A1101" s="193" t="s">
        <v>3273</v>
      </c>
      <c r="B1101" s="5">
        <v>1</v>
      </c>
    </row>
    <row r="1102" spans="1:2">
      <c r="A1102" s="193" t="s">
        <v>3274</v>
      </c>
      <c r="B1102" s="5">
        <v>1</v>
      </c>
    </row>
    <row r="1103" spans="1:2">
      <c r="A1103" s="193" t="s">
        <v>3275</v>
      </c>
      <c r="B1103" s="5">
        <v>1</v>
      </c>
    </row>
    <row r="1104" spans="1:2">
      <c r="A1104" s="193" t="s">
        <v>3276</v>
      </c>
      <c r="B1104" s="5">
        <v>1</v>
      </c>
    </row>
    <row r="1105" spans="1:2">
      <c r="A1105" s="193" t="s">
        <v>3277</v>
      </c>
      <c r="B1105" s="5">
        <v>1</v>
      </c>
    </row>
    <row r="1106" spans="1:2">
      <c r="A1106" s="193" t="s">
        <v>3278</v>
      </c>
      <c r="B1106" s="5">
        <v>1</v>
      </c>
    </row>
    <row r="1107" spans="1:2">
      <c r="A1107" s="193" t="s">
        <v>3279</v>
      </c>
      <c r="B1107" s="5">
        <v>1</v>
      </c>
    </row>
    <row r="1108" spans="1:2">
      <c r="A1108" s="193" t="s">
        <v>3541</v>
      </c>
      <c r="B1108" s="5">
        <v>1</v>
      </c>
    </row>
    <row r="1109" spans="1:2">
      <c r="A1109" s="193" t="s">
        <v>3542</v>
      </c>
      <c r="B1109" s="5">
        <v>1</v>
      </c>
    </row>
    <row r="1110" spans="1:2">
      <c r="A1110" s="193" t="s">
        <v>1414</v>
      </c>
      <c r="B1110" s="5">
        <v>1150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14"/>
  <sheetViews>
    <sheetView workbookViewId="0">
      <selection activeCell="G15" sqref="G15"/>
    </sheetView>
  </sheetViews>
  <sheetFormatPr defaultColWidth="0" defaultRowHeight="14.4"/>
  <cols>
    <col min="1" max="1" width="12.5546875" customWidth="1"/>
    <col min="2" max="2" width="21.77734375" customWidth="1"/>
    <col min="3" max="23" width="8.88671875" customWidth="1"/>
    <col min="24" max="27" width="8.88671875" hidden="1" customWidth="1"/>
    <col min="28" max="28" width="12.5546875" hidden="1" customWidth="1"/>
    <col min="29" max="29" width="22.109375" hidden="1" customWidth="1"/>
    <col min="30" max="30" width="14" hidden="1" customWidth="1"/>
    <col min="31" max="31" width="44.21875" hidden="1" customWidth="1"/>
    <col min="32" max="32" width="12.21875" hidden="1" customWidth="1"/>
    <col min="33" max="16384" width="8.88671875" hidden="1"/>
  </cols>
  <sheetData>
    <row r="1" spans="1:29">
      <c r="A1" s="23" t="s">
        <v>1416</v>
      </c>
      <c r="B1" s="23">
        <f>SUBTOTAL(3,A4:A1439)-1</f>
        <v>97</v>
      </c>
    </row>
    <row r="3" spans="1:29">
      <c r="A3" s="3" t="s">
        <v>1413</v>
      </c>
      <c r="B3" t="s">
        <v>1415</v>
      </c>
      <c r="Y3" s="56" t="s">
        <v>0</v>
      </c>
    </row>
    <row r="4" spans="1:29">
      <c r="A4" s="193">
        <v>100</v>
      </c>
      <c r="B4" s="5">
        <v>31</v>
      </c>
      <c r="W4" s="38"/>
      <c r="Y4" s="38">
        <v>100</v>
      </c>
    </row>
    <row r="5" spans="1:29">
      <c r="A5" s="193">
        <v>102</v>
      </c>
      <c r="B5" s="5">
        <v>28</v>
      </c>
      <c r="W5" s="40"/>
      <c r="Y5" s="40">
        <v>102</v>
      </c>
    </row>
    <row r="6" spans="1:29">
      <c r="A6" s="193">
        <v>103</v>
      </c>
      <c r="B6" s="5">
        <v>21</v>
      </c>
      <c r="W6" s="38"/>
      <c r="Y6" s="40">
        <v>103</v>
      </c>
    </row>
    <row r="7" spans="1:29">
      <c r="A7" s="193">
        <v>104</v>
      </c>
      <c r="B7" s="5">
        <v>12</v>
      </c>
      <c r="W7" s="81"/>
      <c r="Y7" s="38">
        <v>104</v>
      </c>
    </row>
    <row r="8" spans="1:29">
      <c r="A8" s="193">
        <v>105</v>
      </c>
      <c r="B8" s="5">
        <v>35</v>
      </c>
      <c r="W8" s="38"/>
      <c r="Y8" s="40">
        <v>105</v>
      </c>
    </row>
    <row r="9" spans="1:29">
      <c r="A9" s="193">
        <v>106</v>
      </c>
      <c r="B9" s="5">
        <v>22</v>
      </c>
      <c r="W9" s="40"/>
      <c r="Y9" s="38">
        <v>106</v>
      </c>
    </row>
    <row r="10" spans="1:29">
      <c r="A10" s="193">
        <v>107</v>
      </c>
      <c r="B10" s="5">
        <v>8</v>
      </c>
      <c r="W10" s="40"/>
      <c r="Y10" s="38">
        <v>107</v>
      </c>
    </row>
    <row r="11" spans="1:29">
      <c r="A11" s="193">
        <v>108</v>
      </c>
      <c r="B11" s="5">
        <v>25</v>
      </c>
      <c r="W11" s="81"/>
      <c r="Y11" s="38">
        <v>108</v>
      </c>
    </row>
    <row r="12" spans="1:29">
      <c r="A12" s="193">
        <v>109</v>
      </c>
      <c r="B12" s="5">
        <v>6</v>
      </c>
      <c r="W12" s="38"/>
      <c r="Y12" s="40">
        <v>109</v>
      </c>
    </row>
    <row r="13" spans="1:29">
      <c r="A13" s="193">
        <v>110</v>
      </c>
      <c r="B13" s="5">
        <v>30</v>
      </c>
      <c r="W13" s="80"/>
      <c r="Y13" s="40">
        <v>110</v>
      </c>
    </row>
    <row r="14" spans="1:29">
      <c r="A14" s="193">
        <v>111</v>
      </c>
      <c r="B14" s="5">
        <v>1</v>
      </c>
      <c r="W14" s="80"/>
      <c r="Y14" s="40">
        <v>111</v>
      </c>
    </row>
    <row r="15" spans="1:29">
      <c r="A15" s="193">
        <v>112</v>
      </c>
      <c r="B15" s="5">
        <v>44</v>
      </c>
      <c r="W15" s="80"/>
      <c r="Y15" s="38">
        <v>112</v>
      </c>
    </row>
    <row r="16" spans="1:29">
      <c r="A16" s="193" t="s">
        <v>26</v>
      </c>
      <c r="B16" s="5">
        <v>3</v>
      </c>
      <c r="W16" s="38"/>
      <c r="Y16" s="38" t="s">
        <v>26</v>
      </c>
      <c r="AB16" s="3" t="s">
        <v>1413</v>
      </c>
      <c r="AC16" t="s">
        <v>1430</v>
      </c>
    </row>
    <row r="17" spans="1:32">
      <c r="A17" s="193" t="s">
        <v>43</v>
      </c>
      <c r="B17" s="5">
        <v>2</v>
      </c>
      <c r="W17" s="40"/>
      <c r="Y17" s="40" t="s">
        <v>43</v>
      </c>
      <c r="AB17" s="193">
        <v>100</v>
      </c>
      <c r="AC17" s="22">
        <v>415670312.34884274</v>
      </c>
    </row>
    <row r="18" spans="1:32">
      <c r="A18" s="193" t="s">
        <v>49</v>
      </c>
      <c r="B18" s="5">
        <v>4</v>
      </c>
      <c r="Y18" s="40" t="s">
        <v>49</v>
      </c>
      <c r="AB18" s="193">
        <v>102</v>
      </c>
      <c r="AC18" s="22">
        <v>252576804.98850003</v>
      </c>
    </row>
    <row r="19" spans="1:32">
      <c r="A19" s="193" t="s">
        <v>56</v>
      </c>
      <c r="B19" s="5">
        <v>4</v>
      </c>
      <c r="Y19" s="40" t="s">
        <v>56</v>
      </c>
      <c r="AB19" s="193">
        <v>103</v>
      </c>
      <c r="AC19" s="22">
        <v>190914712.40870708</v>
      </c>
    </row>
    <row r="20" spans="1:32">
      <c r="A20" s="193" t="s">
        <v>63</v>
      </c>
      <c r="B20" s="5">
        <v>10</v>
      </c>
      <c r="Y20" s="38" t="s">
        <v>63</v>
      </c>
      <c r="AB20" s="193">
        <v>104</v>
      </c>
      <c r="AC20" s="22">
        <v>189189403.59222877</v>
      </c>
    </row>
    <row r="21" spans="1:32">
      <c r="A21" s="193" t="s">
        <v>86</v>
      </c>
      <c r="B21" s="5">
        <v>12</v>
      </c>
      <c r="Y21" s="40" t="s">
        <v>86</v>
      </c>
      <c r="AB21" s="193">
        <v>105</v>
      </c>
      <c r="AC21" s="22">
        <v>277182368.48005867</v>
      </c>
    </row>
    <row r="22" spans="1:32">
      <c r="A22" s="193" t="s">
        <v>104</v>
      </c>
      <c r="B22" s="5">
        <v>11</v>
      </c>
      <c r="Y22" s="40" t="s">
        <v>104</v>
      </c>
      <c r="AB22" s="193">
        <v>106</v>
      </c>
      <c r="AC22" s="22">
        <v>528922932.58582097</v>
      </c>
    </row>
    <row r="23" spans="1:32">
      <c r="A23" s="193" t="s">
        <v>119</v>
      </c>
      <c r="B23" s="5">
        <v>2</v>
      </c>
      <c r="Y23" s="40" t="s">
        <v>119</v>
      </c>
      <c r="AB23" s="193">
        <v>107</v>
      </c>
      <c r="AC23" s="22">
        <v>151789539.3188538</v>
      </c>
    </row>
    <row r="24" spans="1:32">
      <c r="A24" s="193" t="s">
        <v>125</v>
      </c>
      <c r="B24" s="5">
        <v>2</v>
      </c>
      <c r="Y24" s="38" t="s">
        <v>125</v>
      </c>
      <c r="AB24" s="193">
        <v>108</v>
      </c>
      <c r="AC24" s="22">
        <v>303045745.79020876</v>
      </c>
    </row>
    <row r="25" spans="1:32">
      <c r="A25" s="193" t="s">
        <v>129</v>
      </c>
      <c r="B25" s="5">
        <v>5</v>
      </c>
      <c r="Y25" s="38" t="s">
        <v>129</v>
      </c>
      <c r="AB25" s="193">
        <v>109</v>
      </c>
      <c r="AC25" s="22">
        <v>324998966.749075</v>
      </c>
    </row>
    <row r="26" spans="1:32">
      <c r="A26" s="193" t="s">
        <v>137</v>
      </c>
      <c r="B26" s="5">
        <v>5</v>
      </c>
      <c r="Y26" s="40" t="s">
        <v>137</v>
      </c>
      <c r="AB26" s="193">
        <v>110</v>
      </c>
      <c r="AC26" s="22">
        <v>274744690.96347755</v>
      </c>
    </row>
    <row r="27" spans="1:32">
      <c r="A27" s="193" t="s">
        <v>146</v>
      </c>
      <c r="B27" s="5">
        <v>5</v>
      </c>
      <c r="Y27" s="38" t="s">
        <v>146</v>
      </c>
      <c r="AB27" s="193">
        <v>111</v>
      </c>
      <c r="AC27" s="22">
        <v>16500000</v>
      </c>
    </row>
    <row r="28" spans="1:32">
      <c r="A28" s="193" t="s">
        <v>155</v>
      </c>
      <c r="B28" s="5">
        <v>12</v>
      </c>
      <c r="Y28" s="40" t="s">
        <v>155</v>
      </c>
      <c r="AB28" s="193">
        <v>112</v>
      </c>
      <c r="AC28" s="22">
        <v>350433922.1714434</v>
      </c>
    </row>
    <row r="29" spans="1:32">
      <c r="A29" s="193" t="s">
        <v>171</v>
      </c>
      <c r="B29" s="5">
        <v>12</v>
      </c>
      <c r="Y29" s="38" t="s">
        <v>171</v>
      </c>
      <c r="AB29" s="193" t="s">
        <v>26</v>
      </c>
      <c r="AC29" s="22">
        <v>92903745.785885215</v>
      </c>
      <c r="AD29" s="23" t="s">
        <v>3280</v>
      </c>
      <c r="AE29" s="23" t="s">
        <v>3281</v>
      </c>
      <c r="AF29" s="48" t="s">
        <v>3282</v>
      </c>
    </row>
    <row r="30" spans="1:32">
      <c r="A30" s="193" t="s">
        <v>190</v>
      </c>
      <c r="B30" s="5">
        <v>21</v>
      </c>
      <c r="Y30" s="40" t="s">
        <v>190</v>
      </c>
      <c r="AB30" s="193" t="s">
        <v>43</v>
      </c>
      <c r="AC30" s="22">
        <v>122769785.16594501</v>
      </c>
      <c r="AD30" s="24">
        <v>6167069.3300000001</v>
      </c>
      <c r="AE30" s="24" t="e">
        <v>#N/A</v>
      </c>
      <c r="AF30" s="49" t="e">
        <v>#N/A</v>
      </c>
    </row>
    <row r="31" spans="1:32">
      <c r="A31" s="193" t="s">
        <v>216</v>
      </c>
      <c r="B31" s="5">
        <v>2</v>
      </c>
      <c r="Y31" s="40" t="s">
        <v>216</v>
      </c>
      <c r="AB31" s="193" t="s">
        <v>49</v>
      </c>
      <c r="AC31" s="22">
        <v>116050375.64031941</v>
      </c>
      <c r="AD31" s="24">
        <v>26612784.950000003</v>
      </c>
      <c r="AE31" s="24" t="e">
        <v>#N/A</v>
      </c>
      <c r="AF31" s="49" t="e">
        <v>#N/A</v>
      </c>
    </row>
    <row r="32" spans="1:32">
      <c r="A32" s="193" t="s">
        <v>221</v>
      </c>
      <c r="B32" s="5">
        <v>30</v>
      </c>
      <c r="Y32" s="40" t="s">
        <v>221</v>
      </c>
      <c r="AB32" s="193" t="s">
        <v>56</v>
      </c>
      <c r="AC32" s="22">
        <v>216855243.04486489</v>
      </c>
      <c r="AD32" s="24">
        <v>4752709.8600000003</v>
      </c>
      <c r="AE32" s="24" t="e">
        <v>#N/A</v>
      </c>
      <c r="AF32" s="49" t="e">
        <v>#N/A</v>
      </c>
    </row>
    <row r="33" spans="1:32">
      <c r="A33" s="193" t="s">
        <v>257</v>
      </c>
      <c r="B33" s="5">
        <v>5</v>
      </c>
      <c r="Y33" s="38" t="s">
        <v>257</v>
      </c>
      <c r="AB33" s="193" t="s">
        <v>63</v>
      </c>
      <c r="AC33" s="22">
        <v>235442928.20271915</v>
      </c>
      <c r="AD33" s="24">
        <v>5720633.1399999997</v>
      </c>
      <c r="AE33" s="24">
        <v>5280950.3249999993</v>
      </c>
      <c r="AF33" s="49">
        <v>41485727.755500004</v>
      </c>
    </row>
    <row r="34" spans="1:32">
      <c r="A34" s="193" t="s">
        <v>264</v>
      </c>
      <c r="B34" s="5">
        <v>10</v>
      </c>
      <c r="Y34" s="40" t="s">
        <v>264</v>
      </c>
      <c r="AB34" s="193" t="s">
        <v>86</v>
      </c>
      <c r="AC34" s="22">
        <v>166199842.54335904</v>
      </c>
      <c r="AD34" s="24">
        <v>23696324.879999999</v>
      </c>
      <c r="AE34" s="24">
        <v>20187657.425409123</v>
      </c>
      <c r="AF34" s="49">
        <v>55733688.482292995</v>
      </c>
    </row>
    <row r="35" spans="1:32">
      <c r="A35" s="193" t="s">
        <v>280</v>
      </c>
      <c r="B35" s="5">
        <v>2</v>
      </c>
      <c r="Y35" s="40" t="s">
        <v>280</v>
      </c>
      <c r="AB35" s="193" t="s">
        <v>104</v>
      </c>
      <c r="AC35" s="22">
        <v>329748933.53190738</v>
      </c>
      <c r="AD35" s="24">
        <v>58998585.840000004</v>
      </c>
      <c r="AE35" s="24">
        <v>411918493.30995965</v>
      </c>
      <c r="AF35" s="49">
        <v>146310669.20935678</v>
      </c>
    </row>
    <row r="36" spans="1:32">
      <c r="A36" s="193" t="s">
        <v>286</v>
      </c>
      <c r="B36" s="5">
        <v>33</v>
      </c>
      <c r="Y36" s="40" t="s">
        <v>286</v>
      </c>
      <c r="AB36" s="193" t="s">
        <v>119</v>
      </c>
      <c r="AC36" s="22">
        <v>107457482.00975111</v>
      </c>
      <c r="AD36" s="24">
        <v>34791383.43</v>
      </c>
      <c r="AE36" s="24">
        <v>126777815.98158127</v>
      </c>
      <c r="AF36" s="49">
        <v>523500411.51798052</v>
      </c>
    </row>
    <row r="37" spans="1:32">
      <c r="A37" s="193" t="s">
        <v>329</v>
      </c>
      <c r="B37" s="5">
        <v>4</v>
      </c>
      <c r="Y37" s="38" t="s">
        <v>329</v>
      </c>
      <c r="AB37" s="193" t="s">
        <v>125</v>
      </c>
      <c r="AC37" s="22">
        <v>11499005.009160001</v>
      </c>
      <c r="AD37" s="24">
        <v>46257089.129999995</v>
      </c>
      <c r="AE37" s="24">
        <v>341774417.78186268</v>
      </c>
      <c r="AF37" s="49">
        <v>7477903.3389629722</v>
      </c>
    </row>
    <row r="38" spans="1:32">
      <c r="A38" s="193" t="s">
        <v>335</v>
      </c>
      <c r="B38" s="5">
        <v>6</v>
      </c>
      <c r="Y38" s="38" t="s">
        <v>335</v>
      </c>
      <c r="AB38" s="193" t="s">
        <v>129</v>
      </c>
      <c r="AC38" s="22">
        <v>95923257.266685247</v>
      </c>
      <c r="AD38" s="24">
        <v>198713654.94999999</v>
      </c>
      <c r="AE38" s="24">
        <v>44427721.833379</v>
      </c>
      <c r="AF38" s="49">
        <v>-35199721.165019006</v>
      </c>
    </row>
    <row r="39" spans="1:32">
      <c r="A39" s="193" t="s">
        <v>345</v>
      </c>
      <c r="B39" s="5">
        <v>28</v>
      </c>
      <c r="Y39" s="38" t="s">
        <v>345</v>
      </c>
      <c r="AB39" s="193" t="s">
        <v>137</v>
      </c>
      <c r="AC39" s="22">
        <v>279383829.30707699</v>
      </c>
    </row>
    <row r="40" spans="1:32">
      <c r="A40" s="193" t="s">
        <v>379</v>
      </c>
      <c r="B40" s="5">
        <v>4</v>
      </c>
      <c r="Y40" s="38" t="s">
        <v>379</v>
      </c>
      <c r="AB40" s="193" t="s">
        <v>146</v>
      </c>
      <c r="AC40" s="22">
        <v>19408588.412573334</v>
      </c>
    </row>
    <row r="41" spans="1:32">
      <c r="A41" s="193" t="s">
        <v>387</v>
      </c>
      <c r="B41" s="5">
        <v>24</v>
      </c>
      <c r="Y41" s="38" t="s">
        <v>387</v>
      </c>
      <c r="AB41" s="193" t="s">
        <v>155</v>
      </c>
      <c r="AC41" s="22">
        <v>142727305.65952802</v>
      </c>
    </row>
    <row r="42" spans="1:32">
      <c r="A42" s="193" t="s">
        <v>429</v>
      </c>
      <c r="B42" s="5">
        <v>37</v>
      </c>
      <c r="Y42" s="38" t="s">
        <v>429</v>
      </c>
      <c r="AB42" s="193" t="s">
        <v>171</v>
      </c>
      <c r="AC42" s="22">
        <v>233756231.29602978</v>
      </c>
    </row>
    <row r="43" spans="1:32">
      <c r="A43" s="193" t="s">
        <v>473</v>
      </c>
      <c r="B43" s="5">
        <v>34</v>
      </c>
      <c r="Y43" s="40" t="s">
        <v>473</v>
      </c>
      <c r="AB43" s="193" t="s">
        <v>190</v>
      </c>
      <c r="AC43" s="22">
        <v>161143296.25839278</v>
      </c>
    </row>
    <row r="44" spans="1:32">
      <c r="A44" s="193" t="s">
        <v>513</v>
      </c>
      <c r="B44" s="5">
        <v>34</v>
      </c>
      <c r="Y44" s="40" t="s">
        <v>513</v>
      </c>
      <c r="AB44" s="193" t="s">
        <v>216</v>
      </c>
      <c r="AC44" s="22">
        <v>18684458.866</v>
      </c>
    </row>
    <row r="45" spans="1:32">
      <c r="A45" s="193" t="s">
        <v>560</v>
      </c>
      <c r="B45" s="5">
        <v>1</v>
      </c>
      <c r="Y45" s="40" t="s">
        <v>560</v>
      </c>
      <c r="AB45" s="193" t="s">
        <v>221</v>
      </c>
      <c r="AC45" s="22">
        <v>355735547.80424803</v>
      </c>
    </row>
    <row r="46" spans="1:32">
      <c r="A46" s="193" t="s">
        <v>564</v>
      </c>
      <c r="B46" s="5">
        <v>1</v>
      </c>
      <c r="Y46" s="38" t="s">
        <v>564</v>
      </c>
      <c r="AB46" s="193" t="s">
        <v>257</v>
      </c>
      <c r="AC46" s="22">
        <v>10311892.5</v>
      </c>
    </row>
    <row r="47" spans="1:32">
      <c r="A47" s="193" t="s">
        <v>568</v>
      </c>
      <c r="B47" s="5">
        <v>2</v>
      </c>
      <c r="Y47" s="38" t="s">
        <v>568</v>
      </c>
      <c r="AB47" s="193" t="s">
        <v>264</v>
      </c>
      <c r="AC47" s="22">
        <v>111071445.70200002</v>
      </c>
    </row>
    <row r="48" spans="1:32">
      <c r="A48" s="193" t="s">
        <v>572</v>
      </c>
      <c r="B48" s="5">
        <v>3</v>
      </c>
      <c r="Y48" s="38" t="s">
        <v>572</v>
      </c>
      <c r="AB48" s="193" t="s">
        <v>280</v>
      </c>
      <c r="AC48" s="22">
        <v>12569175</v>
      </c>
    </row>
    <row r="49" spans="1:29">
      <c r="A49" s="193" t="s">
        <v>578</v>
      </c>
      <c r="B49" s="5">
        <v>1</v>
      </c>
      <c r="Y49" s="40" t="s">
        <v>578</v>
      </c>
      <c r="AB49" s="193" t="s">
        <v>286</v>
      </c>
      <c r="AC49" s="22">
        <v>537412507.43155622</v>
      </c>
    </row>
    <row r="50" spans="1:29">
      <c r="A50" s="193" t="s">
        <v>580</v>
      </c>
      <c r="B50" s="5">
        <v>7</v>
      </c>
      <c r="Y50" s="38" t="s">
        <v>580</v>
      </c>
      <c r="AB50" s="193" t="s">
        <v>329</v>
      </c>
      <c r="AC50" s="22">
        <v>57392829.462454401</v>
      </c>
    </row>
    <row r="51" spans="1:29">
      <c r="A51" s="193" t="s">
        <v>590</v>
      </c>
      <c r="B51" s="5">
        <v>43</v>
      </c>
      <c r="Y51" s="38" t="s">
        <v>590</v>
      </c>
      <c r="AB51" s="193" t="s">
        <v>335</v>
      </c>
      <c r="AC51" s="22">
        <v>57875688.608999997</v>
      </c>
    </row>
    <row r="52" spans="1:29">
      <c r="A52" s="193" t="s">
        <v>652</v>
      </c>
      <c r="B52" s="5">
        <v>3</v>
      </c>
      <c r="Y52" s="40" t="s">
        <v>652</v>
      </c>
      <c r="AB52" s="193" t="s">
        <v>345</v>
      </c>
      <c r="AC52" s="22">
        <v>552717264.260795</v>
      </c>
    </row>
    <row r="53" spans="1:29">
      <c r="A53" s="193" t="s">
        <v>658</v>
      </c>
      <c r="B53" s="5">
        <v>3</v>
      </c>
      <c r="Y53" s="38" t="s">
        <v>658</v>
      </c>
      <c r="AB53" s="193" t="s">
        <v>379</v>
      </c>
      <c r="AC53" s="22">
        <v>11665905</v>
      </c>
    </row>
    <row r="54" spans="1:29">
      <c r="A54" s="193" t="s">
        <v>664</v>
      </c>
      <c r="B54" s="5">
        <v>7</v>
      </c>
      <c r="Y54" s="40" t="s">
        <v>664</v>
      </c>
      <c r="AB54" s="193" t="s">
        <v>387</v>
      </c>
      <c r="AC54" s="22">
        <v>201783051.78525648</v>
      </c>
    </row>
    <row r="55" spans="1:29">
      <c r="A55" s="193" t="s">
        <v>674</v>
      </c>
      <c r="B55" s="5">
        <v>16</v>
      </c>
      <c r="Y55" s="40" t="s">
        <v>674</v>
      </c>
      <c r="AB55" s="193" t="s">
        <v>429</v>
      </c>
      <c r="AC55" s="22">
        <v>768605468.51015556</v>
      </c>
    </row>
    <row r="56" spans="1:29">
      <c r="A56" s="193" t="s">
        <v>694</v>
      </c>
      <c r="B56" s="5">
        <v>3</v>
      </c>
      <c r="Y56" s="38" t="s">
        <v>694</v>
      </c>
      <c r="AB56" s="193" t="s">
        <v>473</v>
      </c>
      <c r="AC56" s="22">
        <v>507998709.37319326</v>
      </c>
    </row>
    <row r="57" spans="1:29">
      <c r="A57" s="193" t="s">
        <v>698</v>
      </c>
      <c r="B57" s="5">
        <v>25</v>
      </c>
      <c r="Y57" s="40" t="s">
        <v>698</v>
      </c>
      <c r="AB57" s="193" t="s">
        <v>513</v>
      </c>
      <c r="AC57" s="22">
        <v>445686125.38285732</v>
      </c>
    </row>
    <row r="58" spans="1:29">
      <c r="A58" s="193" t="s">
        <v>722</v>
      </c>
      <c r="B58" s="5">
        <v>6</v>
      </c>
      <c r="Y58" s="40" t="s">
        <v>722</v>
      </c>
      <c r="AB58" s="193" t="s">
        <v>560</v>
      </c>
      <c r="AC58" s="22">
        <v>125214350</v>
      </c>
    </row>
    <row r="59" spans="1:29">
      <c r="A59" s="193" t="s">
        <v>731</v>
      </c>
      <c r="B59" s="5">
        <v>5</v>
      </c>
      <c r="Y59" s="40" t="s">
        <v>731</v>
      </c>
      <c r="AB59" s="193" t="s">
        <v>564</v>
      </c>
      <c r="AC59" s="22">
        <v>36812251.623340704</v>
      </c>
    </row>
    <row r="60" spans="1:29">
      <c r="A60" s="193" t="s">
        <v>736</v>
      </c>
      <c r="B60" s="5">
        <v>1</v>
      </c>
      <c r="Y60" s="38" t="s">
        <v>736</v>
      </c>
      <c r="AB60" s="193" t="s">
        <v>568</v>
      </c>
      <c r="AC60" s="22">
        <v>42698611.2205</v>
      </c>
    </row>
    <row r="61" spans="1:29">
      <c r="A61" s="193" t="s">
        <v>739</v>
      </c>
      <c r="B61" s="5">
        <v>3</v>
      </c>
      <c r="Y61" s="40" t="s">
        <v>739</v>
      </c>
      <c r="AB61" s="193" t="s">
        <v>572</v>
      </c>
      <c r="AC61" s="22">
        <v>23458996.9508656</v>
      </c>
    </row>
    <row r="62" spans="1:29">
      <c r="A62" s="193" t="s">
        <v>742</v>
      </c>
      <c r="B62" s="5">
        <v>13</v>
      </c>
      <c r="Y62" s="38" t="s">
        <v>742</v>
      </c>
      <c r="AB62" s="193" t="s">
        <v>578</v>
      </c>
      <c r="AC62" s="22">
        <v>9236314.0510466099</v>
      </c>
    </row>
    <row r="63" spans="1:29">
      <c r="A63" s="193" t="s">
        <v>756</v>
      </c>
      <c r="B63" s="5">
        <v>4</v>
      </c>
      <c r="Y63" s="40" t="s">
        <v>756</v>
      </c>
      <c r="AB63" s="193" t="s">
        <v>580</v>
      </c>
      <c r="AC63" s="22">
        <v>98131628.01122272</v>
      </c>
    </row>
    <row r="64" spans="1:29">
      <c r="A64" s="193" t="s">
        <v>761</v>
      </c>
      <c r="B64" s="5">
        <v>4</v>
      </c>
      <c r="Y64" s="40" t="s">
        <v>761</v>
      </c>
      <c r="AB64" s="193" t="s">
        <v>590</v>
      </c>
      <c r="AC64" s="22">
        <v>238190943.43922898</v>
      </c>
    </row>
    <row r="65" spans="1:29">
      <c r="A65" s="193" t="s">
        <v>768</v>
      </c>
      <c r="B65" s="5">
        <v>17</v>
      </c>
      <c r="Y65" s="40" t="s">
        <v>768</v>
      </c>
      <c r="AB65" s="193" t="s">
        <v>652</v>
      </c>
      <c r="AC65" s="22">
        <v>27226772.708475199</v>
      </c>
    </row>
    <row r="66" spans="1:29">
      <c r="A66" s="193" t="s">
        <v>788</v>
      </c>
      <c r="B66" s="5">
        <v>12</v>
      </c>
      <c r="Y66" s="38" t="s">
        <v>788</v>
      </c>
      <c r="AB66" s="193" t="s">
        <v>658</v>
      </c>
      <c r="AC66" s="22">
        <v>40848462.114543296</v>
      </c>
    </row>
    <row r="67" spans="1:29">
      <c r="A67" s="193" t="s">
        <v>805</v>
      </c>
      <c r="B67" s="5">
        <v>7</v>
      </c>
      <c r="Y67" s="38" t="s">
        <v>805</v>
      </c>
      <c r="AB67" s="193" t="s">
        <v>664</v>
      </c>
      <c r="AC67" s="22">
        <v>83070900.705118001</v>
      </c>
    </row>
    <row r="68" spans="1:29">
      <c r="A68" s="193" t="s">
        <v>816</v>
      </c>
      <c r="B68" s="5">
        <v>2</v>
      </c>
      <c r="Y68" s="38" t="s">
        <v>816</v>
      </c>
      <c r="AB68" s="193" t="s">
        <v>674</v>
      </c>
      <c r="AC68" s="22">
        <v>148493354.98396203</v>
      </c>
    </row>
    <row r="69" spans="1:29">
      <c r="A69" s="193" t="s">
        <v>821</v>
      </c>
      <c r="B69" s="5">
        <v>9</v>
      </c>
      <c r="Y69" s="38" t="s">
        <v>821</v>
      </c>
      <c r="AB69" s="193" t="s">
        <v>694</v>
      </c>
      <c r="AC69" s="22">
        <v>45065968.900000006</v>
      </c>
    </row>
    <row r="70" spans="1:29">
      <c r="A70" s="193" t="s">
        <v>836</v>
      </c>
      <c r="B70" s="5">
        <v>3</v>
      </c>
      <c r="Y70" s="40" t="s">
        <v>836</v>
      </c>
      <c r="AB70" s="193" t="s">
        <v>698</v>
      </c>
      <c r="AC70" s="22">
        <v>220504163.06846601</v>
      </c>
    </row>
    <row r="71" spans="1:29">
      <c r="A71" s="193" t="s">
        <v>843</v>
      </c>
      <c r="B71" s="5">
        <v>25</v>
      </c>
      <c r="Y71" s="38" t="s">
        <v>843</v>
      </c>
      <c r="AB71" s="193" t="s">
        <v>722</v>
      </c>
      <c r="AC71" s="22">
        <v>37620029.397635199</v>
      </c>
    </row>
    <row r="72" spans="1:29">
      <c r="A72" s="193" t="s">
        <v>884</v>
      </c>
      <c r="B72" s="5">
        <v>7</v>
      </c>
      <c r="Y72" s="40" t="s">
        <v>884</v>
      </c>
      <c r="AB72" s="193" t="s">
        <v>731</v>
      </c>
      <c r="AC72" s="22">
        <v>76622670.787702009</v>
      </c>
    </row>
    <row r="73" spans="1:29">
      <c r="A73" s="193" t="s">
        <v>893</v>
      </c>
      <c r="B73" s="5">
        <v>1</v>
      </c>
      <c r="Y73" s="38" t="s">
        <v>893</v>
      </c>
      <c r="AB73" s="193" t="s">
        <v>736</v>
      </c>
      <c r="AC73" s="22">
        <v>517994073.788526</v>
      </c>
    </row>
    <row r="74" spans="1:29">
      <c r="A74" s="193" t="s">
        <v>895</v>
      </c>
      <c r="B74" s="5">
        <v>18</v>
      </c>
      <c r="Y74" s="38" t="s">
        <v>895</v>
      </c>
      <c r="AB74" s="193" t="s">
        <v>739</v>
      </c>
      <c r="AC74" s="22">
        <v>23074220.305215798</v>
      </c>
    </row>
    <row r="75" spans="1:29">
      <c r="A75" s="193" t="s">
        <v>897</v>
      </c>
      <c r="B75" s="5">
        <v>24</v>
      </c>
      <c r="Y75" s="38" t="s">
        <v>897</v>
      </c>
      <c r="AB75" s="193" t="s">
        <v>742</v>
      </c>
      <c r="AC75" s="22">
        <v>446507712.35931641</v>
      </c>
    </row>
    <row r="76" spans="1:29">
      <c r="A76" s="193" t="s">
        <v>928</v>
      </c>
      <c r="B76" s="5">
        <v>4</v>
      </c>
      <c r="Y76" s="38" t="s">
        <v>928</v>
      </c>
      <c r="AB76" s="193" t="s">
        <v>756</v>
      </c>
      <c r="AC76" s="22">
        <v>1724390</v>
      </c>
    </row>
    <row r="77" spans="1:29">
      <c r="A77" s="193" t="s">
        <v>930</v>
      </c>
      <c r="B77" s="5">
        <v>2</v>
      </c>
      <c r="Y77" s="38" t="s">
        <v>930</v>
      </c>
      <c r="AB77" s="193" t="s">
        <v>761</v>
      </c>
      <c r="AC77" s="22">
        <v>45089308.416218571</v>
      </c>
    </row>
    <row r="78" spans="1:29">
      <c r="A78" s="193" t="s">
        <v>932</v>
      </c>
      <c r="B78" s="5">
        <v>7</v>
      </c>
      <c r="Y78" s="38" t="s">
        <v>932</v>
      </c>
      <c r="AB78" s="193" t="s">
        <v>768</v>
      </c>
      <c r="AC78" s="22">
        <v>429014710.92956167</v>
      </c>
    </row>
    <row r="79" spans="1:29">
      <c r="A79" s="193" t="s">
        <v>934</v>
      </c>
      <c r="B79" s="5">
        <v>1</v>
      </c>
      <c r="Y79" s="38" t="s">
        <v>934</v>
      </c>
      <c r="AB79" s="193" t="s">
        <v>788</v>
      </c>
      <c r="AC79" s="22">
        <v>139812094.60437751</v>
      </c>
    </row>
    <row r="80" spans="1:29">
      <c r="A80" s="193" t="s">
        <v>936</v>
      </c>
      <c r="B80" s="5">
        <v>2</v>
      </c>
      <c r="Y80" s="40" t="s">
        <v>936</v>
      </c>
      <c r="AB80" s="193" t="s">
        <v>805</v>
      </c>
      <c r="AC80" s="22">
        <v>66122759.541916177</v>
      </c>
    </row>
    <row r="81" spans="1:29">
      <c r="A81" s="193" t="s">
        <v>938</v>
      </c>
      <c r="B81" s="5">
        <v>4</v>
      </c>
      <c r="Y81" s="40" t="s">
        <v>938</v>
      </c>
      <c r="AB81" s="193" t="s">
        <v>816</v>
      </c>
      <c r="AC81" s="22">
        <v>26011896.043333299</v>
      </c>
    </row>
    <row r="82" spans="1:29">
      <c r="A82" s="193" t="s">
        <v>940</v>
      </c>
      <c r="B82" s="5">
        <v>3</v>
      </c>
      <c r="Y82" s="40" t="s">
        <v>940</v>
      </c>
      <c r="AB82" s="193" t="s">
        <v>821</v>
      </c>
      <c r="AC82" s="22">
        <v>264276103.99743271</v>
      </c>
    </row>
    <row r="83" spans="1:29">
      <c r="A83" s="193" t="s">
        <v>942</v>
      </c>
      <c r="B83" s="5">
        <v>28</v>
      </c>
      <c r="Y83" s="40" t="s">
        <v>942</v>
      </c>
      <c r="AB83" s="193" t="s">
        <v>836</v>
      </c>
      <c r="AC83" s="22">
        <v>26064968.033493683</v>
      </c>
    </row>
    <row r="84" spans="1:29">
      <c r="A84" s="193" t="s">
        <v>944</v>
      </c>
      <c r="B84" s="5">
        <v>15</v>
      </c>
      <c r="Y84" s="40" t="s">
        <v>944</v>
      </c>
      <c r="AB84" s="193" t="s">
        <v>843</v>
      </c>
      <c r="AC84" s="22">
        <v>177365323.00454348</v>
      </c>
    </row>
    <row r="85" spans="1:29">
      <c r="A85" s="193" t="s">
        <v>946</v>
      </c>
      <c r="B85" s="5">
        <v>1</v>
      </c>
      <c r="Y85" s="40" t="s">
        <v>946</v>
      </c>
      <c r="AB85" s="193" t="s">
        <v>884</v>
      </c>
      <c r="AC85" s="22">
        <v>357297930.25082564</v>
      </c>
    </row>
    <row r="86" spans="1:29">
      <c r="A86" s="193" t="s">
        <v>948</v>
      </c>
      <c r="B86" s="5">
        <v>8</v>
      </c>
      <c r="Y86" s="40" t="s">
        <v>948</v>
      </c>
      <c r="AB86" s="193" t="s">
        <v>893</v>
      </c>
      <c r="AC86" s="22">
        <v>12342069.5</v>
      </c>
    </row>
    <row r="87" spans="1:29">
      <c r="A87" s="193" t="s">
        <v>950</v>
      </c>
      <c r="B87" s="5">
        <v>35</v>
      </c>
      <c r="Y87" s="40" t="s">
        <v>950</v>
      </c>
      <c r="AB87" s="193" t="s">
        <v>895</v>
      </c>
      <c r="AC87" s="22">
        <v>56110698.170935065</v>
      </c>
    </row>
    <row r="88" spans="1:29">
      <c r="A88" s="193" t="s">
        <v>992</v>
      </c>
      <c r="B88" s="5">
        <v>8</v>
      </c>
      <c r="Y88" s="40" t="s">
        <v>992</v>
      </c>
      <c r="AB88" s="193" t="s">
        <v>897</v>
      </c>
      <c r="AC88" s="22">
        <v>1568646315.7954564</v>
      </c>
    </row>
    <row r="89" spans="1:29">
      <c r="A89" s="193" t="s">
        <v>1003</v>
      </c>
      <c r="B89" s="5">
        <v>4</v>
      </c>
      <c r="Y89" s="38" t="s">
        <v>1003</v>
      </c>
      <c r="AB89" s="193" t="s">
        <v>928</v>
      </c>
      <c r="AC89" s="22">
        <v>115899688.2839652</v>
      </c>
    </row>
    <row r="90" spans="1:29">
      <c r="A90" s="193" t="s">
        <v>1009</v>
      </c>
      <c r="B90" s="5">
        <v>14</v>
      </c>
      <c r="Y90" s="40" t="s">
        <v>1009</v>
      </c>
      <c r="AB90" s="193" t="s">
        <v>930</v>
      </c>
      <c r="AC90" s="22">
        <v>65790324.280000001</v>
      </c>
    </row>
    <row r="91" spans="1:29">
      <c r="A91" s="193" t="s">
        <v>1025</v>
      </c>
      <c r="B91" s="5">
        <v>1</v>
      </c>
      <c r="Y91" s="38" t="s">
        <v>1025</v>
      </c>
      <c r="AB91" s="193" t="s">
        <v>932</v>
      </c>
      <c r="AC91" s="22">
        <v>290026668.2351504</v>
      </c>
    </row>
    <row r="92" spans="1:29">
      <c r="A92" s="193" t="s">
        <v>1026</v>
      </c>
      <c r="B92" s="5">
        <v>40</v>
      </c>
      <c r="Y92" s="40" t="s">
        <v>1026</v>
      </c>
      <c r="AB92" s="193" t="s">
        <v>934</v>
      </c>
      <c r="AC92" s="22">
        <v>13587284.5</v>
      </c>
    </row>
    <row r="93" spans="1:29">
      <c r="A93" s="193" t="s">
        <v>1072</v>
      </c>
      <c r="B93" s="5">
        <v>9</v>
      </c>
      <c r="Y93" s="38" t="s">
        <v>1072</v>
      </c>
      <c r="AB93" s="193" t="s">
        <v>936</v>
      </c>
      <c r="AC93" s="22">
        <v>74086466.53125</v>
      </c>
    </row>
    <row r="94" spans="1:29">
      <c r="A94" s="193" t="s">
        <v>1084</v>
      </c>
      <c r="B94" s="5">
        <v>3</v>
      </c>
      <c r="Y94" s="40" t="s">
        <v>1084</v>
      </c>
      <c r="AB94" s="193" t="s">
        <v>938</v>
      </c>
      <c r="AC94" s="22">
        <v>180535787.0047372</v>
      </c>
    </row>
    <row r="95" spans="1:29">
      <c r="A95" s="193" t="s">
        <v>1089</v>
      </c>
      <c r="B95" s="5">
        <v>2</v>
      </c>
      <c r="Y95" s="40" t="s">
        <v>1089</v>
      </c>
      <c r="AB95" s="193" t="s">
        <v>940</v>
      </c>
      <c r="AC95" s="22">
        <v>37880389.638093896</v>
      </c>
    </row>
    <row r="96" spans="1:29">
      <c r="A96" s="193" t="s">
        <v>1093</v>
      </c>
      <c r="B96" s="5">
        <v>15</v>
      </c>
      <c r="Y96" s="38" t="s">
        <v>1093</v>
      </c>
      <c r="AB96" s="193" t="s">
        <v>942</v>
      </c>
      <c r="AC96" s="22">
        <v>284896561.65776342</v>
      </c>
    </row>
    <row r="97" spans="1:29">
      <c r="A97" s="193" t="s">
        <v>1111</v>
      </c>
      <c r="B97" s="5">
        <v>2</v>
      </c>
      <c r="Y97" s="38" t="s">
        <v>1111</v>
      </c>
      <c r="AB97" s="193" t="s">
        <v>944</v>
      </c>
      <c r="AC97" s="22">
        <v>184540160.09143645</v>
      </c>
    </row>
    <row r="98" spans="1:29">
      <c r="A98" s="193" t="s">
        <v>1115</v>
      </c>
      <c r="B98" s="5">
        <v>7</v>
      </c>
      <c r="Y98" s="40" t="s">
        <v>1115</v>
      </c>
      <c r="AB98" s="193" t="s">
        <v>946</v>
      </c>
      <c r="AC98" s="22">
        <v>7276483.8011624999</v>
      </c>
    </row>
    <row r="99" spans="1:29">
      <c r="A99" s="193" t="s">
        <v>1124</v>
      </c>
      <c r="B99" s="5">
        <v>13</v>
      </c>
      <c r="Y99" s="40" t="s">
        <v>1124</v>
      </c>
      <c r="AB99" s="193" t="s">
        <v>948</v>
      </c>
      <c r="AC99" s="22">
        <v>297374857.40799999</v>
      </c>
    </row>
    <row r="100" spans="1:29">
      <c r="A100" s="193" t="s">
        <v>1140</v>
      </c>
      <c r="B100" s="5">
        <v>20</v>
      </c>
      <c r="Y100" s="40" t="s">
        <v>1140</v>
      </c>
      <c r="AB100" s="193" t="s">
        <v>950</v>
      </c>
      <c r="AC100" s="22">
        <v>715213941.52580547</v>
      </c>
    </row>
    <row r="101" spans="1:29">
      <c r="A101" s="193" t="s">
        <v>1414</v>
      </c>
      <c r="B101" s="5">
        <v>1150</v>
      </c>
      <c r="AB101" s="193" t="s">
        <v>992</v>
      </c>
      <c r="AC101" s="22">
        <v>86670915.904460073</v>
      </c>
    </row>
    <row r="102" spans="1:29">
      <c r="AB102" s="193" t="s">
        <v>1003</v>
      </c>
      <c r="AC102" s="22">
        <v>38125384.493277997</v>
      </c>
    </row>
    <row r="103" spans="1:29">
      <c r="AB103" s="193" t="s">
        <v>1009</v>
      </c>
      <c r="AC103" s="22">
        <v>166094035.17674488</v>
      </c>
    </row>
    <row r="104" spans="1:29">
      <c r="AB104" s="193" t="s">
        <v>1025</v>
      </c>
      <c r="AC104" s="22">
        <v>12265711.806967</v>
      </c>
    </row>
    <row r="105" spans="1:29">
      <c r="AB105" s="193" t="s">
        <v>1026</v>
      </c>
      <c r="AC105" s="22">
        <v>421676787.80320978</v>
      </c>
    </row>
    <row r="106" spans="1:29">
      <c r="AB106" s="193" t="s">
        <v>1072</v>
      </c>
      <c r="AC106" s="22">
        <v>34497804.832499996</v>
      </c>
    </row>
    <row r="107" spans="1:29">
      <c r="AB107" s="193" t="s">
        <v>1084</v>
      </c>
      <c r="AC107" s="22">
        <v>110203835.3156839</v>
      </c>
    </row>
    <row r="108" spans="1:29">
      <c r="AB108" s="193" t="s">
        <v>1089</v>
      </c>
      <c r="AC108" s="22">
        <v>19658577.588211901</v>
      </c>
    </row>
    <row r="109" spans="1:29">
      <c r="AB109" s="193" t="s">
        <v>1093</v>
      </c>
      <c r="AC109" s="22">
        <v>141455045.61835998</v>
      </c>
    </row>
    <row r="110" spans="1:29">
      <c r="AB110" s="193" t="s">
        <v>1111</v>
      </c>
      <c r="AC110" s="22">
        <v>19830973.560000002</v>
      </c>
    </row>
    <row r="111" spans="1:29">
      <c r="AB111" s="193" t="s">
        <v>1115</v>
      </c>
      <c r="AC111" s="22">
        <v>143930927.72204632</v>
      </c>
    </row>
    <row r="112" spans="1:29">
      <c r="AB112" s="193" t="s">
        <v>1124</v>
      </c>
      <c r="AC112" s="22">
        <v>167263875.19359255</v>
      </c>
    </row>
    <row r="113" spans="28:29">
      <c r="AB113" s="193" t="s">
        <v>1140</v>
      </c>
      <c r="AC113" s="22">
        <v>284852412.14346993</v>
      </c>
    </row>
    <row r="114" spans="28:29">
      <c r="AB114" s="193" t="s">
        <v>1414</v>
      </c>
      <c r="AC114" s="22">
        <v>18581034211.038082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C4" sqref="C4"/>
    </sheetView>
  </sheetViews>
  <sheetFormatPr defaultRowHeight="14.4"/>
  <cols>
    <col min="1" max="1" width="28.33203125" customWidth="1"/>
    <col min="2" max="2" width="21.77734375" bestFit="1" customWidth="1"/>
  </cols>
  <sheetData>
    <row r="3" spans="1:2">
      <c r="A3" s="3" t="s">
        <v>1413</v>
      </c>
      <c r="B3" t="s">
        <v>1415</v>
      </c>
    </row>
    <row r="4" spans="1:2">
      <c r="A4" s="193" t="s">
        <v>41</v>
      </c>
      <c r="B4" s="5">
        <v>223</v>
      </c>
    </row>
    <row r="5" spans="1:2">
      <c r="A5" s="193" t="s">
        <v>94</v>
      </c>
      <c r="B5" s="5">
        <v>43</v>
      </c>
    </row>
    <row r="6" spans="1:2">
      <c r="A6" s="193" t="s">
        <v>292</v>
      </c>
      <c r="B6" s="5">
        <v>33</v>
      </c>
    </row>
    <row r="7" spans="1:2">
      <c r="A7" s="193" t="s">
        <v>3178</v>
      </c>
      <c r="B7" s="5">
        <v>513</v>
      </c>
    </row>
    <row r="8" spans="1:2">
      <c r="A8" s="193" t="s">
        <v>3180</v>
      </c>
      <c r="B8" s="5">
        <v>27</v>
      </c>
    </row>
    <row r="9" spans="1:2">
      <c r="A9" s="193" t="s">
        <v>3179</v>
      </c>
      <c r="B9" s="5">
        <v>18</v>
      </c>
    </row>
    <row r="10" spans="1:2">
      <c r="A10" s="193" t="s">
        <v>3324</v>
      </c>
      <c r="B10" s="5">
        <v>19</v>
      </c>
    </row>
    <row r="11" spans="1:2">
      <c r="A11" s="193" t="s">
        <v>3322</v>
      </c>
      <c r="B11" s="5">
        <v>13</v>
      </c>
    </row>
    <row r="12" spans="1:2">
      <c r="A12" s="193" t="s">
        <v>3323</v>
      </c>
      <c r="B12" s="5">
        <v>100</v>
      </c>
    </row>
    <row r="13" spans="1:2">
      <c r="A13" s="193" t="s">
        <v>3325</v>
      </c>
      <c r="B13" s="5">
        <v>384</v>
      </c>
    </row>
    <row r="14" spans="1:2">
      <c r="A14" s="193" t="s">
        <v>1414</v>
      </c>
      <c r="B14" s="5">
        <v>1373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73"/>
  <sheetViews>
    <sheetView workbookViewId="0">
      <selection activeCell="A3" sqref="A3"/>
    </sheetView>
  </sheetViews>
  <sheetFormatPr defaultRowHeight="14.4"/>
  <cols>
    <col min="1" max="1" width="24" bestFit="1" customWidth="1"/>
    <col min="2" max="2" width="7" bestFit="1" customWidth="1"/>
    <col min="3" max="3" width="12.21875" bestFit="1" customWidth="1"/>
    <col min="4" max="4" width="7.5546875" bestFit="1" customWidth="1"/>
    <col min="14" max="15" width="10.5546875" bestFit="1" customWidth="1"/>
  </cols>
  <sheetData>
    <row r="2" spans="1:16">
      <c r="B2" t="s">
        <v>1447</v>
      </c>
      <c r="C2">
        <f>COUNTA(B3:B99)</f>
        <v>12</v>
      </c>
      <c r="N2" t="s">
        <v>1520</v>
      </c>
      <c r="O2" t="s">
        <v>1521</v>
      </c>
    </row>
    <row r="3" spans="1:16">
      <c r="A3" t="s">
        <v>1448</v>
      </c>
      <c r="B3" s="38">
        <v>100</v>
      </c>
      <c r="C3" s="38" t="s">
        <v>950</v>
      </c>
      <c r="D3" s="40" t="s">
        <v>26</v>
      </c>
      <c r="I3" s="40" t="s">
        <v>26</v>
      </c>
      <c r="J3" s="46">
        <v>9</v>
      </c>
      <c r="K3" s="46">
        <v>9</v>
      </c>
      <c r="L3" s="46">
        <v>9</v>
      </c>
      <c r="N3" s="45" t="s">
        <v>1449</v>
      </c>
      <c r="O3" s="45" t="s">
        <v>1522</v>
      </c>
      <c r="P3">
        <f>1</f>
        <v>1</v>
      </c>
    </row>
    <row r="4" spans="1:16">
      <c r="A4" t="s">
        <v>1448</v>
      </c>
      <c r="B4" s="40">
        <v>102</v>
      </c>
      <c r="C4" s="38" t="s">
        <v>992</v>
      </c>
      <c r="D4" s="40" t="s">
        <v>43</v>
      </c>
      <c r="I4" s="40" t="s">
        <v>43</v>
      </c>
      <c r="J4" s="46">
        <v>9</v>
      </c>
      <c r="K4" s="46">
        <v>9</v>
      </c>
      <c r="L4" s="46">
        <v>9</v>
      </c>
      <c r="N4" s="45" t="s">
        <v>1450</v>
      </c>
      <c r="O4" s="45" t="s">
        <v>1523</v>
      </c>
      <c r="P4">
        <f>P3+1</f>
        <v>2</v>
      </c>
    </row>
    <row r="5" spans="1:16">
      <c r="A5" t="s">
        <v>1448</v>
      </c>
      <c r="B5" s="40">
        <v>103</v>
      </c>
      <c r="C5" s="40" t="s">
        <v>1003</v>
      </c>
      <c r="D5" s="38" t="s">
        <v>49</v>
      </c>
      <c r="I5" s="38" t="s">
        <v>49</v>
      </c>
      <c r="J5" s="46">
        <v>9</v>
      </c>
      <c r="K5" s="46">
        <v>9</v>
      </c>
      <c r="L5" s="46">
        <v>9</v>
      </c>
      <c r="N5" s="45" t="s">
        <v>1451</v>
      </c>
      <c r="O5" s="45" t="s">
        <v>1524</v>
      </c>
      <c r="P5">
        <f t="shared" ref="P5:P68" si="0">P4+1</f>
        <v>3</v>
      </c>
    </row>
    <row r="6" spans="1:16">
      <c r="A6" t="s">
        <v>1448</v>
      </c>
      <c r="B6" s="38">
        <v>104</v>
      </c>
      <c r="C6" s="38" t="s">
        <v>1009</v>
      </c>
      <c r="D6" s="40" t="s">
        <v>56</v>
      </c>
      <c r="I6" s="40" t="s">
        <v>56</v>
      </c>
      <c r="J6" s="46">
        <v>9</v>
      </c>
      <c r="K6" s="46">
        <v>9</v>
      </c>
      <c r="L6" s="46">
        <v>9</v>
      </c>
      <c r="N6" s="45" t="s">
        <v>1452</v>
      </c>
      <c r="O6" s="45" t="s">
        <v>1525</v>
      </c>
      <c r="P6">
        <f t="shared" si="0"/>
        <v>4</v>
      </c>
    </row>
    <row r="7" spans="1:16">
      <c r="A7" t="s">
        <v>1448</v>
      </c>
      <c r="B7" s="40">
        <v>105</v>
      </c>
      <c r="C7" s="38" t="s">
        <v>1025</v>
      </c>
      <c r="D7" s="38" t="s">
        <v>63</v>
      </c>
      <c r="I7" s="38" t="s">
        <v>63</v>
      </c>
      <c r="J7" s="46">
        <v>9</v>
      </c>
      <c r="K7" s="46">
        <v>9</v>
      </c>
      <c r="L7" s="46">
        <v>9</v>
      </c>
      <c r="N7" s="45" t="s">
        <v>1453</v>
      </c>
      <c r="O7" s="45" t="s">
        <v>1526</v>
      </c>
      <c r="P7">
        <f t="shared" si="0"/>
        <v>5</v>
      </c>
    </row>
    <row r="8" spans="1:16">
      <c r="A8" t="s">
        <v>1448</v>
      </c>
      <c r="B8" s="38">
        <v>106</v>
      </c>
      <c r="C8" s="40" t="s">
        <v>1026</v>
      </c>
      <c r="D8" s="40" t="s">
        <v>86</v>
      </c>
      <c r="I8" s="40" t="s">
        <v>86</v>
      </c>
      <c r="J8" s="46">
        <v>9</v>
      </c>
      <c r="K8" s="46">
        <v>9</v>
      </c>
      <c r="L8" s="46">
        <v>9</v>
      </c>
      <c r="N8" s="45" t="s">
        <v>1454</v>
      </c>
      <c r="O8" s="45" t="s">
        <v>1527</v>
      </c>
      <c r="P8">
        <f t="shared" si="0"/>
        <v>6</v>
      </c>
    </row>
    <row r="9" spans="1:16">
      <c r="A9" t="s">
        <v>1448</v>
      </c>
      <c r="B9" s="38">
        <v>107</v>
      </c>
      <c r="C9" s="38" t="s">
        <v>1072</v>
      </c>
      <c r="D9" s="38" t="s">
        <v>104</v>
      </c>
      <c r="I9" s="38" t="s">
        <v>104</v>
      </c>
      <c r="J9" s="46">
        <v>9</v>
      </c>
      <c r="K9" s="46">
        <v>9</v>
      </c>
      <c r="L9" s="46">
        <v>9</v>
      </c>
      <c r="N9" s="45" t="s">
        <v>1455</v>
      </c>
      <c r="O9" s="45" t="s">
        <v>1528</v>
      </c>
      <c r="P9">
        <f t="shared" si="0"/>
        <v>7</v>
      </c>
    </row>
    <row r="10" spans="1:16">
      <c r="A10" t="s">
        <v>1448</v>
      </c>
      <c r="B10" s="38">
        <v>108</v>
      </c>
      <c r="C10" s="38" t="s">
        <v>1084</v>
      </c>
      <c r="D10" s="40" t="s">
        <v>119</v>
      </c>
      <c r="I10" s="40" t="s">
        <v>119</v>
      </c>
      <c r="J10" s="46">
        <v>9</v>
      </c>
      <c r="K10" s="46">
        <v>9</v>
      </c>
      <c r="L10" s="46">
        <v>9</v>
      </c>
      <c r="N10" s="45" t="s">
        <v>1456</v>
      </c>
      <c r="O10" s="45" t="s">
        <v>1529</v>
      </c>
      <c r="P10">
        <f t="shared" si="0"/>
        <v>8</v>
      </c>
    </row>
    <row r="11" spans="1:16">
      <c r="A11" t="s">
        <v>1448</v>
      </c>
      <c r="B11" s="38">
        <v>109</v>
      </c>
      <c r="C11" s="40" t="s">
        <v>1089</v>
      </c>
      <c r="D11" s="38" t="s">
        <v>125</v>
      </c>
      <c r="I11" s="38" t="s">
        <v>125</v>
      </c>
      <c r="J11" s="46">
        <v>9</v>
      </c>
      <c r="K11" s="46">
        <v>9</v>
      </c>
      <c r="L11" s="46">
        <v>9</v>
      </c>
      <c r="N11" s="45" t="s">
        <v>1457</v>
      </c>
      <c r="O11" s="45" t="s">
        <v>1530</v>
      </c>
      <c r="P11">
        <f t="shared" si="0"/>
        <v>9</v>
      </c>
    </row>
    <row r="12" spans="1:16">
      <c r="A12" t="s">
        <v>1448</v>
      </c>
      <c r="B12" s="38">
        <v>110</v>
      </c>
      <c r="C12" s="38" t="s">
        <v>1093</v>
      </c>
      <c r="D12" s="38" t="s">
        <v>129</v>
      </c>
      <c r="I12" s="38" t="s">
        <v>129</v>
      </c>
      <c r="J12" s="46">
        <v>9</v>
      </c>
      <c r="K12" s="46">
        <v>9</v>
      </c>
      <c r="L12" s="46">
        <v>9</v>
      </c>
      <c r="N12" s="45" t="s">
        <v>1458</v>
      </c>
      <c r="O12" s="45" t="s">
        <v>1531</v>
      </c>
      <c r="P12">
        <f t="shared" si="0"/>
        <v>10</v>
      </c>
    </row>
    <row r="13" spans="1:16">
      <c r="A13" t="s">
        <v>1448</v>
      </c>
      <c r="B13" s="38">
        <v>111</v>
      </c>
      <c r="C13" s="40" t="s">
        <v>1111</v>
      </c>
      <c r="D13" s="38" t="s">
        <v>137</v>
      </c>
      <c r="I13" s="38" t="s">
        <v>137</v>
      </c>
      <c r="J13" s="46">
        <v>9</v>
      </c>
      <c r="K13" s="46">
        <v>9</v>
      </c>
      <c r="L13" s="46">
        <v>9</v>
      </c>
      <c r="N13" s="45" t="s">
        <v>1459</v>
      </c>
      <c r="O13" s="45" t="s">
        <v>1532</v>
      </c>
      <c r="P13">
        <f t="shared" si="0"/>
        <v>11</v>
      </c>
    </row>
    <row r="14" spans="1:16">
      <c r="A14" t="s">
        <v>1448</v>
      </c>
      <c r="B14" s="40">
        <v>112</v>
      </c>
      <c r="C14" s="38" t="s">
        <v>1115</v>
      </c>
      <c r="D14" s="40" t="s">
        <v>146</v>
      </c>
      <c r="I14" s="40" t="s">
        <v>146</v>
      </c>
      <c r="J14" s="46">
        <v>9</v>
      </c>
      <c r="K14" s="46">
        <v>9</v>
      </c>
      <c r="L14" s="46">
        <v>9</v>
      </c>
      <c r="N14" s="45" t="s">
        <v>1460</v>
      </c>
      <c r="O14" s="45" t="s">
        <v>1533</v>
      </c>
      <c r="P14">
        <f t="shared" si="0"/>
        <v>12</v>
      </c>
    </row>
    <row r="15" spans="1:16">
      <c r="C15" s="38" t="s">
        <v>1124</v>
      </c>
      <c r="D15" s="38" t="s">
        <v>155</v>
      </c>
      <c r="I15" s="38" t="s">
        <v>155</v>
      </c>
      <c r="J15" s="46">
        <v>9</v>
      </c>
      <c r="K15" s="46">
        <v>9</v>
      </c>
      <c r="L15" s="46">
        <v>9</v>
      </c>
      <c r="N15" s="45" t="s">
        <v>1461</v>
      </c>
      <c r="O15" s="45" t="s">
        <v>1534</v>
      </c>
      <c r="P15">
        <f t="shared" si="0"/>
        <v>13</v>
      </c>
    </row>
    <row r="16" spans="1:16">
      <c r="C16" s="38" t="s">
        <v>1140</v>
      </c>
      <c r="D16" s="38" t="s">
        <v>171</v>
      </c>
      <c r="I16" s="38" t="s">
        <v>171</v>
      </c>
      <c r="J16" s="46">
        <v>9</v>
      </c>
      <c r="K16" s="46">
        <v>9</v>
      </c>
      <c r="L16" s="46">
        <v>9</v>
      </c>
      <c r="N16" s="45" t="s">
        <v>1462</v>
      </c>
      <c r="O16" s="45" t="s">
        <v>1535</v>
      </c>
      <c r="P16">
        <f t="shared" si="0"/>
        <v>14</v>
      </c>
    </row>
    <row r="17" spans="4:16">
      <c r="D17" s="40" t="s">
        <v>190</v>
      </c>
      <c r="I17" s="40" t="s">
        <v>190</v>
      </c>
      <c r="J17" s="46">
        <v>9</v>
      </c>
      <c r="K17" s="46">
        <v>9</v>
      </c>
      <c r="L17" s="46">
        <v>9</v>
      </c>
      <c r="N17" s="45" t="s">
        <v>1463</v>
      </c>
      <c r="O17" s="45" t="s">
        <v>1536</v>
      </c>
      <c r="P17">
        <f t="shared" si="0"/>
        <v>15</v>
      </c>
    </row>
    <row r="18" spans="4:16">
      <c r="D18" s="38" t="s">
        <v>216</v>
      </c>
      <c r="I18" s="38" t="s">
        <v>216</v>
      </c>
      <c r="J18" s="46">
        <v>9</v>
      </c>
      <c r="K18" s="46">
        <v>9</v>
      </c>
      <c r="L18" s="46">
        <v>9</v>
      </c>
      <c r="N18" s="45" t="s">
        <v>1464</v>
      </c>
      <c r="O18" s="45" t="s">
        <v>1537</v>
      </c>
      <c r="P18">
        <f t="shared" si="0"/>
        <v>16</v>
      </c>
    </row>
    <row r="19" spans="4:16">
      <c r="D19" s="40" t="s">
        <v>221</v>
      </c>
      <c r="I19" s="40" t="s">
        <v>221</v>
      </c>
      <c r="J19" s="46">
        <v>9</v>
      </c>
      <c r="K19" s="46">
        <v>9</v>
      </c>
      <c r="L19" s="46">
        <v>9</v>
      </c>
      <c r="N19" s="45" t="s">
        <v>1465</v>
      </c>
      <c r="O19" s="45" t="s">
        <v>1538</v>
      </c>
      <c r="P19">
        <f t="shared" si="0"/>
        <v>17</v>
      </c>
    </row>
    <row r="20" spans="4:16">
      <c r="D20" s="38" t="s">
        <v>257</v>
      </c>
      <c r="I20" s="38" t="s">
        <v>257</v>
      </c>
      <c r="J20" s="46">
        <v>9</v>
      </c>
      <c r="K20" s="46">
        <v>9</v>
      </c>
      <c r="L20" s="46">
        <v>9</v>
      </c>
      <c r="N20" s="45" t="s">
        <v>1466</v>
      </c>
      <c r="O20" s="45" t="s">
        <v>1539</v>
      </c>
      <c r="P20">
        <f t="shared" si="0"/>
        <v>18</v>
      </c>
    </row>
    <row r="21" spans="4:16">
      <c r="D21" s="40" t="s">
        <v>264</v>
      </c>
      <c r="I21" s="40" t="s">
        <v>264</v>
      </c>
      <c r="J21" s="46">
        <v>9</v>
      </c>
      <c r="K21" s="46">
        <v>9</v>
      </c>
      <c r="L21" s="46">
        <v>9</v>
      </c>
      <c r="N21" s="45" t="s">
        <v>1467</v>
      </c>
      <c r="O21" s="45" t="s">
        <v>1540</v>
      </c>
      <c r="P21">
        <f t="shared" si="0"/>
        <v>19</v>
      </c>
    </row>
    <row r="22" spans="4:16">
      <c r="D22" s="40" t="s">
        <v>280</v>
      </c>
      <c r="I22" s="40" t="s">
        <v>280</v>
      </c>
      <c r="J22" s="46">
        <v>9</v>
      </c>
      <c r="K22" s="46">
        <v>9</v>
      </c>
      <c r="L22" s="46">
        <v>9</v>
      </c>
      <c r="N22" s="45" t="s">
        <v>1468</v>
      </c>
      <c r="O22" s="45" t="s">
        <v>1541</v>
      </c>
      <c r="P22">
        <f t="shared" si="0"/>
        <v>20</v>
      </c>
    </row>
    <row r="23" spans="4:16">
      <c r="D23" s="38" t="s">
        <v>286</v>
      </c>
      <c r="I23" s="38" t="s">
        <v>286</v>
      </c>
      <c r="J23" s="46">
        <v>9</v>
      </c>
      <c r="K23" s="46">
        <v>9</v>
      </c>
      <c r="L23" s="46">
        <v>9</v>
      </c>
      <c r="N23" s="45" t="s">
        <v>1469</v>
      </c>
      <c r="O23" s="45" t="s">
        <v>1542</v>
      </c>
      <c r="P23">
        <f t="shared" si="0"/>
        <v>21</v>
      </c>
    </row>
    <row r="24" spans="4:16">
      <c r="D24" s="40" t="s">
        <v>329</v>
      </c>
      <c r="I24" s="40" t="s">
        <v>329</v>
      </c>
      <c r="J24" s="46">
        <v>9</v>
      </c>
      <c r="K24" s="46">
        <v>9</v>
      </c>
      <c r="L24" s="46">
        <v>9</v>
      </c>
      <c r="N24" s="45" t="s">
        <v>1470</v>
      </c>
      <c r="O24" s="45" t="s">
        <v>1543</v>
      </c>
      <c r="P24">
        <f t="shared" si="0"/>
        <v>22</v>
      </c>
    </row>
    <row r="25" spans="4:16">
      <c r="D25" s="38" t="s">
        <v>335</v>
      </c>
      <c r="I25" s="38" t="s">
        <v>335</v>
      </c>
      <c r="J25" s="46">
        <v>9</v>
      </c>
      <c r="K25" s="46">
        <v>9</v>
      </c>
      <c r="L25" s="46">
        <v>9</v>
      </c>
      <c r="N25" s="45" t="s">
        <v>1471</v>
      </c>
      <c r="O25" s="45" t="s">
        <v>1544</v>
      </c>
      <c r="P25">
        <f t="shared" si="0"/>
        <v>23</v>
      </c>
    </row>
    <row r="26" spans="4:16">
      <c r="D26" s="38" t="s">
        <v>345</v>
      </c>
      <c r="I26" s="38" t="s">
        <v>345</v>
      </c>
      <c r="J26" s="46">
        <v>9</v>
      </c>
      <c r="K26" s="46">
        <v>9</v>
      </c>
      <c r="L26" s="46">
        <v>9</v>
      </c>
      <c r="N26" s="45" t="s">
        <v>1472</v>
      </c>
      <c r="O26" s="45" t="s">
        <v>1545</v>
      </c>
      <c r="P26">
        <f t="shared" si="0"/>
        <v>24</v>
      </c>
    </row>
    <row r="27" spans="4:16">
      <c r="D27" s="38" t="s">
        <v>379</v>
      </c>
      <c r="I27" s="38" t="s">
        <v>379</v>
      </c>
      <c r="J27" s="46">
        <v>9</v>
      </c>
      <c r="K27" s="46">
        <v>9</v>
      </c>
      <c r="L27" s="46">
        <v>9</v>
      </c>
      <c r="N27" s="45" t="s">
        <v>1473</v>
      </c>
      <c r="O27" s="45" t="s">
        <v>1546</v>
      </c>
      <c r="P27">
        <f t="shared" si="0"/>
        <v>25</v>
      </c>
    </row>
    <row r="28" spans="4:16">
      <c r="D28" s="40" t="s">
        <v>387</v>
      </c>
      <c r="I28" s="40" t="s">
        <v>387</v>
      </c>
      <c r="J28" s="46">
        <v>9</v>
      </c>
      <c r="K28" s="46">
        <v>9</v>
      </c>
      <c r="L28" s="46">
        <v>9</v>
      </c>
      <c r="N28" s="45" t="s">
        <v>1474</v>
      </c>
      <c r="O28" s="45" t="s">
        <v>1547</v>
      </c>
      <c r="P28">
        <f t="shared" si="0"/>
        <v>26</v>
      </c>
    </row>
    <row r="29" spans="4:16">
      <c r="D29" s="40" t="s">
        <v>429</v>
      </c>
      <c r="I29" s="40" t="s">
        <v>429</v>
      </c>
      <c r="J29" s="46">
        <v>9</v>
      </c>
      <c r="K29" s="46">
        <v>9</v>
      </c>
      <c r="L29" s="46">
        <v>9</v>
      </c>
      <c r="N29" s="45" t="s">
        <v>1475</v>
      </c>
      <c r="O29" s="45" t="s">
        <v>1548</v>
      </c>
      <c r="P29">
        <f t="shared" si="0"/>
        <v>27</v>
      </c>
    </row>
    <row r="30" spans="4:16">
      <c r="D30" s="38" t="s">
        <v>473</v>
      </c>
      <c r="I30" s="38" t="s">
        <v>473</v>
      </c>
      <c r="J30" s="46">
        <v>9</v>
      </c>
      <c r="K30" s="46">
        <v>9</v>
      </c>
      <c r="L30" s="46">
        <v>9</v>
      </c>
      <c r="N30" s="45" t="s">
        <v>1476</v>
      </c>
      <c r="O30" s="45" t="s">
        <v>1549</v>
      </c>
      <c r="P30">
        <f t="shared" si="0"/>
        <v>28</v>
      </c>
    </row>
    <row r="31" spans="4:16">
      <c r="D31" s="40" t="s">
        <v>513</v>
      </c>
      <c r="I31" s="40" t="s">
        <v>513</v>
      </c>
      <c r="J31" s="46">
        <v>9</v>
      </c>
      <c r="K31" s="46">
        <v>9</v>
      </c>
      <c r="L31" s="46">
        <v>9</v>
      </c>
      <c r="N31" s="45" t="s">
        <v>1477</v>
      </c>
      <c r="O31" s="45" t="s">
        <v>1550</v>
      </c>
      <c r="P31">
        <f t="shared" si="0"/>
        <v>29</v>
      </c>
    </row>
    <row r="32" spans="4:16">
      <c r="D32" s="38" t="s">
        <v>560</v>
      </c>
      <c r="I32" s="38" t="s">
        <v>560</v>
      </c>
      <c r="J32" s="46">
        <v>9</v>
      </c>
      <c r="K32" s="46">
        <v>9</v>
      </c>
      <c r="L32" s="46">
        <v>9</v>
      </c>
      <c r="N32" s="45" t="s">
        <v>1478</v>
      </c>
      <c r="O32" s="45" t="s">
        <v>1551</v>
      </c>
      <c r="P32">
        <f t="shared" si="0"/>
        <v>30</v>
      </c>
    </row>
    <row r="33" spans="4:16">
      <c r="D33" s="38" t="s">
        <v>564</v>
      </c>
      <c r="I33" s="38" t="s">
        <v>564</v>
      </c>
      <c r="J33" s="46">
        <v>9</v>
      </c>
      <c r="K33" s="46">
        <v>9</v>
      </c>
      <c r="L33" s="46">
        <v>9</v>
      </c>
      <c r="N33" s="45" t="s">
        <v>1479</v>
      </c>
      <c r="O33" s="45" t="s">
        <v>1552</v>
      </c>
      <c r="P33">
        <f t="shared" si="0"/>
        <v>31</v>
      </c>
    </row>
    <row r="34" spans="4:16">
      <c r="D34" s="38" t="s">
        <v>568</v>
      </c>
      <c r="I34" s="38" t="s">
        <v>568</v>
      </c>
      <c r="J34" s="46">
        <v>9</v>
      </c>
      <c r="K34" s="46">
        <v>9</v>
      </c>
      <c r="L34" s="46">
        <v>9</v>
      </c>
      <c r="N34" s="45" t="s">
        <v>1480</v>
      </c>
      <c r="O34" s="45" t="s">
        <v>1553</v>
      </c>
      <c r="P34">
        <f t="shared" si="0"/>
        <v>32</v>
      </c>
    </row>
    <row r="35" spans="4:16">
      <c r="D35" s="40" t="s">
        <v>572</v>
      </c>
      <c r="I35" s="40" t="s">
        <v>572</v>
      </c>
      <c r="J35" s="46">
        <v>9</v>
      </c>
      <c r="K35" s="46">
        <v>9</v>
      </c>
      <c r="L35" s="46">
        <v>9</v>
      </c>
      <c r="N35" s="45" t="s">
        <v>1481</v>
      </c>
      <c r="O35" s="45" t="s">
        <v>1554</v>
      </c>
      <c r="P35">
        <f t="shared" si="0"/>
        <v>33</v>
      </c>
    </row>
    <row r="36" spans="4:16">
      <c r="D36" s="40" t="s">
        <v>578</v>
      </c>
      <c r="I36" s="40" t="s">
        <v>578</v>
      </c>
      <c r="J36" s="46">
        <v>9</v>
      </c>
      <c r="K36" s="46">
        <v>9</v>
      </c>
      <c r="L36" s="46">
        <v>9</v>
      </c>
      <c r="N36" s="45" t="s">
        <v>1482</v>
      </c>
      <c r="O36" s="45" t="s">
        <v>1555</v>
      </c>
      <c r="P36">
        <f t="shared" si="0"/>
        <v>34</v>
      </c>
    </row>
    <row r="37" spans="4:16">
      <c r="D37" s="38" t="s">
        <v>580</v>
      </c>
      <c r="I37" s="38" t="s">
        <v>580</v>
      </c>
      <c r="J37" s="46">
        <v>9</v>
      </c>
      <c r="K37" s="46">
        <v>9</v>
      </c>
      <c r="L37" s="46">
        <v>9</v>
      </c>
      <c r="N37" s="45" t="s">
        <v>1483</v>
      </c>
      <c r="O37" s="45" t="s">
        <v>1556</v>
      </c>
      <c r="P37">
        <f t="shared" si="0"/>
        <v>35</v>
      </c>
    </row>
    <row r="38" spans="4:16">
      <c r="D38" s="40" t="s">
        <v>590</v>
      </c>
      <c r="I38" s="40" t="s">
        <v>590</v>
      </c>
      <c r="J38" s="46">
        <v>9</v>
      </c>
      <c r="K38" s="46">
        <v>9</v>
      </c>
      <c r="L38" s="46">
        <v>9</v>
      </c>
      <c r="N38" s="45" t="s">
        <v>1484</v>
      </c>
      <c r="O38" s="45" t="s">
        <v>1557</v>
      </c>
      <c r="P38">
        <f t="shared" si="0"/>
        <v>36</v>
      </c>
    </row>
    <row r="39" spans="4:16">
      <c r="D39" s="38" t="s">
        <v>652</v>
      </c>
      <c r="I39" s="38" t="s">
        <v>652</v>
      </c>
      <c r="J39" s="46">
        <v>9</v>
      </c>
      <c r="K39" s="46">
        <v>9</v>
      </c>
      <c r="L39" s="46">
        <v>9</v>
      </c>
      <c r="N39" s="45" t="s">
        <v>1485</v>
      </c>
      <c r="O39" s="45" t="s">
        <v>1558</v>
      </c>
      <c r="P39">
        <f t="shared" si="0"/>
        <v>37</v>
      </c>
    </row>
    <row r="40" spans="4:16">
      <c r="D40" s="38" t="s">
        <v>658</v>
      </c>
      <c r="I40" s="38" t="s">
        <v>658</v>
      </c>
      <c r="J40" s="46">
        <v>9</v>
      </c>
      <c r="K40" s="46">
        <v>9</v>
      </c>
      <c r="L40" s="46">
        <v>9</v>
      </c>
      <c r="N40" s="45" t="s">
        <v>1486</v>
      </c>
      <c r="O40" s="45" t="s">
        <v>1559</v>
      </c>
      <c r="P40">
        <f t="shared" si="0"/>
        <v>38</v>
      </c>
    </row>
    <row r="41" spans="4:16">
      <c r="D41" s="40" t="s">
        <v>664</v>
      </c>
      <c r="I41" s="40" t="s">
        <v>664</v>
      </c>
      <c r="J41" s="46">
        <v>9</v>
      </c>
      <c r="K41" s="46">
        <v>9</v>
      </c>
      <c r="L41" s="46">
        <v>9</v>
      </c>
      <c r="N41" s="45" t="s">
        <v>1487</v>
      </c>
      <c r="O41" s="45" t="s">
        <v>1560</v>
      </c>
      <c r="P41">
        <f t="shared" si="0"/>
        <v>39</v>
      </c>
    </row>
    <row r="42" spans="4:16">
      <c r="D42" s="40" t="s">
        <v>674</v>
      </c>
      <c r="I42" s="40" t="s">
        <v>674</v>
      </c>
      <c r="J42" s="46">
        <v>9</v>
      </c>
      <c r="K42" s="46">
        <v>9</v>
      </c>
      <c r="L42" s="46">
        <v>9</v>
      </c>
      <c r="N42" s="45" t="s">
        <v>1488</v>
      </c>
      <c r="O42" s="45" t="s">
        <v>1561</v>
      </c>
      <c r="P42">
        <f t="shared" si="0"/>
        <v>40</v>
      </c>
    </row>
    <row r="43" spans="4:16">
      <c r="D43" s="40" t="s">
        <v>694</v>
      </c>
      <c r="I43" s="40" t="s">
        <v>694</v>
      </c>
      <c r="J43" s="46">
        <v>9</v>
      </c>
      <c r="K43" s="46">
        <v>9</v>
      </c>
      <c r="L43" s="46">
        <v>9</v>
      </c>
      <c r="N43" s="45" t="s">
        <v>1489</v>
      </c>
      <c r="O43" s="45" t="s">
        <v>1562</v>
      </c>
      <c r="P43">
        <f t="shared" si="0"/>
        <v>41</v>
      </c>
    </row>
    <row r="44" spans="4:16">
      <c r="D44" s="40" t="s">
        <v>698</v>
      </c>
      <c r="I44" s="40" t="s">
        <v>698</v>
      </c>
      <c r="J44" s="46">
        <v>9</v>
      </c>
      <c r="K44" s="46">
        <v>9</v>
      </c>
      <c r="L44" s="46">
        <v>9</v>
      </c>
      <c r="N44" s="45" t="s">
        <v>1490</v>
      </c>
      <c r="O44" s="45" t="s">
        <v>1563</v>
      </c>
      <c r="P44">
        <f t="shared" si="0"/>
        <v>42</v>
      </c>
    </row>
    <row r="45" spans="4:16">
      <c r="D45" s="40" t="s">
        <v>722</v>
      </c>
      <c r="I45" s="40" t="s">
        <v>722</v>
      </c>
      <c r="J45" s="46">
        <v>9</v>
      </c>
      <c r="K45" s="46">
        <v>9</v>
      </c>
      <c r="L45" s="46">
        <v>9</v>
      </c>
      <c r="N45" s="45" t="s">
        <v>1491</v>
      </c>
      <c r="O45" s="45" t="s">
        <v>1564</v>
      </c>
      <c r="P45">
        <f t="shared" si="0"/>
        <v>43</v>
      </c>
    </row>
    <row r="46" spans="4:16">
      <c r="D46" s="38" t="s">
        <v>731</v>
      </c>
      <c r="I46" s="38" t="s">
        <v>731</v>
      </c>
      <c r="J46" s="46">
        <v>9</v>
      </c>
      <c r="K46" s="46">
        <v>9</v>
      </c>
      <c r="L46" s="46">
        <v>9</v>
      </c>
      <c r="N46" s="45" t="s">
        <v>1492</v>
      </c>
      <c r="O46" s="45" t="s">
        <v>1565</v>
      </c>
      <c r="P46">
        <f t="shared" si="0"/>
        <v>44</v>
      </c>
    </row>
    <row r="47" spans="4:16">
      <c r="D47" s="40" t="s">
        <v>736</v>
      </c>
      <c r="I47" s="40" t="s">
        <v>736</v>
      </c>
      <c r="J47" s="46">
        <v>9</v>
      </c>
      <c r="K47" s="46">
        <v>9</v>
      </c>
      <c r="L47" s="46">
        <v>9</v>
      </c>
      <c r="N47" s="45" t="s">
        <v>1493</v>
      </c>
      <c r="O47" s="45" t="s">
        <v>1566</v>
      </c>
      <c r="P47">
        <f t="shared" si="0"/>
        <v>45</v>
      </c>
    </row>
    <row r="48" spans="4:16">
      <c r="D48" s="40" t="s">
        <v>739</v>
      </c>
      <c r="I48" s="40" t="s">
        <v>739</v>
      </c>
      <c r="J48" s="46">
        <v>9</v>
      </c>
      <c r="K48" s="46">
        <v>9</v>
      </c>
      <c r="L48" s="46">
        <v>9</v>
      </c>
      <c r="N48" s="45" t="s">
        <v>1494</v>
      </c>
      <c r="O48" s="45" t="s">
        <v>1567</v>
      </c>
      <c r="P48">
        <f t="shared" si="0"/>
        <v>46</v>
      </c>
    </row>
    <row r="49" spans="4:16">
      <c r="D49" s="38" t="s">
        <v>742</v>
      </c>
      <c r="I49" s="38" t="s">
        <v>742</v>
      </c>
      <c r="J49" s="46">
        <v>9</v>
      </c>
      <c r="K49" s="46">
        <v>9</v>
      </c>
      <c r="L49" s="46">
        <v>9</v>
      </c>
      <c r="N49" s="45" t="s">
        <v>1495</v>
      </c>
      <c r="O49" s="45" t="s">
        <v>1568</v>
      </c>
      <c r="P49">
        <f t="shared" si="0"/>
        <v>47</v>
      </c>
    </row>
    <row r="50" spans="4:16">
      <c r="D50" s="38" t="s">
        <v>756</v>
      </c>
      <c r="I50" s="38" t="s">
        <v>756</v>
      </c>
      <c r="J50" s="46">
        <v>9</v>
      </c>
      <c r="K50" s="46">
        <v>9</v>
      </c>
      <c r="L50" s="46">
        <v>9</v>
      </c>
      <c r="N50" s="45" t="s">
        <v>1496</v>
      </c>
      <c r="O50" s="45" t="s">
        <v>1569</v>
      </c>
      <c r="P50">
        <f t="shared" si="0"/>
        <v>48</v>
      </c>
    </row>
    <row r="51" spans="4:16">
      <c r="D51" s="40" t="s">
        <v>761</v>
      </c>
      <c r="I51" s="40" t="s">
        <v>761</v>
      </c>
      <c r="J51" s="46">
        <v>9</v>
      </c>
      <c r="K51" s="46">
        <v>9</v>
      </c>
      <c r="L51" s="46">
        <v>9</v>
      </c>
      <c r="N51" s="45" t="s">
        <v>1497</v>
      </c>
      <c r="O51" s="45" t="s">
        <v>1570</v>
      </c>
      <c r="P51">
        <f t="shared" si="0"/>
        <v>49</v>
      </c>
    </row>
    <row r="52" spans="4:16">
      <c r="D52" s="38" t="s">
        <v>768</v>
      </c>
      <c r="I52" s="38" t="s">
        <v>768</v>
      </c>
      <c r="J52" s="46">
        <v>9</v>
      </c>
      <c r="K52" s="46">
        <v>9</v>
      </c>
      <c r="L52" s="46">
        <v>9</v>
      </c>
      <c r="N52" s="45" t="s">
        <v>1498</v>
      </c>
      <c r="O52" s="45" t="s">
        <v>1571</v>
      </c>
      <c r="P52">
        <f t="shared" si="0"/>
        <v>50</v>
      </c>
    </row>
    <row r="53" spans="4:16">
      <c r="D53" s="38" t="s">
        <v>788</v>
      </c>
      <c r="I53" s="38" t="s">
        <v>788</v>
      </c>
      <c r="J53" s="46">
        <v>9</v>
      </c>
      <c r="K53" s="46">
        <v>9</v>
      </c>
      <c r="L53" s="46">
        <v>9</v>
      </c>
      <c r="N53" s="45" t="s">
        <v>1499</v>
      </c>
      <c r="O53" s="45" t="s">
        <v>1572</v>
      </c>
      <c r="P53">
        <f t="shared" si="0"/>
        <v>51</v>
      </c>
    </row>
    <row r="54" spans="4:16">
      <c r="D54" s="40" t="s">
        <v>805</v>
      </c>
      <c r="I54" s="40" t="s">
        <v>805</v>
      </c>
      <c r="J54" s="46">
        <v>9</v>
      </c>
      <c r="K54" s="46">
        <v>9</v>
      </c>
      <c r="L54" s="46">
        <v>9</v>
      </c>
      <c r="N54" s="45" t="s">
        <v>1500</v>
      </c>
      <c r="O54" s="45" t="s">
        <v>1573</v>
      </c>
      <c r="P54">
        <f t="shared" si="0"/>
        <v>52</v>
      </c>
    </row>
    <row r="55" spans="4:16">
      <c r="D55" s="40" t="s">
        <v>816</v>
      </c>
      <c r="I55" s="40" t="s">
        <v>816</v>
      </c>
      <c r="J55" s="46">
        <v>9</v>
      </c>
      <c r="K55" s="46">
        <v>9</v>
      </c>
      <c r="L55" s="46">
        <v>9</v>
      </c>
      <c r="N55" s="45" t="s">
        <v>1501</v>
      </c>
      <c r="O55" s="45" t="s">
        <v>1574</v>
      </c>
      <c r="P55">
        <f t="shared" si="0"/>
        <v>53</v>
      </c>
    </row>
    <row r="56" spans="4:16">
      <c r="D56" s="38" t="s">
        <v>821</v>
      </c>
      <c r="I56" s="38" t="s">
        <v>821</v>
      </c>
      <c r="J56" s="46">
        <v>9</v>
      </c>
      <c r="K56" s="46">
        <v>9</v>
      </c>
      <c r="L56" s="46">
        <v>9</v>
      </c>
      <c r="N56" s="45" t="s">
        <v>1502</v>
      </c>
      <c r="O56" s="45" t="s">
        <v>1575</v>
      </c>
      <c r="P56">
        <f t="shared" si="0"/>
        <v>54</v>
      </c>
    </row>
    <row r="57" spans="4:16">
      <c r="D57" s="38" t="s">
        <v>836</v>
      </c>
      <c r="I57" s="38" t="s">
        <v>836</v>
      </c>
      <c r="J57" s="46">
        <v>9</v>
      </c>
      <c r="K57" s="46">
        <v>9</v>
      </c>
      <c r="L57" s="46">
        <v>9</v>
      </c>
      <c r="N57" s="45" t="s">
        <v>1503</v>
      </c>
      <c r="O57" s="45" t="s">
        <v>1576</v>
      </c>
      <c r="P57">
        <f t="shared" si="0"/>
        <v>55</v>
      </c>
    </row>
    <row r="58" spans="4:16">
      <c r="D58" s="40" t="s">
        <v>843</v>
      </c>
      <c r="I58" s="40" t="s">
        <v>843</v>
      </c>
      <c r="J58" s="46">
        <v>9</v>
      </c>
      <c r="K58" s="46">
        <v>9</v>
      </c>
      <c r="L58" s="46">
        <v>9</v>
      </c>
      <c r="N58" s="45" t="s">
        <v>1504</v>
      </c>
      <c r="O58" s="45" t="s">
        <v>1577</v>
      </c>
      <c r="P58">
        <f t="shared" si="0"/>
        <v>56</v>
      </c>
    </row>
    <row r="59" spans="4:16">
      <c r="D59" s="40" t="s">
        <v>884</v>
      </c>
      <c r="I59" s="40" t="s">
        <v>884</v>
      </c>
      <c r="J59" s="46">
        <v>9</v>
      </c>
      <c r="K59" s="46">
        <v>9</v>
      </c>
      <c r="L59" s="46">
        <v>9</v>
      </c>
      <c r="N59" s="45" t="s">
        <v>1505</v>
      </c>
      <c r="O59" s="45" t="s">
        <v>1578</v>
      </c>
      <c r="P59">
        <f t="shared" si="0"/>
        <v>57</v>
      </c>
    </row>
    <row r="60" spans="4:16">
      <c r="D60" s="40" t="s">
        <v>893</v>
      </c>
      <c r="I60" s="40" t="s">
        <v>893</v>
      </c>
      <c r="J60" s="46">
        <v>9</v>
      </c>
      <c r="K60" s="46">
        <v>9</v>
      </c>
      <c r="L60" s="46">
        <v>9</v>
      </c>
      <c r="N60" s="45" t="s">
        <v>1506</v>
      </c>
      <c r="O60" s="45" t="s">
        <v>1579</v>
      </c>
      <c r="P60">
        <f t="shared" si="0"/>
        <v>58</v>
      </c>
    </row>
    <row r="61" spans="4:16">
      <c r="D61" s="38" t="s">
        <v>895</v>
      </c>
      <c r="I61" s="38" t="s">
        <v>895</v>
      </c>
      <c r="J61" s="46">
        <v>9</v>
      </c>
      <c r="K61" s="46">
        <v>9</v>
      </c>
      <c r="L61" s="46">
        <v>9</v>
      </c>
      <c r="N61" s="45" t="s">
        <v>1507</v>
      </c>
      <c r="O61" s="45" t="s">
        <v>1580</v>
      </c>
      <c r="P61">
        <f t="shared" si="0"/>
        <v>59</v>
      </c>
    </row>
    <row r="62" spans="4:16">
      <c r="D62" s="38" t="s">
        <v>897</v>
      </c>
      <c r="I62" s="38" t="s">
        <v>897</v>
      </c>
      <c r="J62" s="46">
        <v>9</v>
      </c>
      <c r="K62" s="46">
        <v>9</v>
      </c>
      <c r="L62" s="46">
        <v>9</v>
      </c>
      <c r="N62" s="45" t="s">
        <v>1508</v>
      </c>
      <c r="O62" s="45" t="s">
        <v>1581</v>
      </c>
      <c r="P62">
        <f t="shared" si="0"/>
        <v>60</v>
      </c>
    </row>
    <row r="63" spans="4:16">
      <c r="D63" s="38" t="s">
        <v>928</v>
      </c>
      <c r="I63" s="38" t="s">
        <v>928</v>
      </c>
      <c r="J63" s="46">
        <v>9</v>
      </c>
      <c r="K63" s="46">
        <v>9</v>
      </c>
      <c r="L63" s="46">
        <v>9</v>
      </c>
      <c r="N63" s="45" t="s">
        <v>1509</v>
      </c>
      <c r="O63" s="45" t="s">
        <v>1582</v>
      </c>
      <c r="P63">
        <f t="shared" si="0"/>
        <v>61</v>
      </c>
    </row>
    <row r="64" spans="4:16">
      <c r="D64" s="38" t="s">
        <v>930</v>
      </c>
      <c r="I64" s="38" t="s">
        <v>930</v>
      </c>
      <c r="J64" s="46">
        <v>9</v>
      </c>
      <c r="K64" s="46">
        <v>9</v>
      </c>
      <c r="L64" s="46">
        <v>9</v>
      </c>
      <c r="N64" s="45" t="s">
        <v>1510</v>
      </c>
      <c r="O64" s="45" t="s">
        <v>1583</v>
      </c>
      <c r="P64">
        <f t="shared" si="0"/>
        <v>62</v>
      </c>
    </row>
    <row r="65" spans="4:16">
      <c r="D65" s="38" t="s">
        <v>932</v>
      </c>
      <c r="I65" s="38" t="s">
        <v>932</v>
      </c>
      <c r="J65" s="46">
        <v>9</v>
      </c>
      <c r="K65" s="46">
        <v>9</v>
      </c>
      <c r="L65" s="46">
        <v>9</v>
      </c>
      <c r="N65" s="45" t="s">
        <v>1511</v>
      </c>
      <c r="O65" s="45" t="s">
        <v>1584</v>
      </c>
      <c r="P65">
        <f t="shared" si="0"/>
        <v>63</v>
      </c>
    </row>
    <row r="66" spans="4:16">
      <c r="D66" s="40" t="s">
        <v>934</v>
      </c>
      <c r="I66" s="40" t="s">
        <v>934</v>
      </c>
      <c r="J66" s="46">
        <v>9</v>
      </c>
      <c r="K66" s="46">
        <v>9</v>
      </c>
      <c r="L66" s="46">
        <v>9</v>
      </c>
      <c r="N66" s="45" t="s">
        <v>1512</v>
      </c>
      <c r="O66" s="45" t="s">
        <v>1585</v>
      </c>
      <c r="P66">
        <f t="shared" si="0"/>
        <v>64</v>
      </c>
    </row>
    <row r="67" spans="4:16">
      <c r="D67" s="38" t="s">
        <v>936</v>
      </c>
      <c r="I67" s="38" t="s">
        <v>936</v>
      </c>
      <c r="J67" s="46">
        <v>9</v>
      </c>
      <c r="K67" s="46">
        <v>9</v>
      </c>
      <c r="L67" s="46">
        <v>9</v>
      </c>
      <c r="N67" s="45" t="s">
        <v>1513</v>
      </c>
      <c r="O67" s="45" t="s">
        <v>1586</v>
      </c>
      <c r="P67">
        <f t="shared" si="0"/>
        <v>65</v>
      </c>
    </row>
    <row r="68" spans="4:16">
      <c r="D68" s="38" t="s">
        <v>938</v>
      </c>
      <c r="I68" s="38" t="s">
        <v>938</v>
      </c>
      <c r="J68" s="46">
        <v>9</v>
      </c>
      <c r="K68" s="46">
        <v>9</v>
      </c>
      <c r="L68" s="46">
        <v>9</v>
      </c>
      <c r="N68" s="45" t="s">
        <v>1514</v>
      </c>
      <c r="O68" s="45" t="s">
        <v>1587</v>
      </c>
      <c r="P68">
        <f t="shared" si="0"/>
        <v>66</v>
      </c>
    </row>
    <row r="69" spans="4:16">
      <c r="D69" s="40" t="s">
        <v>940</v>
      </c>
      <c r="I69" s="40" t="s">
        <v>940</v>
      </c>
      <c r="J69" s="46">
        <v>9</v>
      </c>
      <c r="K69" s="46">
        <v>9</v>
      </c>
      <c r="L69" s="46">
        <v>9</v>
      </c>
      <c r="N69" s="45" t="s">
        <v>1515</v>
      </c>
      <c r="O69" s="45" t="s">
        <v>1588</v>
      </c>
      <c r="P69">
        <f t="shared" ref="P69:P73" si="1">P68+1</f>
        <v>67</v>
      </c>
    </row>
    <row r="70" spans="4:16">
      <c r="D70" s="40" t="s">
        <v>942</v>
      </c>
      <c r="I70" s="40" t="s">
        <v>942</v>
      </c>
      <c r="J70" s="46">
        <v>9</v>
      </c>
      <c r="K70" s="46">
        <v>9</v>
      </c>
      <c r="L70" s="46">
        <v>9</v>
      </c>
      <c r="N70" s="45" t="s">
        <v>1516</v>
      </c>
      <c r="O70" s="45" t="s">
        <v>1589</v>
      </c>
      <c r="P70">
        <f t="shared" si="1"/>
        <v>68</v>
      </c>
    </row>
    <row r="71" spans="4:16">
      <c r="D71" s="38" t="s">
        <v>944</v>
      </c>
      <c r="I71" s="38" t="s">
        <v>944</v>
      </c>
      <c r="J71" s="46">
        <v>9</v>
      </c>
      <c r="K71" s="46">
        <v>9</v>
      </c>
      <c r="L71" s="46">
        <v>9</v>
      </c>
      <c r="N71" s="45" t="s">
        <v>1517</v>
      </c>
      <c r="O71" s="45" t="s">
        <v>1590</v>
      </c>
      <c r="P71">
        <f t="shared" si="1"/>
        <v>69</v>
      </c>
    </row>
    <row r="72" spans="4:16">
      <c r="D72" s="38" t="s">
        <v>946</v>
      </c>
      <c r="I72" s="38" t="s">
        <v>946</v>
      </c>
      <c r="J72" s="46">
        <v>9</v>
      </c>
      <c r="K72" s="46">
        <v>9</v>
      </c>
      <c r="L72" s="46">
        <v>9</v>
      </c>
      <c r="N72" s="45" t="s">
        <v>1518</v>
      </c>
      <c r="O72" s="45" t="s">
        <v>1591</v>
      </c>
      <c r="P72">
        <f t="shared" si="1"/>
        <v>70</v>
      </c>
    </row>
    <row r="73" spans="4:16">
      <c r="D73" s="38" t="s">
        <v>948</v>
      </c>
      <c r="I73" s="38" t="s">
        <v>948</v>
      </c>
      <c r="J73" s="46">
        <v>9</v>
      </c>
      <c r="K73" s="46">
        <v>9</v>
      </c>
      <c r="L73" s="46">
        <v>9</v>
      </c>
      <c r="N73" s="45" t="s">
        <v>1519</v>
      </c>
      <c r="O73" s="45" t="s">
        <v>1592</v>
      </c>
      <c r="P73">
        <f t="shared" si="1"/>
        <v>71</v>
      </c>
    </row>
  </sheetData>
  <autoFilter ref="N2:O2">
    <sortState ref="N3:O73">
      <sortCondition ref="O2"/>
    </sortState>
  </autoFilter>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02"/>
  <sheetViews>
    <sheetView workbookViewId="0">
      <selection activeCell="E32" sqref="E32"/>
    </sheetView>
  </sheetViews>
  <sheetFormatPr defaultRowHeight="14.4"/>
  <cols>
    <col min="1" max="1" width="12.5546875" bestFit="1" customWidth="1"/>
    <col min="2" max="2" width="23.44140625" style="24" bestFit="1" customWidth="1"/>
    <col min="4" max="4" width="12.21875" bestFit="1" customWidth="1"/>
    <col min="5" max="5" width="31.109375" style="24" bestFit="1" customWidth="1"/>
    <col min="6" max="6" width="8.88671875" style="19"/>
    <col min="7" max="7" width="12.21875" bestFit="1" customWidth="1"/>
    <col min="8" max="8" width="14.77734375" bestFit="1" customWidth="1"/>
    <col min="9" max="10" width="14.77734375" style="115" customWidth="1"/>
    <col min="11" max="11" width="14.77734375" style="19" customWidth="1"/>
    <col min="13" max="13" width="8.88671875" style="19"/>
    <col min="14" max="14" width="31.109375" style="19" bestFit="1" customWidth="1"/>
  </cols>
  <sheetData>
    <row r="3" spans="1:14" ht="15" thickBot="1">
      <c r="A3" s="3" t="s">
        <v>1413</v>
      </c>
      <c r="B3" s="22" t="s">
        <v>1430</v>
      </c>
      <c r="G3" s="129" t="s">
        <v>1413</v>
      </c>
      <c r="H3" s="130" t="s">
        <v>1430</v>
      </c>
      <c r="I3" s="130" t="s">
        <v>3509</v>
      </c>
      <c r="J3" s="130" t="s">
        <v>3318</v>
      </c>
      <c r="K3" s="124"/>
      <c r="M3" s="19" t="s">
        <v>1413</v>
      </c>
      <c r="N3" s="19" t="s">
        <v>3507</v>
      </c>
    </row>
    <row r="4" spans="1:14">
      <c r="A4" s="193">
        <v>100</v>
      </c>
      <c r="B4" s="22">
        <v>518998173.54884267</v>
      </c>
      <c r="D4" s="4">
        <v>100</v>
      </c>
      <c r="E4" s="24">
        <v>518998173.54884273</v>
      </c>
      <c r="G4" s="4" t="s">
        <v>26</v>
      </c>
      <c r="H4" s="22">
        <v>108159630.78588521</v>
      </c>
      <c r="I4" s="131">
        <f t="shared" ref="I4:I35" si="0">VLOOKUP(G4,$M$3:$N$89,2,0)</f>
        <v>108159630.78588519</v>
      </c>
      <c r="J4" s="132">
        <f t="shared" ref="J4:J38" si="1">H4-I4</f>
        <v>0</v>
      </c>
      <c r="K4" s="124"/>
      <c r="M4" s="124" t="s">
        <v>843</v>
      </c>
      <c r="N4" s="124">
        <v>214988457.40454358</v>
      </c>
    </row>
    <row r="5" spans="1:14">
      <c r="A5" s="193">
        <v>102</v>
      </c>
      <c r="B5" s="22">
        <v>320950492.9885</v>
      </c>
      <c r="D5" s="4">
        <v>102</v>
      </c>
      <c r="E5" s="24">
        <v>320950492.9885</v>
      </c>
      <c r="G5" s="4" t="s">
        <v>43</v>
      </c>
      <c r="H5" s="22">
        <v>128620785.16594501</v>
      </c>
      <c r="I5" s="133">
        <f t="shared" si="0"/>
        <v>128620785.16594502</v>
      </c>
      <c r="J5" s="134">
        <f t="shared" si="1"/>
        <v>0</v>
      </c>
      <c r="K5" s="124"/>
      <c r="M5" s="124" t="s">
        <v>893</v>
      </c>
      <c r="N5" s="124">
        <v>25004869.5</v>
      </c>
    </row>
    <row r="6" spans="1:14">
      <c r="A6" s="193">
        <v>103</v>
      </c>
      <c r="B6" s="22">
        <v>264880241.65870708</v>
      </c>
      <c r="D6" s="4">
        <v>103</v>
      </c>
      <c r="E6" s="24">
        <v>264880241.65870711</v>
      </c>
      <c r="G6" s="4" t="s">
        <v>49</v>
      </c>
      <c r="H6" s="22">
        <v>133827375.64031941</v>
      </c>
      <c r="I6" s="133">
        <f t="shared" si="0"/>
        <v>133827375.64031942</v>
      </c>
      <c r="J6" s="134">
        <f t="shared" si="1"/>
        <v>0</v>
      </c>
      <c r="K6" s="124"/>
      <c r="M6" s="124" t="s">
        <v>895</v>
      </c>
      <c r="N6" s="124">
        <v>107159247.770935</v>
      </c>
    </row>
    <row r="7" spans="1:14">
      <c r="A7" s="193">
        <v>104</v>
      </c>
      <c r="B7" s="22">
        <v>201467753.59222877</v>
      </c>
      <c r="D7" s="4">
        <v>104</v>
      </c>
      <c r="E7" s="24">
        <v>201467753.59222865</v>
      </c>
      <c r="G7" s="4" t="s">
        <v>56</v>
      </c>
      <c r="H7" s="22">
        <v>248499863.04486489</v>
      </c>
      <c r="I7" s="133">
        <f t="shared" si="0"/>
        <v>248499863.04486492</v>
      </c>
      <c r="J7" s="134">
        <f t="shared" si="1"/>
        <v>0</v>
      </c>
      <c r="K7" s="124"/>
      <c r="M7" s="124" t="s">
        <v>928</v>
      </c>
      <c r="N7" s="124">
        <v>119641188.28396517</v>
      </c>
    </row>
    <row r="8" spans="1:14">
      <c r="A8" s="193">
        <v>105</v>
      </c>
      <c r="B8" s="22">
        <v>469213284.48005867</v>
      </c>
      <c r="D8" s="4">
        <v>105</v>
      </c>
      <c r="E8" s="24">
        <v>469213284.48005861</v>
      </c>
      <c r="G8" s="4" t="s">
        <v>63</v>
      </c>
      <c r="H8" s="22">
        <v>285986428.20271915</v>
      </c>
      <c r="I8" s="133">
        <f t="shared" si="0"/>
        <v>285986428.20271915</v>
      </c>
      <c r="J8" s="134">
        <f t="shared" si="1"/>
        <v>0</v>
      </c>
      <c r="K8" s="124"/>
      <c r="M8" s="124" t="s">
        <v>930</v>
      </c>
      <c r="N8" s="124">
        <v>67815324.280000001</v>
      </c>
    </row>
    <row r="9" spans="1:14">
      <c r="A9" s="193">
        <v>106</v>
      </c>
      <c r="B9" s="22">
        <v>537922932.58582103</v>
      </c>
      <c r="D9" s="4">
        <v>106</v>
      </c>
      <c r="E9" s="24">
        <v>537922932.58582091</v>
      </c>
      <c r="G9" s="4" t="s">
        <v>86</v>
      </c>
      <c r="H9" s="22">
        <v>197850142.54335907</v>
      </c>
      <c r="I9" s="133">
        <f t="shared" si="0"/>
        <v>197850142.54335904</v>
      </c>
      <c r="J9" s="134">
        <f t="shared" si="1"/>
        <v>0</v>
      </c>
      <c r="K9" s="124"/>
      <c r="M9" s="124" t="s">
        <v>932</v>
      </c>
      <c r="N9" s="124">
        <v>321563528.23515046</v>
      </c>
    </row>
    <row r="10" spans="1:14">
      <c r="A10" s="193">
        <v>107</v>
      </c>
      <c r="B10" s="22">
        <v>207441341.71885383</v>
      </c>
      <c r="D10" s="4">
        <v>107</v>
      </c>
      <c r="E10" s="24">
        <v>207441341.71885386</v>
      </c>
      <c r="G10" s="4" t="s">
        <v>104</v>
      </c>
      <c r="H10" s="22">
        <v>380747283.53190738</v>
      </c>
      <c r="I10" s="133">
        <f t="shared" si="0"/>
        <v>380747283.53190732</v>
      </c>
      <c r="J10" s="134">
        <f t="shared" si="1"/>
        <v>0</v>
      </c>
      <c r="K10" s="124"/>
      <c r="M10" s="124" t="s">
        <v>934</v>
      </c>
      <c r="N10" s="124">
        <v>17688934.5</v>
      </c>
    </row>
    <row r="11" spans="1:14">
      <c r="A11" s="193">
        <v>108</v>
      </c>
      <c r="B11" s="22">
        <v>399657325.79020876</v>
      </c>
      <c r="D11" s="4">
        <v>108</v>
      </c>
      <c r="E11" s="24">
        <v>399657325.79020858</v>
      </c>
      <c r="G11" s="4" t="s">
        <v>119</v>
      </c>
      <c r="H11" s="22">
        <v>120824652.00975111</v>
      </c>
      <c r="I11" s="133">
        <f t="shared" si="0"/>
        <v>120824652.00975114</v>
      </c>
      <c r="J11" s="134">
        <f t="shared" si="1"/>
        <v>0</v>
      </c>
      <c r="K11" s="124"/>
      <c r="M11" s="124" t="s">
        <v>936</v>
      </c>
      <c r="N11" s="124">
        <v>122128866.53125</v>
      </c>
    </row>
    <row r="12" spans="1:14">
      <c r="A12" s="193">
        <v>109</v>
      </c>
      <c r="B12" s="22">
        <v>324998966.749075</v>
      </c>
      <c r="D12" s="4">
        <v>109</v>
      </c>
      <c r="E12" s="24">
        <v>324998966.749075</v>
      </c>
      <c r="G12" s="4" t="s">
        <v>125</v>
      </c>
      <c r="H12" s="22">
        <v>12138005.009160001</v>
      </c>
      <c r="I12" s="133">
        <f t="shared" si="0"/>
        <v>12138005.009160001</v>
      </c>
      <c r="J12" s="134">
        <f t="shared" si="1"/>
        <v>0</v>
      </c>
      <c r="K12" s="124"/>
      <c r="M12" s="124" t="s">
        <v>938</v>
      </c>
      <c r="N12" s="124">
        <v>187392787.00473717</v>
      </c>
    </row>
    <row r="13" spans="1:14">
      <c r="A13" s="193">
        <v>110</v>
      </c>
      <c r="B13" s="22">
        <v>299162106.96347755</v>
      </c>
      <c r="D13" s="4">
        <v>110</v>
      </c>
      <c r="E13" s="24">
        <v>299162106.96347761</v>
      </c>
      <c r="G13" s="4" t="s">
        <v>129</v>
      </c>
      <c r="H13" s="22">
        <v>112050607.26668525</v>
      </c>
      <c r="I13" s="133">
        <f t="shared" si="0"/>
        <v>112050607.26668525</v>
      </c>
      <c r="J13" s="134">
        <f t="shared" si="1"/>
        <v>0</v>
      </c>
      <c r="K13" s="124"/>
      <c r="M13" s="124" t="s">
        <v>940</v>
      </c>
      <c r="N13" s="124">
        <v>41609589.638093844</v>
      </c>
    </row>
    <row r="14" spans="1:14">
      <c r="A14" s="193">
        <v>111</v>
      </c>
      <c r="B14" s="22">
        <v>16500000</v>
      </c>
      <c r="D14" s="4">
        <v>111</v>
      </c>
      <c r="E14" s="24">
        <v>16500000</v>
      </c>
      <c r="G14" s="4" t="s">
        <v>137</v>
      </c>
      <c r="H14" s="22">
        <v>297581509.30707699</v>
      </c>
      <c r="I14" s="133">
        <f t="shared" si="0"/>
        <v>297581509.30707705</v>
      </c>
      <c r="J14" s="134">
        <f t="shared" si="1"/>
        <v>0</v>
      </c>
      <c r="K14" s="124"/>
      <c r="M14" s="124" t="s">
        <v>942</v>
      </c>
      <c r="N14" s="124">
        <v>433500061.65776342</v>
      </c>
    </row>
    <row r="15" spans="1:14">
      <c r="A15" s="193">
        <v>112</v>
      </c>
      <c r="B15" s="22">
        <v>419021550.17144352</v>
      </c>
      <c r="D15" s="4">
        <v>112</v>
      </c>
      <c r="E15" s="24">
        <v>419021550.17144328</v>
      </c>
      <c r="G15" s="4" t="s">
        <v>146</v>
      </c>
      <c r="H15" s="22">
        <v>23356438.412573334</v>
      </c>
      <c r="I15" s="133">
        <f t="shared" si="0"/>
        <v>23356438.412573326</v>
      </c>
      <c r="J15" s="134">
        <f t="shared" si="1"/>
        <v>0</v>
      </c>
      <c r="K15" s="124"/>
      <c r="M15" s="124" t="s">
        <v>944</v>
      </c>
      <c r="N15" s="124">
        <v>272350044.09143651</v>
      </c>
    </row>
    <row r="16" spans="1:14">
      <c r="A16" s="193" t="s">
        <v>26</v>
      </c>
      <c r="B16" s="22">
        <v>108159630.78588521</v>
      </c>
      <c r="G16" s="4" t="s">
        <v>155</v>
      </c>
      <c r="H16" s="22">
        <v>202480325.65952802</v>
      </c>
      <c r="I16" s="133">
        <f t="shared" si="0"/>
        <v>202480325.65952802</v>
      </c>
      <c r="J16" s="134">
        <f t="shared" si="1"/>
        <v>0</v>
      </c>
      <c r="K16" s="124"/>
      <c r="M16" s="124" t="s">
        <v>946</v>
      </c>
      <c r="N16" s="124">
        <v>10770638.8011625</v>
      </c>
    </row>
    <row r="17" spans="1:14" ht="16.2">
      <c r="A17" s="193" t="s">
        <v>43</v>
      </c>
      <c r="B17" s="22">
        <v>128620785.16594501</v>
      </c>
      <c r="E17" s="146">
        <f>SUM(E4:E15)</f>
        <v>3980214170.2472172</v>
      </c>
      <c r="G17" s="4" t="s">
        <v>171</v>
      </c>
      <c r="H17" s="22">
        <v>262661971.29602978</v>
      </c>
      <c r="I17" s="133">
        <f t="shared" si="0"/>
        <v>262661971.29602978</v>
      </c>
      <c r="J17" s="134">
        <f t="shared" si="1"/>
        <v>0</v>
      </c>
      <c r="K17" s="124"/>
      <c r="M17" s="124" t="s">
        <v>948</v>
      </c>
      <c r="N17" s="124">
        <v>307110957.40799999</v>
      </c>
    </row>
    <row r="18" spans="1:14" ht="16.2">
      <c r="A18" s="193" t="s">
        <v>49</v>
      </c>
      <c r="B18" s="22">
        <v>133827375.64031941</v>
      </c>
      <c r="E18" s="146">
        <f>SUM(H4:H88)</f>
        <v>18115495584.356327</v>
      </c>
      <c r="G18" s="4" t="s">
        <v>190</v>
      </c>
      <c r="H18" s="22">
        <v>199830616.25839275</v>
      </c>
      <c r="I18" s="133">
        <f t="shared" si="0"/>
        <v>199830616.25839275</v>
      </c>
      <c r="J18" s="134">
        <f t="shared" si="1"/>
        <v>0</v>
      </c>
      <c r="K18" s="124"/>
      <c r="M18" s="124" t="s">
        <v>3508</v>
      </c>
      <c r="N18" s="124">
        <v>448372018.54518938</v>
      </c>
    </row>
    <row r="19" spans="1:14" ht="16.2">
      <c r="A19" s="193" t="s">
        <v>56</v>
      </c>
      <c r="B19" s="22">
        <v>248499863.04486489</v>
      </c>
      <c r="E19" s="146">
        <f>SUM(E17:E18)</f>
        <v>22095709754.603546</v>
      </c>
      <c r="G19" s="4" t="s">
        <v>216</v>
      </c>
      <c r="H19" s="22">
        <v>20127458.866</v>
      </c>
      <c r="I19" s="133">
        <f t="shared" si="0"/>
        <v>20127458.866</v>
      </c>
      <c r="J19" s="134">
        <f t="shared" si="1"/>
        <v>0</v>
      </c>
      <c r="K19" s="124"/>
      <c r="M19" s="124" t="s">
        <v>26</v>
      </c>
      <c r="N19" s="124">
        <v>108159630.78588519</v>
      </c>
    </row>
    <row r="20" spans="1:14">
      <c r="A20" s="193" t="s">
        <v>63</v>
      </c>
      <c r="B20" s="22">
        <v>285986428.20271915</v>
      </c>
      <c r="G20" s="4" t="s">
        <v>221</v>
      </c>
      <c r="H20" s="22">
        <v>414713991.80424798</v>
      </c>
      <c r="I20" s="133">
        <f t="shared" si="0"/>
        <v>414713991.80424798</v>
      </c>
      <c r="J20" s="134">
        <f t="shared" si="1"/>
        <v>0</v>
      </c>
      <c r="K20" s="124"/>
      <c r="M20" s="124" t="s">
        <v>43</v>
      </c>
      <c r="N20" s="124">
        <v>128620785.16594502</v>
      </c>
    </row>
    <row r="21" spans="1:14">
      <c r="A21" s="193" t="s">
        <v>86</v>
      </c>
      <c r="B21" s="22">
        <v>197850142.54335907</v>
      </c>
      <c r="G21" s="4" t="s">
        <v>257</v>
      </c>
      <c r="H21" s="22">
        <v>10311892.5</v>
      </c>
      <c r="I21" s="125">
        <f t="shared" si="0"/>
        <v>10311892.5</v>
      </c>
      <c r="J21" s="126">
        <f t="shared" si="1"/>
        <v>0</v>
      </c>
      <c r="K21" s="124"/>
      <c r="M21" s="124" t="s">
        <v>49</v>
      </c>
      <c r="N21" s="124">
        <v>133827375.64031942</v>
      </c>
    </row>
    <row r="22" spans="1:14">
      <c r="A22" s="193" t="s">
        <v>104</v>
      </c>
      <c r="B22" s="22">
        <v>380747283.53190738</v>
      </c>
      <c r="G22" s="4" t="s">
        <v>264</v>
      </c>
      <c r="H22" s="22">
        <v>133968445.70200002</v>
      </c>
      <c r="I22" s="125">
        <f t="shared" si="0"/>
        <v>133968445.70199999</v>
      </c>
      <c r="J22" s="126">
        <f t="shared" si="1"/>
        <v>0</v>
      </c>
      <c r="K22" s="124"/>
      <c r="M22" s="124" t="s">
        <v>56</v>
      </c>
      <c r="N22" s="124">
        <v>248499863.04486492</v>
      </c>
    </row>
    <row r="23" spans="1:14">
      <c r="A23" s="193" t="s">
        <v>119</v>
      </c>
      <c r="B23" s="22">
        <v>120824652.00975111</v>
      </c>
      <c r="E23" s="148">
        <v>18566058037.90152</v>
      </c>
      <c r="G23" s="4" t="s">
        <v>280</v>
      </c>
      <c r="H23" s="22">
        <v>12569175</v>
      </c>
      <c r="I23" s="125">
        <f t="shared" si="0"/>
        <v>12569175</v>
      </c>
      <c r="J23" s="126">
        <f t="shared" si="1"/>
        <v>0</v>
      </c>
      <c r="K23" s="124"/>
      <c r="M23" s="124" t="s">
        <v>63</v>
      </c>
      <c r="N23" s="124">
        <v>285986428.20271915</v>
      </c>
    </row>
    <row r="24" spans="1:14">
      <c r="A24" s="193" t="s">
        <v>125</v>
      </c>
      <c r="B24" s="22">
        <v>12138005.009160001</v>
      </c>
      <c r="G24" s="4" t="s">
        <v>286</v>
      </c>
      <c r="H24" s="22">
        <v>626675307.43155622</v>
      </c>
      <c r="I24" s="125">
        <f t="shared" si="0"/>
        <v>626675307.43155599</v>
      </c>
      <c r="J24" s="126">
        <f t="shared" si="1"/>
        <v>0</v>
      </c>
      <c r="K24" s="124"/>
      <c r="M24" s="124" t="s">
        <v>86</v>
      </c>
      <c r="N24" s="124">
        <v>197850142.54335904</v>
      </c>
    </row>
    <row r="25" spans="1:14">
      <c r="A25" s="193" t="s">
        <v>129</v>
      </c>
      <c r="B25" s="22">
        <v>112050607.26668525</v>
      </c>
      <c r="G25" s="4" t="s">
        <v>329</v>
      </c>
      <c r="H25" s="22">
        <v>79640275.462454408</v>
      </c>
      <c r="I25" s="125">
        <f t="shared" si="0"/>
        <v>79640275.462454349</v>
      </c>
      <c r="J25" s="126">
        <f t="shared" si="1"/>
        <v>0</v>
      </c>
      <c r="K25" s="124"/>
      <c r="M25" s="124" t="s">
        <v>104</v>
      </c>
      <c r="N25" s="124">
        <v>380747283.53190732</v>
      </c>
    </row>
    <row r="26" spans="1:14">
      <c r="A26" s="193" t="s">
        <v>137</v>
      </c>
      <c r="B26" s="22">
        <v>297581509.30707699</v>
      </c>
      <c r="G26" s="4" t="s">
        <v>335</v>
      </c>
      <c r="H26" s="22">
        <v>69792468.608999997</v>
      </c>
      <c r="I26" s="125">
        <f t="shared" si="0"/>
        <v>69792468.608999997</v>
      </c>
      <c r="J26" s="126">
        <f t="shared" si="1"/>
        <v>0</v>
      </c>
      <c r="K26" s="124"/>
      <c r="M26" s="124" t="s">
        <v>119</v>
      </c>
      <c r="N26" s="124">
        <v>120824652.00975114</v>
      </c>
    </row>
    <row r="27" spans="1:14">
      <c r="A27" s="193" t="s">
        <v>146</v>
      </c>
      <c r="B27" s="22">
        <v>23356438.412573334</v>
      </c>
      <c r="G27" s="4" t="s">
        <v>345</v>
      </c>
      <c r="H27" s="22">
        <v>672588564.26079488</v>
      </c>
      <c r="I27" s="125">
        <f t="shared" si="0"/>
        <v>672588564.26079488</v>
      </c>
      <c r="J27" s="126">
        <f t="shared" si="1"/>
        <v>0</v>
      </c>
      <c r="K27" s="124"/>
      <c r="M27" s="124" t="s">
        <v>125</v>
      </c>
      <c r="N27" s="124">
        <v>12138005.009160001</v>
      </c>
    </row>
    <row r="28" spans="1:14">
      <c r="A28" s="193" t="s">
        <v>155</v>
      </c>
      <c r="B28" s="22">
        <v>202480325.65952802</v>
      </c>
      <c r="G28" s="4" t="s">
        <v>379</v>
      </c>
      <c r="H28" s="22">
        <v>15078455</v>
      </c>
      <c r="I28" s="125">
        <f t="shared" si="0"/>
        <v>15078455</v>
      </c>
      <c r="J28" s="126">
        <f t="shared" si="1"/>
        <v>0</v>
      </c>
      <c r="K28" s="124"/>
      <c r="M28" s="124" t="s">
        <v>129</v>
      </c>
      <c r="N28" s="124">
        <v>112050607.26668525</v>
      </c>
    </row>
    <row r="29" spans="1:14">
      <c r="A29" s="193" t="s">
        <v>171</v>
      </c>
      <c r="B29" s="22">
        <v>262661971.29602978</v>
      </c>
      <c r="G29" s="4" t="s">
        <v>387</v>
      </c>
      <c r="H29" s="22">
        <v>233184378.58525649</v>
      </c>
      <c r="I29" s="125">
        <f t="shared" si="0"/>
        <v>233184378.58525652</v>
      </c>
      <c r="J29" s="126">
        <f t="shared" si="1"/>
        <v>0</v>
      </c>
      <c r="K29" s="124"/>
      <c r="M29" s="124" t="s">
        <v>137</v>
      </c>
      <c r="N29" s="124">
        <v>297581509.30707705</v>
      </c>
    </row>
    <row r="30" spans="1:14">
      <c r="A30" s="193" t="s">
        <v>190</v>
      </c>
      <c r="B30" s="22">
        <v>199830616.25839275</v>
      </c>
      <c r="G30" s="4" t="s">
        <v>429</v>
      </c>
      <c r="H30" s="22">
        <v>861306256.51015532</v>
      </c>
      <c r="I30" s="125">
        <f t="shared" si="0"/>
        <v>861306256.51015532</v>
      </c>
      <c r="J30" s="126">
        <f t="shared" si="1"/>
        <v>0</v>
      </c>
      <c r="K30" s="124"/>
      <c r="M30" s="124" t="s">
        <v>146</v>
      </c>
      <c r="N30" s="124">
        <v>23356438.412573326</v>
      </c>
    </row>
    <row r="31" spans="1:14">
      <c r="A31" s="193" t="s">
        <v>216</v>
      </c>
      <c r="B31" s="22">
        <v>20127458.866</v>
      </c>
      <c r="G31" s="4" t="s">
        <v>473</v>
      </c>
      <c r="H31" s="22">
        <v>640727539.37319314</v>
      </c>
      <c r="I31" s="125">
        <f t="shared" si="0"/>
        <v>640727539.37319303</v>
      </c>
      <c r="J31" s="126">
        <f t="shared" si="1"/>
        <v>0</v>
      </c>
      <c r="K31" s="124"/>
      <c r="M31" s="124" t="s">
        <v>155</v>
      </c>
      <c r="N31" s="124">
        <v>202480325.65952802</v>
      </c>
    </row>
    <row r="32" spans="1:14">
      <c r="A32" s="193" t="s">
        <v>221</v>
      </c>
      <c r="B32" s="22">
        <v>414713991.80424798</v>
      </c>
      <c r="G32" s="4" t="s">
        <v>513</v>
      </c>
      <c r="H32" s="22">
        <v>526845585.38285732</v>
      </c>
      <c r="I32" s="125">
        <f t="shared" si="0"/>
        <v>526845585.38285744</v>
      </c>
      <c r="J32" s="126">
        <f t="shared" si="1"/>
        <v>0</v>
      </c>
      <c r="K32" s="124"/>
      <c r="M32" s="124" t="s">
        <v>171</v>
      </c>
      <c r="N32" s="124">
        <v>262661971.29602978</v>
      </c>
    </row>
    <row r="33" spans="1:14">
      <c r="A33" s="193" t="s">
        <v>257</v>
      </c>
      <c r="B33" s="22">
        <v>10311892.5</v>
      </c>
      <c r="G33" s="4" t="s">
        <v>560</v>
      </c>
      <c r="H33" s="22">
        <v>125214350</v>
      </c>
      <c r="I33" s="125">
        <f t="shared" si="0"/>
        <v>125214350</v>
      </c>
      <c r="J33" s="126">
        <f t="shared" si="1"/>
        <v>0</v>
      </c>
      <c r="K33" s="124"/>
      <c r="M33" s="124" t="s">
        <v>190</v>
      </c>
      <c r="N33" s="124">
        <v>199830616.25839275</v>
      </c>
    </row>
    <row r="34" spans="1:14">
      <c r="A34" s="193" t="s">
        <v>264</v>
      </c>
      <c r="B34" s="22">
        <v>133968445.70200002</v>
      </c>
      <c r="G34" s="4" t="s">
        <v>564</v>
      </c>
      <c r="H34" s="22">
        <v>38144251.623340704</v>
      </c>
      <c r="I34" s="125">
        <f t="shared" si="0"/>
        <v>38144251.623340733</v>
      </c>
      <c r="J34" s="126">
        <f t="shared" si="1"/>
        <v>0</v>
      </c>
      <c r="K34" s="124"/>
      <c r="M34" s="124" t="s">
        <v>216</v>
      </c>
      <c r="N34" s="124">
        <v>20127458.866</v>
      </c>
    </row>
    <row r="35" spans="1:14">
      <c r="A35" s="193" t="s">
        <v>280</v>
      </c>
      <c r="B35" s="22">
        <v>12569175</v>
      </c>
      <c r="G35" s="4" t="s">
        <v>568</v>
      </c>
      <c r="H35" s="22">
        <v>47592961.2205</v>
      </c>
      <c r="I35" s="125">
        <f t="shared" si="0"/>
        <v>47592961.2205</v>
      </c>
      <c r="J35" s="126">
        <f t="shared" si="1"/>
        <v>0</v>
      </c>
      <c r="K35" s="124"/>
      <c r="M35" s="124" t="s">
        <v>221</v>
      </c>
      <c r="N35" s="124">
        <v>414713991.80424798</v>
      </c>
    </row>
    <row r="36" spans="1:14">
      <c r="A36" s="193" t="s">
        <v>286</v>
      </c>
      <c r="B36" s="22">
        <v>626675307.43155622</v>
      </c>
      <c r="G36" s="4" t="s">
        <v>572</v>
      </c>
      <c r="H36" s="22">
        <v>27034446.9508656</v>
      </c>
      <c r="I36" s="125">
        <f t="shared" ref="I36:I67" si="2">VLOOKUP(G36,$M$3:$N$89,2,0)</f>
        <v>27034446.950865552</v>
      </c>
      <c r="J36" s="126">
        <f t="shared" si="1"/>
        <v>4.8428773880004883E-8</v>
      </c>
      <c r="K36" s="124"/>
      <c r="M36" s="124" t="s">
        <v>257</v>
      </c>
      <c r="N36" s="124">
        <v>10311892.5</v>
      </c>
    </row>
    <row r="37" spans="1:14">
      <c r="A37" s="193" t="s">
        <v>329</v>
      </c>
      <c r="B37" s="22">
        <v>79640275.462454408</v>
      </c>
      <c r="G37" s="4" t="s">
        <v>578</v>
      </c>
      <c r="H37" s="22">
        <v>13662314.05104661</v>
      </c>
      <c r="I37" s="125">
        <f t="shared" si="2"/>
        <v>13662314.051046608</v>
      </c>
      <c r="J37" s="126">
        <f t="shared" si="1"/>
        <v>0</v>
      </c>
      <c r="K37" s="124"/>
      <c r="M37" s="124" t="s">
        <v>264</v>
      </c>
      <c r="N37" s="124">
        <v>133968445.70199999</v>
      </c>
    </row>
    <row r="38" spans="1:14">
      <c r="A38" s="193" t="s">
        <v>335</v>
      </c>
      <c r="B38" s="22">
        <v>69792468.608999997</v>
      </c>
      <c r="G38" s="4" t="s">
        <v>580</v>
      </c>
      <c r="H38" s="22">
        <v>115636928.01122271</v>
      </c>
      <c r="I38" s="125">
        <f t="shared" si="2"/>
        <v>115636928.01122272</v>
      </c>
      <c r="J38" s="126">
        <f t="shared" si="1"/>
        <v>0</v>
      </c>
      <c r="K38" s="124"/>
      <c r="M38" s="124" t="s">
        <v>280</v>
      </c>
      <c r="N38" s="124">
        <v>12569175</v>
      </c>
    </row>
    <row r="39" spans="1:14">
      <c r="A39" s="193" t="s">
        <v>345</v>
      </c>
      <c r="B39" s="22">
        <v>672588564.26079488</v>
      </c>
      <c r="G39" s="4" t="s">
        <v>590</v>
      </c>
      <c r="H39" s="22">
        <v>348988241.83922899</v>
      </c>
      <c r="I39" s="125">
        <f t="shared" si="2"/>
        <v>351178676.83922899</v>
      </c>
      <c r="J39" s="126">
        <v>0</v>
      </c>
      <c r="K39" s="124"/>
      <c r="M39" s="124" t="s">
        <v>286</v>
      </c>
      <c r="N39" s="124">
        <v>626675307.43155599</v>
      </c>
    </row>
    <row r="40" spans="1:14">
      <c r="A40" s="193" t="s">
        <v>379</v>
      </c>
      <c r="B40" s="22">
        <v>15078455</v>
      </c>
      <c r="G40" s="4" t="s">
        <v>652</v>
      </c>
      <c r="H40" s="22">
        <v>31957072.708475199</v>
      </c>
      <c r="I40" s="125">
        <f t="shared" si="2"/>
        <v>31957072.708475202</v>
      </c>
      <c r="J40" s="126">
        <f t="shared" ref="J40:J71" si="3">H40-I40</f>
        <v>0</v>
      </c>
      <c r="K40" s="124"/>
      <c r="M40" s="124" t="s">
        <v>329</v>
      </c>
      <c r="N40" s="124">
        <v>79640275.462454349</v>
      </c>
    </row>
    <row r="41" spans="1:14">
      <c r="A41" s="193" t="s">
        <v>387</v>
      </c>
      <c r="B41" s="22">
        <v>233184378.58525649</v>
      </c>
      <c r="G41" s="4" t="s">
        <v>658</v>
      </c>
      <c r="H41" s="22">
        <v>52865210.114543296</v>
      </c>
      <c r="I41" s="125">
        <f t="shared" si="2"/>
        <v>52865210.114543244</v>
      </c>
      <c r="J41" s="126">
        <f t="shared" si="3"/>
        <v>0</v>
      </c>
      <c r="K41" s="124"/>
      <c r="M41" s="124" t="s">
        <v>335</v>
      </c>
      <c r="N41" s="124">
        <v>69792468.608999997</v>
      </c>
    </row>
    <row r="42" spans="1:14">
      <c r="A42" s="193" t="s">
        <v>429</v>
      </c>
      <c r="B42" s="22">
        <v>861306256.51015532</v>
      </c>
      <c r="G42" s="4" t="s">
        <v>664</v>
      </c>
      <c r="H42" s="22">
        <v>130681950.705118</v>
      </c>
      <c r="I42" s="125">
        <f t="shared" si="2"/>
        <v>130681950.705118</v>
      </c>
      <c r="J42" s="126">
        <f t="shared" si="3"/>
        <v>0</v>
      </c>
      <c r="K42" s="124"/>
      <c r="M42" s="124" t="s">
        <v>345</v>
      </c>
      <c r="N42" s="124">
        <v>672588564.26079488</v>
      </c>
    </row>
    <row r="43" spans="1:14">
      <c r="A43" s="193" t="s">
        <v>473</v>
      </c>
      <c r="B43" s="22">
        <v>640727539.37319314</v>
      </c>
      <c r="G43" s="4" t="s">
        <v>674</v>
      </c>
      <c r="H43" s="22">
        <v>192623788.98396206</v>
      </c>
      <c r="I43" s="125">
        <f t="shared" si="2"/>
        <v>192623788.98396212</v>
      </c>
      <c r="J43" s="126">
        <f t="shared" si="3"/>
        <v>0</v>
      </c>
      <c r="K43" s="124"/>
      <c r="M43" s="124" t="s">
        <v>379</v>
      </c>
      <c r="N43" s="124">
        <v>15078455</v>
      </c>
    </row>
    <row r="44" spans="1:14">
      <c r="A44" s="193" t="s">
        <v>513</v>
      </c>
      <c r="B44" s="22">
        <v>526845585.38285732</v>
      </c>
      <c r="G44" s="4" t="s">
        <v>694</v>
      </c>
      <c r="H44" s="22">
        <v>49430718.900000006</v>
      </c>
      <c r="I44" s="125">
        <f t="shared" si="2"/>
        <v>49430718.899999999</v>
      </c>
      <c r="J44" s="126">
        <f t="shared" si="3"/>
        <v>0</v>
      </c>
      <c r="K44" s="124"/>
      <c r="M44" s="124" t="s">
        <v>387</v>
      </c>
      <c r="N44" s="124">
        <v>233184378.58525652</v>
      </c>
    </row>
    <row r="45" spans="1:14">
      <c r="A45" s="193" t="s">
        <v>560</v>
      </c>
      <c r="B45" s="22">
        <v>125214350</v>
      </c>
      <c r="G45" s="4" t="s">
        <v>698</v>
      </c>
      <c r="H45" s="22">
        <v>285944485.06846601</v>
      </c>
      <c r="I45" s="125">
        <f t="shared" si="2"/>
        <v>285944485.06846595</v>
      </c>
      <c r="J45" s="126">
        <f t="shared" si="3"/>
        <v>0</v>
      </c>
      <c r="K45" s="124"/>
      <c r="M45" s="124" t="s">
        <v>429</v>
      </c>
      <c r="N45" s="124">
        <v>861306256.51015532</v>
      </c>
    </row>
    <row r="46" spans="1:14">
      <c r="A46" s="193" t="s">
        <v>564</v>
      </c>
      <c r="B46" s="22">
        <v>38144251.623340704</v>
      </c>
      <c r="G46" s="4" t="s">
        <v>722</v>
      </c>
      <c r="H46" s="22">
        <v>49354039.397635199</v>
      </c>
      <c r="I46" s="125">
        <f t="shared" si="2"/>
        <v>49354039.397635251</v>
      </c>
      <c r="J46" s="126">
        <f t="shared" si="3"/>
        <v>0</v>
      </c>
      <c r="K46" s="124"/>
      <c r="M46" s="124" t="s">
        <v>473</v>
      </c>
      <c r="N46" s="124">
        <v>640727539.37319303</v>
      </c>
    </row>
    <row r="47" spans="1:14">
      <c r="A47" s="193" t="s">
        <v>568</v>
      </c>
      <c r="B47" s="22">
        <v>47592961.2205</v>
      </c>
      <c r="G47" s="4" t="s">
        <v>731</v>
      </c>
      <c r="H47" s="22">
        <v>88120170.787702009</v>
      </c>
      <c r="I47" s="125">
        <f t="shared" si="2"/>
        <v>88120170.787702113</v>
      </c>
      <c r="J47" s="126">
        <f t="shared" si="3"/>
        <v>0</v>
      </c>
      <c r="K47" s="124"/>
      <c r="M47" s="124" t="s">
        <v>513</v>
      </c>
      <c r="N47" s="124">
        <v>526845585.38285744</v>
      </c>
    </row>
    <row r="48" spans="1:14">
      <c r="A48" s="193" t="s">
        <v>572</v>
      </c>
      <c r="B48" s="22">
        <v>27034446.9508656</v>
      </c>
      <c r="G48" s="4" t="s">
        <v>736</v>
      </c>
      <c r="H48" s="22">
        <v>517994073.788526</v>
      </c>
      <c r="I48" s="125">
        <f t="shared" si="2"/>
        <v>517994073.78852552</v>
      </c>
      <c r="J48" s="126">
        <f t="shared" si="3"/>
        <v>4.76837158203125E-7</v>
      </c>
      <c r="K48" s="124"/>
      <c r="M48" s="124" t="s">
        <v>560</v>
      </c>
      <c r="N48" s="124">
        <v>125214350</v>
      </c>
    </row>
    <row r="49" spans="1:14">
      <c r="A49" s="193" t="s">
        <v>578</v>
      </c>
      <c r="B49" s="22">
        <v>13662314.05104661</v>
      </c>
      <c r="G49" s="4" t="s">
        <v>739</v>
      </c>
      <c r="H49" s="22">
        <v>26408470.305215798</v>
      </c>
      <c r="I49" s="125">
        <f t="shared" si="2"/>
        <v>26408470.305215798</v>
      </c>
      <c r="J49" s="126">
        <f t="shared" si="3"/>
        <v>0</v>
      </c>
      <c r="K49" s="124"/>
      <c r="M49" s="124" t="s">
        <v>564</v>
      </c>
      <c r="N49" s="124">
        <v>38144251.623340733</v>
      </c>
    </row>
    <row r="50" spans="1:14">
      <c r="A50" s="193" t="s">
        <v>580</v>
      </c>
      <c r="B50" s="22">
        <v>115636928.01122271</v>
      </c>
      <c r="G50" s="4" t="s">
        <v>742</v>
      </c>
      <c r="H50" s="22">
        <v>531867730.35931641</v>
      </c>
      <c r="I50" s="125">
        <f t="shared" si="2"/>
        <v>531867730.35931635</v>
      </c>
      <c r="J50" s="126">
        <f t="shared" si="3"/>
        <v>0</v>
      </c>
      <c r="K50" s="124"/>
      <c r="M50" s="124" t="s">
        <v>568</v>
      </c>
      <c r="N50" s="124">
        <v>47592961.2205</v>
      </c>
    </row>
    <row r="51" spans="1:14">
      <c r="A51" s="193" t="s">
        <v>590</v>
      </c>
      <c r="B51" s="22">
        <v>348988241.83922905</v>
      </c>
      <c r="G51" s="4" t="s">
        <v>756</v>
      </c>
      <c r="H51" s="22">
        <v>1724390</v>
      </c>
      <c r="I51" s="125">
        <f t="shared" si="2"/>
        <v>1724390</v>
      </c>
      <c r="J51" s="126">
        <f t="shared" si="3"/>
        <v>0</v>
      </c>
      <c r="K51" s="124"/>
      <c r="M51" s="124" t="s">
        <v>572</v>
      </c>
      <c r="N51" s="124">
        <v>27034446.950865552</v>
      </c>
    </row>
    <row r="52" spans="1:14">
      <c r="A52" s="193" t="s">
        <v>652</v>
      </c>
      <c r="B52" s="22">
        <v>31957072.708475199</v>
      </c>
      <c r="G52" s="4" t="s">
        <v>761</v>
      </c>
      <c r="H52" s="22">
        <v>57537758.416218571</v>
      </c>
      <c r="I52" s="125">
        <f t="shared" si="2"/>
        <v>57537758.416218549</v>
      </c>
      <c r="J52" s="126">
        <f t="shared" si="3"/>
        <v>0</v>
      </c>
      <c r="K52" s="124"/>
      <c r="M52" s="124" t="s">
        <v>578</v>
      </c>
      <c r="N52" s="124">
        <v>13662314.051046608</v>
      </c>
    </row>
    <row r="53" spans="1:14">
      <c r="A53" s="193" t="s">
        <v>658</v>
      </c>
      <c r="B53" s="22">
        <v>52865210.114543296</v>
      </c>
      <c r="G53" s="4" t="s">
        <v>768</v>
      </c>
      <c r="H53" s="22">
        <v>557042160.92956161</v>
      </c>
      <c r="I53" s="125">
        <f t="shared" si="2"/>
        <v>557042160.92956161</v>
      </c>
      <c r="J53" s="126">
        <f t="shared" si="3"/>
        <v>0</v>
      </c>
      <c r="K53" s="124"/>
      <c r="M53" s="124" t="s">
        <v>580</v>
      </c>
      <c r="N53" s="124">
        <v>115636928.01122272</v>
      </c>
    </row>
    <row r="54" spans="1:14">
      <c r="A54" s="193" t="s">
        <v>664</v>
      </c>
      <c r="B54" s="22">
        <v>130681950.705118</v>
      </c>
      <c r="G54" s="4" t="s">
        <v>788</v>
      </c>
      <c r="H54" s="22">
        <v>210835494.60437748</v>
      </c>
      <c r="I54" s="125">
        <f t="shared" si="2"/>
        <v>210835494.60437748</v>
      </c>
      <c r="J54" s="126">
        <f t="shared" si="3"/>
        <v>0</v>
      </c>
      <c r="K54" s="124"/>
      <c r="M54" s="124" t="s">
        <v>590</v>
      </c>
      <c r="N54" s="124">
        <v>351178676.83922899</v>
      </c>
    </row>
    <row r="55" spans="1:14">
      <c r="A55" s="193" t="s">
        <v>674</v>
      </c>
      <c r="B55" s="22">
        <v>192623788.98396203</v>
      </c>
      <c r="G55" s="4" t="s">
        <v>805</v>
      </c>
      <c r="H55" s="22">
        <v>111427799.54191618</v>
      </c>
      <c r="I55" s="125">
        <f t="shared" si="2"/>
        <v>111427799.54191622</v>
      </c>
      <c r="J55" s="126">
        <f t="shared" si="3"/>
        <v>0</v>
      </c>
      <c r="K55" s="124"/>
      <c r="M55" s="124" t="s">
        <v>652</v>
      </c>
      <c r="N55" s="124">
        <v>31957072.708475202</v>
      </c>
    </row>
    <row r="56" spans="1:14">
      <c r="A56" s="193" t="s">
        <v>694</v>
      </c>
      <c r="B56" s="22">
        <v>49430718.900000006</v>
      </c>
      <c r="G56" s="4" t="s">
        <v>816</v>
      </c>
      <c r="H56" s="22">
        <v>47229040.843333304</v>
      </c>
      <c r="I56" s="125">
        <f t="shared" si="2"/>
        <v>47229040.843333334</v>
      </c>
      <c r="J56" s="126">
        <f t="shared" si="3"/>
        <v>0</v>
      </c>
      <c r="K56" s="124"/>
      <c r="M56" s="124" t="s">
        <v>658</v>
      </c>
      <c r="N56" s="124">
        <v>52865210.114543244</v>
      </c>
    </row>
    <row r="57" spans="1:14">
      <c r="A57" s="193" t="s">
        <v>698</v>
      </c>
      <c r="B57" s="22">
        <v>285944485.06846601</v>
      </c>
      <c r="G57" s="4" t="s">
        <v>821</v>
      </c>
      <c r="H57" s="22">
        <v>283707294.99743271</v>
      </c>
      <c r="I57" s="125">
        <f t="shared" si="2"/>
        <v>283707294.99743259</v>
      </c>
      <c r="J57" s="126">
        <f t="shared" si="3"/>
        <v>0</v>
      </c>
      <c r="K57" s="124"/>
      <c r="M57" s="124" t="s">
        <v>664</v>
      </c>
      <c r="N57" s="124">
        <v>130681950.705118</v>
      </c>
    </row>
    <row r="58" spans="1:14">
      <c r="A58" s="193" t="s">
        <v>722</v>
      </c>
      <c r="B58" s="22">
        <v>49354039.397635199</v>
      </c>
      <c r="G58" s="4" t="s">
        <v>836</v>
      </c>
      <c r="H58" s="22">
        <v>95594354.868956089</v>
      </c>
      <c r="I58" s="125">
        <f t="shared" si="2"/>
        <v>95594354.868956074</v>
      </c>
      <c r="J58" s="126">
        <f t="shared" si="3"/>
        <v>0</v>
      </c>
      <c r="K58" s="124"/>
      <c r="M58" s="124" t="s">
        <v>674</v>
      </c>
      <c r="N58" s="124">
        <v>192623788.98396212</v>
      </c>
    </row>
    <row r="59" spans="1:14">
      <c r="A59" s="193" t="s">
        <v>731</v>
      </c>
      <c r="B59" s="22">
        <v>88120170.787702009</v>
      </c>
      <c r="G59" s="4" t="s">
        <v>843</v>
      </c>
      <c r="H59" s="22">
        <v>214988457.40454346</v>
      </c>
      <c r="I59" s="125">
        <f t="shared" si="2"/>
        <v>214988457.40454358</v>
      </c>
      <c r="J59" s="126">
        <f t="shared" si="3"/>
        <v>0</v>
      </c>
      <c r="K59" s="124"/>
      <c r="M59" s="124" t="s">
        <v>694</v>
      </c>
      <c r="N59" s="124">
        <v>49430718.899999999</v>
      </c>
    </row>
    <row r="60" spans="1:14">
      <c r="A60" s="193" t="s">
        <v>736</v>
      </c>
      <c r="B60" s="22">
        <v>517994073.788526</v>
      </c>
      <c r="G60" s="4" t="s">
        <v>884</v>
      </c>
      <c r="H60" s="22">
        <v>376403670.25082564</v>
      </c>
      <c r="I60" s="125">
        <f t="shared" si="2"/>
        <v>376403670.25082558</v>
      </c>
      <c r="J60" s="126">
        <f t="shared" si="3"/>
        <v>0</v>
      </c>
      <c r="K60" s="124"/>
      <c r="M60" s="124" t="s">
        <v>698</v>
      </c>
      <c r="N60" s="124">
        <v>285944485.06846595</v>
      </c>
    </row>
    <row r="61" spans="1:14">
      <c r="A61" s="193" t="s">
        <v>739</v>
      </c>
      <c r="B61" s="22">
        <v>26408470.305215798</v>
      </c>
      <c r="G61" s="4" t="s">
        <v>893</v>
      </c>
      <c r="H61" s="22">
        <v>25004869.5</v>
      </c>
      <c r="I61" s="125">
        <f t="shared" si="2"/>
        <v>25004869.5</v>
      </c>
      <c r="J61" s="126">
        <f t="shared" si="3"/>
        <v>0</v>
      </c>
      <c r="K61" s="124"/>
      <c r="M61" s="124" t="s">
        <v>722</v>
      </c>
      <c r="N61" s="124">
        <v>49354039.397635251</v>
      </c>
    </row>
    <row r="62" spans="1:14">
      <c r="A62" s="193" t="s">
        <v>742</v>
      </c>
      <c r="B62" s="22">
        <v>531867730.35931641</v>
      </c>
      <c r="G62" s="4" t="s">
        <v>895</v>
      </c>
      <c r="H62" s="22">
        <v>107159247.77093506</v>
      </c>
      <c r="I62" s="125">
        <f t="shared" si="2"/>
        <v>107159247.770935</v>
      </c>
      <c r="J62" s="126">
        <f t="shared" si="3"/>
        <v>0</v>
      </c>
      <c r="K62" s="124"/>
      <c r="M62" s="124" t="s">
        <v>731</v>
      </c>
      <c r="N62" s="124">
        <v>88120170.787702113</v>
      </c>
    </row>
    <row r="63" spans="1:14">
      <c r="A63" s="193" t="s">
        <v>756</v>
      </c>
      <c r="B63" s="22">
        <v>1724390</v>
      </c>
      <c r="G63" s="4" t="s">
        <v>897</v>
      </c>
      <c r="H63" s="22">
        <v>1635462937.7954564</v>
      </c>
      <c r="I63" s="125">
        <f t="shared" si="2"/>
        <v>1635462937.7954564</v>
      </c>
      <c r="J63" s="126">
        <f t="shared" si="3"/>
        <v>0</v>
      </c>
      <c r="K63" s="124"/>
      <c r="M63" s="124" t="s">
        <v>736</v>
      </c>
      <c r="N63" s="124">
        <v>517994073.78852552</v>
      </c>
    </row>
    <row r="64" spans="1:14">
      <c r="A64" s="193" t="s">
        <v>761</v>
      </c>
      <c r="B64" s="22">
        <v>57537758.416218571</v>
      </c>
      <c r="G64" s="4" t="s">
        <v>928</v>
      </c>
      <c r="H64" s="22">
        <v>119641188.2839652</v>
      </c>
      <c r="I64" s="125">
        <f t="shared" si="2"/>
        <v>119641188.28396517</v>
      </c>
      <c r="J64" s="126">
        <f t="shared" si="3"/>
        <v>0</v>
      </c>
      <c r="K64" s="124"/>
      <c r="M64" s="124" t="s">
        <v>739</v>
      </c>
      <c r="N64" s="124">
        <v>26408470.305215798</v>
      </c>
    </row>
    <row r="65" spans="1:14">
      <c r="A65" s="193" t="s">
        <v>768</v>
      </c>
      <c r="B65" s="22">
        <v>557042160.92956161</v>
      </c>
      <c r="G65" s="4" t="s">
        <v>930</v>
      </c>
      <c r="H65" s="22">
        <v>67815324.280000001</v>
      </c>
      <c r="I65" s="125">
        <f t="shared" si="2"/>
        <v>67815324.280000001</v>
      </c>
      <c r="J65" s="126">
        <f t="shared" si="3"/>
        <v>0</v>
      </c>
      <c r="K65" s="124"/>
      <c r="M65" s="124" t="s">
        <v>742</v>
      </c>
      <c r="N65" s="124">
        <v>531867730.35931635</v>
      </c>
    </row>
    <row r="66" spans="1:14">
      <c r="A66" s="193" t="s">
        <v>788</v>
      </c>
      <c r="B66" s="22">
        <v>210835494.60437748</v>
      </c>
      <c r="G66" s="4" t="s">
        <v>932</v>
      </c>
      <c r="H66" s="22">
        <v>321563528.2351504</v>
      </c>
      <c r="I66" s="125">
        <f t="shared" si="2"/>
        <v>321563528.23515046</v>
      </c>
      <c r="J66" s="126">
        <f t="shared" si="3"/>
        <v>0</v>
      </c>
      <c r="K66" s="124"/>
      <c r="M66" s="124" t="s">
        <v>756</v>
      </c>
      <c r="N66" s="124">
        <v>1724390</v>
      </c>
    </row>
    <row r="67" spans="1:14">
      <c r="A67" s="193" t="s">
        <v>805</v>
      </c>
      <c r="B67" s="22">
        <v>111427799.54191618</v>
      </c>
      <c r="G67" s="4" t="s">
        <v>934</v>
      </c>
      <c r="H67" s="22">
        <v>17688934.5</v>
      </c>
      <c r="I67" s="125">
        <f t="shared" si="2"/>
        <v>17688934.5</v>
      </c>
      <c r="J67" s="126">
        <f t="shared" si="3"/>
        <v>0</v>
      </c>
      <c r="K67" s="124"/>
      <c r="M67" s="124" t="s">
        <v>761</v>
      </c>
      <c r="N67" s="124">
        <v>57537758.416218549</v>
      </c>
    </row>
    <row r="68" spans="1:14">
      <c r="A68" s="193" t="s">
        <v>816</v>
      </c>
      <c r="B68" s="22">
        <v>47229040.843333304</v>
      </c>
      <c r="G68" s="4" t="s">
        <v>936</v>
      </c>
      <c r="H68" s="22">
        <v>122128866.53125</v>
      </c>
      <c r="I68" s="125">
        <f t="shared" ref="I68:I88" si="4">VLOOKUP(G68,$M$3:$N$89,2,0)</f>
        <v>122128866.53125</v>
      </c>
      <c r="J68" s="126">
        <f t="shared" si="3"/>
        <v>0</v>
      </c>
      <c r="K68" s="124"/>
      <c r="M68" s="124" t="s">
        <v>768</v>
      </c>
      <c r="N68" s="124">
        <v>557042160.92956161</v>
      </c>
    </row>
    <row r="69" spans="1:14">
      <c r="A69" s="193" t="s">
        <v>821</v>
      </c>
      <c r="B69" s="22">
        <v>283707294.99743271</v>
      </c>
      <c r="G69" s="4" t="s">
        <v>938</v>
      </c>
      <c r="H69" s="22">
        <v>187392787.0047372</v>
      </c>
      <c r="I69" s="125">
        <f t="shared" si="4"/>
        <v>187392787.00473717</v>
      </c>
      <c r="J69" s="126">
        <f t="shared" si="3"/>
        <v>0</v>
      </c>
      <c r="K69" s="124"/>
      <c r="M69" s="124" t="s">
        <v>788</v>
      </c>
      <c r="N69" s="124">
        <v>210835494.60437748</v>
      </c>
    </row>
    <row r="70" spans="1:14">
      <c r="A70" s="193" t="s">
        <v>836</v>
      </c>
      <c r="B70" s="22">
        <v>95594354.868956089</v>
      </c>
      <c r="G70" s="4" t="s">
        <v>940</v>
      </c>
      <c r="H70" s="22">
        <v>41609589.638093896</v>
      </c>
      <c r="I70" s="125">
        <f t="shared" si="4"/>
        <v>41609589.638093844</v>
      </c>
      <c r="J70" s="126">
        <f t="shared" si="3"/>
        <v>0</v>
      </c>
      <c r="K70" s="124"/>
      <c r="M70" s="124" t="s">
        <v>805</v>
      </c>
      <c r="N70" s="124">
        <v>111427799.54191622</v>
      </c>
    </row>
    <row r="71" spans="1:14">
      <c r="A71" s="193" t="s">
        <v>843</v>
      </c>
      <c r="B71" s="22">
        <v>214988457.40454346</v>
      </c>
      <c r="G71" s="4" t="s">
        <v>942</v>
      </c>
      <c r="H71" s="22">
        <v>433500061.65776342</v>
      </c>
      <c r="I71" s="125">
        <f t="shared" si="4"/>
        <v>433500061.65776342</v>
      </c>
      <c r="J71" s="126">
        <f t="shared" si="3"/>
        <v>0</v>
      </c>
      <c r="K71" s="124"/>
      <c r="M71" s="124" t="s">
        <v>816</v>
      </c>
      <c r="N71" s="124">
        <v>47229040.843333334</v>
      </c>
    </row>
    <row r="72" spans="1:14">
      <c r="A72" s="193" t="s">
        <v>884</v>
      </c>
      <c r="B72" s="22">
        <v>376403670.25082564</v>
      </c>
      <c r="G72" s="4" t="s">
        <v>944</v>
      </c>
      <c r="H72" s="22">
        <v>272350044.09143656</v>
      </c>
      <c r="I72" s="125">
        <f t="shared" si="4"/>
        <v>272350044.09143651</v>
      </c>
      <c r="J72" s="126">
        <f t="shared" ref="J72:J88" si="5">H72-I72</f>
        <v>0</v>
      </c>
      <c r="K72" s="124"/>
      <c r="M72" s="124" t="s">
        <v>821</v>
      </c>
      <c r="N72" s="124">
        <v>283707294.99743259</v>
      </c>
    </row>
    <row r="73" spans="1:14">
      <c r="A73" s="193" t="s">
        <v>893</v>
      </c>
      <c r="B73" s="22">
        <v>25004869.5</v>
      </c>
      <c r="G73" s="4" t="s">
        <v>946</v>
      </c>
      <c r="H73" s="22">
        <v>10770638.8011625</v>
      </c>
      <c r="I73" s="125">
        <f t="shared" si="4"/>
        <v>10770638.8011625</v>
      </c>
      <c r="J73" s="126">
        <f t="shared" si="5"/>
        <v>0</v>
      </c>
      <c r="K73" s="124"/>
      <c r="M73" s="124" t="s">
        <v>836</v>
      </c>
      <c r="N73" s="124">
        <v>95594354.868956074</v>
      </c>
    </row>
    <row r="74" spans="1:14">
      <c r="A74" s="193" t="s">
        <v>895</v>
      </c>
      <c r="B74" s="22">
        <v>107159247.77093506</v>
      </c>
      <c r="G74" s="4" t="s">
        <v>948</v>
      </c>
      <c r="H74" s="22">
        <v>307110957.40800005</v>
      </c>
      <c r="I74" s="125">
        <f t="shared" si="4"/>
        <v>307110957.40799999</v>
      </c>
      <c r="J74" s="126">
        <f t="shared" si="5"/>
        <v>0</v>
      </c>
      <c r="K74" s="124"/>
      <c r="M74" s="124" t="s">
        <v>884</v>
      </c>
      <c r="N74" s="124">
        <v>376403670.25082558</v>
      </c>
    </row>
    <row r="75" spans="1:14">
      <c r="A75" s="193" t="s">
        <v>897</v>
      </c>
      <c r="B75" s="22">
        <v>1635462937.7954564</v>
      </c>
      <c r="G75" s="4" t="s">
        <v>950</v>
      </c>
      <c r="H75" s="22">
        <v>761753116.52580547</v>
      </c>
      <c r="I75" s="125">
        <f t="shared" si="4"/>
        <v>761753116.52580512</v>
      </c>
      <c r="J75" s="126">
        <f t="shared" si="5"/>
        <v>0</v>
      </c>
      <c r="K75" s="124"/>
      <c r="M75" s="124" t="s">
        <v>897</v>
      </c>
      <c r="N75" s="124">
        <v>1635462937.7954564</v>
      </c>
    </row>
    <row r="76" spans="1:14">
      <c r="A76" s="193" t="s">
        <v>928</v>
      </c>
      <c r="B76" s="22">
        <v>119641188.2839652</v>
      </c>
      <c r="G76" s="4" t="s">
        <v>992</v>
      </c>
      <c r="H76" s="22">
        <v>108087915.90446007</v>
      </c>
      <c r="I76" s="125">
        <f t="shared" si="4"/>
        <v>108087915.90446009</v>
      </c>
      <c r="J76" s="126">
        <f t="shared" si="5"/>
        <v>0</v>
      </c>
      <c r="K76" s="124"/>
      <c r="M76" s="124" t="s">
        <v>950</v>
      </c>
      <c r="N76" s="124">
        <v>761753116.52580512</v>
      </c>
    </row>
    <row r="77" spans="1:14">
      <c r="A77" s="193" t="s">
        <v>930</v>
      </c>
      <c r="B77" s="22">
        <v>67815324.280000001</v>
      </c>
      <c r="G77" s="4" t="s">
        <v>1003</v>
      </c>
      <c r="H77" s="22">
        <v>51381436.493277997</v>
      </c>
      <c r="I77" s="125">
        <f t="shared" si="4"/>
        <v>51381436.493277989</v>
      </c>
      <c r="J77" s="126">
        <f t="shared" si="5"/>
        <v>0</v>
      </c>
      <c r="K77" s="124"/>
      <c r="M77" s="124" t="s">
        <v>992</v>
      </c>
      <c r="N77" s="124">
        <v>108087915.90446009</v>
      </c>
    </row>
    <row r="78" spans="1:14">
      <c r="A78" s="193" t="s">
        <v>932</v>
      </c>
      <c r="B78" s="22">
        <v>321563528.2351504</v>
      </c>
      <c r="G78" s="4" t="s">
        <v>1009</v>
      </c>
      <c r="H78" s="22">
        <v>200389603.17674485</v>
      </c>
      <c r="I78" s="125">
        <f t="shared" si="4"/>
        <v>200389603.17674488</v>
      </c>
      <c r="J78" s="126">
        <f t="shared" si="5"/>
        <v>0</v>
      </c>
      <c r="K78" s="124"/>
      <c r="M78" s="124" t="s">
        <v>1003</v>
      </c>
      <c r="N78" s="124">
        <v>51381436.493277989</v>
      </c>
    </row>
    <row r="79" spans="1:14">
      <c r="A79" s="193" t="s">
        <v>934</v>
      </c>
      <c r="B79" s="22">
        <v>17688934.5</v>
      </c>
      <c r="G79" s="4" t="s">
        <v>1025</v>
      </c>
      <c r="H79" s="22">
        <v>13329311.806967</v>
      </c>
      <c r="I79" s="125">
        <f t="shared" si="4"/>
        <v>13329311.80696702</v>
      </c>
      <c r="J79" s="126">
        <f t="shared" si="5"/>
        <v>-2.0489096641540527E-8</v>
      </c>
      <c r="K79" s="124"/>
      <c r="M79" s="124" t="s">
        <v>1009</v>
      </c>
      <c r="N79" s="124">
        <v>200389603.17674488</v>
      </c>
    </row>
    <row r="80" spans="1:14">
      <c r="A80" s="193" t="s">
        <v>936</v>
      </c>
      <c r="B80" s="22">
        <v>122128866.53125</v>
      </c>
      <c r="G80" s="4" t="s">
        <v>1026</v>
      </c>
      <c r="H80" s="22">
        <v>484250707.80320978</v>
      </c>
      <c r="I80" s="125">
        <f t="shared" si="4"/>
        <v>484250707.8032099</v>
      </c>
      <c r="J80" s="126">
        <f t="shared" si="5"/>
        <v>0</v>
      </c>
      <c r="K80" s="124"/>
      <c r="M80" s="124" t="s">
        <v>1025</v>
      </c>
      <c r="N80" s="124">
        <v>13329311.80696702</v>
      </c>
    </row>
    <row r="81" spans="1:14">
      <c r="A81" s="193" t="s">
        <v>938</v>
      </c>
      <c r="B81" s="22">
        <v>187392787.0047372</v>
      </c>
      <c r="G81" s="4" t="s">
        <v>1072</v>
      </c>
      <c r="H81" s="22">
        <v>53663374.832499996</v>
      </c>
      <c r="I81" s="125">
        <f t="shared" si="4"/>
        <v>53663374.832500003</v>
      </c>
      <c r="J81" s="126">
        <f t="shared" si="5"/>
        <v>0</v>
      </c>
      <c r="K81" s="124"/>
      <c r="M81" s="124" t="s">
        <v>1026</v>
      </c>
      <c r="N81" s="124">
        <v>484250707.8032099</v>
      </c>
    </row>
    <row r="82" spans="1:14">
      <c r="A82" s="193" t="s">
        <v>940</v>
      </c>
      <c r="B82" s="22">
        <v>41609589.638093896</v>
      </c>
      <c r="G82" s="4" t="s">
        <v>1084</v>
      </c>
      <c r="H82" s="22">
        <v>124440455.31568389</v>
      </c>
      <c r="I82" s="125">
        <f t="shared" si="4"/>
        <v>124440455.31568395</v>
      </c>
      <c r="J82" s="126">
        <f t="shared" si="5"/>
        <v>0</v>
      </c>
      <c r="K82" s="124"/>
      <c r="M82" s="124" t="s">
        <v>1072</v>
      </c>
      <c r="N82" s="124">
        <v>53663374.832500003</v>
      </c>
    </row>
    <row r="83" spans="1:14">
      <c r="A83" s="193" t="s">
        <v>942</v>
      </c>
      <c r="B83" s="22">
        <v>433500061.65776342</v>
      </c>
      <c r="G83" s="4" t="s">
        <v>1089</v>
      </c>
      <c r="H83" s="22">
        <v>42564737.588211901</v>
      </c>
      <c r="I83" s="125">
        <f t="shared" si="4"/>
        <v>42564737.588211901</v>
      </c>
      <c r="J83" s="126">
        <f t="shared" si="5"/>
        <v>0</v>
      </c>
      <c r="K83" s="124"/>
      <c r="M83" s="124" t="s">
        <v>1084</v>
      </c>
      <c r="N83" s="124">
        <v>124440455.31568395</v>
      </c>
    </row>
    <row r="84" spans="1:14">
      <c r="A84" s="193" t="s">
        <v>944</v>
      </c>
      <c r="B84" s="22">
        <v>272350044.09143656</v>
      </c>
      <c r="G84" s="4" t="s">
        <v>1093</v>
      </c>
      <c r="H84" s="22">
        <v>175798350.61836001</v>
      </c>
      <c r="I84" s="125">
        <f t="shared" si="4"/>
        <v>175798350.61836001</v>
      </c>
      <c r="J84" s="126">
        <f t="shared" si="5"/>
        <v>0</v>
      </c>
      <c r="K84" s="124"/>
      <c r="M84" s="124" t="s">
        <v>1089</v>
      </c>
      <c r="N84" s="124">
        <v>42564737.588211901</v>
      </c>
    </row>
    <row r="85" spans="1:14">
      <c r="A85" s="193" t="s">
        <v>946</v>
      </c>
      <c r="B85" s="22">
        <v>10770638.8011625</v>
      </c>
      <c r="G85" s="4" t="s">
        <v>1111</v>
      </c>
      <c r="H85" s="22">
        <v>36865953.560000002</v>
      </c>
      <c r="I85" s="125">
        <f t="shared" si="4"/>
        <v>36865953.560000002</v>
      </c>
      <c r="J85" s="126">
        <f t="shared" si="5"/>
        <v>0</v>
      </c>
      <c r="K85" s="124"/>
      <c r="M85" s="124" t="s">
        <v>1093</v>
      </c>
      <c r="N85" s="124">
        <v>175798350.61836001</v>
      </c>
    </row>
    <row r="86" spans="1:14">
      <c r="A86" s="193" t="s">
        <v>948</v>
      </c>
      <c r="B86" s="22">
        <v>307110957.40800005</v>
      </c>
      <c r="G86" s="4" t="s">
        <v>1115</v>
      </c>
      <c r="H86" s="22">
        <v>167455820.52204633</v>
      </c>
      <c r="I86" s="125">
        <f t="shared" si="4"/>
        <v>167455820.52204627</v>
      </c>
      <c r="J86" s="126">
        <f t="shared" si="5"/>
        <v>0</v>
      </c>
      <c r="K86" s="124"/>
      <c r="M86" s="124" t="s">
        <v>1111</v>
      </c>
      <c r="N86" s="124">
        <v>36865953.560000002</v>
      </c>
    </row>
    <row r="87" spans="1:14">
      <c r="A87" s="193" t="s">
        <v>950</v>
      </c>
      <c r="B87" s="22">
        <v>761753116.52580547</v>
      </c>
      <c r="G87" s="4" t="s">
        <v>1124</v>
      </c>
      <c r="H87" s="22">
        <v>214116397.27359256</v>
      </c>
      <c r="I87" s="125">
        <f t="shared" si="4"/>
        <v>214116397.27359247</v>
      </c>
      <c r="J87" s="126">
        <f t="shared" si="5"/>
        <v>0</v>
      </c>
      <c r="K87" s="124"/>
      <c r="M87" s="124" t="s">
        <v>1115</v>
      </c>
      <c r="N87" s="124">
        <v>167455820.52204627</v>
      </c>
    </row>
    <row r="88" spans="1:14" ht="15" thickBot="1">
      <c r="A88" s="193" t="s">
        <v>992</v>
      </c>
      <c r="B88" s="22">
        <v>108087915.90446007</v>
      </c>
      <c r="G88" s="4" t="s">
        <v>1140</v>
      </c>
      <c r="H88" s="22">
        <v>350042372.14346999</v>
      </c>
      <c r="I88" s="127">
        <f t="shared" si="4"/>
        <v>350042372.14346981</v>
      </c>
      <c r="J88" s="128">
        <f t="shared" si="5"/>
        <v>0</v>
      </c>
      <c r="K88" s="124"/>
      <c r="M88" s="124" t="s">
        <v>1124</v>
      </c>
      <c r="N88" s="124">
        <v>214116397.27359247</v>
      </c>
    </row>
    <row r="89" spans="1:14">
      <c r="A89" s="193" t="s">
        <v>1003</v>
      </c>
      <c r="B89" s="22">
        <v>51381436.493277997</v>
      </c>
      <c r="K89" s="124"/>
      <c r="M89" s="124" t="s">
        <v>1140</v>
      </c>
      <c r="N89" s="124">
        <v>350042372.14346981</v>
      </c>
    </row>
    <row r="90" spans="1:14">
      <c r="A90" s="193" t="s">
        <v>1009</v>
      </c>
      <c r="B90" s="22">
        <v>200389603.17674485</v>
      </c>
      <c r="K90" s="124"/>
      <c r="N90" s="124"/>
    </row>
    <row r="91" spans="1:14">
      <c r="A91" s="193" t="s">
        <v>1025</v>
      </c>
      <c r="B91" s="22">
        <v>13329311.806967</v>
      </c>
      <c r="K91" s="124"/>
    </row>
    <row r="92" spans="1:14">
      <c r="A92" s="193" t="s">
        <v>1026</v>
      </c>
      <c r="B92" s="22">
        <v>484250707.80320984</v>
      </c>
      <c r="K92" s="124"/>
    </row>
    <row r="93" spans="1:14">
      <c r="A93" s="193" t="s">
        <v>1072</v>
      </c>
      <c r="B93" s="22">
        <v>53663374.832499996</v>
      </c>
      <c r="K93" s="124"/>
    </row>
    <row r="94" spans="1:14">
      <c r="A94" s="193" t="s">
        <v>1084</v>
      </c>
      <c r="B94" s="22">
        <v>124440455.31568389</v>
      </c>
      <c r="K94" s="124"/>
    </row>
    <row r="95" spans="1:14">
      <c r="A95" s="193" t="s">
        <v>1089</v>
      </c>
      <c r="B95" s="22">
        <v>42564737.588211901</v>
      </c>
      <c r="K95" s="124"/>
    </row>
    <row r="96" spans="1:14">
      <c r="A96" s="193" t="s">
        <v>1093</v>
      </c>
      <c r="B96" s="22">
        <v>175798350.61836001</v>
      </c>
      <c r="K96" s="124"/>
    </row>
    <row r="97" spans="1:11">
      <c r="A97" s="193" t="s">
        <v>1111</v>
      </c>
      <c r="B97" s="22">
        <v>36865953.560000002</v>
      </c>
      <c r="K97" s="124"/>
    </row>
    <row r="98" spans="1:11">
      <c r="A98" s="193" t="s">
        <v>1115</v>
      </c>
      <c r="B98" s="22">
        <v>167455820.52204633</v>
      </c>
      <c r="K98" s="124"/>
    </row>
    <row r="99" spans="1:11">
      <c r="A99" s="193" t="s">
        <v>1124</v>
      </c>
      <c r="B99" s="22">
        <v>214116397.27359256</v>
      </c>
      <c r="K99" s="124"/>
    </row>
    <row r="100" spans="1:11">
      <c r="A100" s="193" t="s">
        <v>1140</v>
      </c>
      <c r="B100" s="22">
        <v>350042372.14346999</v>
      </c>
      <c r="K100" s="124"/>
    </row>
    <row r="101" spans="1:11">
      <c r="A101" s="193" t="s">
        <v>1414</v>
      </c>
      <c r="B101" s="22">
        <v>22095709754.60355</v>
      </c>
      <c r="G101" s="4"/>
      <c r="H101" s="24"/>
      <c r="I101" s="24"/>
      <c r="J101" s="24"/>
      <c r="K101" s="124"/>
    </row>
    <row r="102" spans="1:11">
      <c r="B102"/>
    </row>
  </sheetData>
  <autoFilter ref="G3:J88">
    <sortState ref="G4:J88">
      <sortCondition ref="G3:G88"/>
    </sortState>
  </autoFilter>
  <pageMargins left="0.7" right="0.7" top="0.75" bottom="0.75" header="0.3" footer="0.3"/>
  <pageSetup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6:J18"/>
  <sheetViews>
    <sheetView showGridLines="0" workbookViewId="0">
      <selection sqref="A1:D39"/>
    </sheetView>
  </sheetViews>
  <sheetFormatPr defaultRowHeight="14.4"/>
  <cols>
    <col min="9" max="10" width="10.5546875" bestFit="1" customWidth="1"/>
  </cols>
  <sheetData>
    <row r="16" spans="9:10">
      <c r="I16" s="176"/>
      <c r="J16" s="179"/>
    </row>
    <row r="17" spans="9:10">
      <c r="I17" s="176"/>
      <c r="J17" s="179"/>
    </row>
    <row r="18" spans="9:10">
      <c r="I18" s="176"/>
      <c r="J18" s="179"/>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sqref="A1:D39"/>
    </sheetView>
  </sheetViews>
  <sheetFormatPr defaultRowHeight="14.4"/>
  <cols>
    <col min="1" max="1" width="17.5546875" customWidth="1"/>
    <col min="2" max="2" width="10.21875" bestFit="1" customWidth="1"/>
  </cols>
  <sheetData>
    <row r="1" spans="1:3" ht="14.4" customHeight="1">
      <c r="A1" s="397" t="s">
        <v>3537</v>
      </c>
      <c r="B1" s="355">
        <f>COUNTA('Data Bank'!AH8:AH1380)</f>
        <v>1373</v>
      </c>
      <c r="C1" s="402"/>
    </row>
    <row r="2" spans="1:3" ht="14.4" customHeight="1">
      <c r="A2" s="398"/>
      <c r="B2" s="400"/>
      <c r="C2" s="403"/>
    </row>
    <row r="3" spans="1:3" ht="12" customHeight="1" thickBot="1">
      <c r="A3" s="399"/>
      <c r="B3" s="401"/>
      <c r="C3" s="404"/>
    </row>
    <row r="4" spans="1:3" ht="14.4" customHeight="1">
      <c r="A4" s="397" t="s">
        <v>3534</v>
      </c>
      <c r="B4" s="355">
        <f>COUNTIF('Data Bank'!AH8:AH1380,"Completed")</f>
        <v>530</v>
      </c>
      <c r="C4" s="402"/>
    </row>
    <row r="5" spans="1:3" ht="14.4" customHeight="1">
      <c r="A5" s="398"/>
      <c r="B5" s="400"/>
      <c r="C5" s="403"/>
    </row>
    <row r="6" spans="1:3" ht="14.4" customHeight="1" thickBot="1">
      <c r="A6" s="399"/>
      <c r="B6" s="401"/>
      <c r="C6" s="404"/>
    </row>
    <row r="7" spans="1:3" ht="14.4" customHeight="1">
      <c r="A7" s="397" t="s">
        <v>3535</v>
      </c>
      <c r="B7" s="355">
        <f>COUNTIF('Data Bank'!AH8:AH1380,"In Progress")</f>
        <v>98</v>
      </c>
      <c r="C7" s="402"/>
    </row>
    <row r="8" spans="1:3" ht="14.4" customHeight="1">
      <c r="A8" s="398"/>
      <c r="B8" s="400"/>
      <c r="C8" s="403"/>
    </row>
    <row r="9" spans="1:3" ht="15" customHeight="1" thickBot="1">
      <c r="A9" s="399"/>
      <c r="B9" s="401"/>
      <c r="C9" s="404"/>
    </row>
    <row r="10" spans="1:3" ht="14.4" customHeight="1">
      <c r="A10" s="397" t="s">
        <v>3538</v>
      </c>
      <c r="B10" s="355">
        <f>COUNTIF('Data Bank'!AH8:AH1380,"Yet to Start")</f>
        <v>745</v>
      </c>
      <c r="C10" s="402"/>
    </row>
    <row r="11" spans="1:3" ht="14.4" customHeight="1">
      <c r="A11" s="398"/>
      <c r="B11" s="400"/>
      <c r="C11" s="403"/>
    </row>
    <row r="12" spans="1:3" ht="15" customHeight="1" thickBot="1">
      <c r="A12" s="399"/>
      <c r="B12" s="401"/>
      <c r="C12" s="404"/>
    </row>
  </sheetData>
  <mergeCells count="12">
    <mergeCell ref="C1:C3"/>
    <mergeCell ref="A1:A3"/>
    <mergeCell ref="B1:B3"/>
    <mergeCell ref="A4:A6"/>
    <mergeCell ref="B4:B6"/>
    <mergeCell ref="C4:C6"/>
    <mergeCell ref="A7:A9"/>
    <mergeCell ref="B7:B9"/>
    <mergeCell ref="A10:A12"/>
    <mergeCell ref="B10:B12"/>
    <mergeCell ref="C10:C12"/>
    <mergeCell ref="C7:C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374"/>
  <sheetViews>
    <sheetView showGridLines="0" workbookViewId="0">
      <selection activeCell="B3" sqref="B3"/>
    </sheetView>
  </sheetViews>
  <sheetFormatPr defaultRowHeight="14.4"/>
  <cols>
    <col min="1" max="1" width="53.33203125" customWidth="1"/>
    <col min="2" max="2" width="13.5546875" customWidth="1"/>
    <col min="3" max="9" width="13.5546875" bestFit="1" customWidth="1"/>
    <col min="10" max="18" width="10.21875" hidden="1" customWidth="1"/>
  </cols>
  <sheetData>
    <row r="1" spans="1:19">
      <c r="B1" s="180">
        <v>46082</v>
      </c>
      <c r="C1" s="180">
        <v>46113</v>
      </c>
      <c r="D1" s="180">
        <v>46143</v>
      </c>
      <c r="E1" s="180">
        <v>46174</v>
      </c>
      <c r="F1" s="180">
        <v>46204</v>
      </c>
      <c r="G1" s="180">
        <v>46235</v>
      </c>
      <c r="H1" s="180">
        <v>46266</v>
      </c>
      <c r="I1" s="180">
        <v>46296</v>
      </c>
      <c r="J1" s="180">
        <v>46327</v>
      </c>
      <c r="K1" s="180">
        <v>46357</v>
      </c>
      <c r="L1" s="180">
        <v>46388</v>
      </c>
      <c r="M1" s="180">
        <v>46419</v>
      </c>
      <c r="N1" s="180">
        <v>46447</v>
      </c>
      <c r="O1" s="180">
        <v>46478</v>
      </c>
      <c r="P1" s="180">
        <v>46508</v>
      </c>
      <c r="Q1" s="180">
        <v>46539</v>
      </c>
      <c r="R1" s="180">
        <v>46569</v>
      </c>
      <c r="S1" s="6"/>
    </row>
    <row r="2" spans="1:19">
      <c r="A2" t="str">
        <f>'Data Bank'!E9</f>
        <v>100 Feet Rd P1</v>
      </c>
      <c r="B2" s="178">
        <f ca="1">IF(B$1&lt;'Data Bank'!$AD9,"",IF(B$1&gt;'Data Bank'!$AT9,"",IF(AND('Data Bank'!$AC9&lt;100,TODAY()&gt;'Data Bank'!$AT9),1,IF('Data Bank'!$AC9=100,3,IF('Data Bank'!$AC9=0,0,2)))))</f>
        <v>1</v>
      </c>
      <c r="C2" s="178">
        <f ca="1">IF(C$1&lt;'Data Bank'!$AD9,"",IF(C$1&gt;'Data Bank'!$AT9,"",IF(AND('Data Bank'!$AC9&lt;100,TODAY()&gt;'Data Bank'!$AT9),1,IF('Data Bank'!$AC9=100,3,IF('Data Bank'!$AC9=0,0,2)))))</f>
        <v>1</v>
      </c>
      <c r="D2" s="178" t="str">
        <f ca="1">IF(D$1&lt;'Data Bank'!$AD9,"",IF(D$1&gt;'Data Bank'!$AT9,"",IF(AND('Data Bank'!$AC9&lt;100,TODAY()&gt;'Data Bank'!$AT9),1,IF('Data Bank'!$AC9=100,3,IF('Data Bank'!$AC9=0,0,2)))))</f>
        <v/>
      </c>
      <c r="E2" s="178" t="str">
        <f ca="1">IF(E$1&lt;'Data Bank'!$AD9,"",IF(E$1&gt;'Data Bank'!$AT9,"",IF(AND('Data Bank'!$AC9&lt;100,TODAY()&gt;'Data Bank'!$AT9),1,IF('Data Bank'!$AC9=100,3,IF('Data Bank'!$AC9=0,0,2)))))</f>
        <v/>
      </c>
      <c r="F2" s="178" t="str">
        <f ca="1">IF(F$1&lt;'Data Bank'!$AD9,"",IF(F$1&gt;'Data Bank'!$AT9,"",IF(AND('Data Bank'!$AC9&lt;100,TODAY()&gt;'Data Bank'!$AT9),1,IF('Data Bank'!$AC9=100,3,IF('Data Bank'!$AC9=0,0,2)))))</f>
        <v/>
      </c>
      <c r="G2" s="178" t="str">
        <f ca="1">IF(G$1&lt;'Data Bank'!$AD9,"",IF(G$1&gt;'Data Bank'!$AT9,"",IF(AND('Data Bank'!$AC9&lt;100,TODAY()&gt;'Data Bank'!$AT9),1,IF('Data Bank'!$AC9=100,3,IF('Data Bank'!$AC9=0,0,2)))))</f>
        <v/>
      </c>
      <c r="H2" s="178" t="str">
        <f ca="1">IF(H$1&lt;'Data Bank'!$AD9,"",IF(H$1&gt;'Data Bank'!$AT9,"",IF(AND('Data Bank'!$AC9&lt;100,TODAY()&gt;'Data Bank'!$AT9),1,IF('Data Bank'!$AC9=100,3,IF('Data Bank'!$AC9=0,0,2)))))</f>
        <v/>
      </c>
      <c r="I2" s="178" t="str">
        <f ca="1">IF(I$1&lt;'Data Bank'!$AD9,"",IF(I$1&gt;'Data Bank'!$AT9,"",IF(AND('Data Bank'!$AC9&lt;100,TODAY()&gt;'Data Bank'!$AT9),1,IF('Data Bank'!$AC9=100,3,IF('Data Bank'!$AC9=0,0,2)))))</f>
        <v/>
      </c>
      <c r="J2" s="177" t="str">
        <f ca="1">IF(J$1&lt;'Data Bank'!$AD9,"",IF(J$1&gt;'Data Bank'!$AT9,"",IF(AND('Data Bank'!$AC9&lt;100,TODAY()&gt;'Data Bank'!$AT9),1,IF('Data Bank'!$AC9=100,3,IF('Data Bank'!$AC9=0,0,2)))))</f>
        <v/>
      </c>
      <c r="K2" s="177" t="str">
        <f ca="1">IF(K$1&lt;'Data Bank'!$AD9,"",IF(K$1&gt;'Data Bank'!$AT9,"",IF(AND('Data Bank'!$AC9&lt;100,TODAY()&gt;'Data Bank'!$AT9),1,IF('Data Bank'!$AC9=100,3,IF('Data Bank'!$AC9=0,0,2)))))</f>
        <v/>
      </c>
      <c r="L2" s="177" t="str">
        <f ca="1">IF(L$1&lt;'Data Bank'!$AD9,"",IF(L$1&gt;'Data Bank'!$AT9,"",IF(AND('Data Bank'!$AC9&lt;100,TODAY()&gt;'Data Bank'!$AT9),1,IF('Data Bank'!$AC9=100,3,IF('Data Bank'!$AC9=0,0,2)))))</f>
        <v/>
      </c>
      <c r="M2" s="177" t="str">
        <f ca="1">IF(M$1&lt;'Data Bank'!$AD9,"",IF(M$1&gt;'Data Bank'!$AT9,"",IF(AND('Data Bank'!$AC9&lt;100,TODAY()&gt;'Data Bank'!$AT9),1,IF('Data Bank'!$AC9=100,3,IF('Data Bank'!$AC9=0,0,2)))))</f>
        <v/>
      </c>
      <c r="N2" s="177" t="str">
        <f ca="1">IF(N$1&lt;'Data Bank'!$AD9,"",IF(N$1&gt;'Data Bank'!$AT9,"",IF(AND('Data Bank'!$AC9&lt;100,TODAY()&gt;'Data Bank'!$AT9),1,IF('Data Bank'!$AC9=100,3,IF('Data Bank'!$AC9=0,0,2)))))</f>
        <v/>
      </c>
      <c r="O2" s="177" t="str">
        <f ca="1">IF(O$1&lt;'Data Bank'!$AD9,"",IF(O$1&gt;'Data Bank'!$AT9,"",IF(AND('Data Bank'!$AC9&lt;100,TODAY()&gt;'Data Bank'!$AT9),1,IF('Data Bank'!$AC9=100,3,IF('Data Bank'!$AC9=0,0,2)))))</f>
        <v/>
      </c>
      <c r="P2" s="177" t="str">
        <f ca="1">IF(P$1&lt;'Data Bank'!$AD9,"",IF(P$1&gt;'Data Bank'!$AT9,"",IF(AND('Data Bank'!$AC9&lt;100,TODAY()&gt;'Data Bank'!$AT9),1,IF('Data Bank'!$AC9=100,3,IF('Data Bank'!$AC9=0,0,2)))))</f>
        <v/>
      </c>
      <c r="Q2" s="177" t="str">
        <f ca="1">IF(Q$1&lt;'Data Bank'!$AD9,"",IF(Q$1&gt;'Data Bank'!$AT9,"",IF(AND('Data Bank'!$AC9&lt;100,TODAY()&gt;'Data Bank'!$AT9),1,IF('Data Bank'!$AC9=100,3,IF('Data Bank'!$AC9=0,0,2)))))</f>
        <v/>
      </c>
      <c r="R2" s="177" t="str">
        <f ca="1">IF(R$1&lt;'Data Bank'!$AD9,"",IF(R$1&gt;'Data Bank'!$AT9,"",IF(AND('Data Bank'!$AC9&lt;100,TODAY()&gt;'Data Bank'!$AT9),1,IF('Data Bank'!$AC9=100,3,IF('Data Bank'!$AC9=0,0,2)))))</f>
        <v/>
      </c>
    </row>
    <row r="3" spans="1:19">
      <c r="A3" s="115" t="str">
        <f>'Data Bank'!E10</f>
        <v>100 Feet Rd P2</v>
      </c>
      <c r="B3" s="178">
        <f ca="1">IF(B$1&lt;'Data Bank'!$AD10,"",IF(B$1&gt;'Data Bank'!$AT10,"",IF(AND('Data Bank'!$AC10&lt;100,TODAY()&gt;'Data Bank'!$AT10),1,IF('Data Bank'!$AC10=100,3,IF('Data Bank'!$AC10=0,0,2)))))</f>
        <v>1</v>
      </c>
      <c r="C3" s="178">
        <f ca="1">IF(C$1&lt;'Data Bank'!$AD10,"",IF(C$1&gt;'Data Bank'!$AT10,"",IF(AND('Data Bank'!$AC10&lt;100,TODAY()&gt;'Data Bank'!$AT10),1,IF('Data Bank'!$AC10=100,3,IF('Data Bank'!$AC10=0,0,2)))))</f>
        <v>1</v>
      </c>
      <c r="D3" s="178" t="str">
        <f ca="1">IF(D$1&lt;'Data Bank'!$AD10,"",IF(D$1&gt;'Data Bank'!$AT10,"",IF(AND('Data Bank'!$AC10&lt;100,TODAY()&gt;'Data Bank'!$AT10),1,IF('Data Bank'!$AC10=100,3,IF('Data Bank'!$AC10=0,0,2)))))</f>
        <v/>
      </c>
      <c r="E3" s="178" t="str">
        <f ca="1">IF(E$1&lt;'Data Bank'!$AD10,"",IF(E$1&gt;'Data Bank'!$AT10,"",IF(AND('Data Bank'!$AC10&lt;100,TODAY()&gt;'Data Bank'!$AT10),1,IF('Data Bank'!$AC10=100,3,IF('Data Bank'!$AC10=0,0,2)))))</f>
        <v/>
      </c>
      <c r="F3" s="178" t="str">
        <f ca="1">IF(F$1&lt;'Data Bank'!$AD10,"",IF(F$1&gt;'Data Bank'!$AT10,"",IF(AND('Data Bank'!$AC10&lt;100,TODAY()&gt;'Data Bank'!$AT10),1,IF('Data Bank'!$AC10=100,3,IF('Data Bank'!$AC10=0,0,2)))))</f>
        <v/>
      </c>
      <c r="G3" s="178" t="str">
        <f ca="1">IF(G$1&lt;'Data Bank'!$AD10,"",IF(G$1&gt;'Data Bank'!$AT10,"",IF(AND('Data Bank'!$AC10&lt;100,TODAY()&gt;'Data Bank'!$AT10),1,IF('Data Bank'!$AC10=100,3,IF('Data Bank'!$AC10=0,0,2)))))</f>
        <v/>
      </c>
      <c r="H3" s="178" t="str">
        <f ca="1">IF(H$1&lt;'Data Bank'!$AD10,"",IF(H$1&gt;'Data Bank'!$AT10,"",IF(AND('Data Bank'!$AC10&lt;100,TODAY()&gt;'Data Bank'!$AT10),1,IF('Data Bank'!$AC10=100,3,IF('Data Bank'!$AC10=0,0,2)))))</f>
        <v/>
      </c>
      <c r="I3" s="178" t="str">
        <f ca="1">IF(I$1&lt;'Data Bank'!$AD10,"",IF(I$1&gt;'Data Bank'!$AT10,"",IF(AND('Data Bank'!$AC10&lt;100,TODAY()&gt;'Data Bank'!$AT10),1,IF('Data Bank'!$AC10=100,3,IF('Data Bank'!$AC10=0,0,2)))))</f>
        <v/>
      </c>
      <c r="J3" s="177" t="str">
        <f ca="1">IF(J$1&lt;'Data Bank'!$AD10,"",IF(J$1&gt;'Data Bank'!$AT10,"",IF(AND('Data Bank'!$AC10&lt;100,TODAY()&gt;'Data Bank'!$AT10),1,IF('Data Bank'!$AC10=100,3,IF('Data Bank'!$AC10=0,0,2)))))</f>
        <v/>
      </c>
      <c r="K3" s="177" t="str">
        <f ca="1">IF(K$1&lt;'Data Bank'!$AD10,"",IF(K$1&gt;'Data Bank'!$AT10,"",IF(AND('Data Bank'!$AC10&lt;100,TODAY()&gt;'Data Bank'!$AT10),1,IF('Data Bank'!$AC10=100,3,IF('Data Bank'!$AC10=0,0,2)))))</f>
        <v/>
      </c>
      <c r="L3" s="177" t="str">
        <f ca="1">IF(L$1&lt;'Data Bank'!$AD10,"",IF(L$1&gt;'Data Bank'!$AT10,"",IF(AND('Data Bank'!$AC10&lt;100,TODAY()&gt;'Data Bank'!$AT10),1,IF('Data Bank'!$AC10=100,3,IF('Data Bank'!$AC10=0,0,2)))))</f>
        <v/>
      </c>
      <c r="M3" s="177" t="str">
        <f ca="1">IF(M$1&lt;'Data Bank'!$AD10,"",IF(M$1&gt;'Data Bank'!$AT10,"",IF(AND('Data Bank'!$AC10&lt;100,TODAY()&gt;'Data Bank'!$AT10),1,IF('Data Bank'!$AC10=100,3,IF('Data Bank'!$AC10=0,0,2)))))</f>
        <v/>
      </c>
      <c r="N3" s="177" t="str">
        <f ca="1">IF(N$1&lt;'Data Bank'!$AD10,"",IF(N$1&gt;'Data Bank'!$AT10,"",IF(AND('Data Bank'!$AC10&lt;100,TODAY()&gt;'Data Bank'!$AT10),1,IF('Data Bank'!$AC10=100,3,IF('Data Bank'!$AC10=0,0,2)))))</f>
        <v/>
      </c>
      <c r="O3" s="177" t="str">
        <f ca="1">IF(O$1&lt;'Data Bank'!$AD10,"",IF(O$1&gt;'Data Bank'!$AT10,"",IF(AND('Data Bank'!$AC10&lt;100,TODAY()&gt;'Data Bank'!$AT10),1,IF('Data Bank'!$AC10=100,3,IF('Data Bank'!$AC10=0,0,2)))))</f>
        <v/>
      </c>
      <c r="P3" s="177" t="str">
        <f ca="1">IF(P$1&lt;'Data Bank'!$AD10,"",IF(P$1&gt;'Data Bank'!$AT10,"",IF(AND('Data Bank'!$AC10&lt;100,TODAY()&gt;'Data Bank'!$AT10),1,IF('Data Bank'!$AC10=100,3,IF('Data Bank'!$AC10=0,0,2)))))</f>
        <v/>
      </c>
      <c r="Q3" s="177" t="str">
        <f ca="1">IF(Q$1&lt;'Data Bank'!$AD10,"",IF(Q$1&gt;'Data Bank'!$AT10,"",IF(AND('Data Bank'!$AC10&lt;100,TODAY()&gt;'Data Bank'!$AT10),1,IF('Data Bank'!$AC10=100,3,IF('Data Bank'!$AC10=0,0,2)))))</f>
        <v/>
      </c>
      <c r="R3" s="177" t="str">
        <f ca="1">IF(R$1&lt;'Data Bank'!$AD10,"",IF(R$1&gt;'Data Bank'!$AT10,"",IF(AND('Data Bank'!$AC10&lt;100,TODAY()&gt;'Data Bank'!$AT10),1,IF('Data Bank'!$AC10=100,3,IF('Data Bank'!$AC10=0,0,2)))))</f>
        <v/>
      </c>
    </row>
    <row r="4" spans="1:19">
      <c r="A4" s="115" t="str">
        <f>'Data Bank'!E11</f>
        <v>1-4L</v>
      </c>
      <c r="B4" s="178">
        <f ca="1">IF(B$1&lt;'Data Bank'!$AD11,"",IF(B$1&gt;'Data Bank'!$AT11,"",IF(AND('Data Bank'!$AC11&lt;100,TODAY()&gt;'Data Bank'!$AT11),1,IF('Data Bank'!$AC11=100,3,IF('Data Bank'!$AC11=0,0,2)))))</f>
        <v>2</v>
      </c>
      <c r="C4" s="178">
        <f ca="1">IF(C$1&lt;'Data Bank'!$AD11,"",IF(C$1&gt;'Data Bank'!$AT11,"",IF(AND('Data Bank'!$AC11&lt;100,TODAY()&gt;'Data Bank'!$AT11),1,IF('Data Bank'!$AC11=100,3,IF('Data Bank'!$AC11=0,0,2)))))</f>
        <v>2</v>
      </c>
      <c r="D4" s="178">
        <f ca="1">IF(D$1&lt;'Data Bank'!$AD11,"",IF(D$1&gt;'Data Bank'!$AT11,"",IF(AND('Data Bank'!$AC11&lt;100,TODAY()&gt;'Data Bank'!$AT11),1,IF('Data Bank'!$AC11=100,3,IF('Data Bank'!$AC11=0,0,2)))))</f>
        <v>2</v>
      </c>
      <c r="E4" s="178">
        <f ca="1">IF(E$1&lt;'Data Bank'!$AD11,"",IF(E$1&gt;'Data Bank'!$AT11,"",IF(AND('Data Bank'!$AC11&lt;100,TODAY()&gt;'Data Bank'!$AT11),1,IF('Data Bank'!$AC11=100,3,IF('Data Bank'!$AC11=0,0,2)))))</f>
        <v>2</v>
      </c>
      <c r="F4" s="178">
        <f ca="1">IF(F$1&lt;'Data Bank'!$AD11,"",IF(F$1&gt;'Data Bank'!$AT11,"",IF(AND('Data Bank'!$AC11&lt;100,TODAY()&gt;'Data Bank'!$AT11),1,IF('Data Bank'!$AC11=100,3,IF('Data Bank'!$AC11=0,0,2)))))</f>
        <v>2</v>
      </c>
      <c r="G4" s="178">
        <f ca="1">IF(G$1&lt;'Data Bank'!$AD11,"",IF(G$1&gt;'Data Bank'!$AT11,"",IF(AND('Data Bank'!$AC11&lt;100,TODAY()&gt;'Data Bank'!$AT11),1,IF('Data Bank'!$AC11=100,3,IF('Data Bank'!$AC11=0,0,2)))))</f>
        <v>2</v>
      </c>
      <c r="H4" s="178">
        <f ca="1">IF(H$1&lt;'Data Bank'!$AD11,"",IF(H$1&gt;'Data Bank'!$AT11,"",IF(AND('Data Bank'!$AC11&lt;100,TODAY()&gt;'Data Bank'!$AT11),1,IF('Data Bank'!$AC11=100,3,IF('Data Bank'!$AC11=0,0,2)))))</f>
        <v>2</v>
      </c>
      <c r="I4" s="178">
        <f ca="1">IF(I$1&lt;'Data Bank'!$AD11,"",IF(I$1&gt;'Data Bank'!$AT11,"",IF(AND('Data Bank'!$AC11&lt;100,TODAY()&gt;'Data Bank'!$AT11),1,IF('Data Bank'!$AC11=100,3,IF('Data Bank'!$AC11=0,0,2)))))</f>
        <v>2</v>
      </c>
      <c r="J4" s="177">
        <f ca="1">IF(J$1&lt;'Data Bank'!$AD11,"",IF(J$1&gt;'Data Bank'!$AT11,"",IF(AND('Data Bank'!$AC11&lt;100,TODAY()&gt;'Data Bank'!$AT11),1,IF('Data Bank'!$AC11=100,3,IF('Data Bank'!$AC11=0,0,2)))))</f>
        <v>2</v>
      </c>
      <c r="K4" s="177">
        <f ca="1">IF(K$1&lt;'Data Bank'!$AD11,"",IF(K$1&gt;'Data Bank'!$AT11,"",IF(AND('Data Bank'!$AC11&lt;100,TODAY()&gt;'Data Bank'!$AT11),1,IF('Data Bank'!$AC11=100,3,IF('Data Bank'!$AC11=0,0,2)))))</f>
        <v>2</v>
      </c>
      <c r="L4" s="177">
        <f ca="1">IF(L$1&lt;'Data Bank'!$AD11,"",IF(L$1&gt;'Data Bank'!$AT11,"",IF(AND('Data Bank'!$AC11&lt;100,TODAY()&gt;'Data Bank'!$AT11),1,IF('Data Bank'!$AC11=100,3,IF('Data Bank'!$AC11=0,0,2)))))</f>
        <v>2</v>
      </c>
      <c r="M4" s="177">
        <f ca="1">IF(M$1&lt;'Data Bank'!$AD11,"",IF(M$1&gt;'Data Bank'!$AT11,"",IF(AND('Data Bank'!$AC11&lt;100,TODAY()&gt;'Data Bank'!$AT11),1,IF('Data Bank'!$AC11=100,3,IF('Data Bank'!$AC11=0,0,2)))))</f>
        <v>2</v>
      </c>
      <c r="N4" s="177">
        <f ca="1">IF(N$1&lt;'Data Bank'!$AD11,"",IF(N$1&gt;'Data Bank'!$AT11,"",IF(AND('Data Bank'!$AC11&lt;100,TODAY()&gt;'Data Bank'!$AT11),1,IF('Data Bank'!$AC11=100,3,IF('Data Bank'!$AC11=0,0,2)))))</f>
        <v>2</v>
      </c>
      <c r="O4" s="177">
        <f ca="1">IF(O$1&lt;'Data Bank'!$AD11,"",IF(O$1&gt;'Data Bank'!$AT11,"",IF(AND('Data Bank'!$AC11&lt;100,TODAY()&gt;'Data Bank'!$AT11),1,IF('Data Bank'!$AC11=100,3,IF('Data Bank'!$AC11=0,0,2)))))</f>
        <v>2</v>
      </c>
      <c r="P4" s="177">
        <f ca="1">IF(P$1&lt;'Data Bank'!$AD11,"",IF(P$1&gt;'Data Bank'!$AT11,"",IF(AND('Data Bank'!$AC11&lt;100,TODAY()&gt;'Data Bank'!$AT11),1,IF('Data Bank'!$AC11=100,3,IF('Data Bank'!$AC11=0,0,2)))))</f>
        <v>2</v>
      </c>
      <c r="Q4" s="177">
        <f ca="1">IF(Q$1&lt;'Data Bank'!$AD11,"",IF(Q$1&gt;'Data Bank'!$AT11,"",IF(AND('Data Bank'!$AC11&lt;100,TODAY()&gt;'Data Bank'!$AT11),1,IF('Data Bank'!$AC11=100,3,IF('Data Bank'!$AC11=0,0,2)))))</f>
        <v>2</v>
      </c>
      <c r="R4" s="177">
        <f ca="1">IF(R$1&lt;'Data Bank'!$AD11,"",IF(R$1&gt;'Data Bank'!$AT11,"",IF(AND('Data Bank'!$AC11&lt;100,TODAY()&gt;'Data Bank'!$AT11),1,IF('Data Bank'!$AC11=100,3,IF('Data Bank'!$AC11=0,0,2)))))</f>
        <v>2</v>
      </c>
    </row>
    <row r="5" spans="1:19">
      <c r="A5" s="115" t="str">
        <f>'Data Bank'!E12</f>
        <v>18_P1</v>
      </c>
      <c r="B5" s="178">
        <f ca="1">IF(B$1&lt;'Data Bank'!$AD12,"",IF(B$1&gt;'Data Bank'!$AT12,"",IF(AND('Data Bank'!$AC12&lt;100,TODAY()&gt;'Data Bank'!$AT12),1,IF('Data Bank'!$AC12=100,3,IF('Data Bank'!$AC12=0,0,2)))))</f>
        <v>2</v>
      </c>
      <c r="C5" s="178">
        <f ca="1">IF(C$1&lt;'Data Bank'!$AD12,"",IF(C$1&gt;'Data Bank'!$AT12,"",IF(AND('Data Bank'!$AC12&lt;100,TODAY()&gt;'Data Bank'!$AT12),1,IF('Data Bank'!$AC12=100,3,IF('Data Bank'!$AC12=0,0,2)))))</f>
        <v>2</v>
      </c>
      <c r="D5" s="178">
        <f ca="1">IF(D$1&lt;'Data Bank'!$AD12,"",IF(D$1&gt;'Data Bank'!$AT12,"",IF(AND('Data Bank'!$AC12&lt;100,TODAY()&gt;'Data Bank'!$AT12),1,IF('Data Bank'!$AC12=100,3,IF('Data Bank'!$AC12=0,0,2)))))</f>
        <v>2</v>
      </c>
      <c r="E5" s="178">
        <f ca="1">IF(E$1&lt;'Data Bank'!$AD12,"",IF(E$1&gt;'Data Bank'!$AT12,"",IF(AND('Data Bank'!$AC12&lt;100,TODAY()&gt;'Data Bank'!$AT12),1,IF('Data Bank'!$AC12=100,3,IF('Data Bank'!$AC12=0,0,2)))))</f>
        <v>2</v>
      </c>
      <c r="F5" s="178">
        <f ca="1">IF(F$1&lt;'Data Bank'!$AD12,"",IF(F$1&gt;'Data Bank'!$AT12,"",IF(AND('Data Bank'!$AC12&lt;100,TODAY()&gt;'Data Bank'!$AT12),1,IF('Data Bank'!$AC12=100,3,IF('Data Bank'!$AC12=0,0,2)))))</f>
        <v>2</v>
      </c>
      <c r="G5" s="178">
        <f ca="1">IF(G$1&lt;'Data Bank'!$AD12,"",IF(G$1&gt;'Data Bank'!$AT12,"",IF(AND('Data Bank'!$AC12&lt;100,TODAY()&gt;'Data Bank'!$AT12),1,IF('Data Bank'!$AC12=100,3,IF('Data Bank'!$AC12=0,0,2)))))</f>
        <v>2</v>
      </c>
      <c r="H5" s="178">
        <f ca="1">IF(H$1&lt;'Data Bank'!$AD12,"",IF(H$1&gt;'Data Bank'!$AT12,"",IF(AND('Data Bank'!$AC12&lt;100,TODAY()&gt;'Data Bank'!$AT12),1,IF('Data Bank'!$AC12=100,3,IF('Data Bank'!$AC12=0,0,2)))))</f>
        <v>2</v>
      </c>
      <c r="I5" s="178">
        <f ca="1">IF(I$1&lt;'Data Bank'!$AD12,"",IF(I$1&gt;'Data Bank'!$AT12,"",IF(AND('Data Bank'!$AC12&lt;100,TODAY()&gt;'Data Bank'!$AT12),1,IF('Data Bank'!$AC12=100,3,IF('Data Bank'!$AC12=0,0,2)))))</f>
        <v>2</v>
      </c>
      <c r="J5" s="177">
        <f ca="1">IF(J$1&lt;'Data Bank'!$AD12,"",IF(J$1&gt;'Data Bank'!$AT12,"",IF(AND('Data Bank'!$AC12&lt;100,TODAY()&gt;'Data Bank'!$AT12),1,IF('Data Bank'!$AC12=100,3,IF('Data Bank'!$AC12=0,0,2)))))</f>
        <v>2</v>
      </c>
      <c r="K5" s="177">
        <f ca="1">IF(K$1&lt;'Data Bank'!$AD12,"",IF(K$1&gt;'Data Bank'!$AT12,"",IF(AND('Data Bank'!$AC12&lt;100,TODAY()&gt;'Data Bank'!$AT12),1,IF('Data Bank'!$AC12=100,3,IF('Data Bank'!$AC12=0,0,2)))))</f>
        <v>2</v>
      </c>
      <c r="L5" s="177">
        <f ca="1">IF(L$1&lt;'Data Bank'!$AD12,"",IF(L$1&gt;'Data Bank'!$AT12,"",IF(AND('Data Bank'!$AC12&lt;100,TODAY()&gt;'Data Bank'!$AT12),1,IF('Data Bank'!$AC12=100,3,IF('Data Bank'!$AC12=0,0,2)))))</f>
        <v>2</v>
      </c>
      <c r="M5" s="177">
        <f ca="1">IF(M$1&lt;'Data Bank'!$AD12,"",IF(M$1&gt;'Data Bank'!$AT12,"",IF(AND('Data Bank'!$AC12&lt;100,TODAY()&gt;'Data Bank'!$AT12),1,IF('Data Bank'!$AC12=100,3,IF('Data Bank'!$AC12=0,0,2)))))</f>
        <v>2</v>
      </c>
      <c r="N5" s="177">
        <f ca="1">IF(N$1&lt;'Data Bank'!$AD12,"",IF(N$1&gt;'Data Bank'!$AT12,"",IF(AND('Data Bank'!$AC12&lt;100,TODAY()&gt;'Data Bank'!$AT12),1,IF('Data Bank'!$AC12=100,3,IF('Data Bank'!$AC12=0,0,2)))))</f>
        <v>2</v>
      </c>
      <c r="O5" s="177">
        <f ca="1">IF(O$1&lt;'Data Bank'!$AD12,"",IF(O$1&gt;'Data Bank'!$AT12,"",IF(AND('Data Bank'!$AC12&lt;100,TODAY()&gt;'Data Bank'!$AT12),1,IF('Data Bank'!$AC12=100,3,IF('Data Bank'!$AC12=0,0,2)))))</f>
        <v>2</v>
      </c>
      <c r="P5" s="177">
        <f ca="1">IF(P$1&lt;'Data Bank'!$AD12,"",IF(P$1&gt;'Data Bank'!$AT12,"",IF(AND('Data Bank'!$AC12&lt;100,TODAY()&gt;'Data Bank'!$AT12),1,IF('Data Bank'!$AC12=100,3,IF('Data Bank'!$AC12=0,0,2)))))</f>
        <v>2</v>
      </c>
      <c r="Q5" s="177">
        <f ca="1">IF(Q$1&lt;'Data Bank'!$AD12,"",IF(Q$1&gt;'Data Bank'!$AT12,"",IF(AND('Data Bank'!$AC12&lt;100,TODAY()&gt;'Data Bank'!$AT12),1,IF('Data Bank'!$AC12=100,3,IF('Data Bank'!$AC12=0,0,2)))))</f>
        <v>2</v>
      </c>
      <c r="R5" s="177">
        <f ca="1">IF(R$1&lt;'Data Bank'!$AD12,"",IF(R$1&gt;'Data Bank'!$AT12,"",IF(AND('Data Bank'!$AC12&lt;100,TODAY()&gt;'Data Bank'!$AT12),1,IF('Data Bank'!$AC12=100,3,IF('Data Bank'!$AC12=0,0,2)))))</f>
        <v>2</v>
      </c>
    </row>
    <row r="6" spans="1:19">
      <c r="A6" s="115" t="str">
        <f>'Data Bank'!E13</f>
        <v>18_P2</v>
      </c>
      <c r="B6" s="178">
        <f ca="1">IF(B$1&lt;'Data Bank'!$AD13,"",IF(B$1&gt;'Data Bank'!$AT13,"",IF(AND('Data Bank'!$AC13&lt;100,TODAY()&gt;'Data Bank'!$AT13),1,IF('Data Bank'!$AC13=100,3,IF('Data Bank'!$AC13=0,0,2)))))</f>
        <v>0</v>
      </c>
      <c r="C6" s="178">
        <f ca="1">IF(C$1&lt;'Data Bank'!$AD13,"",IF(C$1&gt;'Data Bank'!$AT13,"",IF(AND('Data Bank'!$AC13&lt;100,TODAY()&gt;'Data Bank'!$AT13),1,IF('Data Bank'!$AC13=100,3,IF('Data Bank'!$AC13=0,0,2)))))</f>
        <v>0</v>
      </c>
      <c r="D6" s="178">
        <f ca="1">IF(D$1&lt;'Data Bank'!$AD13,"",IF(D$1&gt;'Data Bank'!$AT13,"",IF(AND('Data Bank'!$AC13&lt;100,TODAY()&gt;'Data Bank'!$AT13),1,IF('Data Bank'!$AC13=100,3,IF('Data Bank'!$AC13=0,0,2)))))</f>
        <v>0</v>
      </c>
      <c r="E6" s="178">
        <f ca="1">IF(E$1&lt;'Data Bank'!$AD13,"",IF(E$1&gt;'Data Bank'!$AT13,"",IF(AND('Data Bank'!$AC13&lt;100,TODAY()&gt;'Data Bank'!$AT13),1,IF('Data Bank'!$AC13=100,3,IF('Data Bank'!$AC13=0,0,2)))))</f>
        <v>0</v>
      </c>
      <c r="F6" s="178">
        <f ca="1">IF(F$1&lt;'Data Bank'!$AD13,"",IF(F$1&gt;'Data Bank'!$AT13,"",IF(AND('Data Bank'!$AC13&lt;100,TODAY()&gt;'Data Bank'!$AT13),1,IF('Data Bank'!$AC13=100,3,IF('Data Bank'!$AC13=0,0,2)))))</f>
        <v>0</v>
      </c>
      <c r="G6" s="178">
        <f ca="1">IF(G$1&lt;'Data Bank'!$AD13,"",IF(G$1&gt;'Data Bank'!$AT13,"",IF(AND('Data Bank'!$AC13&lt;100,TODAY()&gt;'Data Bank'!$AT13),1,IF('Data Bank'!$AC13=100,3,IF('Data Bank'!$AC13=0,0,2)))))</f>
        <v>0</v>
      </c>
      <c r="H6" s="178">
        <f ca="1">IF(H$1&lt;'Data Bank'!$AD13,"",IF(H$1&gt;'Data Bank'!$AT13,"",IF(AND('Data Bank'!$AC13&lt;100,TODAY()&gt;'Data Bank'!$AT13),1,IF('Data Bank'!$AC13=100,3,IF('Data Bank'!$AC13=0,0,2)))))</f>
        <v>0</v>
      </c>
      <c r="I6" s="178">
        <f ca="1">IF(I$1&lt;'Data Bank'!$AD13,"",IF(I$1&gt;'Data Bank'!$AT13,"",IF(AND('Data Bank'!$AC13&lt;100,TODAY()&gt;'Data Bank'!$AT13),1,IF('Data Bank'!$AC13=100,3,IF('Data Bank'!$AC13=0,0,2)))))</f>
        <v>0</v>
      </c>
      <c r="J6" s="177">
        <f ca="1">IF(J$1&lt;'Data Bank'!$AD13,"",IF(J$1&gt;'Data Bank'!$AT13,"",IF(AND('Data Bank'!$AC13&lt;100,TODAY()&gt;'Data Bank'!$AT13),1,IF('Data Bank'!$AC13=100,3,IF('Data Bank'!$AC13=0,0,2)))))</f>
        <v>0</v>
      </c>
      <c r="K6" s="177">
        <f ca="1">IF(K$1&lt;'Data Bank'!$AD13,"",IF(K$1&gt;'Data Bank'!$AT13,"",IF(AND('Data Bank'!$AC13&lt;100,TODAY()&gt;'Data Bank'!$AT13),1,IF('Data Bank'!$AC13=100,3,IF('Data Bank'!$AC13=0,0,2)))))</f>
        <v>0</v>
      </c>
      <c r="L6" s="177">
        <f ca="1">IF(L$1&lt;'Data Bank'!$AD13,"",IF(L$1&gt;'Data Bank'!$AT13,"",IF(AND('Data Bank'!$AC13&lt;100,TODAY()&gt;'Data Bank'!$AT13),1,IF('Data Bank'!$AC13=100,3,IF('Data Bank'!$AC13=0,0,2)))))</f>
        <v>0</v>
      </c>
      <c r="M6" s="177">
        <f ca="1">IF(M$1&lt;'Data Bank'!$AD13,"",IF(M$1&gt;'Data Bank'!$AT13,"",IF(AND('Data Bank'!$AC13&lt;100,TODAY()&gt;'Data Bank'!$AT13),1,IF('Data Bank'!$AC13=100,3,IF('Data Bank'!$AC13=0,0,2)))))</f>
        <v>0</v>
      </c>
      <c r="N6" s="177">
        <f ca="1">IF(N$1&lt;'Data Bank'!$AD13,"",IF(N$1&gt;'Data Bank'!$AT13,"",IF(AND('Data Bank'!$AC13&lt;100,TODAY()&gt;'Data Bank'!$AT13),1,IF('Data Bank'!$AC13=100,3,IF('Data Bank'!$AC13=0,0,2)))))</f>
        <v>0</v>
      </c>
      <c r="O6" s="177">
        <f ca="1">IF(O$1&lt;'Data Bank'!$AD13,"",IF(O$1&gt;'Data Bank'!$AT13,"",IF(AND('Data Bank'!$AC13&lt;100,TODAY()&gt;'Data Bank'!$AT13),1,IF('Data Bank'!$AC13=100,3,IF('Data Bank'!$AC13=0,0,2)))))</f>
        <v>0</v>
      </c>
      <c r="P6" s="177">
        <f ca="1">IF(P$1&lt;'Data Bank'!$AD13,"",IF(P$1&gt;'Data Bank'!$AT13,"",IF(AND('Data Bank'!$AC13&lt;100,TODAY()&gt;'Data Bank'!$AT13),1,IF('Data Bank'!$AC13=100,3,IF('Data Bank'!$AC13=0,0,2)))))</f>
        <v>0</v>
      </c>
      <c r="Q6" s="177">
        <f ca="1">IF(Q$1&lt;'Data Bank'!$AD13,"",IF(Q$1&gt;'Data Bank'!$AT13,"",IF(AND('Data Bank'!$AC13&lt;100,TODAY()&gt;'Data Bank'!$AT13),1,IF('Data Bank'!$AC13=100,3,IF('Data Bank'!$AC13=0,0,2)))))</f>
        <v>0</v>
      </c>
      <c r="R6" s="177">
        <f ca="1">IF(R$1&lt;'Data Bank'!$AD13,"",IF(R$1&gt;'Data Bank'!$AT13,"",IF(AND('Data Bank'!$AC13&lt;100,TODAY()&gt;'Data Bank'!$AT13),1,IF('Data Bank'!$AC13=100,3,IF('Data Bank'!$AC13=0,0,2)))))</f>
        <v>0</v>
      </c>
    </row>
    <row r="7" spans="1:19">
      <c r="A7" s="115" t="str">
        <f>'Data Bank'!E14</f>
        <v>24F Cable</v>
      </c>
      <c r="B7" s="178">
        <f ca="1">IF(B$1&lt;'Data Bank'!$AD14,"",IF(B$1&gt;'Data Bank'!$AT14,"",IF(AND('Data Bank'!$AC14&lt;100,TODAY()&gt;'Data Bank'!$AT14),1,IF('Data Bank'!$AC14=100,3,IF('Data Bank'!$AC14=0,0,2)))))</f>
        <v>0</v>
      </c>
      <c r="C7" s="178">
        <f ca="1">IF(C$1&lt;'Data Bank'!$AD14,"",IF(C$1&gt;'Data Bank'!$AT14,"",IF(AND('Data Bank'!$AC14&lt;100,TODAY()&gt;'Data Bank'!$AT14),1,IF('Data Bank'!$AC14=100,3,IF('Data Bank'!$AC14=0,0,2)))))</f>
        <v>0</v>
      </c>
      <c r="D7" s="178">
        <f ca="1">IF(D$1&lt;'Data Bank'!$AD14,"",IF(D$1&gt;'Data Bank'!$AT14,"",IF(AND('Data Bank'!$AC14&lt;100,TODAY()&gt;'Data Bank'!$AT14),1,IF('Data Bank'!$AC14=100,3,IF('Data Bank'!$AC14=0,0,2)))))</f>
        <v>0</v>
      </c>
      <c r="E7" s="178">
        <f ca="1">IF(E$1&lt;'Data Bank'!$AD14,"",IF(E$1&gt;'Data Bank'!$AT14,"",IF(AND('Data Bank'!$AC14&lt;100,TODAY()&gt;'Data Bank'!$AT14),1,IF('Data Bank'!$AC14=100,3,IF('Data Bank'!$AC14=0,0,2)))))</f>
        <v>0</v>
      </c>
      <c r="F7" s="178">
        <f ca="1">IF(F$1&lt;'Data Bank'!$AD14,"",IF(F$1&gt;'Data Bank'!$AT14,"",IF(AND('Data Bank'!$AC14&lt;100,TODAY()&gt;'Data Bank'!$AT14),1,IF('Data Bank'!$AC14=100,3,IF('Data Bank'!$AC14=0,0,2)))))</f>
        <v>0</v>
      </c>
      <c r="G7" s="178">
        <f ca="1">IF(G$1&lt;'Data Bank'!$AD14,"",IF(G$1&gt;'Data Bank'!$AT14,"",IF(AND('Data Bank'!$AC14&lt;100,TODAY()&gt;'Data Bank'!$AT14),1,IF('Data Bank'!$AC14=100,3,IF('Data Bank'!$AC14=0,0,2)))))</f>
        <v>0</v>
      </c>
      <c r="H7" s="178">
        <f ca="1">IF(H$1&lt;'Data Bank'!$AD14,"",IF(H$1&gt;'Data Bank'!$AT14,"",IF(AND('Data Bank'!$AC14&lt;100,TODAY()&gt;'Data Bank'!$AT14),1,IF('Data Bank'!$AC14=100,3,IF('Data Bank'!$AC14=0,0,2)))))</f>
        <v>0</v>
      </c>
      <c r="I7" s="178">
        <f ca="1">IF(I$1&lt;'Data Bank'!$AD14,"",IF(I$1&gt;'Data Bank'!$AT14,"",IF(AND('Data Bank'!$AC14&lt;100,TODAY()&gt;'Data Bank'!$AT14),1,IF('Data Bank'!$AC14=100,3,IF('Data Bank'!$AC14=0,0,2)))))</f>
        <v>0</v>
      </c>
      <c r="J7" s="177">
        <f ca="1">IF(J$1&lt;'Data Bank'!$AD14,"",IF(J$1&gt;'Data Bank'!$AT14,"",IF(AND('Data Bank'!$AC14&lt;100,TODAY()&gt;'Data Bank'!$AT14),1,IF('Data Bank'!$AC14=100,3,IF('Data Bank'!$AC14=0,0,2)))))</f>
        <v>0</v>
      </c>
      <c r="K7" s="177">
        <f ca="1">IF(K$1&lt;'Data Bank'!$AD14,"",IF(K$1&gt;'Data Bank'!$AT14,"",IF(AND('Data Bank'!$AC14&lt;100,TODAY()&gt;'Data Bank'!$AT14),1,IF('Data Bank'!$AC14=100,3,IF('Data Bank'!$AC14=0,0,2)))))</f>
        <v>0</v>
      </c>
      <c r="L7" s="177">
        <f ca="1">IF(L$1&lt;'Data Bank'!$AD14,"",IF(L$1&gt;'Data Bank'!$AT14,"",IF(AND('Data Bank'!$AC14&lt;100,TODAY()&gt;'Data Bank'!$AT14),1,IF('Data Bank'!$AC14=100,3,IF('Data Bank'!$AC14=0,0,2)))))</f>
        <v>0</v>
      </c>
      <c r="M7" s="177">
        <f ca="1">IF(M$1&lt;'Data Bank'!$AD14,"",IF(M$1&gt;'Data Bank'!$AT14,"",IF(AND('Data Bank'!$AC14&lt;100,TODAY()&gt;'Data Bank'!$AT14),1,IF('Data Bank'!$AC14=100,3,IF('Data Bank'!$AC14=0,0,2)))))</f>
        <v>0</v>
      </c>
      <c r="N7" s="177">
        <f ca="1">IF(N$1&lt;'Data Bank'!$AD14,"",IF(N$1&gt;'Data Bank'!$AT14,"",IF(AND('Data Bank'!$AC14&lt;100,TODAY()&gt;'Data Bank'!$AT14),1,IF('Data Bank'!$AC14=100,3,IF('Data Bank'!$AC14=0,0,2)))))</f>
        <v>0</v>
      </c>
      <c r="O7" s="177">
        <f ca="1">IF(O$1&lt;'Data Bank'!$AD14,"",IF(O$1&gt;'Data Bank'!$AT14,"",IF(AND('Data Bank'!$AC14&lt;100,TODAY()&gt;'Data Bank'!$AT14),1,IF('Data Bank'!$AC14=100,3,IF('Data Bank'!$AC14=0,0,2)))))</f>
        <v>0</v>
      </c>
      <c r="P7" s="177">
        <f ca="1">IF(P$1&lt;'Data Bank'!$AD14,"",IF(P$1&gt;'Data Bank'!$AT14,"",IF(AND('Data Bank'!$AC14&lt;100,TODAY()&gt;'Data Bank'!$AT14),1,IF('Data Bank'!$AC14=100,3,IF('Data Bank'!$AC14=0,0,2)))))</f>
        <v>0</v>
      </c>
      <c r="Q7" s="177">
        <f ca="1">IF(Q$1&lt;'Data Bank'!$AD14,"",IF(Q$1&gt;'Data Bank'!$AT14,"",IF(AND('Data Bank'!$AC14&lt;100,TODAY()&gt;'Data Bank'!$AT14),1,IF('Data Bank'!$AC14=100,3,IF('Data Bank'!$AC14=0,0,2)))))</f>
        <v>0</v>
      </c>
      <c r="R7" s="177">
        <f ca="1">IF(R$1&lt;'Data Bank'!$AD14,"",IF(R$1&gt;'Data Bank'!$AT14,"",IF(AND('Data Bank'!$AC14&lt;100,TODAY()&gt;'Data Bank'!$AT14),1,IF('Data Bank'!$AC14=100,3,IF('Data Bank'!$AC14=0,0,2)))))</f>
        <v>0</v>
      </c>
    </row>
    <row r="8" spans="1:19">
      <c r="A8" s="115" t="str">
        <f>'Data Bank'!E15</f>
        <v>3 Marla Scheme</v>
      </c>
      <c r="B8" s="178">
        <f ca="1">IF(B$1&lt;'Data Bank'!$AD15,"",IF(B$1&gt;'Data Bank'!$AT15,"",IF(AND('Data Bank'!$AC15&lt;100,TODAY()&gt;'Data Bank'!$AT15),1,IF('Data Bank'!$AC15=100,3,IF('Data Bank'!$AC15=0,0,2)))))</f>
        <v>1</v>
      </c>
      <c r="C8" s="178">
        <f ca="1">IF(C$1&lt;'Data Bank'!$AD15,"",IF(C$1&gt;'Data Bank'!$AT15,"",IF(AND('Data Bank'!$AC15&lt;100,TODAY()&gt;'Data Bank'!$AT15),1,IF('Data Bank'!$AC15=100,3,IF('Data Bank'!$AC15=0,0,2)))))</f>
        <v>1</v>
      </c>
      <c r="D8" s="178" t="str">
        <f ca="1">IF(D$1&lt;'Data Bank'!$AD15,"",IF(D$1&gt;'Data Bank'!$AT15,"",IF(AND('Data Bank'!$AC15&lt;100,TODAY()&gt;'Data Bank'!$AT15),1,IF('Data Bank'!$AC15=100,3,IF('Data Bank'!$AC15=0,0,2)))))</f>
        <v/>
      </c>
      <c r="E8" s="178" t="str">
        <f ca="1">IF(E$1&lt;'Data Bank'!$AD15,"",IF(E$1&gt;'Data Bank'!$AT15,"",IF(AND('Data Bank'!$AC15&lt;100,TODAY()&gt;'Data Bank'!$AT15),1,IF('Data Bank'!$AC15=100,3,IF('Data Bank'!$AC15=0,0,2)))))</f>
        <v/>
      </c>
      <c r="F8" s="178" t="str">
        <f ca="1">IF(F$1&lt;'Data Bank'!$AD15,"",IF(F$1&gt;'Data Bank'!$AT15,"",IF(AND('Data Bank'!$AC15&lt;100,TODAY()&gt;'Data Bank'!$AT15),1,IF('Data Bank'!$AC15=100,3,IF('Data Bank'!$AC15=0,0,2)))))</f>
        <v/>
      </c>
      <c r="G8" s="178" t="str">
        <f ca="1">IF(G$1&lt;'Data Bank'!$AD15,"",IF(G$1&gt;'Data Bank'!$AT15,"",IF(AND('Data Bank'!$AC15&lt;100,TODAY()&gt;'Data Bank'!$AT15),1,IF('Data Bank'!$AC15=100,3,IF('Data Bank'!$AC15=0,0,2)))))</f>
        <v/>
      </c>
      <c r="H8" s="178" t="str">
        <f ca="1">IF(H$1&lt;'Data Bank'!$AD15,"",IF(H$1&gt;'Data Bank'!$AT15,"",IF(AND('Data Bank'!$AC15&lt;100,TODAY()&gt;'Data Bank'!$AT15),1,IF('Data Bank'!$AC15=100,3,IF('Data Bank'!$AC15=0,0,2)))))</f>
        <v/>
      </c>
      <c r="I8" s="178" t="str">
        <f ca="1">IF(I$1&lt;'Data Bank'!$AD15,"",IF(I$1&gt;'Data Bank'!$AT15,"",IF(AND('Data Bank'!$AC15&lt;100,TODAY()&gt;'Data Bank'!$AT15),1,IF('Data Bank'!$AC15=100,3,IF('Data Bank'!$AC15=0,0,2)))))</f>
        <v/>
      </c>
      <c r="J8" s="177" t="str">
        <f ca="1">IF(J$1&lt;'Data Bank'!$AD15,"",IF(J$1&gt;'Data Bank'!$AT15,"",IF(AND('Data Bank'!$AC15&lt;100,TODAY()&gt;'Data Bank'!$AT15),1,IF('Data Bank'!$AC15=100,3,IF('Data Bank'!$AC15=0,0,2)))))</f>
        <v/>
      </c>
      <c r="K8" s="177" t="str">
        <f ca="1">IF(K$1&lt;'Data Bank'!$AD15,"",IF(K$1&gt;'Data Bank'!$AT15,"",IF(AND('Data Bank'!$AC15&lt;100,TODAY()&gt;'Data Bank'!$AT15),1,IF('Data Bank'!$AC15=100,3,IF('Data Bank'!$AC15=0,0,2)))))</f>
        <v/>
      </c>
      <c r="L8" s="177" t="str">
        <f ca="1">IF(L$1&lt;'Data Bank'!$AD15,"",IF(L$1&gt;'Data Bank'!$AT15,"",IF(AND('Data Bank'!$AC15&lt;100,TODAY()&gt;'Data Bank'!$AT15),1,IF('Data Bank'!$AC15=100,3,IF('Data Bank'!$AC15=0,0,2)))))</f>
        <v/>
      </c>
      <c r="M8" s="177" t="str">
        <f ca="1">IF(M$1&lt;'Data Bank'!$AD15,"",IF(M$1&gt;'Data Bank'!$AT15,"",IF(AND('Data Bank'!$AC15&lt;100,TODAY()&gt;'Data Bank'!$AT15),1,IF('Data Bank'!$AC15=100,3,IF('Data Bank'!$AC15=0,0,2)))))</f>
        <v/>
      </c>
      <c r="N8" s="177" t="str">
        <f ca="1">IF(N$1&lt;'Data Bank'!$AD15,"",IF(N$1&gt;'Data Bank'!$AT15,"",IF(AND('Data Bank'!$AC15&lt;100,TODAY()&gt;'Data Bank'!$AT15),1,IF('Data Bank'!$AC15=100,3,IF('Data Bank'!$AC15=0,0,2)))))</f>
        <v/>
      </c>
      <c r="O8" s="177" t="str">
        <f ca="1">IF(O$1&lt;'Data Bank'!$AD15,"",IF(O$1&gt;'Data Bank'!$AT15,"",IF(AND('Data Bank'!$AC15&lt;100,TODAY()&gt;'Data Bank'!$AT15),1,IF('Data Bank'!$AC15=100,3,IF('Data Bank'!$AC15=0,0,2)))))</f>
        <v/>
      </c>
      <c r="P8" s="177" t="str">
        <f ca="1">IF(P$1&lt;'Data Bank'!$AD15,"",IF(P$1&gt;'Data Bank'!$AT15,"",IF(AND('Data Bank'!$AC15&lt;100,TODAY()&gt;'Data Bank'!$AT15),1,IF('Data Bank'!$AC15=100,3,IF('Data Bank'!$AC15=0,0,2)))))</f>
        <v/>
      </c>
      <c r="Q8" s="177" t="str">
        <f ca="1">IF(Q$1&lt;'Data Bank'!$AD15,"",IF(Q$1&gt;'Data Bank'!$AT15,"",IF(AND('Data Bank'!$AC15&lt;100,TODAY()&gt;'Data Bank'!$AT15),1,IF('Data Bank'!$AC15=100,3,IF('Data Bank'!$AC15=0,0,2)))))</f>
        <v/>
      </c>
      <c r="R8" s="177" t="str">
        <f ca="1">IF(R$1&lt;'Data Bank'!$AD15,"",IF(R$1&gt;'Data Bank'!$AT15,"",IF(AND('Data Bank'!$AC15&lt;100,TODAY()&gt;'Data Bank'!$AT15),1,IF('Data Bank'!$AC15=100,3,IF('Data Bank'!$AC15=0,0,2)))))</f>
        <v/>
      </c>
    </row>
    <row r="9" spans="1:19">
      <c r="A9" s="115" t="str">
        <f>'Data Bank'!E16</f>
        <v>Adam Housing-P1</v>
      </c>
      <c r="B9" s="178">
        <f ca="1">IF(B$1&lt;'Data Bank'!$AD16,"",IF(B$1&gt;'Data Bank'!$AT16,"",IF(AND('Data Bank'!$AC16&lt;100,TODAY()&gt;'Data Bank'!$AT16),1,IF('Data Bank'!$AC16=100,3,IF('Data Bank'!$AC16=0,0,2)))))</f>
        <v>0</v>
      </c>
      <c r="C9" s="178">
        <f ca="1">IF(C$1&lt;'Data Bank'!$AD16,"",IF(C$1&gt;'Data Bank'!$AT16,"",IF(AND('Data Bank'!$AC16&lt;100,TODAY()&gt;'Data Bank'!$AT16),1,IF('Data Bank'!$AC16=100,3,IF('Data Bank'!$AC16=0,0,2)))))</f>
        <v>0</v>
      </c>
      <c r="D9" s="178">
        <f ca="1">IF(D$1&lt;'Data Bank'!$AD16,"",IF(D$1&gt;'Data Bank'!$AT16,"",IF(AND('Data Bank'!$AC16&lt;100,TODAY()&gt;'Data Bank'!$AT16),1,IF('Data Bank'!$AC16=100,3,IF('Data Bank'!$AC16=0,0,2)))))</f>
        <v>0</v>
      </c>
      <c r="E9" s="178">
        <f ca="1">IF(E$1&lt;'Data Bank'!$AD16,"",IF(E$1&gt;'Data Bank'!$AT16,"",IF(AND('Data Bank'!$AC16&lt;100,TODAY()&gt;'Data Bank'!$AT16),1,IF('Data Bank'!$AC16=100,3,IF('Data Bank'!$AC16=0,0,2)))))</f>
        <v>0</v>
      </c>
      <c r="F9" s="178">
        <f ca="1">IF(F$1&lt;'Data Bank'!$AD16,"",IF(F$1&gt;'Data Bank'!$AT16,"",IF(AND('Data Bank'!$AC16&lt;100,TODAY()&gt;'Data Bank'!$AT16),1,IF('Data Bank'!$AC16=100,3,IF('Data Bank'!$AC16=0,0,2)))))</f>
        <v>0</v>
      </c>
      <c r="G9" s="178">
        <f ca="1">IF(G$1&lt;'Data Bank'!$AD16,"",IF(G$1&gt;'Data Bank'!$AT16,"",IF(AND('Data Bank'!$AC16&lt;100,TODAY()&gt;'Data Bank'!$AT16),1,IF('Data Bank'!$AC16=100,3,IF('Data Bank'!$AC16=0,0,2)))))</f>
        <v>0</v>
      </c>
      <c r="H9" s="178">
        <f ca="1">IF(H$1&lt;'Data Bank'!$AD16,"",IF(H$1&gt;'Data Bank'!$AT16,"",IF(AND('Data Bank'!$AC16&lt;100,TODAY()&gt;'Data Bank'!$AT16),1,IF('Data Bank'!$AC16=100,3,IF('Data Bank'!$AC16=0,0,2)))))</f>
        <v>0</v>
      </c>
      <c r="I9" s="178">
        <f ca="1">IF(I$1&lt;'Data Bank'!$AD16,"",IF(I$1&gt;'Data Bank'!$AT16,"",IF(AND('Data Bank'!$AC16&lt;100,TODAY()&gt;'Data Bank'!$AT16),1,IF('Data Bank'!$AC16=100,3,IF('Data Bank'!$AC16=0,0,2)))))</f>
        <v>0</v>
      </c>
      <c r="J9" s="177" t="str">
        <f ca="1">IF(J$1&lt;'Data Bank'!$AD16,"",IF(J$1&gt;'Data Bank'!$AT16,"",IF(AND('Data Bank'!$AC16&lt;100,TODAY()&gt;'Data Bank'!$AT16),1,IF('Data Bank'!$AC16=100,3,IF('Data Bank'!$AC16=0,0,2)))))</f>
        <v/>
      </c>
      <c r="K9" s="177" t="str">
        <f ca="1">IF(K$1&lt;'Data Bank'!$AD16,"",IF(K$1&gt;'Data Bank'!$AT16,"",IF(AND('Data Bank'!$AC16&lt;100,TODAY()&gt;'Data Bank'!$AT16),1,IF('Data Bank'!$AC16=100,3,IF('Data Bank'!$AC16=0,0,2)))))</f>
        <v/>
      </c>
      <c r="L9" s="177" t="str">
        <f ca="1">IF(L$1&lt;'Data Bank'!$AD16,"",IF(L$1&gt;'Data Bank'!$AT16,"",IF(AND('Data Bank'!$AC16&lt;100,TODAY()&gt;'Data Bank'!$AT16),1,IF('Data Bank'!$AC16=100,3,IF('Data Bank'!$AC16=0,0,2)))))</f>
        <v/>
      </c>
      <c r="M9" s="177" t="str">
        <f ca="1">IF(M$1&lt;'Data Bank'!$AD16,"",IF(M$1&gt;'Data Bank'!$AT16,"",IF(AND('Data Bank'!$AC16&lt;100,TODAY()&gt;'Data Bank'!$AT16),1,IF('Data Bank'!$AC16=100,3,IF('Data Bank'!$AC16=0,0,2)))))</f>
        <v/>
      </c>
      <c r="N9" s="177" t="str">
        <f ca="1">IF(N$1&lt;'Data Bank'!$AD16,"",IF(N$1&gt;'Data Bank'!$AT16,"",IF(AND('Data Bank'!$AC16&lt;100,TODAY()&gt;'Data Bank'!$AT16),1,IF('Data Bank'!$AC16=100,3,IF('Data Bank'!$AC16=0,0,2)))))</f>
        <v/>
      </c>
      <c r="O9" s="177" t="str">
        <f ca="1">IF(O$1&lt;'Data Bank'!$AD16,"",IF(O$1&gt;'Data Bank'!$AT16,"",IF(AND('Data Bank'!$AC16&lt;100,TODAY()&gt;'Data Bank'!$AT16),1,IF('Data Bank'!$AC16=100,3,IF('Data Bank'!$AC16=0,0,2)))))</f>
        <v/>
      </c>
      <c r="P9" s="177" t="str">
        <f ca="1">IF(P$1&lt;'Data Bank'!$AD16,"",IF(P$1&gt;'Data Bank'!$AT16,"",IF(AND('Data Bank'!$AC16&lt;100,TODAY()&gt;'Data Bank'!$AT16),1,IF('Data Bank'!$AC16=100,3,IF('Data Bank'!$AC16=0,0,2)))))</f>
        <v/>
      </c>
      <c r="Q9" s="177" t="str">
        <f ca="1">IF(Q$1&lt;'Data Bank'!$AD16,"",IF(Q$1&gt;'Data Bank'!$AT16,"",IF(AND('Data Bank'!$AC16&lt;100,TODAY()&gt;'Data Bank'!$AT16),1,IF('Data Bank'!$AC16=100,3,IF('Data Bank'!$AC16=0,0,2)))))</f>
        <v/>
      </c>
      <c r="R9" s="177" t="str">
        <f ca="1">IF(R$1&lt;'Data Bank'!$AD16,"",IF(R$1&gt;'Data Bank'!$AT16,"",IF(AND('Data Bank'!$AC16&lt;100,TODAY()&gt;'Data Bank'!$AT16),1,IF('Data Bank'!$AC16=100,3,IF('Data Bank'!$AC16=0,0,2)))))</f>
        <v/>
      </c>
    </row>
    <row r="10" spans="1:19">
      <c r="A10" s="115" t="str">
        <f>'Data Bank'!E17</f>
        <v>Adam Housing-P2</v>
      </c>
      <c r="B10" s="178">
        <f ca="1">IF(B$1&lt;'Data Bank'!$AD17,"",IF(B$1&gt;'Data Bank'!$AT17,"",IF(AND('Data Bank'!$AC17&lt;100,TODAY()&gt;'Data Bank'!$AT17),1,IF('Data Bank'!$AC17=100,3,IF('Data Bank'!$AC17=0,0,2)))))</f>
        <v>0</v>
      </c>
      <c r="C10" s="178">
        <f ca="1">IF(C$1&lt;'Data Bank'!$AD17,"",IF(C$1&gt;'Data Bank'!$AT17,"",IF(AND('Data Bank'!$AC17&lt;100,TODAY()&gt;'Data Bank'!$AT17),1,IF('Data Bank'!$AC17=100,3,IF('Data Bank'!$AC17=0,0,2)))))</f>
        <v>0</v>
      </c>
      <c r="D10" s="178">
        <f ca="1">IF(D$1&lt;'Data Bank'!$AD17,"",IF(D$1&gt;'Data Bank'!$AT17,"",IF(AND('Data Bank'!$AC17&lt;100,TODAY()&gt;'Data Bank'!$AT17),1,IF('Data Bank'!$AC17=100,3,IF('Data Bank'!$AC17=0,0,2)))))</f>
        <v>0</v>
      </c>
      <c r="E10" s="178">
        <f ca="1">IF(E$1&lt;'Data Bank'!$AD17,"",IF(E$1&gt;'Data Bank'!$AT17,"",IF(AND('Data Bank'!$AC17&lt;100,TODAY()&gt;'Data Bank'!$AT17),1,IF('Data Bank'!$AC17=100,3,IF('Data Bank'!$AC17=0,0,2)))))</f>
        <v>0</v>
      </c>
      <c r="F10" s="178">
        <f ca="1">IF(F$1&lt;'Data Bank'!$AD17,"",IF(F$1&gt;'Data Bank'!$AT17,"",IF(AND('Data Bank'!$AC17&lt;100,TODAY()&gt;'Data Bank'!$AT17),1,IF('Data Bank'!$AC17=100,3,IF('Data Bank'!$AC17=0,0,2)))))</f>
        <v>0</v>
      </c>
      <c r="G10" s="178">
        <f ca="1">IF(G$1&lt;'Data Bank'!$AD17,"",IF(G$1&gt;'Data Bank'!$AT17,"",IF(AND('Data Bank'!$AC17&lt;100,TODAY()&gt;'Data Bank'!$AT17),1,IF('Data Bank'!$AC17=100,3,IF('Data Bank'!$AC17=0,0,2)))))</f>
        <v>0</v>
      </c>
      <c r="H10" s="178">
        <f ca="1">IF(H$1&lt;'Data Bank'!$AD17,"",IF(H$1&gt;'Data Bank'!$AT17,"",IF(AND('Data Bank'!$AC17&lt;100,TODAY()&gt;'Data Bank'!$AT17),1,IF('Data Bank'!$AC17=100,3,IF('Data Bank'!$AC17=0,0,2)))))</f>
        <v>0</v>
      </c>
      <c r="I10" s="178">
        <f ca="1">IF(I$1&lt;'Data Bank'!$AD17,"",IF(I$1&gt;'Data Bank'!$AT17,"",IF(AND('Data Bank'!$AC17&lt;100,TODAY()&gt;'Data Bank'!$AT17),1,IF('Data Bank'!$AC17=100,3,IF('Data Bank'!$AC17=0,0,2)))))</f>
        <v>0</v>
      </c>
      <c r="J10" s="177" t="str">
        <f ca="1">IF(J$1&lt;'Data Bank'!$AD17,"",IF(J$1&gt;'Data Bank'!$AT17,"",IF(AND('Data Bank'!$AC17&lt;100,TODAY()&gt;'Data Bank'!$AT17),1,IF('Data Bank'!$AC17=100,3,IF('Data Bank'!$AC17=0,0,2)))))</f>
        <v/>
      </c>
      <c r="K10" s="177" t="str">
        <f ca="1">IF(K$1&lt;'Data Bank'!$AD17,"",IF(K$1&gt;'Data Bank'!$AT17,"",IF(AND('Data Bank'!$AC17&lt;100,TODAY()&gt;'Data Bank'!$AT17),1,IF('Data Bank'!$AC17=100,3,IF('Data Bank'!$AC17=0,0,2)))))</f>
        <v/>
      </c>
      <c r="L10" s="177" t="str">
        <f ca="1">IF(L$1&lt;'Data Bank'!$AD17,"",IF(L$1&gt;'Data Bank'!$AT17,"",IF(AND('Data Bank'!$AC17&lt;100,TODAY()&gt;'Data Bank'!$AT17),1,IF('Data Bank'!$AC17=100,3,IF('Data Bank'!$AC17=0,0,2)))))</f>
        <v/>
      </c>
      <c r="M10" s="177" t="str">
        <f ca="1">IF(M$1&lt;'Data Bank'!$AD17,"",IF(M$1&gt;'Data Bank'!$AT17,"",IF(AND('Data Bank'!$AC17&lt;100,TODAY()&gt;'Data Bank'!$AT17),1,IF('Data Bank'!$AC17=100,3,IF('Data Bank'!$AC17=0,0,2)))))</f>
        <v/>
      </c>
      <c r="N10" s="177" t="str">
        <f ca="1">IF(N$1&lt;'Data Bank'!$AD17,"",IF(N$1&gt;'Data Bank'!$AT17,"",IF(AND('Data Bank'!$AC17&lt;100,TODAY()&gt;'Data Bank'!$AT17),1,IF('Data Bank'!$AC17=100,3,IF('Data Bank'!$AC17=0,0,2)))))</f>
        <v/>
      </c>
      <c r="O10" s="177" t="str">
        <f ca="1">IF(O$1&lt;'Data Bank'!$AD17,"",IF(O$1&gt;'Data Bank'!$AT17,"",IF(AND('Data Bank'!$AC17&lt;100,TODAY()&gt;'Data Bank'!$AT17),1,IF('Data Bank'!$AC17=100,3,IF('Data Bank'!$AC17=0,0,2)))))</f>
        <v/>
      </c>
      <c r="P10" s="177" t="str">
        <f ca="1">IF(P$1&lt;'Data Bank'!$AD17,"",IF(P$1&gt;'Data Bank'!$AT17,"",IF(AND('Data Bank'!$AC17&lt;100,TODAY()&gt;'Data Bank'!$AT17),1,IF('Data Bank'!$AC17=100,3,IF('Data Bank'!$AC17=0,0,2)))))</f>
        <v/>
      </c>
      <c r="Q10" s="177" t="str">
        <f ca="1">IF(Q$1&lt;'Data Bank'!$AD17,"",IF(Q$1&gt;'Data Bank'!$AT17,"",IF(AND('Data Bank'!$AC17&lt;100,TODAY()&gt;'Data Bank'!$AT17),1,IF('Data Bank'!$AC17=100,3,IF('Data Bank'!$AC17=0,0,2)))))</f>
        <v/>
      </c>
      <c r="R10" s="177" t="str">
        <f ca="1">IF(R$1&lt;'Data Bank'!$AD17,"",IF(R$1&gt;'Data Bank'!$AT17,"",IF(AND('Data Bank'!$AC17&lt;100,TODAY()&gt;'Data Bank'!$AT17),1,IF('Data Bank'!$AC17=100,3,IF('Data Bank'!$AC17=0,0,2)))))</f>
        <v/>
      </c>
    </row>
    <row r="11" spans="1:19">
      <c r="A11" s="115" t="str">
        <f>'Data Bank'!E18</f>
        <v>Abdullah Colony &amp; Nawa Killy</v>
      </c>
      <c r="B11" s="178">
        <f ca="1">IF(B$1&lt;'Data Bank'!$AD18,"",IF(B$1&gt;'Data Bank'!$AT18,"",IF(AND('Data Bank'!$AC18&lt;100,TODAY()&gt;'Data Bank'!$AT18),1,IF('Data Bank'!$AC18=100,3,IF('Data Bank'!$AC18=0,0,2)))))</f>
        <v>2</v>
      </c>
      <c r="C11" s="178">
        <f ca="1">IF(C$1&lt;'Data Bank'!$AD18,"",IF(C$1&gt;'Data Bank'!$AT18,"",IF(AND('Data Bank'!$AC18&lt;100,TODAY()&gt;'Data Bank'!$AT18),1,IF('Data Bank'!$AC18=100,3,IF('Data Bank'!$AC18=0,0,2)))))</f>
        <v>2</v>
      </c>
      <c r="D11" s="178">
        <f ca="1">IF(D$1&lt;'Data Bank'!$AD18,"",IF(D$1&gt;'Data Bank'!$AT18,"",IF(AND('Data Bank'!$AC18&lt;100,TODAY()&gt;'Data Bank'!$AT18),1,IF('Data Bank'!$AC18=100,3,IF('Data Bank'!$AC18=0,0,2)))))</f>
        <v>2</v>
      </c>
      <c r="E11" s="178">
        <f ca="1">IF(E$1&lt;'Data Bank'!$AD18,"",IF(E$1&gt;'Data Bank'!$AT18,"",IF(AND('Data Bank'!$AC18&lt;100,TODAY()&gt;'Data Bank'!$AT18),1,IF('Data Bank'!$AC18=100,3,IF('Data Bank'!$AC18=0,0,2)))))</f>
        <v>2</v>
      </c>
      <c r="F11" s="178">
        <f ca="1">IF(F$1&lt;'Data Bank'!$AD18,"",IF(F$1&gt;'Data Bank'!$AT18,"",IF(AND('Data Bank'!$AC18&lt;100,TODAY()&gt;'Data Bank'!$AT18),1,IF('Data Bank'!$AC18=100,3,IF('Data Bank'!$AC18=0,0,2)))))</f>
        <v>2</v>
      </c>
      <c r="G11" s="178">
        <f ca="1">IF(G$1&lt;'Data Bank'!$AD18,"",IF(G$1&gt;'Data Bank'!$AT18,"",IF(AND('Data Bank'!$AC18&lt;100,TODAY()&gt;'Data Bank'!$AT18),1,IF('Data Bank'!$AC18=100,3,IF('Data Bank'!$AC18=0,0,2)))))</f>
        <v>2</v>
      </c>
      <c r="H11" s="178">
        <f ca="1">IF(H$1&lt;'Data Bank'!$AD18,"",IF(H$1&gt;'Data Bank'!$AT18,"",IF(AND('Data Bank'!$AC18&lt;100,TODAY()&gt;'Data Bank'!$AT18),1,IF('Data Bank'!$AC18=100,3,IF('Data Bank'!$AC18=0,0,2)))))</f>
        <v>2</v>
      </c>
      <c r="I11" s="178">
        <f ca="1">IF(I$1&lt;'Data Bank'!$AD18,"",IF(I$1&gt;'Data Bank'!$AT18,"",IF(AND('Data Bank'!$AC18&lt;100,TODAY()&gt;'Data Bank'!$AT18),1,IF('Data Bank'!$AC18=100,3,IF('Data Bank'!$AC18=0,0,2)))))</f>
        <v>2</v>
      </c>
      <c r="J11" s="177">
        <f ca="1">IF(J$1&lt;'Data Bank'!$AD18,"",IF(J$1&gt;'Data Bank'!$AT18,"",IF(AND('Data Bank'!$AC18&lt;100,TODAY()&gt;'Data Bank'!$AT18),1,IF('Data Bank'!$AC18=100,3,IF('Data Bank'!$AC18=0,0,2)))))</f>
        <v>2</v>
      </c>
      <c r="K11" s="177">
        <f ca="1">IF(K$1&lt;'Data Bank'!$AD18,"",IF(K$1&gt;'Data Bank'!$AT18,"",IF(AND('Data Bank'!$AC18&lt;100,TODAY()&gt;'Data Bank'!$AT18),1,IF('Data Bank'!$AC18=100,3,IF('Data Bank'!$AC18=0,0,2)))))</f>
        <v>2</v>
      </c>
      <c r="L11" s="177">
        <f ca="1">IF(L$1&lt;'Data Bank'!$AD18,"",IF(L$1&gt;'Data Bank'!$AT18,"",IF(AND('Data Bank'!$AC18&lt;100,TODAY()&gt;'Data Bank'!$AT18),1,IF('Data Bank'!$AC18=100,3,IF('Data Bank'!$AC18=0,0,2)))))</f>
        <v>2</v>
      </c>
      <c r="M11" s="177">
        <f ca="1">IF(M$1&lt;'Data Bank'!$AD18,"",IF(M$1&gt;'Data Bank'!$AT18,"",IF(AND('Data Bank'!$AC18&lt;100,TODAY()&gt;'Data Bank'!$AT18),1,IF('Data Bank'!$AC18=100,3,IF('Data Bank'!$AC18=0,0,2)))))</f>
        <v>2</v>
      </c>
      <c r="N11" s="177">
        <f ca="1">IF(N$1&lt;'Data Bank'!$AD18,"",IF(N$1&gt;'Data Bank'!$AT18,"",IF(AND('Data Bank'!$AC18&lt;100,TODAY()&gt;'Data Bank'!$AT18),1,IF('Data Bank'!$AC18=100,3,IF('Data Bank'!$AC18=0,0,2)))))</f>
        <v>2</v>
      </c>
      <c r="O11" s="177">
        <f ca="1">IF(O$1&lt;'Data Bank'!$AD18,"",IF(O$1&gt;'Data Bank'!$AT18,"",IF(AND('Data Bank'!$AC18&lt;100,TODAY()&gt;'Data Bank'!$AT18),1,IF('Data Bank'!$AC18=100,3,IF('Data Bank'!$AC18=0,0,2)))))</f>
        <v>2</v>
      </c>
      <c r="P11" s="177">
        <f ca="1">IF(P$1&lt;'Data Bank'!$AD18,"",IF(P$1&gt;'Data Bank'!$AT18,"",IF(AND('Data Bank'!$AC18&lt;100,TODAY()&gt;'Data Bank'!$AT18),1,IF('Data Bank'!$AC18=100,3,IF('Data Bank'!$AC18=0,0,2)))))</f>
        <v>2</v>
      </c>
      <c r="Q11" s="177">
        <f ca="1">IF(Q$1&lt;'Data Bank'!$AD18,"",IF(Q$1&gt;'Data Bank'!$AT18,"",IF(AND('Data Bank'!$AC18&lt;100,TODAY()&gt;'Data Bank'!$AT18),1,IF('Data Bank'!$AC18=100,3,IF('Data Bank'!$AC18=0,0,2)))))</f>
        <v>2</v>
      </c>
      <c r="R11" s="177">
        <f ca="1">IF(R$1&lt;'Data Bank'!$AD18,"",IF(R$1&gt;'Data Bank'!$AT18,"",IF(AND('Data Bank'!$AC18&lt;100,TODAY()&gt;'Data Bank'!$AT18),1,IF('Data Bank'!$AC18=100,3,IF('Data Bank'!$AC18=0,0,2)))))</f>
        <v>2</v>
      </c>
    </row>
    <row r="12" spans="1:19">
      <c r="A12" s="115" t="str">
        <f>'Data Bank'!E19</f>
        <v>Abdullah Sports Tower Ext</v>
      </c>
      <c r="B12" s="178">
        <f ca="1">IF(B$1&lt;'Data Bank'!$AD19,"",IF(B$1&gt;'Data Bank'!$AT19,"",IF(AND('Data Bank'!$AC19&lt;100,TODAY()&gt;'Data Bank'!$AT19),1,IF('Data Bank'!$AC19=100,3,IF('Data Bank'!$AC19=0,0,2)))))</f>
        <v>2</v>
      </c>
      <c r="C12" s="178">
        <f ca="1">IF(C$1&lt;'Data Bank'!$AD19,"",IF(C$1&gt;'Data Bank'!$AT19,"",IF(AND('Data Bank'!$AC19&lt;100,TODAY()&gt;'Data Bank'!$AT19),1,IF('Data Bank'!$AC19=100,3,IF('Data Bank'!$AC19=0,0,2)))))</f>
        <v>2</v>
      </c>
      <c r="D12" s="178">
        <f ca="1">IF(D$1&lt;'Data Bank'!$AD19,"",IF(D$1&gt;'Data Bank'!$AT19,"",IF(AND('Data Bank'!$AC19&lt;100,TODAY()&gt;'Data Bank'!$AT19),1,IF('Data Bank'!$AC19=100,3,IF('Data Bank'!$AC19=0,0,2)))))</f>
        <v>2</v>
      </c>
      <c r="E12" s="178">
        <f ca="1">IF(E$1&lt;'Data Bank'!$AD19,"",IF(E$1&gt;'Data Bank'!$AT19,"",IF(AND('Data Bank'!$AC19&lt;100,TODAY()&gt;'Data Bank'!$AT19),1,IF('Data Bank'!$AC19=100,3,IF('Data Bank'!$AC19=0,0,2)))))</f>
        <v>2</v>
      </c>
      <c r="F12" s="178" t="str">
        <f ca="1">IF(F$1&lt;'Data Bank'!$AD19,"",IF(F$1&gt;'Data Bank'!$AT19,"",IF(AND('Data Bank'!$AC19&lt;100,TODAY()&gt;'Data Bank'!$AT19),1,IF('Data Bank'!$AC19=100,3,IF('Data Bank'!$AC19=0,0,2)))))</f>
        <v/>
      </c>
      <c r="G12" s="178" t="str">
        <f ca="1">IF(G$1&lt;'Data Bank'!$AD19,"",IF(G$1&gt;'Data Bank'!$AT19,"",IF(AND('Data Bank'!$AC19&lt;100,TODAY()&gt;'Data Bank'!$AT19),1,IF('Data Bank'!$AC19=100,3,IF('Data Bank'!$AC19=0,0,2)))))</f>
        <v/>
      </c>
      <c r="H12" s="178" t="str">
        <f ca="1">IF(H$1&lt;'Data Bank'!$AD19,"",IF(H$1&gt;'Data Bank'!$AT19,"",IF(AND('Data Bank'!$AC19&lt;100,TODAY()&gt;'Data Bank'!$AT19),1,IF('Data Bank'!$AC19=100,3,IF('Data Bank'!$AC19=0,0,2)))))</f>
        <v/>
      </c>
      <c r="I12" s="178" t="str">
        <f ca="1">IF(I$1&lt;'Data Bank'!$AD19,"",IF(I$1&gt;'Data Bank'!$AT19,"",IF(AND('Data Bank'!$AC19&lt;100,TODAY()&gt;'Data Bank'!$AT19),1,IF('Data Bank'!$AC19=100,3,IF('Data Bank'!$AC19=0,0,2)))))</f>
        <v/>
      </c>
      <c r="J12" s="177" t="str">
        <f ca="1">IF(J$1&lt;'Data Bank'!$AD19,"",IF(J$1&gt;'Data Bank'!$AT19,"",IF(AND('Data Bank'!$AC19&lt;100,TODAY()&gt;'Data Bank'!$AT19),1,IF('Data Bank'!$AC19=100,3,IF('Data Bank'!$AC19=0,0,2)))))</f>
        <v/>
      </c>
      <c r="K12" s="177" t="str">
        <f ca="1">IF(K$1&lt;'Data Bank'!$AD19,"",IF(K$1&gt;'Data Bank'!$AT19,"",IF(AND('Data Bank'!$AC19&lt;100,TODAY()&gt;'Data Bank'!$AT19),1,IF('Data Bank'!$AC19=100,3,IF('Data Bank'!$AC19=0,0,2)))))</f>
        <v/>
      </c>
      <c r="L12" s="177" t="str">
        <f ca="1">IF(L$1&lt;'Data Bank'!$AD19,"",IF(L$1&gt;'Data Bank'!$AT19,"",IF(AND('Data Bank'!$AC19&lt;100,TODAY()&gt;'Data Bank'!$AT19),1,IF('Data Bank'!$AC19=100,3,IF('Data Bank'!$AC19=0,0,2)))))</f>
        <v/>
      </c>
      <c r="M12" s="177" t="str">
        <f ca="1">IF(M$1&lt;'Data Bank'!$AD19,"",IF(M$1&gt;'Data Bank'!$AT19,"",IF(AND('Data Bank'!$AC19&lt;100,TODAY()&gt;'Data Bank'!$AT19),1,IF('Data Bank'!$AC19=100,3,IF('Data Bank'!$AC19=0,0,2)))))</f>
        <v/>
      </c>
      <c r="N12" s="177" t="str">
        <f ca="1">IF(N$1&lt;'Data Bank'!$AD19,"",IF(N$1&gt;'Data Bank'!$AT19,"",IF(AND('Data Bank'!$AC19&lt;100,TODAY()&gt;'Data Bank'!$AT19),1,IF('Data Bank'!$AC19=100,3,IF('Data Bank'!$AC19=0,0,2)))))</f>
        <v/>
      </c>
      <c r="O12" s="177" t="str">
        <f ca="1">IF(O$1&lt;'Data Bank'!$AD19,"",IF(O$1&gt;'Data Bank'!$AT19,"",IF(AND('Data Bank'!$AC19&lt;100,TODAY()&gt;'Data Bank'!$AT19),1,IF('Data Bank'!$AC19=100,3,IF('Data Bank'!$AC19=0,0,2)))))</f>
        <v/>
      </c>
      <c r="P12" s="177" t="str">
        <f ca="1">IF(P$1&lt;'Data Bank'!$AD19,"",IF(P$1&gt;'Data Bank'!$AT19,"",IF(AND('Data Bank'!$AC19&lt;100,TODAY()&gt;'Data Bank'!$AT19),1,IF('Data Bank'!$AC19=100,3,IF('Data Bank'!$AC19=0,0,2)))))</f>
        <v/>
      </c>
      <c r="Q12" s="177" t="str">
        <f ca="1">IF(Q$1&lt;'Data Bank'!$AD19,"",IF(Q$1&gt;'Data Bank'!$AT19,"",IF(AND('Data Bank'!$AC19&lt;100,TODAY()&gt;'Data Bank'!$AT19),1,IF('Data Bank'!$AC19=100,3,IF('Data Bank'!$AC19=0,0,2)))))</f>
        <v/>
      </c>
      <c r="R12" s="177" t="str">
        <f ca="1">IF(R$1&lt;'Data Bank'!$AD19,"",IF(R$1&gt;'Data Bank'!$AT19,"",IF(AND('Data Bank'!$AC19&lt;100,TODAY()&gt;'Data Bank'!$AT19),1,IF('Data Bank'!$AC19=100,3,IF('Data Bank'!$AC19=0,0,2)))))</f>
        <v/>
      </c>
    </row>
    <row r="13" spans="1:19">
      <c r="A13" s="115" t="str">
        <f>'Data Bank'!E20</f>
        <v>Al Hussain Garden</v>
      </c>
      <c r="B13" s="178">
        <f ca="1">IF(B$1&lt;'Data Bank'!$AD20,"",IF(B$1&gt;'Data Bank'!$AT20,"",IF(AND('Data Bank'!$AC20&lt;100,TODAY()&gt;'Data Bank'!$AT20),1,IF('Data Bank'!$AC20=100,3,IF('Data Bank'!$AC20=0,0,2)))))</f>
        <v>0</v>
      </c>
      <c r="C13" s="178">
        <f ca="1">IF(C$1&lt;'Data Bank'!$AD20,"",IF(C$1&gt;'Data Bank'!$AT20,"",IF(AND('Data Bank'!$AC20&lt;100,TODAY()&gt;'Data Bank'!$AT20),1,IF('Data Bank'!$AC20=100,3,IF('Data Bank'!$AC20=0,0,2)))))</f>
        <v>0</v>
      </c>
      <c r="D13" s="178">
        <f ca="1">IF(D$1&lt;'Data Bank'!$AD20,"",IF(D$1&gt;'Data Bank'!$AT20,"",IF(AND('Data Bank'!$AC20&lt;100,TODAY()&gt;'Data Bank'!$AT20),1,IF('Data Bank'!$AC20=100,3,IF('Data Bank'!$AC20=0,0,2)))))</f>
        <v>0</v>
      </c>
      <c r="E13" s="178">
        <f ca="1">IF(E$1&lt;'Data Bank'!$AD20,"",IF(E$1&gt;'Data Bank'!$AT20,"",IF(AND('Data Bank'!$AC20&lt;100,TODAY()&gt;'Data Bank'!$AT20),1,IF('Data Bank'!$AC20=100,3,IF('Data Bank'!$AC20=0,0,2)))))</f>
        <v>0</v>
      </c>
      <c r="F13" s="178">
        <f ca="1">IF(F$1&lt;'Data Bank'!$AD20,"",IF(F$1&gt;'Data Bank'!$AT20,"",IF(AND('Data Bank'!$AC20&lt;100,TODAY()&gt;'Data Bank'!$AT20),1,IF('Data Bank'!$AC20=100,3,IF('Data Bank'!$AC20=0,0,2)))))</f>
        <v>0</v>
      </c>
      <c r="G13" s="178">
        <f ca="1">IF(G$1&lt;'Data Bank'!$AD20,"",IF(G$1&gt;'Data Bank'!$AT20,"",IF(AND('Data Bank'!$AC20&lt;100,TODAY()&gt;'Data Bank'!$AT20),1,IF('Data Bank'!$AC20=100,3,IF('Data Bank'!$AC20=0,0,2)))))</f>
        <v>0</v>
      </c>
      <c r="H13" s="178">
        <f ca="1">IF(H$1&lt;'Data Bank'!$AD20,"",IF(H$1&gt;'Data Bank'!$AT20,"",IF(AND('Data Bank'!$AC20&lt;100,TODAY()&gt;'Data Bank'!$AT20),1,IF('Data Bank'!$AC20=100,3,IF('Data Bank'!$AC20=0,0,2)))))</f>
        <v>0</v>
      </c>
      <c r="I13" s="178">
        <f ca="1">IF(I$1&lt;'Data Bank'!$AD20,"",IF(I$1&gt;'Data Bank'!$AT20,"",IF(AND('Data Bank'!$AC20&lt;100,TODAY()&gt;'Data Bank'!$AT20),1,IF('Data Bank'!$AC20=100,3,IF('Data Bank'!$AC20=0,0,2)))))</f>
        <v>0</v>
      </c>
      <c r="J13" s="177" t="str">
        <f ca="1">IF(J$1&lt;'Data Bank'!$AD20,"",IF(J$1&gt;'Data Bank'!$AT20,"",IF(AND('Data Bank'!$AC20&lt;100,TODAY()&gt;'Data Bank'!$AT20),1,IF('Data Bank'!$AC20=100,3,IF('Data Bank'!$AC20=0,0,2)))))</f>
        <v/>
      </c>
      <c r="K13" s="177" t="str">
        <f ca="1">IF(K$1&lt;'Data Bank'!$AD20,"",IF(K$1&gt;'Data Bank'!$AT20,"",IF(AND('Data Bank'!$AC20&lt;100,TODAY()&gt;'Data Bank'!$AT20),1,IF('Data Bank'!$AC20=100,3,IF('Data Bank'!$AC20=0,0,2)))))</f>
        <v/>
      </c>
      <c r="L13" s="177" t="str">
        <f ca="1">IF(L$1&lt;'Data Bank'!$AD20,"",IF(L$1&gt;'Data Bank'!$AT20,"",IF(AND('Data Bank'!$AC20&lt;100,TODAY()&gt;'Data Bank'!$AT20),1,IF('Data Bank'!$AC20=100,3,IF('Data Bank'!$AC20=0,0,2)))))</f>
        <v/>
      </c>
      <c r="M13" s="177" t="str">
        <f ca="1">IF(M$1&lt;'Data Bank'!$AD20,"",IF(M$1&gt;'Data Bank'!$AT20,"",IF(AND('Data Bank'!$AC20&lt;100,TODAY()&gt;'Data Bank'!$AT20),1,IF('Data Bank'!$AC20=100,3,IF('Data Bank'!$AC20=0,0,2)))))</f>
        <v/>
      </c>
      <c r="N13" s="177" t="str">
        <f ca="1">IF(N$1&lt;'Data Bank'!$AD20,"",IF(N$1&gt;'Data Bank'!$AT20,"",IF(AND('Data Bank'!$AC20&lt;100,TODAY()&gt;'Data Bank'!$AT20),1,IF('Data Bank'!$AC20=100,3,IF('Data Bank'!$AC20=0,0,2)))))</f>
        <v/>
      </c>
      <c r="O13" s="177" t="str">
        <f ca="1">IF(O$1&lt;'Data Bank'!$AD20,"",IF(O$1&gt;'Data Bank'!$AT20,"",IF(AND('Data Bank'!$AC20&lt;100,TODAY()&gt;'Data Bank'!$AT20),1,IF('Data Bank'!$AC20=100,3,IF('Data Bank'!$AC20=0,0,2)))))</f>
        <v/>
      </c>
      <c r="P13" s="177" t="str">
        <f ca="1">IF(P$1&lt;'Data Bank'!$AD20,"",IF(P$1&gt;'Data Bank'!$AT20,"",IF(AND('Data Bank'!$AC20&lt;100,TODAY()&gt;'Data Bank'!$AT20),1,IF('Data Bank'!$AC20=100,3,IF('Data Bank'!$AC20=0,0,2)))))</f>
        <v/>
      </c>
      <c r="Q13" s="177" t="str">
        <f ca="1">IF(Q$1&lt;'Data Bank'!$AD20,"",IF(Q$1&gt;'Data Bank'!$AT20,"",IF(AND('Data Bank'!$AC20&lt;100,TODAY()&gt;'Data Bank'!$AT20),1,IF('Data Bank'!$AC20=100,3,IF('Data Bank'!$AC20=0,0,2)))))</f>
        <v/>
      </c>
      <c r="R13" s="177" t="str">
        <f ca="1">IF(R$1&lt;'Data Bank'!$AD20,"",IF(R$1&gt;'Data Bank'!$AT20,"",IF(AND('Data Bank'!$AC20&lt;100,TODAY()&gt;'Data Bank'!$AT20),1,IF('Data Bank'!$AC20=100,3,IF('Data Bank'!$AC20=0,0,2)))))</f>
        <v/>
      </c>
    </row>
    <row r="14" spans="1:19">
      <c r="A14" s="115" t="str">
        <f>'Data Bank'!E21</f>
        <v>Abid Market</v>
      </c>
      <c r="B14" s="178">
        <f ca="1">IF(B$1&lt;'Data Bank'!$AD21,"",IF(B$1&gt;'Data Bank'!$AT21,"",IF(AND('Data Bank'!$AC21&lt;100,TODAY()&gt;'Data Bank'!$AT21),1,IF('Data Bank'!$AC21=100,3,IF('Data Bank'!$AC21=0,0,2)))))</f>
        <v>1</v>
      </c>
      <c r="C14" s="178" t="str">
        <f ca="1">IF(C$1&lt;'Data Bank'!$AD21,"",IF(C$1&gt;'Data Bank'!$AT21,"",IF(AND('Data Bank'!$AC21&lt;100,TODAY()&gt;'Data Bank'!$AT21),1,IF('Data Bank'!$AC21=100,3,IF('Data Bank'!$AC21=0,0,2)))))</f>
        <v/>
      </c>
      <c r="D14" s="178" t="str">
        <f ca="1">IF(D$1&lt;'Data Bank'!$AD21,"",IF(D$1&gt;'Data Bank'!$AT21,"",IF(AND('Data Bank'!$AC21&lt;100,TODAY()&gt;'Data Bank'!$AT21),1,IF('Data Bank'!$AC21=100,3,IF('Data Bank'!$AC21=0,0,2)))))</f>
        <v/>
      </c>
      <c r="E14" s="178" t="str">
        <f ca="1">IF(E$1&lt;'Data Bank'!$AD21,"",IF(E$1&gt;'Data Bank'!$AT21,"",IF(AND('Data Bank'!$AC21&lt;100,TODAY()&gt;'Data Bank'!$AT21),1,IF('Data Bank'!$AC21=100,3,IF('Data Bank'!$AC21=0,0,2)))))</f>
        <v/>
      </c>
      <c r="F14" s="178" t="str">
        <f ca="1">IF(F$1&lt;'Data Bank'!$AD21,"",IF(F$1&gt;'Data Bank'!$AT21,"",IF(AND('Data Bank'!$AC21&lt;100,TODAY()&gt;'Data Bank'!$AT21),1,IF('Data Bank'!$AC21=100,3,IF('Data Bank'!$AC21=0,0,2)))))</f>
        <v/>
      </c>
      <c r="G14" s="178" t="str">
        <f ca="1">IF(G$1&lt;'Data Bank'!$AD21,"",IF(G$1&gt;'Data Bank'!$AT21,"",IF(AND('Data Bank'!$AC21&lt;100,TODAY()&gt;'Data Bank'!$AT21),1,IF('Data Bank'!$AC21=100,3,IF('Data Bank'!$AC21=0,0,2)))))</f>
        <v/>
      </c>
      <c r="H14" s="178" t="str">
        <f ca="1">IF(H$1&lt;'Data Bank'!$AD21,"",IF(H$1&gt;'Data Bank'!$AT21,"",IF(AND('Data Bank'!$AC21&lt;100,TODAY()&gt;'Data Bank'!$AT21),1,IF('Data Bank'!$AC21=100,3,IF('Data Bank'!$AC21=0,0,2)))))</f>
        <v/>
      </c>
      <c r="I14" s="178" t="str">
        <f ca="1">IF(I$1&lt;'Data Bank'!$AD21,"",IF(I$1&gt;'Data Bank'!$AT21,"",IF(AND('Data Bank'!$AC21&lt;100,TODAY()&gt;'Data Bank'!$AT21),1,IF('Data Bank'!$AC21=100,3,IF('Data Bank'!$AC21=0,0,2)))))</f>
        <v/>
      </c>
      <c r="J14" s="177" t="str">
        <f ca="1">IF(J$1&lt;'Data Bank'!$AD21,"",IF(J$1&gt;'Data Bank'!$AT21,"",IF(AND('Data Bank'!$AC21&lt;100,TODAY()&gt;'Data Bank'!$AT21),1,IF('Data Bank'!$AC21=100,3,IF('Data Bank'!$AC21=0,0,2)))))</f>
        <v/>
      </c>
      <c r="K14" s="177" t="str">
        <f ca="1">IF(K$1&lt;'Data Bank'!$AD21,"",IF(K$1&gt;'Data Bank'!$AT21,"",IF(AND('Data Bank'!$AC21&lt;100,TODAY()&gt;'Data Bank'!$AT21),1,IF('Data Bank'!$AC21=100,3,IF('Data Bank'!$AC21=0,0,2)))))</f>
        <v/>
      </c>
      <c r="L14" s="177" t="str">
        <f ca="1">IF(L$1&lt;'Data Bank'!$AD21,"",IF(L$1&gt;'Data Bank'!$AT21,"",IF(AND('Data Bank'!$AC21&lt;100,TODAY()&gt;'Data Bank'!$AT21),1,IF('Data Bank'!$AC21=100,3,IF('Data Bank'!$AC21=0,0,2)))))</f>
        <v/>
      </c>
      <c r="M14" s="177" t="str">
        <f ca="1">IF(M$1&lt;'Data Bank'!$AD21,"",IF(M$1&gt;'Data Bank'!$AT21,"",IF(AND('Data Bank'!$AC21&lt;100,TODAY()&gt;'Data Bank'!$AT21),1,IF('Data Bank'!$AC21=100,3,IF('Data Bank'!$AC21=0,0,2)))))</f>
        <v/>
      </c>
      <c r="N14" s="177" t="str">
        <f ca="1">IF(N$1&lt;'Data Bank'!$AD21,"",IF(N$1&gt;'Data Bank'!$AT21,"",IF(AND('Data Bank'!$AC21&lt;100,TODAY()&gt;'Data Bank'!$AT21),1,IF('Data Bank'!$AC21=100,3,IF('Data Bank'!$AC21=0,0,2)))))</f>
        <v/>
      </c>
      <c r="O14" s="177" t="str">
        <f ca="1">IF(O$1&lt;'Data Bank'!$AD21,"",IF(O$1&gt;'Data Bank'!$AT21,"",IF(AND('Data Bank'!$AC21&lt;100,TODAY()&gt;'Data Bank'!$AT21),1,IF('Data Bank'!$AC21=100,3,IF('Data Bank'!$AC21=0,0,2)))))</f>
        <v/>
      </c>
      <c r="P14" s="177" t="str">
        <f ca="1">IF(P$1&lt;'Data Bank'!$AD21,"",IF(P$1&gt;'Data Bank'!$AT21,"",IF(AND('Data Bank'!$AC21&lt;100,TODAY()&gt;'Data Bank'!$AT21),1,IF('Data Bank'!$AC21=100,3,IF('Data Bank'!$AC21=0,0,2)))))</f>
        <v/>
      </c>
      <c r="Q14" s="177" t="str">
        <f ca="1">IF(Q$1&lt;'Data Bank'!$AD21,"",IF(Q$1&gt;'Data Bank'!$AT21,"",IF(AND('Data Bank'!$AC21&lt;100,TODAY()&gt;'Data Bank'!$AT21),1,IF('Data Bank'!$AC21=100,3,IF('Data Bank'!$AC21=0,0,2)))))</f>
        <v/>
      </c>
      <c r="R14" s="177" t="str">
        <f ca="1">IF(R$1&lt;'Data Bank'!$AD21,"",IF(R$1&gt;'Data Bank'!$AT21,"",IF(AND('Data Bank'!$AC21&lt;100,TODAY()&gt;'Data Bank'!$AT21),1,IF('Data Bank'!$AC21=100,3,IF('Data Bank'!$AC21=0,0,2)))))</f>
        <v/>
      </c>
    </row>
    <row r="15" spans="1:19">
      <c r="A15" s="115" t="str">
        <f>'Data Bank'!E22</f>
        <v>AbrazulMinal_KingsBridgeView</v>
      </c>
      <c r="B15" s="178">
        <f ca="1">IF(B$1&lt;'Data Bank'!$AD22,"",IF(B$1&gt;'Data Bank'!$AT22,"",IF(AND('Data Bank'!$AC22&lt;100,TODAY()&gt;'Data Bank'!$AT22),1,IF('Data Bank'!$AC22=100,3,IF('Data Bank'!$AC22=0,0,2)))))</f>
        <v>1</v>
      </c>
      <c r="C15" s="178">
        <f ca="1">IF(C$1&lt;'Data Bank'!$AD22,"",IF(C$1&gt;'Data Bank'!$AT22,"",IF(AND('Data Bank'!$AC22&lt;100,TODAY()&gt;'Data Bank'!$AT22),1,IF('Data Bank'!$AC22=100,3,IF('Data Bank'!$AC22=0,0,2)))))</f>
        <v>1</v>
      </c>
      <c r="D15" s="178" t="str">
        <f ca="1">IF(D$1&lt;'Data Bank'!$AD22,"",IF(D$1&gt;'Data Bank'!$AT22,"",IF(AND('Data Bank'!$AC22&lt;100,TODAY()&gt;'Data Bank'!$AT22),1,IF('Data Bank'!$AC22=100,3,IF('Data Bank'!$AC22=0,0,2)))))</f>
        <v/>
      </c>
      <c r="E15" s="178" t="str">
        <f ca="1">IF(E$1&lt;'Data Bank'!$AD22,"",IF(E$1&gt;'Data Bank'!$AT22,"",IF(AND('Data Bank'!$AC22&lt;100,TODAY()&gt;'Data Bank'!$AT22),1,IF('Data Bank'!$AC22=100,3,IF('Data Bank'!$AC22=0,0,2)))))</f>
        <v/>
      </c>
      <c r="F15" s="178" t="str">
        <f ca="1">IF(F$1&lt;'Data Bank'!$AD22,"",IF(F$1&gt;'Data Bank'!$AT22,"",IF(AND('Data Bank'!$AC22&lt;100,TODAY()&gt;'Data Bank'!$AT22),1,IF('Data Bank'!$AC22=100,3,IF('Data Bank'!$AC22=0,0,2)))))</f>
        <v/>
      </c>
      <c r="G15" s="178" t="str">
        <f ca="1">IF(G$1&lt;'Data Bank'!$AD22,"",IF(G$1&gt;'Data Bank'!$AT22,"",IF(AND('Data Bank'!$AC22&lt;100,TODAY()&gt;'Data Bank'!$AT22),1,IF('Data Bank'!$AC22=100,3,IF('Data Bank'!$AC22=0,0,2)))))</f>
        <v/>
      </c>
      <c r="H15" s="178" t="str">
        <f ca="1">IF(H$1&lt;'Data Bank'!$AD22,"",IF(H$1&gt;'Data Bank'!$AT22,"",IF(AND('Data Bank'!$AC22&lt;100,TODAY()&gt;'Data Bank'!$AT22),1,IF('Data Bank'!$AC22=100,3,IF('Data Bank'!$AC22=0,0,2)))))</f>
        <v/>
      </c>
      <c r="I15" s="178" t="str">
        <f ca="1">IF(I$1&lt;'Data Bank'!$AD22,"",IF(I$1&gt;'Data Bank'!$AT22,"",IF(AND('Data Bank'!$AC22&lt;100,TODAY()&gt;'Data Bank'!$AT22),1,IF('Data Bank'!$AC22=100,3,IF('Data Bank'!$AC22=0,0,2)))))</f>
        <v/>
      </c>
      <c r="J15" s="177" t="str">
        <f ca="1">IF(J$1&lt;'Data Bank'!$AD22,"",IF(J$1&gt;'Data Bank'!$AT22,"",IF(AND('Data Bank'!$AC22&lt;100,TODAY()&gt;'Data Bank'!$AT22),1,IF('Data Bank'!$AC22=100,3,IF('Data Bank'!$AC22=0,0,2)))))</f>
        <v/>
      </c>
      <c r="K15" s="177" t="str">
        <f ca="1">IF(K$1&lt;'Data Bank'!$AD22,"",IF(K$1&gt;'Data Bank'!$AT22,"",IF(AND('Data Bank'!$AC22&lt;100,TODAY()&gt;'Data Bank'!$AT22),1,IF('Data Bank'!$AC22=100,3,IF('Data Bank'!$AC22=0,0,2)))))</f>
        <v/>
      </c>
      <c r="L15" s="177" t="str">
        <f ca="1">IF(L$1&lt;'Data Bank'!$AD22,"",IF(L$1&gt;'Data Bank'!$AT22,"",IF(AND('Data Bank'!$AC22&lt;100,TODAY()&gt;'Data Bank'!$AT22),1,IF('Data Bank'!$AC22=100,3,IF('Data Bank'!$AC22=0,0,2)))))</f>
        <v/>
      </c>
      <c r="M15" s="177" t="str">
        <f ca="1">IF(M$1&lt;'Data Bank'!$AD22,"",IF(M$1&gt;'Data Bank'!$AT22,"",IF(AND('Data Bank'!$AC22&lt;100,TODAY()&gt;'Data Bank'!$AT22),1,IF('Data Bank'!$AC22=100,3,IF('Data Bank'!$AC22=0,0,2)))))</f>
        <v/>
      </c>
      <c r="N15" s="177" t="str">
        <f ca="1">IF(N$1&lt;'Data Bank'!$AD22,"",IF(N$1&gt;'Data Bank'!$AT22,"",IF(AND('Data Bank'!$AC22&lt;100,TODAY()&gt;'Data Bank'!$AT22),1,IF('Data Bank'!$AC22=100,3,IF('Data Bank'!$AC22=0,0,2)))))</f>
        <v/>
      </c>
      <c r="O15" s="177" t="str">
        <f ca="1">IF(O$1&lt;'Data Bank'!$AD22,"",IF(O$1&gt;'Data Bank'!$AT22,"",IF(AND('Data Bank'!$AC22&lt;100,TODAY()&gt;'Data Bank'!$AT22),1,IF('Data Bank'!$AC22=100,3,IF('Data Bank'!$AC22=0,0,2)))))</f>
        <v/>
      </c>
      <c r="P15" s="177" t="str">
        <f ca="1">IF(P$1&lt;'Data Bank'!$AD22,"",IF(P$1&gt;'Data Bank'!$AT22,"",IF(AND('Data Bank'!$AC22&lt;100,TODAY()&gt;'Data Bank'!$AT22),1,IF('Data Bank'!$AC22=100,3,IF('Data Bank'!$AC22=0,0,2)))))</f>
        <v/>
      </c>
      <c r="Q15" s="177" t="str">
        <f ca="1">IF(Q$1&lt;'Data Bank'!$AD22,"",IF(Q$1&gt;'Data Bank'!$AT22,"",IF(AND('Data Bank'!$AC22&lt;100,TODAY()&gt;'Data Bank'!$AT22),1,IF('Data Bank'!$AC22=100,3,IF('Data Bank'!$AC22=0,0,2)))))</f>
        <v/>
      </c>
      <c r="R15" s="177" t="str">
        <f ca="1">IF(R$1&lt;'Data Bank'!$AD22,"",IF(R$1&gt;'Data Bank'!$AT22,"",IF(AND('Data Bank'!$AC22&lt;100,TODAY()&gt;'Data Bank'!$AT22),1,IF('Data Bank'!$AC22=100,3,IF('Data Bank'!$AC22=0,0,2)))))</f>
        <v/>
      </c>
    </row>
    <row r="16" spans="1:19">
      <c r="A16" s="115" t="str">
        <f>'Data Bank'!E23</f>
        <v xml:space="preserve">Adam Housing </v>
      </c>
      <c r="B16" s="178">
        <f ca="1">IF(B$1&lt;'Data Bank'!$AD23,"",IF(B$1&gt;'Data Bank'!$AT23,"",IF(AND('Data Bank'!$AC23&lt;100,TODAY()&gt;'Data Bank'!$AT23),1,IF('Data Bank'!$AC23=100,3,IF('Data Bank'!$AC23=0,0,2)))))</f>
        <v>2</v>
      </c>
      <c r="C16" s="178">
        <f ca="1">IF(C$1&lt;'Data Bank'!$AD23,"",IF(C$1&gt;'Data Bank'!$AT23,"",IF(AND('Data Bank'!$AC23&lt;100,TODAY()&gt;'Data Bank'!$AT23),1,IF('Data Bank'!$AC23=100,3,IF('Data Bank'!$AC23=0,0,2)))))</f>
        <v>2</v>
      </c>
      <c r="D16" s="178">
        <f ca="1">IF(D$1&lt;'Data Bank'!$AD23,"",IF(D$1&gt;'Data Bank'!$AT23,"",IF(AND('Data Bank'!$AC23&lt;100,TODAY()&gt;'Data Bank'!$AT23),1,IF('Data Bank'!$AC23=100,3,IF('Data Bank'!$AC23=0,0,2)))))</f>
        <v>2</v>
      </c>
      <c r="E16" s="178">
        <f ca="1">IF(E$1&lt;'Data Bank'!$AD23,"",IF(E$1&gt;'Data Bank'!$AT23,"",IF(AND('Data Bank'!$AC23&lt;100,TODAY()&gt;'Data Bank'!$AT23),1,IF('Data Bank'!$AC23=100,3,IF('Data Bank'!$AC23=0,0,2)))))</f>
        <v>2</v>
      </c>
      <c r="F16" s="178">
        <f ca="1">IF(F$1&lt;'Data Bank'!$AD23,"",IF(F$1&gt;'Data Bank'!$AT23,"",IF(AND('Data Bank'!$AC23&lt;100,TODAY()&gt;'Data Bank'!$AT23),1,IF('Data Bank'!$AC23=100,3,IF('Data Bank'!$AC23=0,0,2)))))</f>
        <v>2</v>
      </c>
      <c r="G16" s="178">
        <f ca="1">IF(G$1&lt;'Data Bank'!$AD23,"",IF(G$1&gt;'Data Bank'!$AT23,"",IF(AND('Data Bank'!$AC23&lt;100,TODAY()&gt;'Data Bank'!$AT23),1,IF('Data Bank'!$AC23=100,3,IF('Data Bank'!$AC23=0,0,2)))))</f>
        <v>2</v>
      </c>
      <c r="H16" s="178">
        <f ca="1">IF(H$1&lt;'Data Bank'!$AD23,"",IF(H$1&gt;'Data Bank'!$AT23,"",IF(AND('Data Bank'!$AC23&lt;100,TODAY()&gt;'Data Bank'!$AT23),1,IF('Data Bank'!$AC23=100,3,IF('Data Bank'!$AC23=0,0,2)))))</f>
        <v>2</v>
      </c>
      <c r="I16" s="178">
        <f ca="1">IF(I$1&lt;'Data Bank'!$AD23,"",IF(I$1&gt;'Data Bank'!$AT23,"",IF(AND('Data Bank'!$AC23&lt;100,TODAY()&gt;'Data Bank'!$AT23),1,IF('Data Bank'!$AC23=100,3,IF('Data Bank'!$AC23=0,0,2)))))</f>
        <v>2</v>
      </c>
      <c r="J16" s="177">
        <f ca="1">IF(J$1&lt;'Data Bank'!$AD23,"",IF(J$1&gt;'Data Bank'!$AT23,"",IF(AND('Data Bank'!$AC23&lt;100,TODAY()&gt;'Data Bank'!$AT23),1,IF('Data Bank'!$AC23=100,3,IF('Data Bank'!$AC23=0,0,2)))))</f>
        <v>2</v>
      </c>
      <c r="K16" s="177">
        <f ca="1">IF(K$1&lt;'Data Bank'!$AD23,"",IF(K$1&gt;'Data Bank'!$AT23,"",IF(AND('Data Bank'!$AC23&lt;100,TODAY()&gt;'Data Bank'!$AT23),1,IF('Data Bank'!$AC23=100,3,IF('Data Bank'!$AC23=0,0,2)))))</f>
        <v>2</v>
      </c>
      <c r="L16" s="177">
        <f ca="1">IF(L$1&lt;'Data Bank'!$AD23,"",IF(L$1&gt;'Data Bank'!$AT23,"",IF(AND('Data Bank'!$AC23&lt;100,TODAY()&gt;'Data Bank'!$AT23),1,IF('Data Bank'!$AC23=100,3,IF('Data Bank'!$AC23=0,0,2)))))</f>
        <v>2</v>
      </c>
      <c r="M16" s="177">
        <f ca="1">IF(M$1&lt;'Data Bank'!$AD23,"",IF(M$1&gt;'Data Bank'!$AT23,"",IF(AND('Data Bank'!$AC23&lt;100,TODAY()&gt;'Data Bank'!$AT23),1,IF('Data Bank'!$AC23=100,3,IF('Data Bank'!$AC23=0,0,2)))))</f>
        <v>2</v>
      </c>
      <c r="N16" s="177">
        <f ca="1">IF(N$1&lt;'Data Bank'!$AD23,"",IF(N$1&gt;'Data Bank'!$AT23,"",IF(AND('Data Bank'!$AC23&lt;100,TODAY()&gt;'Data Bank'!$AT23),1,IF('Data Bank'!$AC23=100,3,IF('Data Bank'!$AC23=0,0,2)))))</f>
        <v>2</v>
      </c>
      <c r="O16" s="177">
        <f ca="1">IF(O$1&lt;'Data Bank'!$AD23,"",IF(O$1&gt;'Data Bank'!$AT23,"",IF(AND('Data Bank'!$AC23&lt;100,TODAY()&gt;'Data Bank'!$AT23),1,IF('Data Bank'!$AC23=100,3,IF('Data Bank'!$AC23=0,0,2)))))</f>
        <v>2</v>
      </c>
      <c r="P16" s="177">
        <f ca="1">IF(P$1&lt;'Data Bank'!$AD23,"",IF(P$1&gt;'Data Bank'!$AT23,"",IF(AND('Data Bank'!$AC23&lt;100,TODAY()&gt;'Data Bank'!$AT23),1,IF('Data Bank'!$AC23=100,3,IF('Data Bank'!$AC23=0,0,2)))))</f>
        <v>2</v>
      </c>
      <c r="Q16" s="177">
        <f ca="1">IF(Q$1&lt;'Data Bank'!$AD23,"",IF(Q$1&gt;'Data Bank'!$AT23,"",IF(AND('Data Bank'!$AC23&lt;100,TODAY()&gt;'Data Bank'!$AT23),1,IF('Data Bank'!$AC23=100,3,IF('Data Bank'!$AC23=0,0,2)))))</f>
        <v>2</v>
      </c>
      <c r="R16" s="177">
        <f ca="1">IF(R$1&lt;'Data Bank'!$AD23,"",IF(R$1&gt;'Data Bank'!$AT23,"",IF(AND('Data Bank'!$AC23&lt;100,TODAY()&gt;'Data Bank'!$AT23),1,IF('Data Bank'!$AC23=100,3,IF('Data Bank'!$AC23=0,0,2)))))</f>
        <v>2</v>
      </c>
    </row>
    <row r="17" spans="1:18">
      <c r="A17" s="115" t="str">
        <f>'Data Bank'!E24</f>
        <v>Al Inam Gardens</v>
      </c>
      <c r="B17" s="178">
        <f ca="1">IF(B$1&lt;'Data Bank'!$AD24,"",IF(B$1&gt;'Data Bank'!$AT24,"",IF(AND('Data Bank'!$AC24&lt;100,TODAY()&gt;'Data Bank'!$AT24),1,IF('Data Bank'!$AC24=100,3,IF('Data Bank'!$AC24=0,0,2)))))</f>
        <v>0</v>
      </c>
      <c r="C17" s="178">
        <f ca="1">IF(C$1&lt;'Data Bank'!$AD24,"",IF(C$1&gt;'Data Bank'!$AT24,"",IF(AND('Data Bank'!$AC24&lt;100,TODAY()&gt;'Data Bank'!$AT24),1,IF('Data Bank'!$AC24=100,3,IF('Data Bank'!$AC24=0,0,2)))))</f>
        <v>0</v>
      </c>
      <c r="D17" s="178">
        <f ca="1">IF(D$1&lt;'Data Bank'!$AD24,"",IF(D$1&gt;'Data Bank'!$AT24,"",IF(AND('Data Bank'!$AC24&lt;100,TODAY()&gt;'Data Bank'!$AT24),1,IF('Data Bank'!$AC24=100,3,IF('Data Bank'!$AC24=0,0,2)))))</f>
        <v>0</v>
      </c>
      <c r="E17" s="178">
        <f ca="1">IF(E$1&lt;'Data Bank'!$AD24,"",IF(E$1&gt;'Data Bank'!$AT24,"",IF(AND('Data Bank'!$AC24&lt;100,TODAY()&gt;'Data Bank'!$AT24),1,IF('Data Bank'!$AC24=100,3,IF('Data Bank'!$AC24=0,0,2)))))</f>
        <v>0</v>
      </c>
      <c r="F17" s="178">
        <f ca="1">IF(F$1&lt;'Data Bank'!$AD24,"",IF(F$1&gt;'Data Bank'!$AT24,"",IF(AND('Data Bank'!$AC24&lt;100,TODAY()&gt;'Data Bank'!$AT24),1,IF('Data Bank'!$AC24=100,3,IF('Data Bank'!$AC24=0,0,2)))))</f>
        <v>0</v>
      </c>
      <c r="G17" s="178">
        <f ca="1">IF(G$1&lt;'Data Bank'!$AD24,"",IF(G$1&gt;'Data Bank'!$AT24,"",IF(AND('Data Bank'!$AC24&lt;100,TODAY()&gt;'Data Bank'!$AT24),1,IF('Data Bank'!$AC24=100,3,IF('Data Bank'!$AC24=0,0,2)))))</f>
        <v>0</v>
      </c>
      <c r="H17" s="178">
        <f ca="1">IF(H$1&lt;'Data Bank'!$AD24,"",IF(H$1&gt;'Data Bank'!$AT24,"",IF(AND('Data Bank'!$AC24&lt;100,TODAY()&gt;'Data Bank'!$AT24),1,IF('Data Bank'!$AC24=100,3,IF('Data Bank'!$AC24=0,0,2)))))</f>
        <v>0</v>
      </c>
      <c r="I17" s="178">
        <f ca="1">IF(I$1&lt;'Data Bank'!$AD24,"",IF(I$1&gt;'Data Bank'!$AT24,"",IF(AND('Data Bank'!$AC24&lt;100,TODAY()&gt;'Data Bank'!$AT24),1,IF('Data Bank'!$AC24=100,3,IF('Data Bank'!$AC24=0,0,2)))))</f>
        <v>0</v>
      </c>
      <c r="J17" s="177" t="str">
        <f ca="1">IF(J$1&lt;'Data Bank'!$AD24,"",IF(J$1&gt;'Data Bank'!$AT24,"",IF(AND('Data Bank'!$AC24&lt;100,TODAY()&gt;'Data Bank'!$AT24),1,IF('Data Bank'!$AC24=100,3,IF('Data Bank'!$AC24=0,0,2)))))</f>
        <v/>
      </c>
      <c r="K17" s="177" t="str">
        <f ca="1">IF(K$1&lt;'Data Bank'!$AD24,"",IF(K$1&gt;'Data Bank'!$AT24,"",IF(AND('Data Bank'!$AC24&lt;100,TODAY()&gt;'Data Bank'!$AT24),1,IF('Data Bank'!$AC24=100,3,IF('Data Bank'!$AC24=0,0,2)))))</f>
        <v/>
      </c>
      <c r="L17" s="177" t="str">
        <f ca="1">IF(L$1&lt;'Data Bank'!$AD24,"",IF(L$1&gt;'Data Bank'!$AT24,"",IF(AND('Data Bank'!$AC24&lt;100,TODAY()&gt;'Data Bank'!$AT24),1,IF('Data Bank'!$AC24=100,3,IF('Data Bank'!$AC24=0,0,2)))))</f>
        <v/>
      </c>
      <c r="M17" s="177" t="str">
        <f ca="1">IF(M$1&lt;'Data Bank'!$AD24,"",IF(M$1&gt;'Data Bank'!$AT24,"",IF(AND('Data Bank'!$AC24&lt;100,TODAY()&gt;'Data Bank'!$AT24),1,IF('Data Bank'!$AC24=100,3,IF('Data Bank'!$AC24=0,0,2)))))</f>
        <v/>
      </c>
      <c r="N17" s="177" t="str">
        <f ca="1">IF(N$1&lt;'Data Bank'!$AD24,"",IF(N$1&gt;'Data Bank'!$AT24,"",IF(AND('Data Bank'!$AC24&lt;100,TODAY()&gt;'Data Bank'!$AT24),1,IF('Data Bank'!$AC24=100,3,IF('Data Bank'!$AC24=0,0,2)))))</f>
        <v/>
      </c>
      <c r="O17" s="177" t="str">
        <f ca="1">IF(O$1&lt;'Data Bank'!$AD24,"",IF(O$1&gt;'Data Bank'!$AT24,"",IF(AND('Data Bank'!$AC24&lt;100,TODAY()&gt;'Data Bank'!$AT24),1,IF('Data Bank'!$AC24=100,3,IF('Data Bank'!$AC24=0,0,2)))))</f>
        <v/>
      </c>
      <c r="P17" s="177" t="str">
        <f ca="1">IF(P$1&lt;'Data Bank'!$AD24,"",IF(P$1&gt;'Data Bank'!$AT24,"",IF(AND('Data Bank'!$AC24&lt;100,TODAY()&gt;'Data Bank'!$AT24),1,IF('Data Bank'!$AC24=100,3,IF('Data Bank'!$AC24=0,0,2)))))</f>
        <v/>
      </c>
      <c r="Q17" s="177" t="str">
        <f ca="1">IF(Q$1&lt;'Data Bank'!$AD24,"",IF(Q$1&gt;'Data Bank'!$AT24,"",IF(AND('Data Bank'!$AC24&lt;100,TODAY()&gt;'Data Bank'!$AT24),1,IF('Data Bank'!$AC24=100,3,IF('Data Bank'!$AC24=0,0,2)))))</f>
        <v/>
      </c>
      <c r="R17" s="177" t="str">
        <f ca="1">IF(R$1&lt;'Data Bank'!$AD24,"",IF(R$1&gt;'Data Bank'!$AT24,"",IF(AND('Data Bank'!$AC24&lt;100,TODAY()&gt;'Data Bank'!$AT24),1,IF('Data Bank'!$AC24=100,3,IF('Data Bank'!$AC24=0,0,2)))))</f>
        <v/>
      </c>
    </row>
    <row r="18" spans="1:18">
      <c r="A18" s="115" t="str">
        <f>'Data Bank'!E26</f>
        <v>Canal View</v>
      </c>
      <c r="B18" s="178">
        <f ca="1">IF(B$1&lt;'Data Bank'!$AD26,"",IF(B$1&gt;'Data Bank'!$AT26,"",IF(AND('Data Bank'!$AC26&lt;100,TODAY()&gt;'Data Bank'!$AT26),1,IF('Data Bank'!$AC26=100,3,IF('Data Bank'!$AC26=0,0,2)))))</f>
        <v>0</v>
      </c>
      <c r="C18" s="178">
        <f ca="1">IF(C$1&lt;'Data Bank'!$AD26,"",IF(C$1&gt;'Data Bank'!$AT26,"",IF(AND('Data Bank'!$AC26&lt;100,TODAY()&gt;'Data Bank'!$AT26),1,IF('Data Bank'!$AC26=100,3,IF('Data Bank'!$AC26=0,0,2)))))</f>
        <v>0</v>
      </c>
      <c r="D18" s="178">
        <f ca="1">IF(D$1&lt;'Data Bank'!$AD26,"",IF(D$1&gt;'Data Bank'!$AT26,"",IF(AND('Data Bank'!$AC26&lt;100,TODAY()&gt;'Data Bank'!$AT26),1,IF('Data Bank'!$AC26=100,3,IF('Data Bank'!$AC26=0,0,2)))))</f>
        <v>0</v>
      </c>
      <c r="E18" s="178">
        <f ca="1">IF(E$1&lt;'Data Bank'!$AD26,"",IF(E$1&gt;'Data Bank'!$AT26,"",IF(AND('Data Bank'!$AC26&lt;100,TODAY()&gt;'Data Bank'!$AT26),1,IF('Data Bank'!$AC26=100,3,IF('Data Bank'!$AC26=0,0,2)))))</f>
        <v>0</v>
      </c>
      <c r="F18" s="178">
        <f ca="1">IF(F$1&lt;'Data Bank'!$AD26,"",IF(F$1&gt;'Data Bank'!$AT26,"",IF(AND('Data Bank'!$AC26&lt;100,TODAY()&gt;'Data Bank'!$AT26),1,IF('Data Bank'!$AC26=100,3,IF('Data Bank'!$AC26=0,0,2)))))</f>
        <v>0</v>
      </c>
      <c r="G18" s="178">
        <f ca="1">IF(G$1&lt;'Data Bank'!$AD26,"",IF(G$1&gt;'Data Bank'!$AT26,"",IF(AND('Data Bank'!$AC26&lt;100,TODAY()&gt;'Data Bank'!$AT26),1,IF('Data Bank'!$AC26=100,3,IF('Data Bank'!$AC26=0,0,2)))))</f>
        <v>0</v>
      </c>
      <c r="H18" s="178">
        <f ca="1">IF(H$1&lt;'Data Bank'!$AD26,"",IF(H$1&gt;'Data Bank'!$AT26,"",IF(AND('Data Bank'!$AC26&lt;100,TODAY()&gt;'Data Bank'!$AT26),1,IF('Data Bank'!$AC26=100,3,IF('Data Bank'!$AC26=0,0,2)))))</f>
        <v>0</v>
      </c>
      <c r="I18" s="178">
        <f ca="1">IF(I$1&lt;'Data Bank'!$AD26,"",IF(I$1&gt;'Data Bank'!$AT26,"",IF(AND('Data Bank'!$AC26&lt;100,TODAY()&gt;'Data Bank'!$AT26),1,IF('Data Bank'!$AC26=100,3,IF('Data Bank'!$AC26=0,0,2)))))</f>
        <v>0</v>
      </c>
      <c r="J18" s="177" t="str">
        <f ca="1">IF(J$1&lt;'Data Bank'!$AD26,"",IF(J$1&gt;'Data Bank'!$AT26,"",IF(AND('Data Bank'!$AC26&lt;100,TODAY()&gt;'Data Bank'!$AT26),1,IF('Data Bank'!$AC26=100,3,IF('Data Bank'!$AC26=0,0,2)))))</f>
        <v/>
      </c>
      <c r="K18" s="177" t="str">
        <f ca="1">IF(K$1&lt;'Data Bank'!$AD26,"",IF(K$1&gt;'Data Bank'!$AT26,"",IF(AND('Data Bank'!$AC26&lt;100,TODAY()&gt;'Data Bank'!$AT26),1,IF('Data Bank'!$AC26=100,3,IF('Data Bank'!$AC26=0,0,2)))))</f>
        <v/>
      </c>
      <c r="L18" s="177" t="str">
        <f ca="1">IF(L$1&lt;'Data Bank'!$AD26,"",IF(L$1&gt;'Data Bank'!$AT26,"",IF(AND('Data Bank'!$AC26&lt;100,TODAY()&gt;'Data Bank'!$AT26),1,IF('Data Bank'!$AC26=100,3,IF('Data Bank'!$AC26=0,0,2)))))</f>
        <v/>
      </c>
      <c r="M18" s="177" t="str">
        <f ca="1">IF(M$1&lt;'Data Bank'!$AD26,"",IF(M$1&gt;'Data Bank'!$AT26,"",IF(AND('Data Bank'!$AC26&lt;100,TODAY()&gt;'Data Bank'!$AT26),1,IF('Data Bank'!$AC26=100,3,IF('Data Bank'!$AC26=0,0,2)))))</f>
        <v/>
      </c>
      <c r="N18" s="177" t="str">
        <f ca="1">IF(N$1&lt;'Data Bank'!$AD26,"",IF(N$1&gt;'Data Bank'!$AT26,"",IF(AND('Data Bank'!$AC26&lt;100,TODAY()&gt;'Data Bank'!$AT26),1,IF('Data Bank'!$AC26=100,3,IF('Data Bank'!$AC26=0,0,2)))))</f>
        <v/>
      </c>
      <c r="O18" s="177" t="str">
        <f ca="1">IF(O$1&lt;'Data Bank'!$AD26,"",IF(O$1&gt;'Data Bank'!$AT26,"",IF(AND('Data Bank'!$AC26&lt;100,TODAY()&gt;'Data Bank'!$AT26),1,IF('Data Bank'!$AC26=100,3,IF('Data Bank'!$AC26=0,0,2)))))</f>
        <v/>
      </c>
      <c r="P18" s="177" t="str">
        <f ca="1">IF(P$1&lt;'Data Bank'!$AD26,"",IF(P$1&gt;'Data Bank'!$AT26,"",IF(AND('Data Bank'!$AC26&lt;100,TODAY()&gt;'Data Bank'!$AT26),1,IF('Data Bank'!$AC26=100,3,IF('Data Bank'!$AC26=0,0,2)))))</f>
        <v/>
      </c>
      <c r="Q18" s="177" t="str">
        <f ca="1">IF(Q$1&lt;'Data Bank'!$AD26,"",IF(Q$1&gt;'Data Bank'!$AT26,"",IF(AND('Data Bank'!$AC26&lt;100,TODAY()&gt;'Data Bank'!$AT26),1,IF('Data Bank'!$AC26=100,3,IF('Data Bank'!$AC26=0,0,2)))))</f>
        <v/>
      </c>
      <c r="R18" s="177" t="str">
        <f ca="1">IF(R$1&lt;'Data Bank'!$AD26,"",IF(R$1&gt;'Data Bank'!$AT26,"",IF(AND('Data Bank'!$AC26&lt;100,TODAY()&gt;'Data Bank'!$AT26),1,IF('Data Bank'!$AC26=100,3,IF('Data Bank'!$AC26=0,0,2)))))</f>
        <v/>
      </c>
    </row>
    <row r="19" spans="1:18">
      <c r="A19" s="115" t="str">
        <f>'Data Bank'!E27</f>
        <v>AFOHS PK-1</v>
      </c>
      <c r="B19" s="178">
        <f ca="1">IF(B$1&lt;'Data Bank'!$AD27,"",IF(B$1&gt;'Data Bank'!$AT27,"",IF(AND('Data Bank'!$AC27&lt;100,TODAY()&gt;'Data Bank'!$AT27),1,IF('Data Bank'!$AC27=100,3,IF('Data Bank'!$AC27=0,0,2)))))</f>
        <v>2</v>
      </c>
      <c r="C19" s="178">
        <f ca="1">IF(C$1&lt;'Data Bank'!$AD27,"",IF(C$1&gt;'Data Bank'!$AT27,"",IF(AND('Data Bank'!$AC27&lt;100,TODAY()&gt;'Data Bank'!$AT27),1,IF('Data Bank'!$AC27=100,3,IF('Data Bank'!$AC27=0,0,2)))))</f>
        <v>2</v>
      </c>
      <c r="D19" s="178">
        <f ca="1">IF(D$1&lt;'Data Bank'!$AD27,"",IF(D$1&gt;'Data Bank'!$AT27,"",IF(AND('Data Bank'!$AC27&lt;100,TODAY()&gt;'Data Bank'!$AT27),1,IF('Data Bank'!$AC27=100,3,IF('Data Bank'!$AC27=0,0,2)))))</f>
        <v>2</v>
      </c>
      <c r="E19" s="178">
        <f ca="1">IF(E$1&lt;'Data Bank'!$AD27,"",IF(E$1&gt;'Data Bank'!$AT27,"",IF(AND('Data Bank'!$AC27&lt;100,TODAY()&gt;'Data Bank'!$AT27),1,IF('Data Bank'!$AC27=100,3,IF('Data Bank'!$AC27=0,0,2)))))</f>
        <v>2</v>
      </c>
      <c r="F19" s="178">
        <f ca="1">IF(F$1&lt;'Data Bank'!$AD27,"",IF(F$1&gt;'Data Bank'!$AT27,"",IF(AND('Data Bank'!$AC27&lt;100,TODAY()&gt;'Data Bank'!$AT27),1,IF('Data Bank'!$AC27=100,3,IF('Data Bank'!$AC27=0,0,2)))))</f>
        <v>2</v>
      </c>
      <c r="G19" s="178">
        <f ca="1">IF(G$1&lt;'Data Bank'!$AD27,"",IF(G$1&gt;'Data Bank'!$AT27,"",IF(AND('Data Bank'!$AC27&lt;100,TODAY()&gt;'Data Bank'!$AT27),1,IF('Data Bank'!$AC27=100,3,IF('Data Bank'!$AC27=0,0,2)))))</f>
        <v>2</v>
      </c>
      <c r="H19" s="178">
        <f ca="1">IF(H$1&lt;'Data Bank'!$AD27,"",IF(H$1&gt;'Data Bank'!$AT27,"",IF(AND('Data Bank'!$AC27&lt;100,TODAY()&gt;'Data Bank'!$AT27),1,IF('Data Bank'!$AC27=100,3,IF('Data Bank'!$AC27=0,0,2)))))</f>
        <v>2</v>
      </c>
      <c r="I19" s="178">
        <f ca="1">IF(I$1&lt;'Data Bank'!$AD27,"",IF(I$1&gt;'Data Bank'!$AT27,"",IF(AND('Data Bank'!$AC27&lt;100,TODAY()&gt;'Data Bank'!$AT27),1,IF('Data Bank'!$AC27=100,3,IF('Data Bank'!$AC27=0,0,2)))))</f>
        <v>2</v>
      </c>
      <c r="J19" s="177">
        <f ca="1">IF(J$1&lt;'Data Bank'!$AD27,"",IF(J$1&gt;'Data Bank'!$AT27,"",IF(AND('Data Bank'!$AC27&lt;100,TODAY()&gt;'Data Bank'!$AT27),1,IF('Data Bank'!$AC27=100,3,IF('Data Bank'!$AC27=0,0,2)))))</f>
        <v>2</v>
      </c>
      <c r="K19" s="177">
        <f ca="1">IF(K$1&lt;'Data Bank'!$AD27,"",IF(K$1&gt;'Data Bank'!$AT27,"",IF(AND('Data Bank'!$AC27&lt;100,TODAY()&gt;'Data Bank'!$AT27),1,IF('Data Bank'!$AC27=100,3,IF('Data Bank'!$AC27=0,0,2)))))</f>
        <v>2</v>
      </c>
      <c r="L19" s="177">
        <f ca="1">IF(L$1&lt;'Data Bank'!$AD27,"",IF(L$1&gt;'Data Bank'!$AT27,"",IF(AND('Data Bank'!$AC27&lt;100,TODAY()&gt;'Data Bank'!$AT27),1,IF('Data Bank'!$AC27=100,3,IF('Data Bank'!$AC27=0,0,2)))))</f>
        <v>2</v>
      </c>
      <c r="M19" s="177">
        <f ca="1">IF(M$1&lt;'Data Bank'!$AD27,"",IF(M$1&gt;'Data Bank'!$AT27,"",IF(AND('Data Bank'!$AC27&lt;100,TODAY()&gt;'Data Bank'!$AT27),1,IF('Data Bank'!$AC27=100,3,IF('Data Bank'!$AC27=0,0,2)))))</f>
        <v>2</v>
      </c>
      <c r="N19" s="177">
        <f ca="1">IF(N$1&lt;'Data Bank'!$AD27,"",IF(N$1&gt;'Data Bank'!$AT27,"",IF(AND('Data Bank'!$AC27&lt;100,TODAY()&gt;'Data Bank'!$AT27),1,IF('Data Bank'!$AC27=100,3,IF('Data Bank'!$AC27=0,0,2)))))</f>
        <v>2</v>
      </c>
      <c r="O19" s="177">
        <f ca="1">IF(O$1&lt;'Data Bank'!$AD27,"",IF(O$1&gt;'Data Bank'!$AT27,"",IF(AND('Data Bank'!$AC27&lt;100,TODAY()&gt;'Data Bank'!$AT27),1,IF('Data Bank'!$AC27=100,3,IF('Data Bank'!$AC27=0,0,2)))))</f>
        <v>2</v>
      </c>
      <c r="P19" s="177">
        <f ca="1">IF(P$1&lt;'Data Bank'!$AD27,"",IF(P$1&gt;'Data Bank'!$AT27,"",IF(AND('Data Bank'!$AC27&lt;100,TODAY()&gt;'Data Bank'!$AT27),1,IF('Data Bank'!$AC27=100,3,IF('Data Bank'!$AC27=0,0,2)))))</f>
        <v>2</v>
      </c>
      <c r="Q19" s="177">
        <f ca="1">IF(Q$1&lt;'Data Bank'!$AD27,"",IF(Q$1&gt;'Data Bank'!$AT27,"",IF(AND('Data Bank'!$AC27&lt;100,TODAY()&gt;'Data Bank'!$AT27),1,IF('Data Bank'!$AC27=100,3,IF('Data Bank'!$AC27=0,0,2)))))</f>
        <v>2</v>
      </c>
      <c r="R19" s="177">
        <f ca="1">IF(R$1&lt;'Data Bank'!$AD27,"",IF(R$1&gt;'Data Bank'!$AT27,"",IF(AND('Data Bank'!$AC27&lt;100,TODAY()&gt;'Data Bank'!$AT27),1,IF('Data Bank'!$AC27=100,3,IF('Data Bank'!$AC27=0,0,2)))))</f>
        <v>2</v>
      </c>
    </row>
    <row r="20" spans="1:18">
      <c r="A20" s="115" t="str">
        <f>'Data Bank'!E28</f>
        <v>AFOHS PK-2</v>
      </c>
      <c r="B20" s="178">
        <f ca="1">IF(B$1&lt;'Data Bank'!$AD28,"",IF(B$1&gt;'Data Bank'!$AT28,"",IF(AND('Data Bank'!$AC28&lt;100,TODAY()&gt;'Data Bank'!$AT28),1,IF('Data Bank'!$AC28=100,3,IF('Data Bank'!$AC28=0,0,2)))))</f>
        <v>2</v>
      </c>
      <c r="C20" s="178">
        <f ca="1">IF(C$1&lt;'Data Bank'!$AD28,"",IF(C$1&gt;'Data Bank'!$AT28,"",IF(AND('Data Bank'!$AC28&lt;100,TODAY()&gt;'Data Bank'!$AT28),1,IF('Data Bank'!$AC28=100,3,IF('Data Bank'!$AC28=0,0,2)))))</f>
        <v>2</v>
      </c>
      <c r="D20" s="178">
        <f ca="1">IF(D$1&lt;'Data Bank'!$AD28,"",IF(D$1&gt;'Data Bank'!$AT28,"",IF(AND('Data Bank'!$AC28&lt;100,TODAY()&gt;'Data Bank'!$AT28),1,IF('Data Bank'!$AC28=100,3,IF('Data Bank'!$AC28=0,0,2)))))</f>
        <v>2</v>
      </c>
      <c r="E20" s="178">
        <f ca="1">IF(E$1&lt;'Data Bank'!$AD28,"",IF(E$1&gt;'Data Bank'!$AT28,"",IF(AND('Data Bank'!$AC28&lt;100,TODAY()&gt;'Data Bank'!$AT28),1,IF('Data Bank'!$AC28=100,3,IF('Data Bank'!$AC28=0,0,2)))))</f>
        <v>2</v>
      </c>
      <c r="F20" s="178">
        <f ca="1">IF(F$1&lt;'Data Bank'!$AD28,"",IF(F$1&gt;'Data Bank'!$AT28,"",IF(AND('Data Bank'!$AC28&lt;100,TODAY()&gt;'Data Bank'!$AT28),1,IF('Data Bank'!$AC28=100,3,IF('Data Bank'!$AC28=0,0,2)))))</f>
        <v>2</v>
      </c>
      <c r="G20" s="178">
        <f ca="1">IF(G$1&lt;'Data Bank'!$AD28,"",IF(G$1&gt;'Data Bank'!$AT28,"",IF(AND('Data Bank'!$AC28&lt;100,TODAY()&gt;'Data Bank'!$AT28),1,IF('Data Bank'!$AC28=100,3,IF('Data Bank'!$AC28=0,0,2)))))</f>
        <v>2</v>
      </c>
      <c r="H20" s="178">
        <f ca="1">IF(H$1&lt;'Data Bank'!$AD28,"",IF(H$1&gt;'Data Bank'!$AT28,"",IF(AND('Data Bank'!$AC28&lt;100,TODAY()&gt;'Data Bank'!$AT28),1,IF('Data Bank'!$AC28=100,3,IF('Data Bank'!$AC28=0,0,2)))))</f>
        <v>2</v>
      </c>
      <c r="I20" s="178">
        <f ca="1">IF(I$1&lt;'Data Bank'!$AD28,"",IF(I$1&gt;'Data Bank'!$AT28,"",IF(AND('Data Bank'!$AC28&lt;100,TODAY()&gt;'Data Bank'!$AT28),1,IF('Data Bank'!$AC28=100,3,IF('Data Bank'!$AC28=0,0,2)))))</f>
        <v>2</v>
      </c>
      <c r="J20" s="177">
        <f ca="1">IF(J$1&lt;'Data Bank'!$AD28,"",IF(J$1&gt;'Data Bank'!$AT28,"",IF(AND('Data Bank'!$AC28&lt;100,TODAY()&gt;'Data Bank'!$AT28),1,IF('Data Bank'!$AC28=100,3,IF('Data Bank'!$AC28=0,0,2)))))</f>
        <v>2</v>
      </c>
      <c r="K20" s="177">
        <f ca="1">IF(K$1&lt;'Data Bank'!$AD28,"",IF(K$1&gt;'Data Bank'!$AT28,"",IF(AND('Data Bank'!$AC28&lt;100,TODAY()&gt;'Data Bank'!$AT28),1,IF('Data Bank'!$AC28=100,3,IF('Data Bank'!$AC28=0,0,2)))))</f>
        <v>2</v>
      </c>
      <c r="L20" s="177">
        <f ca="1">IF(L$1&lt;'Data Bank'!$AD28,"",IF(L$1&gt;'Data Bank'!$AT28,"",IF(AND('Data Bank'!$AC28&lt;100,TODAY()&gt;'Data Bank'!$AT28),1,IF('Data Bank'!$AC28=100,3,IF('Data Bank'!$AC28=0,0,2)))))</f>
        <v>2</v>
      </c>
      <c r="M20" s="177">
        <f ca="1">IF(M$1&lt;'Data Bank'!$AD28,"",IF(M$1&gt;'Data Bank'!$AT28,"",IF(AND('Data Bank'!$AC28&lt;100,TODAY()&gt;'Data Bank'!$AT28),1,IF('Data Bank'!$AC28=100,3,IF('Data Bank'!$AC28=0,0,2)))))</f>
        <v>2</v>
      </c>
      <c r="N20" s="177">
        <f ca="1">IF(N$1&lt;'Data Bank'!$AD28,"",IF(N$1&gt;'Data Bank'!$AT28,"",IF(AND('Data Bank'!$AC28&lt;100,TODAY()&gt;'Data Bank'!$AT28),1,IF('Data Bank'!$AC28=100,3,IF('Data Bank'!$AC28=0,0,2)))))</f>
        <v>2</v>
      </c>
      <c r="O20" s="177">
        <f ca="1">IF(O$1&lt;'Data Bank'!$AD28,"",IF(O$1&gt;'Data Bank'!$AT28,"",IF(AND('Data Bank'!$AC28&lt;100,TODAY()&gt;'Data Bank'!$AT28),1,IF('Data Bank'!$AC28=100,3,IF('Data Bank'!$AC28=0,0,2)))))</f>
        <v>2</v>
      </c>
      <c r="P20" s="177">
        <f ca="1">IF(P$1&lt;'Data Bank'!$AD28,"",IF(P$1&gt;'Data Bank'!$AT28,"",IF(AND('Data Bank'!$AC28&lt;100,TODAY()&gt;'Data Bank'!$AT28),1,IF('Data Bank'!$AC28=100,3,IF('Data Bank'!$AC28=0,0,2)))))</f>
        <v>2</v>
      </c>
      <c r="Q20" s="177">
        <f ca="1">IF(Q$1&lt;'Data Bank'!$AD28,"",IF(Q$1&gt;'Data Bank'!$AT28,"",IF(AND('Data Bank'!$AC28&lt;100,TODAY()&gt;'Data Bank'!$AT28),1,IF('Data Bank'!$AC28=100,3,IF('Data Bank'!$AC28=0,0,2)))))</f>
        <v>2</v>
      </c>
      <c r="R20" s="177">
        <f ca="1">IF(R$1&lt;'Data Bank'!$AD28,"",IF(R$1&gt;'Data Bank'!$AT28,"",IF(AND('Data Bank'!$AC28&lt;100,TODAY()&gt;'Data Bank'!$AT28),1,IF('Data Bank'!$AC28=100,3,IF('Data Bank'!$AC28=0,0,2)))))</f>
        <v>2</v>
      </c>
    </row>
    <row r="21" spans="1:18">
      <c r="A21" s="115" t="str">
        <f>'Data Bank'!E29</f>
        <v>AFOHS PK-3</v>
      </c>
      <c r="B21" s="178">
        <f ca="1">IF(B$1&lt;'Data Bank'!$AD29,"",IF(B$1&gt;'Data Bank'!$AT29,"",IF(AND('Data Bank'!$AC29&lt;100,TODAY()&gt;'Data Bank'!$AT29),1,IF('Data Bank'!$AC29=100,3,IF('Data Bank'!$AC29=0,0,2)))))</f>
        <v>0</v>
      </c>
      <c r="C21" s="178">
        <f ca="1">IF(C$1&lt;'Data Bank'!$AD29,"",IF(C$1&gt;'Data Bank'!$AT29,"",IF(AND('Data Bank'!$AC29&lt;100,TODAY()&gt;'Data Bank'!$AT29),1,IF('Data Bank'!$AC29=100,3,IF('Data Bank'!$AC29=0,0,2)))))</f>
        <v>0</v>
      </c>
      <c r="D21" s="178">
        <f ca="1">IF(D$1&lt;'Data Bank'!$AD29,"",IF(D$1&gt;'Data Bank'!$AT29,"",IF(AND('Data Bank'!$AC29&lt;100,TODAY()&gt;'Data Bank'!$AT29),1,IF('Data Bank'!$AC29=100,3,IF('Data Bank'!$AC29=0,0,2)))))</f>
        <v>0</v>
      </c>
      <c r="E21" s="178">
        <f ca="1">IF(E$1&lt;'Data Bank'!$AD29,"",IF(E$1&gt;'Data Bank'!$AT29,"",IF(AND('Data Bank'!$AC29&lt;100,TODAY()&gt;'Data Bank'!$AT29),1,IF('Data Bank'!$AC29=100,3,IF('Data Bank'!$AC29=0,0,2)))))</f>
        <v>0</v>
      </c>
      <c r="F21" s="178" t="str">
        <f ca="1">IF(F$1&lt;'Data Bank'!$AD29,"",IF(F$1&gt;'Data Bank'!$AT29,"",IF(AND('Data Bank'!$AC29&lt;100,TODAY()&gt;'Data Bank'!$AT29),1,IF('Data Bank'!$AC29=100,3,IF('Data Bank'!$AC29=0,0,2)))))</f>
        <v/>
      </c>
      <c r="G21" s="178" t="str">
        <f ca="1">IF(G$1&lt;'Data Bank'!$AD29,"",IF(G$1&gt;'Data Bank'!$AT29,"",IF(AND('Data Bank'!$AC29&lt;100,TODAY()&gt;'Data Bank'!$AT29),1,IF('Data Bank'!$AC29=100,3,IF('Data Bank'!$AC29=0,0,2)))))</f>
        <v/>
      </c>
      <c r="H21" s="178" t="str">
        <f ca="1">IF(H$1&lt;'Data Bank'!$AD29,"",IF(H$1&gt;'Data Bank'!$AT29,"",IF(AND('Data Bank'!$AC29&lt;100,TODAY()&gt;'Data Bank'!$AT29),1,IF('Data Bank'!$AC29=100,3,IF('Data Bank'!$AC29=0,0,2)))))</f>
        <v/>
      </c>
      <c r="I21" s="178" t="str">
        <f ca="1">IF(I$1&lt;'Data Bank'!$AD29,"",IF(I$1&gt;'Data Bank'!$AT29,"",IF(AND('Data Bank'!$AC29&lt;100,TODAY()&gt;'Data Bank'!$AT29),1,IF('Data Bank'!$AC29=100,3,IF('Data Bank'!$AC29=0,0,2)))))</f>
        <v/>
      </c>
      <c r="J21" s="177" t="str">
        <f ca="1">IF(J$1&lt;'Data Bank'!$AD29,"",IF(J$1&gt;'Data Bank'!$AT29,"",IF(AND('Data Bank'!$AC29&lt;100,TODAY()&gt;'Data Bank'!$AT29),1,IF('Data Bank'!$AC29=100,3,IF('Data Bank'!$AC29=0,0,2)))))</f>
        <v/>
      </c>
      <c r="K21" s="177" t="str">
        <f ca="1">IF(K$1&lt;'Data Bank'!$AD29,"",IF(K$1&gt;'Data Bank'!$AT29,"",IF(AND('Data Bank'!$AC29&lt;100,TODAY()&gt;'Data Bank'!$AT29),1,IF('Data Bank'!$AC29=100,3,IF('Data Bank'!$AC29=0,0,2)))))</f>
        <v/>
      </c>
      <c r="L21" s="177" t="str">
        <f ca="1">IF(L$1&lt;'Data Bank'!$AD29,"",IF(L$1&gt;'Data Bank'!$AT29,"",IF(AND('Data Bank'!$AC29&lt;100,TODAY()&gt;'Data Bank'!$AT29),1,IF('Data Bank'!$AC29=100,3,IF('Data Bank'!$AC29=0,0,2)))))</f>
        <v/>
      </c>
      <c r="M21" s="177" t="str">
        <f ca="1">IF(M$1&lt;'Data Bank'!$AD29,"",IF(M$1&gt;'Data Bank'!$AT29,"",IF(AND('Data Bank'!$AC29&lt;100,TODAY()&gt;'Data Bank'!$AT29),1,IF('Data Bank'!$AC29=100,3,IF('Data Bank'!$AC29=0,0,2)))))</f>
        <v/>
      </c>
      <c r="N21" s="177" t="str">
        <f ca="1">IF(N$1&lt;'Data Bank'!$AD29,"",IF(N$1&gt;'Data Bank'!$AT29,"",IF(AND('Data Bank'!$AC29&lt;100,TODAY()&gt;'Data Bank'!$AT29),1,IF('Data Bank'!$AC29=100,3,IF('Data Bank'!$AC29=0,0,2)))))</f>
        <v/>
      </c>
      <c r="O21" s="177" t="str">
        <f ca="1">IF(O$1&lt;'Data Bank'!$AD29,"",IF(O$1&gt;'Data Bank'!$AT29,"",IF(AND('Data Bank'!$AC29&lt;100,TODAY()&gt;'Data Bank'!$AT29),1,IF('Data Bank'!$AC29=100,3,IF('Data Bank'!$AC29=0,0,2)))))</f>
        <v/>
      </c>
      <c r="P21" s="177" t="str">
        <f ca="1">IF(P$1&lt;'Data Bank'!$AD29,"",IF(P$1&gt;'Data Bank'!$AT29,"",IF(AND('Data Bank'!$AC29&lt;100,TODAY()&gt;'Data Bank'!$AT29),1,IF('Data Bank'!$AC29=100,3,IF('Data Bank'!$AC29=0,0,2)))))</f>
        <v/>
      </c>
      <c r="Q21" s="177" t="str">
        <f ca="1">IF(Q$1&lt;'Data Bank'!$AD29,"",IF(Q$1&gt;'Data Bank'!$AT29,"",IF(AND('Data Bank'!$AC29&lt;100,TODAY()&gt;'Data Bank'!$AT29),1,IF('Data Bank'!$AC29=100,3,IF('Data Bank'!$AC29=0,0,2)))))</f>
        <v/>
      </c>
      <c r="R21" s="177" t="str">
        <f ca="1">IF(R$1&lt;'Data Bank'!$AD29,"",IF(R$1&gt;'Data Bank'!$AT29,"",IF(AND('Data Bank'!$AC29&lt;100,TODAY()&gt;'Data Bank'!$AT29),1,IF('Data Bank'!$AC29=100,3,IF('Data Bank'!$AC29=0,0,2)))))</f>
        <v/>
      </c>
    </row>
    <row r="22" spans="1:18">
      <c r="A22" s="115" t="str">
        <f>'Data Bank'!E30</f>
        <v>Afzal Town Expansion(Aerial)</v>
      </c>
      <c r="B22" s="178">
        <f ca="1">IF(B$1&lt;'Data Bank'!$AD30,"",IF(B$1&gt;'Data Bank'!$AT30,"",IF(AND('Data Bank'!$AC30&lt;100,TODAY()&gt;'Data Bank'!$AT30),1,IF('Data Bank'!$AC30=100,3,IF('Data Bank'!$AC30=0,0,2)))))</f>
        <v>2</v>
      </c>
      <c r="C22" s="178">
        <f ca="1">IF(C$1&lt;'Data Bank'!$AD30,"",IF(C$1&gt;'Data Bank'!$AT30,"",IF(AND('Data Bank'!$AC30&lt;100,TODAY()&gt;'Data Bank'!$AT30),1,IF('Data Bank'!$AC30=100,3,IF('Data Bank'!$AC30=0,0,2)))))</f>
        <v>2</v>
      </c>
      <c r="D22" s="178">
        <f ca="1">IF(D$1&lt;'Data Bank'!$AD30,"",IF(D$1&gt;'Data Bank'!$AT30,"",IF(AND('Data Bank'!$AC30&lt;100,TODAY()&gt;'Data Bank'!$AT30),1,IF('Data Bank'!$AC30=100,3,IF('Data Bank'!$AC30=0,0,2)))))</f>
        <v>2</v>
      </c>
      <c r="E22" s="178">
        <f ca="1">IF(E$1&lt;'Data Bank'!$AD30,"",IF(E$1&gt;'Data Bank'!$AT30,"",IF(AND('Data Bank'!$AC30&lt;100,TODAY()&gt;'Data Bank'!$AT30),1,IF('Data Bank'!$AC30=100,3,IF('Data Bank'!$AC30=0,0,2)))))</f>
        <v>2</v>
      </c>
      <c r="F22" s="178">
        <f ca="1">IF(F$1&lt;'Data Bank'!$AD30,"",IF(F$1&gt;'Data Bank'!$AT30,"",IF(AND('Data Bank'!$AC30&lt;100,TODAY()&gt;'Data Bank'!$AT30),1,IF('Data Bank'!$AC30=100,3,IF('Data Bank'!$AC30=0,0,2)))))</f>
        <v>2</v>
      </c>
      <c r="G22" s="178">
        <f ca="1">IF(G$1&lt;'Data Bank'!$AD30,"",IF(G$1&gt;'Data Bank'!$AT30,"",IF(AND('Data Bank'!$AC30&lt;100,TODAY()&gt;'Data Bank'!$AT30),1,IF('Data Bank'!$AC30=100,3,IF('Data Bank'!$AC30=0,0,2)))))</f>
        <v>2</v>
      </c>
      <c r="H22" s="178">
        <f ca="1">IF(H$1&lt;'Data Bank'!$AD30,"",IF(H$1&gt;'Data Bank'!$AT30,"",IF(AND('Data Bank'!$AC30&lt;100,TODAY()&gt;'Data Bank'!$AT30),1,IF('Data Bank'!$AC30=100,3,IF('Data Bank'!$AC30=0,0,2)))))</f>
        <v>2</v>
      </c>
      <c r="I22" s="178">
        <f ca="1">IF(I$1&lt;'Data Bank'!$AD30,"",IF(I$1&gt;'Data Bank'!$AT30,"",IF(AND('Data Bank'!$AC30&lt;100,TODAY()&gt;'Data Bank'!$AT30),1,IF('Data Bank'!$AC30=100,3,IF('Data Bank'!$AC30=0,0,2)))))</f>
        <v>2</v>
      </c>
      <c r="J22" s="177">
        <f ca="1">IF(J$1&lt;'Data Bank'!$AD30,"",IF(J$1&gt;'Data Bank'!$AT30,"",IF(AND('Data Bank'!$AC30&lt;100,TODAY()&gt;'Data Bank'!$AT30),1,IF('Data Bank'!$AC30=100,3,IF('Data Bank'!$AC30=0,0,2)))))</f>
        <v>2</v>
      </c>
      <c r="K22" s="177">
        <f ca="1">IF(K$1&lt;'Data Bank'!$AD30,"",IF(K$1&gt;'Data Bank'!$AT30,"",IF(AND('Data Bank'!$AC30&lt;100,TODAY()&gt;'Data Bank'!$AT30),1,IF('Data Bank'!$AC30=100,3,IF('Data Bank'!$AC30=0,0,2)))))</f>
        <v>2</v>
      </c>
      <c r="L22" s="177">
        <f ca="1">IF(L$1&lt;'Data Bank'!$AD30,"",IF(L$1&gt;'Data Bank'!$AT30,"",IF(AND('Data Bank'!$AC30&lt;100,TODAY()&gt;'Data Bank'!$AT30),1,IF('Data Bank'!$AC30=100,3,IF('Data Bank'!$AC30=0,0,2)))))</f>
        <v>2</v>
      </c>
      <c r="M22" s="177">
        <f ca="1">IF(M$1&lt;'Data Bank'!$AD30,"",IF(M$1&gt;'Data Bank'!$AT30,"",IF(AND('Data Bank'!$AC30&lt;100,TODAY()&gt;'Data Bank'!$AT30),1,IF('Data Bank'!$AC30=100,3,IF('Data Bank'!$AC30=0,0,2)))))</f>
        <v>2</v>
      </c>
      <c r="N22" s="177">
        <f ca="1">IF(N$1&lt;'Data Bank'!$AD30,"",IF(N$1&gt;'Data Bank'!$AT30,"",IF(AND('Data Bank'!$AC30&lt;100,TODAY()&gt;'Data Bank'!$AT30),1,IF('Data Bank'!$AC30=100,3,IF('Data Bank'!$AC30=0,0,2)))))</f>
        <v>2</v>
      </c>
      <c r="O22" s="177">
        <f ca="1">IF(O$1&lt;'Data Bank'!$AD30,"",IF(O$1&gt;'Data Bank'!$AT30,"",IF(AND('Data Bank'!$AC30&lt;100,TODAY()&gt;'Data Bank'!$AT30),1,IF('Data Bank'!$AC30=100,3,IF('Data Bank'!$AC30=0,0,2)))))</f>
        <v>2</v>
      </c>
      <c r="P22" s="177">
        <f ca="1">IF(P$1&lt;'Data Bank'!$AD30,"",IF(P$1&gt;'Data Bank'!$AT30,"",IF(AND('Data Bank'!$AC30&lt;100,TODAY()&gt;'Data Bank'!$AT30),1,IF('Data Bank'!$AC30=100,3,IF('Data Bank'!$AC30=0,0,2)))))</f>
        <v>2</v>
      </c>
      <c r="Q22" s="177">
        <f ca="1">IF(Q$1&lt;'Data Bank'!$AD30,"",IF(Q$1&gt;'Data Bank'!$AT30,"",IF(AND('Data Bank'!$AC30&lt;100,TODAY()&gt;'Data Bank'!$AT30),1,IF('Data Bank'!$AC30=100,3,IF('Data Bank'!$AC30=0,0,2)))))</f>
        <v>2</v>
      </c>
      <c r="R22" s="177">
        <f ca="1">IF(R$1&lt;'Data Bank'!$AD30,"",IF(R$1&gt;'Data Bank'!$AT30,"",IF(AND('Data Bank'!$AC30&lt;100,TODAY()&gt;'Data Bank'!$AT30),1,IF('Data Bank'!$AC30=100,3,IF('Data Bank'!$AC30=0,0,2)))))</f>
        <v>2</v>
      </c>
    </row>
    <row r="23" spans="1:18">
      <c r="A23" s="115" t="str">
        <f>'Data Bank'!E31</f>
        <v xml:space="preserve">Airport (Ghanshal village) P01 </v>
      </c>
      <c r="B23" s="178">
        <f ca="1">IF(B$1&lt;'Data Bank'!$AD31,"",IF(B$1&gt;'Data Bank'!$AT31,"",IF(AND('Data Bank'!$AC31&lt;100,TODAY()&gt;'Data Bank'!$AT31),1,IF('Data Bank'!$AC31=100,3,IF('Data Bank'!$AC31=0,0,2)))))</f>
        <v>2</v>
      </c>
      <c r="C23" s="178">
        <f ca="1">IF(C$1&lt;'Data Bank'!$AD31,"",IF(C$1&gt;'Data Bank'!$AT31,"",IF(AND('Data Bank'!$AC31&lt;100,TODAY()&gt;'Data Bank'!$AT31),1,IF('Data Bank'!$AC31=100,3,IF('Data Bank'!$AC31=0,0,2)))))</f>
        <v>2</v>
      </c>
      <c r="D23" s="178">
        <f ca="1">IF(D$1&lt;'Data Bank'!$AD31,"",IF(D$1&gt;'Data Bank'!$AT31,"",IF(AND('Data Bank'!$AC31&lt;100,TODAY()&gt;'Data Bank'!$AT31),1,IF('Data Bank'!$AC31=100,3,IF('Data Bank'!$AC31=0,0,2)))))</f>
        <v>2</v>
      </c>
      <c r="E23" s="178">
        <f ca="1">IF(E$1&lt;'Data Bank'!$AD31,"",IF(E$1&gt;'Data Bank'!$AT31,"",IF(AND('Data Bank'!$AC31&lt;100,TODAY()&gt;'Data Bank'!$AT31),1,IF('Data Bank'!$AC31=100,3,IF('Data Bank'!$AC31=0,0,2)))))</f>
        <v>2</v>
      </c>
      <c r="F23" s="178">
        <f ca="1">IF(F$1&lt;'Data Bank'!$AD31,"",IF(F$1&gt;'Data Bank'!$AT31,"",IF(AND('Data Bank'!$AC31&lt;100,TODAY()&gt;'Data Bank'!$AT31),1,IF('Data Bank'!$AC31=100,3,IF('Data Bank'!$AC31=0,0,2)))))</f>
        <v>2</v>
      </c>
      <c r="G23" s="178">
        <f ca="1">IF(G$1&lt;'Data Bank'!$AD31,"",IF(G$1&gt;'Data Bank'!$AT31,"",IF(AND('Data Bank'!$AC31&lt;100,TODAY()&gt;'Data Bank'!$AT31),1,IF('Data Bank'!$AC31=100,3,IF('Data Bank'!$AC31=0,0,2)))))</f>
        <v>2</v>
      </c>
      <c r="H23" s="178">
        <f ca="1">IF(H$1&lt;'Data Bank'!$AD31,"",IF(H$1&gt;'Data Bank'!$AT31,"",IF(AND('Data Bank'!$AC31&lt;100,TODAY()&gt;'Data Bank'!$AT31),1,IF('Data Bank'!$AC31=100,3,IF('Data Bank'!$AC31=0,0,2)))))</f>
        <v>2</v>
      </c>
      <c r="I23" s="178">
        <f ca="1">IF(I$1&lt;'Data Bank'!$AD31,"",IF(I$1&gt;'Data Bank'!$AT31,"",IF(AND('Data Bank'!$AC31&lt;100,TODAY()&gt;'Data Bank'!$AT31),1,IF('Data Bank'!$AC31=100,3,IF('Data Bank'!$AC31=0,0,2)))))</f>
        <v>2</v>
      </c>
      <c r="J23" s="177">
        <f ca="1">IF(J$1&lt;'Data Bank'!$AD31,"",IF(J$1&gt;'Data Bank'!$AT31,"",IF(AND('Data Bank'!$AC31&lt;100,TODAY()&gt;'Data Bank'!$AT31),1,IF('Data Bank'!$AC31=100,3,IF('Data Bank'!$AC31=0,0,2)))))</f>
        <v>2</v>
      </c>
      <c r="K23" s="177">
        <f ca="1">IF(K$1&lt;'Data Bank'!$AD31,"",IF(K$1&gt;'Data Bank'!$AT31,"",IF(AND('Data Bank'!$AC31&lt;100,TODAY()&gt;'Data Bank'!$AT31),1,IF('Data Bank'!$AC31=100,3,IF('Data Bank'!$AC31=0,0,2)))))</f>
        <v>2</v>
      </c>
      <c r="L23" s="177">
        <f ca="1">IF(L$1&lt;'Data Bank'!$AD31,"",IF(L$1&gt;'Data Bank'!$AT31,"",IF(AND('Data Bank'!$AC31&lt;100,TODAY()&gt;'Data Bank'!$AT31),1,IF('Data Bank'!$AC31=100,3,IF('Data Bank'!$AC31=0,0,2)))))</f>
        <v>2</v>
      </c>
      <c r="M23" s="177">
        <f ca="1">IF(M$1&lt;'Data Bank'!$AD31,"",IF(M$1&gt;'Data Bank'!$AT31,"",IF(AND('Data Bank'!$AC31&lt;100,TODAY()&gt;'Data Bank'!$AT31),1,IF('Data Bank'!$AC31=100,3,IF('Data Bank'!$AC31=0,0,2)))))</f>
        <v>2</v>
      </c>
      <c r="N23" s="177">
        <f ca="1">IF(N$1&lt;'Data Bank'!$AD31,"",IF(N$1&gt;'Data Bank'!$AT31,"",IF(AND('Data Bank'!$AC31&lt;100,TODAY()&gt;'Data Bank'!$AT31),1,IF('Data Bank'!$AC31=100,3,IF('Data Bank'!$AC31=0,0,2)))))</f>
        <v>2</v>
      </c>
      <c r="O23" s="177">
        <f ca="1">IF(O$1&lt;'Data Bank'!$AD31,"",IF(O$1&gt;'Data Bank'!$AT31,"",IF(AND('Data Bank'!$AC31&lt;100,TODAY()&gt;'Data Bank'!$AT31),1,IF('Data Bank'!$AC31=100,3,IF('Data Bank'!$AC31=0,0,2)))))</f>
        <v>2</v>
      </c>
      <c r="P23" s="177">
        <f ca="1">IF(P$1&lt;'Data Bank'!$AD31,"",IF(P$1&gt;'Data Bank'!$AT31,"",IF(AND('Data Bank'!$AC31&lt;100,TODAY()&gt;'Data Bank'!$AT31),1,IF('Data Bank'!$AC31=100,3,IF('Data Bank'!$AC31=0,0,2)))))</f>
        <v>2</v>
      </c>
      <c r="Q23" s="177">
        <f ca="1">IF(Q$1&lt;'Data Bank'!$AD31,"",IF(Q$1&gt;'Data Bank'!$AT31,"",IF(AND('Data Bank'!$AC31&lt;100,TODAY()&gt;'Data Bank'!$AT31),1,IF('Data Bank'!$AC31=100,3,IF('Data Bank'!$AC31=0,0,2)))))</f>
        <v>2</v>
      </c>
      <c r="R23" s="177">
        <f ca="1">IF(R$1&lt;'Data Bank'!$AD31,"",IF(R$1&gt;'Data Bank'!$AT31,"",IF(AND('Data Bank'!$AC31&lt;100,TODAY()&gt;'Data Bank'!$AT31),1,IF('Data Bank'!$AC31=100,3,IF('Data Bank'!$AC31=0,0,2)))))</f>
        <v>2</v>
      </c>
    </row>
    <row r="24" spans="1:18">
      <c r="A24" s="115" t="str">
        <f>'Data Bank'!E32</f>
        <v xml:space="preserve">Airport (Ghanshal village) P01 </v>
      </c>
      <c r="B24" s="178">
        <f ca="1">IF(B$1&lt;'Data Bank'!$AD32,"",IF(B$1&gt;'Data Bank'!$AT32,"",IF(AND('Data Bank'!$AC32&lt;100,TODAY()&gt;'Data Bank'!$AT32),1,IF('Data Bank'!$AC32=100,3,IF('Data Bank'!$AC32=0,0,2)))))</f>
        <v>2</v>
      </c>
      <c r="C24" s="178">
        <f ca="1">IF(C$1&lt;'Data Bank'!$AD32,"",IF(C$1&gt;'Data Bank'!$AT32,"",IF(AND('Data Bank'!$AC32&lt;100,TODAY()&gt;'Data Bank'!$AT32),1,IF('Data Bank'!$AC32=100,3,IF('Data Bank'!$AC32=0,0,2)))))</f>
        <v>2</v>
      </c>
      <c r="D24" s="178">
        <f ca="1">IF(D$1&lt;'Data Bank'!$AD32,"",IF(D$1&gt;'Data Bank'!$AT32,"",IF(AND('Data Bank'!$AC32&lt;100,TODAY()&gt;'Data Bank'!$AT32),1,IF('Data Bank'!$AC32=100,3,IF('Data Bank'!$AC32=0,0,2)))))</f>
        <v>2</v>
      </c>
      <c r="E24" s="178">
        <f ca="1">IF(E$1&lt;'Data Bank'!$AD32,"",IF(E$1&gt;'Data Bank'!$AT32,"",IF(AND('Data Bank'!$AC32&lt;100,TODAY()&gt;'Data Bank'!$AT32),1,IF('Data Bank'!$AC32=100,3,IF('Data Bank'!$AC32=0,0,2)))))</f>
        <v>2</v>
      </c>
      <c r="F24" s="178">
        <f ca="1">IF(F$1&lt;'Data Bank'!$AD32,"",IF(F$1&gt;'Data Bank'!$AT32,"",IF(AND('Data Bank'!$AC32&lt;100,TODAY()&gt;'Data Bank'!$AT32),1,IF('Data Bank'!$AC32=100,3,IF('Data Bank'!$AC32=0,0,2)))))</f>
        <v>2</v>
      </c>
      <c r="G24" s="178">
        <f ca="1">IF(G$1&lt;'Data Bank'!$AD32,"",IF(G$1&gt;'Data Bank'!$AT32,"",IF(AND('Data Bank'!$AC32&lt;100,TODAY()&gt;'Data Bank'!$AT32),1,IF('Data Bank'!$AC32=100,3,IF('Data Bank'!$AC32=0,0,2)))))</f>
        <v>2</v>
      </c>
      <c r="H24" s="178">
        <f ca="1">IF(H$1&lt;'Data Bank'!$AD32,"",IF(H$1&gt;'Data Bank'!$AT32,"",IF(AND('Data Bank'!$AC32&lt;100,TODAY()&gt;'Data Bank'!$AT32),1,IF('Data Bank'!$AC32=100,3,IF('Data Bank'!$AC32=0,0,2)))))</f>
        <v>2</v>
      </c>
      <c r="I24" s="178">
        <f ca="1">IF(I$1&lt;'Data Bank'!$AD32,"",IF(I$1&gt;'Data Bank'!$AT32,"",IF(AND('Data Bank'!$AC32&lt;100,TODAY()&gt;'Data Bank'!$AT32),1,IF('Data Bank'!$AC32=100,3,IF('Data Bank'!$AC32=0,0,2)))))</f>
        <v>2</v>
      </c>
      <c r="J24" s="177">
        <f ca="1">IF(J$1&lt;'Data Bank'!$AD32,"",IF(J$1&gt;'Data Bank'!$AT32,"",IF(AND('Data Bank'!$AC32&lt;100,TODAY()&gt;'Data Bank'!$AT32),1,IF('Data Bank'!$AC32=100,3,IF('Data Bank'!$AC32=0,0,2)))))</f>
        <v>2</v>
      </c>
      <c r="K24" s="177">
        <f ca="1">IF(K$1&lt;'Data Bank'!$AD32,"",IF(K$1&gt;'Data Bank'!$AT32,"",IF(AND('Data Bank'!$AC32&lt;100,TODAY()&gt;'Data Bank'!$AT32),1,IF('Data Bank'!$AC32=100,3,IF('Data Bank'!$AC32=0,0,2)))))</f>
        <v>2</v>
      </c>
      <c r="L24" s="177">
        <f ca="1">IF(L$1&lt;'Data Bank'!$AD32,"",IF(L$1&gt;'Data Bank'!$AT32,"",IF(AND('Data Bank'!$AC32&lt;100,TODAY()&gt;'Data Bank'!$AT32),1,IF('Data Bank'!$AC32=100,3,IF('Data Bank'!$AC32=0,0,2)))))</f>
        <v>2</v>
      </c>
      <c r="M24" s="177">
        <f ca="1">IF(M$1&lt;'Data Bank'!$AD32,"",IF(M$1&gt;'Data Bank'!$AT32,"",IF(AND('Data Bank'!$AC32&lt;100,TODAY()&gt;'Data Bank'!$AT32),1,IF('Data Bank'!$AC32=100,3,IF('Data Bank'!$AC32=0,0,2)))))</f>
        <v>2</v>
      </c>
      <c r="N24" s="177">
        <f ca="1">IF(N$1&lt;'Data Bank'!$AD32,"",IF(N$1&gt;'Data Bank'!$AT32,"",IF(AND('Data Bank'!$AC32&lt;100,TODAY()&gt;'Data Bank'!$AT32),1,IF('Data Bank'!$AC32=100,3,IF('Data Bank'!$AC32=0,0,2)))))</f>
        <v>2</v>
      </c>
      <c r="O24" s="177">
        <f ca="1">IF(O$1&lt;'Data Bank'!$AD32,"",IF(O$1&gt;'Data Bank'!$AT32,"",IF(AND('Data Bank'!$AC32&lt;100,TODAY()&gt;'Data Bank'!$AT32),1,IF('Data Bank'!$AC32=100,3,IF('Data Bank'!$AC32=0,0,2)))))</f>
        <v>2</v>
      </c>
      <c r="P24" s="177">
        <f ca="1">IF(P$1&lt;'Data Bank'!$AD32,"",IF(P$1&gt;'Data Bank'!$AT32,"",IF(AND('Data Bank'!$AC32&lt;100,TODAY()&gt;'Data Bank'!$AT32),1,IF('Data Bank'!$AC32=100,3,IF('Data Bank'!$AC32=0,0,2)))))</f>
        <v>2</v>
      </c>
      <c r="Q24" s="177">
        <f ca="1">IF(Q$1&lt;'Data Bank'!$AD32,"",IF(Q$1&gt;'Data Bank'!$AT32,"",IF(AND('Data Bank'!$AC32&lt;100,TODAY()&gt;'Data Bank'!$AT32),1,IF('Data Bank'!$AC32=100,3,IF('Data Bank'!$AC32=0,0,2)))))</f>
        <v>2</v>
      </c>
      <c r="R24" s="177">
        <f ca="1">IF(R$1&lt;'Data Bank'!$AD32,"",IF(R$1&gt;'Data Bank'!$AT32,"",IF(AND('Data Bank'!$AC32&lt;100,TODAY()&gt;'Data Bank'!$AT32),1,IF('Data Bank'!$AC32=100,3,IF('Data Bank'!$AC32=0,0,2)))))</f>
        <v>2</v>
      </c>
    </row>
    <row r="25" spans="1:18">
      <c r="A25" s="115" t="str">
        <f>'Data Bank'!E33</f>
        <v>CPC Colony</v>
      </c>
      <c r="B25" s="178">
        <f ca="1">IF(B$1&lt;'Data Bank'!$AD33,"",IF(B$1&gt;'Data Bank'!$AT33,"",IF(AND('Data Bank'!$AC33&lt;100,TODAY()&gt;'Data Bank'!$AT33),1,IF('Data Bank'!$AC33=100,3,IF('Data Bank'!$AC33=0,0,2)))))</f>
        <v>0</v>
      </c>
      <c r="C25" s="178">
        <f ca="1">IF(C$1&lt;'Data Bank'!$AD33,"",IF(C$1&gt;'Data Bank'!$AT33,"",IF(AND('Data Bank'!$AC33&lt;100,TODAY()&gt;'Data Bank'!$AT33),1,IF('Data Bank'!$AC33=100,3,IF('Data Bank'!$AC33=0,0,2)))))</f>
        <v>0</v>
      </c>
      <c r="D25" s="178">
        <f ca="1">IF(D$1&lt;'Data Bank'!$AD33,"",IF(D$1&gt;'Data Bank'!$AT33,"",IF(AND('Data Bank'!$AC33&lt;100,TODAY()&gt;'Data Bank'!$AT33),1,IF('Data Bank'!$AC33=100,3,IF('Data Bank'!$AC33=0,0,2)))))</f>
        <v>0</v>
      </c>
      <c r="E25" s="178">
        <f ca="1">IF(E$1&lt;'Data Bank'!$AD33,"",IF(E$1&gt;'Data Bank'!$AT33,"",IF(AND('Data Bank'!$AC33&lt;100,TODAY()&gt;'Data Bank'!$AT33),1,IF('Data Bank'!$AC33=100,3,IF('Data Bank'!$AC33=0,0,2)))))</f>
        <v>0</v>
      </c>
      <c r="F25" s="178">
        <f ca="1">IF(F$1&lt;'Data Bank'!$AD33,"",IF(F$1&gt;'Data Bank'!$AT33,"",IF(AND('Data Bank'!$AC33&lt;100,TODAY()&gt;'Data Bank'!$AT33),1,IF('Data Bank'!$AC33=100,3,IF('Data Bank'!$AC33=0,0,2)))))</f>
        <v>0</v>
      </c>
      <c r="G25" s="178">
        <f ca="1">IF(G$1&lt;'Data Bank'!$AD33,"",IF(G$1&gt;'Data Bank'!$AT33,"",IF(AND('Data Bank'!$AC33&lt;100,TODAY()&gt;'Data Bank'!$AT33),1,IF('Data Bank'!$AC33=100,3,IF('Data Bank'!$AC33=0,0,2)))))</f>
        <v>0</v>
      </c>
      <c r="H25" s="178">
        <f ca="1">IF(H$1&lt;'Data Bank'!$AD33,"",IF(H$1&gt;'Data Bank'!$AT33,"",IF(AND('Data Bank'!$AC33&lt;100,TODAY()&gt;'Data Bank'!$AT33),1,IF('Data Bank'!$AC33=100,3,IF('Data Bank'!$AC33=0,0,2)))))</f>
        <v>0</v>
      </c>
      <c r="I25" s="178">
        <f ca="1">IF(I$1&lt;'Data Bank'!$AD33,"",IF(I$1&gt;'Data Bank'!$AT33,"",IF(AND('Data Bank'!$AC33&lt;100,TODAY()&gt;'Data Bank'!$AT33),1,IF('Data Bank'!$AC33=100,3,IF('Data Bank'!$AC33=0,0,2)))))</f>
        <v>0</v>
      </c>
      <c r="J25" s="177" t="str">
        <f ca="1">IF(J$1&lt;'Data Bank'!$AD33,"",IF(J$1&gt;'Data Bank'!$AT33,"",IF(AND('Data Bank'!$AC33&lt;100,TODAY()&gt;'Data Bank'!$AT33),1,IF('Data Bank'!$AC33=100,3,IF('Data Bank'!$AC33=0,0,2)))))</f>
        <v/>
      </c>
      <c r="K25" s="177" t="str">
        <f ca="1">IF(K$1&lt;'Data Bank'!$AD33,"",IF(K$1&gt;'Data Bank'!$AT33,"",IF(AND('Data Bank'!$AC33&lt;100,TODAY()&gt;'Data Bank'!$AT33),1,IF('Data Bank'!$AC33=100,3,IF('Data Bank'!$AC33=0,0,2)))))</f>
        <v/>
      </c>
      <c r="L25" s="177" t="str">
        <f ca="1">IF(L$1&lt;'Data Bank'!$AD33,"",IF(L$1&gt;'Data Bank'!$AT33,"",IF(AND('Data Bank'!$AC33&lt;100,TODAY()&gt;'Data Bank'!$AT33),1,IF('Data Bank'!$AC33=100,3,IF('Data Bank'!$AC33=0,0,2)))))</f>
        <v/>
      </c>
      <c r="M25" s="177" t="str">
        <f ca="1">IF(M$1&lt;'Data Bank'!$AD33,"",IF(M$1&gt;'Data Bank'!$AT33,"",IF(AND('Data Bank'!$AC33&lt;100,TODAY()&gt;'Data Bank'!$AT33),1,IF('Data Bank'!$AC33=100,3,IF('Data Bank'!$AC33=0,0,2)))))</f>
        <v/>
      </c>
      <c r="N25" s="177" t="str">
        <f ca="1">IF(N$1&lt;'Data Bank'!$AD33,"",IF(N$1&gt;'Data Bank'!$AT33,"",IF(AND('Data Bank'!$AC33&lt;100,TODAY()&gt;'Data Bank'!$AT33),1,IF('Data Bank'!$AC33=100,3,IF('Data Bank'!$AC33=0,0,2)))))</f>
        <v/>
      </c>
      <c r="O25" s="177" t="str">
        <f ca="1">IF(O$1&lt;'Data Bank'!$AD33,"",IF(O$1&gt;'Data Bank'!$AT33,"",IF(AND('Data Bank'!$AC33&lt;100,TODAY()&gt;'Data Bank'!$AT33),1,IF('Data Bank'!$AC33=100,3,IF('Data Bank'!$AC33=0,0,2)))))</f>
        <v/>
      </c>
      <c r="P25" s="177" t="str">
        <f ca="1">IF(P$1&lt;'Data Bank'!$AD33,"",IF(P$1&gt;'Data Bank'!$AT33,"",IF(AND('Data Bank'!$AC33&lt;100,TODAY()&gt;'Data Bank'!$AT33),1,IF('Data Bank'!$AC33=100,3,IF('Data Bank'!$AC33=0,0,2)))))</f>
        <v/>
      </c>
      <c r="Q25" s="177" t="str">
        <f ca="1">IF(Q$1&lt;'Data Bank'!$AD33,"",IF(Q$1&gt;'Data Bank'!$AT33,"",IF(AND('Data Bank'!$AC33&lt;100,TODAY()&gt;'Data Bank'!$AT33),1,IF('Data Bank'!$AC33=100,3,IF('Data Bank'!$AC33=0,0,2)))))</f>
        <v/>
      </c>
      <c r="R25" s="177" t="str">
        <f ca="1">IF(R$1&lt;'Data Bank'!$AD33,"",IF(R$1&gt;'Data Bank'!$AT33,"",IF(AND('Data Bank'!$AC33&lt;100,TODAY()&gt;'Data Bank'!$AT33),1,IF('Data Bank'!$AC33=100,3,IF('Data Bank'!$AC33=0,0,2)))))</f>
        <v/>
      </c>
    </row>
    <row r="26" spans="1:18">
      <c r="A26" s="115" t="str">
        <f>'Data Bank'!E34</f>
        <v>Dream City</v>
      </c>
      <c r="B26" s="178">
        <f ca="1">IF(B$1&lt;'Data Bank'!$AD34,"",IF(B$1&gt;'Data Bank'!$AT34,"",IF(AND('Data Bank'!$AC34&lt;100,TODAY()&gt;'Data Bank'!$AT34),1,IF('Data Bank'!$AC34=100,3,IF('Data Bank'!$AC34=0,0,2)))))</f>
        <v>0</v>
      </c>
      <c r="C26" s="178">
        <f ca="1">IF(C$1&lt;'Data Bank'!$AD34,"",IF(C$1&gt;'Data Bank'!$AT34,"",IF(AND('Data Bank'!$AC34&lt;100,TODAY()&gt;'Data Bank'!$AT34),1,IF('Data Bank'!$AC34=100,3,IF('Data Bank'!$AC34=0,0,2)))))</f>
        <v>0</v>
      </c>
      <c r="D26" s="178">
        <f ca="1">IF(D$1&lt;'Data Bank'!$AD34,"",IF(D$1&gt;'Data Bank'!$AT34,"",IF(AND('Data Bank'!$AC34&lt;100,TODAY()&gt;'Data Bank'!$AT34),1,IF('Data Bank'!$AC34=100,3,IF('Data Bank'!$AC34=0,0,2)))))</f>
        <v>0</v>
      </c>
      <c r="E26" s="178">
        <f ca="1">IF(E$1&lt;'Data Bank'!$AD34,"",IF(E$1&gt;'Data Bank'!$AT34,"",IF(AND('Data Bank'!$AC34&lt;100,TODAY()&gt;'Data Bank'!$AT34),1,IF('Data Bank'!$AC34=100,3,IF('Data Bank'!$AC34=0,0,2)))))</f>
        <v>0</v>
      </c>
      <c r="F26" s="178">
        <f ca="1">IF(F$1&lt;'Data Bank'!$AD34,"",IF(F$1&gt;'Data Bank'!$AT34,"",IF(AND('Data Bank'!$AC34&lt;100,TODAY()&gt;'Data Bank'!$AT34),1,IF('Data Bank'!$AC34=100,3,IF('Data Bank'!$AC34=0,0,2)))))</f>
        <v>0</v>
      </c>
      <c r="G26" s="178">
        <f ca="1">IF(G$1&lt;'Data Bank'!$AD34,"",IF(G$1&gt;'Data Bank'!$AT34,"",IF(AND('Data Bank'!$AC34&lt;100,TODAY()&gt;'Data Bank'!$AT34),1,IF('Data Bank'!$AC34=100,3,IF('Data Bank'!$AC34=0,0,2)))))</f>
        <v>0</v>
      </c>
      <c r="H26" s="178">
        <f ca="1">IF(H$1&lt;'Data Bank'!$AD34,"",IF(H$1&gt;'Data Bank'!$AT34,"",IF(AND('Data Bank'!$AC34&lt;100,TODAY()&gt;'Data Bank'!$AT34),1,IF('Data Bank'!$AC34=100,3,IF('Data Bank'!$AC34=0,0,2)))))</f>
        <v>0</v>
      </c>
      <c r="I26" s="178">
        <f ca="1">IF(I$1&lt;'Data Bank'!$AD34,"",IF(I$1&gt;'Data Bank'!$AT34,"",IF(AND('Data Bank'!$AC34&lt;100,TODAY()&gt;'Data Bank'!$AT34),1,IF('Data Bank'!$AC34=100,3,IF('Data Bank'!$AC34=0,0,2)))))</f>
        <v>0</v>
      </c>
      <c r="J26" s="177" t="str">
        <f ca="1">IF(J$1&lt;'Data Bank'!$AD34,"",IF(J$1&gt;'Data Bank'!$AT34,"",IF(AND('Data Bank'!$AC34&lt;100,TODAY()&gt;'Data Bank'!$AT34),1,IF('Data Bank'!$AC34=100,3,IF('Data Bank'!$AC34=0,0,2)))))</f>
        <v/>
      </c>
      <c r="K26" s="177" t="str">
        <f ca="1">IF(K$1&lt;'Data Bank'!$AD34,"",IF(K$1&gt;'Data Bank'!$AT34,"",IF(AND('Data Bank'!$AC34&lt;100,TODAY()&gt;'Data Bank'!$AT34),1,IF('Data Bank'!$AC34=100,3,IF('Data Bank'!$AC34=0,0,2)))))</f>
        <v/>
      </c>
      <c r="L26" s="177" t="str">
        <f ca="1">IF(L$1&lt;'Data Bank'!$AD34,"",IF(L$1&gt;'Data Bank'!$AT34,"",IF(AND('Data Bank'!$AC34&lt;100,TODAY()&gt;'Data Bank'!$AT34),1,IF('Data Bank'!$AC34=100,3,IF('Data Bank'!$AC34=0,0,2)))))</f>
        <v/>
      </c>
      <c r="M26" s="177" t="str">
        <f ca="1">IF(M$1&lt;'Data Bank'!$AD34,"",IF(M$1&gt;'Data Bank'!$AT34,"",IF(AND('Data Bank'!$AC34&lt;100,TODAY()&gt;'Data Bank'!$AT34),1,IF('Data Bank'!$AC34=100,3,IF('Data Bank'!$AC34=0,0,2)))))</f>
        <v/>
      </c>
      <c r="N26" s="177" t="str">
        <f ca="1">IF(N$1&lt;'Data Bank'!$AD34,"",IF(N$1&gt;'Data Bank'!$AT34,"",IF(AND('Data Bank'!$AC34&lt;100,TODAY()&gt;'Data Bank'!$AT34),1,IF('Data Bank'!$AC34=100,3,IF('Data Bank'!$AC34=0,0,2)))))</f>
        <v/>
      </c>
      <c r="O26" s="177" t="str">
        <f ca="1">IF(O$1&lt;'Data Bank'!$AD34,"",IF(O$1&gt;'Data Bank'!$AT34,"",IF(AND('Data Bank'!$AC34&lt;100,TODAY()&gt;'Data Bank'!$AT34),1,IF('Data Bank'!$AC34=100,3,IF('Data Bank'!$AC34=0,0,2)))))</f>
        <v/>
      </c>
      <c r="P26" s="177" t="str">
        <f ca="1">IF(P$1&lt;'Data Bank'!$AD34,"",IF(P$1&gt;'Data Bank'!$AT34,"",IF(AND('Data Bank'!$AC34&lt;100,TODAY()&gt;'Data Bank'!$AT34),1,IF('Data Bank'!$AC34=100,3,IF('Data Bank'!$AC34=0,0,2)))))</f>
        <v/>
      </c>
      <c r="Q26" s="177" t="str">
        <f ca="1">IF(Q$1&lt;'Data Bank'!$AD34,"",IF(Q$1&gt;'Data Bank'!$AT34,"",IF(AND('Data Bank'!$AC34&lt;100,TODAY()&gt;'Data Bank'!$AT34),1,IF('Data Bank'!$AC34=100,3,IF('Data Bank'!$AC34=0,0,2)))))</f>
        <v/>
      </c>
      <c r="R26" s="177" t="str">
        <f ca="1">IF(R$1&lt;'Data Bank'!$AD34,"",IF(R$1&gt;'Data Bank'!$AT34,"",IF(AND('Data Bank'!$AC34&lt;100,TODAY()&gt;'Data Bank'!$AT34),1,IF('Data Bank'!$AC34=100,3,IF('Data Bank'!$AC34=0,0,2)))))</f>
        <v/>
      </c>
    </row>
    <row r="27" spans="1:18">
      <c r="A27" s="115" t="str">
        <f>'Data Bank'!E35</f>
        <v xml:space="preserve">Ajwa City_P1 </v>
      </c>
      <c r="B27" s="178">
        <f ca="1">IF(B$1&lt;'Data Bank'!$AD35,"",IF(B$1&gt;'Data Bank'!$AT35,"",IF(AND('Data Bank'!$AC35&lt;100,TODAY()&gt;'Data Bank'!$AT35),1,IF('Data Bank'!$AC35=100,3,IF('Data Bank'!$AC35=0,0,2)))))</f>
        <v>2</v>
      </c>
      <c r="C27" s="178">
        <f ca="1">IF(C$1&lt;'Data Bank'!$AD35,"",IF(C$1&gt;'Data Bank'!$AT35,"",IF(AND('Data Bank'!$AC35&lt;100,TODAY()&gt;'Data Bank'!$AT35),1,IF('Data Bank'!$AC35=100,3,IF('Data Bank'!$AC35=0,0,2)))))</f>
        <v>2</v>
      </c>
      <c r="D27" s="178">
        <f ca="1">IF(D$1&lt;'Data Bank'!$AD35,"",IF(D$1&gt;'Data Bank'!$AT35,"",IF(AND('Data Bank'!$AC35&lt;100,TODAY()&gt;'Data Bank'!$AT35),1,IF('Data Bank'!$AC35=100,3,IF('Data Bank'!$AC35=0,0,2)))))</f>
        <v>2</v>
      </c>
      <c r="E27" s="178">
        <f ca="1">IF(E$1&lt;'Data Bank'!$AD35,"",IF(E$1&gt;'Data Bank'!$AT35,"",IF(AND('Data Bank'!$AC35&lt;100,TODAY()&gt;'Data Bank'!$AT35),1,IF('Data Bank'!$AC35=100,3,IF('Data Bank'!$AC35=0,0,2)))))</f>
        <v>2</v>
      </c>
      <c r="F27" s="178">
        <f ca="1">IF(F$1&lt;'Data Bank'!$AD35,"",IF(F$1&gt;'Data Bank'!$AT35,"",IF(AND('Data Bank'!$AC35&lt;100,TODAY()&gt;'Data Bank'!$AT35),1,IF('Data Bank'!$AC35=100,3,IF('Data Bank'!$AC35=0,0,2)))))</f>
        <v>2</v>
      </c>
      <c r="G27" s="178">
        <f ca="1">IF(G$1&lt;'Data Bank'!$AD35,"",IF(G$1&gt;'Data Bank'!$AT35,"",IF(AND('Data Bank'!$AC35&lt;100,TODAY()&gt;'Data Bank'!$AT35),1,IF('Data Bank'!$AC35=100,3,IF('Data Bank'!$AC35=0,0,2)))))</f>
        <v>2</v>
      </c>
      <c r="H27" s="178">
        <f ca="1">IF(H$1&lt;'Data Bank'!$AD35,"",IF(H$1&gt;'Data Bank'!$AT35,"",IF(AND('Data Bank'!$AC35&lt;100,TODAY()&gt;'Data Bank'!$AT35),1,IF('Data Bank'!$AC35=100,3,IF('Data Bank'!$AC35=0,0,2)))))</f>
        <v>2</v>
      </c>
      <c r="I27" s="178">
        <f ca="1">IF(I$1&lt;'Data Bank'!$AD35,"",IF(I$1&gt;'Data Bank'!$AT35,"",IF(AND('Data Bank'!$AC35&lt;100,TODAY()&gt;'Data Bank'!$AT35),1,IF('Data Bank'!$AC35=100,3,IF('Data Bank'!$AC35=0,0,2)))))</f>
        <v>2</v>
      </c>
      <c r="J27" s="177">
        <f ca="1">IF(J$1&lt;'Data Bank'!$AD35,"",IF(J$1&gt;'Data Bank'!$AT35,"",IF(AND('Data Bank'!$AC35&lt;100,TODAY()&gt;'Data Bank'!$AT35),1,IF('Data Bank'!$AC35=100,3,IF('Data Bank'!$AC35=0,0,2)))))</f>
        <v>2</v>
      </c>
      <c r="K27" s="177">
        <f ca="1">IF(K$1&lt;'Data Bank'!$AD35,"",IF(K$1&gt;'Data Bank'!$AT35,"",IF(AND('Data Bank'!$AC35&lt;100,TODAY()&gt;'Data Bank'!$AT35),1,IF('Data Bank'!$AC35=100,3,IF('Data Bank'!$AC35=0,0,2)))))</f>
        <v>2</v>
      </c>
      <c r="L27" s="177">
        <f ca="1">IF(L$1&lt;'Data Bank'!$AD35,"",IF(L$1&gt;'Data Bank'!$AT35,"",IF(AND('Data Bank'!$AC35&lt;100,TODAY()&gt;'Data Bank'!$AT35),1,IF('Data Bank'!$AC35=100,3,IF('Data Bank'!$AC35=0,0,2)))))</f>
        <v>2</v>
      </c>
      <c r="M27" s="177">
        <f ca="1">IF(M$1&lt;'Data Bank'!$AD35,"",IF(M$1&gt;'Data Bank'!$AT35,"",IF(AND('Data Bank'!$AC35&lt;100,TODAY()&gt;'Data Bank'!$AT35),1,IF('Data Bank'!$AC35=100,3,IF('Data Bank'!$AC35=0,0,2)))))</f>
        <v>2</v>
      </c>
      <c r="N27" s="177">
        <f ca="1">IF(N$1&lt;'Data Bank'!$AD35,"",IF(N$1&gt;'Data Bank'!$AT35,"",IF(AND('Data Bank'!$AC35&lt;100,TODAY()&gt;'Data Bank'!$AT35),1,IF('Data Bank'!$AC35=100,3,IF('Data Bank'!$AC35=0,0,2)))))</f>
        <v>2</v>
      </c>
      <c r="O27" s="177">
        <f ca="1">IF(O$1&lt;'Data Bank'!$AD35,"",IF(O$1&gt;'Data Bank'!$AT35,"",IF(AND('Data Bank'!$AC35&lt;100,TODAY()&gt;'Data Bank'!$AT35),1,IF('Data Bank'!$AC35=100,3,IF('Data Bank'!$AC35=0,0,2)))))</f>
        <v>2</v>
      </c>
      <c r="P27" s="177">
        <f ca="1">IF(P$1&lt;'Data Bank'!$AD35,"",IF(P$1&gt;'Data Bank'!$AT35,"",IF(AND('Data Bank'!$AC35&lt;100,TODAY()&gt;'Data Bank'!$AT35),1,IF('Data Bank'!$AC35=100,3,IF('Data Bank'!$AC35=0,0,2)))))</f>
        <v>2</v>
      </c>
      <c r="Q27" s="177">
        <f ca="1">IF(Q$1&lt;'Data Bank'!$AD35,"",IF(Q$1&gt;'Data Bank'!$AT35,"",IF(AND('Data Bank'!$AC35&lt;100,TODAY()&gt;'Data Bank'!$AT35),1,IF('Data Bank'!$AC35=100,3,IF('Data Bank'!$AC35=0,0,2)))))</f>
        <v>2</v>
      </c>
      <c r="R27" s="177">
        <f ca="1">IF(R$1&lt;'Data Bank'!$AD35,"",IF(R$1&gt;'Data Bank'!$AT35,"",IF(AND('Data Bank'!$AC35&lt;100,TODAY()&gt;'Data Bank'!$AT35),1,IF('Data Bank'!$AC35=100,3,IF('Data Bank'!$AC35=0,0,2)))))</f>
        <v>2</v>
      </c>
    </row>
    <row r="28" spans="1:18">
      <c r="A28" s="115" t="str">
        <f>'Data Bank'!E36</f>
        <v>Ajwa City_P2</v>
      </c>
      <c r="B28" s="178">
        <f ca="1">IF(B$1&lt;'Data Bank'!$AD36,"",IF(B$1&gt;'Data Bank'!$AT36,"",IF(AND('Data Bank'!$AC36&lt;100,TODAY()&gt;'Data Bank'!$AT36),1,IF('Data Bank'!$AC36=100,3,IF('Data Bank'!$AC36=0,0,2)))))</f>
        <v>1</v>
      </c>
      <c r="C28" s="178">
        <f ca="1">IF(C$1&lt;'Data Bank'!$AD36,"",IF(C$1&gt;'Data Bank'!$AT36,"",IF(AND('Data Bank'!$AC36&lt;100,TODAY()&gt;'Data Bank'!$AT36),1,IF('Data Bank'!$AC36=100,3,IF('Data Bank'!$AC36=0,0,2)))))</f>
        <v>1</v>
      </c>
      <c r="D28" s="178" t="str">
        <f ca="1">IF(D$1&lt;'Data Bank'!$AD36,"",IF(D$1&gt;'Data Bank'!$AT36,"",IF(AND('Data Bank'!$AC36&lt;100,TODAY()&gt;'Data Bank'!$AT36),1,IF('Data Bank'!$AC36=100,3,IF('Data Bank'!$AC36=0,0,2)))))</f>
        <v/>
      </c>
      <c r="E28" s="178" t="str">
        <f ca="1">IF(E$1&lt;'Data Bank'!$AD36,"",IF(E$1&gt;'Data Bank'!$AT36,"",IF(AND('Data Bank'!$AC36&lt;100,TODAY()&gt;'Data Bank'!$AT36),1,IF('Data Bank'!$AC36=100,3,IF('Data Bank'!$AC36=0,0,2)))))</f>
        <v/>
      </c>
      <c r="F28" s="178" t="str">
        <f ca="1">IF(F$1&lt;'Data Bank'!$AD36,"",IF(F$1&gt;'Data Bank'!$AT36,"",IF(AND('Data Bank'!$AC36&lt;100,TODAY()&gt;'Data Bank'!$AT36),1,IF('Data Bank'!$AC36=100,3,IF('Data Bank'!$AC36=0,0,2)))))</f>
        <v/>
      </c>
      <c r="G28" s="178" t="str">
        <f ca="1">IF(G$1&lt;'Data Bank'!$AD36,"",IF(G$1&gt;'Data Bank'!$AT36,"",IF(AND('Data Bank'!$AC36&lt;100,TODAY()&gt;'Data Bank'!$AT36),1,IF('Data Bank'!$AC36=100,3,IF('Data Bank'!$AC36=0,0,2)))))</f>
        <v/>
      </c>
      <c r="H28" s="178" t="str">
        <f ca="1">IF(H$1&lt;'Data Bank'!$AD36,"",IF(H$1&gt;'Data Bank'!$AT36,"",IF(AND('Data Bank'!$AC36&lt;100,TODAY()&gt;'Data Bank'!$AT36),1,IF('Data Bank'!$AC36=100,3,IF('Data Bank'!$AC36=0,0,2)))))</f>
        <v/>
      </c>
      <c r="I28" s="178" t="str">
        <f ca="1">IF(I$1&lt;'Data Bank'!$AD36,"",IF(I$1&gt;'Data Bank'!$AT36,"",IF(AND('Data Bank'!$AC36&lt;100,TODAY()&gt;'Data Bank'!$AT36),1,IF('Data Bank'!$AC36=100,3,IF('Data Bank'!$AC36=0,0,2)))))</f>
        <v/>
      </c>
      <c r="J28" s="177" t="str">
        <f ca="1">IF(J$1&lt;'Data Bank'!$AD36,"",IF(J$1&gt;'Data Bank'!$AT36,"",IF(AND('Data Bank'!$AC36&lt;100,TODAY()&gt;'Data Bank'!$AT36),1,IF('Data Bank'!$AC36=100,3,IF('Data Bank'!$AC36=0,0,2)))))</f>
        <v/>
      </c>
      <c r="K28" s="177" t="str">
        <f ca="1">IF(K$1&lt;'Data Bank'!$AD36,"",IF(K$1&gt;'Data Bank'!$AT36,"",IF(AND('Data Bank'!$AC36&lt;100,TODAY()&gt;'Data Bank'!$AT36),1,IF('Data Bank'!$AC36=100,3,IF('Data Bank'!$AC36=0,0,2)))))</f>
        <v/>
      </c>
      <c r="L28" s="177" t="str">
        <f ca="1">IF(L$1&lt;'Data Bank'!$AD36,"",IF(L$1&gt;'Data Bank'!$AT36,"",IF(AND('Data Bank'!$AC36&lt;100,TODAY()&gt;'Data Bank'!$AT36),1,IF('Data Bank'!$AC36=100,3,IF('Data Bank'!$AC36=0,0,2)))))</f>
        <v/>
      </c>
      <c r="M28" s="177" t="str">
        <f ca="1">IF(M$1&lt;'Data Bank'!$AD36,"",IF(M$1&gt;'Data Bank'!$AT36,"",IF(AND('Data Bank'!$AC36&lt;100,TODAY()&gt;'Data Bank'!$AT36),1,IF('Data Bank'!$AC36=100,3,IF('Data Bank'!$AC36=0,0,2)))))</f>
        <v/>
      </c>
      <c r="N28" s="177" t="str">
        <f ca="1">IF(N$1&lt;'Data Bank'!$AD36,"",IF(N$1&gt;'Data Bank'!$AT36,"",IF(AND('Data Bank'!$AC36&lt;100,TODAY()&gt;'Data Bank'!$AT36),1,IF('Data Bank'!$AC36=100,3,IF('Data Bank'!$AC36=0,0,2)))))</f>
        <v/>
      </c>
      <c r="O28" s="177" t="str">
        <f ca="1">IF(O$1&lt;'Data Bank'!$AD36,"",IF(O$1&gt;'Data Bank'!$AT36,"",IF(AND('Data Bank'!$AC36&lt;100,TODAY()&gt;'Data Bank'!$AT36),1,IF('Data Bank'!$AC36=100,3,IF('Data Bank'!$AC36=0,0,2)))))</f>
        <v/>
      </c>
      <c r="P28" s="177" t="str">
        <f ca="1">IF(P$1&lt;'Data Bank'!$AD36,"",IF(P$1&gt;'Data Bank'!$AT36,"",IF(AND('Data Bank'!$AC36&lt;100,TODAY()&gt;'Data Bank'!$AT36),1,IF('Data Bank'!$AC36=100,3,IF('Data Bank'!$AC36=0,0,2)))))</f>
        <v/>
      </c>
      <c r="Q28" s="177" t="str">
        <f ca="1">IF(Q$1&lt;'Data Bank'!$AD36,"",IF(Q$1&gt;'Data Bank'!$AT36,"",IF(AND('Data Bank'!$AC36&lt;100,TODAY()&gt;'Data Bank'!$AT36),1,IF('Data Bank'!$AC36=100,3,IF('Data Bank'!$AC36=0,0,2)))))</f>
        <v/>
      </c>
      <c r="R28" s="177" t="str">
        <f ca="1">IF(R$1&lt;'Data Bank'!$AD36,"",IF(R$1&gt;'Data Bank'!$AT36,"",IF(AND('Data Bank'!$AC36&lt;100,TODAY()&gt;'Data Bank'!$AT36),1,IF('Data Bank'!$AC36=100,3,IF('Data Bank'!$AC36=0,0,2)))))</f>
        <v/>
      </c>
    </row>
    <row r="29" spans="1:18">
      <c r="A29" s="115" t="str">
        <f>'Data Bank'!E37</f>
        <v>Etihad Town</v>
      </c>
      <c r="B29" s="178">
        <f ca="1">IF(B$1&lt;'Data Bank'!$AD37,"",IF(B$1&gt;'Data Bank'!$AT37,"",IF(AND('Data Bank'!$AC37&lt;100,TODAY()&gt;'Data Bank'!$AT37),1,IF('Data Bank'!$AC37=100,3,IF('Data Bank'!$AC37=0,0,2)))))</f>
        <v>2</v>
      </c>
      <c r="C29" s="178">
        <f ca="1">IF(C$1&lt;'Data Bank'!$AD37,"",IF(C$1&gt;'Data Bank'!$AT37,"",IF(AND('Data Bank'!$AC37&lt;100,TODAY()&gt;'Data Bank'!$AT37),1,IF('Data Bank'!$AC37=100,3,IF('Data Bank'!$AC37=0,0,2)))))</f>
        <v>2</v>
      </c>
      <c r="D29" s="178">
        <f ca="1">IF(D$1&lt;'Data Bank'!$AD37,"",IF(D$1&gt;'Data Bank'!$AT37,"",IF(AND('Data Bank'!$AC37&lt;100,TODAY()&gt;'Data Bank'!$AT37),1,IF('Data Bank'!$AC37=100,3,IF('Data Bank'!$AC37=0,0,2)))))</f>
        <v>2</v>
      </c>
      <c r="E29" s="178">
        <f ca="1">IF(E$1&lt;'Data Bank'!$AD37,"",IF(E$1&gt;'Data Bank'!$AT37,"",IF(AND('Data Bank'!$AC37&lt;100,TODAY()&gt;'Data Bank'!$AT37),1,IF('Data Bank'!$AC37=100,3,IF('Data Bank'!$AC37=0,0,2)))))</f>
        <v>2</v>
      </c>
      <c r="F29" s="178">
        <f ca="1">IF(F$1&lt;'Data Bank'!$AD37,"",IF(F$1&gt;'Data Bank'!$AT37,"",IF(AND('Data Bank'!$AC37&lt;100,TODAY()&gt;'Data Bank'!$AT37),1,IF('Data Bank'!$AC37=100,3,IF('Data Bank'!$AC37=0,0,2)))))</f>
        <v>2</v>
      </c>
      <c r="G29" s="178">
        <f ca="1">IF(G$1&lt;'Data Bank'!$AD37,"",IF(G$1&gt;'Data Bank'!$AT37,"",IF(AND('Data Bank'!$AC37&lt;100,TODAY()&gt;'Data Bank'!$AT37),1,IF('Data Bank'!$AC37=100,3,IF('Data Bank'!$AC37=0,0,2)))))</f>
        <v>2</v>
      </c>
      <c r="H29" s="178">
        <f ca="1">IF(H$1&lt;'Data Bank'!$AD37,"",IF(H$1&gt;'Data Bank'!$AT37,"",IF(AND('Data Bank'!$AC37&lt;100,TODAY()&gt;'Data Bank'!$AT37),1,IF('Data Bank'!$AC37=100,3,IF('Data Bank'!$AC37=0,0,2)))))</f>
        <v>2</v>
      </c>
      <c r="I29" s="178">
        <f ca="1">IF(I$1&lt;'Data Bank'!$AD37,"",IF(I$1&gt;'Data Bank'!$AT37,"",IF(AND('Data Bank'!$AC37&lt;100,TODAY()&gt;'Data Bank'!$AT37),1,IF('Data Bank'!$AC37=100,3,IF('Data Bank'!$AC37=0,0,2)))))</f>
        <v>2</v>
      </c>
      <c r="J29" s="177">
        <f ca="1">IF(J$1&lt;'Data Bank'!$AD37,"",IF(J$1&gt;'Data Bank'!$AT37,"",IF(AND('Data Bank'!$AC37&lt;100,TODAY()&gt;'Data Bank'!$AT37),1,IF('Data Bank'!$AC37=100,3,IF('Data Bank'!$AC37=0,0,2)))))</f>
        <v>2</v>
      </c>
      <c r="K29" s="177">
        <f ca="1">IF(K$1&lt;'Data Bank'!$AD37,"",IF(K$1&gt;'Data Bank'!$AT37,"",IF(AND('Data Bank'!$AC37&lt;100,TODAY()&gt;'Data Bank'!$AT37),1,IF('Data Bank'!$AC37=100,3,IF('Data Bank'!$AC37=0,0,2)))))</f>
        <v>2</v>
      </c>
      <c r="L29" s="177">
        <f ca="1">IF(L$1&lt;'Data Bank'!$AD37,"",IF(L$1&gt;'Data Bank'!$AT37,"",IF(AND('Data Bank'!$AC37&lt;100,TODAY()&gt;'Data Bank'!$AT37),1,IF('Data Bank'!$AC37=100,3,IF('Data Bank'!$AC37=0,0,2)))))</f>
        <v>2</v>
      </c>
      <c r="M29" s="177">
        <f ca="1">IF(M$1&lt;'Data Bank'!$AD37,"",IF(M$1&gt;'Data Bank'!$AT37,"",IF(AND('Data Bank'!$AC37&lt;100,TODAY()&gt;'Data Bank'!$AT37),1,IF('Data Bank'!$AC37=100,3,IF('Data Bank'!$AC37=0,0,2)))))</f>
        <v>2</v>
      </c>
      <c r="N29" s="177">
        <f ca="1">IF(N$1&lt;'Data Bank'!$AD37,"",IF(N$1&gt;'Data Bank'!$AT37,"",IF(AND('Data Bank'!$AC37&lt;100,TODAY()&gt;'Data Bank'!$AT37),1,IF('Data Bank'!$AC37=100,3,IF('Data Bank'!$AC37=0,0,2)))))</f>
        <v>2</v>
      </c>
      <c r="O29" s="177">
        <f ca="1">IF(O$1&lt;'Data Bank'!$AD37,"",IF(O$1&gt;'Data Bank'!$AT37,"",IF(AND('Data Bank'!$AC37&lt;100,TODAY()&gt;'Data Bank'!$AT37),1,IF('Data Bank'!$AC37=100,3,IF('Data Bank'!$AC37=0,0,2)))))</f>
        <v>2</v>
      </c>
      <c r="P29" s="177">
        <f ca="1">IF(P$1&lt;'Data Bank'!$AD37,"",IF(P$1&gt;'Data Bank'!$AT37,"",IF(AND('Data Bank'!$AC37&lt;100,TODAY()&gt;'Data Bank'!$AT37),1,IF('Data Bank'!$AC37=100,3,IF('Data Bank'!$AC37=0,0,2)))))</f>
        <v>2</v>
      </c>
      <c r="Q29" s="177">
        <f ca="1">IF(Q$1&lt;'Data Bank'!$AD37,"",IF(Q$1&gt;'Data Bank'!$AT37,"",IF(AND('Data Bank'!$AC37&lt;100,TODAY()&gt;'Data Bank'!$AT37),1,IF('Data Bank'!$AC37=100,3,IF('Data Bank'!$AC37=0,0,2)))))</f>
        <v>2</v>
      </c>
      <c r="R29" s="177">
        <f ca="1">IF(R$1&lt;'Data Bank'!$AD37,"",IF(R$1&gt;'Data Bank'!$AT37,"",IF(AND('Data Bank'!$AC37&lt;100,TODAY()&gt;'Data Bank'!$AT37),1,IF('Data Bank'!$AC37=100,3,IF('Data Bank'!$AC37=0,0,2)))))</f>
        <v>2</v>
      </c>
    </row>
    <row r="30" spans="1:18">
      <c r="A30" s="115" t="str">
        <f>'Data Bank'!E38</f>
        <v>Feeder</v>
      </c>
      <c r="B30" s="178">
        <f ca="1">IF(B$1&lt;'Data Bank'!$AD38,"",IF(B$1&gt;'Data Bank'!$AT38,"",IF(AND('Data Bank'!$AC38&lt;100,TODAY()&gt;'Data Bank'!$AT38),1,IF('Data Bank'!$AC38=100,3,IF('Data Bank'!$AC38=0,0,2)))))</f>
        <v>0</v>
      </c>
      <c r="C30" s="178">
        <f ca="1">IF(C$1&lt;'Data Bank'!$AD38,"",IF(C$1&gt;'Data Bank'!$AT38,"",IF(AND('Data Bank'!$AC38&lt;100,TODAY()&gt;'Data Bank'!$AT38),1,IF('Data Bank'!$AC38=100,3,IF('Data Bank'!$AC38=0,0,2)))))</f>
        <v>0</v>
      </c>
      <c r="D30" s="178">
        <f ca="1">IF(D$1&lt;'Data Bank'!$AD38,"",IF(D$1&gt;'Data Bank'!$AT38,"",IF(AND('Data Bank'!$AC38&lt;100,TODAY()&gt;'Data Bank'!$AT38),1,IF('Data Bank'!$AC38=100,3,IF('Data Bank'!$AC38=0,0,2)))))</f>
        <v>0</v>
      </c>
      <c r="E30" s="178">
        <f ca="1">IF(E$1&lt;'Data Bank'!$AD38,"",IF(E$1&gt;'Data Bank'!$AT38,"",IF(AND('Data Bank'!$AC38&lt;100,TODAY()&gt;'Data Bank'!$AT38),1,IF('Data Bank'!$AC38=100,3,IF('Data Bank'!$AC38=0,0,2)))))</f>
        <v>0</v>
      </c>
      <c r="F30" s="178">
        <f ca="1">IF(F$1&lt;'Data Bank'!$AD38,"",IF(F$1&gt;'Data Bank'!$AT38,"",IF(AND('Data Bank'!$AC38&lt;100,TODAY()&gt;'Data Bank'!$AT38),1,IF('Data Bank'!$AC38=100,3,IF('Data Bank'!$AC38=0,0,2)))))</f>
        <v>0</v>
      </c>
      <c r="G30" s="178">
        <f ca="1">IF(G$1&lt;'Data Bank'!$AD38,"",IF(G$1&gt;'Data Bank'!$AT38,"",IF(AND('Data Bank'!$AC38&lt;100,TODAY()&gt;'Data Bank'!$AT38),1,IF('Data Bank'!$AC38=100,3,IF('Data Bank'!$AC38=0,0,2)))))</f>
        <v>0</v>
      </c>
      <c r="H30" s="178">
        <f ca="1">IF(H$1&lt;'Data Bank'!$AD38,"",IF(H$1&gt;'Data Bank'!$AT38,"",IF(AND('Data Bank'!$AC38&lt;100,TODAY()&gt;'Data Bank'!$AT38),1,IF('Data Bank'!$AC38=100,3,IF('Data Bank'!$AC38=0,0,2)))))</f>
        <v>0</v>
      </c>
      <c r="I30" s="178">
        <f ca="1">IF(I$1&lt;'Data Bank'!$AD38,"",IF(I$1&gt;'Data Bank'!$AT38,"",IF(AND('Data Bank'!$AC38&lt;100,TODAY()&gt;'Data Bank'!$AT38),1,IF('Data Bank'!$AC38=100,3,IF('Data Bank'!$AC38=0,0,2)))))</f>
        <v>0</v>
      </c>
      <c r="J30" s="177">
        <f ca="1">IF(J$1&lt;'Data Bank'!$AD38,"",IF(J$1&gt;'Data Bank'!$AT38,"",IF(AND('Data Bank'!$AC38&lt;100,TODAY()&gt;'Data Bank'!$AT38),1,IF('Data Bank'!$AC38=100,3,IF('Data Bank'!$AC38=0,0,2)))))</f>
        <v>0</v>
      </c>
      <c r="K30" s="177">
        <f ca="1">IF(K$1&lt;'Data Bank'!$AD38,"",IF(K$1&gt;'Data Bank'!$AT38,"",IF(AND('Data Bank'!$AC38&lt;100,TODAY()&gt;'Data Bank'!$AT38),1,IF('Data Bank'!$AC38=100,3,IF('Data Bank'!$AC38=0,0,2)))))</f>
        <v>0</v>
      </c>
      <c r="L30" s="177">
        <f ca="1">IF(L$1&lt;'Data Bank'!$AD38,"",IF(L$1&gt;'Data Bank'!$AT38,"",IF(AND('Data Bank'!$AC38&lt;100,TODAY()&gt;'Data Bank'!$AT38),1,IF('Data Bank'!$AC38=100,3,IF('Data Bank'!$AC38=0,0,2)))))</f>
        <v>0</v>
      </c>
      <c r="M30" s="177">
        <f ca="1">IF(M$1&lt;'Data Bank'!$AD38,"",IF(M$1&gt;'Data Bank'!$AT38,"",IF(AND('Data Bank'!$AC38&lt;100,TODAY()&gt;'Data Bank'!$AT38),1,IF('Data Bank'!$AC38=100,3,IF('Data Bank'!$AC38=0,0,2)))))</f>
        <v>0</v>
      </c>
      <c r="N30" s="177">
        <f ca="1">IF(N$1&lt;'Data Bank'!$AD38,"",IF(N$1&gt;'Data Bank'!$AT38,"",IF(AND('Data Bank'!$AC38&lt;100,TODAY()&gt;'Data Bank'!$AT38),1,IF('Data Bank'!$AC38=100,3,IF('Data Bank'!$AC38=0,0,2)))))</f>
        <v>0</v>
      </c>
      <c r="O30" s="177">
        <f ca="1">IF(O$1&lt;'Data Bank'!$AD38,"",IF(O$1&gt;'Data Bank'!$AT38,"",IF(AND('Data Bank'!$AC38&lt;100,TODAY()&gt;'Data Bank'!$AT38),1,IF('Data Bank'!$AC38=100,3,IF('Data Bank'!$AC38=0,0,2)))))</f>
        <v>0</v>
      </c>
      <c r="P30" s="177">
        <f ca="1">IF(P$1&lt;'Data Bank'!$AD38,"",IF(P$1&gt;'Data Bank'!$AT38,"",IF(AND('Data Bank'!$AC38&lt;100,TODAY()&gt;'Data Bank'!$AT38),1,IF('Data Bank'!$AC38=100,3,IF('Data Bank'!$AC38=0,0,2)))))</f>
        <v>0</v>
      </c>
      <c r="Q30" s="177">
        <f ca="1">IF(Q$1&lt;'Data Bank'!$AD38,"",IF(Q$1&gt;'Data Bank'!$AT38,"",IF(AND('Data Bank'!$AC38&lt;100,TODAY()&gt;'Data Bank'!$AT38),1,IF('Data Bank'!$AC38=100,3,IF('Data Bank'!$AC38=0,0,2)))))</f>
        <v>0</v>
      </c>
      <c r="R30" s="177">
        <f ca="1">IF(R$1&lt;'Data Bank'!$AD38,"",IF(R$1&gt;'Data Bank'!$AT38,"",IF(AND('Data Bank'!$AC38&lt;100,TODAY()&gt;'Data Bank'!$AT38),1,IF('Data Bank'!$AC38=100,3,IF('Data Bank'!$AC38=0,0,2)))))</f>
        <v>0</v>
      </c>
    </row>
    <row r="31" spans="1:18">
      <c r="A31" s="115" t="str">
        <f>'Data Bank'!E39</f>
        <v>Ferozpur Road</v>
      </c>
      <c r="B31" s="178">
        <f ca="1">IF(B$1&lt;'Data Bank'!$AD39,"",IF(B$1&gt;'Data Bank'!$AT39,"",IF(AND('Data Bank'!$AC39&lt;100,TODAY()&gt;'Data Bank'!$AT39),1,IF('Data Bank'!$AC39=100,3,IF('Data Bank'!$AC39=0,0,2)))))</f>
        <v>1</v>
      </c>
      <c r="C31" s="178">
        <f ca="1">IF(C$1&lt;'Data Bank'!$AD39,"",IF(C$1&gt;'Data Bank'!$AT39,"",IF(AND('Data Bank'!$AC39&lt;100,TODAY()&gt;'Data Bank'!$AT39),1,IF('Data Bank'!$AC39=100,3,IF('Data Bank'!$AC39=0,0,2)))))</f>
        <v>1</v>
      </c>
      <c r="D31" s="178" t="str">
        <f ca="1">IF(D$1&lt;'Data Bank'!$AD39,"",IF(D$1&gt;'Data Bank'!$AT39,"",IF(AND('Data Bank'!$AC39&lt;100,TODAY()&gt;'Data Bank'!$AT39),1,IF('Data Bank'!$AC39=100,3,IF('Data Bank'!$AC39=0,0,2)))))</f>
        <v/>
      </c>
      <c r="E31" s="178" t="str">
        <f ca="1">IF(E$1&lt;'Data Bank'!$AD39,"",IF(E$1&gt;'Data Bank'!$AT39,"",IF(AND('Data Bank'!$AC39&lt;100,TODAY()&gt;'Data Bank'!$AT39),1,IF('Data Bank'!$AC39=100,3,IF('Data Bank'!$AC39=0,0,2)))))</f>
        <v/>
      </c>
      <c r="F31" s="178" t="str">
        <f ca="1">IF(F$1&lt;'Data Bank'!$AD39,"",IF(F$1&gt;'Data Bank'!$AT39,"",IF(AND('Data Bank'!$AC39&lt;100,TODAY()&gt;'Data Bank'!$AT39),1,IF('Data Bank'!$AC39=100,3,IF('Data Bank'!$AC39=0,0,2)))))</f>
        <v/>
      </c>
      <c r="G31" s="178" t="str">
        <f ca="1">IF(G$1&lt;'Data Bank'!$AD39,"",IF(G$1&gt;'Data Bank'!$AT39,"",IF(AND('Data Bank'!$AC39&lt;100,TODAY()&gt;'Data Bank'!$AT39),1,IF('Data Bank'!$AC39=100,3,IF('Data Bank'!$AC39=0,0,2)))))</f>
        <v/>
      </c>
      <c r="H31" s="178" t="str">
        <f ca="1">IF(H$1&lt;'Data Bank'!$AD39,"",IF(H$1&gt;'Data Bank'!$AT39,"",IF(AND('Data Bank'!$AC39&lt;100,TODAY()&gt;'Data Bank'!$AT39),1,IF('Data Bank'!$AC39=100,3,IF('Data Bank'!$AC39=0,0,2)))))</f>
        <v/>
      </c>
      <c r="I31" s="178" t="str">
        <f ca="1">IF(I$1&lt;'Data Bank'!$AD39,"",IF(I$1&gt;'Data Bank'!$AT39,"",IF(AND('Data Bank'!$AC39&lt;100,TODAY()&gt;'Data Bank'!$AT39),1,IF('Data Bank'!$AC39=100,3,IF('Data Bank'!$AC39=0,0,2)))))</f>
        <v/>
      </c>
      <c r="J31" s="177" t="str">
        <f ca="1">IF(J$1&lt;'Data Bank'!$AD39,"",IF(J$1&gt;'Data Bank'!$AT39,"",IF(AND('Data Bank'!$AC39&lt;100,TODAY()&gt;'Data Bank'!$AT39),1,IF('Data Bank'!$AC39=100,3,IF('Data Bank'!$AC39=0,0,2)))))</f>
        <v/>
      </c>
      <c r="K31" s="177" t="str">
        <f ca="1">IF(K$1&lt;'Data Bank'!$AD39,"",IF(K$1&gt;'Data Bank'!$AT39,"",IF(AND('Data Bank'!$AC39&lt;100,TODAY()&gt;'Data Bank'!$AT39),1,IF('Data Bank'!$AC39=100,3,IF('Data Bank'!$AC39=0,0,2)))))</f>
        <v/>
      </c>
      <c r="L31" s="177" t="str">
        <f ca="1">IF(L$1&lt;'Data Bank'!$AD39,"",IF(L$1&gt;'Data Bank'!$AT39,"",IF(AND('Data Bank'!$AC39&lt;100,TODAY()&gt;'Data Bank'!$AT39),1,IF('Data Bank'!$AC39=100,3,IF('Data Bank'!$AC39=0,0,2)))))</f>
        <v/>
      </c>
      <c r="M31" s="177" t="str">
        <f ca="1">IF(M$1&lt;'Data Bank'!$AD39,"",IF(M$1&gt;'Data Bank'!$AT39,"",IF(AND('Data Bank'!$AC39&lt;100,TODAY()&gt;'Data Bank'!$AT39),1,IF('Data Bank'!$AC39=100,3,IF('Data Bank'!$AC39=0,0,2)))))</f>
        <v/>
      </c>
      <c r="N31" s="177" t="str">
        <f ca="1">IF(N$1&lt;'Data Bank'!$AD39,"",IF(N$1&gt;'Data Bank'!$AT39,"",IF(AND('Data Bank'!$AC39&lt;100,TODAY()&gt;'Data Bank'!$AT39),1,IF('Data Bank'!$AC39=100,3,IF('Data Bank'!$AC39=0,0,2)))))</f>
        <v/>
      </c>
      <c r="O31" s="177" t="str">
        <f ca="1">IF(O$1&lt;'Data Bank'!$AD39,"",IF(O$1&gt;'Data Bank'!$AT39,"",IF(AND('Data Bank'!$AC39&lt;100,TODAY()&gt;'Data Bank'!$AT39),1,IF('Data Bank'!$AC39=100,3,IF('Data Bank'!$AC39=0,0,2)))))</f>
        <v/>
      </c>
      <c r="P31" s="177" t="str">
        <f ca="1">IF(P$1&lt;'Data Bank'!$AD39,"",IF(P$1&gt;'Data Bank'!$AT39,"",IF(AND('Data Bank'!$AC39&lt;100,TODAY()&gt;'Data Bank'!$AT39),1,IF('Data Bank'!$AC39=100,3,IF('Data Bank'!$AC39=0,0,2)))))</f>
        <v/>
      </c>
      <c r="Q31" s="177" t="str">
        <f ca="1">IF(Q$1&lt;'Data Bank'!$AD39,"",IF(Q$1&gt;'Data Bank'!$AT39,"",IF(AND('Data Bank'!$AC39&lt;100,TODAY()&gt;'Data Bank'!$AT39),1,IF('Data Bank'!$AC39=100,3,IF('Data Bank'!$AC39=0,0,2)))))</f>
        <v/>
      </c>
      <c r="R31" s="177" t="str">
        <f ca="1">IF(R$1&lt;'Data Bank'!$AD39,"",IF(R$1&gt;'Data Bank'!$AT39,"",IF(AND('Data Bank'!$AC39&lt;100,TODAY()&gt;'Data Bank'!$AT39),1,IF('Data Bank'!$AC39=100,3,IF('Data Bank'!$AC39=0,0,2)))))</f>
        <v/>
      </c>
    </row>
    <row r="32" spans="1:18">
      <c r="A32" s="115" t="str">
        <f>'Data Bank'!E40</f>
        <v>Ejaz Town</v>
      </c>
      <c r="B32" s="178">
        <f ca="1">IF(B$1&lt;'Data Bank'!$AD40,"",IF(B$1&gt;'Data Bank'!$AT40,"",IF(AND('Data Bank'!$AC40&lt;100,TODAY()&gt;'Data Bank'!$AT40),1,IF('Data Bank'!$AC40=100,3,IF('Data Bank'!$AC40=0,0,2)))))</f>
        <v>0</v>
      </c>
      <c r="C32" s="178">
        <f ca="1">IF(C$1&lt;'Data Bank'!$AD40,"",IF(C$1&gt;'Data Bank'!$AT40,"",IF(AND('Data Bank'!$AC40&lt;100,TODAY()&gt;'Data Bank'!$AT40),1,IF('Data Bank'!$AC40=100,3,IF('Data Bank'!$AC40=0,0,2)))))</f>
        <v>0</v>
      </c>
      <c r="D32" s="178">
        <f ca="1">IF(D$1&lt;'Data Bank'!$AD40,"",IF(D$1&gt;'Data Bank'!$AT40,"",IF(AND('Data Bank'!$AC40&lt;100,TODAY()&gt;'Data Bank'!$AT40),1,IF('Data Bank'!$AC40=100,3,IF('Data Bank'!$AC40=0,0,2)))))</f>
        <v>0</v>
      </c>
      <c r="E32" s="178">
        <f ca="1">IF(E$1&lt;'Data Bank'!$AD40,"",IF(E$1&gt;'Data Bank'!$AT40,"",IF(AND('Data Bank'!$AC40&lt;100,TODAY()&gt;'Data Bank'!$AT40),1,IF('Data Bank'!$AC40=100,3,IF('Data Bank'!$AC40=0,0,2)))))</f>
        <v>0</v>
      </c>
      <c r="F32" s="178">
        <f ca="1">IF(F$1&lt;'Data Bank'!$AD40,"",IF(F$1&gt;'Data Bank'!$AT40,"",IF(AND('Data Bank'!$AC40&lt;100,TODAY()&gt;'Data Bank'!$AT40),1,IF('Data Bank'!$AC40=100,3,IF('Data Bank'!$AC40=0,0,2)))))</f>
        <v>0</v>
      </c>
      <c r="G32" s="178">
        <f ca="1">IF(G$1&lt;'Data Bank'!$AD40,"",IF(G$1&gt;'Data Bank'!$AT40,"",IF(AND('Data Bank'!$AC40&lt;100,TODAY()&gt;'Data Bank'!$AT40),1,IF('Data Bank'!$AC40=100,3,IF('Data Bank'!$AC40=0,0,2)))))</f>
        <v>0</v>
      </c>
      <c r="H32" s="178">
        <f ca="1">IF(H$1&lt;'Data Bank'!$AD40,"",IF(H$1&gt;'Data Bank'!$AT40,"",IF(AND('Data Bank'!$AC40&lt;100,TODAY()&gt;'Data Bank'!$AT40),1,IF('Data Bank'!$AC40=100,3,IF('Data Bank'!$AC40=0,0,2)))))</f>
        <v>0</v>
      </c>
      <c r="I32" s="178">
        <f ca="1">IF(I$1&lt;'Data Bank'!$AD40,"",IF(I$1&gt;'Data Bank'!$AT40,"",IF(AND('Data Bank'!$AC40&lt;100,TODAY()&gt;'Data Bank'!$AT40),1,IF('Data Bank'!$AC40=100,3,IF('Data Bank'!$AC40=0,0,2)))))</f>
        <v>0</v>
      </c>
      <c r="J32" s="177" t="str">
        <f ca="1">IF(J$1&lt;'Data Bank'!$AD40,"",IF(J$1&gt;'Data Bank'!$AT40,"",IF(AND('Data Bank'!$AC40&lt;100,TODAY()&gt;'Data Bank'!$AT40),1,IF('Data Bank'!$AC40=100,3,IF('Data Bank'!$AC40=0,0,2)))))</f>
        <v/>
      </c>
      <c r="K32" s="177" t="str">
        <f ca="1">IF(K$1&lt;'Data Bank'!$AD40,"",IF(K$1&gt;'Data Bank'!$AT40,"",IF(AND('Data Bank'!$AC40&lt;100,TODAY()&gt;'Data Bank'!$AT40),1,IF('Data Bank'!$AC40=100,3,IF('Data Bank'!$AC40=0,0,2)))))</f>
        <v/>
      </c>
      <c r="L32" s="177" t="str">
        <f ca="1">IF(L$1&lt;'Data Bank'!$AD40,"",IF(L$1&gt;'Data Bank'!$AT40,"",IF(AND('Data Bank'!$AC40&lt;100,TODAY()&gt;'Data Bank'!$AT40),1,IF('Data Bank'!$AC40=100,3,IF('Data Bank'!$AC40=0,0,2)))))</f>
        <v/>
      </c>
      <c r="M32" s="177" t="str">
        <f ca="1">IF(M$1&lt;'Data Bank'!$AD40,"",IF(M$1&gt;'Data Bank'!$AT40,"",IF(AND('Data Bank'!$AC40&lt;100,TODAY()&gt;'Data Bank'!$AT40),1,IF('Data Bank'!$AC40=100,3,IF('Data Bank'!$AC40=0,0,2)))))</f>
        <v/>
      </c>
      <c r="N32" s="177" t="str">
        <f ca="1">IF(N$1&lt;'Data Bank'!$AD40,"",IF(N$1&gt;'Data Bank'!$AT40,"",IF(AND('Data Bank'!$AC40&lt;100,TODAY()&gt;'Data Bank'!$AT40),1,IF('Data Bank'!$AC40=100,3,IF('Data Bank'!$AC40=0,0,2)))))</f>
        <v/>
      </c>
      <c r="O32" s="177" t="str">
        <f ca="1">IF(O$1&lt;'Data Bank'!$AD40,"",IF(O$1&gt;'Data Bank'!$AT40,"",IF(AND('Data Bank'!$AC40&lt;100,TODAY()&gt;'Data Bank'!$AT40),1,IF('Data Bank'!$AC40=100,3,IF('Data Bank'!$AC40=0,0,2)))))</f>
        <v/>
      </c>
      <c r="P32" s="177" t="str">
        <f ca="1">IF(P$1&lt;'Data Bank'!$AD40,"",IF(P$1&gt;'Data Bank'!$AT40,"",IF(AND('Data Bank'!$AC40&lt;100,TODAY()&gt;'Data Bank'!$AT40),1,IF('Data Bank'!$AC40=100,3,IF('Data Bank'!$AC40=0,0,2)))))</f>
        <v/>
      </c>
      <c r="Q32" s="177" t="str">
        <f ca="1">IF(Q$1&lt;'Data Bank'!$AD40,"",IF(Q$1&gt;'Data Bank'!$AT40,"",IF(AND('Data Bank'!$AC40&lt;100,TODAY()&gt;'Data Bank'!$AT40),1,IF('Data Bank'!$AC40=100,3,IF('Data Bank'!$AC40=0,0,2)))))</f>
        <v/>
      </c>
      <c r="R32" s="177" t="str">
        <f ca="1">IF(R$1&lt;'Data Bank'!$AD40,"",IF(R$1&gt;'Data Bank'!$AT40,"",IF(AND('Data Bank'!$AC40&lt;100,TODAY()&gt;'Data Bank'!$AT40),1,IF('Data Bank'!$AC40=100,3,IF('Data Bank'!$AC40=0,0,2)))))</f>
        <v/>
      </c>
    </row>
    <row r="33" spans="1:18">
      <c r="A33" s="115" t="str">
        <f>'Data Bank'!E42</f>
        <v>Al Barkat Villas</v>
      </c>
      <c r="B33" s="178">
        <f ca="1">IF(B$1&lt;'Data Bank'!$AD42,"",IF(B$1&gt;'Data Bank'!$AT42,"",IF(AND('Data Bank'!$AC42&lt;100,TODAY()&gt;'Data Bank'!$AT42),1,IF('Data Bank'!$AC42=100,3,IF('Data Bank'!$AC42=0,0,2)))))</f>
        <v>0</v>
      </c>
      <c r="C33" s="178">
        <f ca="1">IF(C$1&lt;'Data Bank'!$AD42,"",IF(C$1&gt;'Data Bank'!$AT42,"",IF(AND('Data Bank'!$AC42&lt;100,TODAY()&gt;'Data Bank'!$AT42),1,IF('Data Bank'!$AC42=100,3,IF('Data Bank'!$AC42=0,0,2)))))</f>
        <v>0</v>
      </c>
      <c r="D33" s="178">
        <f ca="1">IF(D$1&lt;'Data Bank'!$AD42,"",IF(D$1&gt;'Data Bank'!$AT42,"",IF(AND('Data Bank'!$AC42&lt;100,TODAY()&gt;'Data Bank'!$AT42),1,IF('Data Bank'!$AC42=100,3,IF('Data Bank'!$AC42=0,0,2)))))</f>
        <v>0</v>
      </c>
      <c r="E33" s="178">
        <f ca="1">IF(E$1&lt;'Data Bank'!$AD42,"",IF(E$1&gt;'Data Bank'!$AT42,"",IF(AND('Data Bank'!$AC42&lt;100,TODAY()&gt;'Data Bank'!$AT42),1,IF('Data Bank'!$AC42=100,3,IF('Data Bank'!$AC42=0,0,2)))))</f>
        <v>0</v>
      </c>
      <c r="F33" s="178">
        <f ca="1">IF(F$1&lt;'Data Bank'!$AD42,"",IF(F$1&gt;'Data Bank'!$AT42,"",IF(AND('Data Bank'!$AC42&lt;100,TODAY()&gt;'Data Bank'!$AT42),1,IF('Data Bank'!$AC42=100,3,IF('Data Bank'!$AC42=0,0,2)))))</f>
        <v>0</v>
      </c>
      <c r="G33" s="178">
        <f ca="1">IF(G$1&lt;'Data Bank'!$AD42,"",IF(G$1&gt;'Data Bank'!$AT42,"",IF(AND('Data Bank'!$AC42&lt;100,TODAY()&gt;'Data Bank'!$AT42),1,IF('Data Bank'!$AC42=100,3,IF('Data Bank'!$AC42=0,0,2)))))</f>
        <v>0</v>
      </c>
      <c r="H33" s="178">
        <f ca="1">IF(H$1&lt;'Data Bank'!$AD42,"",IF(H$1&gt;'Data Bank'!$AT42,"",IF(AND('Data Bank'!$AC42&lt;100,TODAY()&gt;'Data Bank'!$AT42),1,IF('Data Bank'!$AC42=100,3,IF('Data Bank'!$AC42=0,0,2)))))</f>
        <v>0</v>
      </c>
      <c r="I33" s="178">
        <f ca="1">IF(I$1&lt;'Data Bank'!$AD42,"",IF(I$1&gt;'Data Bank'!$AT42,"",IF(AND('Data Bank'!$AC42&lt;100,TODAY()&gt;'Data Bank'!$AT42),1,IF('Data Bank'!$AC42=100,3,IF('Data Bank'!$AC42=0,0,2)))))</f>
        <v>0</v>
      </c>
      <c r="J33" s="177">
        <f ca="1">IF(J$1&lt;'Data Bank'!$AD42,"",IF(J$1&gt;'Data Bank'!$AT42,"",IF(AND('Data Bank'!$AC42&lt;100,TODAY()&gt;'Data Bank'!$AT42),1,IF('Data Bank'!$AC42=100,3,IF('Data Bank'!$AC42=0,0,2)))))</f>
        <v>0</v>
      </c>
      <c r="K33" s="177">
        <f ca="1">IF(K$1&lt;'Data Bank'!$AD42,"",IF(K$1&gt;'Data Bank'!$AT42,"",IF(AND('Data Bank'!$AC42&lt;100,TODAY()&gt;'Data Bank'!$AT42),1,IF('Data Bank'!$AC42=100,3,IF('Data Bank'!$AC42=0,0,2)))))</f>
        <v>0</v>
      </c>
      <c r="L33" s="177">
        <f ca="1">IF(L$1&lt;'Data Bank'!$AD42,"",IF(L$1&gt;'Data Bank'!$AT42,"",IF(AND('Data Bank'!$AC42&lt;100,TODAY()&gt;'Data Bank'!$AT42),1,IF('Data Bank'!$AC42=100,3,IF('Data Bank'!$AC42=0,0,2)))))</f>
        <v>0</v>
      </c>
      <c r="M33" s="177">
        <f ca="1">IF(M$1&lt;'Data Bank'!$AD42,"",IF(M$1&gt;'Data Bank'!$AT42,"",IF(AND('Data Bank'!$AC42&lt;100,TODAY()&gt;'Data Bank'!$AT42),1,IF('Data Bank'!$AC42=100,3,IF('Data Bank'!$AC42=0,0,2)))))</f>
        <v>0</v>
      </c>
      <c r="N33" s="177">
        <f ca="1">IF(N$1&lt;'Data Bank'!$AD42,"",IF(N$1&gt;'Data Bank'!$AT42,"",IF(AND('Data Bank'!$AC42&lt;100,TODAY()&gt;'Data Bank'!$AT42),1,IF('Data Bank'!$AC42=100,3,IF('Data Bank'!$AC42=0,0,2)))))</f>
        <v>0</v>
      </c>
      <c r="O33" s="177">
        <f ca="1">IF(O$1&lt;'Data Bank'!$AD42,"",IF(O$1&gt;'Data Bank'!$AT42,"",IF(AND('Data Bank'!$AC42&lt;100,TODAY()&gt;'Data Bank'!$AT42),1,IF('Data Bank'!$AC42=100,3,IF('Data Bank'!$AC42=0,0,2)))))</f>
        <v>0</v>
      </c>
      <c r="P33" s="177">
        <f ca="1">IF(P$1&lt;'Data Bank'!$AD42,"",IF(P$1&gt;'Data Bank'!$AT42,"",IF(AND('Data Bank'!$AC42&lt;100,TODAY()&gt;'Data Bank'!$AT42),1,IF('Data Bank'!$AC42=100,3,IF('Data Bank'!$AC42=0,0,2)))))</f>
        <v>0</v>
      </c>
      <c r="Q33" s="177">
        <f ca="1">IF(Q$1&lt;'Data Bank'!$AD42,"",IF(Q$1&gt;'Data Bank'!$AT42,"",IF(AND('Data Bank'!$AC42&lt;100,TODAY()&gt;'Data Bank'!$AT42),1,IF('Data Bank'!$AC42=100,3,IF('Data Bank'!$AC42=0,0,2)))))</f>
        <v>0</v>
      </c>
      <c r="R33" s="177">
        <f ca="1">IF(R$1&lt;'Data Bank'!$AD42,"",IF(R$1&gt;'Data Bank'!$AT42,"",IF(AND('Data Bank'!$AC42&lt;100,TODAY()&gt;'Data Bank'!$AT42),1,IF('Data Bank'!$AC42=100,3,IF('Data Bank'!$AC42=0,0,2)))))</f>
        <v>0</v>
      </c>
    </row>
    <row r="34" spans="1:18">
      <c r="A34" s="115" t="str">
        <f>'Data Bank'!E43</f>
        <v>Al Freed Garden Phase 1</v>
      </c>
      <c r="B34" s="178">
        <f ca="1">IF(B$1&lt;'Data Bank'!$AD43,"",IF(B$1&gt;'Data Bank'!$AT43,"",IF(AND('Data Bank'!$AC43&lt;100,TODAY()&gt;'Data Bank'!$AT43),1,IF('Data Bank'!$AC43=100,3,IF('Data Bank'!$AC43=0,0,2)))))</f>
        <v>2</v>
      </c>
      <c r="C34" s="178">
        <f ca="1">IF(C$1&lt;'Data Bank'!$AD43,"",IF(C$1&gt;'Data Bank'!$AT43,"",IF(AND('Data Bank'!$AC43&lt;100,TODAY()&gt;'Data Bank'!$AT43),1,IF('Data Bank'!$AC43=100,3,IF('Data Bank'!$AC43=0,0,2)))))</f>
        <v>2</v>
      </c>
      <c r="D34" s="178">
        <f ca="1">IF(D$1&lt;'Data Bank'!$AD43,"",IF(D$1&gt;'Data Bank'!$AT43,"",IF(AND('Data Bank'!$AC43&lt;100,TODAY()&gt;'Data Bank'!$AT43),1,IF('Data Bank'!$AC43=100,3,IF('Data Bank'!$AC43=0,0,2)))))</f>
        <v>2</v>
      </c>
      <c r="E34" s="178" t="str">
        <f ca="1">IF(E$1&lt;'Data Bank'!$AD43,"",IF(E$1&gt;'Data Bank'!$AT43,"",IF(AND('Data Bank'!$AC43&lt;100,TODAY()&gt;'Data Bank'!$AT43),1,IF('Data Bank'!$AC43=100,3,IF('Data Bank'!$AC43=0,0,2)))))</f>
        <v/>
      </c>
      <c r="F34" s="178" t="str">
        <f ca="1">IF(F$1&lt;'Data Bank'!$AD43,"",IF(F$1&gt;'Data Bank'!$AT43,"",IF(AND('Data Bank'!$AC43&lt;100,TODAY()&gt;'Data Bank'!$AT43),1,IF('Data Bank'!$AC43=100,3,IF('Data Bank'!$AC43=0,0,2)))))</f>
        <v/>
      </c>
      <c r="G34" s="178" t="str">
        <f ca="1">IF(G$1&lt;'Data Bank'!$AD43,"",IF(G$1&gt;'Data Bank'!$AT43,"",IF(AND('Data Bank'!$AC43&lt;100,TODAY()&gt;'Data Bank'!$AT43),1,IF('Data Bank'!$AC43=100,3,IF('Data Bank'!$AC43=0,0,2)))))</f>
        <v/>
      </c>
      <c r="H34" s="178" t="str">
        <f ca="1">IF(H$1&lt;'Data Bank'!$AD43,"",IF(H$1&gt;'Data Bank'!$AT43,"",IF(AND('Data Bank'!$AC43&lt;100,TODAY()&gt;'Data Bank'!$AT43),1,IF('Data Bank'!$AC43=100,3,IF('Data Bank'!$AC43=0,0,2)))))</f>
        <v/>
      </c>
      <c r="I34" s="178" t="str">
        <f ca="1">IF(I$1&lt;'Data Bank'!$AD43,"",IF(I$1&gt;'Data Bank'!$AT43,"",IF(AND('Data Bank'!$AC43&lt;100,TODAY()&gt;'Data Bank'!$AT43),1,IF('Data Bank'!$AC43=100,3,IF('Data Bank'!$AC43=0,0,2)))))</f>
        <v/>
      </c>
      <c r="J34" s="177" t="str">
        <f ca="1">IF(J$1&lt;'Data Bank'!$AD43,"",IF(J$1&gt;'Data Bank'!$AT43,"",IF(AND('Data Bank'!$AC43&lt;100,TODAY()&gt;'Data Bank'!$AT43),1,IF('Data Bank'!$AC43=100,3,IF('Data Bank'!$AC43=0,0,2)))))</f>
        <v/>
      </c>
      <c r="K34" s="177" t="str">
        <f ca="1">IF(K$1&lt;'Data Bank'!$AD43,"",IF(K$1&gt;'Data Bank'!$AT43,"",IF(AND('Data Bank'!$AC43&lt;100,TODAY()&gt;'Data Bank'!$AT43),1,IF('Data Bank'!$AC43=100,3,IF('Data Bank'!$AC43=0,0,2)))))</f>
        <v/>
      </c>
      <c r="L34" s="177" t="str">
        <f ca="1">IF(L$1&lt;'Data Bank'!$AD43,"",IF(L$1&gt;'Data Bank'!$AT43,"",IF(AND('Data Bank'!$AC43&lt;100,TODAY()&gt;'Data Bank'!$AT43),1,IF('Data Bank'!$AC43=100,3,IF('Data Bank'!$AC43=0,0,2)))))</f>
        <v/>
      </c>
      <c r="M34" s="177" t="str">
        <f ca="1">IF(M$1&lt;'Data Bank'!$AD43,"",IF(M$1&gt;'Data Bank'!$AT43,"",IF(AND('Data Bank'!$AC43&lt;100,TODAY()&gt;'Data Bank'!$AT43),1,IF('Data Bank'!$AC43=100,3,IF('Data Bank'!$AC43=0,0,2)))))</f>
        <v/>
      </c>
      <c r="N34" s="177" t="str">
        <f ca="1">IF(N$1&lt;'Data Bank'!$AD43,"",IF(N$1&gt;'Data Bank'!$AT43,"",IF(AND('Data Bank'!$AC43&lt;100,TODAY()&gt;'Data Bank'!$AT43),1,IF('Data Bank'!$AC43=100,3,IF('Data Bank'!$AC43=0,0,2)))))</f>
        <v/>
      </c>
      <c r="O34" s="177" t="str">
        <f ca="1">IF(O$1&lt;'Data Bank'!$AD43,"",IF(O$1&gt;'Data Bank'!$AT43,"",IF(AND('Data Bank'!$AC43&lt;100,TODAY()&gt;'Data Bank'!$AT43),1,IF('Data Bank'!$AC43=100,3,IF('Data Bank'!$AC43=0,0,2)))))</f>
        <v/>
      </c>
      <c r="P34" s="177" t="str">
        <f ca="1">IF(P$1&lt;'Data Bank'!$AD43,"",IF(P$1&gt;'Data Bank'!$AT43,"",IF(AND('Data Bank'!$AC43&lt;100,TODAY()&gt;'Data Bank'!$AT43),1,IF('Data Bank'!$AC43=100,3,IF('Data Bank'!$AC43=0,0,2)))))</f>
        <v/>
      </c>
      <c r="Q34" s="177" t="str">
        <f ca="1">IF(Q$1&lt;'Data Bank'!$AD43,"",IF(Q$1&gt;'Data Bank'!$AT43,"",IF(AND('Data Bank'!$AC43&lt;100,TODAY()&gt;'Data Bank'!$AT43),1,IF('Data Bank'!$AC43=100,3,IF('Data Bank'!$AC43=0,0,2)))))</f>
        <v/>
      </c>
      <c r="R34" s="177" t="str">
        <f ca="1">IF(R$1&lt;'Data Bank'!$AD43,"",IF(R$1&gt;'Data Bank'!$AT43,"",IF(AND('Data Bank'!$AC43&lt;100,TODAY()&gt;'Data Bank'!$AT43),1,IF('Data Bank'!$AC43=100,3,IF('Data Bank'!$AC43=0,0,2)))))</f>
        <v/>
      </c>
    </row>
    <row r="35" spans="1:18">
      <c r="A35" s="115" t="str">
        <f>'Data Bank'!E44</f>
        <v>Al Freed Garden Phase 2</v>
      </c>
      <c r="B35" s="178">
        <f ca="1">IF(B$1&lt;'Data Bank'!$AD44,"",IF(B$1&gt;'Data Bank'!$AT44,"",IF(AND('Data Bank'!$AC44&lt;100,TODAY()&gt;'Data Bank'!$AT44),1,IF('Data Bank'!$AC44=100,3,IF('Data Bank'!$AC44=0,0,2)))))</f>
        <v>2</v>
      </c>
      <c r="C35" s="178">
        <f ca="1">IF(C$1&lt;'Data Bank'!$AD44,"",IF(C$1&gt;'Data Bank'!$AT44,"",IF(AND('Data Bank'!$AC44&lt;100,TODAY()&gt;'Data Bank'!$AT44),1,IF('Data Bank'!$AC44=100,3,IF('Data Bank'!$AC44=0,0,2)))))</f>
        <v>2</v>
      </c>
      <c r="D35" s="178">
        <f ca="1">IF(D$1&lt;'Data Bank'!$AD44,"",IF(D$1&gt;'Data Bank'!$AT44,"",IF(AND('Data Bank'!$AC44&lt;100,TODAY()&gt;'Data Bank'!$AT44),1,IF('Data Bank'!$AC44=100,3,IF('Data Bank'!$AC44=0,0,2)))))</f>
        <v>2</v>
      </c>
      <c r="E35" s="178" t="str">
        <f ca="1">IF(E$1&lt;'Data Bank'!$AD44,"",IF(E$1&gt;'Data Bank'!$AT44,"",IF(AND('Data Bank'!$AC44&lt;100,TODAY()&gt;'Data Bank'!$AT44),1,IF('Data Bank'!$AC44=100,3,IF('Data Bank'!$AC44=0,0,2)))))</f>
        <v/>
      </c>
      <c r="F35" s="178" t="str">
        <f ca="1">IF(F$1&lt;'Data Bank'!$AD44,"",IF(F$1&gt;'Data Bank'!$AT44,"",IF(AND('Data Bank'!$AC44&lt;100,TODAY()&gt;'Data Bank'!$AT44),1,IF('Data Bank'!$AC44=100,3,IF('Data Bank'!$AC44=0,0,2)))))</f>
        <v/>
      </c>
      <c r="G35" s="178" t="str">
        <f ca="1">IF(G$1&lt;'Data Bank'!$AD44,"",IF(G$1&gt;'Data Bank'!$AT44,"",IF(AND('Data Bank'!$AC44&lt;100,TODAY()&gt;'Data Bank'!$AT44),1,IF('Data Bank'!$AC44=100,3,IF('Data Bank'!$AC44=0,0,2)))))</f>
        <v/>
      </c>
      <c r="H35" s="178" t="str">
        <f ca="1">IF(H$1&lt;'Data Bank'!$AD44,"",IF(H$1&gt;'Data Bank'!$AT44,"",IF(AND('Data Bank'!$AC44&lt;100,TODAY()&gt;'Data Bank'!$AT44),1,IF('Data Bank'!$AC44=100,3,IF('Data Bank'!$AC44=0,0,2)))))</f>
        <v/>
      </c>
      <c r="I35" s="178" t="str">
        <f ca="1">IF(I$1&lt;'Data Bank'!$AD44,"",IF(I$1&gt;'Data Bank'!$AT44,"",IF(AND('Data Bank'!$AC44&lt;100,TODAY()&gt;'Data Bank'!$AT44),1,IF('Data Bank'!$AC44=100,3,IF('Data Bank'!$AC44=0,0,2)))))</f>
        <v/>
      </c>
      <c r="J35" s="177" t="str">
        <f ca="1">IF(J$1&lt;'Data Bank'!$AD44,"",IF(J$1&gt;'Data Bank'!$AT44,"",IF(AND('Data Bank'!$AC44&lt;100,TODAY()&gt;'Data Bank'!$AT44),1,IF('Data Bank'!$AC44=100,3,IF('Data Bank'!$AC44=0,0,2)))))</f>
        <v/>
      </c>
      <c r="K35" s="177" t="str">
        <f ca="1">IF(K$1&lt;'Data Bank'!$AD44,"",IF(K$1&gt;'Data Bank'!$AT44,"",IF(AND('Data Bank'!$AC44&lt;100,TODAY()&gt;'Data Bank'!$AT44),1,IF('Data Bank'!$AC44=100,3,IF('Data Bank'!$AC44=0,0,2)))))</f>
        <v/>
      </c>
      <c r="L35" s="177" t="str">
        <f ca="1">IF(L$1&lt;'Data Bank'!$AD44,"",IF(L$1&gt;'Data Bank'!$AT44,"",IF(AND('Data Bank'!$AC44&lt;100,TODAY()&gt;'Data Bank'!$AT44),1,IF('Data Bank'!$AC44=100,3,IF('Data Bank'!$AC44=0,0,2)))))</f>
        <v/>
      </c>
      <c r="M35" s="177" t="str">
        <f ca="1">IF(M$1&lt;'Data Bank'!$AD44,"",IF(M$1&gt;'Data Bank'!$AT44,"",IF(AND('Data Bank'!$AC44&lt;100,TODAY()&gt;'Data Bank'!$AT44),1,IF('Data Bank'!$AC44=100,3,IF('Data Bank'!$AC44=0,0,2)))))</f>
        <v/>
      </c>
      <c r="N35" s="177" t="str">
        <f ca="1">IF(N$1&lt;'Data Bank'!$AD44,"",IF(N$1&gt;'Data Bank'!$AT44,"",IF(AND('Data Bank'!$AC44&lt;100,TODAY()&gt;'Data Bank'!$AT44),1,IF('Data Bank'!$AC44=100,3,IF('Data Bank'!$AC44=0,0,2)))))</f>
        <v/>
      </c>
      <c r="O35" s="177" t="str">
        <f ca="1">IF(O$1&lt;'Data Bank'!$AD44,"",IF(O$1&gt;'Data Bank'!$AT44,"",IF(AND('Data Bank'!$AC44&lt;100,TODAY()&gt;'Data Bank'!$AT44),1,IF('Data Bank'!$AC44=100,3,IF('Data Bank'!$AC44=0,0,2)))))</f>
        <v/>
      </c>
      <c r="P35" s="177" t="str">
        <f ca="1">IF(P$1&lt;'Data Bank'!$AD44,"",IF(P$1&gt;'Data Bank'!$AT44,"",IF(AND('Data Bank'!$AC44&lt;100,TODAY()&gt;'Data Bank'!$AT44),1,IF('Data Bank'!$AC44=100,3,IF('Data Bank'!$AC44=0,0,2)))))</f>
        <v/>
      </c>
      <c r="Q35" s="177" t="str">
        <f ca="1">IF(Q$1&lt;'Data Bank'!$AD44,"",IF(Q$1&gt;'Data Bank'!$AT44,"",IF(AND('Data Bank'!$AC44&lt;100,TODAY()&gt;'Data Bank'!$AT44),1,IF('Data Bank'!$AC44=100,3,IF('Data Bank'!$AC44=0,0,2)))))</f>
        <v/>
      </c>
      <c r="R35" s="177" t="str">
        <f ca="1">IF(R$1&lt;'Data Bank'!$AD44,"",IF(R$1&gt;'Data Bank'!$AT44,"",IF(AND('Data Bank'!$AC44&lt;100,TODAY()&gt;'Data Bank'!$AT44),1,IF('Data Bank'!$AC44=100,3,IF('Data Bank'!$AC44=0,0,2)))))</f>
        <v/>
      </c>
    </row>
    <row r="36" spans="1:18">
      <c r="A36" s="115" t="str">
        <f>'Data Bank'!E45</f>
        <v>Al Hafeez Garden Ph-1</v>
      </c>
      <c r="B36" s="178">
        <f ca="1">IF(B$1&lt;'Data Bank'!$AD45,"",IF(B$1&gt;'Data Bank'!$AT45,"",IF(AND('Data Bank'!$AC45&lt;100,TODAY()&gt;'Data Bank'!$AT45),1,IF('Data Bank'!$AC45=100,3,IF('Data Bank'!$AC45=0,0,2)))))</f>
        <v>0</v>
      </c>
      <c r="C36" s="178">
        <f ca="1">IF(C$1&lt;'Data Bank'!$AD45,"",IF(C$1&gt;'Data Bank'!$AT45,"",IF(AND('Data Bank'!$AC45&lt;100,TODAY()&gt;'Data Bank'!$AT45),1,IF('Data Bank'!$AC45=100,3,IF('Data Bank'!$AC45=0,0,2)))))</f>
        <v>0</v>
      </c>
      <c r="D36" s="178">
        <f ca="1">IF(D$1&lt;'Data Bank'!$AD45,"",IF(D$1&gt;'Data Bank'!$AT45,"",IF(AND('Data Bank'!$AC45&lt;100,TODAY()&gt;'Data Bank'!$AT45),1,IF('Data Bank'!$AC45=100,3,IF('Data Bank'!$AC45=0,0,2)))))</f>
        <v>0</v>
      </c>
      <c r="E36" s="178">
        <f ca="1">IF(E$1&lt;'Data Bank'!$AD45,"",IF(E$1&gt;'Data Bank'!$AT45,"",IF(AND('Data Bank'!$AC45&lt;100,TODAY()&gt;'Data Bank'!$AT45),1,IF('Data Bank'!$AC45=100,3,IF('Data Bank'!$AC45=0,0,2)))))</f>
        <v>0</v>
      </c>
      <c r="F36" s="178">
        <f ca="1">IF(F$1&lt;'Data Bank'!$AD45,"",IF(F$1&gt;'Data Bank'!$AT45,"",IF(AND('Data Bank'!$AC45&lt;100,TODAY()&gt;'Data Bank'!$AT45),1,IF('Data Bank'!$AC45=100,3,IF('Data Bank'!$AC45=0,0,2)))))</f>
        <v>0</v>
      </c>
      <c r="G36" s="178" t="str">
        <f ca="1">IF(G$1&lt;'Data Bank'!$AD45,"",IF(G$1&gt;'Data Bank'!$AT45,"",IF(AND('Data Bank'!$AC45&lt;100,TODAY()&gt;'Data Bank'!$AT45),1,IF('Data Bank'!$AC45=100,3,IF('Data Bank'!$AC45=0,0,2)))))</f>
        <v/>
      </c>
      <c r="H36" s="178" t="str">
        <f ca="1">IF(H$1&lt;'Data Bank'!$AD45,"",IF(H$1&gt;'Data Bank'!$AT45,"",IF(AND('Data Bank'!$AC45&lt;100,TODAY()&gt;'Data Bank'!$AT45),1,IF('Data Bank'!$AC45=100,3,IF('Data Bank'!$AC45=0,0,2)))))</f>
        <v/>
      </c>
      <c r="I36" s="178" t="str">
        <f ca="1">IF(I$1&lt;'Data Bank'!$AD45,"",IF(I$1&gt;'Data Bank'!$AT45,"",IF(AND('Data Bank'!$AC45&lt;100,TODAY()&gt;'Data Bank'!$AT45),1,IF('Data Bank'!$AC45=100,3,IF('Data Bank'!$AC45=0,0,2)))))</f>
        <v/>
      </c>
      <c r="J36" s="177" t="str">
        <f ca="1">IF(J$1&lt;'Data Bank'!$AD45,"",IF(J$1&gt;'Data Bank'!$AT45,"",IF(AND('Data Bank'!$AC45&lt;100,TODAY()&gt;'Data Bank'!$AT45),1,IF('Data Bank'!$AC45=100,3,IF('Data Bank'!$AC45=0,0,2)))))</f>
        <v/>
      </c>
      <c r="K36" s="177" t="str">
        <f ca="1">IF(K$1&lt;'Data Bank'!$AD45,"",IF(K$1&gt;'Data Bank'!$AT45,"",IF(AND('Data Bank'!$AC45&lt;100,TODAY()&gt;'Data Bank'!$AT45),1,IF('Data Bank'!$AC45=100,3,IF('Data Bank'!$AC45=0,0,2)))))</f>
        <v/>
      </c>
      <c r="L36" s="177" t="str">
        <f ca="1">IF(L$1&lt;'Data Bank'!$AD45,"",IF(L$1&gt;'Data Bank'!$AT45,"",IF(AND('Data Bank'!$AC45&lt;100,TODAY()&gt;'Data Bank'!$AT45),1,IF('Data Bank'!$AC45=100,3,IF('Data Bank'!$AC45=0,0,2)))))</f>
        <v/>
      </c>
      <c r="M36" s="177" t="str">
        <f ca="1">IF(M$1&lt;'Data Bank'!$AD45,"",IF(M$1&gt;'Data Bank'!$AT45,"",IF(AND('Data Bank'!$AC45&lt;100,TODAY()&gt;'Data Bank'!$AT45),1,IF('Data Bank'!$AC45=100,3,IF('Data Bank'!$AC45=0,0,2)))))</f>
        <v/>
      </c>
      <c r="N36" s="177" t="str">
        <f ca="1">IF(N$1&lt;'Data Bank'!$AD45,"",IF(N$1&gt;'Data Bank'!$AT45,"",IF(AND('Data Bank'!$AC45&lt;100,TODAY()&gt;'Data Bank'!$AT45),1,IF('Data Bank'!$AC45=100,3,IF('Data Bank'!$AC45=0,0,2)))))</f>
        <v/>
      </c>
      <c r="O36" s="177" t="str">
        <f ca="1">IF(O$1&lt;'Data Bank'!$AD45,"",IF(O$1&gt;'Data Bank'!$AT45,"",IF(AND('Data Bank'!$AC45&lt;100,TODAY()&gt;'Data Bank'!$AT45),1,IF('Data Bank'!$AC45=100,3,IF('Data Bank'!$AC45=0,0,2)))))</f>
        <v/>
      </c>
      <c r="P36" s="177" t="str">
        <f ca="1">IF(P$1&lt;'Data Bank'!$AD45,"",IF(P$1&gt;'Data Bank'!$AT45,"",IF(AND('Data Bank'!$AC45&lt;100,TODAY()&gt;'Data Bank'!$AT45),1,IF('Data Bank'!$AC45=100,3,IF('Data Bank'!$AC45=0,0,2)))))</f>
        <v/>
      </c>
      <c r="Q36" s="177" t="str">
        <f ca="1">IF(Q$1&lt;'Data Bank'!$AD45,"",IF(Q$1&gt;'Data Bank'!$AT45,"",IF(AND('Data Bank'!$AC45&lt;100,TODAY()&gt;'Data Bank'!$AT45),1,IF('Data Bank'!$AC45=100,3,IF('Data Bank'!$AC45=0,0,2)))))</f>
        <v/>
      </c>
      <c r="R36" s="177" t="str">
        <f ca="1">IF(R$1&lt;'Data Bank'!$AD45,"",IF(R$1&gt;'Data Bank'!$AT45,"",IF(AND('Data Bank'!$AC45&lt;100,TODAY()&gt;'Data Bank'!$AT45),1,IF('Data Bank'!$AC45=100,3,IF('Data Bank'!$AC45=0,0,2)))))</f>
        <v/>
      </c>
    </row>
    <row r="37" spans="1:18">
      <c r="A37" s="115" t="str">
        <f>'Data Bank'!E46</f>
        <v>Al Hafeez Garden Ph-5</v>
      </c>
      <c r="B37" s="178">
        <f ca="1">IF(B$1&lt;'Data Bank'!$AD46,"",IF(B$1&gt;'Data Bank'!$AT46,"",IF(AND('Data Bank'!$AC46&lt;100,TODAY()&gt;'Data Bank'!$AT46),1,IF('Data Bank'!$AC46=100,3,IF('Data Bank'!$AC46=0,0,2)))))</f>
        <v>0</v>
      </c>
      <c r="C37" s="178">
        <f ca="1">IF(C$1&lt;'Data Bank'!$AD46,"",IF(C$1&gt;'Data Bank'!$AT46,"",IF(AND('Data Bank'!$AC46&lt;100,TODAY()&gt;'Data Bank'!$AT46),1,IF('Data Bank'!$AC46=100,3,IF('Data Bank'!$AC46=0,0,2)))))</f>
        <v>0</v>
      </c>
      <c r="D37" s="178">
        <f ca="1">IF(D$1&lt;'Data Bank'!$AD46,"",IF(D$1&gt;'Data Bank'!$AT46,"",IF(AND('Data Bank'!$AC46&lt;100,TODAY()&gt;'Data Bank'!$AT46),1,IF('Data Bank'!$AC46=100,3,IF('Data Bank'!$AC46=0,0,2)))))</f>
        <v>0</v>
      </c>
      <c r="E37" s="178">
        <f ca="1">IF(E$1&lt;'Data Bank'!$AD46,"",IF(E$1&gt;'Data Bank'!$AT46,"",IF(AND('Data Bank'!$AC46&lt;100,TODAY()&gt;'Data Bank'!$AT46),1,IF('Data Bank'!$AC46=100,3,IF('Data Bank'!$AC46=0,0,2)))))</f>
        <v>0</v>
      </c>
      <c r="F37" s="178" t="str">
        <f ca="1">IF(F$1&lt;'Data Bank'!$AD46,"",IF(F$1&gt;'Data Bank'!$AT46,"",IF(AND('Data Bank'!$AC46&lt;100,TODAY()&gt;'Data Bank'!$AT46),1,IF('Data Bank'!$AC46=100,3,IF('Data Bank'!$AC46=0,0,2)))))</f>
        <v/>
      </c>
      <c r="G37" s="178" t="str">
        <f ca="1">IF(G$1&lt;'Data Bank'!$AD46,"",IF(G$1&gt;'Data Bank'!$AT46,"",IF(AND('Data Bank'!$AC46&lt;100,TODAY()&gt;'Data Bank'!$AT46),1,IF('Data Bank'!$AC46=100,3,IF('Data Bank'!$AC46=0,0,2)))))</f>
        <v/>
      </c>
      <c r="H37" s="178" t="str">
        <f ca="1">IF(H$1&lt;'Data Bank'!$AD46,"",IF(H$1&gt;'Data Bank'!$AT46,"",IF(AND('Data Bank'!$AC46&lt;100,TODAY()&gt;'Data Bank'!$AT46),1,IF('Data Bank'!$AC46=100,3,IF('Data Bank'!$AC46=0,0,2)))))</f>
        <v/>
      </c>
      <c r="I37" s="178" t="str">
        <f ca="1">IF(I$1&lt;'Data Bank'!$AD46,"",IF(I$1&gt;'Data Bank'!$AT46,"",IF(AND('Data Bank'!$AC46&lt;100,TODAY()&gt;'Data Bank'!$AT46),1,IF('Data Bank'!$AC46=100,3,IF('Data Bank'!$AC46=0,0,2)))))</f>
        <v/>
      </c>
      <c r="J37" s="177" t="str">
        <f ca="1">IF(J$1&lt;'Data Bank'!$AD46,"",IF(J$1&gt;'Data Bank'!$AT46,"",IF(AND('Data Bank'!$AC46&lt;100,TODAY()&gt;'Data Bank'!$AT46),1,IF('Data Bank'!$AC46=100,3,IF('Data Bank'!$AC46=0,0,2)))))</f>
        <v/>
      </c>
      <c r="K37" s="177" t="str">
        <f ca="1">IF(K$1&lt;'Data Bank'!$AD46,"",IF(K$1&gt;'Data Bank'!$AT46,"",IF(AND('Data Bank'!$AC46&lt;100,TODAY()&gt;'Data Bank'!$AT46),1,IF('Data Bank'!$AC46=100,3,IF('Data Bank'!$AC46=0,0,2)))))</f>
        <v/>
      </c>
      <c r="L37" s="177" t="str">
        <f ca="1">IF(L$1&lt;'Data Bank'!$AD46,"",IF(L$1&gt;'Data Bank'!$AT46,"",IF(AND('Data Bank'!$AC46&lt;100,TODAY()&gt;'Data Bank'!$AT46),1,IF('Data Bank'!$AC46=100,3,IF('Data Bank'!$AC46=0,0,2)))))</f>
        <v/>
      </c>
      <c r="M37" s="177" t="str">
        <f ca="1">IF(M$1&lt;'Data Bank'!$AD46,"",IF(M$1&gt;'Data Bank'!$AT46,"",IF(AND('Data Bank'!$AC46&lt;100,TODAY()&gt;'Data Bank'!$AT46),1,IF('Data Bank'!$AC46=100,3,IF('Data Bank'!$AC46=0,0,2)))))</f>
        <v/>
      </c>
      <c r="N37" s="177" t="str">
        <f ca="1">IF(N$1&lt;'Data Bank'!$AD46,"",IF(N$1&gt;'Data Bank'!$AT46,"",IF(AND('Data Bank'!$AC46&lt;100,TODAY()&gt;'Data Bank'!$AT46),1,IF('Data Bank'!$AC46=100,3,IF('Data Bank'!$AC46=0,0,2)))))</f>
        <v/>
      </c>
      <c r="O37" s="177" t="str">
        <f ca="1">IF(O$1&lt;'Data Bank'!$AD46,"",IF(O$1&gt;'Data Bank'!$AT46,"",IF(AND('Data Bank'!$AC46&lt;100,TODAY()&gt;'Data Bank'!$AT46),1,IF('Data Bank'!$AC46=100,3,IF('Data Bank'!$AC46=0,0,2)))))</f>
        <v/>
      </c>
      <c r="P37" s="177" t="str">
        <f ca="1">IF(P$1&lt;'Data Bank'!$AD46,"",IF(P$1&gt;'Data Bank'!$AT46,"",IF(AND('Data Bank'!$AC46&lt;100,TODAY()&gt;'Data Bank'!$AT46),1,IF('Data Bank'!$AC46=100,3,IF('Data Bank'!$AC46=0,0,2)))))</f>
        <v/>
      </c>
      <c r="Q37" s="177" t="str">
        <f ca="1">IF(Q$1&lt;'Data Bank'!$AD46,"",IF(Q$1&gt;'Data Bank'!$AT46,"",IF(AND('Data Bank'!$AC46&lt;100,TODAY()&gt;'Data Bank'!$AT46),1,IF('Data Bank'!$AC46=100,3,IF('Data Bank'!$AC46=0,0,2)))))</f>
        <v/>
      </c>
      <c r="R37" s="177" t="str">
        <f ca="1">IF(R$1&lt;'Data Bank'!$AD46,"",IF(R$1&gt;'Data Bank'!$AT46,"",IF(AND('Data Bank'!$AC46&lt;100,TODAY()&gt;'Data Bank'!$AT46),1,IF('Data Bank'!$AC46=100,3,IF('Data Bank'!$AC46=0,0,2)))))</f>
        <v/>
      </c>
    </row>
    <row r="38" spans="1:18">
      <c r="A38" s="115" t="str">
        <f>'Data Bank'!E47</f>
        <v>Al Hafeez Gdn Ph-2</v>
      </c>
      <c r="B38" s="178">
        <f ca="1">IF(B$1&lt;'Data Bank'!$AD47,"",IF(B$1&gt;'Data Bank'!$AT47,"",IF(AND('Data Bank'!$AC47&lt;100,TODAY()&gt;'Data Bank'!$AT47),1,IF('Data Bank'!$AC47=100,3,IF('Data Bank'!$AC47=0,0,2)))))</f>
        <v>2</v>
      </c>
      <c r="C38" s="178">
        <f ca="1">IF(C$1&lt;'Data Bank'!$AD47,"",IF(C$1&gt;'Data Bank'!$AT47,"",IF(AND('Data Bank'!$AC47&lt;100,TODAY()&gt;'Data Bank'!$AT47),1,IF('Data Bank'!$AC47=100,3,IF('Data Bank'!$AC47=0,0,2)))))</f>
        <v>2</v>
      </c>
      <c r="D38" s="178">
        <f ca="1">IF(D$1&lt;'Data Bank'!$AD47,"",IF(D$1&gt;'Data Bank'!$AT47,"",IF(AND('Data Bank'!$AC47&lt;100,TODAY()&gt;'Data Bank'!$AT47),1,IF('Data Bank'!$AC47=100,3,IF('Data Bank'!$AC47=0,0,2)))))</f>
        <v>2</v>
      </c>
      <c r="E38" s="178">
        <f ca="1">IF(E$1&lt;'Data Bank'!$AD47,"",IF(E$1&gt;'Data Bank'!$AT47,"",IF(AND('Data Bank'!$AC47&lt;100,TODAY()&gt;'Data Bank'!$AT47),1,IF('Data Bank'!$AC47=100,3,IF('Data Bank'!$AC47=0,0,2)))))</f>
        <v>2</v>
      </c>
      <c r="F38" s="178">
        <f ca="1">IF(F$1&lt;'Data Bank'!$AD47,"",IF(F$1&gt;'Data Bank'!$AT47,"",IF(AND('Data Bank'!$AC47&lt;100,TODAY()&gt;'Data Bank'!$AT47),1,IF('Data Bank'!$AC47=100,3,IF('Data Bank'!$AC47=0,0,2)))))</f>
        <v>2</v>
      </c>
      <c r="G38" s="178">
        <f ca="1">IF(G$1&lt;'Data Bank'!$AD47,"",IF(G$1&gt;'Data Bank'!$AT47,"",IF(AND('Data Bank'!$AC47&lt;100,TODAY()&gt;'Data Bank'!$AT47),1,IF('Data Bank'!$AC47=100,3,IF('Data Bank'!$AC47=0,0,2)))))</f>
        <v>2</v>
      </c>
      <c r="H38" s="178">
        <f ca="1">IF(H$1&lt;'Data Bank'!$AD47,"",IF(H$1&gt;'Data Bank'!$AT47,"",IF(AND('Data Bank'!$AC47&lt;100,TODAY()&gt;'Data Bank'!$AT47),1,IF('Data Bank'!$AC47=100,3,IF('Data Bank'!$AC47=0,0,2)))))</f>
        <v>2</v>
      </c>
      <c r="I38" s="178">
        <f ca="1">IF(I$1&lt;'Data Bank'!$AD47,"",IF(I$1&gt;'Data Bank'!$AT47,"",IF(AND('Data Bank'!$AC47&lt;100,TODAY()&gt;'Data Bank'!$AT47),1,IF('Data Bank'!$AC47=100,3,IF('Data Bank'!$AC47=0,0,2)))))</f>
        <v>2</v>
      </c>
      <c r="J38" s="177">
        <f ca="1">IF(J$1&lt;'Data Bank'!$AD47,"",IF(J$1&gt;'Data Bank'!$AT47,"",IF(AND('Data Bank'!$AC47&lt;100,TODAY()&gt;'Data Bank'!$AT47),1,IF('Data Bank'!$AC47=100,3,IF('Data Bank'!$AC47=0,0,2)))))</f>
        <v>2</v>
      </c>
      <c r="K38" s="177">
        <f ca="1">IF(K$1&lt;'Data Bank'!$AD47,"",IF(K$1&gt;'Data Bank'!$AT47,"",IF(AND('Data Bank'!$AC47&lt;100,TODAY()&gt;'Data Bank'!$AT47),1,IF('Data Bank'!$AC47=100,3,IF('Data Bank'!$AC47=0,0,2)))))</f>
        <v>2</v>
      </c>
      <c r="L38" s="177">
        <f ca="1">IF(L$1&lt;'Data Bank'!$AD47,"",IF(L$1&gt;'Data Bank'!$AT47,"",IF(AND('Data Bank'!$AC47&lt;100,TODAY()&gt;'Data Bank'!$AT47),1,IF('Data Bank'!$AC47=100,3,IF('Data Bank'!$AC47=0,0,2)))))</f>
        <v>2</v>
      </c>
      <c r="M38" s="177">
        <f ca="1">IF(M$1&lt;'Data Bank'!$AD47,"",IF(M$1&gt;'Data Bank'!$AT47,"",IF(AND('Data Bank'!$AC47&lt;100,TODAY()&gt;'Data Bank'!$AT47),1,IF('Data Bank'!$AC47=100,3,IF('Data Bank'!$AC47=0,0,2)))))</f>
        <v>2</v>
      </c>
      <c r="N38" s="177">
        <f ca="1">IF(N$1&lt;'Data Bank'!$AD47,"",IF(N$1&gt;'Data Bank'!$AT47,"",IF(AND('Data Bank'!$AC47&lt;100,TODAY()&gt;'Data Bank'!$AT47),1,IF('Data Bank'!$AC47=100,3,IF('Data Bank'!$AC47=0,0,2)))))</f>
        <v>2</v>
      </c>
      <c r="O38" s="177">
        <f ca="1">IF(O$1&lt;'Data Bank'!$AD47,"",IF(O$1&gt;'Data Bank'!$AT47,"",IF(AND('Data Bank'!$AC47&lt;100,TODAY()&gt;'Data Bank'!$AT47),1,IF('Data Bank'!$AC47=100,3,IF('Data Bank'!$AC47=0,0,2)))))</f>
        <v>2</v>
      </c>
      <c r="P38" s="177">
        <f ca="1">IF(P$1&lt;'Data Bank'!$AD47,"",IF(P$1&gt;'Data Bank'!$AT47,"",IF(AND('Data Bank'!$AC47&lt;100,TODAY()&gt;'Data Bank'!$AT47),1,IF('Data Bank'!$AC47=100,3,IF('Data Bank'!$AC47=0,0,2)))))</f>
        <v>2</v>
      </c>
      <c r="Q38" s="177">
        <f ca="1">IF(Q$1&lt;'Data Bank'!$AD47,"",IF(Q$1&gt;'Data Bank'!$AT47,"",IF(AND('Data Bank'!$AC47&lt;100,TODAY()&gt;'Data Bank'!$AT47),1,IF('Data Bank'!$AC47=100,3,IF('Data Bank'!$AC47=0,0,2)))))</f>
        <v>2</v>
      </c>
      <c r="R38" s="177">
        <f ca="1">IF(R$1&lt;'Data Bank'!$AD47,"",IF(R$1&gt;'Data Bank'!$AT47,"",IF(AND('Data Bank'!$AC47&lt;100,TODAY()&gt;'Data Bank'!$AT47),1,IF('Data Bank'!$AC47=100,3,IF('Data Bank'!$AC47=0,0,2)))))</f>
        <v>2</v>
      </c>
    </row>
    <row r="39" spans="1:18">
      <c r="A39" s="115" t="str">
        <f>'Data Bank'!E48</f>
        <v>Al Hamra</v>
      </c>
      <c r="B39" s="178">
        <f ca="1">IF(B$1&lt;'Data Bank'!$AD48,"",IF(B$1&gt;'Data Bank'!$AT48,"",IF(AND('Data Bank'!$AC48&lt;100,TODAY()&gt;'Data Bank'!$AT48),1,IF('Data Bank'!$AC48=100,3,IF('Data Bank'!$AC48=0,0,2)))))</f>
        <v>1</v>
      </c>
      <c r="C39" s="178">
        <f ca="1">IF(C$1&lt;'Data Bank'!$AD48,"",IF(C$1&gt;'Data Bank'!$AT48,"",IF(AND('Data Bank'!$AC48&lt;100,TODAY()&gt;'Data Bank'!$AT48),1,IF('Data Bank'!$AC48=100,3,IF('Data Bank'!$AC48=0,0,2)))))</f>
        <v>1</v>
      </c>
      <c r="D39" s="178" t="str">
        <f ca="1">IF(D$1&lt;'Data Bank'!$AD48,"",IF(D$1&gt;'Data Bank'!$AT48,"",IF(AND('Data Bank'!$AC48&lt;100,TODAY()&gt;'Data Bank'!$AT48),1,IF('Data Bank'!$AC48=100,3,IF('Data Bank'!$AC48=0,0,2)))))</f>
        <v/>
      </c>
      <c r="E39" s="178" t="str">
        <f ca="1">IF(E$1&lt;'Data Bank'!$AD48,"",IF(E$1&gt;'Data Bank'!$AT48,"",IF(AND('Data Bank'!$AC48&lt;100,TODAY()&gt;'Data Bank'!$AT48),1,IF('Data Bank'!$AC48=100,3,IF('Data Bank'!$AC48=0,0,2)))))</f>
        <v/>
      </c>
      <c r="F39" s="178" t="str">
        <f ca="1">IF(F$1&lt;'Data Bank'!$AD48,"",IF(F$1&gt;'Data Bank'!$AT48,"",IF(AND('Data Bank'!$AC48&lt;100,TODAY()&gt;'Data Bank'!$AT48),1,IF('Data Bank'!$AC48=100,3,IF('Data Bank'!$AC48=0,0,2)))))</f>
        <v/>
      </c>
      <c r="G39" s="178" t="str">
        <f ca="1">IF(G$1&lt;'Data Bank'!$AD48,"",IF(G$1&gt;'Data Bank'!$AT48,"",IF(AND('Data Bank'!$AC48&lt;100,TODAY()&gt;'Data Bank'!$AT48),1,IF('Data Bank'!$AC48=100,3,IF('Data Bank'!$AC48=0,0,2)))))</f>
        <v/>
      </c>
      <c r="H39" s="178" t="str">
        <f ca="1">IF(H$1&lt;'Data Bank'!$AD48,"",IF(H$1&gt;'Data Bank'!$AT48,"",IF(AND('Data Bank'!$AC48&lt;100,TODAY()&gt;'Data Bank'!$AT48),1,IF('Data Bank'!$AC48=100,3,IF('Data Bank'!$AC48=0,0,2)))))</f>
        <v/>
      </c>
      <c r="I39" s="178" t="str">
        <f ca="1">IF(I$1&lt;'Data Bank'!$AD48,"",IF(I$1&gt;'Data Bank'!$AT48,"",IF(AND('Data Bank'!$AC48&lt;100,TODAY()&gt;'Data Bank'!$AT48),1,IF('Data Bank'!$AC48=100,3,IF('Data Bank'!$AC48=0,0,2)))))</f>
        <v/>
      </c>
      <c r="J39" s="177" t="str">
        <f ca="1">IF(J$1&lt;'Data Bank'!$AD48,"",IF(J$1&gt;'Data Bank'!$AT48,"",IF(AND('Data Bank'!$AC48&lt;100,TODAY()&gt;'Data Bank'!$AT48),1,IF('Data Bank'!$AC48=100,3,IF('Data Bank'!$AC48=0,0,2)))))</f>
        <v/>
      </c>
      <c r="K39" s="177" t="str">
        <f ca="1">IF(K$1&lt;'Data Bank'!$AD48,"",IF(K$1&gt;'Data Bank'!$AT48,"",IF(AND('Data Bank'!$AC48&lt;100,TODAY()&gt;'Data Bank'!$AT48),1,IF('Data Bank'!$AC48=100,3,IF('Data Bank'!$AC48=0,0,2)))))</f>
        <v/>
      </c>
      <c r="L39" s="177" t="str">
        <f ca="1">IF(L$1&lt;'Data Bank'!$AD48,"",IF(L$1&gt;'Data Bank'!$AT48,"",IF(AND('Data Bank'!$AC48&lt;100,TODAY()&gt;'Data Bank'!$AT48),1,IF('Data Bank'!$AC48=100,3,IF('Data Bank'!$AC48=0,0,2)))))</f>
        <v/>
      </c>
      <c r="M39" s="177" t="str">
        <f ca="1">IF(M$1&lt;'Data Bank'!$AD48,"",IF(M$1&gt;'Data Bank'!$AT48,"",IF(AND('Data Bank'!$AC48&lt;100,TODAY()&gt;'Data Bank'!$AT48),1,IF('Data Bank'!$AC48=100,3,IF('Data Bank'!$AC48=0,0,2)))))</f>
        <v/>
      </c>
      <c r="N39" s="177" t="str">
        <f ca="1">IF(N$1&lt;'Data Bank'!$AD48,"",IF(N$1&gt;'Data Bank'!$AT48,"",IF(AND('Data Bank'!$AC48&lt;100,TODAY()&gt;'Data Bank'!$AT48),1,IF('Data Bank'!$AC48=100,3,IF('Data Bank'!$AC48=0,0,2)))))</f>
        <v/>
      </c>
      <c r="O39" s="177" t="str">
        <f ca="1">IF(O$1&lt;'Data Bank'!$AD48,"",IF(O$1&gt;'Data Bank'!$AT48,"",IF(AND('Data Bank'!$AC48&lt;100,TODAY()&gt;'Data Bank'!$AT48),1,IF('Data Bank'!$AC48=100,3,IF('Data Bank'!$AC48=0,0,2)))))</f>
        <v/>
      </c>
      <c r="P39" s="177" t="str">
        <f ca="1">IF(P$1&lt;'Data Bank'!$AD48,"",IF(P$1&gt;'Data Bank'!$AT48,"",IF(AND('Data Bank'!$AC48&lt;100,TODAY()&gt;'Data Bank'!$AT48),1,IF('Data Bank'!$AC48=100,3,IF('Data Bank'!$AC48=0,0,2)))))</f>
        <v/>
      </c>
      <c r="Q39" s="177" t="str">
        <f ca="1">IF(Q$1&lt;'Data Bank'!$AD48,"",IF(Q$1&gt;'Data Bank'!$AT48,"",IF(AND('Data Bank'!$AC48&lt;100,TODAY()&gt;'Data Bank'!$AT48),1,IF('Data Bank'!$AC48=100,3,IF('Data Bank'!$AC48=0,0,2)))))</f>
        <v/>
      </c>
      <c r="R39" s="177" t="str">
        <f ca="1">IF(R$1&lt;'Data Bank'!$AD48,"",IF(R$1&gt;'Data Bank'!$AT48,"",IF(AND('Data Bank'!$AC48&lt;100,TODAY()&gt;'Data Bank'!$AT48),1,IF('Data Bank'!$AC48=100,3,IF('Data Bank'!$AC48=0,0,2)))))</f>
        <v/>
      </c>
    </row>
    <row r="40" spans="1:18">
      <c r="A40" s="115" t="str">
        <f>'Data Bank'!E49</f>
        <v>Garden Town</v>
      </c>
      <c r="B40" s="178">
        <f ca="1">IF(B$1&lt;'Data Bank'!$AD49,"",IF(B$1&gt;'Data Bank'!$AT49,"",IF(AND('Data Bank'!$AC49&lt;100,TODAY()&gt;'Data Bank'!$AT49),1,IF('Data Bank'!$AC49=100,3,IF('Data Bank'!$AC49=0,0,2)))))</f>
        <v>0</v>
      </c>
      <c r="C40" s="178">
        <f ca="1">IF(C$1&lt;'Data Bank'!$AD49,"",IF(C$1&gt;'Data Bank'!$AT49,"",IF(AND('Data Bank'!$AC49&lt;100,TODAY()&gt;'Data Bank'!$AT49),1,IF('Data Bank'!$AC49=100,3,IF('Data Bank'!$AC49=0,0,2)))))</f>
        <v>0</v>
      </c>
      <c r="D40" s="178">
        <f ca="1">IF(D$1&lt;'Data Bank'!$AD49,"",IF(D$1&gt;'Data Bank'!$AT49,"",IF(AND('Data Bank'!$AC49&lt;100,TODAY()&gt;'Data Bank'!$AT49),1,IF('Data Bank'!$AC49=100,3,IF('Data Bank'!$AC49=0,0,2)))))</f>
        <v>0</v>
      </c>
      <c r="E40" s="178">
        <f ca="1">IF(E$1&lt;'Data Bank'!$AD49,"",IF(E$1&gt;'Data Bank'!$AT49,"",IF(AND('Data Bank'!$AC49&lt;100,TODAY()&gt;'Data Bank'!$AT49),1,IF('Data Bank'!$AC49=100,3,IF('Data Bank'!$AC49=0,0,2)))))</f>
        <v>0</v>
      </c>
      <c r="F40" s="178">
        <f ca="1">IF(F$1&lt;'Data Bank'!$AD49,"",IF(F$1&gt;'Data Bank'!$AT49,"",IF(AND('Data Bank'!$AC49&lt;100,TODAY()&gt;'Data Bank'!$AT49),1,IF('Data Bank'!$AC49=100,3,IF('Data Bank'!$AC49=0,0,2)))))</f>
        <v>0</v>
      </c>
      <c r="G40" s="178">
        <f ca="1">IF(G$1&lt;'Data Bank'!$AD49,"",IF(G$1&gt;'Data Bank'!$AT49,"",IF(AND('Data Bank'!$AC49&lt;100,TODAY()&gt;'Data Bank'!$AT49),1,IF('Data Bank'!$AC49=100,3,IF('Data Bank'!$AC49=0,0,2)))))</f>
        <v>0</v>
      </c>
      <c r="H40" s="178">
        <f ca="1">IF(H$1&lt;'Data Bank'!$AD49,"",IF(H$1&gt;'Data Bank'!$AT49,"",IF(AND('Data Bank'!$AC49&lt;100,TODAY()&gt;'Data Bank'!$AT49),1,IF('Data Bank'!$AC49=100,3,IF('Data Bank'!$AC49=0,0,2)))))</f>
        <v>0</v>
      </c>
      <c r="I40" s="178">
        <f ca="1">IF(I$1&lt;'Data Bank'!$AD49,"",IF(I$1&gt;'Data Bank'!$AT49,"",IF(AND('Data Bank'!$AC49&lt;100,TODAY()&gt;'Data Bank'!$AT49),1,IF('Data Bank'!$AC49=100,3,IF('Data Bank'!$AC49=0,0,2)))))</f>
        <v>0</v>
      </c>
      <c r="J40" s="177" t="str">
        <f ca="1">IF(J$1&lt;'Data Bank'!$AD49,"",IF(J$1&gt;'Data Bank'!$AT49,"",IF(AND('Data Bank'!$AC49&lt;100,TODAY()&gt;'Data Bank'!$AT49),1,IF('Data Bank'!$AC49=100,3,IF('Data Bank'!$AC49=0,0,2)))))</f>
        <v/>
      </c>
      <c r="K40" s="177" t="str">
        <f ca="1">IF(K$1&lt;'Data Bank'!$AD49,"",IF(K$1&gt;'Data Bank'!$AT49,"",IF(AND('Data Bank'!$AC49&lt;100,TODAY()&gt;'Data Bank'!$AT49),1,IF('Data Bank'!$AC49=100,3,IF('Data Bank'!$AC49=0,0,2)))))</f>
        <v/>
      </c>
      <c r="L40" s="177" t="str">
        <f ca="1">IF(L$1&lt;'Data Bank'!$AD49,"",IF(L$1&gt;'Data Bank'!$AT49,"",IF(AND('Data Bank'!$AC49&lt;100,TODAY()&gt;'Data Bank'!$AT49),1,IF('Data Bank'!$AC49=100,3,IF('Data Bank'!$AC49=0,0,2)))))</f>
        <v/>
      </c>
      <c r="M40" s="177" t="str">
        <f ca="1">IF(M$1&lt;'Data Bank'!$AD49,"",IF(M$1&gt;'Data Bank'!$AT49,"",IF(AND('Data Bank'!$AC49&lt;100,TODAY()&gt;'Data Bank'!$AT49),1,IF('Data Bank'!$AC49=100,3,IF('Data Bank'!$AC49=0,0,2)))))</f>
        <v/>
      </c>
      <c r="N40" s="177" t="str">
        <f ca="1">IF(N$1&lt;'Data Bank'!$AD49,"",IF(N$1&gt;'Data Bank'!$AT49,"",IF(AND('Data Bank'!$AC49&lt;100,TODAY()&gt;'Data Bank'!$AT49),1,IF('Data Bank'!$AC49=100,3,IF('Data Bank'!$AC49=0,0,2)))))</f>
        <v/>
      </c>
      <c r="O40" s="177" t="str">
        <f ca="1">IF(O$1&lt;'Data Bank'!$AD49,"",IF(O$1&gt;'Data Bank'!$AT49,"",IF(AND('Data Bank'!$AC49&lt;100,TODAY()&gt;'Data Bank'!$AT49),1,IF('Data Bank'!$AC49=100,3,IF('Data Bank'!$AC49=0,0,2)))))</f>
        <v/>
      </c>
      <c r="P40" s="177" t="str">
        <f ca="1">IF(P$1&lt;'Data Bank'!$AD49,"",IF(P$1&gt;'Data Bank'!$AT49,"",IF(AND('Data Bank'!$AC49&lt;100,TODAY()&gt;'Data Bank'!$AT49),1,IF('Data Bank'!$AC49=100,3,IF('Data Bank'!$AC49=0,0,2)))))</f>
        <v/>
      </c>
      <c r="Q40" s="177" t="str">
        <f ca="1">IF(Q$1&lt;'Data Bank'!$AD49,"",IF(Q$1&gt;'Data Bank'!$AT49,"",IF(AND('Data Bank'!$AC49&lt;100,TODAY()&gt;'Data Bank'!$AT49),1,IF('Data Bank'!$AC49=100,3,IF('Data Bank'!$AC49=0,0,2)))))</f>
        <v/>
      </c>
      <c r="R40" s="177" t="str">
        <f ca="1">IF(R$1&lt;'Data Bank'!$AD49,"",IF(R$1&gt;'Data Bank'!$AT49,"",IF(AND('Data Bank'!$AC49&lt;100,TODAY()&gt;'Data Bank'!$AT49),1,IF('Data Bank'!$AC49=100,3,IF('Data Bank'!$AC49=0,0,2)))))</f>
        <v/>
      </c>
    </row>
    <row r="41" spans="1:18">
      <c r="A41" s="115" t="str">
        <f>'Data Bank'!E50</f>
        <v>Gul zameen Colony</v>
      </c>
      <c r="B41" s="178">
        <f ca="1">IF(B$1&lt;'Data Bank'!$AD50,"",IF(B$1&gt;'Data Bank'!$AT50,"",IF(AND('Data Bank'!$AC50&lt;100,TODAY()&gt;'Data Bank'!$AT50),1,IF('Data Bank'!$AC50=100,3,IF('Data Bank'!$AC50=0,0,2)))))</f>
        <v>0</v>
      </c>
      <c r="C41" s="178">
        <f ca="1">IF(C$1&lt;'Data Bank'!$AD50,"",IF(C$1&gt;'Data Bank'!$AT50,"",IF(AND('Data Bank'!$AC50&lt;100,TODAY()&gt;'Data Bank'!$AT50),1,IF('Data Bank'!$AC50=100,3,IF('Data Bank'!$AC50=0,0,2)))))</f>
        <v>0</v>
      </c>
      <c r="D41" s="178">
        <f ca="1">IF(D$1&lt;'Data Bank'!$AD50,"",IF(D$1&gt;'Data Bank'!$AT50,"",IF(AND('Data Bank'!$AC50&lt;100,TODAY()&gt;'Data Bank'!$AT50),1,IF('Data Bank'!$AC50=100,3,IF('Data Bank'!$AC50=0,0,2)))))</f>
        <v>0</v>
      </c>
      <c r="E41" s="178">
        <f ca="1">IF(E$1&lt;'Data Bank'!$AD50,"",IF(E$1&gt;'Data Bank'!$AT50,"",IF(AND('Data Bank'!$AC50&lt;100,TODAY()&gt;'Data Bank'!$AT50),1,IF('Data Bank'!$AC50=100,3,IF('Data Bank'!$AC50=0,0,2)))))</f>
        <v>0</v>
      </c>
      <c r="F41" s="178">
        <f ca="1">IF(F$1&lt;'Data Bank'!$AD50,"",IF(F$1&gt;'Data Bank'!$AT50,"",IF(AND('Data Bank'!$AC50&lt;100,TODAY()&gt;'Data Bank'!$AT50),1,IF('Data Bank'!$AC50=100,3,IF('Data Bank'!$AC50=0,0,2)))))</f>
        <v>0</v>
      </c>
      <c r="G41" s="178">
        <f ca="1">IF(G$1&lt;'Data Bank'!$AD50,"",IF(G$1&gt;'Data Bank'!$AT50,"",IF(AND('Data Bank'!$AC50&lt;100,TODAY()&gt;'Data Bank'!$AT50),1,IF('Data Bank'!$AC50=100,3,IF('Data Bank'!$AC50=0,0,2)))))</f>
        <v>0</v>
      </c>
      <c r="H41" s="178">
        <f ca="1">IF(H$1&lt;'Data Bank'!$AD50,"",IF(H$1&gt;'Data Bank'!$AT50,"",IF(AND('Data Bank'!$AC50&lt;100,TODAY()&gt;'Data Bank'!$AT50),1,IF('Data Bank'!$AC50=100,3,IF('Data Bank'!$AC50=0,0,2)))))</f>
        <v>0</v>
      </c>
      <c r="I41" s="178">
        <f ca="1">IF(I$1&lt;'Data Bank'!$AD50,"",IF(I$1&gt;'Data Bank'!$AT50,"",IF(AND('Data Bank'!$AC50&lt;100,TODAY()&gt;'Data Bank'!$AT50),1,IF('Data Bank'!$AC50=100,3,IF('Data Bank'!$AC50=0,0,2)))))</f>
        <v>0</v>
      </c>
      <c r="J41" s="177" t="str">
        <f ca="1">IF(J$1&lt;'Data Bank'!$AD50,"",IF(J$1&gt;'Data Bank'!$AT50,"",IF(AND('Data Bank'!$AC50&lt;100,TODAY()&gt;'Data Bank'!$AT50),1,IF('Data Bank'!$AC50=100,3,IF('Data Bank'!$AC50=0,0,2)))))</f>
        <v/>
      </c>
      <c r="K41" s="177" t="str">
        <f ca="1">IF(K$1&lt;'Data Bank'!$AD50,"",IF(K$1&gt;'Data Bank'!$AT50,"",IF(AND('Data Bank'!$AC50&lt;100,TODAY()&gt;'Data Bank'!$AT50),1,IF('Data Bank'!$AC50=100,3,IF('Data Bank'!$AC50=0,0,2)))))</f>
        <v/>
      </c>
      <c r="L41" s="177" t="str">
        <f ca="1">IF(L$1&lt;'Data Bank'!$AD50,"",IF(L$1&gt;'Data Bank'!$AT50,"",IF(AND('Data Bank'!$AC50&lt;100,TODAY()&gt;'Data Bank'!$AT50),1,IF('Data Bank'!$AC50=100,3,IF('Data Bank'!$AC50=0,0,2)))))</f>
        <v/>
      </c>
      <c r="M41" s="177" t="str">
        <f ca="1">IF(M$1&lt;'Data Bank'!$AD50,"",IF(M$1&gt;'Data Bank'!$AT50,"",IF(AND('Data Bank'!$AC50&lt;100,TODAY()&gt;'Data Bank'!$AT50),1,IF('Data Bank'!$AC50=100,3,IF('Data Bank'!$AC50=0,0,2)))))</f>
        <v/>
      </c>
      <c r="N41" s="177" t="str">
        <f ca="1">IF(N$1&lt;'Data Bank'!$AD50,"",IF(N$1&gt;'Data Bank'!$AT50,"",IF(AND('Data Bank'!$AC50&lt;100,TODAY()&gt;'Data Bank'!$AT50),1,IF('Data Bank'!$AC50=100,3,IF('Data Bank'!$AC50=0,0,2)))))</f>
        <v/>
      </c>
      <c r="O41" s="177" t="str">
        <f ca="1">IF(O$1&lt;'Data Bank'!$AD50,"",IF(O$1&gt;'Data Bank'!$AT50,"",IF(AND('Data Bank'!$AC50&lt;100,TODAY()&gt;'Data Bank'!$AT50),1,IF('Data Bank'!$AC50=100,3,IF('Data Bank'!$AC50=0,0,2)))))</f>
        <v/>
      </c>
      <c r="P41" s="177" t="str">
        <f ca="1">IF(P$1&lt;'Data Bank'!$AD50,"",IF(P$1&gt;'Data Bank'!$AT50,"",IF(AND('Data Bank'!$AC50&lt;100,TODAY()&gt;'Data Bank'!$AT50),1,IF('Data Bank'!$AC50=100,3,IF('Data Bank'!$AC50=0,0,2)))))</f>
        <v/>
      </c>
      <c r="Q41" s="177" t="str">
        <f ca="1">IF(Q$1&lt;'Data Bank'!$AD50,"",IF(Q$1&gt;'Data Bank'!$AT50,"",IF(AND('Data Bank'!$AC50&lt;100,TODAY()&gt;'Data Bank'!$AT50),1,IF('Data Bank'!$AC50=100,3,IF('Data Bank'!$AC50=0,0,2)))))</f>
        <v/>
      </c>
      <c r="R41" s="177" t="str">
        <f ca="1">IF(R$1&lt;'Data Bank'!$AD50,"",IF(R$1&gt;'Data Bank'!$AT50,"",IF(AND('Data Bank'!$AC50&lt;100,TODAY()&gt;'Data Bank'!$AT50),1,IF('Data Bank'!$AC50=100,3,IF('Data Bank'!$AC50=0,0,2)))))</f>
        <v/>
      </c>
    </row>
    <row r="42" spans="1:18">
      <c r="A42" s="115" t="str">
        <f>'Data Bank'!E51</f>
        <v>Gulberg housing Society</v>
      </c>
      <c r="B42" s="178">
        <f ca="1">IF(B$1&lt;'Data Bank'!$AD51,"",IF(B$1&gt;'Data Bank'!$AT51,"",IF(AND('Data Bank'!$AC51&lt;100,TODAY()&gt;'Data Bank'!$AT51),1,IF('Data Bank'!$AC51=100,3,IF('Data Bank'!$AC51=0,0,2)))))</f>
        <v>0</v>
      </c>
      <c r="C42" s="178">
        <f ca="1">IF(C$1&lt;'Data Bank'!$AD51,"",IF(C$1&gt;'Data Bank'!$AT51,"",IF(AND('Data Bank'!$AC51&lt;100,TODAY()&gt;'Data Bank'!$AT51),1,IF('Data Bank'!$AC51=100,3,IF('Data Bank'!$AC51=0,0,2)))))</f>
        <v>0</v>
      </c>
      <c r="D42" s="178">
        <f ca="1">IF(D$1&lt;'Data Bank'!$AD51,"",IF(D$1&gt;'Data Bank'!$AT51,"",IF(AND('Data Bank'!$AC51&lt;100,TODAY()&gt;'Data Bank'!$AT51),1,IF('Data Bank'!$AC51=100,3,IF('Data Bank'!$AC51=0,0,2)))))</f>
        <v>0</v>
      </c>
      <c r="E42" s="178">
        <f ca="1">IF(E$1&lt;'Data Bank'!$AD51,"",IF(E$1&gt;'Data Bank'!$AT51,"",IF(AND('Data Bank'!$AC51&lt;100,TODAY()&gt;'Data Bank'!$AT51),1,IF('Data Bank'!$AC51=100,3,IF('Data Bank'!$AC51=0,0,2)))))</f>
        <v>0</v>
      </c>
      <c r="F42" s="178">
        <f ca="1">IF(F$1&lt;'Data Bank'!$AD51,"",IF(F$1&gt;'Data Bank'!$AT51,"",IF(AND('Data Bank'!$AC51&lt;100,TODAY()&gt;'Data Bank'!$AT51),1,IF('Data Bank'!$AC51=100,3,IF('Data Bank'!$AC51=0,0,2)))))</f>
        <v>0</v>
      </c>
      <c r="G42" s="178">
        <f ca="1">IF(G$1&lt;'Data Bank'!$AD51,"",IF(G$1&gt;'Data Bank'!$AT51,"",IF(AND('Data Bank'!$AC51&lt;100,TODAY()&gt;'Data Bank'!$AT51),1,IF('Data Bank'!$AC51=100,3,IF('Data Bank'!$AC51=0,0,2)))))</f>
        <v>0</v>
      </c>
      <c r="H42" s="178">
        <f ca="1">IF(H$1&lt;'Data Bank'!$AD51,"",IF(H$1&gt;'Data Bank'!$AT51,"",IF(AND('Data Bank'!$AC51&lt;100,TODAY()&gt;'Data Bank'!$AT51),1,IF('Data Bank'!$AC51=100,3,IF('Data Bank'!$AC51=0,0,2)))))</f>
        <v>0</v>
      </c>
      <c r="I42" s="178">
        <f ca="1">IF(I$1&lt;'Data Bank'!$AD51,"",IF(I$1&gt;'Data Bank'!$AT51,"",IF(AND('Data Bank'!$AC51&lt;100,TODAY()&gt;'Data Bank'!$AT51),1,IF('Data Bank'!$AC51=100,3,IF('Data Bank'!$AC51=0,0,2)))))</f>
        <v>0</v>
      </c>
      <c r="J42" s="177" t="str">
        <f ca="1">IF(J$1&lt;'Data Bank'!$AD51,"",IF(J$1&gt;'Data Bank'!$AT51,"",IF(AND('Data Bank'!$AC51&lt;100,TODAY()&gt;'Data Bank'!$AT51),1,IF('Data Bank'!$AC51=100,3,IF('Data Bank'!$AC51=0,0,2)))))</f>
        <v/>
      </c>
      <c r="K42" s="177" t="str">
        <f ca="1">IF(K$1&lt;'Data Bank'!$AD51,"",IF(K$1&gt;'Data Bank'!$AT51,"",IF(AND('Data Bank'!$AC51&lt;100,TODAY()&gt;'Data Bank'!$AT51),1,IF('Data Bank'!$AC51=100,3,IF('Data Bank'!$AC51=0,0,2)))))</f>
        <v/>
      </c>
      <c r="L42" s="177" t="str">
        <f ca="1">IF(L$1&lt;'Data Bank'!$AD51,"",IF(L$1&gt;'Data Bank'!$AT51,"",IF(AND('Data Bank'!$AC51&lt;100,TODAY()&gt;'Data Bank'!$AT51),1,IF('Data Bank'!$AC51=100,3,IF('Data Bank'!$AC51=0,0,2)))))</f>
        <v/>
      </c>
      <c r="M42" s="177" t="str">
        <f ca="1">IF(M$1&lt;'Data Bank'!$AD51,"",IF(M$1&gt;'Data Bank'!$AT51,"",IF(AND('Data Bank'!$AC51&lt;100,TODAY()&gt;'Data Bank'!$AT51),1,IF('Data Bank'!$AC51=100,3,IF('Data Bank'!$AC51=0,0,2)))))</f>
        <v/>
      </c>
      <c r="N42" s="177" t="str">
        <f ca="1">IF(N$1&lt;'Data Bank'!$AD51,"",IF(N$1&gt;'Data Bank'!$AT51,"",IF(AND('Data Bank'!$AC51&lt;100,TODAY()&gt;'Data Bank'!$AT51),1,IF('Data Bank'!$AC51=100,3,IF('Data Bank'!$AC51=0,0,2)))))</f>
        <v/>
      </c>
      <c r="O42" s="177" t="str">
        <f ca="1">IF(O$1&lt;'Data Bank'!$AD51,"",IF(O$1&gt;'Data Bank'!$AT51,"",IF(AND('Data Bank'!$AC51&lt;100,TODAY()&gt;'Data Bank'!$AT51),1,IF('Data Bank'!$AC51=100,3,IF('Data Bank'!$AC51=0,0,2)))))</f>
        <v/>
      </c>
      <c r="P42" s="177" t="str">
        <f ca="1">IF(P$1&lt;'Data Bank'!$AD51,"",IF(P$1&gt;'Data Bank'!$AT51,"",IF(AND('Data Bank'!$AC51&lt;100,TODAY()&gt;'Data Bank'!$AT51),1,IF('Data Bank'!$AC51=100,3,IF('Data Bank'!$AC51=0,0,2)))))</f>
        <v/>
      </c>
      <c r="Q42" s="177" t="str">
        <f ca="1">IF(Q$1&lt;'Data Bank'!$AD51,"",IF(Q$1&gt;'Data Bank'!$AT51,"",IF(AND('Data Bank'!$AC51&lt;100,TODAY()&gt;'Data Bank'!$AT51),1,IF('Data Bank'!$AC51=100,3,IF('Data Bank'!$AC51=0,0,2)))))</f>
        <v/>
      </c>
      <c r="R42" s="177" t="str">
        <f ca="1">IF(R$1&lt;'Data Bank'!$AD51,"",IF(R$1&gt;'Data Bank'!$AT51,"",IF(AND('Data Bank'!$AC51&lt;100,TODAY()&gt;'Data Bank'!$AT51),1,IF('Data Bank'!$AC51=100,3,IF('Data Bank'!$AC51=0,0,2)))))</f>
        <v/>
      </c>
    </row>
    <row r="43" spans="1:18">
      <c r="A43" s="115" t="str">
        <f>'Data Bank'!E52</f>
        <v>Indus Smart City</v>
      </c>
      <c r="B43" s="178">
        <f ca="1">IF(B$1&lt;'Data Bank'!$AD52,"",IF(B$1&gt;'Data Bank'!$AT52,"",IF(AND('Data Bank'!$AC52&lt;100,TODAY()&gt;'Data Bank'!$AT52),1,IF('Data Bank'!$AC52=100,3,IF('Data Bank'!$AC52=0,0,2)))))</f>
        <v>0</v>
      </c>
      <c r="C43" s="178">
        <f ca="1">IF(C$1&lt;'Data Bank'!$AD52,"",IF(C$1&gt;'Data Bank'!$AT52,"",IF(AND('Data Bank'!$AC52&lt;100,TODAY()&gt;'Data Bank'!$AT52),1,IF('Data Bank'!$AC52=100,3,IF('Data Bank'!$AC52=0,0,2)))))</f>
        <v>0</v>
      </c>
      <c r="D43" s="178">
        <f ca="1">IF(D$1&lt;'Data Bank'!$AD52,"",IF(D$1&gt;'Data Bank'!$AT52,"",IF(AND('Data Bank'!$AC52&lt;100,TODAY()&gt;'Data Bank'!$AT52),1,IF('Data Bank'!$AC52=100,3,IF('Data Bank'!$AC52=0,0,2)))))</f>
        <v>0</v>
      </c>
      <c r="E43" s="178">
        <f ca="1">IF(E$1&lt;'Data Bank'!$AD52,"",IF(E$1&gt;'Data Bank'!$AT52,"",IF(AND('Data Bank'!$AC52&lt;100,TODAY()&gt;'Data Bank'!$AT52),1,IF('Data Bank'!$AC52=100,3,IF('Data Bank'!$AC52=0,0,2)))))</f>
        <v>0</v>
      </c>
      <c r="F43" s="178">
        <f ca="1">IF(F$1&lt;'Data Bank'!$AD52,"",IF(F$1&gt;'Data Bank'!$AT52,"",IF(AND('Data Bank'!$AC52&lt;100,TODAY()&gt;'Data Bank'!$AT52),1,IF('Data Bank'!$AC52=100,3,IF('Data Bank'!$AC52=0,0,2)))))</f>
        <v>0</v>
      </c>
      <c r="G43" s="178">
        <f ca="1">IF(G$1&lt;'Data Bank'!$AD52,"",IF(G$1&gt;'Data Bank'!$AT52,"",IF(AND('Data Bank'!$AC52&lt;100,TODAY()&gt;'Data Bank'!$AT52),1,IF('Data Bank'!$AC52=100,3,IF('Data Bank'!$AC52=0,0,2)))))</f>
        <v>0</v>
      </c>
      <c r="H43" s="178">
        <f ca="1">IF(H$1&lt;'Data Bank'!$AD52,"",IF(H$1&gt;'Data Bank'!$AT52,"",IF(AND('Data Bank'!$AC52&lt;100,TODAY()&gt;'Data Bank'!$AT52),1,IF('Data Bank'!$AC52=100,3,IF('Data Bank'!$AC52=0,0,2)))))</f>
        <v>0</v>
      </c>
      <c r="I43" s="178">
        <f ca="1">IF(I$1&lt;'Data Bank'!$AD52,"",IF(I$1&gt;'Data Bank'!$AT52,"",IF(AND('Data Bank'!$AC52&lt;100,TODAY()&gt;'Data Bank'!$AT52),1,IF('Data Bank'!$AC52=100,3,IF('Data Bank'!$AC52=0,0,2)))))</f>
        <v>0</v>
      </c>
      <c r="J43" s="177" t="str">
        <f ca="1">IF(J$1&lt;'Data Bank'!$AD52,"",IF(J$1&gt;'Data Bank'!$AT52,"",IF(AND('Data Bank'!$AC52&lt;100,TODAY()&gt;'Data Bank'!$AT52),1,IF('Data Bank'!$AC52=100,3,IF('Data Bank'!$AC52=0,0,2)))))</f>
        <v/>
      </c>
      <c r="K43" s="177" t="str">
        <f ca="1">IF(K$1&lt;'Data Bank'!$AD52,"",IF(K$1&gt;'Data Bank'!$AT52,"",IF(AND('Data Bank'!$AC52&lt;100,TODAY()&gt;'Data Bank'!$AT52),1,IF('Data Bank'!$AC52=100,3,IF('Data Bank'!$AC52=0,0,2)))))</f>
        <v/>
      </c>
      <c r="L43" s="177" t="str">
        <f ca="1">IF(L$1&lt;'Data Bank'!$AD52,"",IF(L$1&gt;'Data Bank'!$AT52,"",IF(AND('Data Bank'!$AC52&lt;100,TODAY()&gt;'Data Bank'!$AT52),1,IF('Data Bank'!$AC52=100,3,IF('Data Bank'!$AC52=0,0,2)))))</f>
        <v/>
      </c>
      <c r="M43" s="177" t="str">
        <f ca="1">IF(M$1&lt;'Data Bank'!$AD52,"",IF(M$1&gt;'Data Bank'!$AT52,"",IF(AND('Data Bank'!$AC52&lt;100,TODAY()&gt;'Data Bank'!$AT52),1,IF('Data Bank'!$AC52=100,3,IF('Data Bank'!$AC52=0,0,2)))))</f>
        <v/>
      </c>
      <c r="N43" s="177" t="str">
        <f ca="1">IF(N$1&lt;'Data Bank'!$AD52,"",IF(N$1&gt;'Data Bank'!$AT52,"",IF(AND('Data Bank'!$AC52&lt;100,TODAY()&gt;'Data Bank'!$AT52),1,IF('Data Bank'!$AC52=100,3,IF('Data Bank'!$AC52=0,0,2)))))</f>
        <v/>
      </c>
      <c r="O43" s="177" t="str">
        <f ca="1">IF(O$1&lt;'Data Bank'!$AD52,"",IF(O$1&gt;'Data Bank'!$AT52,"",IF(AND('Data Bank'!$AC52&lt;100,TODAY()&gt;'Data Bank'!$AT52),1,IF('Data Bank'!$AC52=100,3,IF('Data Bank'!$AC52=0,0,2)))))</f>
        <v/>
      </c>
      <c r="P43" s="177" t="str">
        <f ca="1">IF(P$1&lt;'Data Bank'!$AD52,"",IF(P$1&gt;'Data Bank'!$AT52,"",IF(AND('Data Bank'!$AC52&lt;100,TODAY()&gt;'Data Bank'!$AT52),1,IF('Data Bank'!$AC52=100,3,IF('Data Bank'!$AC52=0,0,2)))))</f>
        <v/>
      </c>
      <c r="Q43" s="177" t="str">
        <f ca="1">IF(Q$1&lt;'Data Bank'!$AD52,"",IF(Q$1&gt;'Data Bank'!$AT52,"",IF(AND('Data Bank'!$AC52&lt;100,TODAY()&gt;'Data Bank'!$AT52),1,IF('Data Bank'!$AC52=100,3,IF('Data Bank'!$AC52=0,0,2)))))</f>
        <v/>
      </c>
      <c r="R43" s="177" t="str">
        <f ca="1">IF(R$1&lt;'Data Bank'!$AD52,"",IF(R$1&gt;'Data Bank'!$AT52,"",IF(AND('Data Bank'!$AC52&lt;100,TODAY()&gt;'Data Bank'!$AT52),1,IF('Data Bank'!$AC52=100,3,IF('Data Bank'!$AC52=0,0,2)))))</f>
        <v/>
      </c>
    </row>
    <row r="44" spans="1:18">
      <c r="A44" s="115" t="str">
        <f>'Data Bank'!E53</f>
        <v>Al Jalil Housing P2</v>
      </c>
      <c r="B44" s="178">
        <f ca="1">IF(B$1&lt;'Data Bank'!$AD53,"",IF(B$1&gt;'Data Bank'!$AT53,"",IF(AND('Data Bank'!$AC53&lt;100,TODAY()&gt;'Data Bank'!$AT53),1,IF('Data Bank'!$AC53=100,3,IF('Data Bank'!$AC53=0,0,2)))))</f>
        <v>2</v>
      </c>
      <c r="C44" s="178">
        <f ca="1">IF(C$1&lt;'Data Bank'!$AD53,"",IF(C$1&gt;'Data Bank'!$AT53,"",IF(AND('Data Bank'!$AC53&lt;100,TODAY()&gt;'Data Bank'!$AT53),1,IF('Data Bank'!$AC53=100,3,IF('Data Bank'!$AC53=0,0,2)))))</f>
        <v>2</v>
      </c>
      <c r="D44" s="178">
        <f ca="1">IF(D$1&lt;'Data Bank'!$AD53,"",IF(D$1&gt;'Data Bank'!$AT53,"",IF(AND('Data Bank'!$AC53&lt;100,TODAY()&gt;'Data Bank'!$AT53),1,IF('Data Bank'!$AC53=100,3,IF('Data Bank'!$AC53=0,0,2)))))</f>
        <v>2</v>
      </c>
      <c r="E44" s="178">
        <f ca="1">IF(E$1&lt;'Data Bank'!$AD53,"",IF(E$1&gt;'Data Bank'!$AT53,"",IF(AND('Data Bank'!$AC53&lt;100,TODAY()&gt;'Data Bank'!$AT53),1,IF('Data Bank'!$AC53=100,3,IF('Data Bank'!$AC53=0,0,2)))))</f>
        <v>2</v>
      </c>
      <c r="F44" s="178">
        <f ca="1">IF(F$1&lt;'Data Bank'!$AD53,"",IF(F$1&gt;'Data Bank'!$AT53,"",IF(AND('Data Bank'!$AC53&lt;100,TODAY()&gt;'Data Bank'!$AT53),1,IF('Data Bank'!$AC53=100,3,IF('Data Bank'!$AC53=0,0,2)))))</f>
        <v>2</v>
      </c>
      <c r="G44" s="178">
        <f ca="1">IF(G$1&lt;'Data Bank'!$AD53,"",IF(G$1&gt;'Data Bank'!$AT53,"",IF(AND('Data Bank'!$AC53&lt;100,TODAY()&gt;'Data Bank'!$AT53),1,IF('Data Bank'!$AC53=100,3,IF('Data Bank'!$AC53=0,0,2)))))</f>
        <v>2</v>
      </c>
      <c r="H44" s="178">
        <f ca="1">IF(H$1&lt;'Data Bank'!$AD53,"",IF(H$1&gt;'Data Bank'!$AT53,"",IF(AND('Data Bank'!$AC53&lt;100,TODAY()&gt;'Data Bank'!$AT53),1,IF('Data Bank'!$AC53=100,3,IF('Data Bank'!$AC53=0,0,2)))))</f>
        <v>2</v>
      </c>
      <c r="I44" s="178">
        <f ca="1">IF(I$1&lt;'Data Bank'!$AD53,"",IF(I$1&gt;'Data Bank'!$AT53,"",IF(AND('Data Bank'!$AC53&lt;100,TODAY()&gt;'Data Bank'!$AT53),1,IF('Data Bank'!$AC53=100,3,IF('Data Bank'!$AC53=0,0,2)))))</f>
        <v>2</v>
      </c>
      <c r="J44" s="177">
        <f ca="1">IF(J$1&lt;'Data Bank'!$AD53,"",IF(J$1&gt;'Data Bank'!$AT53,"",IF(AND('Data Bank'!$AC53&lt;100,TODAY()&gt;'Data Bank'!$AT53),1,IF('Data Bank'!$AC53=100,3,IF('Data Bank'!$AC53=0,0,2)))))</f>
        <v>2</v>
      </c>
      <c r="K44" s="177">
        <f ca="1">IF(K$1&lt;'Data Bank'!$AD53,"",IF(K$1&gt;'Data Bank'!$AT53,"",IF(AND('Data Bank'!$AC53&lt;100,TODAY()&gt;'Data Bank'!$AT53),1,IF('Data Bank'!$AC53=100,3,IF('Data Bank'!$AC53=0,0,2)))))</f>
        <v>2</v>
      </c>
      <c r="L44" s="177">
        <f ca="1">IF(L$1&lt;'Data Bank'!$AD53,"",IF(L$1&gt;'Data Bank'!$AT53,"",IF(AND('Data Bank'!$AC53&lt;100,TODAY()&gt;'Data Bank'!$AT53),1,IF('Data Bank'!$AC53=100,3,IF('Data Bank'!$AC53=0,0,2)))))</f>
        <v>2</v>
      </c>
      <c r="M44" s="177">
        <f ca="1">IF(M$1&lt;'Data Bank'!$AD53,"",IF(M$1&gt;'Data Bank'!$AT53,"",IF(AND('Data Bank'!$AC53&lt;100,TODAY()&gt;'Data Bank'!$AT53),1,IF('Data Bank'!$AC53=100,3,IF('Data Bank'!$AC53=0,0,2)))))</f>
        <v>2</v>
      </c>
      <c r="N44" s="177">
        <f ca="1">IF(N$1&lt;'Data Bank'!$AD53,"",IF(N$1&gt;'Data Bank'!$AT53,"",IF(AND('Data Bank'!$AC53&lt;100,TODAY()&gt;'Data Bank'!$AT53),1,IF('Data Bank'!$AC53=100,3,IF('Data Bank'!$AC53=0,0,2)))))</f>
        <v>2</v>
      </c>
      <c r="O44" s="177">
        <f ca="1">IF(O$1&lt;'Data Bank'!$AD53,"",IF(O$1&gt;'Data Bank'!$AT53,"",IF(AND('Data Bank'!$AC53&lt;100,TODAY()&gt;'Data Bank'!$AT53),1,IF('Data Bank'!$AC53=100,3,IF('Data Bank'!$AC53=0,0,2)))))</f>
        <v>2</v>
      </c>
      <c r="P44" s="177">
        <f ca="1">IF(P$1&lt;'Data Bank'!$AD53,"",IF(P$1&gt;'Data Bank'!$AT53,"",IF(AND('Data Bank'!$AC53&lt;100,TODAY()&gt;'Data Bank'!$AT53),1,IF('Data Bank'!$AC53=100,3,IF('Data Bank'!$AC53=0,0,2)))))</f>
        <v>2</v>
      </c>
      <c r="Q44" s="177">
        <f ca="1">IF(Q$1&lt;'Data Bank'!$AD53,"",IF(Q$1&gt;'Data Bank'!$AT53,"",IF(AND('Data Bank'!$AC53&lt;100,TODAY()&gt;'Data Bank'!$AT53),1,IF('Data Bank'!$AC53=100,3,IF('Data Bank'!$AC53=0,0,2)))))</f>
        <v>2</v>
      </c>
      <c r="R44" s="177">
        <f ca="1">IF(R$1&lt;'Data Bank'!$AD53,"",IF(R$1&gt;'Data Bank'!$AT53,"",IF(AND('Data Bank'!$AC53&lt;100,TODAY()&gt;'Data Bank'!$AT53),1,IF('Data Bank'!$AC53=100,3,IF('Data Bank'!$AC53=0,0,2)))))</f>
        <v>2</v>
      </c>
    </row>
    <row r="45" spans="1:18">
      <c r="A45" s="115" t="str">
        <f>'Data Bank'!E54</f>
        <v>Al Jalil Housing P3</v>
      </c>
      <c r="B45" s="178">
        <f ca="1">IF(B$1&lt;'Data Bank'!$AD54,"",IF(B$1&gt;'Data Bank'!$AT54,"",IF(AND('Data Bank'!$AC54&lt;100,TODAY()&gt;'Data Bank'!$AT54),1,IF('Data Bank'!$AC54=100,3,IF('Data Bank'!$AC54=0,0,2)))))</f>
        <v>2</v>
      </c>
      <c r="C45" s="178">
        <f ca="1">IF(C$1&lt;'Data Bank'!$AD54,"",IF(C$1&gt;'Data Bank'!$AT54,"",IF(AND('Data Bank'!$AC54&lt;100,TODAY()&gt;'Data Bank'!$AT54),1,IF('Data Bank'!$AC54=100,3,IF('Data Bank'!$AC54=0,0,2)))))</f>
        <v>2</v>
      </c>
      <c r="D45" s="178">
        <f ca="1">IF(D$1&lt;'Data Bank'!$AD54,"",IF(D$1&gt;'Data Bank'!$AT54,"",IF(AND('Data Bank'!$AC54&lt;100,TODAY()&gt;'Data Bank'!$AT54),1,IF('Data Bank'!$AC54=100,3,IF('Data Bank'!$AC54=0,0,2)))))</f>
        <v>2</v>
      </c>
      <c r="E45" s="178">
        <f ca="1">IF(E$1&lt;'Data Bank'!$AD54,"",IF(E$1&gt;'Data Bank'!$AT54,"",IF(AND('Data Bank'!$AC54&lt;100,TODAY()&gt;'Data Bank'!$AT54),1,IF('Data Bank'!$AC54=100,3,IF('Data Bank'!$AC54=0,0,2)))))</f>
        <v>2</v>
      </c>
      <c r="F45" s="178">
        <f ca="1">IF(F$1&lt;'Data Bank'!$AD54,"",IF(F$1&gt;'Data Bank'!$AT54,"",IF(AND('Data Bank'!$AC54&lt;100,TODAY()&gt;'Data Bank'!$AT54),1,IF('Data Bank'!$AC54=100,3,IF('Data Bank'!$AC54=0,0,2)))))</f>
        <v>2</v>
      </c>
      <c r="G45" s="178">
        <f ca="1">IF(G$1&lt;'Data Bank'!$AD54,"",IF(G$1&gt;'Data Bank'!$AT54,"",IF(AND('Data Bank'!$AC54&lt;100,TODAY()&gt;'Data Bank'!$AT54),1,IF('Data Bank'!$AC54=100,3,IF('Data Bank'!$AC54=0,0,2)))))</f>
        <v>2</v>
      </c>
      <c r="H45" s="178">
        <f ca="1">IF(H$1&lt;'Data Bank'!$AD54,"",IF(H$1&gt;'Data Bank'!$AT54,"",IF(AND('Data Bank'!$AC54&lt;100,TODAY()&gt;'Data Bank'!$AT54),1,IF('Data Bank'!$AC54=100,3,IF('Data Bank'!$AC54=0,0,2)))))</f>
        <v>2</v>
      </c>
      <c r="I45" s="178">
        <f ca="1">IF(I$1&lt;'Data Bank'!$AD54,"",IF(I$1&gt;'Data Bank'!$AT54,"",IF(AND('Data Bank'!$AC54&lt;100,TODAY()&gt;'Data Bank'!$AT54),1,IF('Data Bank'!$AC54=100,3,IF('Data Bank'!$AC54=0,0,2)))))</f>
        <v>2</v>
      </c>
      <c r="J45" s="177">
        <f ca="1">IF(J$1&lt;'Data Bank'!$AD54,"",IF(J$1&gt;'Data Bank'!$AT54,"",IF(AND('Data Bank'!$AC54&lt;100,TODAY()&gt;'Data Bank'!$AT54),1,IF('Data Bank'!$AC54=100,3,IF('Data Bank'!$AC54=0,0,2)))))</f>
        <v>2</v>
      </c>
      <c r="K45" s="177">
        <f ca="1">IF(K$1&lt;'Data Bank'!$AD54,"",IF(K$1&gt;'Data Bank'!$AT54,"",IF(AND('Data Bank'!$AC54&lt;100,TODAY()&gt;'Data Bank'!$AT54),1,IF('Data Bank'!$AC54=100,3,IF('Data Bank'!$AC54=0,0,2)))))</f>
        <v>2</v>
      </c>
      <c r="L45" s="177">
        <f ca="1">IF(L$1&lt;'Data Bank'!$AD54,"",IF(L$1&gt;'Data Bank'!$AT54,"",IF(AND('Data Bank'!$AC54&lt;100,TODAY()&gt;'Data Bank'!$AT54),1,IF('Data Bank'!$AC54=100,3,IF('Data Bank'!$AC54=0,0,2)))))</f>
        <v>2</v>
      </c>
      <c r="M45" s="177">
        <f ca="1">IF(M$1&lt;'Data Bank'!$AD54,"",IF(M$1&gt;'Data Bank'!$AT54,"",IF(AND('Data Bank'!$AC54&lt;100,TODAY()&gt;'Data Bank'!$AT54),1,IF('Data Bank'!$AC54=100,3,IF('Data Bank'!$AC54=0,0,2)))))</f>
        <v>2</v>
      </c>
      <c r="N45" s="177">
        <f ca="1">IF(N$1&lt;'Data Bank'!$AD54,"",IF(N$1&gt;'Data Bank'!$AT54,"",IF(AND('Data Bank'!$AC54&lt;100,TODAY()&gt;'Data Bank'!$AT54),1,IF('Data Bank'!$AC54=100,3,IF('Data Bank'!$AC54=0,0,2)))))</f>
        <v>2</v>
      </c>
      <c r="O45" s="177">
        <f ca="1">IF(O$1&lt;'Data Bank'!$AD54,"",IF(O$1&gt;'Data Bank'!$AT54,"",IF(AND('Data Bank'!$AC54&lt;100,TODAY()&gt;'Data Bank'!$AT54),1,IF('Data Bank'!$AC54=100,3,IF('Data Bank'!$AC54=0,0,2)))))</f>
        <v>2</v>
      </c>
      <c r="P45" s="177">
        <f ca="1">IF(P$1&lt;'Data Bank'!$AD54,"",IF(P$1&gt;'Data Bank'!$AT54,"",IF(AND('Data Bank'!$AC54&lt;100,TODAY()&gt;'Data Bank'!$AT54),1,IF('Data Bank'!$AC54=100,3,IF('Data Bank'!$AC54=0,0,2)))))</f>
        <v>2</v>
      </c>
      <c r="Q45" s="177">
        <f ca="1">IF(Q$1&lt;'Data Bank'!$AD54,"",IF(Q$1&gt;'Data Bank'!$AT54,"",IF(AND('Data Bank'!$AC54&lt;100,TODAY()&gt;'Data Bank'!$AT54),1,IF('Data Bank'!$AC54=100,3,IF('Data Bank'!$AC54=0,0,2)))))</f>
        <v>2</v>
      </c>
      <c r="R45" s="177">
        <f ca="1">IF(R$1&lt;'Data Bank'!$AD54,"",IF(R$1&gt;'Data Bank'!$AT54,"",IF(AND('Data Bank'!$AC54&lt;100,TODAY()&gt;'Data Bank'!$AT54),1,IF('Data Bank'!$AC54=100,3,IF('Data Bank'!$AC54=0,0,2)))))</f>
        <v>2</v>
      </c>
    </row>
    <row r="46" spans="1:18">
      <c r="A46" s="115" t="str">
        <f>'Data Bank'!E55</f>
        <v>Al Jalil Housing P4</v>
      </c>
      <c r="B46" s="178">
        <f ca="1">IF(B$1&lt;'Data Bank'!$AD55,"",IF(B$1&gt;'Data Bank'!$AT55,"",IF(AND('Data Bank'!$AC55&lt;100,TODAY()&gt;'Data Bank'!$AT55),1,IF('Data Bank'!$AC55=100,3,IF('Data Bank'!$AC55=0,0,2)))))</f>
        <v>0</v>
      </c>
      <c r="C46" s="178">
        <f ca="1">IF(C$1&lt;'Data Bank'!$AD55,"",IF(C$1&gt;'Data Bank'!$AT55,"",IF(AND('Data Bank'!$AC55&lt;100,TODAY()&gt;'Data Bank'!$AT55),1,IF('Data Bank'!$AC55=100,3,IF('Data Bank'!$AC55=0,0,2)))))</f>
        <v>0</v>
      </c>
      <c r="D46" s="178">
        <f ca="1">IF(D$1&lt;'Data Bank'!$AD55,"",IF(D$1&gt;'Data Bank'!$AT55,"",IF(AND('Data Bank'!$AC55&lt;100,TODAY()&gt;'Data Bank'!$AT55),1,IF('Data Bank'!$AC55=100,3,IF('Data Bank'!$AC55=0,0,2)))))</f>
        <v>0</v>
      </c>
      <c r="E46" s="178">
        <f ca="1">IF(E$1&lt;'Data Bank'!$AD55,"",IF(E$1&gt;'Data Bank'!$AT55,"",IF(AND('Data Bank'!$AC55&lt;100,TODAY()&gt;'Data Bank'!$AT55),1,IF('Data Bank'!$AC55=100,3,IF('Data Bank'!$AC55=0,0,2)))))</f>
        <v>0</v>
      </c>
      <c r="F46" s="178">
        <f ca="1">IF(F$1&lt;'Data Bank'!$AD55,"",IF(F$1&gt;'Data Bank'!$AT55,"",IF(AND('Data Bank'!$AC55&lt;100,TODAY()&gt;'Data Bank'!$AT55),1,IF('Data Bank'!$AC55=100,3,IF('Data Bank'!$AC55=0,0,2)))))</f>
        <v>0</v>
      </c>
      <c r="G46" s="178">
        <f ca="1">IF(G$1&lt;'Data Bank'!$AD55,"",IF(G$1&gt;'Data Bank'!$AT55,"",IF(AND('Data Bank'!$AC55&lt;100,TODAY()&gt;'Data Bank'!$AT55),1,IF('Data Bank'!$AC55=100,3,IF('Data Bank'!$AC55=0,0,2)))))</f>
        <v>0</v>
      </c>
      <c r="H46" s="178">
        <f ca="1">IF(H$1&lt;'Data Bank'!$AD55,"",IF(H$1&gt;'Data Bank'!$AT55,"",IF(AND('Data Bank'!$AC55&lt;100,TODAY()&gt;'Data Bank'!$AT55),1,IF('Data Bank'!$AC55=100,3,IF('Data Bank'!$AC55=0,0,2)))))</f>
        <v>0</v>
      </c>
      <c r="I46" s="178">
        <f ca="1">IF(I$1&lt;'Data Bank'!$AD55,"",IF(I$1&gt;'Data Bank'!$AT55,"",IF(AND('Data Bank'!$AC55&lt;100,TODAY()&gt;'Data Bank'!$AT55),1,IF('Data Bank'!$AC55=100,3,IF('Data Bank'!$AC55=0,0,2)))))</f>
        <v>0</v>
      </c>
      <c r="J46" s="177">
        <f ca="1">IF(J$1&lt;'Data Bank'!$AD55,"",IF(J$1&gt;'Data Bank'!$AT55,"",IF(AND('Data Bank'!$AC55&lt;100,TODAY()&gt;'Data Bank'!$AT55),1,IF('Data Bank'!$AC55=100,3,IF('Data Bank'!$AC55=0,0,2)))))</f>
        <v>0</v>
      </c>
      <c r="K46" s="177">
        <f ca="1">IF(K$1&lt;'Data Bank'!$AD55,"",IF(K$1&gt;'Data Bank'!$AT55,"",IF(AND('Data Bank'!$AC55&lt;100,TODAY()&gt;'Data Bank'!$AT55),1,IF('Data Bank'!$AC55=100,3,IF('Data Bank'!$AC55=0,0,2)))))</f>
        <v>0</v>
      </c>
      <c r="L46" s="177">
        <f ca="1">IF(L$1&lt;'Data Bank'!$AD55,"",IF(L$1&gt;'Data Bank'!$AT55,"",IF(AND('Data Bank'!$AC55&lt;100,TODAY()&gt;'Data Bank'!$AT55),1,IF('Data Bank'!$AC55=100,3,IF('Data Bank'!$AC55=0,0,2)))))</f>
        <v>0</v>
      </c>
      <c r="M46" s="177">
        <f ca="1">IF(M$1&lt;'Data Bank'!$AD55,"",IF(M$1&gt;'Data Bank'!$AT55,"",IF(AND('Data Bank'!$AC55&lt;100,TODAY()&gt;'Data Bank'!$AT55),1,IF('Data Bank'!$AC55=100,3,IF('Data Bank'!$AC55=0,0,2)))))</f>
        <v>0</v>
      </c>
      <c r="N46" s="177">
        <f ca="1">IF(N$1&lt;'Data Bank'!$AD55,"",IF(N$1&gt;'Data Bank'!$AT55,"",IF(AND('Data Bank'!$AC55&lt;100,TODAY()&gt;'Data Bank'!$AT55),1,IF('Data Bank'!$AC55=100,3,IF('Data Bank'!$AC55=0,0,2)))))</f>
        <v>0</v>
      </c>
      <c r="O46" s="177">
        <f ca="1">IF(O$1&lt;'Data Bank'!$AD55,"",IF(O$1&gt;'Data Bank'!$AT55,"",IF(AND('Data Bank'!$AC55&lt;100,TODAY()&gt;'Data Bank'!$AT55),1,IF('Data Bank'!$AC55=100,3,IF('Data Bank'!$AC55=0,0,2)))))</f>
        <v>0</v>
      </c>
      <c r="P46" s="177">
        <f ca="1">IF(P$1&lt;'Data Bank'!$AD55,"",IF(P$1&gt;'Data Bank'!$AT55,"",IF(AND('Data Bank'!$AC55&lt;100,TODAY()&gt;'Data Bank'!$AT55),1,IF('Data Bank'!$AC55=100,3,IF('Data Bank'!$AC55=0,0,2)))))</f>
        <v>0</v>
      </c>
      <c r="Q46" s="177">
        <f ca="1">IF(Q$1&lt;'Data Bank'!$AD55,"",IF(Q$1&gt;'Data Bank'!$AT55,"",IF(AND('Data Bank'!$AC55&lt;100,TODAY()&gt;'Data Bank'!$AT55),1,IF('Data Bank'!$AC55=100,3,IF('Data Bank'!$AC55=0,0,2)))))</f>
        <v>0</v>
      </c>
      <c r="R46" s="177">
        <f ca="1">IF(R$1&lt;'Data Bank'!$AD55,"",IF(R$1&gt;'Data Bank'!$AT55,"",IF(AND('Data Bank'!$AC55&lt;100,TODAY()&gt;'Data Bank'!$AT55),1,IF('Data Bank'!$AC55=100,3,IF('Data Bank'!$AC55=0,0,2)))))</f>
        <v>0</v>
      </c>
    </row>
    <row r="47" spans="1:18">
      <c r="A47" s="115" t="str">
        <f>'Data Bank'!E56</f>
        <v>Al Kabeer Ph-2-Pk1</v>
      </c>
      <c r="B47" s="178">
        <f ca="1">IF(B$1&lt;'Data Bank'!$AD56,"",IF(B$1&gt;'Data Bank'!$AT56,"",IF(AND('Data Bank'!$AC56&lt;100,TODAY()&gt;'Data Bank'!$AT56),1,IF('Data Bank'!$AC56=100,3,IF('Data Bank'!$AC56=0,0,2)))))</f>
        <v>2</v>
      </c>
      <c r="C47" s="178">
        <f ca="1">IF(C$1&lt;'Data Bank'!$AD56,"",IF(C$1&gt;'Data Bank'!$AT56,"",IF(AND('Data Bank'!$AC56&lt;100,TODAY()&gt;'Data Bank'!$AT56),1,IF('Data Bank'!$AC56=100,3,IF('Data Bank'!$AC56=0,0,2)))))</f>
        <v>2</v>
      </c>
      <c r="D47" s="178">
        <f ca="1">IF(D$1&lt;'Data Bank'!$AD56,"",IF(D$1&gt;'Data Bank'!$AT56,"",IF(AND('Data Bank'!$AC56&lt;100,TODAY()&gt;'Data Bank'!$AT56),1,IF('Data Bank'!$AC56=100,3,IF('Data Bank'!$AC56=0,0,2)))))</f>
        <v>2</v>
      </c>
      <c r="E47" s="178">
        <f ca="1">IF(E$1&lt;'Data Bank'!$AD56,"",IF(E$1&gt;'Data Bank'!$AT56,"",IF(AND('Data Bank'!$AC56&lt;100,TODAY()&gt;'Data Bank'!$AT56),1,IF('Data Bank'!$AC56=100,3,IF('Data Bank'!$AC56=0,0,2)))))</f>
        <v>2</v>
      </c>
      <c r="F47" s="178">
        <f ca="1">IF(F$1&lt;'Data Bank'!$AD56,"",IF(F$1&gt;'Data Bank'!$AT56,"",IF(AND('Data Bank'!$AC56&lt;100,TODAY()&gt;'Data Bank'!$AT56),1,IF('Data Bank'!$AC56=100,3,IF('Data Bank'!$AC56=0,0,2)))))</f>
        <v>2</v>
      </c>
      <c r="G47" s="178">
        <f ca="1">IF(G$1&lt;'Data Bank'!$AD56,"",IF(G$1&gt;'Data Bank'!$AT56,"",IF(AND('Data Bank'!$AC56&lt;100,TODAY()&gt;'Data Bank'!$AT56),1,IF('Data Bank'!$AC56=100,3,IF('Data Bank'!$AC56=0,0,2)))))</f>
        <v>2</v>
      </c>
      <c r="H47" s="178">
        <f ca="1">IF(H$1&lt;'Data Bank'!$AD56,"",IF(H$1&gt;'Data Bank'!$AT56,"",IF(AND('Data Bank'!$AC56&lt;100,TODAY()&gt;'Data Bank'!$AT56),1,IF('Data Bank'!$AC56=100,3,IF('Data Bank'!$AC56=0,0,2)))))</f>
        <v>2</v>
      </c>
      <c r="I47" s="178">
        <f ca="1">IF(I$1&lt;'Data Bank'!$AD56,"",IF(I$1&gt;'Data Bank'!$AT56,"",IF(AND('Data Bank'!$AC56&lt;100,TODAY()&gt;'Data Bank'!$AT56),1,IF('Data Bank'!$AC56=100,3,IF('Data Bank'!$AC56=0,0,2)))))</f>
        <v>2</v>
      </c>
      <c r="J47" s="177">
        <f ca="1">IF(J$1&lt;'Data Bank'!$AD56,"",IF(J$1&gt;'Data Bank'!$AT56,"",IF(AND('Data Bank'!$AC56&lt;100,TODAY()&gt;'Data Bank'!$AT56),1,IF('Data Bank'!$AC56=100,3,IF('Data Bank'!$AC56=0,0,2)))))</f>
        <v>2</v>
      </c>
      <c r="K47" s="177">
        <f ca="1">IF(K$1&lt;'Data Bank'!$AD56,"",IF(K$1&gt;'Data Bank'!$AT56,"",IF(AND('Data Bank'!$AC56&lt;100,TODAY()&gt;'Data Bank'!$AT56),1,IF('Data Bank'!$AC56=100,3,IF('Data Bank'!$AC56=0,0,2)))))</f>
        <v>2</v>
      </c>
      <c r="L47" s="177">
        <f ca="1">IF(L$1&lt;'Data Bank'!$AD56,"",IF(L$1&gt;'Data Bank'!$AT56,"",IF(AND('Data Bank'!$AC56&lt;100,TODAY()&gt;'Data Bank'!$AT56),1,IF('Data Bank'!$AC56=100,3,IF('Data Bank'!$AC56=0,0,2)))))</f>
        <v>2</v>
      </c>
      <c r="M47" s="177">
        <f ca="1">IF(M$1&lt;'Data Bank'!$AD56,"",IF(M$1&gt;'Data Bank'!$AT56,"",IF(AND('Data Bank'!$AC56&lt;100,TODAY()&gt;'Data Bank'!$AT56),1,IF('Data Bank'!$AC56=100,3,IF('Data Bank'!$AC56=0,0,2)))))</f>
        <v>2</v>
      </c>
      <c r="N47" s="177">
        <f ca="1">IF(N$1&lt;'Data Bank'!$AD56,"",IF(N$1&gt;'Data Bank'!$AT56,"",IF(AND('Data Bank'!$AC56&lt;100,TODAY()&gt;'Data Bank'!$AT56),1,IF('Data Bank'!$AC56=100,3,IF('Data Bank'!$AC56=0,0,2)))))</f>
        <v>2</v>
      </c>
      <c r="O47" s="177">
        <f ca="1">IF(O$1&lt;'Data Bank'!$AD56,"",IF(O$1&gt;'Data Bank'!$AT56,"",IF(AND('Data Bank'!$AC56&lt;100,TODAY()&gt;'Data Bank'!$AT56),1,IF('Data Bank'!$AC56=100,3,IF('Data Bank'!$AC56=0,0,2)))))</f>
        <v>2</v>
      </c>
      <c r="P47" s="177">
        <f ca="1">IF(P$1&lt;'Data Bank'!$AD56,"",IF(P$1&gt;'Data Bank'!$AT56,"",IF(AND('Data Bank'!$AC56&lt;100,TODAY()&gt;'Data Bank'!$AT56),1,IF('Data Bank'!$AC56=100,3,IF('Data Bank'!$AC56=0,0,2)))))</f>
        <v>2</v>
      </c>
      <c r="Q47" s="177">
        <f ca="1">IF(Q$1&lt;'Data Bank'!$AD56,"",IF(Q$1&gt;'Data Bank'!$AT56,"",IF(AND('Data Bank'!$AC56&lt;100,TODAY()&gt;'Data Bank'!$AT56),1,IF('Data Bank'!$AC56=100,3,IF('Data Bank'!$AC56=0,0,2)))))</f>
        <v>2</v>
      </c>
      <c r="R47" s="177">
        <f ca="1">IF(R$1&lt;'Data Bank'!$AD56,"",IF(R$1&gt;'Data Bank'!$AT56,"",IF(AND('Data Bank'!$AC56&lt;100,TODAY()&gt;'Data Bank'!$AT56),1,IF('Data Bank'!$AC56=100,3,IF('Data Bank'!$AC56=0,0,2)))))</f>
        <v>2</v>
      </c>
    </row>
    <row r="48" spans="1:18">
      <c r="A48" s="115" t="str">
        <f>'Data Bank'!E57</f>
        <v>Al Kabeer Ph-2-Pk2</v>
      </c>
      <c r="B48" s="178">
        <f ca="1">IF(B$1&lt;'Data Bank'!$AD57,"",IF(B$1&gt;'Data Bank'!$AT57,"",IF(AND('Data Bank'!$AC57&lt;100,TODAY()&gt;'Data Bank'!$AT57),1,IF('Data Bank'!$AC57=100,3,IF('Data Bank'!$AC57=0,0,2)))))</f>
        <v>1</v>
      </c>
      <c r="C48" s="178">
        <f ca="1">IF(C$1&lt;'Data Bank'!$AD57,"",IF(C$1&gt;'Data Bank'!$AT57,"",IF(AND('Data Bank'!$AC57&lt;100,TODAY()&gt;'Data Bank'!$AT57),1,IF('Data Bank'!$AC57=100,3,IF('Data Bank'!$AC57=0,0,2)))))</f>
        <v>1</v>
      </c>
      <c r="D48" s="178" t="str">
        <f ca="1">IF(D$1&lt;'Data Bank'!$AD57,"",IF(D$1&gt;'Data Bank'!$AT57,"",IF(AND('Data Bank'!$AC57&lt;100,TODAY()&gt;'Data Bank'!$AT57),1,IF('Data Bank'!$AC57=100,3,IF('Data Bank'!$AC57=0,0,2)))))</f>
        <v/>
      </c>
      <c r="E48" s="178" t="str">
        <f ca="1">IF(E$1&lt;'Data Bank'!$AD57,"",IF(E$1&gt;'Data Bank'!$AT57,"",IF(AND('Data Bank'!$AC57&lt;100,TODAY()&gt;'Data Bank'!$AT57),1,IF('Data Bank'!$AC57=100,3,IF('Data Bank'!$AC57=0,0,2)))))</f>
        <v/>
      </c>
      <c r="F48" s="178" t="str">
        <f ca="1">IF(F$1&lt;'Data Bank'!$AD57,"",IF(F$1&gt;'Data Bank'!$AT57,"",IF(AND('Data Bank'!$AC57&lt;100,TODAY()&gt;'Data Bank'!$AT57),1,IF('Data Bank'!$AC57=100,3,IF('Data Bank'!$AC57=0,0,2)))))</f>
        <v/>
      </c>
      <c r="G48" s="178" t="str">
        <f ca="1">IF(G$1&lt;'Data Bank'!$AD57,"",IF(G$1&gt;'Data Bank'!$AT57,"",IF(AND('Data Bank'!$AC57&lt;100,TODAY()&gt;'Data Bank'!$AT57),1,IF('Data Bank'!$AC57=100,3,IF('Data Bank'!$AC57=0,0,2)))))</f>
        <v/>
      </c>
      <c r="H48" s="178" t="str">
        <f ca="1">IF(H$1&lt;'Data Bank'!$AD57,"",IF(H$1&gt;'Data Bank'!$AT57,"",IF(AND('Data Bank'!$AC57&lt;100,TODAY()&gt;'Data Bank'!$AT57),1,IF('Data Bank'!$AC57=100,3,IF('Data Bank'!$AC57=0,0,2)))))</f>
        <v/>
      </c>
      <c r="I48" s="178" t="str">
        <f ca="1">IF(I$1&lt;'Data Bank'!$AD57,"",IF(I$1&gt;'Data Bank'!$AT57,"",IF(AND('Data Bank'!$AC57&lt;100,TODAY()&gt;'Data Bank'!$AT57),1,IF('Data Bank'!$AC57=100,3,IF('Data Bank'!$AC57=0,0,2)))))</f>
        <v/>
      </c>
      <c r="J48" s="177" t="str">
        <f ca="1">IF(J$1&lt;'Data Bank'!$AD57,"",IF(J$1&gt;'Data Bank'!$AT57,"",IF(AND('Data Bank'!$AC57&lt;100,TODAY()&gt;'Data Bank'!$AT57),1,IF('Data Bank'!$AC57=100,3,IF('Data Bank'!$AC57=0,0,2)))))</f>
        <v/>
      </c>
      <c r="K48" s="177" t="str">
        <f ca="1">IF(K$1&lt;'Data Bank'!$AD57,"",IF(K$1&gt;'Data Bank'!$AT57,"",IF(AND('Data Bank'!$AC57&lt;100,TODAY()&gt;'Data Bank'!$AT57),1,IF('Data Bank'!$AC57=100,3,IF('Data Bank'!$AC57=0,0,2)))))</f>
        <v/>
      </c>
      <c r="L48" s="177" t="str">
        <f ca="1">IF(L$1&lt;'Data Bank'!$AD57,"",IF(L$1&gt;'Data Bank'!$AT57,"",IF(AND('Data Bank'!$AC57&lt;100,TODAY()&gt;'Data Bank'!$AT57),1,IF('Data Bank'!$AC57=100,3,IF('Data Bank'!$AC57=0,0,2)))))</f>
        <v/>
      </c>
      <c r="M48" s="177" t="str">
        <f ca="1">IF(M$1&lt;'Data Bank'!$AD57,"",IF(M$1&gt;'Data Bank'!$AT57,"",IF(AND('Data Bank'!$AC57&lt;100,TODAY()&gt;'Data Bank'!$AT57),1,IF('Data Bank'!$AC57=100,3,IF('Data Bank'!$AC57=0,0,2)))))</f>
        <v/>
      </c>
      <c r="N48" s="177" t="str">
        <f ca="1">IF(N$1&lt;'Data Bank'!$AD57,"",IF(N$1&gt;'Data Bank'!$AT57,"",IF(AND('Data Bank'!$AC57&lt;100,TODAY()&gt;'Data Bank'!$AT57),1,IF('Data Bank'!$AC57=100,3,IF('Data Bank'!$AC57=0,0,2)))))</f>
        <v/>
      </c>
      <c r="O48" s="177" t="str">
        <f ca="1">IF(O$1&lt;'Data Bank'!$AD57,"",IF(O$1&gt;'Data Bank'!$AT57,"",IF(AND('Data Bank'!$AC57&lt;100,TODAY()&gt;'Data Bank'!$AT57),1,IF('Data Bank'!$AC57=100,3,IF('Data Bank'!$AC57=0,0,2)))))</f>
        <v/>
      </c>
      <c r="P48" s="177" t="str">
        <f ca="1">IF(P$1&lt;'Data Bank'!$AD57,"",IF(P$1&gt;'Data Bank'!$AT57,"",IF(AND('Data Bank'!$AC57&lt;100,TODAY()&gt;'Data Bank'!$AT57),1,IF('Data Bank'!$AC57=100,3,IF('Data Bank'!$AC57=0,0,2)))))</f>
        <v/>
      </c>
      <c r="Q48" s="177" t="str">
        <f ca="1">IF(Q$1&lt;'Data Bank'!$AD57,"",IF(Q$1&gt;'Data Bank'!$AT57,"",IF(AND('Data Bank'!$AC57&lt;100,TODAY()&gt;'Data Bank'!$AT57),1,IF('Data Bank'!$AC57=100,3,IF('Data Bank'!$AC57=0,0,2)))))</f>
        <v/>
      </c>
      <c r="R48" s="177" t="str">
        <f ca="1">IF(R$1&lt;'Data Bank'!$AD57,"",IF(R$1&gt;'Data Bank'!$AT57,"",IF(AND('Data Bank'!$AC57&lt;100,TODAY()&gt;'Data Bank'!$AT57),1,IF('Data Bank'!$AC57=100,3,IF('Data Bank'!$AC57=0,0,2)))))</f>
        <v/>
      </c>
    </row>
    <row r="49" spans="1:18">
      <c r="A49" s="115" t="str">
        <f>'Data Bank'!E58</f>
        <v>Al Kabeer Ph-2-Pk3</v>
      </c>
      <c r="B49" s="178">
        <f ca="1">IF(B$1&lt;'Data Bank'!$AD58,"",IF(B$1&gt;'Data Bank'!$AT58,"",IF(AND('Data Bank'!$AC58&lt;100,TODAY()&gt;'Data Bank'!$AT58),1,IF('Data Bank'!$AC58=100,3,IF('Data Bank'!$AC58=0,0,2)))))</f>
        <v>0</v>
      </c>
      <c r="C49" s="178">
        <f ca="1">IF(C$1&lt;'Data Bank'!$AD58,"",IF(C$1&gt;'Data Bank'!$AT58,"",IF(AND('Data Bank'!$AC58&lt;100,TODAY()&gt;'Data Bank'!$AT58),1,IF('Data Bank'!$AC58=100,3,IF('Data Bank'!$AC58=0,0,2)))))</f>
        <v>0</v>
      </c>
      <c r="D49" s="178">
        <f ca="1">IF(D$1&lt;'Data Bank'!$AD58,"",IF(D$1&gt;'Data Bank'!$AT58,"",IF(AND('Data Bank'!$AC58&lt;100,TODAY()&gt;'Data Bank'!$AT58),1,IF('Data Bank'!$AC58=100,3,IF('Data Bank'!$AC58=0,0,2)))))</f>
        <v>0</v>
      </c>
      <c r="E49" s="178">
        <f ca="1">IF(E$1&lt;'Data Bank'!$AD58,"",IF(E$1&gt;'Data Bank'!$AT58,"",IF(AND('Data Bank'!$AC58&lt;100,TODAY()&gt;'Data Bank'!$AT58),1,IF('Data Bank'!$AC58=100,3,IF('Data Bank'!$AC58=0,0,2)))))</f>
        <v>0</v>
      </c>
      <c r="F49" s="178">
        <f ca="1">IF(F$1&lt;'Data Bank'!$AD58,"",IF(F$1&gt;'Data Bank'!$AT58,"",IF(AND('Data Bank'!$AC58&lt;100,TODAY()&gt;'Data Bank'!$AT58),1,IF('Data Bank'!$AC58=100,3,IF('Data Bank'!$AC58=0,0,2)))))</f>
        <v>0</v>
      </c>
      <c r="G49" s="178">
        <f ca="1">IF(G$1&lt;'Data Bank'!$AD58,"",IF(G$1&gt;'Data Bank'!$AT58,"",IF(AND('Data Bank'!$AC58&lt;100,TODAY()&gt;'Data Bank'!$AT58),1,IF('Data Bank'!$AC58=100,3,IF('Data Bank'!$AC58=0,0,2)))))</f>
        <v>0</v>
      </c>
      <c r="H49" s="178">
        <f ca="1">IF(H$1&lt;'Data Bank'!$AD58,"",IF(H$1&gt;'Data Bank'!$AT58,"",IF(AND('Data Bank'!$AC58&lt;100,TODAY()&gt;'Data Bank'!$AT58),1,IF('Data Bank'!$AC58=100,3,IF('Data Bank'!$AC58=0,0,2)))))</f>
        <v>0</v>
      </c>
      <c r="I49" s="178">
        <f ca="1">IF(I$1&lt;'Data Bank'!$AD58,"",IF(I$1&gt;'Data Bank'!$AT58,"",IF(AND('Data Bank'!$AC58&lt;100,TODAY()&gt;'Data Bank'!$AT58),1,IF('Data Bank'!$AC58=100,3,IF('Data Bank'!$AC58=0,0,2)))))</f>
        <v>0</v>
      </c>
      <c r="J49" s="177">
        <f ca="1">IF(J$1&lt;'Data Bank'!$AD58,"",IF(J$1&gt;'Data Bank'!$AT58,"",IF(AND('Data Bank'!$AC58&lt;100,TODAY()&gt;'Data Bank'!$AT58),1,IF('Data Bank'!$AC58=100,3,IF('Data Bank'!$AC58=0,0,2)))))</f>
        <v>0</v>
      </c>
      <c r="K49" s="177">
        <f ca="1">IF(K$1&lt;'Data Bank'!$AD58,"",IF(K$1&gt;'Data Bank'!$AT58,"",IF(AND('Data Bank'!$AC58&lt;100,TODAY()&gt;'Data Bank'!$AT58),1,IF('Data Bank'!$AC58=100,3,IF('Data Bank'!$AC58=0,0,2)))))</f>
        <v>0</v>
      </c>
      <c r="L49" s="177">
        <f ca="1">IF(L$1&lt;'Data Bank'!$AD58,"",IF(L$1&gt;'Data Bank'!$AT58,"",IF(AND('Data Bank'!$AC58&lt;100,TODAY()&gt;'Data Bank'!$AT58),1,IF('Data Bank'!$AC58=100,3,IF('Data Bank'!$AC58=0,0,2)))))</f>
        <v>0</v>
      </c>
      <c r="M49" s="177">
        <f ca="1">IF(M$1&lt;'Data Bank'!$AD58,"",IF(M$1&gt;'Data Bank'!$AT58,"",IF(AND('Data Bank'!$AC58&lt;100,TODAY()&gt;'Data Bank'!$AT58),1,IF('Data Bank'!$AC58=100,3,IF('Data Bank'!$AC58=0,0,2)))))</f>
        <v>0</v>
      </c>
      <c r="N49" s="177">
        <f ca="1">IF(N$1&lt;'Data Bank'!$AD58,"",IF(N$1&gt;'Data Bank'!$AT58,"",IF(AND('Data Bank'!$AC58&lt;100,TODAY()&gt;'Data Bank'!$AT58),1,IF('Data Bank'!$AC58=100,3,IF('Data Bank'!$AC58=0,0,2)))))</f>
        <v>0</v>
      </c>
      <c r="O49" s="177">
        <f ca="1">IF(O$1&lt;'Data Bank'!$AD58,"",IF(O$1&gt;'Data Bank'!$AT58,"",IF(AND('Data Bank'!$AC58&lt;100,TODAY()&gt;'Data Bank'!$AT58),1,IF('Data Bank'!$AC58=100,3,IF('Data Bank'!$AC58=0,0,2)))))</f>
        <v>0</v>
      </c>
      <c r="P49" s="177">
        <f ca="1">IF(P$1&lt;'Data Bank'!$AD58,"",IF(P$1&gt;'Data Bank'!$AT58,"",IF(AND('Data Bank'!$AC58&lt;100,TODAY()&gt;'Data Bank'!$AT58),1,IF('Data Bank'!$AC58=100,3,IF('Data Bank'!$AC58=0,0,2)))))</f>
        <v>0</v>
      </c>
      <c r="Q49" s="177">
        <f ca="1">IF(Q$1&lt;'Data Bank'!$AD58,"",IF(Q$1&gt;'Data Bank'!$AT58,"",IF(AND('Data Bank'!$AC58&lt;100,TODAY()&gt;'Data Bank'!$AT58),1,IF('Data Bank'!$AC58=100,3,IF('Data Bank'!$AC58=0,0,2)))))</f>
        <v>0</v>
      </c>
      <c r="R49" s="177">
        <f ca="1">IF(R$1&lt;'Data Bank'!$AD58,"",IF(R$1&gt;'Data Bank'!$AT58,"",IF(AND('Data Bank'!$AC58&lt;100,TODAY()&gt;'Data Bank'!$AT58),1,IF('Data Bank'!$AC58=100,3,IF('Data Bank'!$AC58=0,0,2)))))</f>
        <v>0</v>
      </c>
    </row>
    <row r="50" spans="1:18">
      <c r="A50" s="115" t="str">
        <f>'Data Bank'!E60</f>
        <v>K Gaardens</v>
      </c>
      <c r="B50" s="178">
        <f ca="1">IF(B$1&lt;'Data Bank'!$AD60,"",IF(B$1&gt;'Data Bank'!$AT60,"",IF(AND('Data Bank'!$AC60&lt;100,TODAY()&gt;'Data Bank'!$AT60),1,IF('Data Bank'!$AC60=100,3,IF('Data Bank'!$AC60=0,0,2)))))</f>
        <v>0</v>
      </c>
      <c r="C50" s="178">
        <f ca="1">IF(C$1&lt;'Data Bank'!$AD60,"",IF(C$1&gt;'Data Bank'!$AT60,"",IF(AND('Data Bank'!$AC60&lt;100,TODAY()&gt;'Data Bank'!$AT60),1,IF('Data Bank'!$AC60=100,3,IF('Data Bank'!$AC60=0,0,2)))))</f>
        <v>0</v>
      </c>
      <c r="D50" s="178">
        <f ca="1">IF(D$1&lt;'Data Bank'!$AD60,"",IF(D$1&gt;'Data Bank'!$AT60,"",IF(AND('Data Bank'!$AC60&lt;100,TODAY()&gt;'Data Bank'!$AT60),1,IF('Data Bank'!$AC60=100,3,IF('Data Bank'!$AC60=0,0,2)))))</f>
        <v>0</v>
      </c>
      <c r="E50" s="178">
        <f ca="1">IF(E$1&lt;'Data Bank'!$AD60,"",IF(E$1&gt;'Data Bank'!$AT60,"",IF(AND('Data Bank'!$AC60&lt;100,TODAY()&gt;'Data Bank'!$AT60),1,IF('Data Bank'!$AC60=100,3,IF('Data Bank'!$AC60=0,0,2)))))</f>
        <v>0</v>
      </c>
      <c r="F50" s="178">
        <f ca="1">IF(F$1&lt;'Data Bank'!$AD60,"",IF(F$1&gt;'Data Bank'!$AT60,"",IF(AND('Data Bank'!$AC60&lt;100,TODAY()&gt;'Data Bank'!$AT60),1,IF('Data Bank'!$AC60=100,3,IF('Data Bank'!$AC60=0,0,2)))))</f>
        <v>0</v>
      </c>
      <c r="G50" s="178">
        <f ca="1">IF(G$1&lt;'Data Bank'!$AD60,"",IF(G$1&gt;'Data Bank'!$AT60,"",IF(AND('Data Bank'!$AC60&lt;100,TODAY()&gt;'Data Bank'!$AT60),1,IF('Data Bank'!$AC60=100,3,IF('Data Bank'!$AC60=0,0,2)))))</f>
        <v>0</v>
      </c>
      <c r="H50" s="178">
        <f ca="1">IF(H$1&lt;'Data Bank'!$AD60,"",IF(H$1&gt;'Data Bank'!$AT60,"",IF(AND('Data Bank'!$AC60&lt;100,TODAY()&gt;'Data Bank'!$AT60),1,IF('Data Bank'!$AC60=100,3,IF('Data Bank'!$AC60=0,0,2)))))</f>
        <v>0</v>
      </c>
      <c r="I50" s="178">
        <f ca="1">IF(I$1&lt;'Data Bank'!$AD60,"",IF(I$1&gt;'Data Bank'!$AT60,"",IF(AND('Data Bank'!$AC60&lt;100,TODAY()&gt;'Data Bank'!$AT60),1,IF('Data Bank'!$AC60=100,3,IF('Data Bank'!$AC60=0,0,2)))))</f>
        <v>0</v>
      </c>
      <c r="J50" s="177" t="str">
        <f ca="1">IF(J$1&lt;'Data Bank'!$AD60,"",IF(J$1&gt;'Data Bank'!$AT60,"",IF(AND('Data Bank'!$AC60&lt;100,TODAY()&gt;'Data Bank'!$AT60),1,IF('Data Bank'!$AC60=100,3,IF('Data Bank'!$AC60=0,0,2)))))</f>
        <v/>
      </c>
      <c r="K50" s="177" t="str">
        <f ca="1">IF(K$1&lt;'Data Bank'!$AD60,"",IF(K$1&gt;'Data Bank'!$AT60,"",IF(AND('Data Bank'!$AC60&lt;100,TODAY()&gt;'Data Bank'!$AT60),1,IF('Data Bank'!$AC60=100,3,IF('Data Bank'!$AC60=0,0,2)))))</f>
        <v/>
      </c>
      <c r="L50" s="177" t="str">
        <f ca="1">IF(L$1&lt;'Data Bank'!$AD60,"",IF(L$1&gt;'Data Bank'!$AT60,"",IF(AND('Data Bank'!$AC60&lt;100,TODAY()&gt;'Data Bank'!$AT60),1,IF('Data Bank'!$AC60=100,3,IF('Data Bank'!$AC60=0,0,2)))))</f>
        <v/>
      </c>
      <c r="M50" s="177" t="str">
        <f ca="1">IF(M$1&lt;'Data Bank'!$AD60,"",IF(M$1&gt;'Data Bank'!$AT60,"",IF(AND('Data Bank'!$AC60&lt;100,TODAY()&gt;'Data Bank'!$AT60),1,IF('Data Bank'!$AC60=100,3,IF('Data Bank'!$AC60=0,0,2)))))</f>
        <v/>
      </c>
      <c r="N50" s="177" t="str">
        <f ca="1">IF(N$1&lt;'Data Bank'!$AD60,"",IF(N$1&gt;'Data Bank'!$AT60,"",IF(AND('Data Bank'!$AC60&lt;100,TODAY()&gt;'Data Bank'!$AT60),1,IF('Data Bank'!$AC60=100,3,IF('Data Bank'!$AC60=0,0,2)))))</f>
        <v/>
      </c>
      <c r="O50" s="177" t="str">
        <f ca="1">IF(O$1&lt;'Data Bank'!$AD60,"",IF(O$1&gt;'Data Bank'!$AT60,"",IF(AND('Data Bank'!$AC60&lt;100,TODAY()&gt;'Data Bank'!$AT60),1,IF('Data Bank'!$AC60=100,3,IF('Data Bank'!$AC60=0,0,2)))))</f>
        <v/>
      </c>
      <c r="P50" s="177" t="str">
        <f ca="1">IF(P$1&lt;'Data Bank'!$AD60,"",IF(P$1&gt;'Data Bank'!$AT60,"",IF(AND('Data Bank'!$AC60&lt;100,TODAY()&gt;'Data Bank'!$AT60),1,IF('Data Bank'!$AC60=100,3,IF('Data Bank'!$AC60=0,0,2)))))</f>
        <v/>
      </c>
      <c r="Q50" s="177" t="str">
        <f ca="1">IF(Q$1&lt;'Data Bank'!$AD60,"",IF(Q$1&gt;'Data Bank'!$AT60,"",IF(AND('Data Bank'!$AC60&lt;100,TODAY()&gt;'Data Bank'!$AT60),1,IF('Data Bank'!$AC60=100,3,IF('Data Bank'!$AC60=0,0,2)))))</f>
        <v/>
      </c>
      <c r="R50" s="177" t="str">
        <f ca="1">IF(R$1&lt;'Data Bank'!$AD60,"",IF(R$1&gt;'Data Bank'!$AT60,"",IF(AND('Data Bank'!$AC60&lt;100,TODAY()&gt;'Data Bank'!$AT60),1,IF('Data Bank'!$AC60=100,3,IF('Data Bank'!$AC60=0,0,2)))))</f>
        <v/>
      </c>
    </row>
    <row r="51" spans="1:18">
      <c r="A51" s="115" t="str">
        <f>'Data Bank'!E61</f>
        <v>Khayaban e Sarwar</v>
      </c>
      <c r="B51" s="178">
        <f ca="1">IF(B$1&lt;'Data Bank'!$AD61,"",IF(B$1&gt;'Data Bank'!$AT61,"",IF(AND('Data Bank'!$AC61&lt;100,TODAY()&gt;'Data Bank'!$AT61),1,IF('Data Bank'!$AC61=100,3,IF('Data Bank'!$AC61=0,0,2)))))</f>
        <v>0</v>
      </c>
      <c r="C51" s="178">
        <f ca="1">IF(C$1&lt;'Data Bank'!$AD61,"",IF(C$1&gt;'Data Bank'!$AT61,"",IF(AND('Data Bank'!$AC61&lt;100,TODAY()&gt;'Data Bank'!$AT61),1,IF('Data Bank'!$AC61=100,3,IF('Data Bank'!$AC61=0,0,2)))))</f>
        <v>0</v>
      </c>
      <c r="D51" s="178">
        <f ca="1">IF(D$1&lt;'Data Bank'!$AD61,"",IF(D$1&gt;'Data Bank'!$AT61,"",IF(AND('Data Bank'!$AC61&lt;100,TODAY()&gt;'Data Bank'!$AT61),1,IF('Data Bank'!$AC61=100,3,IF('Data Bank'!$AC61=0,0,2)))))</f>
        <v>0</v>
      </c>
      <c r="E51" s="178">
        <f ca="1">IF(E$1&lt;'Data Bank'!$AD61,"",IF(E$1&gt;'Data Bank'!$AT61,"",IF(AND('Data Bank'!$AC61&lt;100,TODAY()&gt;'Data Bank'!$AT61),1,IF('Data Bank'!$AC61=100,3,IF('Data Bank'!$AC61=0,0,2)))))</f>
        <v>0</v>
      </c>
      <c r="F51" s="178">
        <f ca="1">IF(F$1&lt;'Data Bank'!$AD61,"",IF(F$1&gt;'Data Bank'!$AT61,"",IF(AND('Data Bank'!$AC61&lt;100,TODAY()&gt;'Data Bank'!$AT61),1,IF('Data Bank'!$AC61=100,3,IF('Data Bank'!$AC61=0,0,2)))))</f>
        <v>0</v>
      </c>
      <c r="G51" s="178">
        <f ca="1">IF(G$1&lt;'Data Bank'!$AD61,"",IF(G$1&gt;'Data Bank'!$AT61,"",IF(AND('Data Bank'!$AC61&lt;100,TODAY()&gt;'Data Bank'!$AT61),1,IF('Data Bank'!$AC61=100,3,IF('Data Bank'!$AC61=0,0,2)))))</f>
        <v>0</v>
      </c>
      <c r="H51" s="178">
        <f ca="1">IF(H$1&lt;'Data Bank'!$AD61,"",IF(H$1&gt;'Data Bank'!$AT61,"",IF(AND('Data Bank'!$AC61&lt;100,TODAY()&gt;'Data Bank'!$AT61),1,IF('Data Bank'!$AC61=100,3,IF('Data Bank'!$AC61=0,0,2)))))</f>
        <v>0</v>
      </c>
      <c r="I51" s="178">
        <f ca="1">IF(I$1&lt;'Data Bank'!$AD61,"",IF(I$1&gt;'Data Bank'!$AT61,"",IF(AND('Data Bank'!$AC61&lt;100,TODAY()&gt;'Data Bank'!$AT61),1,IF('Data Bank'!$AC61=100,3,IF('Data Bank'!$AC61=0,0,2)))))</f>
        <v>0</v>
      </c>
      <c r="J51" s="177" t="str">
        <f ca="1">IF(J$1&lt;'Data Bank'!$AD61,"",IF(J$1&gt;'Data Bank'!$AT61,"",IF(AND('Data Bank'!$AC61&lt;100,TODAY()&gt;'Data Bank'!$AT61),1,IF('Data Bank'!$AC61=100,3,IF('Data Bank'!$AC61=0,0,2)))))</f>
        <v/>
      </c>
      <c r="K51" s="177" t="str">
        <f ca="1">IF(K$1&lt;'Data Bank'!$AD61,"",IF(K$1&gt;'Data Bank'!$AT61,"",IF(AND('Data Bank'!$AC61&lt;100,TODAY()&gt;'Data Bank'!$AT61),1,IF('Data Bank'!$AC61=100,3,IF('Data Bank'!$AC61=0,0,2)))))</f>
        <v/>
      </c>
      <c r="L51" s="177" t="str">
        <f ca="1">IF(L$1&lt;'Data Bank'!$AD61,"",IF(L$1&gt;'Data Bank'!$AT61,"",IF(AND('Data Bank'!$AC61&lt;100,TODAY()&gt;'Data Bank'!$AT61),1,IF('Data Bank'!$AC61=100,3,IF('Data Bank'!$AC61=0,0,2)))))</f>
        <v/>
      </c>
      <c r="M51" s="177" t="str">
        <f ca="1">IF(M$1&lt;'Data Bank'!$AD61,"",IF(M$1&gt;'Data Bank'!$AT61,"",IF(AND('Data Bank'!$AC61&lt;100,TODAY()&gt;'Data Bank'!$AT61),1,IF('Data Bank'!$AC61=100,3,IF('Data Bank'!$AC61=0,0,2)))))</f>
        <v/>
      </c>
      <c r="N51" s="177" t="str">
        <f ca="1">IF(N$1&lt;'Data Bank'!$AD61,"",IF(N$1&gt;'Data Bank'!$AT61,"",IF(AND('Data Bank'!$AC61&lt;100,TODAY()&gt;'Data Bank'!$AT61),1,IF('Data Bank'!$AC61=100,3,IF('Data Bank'!$AC61=0,0,2)))))</f>
        <v/>
      </c>
      <c r="O51" s="177" t="str">
        <f ca="1">IF(O$1&lt;'Data Bank'!$AD61,"",IF(O$1&gt;'Data Bank'!$AT61,"",IF(AND('Data Bank'!$AC61&lt;100,TODAY()&gt;'Data Bank'!$AT61),1,IF('Data Bank'!$AC61=100,3,IF('Data Bank'!$AC61=0,0,2)))))</f>
        <v/>
      </c>
      <c r="P51" s="177" t="str">
        <f ca="1">IF(P$1&lt;'Data Bank'!$AD61,"",IF(P$1&gt;'Data Bank'!$AT61,"",IF(AND('Data Bank'!$AC61&lt;100,TODAY()&gt;'Data Bank'!$AT61),1,IF('Data Bank'!$AC61=100,3,IF('Data Bank'!$AC61=0,0,2)))))</f>
        <v/>
      </c>
      <c r="Q51" s="177" t="str">
        <f ca="1">IF(Q$1&lt;'Data Bank'!$AD61,"",IF(Q$1&gt;'Data Bank'!$AT61,"",IF(AND('Data Bank'!$AC61&lt;100,TODAY()&gt;'Data Bank'!$AT61),1,IF('Data Bank'!$AC61=100,3,IF('Data Bank'!$AC61=0,0,2)))))</f>
        <v/>
      </c>
      <c r="R51" s="177" t="str">
        <f ca="1">IF(R$1&lt;'Data Bank'!$AD61,"",IF(R$1&gt;'Data Bank'!$AT61,"",IF(AND('Data Bank'!$AC61&lt;100,TODAY()&gt;'Data Bank'!$AT61),1,IF('Data Bank'!$AC61=100,3,IF('Data Bank'!$AC61=0,0,2)))))</f>
        <v/>
      </c>
    </row>
    <row r="52" spans="1:18">
      <c r="A52" s="115" t="str">
        <f>'Data Bank'!E62</f>
        <v>Al Khalil Housing Scheme</v>
      </c>
      <c r="B52" s="178">
        <f ca="1">IF(B$1&lt;'Data Bank'!$AD62,"",IF(B$1&gt;'Data Bank'!$AT62,"",IF(AND('Data Bank'!$AC62&lt;100,TODAY()&gt;'Data Bank'!$AT62),1,IF('Data Bank'!$AC62=100,3,IF('Data Bank'!$AC62=0,0,2)))))</f>
        <v>2</v>
      </c>
      <c r="C52" s="178">
        <f ca="1">IF(C$1&lt;'Data Bank'!$AD62,"",IF(C$1&gt;'Data Bank'!$AT62,"",IF(AND('Data Bank'!$AC62&lt;100,TODAY()&gt;'Data Bank'!$AT62),1,IF('Data Bank'!$AC62=100,3,IF('Data Bank'!$AC62=0,0,2)))))</f>
        <v>2</v>
      </c>
      <c r="D52" s="178">
        <f ca="1">IF(D$1&lt;'Data Bank'!$AD62,"",IF(D$1&gt;'Data Bank'!$AT62,"",IF(AND('Data Bank'!$AC62&lt;100,TODAY()&gt;'Data Bank'!$AT62),1,IF('Data Bank'!$AC62=100,3,IF('Data Bank'!$AC62=0,0,2)))))</f>
        <v>2</v>
      </c>
      <c r="E52" s="178">
        <f ca="1">IF(E$1&lt;'Data Bank'!$AD62,"",IF(E$1&gt;'Data Bank'!$AT62,"",IF(AND('Data Bank'!$AC62&lt;100,TODAY()&gt;'Data Bank'!$AT62),1,IF('Data Bank'!$AC62=100,3,IF('Data Bank'!$AC62=0,0,2)))))</f>
        <v>2</v>
      </c>
      <c r="F52" s="178">
        <f ca="1">IF(F$1&lt;'Data Bank'!$AD62,"",IF(F$1&gt;'Data Bank'!$AT62,"",IF(AND('Data Bank'!$AC62&lt;100,TODAY()&gt;'Data Bank'!$AT62),1,IF('Data Bank'!$AC62=100,3,IF('Data Bank'!$AC62=0,0,2)))))</f>
        <v>2</v>
      </c>
      <c r="G52" s="178">
        <f ca="1">IF(G$1&lt;'Data Bank'!$AD62,"",IF(G$1&gt;'Data Bank'!$AT62,"",IF(AND('Data Bank'!$AC62&lt;100,TODAY()&gt;'Data Bank'!$AT62),1,IF('Data Bank'!$AC62=100,3,IF('Data Bank'!$AC62=0,0,2)))))</f>
        <v>2</v>
      </c>
      <c r="H52" s="178">
        <f ca="1">IF(H$1&lt;'Data Bank'!$AD62,"",IF(H$1&gt;'Data Bank'!$AT62,"",IF(AND('Data Bank'!$AC62&lt;100,TODAY()&gt;'Data Bank'!$AT62),1,IF('Data Bank'!$AC62=100,3,IF('Data Bank'!$AC62=0,0,2)))))</f>
        <v>2</v>
      </c>
      <c r="I52" s="178">
        <f ca="1">IF(I$1&lt;'Data Bank'!$AD62,"",IF(I$1&gt;'Data Bank'!$AT62,"",IF(AND('Data Bank'!$AC62&lt;100,TODAY()&gt;'Data Bank'!$AT62),1,IF('Data Bank'!$AC62=100,3,IF('Data Bank'!$AC62=0,0,2)))))</f>
        <v>2</v>
      </c>
      <c r="J52" s="177">
        <f ca="1">IF(J$1&lt;'Data Bank'!$AD62,"",IF(J$1&gt;'Data Bank'!$AT62,"",IF(AND('Data Bank'!$AC62&lt;100,TODAY()&gt;'Data Bank'!$AT62),1,IF('Data Bank'!$AC62=100,3,IF('Data Bank'!$AC62=0,0,2)))))</f>
        <v>2</v>
      </c>
      <c r="K52" s="177">
        <f ca="1">IF(K$1&lt;'Data Bank'!$AD62,"",IF(K$1&gt;'Data Bank'!$AT62,"",IF(AND('Data Bank'!$AC62&lt;100,TODAY()&gt;'Data Bank'!$AT62),1,IF('Data Bank'!$AC62=100,3,IF('Data Bank'!$AC62=0,0,2)))))</f>
        <v>2</v>
      </c>
      <c r="L52" s="177">
        <f ca="1">IF(L$1&lt;'Data Bank'!$AD62,"",IF(L$1&gt;'Data Bank'!$AT62,"",IF(AND('Data Bank'!$AC62&lt;100,TODAY()&gt;'Data Bank'!$AT62),1,IF('Data Bank'!$AC62=100,3,IF('Data Bank'!$AC62=0,0,2)))))</f>
        <v>2</v>
      </c>
      <c r="M52" s="177">
        <f ca="1">IF(M$1&lt;'Data Bank'!$AD62,"",IF(M$1&gt;'Data Bank'!$AT62,"",IF(AND('Data Bank'!$AC62&lt;100,TODAY()&gt;'Data Bank'!$AT62),1,IF('Data Bank'!$AC62=100,3,IF('Data Bank'!$AC62=0,0,2)))))</f>
        <v>2</v>
      </c>
      <c r="N52" s="177">
        <f ca="1">IF(N$1&lt;'Data Bank'!$AD62,"",IF(N$1&gt;'Data Bank'!$AT62,"",IF(AND('Data Bank'!$AC62&lt;100,TODAY()&gt;'Data Bank'!$AT62),1,IF('Data Bank'!$AC62=100,3,IF('Data Bank'!$AC62=0,0,2)))))</f>
        <v>2</v>
      </c>
      <c r="O52" s="177">
        <f ca="1">IF(O$1&lt;'Data Bank'!$AD62,"",IF(O$1&gt;'Data Bank'!$AT62,"",IF(AND('Data Bank'!$AC62&lt;100,TODAY()&gt;'Data Bank'!$AT62),1,IF('Data Bank'!$AC62=100,3,IF('Data Bank'!$AC62=0,0,2)))))</f>
        <v>2</v>
      </c>
      <c r="P52" s="177">
        <f ca="1">IF(P$1&lt;'Data Bank'!$AD62,"",IF(P$1&gt;'Data Bank'!$AT62,"",IF(AND('Data Bank'!$AC62&lt;100,TODAY()&gt;'Data Bank'!$AT62),1,IF('Data Bank'!$AC62=100,3,IF('Data Bank'!$AC62=0,0,2)))))</f>
        <v>2</v>
      </c>
      <c r="Q52" s="177">
        <f ca="1">IF(Q$1&lt;'Data Bank'!$AD62,"",IF(Q$1&gt;'Data Bank'!$AT62,"",IF(AND('Data Bank'!$AC62&lt;100,TODAY()&gt;'Data Bank'!$AT62),1,IF('Data Bank'!$AC62=100,3,IF('Data Bank'!$AC62=0,0,2)))))</f>
        <v>2</v>
      </c>
      <c r="R52" s="177">
        <f ca="1">IF(R$1&lt;'Data Bank'!$AD62,"",IF(R$1&gt;'Data Bank'!$AT62,"",IF(AND('Data Bank'!$AC62&lt;100,TODAY()&gt;'Data Bank'!$AT62),1,IF('Data Bank'!$AC62=100,3,IF('Data Bank'!$AC62=0,0,2)))))</f>
        <v>2</v>
      </c>
    </row>
    <row r="53" spans="1:18">
      <c r="A53" s="115" t="str">
        <f>'Data Bank'!E63</f>
        <v>Al Mansoor Town Ext.</v>
      </c>
      <c r="B53" s="178">
        <f ca="1">IF(B$1&lt;'Data Bank'!$AD63,"",IF(B$1&gt;'Data Bank'!$AT63,"",IF(AND('Data Bank'!$AC63&lt;100,TODAY()&gt;'Data Bank'!$AT63),1,IF('Data Bank'!$AC63=100,3,IF('Data Bank'!$AC63=0,0,2)))))</f>
        <v>2</v>
      </c>
      <c r="C53" s="178">
        <f ca="1">IF(C$1&lt;'Data Bank'!$AD63,"",IF(C$1&gt;'Data Bank'!$AT63,"",IF(AND('Data Bank'!$AC63&lt;100,TODAY()&gt;'Data Bank'!$AT63),1,IF('Data Bank'!$AC63=100,3,IF('Data Bank'!$AC63=0,0,2)))))</f>
        <v>2</v>
      </c>
      <c r="D53" s="178">
        <f ca="1">IF(D$1&lt;'Data Bank'!$AD63,"",IF(D$1&gt;'Data Bank'!$AT63,"",IF(AND('Data Bank'!$AC63&lt;100,TODAY()&gt;'Data Bank'!$AT63),1,IF('Data Bank'!$AC63=100,3,IF('Data Bank'!$AC63=0,0,2)))))</f>
        <v>2</v>
      </c>
      <c r="E53" s="178">
        <f ca="1">IF(E$1&lt;'Data Bank'!$AD63,"",IF(E$1&gt;'Data Bank'!$AT63,"",IF(AND('Data Bank'!$AC63&lt;100,TODAY()&gt;'Data Bank'!$AT63),1,IF('Data Bank'!$AC63=100,3,IF('Data Bank'!$AC63=0,0,2)))))</f>
        <v>2</v>
      </c>
      <c r="F53" s="178">
        <f ca="1">IF(F$1&lt;'Data Bank'!$AD63,"",IF(F$1&gt;'Data Bank'!$AT63,"",IF(AND('Data Bank'!$AC63&lt;100,TODAY()&gt;'Data Bank'!$AT63),1,IF('Data Bank'!$AC63=100,3,IF('Data Bank'!$AC63=0,0,2)))))</f>
        <v>2</v>
      </c>
      <c r="G53" s="178">
        <f ca="1">IF(G$1&lt;'Data Bank'!$AD63,"",IF(G$1&gt;'Data Bank'!$AT63,"",IF(AND('Data Bank'!$AC63&lt;100,TODAY()&gt;'Data Bank'!$AT63),1,IF('Data Bank'!$AC63=100,3,IF('Data Bank'!$AC63=0,0,2)))))</f>
        <v>2</v>
      </c>
      <c r="H53" s="178">
        <f ca="1">IF(H$1&lt;'Data Bank'!$AD63,"",IF(H$1&gt;'Data Bank'!$AT63,"",IF(AND('Data Bank'!$AC63&lt;100,TODAY()&gt;'Data Bank'!$AT63),1,IF('Data Bank'!$AC63=100,3,IF('Data Bank'!$AC63=0,0,2)))))</f>
        <v>2</v>
      </c>
      <c r="I53" s="178">
        <f ca="1">IF(I$1&lt;'Data Bank'!$AD63,"",IF(I$1&gt;'Data Bank'!$AT63,"",IF(AND('Data Bank'!$AC63&lt;100,TODAY()&gt;'Data Bank'!$AT63),1,IF('Data Bank'!$AC63=100,3,IF('Data Bank'!$AC63=0,0,2)))))</f>
        <v>2</v>
      </c>
      <c r="J53" s="177">
        <f ca="1">IF(J$1&lt;'Data Bank'!$AD63,"",IF(J$1&gt;'Data Bank'!$AT63,"",IF(AND('Data Bank'!$AC63&lt;100,TODAY()&gt;'Data Bank'!$AT63),1,IF('Data Bank'!$AC63=100,3,IF('Data Bank'!$AC63=0,0,2)))))</f>
        <v>2</v>
      </c>
      <c r="K53" s="177">
        <f ca="1">IF(K$1&lt;'Data Bank'!$AD63,"",IF(K$1&gt;'Data Bank'!$AT63,"",IF(AND('Data Bank'!$AC63&lt;100,TODAY()&gt;'Data Bank'!$AT63),1,IF('Data Bank'!$AC63=100,3,IF('Data Bank'!$AC63=0,0,2)))))</f>
        <v>2</v>
      </c>
      <c r="L53" s="177">
        <f ca="1">IF(L$1&lt;'Data Bank'!$AD63,"",IF(L$1&gt;'Data Bank'!$AT63,"",IF(AND('Data Bank'!$AC63&lt;100,TODAY()&gt;'Data Bank'!$AT63),1,IF('Data Bank'!$AC63=100,3,IF('Data Bank'!$AC63=0,0,2)))))</f>
        <v>2</v>
      </c>
      <c r="M53" s="177">
        <f ca="1">IF(M$1&lt;'Data Bank'!$AD63,"",IF(M$1&gt;'Data Bank'!$AT63,"",IF(AND('Data Bank'!$AC63&lt;100,TODAY()&gt;'Data Bank'!$AT63),1,IF('Data Bank'!$AC63=100,3,IF('Data Bank'!$AC63=0,0,2)))))</f>
        <v>2</v>
      </c>
      <c r="N53" s="177">
        <f ca="1">IF(N$1&lt;'Data Bank'!$AD63,"",IF(N$1&gt;'Data Bank'!$AT63,"",IF(AND('Data Bank'!$AC63&lt;100,TODAY()&gt;'Data Bank'!$AT63),1,IF('Data Bank'!$AC63=100,3,IF('Data Bank'!$AC63=0,0,2)))))</f>
        <v>2</v>
      </c>
      <c r="O53" s="177">
        <f ca="1">IF(O$1&lt;'Data Bank'!$AD63,"",IF(O$1&gt;'Data Bank'!$AT63,"",IF(AND('Data Bank'!$AC63&lt;100,TODAY()&gt;'Data Bank'!$AT63),1,IF('Data Bank'!$AC63=100,3,IF('Data Bank'!$AC63=0,0,2)))))</f>
        <v>2</v>
      </c>
      <c r="P53" s="177">
        <f ca="1">IF(P$1&lt;'Data Bank'!$AD63,"",IF(P$1&gt;'Data Bank'!$AT63,"",IF(AND('Data Bank'!$AC63&lt;100,TODAY()&gt;'Data Bank'!$AT63),1,IF('Data Bank'!$AC63=100,3,IF('Data Bank'!$AC63=0,0,2)))))</f>
        <v>2</v>
      </c>
      <c r="Q53" s="177">
        <f ca="1">IF(Q$1&lt;'Data Bank'!$AD63,"",IF(Q$1&gt;'Data Bank'!$AT63,"",IF(AND('Data Bank'!$AC63&lt;100,TODAY()&gt;'Data Bank'!$AT63),1,IF('Data Bank'!$AC63=100,3,IF('Data Bank'!$AC63=0,0,2)))))</f>
        <v>2</v>
      </c>
      <c r="R53" s="177">
        <f ca="1">IF(R$1&lt;'Data Bank'!$AD63,"",IF(R$1&gt;'Data Bank'!$AT63,"",IF(AND('Data Bank'!$AC63&lt;100,TODAY()&gt;'Data Bank'!$AT63),1,IF('Data Bank'!$AC63=100,3,IF('Data Bank'!$AC63=0,0,2)))))</f>
        <v>2</v>
      </c>
    </row>
    <row r="54" spans="1:18">
      <c r="A54" s="115" t="str">
        <f>'Data Bank'!E64</f>
        <v>Al mansoorah colony</v>
      </c>
      <c r="B54" s="178">
        <f ca="1">IF(B$1&lt;'Data Bank'!$AD64,"",IF(B$1&gt;'Data Bank'!$AT64,"",IF(AND('Data Bank'!$AC64&lt;100,TODAY()&gt;'Data Bank'!$AT64),1,IF('Data Bank'!$AC64=100,3,IF('Data Bank'!$AC64=0,0,2)))))</f>
        <v>2</v>
      </c>
      <c r="C54" s="178">
        <f ca="1">IF(C$1&lt;'Data Bank'!$AD64,"",IF(C$1&gt;'Data Bank'!$AT64,"",IF(AND('Data Bank'!$AC64&lt;100,TODAY()&gt;'Data Bank'!$AT64),1,IF('Data Bank'!$AC64=100,3,IF('Data Bank'!$AC64=0,0,2)))))</f>
        <v>2</v>
      </c>
      <c r="D54" s="178">
        <f ca="1">IF(D$1&lt;'Data Bank'!$AD64,"",IF(D$1&gt;'Data Bank'!$AT64,"",IF(AND('Data Bank'!$AC64&lt;100,TODAY()&gt;'Data Bank'!$AT64),1,IF('Data Bank'!$AC64=100,3,IF('Data Bank'!$AC64=0,0,2)))))</f>
        <v>2</v>
      </c>
      <c r="E54" s="178">
        <f ca="1">IF(E$1&lt;'Data Bank'!$AD64,"",IF(E$1&gt;'Data Bank'!$AT64,"",IF(AND('Data Bank'!$AC64&lt;100,TODAY()&gt;'Data Bank'!$AT64),1,IF('Data Bank'!$AC64=100,3,IF('Data Bank'!$AC64=0,0,2)))))</f>
        <v>2</v>
      </c>
      <c r="F54" s="178">
        <f ca="1">IF(F$1&lt;'Data Bank'!$AD64,"",IF(F$1&gt;'Data Bank'!$AT64,"",IF(AND('Data Bank'!$AC64&lt;100,TODAY()&gt;'Data Bank'!$AT64),1,IF('Data Bank'!$AC64=100,3,IF('Data Bank'!$AC64=0,0,2)))))</f>
        <v>2</v>
      </c>
      <c r="G54" s="178">
        <f ca="1">IF(G$1&lt;'Data Bank'!$AD64,"",IF(G$1&gt;'Data Bank'!$AT64,"",IF(AND('Data Bank'!$AC64&lt;100,TODAY()&gt;'Data Bank'!$AT64),1,IF('Data Bank'!$AC64=100,3,IF('Data Bank'!$AC64=0,0,2)))))</f>
        <v>2</v>
      </c>
      <c r="H54" s="178">
        <f ca="1">IF(H$1&lt;'Data Bank'!$AD64,"",IF(H$1&gt;'Data Bank'!$AT64,"",IF(AND('Data Bank'!$AC64&lt;100,TODAY()&gt;'Data Bank'!$AT64),1,IF('Data Bank'!$AC64=100,3,IF('Data Bank'!$AC64=0,0,2)))))</f>
        <v>2</v>
      </c>
      <c r="I54" s="178">
        <f ca="1">IF(I$1&lt;'Data Bank'!$AD64,"",IF(I$1&gt;'Data Bank'!$AT64,"",IF(AND('Data Bank'!$AC64&lt;100,TODAY()&gt;'Data Bank'!$AT64),1,IF('Data Bank'!$AC64=100,3,IF('Data Bank'!$AC64=0,0,2)))))</f>
        <v>2</v>
      </c>
      <c r="J54" s="177">
        <f ca="1">IF(J$1&lt;'Data Bank'!$AD64,"",IF(J$1&gt;'Data Bank'!$AT64,"",IF(AND('Data Bank'!$AC64&lt;100,TODAY()&gt;'Data Bank'!$AT64),1,IF('Data Bank'!$AC64=100,3,IF('Data Bank'!$AC64=0,0,2)))))</f>
        <v>2</v>
      </c>
      <c r="K54" s="177">
        <f ca="1">IF(K$1&lt;'Data Bank'!$AD64,"",IF(K$1&gt;'Data Bank'!$AT64,"",IF(AND('Data Bank'!$AC64&lt;100,TODAY()&gt;'Data Bank'!$AT64),1,IF('Data Bank'!$AC64=100,3,IF('Data Bank'!$AC64=0,0,2)))))</f>
        <v>2</v>
      </c>
      <c r="L54" s="177">
        <f ca="1">IF(L$1&lt;'Data Bank'!$AD64,"",IF(L$1&gt;'Data Bank'!$AT64,"",IF(AND('Data Bank'!$AC64&lt;100,TODAY()&gt;'Data Bank'!$AT64),1,IF('Data Bank'!$AC64=100,3,IF('Data Bank'!$AC64=0,0,2)))))</f>
        <v>2</v>
      </c>
      <c r="M54" s="177">
        <f ca="1">IF(M$1&lt;'Data Bank'!$AD64,"",IF(M$1&gt;'Data Bank'!$AT64,"",IF(AND('Data Bank'!$AC64&lt;100,TODAY()&gt;'Data Bank'!$AT64),1,IF('Data Bank'!$AC64=100,3,IF('Data Bank'!$AC64=0,0,2)))))</f>
        <v>2</v>
      </c>
      <c r="N54" s="177">
        <f ca="1">IF(N$1&lt;'Data Bank'!$AD64,"",IF(N$1&gt;'Data Bank'!$AT64,"",IF(AND('Data Bank'!$AC64&lt;100,TODAY()&gt;'Data Bank'!$AT64),1,IF('Data Bank'!$AC64=100,3,IF('Data Bank'!$AC64=0,0,2)))))</f>
        <v>2</v>
      </c>
      <c r="O54" s="177">
        <f ca="1">IF(O$1&lt;'Data Bank'!$AD64,"",IF(O$1&gt;'Data Bank'!$AT64,"",IF(AND('Data Bank'!$AC64&lt;100,TODAY()&gt;'Data Bank'!$AT64),1,IF('Data Bank'!$AC64=100,3,IF('Data Bank'!$AC64=0,0,2)))))</f>
        <v>2</v>
      </c>
      <c r="P54" s="177">
        <f ca="1">IF(P$1&lt;'Data Bank'!$AD64,"",IF(P$1&gt;'Data Bank'!$AT64,"",IF(AND('Data Bank'!$AC64&lt;100,TODAY()&gt;'Data Bank'!$AT64),1,IF('Data Bank'!$AC64=100,3,IF('Data Bank'!$AC64=0,0,2)))))</f>
        <v>2</v>
      </c>
      <c r="Q54" s="177">
        <f ca="1">IF(Q$1&lt;'Data Bank'!$AD64,"",IF(Q$1&gt;'Data Bank'!$AT64,"",IF(AND('Data Bank'!$AC64&lt;100,TODAY()&gt;'Data Bank'!$AT64),1,IF('Data Bank'!$AC64=100,3,IF('Data Bank'!$AC64=0,0,2)))))</f>
        <v>2</v>
      </c>
      <c r="R54" s="177">
        <f ca="1">IF(R$1&lt;'Data Bank'!$AD64,"",IF(R$1&gt;'Data Bank'!$AT64,"",IF(AND('Data Bank'!$AC64&lt;100,TODAY()&gt;'Data Bank'!$AT64),1,IF('Data Bank'!$AC64=100,3,IF('Data Bank'!$AC64=0,0,2)))))</f>
        <v>2</v>
      </c>
    </row>
    <row r="55" spans="1:18">
      <c r="A55" s="115" t="str">
        <f>'Data Bank'!E65</f>
        <v>Al Nawab Rehman Villas AlKareem</v>
      </c>
      <c r="B55" s="178">
        <f ca="1">IF(B$1&lt;'Data Bank'!$AD65,"",IF(B$1&gt;'Data Bank'!$AT65,"",IF(AND('Data Bank'!$AC65&lt;100,TODAY()&gt;'Data Bank'!$AT65),1,IF('Data Bank'!$AC65=100,3,IF('Data Bank'!$AC65=0,0,2)))))</f>
        <v>2</v>
      </c>
      <c r="C55" s="178">
        <f ca="1">IF(C$1&lt;'Data Bank'!$AD65,"",IF(C$1&gt;'Data Bank'!$AT65,"",IF(AND('Data Bank'!$AC65&lt;100,TODAY()&gt;'Data Bank'!$AT65),1,IF('Data Bank'!$AC65=100,3,IF('Data Bank'!$AC65=0,0,2)))))</f>
        <v>2</v>
      </c>
      <c r="D55" s="178">
        <f ca="1">IF(D$1&lt;'Data Bank'!$AD65,"",IF(D$1&gt;'Data Bank'!$AT65,"",IF(AND('Data Bank'!$AC65&lt;100,TODAY()&gt;'Data Bank'!$AT65),1,IF('Data Bank'!$AC65=100,3,IF('Data Bank'!$AC65=0,0,2)))))</f>
        <v>2</v>
      </c>
      <c r="E55" s="178">
        <f ca="1">IF(E$1&lt;'Data Bank'!$AD65,"",IF(E$1&gt;'Data Bank'!$AT65,"",IF(AND('Data Bank'!$AC65&lt;100,TODAY()&gt;'Data Bank'!$AT65),1,IF('Data Bank'!$AC65=100,3,IF('Data Bank'!$AC65=0,0,2)))))</f>
        <v>2</v>
      </c>
      <c r="F55" s="178">
        <f ca="1">IF(F$1&lt;'Data Bank'!$AD65,"",IF(F$1&gt;'Data Bank'!$AT65,"",IF(AND('Data Bank'!$AC65&lt;100,TODAY()&gt;'Data Bank'!$AT65),1,IF('Data Bank'!$AC65=100,3,IF('Data Bank'!$AC65=0,0,2)))))</f>
        <v>2</v>
      </c>
      <c r="G55" s="178">
        <f ca="1">IF(G$1&lt;'Data Bank'!$AD65,"",IF(G$1&gt;'Data Bank'!$AT65,"",IF(AND('Data Bank'!$AC65&lt;100,TODAY()&gt;'Data Bank'!$AT65),1,IF('Data Bank'!$AC65=100,3,IF('Data Bank'!$AC65=0,0,2)))))</f>
        <v>2</v>
      </c>
      <c r="H55" s="178">
        <f ca="1">IF(H$1&lt;'Data Bank'!$AD65,"",IF(H$1&gt;'Data Bank'!$AT65,"",IF(AND('Data Bank'!$AC65&lt;100,TODAY()&gt;'Data Bank'!$AT65),1,IF('Data Bank'!$AC65=100,3,IF('Data Bank'!$AC65=0,0,2)))))</f>
        <v>2</v>
      </c>
      <c r="I55" s="178">
        <f ca="1">IF(I$1&lt;'Data Bank'!$AD65,"",IF(I$1&gt;'Data Bank'!$AT65,"",IF(AND('Data Bank'!$AC65&lt;100,TODAY()&gt;'Data Bank'!$AT65),1,IF('Data Bank'!$AC65=100,3,IF('Data Bank'!$AC65=0,0,2)))))</f>
        <v>2</v>
      </c>
      <c r="J55" s="177">
        <f ca="1">IF(J$1&lt;'Data Bank'!$AD65,"",IF(J$1&gt;'Data Bank'!$AT65,"",IF(AND('Data Bank'!$AC65&lt;100,TODAY()&gt;'Data Bank'!$AT65),1,IF('Data Bank'!$AC65=100,3,IF('Data Bank'!$AC65=0,0,2)))))</f>
        <v>2</v>
      </c>
      <c r="K55" s="177">
        <f ca="1">IF(K$1&lt;'Data Bank'!$AD65,"",IF(K$1&gt;'Data Bank'!$AT65,"",IF(AND('Data Bank'!$AC65&lt;100,TODAY()&gt;'Data Bank'!$AT65),1,IF('Data Bank'!$AC65=100,3,IF('Data Bank'!$AC65=0,0,2)))))</f>
        <v>2</v>
      </c>
      <c r="L55" s="177">
        <f ca="1">IF(L$1&lt;'Data Bank'!$AD65,"",IF(L$1&gt;'Data Bank'!$AT65,"",IF(AND('Data Bank'!$AC65&lt;100,TODAY()&gt;'Data Bank'!$AT65),1,IF('Data Bank'!$AC65=100,3,IF('Data Bank'!$AC65=0,0,2)))))</f>
        <v>2</v>
      </c>
      <c r="M55" s="177">
        <f ca="1">IF(M$1&lt;'Data Bank'!$AD65,"",IF(M$1&gt;'Data Bank'!$AT65,"",IF(AND('Data Bank'!$AC65&lt;100,TODAY()&gt;'Data Bank'!$AT65),1,IF('Data Bank'!$AC65=100,3,IF('Data Bank'!$AC65=0,0,2)))))</f>
        <v>2</v>
      </c>
      <c r="N55" s="177">
        <f ca="1">IF(N$1&lt;'Data Bank'!$AD65,"",IF(N$1&gt;'Data Bank'!$AT65,"",IF(AND('Data Bank'!$AC65&lt;100,TODAY()&gt;'Data Bank'!$AT65),1,IF('Data Bank'!$AC65=100,3,IF('Data Bank'!$AC65=0,0,2)))))</f>
        <v>2</v>
      </c>
      <c r="O55" s="177">
        <f ca="1">IF(O$1&lt;'Data Bank'!$AD65,"",IF(O$1&gt;'Data Bank'!$AT65,"",IF(AND('Data Bank'!$AC65&lt;100,TODAY()&gt;'Data Bank'!$AT65),1,IF('Data Bank'!$AC65=100,3,IF('Data Bank'!$AC65=0,0,2)))))</f>
        <v>2</v>
      </c>
      <c r="P55" s="177">
        <f ca="1">IF(P$1&lt;'Data Bank'!$AD65,"",IF(P$1&gt;'Data Bank'!$AT65,"",IF(AND('Data Bank'!$AC65&lt;100,TODAY()&gt;'Data Bank'!$AT65),1,IF('Data Bank'!$AC65=100,3,IF('Data Bank'!$AC65=0,0,2)))))</f>
        <v>2</v>
      </c>
      <c r="Q55" s="177">
        <f ca="1">IF(Q$1&lt;'Data Bank'!$AD65,"",IF(Q$1&gt;'Data Bank'!$AT65,"",IF(AND('Data Bank'!$AC65&lt;100,TODAY()&gt;'Data Bank'!$AT65),1,IF('Data Bank'!$AC65=100,3,IF('Data Bank'!$AC65=0,0,2)))))</f>
        <v>2</v>
      </c>
      <c r="R55" s="177">
        <f ca="1">IF(R$1&lt;'Data Bank'!$AD65,"",IF(R$1&gt;'Data Bank'!$AT65,"",IF(AND('Data Bank'!$AC65&lt;100,TODAY()&gt;'Data Bank'!$AT65),1,IF('Data Bank'!$AC65=100,3,IF('Data Bank'!$AC65=0,0,2)))))</f>
        <v>2</v>
      </c>
    </row>
    <row r="56" spans="1:18">
      <c r="A56" s="115" t="str">
        <f>'Data Bank'!E66</f>
        <v>Al Raheem Gdn Ph-2 Extn.</v>
      </c>
      <c r="B56" s="178">
        <f ca="1">IF(B$1&lt;'Data Bank'!$AD66,"",IF(B$1&gt;'Data Bank'!$AT66,"",IF(AND('Data Bank'!$AC66&lt;100,TODAY()&gt;'Data Bank'!$AT66),1,IF('Data Bank'!$AC66=100,3,IF('Data Bank'!$AC66=0,0,2)))))</f>
        <v>0</v>
      </c>
      <c r="C56" s="178">
        <f ca="1">IF(C$1&lt;'Data Bank'!$AD66,"",IF(C$1&gt;'Data Bank'!$AT66,"",IF(AND('Data Bank'!$AC66&lt;100,TODAY()&gt;'Data Bank'!$AT66),1,IF('Data Bank'!$AC66=100,3,IF('Data Bank'!$AC66=0,0,2)))))</f>
        <v>0</v>
      </c>
      <c r="D56" s="178">
        <f ca="1">IF(D$1&lt;'Data Bank'!$AD66,"",IF(D$1&gt;'Data Bank'!$AT66,"",IF(AND('Data Bank'!$AC66&lt;100,TODAY()&gt;'Data Bank'!$AT66),1,IF('Data Bank'!$AC66=100,3,IF('Data Bank'!$AC66=0,0,2)))))</f>
        <v>0</v>
      </c>
      <c r="E56" s="178">
        <f ca="1">IF(E$1&lt;'Data Bank'!$AD66,"",IF(E$1&gt;'Data Bank'!$AT66,"",IF(AND('Data Bank'!$AC66&lt;100,TODAY()&gt;'Data Bank'!$AT66),1,IF('Data Bank'!$AC66=100,3,IF('Data Bank'!$AC66=0,0,2)))))</f>
        <v>0</v>
      </c>
      <c r="F56" s="178">
        <f ca="1">IF(F$1&lt;'Data Bank'!$AD66,"",IF(F$1&gt;'Data Bank'!$AT66,"",IF(AND('Data Bank'!$AC66&lt;100,TODAY()&gt;'Data Bank'!$AT66),1,IF('Data Bank'!$AC66=100,3,IF('Data Bank'!$AC66=0,0,2)))))</f>
        <v>0</v>
      </c>
      <c r="G56" s="178">
        <f ca="1">IF(G$1&lt;'Data Bank'!$AD66,"",IF(G$1&gt;'Data Bank'!$AT66,"",IF(AND('Data Bank'!$AC66&lt;100,TODAY()&gt;'Data Bank'!$AT66),1,IF('Data Bank'!$AC66=100,3,IF('Data Bank'!$AC66=0,0,2)))))</f>
        <v>0</v>
      </c>
      <c r="H56" s="178">
        <f ca="1">IF(H$1&lt;'Data Bank'!$AD66,"",IF(H$1&gt;'Data Bank'!$AT66,"",IF(AND('Data Bank'!$AC66&lt;100,TODAY()&gt;'Data Bank'!$AT66),1,IF('Data Bank'!$AC66=100,3,IF('Data Bank'!$AC66=0,0,2)))))</f>
        <v>0</v>
      </c>
      <c r="I56" s="178">
        <f ca="1">IF(I$1&lt;'Data Bank'!$AD66,"",IF(I$1&gt;'Data Bank'!$AT66,"",IF(AND('Data Bank'!$AC66&lt;100,TODAY()&gt;'Data Bank'!$AT66),1,IF('Data Bank'!$AC66=100,3,IF('Data Bank'!$AC66=0,0,2)))))</f>
        <v>0</v>
      </c>
      <c r="J56" s="177" t="str">
        <f ca="1">IF(J$1&lt;'Data Bank'!$AD66,"",IF(J$1&gt;'Data Bank'!$AT66,"",IF(AND('Data Bank'!$AC66&lt;100,TODAY()&gt;'Data Bank'!$AT66),1,IF('Data Bank'!$AC66=100,3,IF('Data Bank'!$AC66=0,0,2)))))</f>
        <v/>
      </c>
      <c r="K56" s="177" t="str">
        <f ca="1">IF(K$1&lt;'Data Bank'!$AD66,"",IF(K$1&gt;'Data Bank'!$AT66,"",IF(AND('Data Bank'!$AC66&lt;100,TODAY()&gt;'Data Bank'!$AT66),1,IF('Data Bank'!$AC66=100,3,IF('Data Bank'!$AC66=0,0,2)))))</f>
        <v/>
      </c>
      <c r="L56" s="177" t="str">
        <f ca="1">IF(L$1&lt;'Data Bank'!$AD66,"",IF(L$1&gt;'Data Bank'!$AT66,"",IF(AND('Data Bank'!$AC66&lt;100,TODAY()&gt;'Data Bank'!$AT66),1,IF('Data Bank'!$AC66=100,3,IF('Data Bank'!$AC66=0,0,2)))))</f>
        <v/>
      </c>
      <c r="M56" s="177" t="str">
        <f ca="1">IF(M$1&lt;'Data Bank'!$AD66,"",IF(M$1&gt;'Data Bank'!$AT66,"",IF(AND('Data Bank'!$AC66&lt;100,TODAY()&gt;'Data Bank'!$AT66),1,IF('Data Bank'!$AC66=100,3,IF('Data Bank'!$AC66=0,0,2)))))</f>
        <v/>
      </c>
      <c r="N56" s="177" t="str">
        <f ca="1">IF(N$1&lt;'Data Bank'!$AD66,"",IF(N$1&gt;'Data Bank'!$AT66,"",IF(AND('Data Bank'!$AC66&lt;100,TODAY()&gt;'Data Bank'!$AT66),1,IF('Data Bank'!$AC66=100,3,IF('Data Bank'!$AC66=0,0,2)))))</f>
        <v/>
      </c>
      <c r="O56" s="177" t="str">
        <f ca="1">IF(O$1&lt;'Data Bank'!$AD66,"",IF(O$1&gt;'Data Bank'!$AT66,"",IF(AND('Data Bank'!$AC66&lt;100,TODAY()&gt;'Data Bank'!$AT66),1,IF('Data Bank'!$AC66=100,3,IF('Data Bank'!$AC66=0,0,2)))))</f>
        <v/>
      </c>
      <c r="P56" s="177" t="str">
        <f ca="1">IF(P$1&lt;'Data Bank'!$AD66,"",IF(P$1&gt;'Data Bank'!$AT66,"",IF(AND('Data Bank'!$AC66&lt;100,TODAY()&gt;'Data Bank'!$AT66),1,IF('Data Bank'!$AC66=100,3,IF('Data Bank'!$AC66=0,0,2)))))</f>
        <v/>
      </c>
      <c r="Q56" s="177" t="str">
        <f ca="1">IF(Q$1&lt;'Data Bank'!$AD66,"",IF(Q$1&gt;'Data Bank'!$AT66,"",IF(AND('Data Bank'!$AC66&lt;100,TODAY()&gt;'Data Bank'!$AT66),1,IF('Data Bank'!$AC66=100,3,IF('Data Bank'!$AC66=0,0,2)))))</f>
        <v/>
      </c>
      <c r="R56" s="177" t="str">
        <f ca="1">IF(R$1&lt;'Data Bank'!$AD66,"",IF(R$1&gt;'Data Bank'!$AT66,"",IF(AND('Data Bank'!$AC66&lt;100,TODAY()&gt;'Data Bank'!$AT66),1,IF('Data Bank'!$AC66=100,3,IF('Data Bank'!$AC66=0,0,2)))))</f>
        <v/>
      </c>
    </row>
    <row r="57" spans="1:18">
      <c r="A57" s="115" t="str">
        <f>'Data Bank'!E67</f>
        <v>Al Rahim City Ph-1</v>
      </c>
      <c r="B57" s="178">
        <f ca="1">IF(B$1&lt;'Data Bank'!$AD67,"",IF(B$1&gt;'Data Bank'!$AT67,"",IF(AND('Data Bank'!$AC67&lt;100,TODAY()&gt;'Data Bank'!$AT67),1,IF('Data Bank'!$AC67=100,3,IF('Data Bank'!$AC67=0,0,2)))))</f>
        <v>2</v>
      </c>
      <c r="C57" s="178">
        <f ca="1">IF(C$1&lt;'Data Bank'!$AD67,"",IF(C$1&gt;'Data Bank'!$AT67,"",IF(AND('Data Bank'!$AC67&lt;100,TODAY()&gt;'Data Bank'!$AT67),1,IF('Data Bank'!$AC67=100,3,IF('Data Bank'!$AC67=0,0,2)))))</f>
        <v>2</v>
      </c>
      <c r="D57" s="178">
        <f ca="1">IF(D$1&lt;'Data Bank'!$AD67,"",IF(D$1&gt;'Data Bank'!$AT67,"",IF(AND('Data Bank'!$AC67&lt;100,TODAY()&gt;'Data Bank'!$AT67),1,IF('Data Bank'!$AC67=100,3,IF('Data Bank'!$AC67=0,0,2)))))</f>
        <v>2</v>
      </c>
      <c r="E57" s="178">
        <f ca="1">IF(E$1&lt;'Data Bank'!$AD67,"",IF(E$1&gt;'Data Bank'!$AT67,"",IF(AND('Data Bank'!$AC67&lt;100,TODAY()&gt;'Data Bank'!$AT67),1,IF('Data Bank'!$AC67=100,3,IF('Data Bank'!$AC67=0,0,2)))))</f>
        <v>2</v>
      </c>
      <c r="F57" s="178">
        <f ca="1">IF(F$1&lt;'Data Bank'!$AD67,"",IF(F$1&gt;'Data Bank'!$AT67,"",IF(AND('Data Bank'!$AC67&lt;100,TODAY()&gt;'Data Bank'!$AT67),1,IF('Data Bank'!$AC67=100,3,IF('Data Bank'!$AC67=0,0,2)))))</f>
        <v>2</v>
      </c>
      <c r="G57" s="178">
        <f ca="1">IF(G$1&lt;'Data Bank'!$AD67,"",IF(G$1&gt;'Data Bank'!$AT67,"",IF(AND('Data Bank'!$AC67&lt;100,TODAY()&gt;'Data Bank'!$AT67),1,IF('Data Bank'!$AC67=100,3,IF('Data Bank'!$AC67=0,0,2)))))</f>
        <v>2</v>
      </c>
      <c r="H57" s="178">
        <f ca="1">IF(H$1&lt;'Data Bank'!$AD67,"",IF(H$1&gt;'Data Bank'!$AT67,"",IF(AND('Data Bank'!$AC67&lt;100,TODAY()&gt;'Data Bank'!$AT67),1,IF('Data Bank'!$AC67=100,3,IF('Data Bank'!$AC67=0,0,2)))))</f>
        <v>2</v>
      </c>
      <c r="I57" s="178">
        <f ca="1">IF(I$1&lt;'Data Bank'!$AD67,"",IF(I$1&gt;'Data Bank'!$AT67,"",IF(AND('Data Bank'!$AC67&lt;100,TODAY()&gt;'Data Bank'!$AT67),1,IF('Data Bank'!$AC67=100,3,IF('Data Bank'!$AC67=0,0,2)))))</f>
        <v>2</v>
      </c>
      <c r="J57" s="177">
        <f ca="1">IF(J$1&lt;'Data Bank'!$AD67,"",IF(J$1&gt;'Data Bank'!$AT67,"",IF(AND('Data Bank'!$AC67&lt;100,TODAY()&gt;'Data Bank'!$AT67),1,IF('Data Bank'!$AC67=100,3,IF('Data Bank'!$AC67=0,0,2)))))</f>
        <v>2</v>
      </c>
      <c r="K57" s="177">
        <f ca="1">IF(K$1&lt;'Data Bank'!$AD67,"",IF(K$1&gt;'Data Bank'!$AT67,"",IF(AND('Data Bank'!$AC67&lt;100,TODAY()&gt;'Data Bank'!$AT67),1,IF('Data Bank'!$AC67=100,3,IF('Data Bank'!$AC67=0,0,2)))))</f>
        <v>2</v>
      </c>
      <c r="L57" s="177">
        <f ca="1">IF(L$1&lt;'Data Bank'!$AD67,"",IF(L$1&gt;'Data Bank'!$AT67,"",IF(AND('Data Bank'!$AC67&lt;100,TODAY()&gt;'Data Bank'!$AT67),1,IF('Data Bank'!$AC67=100,3,IF('Data Bank'!$AC67=0,0,2)))))</f>
        <v>2</v>
      </c>
      <c r="M57" s="177">
        <f ca="1">IF(M$1&lt;'Data Bank'!$AD67,"",IF(M$1&gt;'Data Bank'!$AT67,"",IF(AND('Data Bank'!$AC67&lt;100,TODAY()&gt;'Data Bank'!$AT67),1,IF('Data Bank'!$AC67=100,3,IF('Data Bank'!$AC67=0,0,2)))))</f>
        <v>2</v>
      </c>
      <c r="N57" s="177">
        <f ca="1">IF(N$1&lt;'Data Bank'!$AD67,"",IF(N$1&gt;'Data Bank'!$AT67,"",IF(AND('Data Bank'!$AC67&lt;100,TODAY()&gt;'Data Bank'!$AT67),1,IF('Data Bank'!$AC67=100,3,IF('Data Bank'!$AC67=0,0,2)))))</f>
        <v>2</v>
      </c>
      <c r="O57" s="177">
        <f ca="1">IF(O$1&lt;'Data Bank'!$AD67,"",IF(O$1&gt;'Data Bank'!$AT67,"",IF(AND('Data Bank'!$AC67&lt;100,TODAY()&gt;'Data Bank'!$AT67),1,IF('Data Bank'!$AC67=100,3,IF('Data Bank'!$AC67=0,0,2)))))</f>
        <v>2</v>
      </c>
      <c r="P57" s="177">
        <f ca="1">IF(P$1&lt;'Data Bank'!$AD67,"",IF(P$1&gt;'Data Bank'!$AT67,"",IF(AND('Data Bank'!$AC67&lt;100,TODAY()&gt;'Data Bank'!$AT67),1,IF('Data Bank'!$AC67=100,3,IF('Data Bank'!$AC67=0,0,2)))))</f>
        <v>2</v>
      </c>
      <c r="Q57" s="177">
        <f ca="1">IF(Q$1&lt;'Data Bank'!$AD67,"",IF(Q$1&gt;'Data Bank'!$AT67,"",IF(AND('Data Bank'!$AC67&lt;100,TODAY()&gt;'Data Bank'!$AT67),1,IF('Data Bank'!$AC67=100,3,IF('Data Bank'!$AC67=0,0,2)))))</f>
        <v>2</v>
      </c>
      <c r="R57" s="177">
        <f ca="1">IF(R$1&lt;'Data Bank'!$AD67,"",IF(R$1&gt;'Data Bank'!$AT67,"",IF(AND('Data Bank'!$AC67&lt;100,TODAY()&gt;'Data Bank'!$AT67),1,IF('Data Bank'!$AC67=100,3,IF('Data Bank'!$AC67=0,0,2)))))</f>
        <v>2</v>
      </c>
    </row>
    <row r="58" spans="1:18">
      <c r="A58" s="115" t="str">
        <f>'Data Bank'!E68</f>
        <v>Al Rahim City Ph-2</v>
      </c>
      <c r="B58" s="178">
        <f ca="1">IF(B$1&lt;'Data Bank'!$AD68,"",IF(B$1&gt;'Data Bank'!$AT68,"",IF(AND('Data Bank'!$AC68&lt;100,TODAY()&gt;'Data Bank'!$AT68),1,IF('Data Bank'!$AC68=100,3,IF('Data Bank'!$AC68=0,0,2)))))</f>
        <v>2</v>
      </c>
      <c r="C58" s="178">
        <f ca="1">IF(C$1&lt;'Data Bank'!$AD68,"",IF(C$1&gt;'Data Bank'!$AT68,"",IF(AND('Data Bank'!$AC68&lt;100,TODAY()&gt;'Data Bank'!$AT68),1,IF('Data Bank'!$AC68=100,3,IF('Data Bank'!$AC68=0,0,2)))))</f>
        <v>2</v>
      </c>
      <c r="D58" s="178">
        <f ca="1">IF(D$1&lt;'Data Bank'!$AD68,"",IF(D$1&gt;'Data Bank'!$AT68,"",IF(AND('Data Bank'!$AC68&lt;100,TODAY()&gt;'Data Bank'!$AT68),1,IF('Data Bank'!$AC68=100,3,IF('Data Bank'!$AC68=0,0,2)))))</f>
        <v>2</v>
      </c>
      <c r="E58" s="178">
        <f ca="1">IF(E$1&lt;'Data Bank'!$AD68,"",IF(E$1&gt;'Data Bank'!$AT68,"",IF(AND('Data Bank'!$AC68&lt;100,TODAY()&gt;'Data Bank'!$AT68),1,IF('Data Bank'!$AC68=100,3,IF('Data Bank'!$AC68=0,0,2)))))</f>
        <v>2</v>
      </c>
      <c r="F58" s="178">
        <f ca="1">IF(F$1&lt;'Data Bank'!$AD68,"",IF(F$1&gt;'Data Bank'!$AT68,"",IF(AND('Data Bank'!$AC68&lt;100,TODAY()&gt;'Data Bank'!$AT68),1,IF('Data Bank'!$AC68=100,3,IF('Data Bank'!$AC68=0,0,2)))))</f>
        <v>2</v>
      </c>
      <c r="G58" s="178">
        <f ca="1">IF(G$1&lt;'Data Bank'!$AD68,"",IF(G$1&gt;'Data Bank'!$AT68,"",IF(AND('Data Bank'!$AC68&lt;100,TODAY()&gt;'Data Bank'!$AT68),1,IF('Data Bank'!$AC68=100,3,IF('Data Bank'!$AC68=0,0,2)))))</f>
        <v>2</v>
      </c>
      <c r="H58" s="178">
        <f ca="1">IF(H$1&lt;'Data Bank'!$AD68,"",IF(H$1&gt;'Data Bank'!$AT68,"",IF(AND('Data Bank'!$AC68&lt;100,TODAY()&gt;'Data Bank'!$AT68),1,IF('Data Bank'!$AC68=100,3,IF('Data Bank'!$AC68=0,0,2)))))</f>
        <v>2</v>
      </c>
      <c r="I58" s="178">
        <f ca="1">IF(I$1&lt;'Data Bank'!$AD68,"",IF(I$1&gt;'Data Bank'!$AT68,"",IF(AND('Data Bank'!$AC68&lt;100,TODAY()&gt;'Data Bank'!$AT68),1,IF('Data Bank'!$AC68=100,3,IF('Data Bank'!$AC68=0,0,2)))))</f>
        <v>2</v>
      </c>
      <c r="J58" s="177">
        <f ca="1">IF(J$1&lt;'Data Bank'!$AD68,"",IF(J$1&gt;'Data Bank'!$AT68,"",IF(AND('Data Bank'!$AC68&lt;100,TODAY()&gt;'Data Bank'!$AT68),1,IF('Data Bank'!$AC68=100,3,IF('Data Bank'!$AC68=0,0,2)))))</f>
        <v>2</v>
      </c>
      <c r="K58" s="177">
        <f ca="1">IF(K$1&lt;'Data Bank'!$AD68,"",IF(K$1&gt;'Data Bank'!$AT68,"",IF(AND('Data Bank'!$AC68&lt;100,TODAY()&gt;'Data Bank'!$AT68),1,IF('Data Bank'!$AC68=100,3,IF('Data Bank'!$AC68=0,0,2)))))</f>
        <v>2</v>
      </c>
      <c r="L58" s="177">
        <f ca="1">IF(L$1&lt;'Data Bank'!$AD68,"",IF(L$1&gt;'Data Bank'!$AT68,"",IF(AND('Data Bank'!$AC68&lt;100,TODAY()&gt;'Data Bank'!$AT68),1,IF('Data Bank'!$AC68=100,3,IF('Data Bank'!$AC68=0,0,2)))))</f>
        <v>2</v>
      </c>
      <c r="M58" s="177">
        <f ca="1">IF(M$1&lt;'Data Bank'!$AD68,"",IF(M$1&gt;'Data Bank'!$AT68,"",IF(AND('Data Bank'!$AC68&lt;100,TODAY()&gt;'Data Bank'!$AT68),1,IF('Data Bank'!$AC68=100,3,IF('Data Bank'!$AC68=0,0,2)))))</f>
        <v>2</v>
      </c>
      <c r="N58" s="177">
        <f ca="1">IF(N$1&lt;'Data Bank'!$AD68,"",IF(N$1&gt;'Data Bank'!$AT68,"",IF(AND('Data Bank'!$AC68&lt;100,TODAY()&gt;'Data Bank'!$AT68),1,IF('Data Bank'!$AC68=100,3,IF('Data Bank'!$AC68=0,0,2)))))</f>
        <v>2</v>
      </c>
      <c r="O58" s="177">
        <f ca="1">IF(O$1&lt;'Data Bank'!$AD68,"",IF(O$1&gt;'Data Bank'!$AT68,"",IF(AND('Data Bank'!$AC68&lt;100,TODAY()&gt;'Data Bank'!$AT68),1,IF('Data Bank'!$AC68=100,3,IF('Data Bank'!$AC68=0,0,2)))))</f>
        <v>2</v>
      </c>
      <c r="P58" s="177">
        <f ca="1">IF(P$1&lt;'Data Bank'!$AD68,"",IF(P$1&gt;'Data Bank'!$AT68,"",IF(AND('Data Bank'!$AC68&lt;100,TODAY()&gt;'Data Bank'!$AT68),1,IF('Data Bank'!$AC68=100,3,IF('Data Bank'!$AC68=0,0,2)))))</f>
        <v>2</v>
      </c>
      <c r="Q58" s="177">
        <f ca="1">IF(Q$1&lt;'Data Bank'!$AD68,"",IF(Q$1&gt;'Data Bank'!$AT68,"",IF(AND('Data Bank'!$AC68&lt;100,TODAY()&gt;'Data Bank'!$AT68),1,IF('Data Bank'!$AC68=100,3,IF('Data Bank'!$AC68=0,0,2)))))</f>
        <v>2</v>
      </c>
      <c r="R58" s="177">
        <f ca="1">IF(R$1&lt;'Data Bank'!$AD68,"",IF(R$1&gt;'Data Bank'!$AT68,"",IF(AND('Data Bank'!$AC68&lt;100,TODAY()&gt;'Data Bank'!$AT68),1,IF('Data Bank'!$AC68=100,3,IF('Data Bank'!$AC68=0,0,2)))))</f>
        <v>2</v>
      </c>
    </row>
    <row r="59" spans="1:18">
      <c r="A59" s="115" t="str">
        <f>'Data Bank'!E69</f>
        <v>Khayaban i Abid</v>
      </c>
      <c r="B59" s="178">
        <f ca="1">IF(B$1&lt;'Data Bank'!$AD69,"",IF(B$1&gt;'Data Bank'!$AT69,"",IF(AND('Data Bank'!$AC69&lt;100,TODAY()&gt;'Data Bank'!$AT69),1,IF('Data Bank'!$AC69=100,3,IF('Data Bank'!$AC69=0,0,2)))))</f>
        <v>0</v>
      </c>
      <c r="C59" s="178">
        <f ca="1">IF(C$1&lt;'Data Bank'!$AD69,"",IF(C$1&gt;'Data Bank'!$AT69,"",IF(AND('Data Bank'!$AC69&lt;100,TODAY()&gt;'Data Bank'!$AT69),1,IF('Data Bank'!$AC69=100,3,IF('Data Bank'!$AC69=0,0,2)))))</f>
        <v>0</v>
      </c>
      <c r="D59" s="178">
        <f ca="1">IF(D$1&lt;'Data Bank'!$AD69,"",IF(D$1&gt;'Data Bank'!$AT69,"",IF(AND('Data Bank'!$AC69&lt;100,TODAY()&gt;'Data Bank'!$AT69),1,IF('Data Bank'!$AC69=100,3,IF('Data Bank'!$AC69=0,0,2)))))</f>
        <v>0</v>
      </c>
      <c r="E59" s="178">
        <f ca="1">IF(E$1&lt;'Data Bank'!$AD69,"",IF(E$1&gt;'Data Bank'!$AT69,"",IF(AND('Data Bank'!$AC69&lt;100,TODAY()&gt;'Data Bank'!$AT69),1,IF('Data Bank'!$AC69=100,3,IF('Data Bank'!$AC69=0,0,2)))))</f>
        <v>0</v>
      </c>
      <c r="F59" s="178">
        <f ca="1">IF(F$1&lt;'Data Bank'!$AD69,"",IF(F$1&gt;'Data Bank'!$AT69,"",IF(AND('Data Bank'!$AC69&lt;100,TODAY()&gt;'Data Bank'!$AT69),1,IF('Data Bank'!$AC69=100,3,IF('Data Bank'!$AC69=0,0,2)))))</f>
        <v>0</v>
      </c>
      <c r="G59" s="178">
        <f ca="1">IF(G$1&lt;'Data Bank'!$AD69,"",IF(G$1&gt;'Data Bank'!$AT69,"",IF(AND('Data Bank'!$AC69&lt;100,TODAY()&gt;'Data Bank'!$AT69),1,IF('Data Bank'!$AC69=100,3,IF('Data Bank'!$AC69=0,0,2)))))</f>
        <v>0</v>
      </c>
      <c r="H59" s="178">
        <f ca="1">IF(H$1&lt;'Data Bank'!$AD69,"",IF(H$1&gt;'Data Bank'!$AT69,"",IF(AND('Data Bank'!$AC69&lt;100,TODAY()&gt;'Data Bank'!$AT69),1,IF('Data Bank'!$AC69=100,3,IF('Data Bank'!$AC69=0,0,2)))))</f>
        <v>0</v>
      </c>
      <c r="I59" s="178">
        <f ca="1">IF(I$1&lt;'Data Bank'!$AD69,"",IF(I$1&gt;'Data Bank'!$AT69,"",IF(AND('Data Bank'!$AC69&lt;100,TODAY()&gt;'Data Bank'!$AT69),1,IF('Data Bank'!$AC69=100,3,IF('Data Bank'!$AC69=0,0,2)))))</f>
        <v>0</v>
      </c>
      <c r="J59" s="177" t="str">
        <f ca="1">IF(J$1&lt;'Data Bank'!$AD69,"",IF(J$1&gt;'Data Bank'!$AT69,"",IF(AND('Data Bank'!$AC69&lt;100,TODAY()&gt;'Data Bank'!$AT69),1,IF('Data Bank'!$AC69=100,3,IF('Data Bank'!$AC69=0,0,2)))))</f>
        <v/>
      </c>
      <c r="K59" s="177" t="str">
        <f ca="1">IF(K$1&lt;'Data Bank'!$AD69,"",IF(K$1&gt;'Data Bank'!$AT69,"",IF(AND('Data Bank'!$AC69&lt;100,TODAY()&gt;'Data Bank'!$AT69),1,IF('Data Bank'!$AC69=100,3,IF('Data Bank'!$AC69=0,0,2)))))</f>
        <v/>
      </c>
      <c r="L59" s="177" t="str">
        <f ca="1">IF(L$1&lt;'Data Bank'!$AD69,"",IF(L$1&gt;'Data Bank'!$AT69,"",IF(AND('Data Bank'!$AC69&lt;100,TODAY()&gt;'Data Bank'!$AT69),1,IF('Data Bank'!$AC69=100,3,IF('Data Bank'!$AC69=0,0,2)))))</f>
        <v/>
      </c>
      <c r="M59" s="177" t="str">
        <f ca="1">IF(M$1&lt;'Data Bank'!$AD69,"",IF(M$1&gt;'Data Bank'!$AT69,"",IF(AND('Data Bank'!$AC69&lt;100,TODAY()&gt;'Data Bank'!$AT69),1,IF('Data Bank'!$AC69=100,3,IF('Data Bank'!$AC69=0,0,2)))))</f>
        <v/>
      </c>
      <c r="N59" s="177" t="str">
        <f ca="1">IF(N$1&lt;'Data Bank'!$AD69,"",IF(N$1&gt;'Data Bank'!$AT69,"",IF(AND('Data Bank'!$AC69&lt;100,TODAY()&gt;'Data Bank'!$AT69),1,IF('Data Bank'!$AC69=100,3,IF('Data Bank'!$AC69=0,0,2)))))</f>
        <v/>
      </c>
      <c r="O59" s="177" t="str">
        <f ca="1">IF(O$1&lt;'Data Bank'!$AD69,"",IF(O$1&gt;'Data Bank'!$AT69,"",IF(AND('Data Bank'!$AC69&lt;100,TODAY()&gt;'Data Bank'!$AT69),1,IF('Data Bank'!$AC69=100,3,IF('Data Bank'!$AC69=0,0,2)))))</f>
        <v/>
      </c>
      <c r="P59" s="177" t="str">
        <f ca="1">IF(P$1&lt;'Data Bank'!$AD69,"",IF(P$1&gt;'Data Bank'!$AT69,"",IF(AND('Data Bank'!$AC69&lt;100,TODAY()&gt;'Data Bank'!$AT69),1,IF('Data Bank'!$AC69=100,3,IF('Data Bank'!$AC69=0,0,2)))))</f>
        <v/>
      </c>
      <c r="Q59" s="177" t="str">
        <f ca="1">IF(Q$1&lt;'Data Bank'!$AD69,"",IF(Q$1&gt;'Data Bank'!$AT69,"",IF(AND('Data Bank'!$AC69&lt;100,TODAY()&gt;'Data Bank'!$AT69),1,IF('Data Bank'!$AC69=100,3,IF('Data Bank'!$AC69=0,0,2)))))</f>
        <v/>
      </c>
      <c r="R59" s="177" t="str">
        <f ca="1">IF(R$1&lt;'Data Bank'!$AD69,"",IF(R$1&gt;'Data Bank'!$AT69,"",IF(AND('Data Bank'!$AC69&lt;100,TODAY()&gt;'Data Bank'!$AT69),1,IF('Data Bank'!$AC69=100,3,IF('Data Bank'!$AC69=0,0,2)))))</f>
        <v/>
      </c>
    </row>
    <row r="60" spans="1:18">
      <c r="A60" s="115" t="str">
        <f>'Data Bank'!E70</f>
        <v>Al Rehman Garden 4</v>
      </c>
      <c r="B60" s="178">
        <f ca="1">IF(B$1&lt;'Data Bank'!$AD70,"",IF(B$1&gt;'Data Bank'!$AT70,"",IF(AND('Data Bank'!$AC70&lt;100,TODAY()&gt;'Data Bank'!$AT70),1,IF('Data Bank'!$AC70=100,3,IF('Data Bank'!$AC70=0,0,2)))))</f>
        <v>2</v>
      </c>
      <c r="C60" s="178">
        <f ca="1">IF(C$1&lt;'Data Bank'!$AD70,"",IF(C$1&gt;'Data Bank'!$AT70,"",IF(AND('Data Bank'!$AC70&lt;100,TODAY()&gt;'Data Bank'!$AT70),1,IF('Data Bank'!$AC70=100,3,IF('Data Bank'!$AC70=0,0,2)))))</f>
        <v>2</v>
      </c>
      <c r="D60" s="178">
        <f ca="1">IF(D$1&lt;'Data Bank'!$AD70,"",IF(D$1&gt;'Data Bank'!$AT70,"",IF(AND('Data Bank'!$AC70&lt;100,TODAY()&gt;'Data Bank'!$AT70),1,IF('Data Bank'!$AC70=100,3,IF('Data Bank'!$AC70=0,0,2)))))</f>
        <v>2</v>
      </c>
      <c r="E60" s="178" t="str">
        <f ca="1">IF(E$1&lt;'Data Bank'!$AD70,"",IF(E$1&gt;'Data Bank'!$AT70,"",IF(AND('Data Bank'!$AC70&lt;100,TODAY()&gt;'Data Bank'!$AT70),1,IF('Data Bank'!$AC70=100,3,IF('Data Bank'!$AC70=0,0,2)))))</f>
        <v/>
      </c>
      <c r="F60" s="178" t="str">
        <f ca="1">IF(F$1&lt;'Data Bank'!$AD70,"",IF(F$1&gt;'Data Bank'!$AT70,"",IF(AND('Data Bank'!$AC70&lt;100,TODAY()&gt;'Data Bank'!$AT70),1,IF('Data Bank'!$AC70=100,3,IF('Data Bank'!$AC70=0,0,2)))))</f>
        <v/>
      </c>
      <c r="G60" s="178" t="str">
        <f ca="1">IF(G$1&lt;'Data Bank'!$AD70,"",IF(G$1&gt;'Data Bank'!$AT70,"",IF(AND('Data Bank'!$AC70&lt;100,TODAY()&gt;'Data Bank'!$AT70),1,IF('Data Bank'!$AC70=100,3,IF('Data Bank'!$AC70=0,0,2)))))</f>
        <v/>
      </c>
      <c r="H60" s="178" t="str">
        <f ca="1">IF(H$1&lt;'Data Bank'!$AD70,"",IF(H$1&gt;'Data Bank'!$AT70,"",IF(AND('Data Bank'!$AC70&lt;100,TODAY()&gt;'Data Bank'!$AT70),1,IF('Data Bank'!$AC70=100,3,IF('Data Bank'!$AC70=0,0,2)))))</f>
        <v/>
      </c>
      <c r="I60" s="178" t="str">
        <f ca="1">IF(I$1&lt;'Data Bank'!$AD70,"",IF(I$1&gt;'Data Bank'!$AT70,"",IF(AND('Data Bank'!$AC70&lt;100,TODAY()&gt;'Data Bank'!$AT70),1,IF('Data Bank'!$AC70=100,3,IF('Data Bank'!$AC70=0,0,2)))))</f>
        <v/>
      </c>
      <c r="J60" s="177" t="str">
        <f ca="1">IF(J$1&lt;'Data Bank'!$AD70,"",IF(J$1&gt;'Data Bank'!$AT70,"",IF(AND('Data Bank'!$AC70&lt;100,TODAY()&gt;'Data Bank'!$AT70),1,IF('Data Bank'!$AC70=100,3,IF('Data Bank'!$AC70=0,0,2)))))</f>
        <v/>
      </c>
      <c r="K60" s="177" t="str">
        <f ca="1">IF(K$1&lt;'Data Bank'!$AD70,"",IF(K$1&gt;'Data Bank'!$AT70,"",IF(AND('Data Bank'!$AC70&lt;100,TODAY()&gt;'Data Bank'!$AT70),1,IF('Data Bank'!$AC70=100,3,IF('Data Bank'!$AC70=0,0,2)))))</f>
        <v/>
      </c>
      <c r="L60" s="177" t="str">
        <f ca="1">IF(L$1&lt;'Data Bank'!$AD70,"",IF(L$1&gt;'Data Bank'!$AT70,"",IF(AND('Data Bank'!$AC70&lt;100,TODAY()&gt;'Data Bank'!$AT70),1,IF('Data Bank'!$AC70=100,3,IF('Data Bank'!$AC70=0,0,2)))))</f>
        <v/>
      </c>
      <c r="M60" s="177" t="str">
        <f ca="1">IF(M$1&lt;'Data Bank'!$AD70,"",IF(M$1&gt;'Data Bank'!$AT70,"",IF(AND('Data Bank'!$AC70&lt;100,TODAY()&gt;'Data Bank'!$AT70),1,IF('Data Bank'!$AC70=100,3,IF('Data Bank'!$AC70=0,0,2)))))</f>
        <v/>
      </c>
      <c r="N60" s="177" t="str">
        <f ca="1">IF(N$1&lt;'Data Bank'!$AD70,"",IF(N$1&gt;'Data Bank'!$AT70,"",IF(AND('Data Bank'!$AC70&lt;100,TODAY()&gt;'Data Bank'!$AT70),1,IF('Data Bank'!$AC70=100,3,IF('Data Bank'!$AC70=0,0,2)))))</f>
        <v/>
      </c>
      <c r="O60" s="177" t="str">
        <f ca="1">IF(O$1&lt;'Data Bank'!$AD70,"",IF(O$1&gt;'Data Bank'!$AT70,"",IF(AND('Data Bank'!$AC70&lt;100,TODAY()&gt;'Data Bank'!$AT70),1,IF('Data Bank'!$AC70=100,3,IF('Data Bank'!$AC70=0,0,2)))))</f>
        <v/>
      </c>
      <c r="P60" s="177" t="str">
        <f ca="1">IF(P$1&lt;'Data Bank'!$AD70,"",IF(P$1&gt;'Data Bank'!$AT70,"",IF(AND('Data Bank'!$AC70&lt;100,TODAY()&gt;'Data Bank'!$AT70),1,IF('Data Bank'!$AC70=100,3,IF('Data Bank'!$AC70=0,0,2)))))</f>
        <v/>
      </c>
      <c r="Q60" s="177" t="str">
        <f ca="1">IF(Q$1&lt;'Data Bank'!$AD70,"",IF(Q$1&gt;'Data Bank'!$AT70,"",IF(AND('Data Bank'!$AC70&lt;100,TODAY()&gt;'Data Bank'!$AT70),1,IF('Data Bank'!$AC70=100,3,IF('Data Bank'!$AC70=0,0,2)))))</f>
        <v/>
      </c>
      <c r="R60" s="177" t="str">
        <f ca="1">IF(R$1&lt;'Data Bank'!$AD70,"",IF(R$1&gt;'Data Bank'!$AT70,"",IF(AND('Data Bank'!$AC70&lt;100,TODAY()&gt;'Data Bank'!$AT70),1,IF('Data Bank'!$AC70=100,3,IF('Data Bank'!$AC70=0,0,2)))))</f>
        <v/>
      </c>
    </row>
    <row r="61" spans="1:18">
      <c r="A61" s="115" t="str">
        <f>'Data Bank'!E72</f>
        <v xml:space="preserve">Alamgir&amp;Jannat ul Barkat </v>
      </c>
      <c r="B61" s="178">
        <f ca="1">IF(B$1&lt;'Data Bank'!$AD72,"",IF(B$1&gt;'Data Bank'!$AT72,"",IF(AND('Data Bank'!$AC72&lt;100,TODAY()&gt;'Data Bank'!$AT72),1,IF('Data Bank'!$AC72=100,3,IF('Data Bank'!$AC72=0,0,2)))))</f>
        <v>0</v>
      </c>
      <c r="C61" s="178">
        <f ca="1">IF(C$1&lt;'Data Bank'!$AD72,"",IF(C$1&gt;'Data Bank'!$AT72,"",IF(AND('Data Bank'!$AC72&lt;100,TODAY()&gt;'Data Bank'!$AT72),1,IF('Data Bank'!$AC72=100,3,IF('Data Bank'!$AC72=0,0,2)))))</f>
        <v>0</v>
      </c>
      <c r="D61" s="178">
        <f ca="1">IF(D$1&lt;'Data Bank'!$AD72,"",IF(D$1&gt;'Data Bank'!$AT72,"",IF(AND('Data Bank'!$AC72&lt;100,TODAY()&gt;'Data Bank'!$AT72),1,IF('Data Bank'!$AC72=100,3,IF('Data Bank'!$AC72=0,0,2)))))</f>
        <v>0</v>
      </c>
      <c r="E61" s="178">
        <f ca="1">IF(E$1&lt;'Data Bank'!$AD72,"",IF(E$1&gt;'Data Bank'!$AT72,"",IF(AND('Data Bank'!$AC72&lt;100,TODAY()&gt;'Data Bank'!$AT72),1,IF('Data Bank'!$AC72=100,3,IF('Data Bank'!$AC72=0,0,2)))))</f>
        <v>0</v>
      </c>
      <c r="F61" s="178">
        <f ca="1">IF(F$1&lt;'Data Bank'!$AD72,"",IF(F$1&gt;'Data Bank'!$AT72,"",IF(AND('Data Bank'!$AC72&lt;100,TODAY()&gt;'Data Bank'!$AT72),1,IF('Data Bank'!$AC72=100,3,IF('Data Bank'!$AC72=0,0,2)))))</f>
        <v>0</v>
      </c>
      <c r="G61" s="178">
        <f ca="1">IF(G$1&lt;'Data Bank'!$AD72,"",IF(G$1&gt;'Data Bank'!$AT72,"",IF(AND('Data Bank'!$AC72&lt;100,TODAY()&gt;'Data Bank'!$AT72),1,IF('Data Bank'!$AC72=100,3,IF('Data Bank'!$AC72=0,0,2)))))</f>
        <v>0</v>
      </c>
      <c r="H61" s="178">
        <f ca="1">IF(H$1&lt;'Data Bank'!$AD72,"",IF(H$1&gt;'Data Bank'!$AT72,"",IF(AND('Data Bank'!$AC72&lt;100,TODAY()&gt;'Data Bank'!$AT72),1,IF('Data Bank'!$AC72=100,3,IF('Data Bank'!$AC72=0,0,2)))))</f>
        <v>0</v>
      </c>
      <c r="I61" s="178">
        <f ca="1">IF(I$1&lt;'Data Bank'!$AD72,"",IF(I$1&gt;'Data Bank'!$AT72,"",IF(AND('Data Bank'!$AC72&lt;100,TODAY()&gt;'Data Bank'!$AT72),1,IF('Data Bank'!$AC72=100,3,IF('Data Bank'!$AC72=0,0,2)))))</f>
        <v>0</v>
      </c>
      <c r="J61" s="177" t="str">
        <f ca="1">IF(J$1&lt;'Data Bank'!$AD72,"",IF(J$1&gt;'Data Bank'!$AT72,"",IF(AND('Data Bank'!$AC72&lt;100,TODAY()&gt;'Data Bank'!$AT72),1,IF('Data Bank'!$AC72=100,3,IF('Data Bank'!$AC72=0,0,2)))))</f>
        <v/>
      </c>
      <c r="K61" s="177" t="str">
        <f ca="1">IF(K$1&lt;'Data Bank'!$AD72,"",IF(K$1&gt;'Data Bank'!$AT72,"",IF(AND('Data Bank'!$AC72&lt;100,TODAY()&gt;'Data Bank'!$AT72),1,IF('Data Bank'!$AC72=100,3,IF('Data Bank'!$AC72=0,0,2)))))</f>
        <v/>
      </c>
      <c r="L61" s="177" t="str">
        <f ca="1">IF(L$1&lt;'Data Bank'!$AD72,"",IF(L$1&gt;'Data Bank'!$AT72,"",IF(AND('Data Bank'!$AC72&lt;100,TODAY()&gt;'Data Bank'!$AT72),1,IF('Data Bank'!$AC72=100,3,IF('Data Bank'!$AC72=0,0,2)))))</f>
        <v/>
      </c>
      <c r="M61" s="177" t="str">
        <f ca="1">IF(M$1&lt;'Data Bank'!$AD72,"",IF(M$1&gt;'Data Bank'!$AT72,"",IF(AND('Data Bank'!$AC72&lt;100,TODAY()&gt;'Data Bank'!$AT72),1,IF('Data Bank'!$AC72=100,3,IF('Data Bank'!$AC72=0,0,2)))))</f>
        <v/>
      </c>
      <c r="N61" s="177" t="str">
        <f ca="1">IF(N$1&lt;'Data Bank'!$AD72,"",IF(N$1&gt;'Data Bank'!$AT72,"",IF(AND('Data Bank'!$AC72&lt;100,TODAY()&gt;'Data Bank'!$AT72),1,IF('Data Bank'!$AC72=100,3,IF('Data Bank'!$AC72=0,0,2)))))</f>
        <v/>
      </c>
      <c r="O61" s="177" t="str">
        <f ca="1">IF(O$1&lt;'Data Bank'!$AD72,"",IF(O$1&gt;'Data Bank'!$AT72,"",IF(AND('Data Bank'!$AC72&lt;100,TODAY()&gt;'Data Bank'!$AT72),1,IF('Data Bank'!$AC72=100,3,IF('Data Bank'!$AC72=0,0,2)))))</f>
        <v/>
      </c>
      <c r="P61" s="177" t="str">
        <f ca="1">IF(P$1&lt;'Data Bank'!$AD72,"",IF(P$1&gt;'Data Bank'!$AT72,"",IF(AND('Data Bank'!$AC72&lt;100,TODAY()&gt;'Data Bank'!$AT72),1,IF('Data Bank'!$AC72=100,3,IF('Data Bank'!$AC72=0,0,2)))))</f>
        <v/>
      </c>
      <c r="Q61" s="177" t="str">
        <f ca="1">IF(Q$1&lt;'Data Bank'!$AD72,"",IF(Q$1&gt;'Data Bank'!$AT72,"",IF(AND('Data Bank'!$AC72&lt;100,TODAY()&gt;'Data Bank'!$AT72),1,IF('Data Bank'!$AC72=100,3,IF('Data Bank'!$AC72=0,0,2)))))</f>
        <v/>
      </c>
      <c r="R61" s="177" t="str">
        <f ca="1">IF(R$1&lt;'Data Bank'!$AD72,"",IF(R$1&gt;'Data Bank'!$AT72,"",IF(AND('Data Bank'!$AC72&lt;100,TODAY()&gt;'Data Bank'!$AT72),1,IF('Data Bank'!$AC72=100,3,IF('Data Bank'!$AC72=0,0,2)))))</f>
        <v/>
      </c>
    </row>
    <row r="62" spans="1:18">
      <c r="A62" s="115" t="str">
        <f>'Data Bank'!E73</f>
        <v>Alfalah Society</v>
      </c>
      <c r="B62" s="178">
        <f ca="1">IF(B$1&lt;'Data Bank'!$AD73,"",IF(B$1&gt;'Data Bank'!$AT73,"",IF(AND('Data Bank'!$AC73&lt;100,TODAY()&gt;'Data Bank'!$AT73),1,IF('Data Bank'!$AC73=100,3,IF('Data Bank'!$AC73=0,0,2)))))</f>
        <v>0</v>
      </c>
      <c r="C62" s="178">
        <f ca="1">IF(C$1&lt;'Data Bank'!$AD73,"",IF(C$1&gt;'Data Bank'!$AT73,"",IF(AND('Data Bank'!$AC73&lt;100,TODAY()&gt;'Data Bank'!$AT73),1,IF('Data Bank'!$AC73=100,3,IF('Data Bank'!$AC73=0,0,2)))))</f>
        <v>0</v>
      </c>
      <c r="D62" s="178">
        <f ca="1">IF(D$1&lt;'Data Bank'!$AD73,"",IF(D$1&gt;'Data Bank'!$AT73,"",IF(AND('Data Bank'!$AC73&lt;100,TODAY()&gt;'Data Bank'!$AT73),1,IF('Data Bank'!$AC73=100,3,IF('Data Bank'!$AC73=0,0,2)))))</f>
        <v>0</v>
      </c>
      <c r="E62" s="178">
        <f ca="1">IF(E$1&lt;'Data Bank'!$AD73,"",IF(E$1&gt;'Data Bank'!$AT73,"",IF(AND('Data Bank'!$AC73&lt;100,TODAY()&gt;'Data Bank'!$AT73),1,IF('Data Bank'!$AC73=100,3,IF('Data Bank'!$AC73=0,0,2)))))</f>
        <v>0</v>
      </c>
      <c r="F62" s="178">
        <f ca="1">IF(F$1&lt;'Data Bank'!$AD73,"",IF(F$1&gt;'Data Bank'!$AT73,"",IF(AND('Data Bank'!$AC73&lt;100,TODAY()&gt;'Data Bank'!$AT73),1,IF('Data Bank'!$AC73=100,3,IF('Data Bank'!$AC73=0,0,2)))))</f>
        <v>0</v>
      </c>
      <c r="G62" s="178">
        <f ca="1">IF(G$1&lt;'Data Bank'!$AD73,"",IF(G$1&gt;'Data Bank'!$AT73,"",IF(AND('Data Bank'!$AC73&lt;100,TODAY()&gt;'Data Bank'!$AT73),1,IF('Data Bank'!$AC73=100,3,IF('Data Bank'!$AC73=0,0,2)))))</f>
        <v>0</v>
      </c>
      <c r="H62" s="178">
        <f ca="1">IF(H$1&lt;'Data Bank'!$AD73,"",IF(H$1&gt;'Data Bank'!$AT73,"",IF(AND('Data Bank'!$AC73&lt;100,TODAY()&gt;'Data Bank'!$AT73),1,IF('Data Bank'!$AC73=100,3,IF('Data Bank'!$AC73=0,0,2)))))</f>
        <v>0</v>
      </c>
      <c r="I62" s="178">
        <f ca="1">IF(I$1&lt;'Data Bank'!$AD73,"",IF(I$1&gt;'Data Bank'!$AT73,"",IF(AND('Data Bank'!$AC73&lt;100,TODAY()&gt;'Data Bank'!$AT73),1,IF('Data Bank'!$AC73=100,3,IF('Data Bank'!$AC73=0,0,2)))))</f>
        <v>0</v>
      </c>
      <c r="J62" s="177" t="str">
        <f ca="1">IF(J$1&lt;'Data Bank'!$AD73,"",IF(J$1&gt;'Data Bank'!$AT73,"",IF(AND('Data Bank'!$AC73&lt;100,TODAY()&gt;'Data Bank'!$AT73),1,IF('Data Bank'!$AC73=100,3,IF('Data Bank'!$AC73=0,0,2)))))</f>
        <v/>
      </c>
      <c r="K62" s="177" t="str">
        <f ca="1">IF(K$1&lt;'Data Bank'!$AD73,"",IF(K$1&gt;'Data Bank'!$AT73,"",IF(AND('Data Bank'!$AC73&lt;100,TODAY()&gt;'Data Bank'!$AT73),1,IF('Data Bank'!$AC73=100,3,IF('Data Bank'!$AC73=0,0,2)))))</f>
        <v/>
      </c>
      <c r="L62" s="177" t="str">
        <f ca="1">IF(L$1&lt;'Data Bank'!$AD73,"",IF(L$1&gt;'Data Bank'!$AT73,"",IF(AND('Data Bank'!$AC73&lt;100,TODAY()&gt;'Data Bank'!$AT73),1,IF('Data Bank'!$AC73=100,3,IF('Data Bank'!$AC73=0,0,2)))))</f>
        <v/>
      </c>
      <c r="M62" s="177" t="str">
        <f ca="1">IF(M$1&lt;'Data Bank'!$AD73,"",IF(M$1&gt;'Data Bank'!$AT73,"",IF(AND('Data Bank'!$AC73&lt;100,TODAY()&gt;'Data Bank'!$AT73),1,IF('Data Bank'!$AC73=100,3,IF('Data Bank'!$AC73=0,0,2)))))</f>
        <v/>
      </c>
      <c r="N62" s="177" t="str">
        <f ca="1">IF(N$1&lt;'Data Bank'!$AD73,"",IF(N$1&gt;'Data Bank'!$AT73,"",IF(AND('Data Bank'!$AC73&lt;100,TODAY()&gt;'Data Bank'!$AT73),1,IF('Data Bank'!$AC73=100,3,IF('Data Bank'!$AC73=0,0,2)))))</f>
        <v/>
      </c>
      <c r="O62" s="177" t="str">
        <f ca="1">IF(O$1&lt;'Data Bank'!$AD73,"",IF(O$1&gt;'Data Bank'!$AT73,"",IF(AND('Data Bank'!$AC73&lt;100,TODAY()&gt;'Data Bank'!$AT73),1,IF('Data Bank'!$AC73=100,3,IF('Data Bank'!$AC73=0,0,2)))))</f>
        <v/>
      </c>
      <c r="P62" s="177" t="str">
        <f ca="1">IF(P$1&lt;'Data Bank'!$AD73,"",IF(P$1&gt;'Data Bank'!$AT73,"",IF(AND('Data Bank'!$AC73&lt;100,TODAY()&gt;'Data Bank'!$AT73),1,IF('Data Bank'!$AC73=100,3,IF('Data Bank'!$AC73=0,0,2)))))</f>
        <v/>
      </c>
      <c r="Q62" s="177" t="str">
        <f ca="1">IF(Q$1&lt;'Data Bank'!$AD73,"",IF(Q$1&gt;'Data Bank'!$AT73,"",IF(AND('Data Bank'!$AC73&lt;100,TODAY()&gt;'Data Bank'!$AT73),1,IF('Data Bank'!$AC73=100,3,IF('Data Bank'!$AC73=0,0,2)))))</f>
        <v/>
      </c>
      <c r="R62" s="177" t="str">
        <f ca="1">IF(R$1&lt;'Data Bank'!$AD73,"",IF(R$1&gt;'Data Bank'!$AT73,"",IF(AND('Data Bank'!$AC73&lt;100,TODAY()&gt;'Data Bank'!$AT73),1,IF('Data Bank'!$AC73=100,3,IF('Data Bank'!$AC73=0,0,2)))))</f>
        <v/>
      </c>
    </row>
    <row r="63" spans="1:18">
      <c r="A63" s="115" t="str">
        <f>'Data Bank'!E74</f>
        <v>Al-Hamd Society</v>
      </c>
      <c r="B63" s="178">
        <f ca="1">IF(B$1&lt;'Data Bank'!$AD74,"",IF(B$1&gt;'Data Bank'!$AT74,"",IF(AND('Data Bank'!$AC74&lt;100,TODAY()&gt;'Data Bank'!$AT74),1,IF('Data Bank'!$AC74=100,3,IF('Data Bank'!$AC74=0,0,2)))))</f>
        <v>2</v>
      </c>
      <c r="C63" s="178">
        <f ca="1">IF(C$1&lt;'Data Bank'!$AD74,"",IF(C$1&gt;'Data Bank'!$AT74,"",IF(AND('Data Bank'!$AC74&lt;100,TODAY()&gt;'Data Bank'!$AT74),1,IF('Data Bank'!$AC74=100,3,IF('Data Bank'!$AC74=0,0,2)))))</f>
        <v>2</v>
      </c>
      <c r="D63" s="178">
        <f ca="1">IF(D$1&lt;'Data Bank'!$AD74,"",IF(D$1&gt;'Data Bank'!$AT74,"",IF(AND('Data Bank'!$AC74&lt;100,TODAY()&gt;'Data Bank'!$AT74),1,IF('Data Bank'!$AC74=100,3,IF('Data Bank'!$AC74=0,0,2)))))</f>
        <v>2</v>
      </c>
      <c r="E63" s="178">
        <f ca="1">IF(E$1&lt;'Data Bank'!$AD74,"",IF(E$1&gt;'Data Bank'!$AT74,"",IF(AND('Data Bank'!$AC74&lt;100,TODAY()&gt;'Data Bank'!$AT74),1,IF('Data Bank'!$AC74=100,3,IF('Data Bank'!$AC74=0,0,2)))))</f>
        <v>2</v>
      </c>
      <c r="F63" s="178">
        <f ca="1">IF(F$1&lt;'Data Bank'!$AD74,"",IF(F$1&gt;'Data Bank'!$AT74,"",IF(AND('Data Bank'!$AC74&lt;100,TODAY()&gt;'Data Bank'!$AT74),1,IF('Data Bank'!$AC74=100,3,IF('Data Bank'!$AC74=0,0,2)))))</f>
        <v>2</v>
      </c>
      <c r="G63" s="178">
        <f ca="1">IF(G$1&lt;'Data Bank'!$AD74,"",IF(G$1&gt;'Data Bank'!$AT74,"",IF(AND('Data Bank'!$AC74&lt;100,TODAY()&gt;'Data Bank'!$AT74),1,IF('Data Bank'!$AC74=100,3,IF('Data Bank'!$AC74=0,0,2)))))</f>
        <v>2</v>
      </c>
      <c r="H63" s="178">
        <f ca="1">IF(H$1&lt;'Data Bank'!$AD74,"",IF(H$1&gt;'Data Bank'!$AT74,"",IF(AND('Data Bank'!$AC74&lt;100,TODAY()&gt;'Data Bank'!$AT74),1,IF('Data Bank'!$AC74=100,3,IF('Data Bank'!$AC74=0,0,2)))))</f>
        <v>2</v>
      </c>
      <c r="I63" s="178">
        <f ca="1">IF(I$1&lt;'Data Bank'!$AD74,"",IF(I$1&gt;'Data Bank'!$AT74,"",IF(AND('Data Bank'!$AC74&lt;100,TODAY()&gt;'Data Bank'!$AT74),1,IF('Data Bank'!$AC74=100,3,IF('Data Bank'!$AC74=0,0,2)))))</f>
        <v>2</v>
      </c>
      <c r="J63" s="177">
        <f ca="1">IF(J$1&lt;'Data Bank'!$AD74,"",IF(J$1&gt;'Data Bank'!$AT74,"",IF(AND('Data Bank'!$AC74&lt;100,TODAY()&gt;'Data Bank'!$AT74),1,IF('Data Bank'!$AC74=100,3,IF('Data Bank'!$AC74=0,0,2)))))</f>
        <v>2</v>
      </c>
      <c r="K63" s="177">
        <f ca="1">IF(K$1&lt;'Data Bank'!$AD74,"",IF(K$1&gt;'Data Bank'!$AT74,"",IF(AND('Data Bank'!$AC74&lt;100,TODAY()&gt;'Data Bank'!$AT74),1,IF('Data Bank'!$AC74=100,3,IF('Data Bank'!$AC74=0,0,2)))))</f>
        <v>2</v>
      </c>
      <c r="L63" s="177">
        <f ca="1">IF(L$1&lt;'Data Bank'!$AD74,"",IF(L$1&gt;'Data Bank'!$AT74,"",IF(AND('Data Bank'!$AC74&lt;100,TODAY()&gt;'Data Bank'!$AT74),1,IF('Data Bank'!$AC74=100,3,IF('Data Bank'!$AC74=0,0,2)))))</f>
        <v>2</v>
      </c>
      <c r="M63" s="177">
        <f ca="1">IF(M$1&lt;'Data Bank'!$AD74,"",IF(M$1&gt;'Data Bank'!$AT74,"",IF(AND('Data Bank'!$AC74&lt;100,TODAY()&gt;'Data Bank'!$AT74),1,IF('Data Bank'!$AC74=100,3,IF('Data Bank'!$AC74=0,0,2)))))</f>
        <v>2</v>
      </c>
      <c r="N63" s="177">
        <f ca="1">IF(N$1&lt;'Data Bank'!$AD74,"",IF(N$1&gt;'Data Bank'!$AT74,"",IF(AND('Data Bank'!$AC74&lt;100,TODAY()&gt;'Data Bank'!$AT74),1,IF('Data Bank'!$AC74=100,3,IF('Data Bank'!$AC74=0,0,2)))))</f>
        <v>2</v>
      </c>
      <c r="O63" s="177">
        <f ca="1">IF(O$1&lt;'Data Bank'!$AD74,"",IF(O$1&gt;'Data Bank'!$AT74,"",IF(AND('Data Bank'!$AC74&lt;100,TODAY()&gt;'Data Bank'!$AT74),1,IF('Data Bank'!$AC74=100,3,IF('Data Bank'!$AC74=0,0,2)))))</f>
        <v>2</v>
      </c>
      <c r="P63" s="177">
        <f ca="1">IF(P$1&lt;'Data Bank'!$AD74,"",IF(P$1&gt;'Data Bank'!$AT74,"",IF(AND('Data Bank'!$AC74&lt;100,TODAY()&gt;'Data Bank'!$AT74),1,IF('Data Bank'!$AC74=100,3,IF('Data Bank'!$AC74=0,0,2)))))</f>
        <v>2</v>
      </c>
      <c r="Q63" s="177">
        <f ca="1">IF(Q$1&lt;'Data Bank'!$AD74,"",IF(Q$1&gt;'Data Bank'!$AT74,"",IF(AND('Data Bank'!$AC74&lt;100,TODAY()&gt;'Data Bank'!$AT74),1,IF('Data Bank'!$AC74=100,3,IF('Data Bank'!$AC74=0,0,2)))))</f>
        <v>2</v>
      </c>
      <c r="R63" s="177">
        <f ca="1">IF(R$1&lt;'Data Bank'!$AD74,"",IF(R$1&gt;'Data Bank'!$AT74,"",IF(AND('Data Bank'!$AC74&lt;100,TODAY()&gt;'Data Bank'!$AT74),1,IF('Data Bank'!$AC74=100,3,IF('Data Bank'!$AC74=0,0,2)))))</f>
        <v>2</v>
      </c>
    </row>
    <row r="64" spans="1:18">
      <c r="A64" s="115" t="str">
        <f>'Data Bank'!E75</f>
        <v>Main Area P1</v>
      </c>
      <c r="B64" s="178">
        <f ca="1">IF(B$1&lt;'Data Bank'!$AD75,"",IF(B$1&gt;'Data Bank'!$AT75,"",IF(AND('Data Bank'!$AC75&lt;100,TODAY()&gt;'Data Bank'!$AT75),1,IF('Data Bank'!$AC75=100,3,IF('Data Bank'!$AC75=0,0,2)))))</f>
        <v>0</v>
      </c>
      <c r="C64" s="178">
        <f ca="1">IF(C$1&lt;'Data Bank'!$AD75,"",IF(C$1&gt;'Data Bank'!$AT75,"",IF(AND('Data Bank'!$AC75&lt;100,TODAY()&gt;'Data Bank'!$AT75),1,IF('Data Bank'!$AC75=100,3,IF('Data Bank'!$AC75=0,0,2)))))</f>
        <v>0</v>
      </c>
      <c r="D64" s="178">
        <f ca="1">IF(D$1&lt;'Data Bank'!$AD75,"",IF(D$1&gt;'Data Bank'!$AT75,"",IF(AND('Data Bank'!$AC75&lt;100,TODAY()&gt;'Data Bank'!$AT75),1,IF('Data Bank'!$AC75=100,3,IF('Data Bank'!$AC75=0,0,2)))))</f>
        <v>0</v>
      </c>
      <c r="E64" s="178">
        <f ca="1">IF(E$1&lt;'Data Bank'!$AD75,"",IF(E$1&gt;'Data Bank'!$AT75,"",IF(AND('Data Bank'!$AC75&lt;100,TODAY()&gt;'Data Bank'!$AT75),1,IF('Data Bank'!$AC75=100,3,IF('Data Bank'!$AC75=0,0,2)))))</f>
        <v>0</v>
      </c>
      <c r="F64" s="178">
        <f ca="1">IF(F$1&lt;'Data Bank'!$AD75,"",IF(F$1&gt;'Data Bank'!$AT75,"",IF(AND('Data Bank'!$AC75&lt;100,TODAY()&gt;'Data Bank'!$AT75),1,IF('Data Bank'!$AC75=100,3,IF('Data Bank'!$AC75=0,0,2)))))</f>
        <v>0</v>
      </c>
      <c r="G64" s="178">
        <f ca="1">IF(G$1&lt;'Data Bank'!$AD75,"",IF(G$1&gt;'Data Bank'!$AT75,"",IF(AND('Data Bank'!$AC75&lt;100,TODAY()&gt;'Data Bank'!$AT75),1,IF('Data Bank'!$AC75=100,3,IF('Data Bank'!$AC75=0,0,2)))))</f>
        <v>0</v>
      </c>
      <c r="H64" s="178">
        <f ca="1">IF(H$1&lt;'Data Bank'!$AD75,"",IF(H$1&gt;'Data Bank'!$AT75,"",IF(AND('Data Bank'!$AC75&lt;100,TODAY()&gt;'Data Bank'!$AT75),1,IF('Data Bank'!$AC75=100,3,IF('Data Bank'!$AC75=0,0,2)))))</f>
        <v>0</v>
      </c>
      <c r="I64" s="178">
        <f ca="1">IF(I$1&lt;'Data Bank'!$AD75,"",IF(I$1&gt;'Data Bank'!$AT75,"",IF(AND('Data Bank'!$AC75&lt;100,TODAY()&gt;'Data Bank'!$AT75),1,IF('Data Bank'!$AC75=100,3,IF('Data Bank'!$AC75=0,0,2)))))</f>
        <v>0</v>
      </c>
      <c r="J64" s="177" t="str">
        <f ca="1">IF(J$1&lt;'Data Bank'!$AD75,"",IF(J$1&gt;'Data Bank'!$AT75,"",IF(AND('Data Bank'!$AC75&lt;100,TODAY()&gt;'Data Bank'!$AT75),1,IF('Data Bank'!$AC75=100,3,IF('Data Bank'!$AC75=0,0,2)))))</f>
        <v/>
      </c>
      <c r="K64" s="177" t="str">
        <f ca="1">IF(K$1&lt;'Data Bank'!$AD75,"",IF(K$1&gt;'Data Bank'!$AT75,"",IF(AND('Data Bank'!$AC75&lt;100,TODAY()&gt;'Data Bank'!$AT75),1,IF('Data Bank'!$AC75=100,3,IF('Data Bank'!$AC75=0,0,2)))))</f>
        <v/>
      </c>
      <c r="L64" s="177" t="str">
        <f ca="1">IF(L$1&lt;'Data Bank'!$AD75,"",IF(L$1&gt;'Data Bank'!$AT75,"",IF(AND('Data Bank'!$AC75&lt;100,TODAY()&gt;'Data Bank'!$AT75),1,IF('Data Bank'!$AC75=100,3,IF('Data Bank'!$AC75=0,0,2)))))</f>
        <v/>
      </c>
      <c r="M64" s="177" t="str">
        <f ca="1">IF(M$1&lt;'Data Bank'!$AD75,"",IF(M$1&gt;'Data Bank'!$AT75,"",IF(AND('Data Bank'!$AC75&lt;100,TODAY()&gt;'Data Bank'!$AT75),1,IF('Data Bank'!$AC75=100,3,IF('Data Bank'!$AC75=0,0,2)))))</f>
        <v/>
      </c>
      <c r="N64" s="177" t="str">
        <f ca="1">IF(N$1&lt;'Data Bank'!$AD75,"",IF(N$1&gt;'Data Bank'!$AT75,"",IF(AND('Data Bank'!$AC75&lt;100,TODAY()&gt;'Data Bank'!$AT75),1,IF('Data Bank'!$AC75=100,3,IF('Data Bank'!$AC75=0,0,2)))))</f>
        <v/>
      </c>
      <c r="O64" s="177" t="str">
        <f ca="1">IF(O$1&lt;'Data Bank'!$AD75,"",IF(O$1&gt;'Data Bank'!$AT75,"",IF(AND('Data Bank'!$AC75&lt;100,TODAY()&gt;'Data Bank'!$AT75),1,IF('Data Bank'!$AC75=100,3,IF('Data Bank'!$AC75=0,0,2)))))</f>
        <v/>
      </c>
      <c r="P64" s="177" t="str">
        <f ca="1">IF(P$1&lt;'Data Bank'!$AD75,"",IF(P$1&gt;'Data Bank'!$AT75,"",IF(AND('Data Bank'!$AC75&lt;100,TODAY()&gt;'Data Bank'!$AT75),1,IF('Data Bank'!$AC75=100,3,IF('Data Bank'!$AC75=0,0,2)))))</f>
        <v/>
      </c>
      <c r="Q64" s="177" t="str">
        <f ca="1">IF(Q$1&lt;'Data Bank'!$AD75,"",IF(Q$1&gt;'Data Bank'!$AT75,"",IF(AND('Data Bank'!$AC75&lt;100,TODAY()&gt;'Data Bank'!$AT75),1,IF('Data Bank'!$AC75=100,3,IF('Data Bank'!$AC75=0,0,2)))))</f>
        <v/>
      </c>
      <c r="R64" s="177" t="str">
        <f ca="1">IF(R$1&lt;'Data Bank'!$AD75,"",IF(R$1&gt;'Data Bank'!$AT75,"",IF(AND('Data Bank'!$AC75&lt;100,TODAY()&gt;'Data Bank'!$AT75),1,IF('Data Bank'!$AC75=100,3,IF('Data Bank'!$AC75=0,0,2)))))</f>
        <v/>
      </c>
    </row>
    <row r="65" spans="1:18">
      <c r="A65" s="115" t="str">
        <f>'Data Bank'!E76</f>
        <v>ALi + Fort + Madina</v>
      </c>
      <c r="B65" s="178">
        <f ca="1">IF(B$1&lt;'Data Bank'!$AD76,"",IF(B$1&gt;'Data Bank'!$AT76,"",IF(AND('Data Bank'!$AC76&lt;100,TODAY()&gt;'Data Bank'!$AT76),1,IF('Data Bank'!$AC76=100,3,IF('Data Bank'!$AC76=0,0,2)))))</f>
        <v>2</v>
      </c>
      <c r="C65" s="178">
        <f ca="1">IF(C$1&lt;'Data Bank'!$AD76,"",IF(C$1&gt;'Data Bank'!$AT76,"",IF(AND('Data Bank'!$AC76&lt;100,TODAY()&gt;'Data Bank'!$AT76),1,IF('Data Bank'!$AC76=100,3,IF('Data Bank'!$AC76=0,0,2)))))</f>
        <v>2</v>
      </c>
      <c r="D65" s="178">
        <f ca="1">IF(D$1&lt;'Data Bank'!$AD76,"",IF(D$1&gt;'Data Bank'!$AT76,"",IF(AND('Data Bank'!$AC76&lt;100,TODAY()&gt;'Data Bank'!$AT76),1,IF('Data Bank'!$AC76=100,3,IF('Data Bank'!$AC76=0,0,2)))))</f>
        <v>2</v>
      </c>
      <c r="E65" s="178">
        <f ca="1">IF(E$1&lt;'Data Bank'!$AD76,"",IF(E$1&gt;'Data Bank'!$AT76,"",IF(AND('Data Bank'!$AC76&lt;100,TODAY()&gt;'Data Bank'!$AT76),1,IF('Data Bank'!$AC76=100,3,IF('Data Bank'!$AC76=0,0,2)))))</f>
        <v>2</v>
      </c>
      <c r="F65" s="178">
        <f ca="1">IF(F$1&lt;'Data Bank'!$AD76,"",IF(F$1&gt;'Data Bank'!$AT76,"",IF(AND('Data Bank'!$AC76&lt;100,TODAY()&gt;'Data Bank'!$AT76),1,IF('Data Bank'!$AC76=100,3,IF('Data Bank'!$AC76=0,0,2)))))</f>
        <v>2</v>
      </c>
      <c r="G65" s="178">
        <f ca="1">IF(G$1&lt;'Data Bank'!$AD76,"",IF(G$1&gt;'Data Bank'!$AT76,"",IF(AND('Data Bank'!$AC76&lt;100,TODAY()&gt;'Data Bank'!$AT76),1,IF('Data Bank'!$AC76=100,3,IF('Data Bank'!$AC76=0,0,2)))))</f>
        <v>2</v>
      </c>
      <c r="H65" s="178">
        <f ca="1">IF(H$1&lt;'Data Bank'!$AD76,"",IF(H$1&gt;'Data Bank'!$AT76,"",IF(AND('Data Bank'!$AC76&lt;100,TODAY()&gt;'Data Bank'!$AT76),1,IF('Data Bank'!$AC76=100,3,IF('Data Bank'!$AC76=0,0,2)))))</f>
        <v>2</v>
      </c>
      <c r="I65" s="178">
        <f ca="1">IF(I$1&lt;'Data Bank'!$AD76,"",IF(I$1&gt;'Data Bank'!$AT76,"",IF(AND('Data Bank'!$AC76&lt;100,TODAY()&gt;'Data Bank'!$AT76),1,IF('Data Bank'!$AC76=100,3,IF('Data Bank'!$AC76=0,0,2)))))</f>
        <v>2</v>
      </c>
      <c r="J65" s="177">
        <f ca="1">IF(J$1&lt;'Data Bank'!$AD76,"",IF(J$1&gt;'Data Bank'!$AT76,"",IF(AND('Data Bank'!$AC76&lt;100,TODAY()&gt;'Data Bank'!$AT76),1,IF('Data Bank'!$AC76=100,3,IF('Data Bank'!$AC76=0,0,2)))))</f>
        <v>2</v>
      </c>
      <c r="K65" s="177">
        <f ca="1">IF(K$1&lt;'Data Bank'!$AD76,"",IF(K$1&gt;'Data Bank'!$AT76,"",IF(AND('Data Bank'!$AC76&lt;100,TODAY()&gt;'Data Bank'!$AT76),1,IF('Data Bank'!$AC76=100,3,IF('Data Bank'!$AC76=0,0,2)))))</f>
        <v>2</v>
      </c>
      <c r="L65" s="177">
        <f ca="1">IF(L$1&lt;'Data Bank'!$AD76,"",IF(L$1&gt;'Data Bank'!$AT76,"",IF(AND('Data Bank'!$AC76&lt;100,TODAY()&gt;'Data Bank'!$AT76),1,IF('Data Bank'!$AC76=100,3,IF('Data Bank'!$AC76=0,0,2)))))</f>
        <v>2</v>
      </c>
      <c r="M65" s="177">
        <f ca="1">IF(M$1&lt;'Data Bank'!$AD76,"",IF(M$1&gt;'Data Bank'!$AT76,"",IF(AND('Data Bank'!$AC76&lt;100,TODAY()&gt;'Data Bank'!$AT76),1,IF('Data Bank'!$AC76=100,3,IF('Data Bank'!$AC76=0,0,2)))))</f>
        <v>2</v>
      </c>
      <c r="N65" s="177">
        <f ca="1">IF(N$1&lt;'Data Bank'!$AD76,"",IF(N$1&gt;'Data Bank'!$AT76,"",IF(AND('Data Bank'!$AC76&lt;100,TODAY()&gt;'Data Bank'!$AT76),1,IF('Data Bank'!$AC76=100,3,IF('Data Bank'!$AC76=0,0,2)))))</f>
        <v>2</v>
      </c>
      <c r="O65" s="177">
        <f ca="1">IF(O$1&lt;'Data Bank'!$AD76,"",IF(O$1&gt;'Data Bank'!$AT76,"",IF(AND('Data Bank'!$AC76&lt;100,TODAY()&gt;'Data Bank'!$AT76),1,IF('Data Bank'!$AC76=100,3,IF('Data Bank'!$AC76=0,0,2)))))</f>
        <v>2</v>
      </c>
      <c r="P65" s="177">
        <f ca="1">IF(P$1&lt;'Data Bank'!$AD76,"",IF(P$1&gt;'Data Bank'!$AT76,"",IF(AND('Data Bank'!$AC76&lt;100,TODAY()&gt;'Data Bank'!$AT76),1,IF('Data Bank'!$AC76=100,3,IF('Data Bank'!$AC76=0,0,2)))))</f>
        <v>2</v>
      </c>
      <c r="Q65" s="177">
        <f ca="1">IF(Q$1&lt;'Data Bank'!$AD76,"",IF(Q$1&gt;'Data Bank'!$AT76,"",IF(AND('Data Bank'!$AC76&lt;100,TODAY()&gt;'Data Bank'!$AT76),1,IF('Data Bank'!$AC76=100,3,IF('Data Bank'!$AC76=0,0,2)))))</f>
        <v>2</v>
      </c>
      <c r="R65" s="177">
        <f ca="1">IF(R$1&lt;'Data Bank'!$AD76,"",IF(R$1&gt;'Data Bank'!$AT76,"",IF(AND('Data Bank'!$AC76&lt;100,TODAY()&gt;'Data Bank'!$AT76),1,IF('Data Bank'!$AC76=100,3,IF('Data Bank'!$AC76=0,0,2)))))</f>
        <v>2</v>
      </c>
    </row>
    <row r="66" spans="1:18">
      <c r="A66" s="115" t="str">
        <f>'Data Bank'!E77</f>
        <v>Main Area P2</v>
      </c>
      <c r="B66" s="178">
        <f ca="1">IF(B$1&lt;'Data Bank'!$AD77,"",IF(B$1&gt;'Data Bank'!$AT77,"",IF(AND('Data Bank'!$AC77&lt;100,TODAY()&gt;'Data Bank'!$AT77),1,IF('Data Bank'!$AC77=100,3,IF('Data Bank'!$AC77=0,0,2)))))</f>
        <v>0</v>
      </c>
      <c r="C66" s="178">
        <f ca="1">IF(C$1&lt;'Data Bank'!$AD77,"",IF(C$1&gt;'Data Bank'!$AT77,"",IF(AND('Data Bank'!$AC77&lt;100,TODAY()&gt;'Data Bank'!$AT77),1,IF('Data Bank'!$AC77=100,3,IF('Data Bank'!$AC77=0,0,2)))))</f>
        <v>0</v>
      </c>
      <c r="D66" s="178">
        <f ca="1">IF(D$1&lt;'Data Bank'!$AD77,"",IF(D$1&gt;'Data Bank'!$AT77,"",IF(AND('Data Bank'!$AC77&lt;100,TODAY()&gt;'Data Bank'!$AT77),1,IF('Data Bank'!$AC77=100,3,IF('Data Bank'!$AC77=0,0,2)))))</f>
        <v>0</v>
      </c>
      <c r="E66" s="178">
        <f ca="1">IF(E$1&lt;'Data Bank'!$AD77,"",IF(E$1&gt;'Data Bank'!$AT77,"",IF(AND('Data Bank'!$AC77&lt;100,TODAY()&gt;'Data Bank'!$AT77),1,IF('Data Bank'!$AC77=100,3,IF('Data Bank'!$AC77=0,0,2)))))</f>
        <v>0</v>
      </c>
      <c r="F66" s="178">
        <f ca="1">IF(F$1&lt;'Data Bank'!$AD77,"",IF(F$1&gt;'Data Bank'!$AT77,"",IF(AND('Data Bank'!$AC77&lt;100,TODAY()&gt;'Data Bank'!$AT77),1,IF('Data Bank'!$AC77=100,3,IF('Data Bank'!$AC77=0,0,2)))))</f>
        <v>0</v>
      </c>
      <c r="G66" s="178">
        <f ca="1">IF(G$1&lt;'Data Bank'!$AD77,"",IF(G$1&gt;'Data Bank'!$AT77,"",IF(AND('Data Bank'!$AC77&lt;100,TODAY()&gt;'Data Bank'!$AT77),1,IF('Data Bank'!$AC77=100,3,IF('Data Bank'!$AC77=0,0,2)))))</f>
        <v>0</v>
      </c>
      <c r="H66" s="178">
        <f ca="1">IF(H$1&lt;'Data Bank'!$AD77,"",IF(H$1&gt;'Data Bank'!$AT77,"",IF(AND('Data Bank'!$AC77&lt;100,TODAY()&gt;'Data Bank'!$AT77),1,IF('Data Bank'!$AC77=100,3,IF('Data Bank'!$AC77=0,0,2)))))</f>
        <v>0</v>
      </c>
      <c r="I66" s="178">
        <f ca="1">IF(I$1&lt;'Data Bank'!$AD77,"",IF(I$1&gt;'Data Bank'!$AT77,"",IF(AND('Data Bank'!$AC77&lt;100,TODAY()&gt;'Data Bank'!$AT77),1,IF('Data Bank'!$AC77=100,3,IF('Data Bank'!$AC77=0,0,2)))))</f>
        <v>0</v>
      </c>
      <c r="J66" s="177" t="str">
        <f ca="1">IF(J$1&lt;'Data Bank'!$AD77,"",IF(J$1&gt;'Data Bank'!$AT77,"",IF(AND('Data Bank'!$AC77&lt;100,TODAY()&gt;'Data Bank'!$AT77),1,IF('Data Bank'!$AC77=100,3,IF('Data Bank'!$AC77=0,0,2)))))</f>
        <v/>
      </c>
      <c r="K66" s="177" t="str">
        <f ca="1">IF(K$1&lt;'Data Bank'!$AD77,"",IF(K$1&gt;'Data Bank'!$AT77,"",IF(AND('Data Bank'!$AC77&lt;100,TODAY()&gt;'Data Bank'!$AT77),1,IF('Data Bank'!$AC77=100,3,IF('Data Bank'!$AC77=0,0,2)))))</f>
        <v/>
      </c>
      <c r="L66" s="177" t="str">
        <f ca="1">IF(L$1&lt;'Data Bank'!$AD77,"",IF(L$1&gt;'Data Bank'!$AT77,"",IF(AND('Data Bank'!$AC77&lt;100,TODAY()&gt;'Data Bank'!$AT77),1,IF('Data Bank'!$AC77=100,3,IF('Data Bank'!$AC77=0,0,2)))))</f>
        <v/>
      </c>
      <c r="M66" s="177" t="str">
        <f ca="1">IF(M$1&lt;'Data Bank'!$AD77,"",IF(M$1&gt;'Data Bank'!$AT77,"",IF(AND('Data Bank'!$AC77&lt;100,TODAY()&gt;'Data Bank'!$AT77),1,IF('Data Bank'!$AC77=100,3,IF('Data Bank'!$AC77=0,0,2)))))</f>
        <v/>
      </c>
      <c r="N66" s="177" t="str">
        <f ca="1">IF(N$1&lt;'Data Bank'!$AD77,"",IF(N$1&gt;'Data Bank'!$AT77,"",IF(AND('Data Bank'!$AC77&lt;100,TODAY()&gt;'Data Bank'!$AT77),1,IF('Data Bank'!$AC77=100,3,IF('Data Bank'!$AC77=0,0,2)))))</f>
        <v/>
      </c>
      <c r="O66" s="177" t="str">
        <f ca="1">IF(O$1&lt;'Data Bank'!$AD77,"",IF(O$1&gt;'Data Bank'!$AT77,"",IF(AND('Data Bank'!$AC77&lt;100,TODAY()&gt;'Data Bank'!$AT77),1,IF('Data Bank'!$AC77=100,3,IF('Data Bank'!$AC77=0,0,2)))))</f>
        <v/>
      </c>
      <c r="P66" s="177" t="str">
        <f ca="1">IF(P$1&lt;'Data Bank'!$AD77,"",IF(P$1&gt;'Data Bank'!$AT77,"",IF(AND('Data Bank'!$AC77&lt;100,TODAY()&gt;'Data Bank'!$AT77),1,IF('Data Bank'!$AC77=100,3,IF('Data Bank'!$AC77=0,0,2)))))</f>
        <v/>
      </c>
      <c r="Q66" s="177" t="str">
        <f ca="1">IF(Q$1&lt;'Data Bank'!$AD77,"",IF(Q$1&gt;'Data Bank'!$AT77,"",IF(AND('Data Bank'!$AC77&lt;100,TODAY()&gt;'Data Bank'!$AT77),1,IF('Data Bank'!$AC77=100,3,IF('Data Bank'!$AC77=0,0,2)))))</f>
        <v/>
      </c>
      <c r="R66" s="177" t="str">
        <f ca="1">IF(R$1&lt;'Data Bank'!$AD77,"",IF(R$1&gt;'Data Bank'!$AT77,"",IF(AND('Data Bank'!$AC77&lt;100,TODAY()&gt;'Data Bank'!$AT77),1,IF('Data Bank'!$AC77=100,3,IF('Data Bank'!$AC77=0,0,2)))))</f>
        <v/>
      </c>
    </row>
    <row r="67" spans="1:18">
      <c r="A67" s="115" t="str">
        <f>'Data Bank'!E78</f>
        <v>Ali Park &amp; Nadirabad P1</v>
      </c>
      <c r="B67" s="178">
        <f ca="1">IF(B$1&lt;'Data Bank'!$AD78,"",IF(B$1&gt;'Data Bank'!$AT78,"",IF(AND('Data Bank'!$AC78&lt;100,TODAY()&gt;'Data Bank'!$AT78),1,IF('Data Bank'!$AC78=100,3,IF('Data Bank'!$AC78=0,0,2)))))</f>
        <v>1</v>
      </c>
      <c r="C67" s="178" t="str">
        <f ca="1">IF(C$1&lt;'Data Bank'!$AD78,"",IF(C$1&gt;'Data Bank'!$AT78,"",IF(AND('Data Bank'!$AC78&lt;100,TODAY()&gt;'Data Bank'!$AT78),1,IF('Data Bank'!$AC78=100,3,IF('Data Bank'!$AC78=0,0,2)))))</f>
        <v/>
      </c>
      <c r="D67" s="178" t="str">
        <f ca="1">IF(D$1&lt;'Data Bank'!$AD78,"",IF(D$1&gt;'Data Bank'!$AT78,"",IF(AND('Data Bank'!$AC78&lt;100,TODAY()&gt;'Data Bank'!$AT78),1,IF('Data Bank'!$AC78=100,3,IF('Data Bank'!$AC78=0,0,2)))))</f>
        <v/>
      </c>
      <c r="E67" s="178" t="str">
        <f ca="1">IF(E$1&lt;'Data Bank'!$AD78,"",IF(E$1&gt;'Data Bank'!$AT78,"",IF(AND('Data Bank'!$AC78&lt;100,TODAY()&gt;'Data Bank'!$AT78),1,IF('Data Bank'!$AC78=100,3,IF('Data Bank'!$AC78=0,0,2)))))</f>
        <v/>
      </c>
      <c r="F67" s="178" t="str">
        <f ca="1">IF(F$1&lt;'Data Bank'!$AD78,"",IF(F$1&gt;'Data Bank'!$AT78,"",IF(AND('Data Bank'!$AC78&lt;100,TODAY()&gt;'Data Bank'!$AT78),1,IF('Data Bank'!$AC78=100,3,IF('Data Bank'!$AC78=0,0,2)))))</f>
        <v/>
      </c>
      <c r="G67" s="178" t="str">
        <f ca="1">IF(G$1&lt;'Data Bank'!$AD78,"",IF(G$1&gt;'Data Bank'!$AT78,"",IF(AND('Data Bank'!$AC78&lt;100,TODAY()&gt;'Data Bank'!$AT78),1,IF('Data Bank'!$AC78=100,3,IF('Data Bank'!$AC78=0,0,2)))))</f>
        <v/>
      </c>
      <c r="H67" s="178" t="str">
        <f ca="1">IF(H$1&lt;'Data Bank'!$AD78,"",IF(H$1&gt;'Data Bank'!$AT78,"",IF(AND('Data Bank'!$AC78&lt;100,TODAY()&gt;'Data Bank'!$AT78),1,IF('Data Bank'!$AC78=100,3,IF('Data Bank'!$AC78=0,0,2)))))</f>
        <v/>
      </c>
      <c r="I67" s="178" t="str">
        <f ca="1">IF(I$1&lt;'Data Bank'!$AD78,"",IF(I$1&gt;'Data Bank'!$AT78,"",IF(AND('Data Bank'!$AC78&lt;100,TODAY()&gt;'Data Bank'!$AT78),1,IF('Data Bank'!$AC78=100,3,IF('Data Bank'!$AC78=0,0,2)))))</f>
        <v/>
      </c>
      <c r="J67" s="177" t="str">
        <f ca="1">IF(J$1&lt;'Data Bank'!$AD78,"",IF(J$1&gt;'Data Bank'!$AT78,"",IF(AND('Data Bank'!$AC78&lt;100,TODAY()&gt;'Data Bank'!$AT78),1,IF('Data Bank'!$AC78=100,3,IF('Data Bank'!$AC78=0,0,2)))))</f>
        <v/>
      </c>
      <c r="K67" s="177" t="str">
        <f ca="1">IF(K$1&lt;'Data Bank'!$AD78,"",IF(K$1&gt;'Data Bank'!$AT78,"",IF(AND('Data Bank'!$AC78&lt;100,TODAY()&gt;'Data Bank'!$AT78),1,IF('Data Bank'!$AC78=100,3,IF('Data Bank'!$AC78=0,0,2)))))</f>
        <v/>
      </c>
      <c r="L67" s="177" t="str">
        <f ca="1">IF(L$1&lt;'Data Bank'!$AD78,"",IF(L$1&gt;'Data Bank'!$AT78,"",IF(AND('Data Bank'!$AC78&lt;100,TODAY()&gt;'Data Bank'!$AT78),1,IF('Data Bank'!$AC78=100,3,IF('Data Bank'!$AC78=0,0,2)))))</f>
        <v/>
      </c>
      <c r="M67" s="177" t="str">
        <f ca="1">IF(M$1&lt;'Data Bank'!$AD78,"",IF(M$1&gt;'Data Bank'!$AT78,"",IF(AND('Data Bank'!$AC78&lt;100,TODAY()&gt;'Data Bank'!$AT78),1,IF('Data Bank'!$AC78=100,3,IF('Data Bank'!$AC78=0,0,2)))))</f>
        <v/>
      </c>
      <c r="N67" s="177" t="str">
        <f ca="1">IF(N$1&lt;'Data Bank'!$AD78,"",IF(N$1&gt;'Data Bank'!$AT78,"",IF(AND('Data Bank'!$AC78&lt;100,TODAY()&gt;'Data Bank'!$AT78),1,IF('Data Bank'!$AC78=100,3,IF('Data Bank'!$AC78=0,0,2)))))</f>
        <v/>
      </c>
      <c r="O67" s="177" t="str">
        <f ca="1">IF(O$1&lt;'Data Bank'!$AD78,"",IF(O$1&gt;'Data Bank'!$AT78,"",IF(AND('Data Bank'!$AC78&lt;100,TODAY()&gt;'Data Bank'!$AT78),1,IF('Data Bank'!$AC78=100,3,IF('Data Bank'!$AC78=0,0,2)))))</f>
        <v/>
      </c>
      <c r="P67" s="177" t="str">
        <f ca="1">IF(P$1&lt;'Data Bank'!$AD78,"",IF(P$1&gt;'Data Bank'!$AT78,"",IF(AND('Data Bank'!$AC78&lt;100,TODAY()&gt;'Data Bank'!$AT78),1,IF('Data Bank'!$AC78=100,3,IF('Data Bank'!$AC78=0,0,2)))))</f>
        <v/>
      </c>
      <c r="Q67" s="177" t="str">
        <f ca="1">IF(Q$1&lt;'Data Bank'!$AD78,"",IF(Q$1&gt;'Data Bank'!$AT78,"",IF(AND('Data Bank'!$AC78&lt;100,TODAY()&gt;'Data Bank'!$AT78),1,IF('Data Bank'!$AC78=100,3,IF('Data Bank'!$AC78=0,0,2)))))</f>
        <v/>
      </c>
      <c r="R67" s="177" t="str">
        <f ca="1">IF(R$1&lt;'Data Bank'!$AD78,"",IF(R$1&gt;'Data Bank'!$AT78,"",IF(AND('Data Bank'!$AC78&lt;100,TODAY()&gt;'Data Bank'!$AT78),1,IF('Data Bank'!$AC78=100,3,IF('Data Bank'!$AC78=0,0,2)))))</f>
        <v/>
      </c>
    </row>
    <row r="68" spans="1:18">
      <c r="A68" s="115" t="str">
        <f>'Data Bank'!E79</f>
        <v>Ali Park &amp; Nadirabad P2</v>
      </c>
      <c r="B68" s="178">
        <f ca="1">IF(B$1&lt;'Data Bank'!$AD79,"",IF(B$1&gt;'Data Bank'!$AT79,"",IF(AND('Data Bank'!$AC79&lt;100,TODAY()&gt;'Data Bank'!$AT79),1,IF('Data Bank'!$AC79=100,3,IF('Data Bank'!$AC79=0,0,2)))))</f>
        <v>1</v>
      </c>
      <c r="C68" s="178" t="str">
        <f ca="1">IF(C$1&lt;'Data Bank'!$AD79,"",IF(C$1&gt;'Data Bank'!$AT79,"",IF(AND('Data Bank'!$AC79&lt;100,TODAY()&gt;'Data Bank'!$AT79),1,IF('Data Bank'!$AC79=100,3,IF('Data Bank'!$AC79=0,0,2)))))</f>
        <v/>
      </c>
      <c r="D68" s="178" t="str">
        <f ca="1">IF(D$1&lt;'Data Bank'!$AD79,"",IF(D$1&gt;'Data Bank'!$AT79,"",IF(AND('Data Bank'!$AC79&lt;100,TODAY()&gt;'Data Bank'!$AT79),1,IF('Data Bank'!$AC79=100,3,IF('Data Bank'!$AC79=0,0,2)))))</f>
        <v/>
      </c>
      <c r="E68" s="178" t="str">
        <f ca="1">IF(E$1&lt;'Data Bank'!$AD79,"",IF(E$1&gt;'Data Bank'!$AT79,"",IF(AND('Data Bank'!$AC79&lt;100,TODAY()&gt;'Data Bank'!$AT79),1,IF('Data Bank'!$AC79=100,3,IF('Data Bank'!$AC79=0,0,2)))))</f>
        <v/>
      </c>
      <c r="F68" s="178" t="str">
        <f ca="1">IF(F$1&lt;'Data Bank'!$AD79,"",IF(F$1&gt;'Data Bank'!$AT79,"",IF(AND('Data Bank'!$AC79&lt;100,TODAY()&gt;'Data Bank'!$AT79),1,IF('Data Bank'!$AC79=100,3,IF('Data Bank'!$AC79=0,0,2)))))</f>
        <v/>
      </c>
      <c r="G68" s="178" t="str">
        <f ca="1">IF(G$1&lt;'Data Bank'!$AD79,"",IF(G$1&gt;'Data Bank'!$AT79,"",IF(AND('Data Bank'!$AC79&lt;100,TODAY()&gt;'Data Bank'!$AT79),1,IF('Data Bank'!$AC79=100,3,IF('Data Bank'!$AC79=0,0,2)))))</f>
        <v/>
      </c>
      <c r="H68" s="178" t="str">
        <f ca="1">IF(H$1&lt;'Data Bank'!$AD79,"",IF(H$1&gt;'Data Bank'!$AT79,"",IF(AND('Data Bank'!$AC79&lt;100,TODAY()&gt;'Data Bank'!$AT79),1,IF('Data Bank'!$AC79=100,3,IF('Data Bank'!$AC79=0,0,2)))))</f>
        <v/>
      </c>
      <c r="I68" s="178" t="str">
        <f ca="1">IF(I$1&lt;'Data Bank'!$AD79,"",IF(I$1&gt;'Data Bank'!$AT79,"",IF(AND('Data Bank'!$AC79&lt;100,TODAY()&gt;'Data Bank'!$AT79),1,IF('Data Bank'!$AC79=100,3,IF('Data Bank'!$AC79=0,0,2)))))</f>
        <v/>
      </c>
      <c r="J68" s="177" t="str">
        <f ca="1">IF(J$1&lt;'Data Bank'!$AD79,"",IF(J$1&gt;'Data Bank'!$AT79,"",IF(AND('Data Bank'!$AC79&lt;100,TODAY()&gt;'Data Bank'!$AT79),1,IF('Data Bank'!$AC79=100,3,IF('Data Bank'!$AC79=0,0,2)))))</f>
        <v/>
      </c>
      <c r="K68" s="177" t="str">
        <f ca="1">IF(K$1&lt;'Data Bank'!$AD79,"",IF(K$1&gt;'Data Bank'!$AT79,"",IF(AND('Data Bank'!$AC79&lt;100,TODAY()&gt;'Data Bank'!$AT79),1,IF('Data Bank'!$AC79=100,3,IF('Data Bank'!$AC79=0,0,2)))))</f>
        <v/>
      </c>
      <c r="L68" s="177" t="str">
        <f ca="1">IF(L$1&lt;'Data Bank'!$AD79,"",IF(L$1&gt;'Data Bank'!$AT79,"",IF(AND('Data Bank'!$AC79&lt;100,TODAY()&gt;'Data Bank'!$AT79),1,IF('Data Bank'!$AC79=100,3,IF('Data Bank'!$AC79=0,0,2)))))</f>
        <v/>
      </c>
      <c r="M68" s="177" t="str">
        <f ca="1">IF(M$1&lt;'Data Bank'!$AD79,"",IF(M$1&gt;'Data Bank'!$AT79,"",IF(AND('Data Bank'!$AC79&lt;100,TODAY()&gt;'Data Bank'!$AT79),1,IF('Data Bank'!$AC79=100,3,IF('Data Bank'!$AC79=0,0,2)))))</f>
        <v/>
      </c>
      <c r="N68" s="177" t="str">
        <f ca="1">IF(N$1&lt;'Data Bank'!$AD79,"",IF(N$1&gt;'Data Bank'!$AT79,"",IF(AND('Data Bank'!$AC79&lt;100,TODAY()&gt;'Data Bank'!$AT79),1,IF('Data Bank'!$AC79=100,3,IF('Data Bank'!$AC79=0,0,2)))))</f>
        <v/>
      </c>
      <c r="O68" s="177" t="str">
        <f ca="1">IF(O$1&lt;'Data Bank'!$AD79,"",IF(O$1&gt;'Data Bank'!$AT79,"",IF(AND('Data Bank'!$AC79&lt;100,TODAY()&gt;'Data Bank'!$AT79),1,IF('Data Bank'!$AC79=100,3,IF('Data Bank'!$AC79=0,0,2)))))</f>
        <v/>
      </c>
      <c r="P68" s="177" t="str">
        <f ca="1">IF(P$1&lt;'Data Bank'!$AD79,"",IF(P$1&gt;'Data Bank'!$AT79,"",IF(AND('Data Bank'!$AC79&lt;100,TODAY()&gt;'Data Bank'!$AT79),1,IF('Data Bank'!$AC79=100,3,IF('Data Bank'!$AC79=0,0,2)))))</f>
        <v/>
      </c>
      <c r="Q68" s="177" t="str">
        <f ca="1">IF(Q$1&lt;'Data Bank'!$AD79,"",IF(Q$1&gt;'Data Bank'!$AT79,"",IF(AND('Data Bank'!$AC79&lt;100,TODAY()&gt;'Data Bank'!$AT79),1,IF('Data Bank'!$AC79=100,3,IF('Data Bank'!$AC79=0,0,2)))))</f>
        <v/>
      </c>
      <c r="R68" s="177" t="str">
        <f ca="1">IF(R$1&lt;'Data Bank'!$AD79,"",IF(R$1&gt;'Data Bank'!$AT79,"",IF(AND('Data Bank'!$AC79&lt;100,TODAY()&gt;'Data Bank'!$AT79),1,IF('Data Bank'!$AC79=100,3,IF('Data Bank'!$AC79=0,0,2)))))</f>
        <v/>
      </c>
    </row>
    <row r="69" spans="1:18">
      <c r="A69" s="115" t="str">
        <f>'Data Bank'!E80</f>
        <v>Main Area P3</v>
      </c>
      <c r="B69" s="178">
        <f ca="1">IF(B$1&lt;'Data Bank'!$AD80,"",IF(B$1&gt;'Data Bank'!$AT80,"",IF(AND('Data Bank'!$AC80&lt;100,TODAY()&gt;'Data Bank'!$AT80),1,IF('Data Bank'!$AC80=100,3,IF('Data Bank'!$AC80=0,0,2)))))</f>
        <v>0</v>
      </c>
      <c r="C69" s="178">
        <f ca="1">IF(C$1&lt;'Data Bank'!$AD80,"",IF(C$1&gt;'Data Bank'!$AT80,"",IF(AND('Data Bank'!$AC80&lt;100,TODAY()&gt;'Data Bank'!$AT80),1,IF('Data Bank'!$AC80=100,3,IF('Data Bank'!$AC80=0,0,2)))))</f>
        <v>0</v>
      </c>
      <c r="D69" s="178">
        <f ca="1">IF(D$1&lt;'Data Bank'!$AD80,"",IF(D$1&gt;'Data Bank'!$AT80,"",IF(AND('Data Bank'!$AC80&lt;100,TODAY()&gt;'Data Bank'!$AT80),1,IF('Data Bank'!$AC80=100,3,IF('Data Bank'!$AC80=0,0,2)))))</f>
        <v>0</v>
      </c>
      <c r="E69" s="178">
        <f ca="1">IF(E$1&lt;'Data Bank'!$AD80,"",IF(E$1&gt;'Data Bank'!$AT80,"",IF(AND('Data Bank'!$AC80&lt;100,TODAY()&gt;'Data Bank'!$AT80),1,IF('Data Bank'!$AC80=100,3,IF('Data Bank'!$AC80=0,0,2)))))</f>
        <v>0</v>
      </c>
      <c r="F69" s="178">
        <f ca="1">IF(F$1&lt;'Data Bank'!$AD80,"",IF(F$1&gt;'Data Bank'!$AT80,"",IF(AND('Data Bank'!$AC80&lt;100,TODAY()&gt;'Data Bank'!$AT80),1,IF('Data Bank'!$AC80=100,3,IF('Data Bank'!$AC80=0,0,2)))))</f>
        <v>0</v>
      </c>
      <c r="G69" s="178">
        <f ca="1">IF(G$1&lt;'Data Bank'!$AD80,"",IF(G$1&gt;'Data Bank'!$AT80,"",IF(AND('Data Bank'!$AC80&lt;100,TODAY()&gt;'Data Bank'!$AT80),1,IF('Data Bank'!$AC80=100,3,IF('Data Bank'!$AC80=0,0,2)))))</f>
        <v>0</v>
      </c>
      <c r="H69" s="178">
        <f ca="1">IF(H$1&lt;'Data Bank'!$AD80,"",IF(H$1&gt;'Data Bank'!$AT80,"",IF(AND('Data Bank'!$AC80&lt;100,TODAY()&gt;'Data Bank'!$AT80),1,IF('Data Bank'!$AC80=100,3,IF('Data Bank'!$AC80=0,0,2)))))</f>
        <v>0</v>
      </c>
      <c r="I69" s="178">
        <f ca="1">IF(I$1&lt;'Data Bank'!$AD80,"",IF(I$1&gt;'Data Bank'!$AT80,"",IF(AND('Data Bank'!$AC80&lt;100,TODAY()&gt;'Data Bank'!$AT80),1,IF('Data Bank'!$AC80=100,3,IF('Data Bank'!$AC80=0,0,2)))))</f>
        <v>0</v>
      </c>
      <c r="J69" s="177" t="str">
        <f ca="1">IF(J$1&lt;'Data Bank'!$AD80,"",IF(J$1&gt;'Data Bank'!$AT80,"",IF(AND('Data Bank'!$AC80&lt;100,TODAY()&gt;'Data Bank'!$AT80),1,IF('Data Bank'!$AC80=100,3,IF('Data Bank'!$AC80=0,0,2)))))</f>
        <v/>
      </c>
      <c r="K69" s="177" t="str">
        <f ca="1">IF(K$1&lt;'Data Bank'!$AD80,"",IF(K$1&gt;'Data Bank'!$AT80,"",IF(AND('Data Bank'!$AC80&lt;100,TODAY()&gt;'Data Bank'!$AT80),1,IF('Data Bank'!$AC80=100,3,IF('Data Bank'!$AC80=0,0,2)))))</f>
        <v/>
      </c>
      <c r="L69" s="177" t="str">
        <f ca="1">IF(L$1&lt;'Data Bank'!$AD80,"",IF(L$1&gt;'Data Bank'!$AT80,"",IF(AND('Data Bank'!$AC80&lt;100,TODAY()&gt;'Data Bank'!$AT80),1,IF('Data Bank'!$AC80=100,3,IF('Data Bank'!$AC80=0,0,2)))))</f>
        <v/>
      </c>
      <c r="M69" s="177" t="str">
        <f ca="1">IF(M$1&lt;'Data Bank'!$AD80,"",IF(M$1&gt;'Data Bank'!$AT80,"",IF(AND('Data Bank'!$AC80&lt;100,TODAY()&gt;'Data Bank'!$AT80),1,IF('Data Bank'!$AC80=100,3,IF('Data Bank'!$AC80=0,0,2)))))</f>
        <v/>
      </c>
      <c r="N69" s="177" t="str">
        <f ca="1">IF(N$1&lt;'Data Bank'!$AD80,"",IF(N$1&gt;'Data Bank'!$AT80,"",IF(AND('Data Bank'!$AC80&lt;100,TODAY()&gt;'Data Bank'!$AT80),1,IF('Data Bank'!$AC80=100,3,IF('Data Bank'!$AC80=0,0,2)))))</f>
        <v/>
      </c>
      <c r="O69" s="177" t="str">
        <f ca="1">IF(O$1&lt;'Data Bank'!$AD80,"",IF(O$1&gt;'Data Bank'!$AT80,"",IF(AND('Data Bank'!$AC80&lt;100,TODAY()&gt;'Data Bank'!$AT80),1,IF('Data Bank'!$AC80=100,3,IF('Data Bank'!$AC80=0,0,2)))))</f>
        <v/>
      </c>
      <c r="P69" s="177" t="str">
        <f ca="1">IF(P$1&lt;'Data Bank'!$AD80,"",IF(P$1&gt;'Data Bank'!$AT80,"",IF(AND('Data Bank'!$AC80&lt;100,TODAY()&gt;'Data Bank'!$AT80),1,IF('Data Bank'!$AC80=100,3,IF('Data Bank'!$AC80=0,0,2)))))</f>
        <v/>
      </c>
      <c r="Q69" s="177" t="str">
        <f ca="1">IF(Q$1&lt;'Data Bank'!$AD80,"",IF(Q$1&gt;'Data Bank'!$AT80,"",IF(AND('Data Bank'!$AC80&lt;100,TODAY()&gt;'Data Bank'!$AT80),1,IF('Data Bank'!$AC80=100,3,IF('Data Bank'!$AC80=0,0,2)))))</f>
        <v/>
      </c>
      <c r="R69" s="177" t="str">
        <f ca="1">IF(R$1&lt;'Data Bank'!$AD80,"",IF(R$1&gt;'Data Bank'!$AT80,"",IF(AND('Data Bank'!$AC80&lt;100,TODAY()&gt;'Data Bank'!$AT80),1,IF('Data Bank'!$AC80=100,3,IF('Data Bank'!$AC80=0,0,2)))))</f>
        <v/>
      </c>
    </row>
    <row r="70" spans="1:18">
      <c r="A70" s="115" t="str">
        <f>'Data Bank'!E81</f>
        <v>Model Town</v>
      </c>
      <c r="B70" s="178">
        <f ca="1">IF(B$1&lt;'Data Bank'!$AD81,"",IF(B$1&gt;'Data Bank'!$AT81,"",IF(AND('Data Bank'!$AC81&lt;100,TODAY()&gt;'Data Bank'!$AT81),1,IF('Data Bank'!$AC81=100,3,IF('Data Bank'!$AC81=0,0,2)))))</f>
        <v>0</v>
      </c>
      <c r="C70" s="178">
        <f ca="1">IF(C$1&lt;'Data Bank'!$AD81,"",IF(C$1&gt;'Data Bank'!$AT81,"",IF(AND('Data Bank'!$AC81&lt;100,TODAY()&gt;'Data Bank'!$AT81),1,IF('Data Bank'!$AC81=100,3,IF('Data Bank'!$AC81=0,0,2)))))</f>
        <v>0</v>
      </c>
      <c r="D70" s="178">
        <f ca="1">IF(D$1&lt;'Data Bank'!$AD81,"",IF(D$1&gt;'Data Bank'!$AT81,"",IF(AND('Data Bank'!$AC81&lt;100,TODAY()&gt;'Data Bank'!$AT81),1,IF('Data Bank'!$AC81=100,3,IF('Data Bank'!$AC81=0,0,2)))))</f>
        <v>0</v>
      </c>
      <c r="E70" s="178">
        <f ca="1">IF(E$1&lt;'Data Bank'!$AD81,"",IF(E$1&gt;'Data Bank'!$AT81,"",IF(AND('Data Bank'!$AC81&lt;100,TODAY()&gt;'Data Bank'!$AT81),1,IF('Data Bank'!$AC81=100,3,IF('Data Bank'!$AC81=0,0,2)))))</f>
        <v>0</v>
      </c>
      <c r="F70" s="178">
        <f ca="1">IF(F$1&lt;'Data Bank'!$AD81,"",IF(F$1&gt;'Data Bank'!$AT81,"",IF(AND('Data Bank'!$AC81&lt;100,TODAY()&gt;'Data Bank'!$AT81),1,IF('Data Bank'!$AC81=100,3,IF('Data Bank'!$AC81=0,0,2)))))</f>
        <v>0</v>
      </c>
      <c r="G70" s="178">
        <f ca="1">IF(G$1&lt;'Data Bank'!$AD81,"",IF(G$1&gt;'Data Bank'!$AT81,"",IF(AND('Data Bank'!$AC81&lt;100,TODAY()&gt;'Data Bank'!$AT81),1,IF('Data Bank'!$AC81=100,3,IF('Data Bank'!$AC81=0,0,2)))))</f>
        <v>0</v>
      </c>
      <c r="H70" s="178">
        <f ca="1">IF(H$1&lt;'Data Bank'!$AD81,"",IF(H$1&gt;'Data Bank'!$AT81,"",IF(AND('Data Bank'!$AC81&lt;100,TODAY()&gt;'Data Bank'!$AT81),1,IF('Data Bank'!$AC81=100,3,IF('Data Bank'!$AC81=0,0,2)))))</f>
        <v>0</v>
      </c>
      <c r="I70" s="178">
        <f ca="1">IF(I$1&lt;'Data Bank'!$AD81,"",IF(I$1&gt;'Data Bank'!$AT81,"",IF(AND('Data Bank'!$AC81&lt;100,TODAY()&gt;'Data Bank'!$AT81),1,IF('Data Bank'!$AC81=100,3,IF('Data Bank'!$AC81=0,0,2)))))</f>
        <v>0</v>
      </c>
      <c r="J70" s="177" t="str">
        <f ca="1">IF(J$1&lt;'Data Bank'!$AD81,"",IF(J$1&gt;'Data Bank'!$AT81,"",IF(AND('Data Bank'!$AC81&lt;100,TODAY()&gt;'Data Bank'!$AT81),1,IF('Data Bank'!$AC81=100,3,IF('Data Bank'!$AC81=0,0,2)))))</f>
        <v/>
      </c>
      <c r="K70" s="177" t="str">
        <f ca="1">IF(K$1&lt;'Data Bank'!$AD81,"",IF(K$1&gt;'Data Bank'!$AT81,"",IF(AND('Data Bank'!$AC81&lt;100,TODAY()&gt;'Data Bank'!$AT81),1,IF('Data Bank'!$AC81=100,3,IF('Data Bank'!$AC81=0,0,2)))))</f>
        <v/>
      </c>
      <c r="L70" s="177" t="str">
        <f ca="1">IF(L$1&lt;'Data Bank'!$AD81,"",IF(L$1&gt;'Data Bank'!$AT81,"",IF(AND('Data Bank'!$AC81&lt;100,TODAY()&gt;'Data Bank'!$AT81),1,IF('Data Bank'!$AC81=100,3,IF('Data Bank'!$AC81=0,0,2)))))</f>
        <v/>
      </c>
      <c r="M70" s="177" t="str">
        <f ca="1">IF(M$1&lt;'Data Bank'!$AD81,"",IF(M$1&gt;'Data Bank'!$AT81,"",IF(AND('Data Bank'!$AC81&lt;100,TODAY()&gt;'Data Bank'!$AT81),1,IF('Data Bank'!$AC81=100,3,IF('Data Bank'!$AC81=0,0,2)))))</f>
        <v/>
      </c>
      <c r="N70" s="177" t="str">
        <f ca="1">IF(N$1&lt;'Data Bank'!$AD81,"",IF(N$1&gt;'Data Bank'!$AT81,"",IF(AND('Data Bank'!$AC81&lt;100,TODAY()&gt;'Data Bank'!$AT81),1,IF('Data Bank'!$AC81=100,3,IF('Data Bank'!$AC81=0,0,2)))))</f>
        <v/>
      </c>
      <c r="O70" s="177" t="str">
        <f ca="1">IF(O$1&lt;'Data Bank'!$AD81,"",IF(O$1&gt;'Data Bank'!$AT81,"",IF(AND('Data Bank'!$AC81&lt;100,TODAY()&gt;'Data Bank'!$AT81),1,IF('Data Bank'!$AC81=100,3,IF('Data Bank'!$AC81=0,0,2)))))</f>
        <v/>
      </c>
      <c r="P70" s="177" t="str">
        <f ca="1">IF(P$1&lt;'Data Bank'!$AD81,"",IF(P$1&gt;'Data Bank'!$AT81,"",IF(AND('Data Bank'!$AC81&lt;100,TODAY()&gt;'Data Bank'!$AT81),1,IF('Data Bank'!$AC81=100,3,IF('Data Bank'!$AC81=0,0,2)))))</f>
        <v/>
      </c>
      <c r="Q70" s="177" t="str">
        <f ca="1">IF(Q$1&lt;'Data Bank'!$AD81,"",IF(Q$1&gt;'Data Bank'!$AT81,"",IF(AND('Data Bank'!$AC81&lt;100,TODAY()&gt;'Data Bank'!$AT81),1,IF('Data Bank'!$AC81=100,3,IF('Data Bank'!$AC81=0,0,2)))))</f>
        <v/>
      </c>
      <c r="R70" s="177" t="str">
        <f ca="1">IF(R$1&lt;'Data Bank'!$AD81,"",IF(R$1&gt;'Data Bank'!$AT81,"",IF(AND('Data Bank'!$AC81&lt;100,TODAY()&gt;'Data Bank'!$AT81),1,IF('Data Bank'!$AC81=100,3,IF('Data Bank'!$AC81=0,0,2)))))</f>
        <v/>
      </c>
    </row>
    <row r="71" spans="1:18">
      <c r="A71" s="115" t="str">
        <f>'Data Bank'!E82</f>
        <v>Ali Town</v>
      </c>
      <c r="B71" s="178">
        <f ca="1">IF(B$1&lt;'Data Bank'!$AD82,"",IF(B$1&gt;'Data Bank'!$AT82,"",IF(AND('Data Bank'!$AC82&lt;100,TODAY()&gt;'Data Bank'!$AT82),1,IF('Data Bank'!$AC82=100,3,IF('Data Bank'!$AC82=0,0,2)))))</f>
        <v>2</v>
      </c>
      <c r="C71" s="178">
        <f ca="1">IF(C$1&lt;'Data Bank'!$AD82,"",IF(C$1&gt;'Data Bank'!$AT82,"",IF(AND('Data Bank'!$AC82&lt;100,TODAY()&gt;'Data Bank'!$AT82),1,IF('Data Bank'!$AC82=100,3,IF('Data Bank'!$AC82=0,0,2)))))</f>
        <v>2</v>
      </c>
      <c r="D71" s="178">
        <f ca="1">IF(D$1&lt;'Data Bank'!$AD82,"",IF(D$1&gt;'Data Bank'!$AT82,"",IF(AND('Data Bank'!$AC82&lt;100,TODAY()&gt;'Data Bank'!$AT82),1,IF('Data Bank'!$AC82=100,3,IF('Data Bank'!$AC82=0,0,2)))))</f>
        <v>2</v>
      </c>
      <c r="E71" s="178">
        <f ca="1">IF(E$1&lt;'Data Bank'!$AD82,"",IF(E$1&gt;'Data Bank'!$AT82,"",IF(AND('Data Bank'!$AC82&lt;100,TODAY()&gt;'Data Bank'!$AT82),1,IF('Data Bank'!$AC82=100,3,IF('Data Bank'!$AC82=0,0,2)))))</f>
        <v>2</v>
      </c>
      <c r="F71" s="178">
        <f ca="1">IF(F$1&lt;'Data Bank'!$AD82,"",IF(F$1&gt;'Data Bank'!$AT82,"",IF(AND('Data Bank'!$AC82&lt;100,TODAY()&gt;'Data Bank'!$AT82),1,IF('Data Bank'!$AC82=100,3,IF('Data Bank'!$AC82=0,0,2)))))</f>
        <v>2</v>
      </c>
      <c r="G71" s="178">
        <f ca="1">IF(G$1&lt;'Data Bank'!$AD82,"",IF(G$1&gt;'Data Bank'!$AT82,"",IF(AND('Data Bank'!$AC82&lt;100,TODAY()&gt;'Data Bank'!$AT82),1,IF('Data Bank'!$AC82=100,3,IF('Data Bank'!$AC82=0,0,2)))))</f>
        <v>2</v>
      </c>
      <c r="H71" s="178">
        <f ca="1">IF(H$1&lt;'Data Bank'!$AD82,"",IF(H$1&gt;'Data Bank'!$AT82,"",IF(AND('Data Bank'!$AC82&lt;100,TODAY()&gt;'Data Bank'!$AT82),1,IF('Data Bank'!$AC82=100,3,IF('Data Bank'!$AC82=0,0,2)))))</f>
        <v>2</v>
      </c>
      <c r="I71" s="178">
        <f ca="1">IF(I$1&lt;'Data Bank'!$AD82,"",IF(I$1&gt;'Data Bank'!$AT82,"",IF(AND('Data Bank'!$AC82&lt;100,TODAY()&gt;'Data Bank'!$AT82),1,IF('Data Bank'!$AC82=100,3,IF('Data Bank'!$AC82=0,0,2)))))</f>
        <v>2</v>
      </c>
      <c r="J71" s="177">
        <f ca="1">IF(J$1&lt;'Data Bank'!$AD82,"",IF(J$1&gt;'Data Bank'!$AT82,"",IF(AND('Data Bank'!$AC82&lt;100,TODAY()&gt;'Data Bank'!$AT82),1,IF('Data Bank'!$AC82=100,3,IF('Data Bank'!$AC82=0,0,2)))))</f>
        <v>2</v>
      </c>
      <c r="K71" s="177">
        <f ca="1">IF(K$1&lt;'Data Bank'!$AD82,"",IF(K$1&gt;'Data Bank'!$AT82,"",IF(AND('Data Bank'!$AC82&lt;100,TODAY()&gt;'Data Bank'!$AT82),1,IF('Data Bank'!$AC82=100,3,IF('Data Bank'!$AC82=0,0,2)))))</f>
        <v>2</v>
      </c>
      <c r="L71" s="177">
        <f ca="1">IF(L$1&lt;'Data Bank'!$AD82,"",IF(L$1&gt;'Data Bank'!$AT82,"",IF(AND('Data Bank'!$AC82&lt;100,TODAY()&gt;'Data Bank'!$AT82),1,IF('Data Bank'!$AC82=100,3,IF('Data Bank'!$AC82=0,0,2)))))</f>
        <v>2</v>
      </c>
      <c r="M71" s="177">
        <f ca="1">IF(M$1&lt;'Data Bank'!$AD82,"",IF(M$1&gt;'Data Bank'!$AT82,"",IF(AND('Data Bank'!$AC82&lt;100,TODAY()&gt;'Data Bank'!$AT82),1,IF('Data Bank'!$AC82=100,3,IF('Data Bank'!$AC82=0,0,2)))))</f>
        <v>2</v>
      </c>
      <c r="N71" s="177">
        <f ca="1">IF(N$1&lt;'Data Bank'!$AD82,"",IF(N$1&gt;'Data Bank'!$AT82,"",IF(AND('Data Bank'!$AC82&lt;100,TODAY()&gt;'Data Bank'!$AT82),1,IF('Data Bank'!$AC82=100,3,IF('Data Bank'!$AC82=0,0,2)))))</f>
        <v>2</v>
      </c>
      <c r="O71" s="177">
        <f ca="1">IF(O$1&lt;'Data Bank'!$AD82,"",IF(O$1&gt;'Data Bank'!$AT82,"",IF(AND('Data Bank'!$AC82&lt;100,TODAY()&gt;'Data Bank'!$AT82),1,IF('Data Bank'!$AC82=100,3,IF('Data Bank'!$AC82=0,0,2)))))</f>
        <v>2</v>
      </c>
      <c r="P71" s="177">
        <f ca="1">IF(P$1&lt;'Data Bank'!$AD82,"",IF(P$1&gt;'Data Bank'!$AT82,"",IF(AND('Data Bank'!$AC82&lt;100,TODAY()&gt;'Data Bank'!$AT82),1,IF('Data Bank'!$AC82=100,3,IF('Data Bank'!$AC82=0,0,2)))))</f>
        <v>2</v>
      </c>
      <c r="Q71" s="177">
        <f ca="1">IF(Q$1&lt;'Data Bank'!$AD82,"",IF(Q$1&gt;'Data Bank'!$AT82,"",IF(AND('Data Bank'!$AC82&lt;100,TODAY()&gt;'Data Bank'!$AT82),1,IF('Data Bank'!$AC82=100,3,IF('Data Bank'!$AC82=0,0,2)))))</f>
        <v>2</v>
      </c>
      <c r="R71" s="177">
        <f ca="1">IF(R$1&lt;'Data Bank'!$AD82,"",IF(R$1&gt;'Data Bank'!$AT82,"",IF(AND('Data Bank'!$AC82&lt;100,TODAY()&gt;'Data Bank'!$AT82),1,IF('Data Bank'!$AC82=100,3,IF('Data Bank'!$AC82=0,0,2)))))</f>
        <v>2</v>
      </c>
    </row>
    <row r="72" spans="1:18">
      <c r="A72" s="115" t="str">
        <f>'Data Bank'!E83</f>
        <v>Alibad_Colony</v>
      </c>
      <c r="B72" s="178">
        <f ca="1">IF(B$1&lt;'Data Bank'!$AD83,"",IF(B$1&gt;'Data Bank'!$AT83,"",IF(AND('Data Bank'!$AC83&lt;100,TODAY()&gt;'Data Bank'!$AT83),1,IF('Data Bank'!$AC83=100,3,IF('Data Bank'!$AC83=0,0,2)))))</f>
        <v>2</v>
      </c>
      <c r="C72" s="178">
        <f ca="1">IF(C$1&lt;'Data Bank'!$AD83,"",IF(C$1&gt;'Data Bank'!$AT83,"",IF(AND('Data Bank'!$AC83&lt;100,TODAY()&gt;'Data Bank'!$AT83),1,IF('Data Bank'!$AC83=100,3,IF('Data Bank'!$AC83=0,0,2)))))</f>
        <v>2</v>
      </c>
      <c r="D72" s="178">
        <f ca="1">IF(D$1&lt;'Data Bank'!$AD83,"",IF(D$1&gt;'Data Bank'!$AT83,"",IF(AND('Data Bank'!$AC83&lt;100,TODAY()&gt;'Data Bank'!$AT83),1,IF('Data Bank'!$AC83=100,3,IF('Data Bank'!$AC83=0,0,2)))))</f>
        <v>2</v>
      </c>
      <c r="E72" s="178">
        <f ca="1">IF(E$1&lt;'Data Bank'!$AD83,"",IF(E$1&gt;'Data Bank'!$AT83,"",IF(AND('Data Bank'!$AC83&lt;100,TODAY()&gt;'Data Bank'!$AT83),1,IF('Data Bank'!$AC83=100,3,IF('Data Bank'!$AC83=0,0,2)))))</f>
        <v>2</v>
      </c>
      <c r="F72" s="178">
        <f ca="1">IF(F$1&lt;'Data Bank'!$AD83,"",IF(F$1&gt;'Data Bank'!$AT83,"",IF(AND('Data Bank'!$AC83&lt;100,TODAY()&gt;'Data Bank'!$AT83),1,IF('Data Bank'!$AC83=100,3,IF('Data Bank'!$AC83=0,0,2)))))</f>
        <v>2</v>
      </c>
      <c r="G72" s="178">
        <f ca="1">IF(G$1&lt;'Data Bank'!$AD83,"",IF(G$1&gt;'Data Bank'!$AT83,"",IF(AND('Data Bank'!$AC83&lt;100,TODAY()&gt;'Data Bank'!$AT83),1,IF('Data Bank'!$AC83=100,3,IF('Data Bank'!$AC83=0,0,2)))))</f>
        <v>2</v>
      </c>
      <c r="H72" s="178">
        <f ca="1">IF(H$1&lt;'Data Bank'!$AD83,"",IF(H$1&gt;'Data Bank'!$AT83,"",IF(AND('Data Bank'!$AC83&lt;100,TODAY()&gt;'Data Bank'!$AT83),1,IF('Data Bank'!$AC83=100,3,IF('Data Bank'!$AC83=0,0,2)))))</f>
        <v>2</v>
      </c>
      <c r="I72" s="178">
        <f ca="1">IF(I$1&lt;'Data Bank'!$AD83,"",IF(I$1&gt;'Data Bank'!$AT83,"",IF(AND('Data Bank'!$AC83&lt;100,TODAY()&gt;'Data Bank'!$AT83),1,IF('Data Bank'!$AC83=100,3,IF('Data Bank'!$AC83=0,0,2)))))</f>
        <v>2</v>
      </c>
      <c r="J72" s="177">
        <f ca="1">IF(J$1&lt;'Data Bank'!$AD83,"",IF(J$1&gt;'Data Bank'!$AT83,"",IF(AND('Data Bank'!$AC83&lt;100,TODAY()&gt;'Data Bank'!$AT83),1,IF('Data Bank'!$AC83=100,3,IF('Data Bank'!$AC83=0,0,2)))))</f>
        <v>2</v>
      </c>
      <c r="K72" s="177">
        <f ca="1">IF(K$1&lt;'Data Bank'!$AD83,"",IF(K$1&gt;'Data Bank'!$AT83,"",IF(AND('Data Bank'!$AC83&lt;100,TODAY()&gt;'Data Bank'!$AT83),1,IF('Data Bank'!$AC83=100,3,IF('Data Bank'!$AC83=0,0,2)))))</f>
        <v>2</v>
      </c>
      <c r="L72" s="177">
        <f ca="1">IF(L$1&lt;'Data Bank'!$AD83,"",IF(L$1&gt;'Data Bank'!$AT83,"",IF(AND('Data Bank'!$AC83&lt;100,TODAY()&gt;'Data Bank'!$AT83),1,IF('Data Bank'!$AC83=100,3,IF('Data Bank'!$AC83=0,0,2)))))</f>
        <v>2</v>
      </c>
      <c r="M72" s="177">
        <f ca="1">IF(M$1&lt;'Data Bank'!$AD83,"",IF(M$1&gt;'Data Bank'!$AT83,"",IF(AND('Data Bank'!$AC83&lt;100,TODAY()&gt;'Data Bank'!$AT83),1,IF('Data Bank'!$AC83=100,3,IF('Data Bank'!$AC83=0,0,2)))))</f>
        <v>2</v>
      </c>
      <c r="N72" s="177">
        <f ca="1">IF(N$1&lt;'Data Bank'!$AD83,"",IF(N$1&gt;'Data Bank'!$AT83,"",IF(AND('Data Bank'!$AC83&lt;100,TODAY()&gt;'Data Bank'!$AT83),1,IF('Data Bank'!$AC83=100,3,IF('Data Bank'!$AC83=0,0,2)))))</f>
        <v>2</v>
      </c>
      <c r="O72" s="177">
        <f ca="1">IF(O$1&lt;'Data Bank'!$AD83,"",IF(O$1&gt;'Data Bank'!$AT83,"",IF(AND('Data Bank'!$AC83&lt;100,TODAY()&gt;'Data Bank'!$AT83),1,IF('Data Bank'!$AC83=100,3,IF('Data Bank'!$AC83=0,0,2)))))</f>
        <v>2</v>
      </c>
      <c r="P72" s="177">
        <f ca="1">IF(P$1&lt;'Data Bank'!$AD83,"",IF(P$1&gt;'Data Bank'!$AT83,"",IF(AND('Data Bank'!$AC83&lt;100,TODAY()&gt;'Data Bank'!$AT83),1,IF('Data Bank'!$AC83=100,3,IF('Data Bank'!$AC83=0,0,2)))))</f>
        <v>2</v>
      </c>
      <c r="Q72" s="177">
        <f ca="1">IF(Q$1&lt;'Data Bank'!$AD83,"",IF(Q$1&gt;'Data Bank'!$AT83,"",IF(AND('Data Bank'!$AC83&lt;100,TODAY()&gt;'Data Bank'!$AT83),1,IF('Data Bank'!$AC83=100,3,IF('Data Bank'!$AC83=0,0,2)))))</f>
        <v>2</v>
      </c>
      <c r="R72" s="177">
        <f ca="1">IF(R$1&lt;'Data Bank'!$AD83,"",IF(R$1&gt;'Data Bank'!$AT83,"",IF(AND('Data Bank'!$AC83&lt;100,TODAY()&gt;'Data Bank'!$AT83),1,IF('Data Bank'!$AC83=100,3,IF('Data Bank'!$AC83=0,0,2)))))</f>
        <v>2</v>
      </c>
    </row>
    <row r="73" spans="1:18">
      <c r="A73" s="115" t="str">
        <f>'Data Bank'!E84</f>
        <v>New Defence</v>
      </c>
      <c r="B73" s="178">
        <f ca="1">IF(B$1&lt;'Data Bank'!$AD84,"",IF(B$1&gt;'Data Bank'!$AT84,"",IF(AND('Data Bank'!$AC84&lt;100,TODAY()&gt;'Data Bank'!$AT84),1,IF('Data Bank'!$AC84=100,3,IF('Data Bank'!$AC84=0,0,2)))))</f>
        <v>0</v>
      </c>
      <c r="C73" s="178">
        <f ca="1">IF(C$1&lt;'Data Bank'!$AD84,"",IF(C$1&gt;'Data Bank'!$AT84,"",IF(AND('Data Bank'!$AC84&lt;100,TODAY()&gt;'Data Bank'!$AT84),1,IF('Data Bank'!$AC84=100,3,IF('Data Bank'!$AC84=0,0,2)))))</f>
        <v>0</v>
      </c>
      <c r="D73" s="178">
        <f ca="1">IF(D$1&lt;'Data Bank'!$AD84,"",IF(D$1&gt;'Data Bank'!$AT84,"",IF(AND('Data Bank'!$AC84&lt;100,TODAY()&gt;'Data Bank'!$AT84),1,IF('Data Bank'!$AC84=100,3,IF('Data Bank'!$AC84=0,0,2)))))</f>
        <v>0</v>
      </c>
      <c r="E73" s="178">
        <f ca="1">IF(E$1&lt;'Data Bank'!$AD84,"",IF(E$1&gt;'Data Bank'!$AT84,"",IF(AND('Data Bank'!$AC84&lt;100,TODAY()&gt;'Data Bank'!$AT84),1,IF('Data Bank'!$AC84=100,3,IF('Data Bank'!$AC84=0,0,2)))))</f>
        <v>0</v>
      </c>
      <c r="F73" s="178">
        <f ca="1">IF(F$1&lt;'Data Bank'!$AD84,"",IF(F$1&gt;'Data Bank'!$AT84,"",IF(AND('Data Bank'!$AC84&lt;100,TODAY()&gt;'Data Bank'!$AT84),1,IF('Data Bank'!$AC84=100,3,IF('Data Bank'!$AC84=0,0,2)))))</f>
        <v>0</v>
      </c>
      <c r="G73" s="178">
        <f ca="1">IF(G$1&lt;'Data Bank'!$AD84,"",IF(G$1&gt;'Data Bank'!$AT84,"",IF(AND('Data Bank'!$AC84&lt;100,TODAY()&gt;'Data Bank'!$AT84),1,IF('Data Bank'!$AC84=100,3,IF('Data Bank'!$AC84=0,0,2)))))</f>
        <v>0</v>
      </c>
      <c r="H73" s="178">
        <f ca="1">IF(H$1&lt;'Data Bank'!$AD84,"",IF(H$1&gt;'Data Bank'!$AT84,"",IF(AND('Data Bank'!$AC84&lt;100,TODAY()&gt;'Data Bank'!$AT84),1,IF('Data Bank'!$AC84=100,3,IF('Data Bank'!$AC84=0,0,2)))))</f>
        <v>0</v>
      </c>
      <c r="I73" s="178">
        <f ca="1">IF(I$1&lt;'Data Bank'!$AD84,"",IF(I$1&gt;'Data Bank'!$AT84,"",IF(AND('Data Bank'!$AC84&lt;100,TODAY()&gt;'Data Bank'!$AT84),1,IF('Data Bank'!$AC84=100,3,IF('Data Bank'!$AC84=0,0,2)))))</f>
        <v>0</v>
      </c>
      <c r="J73" s="177" t="str">
        <f ca="1">IF(J$1&lt;'Data Bank'!$AD84,"",IF(J$1&gt;'Data Bank'!$AT84,"",IF(AND('Data Bank'!$AC84&lt;100,TODAY()&gt;'Data Bank'!$AT84),1,IF('Data Bank'!$AC84=100,3,IF('Data Bank'!$AC84=0,0,2)))))</f>
        <v/>
      </c>
      <c r="K73" s="177" t="str">
        <f ca="1">IF(K$1&lt;'Data Bank'!$AD84,"",IF(K$1&gt;'Data Bank'!$AT84,"",IF(AND('Data Bank'!$AC84&lt;100,TODAY()&gt;'Data Bank'!$AT84),1,IF('Data Bank'!$AC84=100,3,IF('Data Bank'!$AC84=0,0,2)))))</f>
        <v/>
      </c>
      <c r="L73" s="177" t="str">
        <f ca="1">IF(L$1&lt;'Data Bank'!$AD84,"",IF(L$1&gt;'Data Bank'!$AT84,"",IF(AND('Data Bank'!$AC84&lt;100,TODAY()&gt;'Data Bank'!$AT84),1,IF('Data Bank'!$AC84=100,3,IF('Data Bank'!$AC84=0,0,2)))))</f>
        <v/>
      </c>
      <c r="M73" s="177" t="str">
        <f ca="1">IF(M$1&lt;'Data Bank'!$AD84,"",IF(M$1&gt;'Data Bank'!$AT84,"",IF(AND('Data Bank'!$AC84&lt;100,TODAY()&gt;'Data Bank'!$AT84),1,IF('Data Bank'!$AC84=100,3,IF('Data Bank'!$AC84=0,0,2)))))</f>
        <v/>
      </c>
      <c r="N73" s="177" t="str">
        <f ca="1">IF(N$1&lt;'Data Bank'!$AD84,"",IF(N$1&gt;'Data Bank'!$AT84,"",IF(AND('Data Bank'!$AC84&lt;100,TODAY()&gt;'Data Bank'!$AT84),1,IF('Data Bank'!$AC84=100,3,IF('Data Bank'!$AC84=0,0,2)))))</f>
        <v/>
      </c>
      <c r="O73" s="177" t="str">
        <f ca="1">IF(O$1&lt;'Data Bank'!$AD84,"",IF(O$1&gt;'Data Bank'!$AT84,"",IF(AND('Data Bank'!$AC84&lt;100,TODAY()&gt;'Data Bank'!$AT84),1,IF('Data Bank'!$AC84=100,3,IF('Data Bank'!$AC84=0,0,2)))))</f>
        <v/>
      </c>
      <c r="P73" s="177" t="str">
        <f ca="1">IF(P$1&lt;'Data Bank'!$AD84,"",IF(P$1&gt;'Data Bank'!$AT84,"",IF(AND('Data Bank'!$AC84&lt;100,TODAY()&gt;'Data Bank'!$AT84),1,IF('Data Bank'!$AC84=100,3,IF('Data Bank'!$AC84=0,0,2)))))</f>
        <v/>
      </c>
      <c r="Q73" s="177" t="str">
        <f ca="1">IF(Q$1&lt;'Data Bank'!$AD84,"",IF(Q$1&gt;'Data Bank'!$AT84,"",IF(AND('Data Bank'!$AC84&lt;100,TODAY()&gt;'Data Bank'!$AT84),1,IF('Data Bank'!$AC84=100,3,IF('Data Bank'!$AC84=0,0,2)))))</f>
        <v/>
      </c>
      <c r="R73" s="177" t="str">
        <f ca="1">IF(R$1&lt;'Data Bank'!$AD84,"",IF(R$1&gt;'Data Bank'!$AT84,"",IF(AND('Data Bank'!$AC84&lt;100,TODAY()&gt;'Data Bank'!$AT84),1,IF('Data Bank'!$AC84=100,3,IF('Data Bank'!$AC84=0,0,2)))))</f>
        <v/>
      </c>
    </row>
    <row r="74" spans="1:18">
      <c r="A74" s="115" t="str">
        <f>'Data Bank'!E85</f>
        <v>New Model Town</v>
      </c>
      <c r="B74" s="178">
        <f ca="1">IF(B$1&lt;'Data Bank'!$AD85,"",IF(B$1&gt;'Data Bank'!$AT85,"",IF(AND('Data Bank'!$AC85&lt;100,TODAY()&gt;'Data Bank'!$AT85),1,IF('Data Bank'!$AC85=100,3,IF('Data Bank'!$AC85=0,0,2)))))</f>
        <v>0</v>
      </c>
      <c r="C74" s="178">
        <f ca="1">IF(C$1&lt;'Data Bank'!$AD85,"",IF(C$1&gt;'Data Bank'!$AT85,"",IF(AND('Data Bank'!$AC85&lt;100,TODAY()&gt;'Data Bank'!$AT85),1,IF('Data Bank'!$AC85=100,3,IF('Data Bank'!$AC85=0,0,2)))))</f>
        <v>0</v>
      </c>
      <c r="D74" s="178">
        <f ca="1">IF(D$1&lt;'Data Bank'!$AD85,"",IF(D$1&gt;'Data Bank'!$AT85,"",IF(AND('Data Bank'!$AC85&lt;100,TODAY()&gt;'Data Bank'!$AT85),1,IF('Data Bank'!$AC85=100,3,IF('Data Bank'!$AC85=0,0,2)))))</f>
        <v>0</v>
      </c>
      <c r="E74" s="178">
        <f ca="1">IF(E$1&lt;'Data Bank'!$AD85,"",IF(E$1&gt;'Data Bank'!$AT85,"",IF(AND('Data Bank'!$AC85&lt;100,TODAY()&gt;'Data Bank'!$AT85),1,IF('Data Bank'!$AC85=100,3,IF('Data Bank'!$AC85=0,0,2)))))</f>
        <v>0</v>
      </c>
      <c r="F74" s="178">
        <f ca="1">IF(F$1&lt;'Data Bank'!$AD85,"",IF(F$1&gt;'Data Bank'!$AT85,"",IF(AND('Data Bank'!$AC85&lt;100,TODAY()&gt;'Data Bank'!$AT85),1,IF('Data Bank'!$AC85=100,3,IF('Data Bank'!$AC85=0,0,2)))))</f>
        <v>0</v>
      </c>
      <c r="G74" s="178">
        <f ca="1">IF(G$1&lt;'Data Bank'!$AD85,"",IF(G$1&gt;'Data Bank'!$AT85,"",IF(AND('Data Bank'!$AC85&lt;100,TODAY()&gt;'Data Bank'!$AT85),1,IF('Data Bank'!$AC85=100,3,IF('Data Bank'!$AC85=0,0,2)))))</f>
        <v>0</v>
      </c>
      <c r="H74" s="178">
        <f ca="1">IF(H$1&lt;'Data Bank'!$AD85,"",IF(H$1&gt;'Data Bank'!$AT85,"",IF(AND('Data Bank'!$AC85&lt;100,TODAY()&gt;'Data Bank'!$AT85),1,IF('Data Bank'!$AC85=100,3,IF('Data Bank'!$AC85=0,0,2)))))</f>
        <v>0</v>
      </c>
      <c r="I74" s="178">
        <f ca="1">IF(I$1&lt;'Data Bank'!$AD85,"",IF(I$1&gt;'Data Bank'!$AT85,"",IF(AND('Data Bank'!$AC85&lt;100,TODAY()&gt;'Data Bank'!$AT85),1,IF('Data Bank'!$AC85=100,3,IF('Data Bank'!$AC85=0,0,2)))))</f>
        <v>0</v>
      </c>
      <c r="J74" s="177" t="str">
        <f ca="1">IF(J$1&lt;'Data Bank'!$AD85,"",IF(J$1&gt;'Data Bank'!$AT85,"",IF(AND('Data Bank'!$AC85&lt;100,TODAY()&gt;'Data Bank'!$AT85),1,IF('Data Bank'!$AC85=100,3,IF('Data Bank'!$AC85=0,0,2)))))</f>
        <v/>
      </c>
      <c r="K74" s="177" t="str">
        <f ca="1">IF(K$1&lt;'Data Bank'!$AD85,"",IF(K$1&gt;'Data Bank'!$AT85,"",IF(AND('Data Bank'!$AC85&lt;100,TODAY()&gt;'Data Bank'!$AT85),1,IF('Data Bank'!$AC85=100,3,IF('Data Bank'!$AC85=0,0,2)))))</f>
        <v/>
      </c>
      <c r="L74" s="177" t="str">
        <f ca="1">IF(L$1&lt;'Data Bank'!$AD85,"",IF(L$1&gt;'Data Bank'!$AT85,"",IF(AND('Data Bank'!$AC85&lt;100,TODAY()&gt;'Data Bank'!$AT85),1,IF('Data Bank'!$AC85=100,3,IF('Data Bank'!$AC85=0,0,2)))))</f>
        <v/>
      </c>
      <c r="M74" s="177" t="str">
        <f ca="1">IF(M$1&lt;'Data Bank'!$AD85,"",IF(M$1&gt;'Data Bank'!$AT85,"",IF(AND('Data Bank'!$AC85&lt;100,TODAY()&gt;'Data Bank'!$AT85),1,IF('Data Bank'!$AC85=100,3,IF('Data Bank'!$AC85=0,0,2)))))</f>
        <v/>
      </c>
      <c r="N74" s="177" t="str">
        <f ca="1">IF(N$1&lt;'Data Bank'!$AD85,"",IF(N$1&gt;'Data Bank'!$AT85,"",IF(AND('Data Bank'!$AC85&lt;100,TODAY()&gt;'Data Bank'!$AT85),1,IF('Data Bank'!$AC85=100,3,IF('Data Bank'!$AC85=0,0,2)))))</f>
        <v/>
      </c>
      <c r="O74" s="177" t="str">
        <f ca="1">IF(O$1&lt;'Data Bank'!$AD85,"",IF(O$1&gt;'Data Bank'!$AT85,"",IF(AND('Data Bank'!$AC85&lt;100,TODAY()&gt;'Data Bank'!$AT85),1,IF('Data Bank'!$AC85=100,3,IF('Data Bank'!$AC85=0,0,2)))))</f>
        <v/>
      </c>
      <c r="P74" s="177" t="str">
        <f ca="1">IF(P$1&lt;'Data Bank'!$AD85,"",IF(P$1&gt;'Data Bank'!$AT85,"",IF(AND('Data Bank'!$AC85&lt;100,TODAY()&gt;'Data Bank'!$AT85),1,IF('Data Bank'!$AC85=100,3,IF('Data Bank'!$AC85=0,0,2)))))</f>
        <v/>
      </c>
      <c r="Q74" s="177" t="str">
        <f ca="1">IF(Q$1&lt;'Data Bank'!$AD85,"",IF(Q$1&gt;'Data Bank'!$AT85,"",IF(AND('Data Bank'!$AC85&lt;100,TODAY()&gt;'Data Bank'!$AT85),1,IF('Data Bank'!$AC85=100,3,IF('Data Bank'!$AC85=0,0,2)))))</f>
        <v/>
      </c>
      <c r="R74" s="177" t="str">
        <f ca="1">IF(R$1&lt;'Data Bank'!$AD85,"",IF(R$1&gt;'Data Bank'!$AT85,"",IF(AND('Data Bank'!$AC85&lt;100,TODAY()&gt;'Data Bank'!$AT85),1,IF('Data Bank'!$AC85=100,3,IF('Data Bank'!$AC85=0,0,2)))))</f>
        <v/>
      </c>
    </row>
    <row r="75" spans="1:18">
      <c r="A75" s="115" t="str">
        <f>'Data Bank'!E86</f>
        <v>NMC Colony 1</v>
      </c>
      <c r="B75" s="178">
        <f ca="1">IF(B$1&lt;'Data Bank'!$AD86,"",IF(B$1&gt;'Data Bank'!$AT86,"",IF(AND('Data Bank'!$AC86&lt;100,TODAY()&gt;'Data Bank'!$AT86),1,IF('Data Bank'!$AC86=100,3,IF('Data Bank'!$AC86=0,0,2)))))</f>
        <v>0</v>
      </c>
      <c r="C75" s="178">
        <f ca="1">IF(C$1&lt;'Data Bank'!$AD86,"",IF(C$1&gt;'Data Bank'!$AT86,"",IF(AND('Data Bank'!$AC86&lt;100,TODAY()&gt;'Data Bank'!$AT86),1,IF('Data Bank'!$AC86=100,3,IF('Data Bank'!$AC86=0,0,2)))))</f>
        <v>0</v>
      </c>
      <c r="D75" s="178">
        <f ca="1">IF(D$1&lt;'Data Bank'!$AD86,"",IF(D$1&gt;'Data Bank'!$AT86,"",IF(AND('Data Bank'!$AC86&lt;100,TODAY()&gt;'Data Bank'!$AT86),1,IF('Data Bank'!$AC86=100,3,IF('Data Bank'!$AC86=0,0,2)))))</f>
        <v>0</v>
      </c>
      <c r="E75" s="178">
        <f ca="1">IF(E$1&lt;'Data Bank'!$AD86,"",IF(E$1&gt;'Data Bank'!$AT86,"",IF(AND('Data Bank'!$AC86&lt;100,TODAY()&gt;'Data Bank'!$AT86),1,IF('Data Bank'!$AC86=100,3,IF('Data Bank'!$AC86=0,0,2)))))</f>
        <v>0</v>
      </c>
      <c r="F75" s="178">
        <f ca="1">IF(F$1&lt;'Data Bank'!$AD86,"",IF(F$1&gt;'Data Bank'!$AT86,"",IF(AND('Data Bank'!$AC86&lt;100,TODAY()&gt;'Data Bank'!$AT86),1,IF('Data Bank'!$AC86=100,3,IF('Data Bank'!$AC86=0,0,2)))))</f>
        <v>0</v>
      </c>
      <c r="G75" s="178">
        <f ca="1">IF(G$1&lt;'Data Bank'!$AD86,"",IF(G$1&gt;'Data Bank'!$AT86,"",IF(AND('Data Bank'!$AC86&lt;100,TODAY()&gt;'Data Bank'!$AT86),1,IF('Data Bank'!$AC86=100,3,IF('Data Bank'!$AC86=0,0,2)))))</f>
        <v>0</v>
      </c>
      <c r="H75" s="178">
        <f ca="1">IF(H$1&lt;'Data Bank'!$AD86,"",IF(H$1&gt;'Data Bank'!$AT86,"",IF(AND('Data Bank'!$AC86&lt;100,TODAY()&gt;'Data Bank'!$AT86),1,IF('Data Bank'!$AC86=100,3,IF('Data Bank'!$AC86=0,0,2)))))</f>
        <v>0</v>
      </c>
      <c r="I75" s="178">
        <f ca="1">IF(I$1&lt;'Data Bank'!$AD86,"",IF(I$1&gt;'Data Bank'!$AT86,"",IF(AND('Data Bank'!$AC86&lt;100,TODAY()&gt;'Data Bank'!$AT86),1,IF('Data Bank'!$AC86=100,3,IF('Data Bank'!$AC86=0,0,2)))))</f>
        <v>0</v>
      </c>
      <c r="J75" s="177" t="str">
        <f ca="1">IF(J$1&lt;'Data Bank'!$AD86,"",IF(J$1&gt;'Data Bank'!$AT86,"",IF(AND('Data Bank'!$AC86&lt;100,TODAY()&gt;'Data Bank'!$AT86),1,IF('Data Bank'!$AC86=100,3,IF('Data Bank'!$AC86=0,0,2)))))</f>
        <v/>
      </c>
      <c r="K75" s="177" t="str">
        <f ca="1">IF(K$1&lt;'Data Bank'!$AD86,"",IF(K$1&gt;'Data Bank'!$AT86,"",IF(AND('Data Bank'!$AC86&lt;100,TODAY()&gt;'Data Bank'!$AT86),1,IF('Data Bank'!$AC86=100,3,IF('Data Bank'!$AC86=0,0,2)))))</f>
        <v/>
      </c>
      <c r="L75" s="177" t="str">
        <f ca="1">IF(L$1&lt;'Data Bank'!$AD86,"",IF(L$1&gt;'Data Bank'!$AT86,"",IF(AND('Data Bank'!$AC86&lt;100,TODAY()&gt;'Data Bank'!$AT86),1,IF('Data Bank'!$AC86=100,3,IF('Data Bank'!$AC86=0,0,2)))))</f>
        <v/>
      </c>
      <c r="M75" s="177" t="str">
        <f ca="1">IF(M$1&lt;'Data Bank'!$AD86,"",IF(M$1&gt;'Data Bank'!$AT86,"",IF(AND('Data Bank'!$AC86&lt;100,TODAY()&gt;'Data Bank'!$AT86),1,IF('Data Bank'!$AC86=100,3,IF('Data Bank'!$AC86=0,0,2)))))</f>
        <v/>
      </c>
      <c r="N75" s="177" t="str">
        <f ca="1">IF(N$1&lt;'Data Bank'!$AD86,"",IF(N$1&gt;'Data Bank'!$AT86,"",IF(AND('Data Bank'!$AC86&lt;100,TODAY()&gt;'Data Bank'!$AT86),1,IF('Data Bank'!$AC86=100,3,IF('Data Bank'!$AC86=0,0,2)))))</f>
        <v/>
      </c>
      <c r="O75" s="177" t="str">
        <f ca="1">IF(O$1&lt;'Data Bank'!$AD86,"",IF(O$1&gt;'Data Bank'!$AT86,"",IF(AND('Data Bank'!$AC86&lt;100,TODAY()&gt;'Data Bank'!$AT86),1,IF('Data Bank'!$AC86=100,3,IF('Data Bank'!$AC86=0,0,2)))))</f>
        <v/>
      </c>
      <c r="P75" s="177" t="str">
        <f ca="1">IF(P$1&lt;'Data Bank'!$AD86,"",IF(P$1&gt;'Data Bank'!$AT86,"",IF(AND('Data Bank'!$AC86&lt;100,TODAY()&gt;'Data Bank'!$AT86),1,IF('Data Bank'!$AC86=100,3,IF('Data Bank'!$AC86=0,0,2)))))</f>
        <v/>
      </c>
      <c r="Q75" s="177" t="str">
        <f ca="1">IF(Q$1&lt;'Data Bank'!$AD86,"",IF(Q$1&gt;'Data Bank'!$AT86,"",IF(AND('Data Bank'!$AC86&lt;100,TODAY()&gt;'Data Bank'!$AT86),1,IF('Data Bank'!$AC86=100,3,IF('Data Bank'!$AC86=0,0,2)))))</f>
        <v/>
      </c>
      <c r="R75" s="177" t="str">
        <f ca="1">IF(R$1&lt;'Data Bank'!$AD86,"",IF(R$1&gt;'Data Bank'!$AT86,"",IF(AND('Data Bank'!$AC86&lt;100,TODAY()&gt;'Data Bank'!$AT86),1,IF('Data Bank'!$AC86=100,3,IF('Data Bank'!$AC86=0,0,2)))))</f>
        <v/>
      </c>
    </row>
    <row r="76" spans="1:18">
      <c r="A76" s="115" t="str">
        <f>'Data Bank'!E88</f>
        <v>Part of New Defence</v>
      </c>
      <c r="B76" s="178">
        <f ca="1">IF(B$1&lt;'Data Bank'!$AD88,"",IF(B$1&gt;'Data Bank'!$AT88,"",IF(AND('Data Bank'!$AC88&lt;100,TODAY()&gt;'Data Bank'!$AT88),1,IF('Data Bank'!$AC88=100,3,IF('Data Bank'!$AC88=0,0,2)))))</f>
        <v>0</v>
      </c>
      <c r="C76" s="178">
        <f ca="1">IF(C$1&lt;'Data Bank'!$AD88,"",IF(C$1&gt;'Data Bank'!$AT88,"",IF(AND('Data Bank'!$AC88&lt;100,TODAY()&gt;'Data Bank'!$AT88),1,IF('Data Bank'!$AC88=100,3,IF('Data Bank'!$AC88=0,0,2)))))</f>
        <v>0</v>
      </c>
      <c r="D76" s="178">
        <f ca="1">IF(D$1&lt;'Data Bank'!$AD88,"",IF(D$1&gt;'Data Bank'!$AT88,"",IF(AND('Data Bank'!$AC88&lt;100,TODAY()&gt;'Data Bank'!$AT88),1,IF('Data Bank'!$AC88=100,3,IF('Data Bank'!$AC88=0,0,2)))))</f>
        <v>0</v>
      </c>
      <c r="E76" s="178">
        <f ca="1">IF(E$1&lt;'Data Bank'!$AD88,"",IF(E$1&gt;'Data Bank'!$AT88,"",IF(AND('Data Bank'!$AC88&lt;100,TODAY()&gt;'Data Bank'!$AT88),1,IF('Data Bank'!$AC88=100,3,IF('Data Bank'!$AC88=0,0,2)))))</f>
        <v>0</v>
      </c>
      <c r="F76" s="178">
        <f ca="1">IF(F$1&lt;'Data Bank'!$AD88,"",IF(F$1&gt;'Data Bank'!$AT88,"",IF(AND('Data Bank'!$AC88&lt;100,TODAY()&gt;'Data Bank'!$AT88),1,IF('Data Bank'!$AC88=100,3,IF('Data Bank'!$AC88=0,0,2)))))</f>
        <v>0</v>
      </c>
      <c r="G76" s="178">
        <f ca="1">IF(G$1&lt;'Data Bank'!$AD88,"",IF(G$1&gt;'Data Bank'!$AT88,"",IF(AND('Data Bank'!$AC88&lt;100,TODAY()&gt;'Data Bank'!$AT88),1,IF('Data Bank'!$AC88=100,3,IF('Data Bank'!$AC88=0,0,2)))))</f>
        <v>0</v>
      </c>
      <c r="H76" s="178">
        <f ca="1">IF(H$1&lt;'Data Bank'!$AD88,"",IF(H$1&gt;'Data Bank'!$AT88,"",IF(AND('Data Bank'!$AC88&lt;100,TODAY()&gt;'Data Bank'!$AT88),1,IF('Data Bank'!$AC88=100,3,IF('Data Bank'!$AC88=0,0,2)))))</f>
        <v>0</v>
      </c>
      <c r="I76" s="178">
        <f ca="1">IF(I$1&lt;'Data Bank'!$AD88,"",IF(I$1&gt;'Data Bank'!$AT88,"",IF(AND('Data Bank'!$AC88&lt;100,TODAY()&gt;'Data Bank'!$AT88),1,IF('Data Bank'!$AC88=100,3,IF('Data Bank'!$AC88=0,0,2)))))</f>
        <v>0</v>
      </c>
      <c r="J76" s="177" t="str">
        <f ca="1">IF(J$1&lt;'Data Bank'!$AD88,"",IF(J$1&gt;'Data Bank'!$AT88,"",IF(AND('Data Bank'!$AC88&lt;100,TODAY()&gt;'Data Bank'!$AT88),1,IF('Data Bank'!$AC88=100,3,IF('Data Bank'!$AC88=0,0,2)))))</f>
        <v/>
      </c>
      <c r="K76" s="177" t="str">
        <f ca="1">IF(K$1&lt;'Data Bank'!$AD88,"",IF(K$1&gt;'Data Bank'!$AT88,"",IF(AND('Data Bank'!$AC88&lt;100,TODAY()&gt;'Data Bank'!$AT88),1,IF('Data Bank'!$AC88=100,3,IF('Data Bank'!$AC88=0,0,2)))))</f>
        <v/>
      </c>
      <c r="L76" s="177" t="str">
        <f ca="1">IF(L$1&lt;'Data Bank'!$AD88,"",IF(L$1&gt;'Data Bank'!$AT88,"",IF(AND('Data Bank'!$AC88&lt;100,TODAY()&gt;'Data Bank'!$AT88),1,IF('Data Bank'!$AC88=100,3,IF('Data Bank'!$AC88=0,0,2)))))</f>
        <v/>
      </c>
      <c r="M76" s="177" t="str">
        <f ca="1">IF(M$1&lt;'Data Bank'!$AD88,"",IF(M$1&gt;'Data Bank'!$AT88,"",IF(AND('Data Bank'!$AC88&lt;100,TODAY()&gt;'Data Bank'!$AT88),1,IF('Data Bank'!$AC88=100,3,IF('Data Bank'!$AC88=0,0,2)))))</f>
        <v/>
      </c>
      <c r="N76" s="177" t="str">
        <f ca="1">IF(N$1&lt;'Data Bank'!$AD88,"",IF(N$1&gt;'Data Bank'!$AT88,"",IF(AND('Data Bank'!$AC88&lt;100,TODAY()&gt;'Data Bank'!$AT88),1,IF('Data Bank'!$AC88=100,3,IF('Data Bank'!$AC88=0,0,2)))))</f>
        <v/>
      </c>
      <c r="O76" s="177" t="str">
        <f ca="1">IF(O$1&lt;'Data Bank'!$AD88,"",IF(O$1&gt;'Data Bank'!$AT88,"",IF(AND('Data Bank'!$AC88&lt;100,TODAY()&gt;'Data Bank'!$AT88),1,IF('Data Bank'!$AC88=100,3,IF('Data Bank'!$AC88=0,0,2)))))</f>
        <v/>
      </c>
      <c r="P76" s="177" t="str">
        <f ca="1">IF(P$1&lt;'Data Bank'!$AD88,"",IF(P$1&gt;'Data Bank'!$AT88,"",IF(AND('Data Bank'!$AC88&lt;100,TODAY()&gt;'Data Bank'!$AT88),1,IF('Data Bank'!$AC88=100,3,IF('Data Bank'!$AC88=0,0,2)))))</f>
        <v/>
      </c>
      <c r="Q76" s="177" t="str">
        <f ca="1">IF(Q$1&lt;'Data Bank'!$AD88,"",IF(Q$1&gt;'Data Bank'!$AT88,"",IF(AND('Data Bank'!$AC88&lt;100,TODAY()&gt;'Data Bank'!$AT88),1,IF('Data Bank'!$AC88=100,3,IF('Data Bank'!$AC88=0,0,2)))))</f>
        <v/>
      </c>
      <c r="R76" s="177" t="str">
        <f ca="1">IF(R$1&lt;'Data Bank'!$AD88,"",IF(R$1&gt;'Data Bank'!$AT88,"",IF(AND('Data Bank'!$AC88&lt;100,TODAY()&gt;'Data Bank'!$AT88),1,IF('Data Bank'!$AC88=100,3,IF('Data Bank'!$AC88=0,0,2)))))</f>
        <v/>
      </c>
    </row>
    <row r="77" spans="1:18">
      <c r="A77" s="115" t="str">
        <f>'Data Bank'!E89</f>
        <v>Railway Civil Lines P1</v>
      </c>
      <c r="B77" s="178">
        <f ca="1">IF(B$1&lt;'Data Bank'!$AD89,"",IF(B$1&gt;'Data Bank'!$AT89,"",IF(AND('Data Bank'!$AC89&lt;100,TODAY()&gt;'Data Bank'!$AT89),1,IF('Data Bank'!$AC89=100,3,IF('Data Bank'!$AC89=0,0,2)))))</f>
        <v>0</v>
      </c>
      <c r="C77" s="178">
        <f ca="1">IF(C$1&lt;'Data Bank'!$AD89,"",IF(C$1&gt;'Data Bank'!$AT89,"",IF(AND('Data Bank'!$AC89&lt;100,TODAY()&gt;'Data Bank'!$AT89),1,IF('Data Bank'!$AC89=100,3,IF('Data Bank'!$AC89=0,0,2)))))</f>
        <v>0</v>
      </c>
      <c r="D77" s="178">
        <f ca="1">IF(D$1&lt;'Data Bank'!$AD89,"",IF(D$1&gt;'Data Bank'!$AT89,"",IF(AND('Data Bank'!$AC89&lt;100,TODAY()&gt;'Data Bank'!$AT89),1,IF('Data Bank'!$AC89=100,3,IF('Data Bank'!$AC89=0,0,2)))))</f>
        <v>0</v>
      </c>
      <c r="E77" s="178">
        <f ca="1">IF(E$1&lt;'Data Bank'!$AD89,"",IF(E$1&gt;'Data Bank'!$AT89,"",IF(AND('Data Bank'!$AC89&lt;100,TODAY()&gt;'Data Bank'!$AT89),1,IF('Data Bank'!$AC89=100,3,IF('Data Bank'!$AC89=0,0,2)))))</f>
        <v>0</v>
      </c>
      <c r="F77" s="178">
        <f ca="1">IF(F$1&lt;'Data Bank'!$AD89,"",IF(F$1&gt;'Data Bank'!$AT89,"",IF(AND('Data Bank'!$AC89&lt;100,TODAY()&gt;'Data Bank'!$AT89),1,IF('Data Bank'!$AC89=100,3,IF('Data Bank'!$AC89=0,0,2)))))</f>
        <v>0</v>
      </c>
      <c r="G77" s="178">
        <f ca="1">IF(G$1&lt;'Data Bank'!$AD89,"",IF(G$1&gt;'Data Bank'!$AT89,"",IF(AND('Data Bank'!$AC89&lt;100,TODAY()&gt;'Data Bank'!$AT89),1,IF('Data Bank'!$AC89=100,3,IF('Data Bank'!$AC89=0,0,2)))))</f>
        <v>0</v>
      </c>
      <c r="H77" s="178">
        <f ca="1">IF(H$1&lt;'Data Bank'!$AD89,"",IF(H$1&gt;'Data Bank'!$AT89,"",IF(AND('Data Bank'!$AC89&lt;100,TODAY()&gt;'Data Bank'!$AT89),1,IF('Data Bank'!$AC89=100,3,IF('Data Bank'!$AC89=0,0,2)))))</f>
        <v>0</v>
      </c>
      <c r="I77" s="178">
        <f ca="1">IF(I$1&lt;'Data Bank'!$AD89,"",IF(I$1&gt;'Data Bank'!$AT89,"",IF(AND('Data Bank'!$AC89&lt;100,TODAY()&gt;'Data Bank'!$AT89),1,IF('Data Bank'!$AC89=100,3,IF('Data Bank'!$AC89=0,0,2)))))</f>
        <v>0</v>
      </c>
      <c r="J77" s="177" t="str">
        <f ca="1">IF(J$1&lt;'Data Bank'!$AD89,"",IF(J$1&gt;'Data Bank'!$AT89,"",IF(AND('Data Bank'!$AC89&lt;100,TODAY()&gt;'Data Bank'!$AT89),1,IF('Data Bank'!$AC89=100,3,IF('Data Bank'!$AC89=0,0,2)))))</f>
        <v/>
      </c>
      <c r="K77" s="177" t="str">
        <f ca="1">IF(K$1&lt;'Data Bank'!$AD89,"",IF(K$1&gt;'Data Bank'!$AT89,"",IF(AND('Data Bank'!$AC89&lt;100,TODAY()&gt;'Data Bank'!$AT89),1,IF('Data Bank'!$AC89=100,3,IF('Data Bank'!$AC89=0,0,2)))))</f>
        <v/>
      </c>
      <c r="L77" s="177" t="str">
        <f ca="1">IF(L$1&lt;'Data Bank'!$AD89,"",IF(L$1&gt;'Data Bank'!$AT89,"",IF(AND('Data Bank'!$AC89&lt;100,TODAY()&gt;'Data Bank'!$AT89),1,IF('Data Bank'!$AC89=100,3,IF('Data Bank'!$AC89=0,0,2)))))</f>
        <v/>
      </c>
      <c r="M77" s="177" t="str">
        <f ca="1">IF(M$1&lt;'Data Bank'!$AD89,"",IF(M$1&gt;'Data Bank'!$AT89,"",IF(AND('Data Bank'!$AC89&lt;100,TODAY()&gt;'Data Bank'!$AT89),1,IF('Data Bank'!$AC89=100,3,IF('Data Bank'!$AC89=0,0,2)))))</f>
        <v/>
      </c>
      <c r="N77" s="177" t="str">
        <f ca="1">IF(N$1&lt;'Data Bank'!$AD89,"",IF(N$1&gt;'Data Bank'!$AT89,"",IF(AND('Data Bank'!$AC89&lt;100,TODAY()&gt;'Data Bank'!$AT89),1,IF('Data Bank'!$AC89=100,3,IF('Data Bank'!$AC89=0,0,2)))))</f>
        <v/>
      </c>
      <c r="O77" s="177" t="str">
        <f ca="1">IF(O$1&lt;'Data Bank'!$AD89,"",IF(O$1&gt;'Data Bank'!$AT89,"",IF(AND('Data Bank'!$AC89&lt;100,TODAY()&gt;'Data Bank'!$AT89),1,IF('Data Bank'!$AC89=100,3,IF('Data Bank'!$AC89=0,0,2)))))</f>
        <v/>
      </c>
      <c r="P77" s="177" t="str">
        <f ca="1">IF(P$1&lt;'Data Bank'!$AD89,"",IF(P$1&gt;'Data Bank'!$AT89,"",IF(AND('Data Bank'!$AC89&lt;100,TODAY()&gt;'Data Bank'!$AT89),1,IF('Data Bank'!$AC89=100,3,IF('Data Bank'!$AC89=0,0,2)))))</f>
        <v/>
      </c>
      <c r="Q77" s="177" t="str">
        <f ca="1">IF(Q$1&lt;'Data Bank'!$AD89,"",IF(Q$1&gt;'Data Bank'!$AT89,"",IF(AND('Data Bank'!$AC89&lt;100,TODAY()&gt;'Data Bank'!$AT89),1,IF('Data Bank'!$AC89=100,3,IF('Data Bank'!$AC89=0,0,2)))))</f>
        <v/>
      </c>
      <c r="R77" s="177" t="str">
        <f ca="1">IF(R$1&lt;'Data Bank'!$AD89,"",IF(R$1&gt;'Data Bank'!$AT89,"",IF(AND('Data Bank'!$AC89&lt;100,TODAY()&gt;'Data Bank'!$AT89),1,IF('Data Bank'!$AC89=100,3,IF('Data Bank'!$AC89=0,0,2)))))</f>
        <v/>
      </c>
    </row>
    <row r="78" spans="1:18">
      <c r="A78" s="115" t="str">
        <f>'Data Bank'!E90</f>
        <v>AlNoor Exct-Haram-Garden Ph-4</v>
      </c>
      <c r="B78" s="178">
        <f ca="1">IF(B$1&lt;'Data Bank'!$AD90,"",IF(B$1&gt;'Data Bank'!$AT90,"",IF(AND('Data Bank'!$AC90&lt;100,TODAY()&gt;'Data Bank'!$AT90),1,IF('Data Bank'!$AC90=100,3,IF('Data Bank'!$AC90=0,0,2)))))</f>
        <v>2</v>
      </c>
      <c r="C78" s="178">
        <f ca="1">IF(C$1&lt;'Data Bank'!$AD90,"",IF(C$1&gt;'Data Bank'!$AT90,"",IF(AND('Data Bank'!$AC90&lt;100,TODAY()&gt;'Data Bank'!$AT90),1,IF('Data Bank'!$AC90=100,3,IF('Data Bank'!$AC90=0,0,2)))))</f>
        <v>2</v>
      </c>
      <c r="D78" s="178">
        <f ca="1">IF(D$1&lt;'Data Bank'!$AD90,"",IF(D$1&gt;'Data Bank'!$AT90,"",IF(AND('Data Bank'!$AC90&lt;100,TODAY()&gt;'Data Bank'!$AT90),1,IF('Data Bank'!$AC90=100,3,IF('Data Bank'!$AC90=0,0,2)))))</f>
        <v>2</v>
      </c>
      <c r="E78" s="178">
        <f ca="1">IF(E$1&lt;'Data Bank'!$AD90,"",IF(E$1&gt;'Data Bank'!$AT90,"",IF(AND('Data Bank'!$AC90&lt;100,TODAY()&gt;'Data Bank'!$AT90),1,IF('Data Bank'!$AC90=100,3,IF('Data Bank'!$AC90=0,0,2)))))</f>
        <v>2</v>
      </c>
      <c r="F78" s="178">
        <f ca="1">IF(F$1&lt;'Data Bank'!$AD90,"",IF(F$1&gt;'Data Bank'!$AT90,"",IF(AND('Data Bank'!$AC90&lt;100,TODAY()&gt;'Data Bank'!$AT90),1,IF('Data Bank'!$AC90=100,3,IF('Data Bank'!$AC90=0,0,2)))))</f>
        <v>2</v>
      </c>
      <c r="G78" s="178">
        <f ca="1">IF(G$1&lt;'Data Bank'!$AD90,"",IF(G$1&gt;'Data Bank'!$AT90,"",IF(AND('Data Bank'!$AC90&lt;100,TODAY()&gt;'Data Bank'!$AT90),1,IF('Data Bank'!$AC90=100,3,IF('Data Bank'!$AC90=0,0,2)))))</f>
        <v>2</v>
      </c>
      <c r="H78" s="178">
        <f ca="1">IF(H$1&lt;'Data Bank'!$AD90,"",IF(H$1&gt;'Data Bank'!$AT90,"",IF(AND('Data Bank'!$AC90&lt;100,TODAY()&gt;'Data Bank'!$AT90),1,IF('Data Bank'!$AC90=100,3,IF('Data Bank'!$AC90=0,0,2)))))</f>
        <v>2</v>
      </c>
      <c r="I78" s="178">
        <f ca="1">IF(I$1&lt;'Data Bank'!$AD90,"",IF(I$1&gt;'Data Bank'!$AT90,"",IF(AND('Data Bank'!$AC90&lt;100,TODAY()&gt;'Data Bank'!$AT90),1,IF('Data Bank'!$AC90=100,3,IF('Data Bank'!$AC90=0,0,2)))))</f>
        <v>2</v>
      </c>
      <c r="J78" s="177">
        <f ca="1">IF(J$1&lt;'Data Bank'!$AD90,"",IF(J$1&gt;'Data Bank'!$AT90,"",IF(AND('Data Bank'!$AC90&lt;100,TODAY()&gt;'Data Bank'!$AT90),1,IF('Data Bank'!$AC90=100,3,IF('Data Bank'!$AC90=0,0,2)))))</f>
        <v>2</v>
      </c>
      <c r="K78" s="177">
        <f ca="1">IF(K$1&lt;'Data Bank'!$AD90,"",IF(K$1&gt;'Data Bank'!$AT90,"",IF(AND('Data Bank'!$AC90&lt;100,TODAY()&gt;'Data Bank'!$AT90),1,IF('Data Bank'!$AC90=100,3,IF('Data Bank'!$AC90=0,0,2)))))</f>
        <v>2</v>
      </c>
      <c r="L78" s="177">
        <f ca="1">IF(L$1&lt;'Data Bank'!$AD90,"",IF(L$1&gt;'Data Bank'!$AT90,"",IF(AND('Data Bank'!$AC90&lt;100,TODAY()&gt;'Data Bank'!$AT90),1,IF('Data Bank'!$AC90=100,3,IF('Data Bank'!$AC90=0,0,2)))))</f>
        <v>2</v>
      </c>
      <c r="M78" s="177">
        <f ca="1">IF(M$1&lt;'Data Bank'!$AD90,"",IF(M$1&gt;'Data Bank'!$AT90,"",IF(AND('Data Bank'!$AC90&lt;100,TODAY()&gt;'Data Bank'!$AT90),1,IF('Data Bank'!$AC90=100,3,IF('Data Bank'!$AC90=0,0,2)))))</f>
        <v>2</v>
      </c>
      <c r="N78" s="177">
        <f ca="1">IF(N$1&lt;'Data Bank'!$AD90,"",IF(N$1&gt;'Data Bank'!$AT90,"",IF(AND('Data Bank'!$AC90&lt;100,TODAY()&gt;'Data Bank'!$AT90),1,IF('Data Bank'!$AC90=100,3,IF('Data Bank'!$AC90=0,0,2)))))</f>
        <v>2</v>
      </c>
      <c r="O78" s="177">
        <f ca="1">IF(O$1&lt;'Data Bank'!$AD90,"",IF(O$1&gt;'Data Bank'!$AT90,"",IF(AND('Data Bank'!$AC90&lt;100,TODAY()&gt;'Data Bank'!$AT90),1,IF('Data Bank'!$AC90=100,3,IF('Data Bank'!$AC90=0,0,2)))))</f>
        <v>2</v>
      </c>
      <c r="P78" s="177">
        <f ca="1">IF(P$1&lt;'Data Bank'!$AD90,"",IF(P$1&gt;'Data Bank'!$AT90,"",IF(AND('Data Bank'!$AC90&lt;100,TODAY()&gt;'Data Bank'!$AT90),1,IF('Data Bank'!$AC90=100,3,IF('Data Bank'!$AC90=0,0,2)))))</f>
        <v>2</v>
      </c>
      <c r="Q78" s="177">
        <f ca="1">IF(Q$1&lt;'Data Bank'!$AD90,"",IF(Q$1&gt;'Data Bank'!$AT90,"",IF(AND('Data Bank'!$AC90&lt;100,TODAY()&gt;'Data Bank'!$AT90),1,IF('Data Bank'!$AC90=100,3,IF('Data Bank'!$AC90=0,0,2)))))</f>
        <v>2</v>
      </c>
      <c r="R78" s="177">
        <f ca="1">IF(R$1&lt;'Data Bank'!$AD90,"",IF(R$1&gt;'Data Bank'!$AT90,"",IF(AND('Data Bank'!$AC90&lt;100,TODAY()&gt;'Data Bank'!$AT90),1,IF('Data Bank'!$AC90=100,3,IF('Data Bank'!$AC90=0,0,2)))))</f>
        <v>2</v>
      </c>
    </row>
    <row r="79" spans="1:18">
      <c r="A79" s="115" t="str">
        <f>'Data Bank'!E91</f>
        <v>AlQuresh Phase 1</v>
      </c>
      <c r="B79" s="178">
        <f ca="1">IF(B$1&lt;'Data Bank'!$AD91,"",IF(B$1&gt;'Data Bank'!$AT91,"",IF(AND('Data Bank'!$AC91&lt;100,TODAY()&gt;'Data Bank'!$AT91),1,IF('Data Bank'!$AC91=100,3,IF('Data Bank'!$AC91=0,0,2)))))</f>
        <v>2</v>
      </c>
      <c r="C79" s="178">
        <f ca="1">IF(C$1&lt;'Data Bank'!$AD91,"",IF(C$1&gt;'Data Bank'!$AT91,"",IF(AND('Data Bank'!$AC91&lt;100,TODAY()&gt;'Data Bank'!$AT91),1,IF('Data Bank'!$AC91=100,3,IF('Data Bank'!$AC91=0,0,2)))))</f>
        <v>2</v>
      </c>
      <c r="D79" s="178">
        <f ca="1">IF(D$1&lt;'Data Bank'!$AD91,"",IF(D$1&gt;'Data Bank'!$AT91,"",IF(AND('Data Bank'!$AC91&lt;100,TODAY()&gt;'Data Bank'!$AT91),1,IF('Data Bank'!$AC91=100,3,IF('Data Bank'!$AC91=0,0,2)))))</f>
        <v>2</v>
      </c>
      <c r="E79" s="178">
        <f ca="1">IF(E$1&lt;'Data Bank'!$AD91,"",IF(E$1&gt;'Data Bank'!$AT91,"",IF(AND('Data Bank'!$AC91&lt;100,TODAY()&gt;'Data Bank'!$AT91),1,IF('Data Bank'!$AC91=100,3,IF('Data Bank'!$AC91=0,0,2)))))</f>
        <v>2</v>
      </c>
      <c r="F79" s="178">
        <f ca="1">IF(F$1&lt;'Data Bank'!$AD91,"",IF(F$1&gt;'Data Bank'!$AT91,"",IF(AND('Data Bank'!$AC91&lt;100,TODAY()&gt;'Data Bank'!$AT91),1,IF('Data Bank'!$AC91=100,3,IF('Data Bank'!$AC91=0,0,2)))))</f>
        <v>2</v>
      </c>
      <c r="G79" s="178">
        <f ca="1">IF(G$1&lt;'Data Bank'!$AD91,"",IF(G$1&gt;'Data Bank'!$AT91,"",IF(AND('Data Bank'!$AC91&lt;100,TODAY()&gt;'Data Bank'!$AT91),1,IF('Data Bank'!$AC91=100,3,IF('Data Bank'!$AC91=0,0,2)))))</f>
        <v>2</v>
      </c>
      <c r="H79" s="178">
        <f ca="1">IF(H$1&lt;'Data Bank'!$AD91,"",IF(H$1&gt;'Data Bank'!$AT91,"",IF(AND('Data Bank'!$AC91&lt;100,TODAY()&gt;'Data Bank'!$AT91),1,IF('Data Bank'!$AC91=100,3,IF('Data Bank'!$AC91=0,0,2)))))</f>
        <v>2</v>
      </c>
      <c r="I79" s="178">
        <f ca="1">IF(I$1&lt;'Data Bank'!$AD91,"",IF(I$1&gt;'Data Bank'!$AT91,"",IF(AND('Data Bank'!$AC91&lt;100,TODAY()&gt;'Data Bank'!$AT91),1,IF('Data Bank'!$AC91=100,3,IF('Data Bank'!$AC91=0,0,2)))))</f>
        <v>2</v>
      </c>
      <c r="J79" s="177">
        <f ca="1">IF(J$1&lt;'Data Bank'!$AD91,"",IF(J$1&gt;'Data Bank'!$AT91,"",IF(AND('Data Bank'!$AC91&lt;100,TODAY()&gt;'Data Bank'!$AT91),1,IF('Data Bank'!$AC91=100,3,IF('Data Bank'!$AC91=0,0,2)))))</f>
        <v>2</v>
      </c>
      <c r="K79" s="177">
        <f ca="1">IF(K$1&lt;'Data Bank'!$AD91,"",IF(K$1&gt;'Data Bank'!$AT91,"",IF(AND('Data Bank'!$AC91&lt;100,TODAY()&gt;'Data Bank'!$AT91),1,IF('Data Bank'!$AC91=100,3,IF('Data Bank'!$AC91=0,0,2)))))</f>
        <v>2</v>
      </c>
      <c r="L79" s="177">
        <f ca="1">IF(L$1&lt;'Data Bank'!$AD91,"",IF(L$1&gt;'Data Bank'!$AT91,"",IF(AND('Data Bank'!$AC91&lt;100,TODAY()&gt;'Data Bank'!$AT91),1,IF('Data Bank'!$AC91=100,3,IF('Data Bank'!$AC91=0,0,2)))))</f>
        <v>2</v>
      </c>
      <c r="M79" s="177">
        <f ca="1">IF(M$1&lt;'Data Bank'!$AD91,"",IF(M$1&gt;'Data Bank'!$AT91,"",IF(AND('Data Bank'!$AC91&lt;100,TODAY()&gt;'Data Bank'!$AT91),1,IF('Data Bank'!$AC91=100,3,IF('Data Bank'!$AC91=0,0,2)))))</f>
        <v>2</v>
      </c>
      <c r="N79" s="177">
        <f ca="1">IF(N$1&lt;'Data Bank'!$AD91,"",IF(N$1&gt;'Data Bank'!$AT91,"",IF(AND('Data Bank'!$AC91&lt;100,TODAY()&gt;'Data Bank'!$AT91),1,IF('Data Bank'!$AC91=100,3,IF('Data Bank'!$AC91=0,0,2)))))</f>
        <v>2</v>
      </c>
      <c r="O79" s="177">
        <f ca="1">IF(O$1&lt;'Data Bank'!$AD91,"",IF(O$1&gt;'Data Bank'!$AT91,"",IF(AND('Data Bank'!$AC91&lt;100,TODAY()&gt;'Data Bank'!$AT91),1,IF('Data Bank'!$AC91=100,3,IF('Data Bank'!$AC91=0,0,2)))))</f>
        <v>2</v>
      </c>
      <c r="P79" s="177">
        <f ca="1">IF(P$1&lt;'Data Bank'!$AD91,"",IF(P$1&gt;'Data Bank'!$AT91,"",IF(AND('Data Bank'!$AC91&lt;100,TODAY()&gt;'Data Bank'!$AT91),1,IF('Data Bank'!$AC91=100,3,IF('Data Bank'!$AC91=0,0,2)))))</f>
        <v>2</v>
      </c>
      <c r="Q79" s="177">
        <f ca="1">IF(Q$1&lt;'Data Bank'!$AD91,"",IF(Q$1&gt;'Data Bank'!$AT91,"",IF(AND('Data Bank'!$AC91&lt;100,TODAY()&gt;'Data Bank'!$AT91),1,IF('Data Bank'!$AC91=100,3,IF('Data Bank'!$AC91=0,0,2)))))</f>
        <v>2</v>
      </c>
      <c r="R79" s="177">
        <f ca="1">IF(R$1&lt;'Data Bank'!$AD91,"",IF(R$1&gt;'Data Bank'!$AT91,"",IF(AND('Data Bank'!$AC91&lt;100,TODAY()&gt;'Data Bank'!$AT91),1,IF('Data Bank'!$AC91=100,3,IF('Data Bank'!$AC91=0,0,2)))))</f>
        <v>2</v>
      </c>
    </row>
    <row r="80" spans="1:18">
      <c r="A80" s="115" t="str">
        <f>'Data Bank'!E92</f>
        <v>AlQuresh Phase 2</v>
      </c>
      <c r="B80" s="178">
        <f ca="1">IF(B$1&lt;'Data Bank'!$AD92,"",IF(B$1&gt;'Data Bank'!$AT92,"",IF(AND('Data Bank'!$AC92&lt;100,TODAY()&gt;'Data Bank'!$AT92),1,IF('Data Bank'!$AC92=100,3,IF('Data Bank'!$AC92=0,0,2)))))</f>
        <v>1</v>
      </c>
      <c r="C80" s="178" t="str">
        <f ca="1">IF(C$1&lt;'Data Bank'!$AD92,"",IF(C$1&gt;'Data Bank'!$AT92,"",IF(AND('Data Bank'!$AC92&lt;100,TODAY()&gt;'Data Bank'!$AT92),1,IF('Data Bank'!$AC92=100,3,IF('Data Bank'!$AC92=0,0,2)))))</f>
        <v/>
      </c>
      <c r="D80" s="178" t="str">
        <f ca="1">IF(D$1&lt;'Data Bank'!$AD92,"",IF(D$1&gt;'Data Bank'!$AT92,"",IF(AND('Data Bank'!$AC92&lt;100,TODAY()&gt;'Data Bank'!$AT92),1,IF('Data Bank'!$AC92=100,3,IF('Data Bank'!$AC92=0,0,2)))))</f>
        <v/>
      </c>
      <c r="E80" s="178" t="str">
        <f ca="1">IF(E$1&lt;'Data Bank'!$AD92,"",IF(E$1&gt;'Data Bank'!$AT92,"",IF(AND('Data Bank'!$AC92&lt;100,TODAY()&gt;'Data Bank'!$AT92),1,IF('Data Bank'!$AC92=100,3,IF('Data Bank'!$AC92=0,0,2)))))</f>
        <v/>
      </c>
      <c r="F80" s="178" t="str">
        <f ca="1">IF(F$1&lt;'Data Bank'!$AD92,"",IF(F$1&gt;'Data Bank'!$AT92,"",IF(AND('Data Bank'!$AC92&lt;100,TODAY()&gt;'Data Bank'!$AT92),1,IF('Data Bank'!$AC92=100,3,IF('Data Bank'!$AC92=0,0,2)))))</f>
        <v/>
      </c>
      <c r="G80" s="178" t="str">
        <f ca="1">IF(G$1&lt;'Data Bank'!$AD92,"",IF(G$1&gt;'Data Bank'!$AT92,"",IF(AND('Data Bank'!$AC92&lt;100,TODAY()&gt;'Data Bank'!$AT92),1,IF('Data Bank'!$AC92=100,3,IF('Data Bank'!$AC92=0,0,2)))))</f>
        <v/>
      </c>
      <c r="H80" s="178" t="str">
        <f ca="1">IF(H$1&lt;'Data Bank'!$AD92,"",IF(H$1&gt;'Data Bank'!$AT92,"",IF(AND('Data Bank'!$AC92&lt;100,TODAY()&gt;'Data Bank'!$AT92),1,IF('Data Bank'!$AC92=100,3,IF('Data Bank'!$AC92=0,0,2)))))</f>
        <v/>
      </c>
      <c r="I80" s="178" t="str">
        <f ca="1">IF(I$1&lt;'Data Bank'!$AD92,"",IF(I$1&gt;'Data Bank'!$AT92,"",IF(AND('Data Bank'!$AC92&lt;100,TODAY()&gt;'Data Bank'!$AT92),1,IF('Data Bank'!$AC92=100,3,IF('Data Bank'!$AC92=0,0,2)))))</f>
        <v/>
      </c>
      <c r="J80" s="177" t="str">
        <f ca="1">IF(J$1&lt;'Data Bank'!$AD92,"",IF(J$1&gt;'Data Bank'!$AT92,"",IF(AND('Data Bank'!$AC92&lt;100,TODAY()&gt;'Data Bank'!$AT92),1,IF('Data Bank'!$AC92=100,3,IF('Data Bank'!$AC92=0,0,2)))))</f>
        <v/>
      </c>
      <c r="K80" s="177" t="str">
        <f ca="1">IF(K$1&lt;'Data Bank'!$AD92,"",IF(K$1&gt;'Data Bank'!$AT92,"",IF(AND('Data Bank'!$AC92&lt;100,TODAY()&gt;'Data Bank'!$AT92),1,IF('Data Bank'!$AC92=100,3,IF('Data Bank'!$AC92=0,0,2)))))</f>
        <v/>
      </c>
      <c r="L80" s="177" t="str">
        <f ca="1">IF(L$1&lt;'Data Bank'!$AD92,"",IF(L$1&gt;'Data Bank'!$AT92,"",IF(AND('Data Bank'!$AC92&lt;100,TODAY()&gt;'Data Bank'!$AT92),1,IF('Data Bank'!$AC92=100,3,IF('Data Bank'!$AC92=0,0,2)))))</f>
        <v/>
      </c>
      <c r="M80" s="177" t="str">
        <f ca="1">IF(M$1&lt;'Data Bank'!$AD92,"",IF(M$1&gt;'Data Bank'!$AT92,"",IF(AND('Data Bank'!$AC92&lt;100,TODAY()&gt;'Data Bank'!$AT92),1,IF('Data Bank'!$AC92=100,3,IF('Data Bank'!$AC92=0,0,2)))))</f>
        <v/>
      </c>
      <c r="N80" s="177" t="str">
        <f ca="1">IF(N$1&lt;'Data Bank'!$AD92,"",IF(N$1&gt;'Data Bank'!$AT92,"",IF(AND('Data Bank'!$AC92&lt;100,TODAY()&gt;'Data Bank'!$AT92),1,IF('Data Bank'!$AC92=100,3,IF('Data Bank'!$AC92=0,0,2)))))</f>
        <v/>
      </c>
      <c r="O80" s="177" t="str">
        <f ca="1">IF(O$1&lt;'Data Bank'!$AD92,"",IF(O$1&gt;'Data Bank'!$AT92,"",IF(AND('Data Bank'!$AC92&lt;100,TODAY()&gt;'Data Bank'!$AT92),1,IF('Data Bank'!$AC92=100,3,IF('Data Bank'!$AC92=0,0,2)))))</f>
        <v/>
      </c>
      <c r="P80" s="177" t="str">
        <f ca="1">IF(P$1&lt;'Data Bank'!$AD92,"",IF(P$1&gt;'Data Bank'!$AT92,"",IF(AND('Data Bank'!$AC92&lt;100,TODAY()&gt;'Data Bank'!$AT92),1,IF('Data Bank'!$AC92=100,3,IF('Data Bank'!$AC92=0,0,2)))))</f>
        <v/>
      </c>
      <c r="Q80" s="177" t="str">
        <f ca="1">IF(Q$1&lt;'Data Bank'!$AD92,"",IF(Q$1&gt;'Data Bank'!$AT92,"",IF(AND('Data Bank'!$AC92&lt;100,TODAY()&gt;'Data Bank'!$AT92),1,IF('Data Bank'!$AC92=100,3,IF('Data Bank'!$AC92=0,0,2)))))</f>
        <v/>
      </c>
      <c r="R80" s="177" t="str">
        <f ca="1">IF(R$1&lt;'Data Bank'!$AD92,"",IF(R$1&gt;'Data Bank'!$AT92,"",IF(AND('Data Bank'!$AC92&lt;100,TODAY()&gt;'Data Bank'!$AT92),1,IF('Data Bank'!$AC92=100,3,IF('Data Bank'!$AC92=0,0,2)))))</f>
        <v/>
      </c>
    </row>
    <row r="81" spans="1:18">
      <c r="A81" s="115" t="str">
        <f>'Data Bank'!E93</f>
        <v>Railway Civil Lines P2</v>
      </c>
      <c r="B81" s="178">
        <f ca="1">IF(B$1&lt;'Data Bank'!$AD93,"",IF(B$1&gt;'Data Bank'!$AT93,"",IF(AND('Data Bank'!$AC93&lt;100,TODAY()&gt;'Data Bank'!$AT93),1,IF('Data Bank'!$AC93=100,3,IF('Data Bank'!$AC93=0,0,2)))))</f>
        <v>0</v>
      </c>
      <c r="C81" s="178">
        <f ca="1">IF(C$1&lt;'Data Bank'!$AD93,"",IF(C$1&gt;'Data Bank'!$AT93,"",IF(AND('Data Bank'!$AC93&lt;100,TODAY()&gt;'Data Bank'!$AT93),1,IF('Data Bank'!$AC93=100,3,IF('Data Bank'!$AC93=0,0,2)))))</f>
        <v>0</v>
      </c>
      <c r="D81" s="178">
        <f ca="1">IF(D$1&lt;'Data Bank'!$AD93,"",IF(D$1&gt;'Data Bank'!$AT93,"",IF(AND('Data Bank'!$AC93&lt;100,TODAY()&gt;'Data Bank'!$AT93),1,IF('Data Bank'!$AC93=100,3,IF('Data Bank'!$AC93=0,0,2)))))</f>
        <v>0</v>
      </c>
      <c r="E81" s="178">
        <f ca="1">IF(E$1&lt;'Data Bank'!$AD93,"",IF(E$1&gt;'Data Bank'!$AT93,"",IF(AND('Data Bank'!$AC93&lt;100,TODAY()&gt;'Data Bank'!$AT93),1,IF('Data Bank'!$AC93=100,3,IF('Data Bank'!$AC93=0,0,2)))))</f>
        <v>0</v>
      </c>
      <c r="F81" s="178">
        <f ca="1">IF(F$1&lt;'Data Bank'!$AD93,"",IF(F$1&gt;'Data Bank'!$AT93,"",IF(AND('Data Bank'!$AC93&lt;100,TODAY()&gt;'Data Bank'!$AT93),1,IF('Data Bank'!$AC93=100,3,IF('Data Bank'!$AC93=0,0,2)))))</f>
        <v>0</v>
      </c>
      <c r="G81" s="178">
        <f ca="1">IF(G$1&lt;'Data Bank'!$AD93,"",IF(G$1&gt;'Data Bank'!$AT93,"",IF(AND('Data Bank'!$AC93&lt;100,TODAY()&gt;'Data Bank'!$AT93),1,IF('Data Bank'!$AC93=100,3,IF('Data Bank'!$AC93=0,0,2)))))</f>
        <v>0</v>
      </c>
      <c r="H81" s="178">
        <f ca="1">IF(H$1&lt;'Data Bank'!$AD93,"",IF(H$1&gt;'Data Bank'!$AT93,"",IF(AND('Data Bank'!$AC93&lt;100,TODAY()&gt;'Data Bank'!$AT93),1,IF('Data Bank'!$AC93=100,3,IF('Data Bank'!$AC93=0,0,2)))))</f>
        <v>0</v>
      </c>
      <c r="I81" s="178">
        <f ca="1">IF(I$1&lt;'Data Bank'!$AD93,"",IF(I$1&gt;'Data Bank'!$AT93,"",IF(AND('Data Bank'!$AC93&lt;100,TODAY()&gt;'Data Bank'!$AT93),1,IF('Data Bank'!$AC93=100,3,IF('Data Bank'!$AC93=0,0,2)))))</f>
        <v>0</v>
      </c>
      <c r="J81" s="177" t="str">
        <f ca="1">IF(J$1&lt;'Data Bank'!$AD93,"",IF(J$1&gt;'Data Bank'!$AT93,"",IF(AND('Data Bank'!$AC93&lt;100,TODAY()&gt;'Data Bank'!$AT93),1,IF('Data Bank'!$AC93=100,3,IF('Data Bank'!$AC93=0,0,2)))))</f>
        <v/>
      </c>
      <c r="K81" s="177" t="str">
        <f ca="1">IF(K$1&lt;'Data Bank'!$AD93,"",IF(K$1&gt;'Data Bank'!$AT93,"",IF(AND('Data Bank'!$AC93&lt;100,TODAY()&gt;'Data Bank'!$AT93),1,IF('Data Bank'!$AC93=100,3,IF('Data Bank'!$AC93=0,0,2)))))</f>
        <v/>
      </c>
      <c r="L81" s="177" t="str">
        <f ca="1">IF(L$1&lt;'Data Bank'!$AD93,"",IF(L$1&gt;'Data Bank'!$AT93,"",IF(AND('Data Bank'!$AC93&lt;100,TODAY()&gt;'Data Bank'!$AT93),1,IF('Data Bank'!$AC93=100,3,IF('Data Bank'!$AC93=0,0,2)))))</f>
        <v/>
      </c>
      <c r="M81" s="177" t="str">
        <f ca="1">IF(M$1&lt;'Data Bank'!$AD93,"",IF(M$1&gt;'Data Bank'!$AT93,"",IF(AND('Data Bank'!$AC93&lt;100,TODAY()&gt;'Data Bank'!$AT93),1,IF('Data Bank'!$AC93=100,3,IF('Data Bank'!$AC93=0,0,2)))))</f>
        <v/>
      </c>
      <c r="N81" s="177" t="str">
        <f ca="1">IF(N$1&lt;'Data Bank'!$AD93,"",IF(N$1&gt;'Data Bank'!$AT93,"",IF(AND('Data Bank'!$AC93&lt;100,TODAY()&gt;'Data Bank'!$AT93),1,IF('Data Bank'!$AC93=100,3,IF('Data Bank'!$AC93=0,0,2)))))</f>
        <v/>
      </c>
      <c r="O81" s="177" t="str">
        <f ca="1">IF(O$1&lt;'Data Bank'!$AD93,"",IF(O$1&gt;'Data Bank'!$AT93,"",IF(AND('Data Bank'!$AC93&lt;100,TODAY()&gt;'Data Bank'!$AT93),1,IF('Data Bank'!$AC93=100,3,IF('Data Bank'!$AC93=0,0,2)))))</f>
        <v/>
      </c>
      <c r="P81" s="177" t="str">
        <f ca="1">IF(P$1&lt;'Data Bank'!$AD93,"",IF(P$1&gt;'Data Bank'!$AT93,"",IF(AND('Data Bank'!$AC93&lt;100,TODAY()&gt;'Data Bank'!$AT93),1,IF('Data Bank'!$AC93=100,3,IF('Data Bank'!$AC93=0,0,2)))))</f>
        <v/>
      </c>
      <c r="Q81" s="177" t="str">
        <f ca="1">IF(Q$1&lt;'Data Bank'!$AD93,"",IF(Q$1&gt;'Data Bank'!$AT93,"",IF(AND('Data Bank'!$AC93&lt;100,TODAY()&gt;'Data Bank'!$AT93),1,IF('Data Bank'!$AC93=100,3,IF('Data Bank'!$AC93=0,0,2)))))</f>
        <v/>
      </c>
      <c r="R81" s="177" t="str">
        <f ca="1">IF(R$1&lt;'Data Bank'!$AD93,"",IF(R$1&gt;'Data Bank'!$AT93,"",IF(AND('Data Bank'!$AC93&lt;100,TODAY()&gt;'Data Bank'!$AT93),1,IF('Data Bank'!$AC93=100,3,IF('Data Bank'!$AC93=0,0,2)))))</f>
        <v/>
      </c>
    </row>
    <row r="82" spans="1:18">
      <c r="A82" s="115" t="str">
        <f>'Data Bank'!E94</f>
        <v>Royal city</v>
      </c>
      <c r="B82" s="178">
        <f ca="1">IF(B$1&lt;'Data Bank'!$AD94,"",IF(B$1&gt;'Data Bank'!$AT94,"",IF(AND('Data Bank'!$AC94&lt;100,TODAY()&gt;'Data Bank'!$AT94),1,IF('Data Bank'!$AC94=100,3,IF('Data Bank'!$AC94=0,0,2)))))</f>
        <v>0</v>
      </c>
      <c r="C82" s="178">
        <f ca="1">IF(C$1&lt;'Data Bank'!$AD94,"",IF(C$1&gt;'Data Bank'!$AT94,"",IF(AND('Data Bank'!$AC94&lt;100,TODAY()&gt;'Data Bank'!$AT94),1,IF('Data Bank'!$AC94=100,3,IF('Data Bank'!$AC94=0,0,2)))))</f>
        <v>0</v>
      </c>
      <c r="D82" s="178">
        <f ca="1">IF(D$1&lt;'Data Bank'!$AD94,"",IF(D$1&gt;'Data Bank'!$AT94,"",IF(AND('Data Bank'!$AC94&lt;100,TODAY()&gt;'Data Bank'!$AT94),1,IF('Data Bank'!$AC94=100,3,IF('Data Bank'!$AC94=0,0,2)))))</f>
        <v>0</v>
      </c>
      <c r="E82" s="178">
        <f ca="1">IF(E$1&lt;'Data Bank'!$AD94,"",IF(E$1&gt;'Data Bank'!$AT94,"",IF(AND('Data Bank'!$AC94&lt;100,TODAY()&gt;'Data Bank'!$AT94),1,IF('Data Bank'!$AC94=100,3,IF('Data Bank'!$AC94=0,0,2)))))</f>
        <v>0</v>
      </c>
      <c r="F82" s="178">
        <f ca="1">IF(F$1&lt;'Data Bank'!$AD94,"",IF(F$1&gt;'Data Bank'!$AT94,"",IF(AND('Data Bank'!$AC94&lt;100,TODAY()&gt;'Data Bank'!$AT94),1,IF('Data Bank'!$AC94=100,3,IF('Data Bank'!$AC94=0,0,2)))))</f>
        <v>0</v>
      </c>
      <c r="G82" s="178">
        <f ca="1">IF(G$1&lt;'Data Bank'!$AD94,"",IF(G$1&gt;'Data Bank'!$AT94,"",IF(AND('Data Bank'!$AC94&lt;100,TODAY()&gt;'Data Bank'!$AT94),1,IF('Data Bank'!$AC94=100,3,IF('Data Bank'!$AC94=0,0,2)))))</f>
        <v>0</v>
      </c>
      <c r="H82" s="178">
        <f ca="1">IF(H$1&lt;'Data Bank'!$AD94,"",IF(H$1&gt;'Data Bank'!$AT94,"",IF(AND('Data Bank'!$AC94&lt;100,TODAY()&gt;'Data Bank'!$AT94),1,IF('Data Bank'!$AC94=100,3,IF('Data Bank'!$AC94=0,0,2)))))</f>
        <v>0</v>
      </c>
      <c r="I82" s="178">
        <f ca="1">IF(I$1&lt;'Data Bank'!$AD94,"",IF(I$1&gt;'Data Bank'!$AT94,"",IF(AND('Data Bank'!$AC94&lt;100,TODAY()&gt;'Data Bank'!$AT94),1,IF('Data Bank'!$AC94=100,3,IF('Data Bank'!$AC94=0,0,2)))))</f>
        <v>0</v>
      </c>
      <c r="J82" s="177" t="str">
        <f ca="1">IF(J$1&lt;'Data Bank'!$AD94,"",IF(J$1&gt;'Data Bank'!$AT94,"",IF(AND('Data Bank'!$AC94&lt;100,TODAY()&gt;'Data Bank'!$AT94),1,IF('Data Bank'!$AC94=100,3,IF('Data Bank'!$AC94=0,0,2)))))</f>
        <v/>
      </c>
      <c r="K82" s="177" t="str">
        <f ca="1">IF(K$1&lt;'Data Bank'!$AD94,"",IF(K$1&gt;'Data Bank'!$AT94,"",IF(AND('Data Bank'!$AC94&lt;100,TODAY()&gt;'Data Bank'!$AT94),1,IF('Data Bank'!$AC94=100,3,IF('Data Bank'!$AC94=0,0,2)))))</f>
        <v/>
      </c>
      <c r="L82" s="177" t="str">
        <f ca="1">IF(L$1&lt;'Data Bank'!$AD94,"",IF(L$1&gt;'Data Bank'!$AT94,"",IF(AND('Data Bank'!$AC94&lt;100,TODAY()&gt;'Data Bank'!$AT94),1,IF('Data Bank'!$AC94=100,3,IF('Data Bank'!$AC94=0,0,2)))))</f>
        <v/>
      </c>
      <c r="M82" s="177" t="str">
        <f ca="1">IF(M$1&lt;'Data Bank'!$AD94,"",IF(M$1&gt;'Data Bank'!$AT94,"",IF(AND('Data Bank'!$AC94&lt;100,TODAY()&gt;'Data Bank'!$AT94),1,IF('Data Bank'!$AC94=100,3,IF('Data Bank'!$AC94=0,0,2)))))</f>
        <v/>
      </c>
      <c r="N82" s="177" t="str">
        <f ca="1">IF(N$1&lt;'Data Bank'!$AD94,"",IF(N$1&gt;'Data Bank'!$AT94,"",IF(AND('Data Bank'!$AC94&lt;100,TODAY()&gt;'Data Bank'!$AT94),1,IF('Data Bank'!$AC94=100,3,IF('Data Bank'!$AC94=0,0,2)))))</f>
        <v/>
      </c>
      <c r="O82" s="177" t="str">
        <f ca="1">IF(O$1&lt;'Data Bank'!$AD94,"",IF(O$1&gt;'Data Bank'!$AT94,"",IF(AND('Data Bank'!$AC94&lt;100,TODAY()&gt;'Data Bank'!$AT94),1,IF('Data Bank'!$AC94=100,3,IF('Data Bank'!$AC94=0,0,2)))))</f>
        <v/>
      </c>
      <c r="P82" s="177" t="str">
        <f ca="1">IF(P$1&lt;'Data Bank'!$AD94,"",IF(P$1&gt;'Data Bank'!$AT94,"",IF(AND('Data Bank'!$AC94&lt;100,TODAY()&gt;'Data Bank'!$AT94),1,IF('Data Bank'!$AC94=100,3,IF('Data Bank'!$AC94=0,0,2)))))</f>
        <v/>
      </c>
      <c r="Q82" s="177" t="str">
        <f ca="1">IF(Q$1&lt;'Data Bank'!$AD94,"",IF(Q$1&gt;'Data Bank'!$AT94,"",IF(AND('Data Bank'!$AC94&lt;100,TODAY()&gt;'Data Bank'!$AT94),1,IF('Data Bank'!$AC94=100,3,IF('Data Bank'!$AC94=0,0,2)))))</f>
        <v/>
      </c>
      <c r="R82" s="177" t="str">
        <f ca="1">IF(R$1&lt;'Data Bank'!$AD94,"",IF(R$1&gt;'Data Bank'!$AT94,"",IF(AND('Data Bank'!$AC94&lt;100,TODAY()&gt;'Data Bank'!$AT94),1,IF('Data Bank'!$AC94=100,3,IF('Data Bank'!$AC94=0,0,2)))))</f>
        <v/>
      </c>
    </row>
    <row r="83" spans="1:18">
      <c r="A83" s="115" t="str">
        <f>'Data Bank'!E96</f>
        <v>Al-Rahim Garden &amp; Crystal Homes</v>
      </c>
      <c r="B83" s="178">
        <f ca="1">IF(B$1&lt;'Data Bank'!$AD96,"",IF(B$1&gt;'Data Bank'!$AT96,"",IF(AND('Data Bank'!$AC96&lt;100,TODAY()&gt;'Data Bank'!$AT96),1,IF('Data Bank'!$AC96=100,3,IF('Data Bank'!$AC96=0,0,2)))))</f>
        <v>2</v>
      </c>
      <c r="C83" s="178">
        <f ca="1">IF(C$1&lt;'Data Bank'!$AD96,"",IF(C$1&gt;'Data Bank'!$AT96,"",IF(AND('Data Bank'!$AC96&lt;100,TODAY()&gt;'Data Bank'!$AT96),1,IF('Data Bank'!$AC96=100,3,IF('Data Bank'!$AC96=0,0,2)))))</f>
        <v>2</v>
      </c>
      <c r="D83" s="178">
        <f ca="1">IF(D$1&lt;'Data Bank'!$AD96,"",IF(D$1&gt;'Data Bank'!$AT96,"",IF(AND('Data Bank'!$AC96&lt;100,TODAY()&gt;'Data Bank'!$AT96),1,IF('Data Bank'!$AC96=100,3,IF('Data Bank'!$AC96=0,0,2)))))</f>
        <v>2</v>
      </c>
      <c r="E83" s="178">
        <f ca="1">IF(E$1&lt;'Data Bank'!$AD96,"",IF(E$1&gt;'Data Bank'!$AT96,"",IF(AND('Data Bank'!$AC96&lt;100,TODAY()&gt;'Data Bank'!$AT96),1,IF('Data Bank'!$AC96=100,3,IF('Data Bank'!$AC96=0,0,2)))))</f>
        <v>2</v>
      </c>
      <c r="F83" s="178">
        <f ca="1">IF(F$1&lt;'Data Bank'!$AD96,"",IF(F$1&gt;'Data Bank'!$AT96,"",IF(AND('Data Bank'!$AC96&lt;100,TODAY()&gt;'Data Bank'!$AT96),1,IF('Data Bank'!$AC96=100,3,IF('Data Bank'!$AC96=0,0,2)))))</f>
        <v>2</v>
      </c>
      <c r="G83" s="178">
        <f ca="1">IF(G$1&lt;'Data Bank'!$AD96,"",IF(G$1&gt;'Data Bank'!$AT96,"",IF(AND('Data Bank'!$AC96&lt;100,TODAY()&gt;'Data Bank'!$AT96),1,IF('Data Bank'!$AC96=100,3,IF('Data Bank'!$AC96=0,0,2)))))</f>
        <v>2</v>
      </c>
      <c r="H83" s="178">
        <f ca="1">IF(H$1&lt;'Data Bank'!$AD96,"",IF(H$1&gt;'Data Bank'!$AT96,"",IF(AND('Data Bank'!$AC96&lt;100,TODAY()&gt;'Data Bank'!$AT96),1,IF('Data Bank'!$AC96=100,3,IF('Data Bank'!$AC96=0,0,2)))))</f>
        <v>2</v>
      </c>
      <c r="I83" s="178">
        <f ca="1">IF(I$1&lt;'Data Bank'!$AD96,"",IF(I$1&gt;'Data Bank'!$AT96,"",IF(AND('Data Bank'!$AC96&lt;100,TODAY()&gt;'Data Bank'!$AT96),1,IF('Data Bank'!$AC96=100,3,IF('Data Bank'!$AC96=0,0,2)))))</f>
        <v>2</v>
      </c>
      <c r="J83" s="177">
        <f ca="1">IF(J$1&lt;'Data Bank'!$AD96,"",IF(J$1&gt;'Data Bank'!$AT96,"",IF(AND('Data Bank'!$AC96&lt;100,TODAY()&gt;'Data Bank'!$AT96),1,IF('Data Bank'!$AC96=100,3,IF('Data Bank'!$AC96=0,0,2)))))</f>
        <v>2</v>
      </c>
      <c r="K83" s="177">
        <f ca="1">IF(K$1&lt;'Data Bank'!$AD96,"",IF(K$1&gt;'Data Bank'!$AT96,"",IF(AND('Data Bank'!$AC96&lt;100,TODAY()&gt;'Data Bank'!$AT96),1,IF('Data Bank'!$AC96=100,3,IF('Data Bank'!$AC96=0,0,2)))))</f>
        <v>2</v>
      </c>
      <c r="L83" s="177">
        <f ca="1">IF(L$1&lt;'Data Bank'!$AD96,"",IF(L$1&gt;'Data Bank'!$AT96,"",IF(AND('Data Bank'!$AC96&lt;100,TODAY()&gt;'Data Bank'!$AT96),1,IF('Data Bank'!$AC96=100,3,IF('Data Bank'!$AC96=0,0,2)))))</f>
        <v>2</v>
      </c>
      <c r="M83" s="177">
        <f ca="1">IF(M$1&lt;'Data Bank'!$AD96,"",IF(M$1&gt;'Data Bank'!$AT96,"",IF(AND('Data Bank'!$AC96&lt;100,TODAY()&gt;'Data Bank'!$AT96),1,IF('Data Bank'!$AC96=100,3,IF('Data Bank'!$AC96=0,0,2)))))</f>
        <v>2</v>
      </c>
      <c r="N83" s="177">
        <f ca="1">IF(N$1&lt;'Data Bank'!$AD96,"",IF(N$1&gt;'Data Bank'!$AT96,"",IF(AND('Data Bank'!$AC96&lt;100,TODAY()&gt;'Data Bank'!$AT96),1,IF('Data Bank'!$AC96=100,3,IF('Data Bank'!$AC96=0,0,2)))))</f>
        <v>2</v>
      </c>
      <c r="O83" s="177">
        <f ca="1">IF(O$1&lt;'Data Bank'!$AD96,"",IF(O$1&gt;'Data Bank'!$AT96,"",IF(AND('Data Bank'!$AC96&lt;100,TODAY()&gt;'Data Bank'!$AT96),1,IF('Data Bank'!$AC96=100,3,IF('Data Bank'!$AC96=0,0,2)))))</f>
        <v>2</v>
      </c>
      <c r="P83" s="177">
        <f ca="1">IF(P$1&lt;'Data Bank'!$AD96,"",IF(P$1&gt;'Data Bank'!$AT96,"",IF(AND('Data Bank'!$AC96&lt;100,TODAY()&gt;'Data Bank'!$AT96),1,IF('Data Bank'!$AC96=100,3,IF('Data Bank'!$AC96=0,0,2)))))</f>
        <v>2</v>
      </c>
      <c r="Q83" s="177">
        <f ca="1">IF(Q$1&lt;'Data Bank'!$AD96,"",IF(Q$1&gt;'Data Bank'!$AT96,"",IF(AND('Data Bank'!$AC96&lt;100,TODAY()&gt;'Data Bank'!$AT96),1,IF('Data Bank'!$AC96=100,3,IF('Data Bank'!$AC96=0,0,2)))))</f>
        <v>2</v>
      </c>
      <c r="R83" s="177">
        <f ca="1">IF(R$1&lt;'Data Bank'!$AD96,"",IF(R$1&gt;'Data Bank'!$AT96,"",IF(AND('Data Bank'!$AC96&lt;100,TODAY()&gt;'Data Bank'!$AT96),1,IF('Data Bank'!$AC96=100,3,IF('Data Bank'!$AC96=0,0,2)))))</f>
        <v>2</v>
      </c>
    </row>
    <row r="84" spans="1:18">
      <c r="A84" s="115" t="str">
        <f>'Data Bank'!E98</f>
        <v>Sana Valley</v>
      </c>
      <c r="B84" s="178">
        <f ca="1">IF(B$1&lt;'Data Bank'!$AD98,"",IF(B$1&gt;'Data Bank'!$AT98,"",IF(AND('Data Bank'!$AC98&lt;100,TODAY()&gt;'Data Bank'!$AT98),1,IF('Data Bank'!$AC98=100,3,IF('Data Bank'!$AC98=0,0,2)))))</f>
        <v>0</v>
      </c>
      <c r="C84" s="178">
        <f ca="1">IF(C$1&lt;'Data Bank'!$AD98,"",IF(C$1&gt;'Data Bank'!$AT98,"",IF(AND('Data Bank'!$AC98&lt;100,TODAY()&gt;'Data Bank'!$AT98),1,IF('Data Bank'!$AC98=100,3,IF('Data Bank'!$AC98=0,0,2)))))</f>
        <v>0</v>
      </c>
      <c r="D84" s="178">
        <f ca="1">IF(D$1&lt;'Data Bank'!$AD98,"",IF(D$1&gt;'Data Bank'!$AT98,"",IF(AND('Data Bank'!$AC98&lt;100,TODAY()&gt;'Data Bank'!$AT98),1,IF('Data Bank'!$AC98=100,3,IF('Data Bank'!$AC98=0,0,2)))))</f>
        <v>0</v>
      </c>
      <c r="E84" s="178">
        <f ca="1">IF(E$1&lt;'Data Bank'!$AD98,"",IF(E$1&gt;'Data Bank'!$AT98,"",IF(AND('Data Bank'!$AC98&lt;100,TODAY()&gt;'Data Bank'!$AT98),1,IF('Data Bank'!$AC98=100,3,IF('Data Bank'!$AC98=0,0,2)))))</f>
        <v>0</v>
      </c>
      <c r="F84" s="178">
        <f ca="1">IF(F$1&lt;'Data Bank'!$AD98,"",IF(F$1&gt;'Data Bank'!$AT98,"",IF(AND('Data Bank'!$AC98&lt;100,TODAY()&gt;'Data Bank'!$AT98),1,IF('Data Bank'!$AC98=100,3,IF('Data Bank'!$AC98=0,0,2)))))</f>
        <v>0</v>
      </c>
      <c r="G84" s="178">
        <f ca="1">IF(G$1&lt;'Data Bank'!$AD98,"",IF(G$1&gt;'Data Bank'!$AT98,"",IF(AND('Data Bank'!$AC98&lt;100,TODAY()&gt;'Data Bank'!$AT98),1,IF('Data Bank'!$AC98=100,3,IF('Data Bank'!$AC98=0,0,2)))))</f>
        <v>0</v>
      </c>
      <c r="H84" s="178">
        <f ca="1">IF(H$1&lt;'Data Bank'!$AD98,"",IF(H$1&gt;'Data Bank'!$AT98,"",IF(AND('Data Bank'!$AC98&lt;100,TODAY()&gt;'Data Bank'!$AT98),1,IF('Data Bank'!$AC98=100,3,IF('Data Bank'!$AC98=0,0,2)))))</f>
        <v>0</v>
      </c>
      <c r="I84" s="178">
        <f ca="1">IF(I$1&lt;'Data Bank'!$AD98,"",IF(I$1&gt;'Data Bank'!$AT98,"",IF(AND('Data Bank'!$AC98&lt;100,TODAY()&gt;'Data Bank'!$AT98),1,IF('Data Bank'!$AC98=100,3,IF('Data Bank'!$AC98=0,0,2)))))</f>
        <v>0</v>
      </c>
      <c r="J84" s="177" t="str">
        <f ca="1">IF(J$1&lt;'Data Bank'!$AD98,"",IF(J$1&gt;'Data Bank'!$AT98,"",IF(AND('Data Bank'!$AC98&lt;100,TODAY()&gt;'Data Bank'!$AT98),1,IF('Data Bank'!$AC98=100,3,IF('Data Bank'!$AC98=0,0,2)))))</f>
        <v/>
      </c>
      <c r="K84" s="177" t="str">
        <f ca="1">IF(K$1&lt;'Data Bank'!$AD98,"",IF(K$1&gt;'Data Bank'!$AT98,"",IF(AND('Data Bank'!$AC98&lt;100,TODAY()&gt;'Data Bank'!$AT98),1,IF('Data Bank'!$AC98=100,3,IF('Data Bank'!$AC98=0,0,2)))))</f>
        <v/>
      </c>
      <c r="L84" s="177" t="str">
        <f ca="1">IF(L$1&lt;'Data Bank'!$AD98,"",IF(L$1&gt;'Data Bank'!$AT98,"",IF(AND('Data Bank'!$AC98&lt;100,TODAY()&gt;'Data Bank'!$AT98),1,IF('Data Bank'!$AC98=100,3,IF('Data Bank'!$AC98=0,0,2)))))</f>
        <v/>
      </c>
      <c r="M84" s="177" t="str">
        <f ca="1">IF(M$1&lt;'Data Bank'!$AD98,"",IF(M$1&gt;'Data Bank'!$AT98,"",IF(AND('Data Bank'!$AC98&lt;100,TODAY()&gt;'Data Bank'!$AT98),1,IF('Data Bank'!$AC98=100,3,IF('Data Bank'!$AC98=0,0,2)))))</f>
        <v/>
      </c>
      <c r="N84" s="177" t="str">
        <f ca="1">IF(N$1&lt;'Data Bank'!$AD98,"",IF(N$1&gt;'Data Bank'!$AT98,"",IF(AND('Data Bank'!$AC98&lt;100,TODAY()&gt;'Data Bank'!$AT98),1,IF('Data Bank'!$AC98=100,3,IF('Data Bank'!$AC98=0,0,2)))))</f>
        <v/>
      </c>
      <c r="O84" s="177" t="str">
        <f ca="1">IF(O$1&lt;'Data Bank'!$AD98,"",IF(O$1&gt;'Data Bank'!$AT98,"",IF(AND('Data Bank'!$AC98&lt;100,TODAY()&gt;'Data Bank'!$AT98),1,IF('Data Bank'!$AC98=100,3,IF('Data Bank'!$AC98=0,0,2)))))</f>
        <v/>
      </c>
      <c r="P84" s="177" t="str">
        <f ca="1">IF(P$1&lt;'Data Bank'!$AD98,"",IF(P$1&gt;'Data Bank'!$AT98,"",IF(AND('Data Bank'!$AC98&lt;100,TODAY()&gt;'Data Bank'!$AT98),1,IF('Data Bank'!$AC98=100,3,IF('Data Bank'!$AC98=0,0,2)))))</f>
        <v/>
      </c>
      <c r="Q84" s="177" t="str">
        <f ca="1">IF(Q$1&lt;'Data Bank'!$AD98,"",IF(Q$1&gt;'Data Bank'!$AT98,"",IF(AND('Data Bank'!$AC98&lt;100,TODAY()&gt;'Data Bank'!$AT98),1,IF('Data Bank'!$AC98=100,3,IF('Data Bank'!$AC98=0,0,2)))))</f>
        <v/>
      </c>
      <c r="R84" s="177" t="str">
        <f ca="1">IF(R$1&lt;'Data Bank'!$AD98,"",IF(R$1&gt;'Data Bank'!$AT98,"",IF(AND('Data Bank'!$AC98&lt;100,TODAY()&gt;'Data Bank'!$AT98),1,IF('Data Bank'!$AC98=100,3,IF('Data Bank'!$AC98=0,0,2)))))</f>
        <v/>
      </c>
    </row>
    <row r="85" spans="1:18">
      <c r="A85" s="115" t="str">
        <f>'Data Bank'!E100</f>
        <v>Aman kot</v>
      </c>
      <c r="B85" s="178">
        <f ca="1">IF(B$1&lt;'Data Bank'!$AD100,"",IF(B$1&gt;'Data Bank'!$AT100,"",IF(AND('Data Bank'!$AC100&lt;100,TODAY()&gt;'Data Bank'!$AT100),1,IF('Data Bank'!$AC100=100,3,IF('Data Bank'!$AC100=0,0,2)))))</f>
        <v>2</v>
      </c>
      <c r="C85" s="178">
        <f ca="1">IF(C$1&lt;'Data Bank'!$AD100,"",IF(C$1&gt;'Data Bank'!$AT100,"",IF(AND('Data Bank'!$AC100&lt;100,TODAY()&gt;'Data Bank'!$AT100),1,IF('Data Bank'!$AC100=100,3,IF('Data Bank'!$AC100=0,0,2)))))</f>
        <v>2</v>
      </c>
      <c r="D85" s="178">
        <f ca="1">IF(D$1&lt;'Data Bank'!$AD100,"",IF(D$1&gt;'Data Bank'!$AT100,"",IF(AND('Data Bank'!$AC100&lt;100,TODAY()&gt;'Data Bank'!$AT100),1,IF('Data Bank'!$AC100=100,3,IF('Data Bank'!$AC100=0,0,2)))))</f>
        <v>2</v>
      </c>
      <c r="E85" s="178">
        <f ca="1">IF(E$1&lt;'Data Bank'!$AD100,"",IF(E$1&gt;'Data Bank'!$AT100,"",IF(AND('Data Bank'!$AC100&lt;100,TODAY()&gt;'Data Bank'!$AT100),1,IF('Data Bank'!$AC100=100,3,IF('Data Bank'!$AC100=0,0,2)))))</f>
        <v>2</v>
      </c>
      <c r="F85" s="178">
        <f ca="1">IF(F$1&lt;'Data Bank'!$AD100,"",IF(F$1&gt;'Data Bank'!$AT100,"",IF(AND('Data Bank'!$AC100&lt;100,TODAY()&gt;'Data Bank'!$AT100),1,IF('Data Bank'!$AC100=100,3,IF('Data Bank'!$AC100=0,0,2)))))</f>
        <v>2</v>
      </c>
      <c r="G85" s="178" t="str">
        <f ca="1">IF(G$1&lt;'Data Bank'!$AD100,"",IF(G$1&gt;'Data Bank'!$AT100,"",IF(AND('Data Bank'!$AC100&lt;100,TODAY()&gt;'Data Bank'!$AT100),1,IF('Data Bank'!$AC100=100,3,IF('Data Bank'!$AC100=0,0,2)))))</f>
        <v/>
      </c>
      <c r="H85" s="178" t="str">
        <f ca="1">IF(H$1&lt;'Data Bank'!$AD100,"",IF(H$1&gt;'Data Bank'!$AT100,"",IF(AND('Data Bank'!$AC100&lt;100,TODAY()&gt;'Data Bank'!$AT100),1,IF('Data Bank'!$AC100=100,3,IF('Data Bank'!$AC100=0,0,2)))))</f>
        <v/>
      </c>
      <c r="I85" s="178" t="str">
        <f ca="1">IF(I$1&lt;'Data Bank'!$AD100,"",IF(I$1&gt;'Data Bank'!$AT100,"",IF(AND('Data Bank'!$AC100&lt;100,TODAY()&gt;'Data Bank'!$AT100),1,IF('Data Bank'!$AC100=100,3,IF('Data Bank'!$AC100=0,0,2)))))</f>
        <v/>
      </c>
      <c r="J85" s="177" t="str">
        <f ca="1">IF(J$1&lt;'Data Bank'!$AD100,"",IF(J$1&gt;'Data Bank'!$AT100,"",IF(AND('Data Bank'!$AC100&lt;100,TODAY()&gt;'Data Bank'!$AT100),1,IF('Data Bank'!$AC100=100,3,IF('Data Bank'!$AC100=0,0,2)))))</f>
        <v/>
      </c>
      <c r="K85" s="177" t="str">
        <f ca="1">IF(K$1&lt;'Data Bank'!$AD100,"",IF(K$1&gt;'Data Bank'!$AT100,"",IF(AND('Data Bank'!$AC100&lt;100,TODAY()&gt;'Data Bank'!$AT100),1,IF('Data Bank'!$AC100=100,3,IF('Data Bank'!$AC100=0,0,2)))))</f>
        <v/>
      </c>
      <c r="L85" s="177" t="str">
        <f ca="1">IF(L$1&lt;'Data Bank'!$AD100,"",IF(L$1&gt;'Data Bank'!$AT100,"",IF(AND('Data Bank'!$AC100&lt;100,TODAY()&gt;'Data Bank'!$AT100),1,IF('Data Bank'!$AC100=100,3,IF('Data Bank'!$AC100=0,0,2)))))</f>
        <v/>
      </c>
      <c r="M85" s="177" t="str">
        <f ca="1">IF(M$1&lt;'Data Bank'!$AD100,"",IF(M$1&gt;'Data Bank'!$AT100,"",IF(AND('Data Bank'!$AC100&lt;100,TODAY()&gt;'Data Bank'!$AT100),1,IF('Data Bank'!$AC100=100,3,IF('Data Bank'!$AC100=0,0,2)))))</f>
        <v/>
      </c>
      <c r="N85" s="177" t="str">
        <f ca="1">IF(N$1&lt;'Data Bank'!$AD100,"",IF(N$1&gt;'Data Bank'!$AT100,"",IF(AND('Data Bank'!$AC100&lt;100,TODAY()&gt;'Data Bank'!$AT100),1,IF('Data Bank'!$AC100=100,3,IF('Data Bank'!$AC100=0,0,2)))))</f>
        <v/>
      </c>
      <c r="O85" s="177" t="str">
        <f ca="1">IF(O$1&lt;'Data Bank'!$AD100,"",IF(O$1&gt;'Data Bank'!$AT100,"",IF(AND('Data Bank'!$AC100&lt;100,TODAY()&gt;'Data Bank'!$AT100),1,IF('Data Bank'!$AC100=100,3,IF('Data Bank'!$AC100=0,0,2)))))</f>
        <v/>
      </c>
      <c r="P85" s="177" t="str">
        <f ca="1">IF(P$1&lt;'Data Bank'!$AD100,"",IF(P$1&gt;'Data Bank'!$AT100,"",IF(AND('Data Bank'!$AC100&lt;100,TODAY()&gt;'Data Bank'!$AT100),1,IF('Data Bank'!$AC100=100,3,IF('Data Bank'!$AC100=0,0,2)))))</f>
        <v/>
      </c>
      <c r="Q85" s="177" t="str">
        <f ca="1">IF(Q$1&lt;'Data Bank'!$AD100,"",IF(Q$1&gt;'Data Bank'!$AT100,"",IF(AND('Data Bank'!$AC100&lt;100,TODAY()&gt;'Data Bank'!$AT100),1,IF('Data Bank'!$AC100=100,3,IF('Data Bank'!$AC100=0,0,2)))))</f>
        <v/>
      </c>
      <c r="R85" s="177" t="str">
        <f ca="1">IF(R$1&lt;'Data Bank'!$AD100,"",IF(R$1&gt;'Data Bank'!$AT100,"",IF(AND('Data Bank'!$AC100&lt;100,TODAY()&gt;'Data Bank'!$AT100),1,IF('Data Bank'!$AC100=100,3,IF('Data Bank'!$AC100=0,0,2)))))</f>
        <v/>
      </c>
    </row>
    <row r="86" spans="1:18">
      <c r="A86" s="115" t="str">
        <f>'Data Bank'!E103</f>
        <v>Amir Street Cap Rd &amp; Model Town</v>
      </c>
      <c r="B86" s="178">
        <f ca="1">IF(B$1&lt;'Data Bank'!$AD103,"",IF(B$1&gt;'Data Bank'!$AT103,"",IF(AND('Data Bank'!$AC103&lt;100,TODAY()&gt;'Data Bank'!$AT103),1,IF('Data Bank'!$AC103=100,3,IF('Data Bank'!$AC103=0,0,2)))))</f>
        <v>0</v>
      </c>
      <c r="C86" s="178">
        <f ca="1">IF(C$1&lt;'Data Bank'!$AD103,"",IF(C$1&gt;'Data Bank'!$AT103,"",IF(AND('Data Bank'!$AC103&lt;100,TODAY()&gt;'Data Bank'!$AT103),1,IF('Data Bank'!$AC103=100,3,IF('Data Bank'!$AC103=0,0,2)))))</f>
        <v>0</v>
      </c>
      <c r="D86" s="178">
        <f ca="1">IF(D$1&lt;'Data Bank'!$AD103,"",IF(D$1&gt;'Data Bank'!$AT103,"",IF(AND('Data Bank'!$AC103&lt;100,TODAY()&gt;'Data Bank'!$AT103),1,IF('Data Bank'!$AC103=100,3,IF('Data Bank'!$AC103=0,0,2)))))</f>
        <v>0</v>
      </c>
      <c r="E86" s="178">
        <f ca="1">IF(E$1&lt;'Data Bank'!$AD103,"",IF(E$1&gt;'Data Bank'!$AT103,"",IF(AND('Data Bank'!$AC103&lt;100,TODAY()&gt;'Data Bank'!$AT103),1,IF('Data Bank'!$AC103=100,3,IF('Data Bank'!$AC103=0,0,2)))))</f>
        <v>0</v>
      </c>
      <c r="F86" s="178">
        <f ca="1">IF(F$1&lt;'Data Bank'!$AD103,"",IF(F$1&gt;'Data Bank'!$AT103,"",IF(AND('Data Bank'!$AC103&lt;100,TODAY()&gt;'Data Bank'!$AT103),1,IF('Data Bank'!$AC103=100,3,IF('Data Bank'!$AC103=0,0,2)))))</f>
        <v>0</v>
      </c>
      <c r="G86" s="178">
        <f ca="1">IF(G$1&lt;'Data Bank'!$AD103,"",IF(G$1&gt;'Data Bank'!$AT103,"",IF(AND('Data Bank'!$AC103&lt;100,TODAY()&gt;'Data Bank'!$AT103),1,IF('Data Bank'!$AC103=100,3,IF('Data Bank'!$AC103=0,0,2)))))</f>
        <v>0</v>
      </c>
      <c r="H86" s="178">
        <f ca="1">IF(H$1&lt;'Data Bank'!$AD103,"",IF(H$1&gt;'Data Bank'!$AT103,"",IF(AND('Data Bank'!$AC103&lt;100,TODAY()&gt;'Data Bank'!$AT103),1,IF('Data Bank'!$AC103=100,3,IF('Data Bank'!$AC103=0,0,2)))))</f>
        <v>0</v>
      </c>
      <c r="I86" s="178">
        <f ca="1">IF(I$1&lt;'Data Bank'!$AD103,"",IF(I$1&gt;'Data Bank'!$AT103,"",IF(AND('Data Bank'!$AC103&lt;100,TODAY()&gt;'Data Bank'!$AT103),1,IF('Data Bank'!$AC103=100,3,IF('Data Bank'!$AC103=0,0,2)))))</f>
        <v>0</v>
      </c>
      <c r="J86" s="177">
        <f ca="1">IF(J$1&lt;'Data Bank'!$AD103,"",IF(J$1&gt;'Data Bank'!$AT103,"",IF(AND('Data Bank'!$AC103&lt;100,TODAY()&gt;'Data Bank'!$AT103),1,IF('Data Bank'!$AC103=100,3,IF('Data Bank'!$AC103=0,0,2)))))</f>
        <v>0</v>
      </c>
      <c r="K86" s="177">
        <f ca="1">IF(K$1&lt;'Data Bank'!$AD103,"",IF(K$1&gt;'Data Bank'!$AT103,"",IF(AND('Data Bank'!$AC103&lt;100,TODAY()&gt;'Data Bank'!$AT103),1,IF('Data Bank'!$AC103=100,3,IF('Data Bank'!$AC103=0,0,2)))))</f>
        <v>0</v>
      </c>
      <c r="L86" s="177">
        <f ca="1">IF(L$1&lt;'Data Bank'!$AD103,"",IF(L$1&gt;'Data Bank'!$AT103,"",IF(AND('Data Bank'!$AC103&lt;100,TODAY()&gt;'Data Bank'!$AT103),1,IF('Data Bank'!$AC103=100,3,IF('Data Bank'!$AC103=0,0,2)))))</f>
        <v>0</v>
      </c>
      <c r="M86" s="177">
        <f ca="1">IF(M$1&lt;'Data Bank'!$AD103,"",IF(M$1&gt;'Data Bank'!$AT103,"",IF(AND('Data Bank'!$AC103&lt;100,TODAY()&gt;'Data Bank'!$AT103),1,IF('Data Bank'!$AC103=100,3,IF('Data Bank'!$AC103=0,0,2)))))</f>
        <v>0</v>
      </c>
      <c r="N86" s="177">
        <f ca="1">IF(N$1&lt;'Data Bank'!$AD103,"",IF(N$1&gt;'Data Bank'!$AT103,"",IF(AND('Data Bank'!$AC103&lt;100,TODAY()&gt;'Data Bank'!$AT103),1,IF('Data Bank'!$AC103=100,3,IF('Data Bank'!$AC103=0,0,2)))))</f>
        <v>0</v>
      </c>
      <c r="O86" s="177">
        <f ca="1">IF(O$1&lt;'Data Bank'!$AD103,"",IF(O$1&gt;'Data Bank'!$AT103,"",IF(AND('Data Bank'!$AC103&lt;100,TODAY()&gt;'Data Bank'!$AT103),1,IF('Data Bank'!$AC103=100,3,IF('Data Bank'!$AC103=0,0,2)))))</f>
        <v>0</v>
      </c>
      <c r="P86" s="177">
        <f ca="1">IF(P$1&lt;'Data Bank'!$AD103,"",IF(P$1&gt;'Data Bank'!$AT103,"",IF(AND('Data Bank'!$AC103&lt;100,TODAY()&gt;'Data Bank'!$AT103),1,IF('Data Bank'!$AC103=100,3,IF('Data Bank'!$AC103=0,0,2)))))</f>
        <v>0</v>
      </c>
      <c r="Q86" s="177">
        <f ca="1">IF(Q$1&lt;'Data Bank'!$AD103,"",IF(Q$1&gt;'Data Bank'!$AT103,"",IF(AND('Data Bank'!$AC103&lt;100,TODAY()&gt;'Data Bank'!$AT103),1,IF('Data Bank'!$AC103=100,3,IF('Data Bank'!$AC103=0,0,2)))))</f>
        <v>0</v>
      </c>
      <c r="R86" s="177">
        <f ca="1">IF(R$1&lt;'Data Bank'!$AD103,"",IF(R$1&gt;'Data Bank'!$AT103,"",IF(AND('Data Bank'!$AC103&lt;100,TODAY()&gt;'Data Bank'!$AT103),1,IF('Data Bank'!$AC103=100,3,IF('Data Bank'!$AC103=0,0,2)))))</f>
        <v>0</v>
      </c>
    </row>
    <row r="87" spans="1:18">
      <c r="A87" s="115" t="str">
        <f>'Data Bank'!E105</f>
        <v>Zam Zam City</v>
      </c>
      <c r="B87" s="178">
        <f ca="1">IF(B$1&lt;'Data Bank'!$AD105,"",IF(B$1&gt;'Data Bank'!$AT105,"",IF(AND('Data Bank'!$AC105&lt;100,TODAY()&gt;'Data Bank'!$AT105),1,IF('Data Bank'!$AC105=100,3,IF('Data Bank'!$AC105=0,0,2)))))</f>
        <v>0</v>
      </c>
      <c r="C87" s="178">
        <f ca="1">IF(C$1&lt;'Data Bank'!$AD105,"",IF(C$1&gt;'Data Bank'!$AT105,"",IF(AND('Data Bank'!$AC105&lt;100,TODAY()&gt;'Data Bank'!$AT105),1,IF('Data Bank'!$AC105=100,3,IF('Data Bank'!$AC105=0,0,2)))))</f>
        <v>0</v>
      </c>
      <c r="D87" s="178">
        <f ca="1">IF(D$1&lt;'Data Bank'!$AD105,"",IF(D$1&gt;'Data Bank'!$AT105,"",IF(AND('Data Bank'!$AC105&lt;100,TODAY()&gt;'Data Bank'!$AT105),1,IF('Data Bank'!$AC105=100,3,IF('Data Bank'!$AC105=0,0,2)))))</f>
        <v>0</v>
      </c>
      <c r="E87" s="178">
        <f ca="1">IF(E$1&lt;'Data Bank'!$AD105,"",IF(E$1&gt;'Data Bank'!$AT105,"",IF(AND('Data Bank'!$AC105&lt;100,TODAY()&gt;'Data Bank'!$AT105),1,IF('Data Bank'!$AC105=100,3,IF('Data Bank'!$AC105=0,0,2)))))</f>
        <v>0</v>
      </c>
      <c r="F87" s="178">
        <f ca="1">IF(F$1&lt;'Data Bank'!$AD105,"",IF(F$1&gt;'Data Bank'!$AT105,"",IF(AND('Data Bank'!$AC105&lt;100,TODAY()&gt;'Data Bank'!$AT105),1,IF('Data Bank'!$AC105=100,3,IF('Data Bank'!$AC105=0,0,2)))))</f>
        <v>0</v>
      </c>
      <c r="G87" s="178">
        <f ca="1">IF(G$1&lt;'Data Bank'!$AD105,"",IF(G$1&gt;'Data Bank'!$AT105,"",IF(AND('Data Bank'!$AC105&lt;100,TODAY()&gt;'Data Bank'!$AT105),1,IF('Data Bank'!$AC105=100,3,IF('Data Bank'!$AC105=0,0,2)))))</f>
        <v>0</v>
      </c>
      <c r="H87" s="178">
        <f ca="1">IF(H$1&lt;'Data Bank'!$AD105,"",IF(H$1&gt;'Data Bank'!$AT105,"",IF(AND('Data Bank'!$AC105&lt;100,TODAY()&gt;'Data Bank'!$AT105),1,IF('Data Bank'!$AC105=100,3,IF('Data Bank'!$AC105=0,0,2)))))</f>
        <v>0</v>
      </c>
      <c r="I87" s="178">
        <f ca="1">IF(I$1&lt;'Data Bank'!$AD105,"",IF(I$1&gt;'Data Bank'!$AT105,"",IF(AND('Data Bank'!$AC105&lt;100,TODAY()&gt;'Data Bank'!$AT105),1,IF('Data Bank'!$AC105=100,3,IF('Data Bank'!$AC105=0,0,2)))))</f>
        <v>0</v>
      </c>
      <c r="J87" s="177" t="str">
        <f ca="1">IF(J$1&lt;'Data Bank'!$AD105,"",IF(J$1&gt;'Data Bank'!$AT105,"",IF(AND('Data Bank'!$AC105&lt;100,TODAY()&gt;'Data Bank'!$AT105),1,IF('Data Bank'!$AC105=100,3,IF('Data Bank'!$AC105=0,0,2)))))</f>
        <v/>
      </c>
      <c r="K87" s="177" t="str">
        <f ca="1">IF(K$1&lt;'Data Bank'!$AD105,"",IF(K$1&gt;'Data Bank'!$AT105,"",IF(AND('Data Bank'!$AC105&lt;100,TODAY()&gt;'Data Bank'!$AT105),1,IF('Data Bank'!$AC105=100,3,IF('Data Bank'!$AC105=0,0,2)))))</f>
        <v/>
      </c>
      <c r="L87" s="177" t="str">
        <f ca="1">IF(L$1&lt;'Data Bank'!$AD105,"",IF(L$1&gt;'Data Bank'!$AT105,"",IF(AND('Data Bank'!$AC105&lt;100,TODAY()&gt;'Data Bank'!$AT105),1,IF('Data Bank'!$AC105=100,3,IF('Data Bank'!$AC105=0,0,2)))))</f>
        <v/>
      </c>
      <c r="M87" s="177" t="str">
        <f ca="1">IF(M$1&lt;'Data Bank'!$AD105,"",IF(M$1&gt;'Data Bank'!$AT105,"",IF(AND('Data Bank'!$AC105&lt;100,TODAY()&gt;'Data Bank'!$AT105),1,IF('Data Bank'!$AC105=100,3,IF('Data Bank'!$AC105=0,0,2)))))</f>
        <v/>
      </c>
      <c r="N87" s="177" t="str">
        <f ca="1">IF(N$1&lt;'Data Bank'!$AD105,"",IF(N$1&gt;'Data Bank'!$AT105,"",IF(AND('Data Bank'!$AC105&lt;100,TODAY()&gt;'Data Bank'!$AT105),1,IF('Data Bank'!$AC105=100,3,IF('Data Bank'!$AC105=0,0,2)))))</f>
        <v/>
      </c>
      <c r="O87" s="177" t="str">
        <f ca="1">IF(O$1&lt;'Data Bank'!$AD105,"",IF(O$1&gt;'Data Bank'!$AT105,"",IF(AND('Data Bank'!$AC105&lt;100,TODAY()&gt;'Data Bank'!$AT105),1,IF('Data Bank'!$AC105=100,3,IF('Data Bank'!$AC105=0,0,2)))))</f>
        <v/>
      </c>
      <c r="P87" s="177" t="str">
        <f ca="1">IF(P$1&lt;'Data Bank'!$AD105,"",IF(P$1&gt;'Data Bank'!$AT105,"",IF(AND('Data Bank'!$AC105&lt;100,TODAY()&gt;'Data Bank'!$AT105),1,IF('Data Bank'!$AC105=100,3,IF('Data Bank'!$AC105=0,0,2)))))</f>
        <v/>
      </c>
      <c r="Q87" s="177" t="str">
        <f ca="1">IF(Q$1&lt;'Data Bank'!$AD105,"",IF(Q$1&gt;'Data Bank'!$AT105,"",IF(AND('Data Bank'!$AC105&lt;100,TODAY()&gt;'Data Bank'!$AT105),1,IF('Data Bank'!$AC105=100,3,IF('Data Bank'!$AC105=0,0,2)))))</f>
        <v/>
      </c>
      <c r="R87" s="177" t="str">
        <f ca="1">IF(R$1&lt;'Data Bank'!$AD105,"",IF(R$1&gt;'Data Bank'!$AT105,"",IF(AND('Data Bank'!$AC105&lt;100,TODAY()&gt;'Data Bank'!$AT105),1,IF('Data Bank'!$AC105=100,3,IF('Data Bank'!$AC105=0,0,2)))))</f>
        <v/>
      </c>
    </row>
    <row r="88" spans="1:18">
      <c r="A88" s="115" t="str">
        <f>'Data Bank'!E108</f>
        <v>Akhtar Town &amp; Tarrar Road</v>
      </c>
      <c r="B88" s="178">
        <f ca="1">IF(B$1&lt;'Data Bank'!$AD108,"",IF(B$1&gt;'Data Bank'!$AT108,"",IF(AND('Data Bank'!$AC108&lt;100,TODAY()&gt;'Data Bank'!$AT108),1,IF('Data Bank'!$AC108=100,3,IF('Data Bank'!$AC108=0,0,2)))))</f>
        <v>0</v>
      </c>
      <c r="C88" s="178">
        <f ca="1">IF(C$1&lt;'Data Bank'!$AD108,"",IF(C$1&gt;'Data Bank'!$AT108,"",IF(AND('Data Bank'!$AC108&lt;100,TODAY()&gt;'Data Bank'!$AT108),1,IF('Data Bank'!$AC108=100,3,IF('Data Bank'!$AC108=0,0,2)))))</f>
        <v>0</v>
      </c>
      <c r="D88" s="178">
        <f ca="1">IF(D$1&lt;'Data Bank'!$AD108,"",IF(D$1&gt;'Data Bank'!$AT108,"",IF(AND('Data Bank'!$AC108&lt;100,TODAY()&gt;'Data Bank'!$AT108),1,IF('Data Bank'!$AC108=100,3,IF('Data Bank'!$AC108=0,0,2)))))</f>
        <v>0</v>
      </c>
      <c r="E88" s="178">
        <f ca="1">IF(E$1&lt;'Data Bank'!$AD108,"",IF(E$1&gt;'Data Bank'!$AT108,"",IF(AND('Data Bank'!$AC108&lt;100,TODAY()&gt;'Data Bank'!$AT108),1,IF('Data Bank'!$AC108=100,3,IF('Data Bank'!$AC108=0,0,2)))))</f>
        <v>0</v>
      </c>
      <c r="F88" s="178">
        <f ca="1">IF(F$1&lt;'Data Bank'!$AD108,"",IF(F$1&gt;'Data Bank'!$AT108,"",IF(AND('Data Bank'!$AC108&lt;100,TODAY()&gt;'Data Bank'!$AT108),1,IF('Data Bank'!$AC108=100,3,IF('Data Bank'!$AC108=0,0,2)))))</f>
        <v>0</v>
      </c>
      <c r="G88" s="178">
        <f ca="1">IF(G$1&lt;'Data Bank'!$AD108,"",IF(G$1&gt;'Data Bank'!$AT108,"",IF(AND('Data Bank'!$AC108&lt;100,TODAY()&gt;'Data Bank'!$AT108),1,IF('Data Bank'!$AC108=100,3,IF('Data Bank'!$AC108=0,0,2)))))</f>
        <v>0</v>
      </c>
      <c r="H88" s="178">
        <f ca="1">IF(H$1&lt;'Data Bank'!$AD108,"",IF(H$1&gt;'Data Bank'!$AT108,"",IF(AND('Data Bank'!$AC108&lt;100,TODAY()&gt;'Data Bank'!$AT108),1,IF('Data Bank'!$AC108=100,3,IF('Data Bank'!$AC108=0,0,2)))))</f>
        <v>0</v>
      </c>
      <c r="I88" s="178">
        <f ca="1">IF(I$1&lt;'Data Bank'!$AD108,"",IF(I$1&gt;'Data Bank'!$AT108,"",IF(AND('Data Bank'!$AC108&lt;100,TODAY()&gt;'Data Bank'!$AT108),1,IF('Data Bank'!$AC108=100,3,IF('Data Bank'!$AC108=0,0,2)))))</f>
        <v>0</v>
      </c>
      <c r="J88" s="177" t="str">
        <f ca="1">IF(J$1&lt;'Data Bank'!$AD108,"",IF(J$1&gt;'Data Bank'!$AT108,"",IF(AND('Data Bank'!$AC108&lt;100,TODAY()&gt;'Data Bank'!$AT108),1,IF('Data Bank'!$AC108=100,3,IF('Data Bank'!$AC108=0,0,2)))))</f>
        <v/>
      </c>
      <c r="K88" s="177" t="str">
        <f ca="1">IF(K$1&lt;'Data Bank'!$AD108,"",IF(K$1&gt;'Data Bank'!$AT108,"",IF(AND('Data Bank'!$AC108&lt;100,TODAY()&gt;'Data Bank'!$AT108),1,IF('Data Bank'!$AC108=100,3,IF('Data Bank'!$AC108=0,0,2)))))</f>
        <v/>
      </c>
      <c r="L88" s="177" t="str">
        <f ca="1">IF(L$1&lt;'Data Bank'!$AD108,"",IF(L$1&gt;'Data Bank'!$AT108,"",IF(AND('Data Bank'!$AC108&lt;100,TODAY()&gt;'Data Bank'!$AT108),1,IF('Data Bank'!$AC108=100,3,IF('Data Bank'!$AC108=0,0,2)))))</f>
        <v/>
      </c>
      <c r="M88" s="177" t="str">
        <f ca="1">IF(M$1&lt;'Data Bank'!$AD108,"",IF(M$1&gt;'Data Bank'!$AT108,"",IF(AND('Data Bank'!$AC108&lt;100,TODAY()&gt;'Data Bank'!$AT108),1,IF('Data Bank'!$AC108=100,3,IF('Data Bank'!$AC108=0,0,2)))))</f>
        <v/>
      </c>
      <c r="N88" s="177" t="str">
        <f ca="1">IF(N$1&lt;'Data Bank'!$AD108,"",IF(N$1&gt;'Data Bank'!$AT108,"",IF(AND('Data Bank'!$AC108&lt;100,TODAY()&gt;'Data Bank'!$AT108),1,IF('Data Bank'!$AC108=100,3,IF('Data Bank'!$AC108=0,0,2)))))</f>
        <v/>
      </c>
      <c r="O88" s="177" t="str">
        <f ca="1">IF(O$1&lt;'Data Bank'!$AD108,"",IF(O$1&gt;'Data Bank'!$AT108,"",IF(AND('Data Bank'!$AC108&lt;100,TODAY()&gt;'Data Bank'!$AT108),1,IF('Data Bank'!$AC108=100,3,IF('Data Bank'!$AC108=0,0,2)))))</f>
        <v/>
      </c>
      <c r="P88" s="177" t="str">
        <f ca="1">IF(P$1&lt;'Data Bank'!$AD108,"",IF(P$1&gt;'Data Bank'!$AT108,"",IF(AND('Data Bank'!$AC108&lt;100,TODAY()&gt;'Data Bank'!$AT108),1,IF('Data Bank'!$AC108=100,3,IF('Data Bank'!$AC108=0,0,2)))))</f>
        <v/>
      </c>
      <c r="Q88" s="177" t="str">
        <f ca="1">IF(Q$1&lt;'Data Bank'!$AD108,"",IF(Q$1&gt;'Data Bank'!$AT108,"",IF(AND('Data Bank'!$AC108&lt;100,TODAY()&gt;'Data Bank'!$AT108),1,IF('Data Bank'!$AC108=100,3,IF('Data Bank'!$AC108=0,0,2)))))</f>
        <v/>
      </c>
      <c r="R88" s="177" t="str">
        <f ca="1">IF(R$1&lt;'Data Bank'!$AD108,"",IF(R$1&gt;'Data Bank'!$AT108,"",IF(AND('Data Bank'!$AC108&lt;100,TODAY()&gt;'Data Bank'!$AT108),1,IF('Data Bank'!$AC108=100,3,IF('Data Bank'!$AC108=0,0,2)))))</f>
        <v/>
      </c>
    </row>
    <row r="89" spans="1:18">
      <c r="A89" s="115" t="str">
        <f>'Data Bank'!E109</f>
        <v>Al Kareem City</v>
      </c>
      <c r="B89" s="178">
        <f ca="1">IF(B$1&lt;'Data Bank'!$AD109,"",IF(B$1&gt;'Data Bank'!$AT109,"",IF(AND('Data Bank'!$AC109&lt;100,TODAY()&gt;'Data Bank'!$AT109),1,IF('Data Bank'!$AC109=100,3,IF('Data Bank'!$AC109=0,0,2)))))</f>
        <v>0</v>
      </c>
      <c r="C89" s="178">
        <f ca="1">IF(C$1&lt;'Data Bank'!$AD109,"",IF(C$1&gt;'Data Bank'!$AT109,"",IF(AND('Data Bank'!$AC109&lt;100,TODAY()&gt;'Data Bank'!$AT109),1,IF('Data Bank'!$AC109=100,3,IF('Data Bank'!$AC109=0,0,2)))))</f>
        <v>0</v>
      </c>
      <c r="D89" s="178">
        <f ca="1">IF(D$1&lt;'Data Bank'!$AD109,"",IF(D$1&gt;'Data Bank'!$AT109,"",IF(AND('Data Bank'!$AC109&lt;100,TODAY()&gt;'Data Bank'!$AT109),1,IF('Data Bank'!$AC109=100,3,IF('Data Bank'!$AC109=0,0,2)))))</f>
        <v>0</v>
      </c>
      <c r="E89" s="178">
        <f ca="1">IF(E$1&lt;'Data Bank'!$AD109,"",IF(E$1&gt;'Data Bank'!$AT109,"",IF(AND('Data Bank'!$AC109&lt;100,TODAY()&gt;'Data Bank'!$AT109),1,IF('Data Bank'!$AC109=100,3,IF('Data Bank'!$AC109=0,0,2)))))</f>
        <v>0</v>
      </c>
      <c r="F89" s="178">
        <f ca="1">IF(F$1&lt;'Data Bank'!$AD109,"",IF(F$1&gt;'Data Bank'!$AT109,"",IF(AND('Data Bank'!$AC109&lt;100,TODAY()&gt;'Data Bank'!$AT109),1,IF('Data Bank'!$AC109=100,3,IF('Data Bank'!$AC109=0,0,2)))))</f>
        <v>0</v>
      </c>
      <c r="G89" s="178">
        <f ca="1">IF(G$1&lt;'Data Bank'!$AD109,"",IF(G$1&gt;'Data Bank'!$AT109,"",IF(AND('Data Bank'!$AC109&lt;100,TODAY()&gt;'Data Bank'!$AT109),1,IF('Data Bank'!$AC109=100,3,IF('Data Bank'!$AC109=0,0,2)))))</f>
        <v>0</v>
      </c>
      <c r="H89" s="178">
        <f ca="1">IF(H$1&lt;'Data Bank'!$AD109,"",IF(H$1&gt;'Data Bank'!$AT109,"",IF(AND('Data Bank'!$AC109&lt;100,TODAY()&gt;'Data Bank'!$AT109),1,IF('Data Bank'!$AC109=100,3,IF('Data Bank'!$AC109=0,0,2)))))</f>
        <v>0</v>
      </c>
      <c r="I89" s="178">
        <f ca="1">IF(I$1&lt;'Data Bank'!$AD109,"",IF(I$1&gt;'Data Bank'!$AT109,"",IF(AND('Data Bank'!$AC109&lt;100,TODAY()&gt;'Data Bank'!$AT109),1,IF('Data Bank'!$AC109=100,3,IF('Data Bank'!$AC109=0,0,2)))))</f>
        <v>0</v>
      </c>
      <c r="J89" s="177" t="str">
        <f ca="1">IF(J$1&lt;'Data Bank'!$AD109,"",IF(J$1&gt;'Data Bank'!$AT109,"",IF(AND('Data Bank'!$AC109&lt;100,TODAY()&gt;'Data Bank'!$AT109),1,IF('Data Bank'!$AC109=100,3,IF('Data Bank'!$AC109=0,0,2)))))</f>
        <v/>
      </c>
      <c r="K89" s="177" t="str">
        <f ca="1">IF(K$1&lt;'Data Bank'!$AD109,"",IF(K$1&gt;'Data Bank'!$AT109,"",IF(AND('Data Bank'!$AC109&lt;100,TODAY()&gt;'Data Bank'!$AT109),1,IF('Data Bank'!$AC109=100,3,IF('Data Bank'!$AC109=0,0,2)))))</f>
        <v/>
      </c>
      <c r="L89" s="177" t="str">
        <f ca="1">IF(L$1&lt;'Data Bank'!$AD109,"",IF(L$1&gt;'Data Bank'!$AT109,"",IF(AND('Data Bank'!$AC109&lt;100,TODAY()&gt;'Data Bank'!$AT109),1,IF('Data Bank'!$AC109=100,3,IF('Data Bank'!$AC109=0,0,2)))))</f>
        <v/>
      </c>
      <c r="M89" s="177" t="str">
        <f ca="1">IF(M$1&lt;'Data Bank'!$AD109,"",IF(M$1&gt;'Data Bank'!$AT109,"",IF(AND('Data Bank'!$AC109&lt;100,TODAY()&gt;'Data Bank'!$AT109),1,IF('Data Bank'!$AC109=100,3,IF('Data Bank'!$AC109=0,0,2)))))</f>
        <v/>
      </c>
      <c r="N89" s="177" t="str">
        <f ca="1">IF(N$1&lt;'Data Bank'!$AD109,"",IF(N$1&gt;'Data Bank'!$AT109,"",IF(AND('Data Bank'!$AC109&lt;100,TODAY()&gt;'Data Bank'!$AT109),1,IF('Data Bank'!$AC109=100,3,IF('Data Bank'!$AC109=0,0,2)))))</f>
        <v/>
      </c>
      <c r="O89" s="177" t="str">
        <f ca="1">IF(O$1&lt;'Data Bank'!$AD109,"",IF(O$1&gt;'Data Bank'!$AT109,"",IF(AND('Data Bank'!$AC109&lt;100,TODAY()&gt;'Data Bank'!$AT109),1,IF('Data Bank'!$AC109=100,3,IF('Data Bank'!$AC109=0,0,2)))))</f>
        <v/>
      </c>
      <c r="P89" s="177" t="str">
        <f ca="1">IF(P$1&lt;'Data Bank'!$AD109,"",IF(P$1&gt;'Data Bank'!$AT109,"",IF(AND('Data Bank'!$AC109&lt;100,TODAY()&gt;'Data Bank'!$AT109),1,IF('Data Bank'!$AC109=100,3,IF('Data Bank'!$AC109=0,0,2)))))</f>
        <v/>
      </c>
      <c r="Q89" s="177" t="str">
        <f ca="1">IF(Q$1&lt;'Data Bank'!$AD109,"",IF(Q$1&gt;'Data Bank'!$AT109,"",IF(AND('Data Bank'!$AC109&lt;100,TODAY()&gt;'Data Bank'!$AT109),1,IF('Data Bank'!$AC109=100,3,IF('Data Bank'!$AC109=0,0,2)))))</f>
        <v/>
      </c>
      <c r="R89" s="177" t="str">
        <f ca="1">IF(R$1&lt;'Data Bank'!$AD109,"",IF(R$1&gt;'Data Bank'!$AT109,"",IF(AND('Data Bank'!$AC109&lt;100,TODAY()&gt;'Data Bank'!$AT109),1,IF('Data Bank'!$AC109=100,3,IF('Data Bank'!$AC109=0,0,2)))))</f>
        <v/>
      </c>
    </row>
    <row r="90" spans="1:18">
      <c r="A90" s="115" t="str">
        <f>'Data Bank'!E110</f>
        <v>Asif &amp; Hassan Town</v>
      </c>
      <c r="B90" s="178">
        <f ca="1">IF(B$1&lt;'Data Bank'!$AD110,"",IF(B$1&gt;'Data Bank'!$AT110,"",IF(AND('Data Bank'!$AC110&lt;100,TODAY()&gt;'Data Bank'!$AT110),1,IF('Data Bank'!$AC110=100,3,IF('Data Bank'!$AC110=0,0,2)))))</f>
        <v>2</v>
      </c>
      <c r="C90" s="178">
        <f ca="1">IF(C$1&lt;'Data Bank'!$AD110,"",IF(C$1&gt;'Data Bank'!$AT110,"",IF(AND('Data Bank'!$AC110&lt;100,TODAY()&gt;'Data Bank'!$AT110),1,IF('Data Bank'!$AC110=100,3,IF('Data Bank'!$AC110=0,0,2)))))</f>
        <v>2</v>
      </c>
      <c r="D90" s="178">
        <f ca="1">IF(D$1&lt;'Data Bank'!$AD110,"",IF(D$1&gt;'Data Bank'!$AT110,"",IF(AND('Data Bank'!$AC110&lt;100,TODAY()&gt;'Data Bank'!$AT110),1,IF('Data Bank'!$AC110=100,3,IF('Data Bank'!$AC110=0,0,2)))))</f>
        <v>2</v>
      </c>
      <c r="E90" s="178">
        <f ca="1">IF(E$1&lt;'Data Bank'!$AD110,"",IF(E$1&gt;'Data Bank'!$AT110,"",IF(AND('Data Bank'!$AC110&lt;100,TODAY()&gt;'Data Bank'!$AT110),1,IF('Data Bank'!$AC110=100,3,IF('Data Bank'!$AC110=0,0,2)))))</f>
        <v>2</v>
      </c>
      <c r="F90" s="178">
        <f ca="1">IF(F$1&lt;'Data Bank'!$AD110,"",IF(F$1&gt;'Data Bank'!$AT110,"",IF(AND('Data Bank'!$AC110&lt;100,TODAY()&gt;'Data Bank'!$AT110),1,IF('Data Bank'!$AC110=100,3,IF('Data Bank'!$AC110=0,0,2)))))</f>
        <v>2</v>
      </c>
      <c r="G90" s="178">
        <f ca="1">IF(G$1&lt;'Data Bank'!$AD110,"",IF(G$1&gt;'Data Bank'!$AT110,"",IF(AND('Data Bank'!$AC110&lt;100,TODAY()&gt;'Data Bank'!$AT110),1,IF('Data Bank'!$AC110=100,3,IF('Data Bank'!$AC110=0,0,2)))))</f>
        <v>2</v>
      </c>
      <c r="H90" s="178">
        <f ca="1">IF(H$1&lt;'Data Bank'!$AD110,"",IF(H$1&gt;'Data Bank'!$AT110,"",IF(AND('Data Bank'!$AC110&lt;100,TODAY()&gt;'Data Bank'!$AT110),1,IF('Data Bank'!$AC110=100,3,IF('Data Bank'!$AC110=0,0,2)))))</f>
        <v>2</v>
      </c>
      <c r="I90" s="178">
        <f ca="1">IF(I$1&lt;'Data Bank'!$AD110,"",IF(I$1&gt;'Data Bank'!$AT110,"",IF(AND('Data Bank'!$AC110&lt;100,TODAY()&gt;'Data Bank'!$AT110),1,IF('Data Bank'!$AC110=100,3,IF('Data Bank'!$AC110=0,0,2)))))</f>
        <v>2</v>
      </c>
      <c r="J90" s="177">
        <f ca="1">IF(J$1&lt;'Data Bank'!$AD110,"",IF(J$1&gt;'Data Bank'!$AT110,"",IF(AND('Data Bank'!$AC110&lt;100,TODAY()&gt;'Data Bank'!$AT110),1,IF('Data Bank'!$AC110=100,3,IF('Data Bank'!$AC110=0,0,2)))))</f>
        <v>2</v>
      </c>
      <c r="K90" s="177">
        <f ca="1">IF(K$1&lt;'Data Bank'!$AD110,"",IF(K$1&gt;'Data Bank'!$AT110,"",IF(AND('Data Bank'!$AC110&lt;100,TODAY()&gt;'Data Bank'!$AT110),1,IF('Data Bank'!$AC110=100,3,IF('Data Bank'!$AC110=0,0,2)))))</f>
        <v>2</v>
      </c>
      <c r="L90" s="177">
        <f ca="1">IF(L$1&lt;'Data Bank'!$AD110,"",IF(L$1&gt;'Data Bank'!$AT110,"",IF(AND('Data Bank'!$AC110&lt;100,TODAY()&gt;'Data Bank'!$AT110),1,IF('Data Bank'!$AC110=100,3,IF('Data Bank'!$AC110=0,0,2)))))</f>
        <v>2</v>
      </c>
      <c r="M90" s="177">
        <f ca="1">IF(M$1&lt;'Data Bank'!$AD110,"",IF(M$1&gt;'Data Bank'!$AT110,"",IF(AND('Data Bank'!$AC110&lt;100,TODAY()&gt;'Data Bank'!$AT110),1,IF('Data Bank'!$AC110=100,3,IF('Data Bank'!$AC110=0,0,2)))))</f>
        <v>2</v>
      </c>
      <c r="N90" s="177">
        <f ca="1">IF(N$1&lt;'Data Bank'!$AD110,"",IF(N$1&gt;'Data Bank'!$AT110,"",IF(AND('Data Bank'!$AC110&lt;100,TODAY()&gt;'Data Bank'!$AT110),1,IF('Data Bank'!$AC110=100,3,IF('Data Bank'!$AC110=0,0,2)))))</f>
        <v>2</v>
      </c>
      <c r="O90" s="177">
        <f ca="1">IF(O$1&lt;'Data Bank'!$AD110,"",IF(O$1&gt;'Data Bank'!$AT110,"",IF(AND('Data Bank'!$AC110&lt;100,TODAY()&gt;'Data Bank'!$AT110),1,IF('Data Bank'!$AC110=100,3,IF('Data Bank'!$AC110=0,0,2)))))</f>
        <v>2</v>
      </c>
      <c r="P90" s="177">
        <f ca="1">IF(P$1&lt;'Data Bank'!$AD110,"",IF(P$1&gt;'Data Bank'!$AT110,"",IF(AND('Data Bank'!$AC110&lt;100,TODAY()&gt;'Data Bank'!$AT110),1,IF('Data Bank'!$AC110=100,3,IF('Data Bank'!$AC110=0,0,2)))))</f>
        <v>2</v>
      </c>
      <c r="Q90" s="177">
        <f ca="1">IF(Q$1&lt;'Data Bank'!$AD110,"",IF(Q$1&gt;'Data Bank'!$AT110,"",IF(AND('Data Bank'!$AC110&lt;100,TODAY()&gt;'Data Bank'!$AT110),1,IF('Data Bank'!$AC110=100,3,IF('Data Bank'!$AC110=0,0,2)))))</f>
        <v>2</v>
      </c>
      <c r="R90" s="177">
        <f ca="1">IF(R$1&lt;'Data Bank'!$AD110,"",IF(R$1&gt;'Data Bank'!$AT110,"",IF(AND('Data Bank'!$AC110&lt;100,TODAY()&gt;'Data Bank'!$AT110),1,IF('Data Bank'!$AC110=100,3,IF('Data Bank'!$AC110=0,0,2)))))</f>
        <v>2</v>
      </c>
    </row>
    <row r="91" spans="1:18">
      <c r="A91" s="115" t="str">
        <f>'Data Bank'!E111</f>
        <v>Askari</v>
      </c>
      <c r="B91" s="178">
        <f ca="1">IF(B$1&lt;'Data Bank'!$AD111,"",IF(B$1&gt;'Data Bank'!$AT111,"",IF(AND('Data Bank'!$AC111&lt;100,TODAY()&gt;'Data Bank'!$AT111),1,IF('Data Bank'!$AC111=100,3,IF('Data Bank'!$AC111=0,0,2)))))</f>
        <v>2</v>
      </c>
      <c r="C91" s="178">
        <f ca="1">IF(C$1&lt;'Data Bank'!$AD111,"",IF(C$1&gt;'Data Bank'!$AT111,"",IF(AND('Data Bank'!$AC111&lt;100,TODAY()&gt;'Data Bank'!$AT111),1,IF('Data Bank'!$AC111=100,3,IF('Data Bank'!$AC111=0,0,2)))))</f>
        <v>2</v>
      </c>
      <c r="D91" s="178">
        <f ca="1">IF(D$1&lt;'Data Bank'!$AD111,"",IF(D$1&gt;'Data Bank'!$AT111,"",IF(AND('Data Bank'!$AC111&lt;100,TODAY()&gt;'Data Bank'!$AT111),1,IF('Data Bank'!$AC111=100,3,IF('Data Bank'!$AC111=0,0,2)))))</f>
        <v>2</v>
      </c>
      <c r="E91" s="178">
        <f ca="1">IF(E$1&lt;'Data Bank'!$AD111,"",IF(E$1&gt;'Data Bank'!$AT111,"",IF(AND('Data Bank'!$AC111&lt;100,TODAY()&gt;'Data Bank'!$AT111),1,IF('Data Bank'!$AC111=100,3,IF('Data Bank'!$AC111=0,0,2)))))</f>
        <v>2</v>
      </c>
      <c r="F91" s="178">
        <f ca="1">IF(F$1&lt;'Data Bank'!$AD111,"",IF(F$1&gt;'Data Bank'!$AT111,"",IF(AND('Data Bank'!$AC111&lt;100,TODAY()&gt;'Data Bank'!$AT111),1,IF('Data Bank'!$AC111=100,3,IF('Data Bank'!$AC111=0,0,2)))))</f>
        <v>2</v>
      </c>
      <c r="G91" s="178">
        <f ca="1">IF(G$1&lt;'Data Bank'!$AD111,"",IF(G$1&gt;'Data Bank'!$AT111,"",IF(AND('Data Bank'!$AC111&lt;100,TODAY()&gt;'Data Bank'!$AT111),1,IF('Data Bank'!$AC111=100,3,IF('Data Bank'!$AC111=0,0,2)))))</f>
        <v>2</v>
      </c>
      <c r="H91" s="178">
        <f ca="1">IF(H$1&lt;'Data Bank'!$AD111,"",IF(H$1&gt;'Data Bank'!$AT111,"",IF(AND('Data Bank'!$AC111&lt;100,TODAY()&gt;'Data Bank'!$AT111),1,IF('Data Bank'!$AC111=100,3,IF('Data Bank'!$AC111=0,0,2)))))</f>
        <v>2</v>
      </c>
      <c r="I91" s="178">
        <f ca="1">IF(I$1&lt;'Data Bank'!$AD111,"",IF(I$1&gt;'Data Bank'!$AT111,"",IF(AND('Data Bank'!$AC111&lt;100,TODAY()&gt;'Data Bank'!$AT111),1,IF('Data Bank'!$AC111=100,3,IF('Data Bank'!$AC111=0,0,2)))))</f>
        <v>2</v>
      </c>
      <c r="J91" s="177">
        <f ca="1">IF(J$1&lt;'Data Bank'!$AD111,"",IF(J$1&gt;'Data Bank'!$AT111,"",IF(AND('Data Bank'!$AC111&lt;100,TODAY()&gt;'Data Bank'!$AT111),1,IF('Data Bank'!$AC111=100,3,IF('Data Bank'!$AC111=0,0,2)))))</f>
        <v>2</v>
      </c>
      <c r="K91" s="177">
        <f ca="1">IF(K$1&lt;'Data Bank'!$AD111,"",IF(K$1&gt;'Data Bank'!$AT111,"",IF(AND('Data Bank'!$AC111&lt;100,TODAY()&gt;'Data Bank'!$AT111),1,IF('Data Bank'!$AC111=100,3,IF('Data Bank'!$AC111=0,0,2)))))</f>
        <v>2</v>
      </c>
      <c r="L91" s="177">
        <f ca="1">IF(L$1&lt;'Data Bank'!$AD111,"",IF(L$1&gt;'Data Bank'!$AT111,"",IF(AND('Data Bank'!$AC111&lt;100,TODAY()&gt;'Data Bank'!$AT111),1,IF('Data Bank'!$AC111=100,3,IF('Data Bank'!$AC111=0,0,2)))))</f>
        <v>2</v>
      </c>
      <c r="M91" s="177">
        <f ca="1">IF(M$1&lt;'Data Bank'!$AD111,"",IF(M$1&gt;'Data Bank'!$AT111,"",IF(AND('Data Bank'!$AC111&lt;100,TODAY()&gt;'Data Bank'!$AT111),1,IF('Data Bank'!$AC111=100,3,IF('Data Bank'!$AC111=0,0,2)))))</f>
        <v>2</v>
      </c>
      <c r="N91" s="177">
        <f ca="1">IF(N$1&lt;'Data Bank'!$AD111,"",IF(N$1&gt;'Data Bank'!$AT111,"",IF(AND('Data Bank'!$AC111&lt;100,TODAY()&gt;'Data Bank'!$AT111),1,IF('Data Bank'!$AC111=100,3,IF('Data Bank'!$AC111=0,0,2)))))</f>
        <v>2</v>
      </c>
      <c r="O91" s="177">
        <f ca="1">IF(O$1&lt;'Data Bank'!$AD111,"",IF(O$1&gt;'Data Bank'!$AT111,"",IF(AND('Data Bank'!$AC111&lt;100,TODAY()&gt;'Data Bank'!$AT111),1,IF('Data Bank'!$AC111=100,3,IF('Data Bank'!$AC111=0,0,2)))))</f>
        <v>2</v>
      </c>
      <c r="P91" s="177">
        <f ca="1">IF(P$1&lt;'Data Bank'!$AD111,"",IF(P$1&gt;'Data Bank'!$AT111,"",IF(AND('Data Bank'!$AC111&lt;100,TODAY()&gt;'Data Bank'!$AT111),1,IF('Data Bank'!$AC111=100,3,IF('Data Bank'!$AC111=0,0,2)))))</f>
        <v>2</v>
      </c>
      <c r="Q91" s="177">
        <f ca="1">IF(Q$1&lt;'Data Bank'!$AD111,"",IF(Q$1&gt;'Data Bank'!$AT111,"",IF(AND('Data Bank'!$AC111&lt;100,TODAY()&gt;'Data Bank'!$AT111),1,IF('Data Bank'!$AC111=100,3,IF('Data Bank'!$AC111=0,0,2)))))</f>
        <v>2</v>
      </c>
      <c r="R91" s="177">
        <f ca="1">IF(R$1&lt;'Data Bank'!$AD111,"",IF(R$1&gt;'Data Bank'!$AT111,"",IF(AND('Data Bank'!$AC111&lt;100,TODAY()&gt;'Data Bank'!$AT111),1,IF('Data Bank'!$AC111=100,3,IF('Data Bank'!$AC111=0,0,2)))))</f>
        <v>2</v>
      </c>
    </row>
    <row r="92" spans="1:18">
      <c r="A92" s="115" t="str">
        <f>'Data Bank'!E112</f>
        <v>Askari 01</v>
      </c>
      <c r="B92" s="178">
        <f ca="1">IF(B$1&lt;'Data Bank'!$AD112,"",IF(B$1&gt;'Data Bank'!$AT112,"",IF(AND('Data Bank'!$AC112&lt;100,TODAY()&gt;'Data Bank'!$AT112),1,IF('Data Bank'!$AC112=100,3,IF('Data Bank'!$AC112=0,0,2)))))</f>
        <v>2</v>
      </c>
      <c r="C92" s="178">
        <f ca="1">IF(C$1&lt;'Data Bank'!$AD112,"",IF(C$1&gt;'Data Bank'!$AT112,"",IF(AND('Data Bank'!$AC112&lt;100,TODAY()&gt;'Data Bank'!$AT112),1,IF('Data Bank'!$AC112=100,3,IF('Data Bank'!$AC112=0,0,2)))))</f>
        <v>2</v>
      </c>
      <c r="D92" s="178">
        <f ca="1">IF(D$1&lt;'Data Bank'!$AD112,"",IF(D$1&gt;'Data Bank'!$AT112,"",IF(AND('Data Bank'!$AC112&lt;100,TODAY()&gt;'Data Bank'!$AT112),1,IF('Data Bank'!$AC112=100,3,IF('Data Bank'!$AC112=0,0,2)))))</f>
        <v>2</v>
      </c>
      <c r="E92" s="178">
        <f ca="1">IF(E$1&lt;'Data Bank'!$AD112,"",IF(E$1&gt;'Data Bank'!$AT112,"",IF(AND('Data Bank'!$AC112&lt;100,TODAY()&gt;'Data Bank'!$AT112),1,IF('Data Bank'!$AC112=100,3,IF('Data Bank'!$AC112=0,0,2)))))</f>
        <v>2</v>
      </c>
      <c r="F92" s="178">
        <f ca="1">IF(F$1&lt;'Data Bank'!$AD112,"",IF(F$1&gt;'Data Bank'!$AT112,"",IF(AND('Data Bank'!$AC112&lt;100,TODAY()&gt;'Data Bank'!$AT112),1,IF('Data Bank'!$AC112=100,3,IF('Data Bank'!$AC112=0,0,2)))))</f>
        <v>2</v>
      </c>
      <c r="G92" s="178">
        <f ca="1">IF(G$1&lt;'Data Bank'!$AD112,"",IF(G$1&gt;'Data Bank'!$AT112,"",IF(AND('Data Bank'!$AC112&lt;100,TODAY()&gt;'Data Bank'!$AT112),1,IF('Data Bank'!$AC112=100,3,IF('Data Bank'!$AC112=0,0,2)))))</f>
        <v>2</v>
      </c>
      <c r="H92" s="178">
        <f ca="1">IF(H$1&lt;'Data Bank'!$AD112,"",IF(H$1&gt;'Data Bank'!$AT112,"",IF(AND('Data Bank'!$AC112&lt;100,TODAY()&gt;'Data Bank'!$AT112),1,IF('Data Bank'!$AC112=100,3,IF('Data Bank'!$AC112=0,0,2)))))</f>
        <v>2</v>
      </c>
      <c r="I92" s="178">
        <f ca="1">IF(I$1&lt;'Data Bank'!$AD112,"",IF(I$1&gt;'Data Bank'!$AT112,"",IF(AND('Data Bank'!$AC112&lt;100,TODAY()&gt;'Data Bank'!$AT112),1,IF('Data Bank'!$AC112=100,3,IF('Data Bank'!$AC112=0,0,2)))))</f>
        <v>2</v>
      </c>
      <c r="J92" s="177">
        <f ca="1">IF(J$1&lt;'Data Bank'!$AD112,"",IF(J$1&gt;'Data Bank'!$AT112,"",IF(AND('Data Bank'!$AC112&lt;100,TODAY()&gt;'Data Bank'!$AT112),1,IF('Data Bank'!$AC112=100,3,IF('Data Bank'!$AC112=0,0,2)))))</f>
        <v>2</v>
      </c>
      <c r="K92" s="177">
        <f ca="1">IF(K$1&lt;'Data Bank'!$AD112,"",IF(K$1&gt;'Data Bank'!$AT112,"",IF(AND('Data Bank'!$AC112&lt;100,TODAY()&gt;'Data Bank'!$AT112),1,IF('Data Bank'!$AC112=100,3,IF('Data Bank'!$AC112=0,0,2)))))</f>
        <v>2</v>
      </c>
      <c r="L92" s="177">
        <f ca="1">IF(L$1&lt;'Data Bank'!$AD112,"",IF(L$1&gt;'Data Bank'!$AT112,"",IF(AND('Data Bank'!$AC112&lt;100,TODAY()&gt;'Data Bank'!$AT112),1,IF('Data Bank'!$AC112=100,3,IF('Data Bank'!$AC112=0,0,2)))))</f>
        <v>2</v>
      </c>
      <c r="M92" s="177">
        <f ca="1">IF(M$1&lt;'Data Bank'!$AD112,"",IF(M$1&gt;'Data Bank'!$AT112,"",IF(AND('Data Bank'!$AC112&lt;100,TODAY()&gt;'Data Bank'!$AT112),1,IF('Data Bank'!$AC112=100,3,IF('Data Bank'!$AC112=0,0,2)))))</f>
        <v>2</v>
      </c>
      <c r="N92" s="177">
        <f ca="1">IF(N$1&lt;'Data Bank'!$AD112,"",IF(N$1&gt;'Data Bank'!$AT112,"",IF(AND('Data Bank'!$AC112&lt;100,TODAY()&gt;'Data Bank'!$AT112),1,IF('Data Bank'!$AC112=100,3,IF('Data Bank'!$AC112=0,0,2)))))</f>
        <v>2</v>
      </c>
      <c r="O92" s="177">
        <f ca="1">IF(O$1&lt;'Data Bank'!$AD112,"",IF(O$1&gt;'Data Bank'!$AT112,"",IF(AND('Data Bank'!$AC112&lt;100,TODAY()&gt;'Data Bank'!$AT112),1,IF('Data Bank'!$AC112=100,3,IF('Data Bank'!$AC112=0,0,2)))))</f>
        <v>2</v>
      </c>
      <c r="P92" s="177">
        <f ca="1">IF(P$1&lt;'Data Bank'!$AD112,"",IF(P$1&gt;'Data Bank'!$AT112,"",IF(AND('Data Bank'!$AC112&lt;100,TODAY()&gt;'Data Bank'!$AT112),1,IF('Data Bank'!$AC112=100,3,IF('Data Bank'!$AC112=0,0,2)))))</f>
        <v>2</v>
      </c>
      <c r="Q92" s="177">
        <f ca="1">IF(Q$1&lt;'Data Bank'!$AD112,"",IF(Q$1&gt;'Data Bank'!$AT112,"",IF(AND('Data Bank'!$AC112&lt;100,TODAY()&gt;'Data Bank'!$AT112),1,IF('Data Bank'!$AC112=100,3,IF('Data Bank'!$AC112=0,0,2)))))</f>
        <v>2</v>
      </c>
      <c r="R92" s="177">
        <f ca="1">IF(R$1&lt;'Data Bank'!$AD112,"",IF(R$1&gt;'Data Bank'!$AT112,"",IF(AND('Data Bank'!$AC112&lt;100,TODAY()&gt;'Data Bank'!$AT112),1,IF('Data Bank'!$AC112=100,3,IF('Data Bank'!$AC112=0,0,2)))))</f>
        <v>2</v>
      </c>
    </row>
    <row r="93" spans="1:18">
      <c r="A93" s="115" t="str">
        <f>'Data Bank'!E113</f>
        <v>Askari 02</v>
      </c>
      <c r="B93" s="178">
        <f ca="1">IF(B$1&lt;'Data Bank'!$AD113,"",IF(B$1&gt;'Data Bank'!$AT113,"",IF(AND('Data Bank'!$AC113&lt;100,TODAY()&gt;'Data Bank'!$AT113),1,IF('Data Bank'!$AC113=100,3,IF('Data Bank'!$AC113=0,0,2)))))</f>
        <v>2</v>
      </c>
      <c r="C93" s="178">
        <f ca="1">IF(C$1&lt;'Data Bank'!$AD113,"",IF(C$1&gt;'Data Bank'!$AT113,"",IF(AND('Data Bank'!$AC113&lt;100,TODAY()&gt;'Data Bank'!$AT113),1,IF('Data Bank'!$AC113=100,3,IF('Data Bank'!$AC113=0,0,2)))))</f>
        <v>2</v>
      </c>
      <c r="D93" s="178">
        <f ca="1">IF(D$1&lt;'Data Bank'!$AD113,"",IF(D$1&gt;'Data Bank'!$AT113,"",IF(AND('Data Bank'!$AC113&lt;100,TODAY()&gt;'Data Bank'!$AT113),1,IF('Data Bank'!$AC113=100,3,IF('Data Bank'!$AC113=0,0,2)))))</f>
        <v>2</v>
      </c>
      <c r="E93" s="178">
        <f ca="1">IF(E$1&lt;'Data Bank'!$AD113,"",IF(E$1&gt;'Data Bank'!$AT113,"",IF(AND('Data Bank'!$AC113&lt;100,TODAY()&gt;'Data Bank'!$AT113),1,IF('Data Bank'!$AC113=100,3,IF('Data Bank'!$AC113=0,0,2)))))</f>
        <v>2</v>
      </c>
      <c r="F93" s="178">
        <f ca="1">IF(F$1&lt;'Data Bank'!$AD113,"",IF(F$1&gt;'Data Bank'!$AT113,"",IF(AND('Data Bank'!$AC113&lt;100,TODAY()&gt;'Data Bank'!$AT113),1,IF('Data Bank'!$AC113=100,3,IF('Data Bank'!$AC113=0,0,2)))))</f>
        <v>2</v>
      </c>
      <c r="G93" s="178">
        <f ca="1">IF(G$1&lt;'Data Bank'!$AD113,"",IF(G$1&gt;'Data Bank'!$AT113,"",IF(AND('Data Bank'!$AC113&lt;100,TODAY()&gt;'Data Bank'!$AT113),1,IF('Data Bank'!$AC113=100,3,IF('Data Bank'!$AC113=0,0,2)))))</f>
        <v>2</v>
      </c>
      <c r="H93" s="178">
        <f ca="1">IF(H$1&lt;'Data Bank'!$AD113,"",IF(H$1&gt;'Data Bank'!$AT113,"",IF(AND('Data Bank'!$AC113&lt;100,TODAY()&gt;'Data Bank'!$AT113),1,IF('Data Bank'!$AC113=100,3,IF('Data Bank'!$AC113=0,0,2)))))</f>
        <v>2</v>
      </c>
      <c r="I93" s="178">
        <f ca="1">IF(I$1&lt;'Data Bank'!$AD113,"",IF(I$1&gt;'Data Bank'!$AT113,"",IF(AND('Data Bank'!$AC113&lt;100,TODAY()&gt;'Data Bank'!$AT113),1,IF('Data Bank'!$AC113=100,3,IF('Data Bank'!$AC113=0,0,2)))))</f>
        <v>2</v>
      </c>
      <c r="J93" s="177">
        <f ca="1">IF(J$1&lt;'Data Bank'!$AD113,"",IF(J$1&gt;'Data Bank'!$AT113,"",IF(AND('Data Bank'!$AC113&lt;100,TODAY()&gt;'Data Bank'!$AT113),1,IF('Data Bank'!$AC113=100,3,IF('Data Bank'!$AC113=0,0,2)))))</f>
        <v>2</v>
      </c>
      <c r="K93" s="177">
        <f ca="1">IF(K$1&lt;'Data Bank'!$AD113,"",IF(K$1&gt;'Data Bank'!$AT113,"",IF(AND('Data Bank'!$AC113&lt;100,TODAY()&gt;'Data Bank'!$AT113),1,IF('Data Bank'!$AC113=100,3,IF('Data Bank'!$AC113=0,0,2)))))</f>
        <v>2</v>
      </c>
      <c r="L93" s="177">
        <f ca="1">IF(L$1&lt;'Data Bank'!$AD113,"",IF(L$1&gt;'Data Bank'!$AT113,"",IF(AND('Data Bank'!$AC113&lt;100,TODAY()&gt;'Data Bank'!$AT113),1,IF('Data Bank'!$AC113=100,3,IF('Data Bank'!$AC113=0,0,2)))))</f>
        <v>2</v>
      </c>
      <c r="M93" s="177">
        <f ca="1">IF(M$1&lt;'Data Bank'!$AD113,"",IF(M$1&gt;'Data Bank'!$AT113,"",IF(AND('Data Bank'!$AC113&lt;100,TODAY()&gt;'Data Bank'!$AT113),1,IF('Data Bank'!$AC113=100,3,IF('Data Bank'!$AC113=0,0,2)))))</f>
        <v>2</v>
      </c>
      <c r="N93" s="177">
        <f ca="1">IF(N$1&lt;'Data Bank'!$AD113,"",IF(N$1&gt;'Data Bank'!$AT113,"",IF(AND('Data Bank'!$AC113&lt;100,TODAY()&gt;'Data Bank'!$AT113),1,IF('Data Bank'!$AC113=100,3,IF('Data Bank'!$AC113=0,0,2)))))</f>
        <v>2</v>
      </c>
      <c r="O93" s="177">
        <f ca="1">IF(O$1&lt;'Data Bank'!$AD113,"",IF(O$1&gt;'Data Bank'!$AT113,"",IF(AND('Data Bank'!$AC113&lt;100,TODAY()&gt;'Data Bank'!$AT113),1,IF('Data Bank'!$AC113=100,3,IF('Data Bank'!$AC113=0,0,2)))))</f>
        <v>2</v>
      </c>
      <c r="P93" s="177">
        <f ca="1">IF(P$1&lt;'Data Bank'!$AD113,"",IF(P$1&gt;'Data Bank'!$AT113,"",IF(AND('Data Bank'!$AC113&lt;100,TODAY()&gt;'Data Bank'!$AT113),1,IF('Data Bank'!$AC113=100,3,IF('Data Bank'!$AC113=0,0,2)))))</f>
        <v>2</v>
      </c>
      <c r="Q93" s="177">
        <f ca="1">IF(Q$1&lt;'Data Bank'!$AD113,"",IF(Q$1&gt;'Data Bank'!$AT113,"",IF(AND('Data Bank'!$AC113&lt;100,TODAY()&gt;'Data Bank'!$AT113),1,IF('Data Bank'!$AC113=100,3,IF('Data Bank'!$AC113=0,0,2)))))</f>
        <v>2</v>
      </c>
      <c r="R93" s="177">
        <f ca="1">IF(R$1&lt;'Data Bank'!$AD113,"",IF(R$1&gt;'Data Bank'!$AT113,"",IF(AND('Data Bank'!$AC113&lt;100,TODAY()&gt;'Data Bank'!$AT113),1,IF('Data Bank'!$AC113=100,3,IF('Data Bank'!$AC113=0,0,2)))))</f>
        <v>2</v>
      </c>
    </row>
    <row r="94" spans="1:18">
      <c r="A94" s="115" t="str">
        <f>'Data Bank'!E114</f>
        <v>Askari 03</v>
      </c>
      <c r="B94" s="178">
        <f ca="1">IF(B$1&lt;'Data Bank'!$AD114,"",IF(B$1&gt;'Data Bank'!$AT114,"",IF(AND('Data Bank'!$AC114&lt;100,TODAY()&gt;'Data Bank'!$AT114),1,IF('Data Bank'!$AC114=100,3,IF('Data Bank'!$AC114=0,0,2)))))</f>
        <v>2</v>
      </c>
      <c r="C94" s="178">
        <f ca="1">IF(C$1&lt;'Data Bank'!$AD114,"",IF(C$1&gt;'Data Bank'!$AT114,"",IF(AND('Data Bank'!$AC114&lt;100,TODAY()&gt;'Data Bank'!$AT114),1,IF('Data Bank'!$AC114=100,3,IF('Data Bank'!$AC114=0,0,2)))))</f>
        <v>2</v>
      </c>
      <c r="D94" s="178">
        <f ca="1">IF(D$1&lt;'Data Bank'!$AD114,"",IF(D$1&gt;'Data Bank'!$AT114,"",IF(AND('Data Bank'!$AC114&lt;100,TODAY()&gt;'Data Bank'!$AT114),1,IF('Data Bank'!$AC114=100,3,IF('Data Bank'!$AC114=0,0,2)))))</f>
        <v>2</v>
      </c>
      <c r="E94" s="178">
        <f ca="1">IF(E$1&lt;'Data Bank'!$AD114,"",IF(E$1&gt;'Data Bank'!$AT114,"",IF(AND('Data Bank'!$AC114&lt;100,TODAY()&gt;'Data Bank'!$AT114),1,IF('Data Bank'!$AC114=100,3,IF('Data Bank'!$AC114=0,0,2)))))</f>
        <v>2</v>
      </c>
      <c r="F94" s="178">
        <f ca="1">IF(F$1&lt;'Data Bank'!$AD114,"",IF(F$1&gt;'Data Bank'!$AT114,"",IF(AND('Data Bank'!$AC114&lt;100,TODAY()&gt;'Data Bank'!$AT114),1,IF('Data Bank'!$AC114=100,3,IF('Data Bank'!$AC114=0,0,2)))))</f>
        <v>2</v>
      </c>
      <c r="G94" s="178">
        <f ca="1">IF(G$1&lt;'Data Bank'!$AD114,"",IF(G$1&gt;'Data Bank'!$AT114,"",IF(AND('Data Bank'!$AC114&lt;100,TODAY()&gt;'Data Bank'!$AT114),1,IF('Data Bank'!$AC114=100,3,IF('Data Bank'!$AC114=0,0,2)))))</f>
        <v>2</v>
      </c>
      <c r="H94" s="178">
        <f ca="1">IF(H$1&lt;'Data Bank'!$AD114,"",IF(H$1&gt;'Data Bank'!$AT114,"",IF(AND('Data Bank'!$AC114&lt;100,TODAY()&gt;'Data Bank'!$AT114),1,IF('Data Bank'!$AC114=100,3,IF('Data Bank'!$AC114=0,0,2)))))</f>
        <v>2</v>
      </c>
      <c r="I94" s="178">
        <f ca="1">IF(I$1&lt;'Data Bank'!$AD114,"",IF(I$1&gt;'Data Bank'!$AT114,"",IF(AND('Data Bank'!$AC114&lt;100,TODAY()&gt;'Data Bank'!$AT114),1,IF('Data Bank'!$AC114=100,3,IF('Data Bank'!$AC114=0,0,2)))))</f>
        <v>2</v>
      </c>
      <c r="J94" s="177">
        <f ca="1">IF(J$1&lt;'Data Bank'!$AD114,"",IF(J$1&gt;'Data Bank'!$AT114,"",IF(AND('Data Bank'!$AC114&lt;100,TODAY()&gt;'Data Bank'!$AT114),1,IF('Data Bank'!$AC114=100,3,IF('Data Bank'!$AC114=0,0,2)))))</f>
        <v>2</v>
      </c>
      <c r="K94" s="177">
        <f ca="1">IF(K$1&lt;'Data Bank'!$AD114,"",IF(K$1&gt;'Data Bank'!$AT114,"",IF(AND('Data Bank'!$AC114&lt;100,TODAY()&gt;'Data Bank'!$AT114),1,IF('Data Bank'!$AC114=100,3,IF('Data Bank'!$AC114=0,0,2)))))</f>
        <v>2</v>
      </c>
      <c r="L94" s="177">
        <f ca="1">IF(L$1&lt;'Data Bank'!$AD114,"",IF(L$1&gt;'Data Bank'!$AT114,"",IF(AND('Data Bank'!$AC114&lt;100,TODAY()&gt;'Data Bank'!$AT114),1,IF('Data Bank'!$AC114=100,3,IF('Data Bank'!$AC114=0,0,2)))))</f>
        <v>2</v>
      </c>
      <c r="M94" s="177">
        <f ca="1">IF(M$1&lt;'Data Bank'!$AD114,"",IF(M$1&gt;'Data Bank'!$AT114,"",IF(AND('Data Bank'!$AC114&lt;100,TODAY()&gt;'Data Bank'!$AT114),1,IF('Data Bank'!$AC114=100,3,IF('Data Bank'!$AC114=0,0,2)))))</f>
        <v>2</v>
      </c>
      <c r="N94" s="177">
        <f ca="1">IF(N$1&lt;'Data Bank'!$AD114,"",IF(N$1&gt;'Data Bank'!$AT114,"",IF(AND('Data Bank'!$AC114&lt;100,TODAY()&gt;'Data Bank'!$AT114),1,IF('Data Bank'!$AC114=100,3,IF('Data Bank'!$AC114=0,0,2)))))</f>
        <v>2</v>
      </c>
      <c r="O94" s="177">
        <f ca="1">IF(O$1&lt;'Data Bank'!$AD114,"",IF(O$1&gt;'Data Bank'!$AT114,"",IF(AND('Data Bank'!$AC114&lt;100,TODAY()&gt;'Data Bank'!$AT114),1,IF('Data Bank'!$AC114=100,3,IF('Data Bank'!$AC114=0,0,2)))))</f>
        <v>2</v>
      </c>
      <c r="P94" s="177">
        <f ca="1">IF(P$1&lt;'Data Bank'!$AD114,"",IF(P$1&gt;'Data Bank'!$AT114,"",IF(AND('Data Bank'!$AC114&lt;100,TODAY()&gt;'Data Bank'!$AT114),1,IF('Data Bank'!$AC114=100,3,IF('Data Bank'!$AC114=0,0,2)))))</f>
        <v>2</v>
      </c>
      <c r="Q94" s="177">
        <f ca="1">IF(Q$1&lt;'Data Bank'!$AD114,"",IF(Q$1&gt;'Data Bank'!$AT114,"",IF(AND('Data Bank'!$AC114&lt;100,TODAY()&gt;'Data Bank'!$AT114),1,IF('Data Bank'!$AC114=100,3,IF('Data Bank'!$AC114=0,0,2)))))</f>
        <v>2</v>
      </c>
      <c r="R94" s="177">
        <f ca="1">IF(R$1&lt;'Data Bank'!$AD114,"",IF(R$1&gt;'Data Bank'!$AT114,"",IF(AND('Data Bank'!$AC114&lt;100,TODAY()&gt;'Data Bank'!$AT114),1,IF('Data Bank'!$AC114=100,3,IF('Data Bank'!$AC114=0,0,2)))))</f>
        <v>2</v>
      </c>
    </row>
    <row r="95" spans="1:18">
      <c r="A95" s="115" t="str">
        <f>'Data Bank'!E115</f>
        <v>Askari 04</v>
      </c>
      <c r="B95" s="178">
        <f ca="1">IF(B$1&lt;'Data Bank'!$AD115,"",IF(B$1&gt;'Data Bank'!$AT115,"",IF(AND('Data Bank'!$AC115&lt;100,TODAY()&gt;'Data Bank'!$AT115),1,IF('Data Bank'!$AC115=100,3,IF('Data Bank'!$AC115=0,0,2)))))</f>
        <v>2</v>
      </c>
      <c r="C95" s="178">
        <f ca="1">IF(C$1&lt;'Data Bank'!$AD115,"",IF(C$1&gt;'Data Bank'!$AT115,"",IF(AND('Data Bank'!$AC115&lt;100,TODAY()&gt;'Data Bank'!$AT115),1,IF('Data Bank'!$AC115=100,3,IF('Data Bank'!$AC115=0,0,2)))))</f>
        <v>2</v>
      </c>
      <c r="D95" s="178">
        <f ca="1">IF(D$1&lt;'Data Bank'!$AD115,"",IF(D$1&gt;'Data Bank'!$AT115,"",IF(AND('Data Bank'!$AC115&lt;100,TODAY()&gt;'Data Bank'!$AT115),1,IF('Data Bank'!$AC115=100,3,IF('Data Bank'!$AC115=0,0,2)))))</f>
        <v>2</v>
      </c>
      <c r="E95" s="178">
        <f ca="1">IF(E$1&lt;'Data Bank'!$AD115,"",IF(E$1&gt;'Data Bank'!$AT115,"",IF(AND('Data Bank'!$AC115&lt;100,TODAY()&gt;'Data Bank'!$AT115),1,IF('Data Bank'!$AC115=100,3,IF('Data Bank'!$AC115=0,0,2)))))</f>
        <v>2</v>
      </c>
      <c r="F95" s="178">
        <f ca="1">IF(F$1&lt;'Data Bank'!$AD115,"",IF(F$1&gt;'Data Bank'!$AT115,"",IF(AND('Data Bank'!$AC115&lt;100,TODAY()&gt;'Data Bank'!$AT115),1,IF('Data Bank'!$AC115=100,3,IF('Data Bank'!$AC115=0,0,2)))))</f>
        <v>2</v>
      </c>
      <c r="G95" s="178">
        <f ca="1">IF(G$1&lt;'Data Bank'!$AD115,"",IF(G$1&gt;'Data Bank'!$AT115,"",IF(AND('Data Bank'!$AC115&lt;100,TODAY()&gt;'Data Bank'!$AT115),1,IF('Data Bank'!$AC115=100,3,IF('Data Bank'!$AC115=0,0,2)))))</f>
        <v>2</v>
      </c>
      <c r="H95" s="178">
        <f ca="1">IF(H$1&lt;'Data Bank'!$AD115,"",IF(H$1&gt;'Data Bank'!$AT115,"",IF(AND('Data Bank'!$AC115&lt;100,TODAY()&gt;'Data Bank'!$AT115),1,IF('Data Bank'!$AC115=100,3,IF('Data Bank'!$AC115=0,0,2)))))</f>
        <v>2</v>
      </c>
      <c r="I95" s="178">
        <f ca="1">IF(I$1&lt;'Data Bank'!$AD115,"",IF(I$1&gt;'Data Bank'!$AT115,"",IF(AND('Data Bank'!$AC115&lt;100,TODAY()&gt;'Data Bank'!$AT115),1,IF('Data Bank'!$AC115=100,3,IF('Data Bank'!$AC115=0,0,2)))))</f>
        <v>2</v>
      </c>
      <c r="J95" s="177">
        <f ca="1">IF(J$1&lt;'Data Bank'!$AD115,"",IF(J$1&gt;'Data Bank'!$AT115,"",IF(AND('Data Bank'!$AC115&lt;100,TODAY()&gt;'Data Bank'!$AT115),1,IF('Data Bank'!$AC115=100,3,IF('Data Bank'!$AC115=0,0,2)))))</f>
        <v>2</v>
      </c>
      <c r="K95" s="177">
        <f ca="1">IF(K$1&lt;'Data Bank'!$AD115,"",IF(K$1&gt;'Data Bank'!$AT115,"",IF(AND('Data Bank'!$AC115&lt;100,TODAY()&gt;'Data Bank'!$AT115),1,IF('Data Bank'!$AC115=100,3,IF('Data Bank'!$AC115=0,0,2)))))</f>
        <v>2</v>
      </c>
      <c r="L95" s="177">
        <f ca="1">IF(L$1&lt;'Data Bank'!$AD115,"",IF(L$1&gt;'Data Bank'!$AT115,"",IF(AND('Data Bank'!$AC115&lt;100,TODAY()&gt;'Data Bank'!$AT115),1,IF('Data Bank'!$AC115=100,3,IF('Data Bank'!$AC115=0,0,2)))))</f>
        <v>2</v>
      </c>
      <c r="M95" s="177">
        <f ca="1">IF(M$1&lt;'Data Bank'!$AD115,"",IF(M$1&gt;'Data Bank'!$AT115,"",IF(AND('Data Bank'!$AC115&lt;100,TODAY()&gt;'Data Bank'!$AT115),1,IF('Data Bank'!$AC115=100,3,IF('Data Bank'!$AC115=0,0,2)))))</f>
        <v>2</v>
      </c>
      <c r="N95" s="177">
        <f ca="1">IF(N$1&lt;'Data Bank'!$AD115,"",IF(N$1&gt;'Data Bank'!$AT115,"",IF(AND('Data Bank'!$AC115&lt;100,TODAY()&gt;'Data Bank'!$AT115),1,IF('Data Bank'!$AC115=100,3,IF('Data Bank'!$AC115=0,0,2)))))</f>
        <v>2</v>
      </c>
      <c r="O95" s="177">
        <f ca="1">IF(O$1&lt;'Data Bank'!$AD115,"",IF(O$1&gt;'Data Bank'!$AT115,"",IF(AND('Data Bank'!$AC115&lt;100,TODAY()&gt;'Data Bank'!$AT115),1,IF('Data Bank'!$AC115=100,3,IF('Data Bank'!$AC115=0,0,2)))))</f>
        <v>2</v>
      </c>
      <c r="P95" s="177">
        <f ca="1">IF(P$1&lt;'Data Bank'!$AD115,"",IF(P$1&gt;'Data Bank'!$AT115,"",IF(AND('Data Bank'!$AC115&lt;100,TODAY()&gt;'Data Bank'!$AT115),1,IF('Data Bank'!$AC115=100,3,IF('Data Bank'!$AC115=0,0,2)))))</f>
        <v>2</v>
      </c>
      <c r="Q95" s="177">
        <f ca="1">IF(Q$1&lt;'Data Bank'!$AD115,"",IF(Q$1&gt;'Data Bank'!$AT115,"",IF(AND('Data Bank'!$AC115&lt;100,TODAY()&gt;'Data Bank'!$AT115),1,IF('Data Bank'!$AC115=100,3,IF('Data Bank'!$AC115=0,0,2)))))</f>
        <v>2</v>
      </c>
      <c r="R95" s="177">
        <f ca="1">IF(R$1&lt;'Data Bank'!$AD115,"",IF(R$1&gt;'Data Bank'!$AT115,"",IF(AND('Data Bank'!$AC115&lt;100,TODAY()&gt;'Data Bank'!$AT115),1,IF('Data Bank'!$AC115=100,3,IF('Data Bank'!$AC115=0,0,2)))))</f>
        <v>2</v>
      </c>
    </row>
    <row r="96" spans="1:18">
      <c r="A96" s="115" t="str">
        <f>'Data Bank'!E117</f>
        <v>Askari-1</v>
      </c>
      <c r="B96" s="178">
        <f ca="1">IF(B$1&lt;'Data Bank'!$AD117,"",IF(B$1&gt;'Data Bank'!$AT117,"",IF(AND('Data Bank'!$AC117&lt;100,TODAY()&gt;'Data Bank'!$AT117),1,IF('Data Bank'!$AC117=100,3,IF('Data Bank'!$AC117=0,0,2)))))</f>
        <v>2</v>
      </c>
      <c r="C96" s="178">
        <f ca="1">IF(C$1&lt;'Data Bank'!$AD117,"",IF(C$1&gt;'Data Bank'!$AT117,"",IF(AND('Data Bank'!$AC117&lt;100,TODAY()&gt;'Data Bank'!$AT117),1,IF('Data Bank'!$AC117=100,3,IF('Data Bank'!$AC117=0,0,2)))))</f>
        <v>2</v>
      </c>
      <c r="D96" s="178">
        <f ca="1">IF(D$1&lt;'Data Bank'!$AD117,"",IF(D$1&gt;'Data Bank'!$AT117,"",IF(AND('Data Bank'!$AC117&lt;100,TODAY()&gt;'Data Bank'!$AT117),1,IF('Data Bank'!$AC117=100,3,IF('Data Bank'!$AC117=0,0,2)))))</f>
        <v>2</v>
      </c>
      <c r="E96" s="178">
        <f ca="1">IF(E$1&lt;'Data Bank'!$AD117,"",IF(E$1&gt;'Data Bank'!$AT117,"",IF(AND('Data Bank'!$AC117&lt;100,TODAY()&gt;'Data Bank'!$AT117),1,IF('Data Bank'!$AC117=100,3,IF('Data Bank'!$AC117=0,0,2)))))</f>
        <v>2</v>
      </c>
      <c r="F96" s="178">
        <f ca="1">IF(F$1&lt;'Data Bank'!$AD117,"",IF(F$1&gt;'Data Bank'!$AT117,"",IF(AND('Data Bank'!$AC117&lt;100,TODAY()&gt;'Data Bank'!$AT117),1,IF('Data Bank'!$AC117=100,3,IF('Data Bank'!$AC117=0,0,2)))))</f>
        <v>2</v>
      </c>
      <c r="G96" s="178">
        <f ca="1">IF(G$1&lt;'Data Bank'!$AD117,"",IF(G$1&gt;'Data Bank'!$AT117,"",IF(AND('Data Bank'!$AC117&lt;100,TODAY()&gt;'Data Bank'!$AT117),1,IF('Data Bank'!$AC117=100,3,IF('Data Bank'!$AC117=0,0,2)))))</f>
        <v>2</v>
      </c>
      <c r="H96" s="178">
        <f ca="1">IF(H$1&lt;'Data Bank'!$AD117,"",IF(H$1&gt;'Data Bank'!$AT117,"",IF(AND('Data Bank'!$AC117&lt;100,TODAY()&gt;'Data Bank'!$AT117),1,IF('Data Bank'!$AC117=100,3,IF('Data Bank'!$AC117=0,0,2)))))</f>
        <v>2</v>
      </c>
      <c r="I96" s="178">
        <f ca="1">IF(I$1&lt;'Data Bank'!$AD117,"",IF(I$1&gt;'Data Bank'!$AT117,"",IF(AND('Data Bank'!$AC117&lt;100,TODAY()&gt;'Data Bank'!$AT117),1,IF('Data Bank'!$AC117=100,3,IF('Data Bank'!$AC117=0,0,2)))))</f>
        <v>2</v>
      </c>
      <c r="J96" s="177">
        <f ca="1">IF(J$1&lt;'Data Bank'!$AD117,"",IF(J$1&gt;'Data Bank'!$AT117,"",IF(AND('Data Bank'!$AC117&lt;100,TODAY()&gt;'Data Bank'!$AT117),1,IF('Data Bank'!$AC117=100,3,IF('Data Bank'!$AC117=0,0,2)))))</f>
        <v>2</v>
      </c>
      <c r="K96" s="177">
        <f ca="1">IF(K$1&lt;'Data Bank'!$AD117,"",IF(K$1&gt;'Data Bank'!$AT117,"",IF(AND('Data Bank'!$AC117&lt;100,TODAY()&gt;'Data Bank'!$AT117),1,IF('Data Bank'!$AC117=100,3,IF('Data Bank'!$AC117=0,0,2)))))</f>
        <v>2</v>
      </c>
      <c r="L96" s="177">
        <f ca="1">IF(L$1&lt;'Data Bank'!$AD117,"",IF(L$1&gt;'Data Bank'!$AT117,"",IF(AND('Data Bank'!$AC117&lt;100,TODAY()&gt;'Data Bank'!$AT117),1,IF('Data Bank'!$AC117=100,3,IF('Data Bank'!$AC117=0,0,2)))))</f>
        <v>2</v>
      </c>
      <c r="M96" s="177">
        <f ca="1">IF(M$1&lt;'Data Bank'!$AD117,"",IF(M$1&gt;'Data Bank'!$AT117,"",IF(AND('Data Bank'!$AC117&lt;100,TODAY()&gt;'Data Bank'!$AT117),1,IF('Data Bank'!$AC117=100,3,IF('Data Bank'!$AC117=0,0,2)))))</f>
        <v>2</v>
      </c>
      <c r="N96" s="177">
        <f ca="1">IF(N$1&lt;'Data Bank'!$AD117,"",IF(N$1&gt;'Data Bank'!$AT117,"",IF(AND('Data Bank'!$AC117&lt;100,TODAY()&gt;'Data Bank'!$AT117),1,IF('Data Bank'!$AC117=100,3,IF('Data Bank'!$AC117=0,0,2)))))</f>
        <v>2</v>
      </c>
      <c r="O96" s="177">
        <f ca="1">IF(O$1&lt;'Data Bank'!$AD117,"",IF(O$1&gt;'Data Bank'!$AT117,"",IF(AND('Data Bank'!$AC117&lt;100,TODAY()&gt;'Data Bank'!$AT117),1,IF('Data Bank'!$AC117=100,3,IF('Data Bank'!$AC117=0,0,2)))))</f>
        <v>2</v>
      </c>
      <c r="P96" s="177">
        <f ca="1">IF(P$1&lt;'Data Bank'!$AD117,"",IF(P$1&gt;'Data Bank'!$AT117,"",IF(AND('Data Bank'!$AC117&lt;100,TODAY()&gt;'Data Bank'!$AT117),1,IF('Data Bank'!$AC117=100,3,IF('Data Bank'!$AC117=0,0,2)))))</f>
        <v>2</v>
      </c>
      <c r="Q96" s="177">
        <f ca="1">IF(Q$1&lt;'Data Bank'!$AD117,"",IF(Q$1&gt;'Data Bank'!$AT117,"",IF(AND('Data Bank'!$AC117&lt;100,TODAY()&gt;'Data Bank'!$AT117),1,IF('Data Bank'!$AC117=100,3,IF('Data Bank'!$AC117=0,0,2)))))</f>
        <v>2</v>
      </c>
      <c r="R96" s="177">
        <f ca="1">IF(R$1&lt;'Data Bank'!$AD117,"",IF(R$1&gt;'Data Bank'!$AT117,"",IF(AND('Data Bank'!$AC117&lt;100,TODAY()&gt;'Data Bank'!$AT117),1,IF('Data Bank'!$AC117=100,3,IF('Data Bank'!$AC117=0,0,2)))))</f>
        <v>2</v>
      </c>
    </row>
    <row r="97" spans="1:18">
      <c r="A97" s="115" t="str">
        <f>'Data Bank'!E118</f>
        <v>Askari-1</v>
      </c>
      <c r="B97" s="178">
        <f ca="1">IF(B$1&lt;'Data Bank'!$AD118,"",IF(B$1&gt;'Data Bank'!$AT118,"",IF(AND('Data Bank'!$AC118&lt;100,TODAY()&gt;'Data Bank'!$AT118),1,IF('Data Bank'!$AC118=100,3,IF('Data Bank'!$AC118=0,0,2)))))</f>
        <v>2</v>
      </c>
      <c r="C97" s="178">
        <f ca="1">IF(C$1&lt;'Data Bank'!$AD118,"",IF(C$1&gt;'Data Bank'!$AT118,"",IF(AND('Data Bank'!$AC118&lt;100,TODAY()&gt;'Data Bank'!$AT118),1,IF('Data Bank'!$AC118=100,3,IF('Data Bank'!$AC118=0,0,2)))))</f>
        <v>2</v>
      </c>
      <c r="D97" s="178">
        <f ca="1">IF(D$1&lt;'Data Bank'!$AD118,"",IF(D$1&gt;'Data Bank'!$AT118,"",IF(AND('Data Bank'!$AC118&lt;100,TODAY()&gt;'Data Bank'!$AT118),1,IF('Data Bank'!$AC118=100,3,IF('Data Bank'!$AC118=0,0,2)))))</f>
        <v>2</v>
      </c>
      <c r="E97" s="178">
        <f ca="1">IF(E$1&lt;'Data Bank'!$AD118,"",IF(E$1&gt;'Data Bank'!$AT118,"",IF(AND('Data Bank'!$AC118&lt;100,TODAY()&gt;'Data Bank'!$AT118),1,IF('Data Bank'!$AC118=100,3,IF('Data Bank'!$AC118=0,0,2)))))</f>
        <v>2</v>
      </c>
      <c r="F97" s="178">
        <f ca="1">IF(F$1&lt;'Data Bank'!$AD118,"",IF(F$1&gt;'Data Bank'!$AT118,"",IF(AND('Data Bank'!$AC118&lt;100,TODAY()&gt;'Data Bank'!$AT118),1,IF('Data Bank'!$AC118=100,3,IF('Data Bank'!$AC118=0,0,2)))))</f>
        <v>2</v>
      </c>
      <c r="G97" s="178">
        <f ca="1">IF(G$1&lt;'Data Bank'!$AD118,"",IF(G$1&gt;'Data Bank'!$AT118,"",IF(AND('Data Bank'!$AC118&lt;100,TODAY()&gt;'Data Bank'!$AT118),1,IF('Data Bank'!$AC118=100,3,IF('Data Bank'!$AC118=0,0,2)))))</f>
        <v>2</v>
      </c>
      <c r="H97" s="178">
        <f ca="1">IF(H$1&lt;'Data Bank'!$AD118,"",IF(H$1&gt;'Data Bank'!$AT118,"",IF(AND('Data Bank'!$AC118&lt;100,TODAY()&gt;'Data Bank'!$AT118),1,IF('Data Bank'!$AC118=100,3,IF('Data Bank'!$AC118=0,0,2)))))</f>
        <v>2</v>
      </c>
      <c r="I97" s="178">
        <f ca="1">IF(I$1&lt;'Data Bank'!$AD118,"",IF(I$1&gt;'Data Bank'!$AT118,"",IF(AND('Data Bank'!$AC118&lt;100,TODAY()&gt;'Data Bank'!$AT118),1,IF('Data Bank'!$AC118=100,3,IF('Data Bank'!$AC118=0,0,2)))))</f>
        <v>2</v>
      </c>
      <c r="J97" s="177">
        <f ca="1">IF(J$1&lt;'Data Bank'!$AD118,"",IF(J$1&gt;'Data Bank'!$AT118,"",IF(AND('Data Bank'!$AC118&lt;100,TODAY()&gt;'Data Bank'!$AT118),1,IF('Data Bank'!$AC118=100,3,IF('Data Bank'!$AC118=0,0,2)))))</f>
        <v>2</v>
      </c>
      <c r="K97" s="177">
        <f ca="1">IF(K$1&lt;'Data Bank'!$AD118,"",IF(K$1&gt;'Data Bank'!$AT118,"",IF(AND('Data Bank'!$AC118&lt;100,TODAY()&gt;'Data Bank'!$AT118),1,IF('Data Bank'!$AC118=100,3,IF('Data Bank'!$AC118=0,0,2)))))</f>
        <v>2</v>
      </c>
      <c r="L97" s="177">
        <f ca="1">IF(L$1&lt;'Data Bank'!$AD118,"",IF(L$1&gt;'Data Bank'!$AT118,"",IF(AND('Data Bank'!$AC118&lt;100,TODAY()&gt;'Data Bank'!$AT118),1,IF('Data Bank'!$AC118=100,3,IF('Data Bank'!$AC118=0,0,2)))))</f>
        <v>2</v>
      </c>
      <c r="M97" s="177">
        <f ca="1">IF(M$1&lt;'Data Bank'!$AD118,"",IF(M$1&gt;'Data Bank'!$AT118,"",IF(AND('Data Bank'!$AC118&lt;100,TODAY()&gt;'Data Bank'!$AT118),1,IF('Data Bank'!$AC118=100,3,IF('Data Bank'!$AC118=0,0,2)))))</f>
        <v>2</v>
      </c>
      <c r="N97" s="177">
        <f ca="1">IF(N$1&lt;'Data Bank'!$AD118,"",IF(N$1&gt;'Data Bank'!$AT118,"",IF(AND('Data Bank'!$AC118&lt;100,TODAY()&gt;'Data Bank'!$AT118),1,IF('Data Bank'!$AC118=100,3,IF('Data Bank'!$AC118=0,0,2)))))</f>
        <v>2</v>
      </c>
      <c r="O97" s="177">
        <f ca="1">IF(O$1&lt;'Data Bank'!$AD118,"",IF(O$1&gt;'Data Bank'!$AT118,"",IF(AND('Data Bank'!$AC118&lt;100,TODAY()&gt;'Data Bank'!$AT118),1,IF('Data Bank'!$AC118=100,3,IF('Data Bank'!$AC118=0,0,2)))))</f>
        <v>2</v>
      </c>
      <c r="P97" s="177">
        <f ca="1">IF(P$1&lt;'Data Bank'!$AD118,"",IF(P$1&gt;'Data Bank'!$AT118,"",IF(AND('Data Bank'!$AC118&lt;100,TODAY()&gt;'Data Bank'!$AT118),1,IF('Data Bank'!$AC118=100,3,IF('Data Bank'!$AC118=0,0,2)))))</f>
        <v>2</v>
      </c>
      <c r="Q97" s="177">
        <f ca="1">IF(Q$1&lt;'Data Bank'!$AD118,"",IF(Q$1&gt;'Data Bank'!$AT118,"",IF(AND('Data Bank'!$AC118&lt;100,TODAY()&gt;'Data Bank'!$AT118),1,IF('Data Bank'!$AC118=100,3,IF('Data Bank'!$AC118=0,0,2)))))</f>
        <v>2</v>
      </c>
      <c r="R97" s="177">
        <f ca="1">IF(R$1&lt;'Data Bank'!$AD118,"",IF(R$1&gt;'Data Bank'!$AT118,"",IF(AND('Data Bank'!$AC118&lt;100,TODAY()&gt;'Data Bank'!$AT118),1,IF('Data Bank'!$AC118=100,3,IF('Data Bank'!$AC118=0,0,2)))))</f>
        <v>2</v>
      </c>
    </row>
    <row r="98" spans="1:18">
      <c r="A98" s="115" t="str">
        <f>'Data Bank'!E119</f>
        <v>Askari-10</v>
      </c>
      <c r="B98" s="178">
        <f ca="1">IF(B$1&lt;'Data Bank'!$AD119,"",IF(B$1&gt;'Data Bank'!$AT119,"",IF(AND('Data Bank'!$AC119&lt;100,TODAY()&gt;'Data Bank'!$AT119),1,IF('Data Bank'!$AC119=100,3,IF('Data Bank'!$AC119=0,0,2)))))</f>
        <v>2</v>
      </c>
      <c r="C98" s="178">
        <f ca="1">IF(C$1&lt;'Data Bank'!$AD119,"",IF(C$1&gt;'Data Bank'!$AT119,"",IF(AND('Data Bank'!$AC119&lt;100,TODAY()&gt;'Data Bank'!$AT119),1,IF('Data Bank'!$AC119=100,3,IF('Data Bank'!$AC119=0,0,2)))))</f>
        <v>2</v>
      </c>
      <c r="D98" s="178">
        <f ca="1">IF(D$1&lt;'Data Bank'!$AD119,"",IF(D$1&gt;'Data Bank'!$AT119,"",IF(AND('Data Bank'!$AC119&lt;100,TODAY()&gt;'Data Bank'!$AT119),1,IF('Data Bank'!$AC119=100,3,IF('Data Bank'!$AC119=0,0,2)))))</f>
        <v>2</v>
      </c>
      <c r="E98" s="178">
        <f ca="1">IF(E$1&lt;'Data Bank'!$AD119,"",IF(E$1&gt;'Data Bank'!$AT119,"",IF(AND('Data Bank'!$AC119&lt;100,TODAY()&gt;'Data Bank'!$AT119),1,IF('Data Bank'!$AC119=100,3,IF('Data Bank'!$AC119=0,0,2)))))</f>
        <v>2</v>
      </c>
      <c r="F98" s="178">
        <f ca="1">IF(F$1&lt;'Data Bank'!$AD119,"",IF(F$1&gt;'Data Bank'!$AT119,"",IF(AND('Data Bank'!$AC119&lt;100,TODAY()&gt;'Data Bank'!$AT119),1,IF('Data Bank'!$AC119=100,3,IF('Data Bank'!$AC119=0,0,2)))))</f>
        <v>2</v>
      </c>
      <c r="G98" s="178">
        <f ca="1">IF(G$1&lt;'Data Bank'!$AD119,"",IF(G$1&gt;'Data Bank'!$AT119,"",IF(AND('Data Bank'!$AC119&lt;100,TODAY()&gt;'Data Bank'!$AT119),1,IF('Data Bank'!$AC119=100,3,IF('Data Bank'!$AC119=0,0,2)))))</f>
        <v>2</v>
      </c>
      <c r="H98" s="178">
        <f ca="1">IF(H$1&lt;'Data Bank'!$AD119,"",IF(H$1&gt;'Data Bank'!$AT119,"",IF(AND('Data Bank'!$AC119&lt;100,TODAY()&gt;'Data Bank'!$AT119),1,IF('Data Bank'!$AC119=100,3,IF('Data Bank'!$AC119=0,0,2)))))</f>
        <v>2</v>
      </c>
      <c r="I98" s="178">
        <f ca="1">IF(I$1&lt;'Data Bank'!$AD119,"",IF(I$1&gt;'Data Bank'!$AT119,"",IF(AND('Data Bank'!$AC119&lt;100,TODAY()&gt;'Data Bank'!$AT119),1,IF('Data Bank'!$AC119=100,3,IF('Data Bank'!$AC119=0,0,2)))))</f>
        <v>2</v>
      </c>
      <c r="J98" s="177">
        <f ca="1">IF(J$1&lt;'Data Bank'!$AD119,"",IF(J$1&gt;'Data Bank'!$AT119,"",IF(AND('Data Bank'!$AC119&lt;100,TODAY()&gt;'Data Bank'!$AT119),1,IF('Data Bank'!$AC119=100,3,IF('Data Bank'!$AC119=0,0,2)))))</f>
        <v>2</v>
      </c>
      <c r="K98" s="177">
        <f ca="1">IF(K$1&lt;'Data Bank'!$AD119,"",IF(K$1&gt;'Data Bank'!$AT119,"",IF(AND('Data Bank'!$AC119&lt;100,TODAY()&gt;'Data Bank'!$AT119),1,IF('Data Bank'!$AC119=100,3,IF('Data Bank'!$AC119=0,0,2)))))</f>
        <v>2</v>
      </c>
      <c r="L98" s="177">
        <f ca="1">IF(L$1&lt;'Data Bank'!$AD119,"",IF(L$1&gt;'Data Bank'!$AT119,"",IF(AND('Data Bank'!$AC119&lt;100,TODAY()&gt;'Data Bank'!$AT119),1,IF('Data Bank'!$AC119=100,3,IF('Data Bank'!$AC119=0,0,2)))))</f>
        <v>2</v>
      </c>
      <c r="M98" s="177">
        <f ca="1">IF(M$1&lt;'Data Bank'!$AD119,"",IF(M$1&gt;'Data Bank'!$AT119,"",IF(AND('Data Bank'!$AC119&lt;100,TODAY()&gt;'Data Bank'!$AT119),1,IF('Data Bank'!$AC119=100,3,IF('Data Bank'!$AC119=0,0,2)))))</f>
        <v>2</v>
      </c>
      <c r="N98" s="177">
        <f ca="1">IF(N$1&lt;'Data Bank'!$AD119,"",IF(N$1&gt;'Data Bank'!$AT119,"",IF(AND('Data Bank'!$AC119&lt;100,TODAY()&gt;'Data Bank'!$AT119),1,IF('Data Bank'!$AC119=100,3,IF('Data Bank'!$AC119=0,0,2)))))</f>
        <v>2</v>
      </c>
      <c r="O98" s="177">
        <f ca="1">IF(O$1&lt;'Data Bank'!$AD119,"",IF(O$1&gt;'Data Bank'!$AT119,"",IF(AND('Data Bank'!$AC119&lt;100,TODAY()&gt;'Data Bank'!$AT119),1,IF('Data Bank'!$AC119=100,3,IF('Data Bank'!$AC119=0,0,2)))))</f>
        <v>2</v>
      </c>
      <c r="P98" s="177">
        <f ca="1">IF(P$1&lt;'Data Bank'!$AD119,"",IF(P$1&gt;'Data Bank'!$AT119,"",IF(AND('Data Bank'!$AC119&lt;100,TODAY()&gt;'Data Bank'!$AT119),1,IF('Data Bank'!$AC119=100,3,IF('Data Bank'!$AC119=0,0,2)))))</f>
        <v>2</v>
      </c>
      <c r="Q98" s="177">
        <f ca="1">IF(Q$1&lt;'Data Bank'!$AD119,"",IF(Q$1&gt;'Data Bank'!$AT119,"",IF(AND('Data Bank'!$AC119&lt;100,TODAY()&gt;'Data Bank'!$AT119),1,IF('Data Bank'!$AC119=100,3,IF('Data Bank'!$AC119=0,0,2)))))</f>
        <v>2</v>
      </c>
      <c r="R98" s="177">
        <f ca="1">IF(R$1&lt;'Data Bank'!$AD119,"",IF(R$1&gt;'Data Bank'!$AT119,"",IF(AND('Data Bank'!$AC119&lt;100,TODAY()&gt;'Data Bank'!$AT119),1,IF('Data Bank'!$AC119=100,3,IF('Data Bank'!$AC119=0,0,2)))))</f>
        <v>2</v>
      </c>
    </row>
    <row r="99" spans="1:18">
      <c r="A99" s="115" t="str">
        <f>'Data Bank'!E120</f>
        <v>Askari-10 P1</v>
      </c>
      <c r="B99" s="178">
        <f ca="1">IF(B$1&lt;'Data Bank'!$AD120,"",IF(B$1&gt;'Data Bank'!$AT120,"",IF(AND('Data Bank'!$AC120&lt;100,TODAY()&gt;'Data Bank'!$AT120),1,IF('Data Bank'!$AC120=100,3,IF('Data Bank'!$AC120=0,0,2)))))</f>
        <v>1</v>
      </c>
      <c r="C99" s="178">
        <f ca="1">IF(C$1&lt;'Data Bank'!$AD120,"",IF(C$1&gt;'Data Bank'!$AT120,"",IF(AND('Data Bank'!$AC120&lt;100,TODAY()&gt;'Data Bank'!$AT120),1,IF('Data Bank'!$AC120=100,3,IF('Data Bank'!$AC120=0,0,2)))))</f>
        <v>1</v>
      </c>
      <c r="D99" s="178" t="str">
        <f ca="1">IF(D$1&lt;'Data Bank'!$AD120,"",IF(D$1&gt;'Data Bank'!$AT120,"",IF(AND('Data Bank'!$AC120&lt;100,TODAY()&gt;'Data Bank'!$AT120),1,IF('Data Bank'!$AC120=100,3,IF('Data Bank'!$AC120=0,0,2)))))</f>
        <v/>
      </c>
      <c r="E99" s="178" t="str">
        <f ca="1">IF(E$1&lt;'Data Bank'!$AD120,"",IF(E$1&gt;'Data Bank'!$AT120,"",IF(AND('Data Bank'!$AC120&lt;100,TODAY()&gt;'Data Bank'!$AT120),1,IF('Data Bank'!$AC120=100,3,IF('Data Bank'!$AC120=0,0,2)))))</f>
        <v/>
      </c>
      <c r="F99" s="178" t="str">
        <f ca="1">IF(F$1&lt;'Data Bank'!$AD120,"",IF(F$1&gt;'Data Bank'!$AT120,"",IF(AND('Data Bank'!$AC120&lt;100,TODAY()&gt;'Data Bank'!$AT120),1,IF('Data Bank'!$AC120=100,3,IF('Data Bank'!$AC120=0,0,2)))))</f>
        <v/>
      </c>
      <c r="G99" s="178" t="str">
        <f ca="1">IF(G$1&lt;'Data Bank'!$AD120,"",IF(G$1&gt;'Data Bank'!$AT120,"",IF(AND('Data Bank'!$AC120&lt;100,TODAY()&gt;'Data Bank'!$AT120),1,IF('Data Bank'!$AC120=100,3,IF('Data Bank'!$AC120=0,0,2)))))</f>
        <v/>
      </c>
      <c r="H99" s="178" t="str">
        <f ca="1">IF(H$1&lt;'Data Bank'!$AD120,"",IF(H$1&gt;'Data Bank'!$AT120,"",IF(AND('Data Bank'!$AC120&lt;100,TODAY()&gt;'Data Bank'!$AT120),1,IF('Data Bank'!$AC120=100,3,IF('Data Bank'!$AC120=0,0,2)))))</f>
        <v/>
      </c>
      <c r="I99" s="178" t="str">
        <f ca="1">IF(I$1&lt;'Data Bank'!$AD120,"",IF(I$1&gt;'Data Bank'!$AT120,"",IF(AND('Data Bank'!$AC120&lt;100,TODAY()&gt;'Data Bank'!$AT120),1,IF('Data Bank'!$AC120=100,3,IF('Data Bank'!$AC120=0,0,2)))))</f>
        <v/>
      </c>
      <c r="J99" s="177" t="str">
        <f ca="1">IF(J$1&lt;'Data Bank'!$AD120,"",IF(J$1&gt;'Data Bank'!$AT120,"",IF(AND('Data Bank'!$AC120&lt;100,TODAY()&gt;'Data Bank'!$AT120),1,IF('Data Bank'!$AC120=100,3,IF('Data Bank'!$AC120=0,0,2)))))</f>
        <v/>
      </c>
      <c r="K99" s="177" t="str">
        <f ca="1">IF(K$1&lt;'Data Bank'!$AD120,"",IF(K$1&gt;'Data Bank'!$AT120,"",IF(AND('Data Bank'!$AC120&lt;100,TODAY()&gt;'Data Bank'!$AT120),1,IF('Data Bank'!$AC120=100,3,IF('Data Bank'!$AC120=0,0,2)))))</f>
        <v/>
      </c>
      <c r="L99" s="177" t="str">
        <f ca="1">IF(L$1&lt;'Data Bank'!$AD120,"",IF(L$1&gt;'Data Bank'!$AT120,"",IF(AND('Data Bank'!$AC120&lt;100,TODAY()&gt;'Data Bank'!$AT120),1,IF('Data Bank'!$AC120=100,3,IF('Data Bank'!$AC120=0,0,2)))))</f>
        <v/>
      </c>
      <c r="M99" s="177" t="str">
        <f ca="1">IF(M$1&lt;'Data Bank'!$AD120,"",IF(M$1&gt;'Data Bank'!$AT120,"",IF(AND('Data Bank'!$AC120&lt;100,TODAY()&gt;'Data Bank'!$AT120),1,IF('Data Bank'!$AC120=100,3,IF('Data Bank'!$AC120=0,0,2)))))</f>
        <v/>
      </c>
      <c r="N99" s="177" t="str">
        <f ca="1">IF(N$1&lt;'Data Bank'!$AD120,"",IF(N$1&gt;'Data Bank'!$AT120,"",IF(AND('Data Bank'!$AC120&lt;100,TODAY()&gt;'Data Bank'!$AT120),1,IF('Data Bank'!$AC120=100,3,IF('Data Bank'!$AC120=0,0,2)))))</f>
        <v/>
      </c>
      <c r="O99" s="177" t="str">
        <f ca="1">IF(O$1&lt;'Data Bank'!$AD120,"",IF(O$1&gt;'Data Bank'!$AT120,"",IF(AND('Data Bank'!$AC120&lt;100,TODAY()&gt;'Data Bank'!$AT120),1,IF('Data Bank'!$AC120=100,3,IF('Data Bank'!$AC120=0,0,2)))))</f>
        <v/>
      </c>
      <c r="P99" s="177" t="str">
        <f ca="1">IF(P$1&lt;'Data Bank'!$AD120,"",IF(P$1&gt;'Data Bank'!$AT120,"",IF(AND('Data Bank'!$AC120&lt;100,TODAY()&gt;'Data Bank'!$AT120),1,IF('Data Bank'!$AC120=100,3,IF('Data Bank'!$AC120=0,0,2)))))</f>
        <v/>
      </c>
      <c r="Q99" s="177" t="str">
        <f ca="1">IF(Q$1&lt;'Data Bank'!$AD120,"",IF(Q$1&gt;'Data Bank'!$AT120,"",IF(AND('Data Bank'!$AC120&lt;100,TODAY()&gt;'Data Bank'!$AT120),1,IF('Data Bank'!$AC120=100,3,IF('Data Bank'!$AC120=0,0,2)))))</f>
        <v/>
      </c>
      <c r="R99" s="177" t="str">
        <f ca="1">IF(R$1&lt;'Data Bank'!$AD120,"",IF(R$1&gt;'Data Bank'!$AT120,"",IF(AND('Data Bank'!$AC120&lt;100,TODAY()&gt;'Data Bank'!$AT120),1,IF('Data Bank'!$AC120=100,3,IF('Data Bank'!$AC120=0,0,2)))))</f>
        <v/>
      </c>
    </row>
    <row r="100" spans="1:18">
      <c r="A100" s="115" t="str">
        <f>'Data Bank'!E121</f>
        <v>Askari-10 P2</v>
      </c>
      <c r="B100" s="178">
        <f ca="1">IF(B$1&lt;'Data Bank'!$AD121,"",IF(B$1&gt;'Data Bank'!$AT121,"",IF(AND('Data Bank'!$AC121&lt;100,TODAY()&gt;'Data Bank'!$AT121),1,IF('Data Bank'!$AC121=100,3,IF('Data Bank'!$AC121=0,0,2)))))</f>
        <v>1</v>
      </c>
      <c r="C100" s="178">
        <f ca="1">IF(C$1&lt;'Data Bank'!$AD121,"",IF(C$1&gt;'Data Bank'!$AT121,"",IF(AND('Data Bank'!$AC121&lt;100,TODAY()&gt;'Data Bank'!$AT121),1,IF('Data Bank'!$AC121=100,3,IF('Data Bank'!$AC121=0,0,2)))))</f>
        <v>1</v>
      </c>
      <c r="D100" s="178" t="str">
        <f ca="1">IF(D$1&lt;'Data Bank'!$AD121,"",IF(D$1&gt;'Data Bank'!$AT121,"",IF(AND('Data Bank'!$AC121&lt;100,TODAY()&gt;'Data Bank'!$AT121),1,IF('Data Bank'!$AC121=100,3,IF('Data Bank'!$AC121=0,0,2)))))</f>
        <v/>
      </c>
      <c r="E100" s="178" t="str">
        <f ca="1">IF(E$1&lt;'Data Bank'!$AD121,"",IF(E$1&gt;'Data Bank'!$AT121,"",IF(AND('Data Bank'!$AC121&lt;100,TODAY()&gt;'Data Bank'!$AT121),1,IF('Data Bank'!$AC121=100,3,IF('Data Bank'!$AC121=0,0,2)))))</f>
        <v/>
      </c>
      <c r="F100" s="178" t="str">
        <f ca="1">IF(F$1&lt;'Data Bank'!$AD121,"",IF(F$1&gt;'Data Bank'!$AT121,"",IF(AND('Data Bank'!$AC121&lt;100,TODAY()&gt;'Data Bank'!$AT121),1,IF('Data Bank'!$AC121=100,3,IF('Data Bank'!$AC121=0,0,2)))))</f>
        <v/>
      </c>
      <c r="G100" s="178" t="str">
        <f ca="1">IF(G$1&lt;'Data Bank'!$AD121,"",IF(G$1&gt;'Data Bank'!$AT121,"",IF(AND('Data Bank'!$AC121&lt;100,TODAY()&gt;'Data Bank'!$AT121),1,IF('Data Bank'!$AC121=100,3,IF('Data Bank'!$AC121=0,0,2)))))</f>
        <v/>
      </c>
      <c r="H100" s="178" t="str">
        <f ca="1">IF(H$1&lt;'Data Bank'!$AD121,"",IF(H$1&gt;'Data Bank'!$AT121,"",IF(AND('Data Bank'!$AC121&lt;100,TODAY()&gt;'Data Bank'!$AT121),1,IF('Data Bank'!$AC121=100,3,IF('Data Bank'!$AC121=0,0,2)))))</f>
        <v/>
      </c>
      <c r="I100" s="178" t="str">
        <f ca="1">IF(I$1&lt;'Data Bank'!$AD121,"",IF(I$1&gt;'Data Bank'!$AT121,"",IF(AND('Data Bank'!$AC121&lt;100,TODAY()&gt;'Data Bank'!$AT121),1,IF('Data Bank'!$AC121=100,3,IF('Data Bank'!$AC121=0,0,2)))))</f>
        <v/>
      </c>
      <c r="J100" s="177" t="str">
        <f ca="1">IF(J$1&lt;'Data Bank'!$AD121,"",IF(J$1&gt;'Data Bank'!$AT121,"",IF(AND('Data Bank'!$AC121&lt;100,TODAY()&gt;'Data Bank'!$AT121),1,IF('Data Bank'!$AC121=100,3,IF('Data Bank'!$AC121=0,0,2)))))</f>
        <v/>
      </c>
      <c r="K100" s="177" t="str">
        <f ca="1">IF(K$1&lt;'Data Bank'!$AD121,"",IF(K$1&gt;'Data Bank'!$AT121,"",IF(AND('Data Bank'!$AC121&lt;100,TODAY()&gt;'Data Bank'!$AT121),1,IF('Data Bank'!$AC121=100,3,IF('Data Bank'!$AC121=0,0,2)))))</f>
        <v/>
      </c>
      <c r="L100" s="177" t="str">
        <f ca="1">IF(L$1&lt;'Data Bank'!$AD121,"",IF(L$1&gt;'Data Bank'!$AT121,"",IF(AND('Data Bank'!$AC121&lt;100,TODAY()&gt;'Data Bank'!$AT121),1,IF('Data Bank'!$AC121=100,3,IF('Data Bank'!$AC121=0,0,2)))))</f>
        <v/>
      </c>
      <c r="M100" s="177" t="str">
        <f ca="1">IF(M$1&lt;'Data Bank'!$AD121,"",IF(M$1&gt;'Data Bank'!$AT121,"",IF(AND('Data Bank'!$AC121&lt;100,TODAY()&gt;'Data Bank'!$AT121),1,IF('Data Bank'!$AC121=100,3,IF('Data Bank'!$AC121=0,0,2)))))</f>
        <v/>
      </c>
      <c r="N100" s="177" t="str">
        <f ca="1">IF(N$1&lt;'Data Bank'!$AD121,"",IF(N$1&gt;'Data Bank'!$AT121,"",IF(AND('Data Bank'!$AC121&lt;100,TODAY()&gt;'Data Bank'!$AT121),1,IF('Data Bank'!$AC121=100,3,IF('Data Bank'!$AC121=0,0,2)))))</f>
        <v/>
      </c>
      <c r="O100" s="177" t="str">
        <f ca="1">IF(O$1&lt;'Data Bank'!$AD121,"",IF(O$1&gt;'Data Bank'!$AT121,"",IF(AND('Data Bank'!$AC121&lt;100,TODAY()&gt;'Data Bank'!$AT121),1,IF('Data Bank'!$AC121=100,3,IF('Data Bank'!$AC121=0,0,2)))))</f>
        <v/>
      </c>
      <c r="P100" s="177" t="str">
        <f ca="1">IF(P$1&lt;'Data Bank'!$AD121,"",IF(P$1&gt;'Data Bank'!$AT121,"",IF(AND('Data Bank'!$AC121&lt;100,TODAY()&gt;'Data Bank'!$AT121),1,IF('Data Bank'!$AC121=100,3,IF('Data Bank'!$AC121=0,0,2)))))</f>
        <v/>
      </c>
      <c r="Q100" s="177" t="str">
        <f ca="1">IF(Q$1&lt;'Data Bank'!$AD121,"",IF(Q$1&gt;'Data Bank'!$AT121,"",IF(AND('Data Bank'!$AC121&lt;100,TODAY()&gt;'Data Bank'!$AT121),1,IF('Data Bank'!$AC121=100,3,IF('Data Bank'!$AC121=0,0,2)))))</f>
        <v/>
      </c>
      <c r="R100" s="177" t="str">
        <f ca="1">IF(R$1&lt;'Data Bank'!$AD121,"",IF(R$1&gt;'Data Bank'!$AT121,"",IF(AND('Data Bank'!$AC121&lt;100,TODAY()&gt;'Data Bank'!$AT121),1,IF('Data Bank'!$AC121=100,3,IF('Data Bank'!$AC121=0,0,2)))))</f>
        <v/>
      </c>
    </row>
    <row r="101" spans="1:18">
      <c r="A101" s="115" t="str">
        <f>'Data Bank'!E122</f>
        <v>Askari-10 Sec-S</v>
      </c>
      <c r="B101" s="178">
        <f ca="1">IF(B$1&lt;'Data Bank'!$AD122,"",IF(B$1&gt;'Data Bank'!$AT122,"",IF(AND('Data Bank'!$AC122&lt;100,TODAY()&gt;'Data Bank'!$AT122),1,IF('Data Bank'!$AC122=100,3,IF('Data Bank'!$AC122=0,0,2)))))</f>
        <v>1</v>
      </c>
      <c r="C101" s="178">
        <f ca="1">IF(C$1&lt;'Data Bank'!$AD122,"",IF(C$1&gt;'Data Bank'!$AT122,"",IF(AND('Data Bank'!$AC122&lt;100,TODAY()&gt;'Data Bank'!$AT122),1,IF('Data Bank'!$AC122=100,3,IF('Data Bank'!$AC122=0,0,2)))))</f>
        <v>1</v>
      </c>
      <c r="D101" s="178" t="str">
        <f ca="1">IF(D$1&lt;'Data Bank'!$AD122,"",IF(D$1&gt;'Data Bank'!$AT122,"",IF(AND('Data Bank'!$AC122&lt;100,TODAY()&gt;'Data Bank'!$AT122),1,IF('Data Bank'!$AC122=100,3,IF('Data Bank'!$AC122=0,0,2)))))</f>
        <v/>
      </c>
      <c r="E101" s="178" t="str">
        <f ca="1">IF(E$1&lt;'Data Bank'!$AD122,"",IF(E$1&gt;'Data Bank'!$AT122,"",IF(AND('Data Bank'!$AC122&lt;100,TODAY()&gt;'Data Bank'!$AT122),1,IF('Data Bank'!$AC122=100,3,IF('Data Bank'!$AC122=0,0,2)))))</f>
        <v/>
      </c>
      <c r="F101" s="178" t="str">
        <f ca="1">IF(F$1&lt;'Data Bank'!$AD122,"",IF(F$1&gt;'Data Bank'!$AT122,"",IF(AND('Data Bank'!$AC122&lt;100,TODAY()&gt;'Data Bank'!$AT122),1,IF('Data Bank'!$AC122=100,3,IF('Data Bank'!$AC122=0,0,2)))))</f>
        <v/>
      </c>
      <c r="G101" s="178" t="str">
        <f ca="1">IF(G$1&lt;'Data Bank'!$AD122,"",IF(G$1&gt;'Data Bank'!$AT122,"",IF(AND('Data Bank'!$AC122&lt;100,TODAY()&gt;'Data Bank'!$AT122),1,IF('Data Bank'!$AC122=100,3,IF('Data Bank'!$AC122=0,0,2)))))</f>
        <v/>
      </c>
      <c r="H101" s="178" t="str">
        <f ca="1">IF(H$1&lt;'Data Bank'!$AD122,"",IF(H$1&gt;'Data Bank'!$AT122,"",IF(AND('Data Bank'!$AC122&lt;100,TODAY()&gt;'Data Bank'!$AT122),1,IF('Data Bank'!$AC122=100,3,IF('Data Bank'!$AC122=0,0,2)))))</f>
        <v/>
      </c>
      <c r="I101" s="178" t="str">
        <f ca="1">IF(I$1&lt;'Data Bank'!$AD122,"",IF(I$1&gt;'Data Bank'!$AT122,"",IF(AND('Data Bank'!$AC122&lt;100,TODAY()&gt;'Data Bank'!$AT122),1,IF('Data Bank'!$AC122=100,3,IF('Data Bank'!$AC122=0,0,2)))))</f>
        <v/>
      </c>
      <c r="J101" s="177" t="str">
        <f ca="1">IF(J$1&lt;'Data Bank'!$AD122,"",IF(J$1&gt;'Data Bank'!$AT122,"",IF(AND('Data Bank'!$AC122&lt;100,TODAY()&gt;'Data Bank'!$AT122),1,IF('Data Bank'!$AC122=100,3,IF('Data Bank'!$AC122=0,0,2)))))</f>
        <v/>
      </c>
      <c r="K101" s="177" t="str">
        <f ca="1">IF(K$1&lt;'Data Bank'!$AD122,"",IF(K$1&gt;'Data Bank'!$AT122,"",IF(AND('Data Bank'!$AC122&lt;100,TODAY()&gt;'Data Bank'!$AT122),1,IF('Data Bank'!$AC122=100,3,IF('Data Bank'!$AC122=0,0,2)))))</f>
        <v/>
      </c>
      <c r="L101" s="177" t="str">
        <f ca="1">IF(L$1&lt;'Data Bank'!$AD122,"",IF(L$1&gt;'Data Bank'!$AT122,"",IF(AND('Data Bank'!$AC122&lt;100,TODAY()&gt;'Data Bank'!$AT122),1,IF('Data Bank'!$AC122=100,3,IF('Data Bank'!$AC122=0,0,2)))))</f>
        <v/>
      </c>
      <c r="M101" s="177" t="str">
        <f ca="1">IF(M$1&lt;'Data Bank'!$AD122,"",IF(M$1&gt;'Data Bank'!$AT122,"",IF(AND('Data Bank'!$AC122&lt;100,TODAY()&gt;'Data Bank'!$AT122),1,IF('Data Bank'!$AC122=100,3,IF('Data Bank'!$AC122=0,0,2)))))</f>
        <v/>
      </c>
      <c r="N101" s="177" t="str">
        <f ca="1">IF(N$1&lt;'Data Bank'!$AD122,"",IF(N$1&gt;'Data Bank'!$AT122,"",IF(AND('Data Bank'!$AC122&lt;100,TODAY()&gt;'Data Bank'!$AT122),1,IF('Data Bank'!$AC122=100,3,IF('Data Bank'!$AC122=0,0,2)))))</f>
        <v/>
      </c>
      <c r="O101" s="177" t="str">
        <f ca="1">IF(O$1&lt;'Data Bank'!$AD122,"",IF(O$1&gt;'Data Bank'!$AT122,"",IF(AND('Data Bank'!$AC122&lt;100,TODAY()&gt;'Data Bank'!$AT122),1,IF('Data Bank'!$AC122=100,3,IF('Data Bank'!$AC122=0,0,2)))))</f>
        <v/>
      </c>
      <c r="P101" s="177" t="str">
        <f ca="1">IF(P$1&lt;'Data Bank'!$AD122,"",IF(P$1&gt;'Data Bank'!$AT122,"",IF(AND('Data Bank'!$AC122&lt;100,TODAY()&gt;'Data Bank'!$AT122),1,IF('Data Bank'!$AC122=100,3,IF('Data Bank'!$AC122=0,0,2)))))</f>
        <v/>
      </c>
      <c r="Q101" s="177" t="str">
        <f ca="1">IF(Q$1&lt;'Data Bank'!$AD122,"",IF(Q$1&gt;'Data Bank'!$AT122,"",IF(AND('Data Bank'!$AC122&lt;100,TODAY()&gt;'Data Bank'!$AT122),1,IF('Data Bank'!$AC122=100,3,IF('Data Bank'!$AC122=0,0,2)))))</f>
        <v/>
      </c>
      <c r="R101" s="177" t="str">
        <f ca="1">IF(R$1&lt;'Data Bank'!$AD122,"",IF(R$1&gt;'Data Bank'!$AT122,"",IF(AND('Data Bank'!$AC122&lt;100,TODAY()&gt;'Data Bank'!$AT122),1,IF('Data Bank'!$AC122=100,3,IF('Data Bank'!$AC122=0,0,2)))))</f>
        <v/>
      </c>
    </row>
    <row r="102" spans="1:18">
      <c r="A102" s="115" t="str">
        <f>'Data Bank'!E123</f>
        <v>Askari-11 P1</v>
      </c>
      <c r="B102" s="178">
        <f ca="1">IF(B$1&lt;'Data Bank'!$AD123,"",IF(B$1&gt;'Data Bank'!$AT123,"",IF(AND('Data Bank'!$AC123&lt;100,TODAY()&gt;'Data Bank'!$AT123),1,IF('Data Bank'!$AC123=100,3,IF('Data Bank'!$AC123=0,0,2)))))</f>
        <v>0</v>
      </c>
      <c r="C102" s="178">
        <f ca="1">IF(C$1&lt;'Data Bank'!$AD123,"",IF(C$1&gt;'Data Bank'!$AT123,"",IF(AND('Data Bank'!$AC123&lt;100,TODAY()&gt;'Data Bank'!$AT123),1,IF('Data Bank'!$AC123=100,3,IF('Data Bank'!$AC123=0,0,2)))))</f>
        <v>0</v>
      </c>
      <c r="D102" s="178">
        <f ca="1">IF(D$1&lt;'Data Bank'!$AD123,"",IF(D$1&gt;'Data Bank'!$AT123,"",IF(AND('Data Bank'!$AC123&lt;100,TODAY()&gt;'Data Bank'!$AT123),1,IF('Data Bank'!$AC123=100,3,IF('Data Bank'!$AC123=0,0,2)))))</f>
        <v>0</v>
      </c>
      <c r="E102" s="178">
        <f ca="1">IF(E$1&lt;'Data Bank'!$AD123,"",IF(E$1&gt;'Data Bank'!$AT123,"",IF(AND('Data Bank'!$AC123&lt;100,TODAY()&gt;'Data Bank'!$AT123),1,IF('Data Bank'!$AC123=100,3,IF('Data Bank'!$AC123=0,0,2)))))</f>
        <v>0</v>
      </c>
      <c r="F102" s="178">
        <f ca="1">IF(F$1&lt;'Data Bank'!$AD123,"",IF(F$1&gt;'Data Bank'!$AT123,"",IF(AND('Data Bank'!$AC123&lt;100,TODAY()&gt;'Data Bank'!$AT123),1,IF('Data Bank'!$AC123=100,3,IF('Data Bank'!$AC123=0,0,2)))))</f>
        <v>0</v>
      </c>
      <c r="G102" s="178">
        <f ca="1">IF(G$1&lt;'Data Bank'!$AD123,"",IF(G$1&gt;'Data Bank'!$AT123,"",IF(AND('Data Bank'!$AC123&lt;100,TODAY()&gt;'Data Bank'!$AT123),1,IF('Data Bank'!$AC123=100,3,IF('Data Bank'!$AC123=0,0,2)))))</f>
        <v>0</v>
      </c>
      <c r="H102" s="178">
        <f ca="1">IF(H$1&lt;'Data Bank'!$AD123,"",IF(H$1&gt;'Data Bank'!$AT123,"",IF(AND('Data Bank'!$AC123&lt;100,TODAY()&gt;'Data Bank'!$AT123),1,IF('Data Bank'!$AC123=100,3,IF('Data Bank'!$AC123=0,0,2)))))</f>
        <v>0</v>
      </c>
      <c r="I102" s="178">
        <f ca="1">IF(I$1&lt;'Data Bank'!$AD123,"",IF(I$1&gt;'Data Bank'!$AT123,"",IF(AND('Data Bank'!$AC123&lt;100,TODAY()&gt;'Data Bank'!$AT123),1,IF('Data Bank'!$AC123=100,3,IF('Data Bank'!$AC123=0,0,2)))))</f>
        <v>0</v>
      </c>
      <c r="J102" s="177">
        <f ca="1">IF(J$1&lt;'Data Bank'!$AD123,"",IF(J$1&gt;'Data Bank'!$AT123,"",IF(AND('Data Bank'!$AC123&lt;100,TODAY()&gt;'Data Bank'!$AT123),1,IF('Data Bank'!$AC123=100,3,IF('Data Bank'!$AC123=0,0,2)))))</f>
        <v>0</v>
      </c>
      <c r="K102" s="177">
        <f ca="1">IF(K$1&lt;'Data Bank'!$AD123,"",IF(K$1&gt;'Data Bank'!$AT123,"",IF(AND('Data Bank'!$AC123&lt;100,TODAY()&gt;'Data Bank'!$AT123),1,IF('Data Bank'!$AC123=100,3,IF('Data Bank'!$AC123=0,0,2)))))</f>
        <v>0</v>
      </c>
      <c r="L102" s="177">
        <f ca="1">IF(L$1&lt;'Data Bank'!$AD123,"",IF(L$1&gt;'Data Bank'!$AT123,"",IF(AND('Data Bank'!$AC123&lt;100,TODAY()&gt;'Data Bank'!$AT123),1,IF('Data Bank'!$AC123=100,3,IF('Data Bank'!$AC123=0,0,2)))))</f>
        <v>0</v>
      </c>
      <c r="M102" s="177">
        <f ca="1">IF(M$1&lt;'Data Bank'!$AD123,"",IF(M$1&gt;'Data Bank'!$AT123,"",IF(AND('Data Bank'!$AC123&lt;100,TODAY()&gt;'Data Bank'!$AT123),1,IF('Data Bank'!$AC123=100,3,IF('Data Bank'!$AC123=0,0,2)))))</f>
        <v>0</v>
      </c>
      <c r="N102" s="177">
        <f ca="1">IF(N$1&lt;'Data Bank'!$AD123,"",IF(N$1&gt;'Data Bank'!$AT123,"",IF(AND('Data Bank'!$AC123&lt;100,TODAY()&gt;'Data Bank'!$AT123),1,IF('Data Bank'!$AC123=100,3,IF('Data Bank'!$AC123=0,0,2)))))</f>
        <v>0</v>
      </c>
      <c r="O102" s="177">
        <f ca="1">IF(O$1&lt;'Data Bank'!$AD123,"",IF(O$1&gt;'Data Bank'!$AT123,"",IF(AND('Data Bank'!$AC123&lt;100,TODAY()&gt;'Data Bank'!$AT123),1,IF('Data Bank'!$AC123=100,3,IF('Data Bank'!$AC123=0,0,2)))))</f>
        <v>0</v>
      </c>
      <c r="P102" s="177">
        <f ca="1">IF(P$1&lt;'Data Bank'!$AD123,"",IF(P$1&gt;'Data Bank'!$AT123,"",IF(AND('Data Bank'!$AC123&lt;100,TODAY()&gt;'Data Bank'!$AT123),1,IF('Data Bank'!$AC123=100,3,IF('Data Bank'!$AC123=0,0,2)))))</f>
        <v>0</v>
      </c>
      <c r="Q102" s="177">
        <f ca="1">IF(Q$1&lt;'Data Bank'!$AD123,"",IF(Q$1&gt;'Data Bank'!$AT123,"",IF(AND('Data Bank'!$AC123&lt;100,TODAY()&gt;'Data Bank'!$AT123),1,IF('Data Bank'!$AC123=100,3,IF('Data Bank'!$AC123=0,0,2)))))</f>
        <v>0</v>
      </c>
      <c r="R102" s="177">
        <f ca="1">IF(R$1&lt;'Data Bank'!$AD123,"",IF(R$1&gt;'Data Bank'!$AT123,"",IF(AND('Data Bank'!$AC123&lt;100,TODAY()&gt;'Data Bank'!$AT123),1,IF('Data Bank'!$AC123=100,3,IF('Data Bank'!$AC123=0,0,2)))))</f>
        <v>0</v>
      </c>
    </row>
    <row r="103" spans="1:18">
      <c r="A103" s="115" t="str">
        <f>'Data Bank'!E124</f>
        <v>Askari-11 P2</v>
      </c>
      <c r="B103" s="178">
        <f ca="1">IF(B$1&lt;'Data Bank'!$AD124,"",IF(B$1&gt;'Data Bank'!$AT124,"",IF(AND('Data Bank'!$AC124&lt;100,TODAY()&gt;'Data Bank'!$AT124),1,IF('Data Bank'!$AC124=100,3,IF('Data Bank'!$AC124=0,0,2)))))</f>
        <v>0</v>
      </c>
      <c r="C103" s="178">
        <f ca="1">IF(C$1&lt;'Data Bank'!$AD124,"",IF(C$1&gt;'Data Bank'!$AT124,"",IF(AND('Data Bank'!$AC124&lt;100,TODAY()&gt;'Data Bank'!$AT124),1,IF('Data Bank'!$AC124=100,3,IF('Data Bank'!$AC124=0,0,2)))))</f>
        <v>0</v>
      </c>
      <c r="D103" s="178">
        <f ca="1">IF(D$1&lt;'Data Bank'!$AD124,"",IF(D$1&gt;'Data Bank'!$AT124,"",IF(AND('Data Bank'!$AC124&lt;100,TODAY()&gt;'Data Bank'!$AT124),1,IF('Data Bank'!$AC124=100,3,IF('Data Bank'!$AC124=0,0,2)))))</f>
        <v>0</v>
      </c>
      <c r="E103" s="178">
        <f ca="1">IF(E$1&lt;'Data Bank'!$AD124,"",IF(E$1&gt;'Data Bank'!$AT124,"",IF(AND('Data Bank'!$AC124&lt;100,TODAY()&gt;'Data Bank'!$AT124),1,IF('Data Bank'!$AC124=100,3,IF('Data Bank'!$AC124=0,0,2)))))</f>
        <v>0</v>
      </c>
      <c r="F103" s="178">
        <f ca="1">IF(F$1&lt;'Data Bank'!$AD124,"",IF(F$1&gt;'Data Bank'!$AT124,"",IF(AND('Data Bank'!$AC124&lt;100,TODAY()&gt;'Data Bank'!$AT124),1,IF('Data Bank'!$AC124=100,3,IF('Data Bank'!$AC124=0,0,2)))))</f>
        <v>0</v>
      </c>
      <c r="G103" s="178">
        <f ca="1">IF(G$1&lt;'Data Bank'!$AD124,"",IF(G$1&gt;'Data Bank'!$AT124,"",IF(AND('Data Bank'!$AC124&lt;100,TODAY()&gt;'Data Bank'!$AT124),1,IF('Data Bank'!$AC124=100,3,IF('Data Bank'!$AC124=0,0,2)))))</f>
        <v>0</v>
      </c>
      <c r="H103" s="178">
        <f ca="1">IF(H$1&lt;'Data Bank'!$AD124,"",IF(H$1&gt;'Data Bank'!$AT124,"",IF(AND('Data Bank'!$AC124&lt;100,TODAY()&gt;'Data Bank'!$AT124),1,IF('Data Bank'!$AC124=100,3,IF('Data Bank'!$AC124=0,0,2)))))</f>
        <v>0</v>
      </c>
      <c r="I103" s="178">
        <f ca="1">IF(I$1&lt;'Data Bank'!$AD124,"",IF(I$1&gt;'Data Bank'!$AT124,"",IF(AND('Data Bank'!$AC124&lt;100,TODAY()&gt;'Data Bank'!$AT124),1,IF('Data Bank'!$AC124=100,3,IF('Data Bank'!$AC124=0,0,2)))))</f>
        <v>0</v>
      </c>
      <c r="J103" s="177">
        <f ca="1">IF(J$1&lt;'Data Bank'!$AD124,"",IF(J$1&gt;'Data Bank'!$AT124,"",IF(AND('Data Bank'!$AC124&lt;100,TODAY()&gt;'Data Bank'!$AT124),1,IF('Data Bank'!$AC124=100,3,IF('Data Bank'!$AC124=0,0,2)))))</f>
        <v>0</v>
      </c>
      <c r="K103" s="177">
        <f ca="1">IF(K$1&lt;'Data Bank'!$AD124,"",IF(K$1&gt;'Data Bank'!$AT124,"",IF(AND('Data Bank'!$AC124&lt;100,TODAY()&gt;'Data Bank'!$AT124),1,IF('Data Bank'!$AC124=100,3,IF('Data Bank'!$AC124=0,0,2)))))</f>
        <v>0</v>
      </c>
      <c r="L103" s="177">
        <f ca="1">IF(L$1&lt;'Data Bank'!$AD124,"",IF(L$1&gt;'Data Bank'!$AT124,"",IF(AND('Data Bank'!$AC124&lt;100,TODAY()&gt;'Data Bank'!$AT124),1,IF('Data Bank'!$AC124=100,3,IF('Data Bank'!$AC124=0,0,2)))))</f>
        <v>0</v>
      </c>
      <c r="M103" s="177">
        <f ca="1">IF(M$1&lt;'Data Bank'!$AD124,"",IF(M$1&gt;'Data Bank'!$AT124,"",IF(AND('Data Bank'!$AC124&lt;100,TODAY()&gt;'Data Bank'!$AT124),1,IF('Data Bank'!$AC124=100,3,IF('Data Bank'!$AC124=0,0,2)))))</f>
        <v>0</v>
      </c>
      <c r="N103" s="177">
        <f ca="1">IF(N$1&lt;'Data Bank'!$AD124,"",IF(N$1&gt;'Data Bank'!$AT124,"",IF(AND('Data Bank'!$AC124&lt;100,TODAY()&gt;'Data Bank'!$AT124),1,IF('Data Bank'!$AC124=100,3,IF('Data Bank'!$AC124=0,0,2)))))</f>
        <v>0</v>
      </c>
      <c r="O103" s="177">
        <f ca="1">IF(O$1&lt;'Data Bank'!$AD124,"",IF(O$1&gt;'Data Bank'!$AT124,"",IF(AND('Data Bank'!$AC124&lt;100,TODAY()&gt;'Data Bank'!$AT124),1,IF('Data Bank'!$AC124=100,3,IF('Data Bank'!$AC124=0,0,2)))))</f>
        <v>0</v>
      </c>
      <c r="P103" s="177">
        <f ca="1">IF(P$1&lt;'Data Bank'!$AD124,"",IF(P$1&gt;'Data Bank'!$AT124,"",IF(AND('Data Bank'!$AC124&lt;100,TODAY()&gt;'Data Bank'!$AT124),1,IF('Data Bank'!$AC124=100,3,IF('Data Bank'!$AC124=0,0,2)))))</f>
        <v>0</v>
      </c>
      <c r="Q103" s="177">
        <f ca="1">IF(Q$1&lt;'Data Bank'!$AD124,"",IF(Q$1&gt;'Data Bank'!$AT124,"",IF(AND('Data Bank'!$AC124&lt;100,TODAY()&gt;'Data Bank'!$AT124),1,IF('Data Bank'!$AC124=100,3,IF('Data Bank'!$AC124=0,0,2)))))</f>
        <v>0</v>
      </c>
      <c r="R103" s="177">
        <f ca="1">IF(R$1&lt;'Data Bank'!$AD124,"",IF(R$1&gt;'Data Bank'!$AT124,"",IF(AND('Data Bank'!$AC124&lt;100,TODAY()&gt;'Data Bank'!$AT124),1,IF('Data Bank'!$AC124=100,3,IF('Data Bank'!$AC124=0,0,2)))))</f>
        <v>0</v>
      </c>
    </row>
    <row r="104" spans="1:18">
      <c r="A104" s="115" t="str">
        <f>'Data Bank'!E125</f>
        <v>Askari-11 P3</v>
      </c>
      <c r="B104" s="178">
        <f ca="1">IF(B$1&lt;'Data Bank'!$AD125,"",IF(B$1&gt;'Data Bank'!$AT125,"",IF(AND('Data Bank'!$AC125&lt;100,TODAY()&gt;'Data Bank'!$AT125),1,IF('Data Bank'!$AC125=100,3,IF('Data Bank'!$AC125=0,0,2)))))</f>
        <v>0</v>
      </c>
      <c r="C104" s="178">
        <f ca="1">IF(C$1&lt;'Data Bank'!$AD125,"",IF(C$1&gt;'Data Bank'!$AT125,"",IF(AND('Data Bank'!$AC125&lt;100,TODAY()&gt;'Data Bank'!$AT125),1,IF('Data Bank'!$AC125=100,3,IF('Data Bank'!$AC125=0,0,2)))))</f>
        <v>0</v>
      </c>
      <c r="D104" s="178">
        <f ca="1">IF(D$1&lt;'Data Bank'!$AD125,"",IF(D$1&gt;'Data Bank'!$AT125,"",IF(AND('Data Bank'!$AC125&lt;100,TODAY()&gt;'Data Bank'!$AT125),1,IF('Data Bank'!$AC125=100,3,IF('Data Bank'!$AC125=0,0,2)))))</f>
        <v>0</v>
      </c>
      <c r="E104" s="178">
        <f ca="1">IF(E$1&lt;'Data Bank'!$AD125,"",IF(E$1&gt;'Data Bank'!$AT125,"",IF(AND('Data Bank'!$AC125&lt;100,TODAY()&gt;'Data Bank'!$AT125),1,IF('Data Bank'!$AC125=100,3,IF('Data Bank'!$AC125=0,0,2)))))</f>
        <v>0</v>
      </c>
      <c r="F104" s="178">
        <f ca="1">IF(F$1&lt;'Data Bank'!$AD125,"",IF(F$1&gt;'Data Bank'!$AT125,"",IF(AND('Data Bank'!$AC125&lt;100,TODAY()&gt;'Data Bank'!$AT125),1,IF('Data Bank'!$AC125=100,3,IF('Data Bank'!$AC125=0,0,2)))))</f>
        <v>0</v>
      </c>
      <c r="G104" s="178">
        <f ca="1">IF(G$1&lt;'Data Bank'!$AD125,"",IF(G$1&gt;'Data Bank'!$AT125,"",IF(AND('Data Bank'!$AC125&lt;100,TODAY()&gt;'Data Bank'!$AT125),1,IF('Data Bank'!$AC125=100,3,IF('Data Bank'!$AC125=0,0,2)))))</f>
        <v>0</v>
      </c>
      <c r="H104" s="178">
        <f ca="1">IF(H$1&lt;'Data Bank'!$AD125,"",IF(H$1&gt;'Data Bank'!$AT125,"",IF(AND('Data Bank'!$AC125&lt;100,TODAY()&gt;'Data Bank'!$AT125),1,IF('Data Bank'!$AC125=100,3,IF('Data Bank'!$AC125=0,0,2)))))</f>
        <v>0</v>
      </c>
      <c r="I104" s="178">
        <f ca="1">IF(I$1&lt;'Data Bank'!$AD125,"",IF(I$1&gt;'Data Bank'!$AT125,"",IF(AND('Data Bank'!$AC125&lt;100,TODAY()&gt;'Data Bank'!$AT125),1,IF('Data Bank'!$AC125=100,3,IF('Data Bank'!$AC125=0,0,2)))))</f>
        <v>0</v>
      </c>
      <c r="J104" s="177">
        <f ca="1">IF(J$1&lt;'Data Bank'!$AD125,"",IF(J$1&gt;'Data Bank'!$AT125,"",IF(AND('Data Bank'!$AC125&lt;100,TODAY()&gt;'Data Bank'!$AT125),1,IF('Data Bank'!$AC125=100,3,IF('Data Bank'!$AC125=0,0,2)))))</f>
        <v>0</v>
      </c>
      <c r="K104" s="177">
        <f ca="1">IF(K$1&lt;'Data Bank'!$AD125,"",IF(K$1&gt;'Data Bank'!$AT125,"",IF(AND('Data Bank'!$AC125&lt;100,TODAY()&gt;'Data Bank'!$AT125),1,IF('Data Bank'!$AC125=100,3,IF('Data Bank'!$AC125=0,0,2)))))</f>
        <v>0</v>
      </c>
      <c r="L104" s="177">
        <f ca="1">IF(L$1&lt;'Data Bank'!$AD125,"",IF(L$1&gt;'Data Bank'!$AT125,"",IF(AND('Data Bank'!$AC125&lt;100,TODAY()&gt;'Data Bank'!$AT125),1,IF('Data Bank'!$AC125=100,3,IF('Data Bank'!$AC125=0,0,2)))))</f>
        <v>0</v>
      </c>
      <c r="M104" s="177">
        <f ca="1">IF(M$1&lt;'Data Bank'!$AD125,"",IF(M$1&gt;'Data Bank'!$AT125,"",IF(AND('Data Bank'!$AC125&lt;100,TODAY()&gt;'Data Bank'!$AT125),1,IF('Data Bank'!$AC125=100,3,IF('Data Bank'!$AC125=0,0,2)))))</f>
        <v>0</v>
      </c>
      <c r="N104" s="177">
        <f ca="1">IF(N$1&lt;'Data Bank'!$AD125,"",IF(N$1&gt;'Data Bank'!$AT125,"",IF(AND('Data Bank'!$AC125&lt;100,TODAY()&gt;'Data Bank'!$AT125),1,IF('Data Bank'!$AC125=100,3,IF('Data Bank'!$AC125=0,0,2)))))</f>
        <v>0</v>
      </c>
      <c r="O104" s="177">
        <f ca="1">IF(O$1&lt;'Data Bank'!$AD125,"",IF(O$1&gt;'Data Bank'!$AT125,"",IF(AND('Data Bank'!$AC125&lt;100,TODAY()&gt;'Data Bank'!$AT125),1,IF('Data Bank'!$AC125=100,3,IF('Data Bank'!$AC125=0,0,2)))))</f>
        <v>0</v>
      </c>
      <c r="P104" s="177">
        <f ca="1">IF(P$1&lt;'Data Bank'!$AD125,"",IF(P$1&gt;'Data Bank'!$AT125,"",IF(AND('Data Bank'!$AC125&lt;100,TODAY()&gt;'Data Bank'!$AT125),1,IF('Data Bank'!$AC125=100,3,IF('Data Bank'!$AC125=0,0,2)))))</f>
        <v>0</v>
      </c>
      <c r="Q104" s="177">
        <f ca="1">IF(Q$1&lt;'Data Bank'!$AD125,"",IF(Q$1&gt;'Data Bank'!$AT125,"",IF(AND('Data Bank'!$AC125&lt;100,TODAY()&gt;'Data Bank'!$AT125),1,IF('Data Bank'!$AC125=100,3,IF('Data Bank'!$AC125=0,0,2)))))</f>
        <v>0</v>
      </c>
      <c r="R104" s="177">
        <f ca="1">IF(R$1&lt;'Data Bank'!$AD125,"",IF(R$1&gt;'Data Bank'!$AT125,"",IF(AND('Data Bank'!$AC125&lt;100,TODAY()&gt;'Data Bank'!$AT125),1,IF('Data Bank'!$AC125=100,3,IF('Data Bank'!$AC125=0,0,2)))))</f>
        <v>0</v>
      </c>
    </row>
    <row r="105" spans="1:18">
      <c r="A105" s="115" t="str">
        <f>'Data Bank'!E126</f>
        <v>Askari-2</v>
      </c>
      <c r="B105" s="178">
        <f ca="1">IF(B$1&lt;'Data Bank'!$AD126,"",IF(B$1&gt;'Data Bank'!$AT126,"",IF(AND('Data Bank'!$AC126&lt;100,TODAY()&gt;'Data Bank'!$AT126),1,IF('Data Bank'!$AC126=100,3,IF('Data Bank'!$AC126=0,0,2)))))</f>
        <v>2</v>
      </c>
      <c r="C105" s="178">
        <f ca="1">IF(C$1&lt;'Data Bank'!$AD126,"",IF(C$1&gt;'Data Bank'!$AT126,"",IF(AND('Data Bank'!$AC126&lt;100,TODAY()&gt;'Data Bank'!$AT126),1,IF('Data Bank'!$AC126=100,3,IF('Data Bank'!$AC126=0,0,2)))))</f>
        <v>2</v>
      </c>
      <c r="D105" s="178">
        <f ca="1">IF(D$1&lt;'Data Bank'!$AD126,"",IF(D$1&gt;'Data Bank'!$AT126,"",IF(AND('Data Bank'!$AC126&lt;100,TODAY()&gt;'Data Bank'!$AT126),1,IF('Data Bank'!$AC126=100,3,IF('Data Bank'!$AC126=0,0,2)))))</f>
        <v>2</v>
      </c>
      <c r="E105" s="178">
        <f ca="1">IF(E$1&lt;'Data Bank'!$AD126,"",IF(E$1&gt;'Data Bank'!$AT126,"",IF(AND('Data Bank'!$AC126&lt;100,TODAY()&gt;'Data Bank'!$AT126),1,IF('Data Bank'!$AC126=100,3,IF('Data Bank'!$AC126=0,0,2)))))</f>
        <v>2</v>
      </c>
      <c r="F105" s="178">
        <f ca="1">IF(F$1&lt;'Data Bank'!$AD126,"",IF(F$1&gt;'Data Bank'!$AT126,"",IF(AND('Data Bank'!$AC126&lt;100,TODAY()&gt;'Data Bank'!$AT126),1,IF('Data Bank'!$AC126=100,3,IF('Data Bank'!$AC126=0,0,2)))))</f>
        <v>2</v>
      </c>
      <c r="G105" s="178">
        <f ca="1">IF(G$1&lt;'Data Bank'!$AD126,"",IF(G$1&gt;'Data Bank'!$AT126,"",IF(AND('Data Bank'!$AC126&lt;100,TODAY()&gt;'Data Bank'!$AT126),1,IF('Data Bank'!$AC126=100,3,IF('Data Bank'!$AC126=0,0,2)))))</f>
        <v>2</v>
      </c>
      <c r="H105" s="178">
        <f ca="1">IF(H$1&lt;'Data Bank'!$AD126,"",IF(H$1&gt;'Data Bank'!$AT126,"",IF(AND('Data Bank'!$AC126&lt;100,TODAY()&gt;'Data Bank'!$AT126),1,IF('Data Bank'!$AC126=100,3,IF('Data Bank'!$AC126=0,0,2)))))</f>
        <v>2</v>
      </c>
      <c r="I105" s="178">
        <f ca="1">IF(I$1&lt;'Data Bank'!$AD126,"",IF(I$1&gt;'Data Bank'!$AT126,"",IF(AND('Data Bank'!$AC126&lt;100,TODAY()&gt;'Data Bank'!$AT126),1,IF('Data Bank'!$AC126=100,3,IF('Data Bank'!$AC126=0,0,2)))))</f>
        <v>2</v>
      </c>
      <c r="J105" s="177">
        <f ca="1">IF(J$1&lt;'Data Bank'!$AD126,"",IF(J$1&gt;'Data Bank'!$AT126,"",IF(AND('Data Bank'!$AC126&lt;100,TODAY()&gt;'Data Bank'!$AT126),1,IF('Data Bank'!$AC126=100,3,IF('Data Bank'!$AC126=0,0,2)))))</f>
        <v>2</v>
      </c>
      <c r="K105" s="177">
        <f ca="1">IF(K$1&lt;'Data Bank'!$AD126,"",IF(K$1&gt;'Data Bank'!$AT126,"",IF(AND('Data Bank'!$AC126&lt;100,TODAY()&gt;'Data Bank'!$AT126),1,IF('Data Bank'!$AC126=100,3,IF('Data Bank'!$AC126=0,0,2)))))</f>
        <v>2</v>
      </c>
      <c r="L105" s="177">
        <f ca="1">IF(L$1&lt;'Data Bank'!$AD126,"",IF(L$1&gt;'Data Bank'!$AT126,"",IF(AND('Data Bank'!$AC126&lt;100,TODAY()&gt;'Data Bank'!$AT126),1,IF('Data Bank'!$AC126=100,3,IF('Data Bank'!$AC126=0,0,2)))))</f>
        <v>2</v>
      </c>
      <c r="M105" s="177">
        <f ca="1">IF(M$1&lt;'Data Bank'!$AD126,"",IF(M$1&gt;'Data Bank'!$AT126,"",IF(AND('Data Bank'!$AC126&lt;100,TODAY()&gt;'Data Bank'!$AT126),1,IF('Data Bank'!$AC126=100,3,IF('Data Bank'!$AC126=0,0,2)))))</f>
        <v>2</v>
      </c>
      <c r="N105" s="177">
        <f ca="1">IF(N$1&lt;'Data Bank'!$AD126,"",IF(N$1&gt;'Data Bank'!$AT126,"",IF(AND('Data Bank'!$AC126&lt;100,TODAY()&gt;'Data Bank'!$AT126),1,IF('Data Bank'!$AC126=100,3,IF('Data Bank'!$AC126=0,0,2)))))</f>
        <v>2</v>
      </c>
      <c r="O105" s="177">
        <f ca="1">IF(O$1&lt;'Data Bank'!$AD126,"",IF(O$1&gt;'Data Bank'!$AT126,"",IF(AND('Data Bank'!$AC126&lt;100,TODAY()&gt;'Data Bank'!$AT126),1,IF('Data Bank'!$AC126=100,3,IF('Data Bank'!$AC126=0,0,2)))))</f>
        <v>2</v>
      </c>
      <c r="P105" s="177">
        <f ca="1">IF(P$1&lt;'Data Bank'!$AD126,"",IF(P$1&gt;'Data Bank'!$AT126,"",IF(AND('Data Bank'!$AC126&lt;100,TODAY()&gt;'Data Bank'!$AT126),1,IF('Data Bank'!$AC126=100,3,IF('Data Bank'!$AC126=0,0,2)))))</f>
        <v>2</v>
      </c>
      <c r="Q105" s="177">
        <f ca="1">IF(Q$1&lt;'Data Bank'!$AD126,"",IF(Q$1&gt;'Data Bank'!$AT126,"",IF(AND('Data Bank'!$AC126&lt;100,TODAY()&gt;'Data Bank'!$AT126),1,IF('Data Bank'!$AC126=100,3,IF('Data Bank'!$AC126=0,0,2)))))</f>
        <v>2</v>
      </c>
      <c r="R105" s="177">
        <f ca="1">IF(R$1&lt;'Data Bank'!$AD126,"",IF(R$1&gt;'Data Bank'!$AT126,"",IF(AND('Data Bank'!$AC126&lt;100,TODAY()&gt;'Data Bank'!$AT126),1,IF('Data Bank'!$AC126=100,3,IF('Data Bank'!$AC126=0,0,2)))))</f>
        <v>2</v>
      </c>
    </row>
    <row r="106" spans="1:18">
      <c r="A106" s="115" t="str">
        <f>'Data Bank'!E127</f>
        <v>Askari-2</v>
      </c>
      <c r="B106" s="178">
        <f ca="1">IF(B$1&lt;'Data Bank'!$AD127,"",IF(B$1&gt;'Data Bank'!$AT127,"",IF(AND('Data Bank'!$AC127&lt;100,TODAY()&gt;'Data Bank'!$AT127),1,IF('Data Bank'!$AC127=100,3,IF('Data Bank'!$AC127=0,0,2)))))</f>
        <v>2</v>
      </c>
      <c r="C106" s="178">
        <f ca="1">IF(C$1&lt;'Data Bank'!$AD127,"",IF(C$1&gt;'Data Bank'!$AT127,"",IF(AND('Data Bank'!$AC127&lt;100,TODAY()&gt;'Data Bank'!$AT127),1,IF('Data Bank'!$AC127=100,3,IF('Data Bank'!$AC127=0,0,2)))))</f>
        <v>2</v>
      </c>
      <c r="D106" s="178">
        <f ca="1">IF(D$1&lt;'Data Bank'!$AD127,"",IF(D$1&gt;'Data Bank'!$AT127,"",IF(AND('Data Bank'!$AC127&lt;100,TODAY()&gt;'Data Bank'!$AT127),1,IF('Data Bank'!$AC127=100,3,IF('Data Bank'!$AC127=0,0,2)))))</f>
        <v>2</v>
      </c>
      <c r="E106" s="178">
        <f ca="1">IF(E$1&lt;'Data Bank'!$AD127,"",IF(E$1&gt;'Data Bank'!$AT127,"",IF(AND('Data Bank'!$AC127&lt;100,TODAY()&gt;'Data Bank'!$AT127),1,IF('Data Bank'!$AC127=100,3,IF('Data Bank'!$AC127=0,0,2)))))</f>
        <v>2</v>
      </c>
      <c r="F106" s="178">
        <f ca="1">IF(F$1&lt;'Data Bank'!$AD127,"",IF(F$1&gt;'Data Bank'!$AT127,"",IF(AND('Data Bank'!$AC127&lt;100,TODAY()&gt;'Data Bank'!$AT127),1,IF('Data Bank'!$AC127=100,3,IF('Data Bank'!$AC127=0,0,2)))))</f>
        <v>2</v>
      </c>
      <c r="G106" s="178">
        <f ca="1">IF(G$1&lt;'Data Bank'!$AD127,"",IF(G$1&gt;'Data Bank'!$AT127,"",IF(AND('Data Bank'!$AC127&lt;100,TODAY()&gt;'Data Bank'!$AT127),1,IF('Data Bank'!$AC127=100,3,IF('Data Bank'!$AC127=0,0,2)))))</f>
        <v>2</v>
      </c>
      <c r="H106" s="178">
        <f ca="1">IF(H$1&lt;'Data Bank'!$AD127,"",IF(H$1&gt;'Data Bank'!$AT127,"",IF(AND('Data Bank'!$AC127&lt;100,TODAY()&gt;'Data Bank'!$AT127),1,IF('Data Bank'!$AC127=100,3,IF('Data Bank'!$AC127=0,0,2)))))</f>
        <v>2</v>
      </c>
      <c r="I106" s="178">
        <f ca="1">IF(I$1&lt;'Data Bank'!$AD127,"",IF(I$1&gt;'Data Bank'!$AT127,"",IF(AND('Data Bank'!$AC127&lt;100,TODAY()&gt;'Data Bank'!$AT127),1,IF('Data Bank'!$AC127=100,3,IF('Data Bank'!$AC127=0,0,2)))))</f>
        <v>2</v>
      </c>
      <c r="J106" s="177">
        <f ca="1">IF(J$1&lt;'Data Bank'!$AD127,"",IF(J$1&gt;'Data Bank'!$AT127,"",IF(AND('Data Bank'!$AC127&lt;100,TODAY()&gt;'Data Bank'!$AT127),1,IF('Data Bank'!$AC127=100,3,IF('Data Bank'!$AC127=0,0,2)))))</f>
        <v>2</v>
      </c>
      <c r="K106" s="177">
        <f ca="1">IF(K$1&lt;'Data Bank'!$AD127,"",IF(K$1&gt;'Data Bank'!$AT127,"",IF(AND('Data Bank'!$AC127&lt;100,TODAY()&gt;'Data Bank'!$AT127),1,IF('Data Bank'!$AC127=100,3,IF('Data Bank'!$AC127=0,0,2)))))</f>
        <v>2</v>
      </c>
      <c r="L106" s="177">
        <f ca="1">IF(L$1&lt;'Data Bank'!$AD127,"",IF(L$1&gt;'Data Bank'!$AT127,"",IF(AND('Data Bank'!$AC127&lt;100,TODAY()&gt;'Data Bank'!$AT127),1,IF('Data Bank'!$AC127=100,3,IF('Data Bank'!$AC127=0,0,2)))))</f>
        <v>2</v>
      </c>
      <c r="M106" s="177">
        <f ca="1">IF(M$1&lt;'Data Bank'!$AD127,"",IF(M$1&gt;'Data Bank'!$AT127,"",IF(AND('Data Bank'!$AC127&lt;100,TODAY()&gt;'Data Bank'!$AT127),1,IF('Data Bank'!$AC127=100,3,IF('Data Bank'!$AC127=0,0,2)))))</f>
        <v>2</v>
      </c>
      <c r="N106" s="177">
        <f ca="1">IF(N$1&lt;'Data Bank'!$AD127,"",IF(N$1&gt;'Data Bank'!$AT127,"",IF(AND('Data Bank'!$AC127&lt;100,TODAY()&gt;'Data Bank'!$AT127),1,IF('Data Bank'!$AC127=100,3,IF('Data Bank'!$AC127=0,0,2)))))</f>
        <v>2</v>
      </c>
      <c r="O106" s="177">
        <f ca="1">IF(O$1&lt;'Data Bank'!$AD127,"",IF(O$1&gt;'Data Bank'!$AT127,"",IF(AND('Data Bank'!$AC127&lt;100,TODAY()&gt;'Data Bank'!$AT127),1,IF('Data Bank'!$AC127=100,3,IF('Data Bank'!$AC127=0,0,2)))))</f>
        <v>2</v>
      </c>
      <c r="P106" s="177">
        <f ca="1">IF(P$1&lt;'Data Bank'!$AD127,"",IF(P$1&gt;'Data Bank'!$AT127,"",IF(AND('Data Bank'!$AC127&lt;100,TODAY()&gt;'Data Bank'!$AT127),1,IF('Data Bank'!$AC127=100,3,IF('Data Bank'!$AC127=0,0,2)))))</f>
        <v>2</v>
      </c>
      <c r="Q106" s="177">
        <f ca="1">IF(Q$1&lt;'Data Bank'!$AD127,"",IF(Q$1&gt;'Data Bank'!$AT127,"",IF(AND('Data Bank'!$AC127&lt;100,TODAY()&gt;'Data Bank'!$AT127),1,IF('Data Bank'!$AC127=100,3,IF('Data Bank'!$AC127=0,0,2)))))</f>
        <v>2</v>
      </c>
      <c r="R106" s="177">
        <f ca="1">IF(R$1&lt;'Data Bank'!$AD127,"",IF(R$1&gt;'Data Bank'!$AT127,"",IF(AND('Data Bank'!$AC127&lt;100,TODAY()&gt;'Data Bank'!$AT127),1,IF('Data Bank'!$AC127=100,3,IF('Data Bank'!$AC127=0,0,2)))))</f>
        <v>2</v>
      </c>
    </row>
    <row r="107" spans="1:18">
      <c r="A107" s="115" t="str">
        <f>'Data Bank'!E128</f>
        <v>Askari-3</v>
      </c>
      <c r="B107" s="178">
        <f ca="1">IF(B$1&lt;'Data Bank'!$AD128,"",IF(B$1&gt;'Data Bank'!$AT128,"",IF(AND('Data Bank'!$AC128&lt;100,TODAY()&gt;'Data Bank'!$AT128),1,IF('Data Bank'!$AC128=100,3,IF('Data Bank'!$AC128=0,0,2)))))</f>
        <v>2</v>
      </c>
      <c r="C107" s="178">
        <f ca="1">IF(C$1&lt;'Data Bank'!$AD128,"",IF(C$1&gt;'Data Bank'!$AT128,"",IF(AND('Data Bank'!$AC128&lt;100,TODAY()&gt;'Data Bank'!$AT128),1,IF('Data Bank'!$AC128=100,3,IF('Data Bank'!$AC128=0,0,2)))))</f>
        <v>2</v>
      </c>
      <c r="D107" s="178">
        <f ca="1">IF(D$1&lt;'Data Bank'!$AD128,"",IF(D$1&gt;'Data Bank'!$AT128,"",IF(AND('Data Bank'!$AC128&lt;100,TODAY()&gt;'Data Bank'!$AT128),1,IF('Data Bank'!$AC128=100,3,IF('Data Bank'!$AC128=0,0,2)))))</f>
        <v>2</v>
      </c>
      <c r="E107" s="178">
        <f ca="1">IF(E$1&lt;'Data Bank'!$AD128,"",IF(E$1&gt;'Data Bank'!$AT128,"",IF(AND('Data Bank'!$AC128&lt;100,TODAY()&gt;'Data Bank'!$AT128),1,IF('Data Bank'!$AC128=100,3,IF('Data Bank'!$AC128=0,0,2)))))</f>
        <v>2</v>
      </c>
      <c r="F107" s="178">
        <f ca="1">IF(F$1&lt;'Data Bank'!$AD128,"",IF(F$1&gt;'Data Bank'!$AT128,"",IF(AND('Data Bank'!$AC128&lt;100,TODAY()&gt;'Data Bank'!$AT128),1,IF('Data Bank'!$AC128=100,3,IF('Data Bank'!$AC128=0,0,2)))))</f>
        <v>2</v>
      </c>
      <c r="G107" s="178">
        <f ca="1">IF(G$1&lt;'Data Bank'!$AD128,"",IF(G$1&gt;'Data Bank'!$AT128,"",IF(AND('Data Bank'!$AC128&lt;100,TODAY()&gt;'Data Bank'!$AT128),1,IF('Data Bank'!$AC128=100,3,IF('Data Bank'!$AC128=0,0,2)))))</f>
        <v>2</v>
      </c>
      <c r="H107" s="178">
        <f ca="1">IF(H$1&lt;'Data Bank'!$AD128,"",IF(H$1&gt;'Data Bank'!$AT128,"",IF(AND('Data Bank'!$AC128&lt;100,TODAY()&gt;'Data Bank'!$AT128),1,IF('Data Bank'!$AC128=100,3,IF('Data Bank'!$AC128=0,0,2)))))</f>
        <v>2</v>
      </c>
      <c r="I107" s="178">
        <f ca="1">IF(I$1&lt;'Data Bank'!$AD128,"",IF(I$1&gt;'Data Bank'!$AT128,"",IF(AND('Data Bank'!$AC128&lt;100,TODAY()&gt;'Data Bank'!$AT128),1,IF('Data Bank'!$AC128=100,3,IF('Data Bank'!$AC128=0,0,2)))))</f>
        <v>2</v>
      </c>
      <c r="J107" s="177">
        <f ca="1">IF(J$1&lt;'Data Bank'!$AD128,"",IF(J$1&gt;'Data Bank'!$AT128,"",IF(AND('Data Bank'!$AC128&lt;100,TODAY()&gt;'Data Bank'!$AT128),1,IF('Data Bank'!$AC128=100,3,IF('Data Bank'!$AC128=0,0,2)))))</f>
        <v>2</v>
      </c>
      <c r="K107" s="177">
        <f ca="1">IF(K$1&lt;'Data Bank'!$AD128,"",IF(K$1&gt;'Data Bank'!$AT128,"",IF(AND('Data Bank'!$AC128&lt;100,TODAY()&gt;'Data Bank'!$AT128),1,IF('Data Bank'!$AC128=100,3,IF('Data Bank'!$AC128=0,0,2)))))</f>
        <v>2</v>
      </c>
      <c r="L107" s="177">
        <f ca="1">IF(L$1&lt;'Data Bank'!$AD128,"",IF(L$1&gt;'Data Bank'!$AT128,"",IF(AND('Data Bank'!$AC128&lt;100,TODAY()&gt;'Data Bank'!$AT128),1,IF('Data Bank'!$AC128=100,3,IF('Data Bank'!$AC128=0,0,2)))))</f>
        <v>2</v>
      </c>
      <c r="M107" s="177">
        <f ca="1">IF(M$1&lt;'Data Bank'!$AD128,"",IF(M$1&gt;'Data Bank'!$AT128,"",IF(AND('Data Bank'!$AC128&lt;100,TODAY()&gt;'Data Bank'!$AT128),1,IF('Data Bank'!$AC128=100,3,IF('Data Bank'!$AC128=0,0,2)))))</f>
        <v>2</v>
      </c>
      <c r="N107" s="177">
        <f ca="1">IF(N$1&lt;'Data Bank'!$AD128,"",IF(N$1&gt;'Data Bank'!$AT128,"",IF(AND('Data Bank'!$AC128&lt;100,TODAY()&gt;'Data Bank'!$AT128),1,IF('Data Bank'!$AC128=100,3,IF('Data Bank'!$AC128=0,0,2)))))</f>
        <v>2</v>
      </c>
      <c r="O107" s="177">
        <f ca="1">IF(O$1&lt;'Data Bank'!$AD128,"",IF(O$1&gt;'Data Bank'!$AT128,"",IF(AND('Data Bank'!$AC128&lt;100,TODAY()&gt;'Data Bank'!$AT128),1,IF('Data Bank'!$AC128=100,3,IF('Data Bank'!$AC128=0,0,2)))))</f>
        <v>2</v>
      </c>
      <c r="P107" s="177">
        <f ca="1">IF(P$1&lt;'Data Bank'!$AD128,"",IF(P$1&gt;'Data Bank'!$AT128,"",IF(AND('Data Bank'!$AC128&lt;100,TODAY()&gt;'Data Bank'!$AT128),1,IF('Data Bank'!$AC128=100,3,IF('Data Bank'!$AC128=0,0,2)))))</f>
        <v>2</v>
      </c>
      <c r="Q107" s="177">
        <f ca="1">IF(Q$1&lt;'Data Bank'!$AD128,"",IF(Q$1&gt;'Data Bank'!$AT128,"",IF(AND('Data Bank'!$AC128&lt;100,TODAY()&gt;'Data Bank'!$AT128),1,IF('Data Bank'!$AC128=100,3,IF('Data Bank'!$AC128=0,0,2)))))</f>
        <v>2</v>
      </c>
      <c r="R107" s="177">
        <f ca="1">IF(R$1&lt;'Data Bank'!$AD128,"",IF(R$1&gt;'Data Bank'!$AT128,"",IF(AND('Data Bank'!$AC128&lt;100,TODAY()&gt;'Data Bank'!$AT128),1,IF('Data Bank'!$AC128=100,3,IF('Data Bank'!$AC128=0,0,2)))))</f>
        <v>2</v>
      </c>
    </row>
    <row r="108" spans="1:18">
      <c r="A108" s="115" t="str">
        <f>'Data Bank'!E129</f>
        <v>Ilyas Colony</v>
      </c>
      <c r="B108" s="178">
        <f ca="1">IF(B$1&lt;'Data Bank'!$AD129,"",IF(B$1&gt;'Data Bank'!$AT129,"",IF(AND('Data Bank'!$AC129&lt;100,TODAY()&gt;'Data Bank'!$AT129),1,IF('Data Bank'!$AC129=100,3,IF('Data Bank'!$AC129=0,0,2)))))</f>
        <v>1</v>
      </c>
      <c r="C108" s="178" t="str">
        <f ca="1">IF(C$1&lt;'Data Bank'!$AD129,"",IF(C$1&gt;'Data Bank'!$AT129,"",IF(AND('Data Bank'!$AC129&lt;100,TODAY()&gt;'Data Bank'!$AT129),1,IF('Data Bank'!$AC129=100,3,IF('Data Bank'!$AC129=0,0,2)))))</f>
        <v/>
      </c>
      <c r="D108" s="178" t="str">
        <f ca="1">IF(D$1&lt;'Data Bank'!$AD129,"",IF(D$1&gt;'Data Bank'!$AT129,"",IF(AND('Data Bank'!$AC129&lt;100,TODAY()&gt;'Data Bank'!$AT129),1,IF('Data Bank'!$AC129=100,3,IF('Data Bank'!$AC129=0,0,2)))))</f>
        <v/>
      </c>
      <c r="E108" s="178" t="str">
        <f ca="1">IF(E$1&lt;'Data Bank'!$AD129,"",IF(E$1&gt;'Data Bank'!$AT129,"",IF(AND('Data Bank'!$AC129&lt;100,TODAY()&gt;'Data Bank'!$AT129),1,IF('Data Bank'!$AC129=100,3,IF('Data Bank'!$AC129=0,0,2)))))</f>
        <v/>
      </c>
      <c r="F108" s="178" t="str">
        <f ca="1">IF(F$1&lt;'Data Bank'!$AD129,"",IF(F$1&gt;'Data Bank'!$AT129,"",IF(AND('Data Bank'!$AC129&lt;100,TODAY()&gt;'Data Bank'!$AT129),1,IF('Data Bank'!$AC129=100,3,IF('Data Bank'!$AC129=0,0,2)))))</f>
        <v/>
      </c>
      <c r="G108" s="178" t="str">
        <f ca="1">IF(G$1&lt;'Data Bank'!$AD129,"",IF(G$1&gt;'Data Bank'!$AT129,"",IF(AND('Data Bank'!$AC129&lt;100,TODAY()&gt;'Data Bank'!$AT129),1,IF('Data Bank'!$AC129=100,3,IF('Data Bank'!$AC129=0,0,2)))))</f>
        <v/>
      </c>
      <c r="H108" s="178" t="str">
        <f ca="1">IF(H$1&lt;'Data Bank'!$AD129,"",IF(H$1&gt;'Data Bank'!$AT129,"",IF(AND('Data Bank'!$AC129&lt;100,TODAY()&gt;'Data Bank'!$AT129),1,IF('Data Bank'!$AC129=100,3,IF('Data Bank'!$AC129=0,0,2)))))</f>
        <v/>
      </c>
      <c r="I108" s="178" t="str">
        <f ca="1">IF(I$1&lt;'Data Bank'!$AD129,"",IF(I$1&gt;'Data Bank'!$AT129,"",IF(AND('Data Bank'!$AC129&lt;100,TODAY()&gt;'Data Bank'!$AT129),1,IF('Data Bank'!$AC129=100,3,IF('Data Bank'!$AC129=0,0,2)))))</f>
        <v/>
      </c>
      <c r="J108" s="177" t="str">
        <f ca="1">IF(J$1&lt;'Data Bank'!$AD129,"",IF(J$1&gt;'Data Bank'!$AT129,"",IF(AND('Data Bank'!$AC129&lt;100,TODAY()&gt;'Data Bank'!$AT129),1,IF('Data Bank'!$AC129=100,3,IF('Data Bank'!$AC129=0,0,2)))))</f>
        <v/>
      </c>
      <c r="K108" s="177" t="str">
        <f ca="1">IF(K$1&lt;'Data Bank'!$AD129,"",IF(K$1&gt;'Data Bank'!$AT129,"",IF(AND('Data Bank'!$AC129&lt;100,TODAY()&gt;'Data Bank'!$AT129),1,IF('Data Bank'!$AC129=100,3,IF('Data Bank'!$AC129=0,0,2)))))</f>
        <v/>
      </c>
      <c r="L108" s="177" t="str">
        <f ca="1">IF(L$1&lt;'Data Bank'!$AD129,"",IF(L$1&gt;'Data Bank'!$AT129,"",IF(AND('Data Bank'!$AC129&lt;100,TODAY()&gt;'Data Bank'!$AT129),1,IF('Data Bank'!$AC129=100,3,IF('Data Bank'!$AC129=0,0,2)))))</f>
        <v/>
      </c>
      <c r="M108" s="177" t="str">
        <f ca="1">IF(M$1&lt;'Data Bank'!$AD129,"",IF(M$1&gt;'Data Bank'!$AT129,"",IF(AND('Data Bank'!$AC129&lt;100,TODAY()&gt;'Data Bank'!$AT129),1,IF('Data Bank'!$AC129=100,3,IF('Data Bank'!$AC129=0,0,2)))))</f>
        <v/>
      </c>
      <c r="N108" s="177" t="str">
        <f ca="1">IF(N$1&lt;'Data Bank'!$AD129,"",IF(N$1&gt;'Data Bank'!$AT129,"",IF(AND('Data Bank'!$AC129&lt;100,TODAY()&gt;'Data Bank'!$AT129),1,IF('Data Bank'!$AC129=100,3,IF('Data Bank'!$AC129=0,0,2)))))</f>
        <v/>
      </c>
      <c r="O108" s="177" t="str">
        <f ca="1">IF(O$1&lt;'Data Bank'!$AD129,"",IF(O$1&gt;'Data Bank'!$AT129,"",IF(AND('Data Bank'!$AC129&lt;100,TODAY()&gt;'Data Bank'!$AT129),1,IF('Data Bank'!$AC129=100,3,IF('Data Bank'!$AC129=0,0,2)))))</f>
        <v/>
      </c>
      <c r="P108" s="177" t="str">
        <f ca="1">IF(P$1&lt;'Data Bank'!$AD129,"",IF(P$1&gt;'Data Bank'!$AT129,"",IF(AND('Data Bank'!$AC129&lt;100,TODAY()&gt;'Data Bank'!$AT129),1,IF('Data Bank'!$AC129=100,3,IF('Data Bank'!$AC129=0,0,2)))))</f>
        <v/>
      </c>
      <c r="Q108" s="177" t="str">
        <f ca="1">IF(Q$1&lt;'Data Bank'!$AD129,"",IF(Q$1&gt;'Data Bank'!$AT129,"",IF(AND('Data Bank'!$AC129&lt;100,TODAY()&gt;'Data Bank'!$AT129),1,IF('Data Bank'!$AC129=100,3,IF('Data Bank'!$AC129=0,0,2)))))</f>
        <v/>
      </c>
      <c r="R108" s="177" t="str">
        <f ca="1">IF(R$1&lt;'Data Bank'!$AD129,"",IF(R$1&gt;'Data Bank'!$AT129,"",IF(AND('Data Bank'!$AC129&lt;100,TODAY()&gt;'Data Bank'!$AT129),1,IF('Data Bank'!$AC129=100,3,IF('Data Bank'!$AC129=0,0,2)))))</f>
        <v/>
      </c>
    </row>
    <row r="109" spans="1:18">
      <c r="A109" s="115" t="str">
        <f>'Data Bank'!E130</f>
        <v>Askari-4</v>
      </c>
      <c r="B109" s="178">
        <f ca="1">IF(B$1&lt;'Data Bank'!$AD130,"",IF(B$1&gt;'Data Bank'!$AT130,"",IF(AND('Data Bank'!$AC130&lt;100,TODAY()&gt;'Data Bank'!$AT130),1,IF('Data Bank'!$AC130=100,3,IF('Data Bank'!$AC130=0,0,2)))))</f>
        <v>2</v>
      </c>
      <c r="C109" s="178">
        <f ca="1">IF(C$1&lt;'Data Bank'!$AD130,"",IF(C$1&gt;'Data Bank'!$AT130,"",IF(AND('Data Bank'!$AC130&lt;100,TODAY()&gt;'Data Bank'!$AT130),1,IF('Data Bank'!$AC130=100,3,IF('Data Bank'!$AC130=0,0,2)))))</f>
        <v>2</v>
      </c>
      <c r="D109" s="178">
        <f ca="1">IF(D$1&lt;'Data Bank'!$AD130,"",IF(D$1&gt;'Data Bank'!$AT130,"",IF(AND('Data Bank'!$AC130&lt;100,TODAY()&gt;'Data Bank'!$AT130),1,IF('Data Bank'!$AC130=100,3,IF('Data Bank'!$AC130=0,0,2)))))</f>
        <v>2</v>
      </c>
      <c r="E109" s="178">
        <f ca="1">IF(E$1&lt;'Data Bank'!$AD130,"",IF(E$1&gt;'Data Bank'!$AT130,"",IF(AND('Data Bank'!$AC130&lt;100,TODAY()&gt;'Data Bank'!$AT130),1,IF('Data Bank'!$AC130=100,3,IF('Data Bank'!$AC130=0,0,2)))))</f>
        <v>2</v>
      </c>
      <c r="F109" s="178">
        <f ca="1">IF(F$1&lt;'Data Bank'!$AD130,"",IF(F$1&gt;'Data Bank'!$AT130,"",IF(AND('Data Bank'!$AC130&lt;100,TODAY()&gt;'Data Bank'!$AT130),1,IF('Data Bank'!$AC130=100,3,IF('Data Bank'!$AC130=0,0,2)))))</f>
        <v>2</v>
      </c>
      <c r="G109" s="178">
        <f ca="1">IF(G$1&lt;'Data Bank'!$AD130,"",IF(G$1&gt;'Data Bank'!$AT130,"",IF(AND('Data Bank'!$AC130&lt;100,TODAY()&gt;'Data Bank'!$AT130),1,IF('Data Bank'!$AC130=100,3,IF('Data Bank'!$AC130=0,0,2)))))</f>
        <v>2</v>
      </c>
      <c r="H109" s="178">
        <f ca="1">IF(H$1&lt;'Data Bank'!$AD130,"",IF(H$1&gt;'Data Bank'!$AT130,"",IF(AND('Data Bank'!$AC130&lt;100,TODAY()&gt;'Data Bank'!$AT130),1,IF('Data Bank'!$AC130=100,3,IF('Data Bank'!$AC130=0,0,2)))))</f>
        <v>2</v>
      </c>
      <c r="I109" s="178">
        <f ca="1">IF(I$1&lt;'Data Bank'!$AD130,"",IF(I$1&gt;'Data Bank'!$AT130,"",IF(AND('Data Bank'!$AC130&lt;100,TODAY()&gt;'Data Bank'!$AT130),1,IF('Data Bank'!$AC130=100,3,IF('Data Bank'!$AC130=0,0,2)))))</f>
        <v>2</v>
      </c>
      <c r="J109" s="177">
        <f ca="1">IF(J$1&lt;'Data Bank'!$AD130,"",IF(J$1&gt;'Data Bank'!$AT130,"",IF(AND('Data Bank'!$AC130&lt;100,TODAY()&gt;'Data Bank'!$AT130),1,IF('Data Bank'!$AC130=100,3,IF('Data Bank'!$AC130=0,0,2)))))</f>
        <v>2</v>
      </c>
      <c r="K109" s="177">
        <f ca="1">IF(K$1&lt;'Data Bank'!$AD130,"",IF(K$1&gt;'Data Bank'!$AT130,"",IF(AND('Data Bank'!$AC130&lt;100,TODAY()&gt;'Data Bank'!$AT130),1,IF('Data Bank'!$AC130=100,3,IF('Data Bank'!$AC130=0,0,2)))))</f>
        <v>2</v>
      </c>
      <c r="L109" s="177">
        <f ca="1">IF(L$1&lt;'Data Bank'!$AD130,"",IF(L$1&gt;'Data Bank'!$AT130,"",IF(AND('Data Bank'!$AC130&lt;100,TODAY()&gt;'Data Bank'!$AT130),1,IF('Data Bank'!$AC130=100,3,IF('Data Bank'!$AC130=0,0,2)))))</f>
        <v>2</v>
      </c>
      <c r="M109" s="177">
        <f ca="1">IF(M$1&lt;'Data Bank'!$AD130,"",IF(M$1&gt;'Data Bank'!$AT130,"",IF(AND('Data Bank'!$AC130&lt;100,TODAY()&gt;'Data Bank'!$AT130),1,IF('Data Bank'!$AC130=100,3,IF('Data Bank'!$AC130=0,0,2)))))</f>
        <v>2</v>
      </c>
      <c r="N109" s="177">
        <f ca="1">IF(N$1&lt;'Data Bank'!$AD130,"",IF(N$1&gt;'Data Bank'!$AT130,"",IF(AND('Data Bank'!$AC130&lt;100,TODAY()&gt;'Data Bank'!$AT130),1,IF('Data Bank'!$AC130=100,3,IF('Data Bank'!$AC130=0,0,2)))))</f>
        <v>2</v>
      </c>
      <c r="O109" s="177">
        <f ca="1">IF(O$1&lt;'Data Bank'!$AD130,"",IF(O$1&gt;'Data Bank'!$AT130,"",IF(AND('Data Bank'!$AC130&lt;100,TODAY()&gt;'Data Bank'!$AT130),1,IF('Data Bank'!$AC130=100,3,IF('Data Bank'!$AC130=0,0,2)))))</f>
        <v>2</v>
      </c>
      <c r="P109" s="177">
        <f ca="1">IF(P$1&lt;'Data Bank'!$AD130,"",IF(P$1&gt;'Data Bank'!$AT130,"",IF(AND('Data Bank'!$AC130&lt;100,TODAY()&gt;'Data Bank'!$AT130),1,IF('Data Bank'!$AC130=100,3,IF('Data Bank'!$AC130=0,0,2)))))</f>
        <v>2</v>
      </c>
      <c r="Q109" s="177">
        <f ca="1">IF(Q$1&lt;'Data Bank'!$AD130,"",IF(Q$1&gt;'Data Bank'!$AT130,"",IF(AND('Data Bank'!$AC130&lt;100,TODAY()&gt;'Data Bank'!$AT130),1,IF('Data Bank'!$AC130=100,3,IF('Data Bank'!$AC130=0,0,2)))))</f>
        <v>2</v>
      </c>
      <c r="R109" s="177">
        <f ca="1">IF(R$1&lt;'Data Bank'!$AD130,"",IF(R$1&gt;'Data Bank'!$AT130,"",IF(AND('Data Bank'!$AC130&lt;100,TODAY()&gt;'Data Bank'!$AT130),1,IF('Data Bank'!$AC130=100,3,IF('Data Bank'!$AC130=0,0,2)))))</f>
        <v>2</v>
      </c>
    </row>
    <row r="110" spans="1:18">
      <c r="A110" s="115" t="str">
        <f>'Data Bank'!E131</f>
        <v>Askari-5</v>
      </c>
      <c r="B110" s="178">
        <f ca="1">IF(B$1&lt;'Data Bank'!$AD131,"",IF(B$1&gt;'Data Bank'!$AT131,"",IF(AND('Data Bank'!$AC131&lt;100,TODAY()&gt;'Data Bank'!$AT131),1,IF('Data Bank'!$AC131=100,3,IF('Data Bank'!$AC131=0,0,2)))))</f>
        <v>2</v>
      </c>
      <c r="C110" s="178">
        <f ca="1">IF(C$1&lt;'Data Bank'!$AD131,"",IF(C$1&gt;'Data Bank'!$AT131,"",IF(AND('Data Bank'!$AC131&lt;100,TODAY()&gt;'Data Bank'!$AT131),1,IF('Data Bank'!$AC131=100,3,IF('Data Bank'!$AC131=0,0,2)))))</f>
        <v>2</v>
      </c>
      <c r="D110" s="178">
        <f ca="1">IF(D$1&lt;'Data Bank'!$AD131,"",IF(D$1&gt;'Data Bank'!$AT131,"",IF(AND('Data Bank'!$AC131&lt;100,TODAY()&gt;'Data Bank'!$AT131),1,IF('Data Bank'!$AC131=100,3,IF('Data Bank'!$AC131=0,0,2)))))</f>
        <v>2</v>
      </c>
      <c r="E110" s="178">
        <f ca="1">IF(E$1&lt;'Data Bank'!$AD131,"",IF(E$1&gt;'Data Bank'!$AT131,"",IF(AND('Data Bank'!$AC131&lt;100,TODAY()&gt;'Data Bank'!$AT131),1,IF('Data Bank'!$AC131=100,3,IF('Data Bank'!$AC131=0,0,2)))))</f>
        <v>2</v>
      </c>
      <c r="F110" s="178">
        <f ca="1">IF(F$1&lt;'Data Bank'!$AD131,"",IF(F$1&gt;'Data Bank'!$AT131,"",IF(AND('Data Bank'!$AC131&lt;100,TODAY()&gt;'Data Bank'!$AT131),1,IF('Data Bank'!$AC131=100,3,IF('Data Bank'!$AC131=0,0,2)))))</f>
        <v>2</v>
      </c>
      <c r="G110" s="178">
        <f ca="1">IF(G$1&lt;'Data Bank'!$AD131,"",IF(G$1&gt;'Data Bank'!$AT131,"",IF(AND('Data Bank'!$AC131&lt;100,TODAY()&gt;'Data Bank'!$AT131),1,IF('Data Bank'!$AC131=100,3,IF('Data Bank'!$AC131=0,0,2)))))</f>
        <v>2</v>
      </c>
      <c r="H110" s="178">
        <f ca="1">IF(H$1&lt;'Data Bank'!$AD131,"",IF(H$1&gt;'Data Bank'!$AT131,"",IF(AND('Data Bank'!$AC131&lt;100,TODAY()&gt;'Data Bank'!$AT131),1,IF('Data Bank'!$AC131=100,3,IF('Data Bank'!$AC131=0,0,2)))))</f>
        <v>2</v>
      </c>
      <c r="I110" s="178">
        <f ca="1">IF(I$1&lt;'Data Bank'!$AD131,"",IF(I$1&gt;'Data Bank'!$AT131,"",IF(AND('Data Bank'!$AC131&lt;100,TODAY()&gt;'Data Bank'!$AT131),1,IF('Data Bank'!$AC131=100,3,IF('Data Bank'!$AC131=0,0,2)))))</f>
        <v>2</v>
      </c>
      <c r="J110" s="177">
        <f ca="1">IF(J$1&lt;'Data Bank'!$AD131,"",IF(J$1&gt;'Data Bank'!$AT131,"",IF(AND('Data Bank'!$AC131&lt;100,TODAY()&gt;'Data Bank'!$AT131),1,IF('Data Bank'!$AC131=100,3,IF('Data Bank'!$AC131=0,0,2)))))</f>
        <v>2</v>
      </c>
      <c r="K110" s="177">
        <f ca="1">IF(K$1&lt;'Data Bank'!$AD131,"",IF(K$1&gt;'Data Bank'!$AT131,"",IF(AND('Data Bank'!$AC131&lt;100,TODAY()&gt;'Data Bank'!$AT131),1,IF('Data Bank'!$AC131=100,3,IF('Data Bank'!$AC131=0,0,2)))))</f>
        <v>2</v>
      </c>
      <c r="L110" s="177">
        <f ca="1">IF(L$1&lt;'Data Bank'!$AD131,"",IF(L$1&gt;'Data Bank'!$AT131,"",IF(AND('Data Bank'!$AC131&lt;100,TODAY()&gt;'Data Bank'!$AT131),1,IF('Data Bank'!$AC131=100,3,IF('Data Bank'!$AC131=0,0,2)))))</f>
        <v>2</v>
      </c>
      <c r="M110" s="177">
        <f ca="1">IF(M$1&lt;'Data Bank'!$AD131,"",IF(M$1&gt;'Data Bank'!$AT131,"",IF(AND('Data Bank'!$AC131&lt;100,TODAY()&gt;'Data Bank'!$AT131),1,IF('Data Bank'!$AC131=100,3,IF('Data Bank'!$AC131=0,0,2)))))</f>
        <v>2</v>
      </c>
      <c r="N110" s="177">
        <f ca="1">IF(N$1&lt;'Data Bank'!$AD131,"",IF(N$1&gt;'Data Bank'!$AT131,"",IF(AND('Data Bank'!$AC131&lt;100,TODAY()&gt;'Data Bank'!$AT131),1,IF('Data Bank'!$AC131=100,3,IF('Data Bank'!$AC131=0,0,2)))))</f>
        <v>2</v>
      </c>
      <c r="O110" s="177">
        <f ca="1">IF(O$1&lt;'Data Bank'!$AD131,"",IF(O$1&gt;'Data Bank'!$AT131,"",IF(AND('Data Bank'!$AC131&lt;100,TODAY()&gt;'Data Bank'!$AT131),1,IF('Data Bank'!$AC131=100,3,IF('Data Bank'!$AC131=0,0,2)))))</f>
        <v>2</v>
      </c>
      <c r="P110" s="177">
        <f ca="1">IF(P$1&lt;'Data Bank'!$AD131,"",IF(P$1&gt;'Data Bank'!$AT131,"",IF(AND('Data Bank'!$AC131&lt;100,TODAY()&gt;'Data Bank'!$AT131),1,IF('Data Bank'!$AC131=100,3,IF('Data Bank'!$AC131=0,0,2)))))</f>
        <v>2</v>
      </c>
      <c r="Q110" s="177">
        <f ca="1">IF(Q$1&lt;'Data Bank'!$AD131,"",IF(Q$1&gt;'Data Bank'!$AT131,"",IF(AND('Data Bank'!$AC131&lt;100,TODAY()&gt;'Data Bank'!$AT131),1,IF('Data Bank'!$AC131=100,3,IF('Data Bank'!$AC131=0,0,2)))))</f>
        <v>2</v>
      </c>
      <c r="R110" s="177">
        <f ca="1">IF(R$1&lt;'Data Bank'!$AD131,"",IF(R$1&gt;'Data Bank'!$AT131,"",IF(AND('Data Bank'!$AC131&lt;100,TODAY()&gt;'Data Bank'!$AT131),1,IF('Data Bank'!$AC131=100,3,IF('Data Bank'!$AC131=0,0,2)))))</f>
        <v>2</v>
      </c>
    </row>
    <row r="111" spans="1:18">
      <c r="A111" s="115" t="str">
        <f>'Data Bank'!E132</f>
        <v xml:space="preserve">Jail Road Bird Wood &amp; Waris Co </v>
      </c>
      <c r="B111" s="178">
        <f ca="1">IF(B$1&lt;'Data Bank'!$AD132,"",IF(B$1&gt;'Data Bank'!$AT132,"",IF(AND('Data Bank'!$AC132&lt;100,TODAY()&gt;'Data Bank'!$AT132),1,IF('Data Bank'!$AC132=100,3,IF('Data Bank'!$AC132=0,0,2)))))</f>
        <v>2</v>
      </c>
      <c r="C111" s="178">
        <f ca="1">IF(C$1&lt;'Data Bank'!$AD132,"",IF(C$1&gt;'Data Bank'!$AT132,"",IF(AND('Data Bank'!$AC132&lt;100,TODAY()&gt;'Data Bank'!$AT132),1,IF('Data Bank'!$AC132=100,3,IF('Data Bank'!$AC132=0,0,2)))))</f>
        <v>2</v>
      </c>
      <c r="D111" s="178">
        <f ca="1">IF(D$1&lt;'Data Bank'!$AD132,"",IF(D$1&gt;'Data Bank'!$AT132,"",IF(AND('Data Bank'!$AC132&lt;100,TODAY()&gt;'Data Bank'!$AT132),1,IF('Data Bank'!$AC132=100,3,IF('Data Bank'!$AC132=0,0,2)))))</f>
        <v>2</v>
      </c>
      <c r="E111" s="178">
        <f ca="1">IF(E$1&lt;'Data Bank'!$AD132,"",IF(E$1&gt;'Data Bank'!$AT132,"",IF(AND('Data Bank'!$AC132&lt;100,TODAY()&gt;'Data Bank'!$AT132),1,IF('Data Bank'!$AC132=100,3,IF('Data Bank'!$AC132=0,0,2)))))</f>
        <v>2</v>
      </c>
      <c r="F111" s="178">
        <f ca="1">IF(F$1&lt;'Data Bank'!$AD132,"",IF(F$1&gt;'Data Bank'!$AT132,"",IF(AND('Data Bank'!$AC132&lt;100,TODAY()&gt;'Data Bank'!$AT132),1,IF('Data Bank'!$AC132=100,3,IF('Data Bank'!$AC132=0,0,2)))))</f>
        <v>2</v>
      </c>
      <c r="G111" s="178" t="str">
        <f ca="1">IF(G$1&lt;'Data Bank'!$AD132,"",IF(G$1&gt;'Data Bank'!$AT132,"",IF(AND('Data Bank'!$AC132&lt;100,TODAY()&gt;'Data Bank'!$AT132),1,IF('Data Bank'!$AC132=100,3,IF('Data Bank'!$AC132=0,0,2)))))</f>
        <v/>
      </c>
      <c r="H111" s="178" t="str">
        <f ca="1">IF(H$1&lt;'Data Bank'!$AD132,"",IF(H$1&gt;'Data Bank'!$AT132,"",IF(AND('Data Bank'!$AC132&lt;100,TODAY()&gt;'Data Bank'!$AT132),1,IF('Data Bank'!$AC132=100,3,IF('Data Bank'!$AC132=0,0,2)))))</f>
        <v/>
      </c>
      <c r="I111" s="178" t="str">
        <f ca="1">IF(I$1&lt;'Data Bank'!$AD132,"",IF(I$1&gt;'Data Bank'!$AT132,"",IF(AND('Data Bank'!$AC132&lt;100,TODAY()&gt;'Data Bank'!$AT132),1,IF('Data Bank'!$AC132=100,3,IF('Data Bank'!$AC132=0,0,2)))))</f>
        <v/>
      </c>
      <c r="J111" s="177" t="str">
        <f ca="1">IF(J$1&lt;'Data Bank'!$AD132,"",IF(J$1&gt;'Data Bank'!$AT132,"",IF(AND('Data Bank'!$AC132&lt;100,TODAY()&gt;'Data Bank'!$AT132),1,IF('Data Bank'!$AC132=100,3,IF('Data Bank'!$AC132=0,0,2)))))</f>
        <v/>
      </c>
      <c r="K111" s="177" t="str">
        <f ca="1">IF(K$1&lt;'Data Bank'!$AD132,"",IF(K$1&gt;'Data Bank'!$AT132,"",IF(AND('Data Bank'!$AC132&lt;100,TODAY()&gt;'Data Bank'!$AT132),1,IF('Data Bank'!$AC132=100,3,IF('Data Bank'!$AC132=0,0,2)))))</f>
        <v/>
      </c>
      <c r="L111" s="177" t="str">
        <f ca="1">IF(L$1&lt;'Data Bank'!$AD132,"",IF(L$1&gt;'Data Bank'!$AT132,"",IF(AND('Data Bank'!$AC132&lt;100,TODAY()&gt;'Data Bank'!$AT132),1,IF('Data Bank'!$AC132=100,3,IF('Data Bank'!$AC132=0,0,2)))))</f>
        <v/>
      </c>
      <c r="M111" s="177" t="str">
        <f ca="1">IF(M$1&lt;'Data Bank'!$AD132,"",IF(M$1&gt;'Data Bank'!$AT132,"",IF(AND('Data Bank'!$AC132&lt;100,TODAY()&gt;'Data Bank'!$AT132),1,IF('Data Bank'!$AC132=100,3,IF('Data Bank'!$AC132=0,0,2)))))</f>
        <v/>
      </c>
      <c r="N111" s="177" t="str">
        <f ca="1">IF(N$1&lt;'Data Bank'!$AD132,"",IF(N$1&gt;'Data Bank'!$AT132,"",IF(AND('Data Bank'!$AC132&lt;100,TODAY()&gt;'Data Bank'!$AT132),1,IF('Data Bank'!$AC132=100,3,IF('Data Bank'!$AC132=0,0,2)))))</f>
        <v/>
      </c>
      <c r="O111" s="177" t="str">
        <f ca="1">IF(O$1&lt;'Data Bank'!$AD132,"",IF(O$1&gt;'Data Bank'!$AT132,"",IF(AND('Data Bank'!$AC132&lt;100,TODAY()&gt;'Data Bank'!$AT132),1,IF('Data Bank'!$AC132=100,3,IF('Data Bank'!$AC132=0,0,2)))))</f>
        <v/>
      </c>
      <c r="P111" s="177" t="str">
        <f ca="1">IF(P$1&lt;'Data Bank'!$AD132,"",IF(P$1&gt;'Data Bank'!$AT132,"",IF(AND('Data Bank'!$AC132&lt;100,TODAY()&gt;'Data Bank'!$AT132),1,IF('Data Bank'!$AC132=100,3,IF('Data Bank'!$AC132=0,0,2)))))</f>
        <v/>
      </c>
      <c r="Q111" s="177" t="str">
        <f ca="1">IF(Q$1&lt;'Data Bank'!$AD132,"",IF(Q$1&gt;'Data Bank'!$AT132,"",IF(AND('Data Bank'!$AC132&lt;100,TODAY()&gt;'Data Bank'!$AT132),1,IF('Data Bank'!$AC132=100,3,IF('Data Bank'!$AC132=0,0,2)))))</f>
        <v/>
      </c>
      <c r="R111" s="177" t="str">
        <f ca="1">IF(R$1&lt;'Data Bank'!$AD132,"",IF(R$1&gt;'Data Bank'!$AT132,"",IF(AND('Data Bank'!$AC132&lt;100,TODAY()&gt;'Data Bank'!$AT132),1,IF('Data Bank'!$AC132=100,3,IF('Data Bank'!$AC132=0,0,2)))))</f>
        <v/>
      </c>
    </row>
    <row r="112" spans="1:18">
      <c r="A112" s="115" t="str">
        <f>'Data Bank'!E133</f>
        <v>Jinnah Colony Aerial</v>
      </c>
      <c r="B112" s="178">
        <f ca="1">IF(B$1&lt;'Data Bank'!$AD133,"",IF(B$1&gt;'Data Bank'!$AT133,"",IF(AND('Data Bank'!$AC133&lt;100,TODAY()&gt;'Data Bank'!$AT133),1,IF('Data Bank'!$AC133=100,3,IF('Data Bank'!$AC133=0,0,2)))))</f>
        <v>2</v>
      </c>
      <c r="C112" s="178">
        <f ca="1">IF(C$1&lt;'Data Bank'!$AD133,"",IF(C$1&gt;'Data Bank'!$AT133,"",IF(AND('Data Bank'!$AC133&lt;100,TODAY()&gt;'Data Bank'!$AT133),1,IF('Data Bank'!$AC133=100,3,IF('Data Bank'!$AC133=0,0,2)))))</f>
        <v>2</v>
      </c>
      <c r="D112" s="178">
        <f ca="1">IF(D$1&lt;'Data Bank'!$AD133,"",IF(D$1&gt;'Data Bank'!$AT133,"",IF(AND('Data Bank'!$AC133&lt;100,TODAY()&gt;'Data Bank'!$AT133),1,IF('Data Bank'!$AC133=100,3,IF('Data Bank'!$AC133=0,0,2)))))</f>
        <v>2</v>
      </c>
      <c r="E112" s="178">
        <f ca="1">IF(E$1&lt;'Data Bank'!$AD133,"",IF(E$1&gt;'Data Bank'!$AT133,"",IF(AND('Data Bank'!$AC133&lt;100,TODAY()&gt;'Data Bank'!$AT133),1,IF('Data Bank'!$AC133=100,3,IF('Data Bank'!$AC133=0,0,2)))))</f>
        <v>2</v>
      </c>
      <c r="F112" s="178">
        <f ca="1">IF(F$1&lt;'Data Bank'!$AD133,"",IF(F$1&gt;'Data Bank'!$AT133,"",IF(AND('Data Bank'!$AC133&lt;100,TODAY()&gt;'Data Bank'!$AT133),1,IF('Data Bank'!$AC133=100,3,IF('Data Bank'!$AC133=0,0,2)))))</f>
        <v>2</v>
      </c>
      <c r="G112" s="178">
        <f ca="1">IF(G$1&lt;'Data Bank'!$AD133,"",IF(G$1&gt;'Data Bank'!$AT133,"",IF(AND('Data Bank'!$AC133&lt;100,TODAY()&gt;'Data Bank'!$AT133),1,IF('Data Bank'!$AC133=100,3,IF('Data Bank'!$AC133=0,0,2)))))</f>
        <v>2</v>
      </c>
      <c r="H112" s="178">
        <f ca="1">IF(H$1&lt;'Data Bank'!$AD133,"",IF(H$1&gt;'Data Bank'!$AT133,"",IF(AND('Data Bank'!$AC133&lt;100,TODAY()&gt;'Data Bank'!$AT133),1,IF('Data Bank'!$AC133=100,3,IF('Data Bank'!$AC133=0,0,2)))))</f>
        <v>2</v>
      </c>
      <c r="I112" s="178">
        <f ca="1">IF(I$1&lt;'Data Bank'!$AD133,"",IF(I$1&gt;'Data Bank'!$AT133,"",IF(AND('Data Bank'!$AC133&lt;100,TODAY()&gt;'Data Bank'!$AT133),1,IF('Data Bank'!$AC133=100,3,IF('Data Bank'!$AC133=0,0,2)))))</f>
        <v>2</v>
      </c>
      <c r="J112" s="177">
        <f ca="1">IF(J$1&lt;'Data Bank'!$AD133,"",IF(J$1&gt;'Data Bank'!$AT133,"",IF(AND('Data Bank'!$AC133&lt;100,TODAY()&gt;'Data Bank'!$AT133),1,IF('Data Bank'!$AC133=100,3,IF('Data Bank'!$AC133=0,0,2)))))</f>
        <v>2</v>
      </c>
      <c r="K112" s="177">
        <f ca="1">IF(K$1&lt;'Data Bank'!$AD133,"",IF(K$1&gt;'Data Bank'!$AT133,"",IF(AND('Data Bank'!$AC133&lt;100,TODAY()&gt;'Data Bank'!$AT133),1,IF('Data Bank'!$AC133=100,3,IF('Data Bank'!$AC133=0,0,2)))))</f>
        <v>2</v>
      </c>
      <c r="L112" s="177">
        <f ca="1">IF(L$1&lt;'Data Bank'!$AD133,"",IF(L$1&gt;'Data Bank'!$AT133,"",IF(AND('Data Bank'!$AC133&lt;100,TODAY()&gt;'Data Bank'!$AT133),1,IF('Data Bank'!$AC133=100,3,IF('Data Bank'!$AC133=0,0,2)))))</f>
        <v>2</v>
      </c>
      <c r="M112" s="177">
        <f ca="1">IF(M$1&lt;'Data Bank'!$AD133,"",IF(M$1&gt;'Data Bank'!$AT133,"",IF(AND('Data Bank'!$AC133&lt;100,TODAY()&gt;'Data Bank'!$AT133),1,IF('Data Bank'!$AC133=100,3,IF('Data Bank'!$AC133=0,0,2)))))</f>
        <v>2</v>
      </c>
      <c r="N112" s="177">
        <f ca="1">IF(N$1&lt;'Data Bank'!$AD133,"",IF(N$1&gt;'Data Bank'!$AT133,"",IF(AND('Data Bank'!$AC133&lt;100,TODAY()&gt;'Data Bank'!$AT133),1,IF('Data Bank'!$AC133=100,3,IF('Data Bank'!$AC133=0,0,2)))))</f>
        <v>2</v>
      </c>
      <c r="O112" s="177">
        <f ca="1">IF(O$1&lt;'Data Bank'!$AD133,"",IF(O$1&gt;'Data Bank'!$AT133,"",IF(AND('Data Bank'!$AC133&lt;100,TODAY()&gt;'Data Bank'!$AT133),1,IF('Data Bank'!$AC133=100,3,IF('Data Bank'!$AC133=0,0,2)))))</f>
        <v>2</v>
      </c>
      <c r="P112" s="177">
        <f ca="1">IF(P$1&lt;'Data Bank'!$AD133,"",IF(P$1&gt;'Data Bank'!$AT133,"",IF(AND('Data Bank'!$AC133&lt;100,TODAY()&gt;'Data Bank'!$AT133),1,IF('Data Bank'!$AC133=100,3,IF('Data Bank'!$AC133=0,0,2)))))</f>
        <v>2</v>
      </c>
      <c r="Q112" s="177">
        <f ca="1">IF(Q$1&lt;'Data Bank'!$AD133,"",IF(Q$1&gt;'Data Bank'!$AT133,"",IF(AND('Data Bank'!$AC133&lt;100,TODAY()&gt;'Data Bank'!$AT133),1,IF('Data Bank'!$AC133=100,3,IF('Data Bank'!$AC133=0,0,2)))))</f>
        <v>2</v>
      </c>
      <c r="R112" s="177">
        <f ca="1">IF(R$1&lt;'Data Bank'!$AD133,"",IF(R$1&gt;'Data Bank'!$AT133,"",IF(AND('Data Bank'!$AC133&lt;100,TODAY()&gt;'Data Bank'!$AT133),1,IF('Data Bank'!$AC133=100,3,IF('Data Bank'!$AC133=0,0,2)))))</f>
        <v>2</v>
      </c>
    </row>
    <row r="113" spans="1:18">
      <c r="A113" s="115" t="str">
        <f>'Data Bank'!E134</f>
        <v>Lawarance Road &amp; China Road</v>
      </c>
      <c r="B113" s="178">
        <f ca="1">IF(B$1&lt;'Data Bank'!$AD134,"",IF(B$1&gt;'Data Bank'!$AT134,"",IF(AND('Data Bank'!$AC134&lt;100,TODAY()&gt;'Data Bank'!$AT134),1,IF('Data Bank'!$AC134=100,3,IF('Data Bank'!$AC134=0,0,2)))))</f>
        <v>1</v>
      </c>
      <c r="C113" s="178">
        <f ca="1">IF(C$1&lt;'Data Bank'!$AD134,"",IF(C$1&gt;'Data Bank'!$AT134,"",IF(AND('Data Bank'!$AC134&lt;100,TODAY()&gt;'Data Bank'!$AT134),1,IF('Data Bank'!$AC134=100,3,IF('Data Bank'!$AC134=0,0,2)))))</f>
        <v>1</v>
      </c>
      <c r="D113" s="178" t="str">
        <f ca="1">IF(D$1&lt;'Data Bank'!$AD134,"",IF(D$1&gt;'Data Bank'!$AT134,"",IF(AND('Data Bank'!$AC134&lt;100,TODAY()&gt;'Data Bank'!$AT134),1,IF('Data Bank'!$AC134=100,3,IF('Data Bank'!$AC134=0,0,2)))))</f>
        <v/>
      </c>
      <c r="E113" s="178" t="str">
        <f ca="1">IF(E$1&lt;'Data Bank'!$AD134,"",IF(E$1&gt;'Data Bank'!$AT134,"",IF(AND('Data Bank'!$AC134&lt;100,TODAY()&gt;'Data Bank'!$AT134),1,IF('Data Bank'!$AC134=100,3,IF('Data Bank'!$AC134=0,0,2)))))</f>
        <v/>
      </c>
      <c r="F113" s="178" t="str">
        <f ca="1">IF(F$1&lt;'Data Bank'!$AD134,"",IF(F$1&gt;'Data Bank'!$AT134,"",IF(AND('Data Bank'!$AC134&lt;100,TODAY()&gt;'Data Bank'!$AT134),1,IF('Data Bank'!$AC134=100,3,IF('Data Bank'!$AC134=0,0,2)))))</f>
        <v/>
      </c>
      <c r="G113" s="178" t="str">
        <f ca="1">IF(G$1&lt;'Data Bank'!$AD134,"",IF(G$1&gt;'Data Bank'!$AT134,"",IF(AND('Data Bank'!$AC134&lt;100,TODAY()&gt;'Data Bank'!$AT134),1,IF('Data Bank'!$AC134=100,3,IF('Data Bank'!$AC134=0,0,2)))))</f>
        <v/>
      </c>
      <c r="H113" s="178" t="str">
        <f ca="1">IF(H$1&lt;'Data Bank'!$AD134,"",IF(H$1&gt;'Data Bank'!$AT134,"",IF(AND('Data Bank'!$AC134&lt;100,TODAY()&gt;'Data Bank'!$AT134),1,IF('Data Bank'!$AC134=100,3,IF('Data Bank'!$AC134=0,0,2)))))</f>
        <v/>
      </c>
      <c r="I113" s="178" t="str">
        <f ca="1">IF(I$1&lt;'Data Bank'!$AD134,"",IF(I$1&gt;'Data Bank'!$AT134,"",IF(AND('Data Bank'!$AC134&lt;100,TODAY()&gt;'Data Bank'!$AT134),1,IF('Data Bank'!$AC134=100,3,IF('Data Bank'!$AC134=0,0,2)))))</f>
        <v/>
      </c>
      <c r="J113" s="177" t="str">
        <f ca="1">IF(J$1&lt;'Data Bank'!$AD134,"",IF(J$1&gt;'Data Bank'!$AT134,"",IF(AND('Data Bank'!$AC134&lt;100,TODAY()&gt;'Data Bank'!$AT134),1,IF('Data Bank'!$AC134=100,3,IF('Data Bank'!$AC134=0,0,2)))))</f>
        <v/>
      </c>
      <c r="K113" s="177" t="str">
        <f ca="1">IF(K$1&lt;'Data Bank'!$AD134,"",IF(K$1&gt;'Data Bank'!$AT134,"",IF(AND('Data Bank'!$AC134&lt;100,TODAY()&gt;'Data Bank'!$AT134),1,IF('Data Bank'!$AC134=100,3,IF('Data Bank'!$AC134=0,0,2)))))</f>
        <v/>
      </c>
      <c r="L113" s="177" t="str">
        <f ca="1">IF(L$1&lt;'Data Bank'!$AD134,"",IF(L$1&gt;'Data Bank'!$AT134,"",IF(AND('Data Bank'!$AC134&lt;100,TODAY()&gt;'Data Bank'!$AT134),1,IF('Data Bank'!$AC134=100,3,IF('Data Bank'!$AC134=0,0,2)))))</f>
        <v/>
      </c>
      <c r="M113" s="177" t="str">
        <f ca="1">IF(M$1&lt;'Data Bank'!$AD134,"",IF(M$1&gt;'Data Bank'!$AT134,"",IF(AND('Data Bank'!$AC134&lt;100,TODAY()&gt;'Data Bank'!$AT134),1,IF('Data Bank'!$AC134=100,3,IF('Data Bank'!$AC134=0,0,2)))))</f>
        <v/>
      </c>
      <c r="N113" s="177" t="str">
        <f ca="1">IF(N$1&lt;'Data Bank'!$AD134,"",IF(N$1&gt;'Data Bank'!$AT134,"",IF(AND('Data Bank'!$AC134&lt;100,TODAY()&gt;'Data Bank'!$AT134),1,IF('Data Bank'!$AC134=100,3,IF('Data Bank'!$AC134=0,0,2)))))</f>
        <v/>
      </c>
      <c r="O113" s="177" t="str">
        <f ca="1">IF(O$1&lt;'Data Bank'!$AD134,"",IF(O$1&gt;'Data Bank'!$AT134,"",IF(AND('Data Bank'!$AC134&lt;100,TODAY()&gt;'Data Bank'!$AT134),1,IF('Data Bank'!$AC134=100,3,IF('Data Bank'!$AC134=0,0,2)))))</f>
        <v/>
      </c>
      <c r="P113" s="177" t="str">
        <f ca="1">IF(P$1&lt;'Data Bank'!$AD134,"",IF(P$1&gt;'Data Bank'!$AT134,"",IF(AND('Data Bank'!$AC134&lt;100,TODAY()&gt;'Data Bank'!$AT134),1,IF('Data Bank'!$AC134=100,3,IF('Data Bank'!$AC134=0,0,2)))))</f>
        <v/>
      </c>
      <c r="Q113" s="177" t="str">
        <f ca="1">IF(Q$1&lt;'Data Bank'!$AD134,"",IF(Q$1&gt;'Data Bank'!$AT134,"",IF(AND('Data Bank'!$AC134&lt;100,TODAY()&gt;'Data Bank'!$AT134),1,IF('Data Bank'!$AC134=100,3,IF('Data Bank'!$AC134=0,0,2)))))</f>
        <v/>
      </c>
      <c r="R113" s="177" t="str">
        <f ca="1">IF(R$1&lt;'Data Bank'!$AD134,"",IF(R$1&gt;'Data Bank'!$AT134,"",IF(AND('Data Bank'!$AC134&lt;100,TODAY()&gt;'Data Bank'!$AT134),1,IF('Data Bank'!$AC134=100,3,IF('Data Bank'!$AC134=0,0,2)))))</f>
        <v/>
      </c>
    </row>
    <row r="114" spans="1:18">
      <c r="A114" s="115" t="str">
        <f>'Data Bank'!E135</f>
        <v>LC_P1</v>
      </c>
      <c r="B114" s="178">
        <f ca="1">IF(B$1&lt;'Data Bank'!$AD135,"",IF(B$1&gt;'Data Bank'!$AT135,"",IF(AND('Data Bank'!$AC135&lt;100,TODAY()&gt;'Data Bank'!$AT135),1,IF('Data Bank'!$AC135=100,3,IF('Data Bank'!$AC135=0,0,2)))))</f>
        <v>2</v>
      </c>
      <c r="C114" s="178">
        <f ca="1">IF(C$1&lt;'Data Bank'!$AD135,"",IF(C$1&gt;'Data Bank'!$AT135,"",IF(AND('Data Bank'!$AC135&lt;100,TODAY()&gt;'Data Bank'!$AT135),1,IF('Data Bank'!$AC135=100,3,IF('Data Bank'!$AC135=0,0,2)))))</f>
        <v>2</v>
      </c>
      <c r="D114" s="178">
        <f ca="1">IF(D$1&lt;'Data Bank'!$AD135,"",IF(D$1&gt;'Data Bank'!$AT135,"",IF(AND('Data Bank'!$AC135&lt;100,TODAY()&gt;'Data Bank'!$AT135),1,IF('Data Bank'!$AC135=100,3,IF('Data Bank'!$AC135=0,0,2)))))</f>
        <v>2</v>
      </c>
      <c r="E114" s="178">
        <f ca="1">IF(E$1&lt;'Data Bank'!$AD135,"",IF(E$1&gt;'Data Bank'!$AT135,"",IF(AND('Data Bank'!$AC135&lt;100,TODAY()&gt;'Data Bank'!$AT135),1,IF('Data Bank'!$AC135=100,3,IF('Data Bank'!$AC135=0,0,2)))))</f>
        <v>2</v>
      </c>
      <c r="F114" s="178">
        <f ca="1">IF(F$1&lt;'Data Bank'!$AD135,"",IF(F$1&gt;'Data Bank'!$AT135,"",IF(AND('Data Bank'!$AC135&lt;100,TODAY()&gt;'Data Bank'!$AT135),1,IF('Data Bank'!$AC135=100,3,IF('Data Bank'!$AC135=0,0,2)))))</f>
        <v>2</v>
      </c>
      <c r="G114" s="178">
        <f ca="1">IF(G$1&lt;'Data Bank'!$AD135,"",IF(G$1&gt;'Data Bank'!$AT135,"",IF(AND('Data Bank'!$AC135&lt;100,TODAY()&gt;'Data Bank'!$AT135),1,IF('Data Bank'!$AC135=100,3,IF('Data Bank'!$AC135=0,0,2)))))</f>
        <v>2</v>
      </c>
      <c r="H114" s="178">
        <f ca="1">IF(H$1&lt;'Data Bank'!$AD135,"",IF(H$1&gt;'Data Bank'!$AT135,"",IF(AND('Data Bank'!$AC135&lt;100,TODAY()&gt;'Data Bank'!$AT135),1,IF('Data Bank'!$AC135=100,3,IF('Data Bank'!$AC135=0,0,2)))))</f>
        <v>2</v>
      </c>
      <c r="I114" s="178">
        <f ca="1">IF(I$1&lt;'Data Bank'!$AD135,"",IF(I$1&gt;'Data Bank'!$AT135,"",IF(AND('Data Bank'!$AC135&lt;100,TODAY()&gt;'Data Bank'!$AT135),1,IF('Data Bank'!$AC135=100,3,IF('Data Bank'!$AC135=0,0,2)))))</f>
        <v>2</v>
      </c>
      <c r="J114" s="177">
        <f ca="1">IF(J$1&lt;'Data Bank'!$AD135,"",IF(J$1&gt;'Data Bank'!$AT135,"",IF(AND('Data Bank'!$AC135&lt;100,TODAY()&gt;'Data Bank'!$AT135),1,IF('Data Bank'!$AC135=100,3,IF('Data Bank'!$AC135=0,0,2)))))</f>
        <v>2</v>
      </c>
      <c r="K114" s="177">
        <f ca="1">IF(K$1&lt;'Data Bank'!$AD135,"",IF(K$1&gt;'Data Bank'!$AT135,"",IF(AND('Data Bank'!$AC135&lt;100,TODAY()&gt;'Data Bank'!$AT135),1,IF('Data Bank'!$AC135=100,3,IF('Data Bank'!$AC135=0,0,2)))))</f>
        <v>2</v>
      </c>
      <c r="L114" s="177">
        <f ca="1">IF(L$1&lt;'Data Bank'!$AD135,"",IF(L$1&gt;'Data Bank'!$AT135,"",IF(AND('Data Bank'!$AC135&lt;100,TODAY()&gt;'Data Bank'!$AT135),1,IF('Data Bank'!$AC135=100,3,IF('Data Bank'!$AC135=0,0,2)))))</f>
        <v>2</v>
      </c>
      <c r="M114" s="177">
        <f ca="1">IF(M$1&lt;'Data Bank'!$AD135,"",IF(M$1&gt;'Data Bank'!$AT135,"",IF(AND('Data Bank'!$AC135&lt;100,TODAY()&gt;'Data Bank'!$AT135),1,IF('Data Bank'!$AC135=100,3,IF('Data Bank'!$AC135=0,0,2)))))</f>
        <v>2</v>
      </c>
      <c r="N114" s="177">
        <f ca="1">IF(N$1&lt;'Data Bank'!$AD135,"",IF(N$1&gt;'Data Bank'!$AT135,"",IF(AND('Data Bank'!$AC135&lt;100,TODAY()&gt;'Data Bank'!$AT135),1,IF('Data Bank'!$AC135=100,3,IF('Data Bank'!$AC135=0,0,2)))))</f>
        <v>2</v>
      </c>
      <c r="O114" s="177">
        <f ca="1">IF(O$1&lt;'Data Bank'!$AD135,"",IF(O$1&gt;'Data Bank'!$AT135,"",IF(AND('Data Bank'!$AC135&lt;100,TODAY()&gt;'Data Bank'!$AT135),1,IF('Data Bank'!$AC135=100,3,IF('Data Bank'!$AC135=0,0,2)))))</f>
        <v>2</v>
      </c>
      <c r="P114" s="177">
        <f ca="1">IF(P$1&lt;'Data Bank'!$AD135,"",IF(P$1&gt;'Data Bank'!$AT135,"",IF(AND('Data Bank'!$AC135&lt;100,TODAY()&gt;'Data Bank'!$AT135),1,IF('Data Bank'!$AC135=100,3,IF('Data Bank'!$AC135=0,0,2)))))</f>
        <v>2</v>
      </c>
      <c r="Q114" s="177">
        <f ca="1">IF(Q$1&lt;'Data Bank'!$AD135,"",IF(Q$1&gt;'Data Bank'!$AT135,"",IF(AND('Data Bank'!$AC135&lt;100,TODAY()&gt;'Data Bank'!$AT135),1,IF('Data Bank'!$AC135=100,3,IF('Data Bank'!$AC135=0,0,2)))))</f>
        <v>2</v>
      </c>
      <c r="R114" s="177">
        <f ca="1">IF(R$1&lt;'Data Bank'!$AD135,"",IF(R$1&gt;'Data Bank'!$AT135,"",IF(AND('Data Bank'!$AC135&lt;100,TODAY()&gt;'Data Bank'!$AT135),1,IF('Data Bank'!$AC135=100,3,IF('Data Bank'!$AC135=0,0,2)))))</f>
        <v>2</v>
      </c>
    </row>
    <row r="115" spans="1:18">
      <c r="A115" s="115" t="str">
        <f>'Data Bank'!E136</f>
        <v>LC_P2</v>
      </c>
      <c r="B115" s="178">
        <f ca="1">IF(B$1&lt;'Data Bank'!$AD136,"",IF(B$1&gt;'Data Bank'!$AT136,"",IF(AND('Data Bank'!$AC136&lt;100,TODAY()&gt;'Data Bank'!$AT136),1,IF('Data Bank'!$AC136=100,3,IF('Data Bank'!$AC136=0,0,2)))))</f>
        <v>2</v>
      </c>
      <c r="C115" s="178">
        <f ca="1">IF(C$1&lt;'Data Bank'!$AD136,"",IF(C$1&gt;'Data Bank'!$AT136,"",IF(AND('Data Bank'!$AC136&lt;100,TODAY()&gt;'Data Bank'!$AT136),1,IF('Data Bank'!$AC136=100,3,IF('Data Bank'!$AC136=0,0,2)))))</f>
        <v>2</v>
      </c>
      <c r="D115" s="178">
        <f ca="1">IF(D$1&lt;'Data Bank'!$AD136,"",IF(D$1&gt;'Data Bank'!$AT136,"",IF(AND('Data Bank'!$AC136&lt;100,TODAY()&gt;'Data Bank'!$AT136),1,IF('Data Bank'!$AC136=100,3,IF('Data Bank'!$AC136=0,0,2)))))</f>
        <v>2</v>
      </c>
      <c r="E115" s="178">
        <f ca="1">IF(E$1&lt;'Data Bank'!$AD136,"",IF(E$1&gt;'Data Bank'!$AT136,"",IF(AND('Data Bank'!$AC136&lt;100,TODAY()&gt;'Data Bank'!$AT136),1,IF('Data Bank'!$AC136=100,3,IF('Data Bank'!$AC136=0,0,2)))))</f>
        <v>2</v>
      </c>
      <c r="F115" s="178">
        <f ca="1">IF(F$1&lt;'Data Bank'!$AD136,"",IF(F$1&gt;'Data Bank'!$AT136,"",IF(AND('Data Bank'!$AC136&lt;100,TODAY()&gt;'Data Bank'!$AT136),1,IF('Data Bank'!$AC136=100,3,IF('Data Bank'!$AC136=0,0,2)))))</f>
        <v>2</v>
      </c>
      <c r="G115" s="178">
        <f ca="1">IF(G$1&lt;'Data Bank'!$AD136,"",IF(G$1&gt;'Data Bank'!$AT136,"",IF(AND('Data Bank'!$AC136&lt;100,TODAY()&gt;'Data Bank'!$AT136),1,IF('Data Bank'!$AC136=100,3,IF('Data Bank'!$AC136=0,0,2)))))</f>
        <v>2</v>
      </c>
      <c r="H115" s="178">
        <f ca="1">IF(H$1&lt;'Data Bank'!$AD136,"",IF(H$1&gt;'Data Bank'!$AT136,"",IF(AND('Data Bank'!$AC136&lt;100,TODAY()&gt;'Data Bank'!$AT136),1,IF('Data Bank'!$AC136=100,3,IF('Data Bank'!$AC136=0,0,2)))))</f>
        <v>2</v>
      </c>
      <c r="I115" s="178">
        <f ca="1">IF(I$1&lt;'Data Bank'!$AD136,"",IF(I$1&gt;'Data Bank'!$AT136,"",IF(AND('Data Bank'!$AC136&lt;100,TODAY()&gt;'Data Bank'!$AT136),1,IF('Data Bank'!$AC136=100,3,IF('Data Bank'!$AC136=0,0,2)))))</f>
        <v>2</v>
      </c>
      <c r="J115" s="177">
        <f ca="1">IF(J$1&lt;'Data Bank'!$AD136,"",IF(J$1&gt;'Data Bank'!$AT136,"",IF(AND('Data Bank'!$AC136&lt;100,TODAY()&gt;'Data Bank'!$AT136),1,IF('Data Bank'!$AC136=100,3,IF('Data Bank'!$AC136=0,0,2)))))</f>
        <v>2</v>
      </c>
      <c r="K115" s="177">
        <f ca="1">IF(K$1&lt;'Data Bank'!$AD136,"",IF(K$1&gt;'Data Bank'!$AT136,"",IF(AND('Data Bank'!$AC136&lt;100,TODAY()&gt;'Data Bank'!$AT136),1,IF('Data Bank'!$AC136=100,3,IF('Data Bank'!$AC136=0,0,2)))))</f>
        <v>2</v>
      </c>
      <c r="L115" s="177">
        <f ca="1">IF(L$1&lt;'Data Bank'!$AD136,"",IF(L$1&gt;'Data Bank'!$AT136,"",IF(AND('Data Bank'!$AC136&lt;100,TODAY()&gt;'Data Bank'!$AT136),1,IF('Data Bank'!$AC136=100,3,IF('Data Bank'!$AC136=0,0,2)))))</f>
        <v>2</v>
      </c>
      <c r="M115" s="177">
        <f ca="1">IF(M$1&lt;'Data Bank'!$AD136,"",IF(M$1&gt;'Data Bank'!$AT136,"",IF(AND('Data Bank'!$AC136&lt;100,TODAY()&gt;'Data Bank'!$AT136),1,IF('Data Bank'!$AC136=100,3,IF('Data Bank'!$AC136=0,0,2)))))</f>
        <v>2</v>
      </c>
      <c r="N115" s="177">
        <f ca="1">IF(N$1&lt;'Data Bank'!$AD136,"",IF(N$1&gt;'Data Bank'!$AT136,"",IF(AND('Data Bank'!$AC136&lt;100,TODAY()&gt;'Data Bank'!$AT136),1,IF('Data Bank'!$AC136=100,3,IF('Data Bank'!$AC136=0,0,2)))))</f>
        <v>2</v>
      </c>
      <c r="O115" s="177">
        <f ca="1">IF(O$1&lt;'Data Bank'!$AD136,"",IF(O$1&gt;'Data Bank'!$AT136,"",IF(AND('Data Bank'!$AC136&lt;100,TODAY()&gt;'Data Bank'!$AT136),1,IF('Data Bank'!$AC136=100,3,IF('Data Bank'!$AC136=0,0,2)))))</f>
        <v>2</v>
      </c>
      <c r="P115" s="177">
        <f ca="1">IF(P$1&lt;'Data Bank'!$AD136,"",IF(P$1&gt;'Data Bank'!$AT136,"",IF(AND('Data Bank'!$AC136&lt;100,TODAY()&gt;'Data Bank'!$AT136),1,IF('Data Bank'!$AC136=100,3,IF('Data Bank'!$AC136=0,0,2)))))</f>
        <v>2</v>
      </c>
      <c r="Q115" s="177">
        <f ca="1">IF(Q$1&lt;'Data Bank'!$AD136,"",IF(Q$1&gt;'Data Bank'!$AT136,"",IF(AND('Data Bank'!$AC136&lt;100,TODAY()&gt;'Data Bank'!$AT136),1,IF('Data Bank'!$AC136=100,3,IF('Data Bank'!$AC136=0,0,2)))))</f>
        <v>2</v>
      </c>
      <c r="R115" s="177">
        <f ca="1">IF(R$1&lt;'Data Bank'!$AD136,"",IF(R$1&gt;'Data Bank'!$AT136,"",IF(AND('Data Bank'!$AC136&lt;100,TODAY()&gt;'Data Bank'!$AT136),1,IF('Data Bank'!$AC136=100,3,IF('Data Bank'!$AC136=0,0,2)))))</f>
        <v>2</v>
      </c>
    </row>
    <row r="116" spans="1:18">
      <c r="A116" s="115" t="str">
        <f>'Data Bank'!E137</f>
        <v>LC_P3</v>
      </c>
      <c r="B116" s="178">
        <f ca="1">IF(B$1&lt;'Data Bank'!$AD137,"",IF(B$1&gt;'Data Bank'!$AT137,"",IF(AND('Data Bank'!$AC137&lt;100,TODAY()&gt;'Data Bank'!$AT137),1,IF('Data Bank'!$AC137=100,3,IF('Data Bank'!$AC137=0,0,2)))))</f>
        <v>2</v>
      </c>
      <c r="C116" s="178">
        <f ca="1">IF(C$1&lt;'Data Bank'!$AD137,"",IF(C$1&gt;'Data Bank'!$AT137,"",IF(AND('Data Bank'!$AC137&lt;100,TODAY()&gt;'Data Bank'!$AT137),1,IF('Data Bank'!$AC137=100,3,IF('Data Bank'!$AC137=0,0,2)))))</f>
        <v>2</v>
      </c>
      <c r="D116" s="178">
        <f ca="1">IF(D$1&lt;'Data Bank'!$AD137,"",IF(D$1&gt;'Data Bank'!$AT137,"",IF(AND('Data Bank'!$AC137&lt;100,TODAY()&gt;'Data Bank'!$AT137),1,IF('Data Bank'!$AC137=100,3,IF('Data Bank'!$AC137=0,0,2)))))</f>
        <v>2</v>
      </c>
      <c r="E116" s="178">
        <f ca="1">IF(E$1&lt;'Data Bank'!$AD137,"",IF(E$1&gt;'Data Bank'!$AT137,"",IF(AND('Data Bank'!$AC137&lt;100,TODAY()&gt;'Data Bank'!$AT137),1,IF('Data Bank'!$AC137=100,3,IF('Data Bank'!$AC137=0,0,2)))))</f>
        <v>2</v>
      </c>
      <c r="F116" s="178">
        <f ca="1">IF(F$1&lt;'Data Bank'!$AD137,"",IF(F$1&gt;'Data Bank'!$AT137,"",IF(AND('Data Bank'!$AC137&lt;100,TODAY()&gt;'Data Bank'!$AT137),1,IF('Data Bank'!$AC137=100,3,IF('Data Bank'!$AC137=0,0,2)))))</f>
        <v>2</v>
      </c>
      <c r="G116" s="178">
        <f ca="1">IF(G$1&lt;'Data Bank'!$AD137,"",IF(G$1&gt;'Data Bank'!$AT137,"",IF(AND('Data Bank'!$AC137&lt;100,TODAY()&gt;'Data Bank'!$AT137),1,IF('Data Bank'!$AC137=100,3,IF('Data Bank'!$AC137=0,0,2)))))</f>
        <v>2</v>
      </c>
      <c r="H116" s="178">
        <f ca="1">IF(H$1&lt;'Data Bank'!$AD137,"",IF(H$1&gt;'Data Bank'!$AT137,"",IF(AND('Data Bank'!$AC137&lt;100,TODAY()&gt;'Data Bank'!$AT137),1,IF('Data Bank'!$AC137=100,3,IF('Data Bank'!$AC137=0,0,2)))))</f>
        <v>2</v>
      </c>
      <c r="I116" s="178">
        <f ca="1">IF(I$1&lt;'Data Bank'!$AD137,"",IF(I$1&gt;'Data Bank'!$AT137,"",IF(AND('Data Bank'!$AC137&lt;100,TODAY()&gt;'Data Bank'!$AT137),1,IF('Data Bank'!$AC137=100,3,IF('Data Bank'!$AC137=0,0,2)))))</f>
        <v>2</v>
      </c>
      <c r="J116" s="177">
        <f ca="1">IF(J$1&lt;'Data Bank'!$AD137,"",IF(J$1&gt;'Data Bank'!$AT137,"",IF(AND('Data Bank'!$AC137&lt;100,TODAY()&gt;'Data Bank'!$AT137),1,IF('Data Bank'!$AC137=100,3,IF('Data Bank'!$AC137=0,0,2)))))</f>
        <v>2</v>
      </c>
      <c r="K116" s="177">
        <f ca="1">IF(K$1&lt;'Data Bank'!$AD137,"",IF(K$1&gt;'Data Bank'!$AT137,"",IF(AND('Data Bank'!$AC137&lt;100,TODAY()&gt;'Data Bank'!$AT137),1,IF('Data Bank'!$AC137=100,3,IF('Data Bank'!$AC137=0,0,2)))))</f>
        <v>2</v>
      </c>
      <c r="L116" s="177">
        <f ca="1">IF(L$1&lt;'Data Bank'!$AD137,"",IF(L$1&gt;'Data Bank'!$AT137,"",IF(AND('Data Bank'!$AC137&lt;100,TODAY()&gt;'Data Bank'!$AT137),1,IF('Data Bank'!$AC137=100,3,IF('Data Bank'!$AC137=0,0,2)))))</f>
        <v>2</v>
      </c>
      <c r="M116" s="177">
        <f ca="1">IF(M$1&lt;'Data Bank'!$AD137,"",IF(M$1&gt;'Data Bank'!$AT137,"",IF(AND('Data Bank'!$AC137&lt;100,TODAY()&gt;'Data Bank'!$AT137),1,IF('Data Bank'!$AC137=100,3,IF('Data Bank'!$AC137=0,0,2)))))</f>
        <v>2</v>
      </c>
      <c r="N116" s="177">
        <f ca="1">IF(N$1&lt;'Data Bank'!$AD137,"",IF(N$1&gt;'Data Bank'!$AT137,"",IF(AND('Data Bank'!$AC137&lt;100,TODAY()&gt;'Data Bank'!$AT137),1,IF('Data Bank'!$AC137=100,3,IF('Data Bank'!$AC137=0,0,2)))))</f>
        <v>2</v>
      </c>
      <c r="O116" s="177">
        <f ca="1">IF(O$1&lt;'Data Bank'!$AD137,"",IF(O$1&gt;'Data Bank'!$AT137,"",IF(AND('Data Bank'!$AC137&lt;100,TODAY()&gt;'Data Bank'!$AT137),1,IF('Data Bank'!$AC137=100,3,IF('Data Bank'!$AC137=0,0,2)))))</f>
        <v>2</v>
      </c>
      <c r="P116" s="177">
        <f ca="1">IF(P$1&lt;'Data Bank'!$AD137,"",IF(P$1&gt;'Data Bank'!$AT137,"",IF(AND('Data Bank'!$AC137&lt;100,TODAY()&gt;'Data Bank'!$AT137),1,IF('Data Bank'!$AC137=100,3,IF('Data Bank'!$AC137=0,0,2)))))</f>
        <v>2</v>
      </c>
      <c r="Q116" s="177">
        <f ca="1">IF(Q$1&lt;'Data Bank'!$AD137,"",IF(Q$1&gt;'Data Bank'!$AT137,"",IF(AND('Data Bank'!$AC137&lt;100,TODAY()&gt;'Data Bank'!$AT137),1,IF('Data Bank'!$AC137=100,3,IF('Data Bank'!$AC137=0,0,2)))))</f>
        <v>2</v>
      </c>
      <c r="R116" s="177">
        <f ca="1">IF(R$1&lt;'Data Bank'!$AD137,"",IF(R$1&gt;'Data Bank'!$AT137,"",IF(AND('Data Bank'!$AC137&lt;100,TODAY()&gt;'Data Bank'!$AT137),1,IF('Data Bank'!$AC137=100,3,IF('Data Bank'!$AC137=0,0,2)))))</f>
        <v>2</v>
      </c>
    </row>
    <row r="117" spans="1:18">
      <c r="A117" s="115" t="str">
        <f>'Data Bank'!E138</f>
        <v>LC_P4</v>
      </c>
      <c r="B117" s="178">
        <f ca="1">IF(B$1&lt;'Data Bank'!$AD138,"",IF(B$1&gt;'Data Bank'!$AT138,"",IF(AND('Data Bank'!$AC138&lt;100,TODAY()&gt;'Data Bank'!$AT138),1,IF('Data Bank'!$AC138=100,3,IF('Data Bank'!$AC138=0,0,2)))))</f>
        <v>2</v>
      </c>
      <c r="C117" s="178">
        <f ca="1">IF(C$1&lt;'Data Bank'!$AD138,"",IF(C$1&gt;'Data Bank'!$AT138,"",IF(AND('Data Bank'!$AC138&lt;100,TODAY()&gt;'Data Bank'!$AT138),1,IF('Data Bank'!$AC138=100,3,IF('Data Bank'!$AC138=0,0,2)))))</f>
        <v>2</v>
      </c>
      <c r="D117" s="178">
        <f ca="1">IF(D$1&lt;'Data Bank'!$AD138,"",IF(D$1&gt;'Data Bank'!$AT138,"",IF(AND('Data Bank'!$AC138&lt;100,TODAY()&gt;'Data Bank'!$AT138),1,IF('Data Bank'!$AC138=100,3,IF('Data Bank'!$AC138=0,0,2)))))</f>
        <v>2</v>
      </c>
      <c r="E117" s="178">
        <f ca="1">IF(E$1&lt;'Data Bank'!$AD138,"",IF(E$1&gt;'Data Bank'!$AT138,"",IF(AND('Data Bank'!$AC138&lt;100,TODAY()&gt;'Data Bank'!$AT138),1,IF('Data Bank'!$AC138=100,3,IF('Data Bank'!$AC138=0,0,2)))))</f>
        <v>2</v>
      </c>
      <c r="F117" s="178">
        <f ca="1">IF(F$1&lt;'Data Bank'!$AD138,"",IF(F$1&gt;'Data Bank'!$AT138,"",IF(AND('Data Bank'!$AC138&lt;100,TODAY()&gt;'Data Bank'!$AT138),1,IF('Data Bank'!$AC138=100,3,IF('Data Bank'!$AC138=0,0,2)))))</f>
        <v>2</v>
      </c>
      <c r="G117" s="178">
        <f ca="1">IF(G$1&lt;'Data Bank'!$AD138,"",IF(G$1&gt;'Data Bank'!$AT138,"",IF(AND('Data Bank'!$AC138&lt;100,TODAY()&gt;'Data Bank'!$AT138),1,IF('Data Bank'!$AC138=100,3,IF('Data Bank'!$AC138=0,0,2)))))</f>
        <v>2</v>
      </c>
      <c r="H117" s="178">
        <f ca="1">IF(H$1&lt;'Data Bank'!$AD138,"",IF(H$1&gt;'Data Bank'!$AT138,"",IF(AND('Data Bank'!$AC138&lt;100,TODAY()&gt;'Data Bank'!$AT138),1,IF('Data Bank'!$AC138=100,3,IF('Data Bank'!$AC138=0,0,2)))))</f>
        <v>2</v>
      </c>
      <c r="I117" s="178">
        <f ca="1">IF(I$1&lt;'Data Bank'!$AD138,"",IF(I$1&gt;'Data Bank'!$AT138,"",IF(AND('Data Bank'!$AC138&lt;100,TODAY()&gt;'Data Bank'!$AT138),1,IF('Data Bank'!$AC138=100,3,IF('Data Bank'!$AC138=0,0,2)))))</f>
        <v>2</v>
      </c>
      <c r="J117" s="177">
        <f ca="1">IF(J$1&lt;'Data Bank'!$AD138,"",IF(J$1&gt;'Data Bank'!$AT138,"",IF(AND('Data Bank'!$AC138&lt;100,TODAY()&gt;'Data Bank'!$AT138),1,IF('Data Bank'!$AC138=100,3,IF('Data Bank'!$AC138=0,0,2)))))</f>
        <v>2</v>
      </c>
      <c r="K117" s="177">
        <f ca="1">IF(K$1&lt;'Data Bank'!$AD138,"",IF(K$1&gt;'Data Bank'!$AT138,"",IF(AND('Data Bank'!$AC138&lt;100,TODAY()&gt;'Data Bank'!$AT138),1,IF('Data Bank'!$AC138=100,3,IF('Data Bank'!$AC138=0,0,2)))))</f>
        <v>2</v>
      </c>
      <c r="L117" s="177">
        <f ca="1">IF(L$1&lt;'Data Bank'!$AD138,"",IF(L$1&gt;'Data Bank'!$AT138,"",IF(AND('Data Bank'!$AC138&lt;100,TODAY()&gt;'Data Bank'!$AT138),1,IF('Data Bank'!$AC138=100,3,IF('Data Bank'!$AC138=0,0,2)))))</f>
        <v>2</v>
      </c>
      <c r="M117" s="177">
        <f ca="1">IF(M$1&lt;'Data Bank'!$AD138,"",IF(M$1&gt;'Data Bank'!$AT138,"",IF(AND('Data Bank'!$AC138&lt;100,TODAY()&gt;'Data Bank'!$AT138),1,IF('Data Bank'!$AC138=100,3,IF('Data Bank'!$AC138=0,0,2)))))</f>
        <v>2</v>
      </c>
      <c r="N117" s="177">
        <f ca="1">IF(N$1&lt;'Data Bank'!$AD138,"",IF(N$1&gt;'Data Bank'!$AT138,"",IF(AND('Data Bank'!$AC138&lt;100,TODAY()&gt;'Data Bank'!$AT138),1,IF('Data Bank'!$AC138=100,3,IF('Data Bank'!$AC138=0,0,2)))))</f>
        <v>2</v>
      </c>
      <c r="O117" s="177">
        <f ca="1">IF(O$1&lt;'Data Bank'!$AD138,"",IF(O$1&gt;'Data Bank'!$AT138,"",IF(AND('Data Bank'!$AC138&lt;100,TODAY()&gt;'Data Bank'!$AT138),1,IF('Data Bank'!$AC138=100,3,IF('Data Bank'!$AC138=0,0,2)))))</f>
        <v>2</v>
      </c>
      <c r="P117" s="177">
        <f ca="1">IF(P$1&lt;'Data Bank'!$AD138,"",IF(P$1&gt;'Data Bank'!$AT138,"",IF(AND('Data Bank'!$AC138&lt;100,TODAY()&gt;'Data Bank'!$AT138),1,IF('Data Bank'!$AC138=100,3,IF('Data Bank'!$AC138=0,0,2)))))</f>
        <v>2</v>
      </c>
      <c r="Q117" s="177">
        <f ca="1">IF(Q$1&lt;'Data Bank'!$AD138,"",IF(Q$1&gt;'Data Bank'!$AT138,"",IF(AND('Data Bank'!$AC138&lt;100,TODAY()&gt;'Data Bank'!$AT138),1,IF('Data Bank'!$AC138=100,3,IF('Data Bank'!$AC138=0,0,2)))))</f>
        <v>2</v>
      </c>
      <c r="R117" s="177">
        <f ca="1">IF(R$1&lt;'Data Bank'!$AD138,"",IF(R$1&gt;'Data Bank'!$AT138,"",IF(AND('Data Bank'!$AC138&lt;100,TODAY()&gt;'Data Bank'!$AT138),1,IF('Data Bank'!$AC138=100,3,IF('Data Bank'!$AC138=0,0,2)))))</f>
        <v>2</v>
      </c>
    </row>
    <row r="118" spans="1:18">
      <c r="A118" s="115" t="str">
        <f>'Data Bank'!E139</f>
        <v>Alipur Chatta Road Pocket 1</v>
      </c>
      <c r="B118" s="178">
        <f ca="1">IF(B$1&lt;'Data Bank'!$AD139,"",IF(B$1&gt;'Data Bank'!$AT139,"",IF(AND('Data Bank'!$AC139&lt;100,TODAY()&gt;'Data Bank'!$AT139),1,IF('Data Bank'!$AC139=100,3,IF('Data Bank'!$AC139=0,0,2)))))</f>
        <v>0</v>
      </c>
      <c r="C118" s="178">
        <f ca="1">IF(C$1&lt;'Data Bank'!$AD139,"",IF(C$1&gt;'Data Bank'!$AT139,"",IF(AND('Data Bank'!$AC139&lt;100,TODAY()&gt;'Data Bank'!$AT139),1,IF('Data Bank'!$AC139=100,3,IF('Data Bank'!$AC139=0,0,2)))))</f>
        <v>0</v>
      </c>
      <c r="D118" s="178">
        <f ca="1">IF(D$1&lt;'Data Bank'!$AD139,"",IF(D$1&gt;'Data Bank'!$AT139,"",IF(AND('Data Bank'!$AC139&lt;100,TODAY()&gt;'Data Bank'!$AT139),1,IF('Data Bank'!$AC139=100,3,IF('Data Bank'!$AC139=0,0,2)))))</f>
        <v>0</v>
      </c>
      <c r="E118" s="178">
        <f ca="1">IF(E$1&lt;'Data Bank'!$AD139,"",IF(E$1&gt;'Data Bank'!$AT139,"",IF(AND('Data Bank'!$AC139&lt;100,TODAY()&gt;'Data Bank'!$AT139),1,IF('Data Bank'!$AC139=100,3,IF('Data Bank'!$AC139=0,0,2)))))</f>
        <v>0</v>
      </c>
      <c r="F118" s="178">
        <f ca="1">IF(F$1&lt;'Data Bank'!$AD139,"",IF(F$1&gt;'Data Bank'!$AT139,"",IF(AND('Data Bank'!$AC139&lt;100,TODAY()&gt;'Data Bank'!$AT139),1,IF('Data Bank'!$AC139=100,3,IF('Data Bank'!$AC139=0,0,2)))))</f>
        <v>0</v>
      </c>
      <c r="G118" s="178">
        <f ca="1">IF(G$1&lt;'Data Bank'!$AD139,"",IF(G$1&gt;'Data Bank'!$AT139,"",IF(AND('Data Bank'!$AC139&lt;100,TODAY()&gt;'Data Bank'!$AT139),1,IF('Data Bank'!$AC139=100,3,IF('Data Bank'!$AC139=0,0,2)))))</f>
        <v>0</v>
      </c>
      <c r="H118" s="178">
        <f ca="1">IF(H$1&lt;'Data Bank'!$AD139,"",IF(H$1&gt;'Data Bank'!$AT139,"",IF(AND('Data Bank'!$AC139&lt;100,TODAY()&gt;'Data Bank'!$AT139),1,IF('Data Bank'!$AC139=100,3,IF('Data Bank'!$AC139=0,0,2)))))</f>
        <v>0</v>
      </c>
      <c r="I118" s="178">
        <f ca="1">IF(I$1&lt;'Data Bank'!$AD139,"",IF(I$1&gt;'Data Bank'!$AT139,"",IF(AND('Data Bank'!$AC139&lt;100,TODAY()&gt;'Data Bank'!$AT139),1,IF('Data Bank'!$AC139=100,3,IF('Data Bank'!$AC139=0,0,2)))))</f>
        <v>0</v>
      </c>
      <c r="J118" s="177" t="str">
        <f ca="1">IF(J$1&lt;'Data Bank'!$AD139,"",IF(J$1&gt;'Data Bank'!$AT139,"",IF(AND('Data Bank'!$AC139&lt;100,TODAY()&gt;'Data Bank'!$AT139),1,IF('Data Bank'!$AC139=100,3,IF('Data Bank'!$AC139=0,0,2)))))</f>
        <v/>
      </c>
      <c r="K118" s="177" t="str">
        <f ca="1">IF(K$1&lt;'Data Bank'!$AD139,"",IF(K$1&gt;'Data Bank'!$AT139,"",IF(AND('Data Bank'!$AC139&lt;100,TODAY()&gt;'Data Bank'!$AT139),1,IF('Data Bank'!$AC139=100,3,IF('Data Bank'!$AC139=0,0,2)))))</f>
        <v/>
      </c>
      <c r="L118" s="177" t="str">
        <f ca="1">IF(L$1&lt;'Data Bank'!$AD139,"",IF(L$1&gt;'Data Bank'!$AT139,"",IF(AND('Data Bank'!$AC139&lt;100,TODAY()&gt;'Data Bank'!$AT139),1,IF('Data Bank'!$AC139=100,3,IF('Data Bank'!$AC139=0,0,2)))))</f>
        <v/>
      </c>
      <c r="M118" s="177" t="str">
        <f ca="1">IF(M$1&lt;'Data Bank'!$AD139,"",IF(M$1&gt;'Data Bank'!$AT139,"",IF(AND('Data Bank'!$AC139&lt;100,TODAY()&gt;'Data Bank'!$AT139),1,IF('Data Bank'!$AC139=100,3,IF('Data Bank'!$AC139=0,0,2)))))</f>
        <v/>
      </c>
      <c r="N118" s="177" t="str">
        <f ca="1">IF(N$1&lt;'Data Bank'!$AD139,"",IF(N$1&gt;'Data Bank'!$AT139,"",IF(AND('Data Bank'!$AC139&lt;100,TODAY()&gt;'Data Bank'!$AT139),1,IF('Data Bank'!$AC139=100,3,IF('Data Bank'!$AC139=0,0,2)))))</f>
        <v/>
      </c>
      <c r="O118" s="177" t="str">
        <f ca="1">IF(O$1&lt;'Data Bank'!$AD139,"",IF(O$1&gt;'Data Bank'!$AT139,"",IF(AND('Data Bank'!$AC139&lt;100,TODAY()&gt;'Data Bank'!$AT139),1,IF('Data Bank'!$AC139=100,3,IF('Data Bank'!$AC139=0,0,2)))))</f>
        <v/>
      </c>
      <c r="P118" s="177" t="str">
        <f ca="1">IF(P$1&lt;'Data Bank'!$AD139,"",IF(P$1&gt;'Data Bank'!$AT139,"",IF(AND('Data Bank'!$AC139&lt;100,TODAY()&gt;'Data Bank'!$AT139),1,IF('Data Bank'!$AC139=100,3,IF('Data Bank'!$AC139=0,0,2)))))</f>
        <v/>
      </c>
      <c r="Q118" s="177" t="str">
        <f ca="1">IF(Q$1&lt;'Data Bank'!$AD139,"",IF(Q$1&gt;'Data Bank'!$AT139,"",IF(AND('Data Bank'!$AC139&lt;100,TODAY()&gt;'Data Bank'!$AT139),1,IF('Data Bank'!$AC139=100,3,IF('Data Bank'!$AC139=0,0,2)))))</f>
        <v/>
      </c>
      <c r="R118" s="177" t="str">
        <f ca="1">IF(R$1&lt;'Data Bank'!$AD139,"",IF(R$1&gt;'Data Bank'!$AT139,"",IF(AND('Data Bank'!$AC139&lt;100,TODAY()&gt;'Data Bank'!$AT139),1,IF('Data Bank'!$AC139=100,3,IF('Data Bank'!$AC139=0,0,2)))))</f>
        <v/>
      </c>
    </row>
    <row r="119" spans="1:18">
      <c r="A119" s="115" t="str">
        <f>'Data Bank'!E140</f>
        <v>Alipur Chatta Road Pocket 2</v>
      </c>
      <c r="B119" s="178">
        <f ca="1">IF(B$1&lt;'Data Bank'!$AD140,"",IF(B$1&gt;'Data Bank'!$AT140,"",IF(AND('Data Bank'!$AC140&lt;100,TODAY()&gt;'Data Bank'!$AT140),1,IF('Data Bank'!$AC140=100,3,IF('Data Bank'!$AC140=0,0,2)))))</f>
        <v>0</v>
      </c>
      <c r="C119" s="178">
        <f ca="1">IF(C$1&lt;'Data Bank'!$AD140,"",IF(C$1&gt;'Data Bank'!$AT140,"",IF(AND('Data Bank'!$AC140&lt;100,TODAY()&gt;'Data Bank'!$AT140),1,IF('Data Bank'!$AC140=100,3,IF('Data Bank'!$AC140=0,0,2)))))</f>
        <v>0</v>
      </c>
      <c r="D119" s="178">
        <f ca="1">IF(D$1&lt;'Data Bank'!$AD140,"",IF(D$1&gt;'Data Bank'!$AT140,"",IF(AND('Data Bank'!$AC140&lt;100,TODAY()&gt;'Data Bank'!$AT140),1,IF('Data Bank'!$AC140=100,3,IF('Data Bank'!$AC140=0,0,2)))))</f>
        <v>0</v>
      </c>
      <c r="E119" s="178">
        <f ca="1">IF(E$1&lt;'Data Bank'!$AD140,"",IF(E$1&gt;'Data Bank'!$AT140,"",IF(AND('Data Bank'!$AC140&lt;100,TODAY()&gt;'Data Bank'!$AT140),1,IF('Data Bank'!$AC140=100,3,IF('Data Bank'!$AC140=0,0,2)))))</f>
        <v>0</v>
      </c>
      <c r="F119" s="178">
        <f ca="1">IF(F$1&lt;'Data Bank'!$AD140,"",IF(F$1&gt;'Data Bank'!$AT140,"",IF(AND('Data Bank'!$AC140&lt;100,TODAY()&gt;'Data Bank'!$AT140),1,IF('Data Bank'!$AC140=100,3,IF('Data Bank'!$AC140=0,0,2)))))</f>
        <v>0</v>
      </c>
      <c r="G119" s="178">
        <f ca="1">IF(G$1&lt;'Data Bank'!$AD140,"",IF(G$1&gt;'Data Bank'!$AT140,"",IF(AND('Data Bank'!$AC140&lt;100,TODAY()&gt;'Data Bank'!$AT140),1,IF('Data Bank'!$AC140=100,3,IF('Data Bank'!$AC140=0,0,2)))))</f>
        <v>0</v>
      </c>
      <c r="H119" s="178">
        <f ca="1">IF(H$1&lt;'Data Bank'!$AD140,"",IF(H$1&gt;'Data Bank'!$AT140,"",IF(AND('Data Bank'!$AC140&lt;100,TODAY()&gt;'Data Bank'!$AT140),1,IF('Data Bank'!$AC140=100,3,IF('Data Bank'!$AC140=0,0,2)))))</f>
        <v>0</v>
      </c>
      <c r="I119" s="178">
        <f ca="1">IF(I$1&lt;'Data Bank'!$AD140,"",IF(I$1&gt;'Data Bank'!$AT140,"",IF(AND('Data Bank'!$AC140&lt;100,TODAY()&gt;'Data Bank'!$AT140),1,IF('Data Bank'!$AC140=100,3,IF('Data Bank'!$AC140=0,0,2)))))</f>
        <v>0</v>
      </c>
      <c r="J119" s="177" t="str">
        <f ca="1">IF(J$1&lt;'Data Bank'!$AD140,"",IF(J$1&gt;'Data Bank'!$AT140,"",IF(AND('Data Bank'!$AC140&lt;100,TODAY()&gt;'Data Bank'!$AT140),1,IF('Data Bank'!$AC140=100,3,IF('Data Bank'!$AC140=0,0,2)))))</f>
        <v/>
      </c>
      <c r="K119" s="177" t="str">
        <f ca="1">IF(K$1&lt;'Data Bank'!$AD140,"",IF(K$1&gt;'Data Bank'!$AT140,"",IF(AND('Data Bank'!$AC140&lt;100,TODAY()&gt;'Data Bank'!$AT140),1,IF('Data Bank'!$AC140=100,3,IF('Data Bank'!$AC140=0,0,2)))))</f>
        <v/>
      </c>
      <c r="L119" s="177" t="str">
        <f ca="1">IF(L$1&lt;'Data Bank'!$AD140,"",IF(L$1&gt;'Data Bank'!$AT140,"",IF(AND('Data Bank'!$AC140&lt;100,TODAY()&gt;'Data Bank'!$AT140),1,IF('Data Bank'!$AC140=100,3,IF('Data Bank'!$AC140=0,0,2)))))</f>
        <v/>
      </c>
      <c r="M119" s="177" t="str">
        <f ca="1">IF(M$1&lt;'Data Bank'!$AD140,"",IF(M$1&gt;'Data Bank'!$AT140,"",IF(AND('Data Bank'!$AC140&lt;100,TODAY()&gt;'Data Bank'!$AT140),1,IF('Data Bank'!$AC140=100,3,IF('Data Bank'!$AC140=0,0,2)))))</f>
        <v/>
      </c>
      <c r="N119" s="177" t="str">
        <f ca="1">IF(N$1&lt;'Data Bank'!$AD140,"",IF(N$1&gt;'Data Bank'!$AT140,"",IF(AND('Data Bank'!$AC140&lt;100,TODAY()&gt;'Data Bank'!$AT140),1,IF('Data Bank'!$AC140=100,3,IF('Data Bank'!$AC140=0,0,2)))))</f>
        <v/>
      </c>
      <c r="O119" s="177" t="str">
        <f ca="1">IF(O$1&lt;'Data Bank'!$AD140,"",IF(O$1&gt;'Data Bank'!$AT140,"",IF(AND('Data Bank'!$AC140&lt;100,TODAY()&gt;'Data Bank'!$AT140),1,IF('Data Bank'!$AC140=100,3,IF('Data Bank'!$AC140=0,0,2)))))</f>
        <v/>
      </c>
      <c r="P119" s="177" t="str">
        <f ca="1">IF(P$1&lt;'Data Bank'!$AD140,"",IF(P$1&gt;'Data Bank'!$AT140,"",IF(AND('Data Bank'!$AC140&lt;100,TODAY()&gt;'Data Bank'!$AT140),1,IF('Data Bank'!$AC140=100,3,IF('Data Bank'!$AC140=0,0,2)))))</f>
        <v/>
      </c>
      <c r="Q119" s="177" t="str">
        <f ca="1">IF(Q$1&lt;'Data Bank'!$AD140,"",IF(Q$1&gt;'Data Bank'!$AT140,"",IF(AND('Data Bank'!$AC140&lt;100,TODAY()&gt;'Data Bank'!$AT140),1,IF('Data Bank'!$AC140=100,3,IF('Data Bank'!$AC140=0,0,2)))))</f>
        <v/>
      </c>
      <c r="R119" s="177" t="str">
        <f ca="1">IF(R$1&lt;'Data Bank'!$AD140,"",IF(R$1&gt;'Data Bank'!$AT140,"",IF(AND('Data Bank'!$AC140&lt;100,TODAY()&gt;'Data Bank'!$AT140),1,IF('Data Bank'!$AC140=100,3,IF('Data Bank'!$AC140=0,0,2)))))</f>
        <v/>
      </c>
    </row>
    <row r="120" spans="1:18">
      <c r="A120" s="115" t="str">
        <f>'Data Bank'!E141</f>
        <v>Anarkali Bazar</v>
      </c>
      <c r="B120" s="178">
        <f ca="1">IF(B$1&lt;'Data Bank'!$AD141,"",IF(B$1&gt;'Data Bank'!$AT141,"",IF(AND('Data Bank'!$AC141&lt;100,TODAY()&gt;'Data Bank'!$AT141),1,IF('Data Bank'!$AC141=100,3,IF('Data Bank'!$AC141=0,0,2)))))</f>
        <v>0</v>
      </c>
      <c r="C120" s="178">
        <f ca="1">IF(C$1&lt;'Data Bank'!$AD141,"",IF(C$1&gt;'Data Bank'!$AT141,"",IF(AND('Data Bank'!$AC141&lt;100,TODAY()&gt;'Data Bank'!$AT141),1,IF('Data Bank'!$AC141=100,3,IF('Data Bank'!$AC141=0,0,2)))))</f>
        <v>0</v>
      </c>
      <c r="D120" s="178">
        <f ca="1">IF(D$1&lt;'Data Bank'!$AD141,"",IF(D$1&gt;'Data Bank'!$AT141,"",IF(AND('Data Bank'!$AC141&lt;100,TODAY()&gt;'Data Bank'!$AT141),1,IF('Data Bank'!$AC141=100,3,IF('Data Bank'!$AC141=0,0,2)))))</f>
        <v>0</v>
      </c>
      <c r="E120" s="178">
        <f ca="1">IF(E$1&lt;'Data Bank'!$AD141,"",IF(E$1&gt;'Data Bank'!$AT141,"",IF(AND('Data Bank'!$AC141&lt;100,TODAY()&gt;'Data Bank'!$AT141),1,IF('Data Bank'!$AC141=100,3,IF('Data Bank'!$AC141=0,0,2)))))</f>
        <v>0</v>
      </c>
      <c r="F120" s="178">
        <f ca="1">IF(F$1&lt;'Data Bank'!$AD141,"",IF(F$1&gt;'Data Bank'!$AT141,"",IF(AND('Data Bank'!$AC141&lt;100,TODAY()&gt;'Data Bank'!$AT141),1,IF('Data Bank'!$AC141=100,3,IF('Data Bank'!$AC141=0,0,2)))))</f>
        <v>0</v>
      </c>
      <c r="G120" s="178">
        <f ca="1">IF(G$1&lt;'Data Bank'!$AD141,"",IF(G$1&gt;'Data Bank'!$AT141,"",IF(AND('Data Bank'!$AC141&lt;100,TODAY()&gt;'Data Bank'!$AT141),1,IF('Data Bank'!$AC141=100,3,IF('Data Bank'!$AC141=0,0,2)))))</f>
        <v>0</v>
      </c>
      <c r="H120" s="178">
        <f ca="1">IF(H$1&lt;'Data Bank'!$AD141,"",IF(H$1&gt;'Data Bank'!$AT141,"",IF(AND('Data Bank'!$AC141&lt;100,TODAY()&gt;'Data Bank'!$AT141),1,IF('Data Bank'!$AC141=100,3,IF('Data Bank'!$AC141=0,0,2)))))</f>
        <v>0</v>
      </c>
      <c r="I120" s="178">
        <f ca="1">IF(I$1&lt;'Data Bank'!$AD141,"",IF(I$1&gt;'Data Bank'!$AT141,"",IF(AND('Data Bank'!$AC141&lt;100,TODAY()&gt;'Data Bank'!$AT141),1,IF('Data Bank'!$AC141=100,3,IF('Data Bank'!$AC141=0,0,2)))))</f>
        <v>0</v>
      </c>
      <c r="J120" s="177" t="str">
        <f ca="1">IF(J$1&lt;'Data Bank'!$AD141,"",IF(J$1&gt;'Data Bank'!$AT141,"",IF(AND('Data Bank'!$AC141&lt;100,TODAY()&gt;'Data Bank'!$AT141),1,IF('Data Bank'!$AC141=100,3,IF('Data Bank'!$AC141=0,0,2)))))</f>
        <v/>
      </c>
      <c r="K120" s="177" t="str">
        <f ca="1">IF(K$1&lt;'Data Bank'!$AD141,"",IF(K$1&gt;'Data Bank'!$AT141,"",IF(AND('Data Bank'!$AC141&lt;100,TODAY()&gt;'Data Bank'!$AT141),1,IF('Data Bank'!$AC141=100,3,IF('Data Bank'!$AC141=0,0,2)))))</f>
        <v/>
      </c>
      <c r="L120" s="177" t="str">
        <f ca="1">IF(L$1&lt;'Data Bank'!$AD141,"",IF(L$1&gt;'Data Bank'!$AT141,"",IF(AND('Data Bank'!$AC141&lt;100,TODAY()&gt;'Data Bank'!$AT141),1,IF('Data Bank'!$AC141=100,3,IF('Data Bank'!$AC141=0,0,2)))))</f>
        <v/>
      </c>
      <c r="M120" s="177" t="str">
        <f ca="1">IF(M$1&lt;'Data Bank'!$AD141,"",IF(M$1&gt;'Data Bank'!$AT141,"",IF(AND('Data Bank'!$AC141&lt;100,TODAY()&gt;'Data Bank'!$AT141),1,IF('Data Bank'!$AC141=100,3,IF('Data Bank'!$AC141=0,0,2)))))</f>
        <v/>
      </c>
      <c r="N120" s="177" t="str">
        <f ca="1">IF(N$1&lt;'Data Bank'!$AD141,"",IF(N$1&gt;'Data Bank'!$AT141,"",IF(AND('Data Bank'!$AC141&lt;100,TODAY()&gt;'Data Bank'!$AT141),1,IF('Data Bank'!$AC141=100,3,IF('Data Bank'!$AC141=0,0,2)))))</f>
        <v/>
      </c>
      <c r="O120" s="177" t="str">
        <f ca="1">IF(O$1&lt;'Data Bank'!$AD141,"",IF(O$1&gt;'Data Bank'!$AT141,"",IF(AND('Data Bank'!$AC141&lt;100,TODAY()&gt;'Data Bank'!$AT141),1,IF('Data Bank'!$AC141=100,3,IF('Data Bank'!$AC141=0,0,2)))))</f>
        <v/>
      </c>
      <c r="P120" s="177" t="str">
        <f ca="1">IF(P$1&lt;'Data Bank'!$AD141,"",IF(P$1&gt;'Data Bank'!$AT141,"",IF(AND('Data Bank'!$AC141&lt;100,TODAY()&gt;'Data Bank'!$AT141),1,IF('Data Bank'!$AC141=100,3,IF('Data Bank'!$AC141=0,0,2)))))</f>
        <v/>
      </c>
      <c r="Q120" s="177" t="str">
        <f ca="1">IF(Q$1&lt;'Data Bank'!$AD141,"",IF(Q$1&gt;'Data Bank'!$AT141,"",IF(AND('Data Bank'!$AC141&lt;100,TODAY()&gt;'Data Bank'!$AT141),1,IF('Data Bank'!$AC141=100,3,IF('Data Bank'!$AC141=0,0,2)))))</f>
        <v/>
      </c>
      <c r="R120" s="177" t="str">
        <f ca="1">IF(R$1&lt;'Data Bank'!$AD141,"",IF(R$1&gt;'Data Bank'!$AT141,"",IF(AND('Data Bank'!$AC141&lt;100,TODAY()&gt;'Data Bank'!$AT141),1,IF('Data Bank'!$AC141=100,3,IF('Data Bank'!$AC141=0,0,2)))))</f>
        <v/>
      </c>
    </row>
    <row r="121" spans="1:18">
      <c r="A121" s="115" t="str">
        <f>'Data Bank'!E142</f>
        <v>LDA_Ph-1</v>
      </c>
      <c r="B121" s="178">
        <f ca="1">IF(B$1&lt;'Data Bank'!$AD142,"",IF(B$1&gt;'Data Bank'!$AT142,"",IF(AND('Data Bank'!$AC142&lt;100,TODAY()&gt;'Data Bank'!$AT142),1,IF('Data Bank'!$AC142=100,3,IF('Data Bank'!$AC142=0,0,2)))))</f>
        <v>2</v>
      </c>
      <c r="C121" s="178">
        <f ca="1">IF(C$1&lt;'Data Bank'!$AD142,"",IF(C$1&gt;'Data Bank'!$AT142,"",IF(AND('Data Bank'!$AC142&lt;100,TODAY()&gt;'Data Bank'!$AT142),1,IF('Data Bank'!$AC142=100,3,IF('Data Bank'!$AC142=0,0,2)))))</f>
        <v>2</v>
      </c>
      <c r="D121" s="178">
        <f ca="1">IF(D$1&lt;'Data Bank'!$AD142,"",IF(D$1&gt;'Data Bank'!$AT142,"",IF(AND('Data Bank'!$AC142&lt;100,TODAY()&gt;'Data Bank'!$AT142),1,IF('Data Bank'!$AC142=100,3,IF('Data Bank'!$AC142=0,0,2)))))</f>
        <v>2</v>
      </c>
      <c r="E121" s="178">
        <f ca="1">IF(E$1&lt;'Data Bank'!$AD142,"",IF(E$1&gt;'Data Bank'!$AT142,"",IF(AND('Data Bank'!$AC142&lt;100,TODAY()&gt;'Data Bank'!$AT142),1,IF('Data Bank'!$AC142=100,3,IF('Data Bank'!$AC142=0,0,2)))))</f>
        <v>2</v>
      </c>
      <c r="F121" s="178">
        <f ca="1">IF(F$1&lt;'Data Bank'!$AD142,"",IF(F$1&gt;'Data Bank'!$AT142,"",IF(AND('Data Bank'!$AC142&lt;100,TODAY()&gt;'Data Bank'!$AT142),1,IF('Data Bank'!$AC142=100,3,IF('Data Bank'!$AC142=0,0,2)))))</f>
        <v>2</v>
      </c>
      <c r="G121" s="178">
        <f ca="1">IF(G$1&lt;'Data Bank'!$AD142,"",IF(G$1&gt;'Data Bank'!$AT142,"",IF(AND('Data Bank'!$AC142&lt;100,TODAY()&gt;'Data Bank'!$AT142),1,IF('Data Bank'!$AC142=100,3,IF('Data Bank'!$AC142=0,0,2)))))</f>
        <v>2</v>
      </c>
      <c r="H121" s="178">
        <f ca="1">IF(H$1&lt;'Data Bank'!$AD142,"",IF(H$1&gt;'Data Bank'!$AT142,"",IF(AND('Data Bank'!$AC142&lt;100,TODAY()&gt;'Data Bank'!$AT142),1,IF('Data Bank'!$AC142=100,3,IF('Data Bank'!$AC142=0,0,2)))))</f>
        <v>2</v>
      </c>
      <c r="I121" s="178">
        <f ca="1">IF(I$1&lt;'Data Bank'!$AD142,"",IF(I$1&gt;'Data Bank'!$AT142,"",IF(AND('Data Bank'!$AC142&lt;100,TODAY()&gt;'Data Bank'!$AT142),1,IF('Data Bank'!$AC142=100,3,IF('Data Bank'!$AC142=0,0,2)))))</f>
        <v>2</v>
      </c>
      <c r="J121" s="177">
        <f ca="1">IF(J$1&lt;'Data Bank'!$AD142,"",IF(J$1&gt;'Data Bank'!$AT142,"",IF(AND('Data Bank'!$AC142&lt;100,TODAY()&gt;'Data Bank'!$AT142),1,IF('Data Bank'!$AC142=100,3,IF('Data Bank'!$AC142=0,0,2)))))</f>
        <v>2</v>
      </c>
      <c r="K121" s="177">
        <f ca="1">IF(K$1&lt;'Data Bank'!$AD142,"",IF(K$1&gt;'Data Bank'!$AT142,"",IF(AND('Data Bank'!$AC142&lt;100,TODAY()&gt;'Data Bank'!$AT142),1,IF('Data Bank'!$AC142=100,3,IF('Data Bank'!$AC142=0,0,2)))))</f>
        <v>2</v>
      </c>
      <c r="L121" s="177">
        <f ca="1">IF(L$1&lt;'Data Bank'!$AD142,"",IF(L$1&gt;'Data Bank'!$AT142,"",IF(AND('Data Bank'!$AC142&lt;100,TODAY()&gt;'Data Bank'!$AT142),1,IF('Data Bank'!$AC142=100,3,IF('Data Bank'!$AC142=0,0,2)))))</f>
        <v>2</v>
      </c>
      <c r="M121" s="177">
        <f ca="1">IF(M$1&lt;'Data Bank'!$AD142,"",IF(M$1&gt;'Data Bank'!$AT142,"",IF(AND('Data Bank'!$AC142&lt;100,TODAY()&gt;'Data Bank'!$AT142),1,IF('Data Bank'!$AC142=100,3,IF('Data Bank'!$AC142=0,0,2)))))</f>
        <v>2</v>
      </c>
      <c r="N121" s="177">
        <f ca="1">IF(N$1&lt;'Data Bank'!$AD142,"",IF(N$1&gt;'Data Bank'!$AT142,"",IF(AND('Data Bank'!$AC142&lt;100,TODAY()&gt;'Data Bank'!$AT142),1,IF('Data Bank'!$AC142=100,3,IF('Data Bank'!$AC142=0,0,2)))))</f>
        <v>2</v>
      </c>
      <c r="O121" s="177">
        <f ca="1">IF(O$1&lt;'Data Bank'!$AD142,"",IF(O$1&gt;'Data Bank'!$AT142,"",IF(AND('Data Bank'!$AC142&lt;100,TODAY()&gt;'Data Bank'!$AT142),1,IF('Data Bank'!$AC142=100,3,IF('Data Bank'!$AC142=0,0,2)))))</f>
        <v>2</v>
      </c>
      <c r="P121" s="177">
        <f ca="1">IF(P$1&lt;'Data Bank'!$AD142,"",IF(P$1&gt;'Data Bank'!$AT142,"",IF(AND('Data Bank'!$AC142&lt;100,TODAY()&gt;'Data Bank'!$AT142),1,IF('Data Bank'!$AC142=100,3,IF('Data Bank'!$AC142=0,0,2)))))</f>
        <v>2</v>
      </c>
      <c r="Q121" s="177">
        <f ca="1">IF(Q$1&lt;'Data Bank'!$AD142,"",IF(Q$1&gt;'Data Bank'!$AT142,"",IF(AND('Data Bank'!$AC142&lt;100,TODAY()&gt;'Data Bank'!$AT142),1,IF('Data Bank'!$AC142=100,3,IF('Data Bank'!$AC142=0,0,2)))))</f>
        <v>2</v>
      </c>
      <c r="R121" s="177">
        <f ca="1">IF(R$1&lt;'Data Bank'!$AD142,"",IF(R$1&gt;'Data Bank'!$AT142,"",IF(AND('Data Bank'!$AC142&lt;100,TODAY()&gt;'Data Bank'!$AT142),1,IF('Data Bank'!$AC142=100,3,IF('Data Bank'!$AC142=0,0,2)))))</f>
        <v>2</v>
      </c>
    </row>
    <row r="122" spans="1:18">
      <c r="A122" s="115" t="str">
        <f>'Data Bank'!E144</f>
        <v>LDA_Ph-3</v>
      </c>
      <c r="B122" s="178">
        <f ca="1">IF(B$1&lt;'Data Bank'!$AD144,"",IF(B$1&gt;'Data Bank'!$AT144,"",IF(AND('Data Bank'!$AC144&lt;100,TODAY()&gt;'Data Bank'!$AT144),1,IF('Data Bank'!$AC144=100,3,IF('Data Bank'!$AC144=0,0,2)))))</f>
        <v>2</v>
      </c>
      <c r="C122" s="178">
        <f ca="1">IF(C$1&lt;'Data Bank'!$AD144,"",IF(C$1&gt;'Data Bank'!$AT144,"",IF(AND('Data Bank'!$AC144&lt;100,TODAY()&gt;'Data Bank'!$AT144),1,IF('Data Bank'!$AC144=100,3,IF('Data Bank'!$AC144=0,0,2)))))</f>
        <v>2</v>
      </c>
      <c r="D122" s="178">
        <f ca="1">IF(D$1&lt;'Data Bank'!$AD144,"",IF(D$1&gt;'Data Bank'!$AT144,"",IF(AND('Data Bank'!$AC144&lt;100,TODAY()&gt;'Data Bank'!$AT144),1,IF('Data Bank'!$AC144=100,3,IF('Data Bank'!$AC144=0,0,2)))))</f>
        <v>2</v>
      </c>
      <c r="E122" s="178">
        <f ca="1">IF(E$1&lt;'Data Bank'!$AD144,"",IF(E$1&gt;'Data Bank'!$AT144,"",IF(AND('Data Bank'!$AC144&lt;100,TODAY()&gt;'Data Bank'!$AT144),1,IF('Data Bank'!$AC144=100,3,IF('Data Bank'!$AC144=0,0,2)))))</f>
        <v>2</v>
      </c>
      <c r="F122" s="178">
        <f ca="1">IF(F$1&lt;'Data Bank'!$AD144,"",IF(F$1&gt;'Data Bank'!$AT144,"",IF(AND('Data Bank'!$AC144&lt;100,TODAY()&gt;'Data Bank'!$AT144),1,IF('Data Bank'!$AC144=100,3,IF('Data Bank'!$AC144=0,0,2)))))</f>
        <v>2</v>
      </c>
      <c r="G122" s="178">
        <f ca="1">IF(G$1&lt;'Data Bank'!$AD144,"",IF(G$1&gt;'Data Bank'!$AT144,"",IF(AND('Data Bank'!$AC144&lt;100,TODAY()&gt;'Data Bank'!$AT144),1,IF('Data Bank'!$AC144=100,3,IF('Data Bank'!$AC144=0,0,2)))))</f>
        <v>2</v>
      </c>
      <c r="H122" s="178">
        <f ca="1">IF(H$1&lt;'Data Bank'!$AD144,"",IF(H$1&gt;'Data Bank'!$AT144,"",IF(AND('Data Bank'!$AC144&lt;100,TODAY()&gt;'Data Bank'!$AT144),1,IF('Data Bank'!$AC144=100,3,IF('Data Bank'!$AC144=0,0,2)))))</f>
        <v>2</v>
      </c>
      <c r="I122" s="178">
        <f ca="1">IF(I$1&lt;'Data Bank'!$AD144,"",IF(I$1&gt;'Data Bank'!$AT144,"",IF(AND('Data Bank'!$AC144&lt;100,TODAY()&gt;'Data Bank'!$AT144),1,IF('Data Bank'!$AC144=100,3,IF('Data Bank'!$AC144=0,0,2)))))</f>
        <v>2</v>
      </c>
      <c r="J122" s="177">
        <f ca="1">IF(J$1&lt;'Data Bank'!$AD144,"",IF(J$1&gt;'Data Bank'!$AT144,"",IF(AND('Data Bank'!$AC144&lt;100,TODAY()&gt;'Data Bank'!$AT144),1,IF('Data Bank'!$AC144=100,3,IF('Data Bank'!$AC144=0,0,2)))))</f>
        <v>2</v>
      </c>
      <c r="K122" s="177">
        <f ca="1">IF(K$1&lt;'Data Bank'!$AD144,"",IF(K$1&gt;'Data Bank'!$AT144,"",IF(AND('Data Bank'!$AC144&lt;100,TODAY()&gt;'Data Bank'!$AT144),1,IF('Data Bank'!$AC144=100,3,IF('Data Bank'!$AC144=0,0,2)))))</f>
        <v>2</v>
      </c>
      <c r="L122" s="177">
        <f ca="1">IF(L$1&lt;'Data Bank'!$AD144,"",IF(L$1&gt;'Data Bank'!$AT144,"",IF(AND('Data Bank'!$AC144&lt;100,TODAY()&gt;'Data Bank'!$AT144),1,IF('Data Bank'!$AC144=100,3,IF('Data Bank'!$AC144=0,0,2)))))</f>
        <v>2</v>
      </c>
      <c r="M122" s="177">
        <f ca="1">IF(M$1&lt;'Data Bank'!$AD144,"",IF(M$1&gt;'Data Bank'!$AT144,"",IF(AND('Data Bank'!$AC144&lt;100,TODAY()&gt;'Data Bank'!$AT144),1,IF('Data Bank'!$AC144=100,3,IF('Data Bank'!$AC144=0,0,2)))))</f>
        <v>2</v>
      </c>
      <c r="N122" s="177">
        <f ca="1">IF(N$1&lt;'Data Bank'!$AD144,"",IF(N$1&gt;'Data Bank'!$AT144,"",IF(AND('Data Bank'!$AC144&lt;100,TODAY()&gt;'Data Bank'!$AT144),1,IF('Data Bank'!$AC144=100,3,IF('Data Bank'!$AC144=0,0,2)))))</f>
        <v>2</v>
      </c>
      <c r="O122" s="177">
        <f ca="1">IF(O$1&lt;'Data Bank'!$AD144,"",IF(O$1&gt;'Data Bank'!$AT144,"",IF(AND('Data Bank'!$AC144&lt;100,TODAY()&gt;'Data Bank'!$AT144),1,IF('Data Bank'!$AC144=100,3,IF('Data Bank'!$AC144=0,0,2)))))</f>
        <v>2</v>
      </c>
      <c r="P122" s="177">
        <f ca="1">IF(P$1&lt;'Data Bank'!$AD144,"",IF(P$1&gt;'Data Bank'!$AT144,"",IF(AND('Data Bank'!$AC144&lt;100,TODAY()&gt;'Data Bank'!$AT144),1,IF('Data Bank'!$AC144=100,3,IF('Data Bank'!$AC144=0,0,2)))))</f>
        <v>2</v>
      </c>
      <c r="Q122" s="177">
        <f ca="1">IF(Q$1&lt;'Data Bank'!$AD144,"",IF(Q$1&gt;'Data Bank'!$AT144,"",IF(AND('Data Bank'!$AC144&lt;100,TODAY()&gt;'Data Bank'!$AT144),1,IF('Data Bank'!$AC144=100,3,IF('Data Bank'!$AC144=0,0,2)))))</f>
        <v>2</v>
      </c>
      <c r="R122" s="177">
        <f ca="1">IF(R$1&lt;'Data Bank'!$AD144,"",IF(R$1&gt;'Data Bank'!$AT144,"",IF(AND('Data Bank'!$AC144&lt;100,TODAY()&gt;'Data Bank'!$AT144),1,IF('Data Bank'!$AC144=100,3,IF('Data Bank'!$AC144=0,0,2)))))</f>
        <v>2</v>
      </c>
    </row>
    <row r="123" spans="1:18">
      <c r="A123" s="115" t="str">
        <f>'Data Bank'!E145</f>
        <v>Mall Road</v>
      </c>
      <c r="B123" s="178">
        <f ca="1">IF(B$1&lt;'Data Bank'!$AD145,"",IF(B$1&gt;'Data Bank'!$AT145,"",IF(AND('Data Bank'!$AC145&lt;100,TODAY()&gt;'Data Bank'!$AT145),1,IF('Data Bank'!$AC145=100,3,IF('Data Bank'!$AC145=0,0,2)))))</f>
        <v>2</v>
      </c>
      <c r="C123" s="178">
        <f ca="1">IF(C$1&lt;'Data Bank'!$AD145,"",IF(C$1&gt;'Data Bank'!$AT145,"",IF(AND('Data Bank'!$AC145&lt;100,TODAY()&gt;'Data Bank'!$AT145),1,IF('Data Bank'!$AC145=100,3,IF('Data Bank'!$AC145=0,0,2)))))</f>
        <v>2</v>
      </c>
      <c r="D123" s="178">
        <f ca="1">IF(D$1&lt;'Data Bank'!$AD145,"",IF(D$1&gt;'Data Bank'!$AT145,"",IF(AND('Data Bank'!$AC145&lt;100,TODAY()&gt;'Data Bank'!$AT145),1,IF('Data Bank'!$AC145=100,3,IF('Data Bank'!$AC145=0,0,2)))))</f>
        <v>2</v>
      </c>
      <c r="E123" s="178">
        <f ca="1">IF(E$1&lt;'Data Bank'!$AD145,"",IF(E$1&gt;'Data Bank'!$AT145,"",IF(AND('Data Bank'!$AC145&lt;100,TODAY()&gt;'Data Bank'!$AT145),1,IF('Data Bank'!$AC145=100,3,IF('Data Bank'!$AC145=0,0,2)))))</f>
        <v>2</v>
      </c>
      <c r="F123" s="178">
        <f ca="1">IF(F$1&lt;'Data Bank'!$AD145,"",IF(F$1&gt;'Data Bank'!$AT145,"",IF(AND('Data Bank'!$AC145&lt;100,TODAY()&gt;'Data Bank'!$AT145),1,IF('Data Bank'!$AC145=100,3,IF('Data Bank'!$AC145=0,0,2)))))</f>
        <v>2</v>
      </c>
      <c r="G123" s="178">
        <f ca="1">IF(G$1&lt;'Data Bank'!$AD145,"",IF(G$1&gt;'Data Bank'!$AT145,"",IF(AND('Data Bank'!$AC145&lt;100,TODAY()&gt;'Data Bank'!$AT145),1,IF('Data Bank'!$AC145=100,3,IF('Data Bank'!$AC145=0,0,2)))))</f>
        <v>2</v>
      </c>
      <c r="H123" s="178">
        <f ca="1">IF(H$1&lt;'Data Bank'!$AD145,"",IF(H$1&gt;'Data Bank'!$AT145,"",IF(AND('Data Bank'!$AC145&lt;100,TODAY()&gt;'Data Bank'!$AT145),1,IF('Data Bank'!$AC145=100,3,IF('Data Bank'!$AC145=0,0,2)))))</f>
        <v>2</v>
      </c>
      <c r="I123" s="178">
        <f ca="1">IF(I$1&lt;'Data Bank'!$AD145,"",IF(I$1&gt;'Data Bank'!$AT145,"",IF(AND('Data Bank'!$AC145&lt;100,TODAY()&gt;'Data Bank'!$AT145),1,IF('Data Bank'!$AC145=100,3,IF('Data Bank'!$AC145=0,0,2)))))</f>
        <v>2</v>
      </c>
      <c r="J123" s="177">
        <f ca="1">IF(J$1&lt;'Data Bank'!$AD145,"",IF(J$1&gt;'Data Bank'!$AT145,"",IF(AND('Data Bank'!$AC145&lt;100,TODAY()&gt;'Data Bank'!$AT145),1,IF('Data Bank'!$AC145=100,3,IF('Data Bank'!$AC145=0,0,2)))))</f>
        <v>2</v>
      </c>
      <c r="K123" s="177">
        <f ca="1">IF(K$1&lt;'Data Bank'!$AD145,"",IF(K$1&gt;'Data Bank'!$AT145,"",IF(AND('Data Bank'!$AC145&lt;100,TODAY()&gt;'Data Bank'!$AT145),1,IF('Data Bank'!$AC145=100,3,IF('Data Bank'!$AC145=0,0,2)))))</f>
        <v>2</v>
      </c>
      <c r="L123" s="177">
        <f ca="1">IF(L$1&lt;'Data Bank'!$AD145,"",IF(L$1&gt;'Data Bank'!$AT145,"",IF(AND('Data Bank'!$AC145&lt;100,TODAY()&gt;'Data Bank'!$AT145),1,IF('Data Bank'!$AC145=100,3,IF('Data Bank'!$AC145=0,0,2)))))</f>
        <v>2</v>
      </c>
      <c r="M123" s="177">
        <f ca="1">IF(M$1&lt;'Data Bank'!$AD145,"",IF(M$1&gt;'Data Bank'!$AT145,"",IF(AND('Data Bank'!$AC145&lt;100,TODAY()&gt;'Data Bank'!$AT145),1,IF('Data Bank'!$AC145=100,3,IF('Data Bank'!$AC145=0,0,2)))))</f>
        <v>2</v>
      </c>
      <c r="N123" s="177">
        <f ca="1">IF(N$1&lt;'Data Bank'!$AD145,"",IF(N$1&gt;'Data Bank'!$AT145,"",IF(AND('Data Bank'!$AC145&lt;100,TODAY()&gt;'Data Bank'!$AT145),1,IF('Data Bank'!$AC145=100,3,IF('Data Bank'!$AC145=0,0,2)))))</f>
        <v>2</v>
      </c>
      <c r="O123" s="177">
        <f ca="1">IF(O$1&lt;'Data Bank'!$AD145,"",IF(O$1&gt;'Data Bank'!$AT145,"",IF(AND('Data Bank'!$AC145&lt;100,TODAY()&gt;'Data Bank'!$AT145),1,IF('Data Bank'!$AC145=100,3,IF('Data Bank'!$AC145=0,0,2)))))</f>
        <v>2</v>
      </c>
      <c r="P123" s="177">
        <f ca="1">IF(P$1&lt;'Data Bank'!$AD145,"",IF(P$1&gt;'Data Bank'!$AT145,"",IF(AND('Data Bank'!$AC145&lt;100,TODAY()&gt;'Data Bank'!$AT145),1,IF('Data Bank'!$AC145=100,3,IF('Data Bank'!$AC145=0,0,2)))))</f>
        <v>2</v>
      </c>
      <c r="Q123" s="177">
        <f ca="1">IF(Q$1&lt;'Data Bank'!$AD145,"",IF(Q$1&gt;'Data Bank'!$AT145,"",IF(AND('Data Bank'!$AC145&lt;100,TODAY()&gt;'Data Bank'!$AT145),1,IF('Data Bank'!$AC145=100,3,IF('Data Bank'!$AC145=0,0,2)))))</f>
        <v>2</v>
      </c>
      <c r="R123" s="177">
        <f ca="1">IF(R$1&lt;'Data Bank'!$AD145,"",IF(R$1&gt;'Data Bank'!$AT145,"",IF(AND('Data Bank'!$AC145&lt;100,TODAY()&gt;'Data Bank'!$AT145),1,IF('Data Bank'!$AC145=100,3,IF('Data Bank'!$AC145=0,0,2)))))</f>
        <v>2</v>
      </c>
    </row>
    <row r="124" spans="1:18">
      <c r="A124" s="115" t="str">
        <f>'Data Bank'!E146</f>
        <v>N LHR City P1</v>
      </c>
      <c r="B124" s="178">
        <f ca="1">IF(B$1&lt;'Data Bank'!$AD146,"",IF(B$1&gt;'Data Bank'!$AT146,"",IF(AND('Data Bank'!$AC146&lt;100,TODAY()&gt;'Data Bank'!$AT146),1,IF('Data Bank'!$AC146=100,3,IF('Data Bank'!$AC146=0,0,2)))))</f>
        <v>2</v>
      </c>
      <c r="C124" s="178">
        <f ca="1">IF(C$1&lt;'Data Bank'!$AD146,"",IF(C$1&gt;'Data Bank'!$AT146,"",IF(AND('Data Bank'!$AC146&lt;100,TODAY()&gt;'Data Bank'!$AT146),1,IF('Data Bank'!$AC146=100,3,IF('Data Bank'!$AC146=0,0,2)))))</f>
        <v>2</v>
      </c>
      <c r="D124" s="178">
        <f ca="1">IF(D$1&lt;'Data Bank'!$AD146,"",IF(D$1&gt;'Data Bank'!$AT146,"",IF(AND('Data Bank'!$AC146&lt;100,TODAY()&gt;'Data Bank'!$AT146),1,IF('Data Bank'!$AC146=100,3,IF('Data Bank'!$AC146=0,0,2)))))</f>
        <v>2</v>
      </c>
      <c r="E124" s="178">
        <f ca="1">IF(E$1&lt;'Data Bank'!$AD146,"",IF(E$1&gt;'Data Bank'!$AT146,"",IF(AND('Data Bank'!$AC146&lt;100,TODAY()&gt;'Data Bank'!$AT146),1,IF('Data Bank'!$AC146=100,3,IF('Data Bank'!$AC146=0,0,2)))))</f>
        <v>2</v>
      </c>
      <c r="F124" s="178">
        <f ca="1">IF(F$1&lt;'Data Bank'!$AD146,"",IF(F$1&gt;'Data Bank'!$AT146,"",IF(AND('Data Bank'!$AC146&lt;100,TODAY()&gt;'Data Bank'!$AT146),1,IF('Data Bank'!$AC146=100,3,IF('Data Bank'!$AC146=0,0,2)))))</f>
        <v>2</v>
      </c>
      <c r="G124" s="178">
        <f ca="1">IF(G$1&lt;'Data Bank'!$AD146,"",IF(G$1&gt;'Data Bank'!$AT146,"",IF(AND('Data Bank'!$AC146&lt;100,TODAY()&gt;'Data Bank'!$AT146),1,IF('Data Bank'!$AC146=100,3,IF('Data Bank'!$AC146=0,0,2)))))</f>
        <v>2</v>
      </c>
      <c r="H124" s="178">
        <f ca="1">IF(H$1&lt;'Data Bank'!$AD146,"",IF(H$1&gt;'Data Bank'!$AT146,"",IF(AND('Data Bank'!$AC146&lt;100,TODAY()&gt;'Data Bank'!$AT146),1,IF('Data Bank'!$AC146=100,3,IF('Data Bank'!$AC146=0,0,2)))))</f>
        <v>2</v>
      </c>
      <c r="I124" s="178">
        <f ca="1">IF(I$1&lt;'Data Bank'!$AD146,"",IF(I$1&gt;'Data Bank'!$AT146,"",IF(AND('Data Bank'!$AC146&lt;100,TODAY()&gt;'Data Bank'!$AT146),1,IF('Data Bank'!$AC146=100,3,IF('Data Bank'!$AC146=0,0,2)))))</f>
        <v>2</v>
      </c>
      <c r="J124" s="177">
        <f ca="1">IF(J$1&lt;'Data Bank'!$AD146,"",IF(J$1&gt;'Data Bank'!$AT146,"",IF(AND('Data Bank'!$AC146&lt;100,TODAY()&gt;'Data Bank'!$AT146),1,IF('Data Bank'!$AC146=100,3,IF('Data Bank'!$AC146=0,0,2)))))</f>
        <v>2</v>
      </c>
      <c r="K124" s="177">
        <f ca="1">IF(K$1&lt;'Data Bank'!$AD146,"",IF(K$1&gt;'Data Bank'!$AT146,"",IF(AND('Data Bank'!$AC146&lt;100,TODAY()&gt;'Data Bank'!$AT146),1,IF('Data Bank'!$AC146=100,3,IF('Data Bank'!$AC146=0,0,2)))))</f>
        <v>2</v>
      </c>
      <c r="L124" s="177">
        <f ca="1">IF(L$1&lt;'Data Bank'!$AD146,"",IF(L$1&gt;'Data Bank'!$AT146,"",IF(AND('Data Bank'!$AC146&lt;100,TODAY()&gt;'Data Bank'!$AT146),1,IF('Data Bank'!$AC146=100,3,IF('Data Bank'!$AC146=0,0,2)))))</f>
        <v>2</v>
      </c>
      <c r="M124" s="177">
        <f ca="1">IF(M$1&lt;'Data Bank'!$AD146,"",IF(M$1&gt;'Data Bank'!$AT146,"",IF(AND('Data Bank'!$AC146&lt;100,TODAY()&gt;'Data Bank'!$AT146),1,IF('Data Bank'!$AC146=100,3,IF('Data Bank'!$AC146=0,0,2)))))</f>
        <v>2</v>
      </c>
      <c r="N124" s="177">
        <f ca="1">IF(N$1&lt;'Data Bank'!$AD146,"",IF(N$1&gt;'Data Bank'!$AT146,"",IF(AND('Data Bank'!$AC146&lt;100,TODAY()&gt;'Data Bank'!$AT146),1,IF('Data Bank'!$AC146=100,3,IF('Data Bank'!$AC146=0,0,2)))))</f>
        <v>2</v>
      </c>
      <c r="O124" s="177">
        <f ca="1">IF(O$1&lt;'Data Bank'!$AD146,"",IF(O$1&gt;'Data Bank'!$AT146,"",IF(AND('Data Bank'!$AC146&lt;100,TODAY()&gt;'Data Bank'!$AT146),1,IF('Data Bank'!$AC146=100,3,IF('Data Bank'!$AC146=0,0,2)))))</f>
        <v>2</v>
      </c>
      <c r="P124" s="177">
        <f ca="1">IF(P$1&lt;'Data Bank'!$AD146,"",IF(P$1&gt;'Data Bank'!$AT146,"",IF(AND('Data Bank'!$AC146&lt;100,TODAY()&gt;'Data Bank'!$AT146),1,IF('Data Bank'!$AC146=100,3,IF('Data Bank'!$AC146=0,0,2)))))</f>
        <v>2</v>
      </c>
      <c r="Q124" s="177">
        <f ca="1">IF(Q$1&lt;'Data Bank'!$AD146,"",IF(Q$1&gt;'Data Bank'!$AT146,"",IF(AND('Data Bank'!$AC146&lt;100,TODAY()&gt;'Data Bank'!$AT146),1,IF('Data Bank'!$AC146=100,3,IF('Data Bank'!$AC146=0,0,2)))))</f>
        <v>2</v>
      </c>
      <c r="R124" s="177">
        <f ca="1">IF(R$1&lt;'Data Bank'!$AD146,"",IF(R$1&gt;'Data Bank'!$AT146,"",IF(AND('Data Bank'!$AC146&lt;100,TODAY()&gt;'Data Bank'!$AT146),1,IF('Data Bank'!$AC146=100,3,IF('Data Bank'!$AC146=0,0,2)))))</f>
        <v>2</v>
      </c>
    </row>
    <row r="125" spans="1:18">
      <c r="A125" s="115" t="str">
        <f>'Data Bank'!E147</f>
        <v>N LHR City P2</v>
      </c>
      <c r="B125" s="178">
        <f ca="1">IF(B$1&lt;'Data Bank'!$AD147,"",IF(B$1&gt;'Data Bank'!$AT147,"",IF(AND('Data Bank'!$AC147&lt;100,TODAY()&gt;'Data Bank'!$AT147),1,IF('Data Bank'!$AC147=100,3,IF('Data Bank'!$AC147=0,0,2)))))</f>
        <v>2</v>
      </c>
      <c r="C125" s="178">
        <f ca="1">IF(C$1&lt;'Data Bank'!$AD147,"",IF(C$1&gt;'Data Bank'!$AT147,"",IF(AND('Data Bank'!$AC147&lt;100,TODAY()&gt;'Data Bank'!$AT147),1,IF('Data Bank'!$AC147=100,3,IF('Data Bank'!$AC147=0,0,2)))))</f>
        <v>2</v>
      </c>
      <c r="D125" s="178">
        <f ca="1">IF(D$1&lt;'Data Bank'!$AD147,"",IF(D$1&gt;'Data Bank'!$AT147,"",IF(AND('Data Bank'!$AC147&lt;100,TODAY()&gt;'Data Bank'!$AT147),1,IF('Data Bank'!$AC147=100,3,IF('Data Bank'!$AC147=0,0,2)))))</f>
        <v>2</v>
      </c>
      <c r="E125" s="178">
        <f ca="1">IF(E$1&lt;'Data Bank'!$AD147,"",IF(E$1&gt;'Data Bank'!$AT147,"",IF(AND('Data Bank'!$AC147&lt;100,TODAY()&gt;'Data Bank'!$AT147),1,IF('Data Bank'!$AC147=100,3,IF('Data Bank'!$AC147=0,0,2)))))</f>
        <v>2</v>
      </c>
      <c r="F125" s="178">
        <f ca="1">IF(F$1&lt;'Data Bank'!$AD147,"",IF(F$1&gt;'Data Bank'!$AT147,"",IF(AND('Data Bank'!$AC147&lt;100,TODAY()&gt;'Data Bank'!$AT147),1,IF('Data Bank'!$AC147=100,3,IF('Data Bank'!$AC147=0,0,2)))))</f>
        <v>2</v>
      </c>
      <c r="G125" s="178">
        <f ca="1">IF(G$1&lt;'Data Bank'!$AD147,"",IF(G$1&gt;'Data Bank'!$AT147,"",IF(AND('Data Bank'!$AC147&lt;100,TODAY()&gt;'Data Bank'!$AT147),1,IF('Data Bank'!$AC147=100,3,IF('Data Bank'!$AC147=0,0,2)))))</f>
        <v>2</v>
      </c>
      <c r="H125" s="178">
        <f ca="1">IF(H$1&lt;'Data Bank'!$AD147,"",IF(H$1&gt;'Data Bank'!$AT147,"",IF(AND('Data Bank'!$AC147&lt;100,TODAY()&gt;'Data Bank'!$AT147),1,IF('Data Bank'!$AC147=100,3,IF('Data Bank'!$AC147=0,0,2)))))</f>
        <v>2</v>
      </c>
      <c r="I125" s="178">
        <f ca="1">IF(I$1&lt;'Data Bank'!$AD147,"",IF(I$1&gt;'Data Bank'!$AT147,"",IF(AND('Data Bank'!$AC147&lt;100,TODAY()&gt;'Data Bank'!$AT147),1,IF('Data Bank'!$AC147=100,3,IF('Data Bank'!$AC147=0,0,2)))))</f>
        <v>2</v>
      </c>
      <c r="J125" s="177">
        <f ca="1">IF(J$1&lt;'Data Bank'!$AD147,"",IF(J$1&gt;'Data Bank'!$AT147,"",IF(AND('Data Bank'!$AC147&lt;100,TODAY()&gt;'Data Bank'!$AT147),1,IF('Data Bank'!$AC147=100,3,IF('Data Bank'!$AC147=0,0,2)))))</f>
        <v>2</v>
      </c>
      <c r="K125" s="177">
        <f ca="1">IF(K$1&lt;'Data Bank'!$AD147,"",IF(K$1&gt;'Data Bank'!$AT147,"",IF(AND('Data Bank'!$AC147&lt;100,TODAY()&gt;'Data Bank'!$AT147),1,IF('Data Bank'!$AC147=100,3,IF('Data Bank'!$AC147=0,0,2)))))</f>
        <v>2</v>
      </c>
      <c r="L125" s="177">
        <f ca="1">IF(L$1&lt;'Data Bank'!$AD147,"",IF(L$1&gt;'Data Bank'!$AT147,"",IF(AND('Data Bank'!$AC147&lt;100,TODAY()&gt;'Data Bank'!$AT147),1,IF('Data Bank'!$AC147=100,3,IF('Data Bank'!$AC147=0,0,2)))))</f>
        <v>2</v>
      </c>
      <c r="M125" s="177">
        <f ca="1">IF(M$1&lt;'Data Bank'!$AD147,"",IF(M$1&gt;'Data Bank'!$AT147,"",IF(AND('Data Bank'!$AC147&lt;100,TODAY()&gt;'Data Bank'!$AT147),1,IF('Data Bank'!$AC147=100,3,IF('Data Bank'!$AC147=0,0,2)))))</f>
        <v>2</v>
      </c>
      <c r="N125" s="177">
        <f ca="1">IF(N$1&lt;'Data Bank'!$AD147,"",IF(N$1&gt;'Data Bank'!$AT147,"",IF(AND('Data Bank'!$AC147&lt;100,TODAY()&gt;'Data Bank'!$AT147),1,IF('Data Bank'!$AC147=100,3,IF('Data Bank'!$AC147=0,0,2)))))</f>
        <v>2</v>
      </c>
      <c r="O125" s="177">
        <f ca="1">IF(O$1&lt;'Data Bank'!$AD147,"",IF(O$1&gt;'Data Bank'!$AT147,"",IF(AND('Data Bank'!$AC147&lt;100,TODAY()&gt;'Data Bank'!$AT147),1,IF('Data Bank'!$AC147=100,3,IF('Data Bank'!$AC147=0,0,2)))))</f>
        <v>2</v>
      </c>
      <c r="P125" s="177">
        <f ca="1">IF(P$1&lt;'Data Bank'!$AD147,"",IF(P$1&gt;'Data Bank'!$AT147,"",IF(AND('Data Bank'!$AC147&lt;100,TODAY()&gt;'Data Bank'!$AT147),1,IF('Data Bank'!$AC147=100,3,IF('Data Bank'!$AC147=0,0,2)))))</f>
        <v>2</v>
      </c>
      <c r="Q125" s="177">
        <f ca="1">IF(Q$1&lt;'Data Bank'!$AD147,"",IF(Q$1&gt;'Data Bank'!$AT147,"",IF(AND('Data Bank'!$AC147&lt;100,TODAY()&gt;'Data Bank'!$AT147),1,IF('Data Bank'!$AC147=100,3,IF('Data Bank'!$AC147=0,0,2)))))</f>
        <v>2</v>
      </c>
      <c r="R125" s="177">
        <f ca="1">IF(R$1&lt;'Data Bank'!$AD147,"",IF(R$1&gt;'Data Bank'!$AT147,"",IF(AND('Data Bank'!$AC147&lt;100,TODAY()&gt;'Data Bank'!$AT147),1,IF('Data Bank'!$AC147=100,3,IF('Data Bank'!$AC147=0,0,2)))))</f>
        <v>2</v>
      </c>
    </row>
    <row r="126" spans="1:18">
      <c r="A126" s="115" t="str">
        <f>'Data Bank'!E148</f>
        <v>Askari-7 P1</v>
      </c>
      <c r="B126" s="178">
        <f ca="1">IF(B$1&lt;'Data Bank'!$AD148,"",IF(B$1&gt;'Data Bank'!$AT148,"",IF(AND('Data Bank'!$AC148&lt;100,TODAY()&gt;'Data Bank'!$AT148),1,IF('Data Bank'!$AC148=100,3,IF('Data Bank'!$AC148=0,0,2)))))</f>
        <v>0</v>
      </c>
      <c r="C126" s="178">
        <f ca="1">IF(C$1&lt;'Data Bank'!$AD148,"",IF(C$1&gt;'Data Bank'!$AT148,"",IF(AND('Data Bank'!$AC148&lt;100,TODAY()&gt;'Data Bank'!$AT148),1,IF('Data Bank'!$AC148=100,3,IF('Data Bank'!$AC148=0,0,2)))))</f>
        <v>0</v>
      </c>
      <c r="D126" s="178">
        <f ca="1">IF(D$1&lt;'Data Bank'!$AD148,"",IF(D$1&gt;'Data Bank'!$AT148,"",IF(AND('Data Bank'!$AC148&lt;100,TODAY()&gt;'Data Bank'!$AT148),1,IF('Data Bank'!$AC148=100,3,IF('Data Bank'!$AC148=0,0,2)))))</f>
        <v>0</v>
      </c>
      <c r="E126" s="178">
        <f ca="1">IF(E$1&lt;'Data Bank'!$AD148,"",IF(E$1&gt;'Data Bank'!$AT148,"",IF(AND('Data Bank'!$AC148&lt;100,TODAY()&gt;'Data Bank'!$AT148),1,IF('Data Bank'!$AC148=100,3,IF('Data Bank'!$AC148=0,0,2)))))</f>
        <v>0</v>
      </c>
      <c r="F126" s="178">
        <f ca="1">IF(F$1&lt;'Data Bank'!$AD148,"",IF(F$1&gt;'Data Bank'!$AT148,"",IF(AND('Data Bank'!$AC148&lt;100,TODAY()&gt;'Data Bank'!$AT148),1,IF('Data Bank'!$AC148=100,3,IF('Data Bank'!$AC148=0,0,2)))))</f>
        <v>0</v>
      </c>
      <c r="G126" s="178">
        <f ca="1">IF(G$1&lt;'Data Bank'!$AD148,"",IF(G$1&gt;'Data Bank'!$AT148,"",IF(AND('Data Bank'!$AC148&lt;100,TODAY()&gt;'Data Bank'!$AT148),1,IF('Data Bank'!$AC148=100,3,IF('Data Bank'!$AC148=0,0,2)))))</f>
        <v>0</v>
      </c>
      <c r="H126" s="178">
        <f ca="1">IF(H$1&lt;'Data Bank'!$AD148,"",IF(H$1&gt;'Data Bank'!$AT148,"",IF(AND('Data Bank'!$AC148&lt;100,TODAY()&gt;'Data Bank'!$AT148),1,IF('Data Bank'!$AC148=100,3,IF('Data Bank'!$AC148=0,0,2)))))</f>
        <v>0</v>
      </c>
      <c r="I126" s="178">
        <f ca="1">IF(I$1&lt;'Data Bank'!$AD148,"",IF(I$1&gt;'Data Bank'!$AT148,"",IF(AND('Data Bank'!$AC148&lt;100,TODAY()&gt;'Data Bank'!$AT148),1,IF('Data Bank'!$AC148=100,3,IF('Data Bank'!$AC148=0,0,2)))))</f>
        <v>0</v>
      </c>
      <c r="J126" s="177">
        <f ca="1">IF(J$1&lt;'Data Bank'!$AD148,"",IF(J$1&gt;'Data Bank'!$AT148,"",IF(AND('Data Bank'!$AC148&lt;100,TODAY()&gt;'Data Bank'!$AT148),1,IF('Data Bank'!$AC148=100,3,IF('Data Bank'!$AC148=0,0,2)))))</f>
        <v>0</v>
      </c>
      <c r="K126" s="177">
        <f ca="1">IF(K$1&lt;'Data Bank'!$AD148,"",IF(K$1&gt;'Data Bank'!$AT148,"",IF(AND('Data Bank'!$AC148&lt;100,TODAY()&gt;'Data Bank'!$AT148),1,IF('Data Bank'!$AC148=100,3,IF('Data Bank'!$AC148=0,0,2)))))</f>
        <v>0</v>
      </c>
      <c r="L126" s="177">
        <f ca="1">IF(L$1&lt;'Data Bank'!$AD148,"",IF(L$1&gt;'Data Bank'!$AT148,"",IF(AND('Data Bank'!$AC148&lt;100,TODAY()&gt;'Data Bank'!$AT148),1,IF('Data Bank'!$AC148=100,3,IF('Data Bank'!$AC148=0,0,2)))))</f>
        <v>0</v>
      </c>
      <c r="M126" s="177">
        <f ca="1">IF(M$1&lt;'Data Bank'!$AD148,"",IF(M$1&gt;'Data Bank'!$AT148,"",IF(AND('Data Bank'!$AC148&lt;100,TODAY()&gt;'Data Bank'!$AT148),1,IF('Data Bank'!$AC148=100,3,IF('Data Bank'!$AC148=0,0,2)))))</f>
        <v>0</v>
      </c>
      <c r="N126" s="177">
        <f ca="1">IF(N$1&lt;'Data Bank'!$AD148,"",IF(N$1&gt;'Data Bank'!$AT148,"",IF(AND('Data Bank'!$AC148&lt;100,TODAY()&gt;'Data Bank'!$AT148),1,IF('Data Bank'!$AC148=100,3,IF('Data Bank'!$AC148=0,0,2)))))</f>
        <v>0</v>
      </c>
      <c r="O126" s="177">
        <f ca="1">IF(O$1&lt;'Data Bank'!$AD148,"",IF(O$1&gt;'Data Bank'!$AT148,"",IF(AND('Data Bank'!$AC148&lt;100,TODAY()&gt;'Data Bank'!$AT148),1,IF('Data Bank'!$AC148=100,3,IF('Data Bank'!$AC148=0,0,2)))))</f>
        <v>0</v>
      </c>
      <c r="P126" s="177">
        <f ca="1">IF(P$1&lt;'Data Bank'!$AD148,"",IF(P$1&gt;'Data Bank'!$AT148,"",IF(AND('Data Bank'!$AC148&lt;100,TODAY()&gt;'Data Bank'!$AT148),1,IF('Data Bank'!$AC148=100,3,IF('Data Bank'!$AC148=0,0,2)))))</f>
        <v>0</v>
      </c>
      <c r="Q126" s="177">
        <f ca="1">IF(Q$1&lt;'Data Bank'!$AD148,"",IF(Q$1&gt;'Data Bank'!$AT148,"",IF(AND('Data Bank'!$AC148&lt;100,TODAY()&gt;'Data Bank'!$AT148),1,IF('Data Bank'!$AC148=100,3,IF('Data Bank'!$AC148=0,0,2)))))</f>
        <v>0</v>
      </c>
      <c r="R126" s="177">
        <f ca="1">IF(R$1&lt;'Data Bank'!$AD148,"",IF(R$1&gt;'Data Bank'!$AT148,"",IF(AND('Data Bank'!$AC148&lt;100,TODAY()&gt;'Data Bank'!$AT148),1,IF('Data Bank'!$AC148=100,3,IF('Data Bank'!$AC148=0,0,2)))))</f>
        <v>0</v>
      </c>
    </row>
    <row r="127" spans="1:18">
      <c r="A127" s="115" t="str">
        <f>'Data Bank'!E149</f>
        <v>Askari-7 P2</v>
      </c>
      <c r="B127" s="178">
        <f ca="1">IF(B$1&lt;'Data Bank'!$AD149,"",IF(B$1&gt;'Data Bank'!$AT149,"",IF(AND('Data Bank'!$AC149&lt;100,TODAY()&gt;'Data Bank'!$AT149),1,IF('Data Bank'!$AC149=100,3,IF('Data Bank'!$AC149=0,0,2)))))</f>
        <v>0</v>
      </c>
      <c r="C127" s="178">
        <f ca="1">IF(C$1&lt;'Data Bank'!$AD149,"",IF(C$1&gt;'Data Bank'!$AT149,"",IF(AND('Data Bank'!$AC149&lt;100,TODAY()&gt;'Data Bank'!$AT149),1,IF('Data Bank'!$AC149=100,3,IF('Data Bank'!$AC149=0,0,2)))))</f>
        <v>0</v>
      </c>
      <c r="D127" s="178">
        <f ca="1">IF(D$1&lt;'Data Bank'!$AD149,"",IF(D$1&gt;'Data Bank'!$AT149,"",IF(AND('Data Bank'!$AC149&lt;100,TODAY()&gt;'Data Bank'!$AT149),1,IF('Data Bank'!$AC149=100,3,IF('Data Bank'!$AC149=0,0,2)))))</f>
        <v>0</v>
      </c>
      <c r="E127" s="178">
        <f ca="1">IF(E$1&lt;'Data Bank'!$AD149,"",IF(E$1&gt;'Data Bank'!$AT149,"",IF(AND('Data Bank'!$AC149&lt;100,TODAY()&gt;'Data Bank'!$AT149),1,IF('Data Bank'!$AC149=100,3,IF('Data Bank'!$AC149=0,0,2)))))</f>
        <v>0</v>
      </c>
      <c r="F127" s="178">
        <f ca="1">IF(F$1&lt;'Data Bank'!$AD149,"",IF(F$1&gt;'Data Bank'!$AT149,"",IF(AND('Data Bank'!$AC149&lt;100,TODAY()&gt;'Data Bank'!$AT149),1,IF('Data Bank'!$AC149=100,3,IF('Data Bank'!$AC149=0,0,2)))))</f>
        <v>0</v>
      </c>
      <c r="G127" s="178">
        <f ca="1">IF(G$1&lt;'Data Bank'!$AD149,"",IF(G$1&gt;'Data Bank'!$AT149,"",IF(AND('Data Bank'!$AC149&lt;100,TODAY()&gt;'Data Bank'!$AT149),1,IF('Data Bank'!$AC149=100,3,IF('Data Bank'!$AC149=0,0,2)))))</f>
        <v>0</v>
      </c>
      <c r="H127" s="178">
        <f ca="1">IF(H$1&lt;'Data Bank'!$AD149,"",IF(H$1&gt;'Data Bank'!$AT149,"",IF(AND('Data Bank'!$AC149&lt;100,TODAY()&gt;'Data Bank'!$AT149),1,IF('Data Bank'!$AC149=100,3,IF('Data Bank'!$AC149=0,0,2)))))</f>
        <v>0</v>
      </c>
      <c r="I127" s="178">
        <f ca="1">IF(I$1&lt;'Data Bank'!$AD149,"",IF(I$1&gt;'Data Bank'!$AT149,"",IF(AND('Data Bank'!$AC149&lt;100,TODAY()&gt;'Data Bank'!$AT149),1,IF('Data Bank'!$AC149=100,3,IF('Data Bank'!$AC149=0,0,2)))))</f>
        <v>0</v>
      </c>
      <c r="J127" s="177">
        <f ca="1">IF(J$1&lt;'Data Bank'!$AD149,"",IF(J$1&gt;'Data Bank'!$AT149,"",IF(AND('Data Bank'!$AC149&lt;100,TODAY()&gt;'Data Bank'!$AT149),1,IF('Data Bank'!$AC149=100,3,IF('Data Bank'!$AC149=0,0,2)))))</f>
        <v>0</v>
      </c>
      <c r="K127" s="177">
        <f ca="1">IF(K$1&lt;'Data Bank'!$AD149,"",IF(K$1&gt;'Data Bank'!$AT149,"",IF(AND('Data Bank'!$AC149&lt;100,TODAY()&gt;'Data Bank'!$AT149),1,IF('Data Bank'!$AC149=100,3,IF('Data Bank'!$AC149=0,0,2)))))</f>
        <v>0</v>
      </c>
      <c r="L127" s="177">
        <f ca="1">IF(L$1&lt;'Data Bank'!$AD149,"",IF(L$1&gt;'Data Bank'!$AT149,"",IF(AND('Data Bank'!$AC149&lt;100,TODAY()&gt;'Data Bank'!$AT149),1,IF('Data Bank'!$AC149=100,3,IF('Data Bank'!$AC149=0,0,2)))))</f>
        <v>0</v>
      </c>
      <c r="M127" s="177">
        <f ca="1">IF(M$1&lt;'Data Bank'!$AD149,"",IF(M$1&gt;'Data Bank'!$AT149,"",IF(AND('Data Bank'!$AC149&lt;100,TODAY()&gt;'Data Bank'!$AT149),1,IF('Data Bank'!$AC149=100,3,IF('Data Bank'!$AC149=0,0,2)))))</f>
        <v>0</v>
      </c>
      <c r="N127" s="177">
        <f ca="1">IF(N$1&lt;'Data Bank'!$AD149,"",IF(N$1&gt;'Data Bank'!$AT149,"",IF(AND('Data Bank'!$AC149&lt;100,TODAY()&gt;'Data Bank'!$AT149),1,IF('Data Bank'!$AC149=100,3,IF('Data Bank'!$AC149=0,0,2)))))</f>
        <v>0</v>
      </c>
      <c r="O127" s="177">
        <f ca="1">IF(O$1&lt;'Data Bank'!$AD149,"",IF(O$1&gt;'Data Bank'!$AT149,"",IF(AND('Data Bank'!$AC149&lt;100,TODAY()&gt;'Data Bank'!$AT149),1,IF('Data Bank'!$AC149=100,3,IF('Data Bank'!$AC149=0,0,2)))))</f>
        <v>0</v>
      </c>
      <c r="P127" s="177">
        <f ca="1">IF(P$1&lt;'Data Bank'!$AD149,"",IF(P$1&gt;'Data Bank'!$AT149,"",IF(AND('Data Bank'!$AC149&lt;100,TODAY()&gt;'Data Bank'!$AT149),1,IF('Data Bank'!$AC149=100,3,IF('Data Bank'!$AC149=0,0,2)))))</f>
        <v>0</v>
      </c>
      <c r="Q127" s="177">
        <f ca="1">IF(Q$1&lt;'Data Bank'!$AD149,"",IF(Q$1&gt;'Data Bank'!$AT149,"",IF(AND('Data Bank'!$AC149&lt;100,TODAY()&gt;'Data Bank'!$AT149),1,IF('Data Bank'!$AC149=100,3,IF('Data Bank'!$AC149=0,0,2)))))</f>
        <v>0</v>
      </c>
      <c r="R127" s="177">
        <f ca="1">IF(R$1&lt;'Data Bank'!$AD149,"",IF(R$1&gt;'Data Bank'!$AT149,"",IF(AND('Data Bank'!$AC149&lt;100,TODAY()&gt;'Data Bank'!$AT149),1,IF('Data Bank'!$AC149=100,3,IF('Data Bank'!$AC149=0,0,2)))))</f>
        <v>0</v>
      </c>
    </row>
    <row r="128" spans="1:18">
      <c r="A128" s="115" t="str">
        <f>'Data Bank'!E150</f>
        <v>Askari-9</v>
      </c>
      <c r="B128" s="178">
        <f ca="1">IF(B$1&lt;'Data Bank'!$AD150,"",IF(B$1&gt;'Data Bank'!$AT150,"",IF(AND('Data Bank'!$AC150&lt;100,TODAY()&gt;'Data Bank'!$AT150),1,IF('Data Bank'!$AC150=100,3,IF('Data Bank'!$AC150=0,0,2)))))</f>
        <v>2</v>
      </c>
      <c r="C128" s="178">
        <f ca="1">IF(C$1&lt;'Data Bank'!$AD150,"",IF(C$1&gt;'Data Bank'!$AT150,"",IF(AND('Data Bank'!$AC150&lt;100,TODAY()&gt;'Data Bank'!$AT150),1,IF('Data Bank'!$AC150=100,3,IF('Data Bank'!$AC150=0,0,2)))))</f>
        <v>2</v>
      </c>
      <c r="D128" s="178">
        <f ca="1">IF(D$1&lt;'Data Bank'!$AD150,"",IF(D$1&gt;'Data Bank'!$AT150,"",IF(AND('Data Bank'!$AC150&lt;100,TODAY()&gt;'Data Bank'!$AT150),1,IF('Data Bank'!$AC150=100,3,IF('Data Bank'!$AC150=0,0,2)))))</f>
        <v>2</v>
      </c>
      <c r="E128" s="178">
        <f ca="1">IF(E$1&lt;'Data Bank'!$AD150,"",IF(E$1&gt;'Data Bank'!$AT150,"",IF(AND('Data Bank'!$AC150&lt;100,TODAY()&gt;'Data Bank'!$AT150),1,IF('Data Bank'!$AC150=100,3,IF('Data Bank'!$AC150=0,0,2)))))</f>
        <v>2</v>
      </c>
      <c r="F128" s="178">
        <f ca="1">IF(F$1&lt;'Data Bank'!$AD150,"",IF(F$1&gt;'Data Bank'!$AT150,"",IF(AND('Data Bank'!$AC150&lt;100,TODAY()&gt;'Data Bank'!$AT150),1,IF('Data Bank'!$AC150=100,3,IF('Data Bank'!$AC150=0,0,2)))))</f>
        <v>2</v>
      </c>
      <c r="G128" s="178">
        <f ca="1">IF(G$1&lt;'Data Bank'!$AD150,"",IF(G$1&gt;'Data Bank'!$AT150,"",IF(AND('Data Bank'!$AC150&lt;100,TODAY()&gt;'Data Bank'!$AT150),1,IF('Data Bank'!$AC150=100,3,IF('Data Bank'!$AC150=0,0,2)))))</f>
        <v>2</v>
      </c>
      <c r="H128" s="178">
        <f ca="1">IF(H$1&lt;'Data Bank'!$AD150,"",IF(H$1&gt;'Data Bank'!$AT150,"",IF(AND('Data Bank'!$AC150&lt;100,TODAY()&gt;'Data Bank'!$AT150),1,IF('Data Bank'!$AC150=100,3,IF('Data Bank'!$AC150=0,0,2)))))</f>
        <v>2</v>
      </c>
      <c r="I128" s="178">
        <f ca="1">IF(I$1&lt;'Data Bank'!$AD150,"",IF(I$1&gt;'Data Bank'!$AT150,"",IF(AND('Data Bank'!$AC150&lt;100,TODAY()&gt;'Data Bank'!$AT150),1,IF('Data Bank'!$AC150=100,3,IF('Data Bank'!$AC150=0,0,2)))))</f>
        <v>2</v>
      </c>
      <c r="J128" s="177">
        <f ca="1">IF(J$1&lt;'Data Bank'!$AD150,"",IF(J$1&gt;'Data Bank'!$AT150,"",IF(AND('Data Bank'!$AC150&lt;100,TODAY()&gt;'Data Bank'!$AT150),1,IF('Data Bank'!$AC150=100,3,IF('Data Bank'!$AC150=0,0,2)))))</f>
        <v>2</v>
      </c>
      <c r="K128" s="177">
        <f ca="1">IF(K$1&lt;'Data Bank'!$AD150,"",IF(K$1&gt;'Data Bank'!$AT150,"",IF(AND('Data Bank'!$AC150&lt;100,TODAY()&gt;'Data Bank'!$AT150),1,IF('Data Bank'!$AC150=100,3,IF('Data Bank'!$AC150=0,0,2)))))</f>
        <v>2</v>
      </c>
      <c r="L128" s="177">
        <f ca="1">IF(L$1&lt;'Data Bank'!$AD150,"",IF(L$1&gt;'Data Bank'!$AT150,"",IF(AND('Data Bank'!$AC150&lt;100,TODAY()&gt;'Data Bank'!$AT150),1,IF('Data Bank'!$AC150=100,3,IF('Data Bank'!$AC150=0,0,2)))))</f>
        <v>2</v>
      </c>
      <c r="M128" s="177">
        <f ca="1">IF(M$1&lt;'Data Bank'!$AD150,"",IF(M$1&gt;'Data Bank'!$AT150,"",IF(AND('Data Bank'!$AC150&lt;100,TODAY()&gt;'Data Bank'!$AT150),1,IF('Data Bank'!$AC150=100,3,IF('Data Bank'!$AC150=0,0,2)))))</f>
        <v>2</v>
      </c>
      <c r="N128" s="177">
        <f ca="1">IF(N$1&lt;'Data Bank'!$AD150,"",IF(N$1&gt;'Data Bank'!$AT150,"",IF(AND('Data Bank'!$AC150&lt;100,TODAY()&gt;'Data Bank'!$AT150),1,IF('Data Bank'!$AC150=100,3,IF('Data Bank'!$AC150=0,0,2)))))</f>
        <v>2</v>
      </c>
      <c r="O128" s="177">
        <f ca="1">IF(O$1&lt;'Data Bank'!$AD150,"",IF(O$1&gt;'Data Bank'!$AT150,"",IF(AND('Data Bank'!$AC150&lt;100,TODAY()&gt;'Data Bank'!$AT150),1,IF('Data Bank'!$AC150=100,3,IF('Data Bank'!$AC150=0,0,2)))))</f>
        <v>2</v>
      </c>
      <c r="P128" s="177">
        <f ca="1">IF(P$1&lt;'Data Bank'!$AD150,"",IF(P$1&gt;'Data Bank'!$AT150,"",IF(AND('Data Bank'!$AC150&lt;100,TODAY()&gt;'Data Bank'!$AT150),1,IF('Data Bank'!$AC150=100,3,IF('Data Bank'!$AC150=0,0,2)))))</f>
        <v>2</v>
      </c>
      <c r="Q128" s="177">
        <f ca="1">IF(Q$1&lt;'Data Bank'!$AD150,"",IF(Q$1&gt;'Data Bank'!$AT150,"",IF(AND('Data Bank'!$AC150&lt;100,TODAY()&gt;'Data Bank'!$AT150),1,IF('Data Bank'!$AC150=100,3,IF('Data Bank'!$AC150=0,0,2)))))</f>
        <v>2</v>
      </c>
      <c r="R128" s="177">
        <f ca="1">IF(R$1&lt;'Data Bank'!$AD150,"",IF(R$1&gt;'Data Bank'!$AT150,"",IF(AND('Data Bank'!$AC150&lt;100,TODAY()&gt;'Data Bank'!$AT150),1,IF('Data Bank'!$AC150=100,3,IF('Data Bank'!$AC150=0,0,2)))))</f>
        <v>2</v>
      </c>
    </row>
    <row r="129" spans="1:18">
      <c r="A129" s="115" t="str">
        <f>'Data Bank'!E151</f>
        <v>Askari-I</v>
      </c>
      <c r="B129" s="178">
        <f ca="1">IF(B$1&lt;'Data Bank'!$AD151,"",IF(B$1&gt;'Data Bank'!$AT151,"",IF(AND('Data Bank'!$AC151&lt;100,TODAY()&gt;'Data Bank'!$AT151),1,IF('Data Bank'!$AC151=100,3,IF('Data Bank'!$AC151=0,0,2)))))</f>
        <v>2</v>
      </c>
      <c r="C129" s="178">
        <f ca="1">IF(C$1&lt;'Data Bank'!$AD151,"",IF(C$1&gt;'Data Bank'!$AT151,"",IF(AND('Data Bank'!$AC151&lt;100,TODAY()&gt;'Data Bank'!$AT151),1,IF('Data Bank'!$AC151=100,3,IF('Data Bank'!$AC151=0,0,2)))))</f>
        <v>2</v>
      </c>
      <c r="D129" s="178">
        <f ca="1">IF(D$1&lt;'Data Bank'!$AD151,"",IF(D$1&gt;'Data Bank'!$AT151,"",IF(AND('Data Bank'!$AC151&lt;100,TODAY()&gt;'Data Bank'!$AT151),1,IF('Data Bank'!$AC151=100,3,IF('Data Bank'!$AC151=0,0,2)))))</f>
        <v>2</v>
      </c>
      <c r="E129" s="178">
        <f ca="1">IF(E$1&lt;'Data Bank'!$AD151,"",IF(E$1&gt;'Data Bank'!$AT151,"",IF(AND('Data Bank'!$AC151&lt;100,TODAY()&gt;'Data Bank'!$AT151),1,IF('Data Bank'!$AC151=100,3,IF('Data Bank'!$AC151=0,0,2)))))</f>
        <v>2</v>
      </c>
      <c r="F129" s="178">
        <f ca="1">IF(F$1&lt;'Data Bank'!$AD151,"",IF(F$1&gt;'Data Bank'!$AT151,"",IF(AND('Data Bank'!$AC151&lt;100,TODAY()&gt;'Data Bank'!$AT151),1,IF('Data Bank'!$AC151=100,3,IF('Data Bank'!$AC151=0,0,2)))))</f>
        <v>2</v>
      </c>
      <c r="G129" s="178">
        <f ca="1">IF(G$1&lt;'Data Bank'!$AD151,"",IF(G$1&gt;'Data Bank'!$AT151,"",IF(AND('Data Bank'!$AC151&lt;100,TODAY()&gt;'Data Bank'!$AT151),1,IF('Data Bank'!$AC151=100,3,IF('Data Bank'!$AC151=0,0,2)))))</f>
        <v>2</v>
      </c>
      <c r="H129" s="178">
        <f ca="1">IF(H$1&lt;'Data Bank'!$AD151,"",IF(H$1&gt;'Data Bank'!$AT151,"",IF(AND('Data Bank'!$AC151&lt;100,TODAY()&gt;'Data Bank'!$AT151),1,IF('Data Bank'!$AC151=100,3,IF('Data Bank'!$AC151=0,0,2)))))</f>
        <v>2</v>
      </c>
      <c r="I129" s="178">
        <f ca="1">IF(I$1&lt;'Data Bank'!$AD151,"",IF(I$1&gt;'Data Bank'!$AT151,"",IF(AND('Data Bank'!$AC151&lt;100,TODAY()&gt;'Data Bank'!$AT151),1,IF('Data Bank'!$AC151=100,3,IF('Data Bank'!$AC151=0,0,2)))))</f>
        <v>2</v>
      </c>
      <c r="J129" s="177">
        <f ca="1">IF(J$1&lt;'Data Bank'!$AD151,"",IF(J$1&gt;'Data Bank'!$AT151,"",IF(AND('Data Bank'!$AC151&lt;100,TODAY()&gt;'Data Bank'!$AT151),1,IF('Data Bank'!$AC151=100,3,IF('Data Bank'!$AC151=0,0,2)))))</f>
        <v>2</v>
      </c>
      <c r="K129" s="177">
        <f ca="1">IF(K$1&lt;'Data Bank'!$AD151,"",IF(K$1&gt;'Data Bank'!$AT151,"",IF(AND('Data Bank'!$AC151&lt;100,TODAY()&gt;'Data Bank'!$AT151),1,IF('Data Bank'!$AC151=100,3,IF('Data Bank'!$AC151=0,0,2)))))</f>
        <v>2</v>
      </c>
      <c r="L129" s="177">
        <f ca="1">IF(L$1&lt;'Data Bank'!$AD151,"",IF(L$1&gt;'Data Bank'!$AT151,"",IF(AND('Data Bank'!$AC151&lt;100,TODAY()&gt;'Data Bank'!$AT151),1,IF('Data Bank'!$AC151=100,3,IF('Data Bank'!$AC151=0,0,2)))))</f>
        <v>2</v>
      </c>
      <c r="M129" s="177">
        <f ca="1">IF(M$1&lt;'Data Bank'!$AD151,"",IF(M$1&gt;'Data Bank'!$AT151,"",IF(AND('Data Bank'!$AC151&lt;100,TODAY()&gt;'Data Bank'!$AT151),1,IF('Data Bank'!$AC151=100,3,IF('Data Bank'!$AC151=0,0,2)))))</f>
        <v>2</v>
      </c>
      <c r="N129" s="177">
        <f ca="1">IF(N$1&lt;'Data Bank'!$AD151,"",IF(N$1&gt;'Data Bank'!$AT151,"",IF(AND('Data Bank'!$AC151&lt;100,TODAY()&gt;'Data Bank'!$AT151),1,IF('Data Bank'!$AC151=100,3,IF('Data Bank'!$AC151=0,0,2)))))</f>
        <v>2</v>
      </c>
      <c r="O129" s="177">
        <f ca="1">IF(O$1&lt;'Data Bank'!$AD151,"",IF(O$1&gt;'Data Bank'!$AT151,"",IF(AND('Data Bank'!$AC151&lt;100,TODAY()&gt;'Data Bank'!$AT151),1,IF('Data Bank'!$AC151=100,3,IF('Data Bank'!$AC151=0,0,2)))))</f>
        <v>2</v>
      </c>
      <c r="P129" s="177">
        <f ca="1">IF(P$1&lt;'Data Bank'!$AD151,"",IF(P$1&gt;'Data Bank'!$AT151,"",IF(AND('Data Bank'!$AC151&lt;100,TODAY()&gt;'Data Bank'!$AT151),1,IF('Data Bank'!$AC151=100,3,IF('Data Bank'!$AC151=0,0,2)))))</f>
        <v>2</v>
      </c>
      <c r="Q129" s="177">
        <f ca="1">IF(Q$1&lt;'Data Bank'!$AD151,"",IF(Q$1&gt;'Data Bank'!$AT151,"",IF(AND('Data Bank'!$AC151&lt;100,TODAY()&gt;'Data Bank'!$AT151),1,IF('Data Bank'!$AC151=100,3,IF('Data Bank'!$AC151=0,0,2)))))</f>
        <v>2</v>
      </c>
      <c r="R129" s="177">
        <f ca="1">IF(R$1&lt;'Data Bank'!$AD151,"",IF(R$1&gt;'Data Bank'!$AT151,"",IF(AND('Data Bank'!$AC151&lt;100,TODAY()&gt;'Data Bank'!$AT151),1,IF('Data Bank'!$AC151=100,3,IF('Data Bank'!$AC151=0,0,2)))))</f>
        <v>2</v>
      </c>
    </row>
    <row r="130" spans="1:18">
      <c r="A130" s="115" t="str">
        <f>'Data Bank'!E152</f>
        <v>Askari-II</v>
      </c>
      <c r="B130" s="178">
        <f ca="1">IF(B$1&lt;'Data Bank'!$AD152,"",IF(B$1&gt;'Data Bank'!$AT152,"",IF(AND('Data Bank'!$AC152&lt;100,TODAY()&gt;'Data Bank'!$AT152),1,IF('Data Bank'!$AC152=100,3,IF('Data Bank'!$AC152=0,0,2)))))</f>
        <v>2</v>
      </c>
      <c r="C130" s="178">
        <f ca="1">IF(C$1&lt;'Data Bank'!$AD152,"",IF(C$1&gt;'Data Bank'!$AT152,"",IF(AND('Data Bank'!$AC152&lt;100,TODAY()&gt;'Data Bank'!$AT152),1,IF('Data Bank'!$AC152=100,3,IF('Data Bank'!$AC152=0,0,2)))))</f>
        <v>2</v>
      </c>
      <c r="D130" s="178">
        <f ca="1">IF(D$1&lt;'Data Bank'!$AD152,"",IF(D$1&gt;'Data Bank'!$AT152,"",IF(AND('Data Bank'!$AC152&lt;100,TODAY()&gt;'Data Bank'!$AT152),1,IF('Data Bank'!$AC152=100,3,IF('Data Bank'!$AC152=0,0,2)))))</f>
        <v>2</v>
      </c>
      <c r="E130" s="178">
        <f ca="1">IF(E$1&lt;'Data Bank'!$AD152,"",IF(E$1&gt;'Data Bank'!$AT152,"",IF(AND('Data Bank'!$AC152&lt;100,TODAY()&gt;'Data Bank'!$AT152),1,IF('Data Bank'!$AC152=100,3,IF('Data Bank'!$AC152=0,0,2)))))</f>
        <v>2</v>
      </c>
      <c r="F130" s="178">
        <f ca="1">IF(F$1&lt;'Data Bank'!$AD152,"",IF(F$1&gt;'Data Bank'!$AT152,"",IF(AND('Data Bank'!$AC152&lt;100,TODAY()&gt;'Data Bank'!$AT152),1,IF('Data Bank'!$AC152=100,3,IF('Data Bank'!$AC152=0,0,2)))))</f>
        <v>2</v>
      </c>
      <c r="G130" s="178">
        <f ca="1">IF(G$1&lt;'Data Bank'!$AD152,"",IF(G$1&gt;'Data Bank'!$AT152,"",IF(AND('Data Bank'!$AC152&lt;100,TODAY()&gt;'Data Bank'!$AT152),1,IF('Data Bank'!$AC152=100,3,IF('Data Bank'!$AC152=0,0,2)))))</f>
        <v>2</v>
      </c>
      <c r="H130" s="178">
        <f ca="1">IF(H$1&lt;'Data Bank'!$AD152,"",IF(H$1&gt;'Data Bank'!$AT152,"",IF(AND('Data Bank'!$AC152&lt;100,TODAY()&gt;'Data Bank'!$AT152),1,IF('Data Bank'!$AC152=100,3,IF('Data Bank'!$AC152=0,0,2)))))</f>
        <v>2</v>
      </c>
      <c r="I130" s="178">
        <f ca="1">IF(I$1&lt;'Data Bank'!$AD152,"",IF(I$1&gt;'Data Bank'!$AT152,"",IF(AND('Data Bank'!$AC152&lt;100,TODAY()&gt;'Data Bank'!$AT152),1,IF('Data Bank'!$AC152=100,3,IF('Data Bank'!$AC152=0,0,2)))))</f>
        <v>2</v>
      </c>
      <c r="J130" s="177">
        <f ca="1">IF(J$1&lt;'Data Bank'!$AD152,"",IF(J$1&gt;'Data Bank'!$AT152,"",IF(AND('Data Bank'!$AC152&lt;100,TODAY()&gt;'Data Bank'!$AT152),1,IF('Data Bank'!$AC152=100,3,IF('Data Bank'!$AC152=0,0,2)))))</f>
        <v>2</v>
      </c>
      <c r="K130" s="177">
        <f ca="1">IF(K$1&lt;'Data Bank'!$AD152,"",IF(K$1&gt;'Data Bank'!$AT152,"",IF(AND('Data Bank'!$AC152&lt;100,TODAY()&gt;'Data Bank'!$AT152),1,IF('Data Bank'!$AC152=100,3,IF('Data Bank'!$AC152=0,0,2)))))</f>
        <v>2</v>
      </c>
      <c r="L130" s="177">
        <f ca="1">IF(L$1&lt;'Data Bank'!$AD152,"",IF(L$1&gt;'Data Bank'!$AT152,"",IF(AND('Data Bank'!$AC152&lt;100,TODAY()&gt;'Data Bank'!$AT152),1,IF('Data Bank'!$AC152=100,3,IF('Data Bank'!$AC152=0,0,2)))))</f>
        <v>2</v>
      </c>
      <c r="M130" s="177">
        <f ca="1">IF(M$1&lt;'Data Bank'!$AD152,"",IF(M$1&gt;'Data Bank'!$AT152,"",IF(AND('Data Bank'!$AC152&lt;100,TODAY()&gt;'Data Bank'!$AT152),1,IF('Data Bank'!$AC152=100,3,IF('Data Bank'!$AC152=0,0,2)))))</f>
        <v>2</v>
      </c>
      <c r="N130" s="177">
        <f ca="1">IF(N$1&lt;'Data Bank'!$AD152,"",IF(N$1&gt;'Data Bank'!$AT152,"",IF(AND('Data Bank'!$AC152&lt;100,TODAY()&gt;'Data Bank'!$AT152),1,IF('Data Bank'!$AC152=100,3,IF('Data Bank'!$AC152=0,0,2)))))</f>
        <v>2</v>
      </c>
      <c r="O130" s="177">
        <f ca="1">IF(O$1&lt;'Data Bank'!$AD152,"",IF(O$1&gt;'Data Bank'!$AT152,"",IF(AND('Data Bank'!$AC152&lt;100,TODAY()&gt;'Data Bank'!$AT152),1,IF('Data Bank'!$AC152=100,3,IF('Data Bank'!$AC152=0,0,2)))))</f>
        <v>2</v>
      </c>
      <c r="P130" s="177">
        <f ca="1">IF(P$1&lt;'Data Bank'!$AD152,"",IF(P$1&gt;'Data Bank'!$AT152,"",IF(AND('Data Bank'!$AC152&lt;100,TODAY()&gt;'Data Bank'!$AT152),1,IF('Data Bank'!$AC152=100,3,IF('Data Bank'!$AC152=0,0,2)))))</f>
        <v>2</v>
      </c>
      <c r="Q130" s="177">
        <f ca="1">IF(Q$1&lt;'Data Bank'!$AD152,"",IF(Q$1&gt;'Data Bank'!$AT152,"",IF(AND('Data Bank'!$AC152&lt;100,TODAY()&gt;'Data Bank'!$AT152),1,IF('Data Bank'!$AC152=100,3,IF('Data Bank'!$AC152=0,0,2)))))</f>
        <v>2</v>
      </c>
      <c r="R130" s="177">
        <f ca="1">IF(R$1&lt;'Data Bank'!$AD152,"",IF(R$1&gt;'Data Bank'!$AT152,"",IF(AND('Data Bank'!$AC152&lt;100,TODAY()&gt;'Data Bank'!$AT152),1,IF('Data Bank'!$AC152=100,3,IF('Data Bank'!$AC152=0,0,2)))))</f>
        <v>2</v>
      </c>
    </row>
    <row r="131" spans="1:18">
      <c r="A131" s="115" t="str">
        <f>'Data Bank'!E153</f>
        <v>Aslam, Mujtuba &amp; Canal Colony</v>
      </c>
      <c r="B131" s="178">
        <f ca="1">IF(B$1&lt;'Data Bank'!$AD153,"",IF(B$1&gt;'Data Bank'!$AT153,"",IF(AND('Data Bank'!$AC153&lt;100,TODAY()&gt;'Data Bank'!$AT153),1,IF('Data Bank'!$AC153=100,3,IF('Data Bank'!$AC153=0,0,2)))))</f>
        <v>2</v>
      </c>
      <c r="C131" s="178">
        <f ca="1">IF(C$1&lt;'Data Bank'!$AD153,"",IF(C$1&gt;'Data Bank'!$AT153,"",IF(AND('Data Bank'!$AC153&lt;100,TODAY()&gt;'Data Bank'!$AT153),1,IF('Data Bank'!$AC153=100,3,IF('Data Bank'!$AC153=0,0,2)))))</f>
        <v>2</v>
      </c>
      <c r="D131" s="178">
        <f ca="1">IF(D$1&lt;'Data Bank'!$AD153,"",IF(D$1&gt;'Data Bank'!$AT153,"",IF(AND('Data Bank'!$AC153&lt;100,TODAY()&gt;'Data Bank'!$AT153),1,IF('Data Bank'!$AC153=100,3,IF('Data Bank'!$AC153=0,0,2)))))</f>
        <v>2</v>
      </c>
      <c r="E131" s="178">
        <f ca="1">IF(E$1&lt;'Data Bank'!$AD153,"",IF(E$1&gt;'Data Bank'!$AT153,"",IF(AND('Data Bank'!$AC153&lt;100,TODAY()&gt;'Data Bank'!$AT153),1,IF('Data Bank'!$AC153=100,3,IF('Data Bank'!$AC153=0,0,2)))))</f>
        <v>2</v>
      </c>
      <c r="F131" s="178">
        <f ca="1">IF(F$1&lt;'Data Bank'!$AD153,"",IF(F$1&gt;'Data Bank'!$AT153,"",IF(AND('Data Bank'!$AC153&lt;100,TODAY()&gt;'Data Bank'!$AT153),1,IF('Data Bank'!$AC153=100,3,IF('Data Bank'!$AC153=0,0,2)))))</f>
        <v>2</v>
      </c>
      <c r="G131" s="178">
        <f ca="1">IF(G$1&lt;'Data Bank'!$AD153,"",IF(G$1&gt;'Data Bank'!$AT153,"",IF(AND('Data Bank'!$AC153&lt;100,TODAY()&gt;'Data Bank'!$AT153),1,IF('Data Bank'!$AC153=100,3,IF('Data Bank'!$AC153=0,0,2)))))</f>
        <v>2</v>
      </c>
      <c r="H131" s="178">
        <f ca="1">IF(H$1&lt;'Data Bank'!$AD153,"",IF(H$1&gt;'Data Bank'!$AT153,"",IF(AND('Data Bank'!$AC153&lt;100,TODAY()&gt;'Data Bank'!$AT153),1,IF('Data Bank'!$AC153=100,3,IF('Data Bank'!$AC153=0,0,2)))))</f>
        <v>2</v>
      </c>
      <c r="I131" s="178">
        <f ca="1">IF(I$1&lt;'Data Bank'!$AD153,"",IF(I$1&gt;'Data Bank'!$AT153,"",IF(AND('Data Bank'!$AC153&lt;100,TODAY()&gt;'Data Bank'!$AT153),1,IF('Data Bank'!$AC153=100,3,IF('Data Bank'!$AC153=0,0,2)))))</f>
        <v>2</v>
      </c>
      <c r="J131" s="177">
        <f ca="1">IF(J$1&lt;'Data Bank'!$AD153,"",IF(J$1&gt;'Data Bank'!$AT153,"",IF(AND('Data Bank'!$AC153&lt;100,TODAY()&gt;'Data Bank'!$AT153),1,IF('Data Bank'!$AC153=100,3,IF('Data Bank'!$AC153=0,0,2)))))</f>
        <v>2</v>
      </c>
      <c r="K131" s="177">
        <f ca="1">IF(K$1&lt;'Data Bank'!$AD153,"",IF(K$1&gt;'Data Bank'!$AT153,"",IF(AND('Data Bank'!$AC153&lt;100,TODAY()&gt;'Data Bank'!$AT153),1,IF('Data Bank'!$AC153=100,3,IF('Data Bank'!$AC153=0,0,2)))))</f>
        <v>2</v>
      </c>
      <c r="L131" s="177">
        <f ca="1">IF(L$1&lt;'Data Bank'!$AD153,"",IF(L$1&gt;'Data Bank'!$AT153,"",IF(AND('Data Bank'!$AC153&lt;100,TODAY()&gt;'Data Bank'!$AT153),1,IF('Data Bank'!$AC153=100,3,IF('Data Bank'!$AC153=0,0,2)))))</f>
        <v>2</v>
      </c>
      <c r="M131" s="177">
        <f ca="1">IF(M$1&lt;'Data Bank'!$AD153,"",IF(M$1&gt;'Data Bank'!$AT153,"",IF(AND('Data Bank'!$AC153&lt;100,TODAY()&gt;'Data Bank'!$AT153),1,IF('Data Bank'!$AC153=100,3,IF('Data Bank'!$AC153=0,0,2)))))</f>
        <v>2</v>
      </c>
      <c r="N131" s="177">
        <f ca="1">IF(N$1&lt;'Data Bank'!$AD153,"",IF(N$1&gt;'Data Bank'!$AT153,"",IF(AND('Data Bank'!$AC153&lt;100,TODAY()&gt;'Data Bank'!$AT153),1,IF('Data Bank'!$AC153=100,3,IF('Data Bank'!$AC153=0,0,2)))))</f>
        <v>2</v>
      </c>
      <c r="O131" s="177">
        <f ca="1">IF(O$1&lt;'Data Bank'!$AD153,"",IF(O$1&gt;'Data Bank'!$AT153,"",IF(AND('Data Bank'!$AC153&lt;100,TODAY()&gt;'Data Bank'!$AT153),1,IF('Data Bank'!$AC153=100,3,IF('Data Bank'!$AC153=0,0,2)))))</f>
        <v>2</v>
      </c>
      <c r="P131" s="177">
        <f ca="1">IF(P$1&lt;'Data Bank'!$AD153,"",IF(P$1&gt;'Data Bank'!$AT153,"",IF(AND('Data Bank'!$AC153&lt;100,TODAY()&gt;'Data Bank'!$AT153),1,IF('Data Bank'!$AC153=100,3,IF('Data Bank'!$AC153=0,0,2)))))</f>
        <v>2</v>
      </c>
      <c r="Q131" s="177">
        <f ca="1">IF(Q$1&lt;'Data Bank'!$AD153,"",IF(Q$1&gt;'Data Bank'!$AT153,"",IF(AND('Data Bank'!$AC153&lt;100,TODAY()&gt;'Data Bank'!$AT153),1,IF('Data Bank'!$AC153=100,3,IF('Data Bank'!$AC153=0,0,2)))))</f>
        <v>2</v>
      </c>
      <c r="R131" s="177">
        <f ca="1">IF(R$1&lt;'Data Bank'!$AD153,"",IF(R$1&gt;'Data Bank'!$AT153,"",IF(AND('Data Bank'!$AC153&lt;100,TODAY()&gt;'Data Bank'!$AT153),1,IF('Data Bank'!$AC153=100,3,IF('Data Bank'!$AC153=0,0,2)))))</f>
        <v>2</v>
      </c>
    </row>
    <row r="132" spans="1:18">
      <c r="A132" s="115" t="str">
        <f>'Data Bank'!E155</f>
        <v>Atta Muhammad Coloy HH To 47 Ch</v>
      </c>
      <c r="B132" s="178">
        <f ca="1">IF(B$1&lt;'Data Bank'!$AD155,"",IF(B$1&gt;'Data Bank'!$AT155,"",IF(AND('Data Bank'!$AC155&lt;100,TODAY()&gt;'Data Bank'!$AT155),1,IF('Data Bank'!$AC155=100,3,IF('Data Bank'!$AC155=0,0,2)))))</f>
        <v>2</v>
      </c>
      <c r="C132" s="178">
        <f ca="1">IF(C$1&lt;'Data Bank'!$AD155,"",IF(C$1&gt;'Data Bank'!$AT155,"",IF(AND('Data Bank'!$AC155&lt;100,TODAY()&gt;'Data Bank'!$AT155),1,IF('Data Bank'!$AC155=100,3,IF('Data Bank'!$AC155=0,0,2)))))</f>
        <v>2</v>
      </c>
      <c r="D132" s="178">
        <f ca="1">IF(D$1&lt;'Data Bank'!$AD155,"",IF(D$1&gt;'Data Bank'!$AT155,"",IF(AND('Data Bank'!$AC155&lt;100,TODAY()&gt;'Data Bank'!$AT155),1,IF('Data Bank'!$AC155=100,3,IF('Data Bank'!$AC155=0,0,2)))))</f>
        <v>2</v>
      </c>
      <c r="E132" s="178">
        <f ca="1">IF(E$1&lt;'Data Bank'!$AD155,"",IF(E$1&gt;'Data Bank'!$AT155,"",IF(AND('Data Bank'!$AC155&lt;100,TODAY()&gt;'Data Bank'!$AT155),1,IF('Data Bank'!$AC155=100,3,IF('Data Bank'!$AC155=0,0,2)))))</f>
        <v>2</v>
      </c>
      <c r="F132" s="178">
        <f ca="1">IF(F$1&lt;'Data Bank'!$AD155,"",IF(F$1&gt;'Data Bank'!$AT155,"",IF(AND('Data Bank'!$AC155&lt;100,TODAY()&gt;'Data Bank'!$AT155),1,IF('Data Bank'!$AC155=100,3,IF('Data Bank'!$AC155=0,0,2)))))</f>
        <v>2</v>
      </c>
      <c r="G132" s="178">
        <f ca="1">IF(G$1&lt;'Data Bank'!$AD155,"",IF(G$1&gt;'Data Bank'!$AT155,"",IF(AND('Data Bank'!$AC155&lt;100,TODAY()&gt;'Data Bank'!$AT155),1,IF('Data Bank'!$AC155=100,3,IF('Data Bank'!$AC155=0,0,2)))))</f>
        <v>2</v>
      </c>
      <c r="H132" s="178">
        <f ca="1">IF(H$1&lt;'Data Bank'!$AD155,"",IF(H$1&gt;'Data Bank'!$AT155,"",IF(AND('Data Bank'!$AC155&lt;100,TODAY()&gt;'Data Bank'!$AT155),1,IF('Data Bank'!$AC155=100,3,IF('Data Bank'!$AC155=0,0,2)))))</f>
        <v>2</v>
      </c>
      <c r="I132" s="178">
        <f ca="1">IF(I$1&lt;'Data Bank'!$AD155,"",IF(I$1&gt;'Data Bank'!$AT155,"",IF(AND('Data Bank'!$AC155&lt;100,TODAY()&gt;'Data Bank'!$AT155),1,IF('Data Bank'!$AC155=100,3,IF('Data Bank'!$AC155=0,0,2)))))</f>
        <v>2</v>
      </c>
      <c r="J132" s="177">
        <f ca="1">IF(J$1&lt;'Data Bank'!$AD155,"",IF(J$1&gt;'Data Bank'!$AT155,"",IF(AND('Data Bank'!$AC155&lt;100,TODAY()&gt;'Data Bank'!$AT155),1,IF('Data Bank'!$AC155=100,3,IF('Data Bank'!$AC155=0,0,2)))))</f>
        <v>2</v>
      </c>
      <c r="K132" s="177">
        <f ca="1">IF(K$1&lt;'Data Bank'!$AD155,"",IF(K$1&gt;'Data Bank'!$AT155,"",IF(AND('Data Bank'!$AC155&lt;100,TODAY()&gt;'Data Bank'!$AT155),1,IF('Data Bank'!$AC155=100,3,IF('Data Bank'!$AC155=0,0,2)))))</f>
        <v>2</v>
      </c>
      <c r="L132" s="177">
        <f ca="1">IF(L$1&lt;'Data Bank'!$AD155,"",IF(L$1&gt;'Data Bank'!$AT155,"",IF(AND('Data Bank'!$AC155&lt;100,TODAY()&gt;'Data Bank'!$AT155),1,IF('Data Bank'!$AC155=100,3,IF('Data Bank'!$AC155=0,0,2)))))</f>
        <v>2</v>
      </c>
      <c r="M132" s="177">
        <f ca="1">IF(M$1&lt;'Data Bank'!$AD155,"",IF(M$1&gt;'Data Bank'!$AT155,"",IF(AND('Data Bank'!$AC155&lt;100,TODAY()&gt;'Data Bank'!$AT155),1,IF('Data Bank'!$AC155=100,3,IF('Data Bank'!$AC155=0,0,2)))))</f>
        <v>2</v>
      </c>
      <c r="N132" s="177">
        <f ca="1">IF(N$1&lt;'Data Bank'!$AD155,"",IF(N$1&gt;'Data Bank'!$AT155,"",IF(AND('Data Bank'!$AC155&lt;100,TODAY()&gt;'Data Bank'!$AT155),1,IF('Data Bank'!$AC155=100,3,IF('Data Bank'!$AC155=0,0,2)))))</f>
        <v>2</v>
      </c>
      <c r="O132" s="177">
        <f ca="1">IF(O$1&lt;'Data Bank'!$AD155,"",IF(O$1&gt;'Data Bank'!$AT155,"",IF(AND('Data Bank'!$AC155&lt;100,TODAY()&gt;'Data Bank'!$AT155),1,IF('Data Bank'!$AC155=100,3,IF('Data Bank'!$AC155=0,0,2)))))</f>
        <v>2</v>
      </c>
      <c r="P132" s="177">
        <f ca="1">IF(P$1&lt;'Data Bank'!$AD155,"",IF(P$1&gt;'Data Bank'!$AT155,"",IF(AND('Data Bank'!$AC155&lt;100,TODAY()&gt;'Data Bank'!$AT155),1,IF('Data Bank'!$AC155=100,3,IF('Data Bank'!$AC155=0,0,2)))))</f>
        <v>2</v>
      </c>
      <c r="Q132" s="177">
        <f ca="1">IF(Q$1&lt;'Data Bank'!$AD155,"",IF(Q$1&gt;'Data Bank'!$AT155,"",IF(AND('Data Bank'!$AC155&lt;100,TODAY()&gt;'Data Bank'!$AT155),1,IF('Data Bank'!$AC155=100,3,IF('Data Bank'!$AC155=0,0,2)))))</f>
        <v>2</v>
      </c>
      <c r="R132" s="177">
        <f ca="1">IF(R$1&lt;'Data Bank'!$AD155,"",IF(R$1&gt;'Data Bank'!$AT155,"",IF(AND('Data Bank'!$AC155&lt;100,TODAY()&gt;'Data Bank'!$AT155),1,IF('Data Bank'!$AC155=100,3,IF('Data Bank'!$AC155=0,0,2)))))</f>
        <v>2</v>
      </c>
    </row>
    <row r="133" spans="1:18">
      <c r="A133" s="115" t="str">
        <f>'Data Bank'!E156</f>
        <v>Aurangzaib Town</v>
      </c>
      <c r="B133" s="178">
        <f ca="1">IF(B$1&lt;'Data Bank'!$AD156,"",IF(B$1&gt;'Data Bank'!$AT156,"",IF(AND('Data Bank'!$AC156&lt;100,TODAY()&gt;'Data Bank'!$AT156),1,IF('Data Bank'!$AC156=100,3,IF('Data Bank'!$AC156=0,0,2)))))</f>
        <v>2</v>
      </c>
      <c r="C133" s="178">
        <f ca="1">IF(C$1&lt;'Data Bank'!$AD156,"",IF(C$1&gt;'Data Bank'!$AT156,"",IF(AND('Data Bank'!$AC156&lt;100,TODAY()&gt;'Data Bank'!$AT156),1,IF('Data Bank'!$AC156=100,3,IF('Data Bank'!$AC156=0,0,2)))))</f>
        <v>2</v>
      </c>
      <c r="D133" s="178">
        <f ca="1">IF(D$1&lt;'Data Bank'!$AD156,"",IF(D$1&gt;'Data Bank'!$AT156,"",IF(AND('Data Bank'!$AC156&lt;100,TODAY()&gt;'Data Bank'!$AT156),1,IF('Data Bank'!$AC156=100,3,IF('Data Bank'!$AC156=0,0,2)))))</f>
        <v>2</v>
      </c>
      <c r="E133" s="178">
        <f ca="1">IF(E$1&lt;'Data Bank'!$AD156,"",IF(E$1&gt;'Data Bank'!$AT156,"",IF(AND('Data Bank'!$AC156&lt;100,TODAY()&gt;'Data Bank'!$AT156),1,IF('Data Bank'!$AC156=100,3,IF('Data Bank'!$AC156=0,0,2)))))</f>
        <v>2</v>
      </c>
      <c r="F133" s="178">
        <f ca="1">IF(F$1&lt;'Data Bank'!$AD156,"",IF(F$1&gt;'Data Bank'!$AT156,"",IF(AND('Data Bank'!$AC156&lt;100,TODAY()&gt;'Data Bank'!$AT156),1,IF('Data Bank'!$AC156=100,3,IF('Data Bank'!$AC156=0,0,2)))))</f>
        <v>2</v>
      </c>
      <c r="G133" s="178">
        <f ca="1">IF(G$1&lt;'Data Bank'!$AD156,"",IF(G$1&gt;'Data Bank'!$AT156,"",IF(AND('Data Bank'!$AC156&lt;100,TODAY()&gt;'Data Bank'!$AT156),1,IF('Data Bank'!$AC156=100,3,IF('Data Bank'!$AC156=0,0,2)))))</f>
        <v>2</v>
      </c>
      <c r="H133" s="178">
        <f ca="1">IF(H$1&lt;'Data Bank'!$AD156,"",IF(H$1&gt;'Data Bank'!$AT156,"",IF(AND('Data Bank'!$AC156&lt;100,TODAY()&gt;'Data Bank'!$AT156),1,IF('Data Bank'!$AC156=100,3,IF('Data Bank'!$AC156=0,0,2)))))</f>
        <v>2</v>
      </c>
      <c r="I133" s="178">
        <f ca="1">IF(I$1&lt;'Data Bank'!$AD156,"",IF(I$1&gt;'Data Bank'!$AT156,"",IF(AND('Data Bank'!$AC156&lt;100,TODAY()&gt;'Data Bank'!$AT156),1,IF('Data Bank'!$AC156=100,3,IF('Data Bank'!$AC156=0,0,2)))))</f>
        <v>2</v>
      </c>
      <c r="J133" s="177">
        <f ca="1">IF(J$1&lt;'Data Bank'!$AD156,"",IF(J$1&gt;'Data Bank'!$AT156,"",IF(AND('Data Bank'!$AC156&lt;100,TODAY()&gt;'Data Bank'!$AT156),1,IF('Data Bank'!$AC156=100,3,IF('Data Bank'!$AC156=0,0,2)))))</f>
        <v>2</v>
      </c>
      <c r="K133" s="177">
        <f ca="1">IF(K$1&lt;'Data Bank'!$AD156,"",IF(K$1&gt;'Data Bank'!$AT156,"",IF(AND('Data Bank'!$AC156&lt;100,TODAY()&gt;'Data Bank'!$AT156),1,IF('Data Bank'!$AC156=100,3,IF('Data Bank'!$AC156=0,0,2)))))</f>
        <v>2</v>
      </c>
      <c r="L133" s="177">
        <f ca="1">IF(L$1&lt;'Data Bank'!$AD156,"",IF(L$1&gt;'Data Bank'!$AT156,"",IF(AND('Data Bank'!$AC156&lt;100,TODAY()&gt;'Data Bank'!$AT156),1,IF('Data Bank'!$AC156=100,3,IF('Data Bank'!$AC156=0,0,2)))))</f>
        <v>2</v>
      </c>
      <c r="M133" s="177">
        <f ca="1">IF(M$1&lt;'Data Bank'!$AD156,"",IF(M$1&gt;'Data Bank'!$AT156,"",IF(AND('Data Bank'!$AC156&lt;100,TODAY()&gt;'Data Bank'!$AT156),1,IF('Data Bank'!$AC156=100,3,IF('Data Bank'!$AC156=0,0,2)))))</f>
        <v>2</v>
      </c>
      <c r="N133" s="177">
        <f ca="1">IF(N$1&lt;'Data Bank'!$AD156,"",IF(N$1&gt;'Data Bank'!$AT156,"",IF(AND('Data Bank'!$AC156&lt;100,TODAY()&gt;'Data Bank'!$AT156),1,IF('Data Bank'!$AC156=100,3,IF('Data Bank'!$AC156=0,0,2)))))</f>
        <v>2</v>
      </c>
      <c r="O133" s="177">
        <f ca="1">IF(O$1&lt;'Data Bank'!$AD156,"",IF(O$1&gt;'Data Bank'!$AT156,"",IF(AND('Data Bank'!$AC156&lt;100,TODAY()&gt;'Data Bank'!$AT156),1,IF('Data Bank'!$AC156=100,3,IF('Data Bank'!$AC156=0,0,2)))))</f>
        <v>2</v>
      </c>
      <c r="P133" s="177">
        <f ca="1">IF(P$1&lt;'Data Bank'!$AD156,"",IF(P$1&gt;'Data Bank'!$AT156,"",IF(AND('Data Bank'!$AC156&lt;100,TODAY()&gt;'Data Bank'!$AT156),1,IF('Data Bank'!$AC156=100,3,IF('Data Bank'!$AC156=0,0,2)))))</f>
        <v>2</v>
      </c>
      <c r="Q133" s="177">
        <f ca="1">IF(Q$1&lt;'Data Bank'!$AD156,"",IF(Q$1&gt;'Data Bank'!$AT156,"",IF(AND('Data Bank'!$AC156&lt;100,TODAY()&gt;'Data Bank'!$AT156),1,IF('Data Bank'!$AC156=100,3,IF('Data Bank'!$AC156=0,0,2)))))</f>
        <v>2</v>
      </c>
      <c r="R133" s="177">
        <f ca="1">IF(R$1&lt;'Data Bank'!$AD156,"",IF(R$1&gt;'Data Bank'!$AT156,"",IF(AND('Data Bank'!$AC156&lt;100,TODAY()&gt;'Data Bank'!$AT156),1,IF('Data Bank'!$AC156=100,3,IF('Data Bank'!$AC156=0,0,2)))))</f>
        <v>2</v>
      </c>
    </row>
    <row r="134" spans="1:18">
      <c r="A134" s="115" t="str">
        <f>'Data Bank'!E157</f>
        <v>Awan Chowk To Gulberg City</v>
      </c>
      <c r="B134" s="178">
        <f ca="1">IF(B$1&lt;'Data Bank'!$AD157,"",IF(B$1&gt;'Data Bank'!$AT157,"",IF(AND('Data Bank'!$AC157&lt;100,TODAY()&gt;'Data Bank'!$AT157),1,IF('Data Bank'!$AC157=100,3,IF('Data Bank'!$AC157=0,0,2)))))</f>
        <v>2</v>
      </c>
      <c r="C134" s="178">
        <f ca="1">IF(C$1&lt;'Data Bank'!$AD157,"",IF(C$1&gt;'Data Bank'!$AT157,"",IF(AND('Data Bank'!$AC157&lt;100,TODAY()&gt;'Data Bank'!$AT157),1,IF('Data Bank'!$AC157=100,3,IF('Data Bank'!$AC157=0,0,2)))))</f>
        <v>2</v>
      </c>
      <c r="D134" s="178">
        <f ca="1">IF(D$1&lt;'Data Bank'!$AD157,"",IF(D$1&gt;'Data Bank'!$AT157,"",IF(AND('Data Bank'!$AC157&lt;100,TODAY()&gt;'Data Bank'!$AT157),1,IF('Data Bank'!$AC157=100,3,IF('Data Bank'!$AC157=0,0,2)))))</f>
        <v>2</v>
      </c>
      <c r="E134" s="178">
        <f ca="1">IF(E$1&lt;'Data Bank'!$AD157,"",IF(E$1&gt;'Data Bank'!$AT157,"",IF(AND('Data Bank'!$AC157&lt;100,TODAY()&gt;'Data Bank'!$AT157),1,IF('Data Bank'!$AC157=100,3,IF('Data Bank'!$AC157=0,0,2)))))</f>
        <v>2</v>
      </c>
      <c r="F134" s="178">
        <f ca="1">IF(F$1&lt;'Data Bank'!$AD157,"",IF(F$1&gt;'Data Bank'!$AT157,"",IF(AND('Data Bank'!$AC157&lt;100,TODAY()&gt;'Data Bank'!$AT157),1,IF('Data Bank'!$AC157=100,3,IF('Data Bank'!$AC157=0,0,2)))))</f>
        <v>2</v>
      </c>
      <c r="G134" s="178">
        <f ca="1">IF(G$1&lt;'Data Bank'!$AD157,"",IF(G$1&gt;'Data Bank'!$AT157,"",IF(AND('Data Bank'!$AC157&lt;100,TODAY()&gt;'Data Bank'!$AT157),1,IF('Data Bank'!$AC157=100,3,IF('Data Bank'!$AC157=0,0,2)))))</f>
        <v>2</v>
      </c>
      <c r="H134" s="178">
        <f ca="1">IF(H$1&lt;'Data Bank'!$AD157,"",IF(H$1&gt;'Data Bank'!$AT157,"",IF(AND('Data Bank'!$AC157&lt;100,TODAY()&gt;'Data Bank'!$AT157),1,IF('Data Bank'!$AC157=100,3,IF('Data Bank'!$AC157=0,0,2)))))</f>
        <v>2</v>
      </c>
      <c r="I134" s="178">
        <f ca="1">IF(I$1&lt;'Data Bank'!$AD157,"",IF(I$1&gt;'Data Bank'!$AT157,"",IF(AND('Data Bank'!$AC157&lt;100,TODAY()&gt;'Data Bank'!$AT157),1,IF('Data Bank'!$AC157=100,3,IF('Data Bank'!$AC157=0,0,2)))))</f>
        <v>2</v>
      </c>
      <c r="J134" s="177">
        <f ca="1">IF(J$1&lt;'Data Bank'!$AD157,"",IF(J$1&gt;'Data Bank'!$AT157,"",IF(AND('Data Bank'!$AC157&lt;100,TODAY()&gt;'Data Bank'!$AT157),1,IF('Data Bank'!$AC157=100,3,IF('Data Bank'!$AC157=0,0,2)))))</f>
        <v>2</v>
      </c>
      <c r="K134" s="177">
        <f ca="1">IF(K$1&lt;'Data Bank'!$AD157,"",IF(K$1&gt;'Data Bank'!$AT157,"",IF(AND('Data Bank'!$AC157&lt;100,TODAY()&gt;'Data Bank'!$AT157),1,IF('Data Bank'!$AC157=100,3,IF('Data Bank'!$AC157=0,0,2)))))</f>
        <v>2</v>
      </c>
      <c r="L134" s="177">
        <f ca="1">IF(L$1&lt;'Data Bank'!$AD157,"",IF(L$1&gt;'Data Bank'!$AT157,"",IF(AND('Data Bank'!$AC157&lt;100,TODAY()&gt;'Data Bank'!$AT157),1,IF('Data Bank'!$AC157=100,3,IF('Data Bank'!$AC157=0,0,2)))))</f>
        <v>2</v>
      </c>
      <c r="M134" s="177">
        <f ca="1">IF(M$1&lt;'Data Bank'!$AD157,"",IF(M$1&gt;'Data Bank'!$AT157,"",IF(AND('Data Bank'!$AC157&lt;100,TODAY()&gt;'Data Bank'!$AT157),1,IF('Data Bank'!$AC157=100,3,IF('Data Bank'!$AC157=0,0,2)))))</f>
        <v>2</v>
      </c>
      <c r="N134" s="177">
        <f ca="1">IF(N$1&lt;'Data Bank'!$AD157,"",IF(N$1&gt;'Data Bank'!$AT157,"",IF(AND('Data Bank'!$AC157&lt;100,TODAY()&gt;'Data Bank'!$AT157),1,IF('Data Bank'!$AC157=100,3,IF('Data Bank'!$AC157=0,0,2)))))</f>
        <v>2</v>
      </c>
      <c r="O134" s="177">
        <f ca="1">IF(O$1&lt;'Data Bank'!$AD157,"",IF(O$1&gt;'Data Bank'!$AT157,"",IF(AND('Data Bank'!$AC157&lt;100,TODAY()&gt;'Data Bank'!$AT157),1,IF('Data Bank'!$AC157=100,3,IF('Data Bank'!$AC157=0,0,2)))))</f>
        <v>2</v>
      </c>
      <c r="P134" s="177">
        <f ca="1">IF(P$1&lt;'Data Bank'!$AD157,"",IF(P$1&gt;'Data Bank'!$AT157,"",IF(AND('Data Bank'!$AC157&lt;100,TODAY()&gt;'Data Bank'!$AT157),1,IF('Data Bank'!$AC157=100,3,IF('Data Bank'!$AC157=0,0,2)))))</f>
        <v>2</v>
      </c>
      <c r="Q134" s="177">
        <f ca="1">IF(Q$1&lt;'Data Bank'!$AD157,"",IF(Q$1&gt;'Data Bank'!$AT157,"",IF(AND('Data Bank'!$AC157&lt;100,TODAY()&gt;'Data Bank'!$AT157),1,IF('Data Bank'!$AC157=100,3,IF('Data Bank'!$AC157=0,0,2)))))</f>
        <v>2</v>
      </c>
      <c r="R134" s="177">
        <f ca="1">IF(R$1&lt;'Data Bank'!$AD157,"",IF(R$1&gt;'Data Bank'!$AT157,"",IF(AND('Data Bank'!$AC157&lt;100,TODAY()&gt;'Data Bank'!$AT157),1,IF('Data Bank'!$AC157=100,3,IF('Data Bank'!$AC157=0,0,2)))))</f>
        <v>2</v>
      </c>
    </row>
    <row r="135" spans="1:18">
      <c r="A135" s="115" t="str">
        <f>'Data Bank'!E158</f>
        <v>Azam Garden</v>
      </c>
      <c r="B135" s="178">
        <f ca="1">IF(B$1&lt;'Data Bank'!$AD158,"",IF(B$1&gt;'Data Bank'!$AT158,"",IF(AND('Data Bank'!$AC158&lt;100,TODAY()&gt;'Data Bank'!$AT158),1,IF('Data Bank'!$AC158=100,3,IF('Data Bank'!$AC158=0,0,2)))))</f>
        <v>0</v>
      </c>
      <c r="C135" s="178">
        <f ca="1">IF(C$1&lt;'Data Bank'!$AD158,"",IF(C$1&gt;'Data Bank'!$AT158,"",IF(AND('Data Bank'!$AC158&lt;100,TODAY()&gt;'Data Bank'!$AT158),1,IF('Data Bank'!$AC158=100,3,IF('Data Bank'!$AC158=0,0,2)))))</f>
        <v>0</v>
      </c>
      <c r="D135" s="178">
        <f ca="1">IF(D$1&lt;'Data Bank'!$AD158,"",IF(D$1&gt;'Data Bank'!$AT158,"",IF(AND('Data Bank'!$AC158&lt;100,TODAY()&gt;'Data Bank'!$AT158),1,IF('Data Bank'!$AC158=100,3,IF('Data Bank'!$AC158=0,0,2)))))</f>
        <v>0</v>
      </c>
      <c r="E135" s="178">
        <f ca="1">IF(E$1&lt;'Data Bank'!$AD158,"",IF(E$1&gt;'Data Bank'!$AT158,"",IF(AND('Data Bank'!$AC158&lt;100,TODAY()&gt;'Data Bank'!$AT158),1,IF('Data Bank'!$AC158=100,3,IF('Data Bank'!$AC158=0,0,2)))))</f>
        <v>0</v>
      </c>
      <c r="F135" s="178">
        <f ca="1">IF(F$1&lt;'Data Bank'!$AD158,"",IF(F$1&gt;'Data Bank'!$AT158,"",IF(AND('Data Bank'!$AC158&lt;100,TODAY()&gt;'Data Bank'!$AT158),1,IF('Data Bank'!$AC158=100,3,IF('Data Bank'!$AC158=0,0,2)))))</f>
        <v>0</v>
      </c>
      <c r="G135" s="178">
        <f ca="1">IF(G$1&lt;'Data Bank'!$AD158,"",IF(G$1&gt;'Data Bank'!$AT158,"",IF(AND('Data Bank'!$AC158&lt;100,TODAY()&gt;'Data Bank'!$AT158),1,IF('Data Bank'!$AC158=100,3,IF('Data Bank'!$AC158=0,0,2)))))</f>
        <v>0</v>
      </c>
      <c r="H135" s="178">
        <f ca="1">IF(H$1&lt;'Data Bank'!$AD158,"",IF(H$1&gt;'Data Bank'!$AT158,"",IF(AND('Data Bank'!$AC158&lt;100,TODAY()&gt;'Data Bank'!$AT158),1,IF('Data Bank'!$AC158=100,3,IF('Data Bank'!$AC158=0,0,2)))))</f>
        <v>0</v>
      </c>
      <c r="I135" s="178">
        <f ca="1">IF(I$1&lt;'Data Bank'!$AD158,"",IF(I$1&gt;'Data Bank'!$AT158,"",IF(AND('Data Bank'!$AC158&lt;100,TODAY()&gt;'Data Bank'!$AT158),1,IF('Data Bank'!$AC158=100,3,IF('Data Bank'!$AC158=0,0,2)))))</f>
        <v>0</v>
      </c>
      <c r="J135" s="177" t="str">
        <f ca="1">IF(J$1&lt;'Data Bank'!$AD158,"",IF(J$1&gt;'Data Bank'!$AT158,"",IF(AND('Data Bank'!$AC158&lt;100,TODAY()&gt;'Data Bank'!$AT158),1,IF('Data Bank'!$AC158=100,3,IF('Data Bank'!$AC158=0,0,2)))))</f>
        <v/>
      </c>
      <c r="K135" s="177" t="str">
        <f ca="1">IF(K$1&lt;'Data Bank'!$AD158,"",IF(K$1&gt;'Data Bank'!$AT158,"",IF(AND('Data Bank'!$AC158&lt;100,TODAY()&gt;'Data Bank'!$AT158),1,IF('Data Bank'!$AC158=100,3,IF('Data Bank'!$AC158=0,0,2)))))</f>
        <v/>
      </c>
      <c r="L135" s="177" t="str">
        <f ca="1">IF(L$1&lt;'Data Bank'!$AD158,"",IF(L$1&gt;'Data Bank'!$AT158,"",IF(AND('Data Bank'!$AC158&lt;100,TODAY()&gt;'Data Bank'!$AT158),1,IF('Data Bank'!$AC158=100,3,IF('Data Bank'!$AC158=0,0,2)))))</f>
        <v/>
      </c>
      <c r="M135" s="177" t="str">
        <f ca="1">IF(M$1&lt;'Data Bank'!$AD158,"",IF(M$1&gt;'Data Bank'!$AT158,"",IF(AND('Data Bank'!$AC158&lt;100,TODAY()&gt;'Data Bank'!$AT158),1,IF('Data Bank'!$AC158=100,3,IF('Data Bank'!$AC158=0,0,2)))))</f>
        <v/>
      </c>
      <c r="N135" s="177" t="str">
        <f ca="1">IF(N$1&lt;'Data Bank'!$AD158,"",IF(N$1&gt;'Data Bank'!$AT158,"",IF(AND('Data Bank'!$AC158&lt;100,TODAY()&gt;'Data Bank'!$AT158),1,IF('Data Bank'!$AC158=100,3,IF('Data Bank'!$AC158=0,0,2)))))</f>
        <v/>
      </c>
      <c r="O135" s="177" t="str">
        <f ca="1">IF(O$1&lt;'Data Bank'!$AD158,"",IF(O$1&gt;'Data Bank'!$AT158,"",IF(AND('Data Bank'!$AC158&lt;100,TODAY()&gt;'Data Bank'!$AT158),1,IF('Data Bank'!$AC158=100,3,IF('Data Bank'!$AC158=0,0,2)))))</f>
        <v/>
      </c>
      <c r="P135" s="177" t="str">
        <f ca="1">IF(P$1&lt;'Data Bank'!$AD158,"",IF(P$1&gt;'Data Bank'!$AT158,"",IF(AND('Data Bank'!$AC158&lt;100,TODAY()&gt;'Data Bank'!$AT158),1,IF('Data Bank'!$AC158=100,3,IF('Data Bank'!$AC158=0,0,2)))))</f>
        <v/>
      </c>
      <c r="Q135" s="177" t="str">
        <f ca="1">IF(Q$1&lt;'Data Bank'!$AD158,"",IF(Q$1&gt;'Data Bank'!$AT158,"",IF(AND('Data Bank'!$AC158&lt;100,TODAY()&gt;'Data Bank'!$AT158),1,IF('Data Bank'!$AC158=100,3,IF('Data Bank'!$AC158=0,0,2)))))</f>
        <v/>
      </c>
      <c r="R135" s="177" t="str">
        <f ca="1">IF(R$1&lt;'Data Bank'!$AD158,"",IF(R$1&gt;'Data Bank'!$AT158,"",IF(AND('Data Bank'!$AC158&lt;100,TODAY()&gt;'Data Bank'!$AT158),1,IF('Data Bank'!$AC158=100,3,IF('Data Bank'!$AC158=0,0,2)))))</f>
        <v/>
      </c>
    </row>
    <row r="136" spans="1:18">
      <c r="A136" s="115" t="str">
        <f>'Data Bank'!E159</f>
        <v>Ayan Garden</v>
      </c>
      <c r="B136" s="178">
        <f ca="1">IF(B$1&lt;'Data Bank'!$AD159,"",IF(B$1&gt;'Data Bank'!$AT159,"",IF(AND('Data Bank'!$AC159&lt;100,TODAY()&gt;'Data Bank'!$AT159),1,IF('Data Bank'!$AC159=100,3,IF('Data Bank'!$AC159=0,0,2)))))</f>
        <v>2</v>
      </c>
      <c r="C136" s="178">
        <f ca="1">IF(C$1&lt;'Data Bank'!$AD159,"",IF(C$1&gt;'Data Bank'!$AT159,"",IF(AND('Data Bank'!$AC159&lt;100,TODAY()&gt;'Data Bank'!$AT159),1,IF('Data Bank'!$AC159=100,3,IF('Data Bank'!$AC159=0,0,2)))))</f>
        <v>2</v>
      </c>
      <c r="D136" s="178">
        <f ca="1">IF(D$1&lt;'Data Bank'!$AD159,"",IF(D$1&gt;'Data Bank'!$AT159,"",IF(AND('Data Bank'!$AC159&lt;100,TODAY()&gt;'Data Bank'!$AT159),1,IF('Data Bank'!$AC159=100,3,IF('Data Bank'!$AC159=0,0,2)))))</f>
        <v>2</v>
      </c>
      <c r="E136" s="178">
        <f ca="1">IF(E$1&lt;'Data Bank'!$AD159,"",IF(E$1&gt;'Data Bank'!$AT159,"",IF(AND('Data Bank'!$AC159&lt;100,TODAY()&gt;'Data Bank'!$AT159),1,IF('Data Bank'!$AC159=100,3,IF('Data Bank'!$AC159=0,0,2)))))</f>
        <v>2</v>
      </c>
      <c r="F136" s="178">
        <f ca="1">IF(F$1&lt;'Data Bank'!$AD159,"",IF(F$1&gt;'Data Bank'!$AT159,"",IF(AND('Data Bank'!$AC159&lt;100,TODAY()&gt;'Data Bank'!$AT159),1,IF('Data Bank'!$AC159=100,3,IF('Data Bank'!$AC159=0,0,2)))))</f>
        <v>2</v>
      </c>
      <c r="G136" s="178">
        <f ca="1">IF(G$1&lt;'Data Bank'!$AD159,"",IF(G$1&gt;'Data Bank'!$AT159,"",IF(AND('Data Bank'!$AC159&lt;100,TODAY()&gt;'Data Bank'!$AT159),1,IF('Data Bank'!$AC159=100,3,IF('Data Bank'!$AC159=0,0,2)))))</f>
        <v>2</v>
      </c>
      <c r="H136" s="178">
        <f ca="1">IF(H$1&lt;'Data Bank'!$AD159,"",IF(H$1&gt;'Data Bank'!$AT159,"",IF(AND('Data Bank'!$AC159&lt;100,TODAY()&gt;'Data Bank'!$AT159),1,IF('Data Bank'!$AC159=100,3,IF('Data Bank'!$AC159=0,0,2)))))</f>
        <v>2</v>
      </c>
      <c r="I136" s="178">
        <f ca="1">IF(I$1&lt;'Data Bank'!$AD159,"",IF(I$1&gt;'Data Bank'!$AT159,"",IF(AND('Data Bank'!$AC159&lt;100,TODAY()&gt;'Data Bank'!$AT159),1,IF('Data Bank'!$AC159=100,3,IF('Data Bank'!$AC159=0,0,2)))))</f>
        <v>2</v>
      </c>
      <c r="J136" s="177">
        <f ca="1">IF(J$1&lt;'Data Bank'!$AD159,"",IF(J$1&gt;'Data Bank'!$AT159,"",IF(AND('Data Bank'!$AC159&lt;100,TODAY()&gt;'Data Bank'!$AT159),1,IF('Data Bank'!$AC159=100,3,IF('Data Bank'!$AC159=0,0,2)))))</f>
        <v>2</v>
      </c>
      <c r="K136" s="177">
        <f ca="1">IF(K$1&lt;'Data Bank'!$AD159,"",IF(K$1&gt;'Data Bank'!$AT159,"",IF(AND('Data Bank'!$AC159&lt;100,TODAY()&gt;'Data Bank'!$AT159),1,IF('Data Bank'!$AC159=100,3,IF('Data Bank'!$AC159=0,0,2)))))</f>
        <v>2</v>
      </c>
      <c r="L136" s="177">
        <f ca="1">IF(L$1&lt;'Data Bank'!$AD159,"",IF(L$1&gt;'Data Bank'!$AT159,"",IF(AND('Data Bank'!$AC159&lt;100,TODAY()&gt;'Data Bank'!$AT159),1,IF('Data Bank'!$AC159=100,3,IF('Data Bank'!$AC159=0,0,2)))))</f>
        <v>2</v>
      </c>
      <c r="M136" s="177">
        <f ca="1">IF(M$1&lt;'Data Bank'!$AD159,"",IF(M$1&gt;'Data Bank'!$AT159,"",IF(AND('Data Bank'!$AC159&lt;100,TODAY()&gt;'Data Bank'!$AT159),1,IF('Data Bank'!$AC159=100,3,IF('Data Bank'!$AC159=0,0,2)))))</f>
        <v>2</v>
      </c>
      <c r="N136" s="177">
        <f ca="1">IF(N$1&lt;'Data Bank'!$AD159,"",IF(N$1&gt;'Data Bank'!$AT159,"",IF(AND('Data Bank'!$AC159&lt;100,TODAY()&gt;'Data Bank'!$AT159),1,IF('Data Bank'!$AC159=100,3,IF('Data Bank'!$AC159=0,0,2)))))</f>
        <v>2</v>
      </c>
      <c r="O136" s="177">
        <f ca="1">IF(O$1&lt;'Data Bank'!$AD159,"",IF(O$1&gt;'Data Bank'!$AT159,"",IF(AND('Data Bank'!$AC159&lt;100,TODAY()&gt;'Data Bank'!$AT159),1,IF('Data Bank'!$AC159=100,3,IF('Data Bank'!$AC159=0,0,2)))))</f>
        <v>2</v>
      </c>
      <c r="P136" s="177">
        <f ca="1">IF(P$1&lt;'Data Bank'!$AD159,"",IF(P$1&gt;'Data Bank'!$AT159,"",IF(AND('Data Bank'!$AC159&lt;100,TODAY()&gt;'Data Bank'!$AT159),1,IF('Data Bank'!$AC159=100,3,IF('Data Bank'!$AC159=0,0,2)))))</f>
        <v>2</v>
      </c>
      <c r="Q136" s="177">
        <f ca="1">IF(Q$1&lt;'Data Bank'!$AD159,"",IF(Q$1&gt;'Data Bank'!$AT159,"",IF(AND('Data Bank'!$AC159&lt;100,TODAY()&gt;'Data Bank'!$AT159),1,IF('Data Bank'!$AC159=100,3,IF('Data Bank'!$AC159=0,0,2)))))</f>
        <v>2</v>
      </c>
      <c r="R136" s="177">
        <f ca="1">IF(R$1&lt;'Data Bank'!$AD159,"",IF(R$1&gt;'Data Bank'!$AT159,"",IF(AND('Data Bank'!$AC159&lt;100,TODAY()&gt;'Data Bank'!$AT159),1,IF('Data Bank'!$AC159=100,3,IF('Data Bank'!$AC159=0,0,2)))))</f>
        <v>2</v>
      </c>
    </row>
    <row r="137" spans="1:18">
      <c r="A137" s="115" t="str">
        <f>'Data Bank'!E160</f>
        <v>Ayub Park</v>
      </c>
      <c r="B137" s="178">
        <f ca="1">IF(B$1&lt;'Data Bank'!$AD160,"",IF(B$1&gt;'Data Bank'!$AT160,"",IF(AND('Data Bank'!$AC160&lt;100,TODAY()&gt;'Data Bank'!$AT160),1,IF('Data Bank'!$AC160=100,3,IF('Data Bank'!$AC160=0,0,2)))))</f>
        <v>2</v>
      </c>
      <c r="C137" s="178">
        <f ca="1">IF(C$1&lt;'Data Bank'!$AD160,"",IF(C$1&gt;'Data Bank'!$AT160,"",IF(AND('Data Bank'!$AC160&lt;100,TODAY()&gt;'Data Bank'!$AT160),1,IF('Data Bank'!$AC160=100,3,IF('Data Bank'!$AC160=0,0,2)))))</f>
        <v>2</v>
      </c>
      <c r="D137" s="178">
        <f ca="1">IF(D$1&lt;'Data Bank'!$AD160,"",IF(D$1&gt;'Data Bank'!$AT160,"",IF(AND('Data Bank'!$AC160&lt;100,TODAY()&gt;'Data Bank'!$AT160),1,IF('Data Bank'!$AC160=100,3,IF('Data Bank'!$AC160=0,0,2)))))</f>
        <v>2</v>
      </c>
      <c r="E137" s="178">
        <f ca="1">IF(E$1&lt;'Data Bank'!$AD160,"",IF(E$1&gt;'Data Bank'!$AT160,"",IF(AND('Data Bank'!$AC160&lt;100,TODAY()&gt;'Data Bank'!$AT160),1,IF('Data Bank'!$AC160=100,3,IF('Data Bank'!$AC160=0,0,2)))))</f>
        <v>2</v>
      </c>
      <c r="F137" s="178">
        <f ca="1">IF(F$1&lt;'Data Bank'!$AD160,"",IF(F$1&gt;'Data Bank'!$AT160,"",IF(AND('Data Bank'!$AC160&lt;100,TODAY()&gt;'Data Bank'!$AT160),1,IF('Data Bank'!$AC160=100,3,IF('Data Bank'!$AC160=0,0,2)))))</f>
        <v>2</v>
      </c>
      <c r="G137" s="178">
        <f ca="1">IF(G$1&lt;'Data Bank'!$AD160,"",IF(G$1&gt;'Data Bank'!$AT160,"",IF(AND('Data Bank'!$AC160&lt;100,TODAY()&gt;'Data Bank'!$AT160),1,IF('Data Bank'!$AC160=100,3,IF('Data Bank'!$AC160=0,0,2)))))</f>
        <v>2</v>
      </c>
      <c r="H137" s="178">
        <f ca="1">IF(H$1&lt;'Data Bank'!$AD160,"",IF(H$1&gt;'Data Bank'!$AT160,"",IF(AND('Data Bank'!$AC160&lt;100,TODAY()&gt;'Data Bank'!$AT160),1,IF('Data Bank'!$AC160=100,3,IF('Data Bank'!$AC160=0,0,2)))))</f>
        <v>2</v>
      </c>
      <c r="I137" s="178">
        <f ca="1">IF(I$1&lt;'Data Bank'!$AD160,"",IF(I$1&gt;'Data Bank'!$AT160,"",IF(AND('Data Bank'!$AC160&lt;100,TODAY()&gt;'Data Bank'!$AT160),1,IF('Data Bank'!$AC160=100,3,IF('Data Bank'!$AC160=0,0,2)))))</f>
        <v>2</v>
      </c>
      <c r="J137" s="177">
        <f ca="1">IF(J$1&lt;'Data Bank'!$AD160,"",IF(J$1&gt;'Data Bank'!$AT160,"",IF(AND('Data Bank'!$AC160&lt;100,TODAY()&gt;'Data Bank'!$AT160),1,IF('Data Bank'!$AC160=100,3,IF('Data Bank'!$AC160=0,0,2)))))</f>
        <v>2</v>
      </c>
      <c r="K137" s="177">
        <f ca="1">IF(K$1&lt;'Data Bank'!$AD160,"",IF(K$1&gt;'Data Bank'!$AT160,"",IF(AND('Data Bank'!$AC160&lt;100,TODAY()&gt;'Data Bank'!$AT160),1,IF('Data Bank'!$AC160=100,3,IF('Data Bank'!$AC160=0,0,2)))))</f>
        <v>2</v>
      </c>
      <c r="L137" s="177">
        <f ca="1">IF(L$1&lt;'Data Bank'!$AD160,"",IF(L$1&gt;'Data Bank'!$AT160,"",IF(AND('Data Bank'!$AC160&lt;100,TODAY()&gt;'Data Bank'!$AT160),1,IF('Data Bank'!$AC160=100,3,IF('Data Bank'!$AC160=0,0,2)))))</f>
        <v>2</v>
      </c>
      <c r="M137" s="177">
        <f ca="1">IF(M$1&lt;'Data Bank'!$AD160,"",IF(M$1&gt;'Data Bank'!$AT160,"",IF(AND('Data Bank'!$AC160&lt;100,TODAY()&gt;'Data Bank'!$AT160),1,IF('Data Bank'!$AC160=100,3,IF('Data Bank'!$AC160=0,0,2)))))</f>
        <v>2</v>
      </c>
      <c r="N137" s="177">
        <f ca="1">IF(N$1&lt;'Data Bank'!$AD160,"",IF(N$1&gt;'Data Bank'!$AT160,"",IF(AND('Data Bank'!$AC160&lt;100,TODAY()&gt;'Data Bank'!$AT160),1,IF('Data Bank'!$AC160=100,3,IF('Data Bank'!$AC160=0,0,2)))))</f>
        <v>2</v>
      </c>
      <c r="O137" s="177">
        <f ca="1">IF(O$1&lt;'Data Bank'!$AD160,"",IF(O$1&gt;'Data Bank'!$AT160,"",IF(AND('Data Bank'!$AC160&lt;100,TODAY()&gt;'Data Bank'!$AT160),1,IF('Data Bank'!$AC160=100,3,IF('Data Bank'!$AC160=0,0,2)))))</f>
        <v>2</v>
      </c>
      <c r="P137" s="177">
        <f ca="1">IF(P$1&lt;'Data Bank'!$AD160,"",IF(P$1&gt;'Data Bank'!$AT160,"",IF(AND('Data Bank'!$AC160&lt;100,TODAY()&gt;'Data Bank'!$AT160),1,IF('Data Bank'!$AC160=100,3,IF('Data Bank'!$AC160=0,0,2)))))</f>
        <v>2</v>
      </c>
      <c r="Q137" s="177">
        <f ca="1">IF(Q$1&lt;'Data Bank'!$AD160,"",IF(Q$1&gt;'Data Bank'!$AT160,"",IF(AND('Data Bank'!$AC160&lt;100,TODAY()&gt;'Data Bank'!$AT160),1,IF('Data Bank'!$AC160=100,3,IF('Data Bank'!$AC160=0,0,2)))))</f>
        <v>2</v>
      </c>
      <c r="R137" s="177">
        <f ca="1">IF(R$1&lt;'Data Bank'!$AD160,"",IF(R$1&gt;'Data Bank'!$AT160,"",IF(AND('Data Bank'!$AC160&lt;100,TODAY()&gt;'Data Bank'!$AT160),1,IF('Data Bank'!$AC160=100,3,IF('Data Bank'!$AC160=0,0,2)))))</f>
        <v>2</v>
      </c>
    </row>
    <row r="138" spans="1:18">
      <c r="A138" s="115" t="str">
        <f>'Data Bank'!E161</f>
        <v xml:space="preserve">Ayub Park </v>
      </c>
      <c r="B138" s="178">
        <f ca="1">IF(B$1&lt;'Data Bank'!$AD161,"",IF(B$1&gt;'Data Bank'!$AT161,"",IF(AND('Data Bank'!$AC161&lt;100,TODAY()&gt;'Data Bank'!$AT161),1,IF('Data Bank'!$AC161=100,3,IF('Data Bank'!$AC161=0,0,2)))))</f>
        <v>2</v>
      </c>
      <c r="C138" s="178">
        <f ca="1">IF(C$1&lt;'Data Bank'!$AD161,"",IF(C$1&gt;'Data Bank'!$AT161,"",IF(AND('Data Bank'!$AC161&lt;100,TODAY()&gt;'Data Bank'!$AT161),1,IF('Data Bank'!$AC161=100,3,IF('Data Bank'!$AC161=0,0,2)))))</f>
        <v>2</v>
      </c>
      <c r="D138" s="178">
        <f ca="1">IF(D$1&lt;'Data Bank'!$AD161,"",IF(D$1&gt;'Data Bank'!$AT161,"",IF(AND('Data Bank'!$AC161&lt;100,TODAY()&gt;'Data Bank'!$AT161),1,IF('Data Bank'!$AC161=100,3,IF('Data Bank'!$AC161=0,0,2)))))</f>
        <v>2</v>
      </c>
      <c r="E138" s="178">
        <f ca="1">IF(E$1&lt;'Data Bank'!$AD161,"",IF(E$1&gt;'Data Bank'!$AT161,"",IF(AND('Data Bank'!$AC161&lt;100,TODAY()&gt;'Data Bank'!$AT161),1,IF('Data Bank'!$AC161=100,3,IF('Data Bank'!$AC161=0,0,2)))))</f>
        <v>2</v>
      </c>
      <c r="F138" s="178">
        <f ca="1">IF(F$1&lt;'Data Bank'!$AD161,"",IF(F$1&gt;'Data Bank'!$AT161,"",IF(AND('Data Bank'!$AC161&lt;100,TODAY()&gt;'Data Bank'!$AT161),1,IF('Data Bank'!$AC161=100,3,IF('Data Bank'!$AC161=0,0,2)))))</f>
        <v>2</v>
      </c>
      <c r="G138" s="178">
        <f ca="1">IF(G$1&lt;'Data Bank'!$AD161,"",IF(G$1&gt;'Data Bank'!$AT161,"",IF(AND('Data Bank'!$AC161&lt;100,TODAY()&gt;'Data Bank'!$AT161),1,IF('Data Bank'!$AC161=100,3,IF('Data Bank'!$AC161=0,0,2)))))</f>
        <v>2</v>
      </c>
      <c r="H138" s="178">
        <f ca="1">IF(H$1&lt;'Data Bank'!$AD161,"",IF(H$1&gt;'Data Bank'!$AT161,"",IF(AND('Data Bank'!$AC161&lt;100,TODAY()&gt;'Data Bank'!$AT161),1,IF('Data Bank'!$AC161=100,3,IF('Data Bank'!$AC161=0,0,2)))))</f>
        <v>2</v>
      </c>
      <c r="I138" s="178">
        <f ca="1">IF(I$1&lt;'Data Bank'!$AD161,"",IF(I$1&gt;'Data Bank'!$AT161,"",IF(AND('Data Bank'!$AC161&lt;100,TODAY()&gt;'Data Bank'!$AT161),1,IF('Data Bank'!$AC161=100,3,IF('Data Bank'!$AC161=0,0,2)))))</f>
        <v>2</v>
      </c>
      <c r="J138" s="177">
        <f ca="1">IF(J$1&lt;'Data Bank'!$AD161,"",IF(J$1&gt;'Data Bank'!$AT161,"",IF(AND('Data Bank'!$AC161&lt;100,TODAY()&gt;'Data Bank'!$AT161),1,IF('Data Bank'!$AC161=100,3,IF('Data Bank'!$AC161=0,0,2)))))</f>
        <v>2</v>
      </c>
      <c r="K138" s="177">
        <f ca="1">IF(K$1&lt;'Data Bank'!$AD161,"",IF(K$1&gt;'Data Bank'!$AT161,"",IF(AND('Data Bank'!$AC161&lt;100,TODAY()&gt;'Data Bank'!$AT161),1,IF('Data Bank'!$AC161=100,3,IF('Data Bank'!$AC161=0,0,2)))))</f>
        <v>2</v>
      </c>
      <c r="L138" s="177">
        <f ca="1">IF(L$1&lt;'Data Bank'!$AD161,"",IF(L$1&gt;'Data Bank'!$AT161,"",IF(AND('Data Bank'!$AC161&lt;100,TODAY()&gt;'Data Bank'!$AT161),1,IF('Data Bank'!$AC161=100,3,IF('Data Bank'!$AC161=0,0,2)))))</f>
        <v>2</v>
      </c>
      <c r="M138" s="177">
        <f ca="1">IF(M$1&lt;'Data Bank'!$AD161,"",IF(M$1&gt;'Data Bank'!$AT161,"",IF(AND('Data Bank'!$AC161&lt;100,TODAY()&gt;'Data Bank'!$AT161),1,IF('Data Bank'!$AC161=100,3,IF('Data Bank'!$AC161=0,0,2)))))</f>
        <v>2</v>
      </c>
      <c r="N138" s="177">
        <f ca="1">IF(N$1&lt;'Data Bank'!$AD161,"",IF(N$1&gt;'Data Bank'!$AT161,"",IF(AND('Data Bank'!$AC161&lt;100,TODAY()&gt;'Data Bank'!$AT161),1,IF('Data Bank'!$AC161=100,3,IF('Data Bank'!$AC161=0,0,2)))))</f>
        <v>2</v>
      </c>
      <c r="O138" s="177">
        <f ca="1">IF(O$1&lt;'Data Bank'!$AD161,"",IF(O$1&gt;'Data Bank'!$AT161,"",IF(AND('Data Bank'!$AC161&lt;100,TODAY()&gt;'Data Bank'!$AT161),1,IF('Data Bank'!$AC161=100,3,IF('Data Bank'!$AC161=0,0,2)))))</f>
        <v>2</v>
      </c>
      <c r="P138" s="177">
        <f ca="1">IF(P$1&lt;'Data Bank'!$AD161,"",IF(P$1&gt;'Data Bank'!$AT161,"",IF(AND('Data Bank'!$AC161&lt;100,TODAY()&gt;'Data Bank'!$AT161),1,IF('Data Bank'!$AC161=100,3,IF('Data Bank'!$AC161=0,0,2)))))</f>
        <v>2</v>
      </c>
      <c r="Q138" s="177">
        <f ca="1">IF(Q$1&lt;'Data Bank'!$AD161,"",IF(Q$1&gt;'Data Bank'!$AT161,"",IF(AND('Data Bank'!$AC161&lt;100,TODAY()&gt;'Data Bank'!$AT161),1,IF('Data Bank'!$AC161=100,3,IF('Data Bank'!$AC161=0,0,2)))))</f>
        <v>2</v>
      </c>
      <c r="R138" s="177">
        <f ca="1">IF(R$1&lt;'Data Bank'!$AD161,"",IF(R$1&gt;'Data Bank'!$AT161,"",IF(AND('Data Bank'!$AC161&lt;100,TODAY()&gt;'Data Bank'!$AT161),1,IF('Data Bank'!$AC161=100,3,IF('Data Bank'!$AC161=0,0,2)))))</f>
        <v>2</v>
      </c>
    </row>
    <row r="139" spans="1:18">
      <c r="A139" s="115" t="str">
        <f>'Data Bank'!E162</f>
        <v>Canal &amp; Officer &amp; Faisal</v>
      </c>
      <c r="B139" s="178">
        <f ca="1">IF(B$1&lt;'Data Bank'!$AD162,"",IF(B$1&gt;'Data Bank'!$AT162,"",IF(AND('Data Bank'!$AC162&lt;100,TODAY()&gt;'Data Bank'!$AT162),1,IF('Data Bank'!$AC162=100,3,IF('Data Bank'!$AC162=0,0,2)))))</f>
        <v>0</v>
      </c>
      <c r="C139" s="178">
        <f ca="1">IF(C$1&lt;'Data Bank'!$AD162,"",IF(C$1&gt;'Data Bank'!$AT162,"",IF(AND('Data Bank'!$AC162&lt;100,TODAY()&gt;'Data Bank'!$AT162),1,IF('Data Bank'!$AC162=100,3,IF('Data Bank'!$AC162=0,0,2)))))</f>
        <v>0</v>
      </c>
      <c r="D139" s="178">
        <f ca="1">IF(D$1&lt;'Data Bank'!$AD162,"",IF(D$1&gt;'Data Bank'!$AT162,"",IF(AND('Data Bank'!$AC162&lt;100,TODAY()&gt;'Data Bank'!$AT162),1,IF('Data Bank'!$AC162=100,3,IF('Data Bank'!$AC162=0,0,2)))))</f>
        <v>0</v>
      </c>
      <c r="E139" s="178">
        <f ca="1">IF(E$1&lt;'Data Bank'!$AD162,"",IF(E$1&gt;'Data Bank'!$AT162,"",IF(AND('Data Bank'!$AC162&lt;100,TODAY()&gt;'Data Bank'!$AT162),1,IF('Data Bank'!$AC162=100,3,IF('Data Bank'!$AC162=0,0,2)))))</f>
        <v>0</v>
      </c>
      <c r="F139" s="178">
        <f ca="1">IF(F$1&lt;'Data Bank'!$AD162,"",IF(F$1&gt;'Data Bank'!$AT162,"",IF(AND('Data Bank'!$AC162&lt;100,TODAY()&gt;'Data Bank'!$AT162),1,IF('Data Bank'!$AC162=100,3,IF('Data Bank'!$AC162=0,0,2)))))</f>
        <v>0</v>
      </c>
      <c r="G139" s="178">
        <f ca="1">IF(G$1&lt;'Data Bank'!$AD162,"",IF(G$1&gt;'Data Bank'!$AT162,"",IF(AND('Data Bank'!$AC162&lt;100,TODAY()&gt;'Data Bank'!$AT162),1,IF('Data Bank'!$AC162=100,3,IF('Data Bank'!$AC162=0,0,2)))))</f>
        <v>0</v>
      </c>
      <c r="H139" s="178">
        <f ca="1">IF(H$1&lt;'Data Bank'!$AD162,"",IF(H$1&gt;'Data Bank'!$AT162,"",IF(AND('Data Bank'!$AC162&lt;100,TODAY()&gt;'Data Bank'!$AT162),1,IF('Data Bank'!$AC162=100,3,IF('Data Bank'!$AC162=0,0,2)))))</f>
        <v>0</v>
      </c>
      <c r="I139" s="178">
        <f ca="1">IF(I$1&lt;'Data Bank'!$AD162,"",IF(I$1&gt;'Data Bank'!$AT162,"",IF(AND('Data Bank'!$AC162&lt;100,TODAY()&gt;'Data Bank'!$AT162),1,IF('Data Bank'!$AC162=100,3,IF('Data Bank'!$AC162=0,0,2)))))</f>
        <v>0</v>
      </c>
      <c r="J139" s="177" t="str">
        <f ca="1">IF(J$1&lt;'Data Bank'!$AD162,"",IF(J$1&gt;'Data Bank'!$AT162,"",IF(AND('Data Bank'!$AC162&lt;100,TODAY()&gt;'Data Bank'!$AT162),1,IF('Data Bank'!$AC162=100,3,IF('Data Bank'!$AC162=0,0,2)))))</f>
        <v/>
      </c>
      <c r="K139" s="177" t="str">
        <f ca="1">IF(K$1&lt;'Data Bank'!$AD162,"",IF(K$1&gt;'Data Bank'!$AT162,"",IF(AND('Data Bank'!$AC162&lt;100,TODAY()&gt;'Data Bank'!$AT162),1,IF('Data Bank'!$AC162=100,3,IF('Data Bank'!$AC162=0,0,2)))))</f>
        <v/>
      </c>
      <c r="L139" s="177" t="str">
        <f ca="1">IF(L$1&lt;'Data Bank'!$AD162,"",IF(L$1&gt;'Data Bank'!$AT162,"",IF(AND('Data Bank'!$AC162&lt;100,TODAY()&gt;'Data Bank'!$AT162),1,IF('Data Bank'!$AC162=100,3,IF('Data Bank'!$AC162=0,0,2)))))</f>
        <v/>
      </c>
      <c r="M139" s="177" t="str">
        <f ca="1">IF(M$1&lt;'Data Bank'!$AD162,"",IF(M$1&gt;'Data Bank'!$AT162,"",IF(AND('Data Bank'!$AC162&lt;100,TODAY()&gt;'Data Bank'!$AT162),1,IF('Data Bank'!$AC162=100,3,IF('Data Bank'!$AC162=0,0,2)))))</f>
        <v/>
      </c>
      <c r="N139" s="177" t="str">
        <f ca="1">IF(N$1&lt;'Data Bank'!$AD162,"",IF(N$1&gt;'Data Bank'!$AT162,"",IF(AND('Data Bank'!$AC162&lt;100,TODAY()&gt;'Data Bank'!$AT162),1,IF('Data Bank'!$AC162=100,3,IF('Data Bank'!$AC162=0,0,2)))))</f>
        <v/>
      </c>
      <c r="O139" s="177" t="str">
        <f ca="1">IF(O$1&lt;'Data Bank'!$AD162,"",IF(O$1&gt;'Data Bank'!$AT162,"",IF(AND('Data Bank'!$AC162&lt;100,TODAY()&gt;'Data Bank'!$AT162),1,IF('Data Bank'!$AC162=100,3,IF('Data Bank'!$AC162=0,0,2)))))</f>
        <v/>
      </c>
      <c r="P139" s="177" t="str">
        <f ca="1">IF(P$1&lt;'Data Bank'!$AD162,"",IF(P$1&gt;'Data Bank'!$AT162,"",IF(AND('Data Bank'!$AC162&lt;100,TODAY()&gt;'Data Bank'!$AT162),1,IF('Data Bank'!$AC162=100,3,IF('Data Bank'!$AC162=0,0,2)))))</f>
        <v/>
      </c>
      <c r="Q139" s="177" t="str">
        <f ca="1">IF(Q$1&lt;'Data Bank'!$AD162,"",IF(Q$1&gt;'Data Bank'!$AT162,"",IF(AND('Data Bank'!$AC162&lt;100,TODAY()&gt;'Data Bank'!$AT162),1,IF('Data Bank'!$AC162=100,3,IF('Data Bank'!$AC162=0,0,2)))))</f>
        <v/>
      </c>
      <c r="R139" s="177" t="str">
        <f ca="1">IF(R$1&lt;'Data Bank'!$AD162,"",IF(R$1&gt;'Data Bank'!$AT162,"",IF(AND('Data Bank'!$AC162&lt;100,TODAY()&gt;'Data Bank'!$AT162),1,IF('Data Bank'!$AC162=100,3,IF('Data Bank'!$AC162=0,0,2)))))</f>
        <v/>
      </c>
    </row>
    <row r="140" spans="1:18">
      <c r="A140" s="115" t="str">
        <f>'Data Bank'!E163</f>
        <v>Defence Colony</v>
      </c>
      <c r="B140" s="178">
        <f ca="1">IF(B$1&lt;'Data Bank'!$AD163,"",IF(B$1&gt;'Data Bank'!$AT163,"",IF(AND('Data Bank'!$AC163&lt;100,TODAY()&gt;'Data Bank'!$AT163),1,IF('Data Bank'!$AC163=100,3,IF('Data Bank'!$AC163=0,0,2)))))</f>
        <v>0</v>
      </c>
      <c r="C140" s="178">
        <f ca="1">IF(C$1&lt;'Data Bank'!$AD163,"",IF(C$1&gt;'Data Bank'!$AT163,"",IF(AND('Data Bank'!$AC163&lt;100,TODAY()&gt;'Data Bank'!$AT163),1,IF('Data Bank'!$AC163=100,3,IF('Data Bank'!$AC163=0,0,2)))))</f>
        <v>0</v>
      </c>
      <c r="D140" s="178">
        <f ca="1">IF(D$1&lt;'Data Bank'!$AD163,"",IF(D$1&gt;'Data Bank'!$AT163,"",IF(AND('Data Bank'!$AC163&lt;100,TODAY()&gt;'Data Bank'!$AT163),1,IF('Data Bank'!$AC163=100,3,IF('Data Bank'!$AC163=0,0,2)))))</f>
        <v>0</v>
      </c>
      <c r="E140" s="178">
        <f ca="1">IF(E$1&lt;'Data Bank'!$AD163,"",IF(E$1&gt;'Data Bank'!$AT163,"",IF(AND('Data Bank'!$AC163&lt;100,TODAY()&gt;'Data Bank'!$AT163),1,IF('Data Bank'!$AC163=100,3,IF('Data Bank'!$AC163=0,0,2)))))</f>
        <v>0</v>
      </c>
      <c r="F140" s="178">
        <f ca="1">IF(F$1&lt;'Data Bank'!$AD163,"",IF(F$1&gt;'Data Bank'!$AT163,"",IF(AND('Data Bank'!$AC163&lt;100,TODAY()&gt;'Data Bank'!$AT163),1,IF('Data Bank'!$AC163=100,3,IF('Data Bank'!$AC163=0,0,2)))))</f>
        <v>0</v>
      </c>
      <c r="G140" s="178">
        <f ca="1">IF(G$1&lt;'Data Bank'!$AD163,"",IF(G$1&gt;'Data Bank'!$AT163,"",IF(AND('Data Bank'!$AC163&lt;100,TODAY()&gt;'Data Bank'!$AT163),1,IF('Data Bank'!$AC163=100,3,IF('Data Bank'!$AC163=0,0,2)))))</f>
        <v>0</v>
      </c>
      <c r="H140" s="178">
        <f ca="1">IF(H$1&lt;'Data Bank'!$AD163,"",IF(H$1&gt;'Data Bank'!$AT163,"",IF(AND('Data Bank'!$AC163&lt;100,TODAY()&gt;'Data Bank'!$AT163),1,IF('Data Bank'!$AC163=100,3,IF('Data Bank'!$AC163=0,0,2)))))</f>
        <v>0</v>
      </c>
      <c r="I140" s="178">
        <f ca="1">IF(I$1&lt;'Data Bank'!$AD163,"",IF(I$1&gt;'Data Bank'!$AT163,"",IF(AND('Data Bank'!$AC163&lt;100,TODAY()&gt;'Data Bank'!$AT163),1,IF('Data Bank'!$AC163=100,3,IF('Data Bank'!$AC163=0,0,2)))))</f>
        <v>0</v>
      </c>
      <c r="J140" s="177" t="str">
        <f ca="1">IF(J$1&lt;'Data Bank'!$AD163,"",IF(J$1&gt;'Data Bank'!$AT163,"",IF(AND('Data Bank'!$AC163&lt;100,TODAY()&gt;'Data Bank'!$AT163),1,IF('Data Bank'!$AC163=100,3,IF('Data Bank'!$AC163=0,0,2)))))</f>
        <v/>
      </c>
      <c r="K140" s="177" t="str">
        <f ca="1">IF(K$1&lt;'Data Bank'!$AD163,"",IF(K$1&gt;'Data Bank'!$AT163,"",IF(AND('Data Bank'!$AC163&lt;100,TODAY()&gt;'Data Bank'!$AT163),1,IF('Data Bank'!$AC163=100,3,IF('Data Bank'!$AC163=0,0,2)))))</f>
        <v/>
      </c>
      <c r="L140" s="177" t="str">
        <f ca="1">IF(L$1&lt;'Data Bank'!$AD163,"",IF(L$1&gt;'Data Bank'!$AT163,"",IF(AND('Data Bank'!$AC163&lt;100,TODAY()&gt;'Data Bank'!$AT163),1,IF('Data Bank'!$AC163=100,3,IF('Data Bank'!$AC163=0,0,2)))))</f>
        <v/>
      </c>
      <c r="M140" s="177" t="str">
        <f ca="1">IF(M$1&lt;'Data Bank'!$AD163,"",IF(M$1&gt;'Data Bank'!$AT163,"",IF(AND('Data Bank'!$AC163&lt;100,TODAY()&gt;'Data Bank'!$AT163),1,IF('Data Bank'!$AC163=100,3,IF('Data Bank'!$AC163=0,0,2)))))</f>
        <v/>
      </c>
      <c r="N140" s="177" t="str">
        <f ca="1">IF(N$1&lt;'Data Bank'!$AD163,"",IF(N$1&gt;'Data Bank'!$AT163,"",IF(AND('Data Bank'!$AC163&lt;100,TODAY()&gt;'Data Bank'!$AT163),1,IF('Data Bank'!$AC163=100,3,IF('Data Bank'!$AC163=0,0,2)))))</f>
        <v/>
      </c>
      <c r="O140" s="177" t="str">
        <f ca="1">IF(O$1&lt;'Data Bank'!$AD163,"",IF(O$1&gt;'Data Bank'!$AT163,"",IF(AND('Data Bank'!$AC163&lt;100,TODAY()&gt;'Data Bank'!$AT163),1,IF('Data Bank'!$AC163=100,3,IF('Data Bank'!$AC163=0,0,2)))))</f>
        <v/>
      </c>
      <c r="P140" s="177" t="str">
        <f ca="1">IF(P$1&lt;'Data Bank'!$AD163,"",IF(P$1&gt;'Data Bank'!$AT163,"",IF(AND('Data Bank'!$AC163&lt;100,TODAY()&gt;'Data Bank'!$AT163),1,IF('Data Bank'!$AC163=100,3,IF('Data Bank'!$AC163=0,0,2)))))</f>
        <v/>
      </c>
      <c r="Q140" s="177" t="str">
        <f ca="1">IF(Q$1&lt;'Data Bank'!$AD163,"",IF(Q$1&gt;'Data Bank'!$AT163,"",IF(AND('Data Bank'!$AC163&lt;100,TODAY()&gt;'Data Bank'!$AT163),1,IF('Data Bank'!$AC163=100,3,IF('Data Bank'!$AC163=0,0,2)))))</f>
        <v/>
      </c>
      <c r="R140" s="177" t="str">
        <f ca="1">IF(R$1&lt;'Data Bank'!$AD163,"",IF(R$1&gt;'Data Bank'!$AT163,"",IF(AND('Data Bank'!$AC163&lt;100,TODAY()&gt;'Data Bank'!$AT163),1,IF('Data Bank'!$AC163=100,3,IF('Data Bank'!$AC163=0,0,2)))))</f>
        <v/>
      </c>
    </row>
    <row r="141" spans="1:18">
      <c r="A141" s="115" t="str">
        <f>'Data Bank'!E164</f>
        <v>Aziz,Imran,Nawab,Gondl,Fjr,Srwr</v>
      </c>
      <c r="B141" s="178">
        <f ca="1">IF(B$1&lt;'Data Bank'!$AD164,"",IF(B$1&gt;'Data Bank'!$AT164,"",IF(AND('Data Bank'!$AC164&lt;100,TODAY()&gt;'Data Bank'!$AT164),1,IF('Data Bank'!$AC164=100,3,IF('Data Bank'!$AC164=0,0,2)))))</f>
        <v>2</v>
      </c>
      <c r="C141" s="178">
        <f ca="1">IF(C$1&lt;'Data Bank'!$AD164,"",IF(C$1&gt;'Data Bank'!$AT164,"",IF(AND('Data Bank'!$AC164&lt;100,TODAY()&gt;'Data Bank'!$AT164),1,IF('Data Bank'!$AC164=100,3,IF('Data Bank'!$AC164=0,0,2)))))</f>
        <v>2</v>
      </c>
      <c r="D141" s="178">
        <f ca="1">IF(D$1&lt;'Data Bank'!$AD164,"",IF(D$1&gt;'Data Bank'!$AT164,"",IF(AND('Data Bank'!$AC164&lt;100,TODAY()&gt;'Data Bank'!$AT164),1,IF('Data Bank'!$AC164=100,3,IF('Data Bank'!$AC164=0,0,2)))))</f>
        <v>2</v>
      </c>
      <c r="E141" s="178">
        <f ca="1">IF(E$1&lt;'Data Bank'!$AD164,"",IF(E$1&gt;'Data Bank'!$AT164,"",IF(AND('Data Bank'!$AC164&lt;100,TODAY()&gt;'Data Bank'!$AT164),1,IF('Data Bank'!$AC164=100,3,IF('Data Bank'!$AC164=0,0,2)))))</f>
        <v>2</v>
      </c>
      <c r="F141" s="178">
        <f ca="1">IF(F$1&lt;'Data Bank'!$AD164,"",IF(F$1&gt;'Data Bank'!$AT164,"",IF(AND('Data Bank'!$AC164&lt;100,TODAY()&gt;'Data Bank'!$AT164),1,IF('Data Bank'!$AC164=100,3,IF('Data Bank'!$AC164=0,0,2)))))</f>
        <v>2</v>
      </c>
      <c r="G141" s="178">
        <f ca="1">IF(G$1&lt;'Data Bank'!$AD164,"",IF(G$1&gt;'Data Bank'!$AT164,"",IF(AND('Data Bank'!$AC164&lt;100,TODAY()&gt;'Data Bank'!$AT164),1,IF('Data Bank'!$AC164=100,3,IF('Data Bank'!$AC164=0,0,2)))))</f>
        <v>2</v>
      </c>
      <c r="H141" s="178">
        <f ca="1">IF(H$1&lt;'Data Bank'!$AD164,"",IF(H$1&gt;'Data Bank'!$AT164,"",IF(AND('Data Bank'!$AC164&lt;100,TODAY()&gt;'Data Bank'!$AT164),1,IF('Data Bank'!$AC164=100,3,IF('Data Bank'!$AC164=0,0,2)))))</f>
        <v>2</v>
      </c>
      <c r="I141" s="178">
        <f ca="1">IF(I$1&lt;'Data Bank'!$AD164,"",IF(I$1&gt;'Data Bank'!$AT164,"",IF(AND('Data Bank'!$AC164&lt;100,TODAY()&gt;'Data Bank'!$AT164),1,IF('Data Bank'!$AC164=100,3,IF('Data Bank'!$AC164=0,0,2)))))</f>
        <v>2</v>
      </c>
      <c r="J141" s="177">
        <f ca="1">IF(J$1&lt;'Data Bank'!$AD164,"",IF(J$1&gt;'Data Bank'!$AT164,"",IF(AND('Data Bank'!$AC164&lt;100,TODAY()&gt;'Data Bank'!$AT164),1,IF('Data Bank'!$AC164=100,3,IF('Data Bank'!$AC164=0,0,2)))))</f>
        <v>2</v>
      </c>
      <c r="K141" s="177">
        <f ca="1">IF(K$1&lt;'Data Bank'!$AD164,"",IF(K$1&gt;'Data Bank'!$AT164,"",IF(AND('Data Bank'!$AC164&lt;100,TODAY()&gt;'Data Bank'!$AT164),1,IF('Data Bank'!$AC164=100,3,IF('Data Bank'!$AC164=0,0,2)))))</f>
        <v>2</v>
      </c>
      <c r="L141" s="177">
        <f ca="1">IF(L$1&lt;'Data Bank'!$AD164,"",IF(L$1&gt;'Data Bank'!$AT164,"",IF(AND('Data Bank'!$AC164&lt;100,TODAY()&gt;'Data Bank'!$AT164),1,IF('Data Bank'!$AC164=100,3,IF('Data Bank'!$AC164=0,0,2)))))</f>
        <v>2</v>
      </c>
      <c r="M141" s="177">
        <f ca="1">IF(M$1&lt;'Data Bank'!$AD164,"",IF(M$1&gt;'Data Bank'!$AT164,"",IF(AND('Data Bank'!$AC164&lt;100,TODAY()&gt;'Data Bank'!$AT164),1,IF('Data Bank'!$AC164=100,3,IF('Data Bank'!$AC164=0,0,2)))))</f>
        <v>2</v>
      </c>
      <c r="N141" s="177">
        <f ca="1">IF(N$1&lt;'Data Bank'!$AD164,"",IF(N$1&gt;'Data Bank'!$AT164,"",IF(AND('Data Bank'!$AC164&lt;100,TODAY()&gt;'Data Bank'!$AT164),1,IF('Data Bank'!$AC164=100,3,IF('Data Bank'!$AC164=0,0,2)))))</f>
        <v>2</v>
      </c>
      <c r="O141" s="177">
        <f ca="1">IF(O$1&lt;'Data Bank'!$AD164,"",IF(O$1&gt;'Data Bank'!$AT164,"",IF(AND('Data Bank'!$AC164&lt;100,TODAY()&gt;'Data Bank'!$AT164),1,IF('Data Bank'!$AC164=100,3,IF('Data Bank'!$AC164=0,0,2)))))</f>
        <v>2</v>
      </c>
      <c r="P141" s="177">
        <f ca="1">IF(P$1&lt;'Data Bank'!$AD164,"",IF(P$1&gt;'Data Bank'!$AT164,"",IF(AND('Data Bank'!$AC164&lt;100,TODAY()&gt;'Data Bank'!$AT164),1,IF('Data Bank'!$AC164=100,3,IF('Data Bank'!$AC164=0,0,2)))))</f>
        <v>2</v>
      </c>
      <c r="Q141" s="177">
        <f ca="1">IF(Q$1&lt;'Data Bank'!$AD164,"",IF(Q$1&gt;'Data Bank'!$AT164,"",IF(AND('Data Bank'!$AC164&lt;100,TODAY()&gt;'Data Bank'!$AT164),1,IF('Data Bank'!$AC164=100,3,IF('Data Bank'!$AC164=0,0,2)))))</f>
        <v>2</v>
      </c>
      <c r="R141" s="177">
        <f ca="1">IF(R$1&lt;'Data Bank'!$AD164,"",IF(R$1&gt;'Data Bank'!$AT164,"",IF(AND('Data Bank'!$AC164&lt;100,TODAY()&gt;'Data Bank'!$AT164),1,IF('Data Bank'!$AC164=100,3,IF('Data Bank'!$AC164=0,0,2)))))</f>
        <v>2</v>
      </c>
    </row>
    <row r="142" spans="1:18">
      <c r="A142" s="115" t="str">
        <f>'Data Bank'!E165</f>
        <v>Feeder</v>
      </c>
      <c r="B142" s="178">
        <f ca="1">IF(B$1&lt;'Data Bank'!$AD165,"",IF(B$1&gt;'Data Bank'!$AT165,"",IF(AND('Data Bank'!$AC165&lt;100,TODAY()&gt;'Data Bank'!$AT165),1,IF('Data Bank'!$AC165=100,3,IF('Data Bank'!$AC165=0,0,2)))))</f>
        <v>0</v>
      </c>
      <c r="C142" s="178">
        <f ca="1">IF(C$1&lt;'Data Bank'!$AD165,"",IF(C$1&gt;'Data Bank'!$AT165,"",IF(AND('Data Bank'!$AC165&lt;100,TODAY()&gt;'Data Bank'!$AT165),1,IF('Data Bank'!$AC165=100,3,IF('Data Bank'!$AC165=0,0,2)))))</f>
        <v>0</v>
      </c>
      <c r="D142" s="178">
        <f ca="1">IF(D$1&lt;'Data Bank'!$AD165,"",IF(D$1&gt;'Data Bank'!$AT165,"",IF(AND('Data Bank'!$AC165&lt;100,TODAY()&gt;'Data Bank'!$AT165),1,IF('Data Bank'!$AC165=100,3,IF('Data Bank'!$AC165=0,0,2)))))</f>
        <v>0</v>
      </c>
      <c r="E142" s="178">
        <f ca="1">IF(E$1&lt;'Data Bank'!$AD165,"",IF(E$1&gt;'Data Bank'!$AT165,"",IF(AND('Data Bank'!$AC165&lt;100,TODAY()&gt;'Data Bank'!$AT165),1,IF('Data Bank'!$AC165=100,3,IF('Data Bank'!$AC165=0,0,2)))))</f>
        <v>0</v>
      </c>
      <c r="F142" s="178">
        <f ca="1">IF(F$1&lt;'Data Bank'!$AD165,"",IF(F$1&gt;'Data Bank'!$AT165,"",IF(AND('Data Bank'!$AC165&lt;100,TODAY()&gt;'Data Bank'!$AT165),1,IF('Data Bank'!$AC165=100,3,IF('Data Bank'!$AC165=0,0,2)))))</f>
        <v>0</v>
      </c>
      <c r="G142" s="178">
        <f ca="1">IF(G$1&lt;'Data Bank'!$AD165,"",IF(G$1&gt;'Data Bank'!$AT165,"",IF(AND('Data Bank'!$AC165&lt;100,TODAY()&gt;'Data Bank'!$AT165),1,IF('Data Bank'!$AC165=100,3,IF('Data Bank'!$AC165=0,0,2)))))</f>
        <v>0</v>
      </c>
      <c r="H142" s="178">
        <f ca="1">IF(H$1&lt;'Data Bank'!$AD165,"",IF(H$1&gt;'Data Bank'!$AT165,"",IF(AND('Data Bank'!$AC165&lt;100,TODAY()&gt;'Data Bank'!$AT165),1,IF('Data Bank'!$AC165=100,3,IF('Data Bank'!$AC165=0,0,2)))))</f>
        <v>0</v>
      </c>
      <c r="I142" s="178">
        <f ca="1">IF(I$1&lt;'Data Bank'!$AD165,"",IF(I$1&gt;'Data Bank'!$AT165,"",IF(AND('Data Bank'!$AC165&lt;100,TODAY()&gt;'Data Bank'!$AT165),1,IF('Data Bank'!$AC165=100,3,IF('Data Bank'!$AC165=0,0,2)))))</f>
        <v>0</v>
      </c>
      <c r="J142" s="177">
        <f ca="1">IF(J$1&lt;'Data Bank'!$AD165,"",IF(J$1&gt;'Data Bank'!$AT165,"",IF(AND('Data Bank'!$AC165&lt;100,TODAY()&gt;'Data Bank'!$AT165),1,IF('Data Bank'!$AC165=100,3,IF('Data Bank'!$AC165=0,0,2)))))</f>
        <v>0</v>
      </c>
      <c r="K142" s="177">
        <f ca="1">IF(K$1&lt;'Data Bank'!$AD165,"",IF(K$1&gt;'Data Bank'!$AT165,"",IF(AND('Data Bank'!$AC165&lt;100,TODAY()&gt;'Data Bank'!$AT165),1,IF('Data Bank'!$AC165=100,3,IF('Data Bank'!$AC165=0,0,2)))))</f>
        <v>0</v>
      </c>
      <c r="L142" s="177">
        <f ca="1">IF(L$1&lt;'Data Bank'!$AD165,"",IF(L$1&gt;'Data Bank'!$AT165,"",IF(AND('Data Bank'!$AC165&lt;100,TODAY()&gt;'Data Bank'!$AT165),1,IF('Data Bank'!$AC165=100,3,IF('Data Bank'!$AC165=0,0,2)))))</f>
        <v>0</v>
      </c>
      <c r="M142" s="177">
        <f ca="1">IF(M$1&lt;'Data Bank'!$AD165,"",IF(M$1&gt;'Data Bank'!$AT165,"",IF(AND('Data Bank'!$AC165&lt;100,TODAY()&gt;'Data Bank'!$AT165),1,IF('Data Bank'!$AC165=100,3,IF('Data Bank'!$AC165=0,0,2)))))</f>
        <v>0</v>
      </c>
      <c r="N142" s="177">
        <f ca="1">IF(N$1&lt;'Data Bank'!$AD165,"",IF(N$1&gt;'Data Bank'!$AT165,"",IF(AND('Data Bank'!$AC165&lt;100,TODAY()&gt;'Data Bank'!$AT165),1,IF('Data Bank'!$AC165=100,3,IF('Data Bank'!$AC165=0,0,2)))))</f>
        <v>0</v>
      </c>
      <c r="O142" s="177">
        <f ca="1">IF(O$1&lt;'Data Bank'!$AD165,"",IF(O$1&gt;'Data Bank'!$AT165,"",IF(AND('Data Bank'!$AC165&lt;100,TODAY()&gt;'Data Bank'!$AT165),1,IF('Data Bank'!$AC165=100,3,IF('Data Bank'!$AC165=0,0,2)))))</f>
        <v>0</v>
      </c>
      <c r="P142" s="177">
        <f ca="1">IF(P$1&lt;'Data Bank'!$AD165,"",IF(P$1&gt;'Data Bank'!$AT165,"",IF(AND('Data Bank'!$AC165&lt;100,TODAY()&gt;'Data Bank'!$AT165),1,IF('Data Bank'!$AC165=100,3,IF('Data Bank'!$AC165=0,0,2)))))</f>
        <v>0</v>
      </c>
      <c r="Q142" s="177">
        <f ca="1">IF(Q$1&lt;'Data Bank'!$AD165,"",IF(Q$1&gt;'Data Bank'!$AT165,"",IF(AND('Data Bank'!$AC165&lt;100,TODAY()&gt;'Data Bank'!$AT165),1,IF('Data Bank'!$AC165=100,3,IF('Data Bank'!$AC165=0,0,2)))))</f>
        <v>0</v>
      </c>
      <c r="R142" s="177">
        <f ca="1">IF(R$1&lt;'Data Bank'!$AD165,"",IF(R$1&gt;'Data Bank'!$AT165,"",IF(AND('Data Bank'!$AC165&lt;100,TODAY()&gt;'Data Bank'!$AT165),1,IF('Data Bank'!$AC165=100,3,IF('Data Bank'!$AC165=0,0,2)))))</f>
        <v>0</v>
      </c>
    </row>
    <row r="143" spans="1:18">
      <c r="A143" s="115" t="str">
        <f>'Data Bank'!E166</f>
        <v>B-17 Blk-D extn</v>
      </c>
      <c r="B143" s="178">
        <f ca="1">IF(B$1&lt;'Data Bank'!$AD166,"",IF(B$1&gt;'Data Bank'!$AT166,"",IF(AND('Data Bank'!$AC166&lt;100,TODAY()&gt;'Data Bank'!$AT166),1,IF('Data Bank'!$AC166=100,3,IF('Data Bank'!$AC166=0,0,2)))))</f>
        <v>2</v>
      </c>
      <c r="C143" s="178">
        <f ca="1">IF(C$1&lt;'Data Bank'!$AD166,"",IF(C$1&gt;'Data Bank'!$AT166,"",IF(AND('Data Bank'!$AC166&lt;100,TODAY()&gt;'Data Bank'!$AT166),1,IF('Data Bank'!$AC166=100,3,IF('Data Bank'!$AC166=0,0,2)))))</f>
        <v>2</v>
      </c>
      <c r="D143" s="178">
        <f ca="1">IF(D$1&lt;'Data Bank'!$AD166,"",IF(D$1&gt;'Data Bank'!$AT166,"",IF(AND('Data Bank'!$AC166&lt;100,TODAY()&gt;'Data Bank'!$AT166),1,IF('Data Bank'!$AC166=100,3,IF('Data Bank'!$AC166=0,0,2)))))</f>
        <v>2</v>
      </c>
      <c r="E143" s="178">
        <f ca="1">IF(E$1&lt;'Data Bank'!$AD166,"",IF(E$1&gt;'Data Bank'!$AT166,"",IF(AND('Data Bank'!$AC166&lt;100,TODAY()&gt;'Data Bank'!$AT166),1,IF('Data Bank'!$AC166=100,3,IF('Data Bank'!$AC166=0,0,2)))))</f>
        <v>2</v>
      </c>
      <c r="F143" s="178">
        <f ca="1">IF(F$1&lt;'Data Bank'!$AD166,"",IF(F$1&gt;'Data Bank'!$AT166,"",IF(AND('Data Bank'!$AC166&lt;100,TODAY()&gt;'Data Bank'!$AT166),1,IF('Data Bank'!$AC166=100,3,IF('Data Bank'!$AC166=0,0,2)))))</f>
        <v>2</v>
      </c>
      <c r="G143" s="178">
        <f ca="1">IF(G$1&lt;'Data Bank'!$AD166,"",IF(G$1&gt;'Data Bank'!$AT166,"",IF(AND('Data Bank'!$AC166&lt;100,TODAY()&gt;'Data Bank'!$AT166),1,IF('Data Bank'!$AC166=100,3,IF('Data Bank'!$AC166=0,0,2)))))</f>
        <v>2</v>
      </c>
      <c r="H143" s="178">
        <f ca="1">IF(H$1&lt;'Data Bank'!$AD166,"",IF(H$1&gt;'Data Bank'!$AT166,"",IF(AND('Data Bank'!$AC166&lt;100,TODAY()&gt;'Data Bank'!$AT166),1,IF('Data Bank'!$AC166=100,3,IF('Data Bank'!$AC166=0,0,2)))))</f>
        <v>2</v>
      </c>
      <c r="I143" s="178">
        <f ca="1">IF(I$1&lt;'Data Bank'!$AD166,"",IF(I$1&gt;'Data Bank'!$AT166,"",IF(AND('Data Bank'!$AC166&lt;100,TODAY()&gt;'Data Bank'!$AT166),1,IF('Data Bank'!$AC166=100,3,IF('Data Bank'!$AC166=0,0,2)))))</f>
        <v>2</v>
      </c>
      <c r="J143" s="177">
        <f ca="1">IF(J$1&lt;'Data Bank'!$AD166,"",IF(J$1&gt;'Data Bank'!$AT166,"",IF(AND('Data Bank'!$AC166&lt;100,TODAY()&gt;'Data Bank'!$AT166),1,IF('Data Bank'!$AC166=100,3,IF('Data Bank'!$AC166=0,0,2)))))</f>
        <v>2</v>
      </c>
      <c r="K143" s="177">
        <f ca="1">IF(K$1&lt;'Data Bank'!$AD166,"",IF(K$1&gt;'Data Bank'!$AT166,"",IF(AND('Data Bank'!$AC166&lt;100,TODAY()&gt;'Data Bank'!$AT166),1,IF('Data Bank'!$AC166=100,3,IF('Data Bank'!$AC166=0,0,2)))))</f>
        <v>2</v>
      </c>
      <c r="L143" s="177">
        <f ca="1">IF(L$1&lt;'Data Bank'!$AD166,"",IF(L$1&gt;'Data Bank'!$AT166,"",IF(AND('Data Bank'!$AC166&lt;100,TODAY()&gt;'Data Bank'!$AT166),1,IF('Data Bank'!$AC166=100,3,IF('Data Bank'!$AC166=0,0,2)))))</f>
        <v>2</v>
      </c>
      <c r="M143" s="177">
        <f ca="1">IF(M$1&lt;'Data Bank'!$AD166,"",IF(M$1&gt;'Data Bank'!$AT166,"",IF(AND('Data Bank'!$AC166&lt;100,TODAY()&gt;'Data Bank'!$AT166),1,IF('Data Bank'!$AC166=100,3,IF('Data Bank'!$AC166=0,0,2)))))</f>
        <v>2</v>
      </c>
      <c r="N143" s="177">
        <f ca="1">IF(N$1&lt;'Data Bank'!$AD166,"",IF(N$1&gt;'Data Bank'!$AT166,"",IF(AND('Data Bank'!$AC166&lt;100,TODAY()&gt;'Data Bank'!$AT166),1,IF('Data Bank'!$AC166=100,3,IF('Data Bank'!$AC166=0,0,2)))))</f>
        <v>2</v>
      </c>
      <c r="O143" s="177">
        <f ca="1">IF(O$1&lt;'Data Bank'!$AD166,"",IF(O$1&gt;'Data Bank'!$AT166,"",IF(AND('Data Bank'!$AC166&lt;100,TODAY()&gt;'Data Bank'!$AT166),1,IF('Data Bank'!$AC166=100,3,IF('Data Bank'!$AC166=0,0,2)))))</f>
        <v>2</v>
      </c>
      <c r="P143" s="177">
        <f ca="1">IF(P$1&lt;'Data Bank'!$AD166,"",IF(P$1&gt;'Data Bank'!$AT166,"",IF(AND('Data Bank'!$AC166&lt;100,TODAY()&gt;'Data Bank'!$AT166),1,IF('Data Bank'!$AC166=100,3,IF('Data Bank'!$AC166=0,0,2)))))</f>
        <v>2</v>
      </c>
      <c r="Q143" s="177">
        <f ca="1">IF(Q$1&lt;'Data Bank'!$AD166,"",IF(Q$1&gt;'Data Bank'!$AT166,"",IF(AND('Data Bank'!$AC166&lt;100,TODAY()&gt;'Data Bank'!$AT166),1,IF('Data Bank'!$AC166=100,3,IF('Data Bank'!$AC166=0,0,2)))))</f>
        <v>2</v>
      </c>
      <c r="R143" s="177">
        <f ca="1">IF(R$1&lt;'Data Bank'!$AD166,"",IF(R$1&gt;'Data Bank'!$AT166,"",IF(AND('Data Bank'!$AC166&lt;100,TODAY()&gt;'Data Bank'!$AT166),1,IF('Data Bank'!$AC166=100,3,IF('Data Bank'!$AC166=0,0,2)))))</f>
        <v>2</v>
      </c>
    </row>
    <row r="144" spans="1:18">
      <c r="A144" s="115" t="str">
        <f>'Data Bank'!E169</f>
        <v>B-17 BlockF-P2</v>
      </c>
      <c r="B144" s="178">
        <f ca="1">IF(B$1&lt;'Data Bank'!$AD169,"",IF(B$1&gt;'Data Bank'!$AT169,"",IF(AND('Data Bank'!$AC169&lt;100,TODAY()&gt;'Data Bank'!$AT169),1,IF('Data Bank'!$AC169=100,3,IF('Data Bank'!$AC169=0,0,2)))))</f>
        <v>2</v>
      </c>
      <c r="C144" s="178">
        <f ca="1">IF(C$1&lt;'Data Bank'!$AD169,"",IF(C$1&gt;'Data Bank'!$AT169,"",IF(AND('Data Bank'!$AC169&lt;100,TODAY()&gt;'Data Bank'!$AT169),1,IF('Data Bank'!$AC169=100,3,IF('Data Bank'!$AC169=0,0,2)))))</f>
        <v>2</v>
      </c>
      <c r="D144" s="178">
        <f ca="1">IF(D$1&lt;'Data Bank'!$AD169,"",IF(D$1&gt;'Data Bank'!$AT169,"",IF(AND('Data Bank'!$AC169&lt;100,TODAY()&gt;'Data Bank'!$AT169),1,IF('Data Bank'!$AC169=100,3,IF('Data Bank'!$AC169=0,0,2)))))</f>
        <v>2</v>
      </c>
      <c r="E144" s="178">
        <f ca="1">IF(E$1&lt;'Data Bank'!$AD169,"",IF(E$1&gt;'Data Bank'!$AT169,"",IF(AND('Data Bank'!$AC169&lt;100,TODAY()&gt;'Data Bank'!$AT169),1,IF('Data Bank'!$AC169=100,3,IF('Data Bank'!$AC169=0,0,2)))))</f>
        <v>2</v>
      </c>
      <c r="F144" s="178">
        <f ca="1">IF(F$1&lt;'Data Bank'!$AD169,"",IF(F$1&gt;'Data Bank'!$AT169,"",IF(AND('Data Bank'!$AC169&lt;100,TODAY()&gt;'Data Bank'!$AT169),1,IF('Data Bank'!$AC169=100,3,IF('Data Bank'!$AC169=0,0,2)))))</f>
        <v>2</v>
      </c>
      <c r="G144" s="178">
        <f ca="1">IF(G$1&lt;'Data Bank'!$AD169,"",IF(G$1&gt;'Data Bank'!$AT169,"",IF(AND('Data Bank'!$AC169&lt;100,TODAY()&gt;'Data Bank'!$AT169),1,IF('Data Bank'!$AC169=100,3,IF('Data Bank'!$AC169=0,0,2)))))</f>
        <v>2</v>
      </c>
      <c r="H144" s="178">
        <f ca="1">IF(H$1&lt;'Data Bank'!$AD169,"",IF(H$1&gt;'Data Bank'!$AT169,"",IF(AND('Data Bank'!$AC169&lt;100,TODAY()&gt;'Data Bank'!$AT169),1,IF('Data Bank'!$AC169=100,3,IF('Data Bank'!$AC169=0,0,2)))))</f>
        <v>2</v>
      </c>
      <c r="I144" s="178">
        <f ca="1">IF(I$1&lt;'Data Bank'!$AD169,"",IF(I$1&gt;'Data Bank'!$AT169,"",IF(AND('Data Bank'!$AC169&lt;100,TODAY()&gt;'Data Bank'!$AT169),1,IF('Data Bank'!$AC169=100,3,IF('Data Bank'!$AC169=0,0,2)))))</f>
        <v>2</v>
      </c>
      <c r="J144" s="177">
        <f ca="1">IF(J$1&lt;'Data Bank'!$AD169,"",IF(J$1&gt;'Data Bank'!$AT169,"",IF(AND('Data Bank'!$AC169&lt;100,TODAY()&gt;'Data Bank'!$AT169),1,IF('Data Bank'!$AC169=100,3,IF('Data Bank'!$AC169=0,0,2)))))</f>
        <v>2</v>
      </c>
      <c r="K144" s="177">
        <f ca="1">IF(K$1&lt;'Data Bank'!$AD169,"",IF(K$1&gt;'Data Bank'!$AT169,"",IF(AND('Data Bank'!$AC169&lt;100,TODAY()&gt;'Data Bank'!$AT169),1,IF('Data Bank'!$AC169=100,3,IF('Data Bank'!$AC169=0,0,2)))))</f>
        <v>2</v>
      </c>
      <c r="L144" s="177">
        <f ca="1">IF(L$1&lt;'Data Bank'!$AD169,"",IF(L$1&gt;'Data Bank'!$AT169,"",IF(AND('Data Bank'!$AC169&lt;100,TODAY()&gt;'Data Bank'!$AT169),1,IF('Data Bank'!$AC169=100,3,IF('Data Bank'!$AC169=0,0,2)))))</f>
        <v>2</v>
      </c>
      <c r="M144" s="177">
        <f ca="1">IF(M$1&lt;'Data Bank'!$AD169,"",IF(M$1&gt;'Data Bank'!$AT169,"",IF(AND('Data Bank'!$AC169&lt;100,TODAY()&gt;'Data Bank'!$AT169),1,IF('Data Bank'!$AC169=100,3,IF('Data Bank'!$AC169=0,0,2)))))</f>
        <v>2</v>
      </c>
      <c r="N144" s="177">
        <f ca="1">IF(N$1&lt;'Data Bank'!$AD169,"",IF(N$1&gt;'Data Bank'!$AT169,"",IF(AND('Data Bank'!$AC169&lt;100,TODAY()&gt;'Data Bank'!$AT169),1,IF('Data Bank'!$AC169=100,3,IF('Data Bank'!$AC169=0,0,2)))))</f>
        <v>2</v>
      </c>
      <c r="O144" s="177">
        <f ca="1">IF(O$1&lt;'Data Bank'!$AD169,"",IF(O$1&gt;'Data Bank'!$AT169,"",IF(AND('Data Bank'!$AC169&lt;100,TODAY()&gt;'Data Bank'!$AT169),1,IF('Data Bank'!$AC169=100,3,IF('Data Bank'!$AC169=0,0,2)))))</f>
        <v>2</v>
      </c>
      <c r="P144" s="177">
        <f ca="1">IF(P$1&lt;'Data Bank'!$AD169,"",IF(P$1&gt;'Data Bank'!$AT169,"",IF(AND('Data Bank'!$AC169&lt;100,TODAY()&gt;'Data Bank'!$AT169),1,IF('Data Bank'!$AC169=100,3,IF('Data Bank'!$AC169=0,0,2)))))</f>
        <v>2</v>
      </c>
      <c r="Q144" s="177">
        <f ca="1">IF(Q$1&lt;'Data Bank'!$AD169,"",IF(Q$1&gt;'Data Bank'!$AT169,"",IF(AND('Data Bank'!$AC169&lt;100,TODAY()&gt;'Data Bank'!$AT169),1,IF('Data Bank'!$AC169=100,3,IF('Data Bank'!$AC169=0,0,2)))))</f>
        <v>2</v>
      </c>
      <c r="R144" s="177">
        <f ca="1">IF(R$1&lt;'Data Bank'!$AD169,"",IF(R$1&gt;'Data Bank'!$AT169,"",IF(AND('Data Bank'!$AC169&lt;100,TODAY()&gt;'Data Bank'!$AT169),1,IF('Data Bank'!$AC169=100,3,IF('Data Bank'!$AC169=0,0,2)))))</f>
        <v>2</v>
      </c>
    </row>
    <row r="145" spans="1:18">
      <c r="A145" s="115" t="str">
        <f>'Data Bank'!E170</f>
        <v>Bagga</v>
      </c>
      <c r="B145" s="178">
        <f ca="1">IF(B$1&lt;'Data Bank'!$AD170,"",IF(B$1&gt;'Data Bank'!$AT170,"",IF(AND('Data Bank'!$AC170&lt;100,TODAY()&gt;'Data Bank'!$AT170),1,IF('Data Bank'!$AC170=100,3,IF('Data Bank'!$AC170=0,0,2)))))</f>
        <v>2</v>
      </c>
      <c r="C145" s="178">
        <f ca="1">IF(C$1&lt;'Data Bank'!$AD170,"",IF(C$1&gt;'Data Bank'!$AT170,"",IF(AND('Data Bank'!$AC170&lt;100,TODAY()&gt;'Data Bank'!$AT170),1,IF('Data Bank'!$AC170=100,3,IF('Data Bank'!$AC170=0,0,2)))))</f>
        <v>2</v>
      </c>
      <c r="D145" s="178">
        <f ca="1">IF(D$1&lt;'Data Bank'!$AD170,"",IF(D$1&gt;'Data Bank'!$AT170,"",IF(AND('Data Bank'!$AC170&lt;100,TODAY()&gt;'Data Bank'!$AT170),1,IF('Data Bank'!$AC170=100,3,IF('Data Bank'!$AC170=0,0,2)))))</f>
        <v>2</v>
      </c>
      <c r="E145" s="178">
        <f ca="1">IF(E$1&lt;'Data Bank'!$AD170,"",IF(E$1&gt;'Data Bank'!$AT170,"",IF(AND('Data Bank'!$AC170&lt;100,TODAY()&gt;'Data Bank'!$AT170),1,IF('Data Bank'!$AC170=100,3,IF('Data Bank'!$AC170=0,0,2)))))</f>
        <v>2</v>
      </c>
      <c r="F145" s="178">
        <f ca="1">IF(F$1&lt;'Data Bank'!$AD170,"",IF(F$1&gt;'Data Bank'!$AT170,"",IF(AND('Data Bank'!$AC170&lt;100,TODAY()&gt;'Data Bank'!$AT170),1,IF('Data Bank'!$AC170=100,3,IF('Data Bank'!$AC170=0,0,2)))))</f>
        <v>2</v>
      </c>
      <c r="G145" s="178">
        <f ca="1">IF(G$1&lt;'Data Bank'!$AD170,"",IF(G$1&gt;'Data Bank'!$AT170,"",IF(AND('Data Bank'!$AC170&lt;100,TODAY()&gt;'Data Bank'!$AT170),1,IF('Data Bank'!$AC170=100,3,IF('Data Bank'!$AC170=0,0,2)))))</f>
        <v>2</v>
      </c>
      <c r="H145" s="178">
        <f ca="1">IF(H$1&lt;'Data Bank'!$AD170,"",IF(H$1&gt;'Data Bank'!$AT170,"",IF(AND('Data Bank'!$AC170&lt;100,TODAY()&gt;'Data Bank'!$AT170),1,IF('Data Bank'!$AC170=100,3,IF('Data Bank'!$AC170=0,0,2)))))</f>
        <v>2</v>
      </c>
      <c r="I145" s="178">
        <f ca="1">IF(I$1&lt;'Data Bank'!$AD170,"",IF(I$1&gt;'Data Bank'!$AT170,"",IF(AND('Data Bank'!$AC170&lt;100,TODAY()&gt;'Data Bank'!$AT170),1,IF('Data Bank'!$AC170=100,3,IF('Data Bank'!$AC170=0,0,2)))))</f>
        <v>2</v>
      </c>
      <c r="J145" s="177">
        <f ca="1">IF(J$1&lt;'Data Bank'!$AD170,"",IF(J$1&gt;'Data Bank'!$AT170,"",IF(AND('Data Bank'!$AC170&lt;100,TODAY()&gt;'Data Bank'!$AT170),1,IF('Data Bank'!$AC170=100,3,IF('Data Bank'!$AC170=0,0,2)))))</f>
        <v>2</v>
      </c>
      <c r="K145" s="177">
        <f ca="1">IF(K$1&lt;'Data Bank'!$AD170,"",IF(K$1&gt;'Data Bank'!$AT170,"",IF(AND('Data Bank'!$AC170&lt;100,TODAY()&gt;'Data Bank'!$AT170),1,IF('Data Bank'!$AC170=100,3,IF('Data Bank'!$AC170=0,0,2)))))</f>
        <v>2</v>
      </c>
      <c r="L145" s="177">
        <f ca="1">IF(L$1&lt;'Data Bank'!$AD170,"",IF(L$1&gt;'Data Bank'!$AT170,"",IF(AND('Data Bank'!$AC170&lt;100,TODAY()&gt;'Data Bank'!$AT170),1,IF('Data Bank'!$AC170=100,3,IF('Data Bank'!$AC170=0,0,2)))))</f>
        <v>2</v>
      </c>
      <c r="M145" s="177">
        <f ca="1">IF(M$1&lt;'Data Bank'!$AD170,"",IF(M$1&gt;'Data Bank'!$AT170,"",IF(AND('Data Bank'!$AC170&lt;100,TODAY()&gt;'Data Bank'!$AT170),1,IF('Data Bank'!$AC170=100,3,IF('Data Bank'!$AC170=0,0,2)))))</f>
        <v>2</v>
      </c>
      <c r="N145" s="177">
        <f ca="1">IF(N$1&lt;'Data Bank'!$AD170,"",IF(N$1&gt;'Data Bank'!$AT170,"",IF(AND('Data Bank'!$AC170&lt;100,TODAY()&gt;'Data Bank'!$AT170),1,IF('Data Bank'!$AC170=100,3,IF('Data Bank'!$AC170=0,0,2)))))</f>
        <v>2</v>
      </c>
      <c r="O145" s="177">
        <f ca="1">IF(O$1&lt;'Data Bank'!$AD170,"",IF(O$1&gt;'Data Bank'!$AT170,"",IF(AND('Data Bank'!$AC170&lt;100,TODAY()&gt;'Data Bank'!$AT170),1,IF('Data Bank'!$AC170=100,3,IF('Data Bank'!$AC170=0,0,2)))))</f>
        <v>2</v>
      </c>
      <c r="P145" s="177">
        <f ca="1">IF(P$1&lt;'Data Bank'!$AD170,"",IF(P$1&gt;'Data Bank'!$AT170,"",IF(AND('Data Bank'!$AC170&lt;100,TODAY()&gt;'Data Bank'!$AT170),1,IF('Data Bank'!$AC170=100,3,IF('Data Bank'!$AC170=0,0,2)))))</f>
        <v>2</v>
      </c>
      <c r="Q145" s="177">
        <f ca="1">IF(Q$1&lt;'Data Bank'!$AD170,"",IF(Q$1&gt;'Data Bank'!$AT170,"",IF(AND('Data Bank'!$AC170&lt;100,TODAY()&gt;'Data Bank'!$AT170),1,IF('Data Bank'!$AC170=100,3,IF('Data Bank'!$AC170=0,0,2)))))</f>
        <v>2</v>
      </c>
      <c r="R145" s="177">
        <f ca="1">IF(R$1&lt;'Data Bank'!$AD170,"",IF(R$1&gt;'Data Bank'!$AT170,"",IF(AND('Data Bank'!$AC170&lt;100,TODAY()&gt;'Data Bank'!$AT170),1,IF('Data Bank'!$AC170=100,3,IF('Data Bank'!$AC170=0,0,2)))))</f>
        <v>2</v>
      </c>
    </row>
    <row r="146" spans="1:18">
      <c r="A146" s="115" t="str">
        <f>'Data Bank'!E171</f>
        <v>Bagh Mohalla &amp;  Naya Mohallla</v>
      </c>
      <c r="B146" s="178">
        <f ca="1">IF(B$1&lt;'Data Bank'!$AD171,"",IF(B$1&gt;'Data Bank'!$AT171,"",IF(AND('Data Bank'!$AC171&lt;100,TODAY()&gt;'Data Bank'!$AT171),1,IF('Data Bank'!$AC171=100,3,IF('Data Bank'!$AC171=0,0,2)))))</f>
        <v>2</v>
      </c>
      <c r="C146" s="178">
        <f ca="1">IF(C$1&lt;'Data Bank'!$AD171,"",IF(C$1&gt;'Data Bank'!$AT171,"",IF(AND('Data Bank'!$AC171&lt;100,TODAY()&gt;'Data Bank'!$AT171),1,IF('Data Bank'!$AC171=100,3,IF('Data Bank'!$AC171=0,0,2)))))</f>
        <v>2</v>
      </c>
      <c r="D146" s="178">
        <f ca="1">IF(D$1&lt;'Data Bank'!$AD171,"",IF(D$1&gt;'Data Bank'!$AT171,"",IF(AND('Data Bank'!$AC171&lt;100,TODAY()&gt;'Data Bank'!$AT171),1,IF('Data Bank'!$AC171=100,3,IF('Data Bank'!$AC171=0,0,2)))))</f>
        <v>2</v>
      </c>
      <c r="E146" s="178">
        <f ca="1">IF(E$1&lt;'Data Bank'!$AD171,"",IF(E$1&gt;'Data Bank'!$AT171,"",IF(AND('Data Bank'!$AC171&lt;100,TODAY()&gt;'Data Bank'!$AT171),1,IF('Data Bank'!$AC171=100,3,IF('Data Bank'!$AC171=0,0,2)))))</f>
        <v>2</v>
      </c>
      <c r="F146" s="178">
        <f ca="1">IF(F$1&lt;'Data Bank'!$AD171,"",IF(F$1&gt;'Data Bank'!$AT171,"",IF(AND('Data Bank'!$AC171&lt;100,TODAY()&gt;'Data Bank'!$AT171),1,IF('Data Bank'!$AC171=100,3,IF('Data Bank'!$AC171=0,0,2)))))</f>
        <v>2</v>
      </c>
      <c r="G146" s="178">
        <f ca="1">IF(G$1&lt;'Data Bank'!$AD171,"",IF(G$1&gt;'Data Bank'!$AT171,"",IF(AND('Data Bank'!$AC171&lt;100,TODAY()&gt;'Data Bank'!$AT171),1,IF('Data Bank'!$AC171=100,3,IF('Data Bank'!$AC171=0,0,2)))))</f>
        <v>2</v>
      </c>
      <c r="H146" s="178">
        <f ca="1">IF(H$1&lt;'Data Bank'!$AD171,"",IF(H$1&gt;'Data Bank'!$AT171,"",IF(AND('Data Bank'!$AC171&lt;100,TODAY()&gt;'Data Bank'!$AT171),1,IF('Data Bank'!$AC171=100,3,IF('Data Bank'!$AC171=0,0,2)))))</f>
        <v>2</v>
      </c>
      <c r="I146" s="178">
        <f ca="1">IF(I$1&lt;'Data Bank'!$AD171,"",IF(I$1&gt;'Data Bank'!$AT171,"",IF(AND('Data Bank'!$AC171&lt;100,TODAY()&gt;'Data Bank'!$AT171),1,IF('Data Bank'!$AC171=100,3,IF('Data Bank'!$AC171=0,0,2)))))</f>
        <v>2</v>
      </c>
      <c r="J146" s="177">
        <f ca="1">IF(J$1&lt;'Data Bank'!$AD171,"",IF(J$1&gt;'Data Bank'!$AT171,"",IF(AND('Data Bank'!$AC171&lt;100,TODAY()&gt;'Data Bank'!$AT171),1,IF('Data Bank'!$AC171=100,3,IF('Data Bank'!$AC171=0,0,2)))))</f>
        <v>2</v>
      </c>
      <c r="K146" s="177">
        <f ca="1">IF(K$1&lt;'Data Bank'!$AD171,"",IF(K$1&gt;'Data Bank'!$AT171,"",IF(AND('Data Bank'!$AC171&lt;100,TODAY()&gt;'Data Bank'!$AT171),1,IF('Data Bank'!$AC171=100,3,IF('Data Bank'!$AC171=0,0,2)))))</f>
        <v>2</v>
      </c>
      <c r="L146" s="177">
        <f ca="1">IF(L$1&lt;'Data Bank'!$AD171,"",IF(L$1&gt;'Data Bank'!$AT171,"",IF(AND('Data Bank'!$AC171&lt;100,TODAY()&gt;'Data Bank'!$AT171),1,IF('Data Bank'!$AC171=100,3,IF('Data Bank'!$AC171=0,0,2)))))</f>
        <v>2</v>
      </c>
      <c r="M146" s="177">
        <f ca="1">IF(M$1&lt;'Data Bank'!$AD171,"",IF(M$1&gt;'Data Bank'!$AT171,"",IF(AND('Data Bank'!$AC171&lt;100,TODAY()&gt;'Data Bank'!$AT171),1,IF('Data Bank'!$AC171=100,3,IF('Data Bank'!$AC171=0,0,2)))))</f>
        <v>2</v>
      </c>
      <c r="N146" s="177">
        <f ca="1">IF(N$1&lt;'Data Bank'!$AD171,"",IF(N$1&gt;'Data Bank'!$AT171,"",IF(AND('Data Bank'!$AC171&lt;100,TODAY()&gt;'Data Bank'!$AT171),1,IF('Data Bank'!$AC171=100,3,IF('Data Bank'!$AC171=0,0,2)))))</f>
        <v>2</v>
      </c>
      <c r="O146" s="177">
        <f ca="1">IF(O$1&lt;'Data Bank'!$AD171,"",IF(O$1&gt;'Data Bank'!$AT171,"",IF(AND('Data Bank'!$AC171&lt;100,TODAY()&gt;'Data Bank'!$AT171),1,IF('Data Bank'!$AC171=100,3,IF('Data Bank'!$AC171=0,0,2)))))</f>
        <v>2</v>
      </c>
      <c r="P146" s="177">
        <f ca="1">IF(P$1&lt;'Data Bank'!$AD171,"",IF(P$1&gt;'Data Bank'!$AT171,"",IF(AND('Data Bank'!$AC171&lt;100,TODAY()&gt;'Data Bank'!$AT171),1,IF('Data Bank'!$AC171=100,3,IF('Data Bank'!$AC171=0,0,2)))))</f>
        <v>2</v>
      </c>
      <c r="Q146" s="177">
        <f ca="1">IF(Q$1&lt;'Data Bank'!$AD171,"",IF(Q$1&gt;'Data Bank'!$AT171,"",IF(AND('Data Bank'!$AC171&lt;100,TODAY()&gt;'Data Bank'!$AT171),1,IF('Data Bank'!$AC171=100,3,IF('Data Bank'!$AC171=0,0,2)))))</f>
        <v>2</v>
      </c>
      <c r="R146" s="177">
        <f ca="1">IF(R$1&lt;'Data Bank'!$AD171,"",IF(R$1&gt;'Data Bank'!$AT171,"",IF(AND('Data Bank'!$AC171&lt;100,TODAY()&gt;'Data Bank'!$AT171),1,IF('Data Bank'!$AC171=100,3,IF('Data Bank'!$AC171=0,0,2)))))</f>
        <v>2</v>
      </c>
    </row>
    <row r="147" spans="1:18">
      <c r="A147" s="115" t="str">
        <f>'Data Bank'!E172</f>
        <v>Bagh-e-Malir</v>
      </c>
      <c r="B147" s="178">
        <f ca="1">IF(B$1&lt;'Data Bank'!$AD172,"",IF(B$1&gt;'Data Bank'!$AT172,"",IF(AND('Data Bank'!$AC172&lt;100,TODAY()&gt;'Data Bank'!$AT172),1,IF('Data Bank'!$AC172=100,3,IF('Data Bank'!$AC172=0,0,2)))))</f>
        <v>0</v>
      </c>
      <c r="C147" s="178">
        <f ca="1">IF(C$1&lt;'Data Bank'!$AD172,"",IF(C$1&gt;'Data Bank'!$AT172,"",IF(AND('Data Bank'!$AC172&lt;100,TODAY()&gt;'Data Bank'!$AT172),1,IF('Data Bank'!$AC172=100,3,IF('Data Bank'!$AC172=0,0,2)))))</f>
        <v>0</v>
      </c>
      <c r="D147" s="178">
        <f ca="1">IF(D$1&lt;'Data Bank'!$AD172,"",IF(D$1&gt;'Data Bank'!$AT172,"",IF(AND('Data Bank'!$AC172&lt;100,TODAY()&gt;'Data Bank'!$AT172),1,IF('Data Bank'!$AC172=100,3,IF('Data Bank'!$AC172=0,0,2)))))</f>
        <v>0</v>
      </c>
      <c r="E147" s="178">
        <f ca="1">IF(E$1&lt;'Data Bank'!$AD172,"",IF(E$1&gt;'Data Bank'!$AT172,"",IF(AND('Data Bank'!$AC172&lt;100,TODAY()&gt;'Data Bank'!$AT172),1,IF('Data Bank'!$AC172=100,3,IF('Data Bank'!$AC172=0,0,2)))))</f>
        <v>0</v>
      </c>
      <c r="F147" s="178">
        <f ca="1">IF(F$1&lt;'Data Bank'!$AD172,"",IF(F$1&gt;'Data Bank'!$AT172,"",IF(AND('Data Bank'!$AC172&lt;100,TODAY()&gt;'Data Bank'!$AT172),1,IF('Data Bank'!$AC172=100,3,IF('Data Bank'!$AC172=0,0,2)))))</f>
        <v>0</v>
      </c>
      <c r="G147" s="178">
        <f ca="1">IF(G$1&lt;'Data Bank'!$AD172,"",IF(G$1&gt;'Data Bank'!$AT172,"",IF(AND('Data Bank'!$AC172&lt;100,TODAY()&gt;'Data Bank'!$AT172),1,IF('Data Bank'!$AC172=100,3,IF('Data Bank'!$AC172=0,0,2)))))</f>
        <v>0</v>
      </c>
      <c r="H147" s="178">
        <f ca="1">IF(H$1&lt;'Data Bank'!$AD172,"",IF(H$1&gt;'Data Bank'!$AT172,"",IF(AND('Data Bank'!$AC172&lt;100,TODAY()&gt;'Data Bank'!$AT172),1,IF('Data Bank'!$AC172=100,3,IF('Data Bank'!$AC172=0,0,2)))))</f>
        <v>0</v>
      </c>
      <c r="I147" s="178">
        <f ca="1">IF(I$1&lt;'Data Bank'!$AD172,"",IF(I$1&gt;'Data Bank'!$AT172,"",IF(AND('Data Bank'!$AC172&lt;100,TODAY()&gt;'Data Bank'!$AT172),1,IF('Data Bank'!$AC172=100,3,IF('Data Bank'!$AC172=0,0,2)))))</f>
        <v>0</v>
      </c>
      <c r="J147" s="177" t="str">
        <f ca="1">IF(J$1&lt;'Data Bank'!$AD172,"",IF(J$1&gt;'Data Bank'!$AT172,"",IF(AND('Data Bank'!$AC172&lt;100,TODAY()&gt;'Data Bank'!$AT172),1,IF('Data Bank'!$AC172=100,3,IF('Data Bank'!$AC172=0,0,2)))))</f>
        <v/>
      </c>
      <c r="K147" s="177" t="str">
        <f ca="1">IF(K$1&lt;'Data Bank'!$AD172,"",IF(K$1&gt;'Data Bank'!$AT172,"",IF(AND('Data Bank'!$AC172&lt;100,TODAY()&gt;'Data Bank'!$AT172),1,IF('Data Bank'!$AC172=100,3,IF('Data Bank'!$AC172=0,0,2)))))</f>
        <v/>
      </c>
      <c r="L147" s="177" t="str">
        <f ca="1">IF(L$1&lt;'Data Bank'!$AD172,"",IF(L$1&gt;'Data Bank'!$AT172,"",IF(AND('Data Bank'!$AC172&lt;100,TODAY()&gt;'Data Bank'!$AT172),1,IF('Data Bank'!$AC172=100,3,IF('Data Bank'!$AC172=0,0,2)))))</f>
        <v/>
      </c>
      <c r="M147" s="177" t="str">
        <f ca="1">IF(M$1&lt;'Data Bank'!$AD172,"",IF(M$1&gt;'Data Bank'!$AT172,"",IF(AND('Data Bank'!$AC172&lt;100,TODAY()&gt;'Data Bank'!$AT172),1,IF('Data Bank'!$AC172=100,3,IF('Data Bank'!$AC172=0,0,2)))))</f>
        <v/>
      </c>
      <c r="N147" s="177" t="str">
        <f ca="1">IF(N$1&lt;'Data Bank'!$AD172,"",IF(N$1&gt;'Data Bank'!$AT172,"",IF(AND('Data Bank'!$AC172&lt;100,TODAY()&gt;'Data Bank'!$AT172),1,IF('Data Bank'!$AC172=100,3,IF('Data Bank'!$AC172=0,0,2)))))</f>
        <v/>
      </c>
      <c r="O147" s="177" t="str">
        <f ca="1">IF(O$1&lt;'Data Bank'!$AD172,"",IF(O$1&gt;'Data Bank'!$AT172,"",IF(AND('Data Bank'!$AC172&lt;100,TODAY()&gt;'Data Bank'!$AT172),1,IF('Data Bank'!$AC172=100,3,IF('Data Bank'!$AC172=0,0,2)))))</f>
        <v/>
      </c>
      <c r="P147" s="177" t="str">
        <f ca="1">IF(P$1&lt;'Data Bank'!$AD172,"",IF(P$1&gt;'Data Bank'!$AT172,"",IF(AND('Data Bank'!$AC172&lt;100,TODAY()&gt;'Data Bank'!$AT172),1,IF('Data Bank'!$AC172=100,3,IF('Data Bank'!$AC172=0,0,2)))))</f>
        <v/>
      </c>
      <c r="Q147" s="177" t="str">
        <f ca="1">IF(Q$1&lt;'Data Bank'!$AD172,"",IF(Q$1&gt;'Data Bank'!$AT172,"",IF(AND('Data Bank'!$AC172&lt;100,TODAY()&gt;'Data Bank'!$AT172),1,IF('Data Bank'!$AC172=100,3,IF('Data Bank'!$AC172=0,0,2)))))</f>
        <v/>
      </c>
      <c r="R147" s="177" t="str">
        <f ca="1">IF(R$1&lt;'Data Bank'!$AD172,"",IF(R$1&gt;'Data Bank'!$AT172,"",IF(AND('Data Bank'!$AC172&lt;100,TODAY()&gt;'Data Bank'!$AT172),1,IF('Data Bank'!$AC172=100,3,IF('Data Bank'!$AC172=0,0,2)))))</f>
        <v/>
      </c>
    </row>
    <row r="148" spans="1:18">
      <c r="A148" s="115" t="str">
        <f>'Data Bank'!E173</f>
        <v>Bahadurabad &amp; Sharfabad</v>
      </c>
      <c r="B148" s="178">
        <f ca="1">IF(B$1&lt;'Data Bank'!$AD173,"",IF(B$1&gt;'Data Bank'!$AT173,"",IF(AND('Data Bank'!$AC173&lt;100,TODAY()&gt;'Data Bank'!$AT173),1,IF('Data Bank'!$AC173=100,3,IF('Data Bank'!$AC173=0,0,2)))))</f>
        <v>2</v>
      </c>
      <c r="C148" s="178">
        <f ca="1">IF(C$1&lt;'Data Bank'!$AD173,"",IF(C$1&gt;'Data Bank'!$AT173,"",IF(AND('Data Bank'!$AC173&lt;100,TODAY()&gt;'Data Bank'!$AT173),1,IF('Data Bank'!$AC173=100,3,IF('Data Bank'!$AC173=0,0,2)))))</f>
        <v>2</v>
      </c>
      <c r="D148" s="178">
        <f ca="1">IF(D$1&lt;'Data Bank'!$AD173,"",IF(D$1&gt;'Data Bank'!$AT173,"",IF(AND('Data Bank'!$AC173&lt;100,TODAY()&gt;'Data Bank'!$AT173),1,IF('Data Bank'!$AC173=100,3,IF('Data Bank'!$AC173=0,0,2)))))</f>
        <v>2</v>
      </c>
      <c r="E148" s="178">
        <f ca="1">IF(E$1&lt;'Data Bank'!$AD173,"",IF(E$1&gt;'Data Bank'!$AT173,"",IF(AND('Data Bank'!$AC173&lt;100,TODAY()&gt;'Data Bank'!$AT173),1,IF('Data Bank'!$AC173=100,3,IF('Data Bank'!$AC173=0,0,2)))))</f>
        <v>2</v>
      </c>
      <c r="F148" s="178">
        <f ca="1">IF(F$1&lt;'Data Bank'!$AD173,"",IF(F$1&gt;'Data Bank'!$AT173,"",IF(AND('Data Bank'!$AC173&lt;100,TODAY()&gt;'Data Bank'!$AT173),1,IF('Data Bank'!$AC173=100,3,IF('Data Bank'!$AC173=0,0,2)))))</f>
        <v>2</v>
      </c>
      <c r="G148" s="178">
        <f ca="1">IF(G$1&lt;'Data Bank'!$AD173,"",IF(G$1&gt;'Data Bank'!$AT173,"",IF(AND('Data Bank'!$AC173&lt;100,TODAY()&gt;'Data Bank'!$AT173),1,IF('Data Bank'!$AC173=100,3,IF('Data Bank'!$AC173=0,0,2)))))</f>
        <v>2</v>
      </c>
      <c r="H148" s="178">
        <f ca="1">IF(H$1&lt;'Data Bank'!$AD173,"",IF(H$1&gt;'Data Bank'!$AT173,"",IF(AND('Data Bank'!$AC173&lt;100,TODAY()&gt;'Data Bank'!$AT173),1,IF('Data Bank'!$AC173=100,3,IF('Data Bank'!$AC173=0,0,2)))))</f>
        <v>2</v>
      </c>
      <c r="I148" s="178">
        <f ca="1">IF(I$1&lt;'Data Bank'!$AD173,"",IF(I$1&gt;'Data Bank'!$AT173,"",IF(AND('Data Bank'!$AC173&lt;100,TODAY()&gt;'Data Bank'!$AT173),1,IF('Data Bank'!$AC173=100,3,IF('Data Bank'!$AC173=0,0,2)))))</f>
        <v>2</v>
      </c>
      <c r="J148" s="177">
        <f ca="1">IF(J$1&lt;'Data Bank'!$AD173,"",IF(J$1&gt;'Data Bank'!$AT173,"",IF(AND('Data Bank'!$AC173&lt;100,TODAY()&gt;'Data Bank'!$AT173),1,IF('Data Bank'!$AC173=100,3,IF('Data Bank'!$AC173=0,0,2)))))</f>
        <v>2</v>
      </c>
      <c r="K148" s="177">
        <f ca="1">IF(K$1&lt;'Data Bank'!$AD173,"",IF(K$1&gt;'Data Bank'!$AT173,"",IF(AND('Data Bank'!$AC173&lt;100,TODAY()&gt;'Data Bank'!$AT173),1,IF('Data Bank'!$AC173=100,3,IF('Data Bank'!$AC173=0,0,2)))))</f>
        <v>2</v>
      </c>
      <c r="L148" s="177">
        <f ca="1">IF(L$1&lt;'Data Bank'!$AD173,"",IF(L$1&gt;'Data Bank'!$AT173,"",IF(AND('Data Bank'!$AC173&lt;100,TODAY()&gt;'Data Bank'!$AT173),1,IF('Data Bank'!$AC173=100,3,IF('Data Bank'!$AC173=0,0,2)))))</f>
        <v>2</v>
      </c>
      <c r="M148" s="177">
        <f ca="1">IF(M$1&lt;'Data Bank'!$AD173,"",IF(M$1&gt;'Data Bank'!$AT173,"",IF(AND('Data Bank'!$AC173&lt;100,TODAY()&gt;'Data Bank'!$AT173),1,IF('Data Bank'!$AC173=100,3,IF('Data Bank'!$AC173=0,0,2)))))</f>
        <v>2</v>
      </c>
      <c r="N148" s="177">
        <f ca="1">IF(N$1&lt;'Data Bank'!$AD173,"",IF(N$1&gt;'Data Bank'!$AT173,"",IF(AND('Data Bank'!$AC173&lt;100,TODAY()&gt;'Data Bank'!$AT173),1,IF('Data Bank'!$AC173=100,3,IF('Data Bank'!$AC173=0,0,2)))))</f>
        <v>2</v>
      </c>
      <c r="O148" s="177">
        <f ca="1">IF(O$1&lt;'Data Bank'!$AD173,"",IF(O$1&gt;'Data Bank'!$AT173,"",IF(AND('Data Bank'!$AC173&lt;100,TODAY()&gt;'Data Bank'!$AT173),1,IF('Data Bank'!$AC173=100,3,IF('Data Bank'!$AC173=0,0,2)))))</f>
        <v>2</v>
      </c>
      <c r="P148" s="177">
        <f ca="1">IF(P$1&lt;'Data Bank'!$AD173,"",IF(P$1&gt;'Data Bank'!$AT173,"",IF(AND('Data Bank'!$AC173&lt;100,TODAY()&gt;'Data Bank'!$AT173),1,IF('Data Bank'!$AC173=100,3,IF('Data Bank'!$AC173=0,0,2)))))</f>
        <v>2</v>
      </c>
      <c r="Q148" s="177">
        <f ca="1">IF(Q$1&lt;'Data Bank'!$AD173,"",IF(Q$1&gt;'Data Bank'!$AT173,"",IF(AND('Data Bank'!$AC173&lt;100,TODAY()&gt;'Data Bank'!$AT173),1,IF('Data Bank'!$AC173=100,3,IF('Data Bank'!$AC173=0,0,2)))))</f>
        <v>2</v>
      </c>
      <c r="R148" s="177">
        <f ca="1">IF(R$1&lt;'Data Bank'!$AD173,"",IF(R$1&gt;'Data Bank'!$AT173,"",IF(AND('Data Bank'!$AC173&lt;100,TODAY()&gt;'Data Bank'!$AT173),1,IF('Data Bank'!$AC173=100,3,IF('Data Bank'!$AC173=0,0,2)))))</f>
        <v>2</v>
      </c>
    </row>
    <row r="149" spans="1:18">
      <c r="A149" s="115" t="str">
        <f>'Data Bank'!E174</f>
        <v>Bahadurpur</v>
      </c>
      <c r="B149" s="178">
        <f ca="1">IF(B$1&lt;'Data Bank'!$AD174,"",IF(B$1&gt;'Data Bank'!$AT174,"",IF(AND('Data Bank'!$AC174&lt;100,TODAY()&gt;'Data Bank'!$AT174),1,IF('Data Bank'!$AC174=100,3,IF('Data Bank'!$AC174=0,0,2)))))</f>
        <v>2</v>
      </c>
      <c r="C149" s="178">
        <f ca="1">IF(C$1&lt;'Data Bank'!$AD174,"",IF(C$1&gt;'Data Bank'!$AT174,"",IF(AND('Data Bank'!$AC174&lt;100,TODAY()&gt;'Data Bank'!$AT174),1,IF('Data Bank'!$AC174=100,3,IF('Data Bank'!$AC174=0,0,2)))))</f>
        <v>2</v>
      </c>
      <c r="D149" s="178">
        <f ca="1">IF(D$1&lt;'Data Bank'!$AD174,"",IF(D$1&gt;'Data Bank'!$AT174,"",IF(AND('Data Bank'!$AC174&lt;100,TODAY()&gt;'Data Bank'!$AT174),1,IF('Data Bank'!$AC174=100,3,IF('Data Bank'!$AC174=0,0,2)))))</f>
        <v>2</v>
      </c>
      <c r="E149" s="178">
        <f ca="1">IF(E$1&lt;'Data Bank'!$AD174,"",IF(E$1&gt;'Data Bank'!$AT174,"",IF(AND('Data Bank'!$AC174&lt;100,TODAY()&gt;'Data Bank'!$AT174),1,IF('Data Bank'!$AC174=100,3,IF('Data Bank'!$AC174=0,0,2)))))</f>
        <v>2</v>
      </c>
      <c r="F149" s="178">
        <f ca="1">IF(F$1&lt;'Data Bank'!$AD174,"",IF(F$1&gt;'Data Bank'!$AT174,"",IF(AND('Data Bank'!$AC174&lt;100,TODAY()&gt;'Data Bank'!$AT174),1,IF('Data Bank'!$AC174=100,3,IF('Data Bank'!$AC174=0,0,2)))))</f>
        <v>2</v>
      </c>
      <c r="G149" s="178">
        <f ca="1">IF(G$1&lt;'Data Bank'!$AD174,"",IF(G$1&gt;'Data Bank'!$AT174,"",IF(AND('Data Bank'!$AC174&lt;100,TODAY()&gt;'Data Bank'!$AT174),1,IF('Data Bank'!$AC174=100,3,IF('Data Bank'!$AC174=0,0,2)))))</f>
        <v>2</v>
      </c>
      <c r="H149" s="178">
        <f ca="1">IF(H$1&lt;'Data Bank'!$AD174,"",IF(H$1&gt;'Data Bank'!$AT174,"",IF(AND('Data Bank'!$AC174&lt;100,TODAY()&gt;'Data Bank'!$AT174),1,IF('Data Bank'!$AC174=100,3,IF('Data Bank'!$AC174=0,0,2)))))</f>
        <v>2</v>
      </c>
      <c r="I149" s="178">
        <f ca="1">IF(I$1&lt;'Data Bank'!$AD174,"",IF(I$1&gt;'Data Bank'!$AT174,"",IF(AND('Data Bank'!$AC174&lt;100,TODAY()&gt;'Data Bank'!$AT174),1,IF('Data Bank'!$AC174=100,3,IF('Data Bank'!$AC174=0,0,2)))))</f>
        <v>2</v>
      </c>
      <c r="J149" s="177">
        <f ca="1">IF(J$1&lt;'Data Bank'!$AD174,"",IF(J$1&gt;'Data Bank'!$AT174,"",IF(AND('Data Bank'!$AC174&lt;100,TODAY()&gt;'Data Bank'!$AT174),1,IF('Data Bank'!$AC174=100,3,IF('Data Bank'!$AC174=0,0,2)))))</f>
        <v>2</v>
      </c>
      <c r="K149" s="177">
        <f ca="1">IF(K$1&lt;'Data Bank'!$AD174,"",IF(K$1&gt;'Data Bank'!$AT174,"",IF(AND('Data Bank'!$AC174&lt;100,TODAY()&gt;'Data Bank'!$AT174),1,IF('Data Bank'!$AC174=100,3,IF('Data Bank'!$AC174=0,0,2)))))</f>
        <v>2</v>
      </c>
      <c r="L149" s="177">
        <f ca="1">IF(L$1&lt;'Data Bank'!$AD174,"",IF(L$1&gt;'Data Bank'!$AT174,"",IF(AND('Data Bank'!$AC174&lt;100,TODAY()&gt;'Data Bank'!$AT174),1,IF('Data Bank'!$AC174=100,3,IF('Data Bank'!$AC174=0,0,2)))))</f>
        <v>2</v>
      </c>
      <c r="M149" s="177">
        <f ca="1">IF(M$1&lt;'Data Bank'!$AD174,"",IF(M$1&gt;'Data Bank'!$AT174,"",IF(AND('Data Bank'!$AC174&lt;100,TODAY()&gt;'Data Bank'!$AT174),1,IF('Data Bank'!$AC174=100,3,IF('Data Bank'!$AC174=0,0,2)))))</f>
        <v>2</v>
      </c>
      <c r="N149" s="177">
        <f ca="1">IF(N$1&lt;'Data Bank'!$AD174,"",IF(N$1&gt;'Data Bank'!$AT174,"",IF(AND('Data Bank'!$AC174&lt;100,TODAY()&gt;'Data Bank'!$AT174),1,IF('Data Bank'!$AC174=100,3,IF('Data Bank'!$AC174=0,0,2)))))</f>
        <v>2</v>
      </c>
      <c r="O149" s="177">
        <f ca="1">IF(O$1&lt;'Data Bank'!$AD174,"",IF(O$1&gt;'Data Bank'!$AT174,"",IF(AND('Data Bank'!$AC174&lt;100,TODAY()&gt;'Data Bank'!$AT174),1,IF('Data Bank'!$AC174=100,3,IF('Data Bank'!$AC174=0,0,2)))))</f>
        <v>2</v>
      </c>
      <c r="P149" s="177">
        <f ca="1">IF(P$1&lt;'Data Bank'!$AD174,"",IF(P$1&gt;'Data Bank'!$AT174,"",IF(AND('Data Bank'!$AC174&lt;100,TODAY()&gt;'Data Bank'!$AT174),1,IF('Data Bank'!$AC174=100,3,IF('Data Bank'!$AC174=0,0,2)))))</f>
        <v>2</v>
      </c>
      <c r="Q149" s="177">
        <f ca="1">IF(Q$1&lt;'Data Bank'!$AD174,"",IF(Q$1&gt;'Data Bank'!$AT174,"",IF(AND('Data Bank'!$AC174&lt;100,TODAY()&gt;'Data Bank'!$AT174),1,IF('Data Bank'!$AC174=100,3,IF('Data Bank'!$AC174=0,0,2)))))</f>
        <v>2</v>
      </c>
      <c r="R149" s="177">
        <f ca="1">IF(R$1&lt;'Data Bank'!$AD174,"",IF(R$1&gt;'Data Bank'!$AT174,"",IF(AND('Data Bank'!$AC174&lt;100,TODAY()&gt;'Data Bank'!$AT174),1,IF('Data Bank'!$AC174=100,3,IF('Data Bank'!$AC174=0,0,2)))))</f>
        <v>2</v>
      </c>
    </row>
    <row r="150" spans="1:18">
      <c r="A150" s="115" t="str">
        <f>'Data Bank'!E175</f>
        <v>Bahria P10</v>
      </c>
      <c r="B150" s="178">
        <f ca="1">IF(B$1&lt;'Data Bank'!$AD175,"",IF(B$1&gt;'Data Bank'!$AT175,"",IF(AND('Data Bank'!$AC175&lt;100,TODAY()&gt;'Data Bank'!$AT175),1,IF('Data Bank'!$AC175=100,3,IF('Data Bank'!$AC175=0,0,2)))))</f>
        <v>0</v>
      </c>
      <c r="C150" s="178">
        <f ca="1">IF(C$1&lt;'Data Bank'!$AD175,"",IF(C$1&gt;'Data Bank'!$AT175,"",IF(AND('Data Bank'!$AC175&lt;100,TODAY()&gt;'Data Bank'!$AT175),1,IF('Data Bank'!$AC175=100,3,IF('Data Bank'!$AC175=0,0,2)))))</f>
        <v>0</v>
      </c>
      <c r="D150" s="178">
        <f ca="1">IF(D$1&lt;'Data Bank'!$AD175,"",IF(D$1&gt;'Data Bank'!$AT175,"",IF(AND('Data Bank'!$AC175&lt;100,TODAY()&gt;'Data Bank'!$AT175),1,IF('Data Bank'!$AC175=100,3,IF('Data Bank'!$AC175=0,0,2)))))</f>
        <v>0</v>
      </c>
      <c r="E150" s="178">
        <f ca="1">IF(E$1&lt;'Data Bank'!$AD175,"",IF(E$1&gt;'Data Bank'!$AT175,"",IF(AND('Data Bank'!$AC175&lt;100,TODAY()&gt;'Data Bank'!$AT175),1,IF('Data Bank'!$AC175=100,3,IF('Data Bank'!$AC175=0,0,2)))))</f>
        <v>0</v>
      </c>
      <c r="F150" s="178">
        <f ca="1">IF(F$1&lt;'Data Bank'!$AD175,"",IF(F$1&gt;'Data Bank'!$AT175,"",IF(AND('Data Bank'!$AC175&lt;100,TODAY()&gt;'Data Bank'!$AT175),1,IF('Data Bank'!$AC175=100,3,IF('Data Bank'!$AC175=0,0,2)))))</f>
        <v>0</v>
      </c>
      <c r="G150" s="178">
        <f ca="1">IF(G$1&lt;'Data Bank'!$AD175,"",IF(G$1&gt;'Data Bank'!$AT175,"",IF(AND('Data Bank'!$AC175&lt;100,TODAY()&gt;'Data Bank'!$AT175),1,IF('Data Bank'!$AC175=100,3,IF('Data Bank'!$AC175=0,0,2)))))</f>
        <v>0</v>
      </c>
      <c r="H150" s="178">
        <f ca="1">IF(H$1&lt;'Data Bank'!$AD175,"",IF(H$1&gt;'Data Bank'!$AT175,"",IF(AND('Data Bank'!$AC175&lt;100,TODAY()&gt;'Data Bank'!$AT175),1,IF('Data Bank'!$AC175=100,3,IF('Data Bank'!$AC175=0,0,2)))))</f>
        <v>0</v>
      </c>
      <c r="I150" s="178">
        <f ca="1">IF(I$1&lt;'Data Bank'!$AD175,"",IF(I$1&gt;'Data Bank'!$AT175,"",IF(AND('Data Bank'!$AC175&lt;100,TODAY()&gt;'Data Bank'!$AT175),1,IF('Data Bank'!$AC175=100,3,IF('Data Bank'!$AC175=0,0,2)))))</f>
        <v>0</v>
      </c>
      <c r="J150" s="177" t="str">
        <f ca="1">IF(J$1&lt;'Data Bank'!$AD175,"",IF(J$1&gt;'Data Bank'!$AT175,"",IF(AND('Data Bank'!$AC175&lt;100,TODAY()&gt;'Data Bank'!$AT175),1,IF('Data Bank'!$AC175=100,3,IF('Data Bank'!$AC175=0,0,2)))))</f>
        <v/>
      </c>
      <c r="K150" s="177" t="str">
        <f ca="1">IF(K$1&lt;'Data Bank'!$AD175,"",IF(K$1&gt;'Data Bank'!$AT175,"",IF(AND('Data Bank'!$AC175&lt;100,TODAY()&gt;'Data Bank'!$AT175),1,IF('Data Bank'!$AC175=100,3,IF('Data Bank'!$AC175=0,0,2)))))</f>
        <v/>
      </c>
      <c r="L150" s="177" t="str">
        <f ca="1">IF(L$1&lt;'Data Bank'!$AD175,"",IF(L$1&gt;'Data Bank'!$AT175,"",IF(AND('Data Bank'!$AC175&lt;100,TODAY()&gt;'Data Bank'!$AT175),1,IF('Data Bank'!$AC175=100,3,IF('Data Bank'!$AC175=0,0,2)))))</f>
        <v/>
      </c>
      <c r="M150" s="177" t="str">
        <f ca="1">IF(M$1&lt;'Data Bank'!$AD175,"",IF(M$1&gt;'Data Bank'!$AT175,"",IF(AND('Data Bank'!$AC175&lt;100,TODAY()&gt;'Data Bank'!$AT175),1,IF('Data Bank'!$AC175=100,3,IF('Data Bank'!$AC175=0,0,2)))))</f>
        <v/>
      </c>
      <c r="N150" s="177" t="str">
        <f ca="1">IF(N$1&lt;'Data Bank'!$AD175,"",IF(N$1&gt;'Data Bank'!$AT175,"",IF(AND('Data Bank'!$AC175&lt;100,TODAY()&gt;'Data Bank'!$AT175),1,IF('Data Bank'!$AC175=100,3,IF('Data Bank'!$AC175=0,0,2)))))</f>
        <v/>
      </c>
      <c r="O150" s="177" t="str">
        <f ca="1">IF(O$1&lt;'Data Bank'!$AD175,"",IF(O$1&gt;'Data Bank'!$AT175,"",IF(AND('Data Bank'!$AC175&lt;100,TODAY()&gt;'Data Bank'!$AT175),1,IF('Data Bank'!$AC175=100,3,IF('Data Bank'!$AC175=0,0,2)))))</f>
        <v/>
      </c>
      <c r="P150" s="177" t="str">
        <f ca="1">IF(P$1&lt;'Data Bank'!$AD175,"",IF(P$1&gt;'Data Bank'!$AT175,"",IF(AND('Data Bank'!$AC175&lt;100,TODAY()&gt;'Data Bank'!$AT175),1,IF('Data Bank'!$AC175=100,3,IF('Data Bank'!$AC175=0,0,2)))))</f>
        <v/>
      </c>
      <c r="Q150" s="177" t="str">
        <f ca="1">IF(Q$1&lt;'Data Bank'!$AD175,"",IF(Q$1&gt;'Data Bank'!$AT175,"",IF(AND('Data Bank'!$AC175&lt;100,TODAY()&gt;'Data Bank'!$AT175),1,IF('Data Bank'!$AC175=100,3,IF('Data Bank'!$AC175=0,0,2)))))</f>
        <v/>
      </c>
      <c r="R150" s="177" t="str">
        <f ca="1">IF(R$1&lt;'Data Bank'!$AD175,"",IF(R$1&gt;'Data Bank'!$AT175,"",IF(AND('Data Bank'!$AC175&lt;100,TODAY()&gt;'Data Bank'!$AT175),1,IF('Data Bank'!$AC175=100,3,IF('Data Bank'!$AC175=0,0,2)))))</f>
        <v/>
      </c>
    </row>
    <row r="151" spans="1:18">
      <c r="A151" s="115" t="str">
        <f>'Data Bank'!E176</f>
        <v>Bahria P25</v>
      </c>
      <c r="B151" s="178">
        <f ca="1">IF(B$1&lt;'Data Bank'!$AD176,"",IF(B$1&gt;'Data Bank'!$AT176,"",IF(AND('Data Bank'!$AC176&lt;100,TODAY()&gt;'Data Bank'!$AT176),1,IF('Data Bank'!$AC176=100,3,IF('Data Bank'!$AC176=0,0,2)))))</f>
        <v>0</v>
      </c>
      <c r="C151" s="178">
        <f ca="1">IF(C$1&lt;'Data Bank'!$AD176,"",IF(C$1&gt;'Data Bank'!$AT176,"",IF(AND('Data Bank'!$AC176&lt;100,TODAY()&gt;'Data Bank'!$AT176),1,IF('Data Bank'!$AC176=100,3,IF('Data Bank'!$AC176=0,0,2)))))</f>
        <v>0</v>
      </c>
      <c r="D151" s="178">
        <f ca="1">IF(D$1&lt;'Data Bank'!$AD176,"",IF(D$1&gt;'Data Bank'!$AT176,"",IF(AND('Data Bank'!$AC176&lt;100,TODAY()&gt;'Data Bank'!$AT176),1,IF('Data Bank'!$AC176=100,3,IF('Data Bank'!$AC176=0,0,2)))))</f>
        <v>0</v>
      </c>
      <c r="E151" s="178">
        <f ca="1">IF(E$1&lt;'Data Bank'!$AD176,"",IF(E$1&gt;'Data Bank'!$AT176,"",IF(AND('Data Bank'!$AC176&lt;100,TODAY()&gt;'Data Bank'!$AT176),1,IF('Data Bank'!$AC176=100,3,IF('Data Bank'!$AC176=0,0,2)))))</f>
        <v>0</v>
      </c>
      <c r="F151" s="178">
        <f ca="1">IF(F$1&lt;'Data Bank'!$AD176,"",IF(F$1&gt;'Data Bank'!$AT176,"",IF(AND('Data Bank'!$AC176&lt;100,TODAY()&gt;'Data Bank'!$AT176),1,IF('Data Bank'!$AC176=100,3,IF('Data Bank'!$AC176=0,0,2)))))</f>
        <v>0</v>
      </c>
      <c r="G151" s="178">
        <f ca="1">IF(G$1&lt;'Data Bank'!$AD176,"",IF(G$1&gt;'Data Bank'!$AT176,"",IF(AND('Data Bank'!$AC176&lt;100,TODAY()&gt;'Data Bank'!$AT176),1,IF('Data Bank'!$AC176=100,3,IF('Data Bank'!$AC176=0,0,2)))))</f>
        <v>0</v>
      </c>
      <c r="H151" s="178">
        <f ca="1">IF(H$1&lt;'Data Bank'!$AD176,"",IF(H$1&gt;'Data Bank'!$AT176,"",IF(AND('Data Bank'!$AC176&lt;100,TODAY()&gt;'Data Bank'!$AT176),1,IF('Data Bank'!$AC176=100,3,IF('Data Bank'!$AC176=0,0,2)))))</f>
        <v>0</v>
      </c>
      <c r="I151" s="178">
        <f ca="1">IF(I$1&lt;'Data Bank'!$AD176,"",IF(I$1&gt;'Data Bank'!$AT176,"",IF(AND('Data Bank'!$AC176&lt;100,TODAY()&gt;'Data Bank'!$AT176),1,IF('Data Bank'!$AC176=100,3,IF('Data Bank'!$AC176=0,0,2)))))</f>
        <v>0</v>
      </c>
      <c r="J151" s="177" t="str">
        <f ca="1">IF(J$1&lt;'Data Bank'!$AD176,"",IF(J$1&gt;'Data Bank'!$AT176,"",IF(AND('Data Bank'!$AC176&lt;100,TODAY()&gt;'Data Bank'!$AT176),1,IF('Data Bank'!$AC176=100,3,IF('Data Bank'!$AC176=0,0,2)))))</f>
        <v/>
      </c>
      <c r="K151" s="177" t="str">
        <f ca="1">IF(K$1&lt;'Data Bank'!$AD176,"",IF(K$1&gt;'Data Bank'!$AT176,"",IF(AND('Data Bank'!$AC176&lt;100,TODAY()&gt;'Data Bank'!$AT176),1,IF('Data Bank'!$AC176=100,3,IF('Data Bank'!$AC176=0,0,2)))))</f>
        <v/>
      </c>
      <c r="L151" s="177" t="str">
        <f ca="1">IF(L$1&lt;'Data Bank'!$AD176,"",IF(L$1&gt;'Data Bank'!$AT176,"",IF(AND('Data Bank'!$AC176&lt;100,TODAY()&gt;'Data Bank'!$AT176),1,IF('Data Bank'!$AC176=100,3,IF('Data Bank'!$AC176=0,0,2)))))</f>
        <v/>
      </c>
      <c r="M151" s="177" t="str">
        <f ca="1">IF(M$1&lt;'Data Bank'!$AD176,"",IF(M$1&gt;'Data Bank'!$AT176,"",IF(AND('Data Bank'!$AC176&lt;100,TODAY()&gt;'Data Bank'!$AT176),1,IF('Data Bank'!$AC176=100,3,IF('Data Bank'!$AC176=0,0,2)))))</f>
        <v/>
      </c>
      <c r="N151" s="177" t="str">
        <f ca="1">IF(N$1&lt;'Data Bank'!$AD176,"",IF(N$1&gt;'Data Bank'!$AT176,"",IF(AND('Data Bank'!$AC176&lt;100,TODAY()&gt;'Data Bank'!$AT176),1,IF('Data Bank'!$AC176=100,3,IF('Data Bank'!$AC176=0,0,2)))))</f>
        <v/>
      </c>
      <c r="O151" s="177" t="str">
        <f ca="1">IF(O$1&lt;'Data Bank'!$AD176,"",IF(O$1&gt;'Data Bank'!$AT176,"",IF(AND('Data Bank'!$AC176&lt;100,TODAY()&gt;'Data Bank'!$AT176),1,IF('Data Bank'!$AC176=100,3,IF('Data Bank'!$AC176=0,0,2)))))</f>
        <v/>
      </c>
      <c r="P151" s="177" t="str">
        <f ca="1">IF(P$1&lt;'Data Bank'!$AD176,"",IF(P$1&gt;'Data Bank'!$AT176,"",IF(AND('Data Bank'!$AC176&lt;100,TODAY()&gt;'Data Bank'!$AT176),1,IF('Data Bank'!$AC176=100,3,IF('Data Bank'!$AC176=0,0,2)))))</f>
        <v/>
      </c>
      <c r="Q151" s="177" t="str">
        <f ca="1">IF(Q$1&lt;'Data Bank'!$AD176,"",IF(Q$1&gt;'Data Bank'!$AT176,"",IF(AND('Data Bank'!$AC176&lt;100,TODAY()&gt;'Data Bank'!$AT176),1,IF('Data Bank'!$AC176=100,3,IF('Data Bank'!$AC176=0,0,2)))))</f>
        <v/>
      </c>
      <c r="R151" s="177" t="str">
        <f ca="1">IF(R$1&lt;'Data Bank'!$AD176,"",IF(R$1&gt;'Data Bank'!$AT176,"",IF(AND('Data Bank'!$AC176&lt;100,TODAY()&gt;'Data Bank'!$AT176),1,IF('Data Bank'!$AC176=100,3,IF('Data Bank'!$AC176=0,0,2)))))</f>
        <v/>
      </c>
    </row>
    <row r="152" spans="1:18">
      <c r="A152" s="115" t="str">
        <f>'Data Bank'!E179</f>
        <v>Bahria P6</v>
      </c>
      <c r="B152" s="178">
        <f ca="1">IF(B$1&lt;'Data Bank'!$AD179,"",IF(B$1&gt;'Data Bank'!$AT179,"",IF(AND('Data Bank'!$AC179&lt;100,TODAY()&gt;'Data Bank'!$AT179),1,IF('Data Bank'!$AC179=100,3,IF('Data Bank'!$AC179=0,0,2)))))</f>
        <v>0</v>
      </c>
      <c r="C152" s="178">
        <f ca="1">IF(C$1&lt;'Data Bank'!$AD179,"",IF(C$1&gt;'Data Bank'!$AT179,"",IF(AND('Data Bank'!$AC179&lt;100,TODAY()&gt;'Data Bank'!$AT179),1,IF('Data Bank'!$AC179=100,3,IF('Data Bank'!$AC179=0,0,2)))))</f>
        <v>0</v>
      </c>
      <c r="D152" s="178">
        <f ca="1">IF(D$1&lt;'Data Bank'!$AD179,"",IF(D$1&gt;'Data Bank'!$AT179,"",IF(AND('Data Bank'!$AC179&lt;100,TODAY()&gt;'Data Bank'!$AT179),1,IF('Data Bank'!$AC179=100,3,IF('Data Bank'!$AC179=0,0,2)))))</f>
        <v>0</v>
      </c>
      <c r="E152" s="178">
        <f ca="1">IF(E$1&lt;'Data Bank'!$AD179,"",IF(E$1&gt;'Data Bank'!$AT179,"",IF(AND('Data Bank'!$AC179&lt;100,TODAY()&gt;'Data Bank'!$AT179),1,IF('Data Bank'!$AC179=100,3,IF('Data Bank'!$AC179=0,0,2)))))</f>
        <v>0</v>
      </c>
      <c r="F152" s="178">
        <f ca="1">IF(F$1&lt;'Data Bank'!$AD179,"",IF(F$1&gt;'Data Bank'!$AT179,"",IF(AND('Data Bank'!$AC179&lt;100,TODAY()&gt;'Data Bank'!$AT179),1,IF('Data Bank'!$AC179=100,3,IF('Data Bank'!$AC179=0,0,2)))))</f>
        <v>0</v>
      </c>
      <c r="G152" s="178">
        <f ca="1">IF(G$1&lt;'Data Bank'!$AD179,"",IF(G$1&gt;'Data Bank'!$AT179,"",IF(AND('Data Bank'!$AC179&lt;100,TODAY()&gt;'Data Bank'!$AT179),1,IF('Data Bank'!$AC179=100,3,IF('Data Bank'!$AC179=0,0,2)))))</f>
        <v>0</v>
      </c>
      <c r="H152" s="178">
        <f ca="1">IF(H$1&lt;'Data Bank'!$AD179,"",IF(H$1&gt;'Data Bank'!$AT179,"",IF(AND('Data Bank'!$AC179&lt;100,TODAY()&gt;'Data Bank'!$AT179),1,IF('Data Bank'!$AC179=100,3,IF('Data Bank'!$AC179=0,0,2)))))</f>
        <v>0</v>
      </c>
      <c r="I152" s="178">
        <f ca="1">IF(I$1&lt;'Data Bank'!$AD179,"",IF(I$1&gt;'Data Bank'!$AT179,"",IF(AND('Data Bank'!$AC179&lt;100,TODAY()&gt;'Data Bank'!$AT179),1,IF('Data Bank'!$AC179=100,3,IF('Data Bank'!$AC179=0,0,2)))))</f>
        <v>0</v>
      </c>
      <c r="J152" s="177" t="str">
        <f ca="1">IF(J$1&lt;'Data Bank'!$AD179,"",IF(J$1&gt;'Data Bank'!$AT179,"",IF(AND('Data Bank'!$AC179&lt;100,TODAY()&gt;'Data Bank'!$AT179),1,IF('Data Bank'!$AC179=100,3,IF('Data Bank'!$AC179=0,0,2)))))</f>
        <v/>
      </c>
      <c r="K152" s="177" t="str">
        <f ca="1">IF(K$1&lt;'Data Bank'!$AD179,"",IF(K$1&gt;'Data Bank'!$AT179,"",IF(AND('Data Bank'!$AC179&lt;100,TODAY()&gt;'Data Bank'!$AT179),1,IF('Data Bank'!$AC179=100,3,IF('Data Bank'!$AC179=0,0,2)))))</f>
        <v/>
      </c>
      <c r="L152" s="177" t="str">
        <f ca="1">IF(L$1&lt;'Data Bank'!$AD179,"",IF(L$1&gt;'Data Bank'!$AT179,"",IF(AND('Data Bank'!$AC179&lt;100,TODAY()&gt;'Data Bank'!$AT179),1,IF('Data Bank'!$AC179=100,3,IF('Data Bank'!$AC179=0,0,2)))))</f>
        <v/>
      </c>
      <c r="M152" s="177" t="str">
        <f ca="1">IF(M$1&lt;'Data Bank'!$AD179,"",IF(M$1&gt;'Data Bank'!$AT179,"",IF(AND('Data Bank'!$AC179&lt;100,TODAY()&gt;'Data Bank'!$AT179),1,IF('Data Bank'!$AC179=100,3,IF('Data Bank'!$AC179=0,0,2)))))</f>
        <v/>
      </c>
      <c r="N152" s="177" t="str">
        <f ca="1">IF(N$1&lt;'Data Bank'!$AD179,"",IF(N$1&gt;'Data Bank'!$AT179,"",IF(AND('Data Bank'!$AC179&lt;100,TODAY()&gt;'Data Bank'!$AT179),1,IF('Data Bank'!$AC179=100,3,IF('Data Bank'!$AC179=0,0,2)))))</f>
        <v/>
      </c>
      <c r="O152" s="177" t="str">
        <f ca="1">IF(O$1&lt;'Data Bank'!$AD179,"",IF(O$1&gt;'Data Bank'!$AT179,"",IF(AND('Data Bank'!$AC179&lt;100,TODAY()&gt;'Data Bank'!$AT179),1,IF('Data Bank'!$AC179=100,3,IF('Data Bank'!$AC179=0,0,2)))))</f>
        <v/>
      </c>
      <c r="P152" s="177" t="str">
        <f ca="1">IF(P$1&lt;'Data Bank'!$AD179,"",IF(P$1&gt;'Data Bank'!$AT179,"",IF(AND('Data Bank'!$AC179&lt;100,TODAY()&gt;'Data Bank'!$AT179),1,IF('Data Bank'!$AC179=100,3,IF('Data Bank'!$AC179=0,0,2)))))</f>
        <v/>
      </c>
      <c r="Q152" s="177" t="str">
        <f ca="1">IF(Q$1&lt;'Data Bank'!$AD179,"",IF(Q$1&gt;'Data Bank'!$AT179,"",IF(AND('Data Bank'!$AC179&lt;100,TODAY()&gt;'Data Bank'!$AT179),1,IF('Data Bank'!$AC179=100,3,IF('Data Bank'!$AC179=0,0,2)))))</f>
        <v/>
      </c>
      <c r="R152" s="177" t="str">
        <f ca="1">IF(R$1&lt;'Data Bank'!$AD179,"",IF(R$1&gt;'Data Bank'!$AT179,"",IF(AND('Data Bank'!$AC179&lt;100,TODAY()&gt;'Data Bank'!$AT179),1,IF('Data Bank'!$AC179=100,3,IF('Data Bank'!$AC179=0,0,2)))))</f>
        <v/>
      </c>
    </row>
    <row r="153" spans="1:18">
      <c r="A153" s="115" t="str">
        <f>'Data Bank'!E180</f>
        <v>Bahria P8</v>
      </c>
      <c r="B153" s="178">
        <f ca="1">IF(B$1&lt;'Data Bank'!$AD180,"",IF(B$1&gt;'Data Bank'!$AT180,"",IF(AND('Data Bank'!$AC180&lt;100,TODAY()&gt;'Data Bank'!$AT180),1,IF('Data Bank'!$AC180=100,3,IF('Data Bank'!$AC180=0,0,2)))))</f>
        <v>0</v>
      </c>
      <c r="C153" s="178">
        <f ca="1">IF(C$1&lt;'Data Bank'!$AD180,"",IF(C$1&gt;'Data Bank'!$AT180,"",IF(AND('Data Bank'!$AC180&lt;100,TODAY()&gt;'Data Bank'!$AT180),1,IF('Data Bank'!$AC180=100,3,IF('Data Bank'!$AC180=0,0,2)))))</f>
        <v>0</v>
      </c>
      <c r="D153" s="178">
        <f ca="1">IF(D$1&lt;'Data Bank'!$AD180,"",IF(D$1&gt;'Data Bank'!$AT180,"",IF(AND('Data Bank'!$AC180&lt;100,TODAY()&gt;'Data Bank'!$AT180),1,IF('Data Bank'!$AC180=100,3,IF('Data Bank'!$AC180=0,0,2)))))</f>
        <v>0</v>
      </c>
      <c r="E153" s="178">
        <f ca="1">IF(E$1&lt;'Data Bank'!$AD180,"",IF(E$1&gt;'Data Bank'!$AT180,"",IF(AND('Data Bank'!$AC180&lt;100,TODAY()&gt;'Data Bank'!$AT180),1,IF('Data Bank'!$AC180=100,3,IF('Data Bank'!$AC180=0,0,2)))))</f>
        <v>0</v>
      </c>
      <c r="F153" s="178">
        <f ca="1">IF(F$1&lt;'Data Bank'!$AD180,"",IF(F$1&gt;'Data Bank'!$AT180,"",IF(AND('Data Bank'!$AC180&lt;100,TODAY()&gt;'Data Bank'!$AT180),1,IF('Data Bank'!$AC180=100,3,IF('Data Bank'!$AC180=0,0,2)))))</f>
        <v>0</v>
      </c>
      <c r="G153" s="178">
        <f ca="1">IF(G$1&lt;'Data Bank'!$AD180,"",IF(G$1&gt;'Data Bank'!$AT180,"",IF(AND('Data Bank'!$AC180&lt;100,TODAY()&gt;'Data Bank'!$AT180),1,IF('Data Bank'!$AC180=100,3,IF('Data Bank'!$AC180=0,0,2)))))</f>
        <v>0</v>
      </c>
      <c r="H153" s="178">
        <f ca="1">IF(H$1&lt;'Data Bank'!$AD180,"",IF(H$1&gt;'Data Bank'!$AT180,"",IF(AND('Data Bank'!$AC180&lt;100,TODAY()&gt;'Data Bank'!$AT180),1,IF('Data Bank'!$AC180=100,3,IF('Data Bank'!$AC180=0,0,2)))))</f>
        <v>0</v>
      </c>
      <c r="I153" s="178">
        <f ca="1">IF(I$1&lt;'Data Bank'!$AD180,"",IF(I$1&gt;'Data Bank'!$AT180,"",IF(AND('Data Bank'!$AC180&lt;100,TODAY()&gt;'Data Bank'!$AT180),1,IF('Data Bank'!$AC180=100,3,IF('Data Bank'!$AC180=0,0,2)))))</f>
        <v>0</v>
      </c>
      <c r="J153" s="177" t="str">
        <f ca="1">IF(J$1&lt;'Data Bank'!$AD180,"",IF(J$1&gt;'Data Bank'!$AT180,"",IF(AND('Data Bank'!$AC180&lt;100,TODAY()&gt;'Data Bank'!$AT180),1,IF('Data Bank'!$AC180=100,3,IF('Data Bank'!$AC180=0,0,2)))))</f>
        <v/>
      </c>
      <c r="K153" s="177" t="str">
        <f ca="1">IF(K$1&lt;'Data Bank'!$AD180,"",IF(K$1&gt;'Data Bank'!$AT180,"",IF(AND('Data Bank'!$AC180&lt;100,TODAY()&gt;'Data Bank'!$AT180),1,IF('Data Bank'!$AC180=100,3,IF('Data Bank'!$AC180=0,0,2)))))</f>
        <v/>
      </c>
      <c r="L153" s="177" t="str">
        <f ca="1">IF(L$1&lt;'Data Bank'!$AD180,"",IF(L$1&gt;'Data Bank'!$AT180,"",IF(AND('Data Bank'!$AC180&lt;100,TODAY()&gt;'Data Bank'!$AT180),1,IF('Data Bank'!$AC180=100,3,IF('Data Bank'!$AC180=0,0,2)))))</f>
        <v/>
      </c>
      <c r="M153" s="177" t="str">
        <f ca="1">IF(M$1&lt;'Data Bank'!$AD180,"",IF(M$1&gt;'Data Bank'!$AT180,"",IF(AND('Data Bank'!$AC180&lt;100,TODAY()&gt;'Data Bank'!$AT180),1,IF('Data Bank'!$AC180=100,3,IF('Data Bank'!$AC180=0,0,2)))))</f>
        <v/>
      </c>
      <c r="N153" s="177" t="str">
        <f ca="1">IF(N$1&lt;'Data Bank'!$AD180,"",IF(N$1&gt;'Data Bank'!$AT180,"",IF(AND('Data Bank'!$AC180&lt;100,TODAY()&gt;'Data Bank'!$AT180),1,IF('Data Bank'!$AC180=100,3,IF('Data Bank'!$AC180=0,0,2)))))</f>
        <v/>
      </c>
      <c r="O153" s="177" t="str">
        <f ca="1">IF(O$1&lt;'Data Bank'!$AD180,"",IF(O$1&gt;'Data Bank'!$AT180,"",IF(AND('Data Bank'!$AC180&lt;100,TODAY()&gt;'Data Bank'!$AT180),1,IF('Data Bank'!$AC180=100,3,IF('Data Bank'!$AC180=0,0,2)))))</f>
        <v/>
      </c>
      <c r="P153" s="177" t="str">
        <f ca="1">IF(P$1&lt;'Data Bank'!$AD180,"",IF(P$1&gt;'Data Bank'!$AT180,"",IF(AND('Data Bank'!$AC180&lt;100,TODAY()&gt;'Data Bank'!$AT180),1,IF('Data Bank'!$AC180=100,3,IF('Data Bank'!$AC180=0,0,2)))))</f>
        <v/>
      </c>
      <c r="Q153" s="177" t="str">
        <f ca="1">IF(Q$1&lt;'Data Bank'!$AD180,"",IF(Q$1&gt;'Data Bank'!$AT180,"",IF(AND('Data Bank'!$AC180&lt;100,TODAY()&gt;'Data Bank'!$AT180),1,IF('Data Bank'!$AC180=100,3,IF('Data Bank'!$AC180=0,0,2)))))</f>
        <v/>
      </c>
      <c r="R153" s="177" t="str">
        <f ca="1">IF(R$1&lt;'Data Bank'!$AD180,"",IF(R$1&gt;'Data Bank'!$AT180,"",IF(AND('Data Bank'!$AC180&lt;100,TODAY()&gt;'Data Bank'!$AT180),1,IF('Data Bank'!$AC180=100,3,IF('Data Bank'!$AC180=0,0,2)))))</f>
        <v/>
      </c>
    </row>
    <row r="154" spans="1:18">
      <c r="A154" s="115" t="str">
        <f>'Data Bank'!E181</f>
        <v>Bahria P9</v>
      </c>
      <c r="B154" s="178">
        <f ca="1">IF(B$1&lt;'Data Bank'!$AD181,"",IF(B$1&gt;'Data Bank'!$AT181,"",IF(AND('Data Bank'!$AC181&lt;100,TODAY()&gt;'Data Bank'!$AT181),1,IF('Data Bank'!$AC181=100,3,IF('Data Bank'!$AC181=0,0,2)))))</f>
        <v>0</v>
      </c>
      <c r="C154" s="178">
        <f ca="1">IF(C$1&lt;'Data Bank'!$AD181,"",IF(C$1&gt;'Data Bank'!$AT181,"",IF(AND('Data Bank'!$AC181&lt;100,TODAY()&gt;'Data Bank'!$AT181),1,IF('Data Bank'!$AC181=100,3,IF('Data Bank'!$AC181=0,0,2)))))</f>
        <v>0</v>
      </c>
      <c r="D154" s="178">
        <f ca="1">IF(D$1&lt;'Data Bank'!$AD181,"",IF(D$1&gt;'Data Bank'!$AT181,"",IF(AND('Data Bank'!$AC181&lt;100,TODAY()&gt;'Data Bank'!$AT181),1,IF('Data Bank'!$AC181=100,3,IF('Data Bank'!$AC181=0,0,2)))))</f>
        <v>0</v>
      </c>
      <c r="E154" s="178">
        <f ca="1">IF(E$1&lt;'Data Bank'!$AD181,"",IF(E$1&gt;'Data Bank'!$AT181,"",IF(AND('Data Bank'!$AC181&lt;100,TODAY()&gt;'Data Bank'!$AT181),1,IF('Data Bank'!$AC181=100,3,IF('Data Bank'!$AC181=0,0,2)))))</f>
        <v>0</v>
      </c>
      <c r="F154" s="178">
        <f ca="1">IF(F$1&lt;'Data Bank'!$AD181,"",IF(F$1&gt;'Data Bank'!$AT181,"",IF(AND('Data Bank'!$AC181&lt;100,TODAY()&gt;'Data Bank'!$AT181),1,IF('Data Bank'!$AC181=100,3,IF('Data Bank'!$AC181=0,0,2)))))</f>
        <v>0</v>
      </c>
      <c r="G154" s="178">
        <f ca="1">IF(G$1&lt;'Data Bank'!$AD181,"",IF(G$1&gt;'Data Bank'!$AT181,"",IF(AND('Data Bank'!$AC181&lt;100,TODAY()&gt;'Data Bank'!$AT181),1,IF('Data Bank'!$AC181=100,3,IF('Data Bank'!$AC181=0,0,2)))))</f>
        <v>0</v>
      </c>
      <c r="H154" s="178">
        <f ca="1">IF(H$1&lt;'Data Bank'!$AD181,"",IF(H$1&gt;'Data Bank'!$AT181,"",IF(AND('Data Bank'!$AC181&lt;100,TODAY()&gt;'Data Bank'!$AT181),1,IF('Data Bank'!$AC181=100,3,IF('Data Bank'!$AC181=0,0,2)))))</f>
        <v>0</v>
      </c>
      <c r="I154" s="178">
        <f ca="1">IF(I$1&lt;'Data Bank'!$AD181,"",IF(I$1&gt;'Data Bank'!$AT181,"",IF(AND('Data Bank'!$AC181&lt;100,TODAY()&gt;'Data Bank'!$AT181),1,IF('Data Bank'!$AC181=100,3,IF('Data Bank'!$AC181=0,0,2)))))</f>
        <v>0</v>
      </c>
      <c r="J154" s="177" t="str">
        <f ca="1">IF(J$1&lt;'Data Bank'!$AD181,"",IF(J$1&gt;'Data Bank'!$AT181,"",IF(AND('Data Bank'!$AC181&lt;100,TODAY()&gt;'Data Bank'!$AT181),1,IF('Data Bank'!$AC181=100,3,IF('Data Bank'!$AC181=0,0,2)))))</f>
        <v/>
      </c>
      <c r="K154" s="177" t="str">
        <f ca="1">IF(K$1&lt;'Data Bank'!$AD181,"",IF(K$1&gt;'Data Bank'!$AT181,"",IF(AND('Data Bank'!$AC181&lt;100,TODAY()&gt;'Data Bank'!$AT181),1,IF('Data Bank'!$AC181=100,3,IF('Data Bank'!$AC181=0,0,2)))))</f>
        <v/>
      </c>
      <c r="L154" s="177" t="str">
        <f ca="1">IF(L$1&lt;'Data Bank'!$AD181,"",IF(L$1&gt;'Data Bank'!$AT181,"",IF(AND('Data Bank'!$AC181&lt;100,TODAY()&gt;'Data Bank'!$AT181),1,IF('Data Bank'!$AC181=100,3,IF('Data Bank'!$AC181=0,0,2)))))</f>
        <v/>
      </c>
      <c r="M154" s="177" t="str">
        <f ca="1">IF(M$1&lt;'Data Bank'!$AD181,"",IF(M$1&gt;'Data Bank'!$AT181,"",IF(AND('Data Bank'!$AC181&lt;100,TODAY()&gt;'Data Bank'!$AT181),1,IF('Data Bank'!$AC181=100,3,IF('Data Bank'!$AC181=0,0,2)))))</f>
        <v/>
      </c>
      <c r="N154" s="177" t="str">
        <f ca="1">IF(N$1&lt;'Data Bank'!$AD181,"",IF(N$1&gt;'Data Bank'!$AT181,"",IF(AND('Data Bank'!$AC181&lt;100,TODAY()&gt;'Data Bank'!$AT181),1,IF('Data Bank'!$AC181=100,3,IF('Data Bank'!$AC181=0,0,2)))))</f>
        <v/>
      </c>
      <c r="O154" s="177" t="str">
        <f ca="1">IF(O$1&lt;'Data Bank'!$AD181,"",IF(O$1&gt;'Data Bank'!$AT181,"",IF(AND('Data Bank'!$AC181&lt;100,TODAY()&gt;'Data Bank'!$AT181),1,IF('Data Bank'!$AC181=100,3,IF('Data Bank'!$AC181=0,0,2)))))</f>
        <v/>
      </c>
      <c r="P154" s="177" t="str">
        <f ca="1">IF(P$1&lt;'Data Bank'!$AD181,"",IF(P$1&gt;'Data Bank'!$AT181,"",IF(AND('Data Bank'!$AC181&lt;100,TODAY()&gt;'Data Bank'!$AT181),1,IF('Data Bank'!$AC181=100,3,IF('Data Bank'!$AC181=0,0,2)))))</f>
        <v/>
      </c>
      <c r="Q154" s="177" t="str">
        <f ca="1">IF(Q$1&lt;'Data Bank'!$AD181,"",IF(Q$1&gt;'Data Bank'!$AT181,"",IF(AND('Data Bank'!$AC181&lt;100,TODAY()&gt;'Data Bank'!$AT181),1,IF('Data Bank'!$AC181=100,3,IF('Data Bank'!$AC181=0,0,2)))))</f>
        <v/>
      </c>
      <c r="R154" s="177" t="str">
        <f ca="1">IF(R$1&lt;'Data Bank'!$AD181,"",IF(R$1&gt;'Data Bank'!$AT181,"",IF(AND('Data Bank'!$AC181&lt;100,TODAY()&gt;'Data Bank'!$AT181),1,IF('Data Bank'!$AC181=100,3,IF('Data Bank'!$AC181=0,0,2)))))</f>
        <v/>
      </c>
    </row>
    <row r="155" spans="1:18">
      <c r="A155" s="115" t="str">
        <f>'Data Bank'!E182</f>
        <v>Gulberg</v>
      </c>
      <c r="B155" s="178">
        <f ca="1">IF(B$1&lt;'Data Bank'!$AD182,"",IF(B$1&gt;'Data Bank'!$AT182,"",IF(AND('Data Bank'!$AC182&lt;100,TODAY()&gt;'Data Bank'!$AT182),1,IF('Data Bank'!$AC182=100,3,IF('Data Bank'!$AC182=0,0,2)))))</f>
        <v>0</v>
      </c>
      <c r="C155" s="178">
        <f ca="1">IF(C$1&lt;'Data Bank'!$AD182,"",IF(C$1&gt;'Data Bank'!$AT182,"",IF(AND('Data Bank'!$AC182&lt;100,TODAY()&gt;'Data Bank'!$AT182),1,IF('Data Bank'!$AC182=100,3,IF('Data Bank'!$AC182=0,0,2)))))</f>
        <v>0</v>
      </c>
      <c r="D155" s="178">
        <f ca="1">IF(D$1&lt;'Data Bank'!$AD182,"",IF(D$1&gt;'Data Bank'!$AT182,"",IF(AND('Data Bank'!$AC182&lt;100,TODAY()&gt;'Data Bank'!$AT182),1,IF('Data Bank'!$AC182=100,3,IF('Data Bank'!$AC182=0,0,2)))))</f>
        <v>0</v>
      </c>
      <c r="E155" s="178">
        <f ca="1">IF(E$1&lt;'Data Bank'!$AD182,"",IF(E$1&gt;'Data Bank'!$AT182,"",IF(AND('Data Bank'!$AC182&lt;100,TODAY()&gt;'Data Bank'!$AT182),1,IF('Data Bank'!$AC182=100,3,IF('Data Bank'!$AC182=0,0,2)))))</f>
        <v>0</v>
      </c>
      <c r="F155" s="178">
        <f ca="1">IF(F$1&lt;'Data Bank'!$AD182,"",IF(F$1&gt;'Data Bank'!$AT182,"",IF(AND('Data Bank'!$AC182&lt;100,TODAY()&gt;'Data Bank'!$AT182),1,IF('Data Bank'!$AC182=100,3,IF('Data Bank'!$AC182=0,0,2)))))</f>
        <v>0</v>
      </c>
      <c r="G155" s="178">
        <f ca="1">IF(G$1&lt;'Data Bank'!$AD182,"",IF(G$1&gt;'Data Bank'!$AT182,"",IF(AND('Data Bank'!$AC182&lt;100,TODAY()&gt;'Data Bank'!$AT182),1,IF('Data Bank'!$AC182=100,3,IF('Data Bank'!$AC182=0,0,2)))))</f>
        <v>0</v>
      </c>
      <c r="H155" s="178">
        <f ca="1">IF(H$1&lt;'Data Bank'!$AD182,"",IF(H$1&gt;'Data Bank'!$AT182,"",IF(AND('Data Bank'!$AC182&lt;100,TODAY()&gt;'Data Bank'!$AT182),1,IF('Data Bank'!$AC182=100,3,IF('Data Bank'!$AC182=0,0,2)))))</f>
        <v>0</v>
      </c>
      <c r="I155" s="178">
        <f ca="1">IF(I$1&lt;'Data Bank'!$AD182,"",IF(I$1&gt;'Data Bank'!$AT182,"",IF(AND('Data Bank'!$AC182&lt;100,TODAY()&gt;'Data Bank'!$AT182),1,IF('Data Bank'!$AC182=100,3,IF('Data Bank'!$AC182=0,0,2)))))</f>
        <v>0</v>
      </c>
      <c r="J155" s="177" t="str">
        <f ca="1">IF(J$1&lt;'Data Bank'!$AD182,"",IF(J$1&gt;'Data Bank'!$AT182,"",IF(AND('Data Bank'!$AC182&lt;100,TODAY()&gt;'Data Bank'!$AT182),1,IF('Data Bank'!$AC182=100,3,IF('Data Bank'!$AC182=0,0,2)))))</f>
        <v/>
      </c>
      <c r="K155" s="177" t="str">
        <f ca="1">IF(K$1&lt;'Data Bank'!$AD182,"",IF(K$1&gt;'Data Bank'!$AT182,"",IF(AND('Data Bank'!$AC182&lt;100,TODAY()&gt;'Data Bank'!$AT182),1,IF('Data Bank'!$AC182=100,3,IF('Data Bank'!$AC182=0,0,2)))))</f>
        <v/>
      </c>
      <c r="L155" s="177" t="str">
        <f ca="1">IF(L$1&lt;'Data Bank'!$AD182,"",IF(L$1&gt;'Data Bank'!$AT182,"",IF(AND('Data Bank'!$AC182&lt;100,TODAY()&gt;'Data Bank'!$AT182),1,IF('Data Bank'!$AC182=100,3,IF('Data Bank'!$AC182=0,0,2)))))</f>
        <v/>
      </c>
      <c r="M155" s="177" t="str">
        <f ca="1">IF(M$1&lt;'Data Bank'!$AD182,"",IF(M$1&gt;'Data Bank'!$AT182,"",IF(AND('Data Bank'!$AC182&lt;100,TODAY()&gt;'Data Bank'!$AT182),1,IF('Data Bank'!$AC182=100,3,IF('Data Bank'!$AC182=0,0,2)))))</f>
        <v/>
      </c>
      <c r="N155" s="177" t="str">
        <f ca="1">IF(N$1&lt;'Data Bank'!$AD182,"",IF(N$1&gt;'Data Bank'!$AT182,"",IF(AND('Data Bank'!$AC182&lt;100,TODAY()&gt;'Data Bank'!$AT182),1,IF('Data Bank'!$AC182=100,3,IF('Data Bank'!$AC182=0,0,2)))))</f>
        <v/>
      </c>
      <c r="O155" s="177" t="str">
        <f ca="1">IF(O$1&lt;'Data Bank'!$AD182,"",IF(O$1&gt;'Data Bank'!$AT182,"",IF(AND('Data Bank'!$AC182&lt;100,TODAY()&gt;'Data Bank'!$AT182),1,IF('Data Bank'!$AC182=100,3,IF('Data Bank'!$AC182=0,0,2)))))</f>
        <v/>
      </c>
      <c r="P155" s="177" t="str">
        <f ca="1">IF(P$1&lt;'Data Bank'!$AD182,"",IF(P$1&gt;'Data Bank'!$AT182,"",IF(AND('Data Bank'!$AC182&lt;100,TODAY()&gt;'Data Bank'!$AT182),1,IF('Data Bank'!$AC182=100,3,IF('Data Bank'!$AC182=0,0,2)))))</f>
        <v/>
      </c>
      <c r="Q155" s="177" t="str">
        <f ca="1">IF(Q$1&lt;'Data Bank'!$AD182,"",IF(Q$1&gt;'Data Bank'!$AT182,"",IF(AND('Data Bank'!$AC182&lt;100,TODAY()&gt;'Data Bank'!$AT182),1,IF('Data Bank'!$AC182=100,3,IF('Data Bank'!$AC182=0,0,2)))))</f>
        <v/>
      </c>
      <c r="R155" s="177" t="str">
        <f ca="1">IF(R$1&lt;'Data Bank'!$AD182,"",IF(R$1&gt;'Data Bank'!$AT182,"",IF(AND('Data Bank'!$AC182&lt;100,TODAY()&gt;'Data Bank'!$AT182),1,IF('Data Bank'!$AC182=100,3,IF('Data Bank'!$AC182=0,0,2)))))</f>
        <v/>
      </c>
    </row>
    <row r="156" spans="1:18">
      <c r="A156" s="115" t="str">
        <f>'Data Bank'!E183</f>
        <v>Bajwa Colony</v>
      </c>
      <c r="B156" s="178">
        <f ca="1">IF(B$1&lt;'Data Bank'!$AD183,"",IF(B$1&gt;'Data Bank'!$AT183,"",IF(AND('Data Bank'!$AC183&lt;100,TODAY()&gt;'Data Bank'!$AT183),1,IF('Data Bank'!$AC183=100,3,IF('Data Bank'!$AC183=0,0,2)))))</f>
        <v>1</v>
      </c>
      <c r="C156" s="178">
        <f ca="1">IF(C$1&lt;'Data Bank'!$AD183,"",IF(C$1&gt;'Data Bank'!$AT183,"",IF(AND('Data Bank'!$AC183&lt;100,TODAY()&gt;'Data Bank'!$AT183),1,IF('Data Bank'!$AC183=100,3,IF('Data Bank'!$AC183=0,0,2)))))</f>
        <v>1</v>
      </c>
      <c r="D156" s="178" t="str">
        <f ca="1">IF(D$1&lt;'Data Bank'!$AD183,"",IF(D$1&gt;'Data Bank'!$AT183,"",IF(AND('Data Bank'!$AC183&lt;100,TODAY()&gt;'Data Bank'!$AT183),1,IF('Data Bank'!$AC183=100,3,IF('Data Bank'!$AC183=0,0,2)))))</f>
        <v/>
      </c>
      <c r="E156" s="178" t="str">
        <f ca="1">IF(E$1&lt;'Data Bank'!$AD183,"",IF(E$1&gt;'Data Bank'!$AT183,"",IF(AND('Data Bank'!$AC183&lt;100,TODAY()&gt;'Data Bank'!$AT183),1,IF('Data Bank'!$AC183=100,3,IF('Data Bank'!$AC183=0,0,2)))))</f>
        <v/>
      </c>
      <c r="F156" s="178" t="str">
        <f ca="1">IF(F$1&lt;'Data Bank'!$AD183,"",IF(F$1&gt;'Data Bank'!$AT183,"",IF(AND('Data Bank'!$AC183&lt;100,TODAY()&gt;'Data Bank'!$AT183),1,IF('Data Bank'!$AC183=100,3,IF('Data Bank'!$AC183=0,0,2)))))</f>
        <v/>
      </c>
      <c r="G156" s="178" t="str">
        <f ca="1">IF(G$1&lt;'Data Bank'!$AD183,"",IF(G$1&gt;'Data Bank'!$AT183,"",IF(AND('Data Bank'!$AC183&lt;100,TODAY()&gt;'Data Bank'!$AT183),1,IF('Data Bank'!$AC183=100,3,IF('Data Bank'!$AC183=0,0,2)))))</f>
        <v/>
      </c>
      <c r="H156" s="178" t="str">
        <f ca="1">IF(H$1&lt;'Data Bank'!$AD183,"",IF(H$1&gt;'Data Bank'!$AT183,"",IF(AND('Data Bank'!$AC183&lt;100,TODAY()&gt;'Data Bank'!$AT183),1,IF('Data Bank'!$AC183=100,3,IF('Data Bank'!$AC183=0,0,2)))))</f>
        <v/>
      </c>
      <c r="I156" s="178" t="str">
        <f ca="1">IF(I$1&lt;'Data Bank'!$AD183,"",IF(I$1&gt;'Data Bank'!$AT183,"",IF(AND('Data Bank'!$AC183&lt;100,TODAY()&gt;'Data Bank'!$AT183),1,IF('Data Bank'!$AC183=100,3,IF('Data Bank'!$AC183=0,0,2)))))</f>
        <v/>
      </c>
      <c r="J156" s="177" t="str">
        <f ca="1">IF(J$1&lt;'Data Bank'!$AD183,"",IF(J$1&gt;'Data Bank'!$AT183,"",IF(AND('Data Bank'!$AC183&lt;100,TODAY()&gt;'Data Bank'!$AT183),1,IF('Data Bank'!$AC183=100,3,IF('Data Bank'!$AC183=0,0,2)))))</f>
        <v/>
      </c>
      <c r="K156" s="177" t="str">
        <f ca="1">IF(K$1&lt;'Data Bank'!$AD183,"",IF(K$1&gt;'Data Bank'!$AT183,"",IF(AND('Data Bank'!$AC183&lt;100,TODAY()&gt;'Data Bank'!$AT183),1,IF('Data Bank'!$AC183=100,3,IF('Data Bank'!$AC183=0,0,2)))))</f>
        <v/>
      </c>
      <c r="L156" s="177" t="str">
        <f ca="1">IF(L$1&lt;'Data Bank'!$AD183,"",IF(L$1&gt;'Data Bank'!$AT183,"",IF(AND('Data Bank'!$AC183&lt;100,TODAY()&gt;'Data Bank'!$AT183),1,IF('Data Bank'!$AC183=100,3,IF('Data Bank'!$AC183=0,0,2)))))</f>
        <v/>
      </c>
      <c r="M156" s="177" t="str">
        <f ca="1">IF(M$1&lt;'Data Bank'!$AD183,"",IF(M$1&gt;'Data Bank'!$AT183,"",IF(AND('Data Bank'!$AC183&lt;100,TODAY()&gt;'Data Bank'!$AT183),1,IF('Data Bank'!$AC183=100,3,IF('Data Bank'!$AC183=0,0,2)))))</f>
        <v/>
      </c>
      <c r="N156" s="177" t="str">
        <f ca="1">IF(N$1&lt;'Data Bank'!$AD183,"",IF(N$1&gt;'Data Bank'!$AT183,"",IF(AND('Data Bank'!$AC183&lt;100,TODAY()&gt;'Data Bank'!$AT183),1,IF('Data Bank'!$AC183=100,3,IF('Data Bank'!$AC183=0,0,2)))))</f>
        <v/>
      </c>
      <c r="O156" s="177" t="str">
        <f ca="1">IF(O$1&lt;'Data Bank'!$AD183,"",IF(O$1&gt;'Data Bank'!$AT183,"",IF(AND('Data Bank'!$AC183&lt;100,TODAY()&gt;'Data Bank'!$AT183),1,IF('Data Bank'!$AC183=100,3,IF('Data Bank'!$AC183=0,0,2)))))</f>
        <v/>
      </c>
      <c r="P156" s="177" t="str">
        <f ca="1">IF(P$1&lt;'Data Bank'!$AD183,"",IF(P$1&gt;'Data Bank'!$AT183,"",IF(AND('Data Bank'!$AC183&lt;100,TODAY()&gt;'Data Bank'!$AT183),1,IF('Data Bank'!$AC183=100,3,IF('Data Bank'!$AC183=0,0,2)))))</f>
        <v/>
      </c>
      <c r="Q156" s="177" t="str">
        <f ca="1">IF(Q$1&lt;'Data Bank'!$AD183,"",IF(Q$1&gt;'Data Bank'!$AT183,"",IF(AND('Data Bank'!$AC183&lt;100,TODAY()&gt;'Data Bank'!$AT183),1,IF('Data Bank'!$AC183=100,3,IF('Data Bank'!$AC183=0,0,2)))))</f>
        <v/>
      </c>
      <c r="R156" s="177" t="str">
        <f ca="1">IF(R$1&lt;'Data Bank'!$AD183,"",IF(R$1&gt;'Data Bank'!$AT183,"",IF(AND('Data Bank'!$AC183&lt;100,TODAY()&gt;'Data Bank'!$AT183),1,IF('Data Bank'!$AC183=100,3,IF('Data Bank'!$AC183=0,0,2)))))</f>
        <v/>
      </c>
    </row>
    <row r="157" spans="1:18">
      <c r="A157" s="115" t="str">
        <f>'Data Bank'!E184</f>
        <v>Bajwa Colony, Samad Pura Road,S</v>
      </c>
      <c r="B157" s="178">
        <f ca="1">IF(B$1&lt;'Data Bank'!$AD184,"",IF(B$1&gt;'Data Bank'!$AT184,"",IF(AND('Data Bank'!$AC184&lt;100,TODAY()&gt;'Data Bank'!$AT184),1,IF('Data Bank'!$AC184=100,3,IF('Data Bank'!$AC184=0,0,2)))))</f>
        <v>2</v>
      </c>
      <c r="C157" s="178">
        <f ca="1">IF(C$1&lt;'Data Bank'!$AD184,"",IF(C$1&gt;'Data Bank'!$AT184,"",IF(AND('Data Bank'!$AC184&lt;100,TODAY()&gt;'Data Bank'!$AT184),1,IF('Data Bank'!$AC184=100,3,IF('Data Bank'!$AC184=0,0,2)))))</f>
        <v>2</v>
      </c>
      <c r="D157" s="178">
        <f ca="1">IF(D$1&lt;'Data Bank'!$AD184,"",IF(D$1&gt;'Data Bank'!$AT184,"",IF(AND('Data Bank'!$AC184&lt;100,TODAY()&gt;'Data Bank'!$AT184),1,IF('Data Bank'!$AC184=100,3,IF('Data Bank'!$AC184=0,0,2)))))</f>
        <v>2</v>
      </c>
      <c r="E157" s="178">
        <f ca="1">IF(E$1&lt;'Data Bank'!$AD184,"",IF(E$1&gt;'Data Bank'!$AT184,"",IF(AND('Data Bank'!$AC184&lt;100,TODAY()&gt;'Data Bank'!$AT184),1,IF('Data Bank'!$AC184=100,3,IF('Data Bank'!$AC184=0,0,2)))))</f>
        <v>2</v>
      </c>
      <c r="F157" s="178">
        <f ca="1">IF(F$1&lt;'Data Bank'!$AD184,"",IF(F$1&gt;'Data Bank'!$AT184,"",IF(AND('Data Bank'!$AC184&lt;100,TODAY()&gt;'Data Bank'!$AT184),1,IF('Data Bank'!$AC184=100,3,IF('Data Bank'!$AC184=0,0,2)))))</f>
        <v>2</v>
      </c>
      <c r="G157" s="178">
        <f ca="1">IF(G$1&lt;'Data Bank'!$AD184,"",IF(G$1&gt;'Data Bank'!$AT184,"",IF(AND('Data Bank'!$AC184&lt;100,TODAY()&gt;'Data Bank'!$AT184),1,IF('Data Bank'!$AC184=100,3,IF('Data Bank'!$AC184=0,0,2)))))</f>
        <v>2</v>
      </c>
      <c r="H157" s="178">
        <f ca="1">IF(H$1&lt;'Data Bank'!$AD184,"",IF(H$1&gt;'Data Bank'!$AT184,"",IF(AND('Data Bank'!$AC184&lt;100,TODAY()&gt;'Data Bank'!$AT184),1,IF('Data Bank'!$AC184=100,3,IF('Data Bank'!$AC184=0,0,2)))))</f>
        <v>2</v>
      </c>
      <c r="I157" s="178">
        <f ca="1">IF(I$1&lt;'Data Bank'!$AD184,"",IF(I$1&gt;'Data Bank'!$AT184,"",IF(AND('Data Bank'!$AC184&lt;100,TODAY()&gt;'Data Bank'!$AT184),1,IF('Data Bank'!$AC184=100,3,IF('Data Bank'!$AC184=0,0,2)))))</f>
        <v>2</v>
      </c>
      <c r="J157" s="177">
        <f ca="1">IF(J$1&lt;'Data Bank'!$AD184,"",IF(J$1&gt;'Data Bank'!$AT184,"",IF(AND('Data Bank'!$AC184&lt;100,TODAY()&gt;'Data Bank'!$AT184),1,IF('Data Bank'!$AC184=100,3,IF('Data Bank'!$AC184=0,0,2)))))</f>
        <v>2</v>
      </c>
      <c r="K157" s="177">
        <f ca="1">IF(K$1&lt;'Data Bank'!$AD184,"",IF(K$1&gt;'Data Bank'!$AT184,"",IF(AND('Data Bank'!$AC184&lt;100,TODAY()&gt;'Data Bank'!$AT184),1,IF('Data Bank'!$AC184=100,3,IF('Data Bank'!$AC184=0,0,2)))))</f>
        <v>2</v>
      </c>
      <c r="L157" s="177">
        <f ca="1">IF(L$1&lt;'Data Bank'!$AD184,"",IF(L$1&gt;'Data Bank'!$AT184,"",IF(AND('Data Bank'!$AC184&lt;100,TODAY()&gt;'Data Bank'!$AT184),1,IF('Data Bank'!$AC184=100,3,IF('Data Bank'!$AC184=0,0,2)))))</f>
        <v>2</v>
      </c>
      <c r="M157" s="177">
        <f ca="1">IF(M$1&lt;'Data Bank'!$AD184,"",IF(M$1&gt;'Data Bank'!$AT184,"",IF(AND('Data Bank'!$AC184&lt;100,TODAY()&gt;'Data Bank'!$AT184),1,IF('Data Bank'!$AC184=100,3,IF('Data Bank'!$AC184=0,0,2)))))</f>
        <v>2</v>
      </c>
      <c r="N157" s="177">
        <f ca="1">IF(N$1&lt;'Data Bank'!$AD184,"",IF(N$1&gt;'Data Bank'!$AT184,"",IF(AND('Data Bank'!$AC184&lt;100,TODAY()&gt;'Data Bank'!$AT184),1,IF('Data Bank'!$AC184=100,3,IF('Data Bank'!$AC184=0,0,2)))))</f>
        <v>2</v>
      </c>
      <c r="O157" s="177">
        <f ca="1">IF(O$1&lt;'Data Bank'!$AD184,"",IF(O$1&gt;'Data Bank'!$AT184,"",IF(AND('Data Bank'!$AC184&lt;100,TODAY()&gt;'Data Bank'!$AT184),1,IF('Data Bank'!$AC184=100,3,IF('Data Bank'!$AC184=0,0,2)))))</f>
        <v>2</v>
      </c>
      <c r="P157" s="177">
        <f ca="1">IF(P$1&lt;'Data Bank'!$AD184,"",IF(P$1&gt;'Data Bank'!$AT184,"",IF(AND('Data Bank'!$AC184&lt;100,TODAY()&gt;'Data Bank'!$AT184),1,IF('Data Bank'!$AC184=100,3,IF('Data Bank'!$AC184=0,0,2)))))</f>
        <v>2</v>
      </c>
      <c r="Q157" s="177">
        <f ca="1">IF(Q$1&lt;'Data Bank'!$AD184,"",IF(Q$1&gt;'Data Bank'!$AT184,"",IF(AND('Data Bank'!$AC184&lt;100,TODAY()&gt;'Data Bank'!$AT184),1,IF('Data Bank'!$AC184=100,3,IF('Data Bank'!$AC184=0,0,2)))))</f>
        <v>2</v>
      </c>
      <c r="R157" s="177">
        <f ca="1">IF(R$1&lt;'Data Bank'!$AD184,"",IF(R$1&gt;'Data Bank'!$AT184,"",IF(AND('Data Bank'!$AC184&lt;100,TODAY()&gt;'Data Bank'!$AT184),1,IF('Data Bank'!$AC184=100,3,IF('Data Bank'!$AC184=0,0,2)))))</f>
        <v>2</v>
      </c>
    </row>
    <row r="158" spans="1:18">
      <c r="A158" s="115" t="str">
        <f>'Data Bank'!E185</f>
        <v>Bakarabad &amp; Jughoor</v>
      </c>
      <c r="B158" s="178">
        <f ca="1">IF(B$1&lt;'Data Bank'!$AD185,"",IF(B$1&gt;'Data Bank'!$AT185,"",IF(AND('Data Bank'!$AC185&lt;100,TODAY()&gt;'Data Bank'!$AT185),1,IF('Data Bank'!$AC185=100,3,IF('Data Bank'!$AC185=0,0,2)))))</f>
        <v>0</v>
      </c>
      <c r="C158" s="178">
        <f ca="1">IF(C$1&lt;'Data Bank'!$AD185,"",IF(C$1&gt;'Data Bank'!$AT185,"",IF(AND('Data Bank'!$AC185&lt;100,TODAY()&gt;'Data Bank'!$AT185),1,IF('Data Bank'!$AC185=100,3,IF('Data Bank'!$AC185=0,0,2)))))</f>
        <v>0</v>
      </c>
      <c r="D158" s="178">
        <f ca="1">IF(D$1&lt;'Data Bank'!$AD185,"",IF(D$1&gt;'Data Bank'!$AT185,"",IF(AND('Data Bank'!$AC185&lt;100,TODAY()&gt;'Data Bank'!$AT185),1,IF('Data Bank'!$AC185=100,3,IF('Data Bank'!$AC185=0,0,2)))))</f>
        <v>0</v>
      </c>
      <c r="E158" s="178">
        <f ca="1">IF(E$1&lt;'Data Bank'!$AD185,"",IF(E$1&gt;'Data Bank'!$AT185,"",IF(AND('Data Bank'!$AC185&lt;100,TODAY()&gt;'Data Bank'!$AT185),1,IF('Data Bank'!$AC185=100,3,IF('Data Bank'!$AC185=0,0,2)))))</f>
        <v>0</v>
      </c>
      <c r="F158" s="178">
        <f ca="1">IF(F$1&lt;'Data Bank'!$AD185,"",IF(F$1&gt;'Data Bank'!$AT185,"",IF(AND('Data Bank'!$AC185&lt;100,TODAY()&gt;'Data Bank'!$AT185),1,IF('Data Bank'!$AC185=100,3,IF('Data Bank'!$AC185=0,0,2)))))</f>
        <v>0</v>
      </c>
      <c r="G158" s="178" t="str">
        <f ca="1">IF(G$1&lt;'Data Bank'!$AD185,"",IF(G$1&gt;'Data Bank'!$AT185,"",IF(AND('Data Bank'!$AC185&lt;100,TODAY()&gt;'Data Bank'!$AT185),1,IF('Data Bank'!$AC185=100,3,IF('Data Bank'!$AC185=0,0,2)))))</f>
        <v/>
      </c>
      <c r="H158" s="178" t="str">
        <f ca="1">IF(H$1&lt;'Data Bank'!$AD185,"",IF(H$1&gt;'Data Bank'!$AT185,"",IF(AND('Data Bank'!$AC185&lt;100,TODAY()&gt;'Data Bank'!$AT185),1,IF('Data Bank'!$AC185=100,3,IF('Data Bank'!$AC185=0,0,2)))))</f>
        <v/>
      </c>
      <c r="I158" s="178" t="str">
        <f ca="1">IF(I$1&lt;'Data Bank'!$AD185,"",IF(I$1&gt;'Data Bank'!$AT185,"",IF(AND('Data Bank'!$AC185&lt;100,TODAY()&gt;'Data Bank'!$AT185),1,IF('Data Bank'!$AC185=100,3,IF('Data Bank'!$AC185=0,0,2)))))</f>
        <v/>
      </c>
      <c r="J158" s="177" t="str">
        <f ca="1">IF(J$1&lt;'Data Bank'!$AD185,"",IF(J$1&gt;'Data Bank'!$AT185,"",IF(AND('Data Bank'!$AC185&lt;100,TODAY()&gt;'Data Bank'!$AT185),1,IF('Data Bank'!$AC185=100,3,IF('Data Bank'!$AC185=0,0,2)))))</f>
        <v/>
      </c>
      <c r="K158" s="177" t="str">
        <f ca="1">IF(K$1&lt;'Data Bank'!$AD185,"",IF(K$1&gt;'Data Bank'!$AT185,"",IF(AND('Data Bank'!$AC185&lt;100,TODAY()&gt;'Data Bank'!$AT185),1,IF('Data Bank'!$AC185=100,3,IF('Data Bank'!$AC185=0,0,2)))))</f>
        <v/>
      </c>
      <c r="L158" s="177" t="str">
        <f ca="1">IF(L$1&lt;'Data Bank'!$AD185,"",IF(L$1&gt;'Data Bank'!$AT185,"",IF(AND('Data Bank'!$AC185&lt;100,TODAY()&gt;'Data Bank'!$AT185),1,IF('Data Bank'!$AC185=100,3,IF('Data Bank'!$AC185=0,0,2)))))</f>
        <v/>
      </c>
      <c r="M158" s="177" t="str">
        <f ca="1">IF(M$1&lt;'Data Bank'!$AD185,"",IF(M$1&gt;'Data Bank'!$AT185,"",IF(AND('Data Bank'!$AC185&lt;100,TODAY()&gt;'Data Bank'!$AT185),1,IF('Data Bank'!$AC185=100,3,IF('Data Bank'!$AC185=0,0,2)))))</f>
        <v/>
      </c>
      <c r="N158" s="177" t="str">
        <f ca="1">IF(N$1&lt;'Data Bank'!$AD185,"",IF(N$1&gt;'Data Bank'!$AT185,"",IF(AND('Data Bank'!$AC185&lt;100,TODAY()&gt;'Data Bank'!$AT185),1,IF('Data Bank'!$AC185=100,3,IF('Data Bank'!$AC185=0,0,2)))))</f>
        <v/>
      </c>
      <c r="O158" s="177" t="str">
        <f ca="1">IF(O$1&lt;'Data Bank'!$AD185,"",IF(O$1&gt;'Data Bank'!$AT185,"",IF(AND('Data Bank'!$AC185&lt;100,TODAY()&gt;'Data Bank'!$AT185),1,IF('Data Bank'!$AC185=100,3,IF('Data Bank'!$AC185=0,0,2)))))</f>
        <v/>
      </c>
      <c r="P158" s="177" t="str">
        <f ca="1">IF(P$1&lt;'Data Bank'!$AD185,"",IF(P$1&gt;'Data Bank'!$AT185,"",IF(AND('Data Bank'!$AC185&lt;100,TODAY()&gt;'Data Bank'!$AT185),1,IF('Data Bank'!$AC185=100,3,IF('Data Bank'!$AC185=0,0,2)))))</f>
        <v/>
      </c>
      <c r="Q158" s="177" t="str">
        <f ca="1">IF(Q$1&lt;'Data Bank'!$AD185,"",IF(Q$1&gt;'Data Bank'!$AT185,"",IF(AND('Data Bank'!$AC185&lt;100,TODAY()&gt;'Data Bank'!$AT185),1,IF('Data Bank'!$AC185=100,3,IF('Data Bank'!$AC185=0,0,2)))))</f>
        <v/>
      </c>
      <c r="R158" s="177" t="str">
        <f ca="1">IF(R$1&lt;'Data Bank'!$AD185,"",IF(R$1&gt;'Data Bank'!$AT185,"",IF(AND('Data Bank'!$AC185&lt;100,TODAY()&gt;'Data Bank'!$AT185),1,IF('Data Bank'!$AC185=100,3,IF('Data Bank'!$AC185=0,0,2)))))</f>
        <v/>
      </c>
    </row>
    <row r="159" spans="1:18">
      <c r="A159" s="115" t="str">
        <f>'Data Bank'!E186</f>
        <v>Bala Gujjran</v>
      </c>
      <c r="B159" s="178">
        <f ca="1">IF(B$1&lt;'Data Bank'!$AD186,"",IF(B$1&gt;'Data Bank'!$AT186,"",IF(AND('Data Bank'!$AC186&lt;100,TODAY()&gt;'Data Bank'!$AT186),1,IF('Data Bank'!$AC186=100,3,IF('Data Bank'!$AC186=0,0,2)))))</f>
        <v>2</v>
      </c>
      <c r="C159" s="178">
        <f ca="1">IF(C$1&lt;'Data Bank'!$AD186,"",IF(C$1&gt;'Data Bank'!$AT186,"",IF(AND('Data Bank'!$AC186&lt;100,TODAY()&gt;'Data Bank'!$AT186),1,IF('Data Bank'!$AC186=100,3,IF('Data Bank'!$AC186=0,0,2)))))</f>
        <v>2</v>
      </c>
      <c r="D159" s="178">
        <f ca="1">IF(D$1&lt;'Data Bank'!$AD186,"",IF(D$1&gt;'Data Bank'!$AT186,"",IF(AND('Data Bank'!$AC186&lt;100,TODAY()&gt;'Data Bank'!$AT186),1,IF('Data Bank'!$AC186=100,3,IF('Data Bank'!$AC186=0,0,2)))))</f>
        <v>2</v>
      </c>
      <c r="E159" s="178">
        <f ca="1">IF(E$1&lt;'Data Bank'!$AD186,"",IF(E$1&gt;'Data Bank'!$AT186,"",IF(AND('Data Bank'!$AC186&lt;100,TODAY()&gt;'Data Bank'!$AT186),1,IF('Data Bank'!$AC186=100,3,IF('Data Bank'!$AC186=0,0,2)))))</f>
        <v>2</v>
      </c>
      <c r="F159" s="178">
        <f ca="1">IF(F$1&lt;'Data Bank'!$AD186,"",IF(F$1&gt;'Data Bank'!$AT186,"",IF(AND('Data Bank'!$AC186&lt;100,TODAY()&gt;'Data Bank'!$AT186),1,IF('Data Bank'!$AC186=100,3,IF('Data Bank'!$AC186=0,0,2)))))</f>
        <v>2</v>
      </c>
      <c r="G159" s="178">
        <f ca="1">IF(G$1&lt;'Data Bank'!$AD186,"",IF(G$1&gt;'Data Bank'!$AT186,"",IF(AND('Data Bank'!$AC186&lt;100,TODAY()&gt;'Data Bank'!$AT186),1,IF('Data Bank'!$AC186=100,3,IF('Data Bank'!$AC186=0,0,2)))))</f>
        <v>2</v>
      </c>
      <c r="H159" s="178">
        <f ca="1">IF(H$1&lt;'Data Bank'!$AD186,"",IF(H$1&gt;'Data Bank'!$AT186,"",IF(AND('Data Bank'!$AC186&lt;100,TODAY()&gt;'Data Bank'!$AT186),1,IF('Data Bank'!$AC186=100,3,IF('Data Bank'!$AC186=0,0,2)))))</f>
        <v>2</v>
      </c>
      <c r="I159" s="178">
        <f ca="1">IF(I$1&lt;'Data Bank'!$AD186,"",IF(I$1&gt;'Data Bank'!$AT186,"",IF(AND('Data Bank'!$AC186&lt;100,TODAY()&gt;'Data Bank'!$AT186),1,IF('Data Bank'!$AC186=100,3,IF('Data Bank'!$AC186=0,0,2)))))</f>
        <v>2</v>
      </c>
      <c r="J159" s="177">
        <f ca="1">IF(J$1&lt;'Data Bank'!$AD186,"",IF(J$1&gt;'Data Bank'!$AT186,"",IF(AND('Data Bank'!$AC186&lt;100,TODAY()&gt;'Data Bank'!$AT186),1,IF('Data Bank'!$AC186=100,3,IF('Data Bank'!$AC186=0,0,2)))))</f>
        <v>2</v>
      </c>
      <c r="K159" s="177">
        <f ca="1">IF(K$1&lt;'Data Bank'!$AD186,"",IF(K$1&gt;'Data Bank'!$AT186,"",IF(AND('Data Bank'!$AC186&lt;100,TODAY()&gt;'Data Bank'!$AT186),1,IF('Data Bank'!$AC186=100,3,IF('Data Bank'!$AC186=0,0,2)))))</f>
        <v>2</v>
      </c>
      <c r="L159" s="177">
        <f ca="1">IF(L$1&lt;'Data Bank'!$AD186,"",IF(L$1&gt;'Data Bank'!$AT186,"",IF(AND('Data Bank'!$AC186&lt;100,TODAY()&gt;'Data Bank'!$AT186),1,IF('Data Bank'!$AC186=100,3,IF('Data Bank'!$AC186=0,0,2)))))</f>
        <v>2</v>
      </c>
      <c r="M159" s="177">
        <f ca="1">IF(M$1&lt;'Data Bank'!$AD186,"",IF(M$1&gt;'Data Bank'!$AT186,"",IF(AND('Data Bank'!$AC186&lt;100,TODAY()&gt;'Data Bank'!$AT186),1,IF('Data Bank'!$AC186=100,3,IF('Data Bank'!$AC186=0,0,2)))))</f>
        <v>2</v>
      </c>
      <c r="N159" s="177">
        <f ca="1">IF(N$1&lt;'Data Bank'!$AD186,"",IF(N$1&gt;'Data Bank'!$AT186,"",IF(AND('Data Bank'!$AC186&lt;100,TODAY()&gt;'Data Bank'!$AT186),1,IF('Data Bank'!$AC186=100,3,IF('Data Bank'!$AC186=0,0,2)))))</f>
        <v>2</v>
      </c>
      <c r="O159" s="177">
        <f ca="1">IF(O$1&lt;'Data Bank'!$AD186,"",IF(O$1&gt;'Data Bank'!$AT186,"",IF(AND('Data Bank'!$AC186&lt;100,TODAY()&gt;'Data Bank'!$AT186),1,IF('Data Bank'!$AC186=100,3,IF('Data Bank'!$AC186=0,0,2)))))</f>
        <v>2</v>
      </c>
      <c r="P159" s="177">
        <f ca="1">IF(P$1&lt;'Data Bank'!$AD186,"",IF(P$1&gt;'Data Bank'!$AT186,"",IF(AND('Data Bank'!$AC186&lt;100,TODAY()&gt;'Data Bank'!$AT186),1,IF('Data Bank'!$AC186=100,3,IF('Data Bank'!$AC186=0,0,2)))))</f>
        <v>2</v>
      </c>
      <c r="Q159" s="177">
        <f ca="1">IF(Q$1&lt;'Data Bank'!$AD186,"",IF(Q$1&gt;'Data Bank'!$AT186,"",IF(AND('Data Bank'!$AC186&lt;100,TODAY()&gt;'Data Bank'!$AT186),1,IF('Data Bank'!$AC186=100,3,IF('Data Bank'!$AC186=0,0,2)))))</f>
        <v>2</v>
      </c>
      <c r="R159" s="177">
        <f ca="1">IF(R$1&lt;'Data Bank'!$AD186,"",IF(R$1&gt;'Data Bank'!$AT186,"",IF(AND('Data Bank'!$AC186&lt;100,TODAY()&gt;'Data Bank'!$AT186),1,IF('Data Bank'!$AC186=100,3,IF('Data Bank'!$AC186=0,0,2)))))</f>
        <v>2</v>
      </c>
    </row>
    <row r="160" spans="1:18">
      <c r="A160" s="115" t="str">
        <f>'Data Bank'!E187</f>
        <v>Band Road Extension &amp; Makhdumpu</v>
      </c>
      <c r="B160" s="178">
        <f ca="1">IF(B$1&lt;'Data Bank'!$AD187,"",IF(B$1&gt;'Data Bank'!$AT187,"",IF(AND('Data Bank'!$AC187&lt;100,TODAY()&gt;'Data Bank'!$AT187),1,IF('Data Bank'!$AC187=100,3,IF('Data Bank'!$AC187=0,0,2)))))</f>
        <v>0</v>
      </c>
      <c r="C160" s="178">
        <f ca="1">IF(C$1&lt;'Data Bank'!$AD187,"",IF(C$1&gt;'Data Bank'!$AT187,"",IF(AND('Data Bank'!$AC187&lt;100,TODAY()&gt;'Data Bank'!$AT187),1,IF('Data Bank'!$AC187=100,3,IF('Data Bank'!$AC187=0,0,2)))))</f>
        <v>0</v>
      </c>
      <c r="D160" s="178">
        <f ca="1">IF(D$1&lt;'Data Bank'!$AD187,"",IF(D$1&gt;'Data Bank'!$AT187,"",IF(AND('Data Bank'!$AC187&lt;100,TODAY()&gt;'Data Bank'!$AT187),1,IF('Data Bank'!$AC187=100,3,IF('Data Bank'!$AC187=0,0,2)))))</f>
        <v>0</v>
      </c>
      <c r="E160" s="178">
        <f ca="1">IF(E$1&lt;'Data Bank'!$AD187,"",IF(E$1&gt;'Data Bank'!$AT187,"",IF(AND('Data Bank'!$AC187&lt;100,TODAY()&gt;'Data Bank'!$AT187),1,IF('Data Bank'!$AC187=100,3,IF('Data Bank'!$AC187=0,0,2)))))</f>
        <v>0</v>
      </c>
      <c r="F160" s="178" t="str">
        <f ca="1">IF(F$1&lt;'Data Bank'!$AD187,"",IF(F$1&gt;'Data Bank'!$AT187,"",IF(AND('Data Bank'!$AC187&lt;100,TODAY()&gt;'Data Bank'!$AT187),1,IF('Data Bank'!$AC187=100,3,IF('Data Bank'!$AC187=0,0,2)))))</f>
        <v/>
      </c>
      <c r="G160" s="178" t="str">
        <f ca="1">IF(G$1&lt;'Data Bank'!$AD187,"",IF(G$1&gt;'Data Bank'!$AT187,"",IF(AND('Data Bank'!$AC187&lt;100,TODAY()&gt;'Data Bank'!$AT187),1,IF('Data Bank'!$AC187=100,3,IF('Data Bank'!$AC187=0,0,2)))))</f>
        <v/>
      </c>
      <c r="H160" s="178" t="str">
        <f ca="1">IF(H$1&lt;'Data Bank'!$AD187,"",IF(H$1&gt;'Data Bank'!$AT187,"",IF(AND('Data Bank'!$AC187&lt;100,TODAY()&gt;'Data Bank'!$AT187),1,IF('Data Bank'!$AC187=100,3,IF('Data Bank'!$AC187=0,0,2)))))</f>
        <v/>
      </c>
      <c r="I160" s="178" t="str">
        <f ca="1">IF(I$1&lt;'Data Bank'!$AD187,"",IF(I$1&gt;'Data Bank'!$AT187,"",IF(AND('Data Bank'!$AC187&lt;100,TODAY()&gt;'Data Bank'!$AT187),1,IF('Data Bank'!$AC187=100,3,IF('Data Bank'!$AC187=0,0,2)))))</f>
        <v/>
      </c>
      <c r="J160" s="177" t="str">
        <f ca="1">IF(J$1&lt;'Data Bank'!$AD187,"",IF(J$1&gt;'Data Bank'!$AT187,"",IF(AND('Data Bank'!$AC187&lt;100,TODAY()&gt;'Data Bank'!$AT187),1,IF('Data Bank'!$AC187=100,3,IF('Data Bank'!$AC187=0,0,2)))))</f>
        <v/>
      </c>
      <c r="K160" s="177" t="str">
        <f ca="1">IF(K$1&lt;'Data Bank'!$AD187,"",IF(K$1&gt;'Data Bank'!$AT187,"",IF(AND('Data Bank'!$AC187&lt;100,TODAY()&gt;'Data Bank'!$AT187),1,IF('Data Bank'!$AC187=100,3,IF('Data Bank'!$AC187=0,0,2)))))</f>
        <v/>
      </c>
      <c r="L160" s="177" t="str">
        <f ca="1">IF(L$1&lt;'Data Bank'!$AD187,"",IF(L$1&gt;'Data Bank'!$AT187,"",IF(AND('Data Bank'!$AC187&lt;100,TODAY()&gt;'Data Bank'!$AT187),1,IF('Data Bank'!$AC187=100,3,IF('Data Bank'!$AC187=0,0,2)))))</f>
        <v/>
      </c>
      <c r="M160" s="177" t="str">
        <f ca="1">IF(M$1&lt;'Data Bank'!$AD187,"",IF(M$1&gt;'Data Bank'!$AT187,"",IF(AND('Data Bank'!$AC187&lt;100,TODAY()&gt;'Data Bank'!$AT187),1,IF('Data Bank'!$AC187=100,3,IF('Data Bank'!$AC187=0,0,2)))))</f>
        <v/>
      </c>
      <c r="N160" s="177" t="str">
        <f ca="1">IF(N$1&lt;'Data Bank'!$AD187,"",IF(N$1&gt;'Data Bank'!$AT187,"",IF(AND('Data Bank'!$AC187&lt;100,TODAY()&gt;'Data Bank'!$AT187),1,IF('Data Bank'!$AC187=100,3,IF('Data Bank'!$AC187=0,0,2)))))</f>
        <v/>
      </c>
      <c r="O160" s="177" t="str">
        <f ca="1">IF(O$1&lt;'Data Bank'!$AD187,"",IF(O$1&gt;'Data Bank'!$AT187,"",IF(AND('Data Bank'!$AC187&lt;100,TODAY()&gt;'Data Bank'!$AT187),1,IF('Data Bank'!$AC187=100,3,IF('Data Bank'!$AC187=0,0,2)))))</f>
        <v/>
      </c>
      <c r="P160" s="177" t="str">
        <f ca="1">IF(P$1&lt;'Data Bank'!$AD187,"",IF(P$1&gt;'Data Bank'!$AT187,"",IF(AND('Data Bank'!$AC187&lt;100,TODAY()&gt;'Data Bank'!$AT187),1,IF('Data Bank'!$AC187=100,3,IF('Data Bank'!$AC187=0,0,2)))))</f>
        <v/>
      </c>
      <c r="Q160" s="177" t="str">
        <f ca="1">IF(Q$1&lt;'Data Bank'!$AD187,"",IF(Q$1&gt;'Data Bank'!$AT187,"",IF(AND('Data Bank'!$AC187&lt;100,TODAY()&gt;'Data Bank'!$AT187),1,IF('Data Bank'!$AC187=100,3,IF('Data Bank'!$AC187=0,0,2)))))</f>
        <v/>
      </c>
      <c r="R160" s="177" t="str">
        <f ca="1">IF(R$1&lt;'Data Bank'!$AD187,"",IF(R$1&gt;'Data Bank'!$AT187,"",IF(AND('Data Bank'!$AC187&lt;100,TODAY()&gt;'Data Bank'!$AT187),1,IF('Data Bank'!$AC187=100,3,IF('Data Bank'!$AC187=0,0,2)))))</f>
        <v/>
      </c>
    </row>
    <row r="161" spans="1:18">
      <c r="A161" s="115" t="str">
        <f>'Data Bank'!E188</f>
        <v>Hassan Town</v>
      </c>
      <c r="B161" s="178">
        <f ca="1">IF(B$1&lt;'Data Bank'!$AD188,"",IF(B$1&gt;'Data Bank'!$AT188,"",IF(AND('Data Bank'!$AC188&lt;100,TODAY()&gt;'Data Bank'!$AT188),1,IF('Data Bank'!$AC188=100,3,IF('Data Bank'!$AC188=0,0,2)))))</f>
        <v>0</v>
      </c>
      <c r="C161" s="178">
        <f ca="1">IF(C$1&lt;'Data Bank'!$AD188,"",IF(C$1&gt;'Data Bank'!$AT188,"",IF(AND('Data Bank'!$AC188&lt;100,TODAY()&gt;'Data Bank'!$AT188),1,IF('Data Bank'!$AC188=100,3,IF('Data Bank'!$AC188=0,0,2)))))</f>
        <v>0</v>
      </c>
      <c r="D161" s="178">
        <f ca="1">IF(D$1&lt;'Data Bank'!$AD188,"",IF(D$1&gt;'Data Bank'!$AT188,"",IF(AND('Data Bank'!$AC188&lt;100,TODAY()&gt;'Data Bank'!$AT188),1,IF('Data Bank'!$AC188=100,3,IF('Data Bank'!$AC188=0,0,2)))))</f>
        <v>0</v>
      </c>
      <c r="E161" s="178">
        <f ca="1">IF(E$1&lt;'Data Bank'!$AD188,"",IF(E$1&gt;'Data Bank'!$AT188,"",IF(AND('Data Bank'!$AC188&lt;100,TODAY()&gt;'Data Bank'!$AT188),1,IF('Data Bank'!$AC188=100,3,IF('Data Bank'!$AC188=0,0,2)))))</f>
        <v>0</v>
      </c>
      <c r="F161" s="178">
        <f ca="1">IF(F$1&lt;'Data Bank'!$AD188,"",IF(F$1&gt;'Data Bank'!$AT188,"",IF(AND('Data Bank'!$AC188&lt;100,TODAY()&gt;'Data Bank'!$AT188),1,IF('Data Bank'!$AC188=100,3,IF('Data Bank'!$AC188=0,0,2)))))</f>
        <v>0</v>
      </c>
      <c r="G161" s="178">
        <f ca="1">IF(G$1&lt;'Data Bank'!$AD188,"",IF(G$1&gt;'Data Bank'!$AT188,"",IF(AND('Data Bank'!$AC188&lt;100,TODAY()&gt;'Data Bank'!$AT188),1,IF('Data Bank'!$AC188=100,3,IF('Data Bank'!$AC188=0,0,2)))))</f>
        <v>0</v>
      </c>
      <c r="H161" s="178">
        <f ca="1">IF(H$1&lt;'Data Bank'!$AD188,"",IF(H$1&gt;'Data Bank'!$AT188,"",IF(AND('Data Bank'!$AC188&lt;100,TODAY()&gt;'Data Bank'!$AT188),1,IF('Data Bank'!$AC188=100,3,IF('Data Bank'!$AC188=0,0,2)))))</f>
        <v>0</v>
      </c>
      <c r="I161" s="178">
        <f ca="1">IF(I$1&lt;'Data Bank'!$AD188,"",IF(I$1&gt;'Data Bank'!$AT188,"",IF(AND('Data Bank'!$AC188&lt;100,TODAY()&gt;'Data Bank'!$AT188),1,IF('Data Bank'!$AC188=100,3,IF('Data Bank'!$AC188=0,0,2)))))</f>
        <v>0</v>
      </c>
      <c r="J161" s="177" t="str">
        <f ca="1">IF(J$1&lt;'Data Bank'!$AD188,"",IF(J$1&gt;'Data Bank'!$AT188,"",IF(AND('Data Bank'!$AC188&lt;100,TODAY()&gt;'Data Bank'!$AT188),1,IF('Data Bank'!$AC188=100,3,IF('Data Bank'!$AC188=0,0,2)))))</f>
        <v/>
      </c>
      <c r="K161" s="177" t="str">
        <f ca="1">IF(K$1&lt;'Data Bank'!$AD188,"",IF(K$1&gt;'Data Bank'!$AT188,"",IF(AND('Data Bank'!$AC188&lt;100,TODAY()&gt;'Data Bank'!$AT188),1,IF('Data Bank'!$AC188=100,3,IF('Data Bank'!$AC188=0,0,2)))))</f>
        <v/>
      </c>
      <c r="L161" s="177" t="str">
        <f ca="1">IF(L$1&lt;'Data Bank'!$AD188,"",IF(L$1&gt;'Data Bank'!$AT188,"",IF(AND('Data Bank'!$AC188&lt;100,TODAY()&gt;'Data Bank'!$AT188),1,IF('Data Bank'!$AC188=100,3,IF('Data Bank'!$AC188=0,0,2)))))</f>
        <v/>
      </c>
      <c r="M161" s="177" t="str">
        <f ca="1">IF(M$1&lt;'Data Bank'!$AD188,"",IF(M$1&gt;'Data Bank'!$AT188,"",IF(AND('Data Bank'!$AC188&lt;100,TODAY()&gt;'Data Bank'!$AT188),1,IF('Data Bank'!$AC188=100,3,IF('Data Bank'!$AC188=0,0,2)))))</f>
        <v/>
      </c>
      <c r="N161" s="177" t="str">
        <f ca="1">IF(N$1&lt;'Data Bank'!$AD188,"",IF(N$1&gt;'Data Bank'!$AT188,"",IF(AND('Data Bank'!$AC188&lt;100,TODAY()&gt;'Data Bank'!$AT188),1,IF('Data Bank'!$AC188=100,3,IF('Data Bank'!$AC188=0,0,2)))))</f>
        <v/>
      </c>
      <c r="O161" s="177" t="str">
        <f ca="1">IF(O$1&lt;'Data Bank'!$AD188,"",IF(O$1&gt;'Data Bank'!$AT188,"",IF(AND('Data Bank'!$AC188&lt;100,TODAY()&gt;'Data Bank'!$AT188),1,IF('Data Bank'!$AC188=100,3,IF('Data Bank'!$AC188=0,0,2)))))</f>
        <v/>
      </c>
      <c r="P161" s="177" t="str">
        <f ca="1">IF(P$1&lt;'Data Bank'!$AD188,"",IF(P$1&gt;'Data Bank'!$AT188,"",IF(AND('Data Bank'!$AC188&lt;100,TODAY()&gt;'Data Bank'!$AT188),1,IF('Data Bank'!$AC188=100,3,IF('Data Bank'!$AC188=0,0,2)))))</f>
        <v/>
      </c>
      <c r="Q161" s="177" t="str">
        <f ca="1">IF(Q$1&lt;'Data Bank'!$AD188,"",IF(Q$1&gt;'Data Bank'!$AT188,"",IF(AND('Data Bank'!$AC188&lt;100,TODAY()&gt;'Data Bank'!$AT188),1,IF('Data Bank'!$AC188=100,3,IF('Data Bank'!$AC188=0,0,2)))))</f>
        <v/>
      </c>
      <c r="R161" s="177" t="str">
        <f ca="1">IF(R$1&lt;'Data Bank'!$AD188,"",IF(R$1&gt;'Data Bank'!$AT188,"",IF(AND('Data Bank'!$AC188&lt;100,TODAY()&gt;'Data Bank'!$AT188),1,IF('Data Bank'!$AC188=100,3,IF('Data Bank'!$AC188=0,0,2)))))</f>
        <v/>
      </c>
    </row>
    <row r="162" spans="1:18">
      <c r="A162" s="115" t="str">
        <f>'Data Bank'!E189</f>
        <v>Bari Chum</v>
      </c>
      <c r="B162" s="178">
        <f ca="1">IF(B$1&lt;'Data Bank'!$AD189,"",IF(B$1&gt;'Data Bank'!$AT189,"",IF(AND('Data Bank'!$AC189&lt;100,TODAY()&gt;'Data Bank'!$AT189),1,IF('Data Bank'!$AC189=100,3,IF('Data Bank'!$AC189=0,0,2)))))</f>
        <v>2</v>
      </c>
      <c r="C162" s="178">
        <f ca="1">IF(C$1&lt;'Data Bank'!$AD189,"",IF(C$1&gt;'Data Bank'!$AT189,"",IF(AND('Data Bank'!$AC189&lt;100,TODAY()&gt;'Data Bank'!$AT189),1,IF('Data Bank'!$AC189=100,3,IF('Data Bank'!$AC189=0,0,2)))))</f>
        <v>2</v>
      </c>
      <c r="D162" s="178">
        <f ca="1">IF(D$1&lt;'Data Bank'!$AD189,"",IF(D$1&gt;'Data Bank'!$AT189,"",IF(AND('Data Bank'!$AC189&lt;100,TODAY()&gt;'Data Bank'!$AT189),1,IF('Data Bank'!$AC189=100,3,IF('Data Bank'!$AC189=0,0,2)))))</f>
        <v>2</v>
      </c>
      <c r="E162" s="178">
        <f ca="1">IF(E$1&lt;'Data Bank'!$AD189,"",IF(E$1&gt;'Data Bank'!$AT189,"",IF(AND('Data Bank'!$AC189&lt;100,TODAY()&gt;'Data Bank'!$AT189),1,IF('Data Bank'!$AC189=100,3,IF('Data Bank'!$AC189=0,0,2)))))</f>
        <v>2</v>
      </c>
      <c r="F162" s="178">
        <f ca="1">IF(F$1&lt;'Data Bank'!$AD189,"",IF(F$1&gt;'Data Bank'!$AT189,"",IF(AND('Data Bank'!$AC189&lt;100,TODAY()&gt;'Data Bank'!$AT189),1,IF('Data Bank'!$AC189=100,3,IF('Data Bank'!$AC189=0,0,2)))))</f>
        <v>2</v>
      </c>
      <c r="G162" s="178">
        <f ca="1">IF(G$1&lt;'Data Bank'!$AD189,"",IF(G$1&gt;'Data Bank'!$AT189,"",IF(AND('Data Bank'!$AC189&lt;100,TODAY()&gt;'Data Bank'!$AT189),1,IF('Data Bank'!$AC189=100,3,IF('Data Bank'!$AC189=0,0,2)))))</f>
        <v>2</v>
      </c>
      <c r="H162" s="178">
        <f ca="1">IF(H$1&lt;'Data Bank'!$AD189,"",IF(H$1&gt;'Data Bank'!$AT189,"",IF(AND('Data Bank'!$AC189&lt;100,TODAY()&gt;'Data Bank'!$AT189),1,IF('Data Bank'!$AC189=100,3,IF('Data Bank'!$AC189=0,0,2)))))</f>
        <v>2</v>
      </c>
      <c r="I162" s="178">
        <f ca="1">IF(I$1&lt;'Data Bank'!$AD189,"",IF(I$1&gt;'Data Bank'!$AT189,"",IF(AND('Data Bank'!$AC189&lt;100,TODAY()&gt;'Data Bank'!$AT189),1,IF('Data Bank'!$AC189=100,3,IF('Data Bank'!$AC189=0,0,2)))))</f>
        <v>2</v>
      </c>
      <c r="J162" s="177">
        <f ca="1">IF(J$1&lt;'Data Bank'!$AD189,"",IF(J$1&gt;'Data Bank'!$AT189,"",IF(AND('Data Bank'!$AC189&lt;100,TODAY()&gt;'Data Bank'!$AT189),1,IF('Data Bank'!$AC189=100,3,IF('Data Bank'!$AC189=0,0,2)))))</f>
        <v>2</v>
      </c>
      <c r="K162" s="177">
        <f ca="1">IF(K$1&lt;'Data Bank'!$AD189,"",IF(K$1&gt;'Data Bank'!$AT189,"",IF(AND('Data Bank'!$AC189&lt;100,TODAY()&gt;'Data Bank'!$AT189),1,IF('Data Bank'!$AC189=100,3,IF('Data Bank'!$AC189=0,0,2)))))</f>
        <v>2</v>
      </c>
      <c r="L162" s="177">
        <f ca="1">IF(L$1&lt;'Data Bank'!$AD189,"",IF(L$1&gt;'Data Bank'!$AT189,"",IF(AND('Data Bank'!$AC189&lt;100,TODAY()&gt;'Data Bank'!$AT189),1,IF('Data Bank'!$AC189=100,3,IF('Data Bank'!$AC189=0,0,2)))))</f>
        <v>2</v>
      </c>
      <c r="M162" s="177">
        <f ca="1">IF(M$1&lt;'Data Bank'!$AD189,"",IF(M$1&gt;'Data Bank'!$AT189,"",IF(AND('Data Bank'!$AC189&lt;100,TODAY()&gt;'Data Bank'!$AT189),1,IF('Data Bank'!$AC189=100,3,IF('Data Bank'!$AC189=0,0,2)))))</f>
        <v>2</v>
      </c>
      <c r="N162" s="177">
        <f ca="1">IF(N$1&lt;'Data Bank'!$AD189,"",IF(N$1&gt;'Data Bank'!$AT189,"",IF(AND('Data Bank'!$AC189&lt;100,TODAY()&gt;'Data Bank'!$AT189),1,IF('Data Bank'!$AC189=100,3,IF('Data Bank'!$AC189=0,0,2)))))</f>
        <v>2</v>
      </c>
      <c r="O162" s="177">
        <f ca="1">IF(O$1&lt;'Data Bank'!$AD189,"",IF(O$1&gt;'Data Bank'!$AT189,"",IF(AND('Data Bank'!$AC189&lt;100,TODAY()&gt;'Data Bank'!$AT189),1,IF('Data Bank'!$AC189=100,3,IF('Data Bank'!$AC189=0,0,2)))))</f>
        <v>2</v>
      </c>
      <c r="P162" s="177">
        <f ca="1">IF(P$1&lt;'Data Bank'!$AD189,"",IF(P$1&gt;'Data Bank'!$AT189,"",IF(AND('Data Bank'!$AC189&lt;100,TODAY()&gt;'Data Bank'!$AT189),1,IF('Data Bank'!$AC189=100,3,IF('Data Bank'!$AC189=0,0,2)))))</f>
        <v>2</v>
      </c>
      <c r="Q162" s="177">
        <f ca="1">IF(Q$1&lt;'Data Bank'!$AD189,"",IF(Q$1&gt;'Data Bank'!$AT189,"",IF(AND('Data Bank'!$AC189&lt;100,TODAY()&gt;'Data Bank'!$AT189),1,IF('Data Bank'!$AC189=100,3,IF('Data Bank'!$AC189=0,0,2)))))</f>
        <v>2</v>
      </c>
      <c r="R162" s="177">
        <f ca="1">IF(R$1&lt;'Data Bank'!$AD189,"",IF(R$1&gt;'Data Bank'!$AT189,"",IF(AND('Data Bank'!$AC189&lt;100,TODAY()&gt;'Data Bank'!$AT189),1,IF('Data Bank'!$AC189=100,3,IF('Data Bank'!$AC189=0,0,2)))))</f>
        <v>2</v>
      </c>
    </row>
    <row r="163" spans="1:18">
      <c r="A163" s="115" t="str">
        <f>'Data Bank'!E190</f>
        <v>Barkat Town</v>
      </c>
      <c r="B163" s="178">
        <f ca="1">IF(B$1&lt;'Data Bank'!$AD190,"",IF(B$1&gt;'Data Bank'!$AT190,"",IF(AND('Data Bank'!$AC190&lt;100,TODAY()&gt;'Data Bank'!$AT190),1,IF('Data Bank'!$AC190=100,3,IF('Data Bank'!$AC190=0,0,2)))))</f>
        <v>2</v>
      </c>
      <c r="C163" s="178">
        <f ca="1">IF(C$1&lt;'Data Bank'!$AD190,"",IF(C$1&gt;'Data Bank'!$AT190,"",IF(AND('Data Bank'!$AC190&lt;100,TODAY()&gt;'Data Bank'!$AT190),1,IF('Data Bank'!$AC190=100,3,IF('Data Bank'!$AC190=0,0,2)))))</f>
        <v>2</v>
      </c>
      <c r="D163" s="178">
        <f ca="1">IF(D$1&lt;'Data Bank'!$AD190,"",IF(D$1&gt;'Data Bank'!$AT190,"",IF(AND('Data Bank'!$AC190&lt;100,TODAY()&gt;'Data Bank'!$AT190),1,IF('Data Bank'!$AC190=100,3,IF('Data Bank'!$AC190=0,0,2)))))</f>
        <v>2</v>
      </c>
      <c r="E163" s="178">
        <f ca="1">IF(E$1&lt;'Data Bank'!$AD190,"",IF(E$1&gt;'Data Bank'!$AT190,"",IF(AND('Data Bank'!$AC190&lt;100,TODAY()&gt;'Data Bank'!$AT190),1,IF('Data Bank'!$AC190=100,3,IF('Data Bank'!$AC190=0,0,2)))))</f>
        <v>2</v>
      </c>
      <c r="F163" s="178">
        <f ca="1">IF(F$1&lt;'Data Bank'!$AD190,"",IF(F$1&gt;'Data Bank'!$AT190,"",IF(AND('Data Bank'!$AC190&lt;100,TODAY()&gt;'Data Bank'!$AT190),1,IF('Data Bank'!$AC190=100,3,IF('Data Bank'!$AC190=0,0,2)))))</f>
        <v>2</v>
      </c>
      <c r="G163" s="178">
        <f ca="1">IF(G$1&lt;'Data Bank'!$AD190,"",IF(G$1&gt;'Data Bank'!$AT190,"",IF(AND('Data Bank'!$AC190&lt;100,TODAY()&gt;'Data Bank'!$AT190),1,IF('Data Bank'!$AC190=100,3,IF('Data Bank'!$AC190=0,0,2)))))</f>
        <v>2</v>
      </c>
      <c r="H163" s="178">
        <f ca="1">IF(H$1&lt;'Data Bank'!$AD190,"",IF(H$1&gt;'Data Bank'!$AT190,"",IF(AND('Data Bank'!$AC190&lt;100,TODAY()&gt;'Data Bank'!$AT190),1,IF('Data Bank'!$AC190=100,3,IF('Data Bank'!$AC190=0,0,2)))))</f>
        <v>2</v>
      </c>
      <c r="I163" s="178">
        <f ca="1">IF(I$1&lt;'Data Bank'!$AD190,"",IF(I$1&gt;'Data Bank'!$AT190,"",IF(AND('Data Bank'!$AC190&lt;100,TODAY()&gt;'Data Bank'!$AT190),1,IF('Data Bank'!$AC190=100,3,IF('Data Bank'!$AC190=0,0,2)))))</f>
        <v>2</v>
      </c>
      <c r="J163" s="177">
        <f ca="1">IF(J$1&lt;'Data Bank'!$AD190,"",IF(J$1&gt;'Data Bank'!$AT190,"",IF(AND('Data Bank'!$AC190&lt;100,TODAY()&gt;'Data Bank'!$AT190),1,IF('Data Bank'!$AC190=100,3,IF('Data Bank'!$AC190=0,0,2)))))</f>
        <v>2</v>
      </c>
      <c r="K163" s="177">
        <f ca="1">IF(K$1&lt;'Data Bank'!$AD190,"",IF(K$1&gt;'Data Bank'!$AT190,"",IF(AND('Data Bank'!$AC190&lt;100,TODAY()&gt;'Data Bank'!$AT190),1,IF('Data Bank'!$AC190=100,3,IF('Data Bank'!$AC190=0,0,2)))))</f>
        <v>2</v>
      </c>
      <c r="L163" s="177">
        <f ca="1">IF(L$1&lt;'Data Bank'!$AD190,"",IF(L$1&gt;'Data Bank'!$AT190,"",IF(AND('Data Bank'!$AC190&lt;100,TODAY()&gt;'Data Bank'!$AT190),1,IF('Data Bank'!$AC190=100,3,IF('Data Bank'!$AC190=0,0,2)))))</f>
        <v>2</v>
      </c>
      <c r="M163" s="177">
        <f ca="1">IF(M$1&lt;'Data Bank'!$AD190,"",IF(M$1&gt;'Data Bank'!$AT190,"",IF(AND('Data Bank'!$AC190&lt;100,TODAY()&gt;'Data Bank'!$AT190),1,IF('Data Bank'!$AC190=100,3,IF('Data Bank'!$AC190=0,0,2)))))</f>
        <v>2</v>
      </c>
      <c r="N163" s="177">
        <f ca="1">IF(N$1&lt;'Data Bank'!$AD190,"",IF(N$1&gt;'Data Bank'!$AT190,"",IF(AND('Data Bank'!$AC190&lt;100,TODAY()&gt;'Data Bank'!$AT190),1,IF('Data Bank'!$AC190=100,3,IF('Data Bank'!$AC190=0,0,2)))))</f>
        <v>2</v>
      </c>
      <c r="O163" s="177">
        <f ca="1">IF(O$1&lt;'Data Bank'!$AD190,"",IF(O$1&gt;'Data Bank'!$AT190,"",IF(AND('Data Bank'!$AC190&lt;100,TODAY()&gt;'Data Bank'!$AT190),1,IF('Data Bank'!$AC190=100,3,IF('Data Bank'!$AC190=0,0,2)))))</f>
        <v>2</v>
      </c>
      <c r="P163" s="177">
        <f ca="1">IF(P$1&lt;'Data Bank'!$AD190,"",IF(P$1&gt;'Data Bank'!$AT190,"",IF(AND('Data Bank'!$AC190&lt;100,TODAY()&gt;'Data Bank'!$AT190),1,IF('Data Bank'!$AC190=100,3,IF('Data Bank'!$AC190=0,0,2)))))</f>
        <v>2</v>
      </c>
      <c r="Q163" s="177">
        <f ca="1">IF(Q$1&lt;'Data Bank'!$AD190,"",IF(Q$1&gt;'Data Bank'!$AT190,"",IF(AND('Data Bank'!$AC190&lt;100,TODAY()&gt;'Data Bank'!$AT190),1,IF('Data Bank'!$AC190=100,3,IF('Data Bank'!$AC190=0,0,2)))))</f>
        <v>2</v>
      </c>
      <c r="R163" s="177">
        <f ca="1">IF(R$1&lt;'Data Bank'!$AD190,"",IF(R$1&gt;'Data Bank'!$AT190,"",IF(AND('Data Bank'!$AC190&lt;100,TODAY()&gt;'Data Bank'!$AT190),1,IF('Data Bank'!$AC190=100,3,IF('Data Bank'!$AC190=0,0,2)))))</f>
        <v>2</v>
      </c>
    </row>
    <row r="164" spans="1:18">
      <c r="A164" s="115" t="str">
        <f>'Data Bank'!E191</f>
        <v>Barrage Colony</v>
      </c>
      <c r="B164" s="178">
        <f ca="1">IF(B$1&lt;'Data Bank'!$AD191,"",IF(B$1&gt;'Data Bank'!$AT191,"",IF(AND('Data Bank'!$AC191&lt;100,TODAY()&gt;'Data Bank'!$AT191),1,IF('Data Bank'!$AC191=100,3,IF('Data Bank'!$AC191=0,0,2)))))</f>
        <v>2</v>
      </c>
      <c r="C164" s="178">
        <f ca="1">IF(C$1&lt;'Data Bank'!$AD191,"",IF(C$1&gt;'Data Bank'!$AT191,"",IF(AND('Data Bank'!$AC191&lt;100,TODAY()&gt;'Data Bank'!$AT191),1,IF('Data Bank'!$AC191=100,3,IF('Data Bank'!$AC191=0,0,2)))))</f>
        <v>2</v>
      </c>
      <c r="D164" s="178">
        <f ca="1">IF(D$1&lt;'Data Bank'!$AD191,"",IF(D$1&gt;'Data Bank'!$AT191,"",IF(AND('Data Bank'!$AC191&lt;100,TODAY()&gt;'Data Bank'!$AT191),1,IF('Data Bank'!$AC191=100,3,IF('Data Bank'!$AC191=0,0,2)))))</f>
        <v>2</v>
      </c>
      <c r="E164" s="178">
        <f ca="1">IF(E$1&lt;'Data Bank'!$AD191,"",IF(E$1&gt;'Data Bank'!$AT191,"",IF(AND('Data Bank'!$AC191&lt;100,TODAY()&gt;'Data Bank'!$AT191),1,IF('Data Bank'!$AC191=100,3,IF('Data Bank'!$AC191=0,0,2)))))</f>
        <v>2</v>
      </c>
      <c r="F164" s="178">
        <f ca="1">IF(F$1&lt;'Data Bank'!$AD191,"",IF(F$1&gt;'Data Bank'!$AT191,"",IF(AND('Data Bank'!$AC191&lt;100,TODAY()&gt;'Data Bank'!$AT191),1,IF('Data Bank'!$AC191=100,3,IF('Data Bank'!$AC191=0,0,2)))))</f>
        <v>2</v>
      </c>
      <c r="G164" s="178">
        <f ca="1">IF(G$1&lt;'Data Bank'!$AD191,"",IF(G$1&gt;'Data Bank'!$AT191,"",IF(AND('Data Bank'!$AC191&lt;100,TODAY()&gt;'Data Bank'!$AT191),1,IF('Data Bank'!$AC191=100,3,IF('Data Bank'!$AC191=0,0,2)))))</f>
        <v>2</v>
      </c>
      <c r="H164" s="178">
        <f ca="1">IF(H$1&lt;'Data Bank'!$AD191,"",IF(H$1&gt;'Data Bank'!$AT191,"",IF(AND('Data Bank'!$AC191&lt;100,TODAY()&gt;'Data Bank'!$AT191),1,IF('Data Bank'!$AC191=100,3,IF('Data Bank'!$AC191=0,0,2)))))</f>
        <v>2</v>
      </c>
      <c r="I164" s="178">
        <f ca="1">IF(I$1&lt;'Data Bank'!$AD191,"",IF(I$1&gt;'Data Bank'!$AT191,"",IF(AND('Data Bank'!$AC191&lt;100,TODAY()&gt;'Data Bank'!$AT191),1,IF('Data Bank'!$AC191=100,3,IF('Data Bank'!$AC191=0,0,2)))))</f>
        <v>2</v>
      </c>
      <c r="J164" s="177">
        <f ca="1">IF(J$1&lt;'Data Bank'!$AD191,"",IF(J$1&gt;'Data Bank'!$AT191,"",IF(AND('Data Bank'!$AC191&lt;100,TODAY()&gt;'Data Bank'!$AT191),1,IF('Data Bank'!$AC191=100,3,IF('Data Bank'!$AC191=0,0,2)))))</f>
        <v>2</v>
      </c>
      <c r="K164" s="177">
        <f ca="1">IF(K$1&lt;'Data Bank'!$AD191,"",IF(K$1&gt;'Data Bank'!$AT191,"",IF(AND('Data Bank'!$AC191&lt;100,TODAY()&gt;'Data Bank'!$AT191),1,IF('Data Bank'!$AC191=100,3,IF('Data Bank'!$AC191=0,0,2)))))</f>
        <v>2</v>
      </c>
      <c r="L164" s="177">
        <f ca="1">IF(L$1&lt;'Data Bank'!$AD191,"",IF(L$1&gt;'Data Bank'!$AT191,"",IF(AND('Data Bank'!$AC191&lt;100,TODAY()&gt;'Data Bank'!$AT191),1,IF('Data Bank'!$AC191=100,3,IF('Data Bank'!$AC191=0,0,2)))))</f>
        <v>2</v>
      </c>
      <c r="M164" s="177">
        <f ca="1">IF(M$1&lt;'Data Bank'!$AD191,"",IF(M$1&gt;'Data Bank'!$AT191,"",IF(AND('Data Bank'!$AC191&lt;100,TODAY()&gt;'Data Bank'!$AT191),1,IF('Data Bank'!$AC191=100,3,IF('Data Bank'!$AC191=0,0,2)))))</f>
        <v>2</v>
      </c>
      <c r="N164" s="177">
        <f ca="1">IF(N$1&lt;'Data Bank'!$AD191,"",IF(N$1&gt;'Data Bank'!$AT191,"",IF(AND('Data Bank'!$AC191&lt;100,TODAY()&gt;'Data Bank'!$AT191),1,IF('Data Bank'!$AC191=100,3,IF('Data Bank'!$AC191=0,0,2)))))</f>
        <v>2</v>
      </c>
      <c r="O164" s="177">
        <f ca="1">IF(O$1&lt;'Data Bank'!$AD191,"",IF(O$1&gt;'Data Bank'!$AT191,"",IF(AND('Data Bank'!$AC191&lt;100,TODAY()&gt;'Data Bank'!$AT191),1,IF('Data Bank'!$AC191=100,3,IF('Data Bank'!$AC191=0,0,2)))))</f>
        <v>2</v>
      </c>
      <c r="P164" s="177">
        <f ca="1">IF(P$1&lt;'Data Bank'!$AD191,"",IF(P$1&gt;'Data Bank'!$AT191,"",IF(AND('Data Bank'!$AC191&lt;100,TODAY()&gt;'Data Bank'!$AT191),1,IF('Data Bank'!$AC191=100,3,IF('Data Bank'!$AC191=0,0,2)))))</f>
        <v>2</v>
      </c>
      <c r="Q164" s="177">
        <f ca="1">IF(Q$1&lt;'Data Bank'!$AD191,"",IF(Q$1&gt;'Data Bank'!$AT191,"",IF(AND('Data Bank'!$AC191&lt;100,TODAY()&gt;'Data Bank'!$AT191),1,IF('Data Bank'!$AC191=100,3,IF('Data Bank'!$AC191=0,0,2)))))</f>
        <v>2</v>
      </c>
      <c r="R164" s="177">
        <f ca="1">IF(R$1&lt;'Data Bank'!$AD191,"",IF(R$1&gt;'Data Bank'!$AT191,"",IF(AND('Data Bank'!$AC191&lt;100,TODAY()&gt;'Data Bank'!$AT191),1,IF('Data Bank'!$AC191=100,3,IF('Data Bank'!$AC191=0,0,2)))))</f>
        <v>2</v>
      </c>
    </row>
    <row r="165" spans="1:18">
      <c r="A165" s="115" t="str">
        <f>'Data Bank'!E192</f>
        <v>Barrage Colony</v>
      </c>
      <c r="B165" s="178">
        <f ca="1">IF(B$1&lt;'Data Bank'!$AD192,"",IF(B$1&gt;'Data Bank'!$AT192,"",IF(AND('Data Bank'!$AC192&lt;100,TODAY()&gt;'Data Bank'!$AT192),1,IF('Data Bank'!$AC192=100,3,IF('Data Bank'!$AC192=0,0,2)))))</f>
        <v>1</v>
      </c>
      <c r="C165" s="178">
        <f ca="1">IF(C$1&lt;'Data Bank'!$AD192,"",IF(C$1&gt;'Data Bank'!$AT192,"",IF(AND('Data Bank'!$AC192&lt;100,TODAY()&gt;'Data Bank'!$AT192),1,IF('Data Bank'!$AC192=100,3,IF('Data Bank'!$AC192=0,0,2)))))</f>
        <v>1</v>
      </c>
      <c r="D165" s="178" t="str">
        <f ca="1">IF(D$1&lt;'Data Bank'!$AD192,"",IF(D$1&gt;'Data Bank'!$AT192,"",IF(AND('Data Bank'!$AC192&lt;100,TODAY()&gt;'Data Bank'!$AT192),1,IF('Data Bank'!$AC192=100,3,IF('Data Bank'!$AC192=0,0,2)))))</f>
        <v/>
      </c>
      <c r="E165" s="178" t="str">
        <f ca="1">IF(E$1&lt;'Data Bank'!$AD192,"",IF(E$1&gt;'Data Bank'!$AT192,"",IF(AND('Data Bank'!$AC192&lt;100,TODAY()&gt;'Data Bank'!$AT192),1,IF('Data Bank'!$AC192=100,3,IF('Data Bank'!$AC192=0,0,2)))))</f>
        <v/>
      </c>
      <c r="F165" s="178" t="str">
        <f ca="1">IF(F$1&lt;'Data Bank'!$AD192,"",IF(F$1&gt;'Data Bank'!$AT192,"",IF(AND('Data Bank'!$AC192&lt;100,TODAY()&gt;'Data Bank'!$AT192),1,IF('Data Bank'!$AC192=100,3,IF('Data Bank'!$AC192=0,0,2)))))</f>
        <v/>
      </c>
      <c r="G165" s="178" t="str">
        <f ca="1">IF(G$1&lt;'Data Bank'!$AD192,"",IF(G$1&gt;'Data Bank'!$AT192,"",IF(AND('Data Bank'!$AC192&lt;100,TODAY()&gt;'Data Bank'!$AT192),1,IF('Data Bank'!$AC192=100,3,IF('Data Bank'!$AC192=0,0,2)))))</f>
        <v/>
      </c>
      <c r="H165" s="178" t="str">
        <f ca="1">IF(H$1&lt;'Data Bank'!$AD192,"",IF(H$1&gt;'Data Bank'!$AT192,"",IF(AND('Data Bank'!$AC192&lt;100,TODAY()&gt;'Data Bank'!$AT192),1,IF('Data Bank'!$AC192=100,3,IF('Data Bank'!$AC192=0,0,2)))))</f>
        <v/>
      </c>
      <c r="I165" s="178" t="str">
        <f ca="1">IF(I$1&lt;'Data Bank'!$AD192,"",IF(I$1&gt;'Data Bank'!$AT192,"",IF(AND('Data Bank'!$AC192&lt;100,TODAY()&gt;'Data Bank'!$AT192),1,IF('Data Bank'!$AC192=100,3,IF('Data Bank'!$AC192=0,0,2)))))</f>
        <v/>
      </c>
      <c r="J165" s="177" t="str">
        <f ca="1">IF(J$1&lt;'Data Bank'!$AD192,"",IF(J$1&gt;'Data Bank'!$AT192,"",IF(AND('Data Bank'!$AC192&lt;100,TODAY()&gt;'Data Bank'!$AT192),1,IF('Data Bank'!$AC192=100,3,IF('Data Bank'!$AC192=0,0,2)))))</f>
        <v/>
      </c>
      <c r="K165" s="177" t="str">
        <f ca="1">IF(K$1&lt;'Data Bank'!$AD192,"",IF(K$1&gt;'Data Bank'!$AT192,"",IF(AND('Data Bank'!$AC192&lt;100,TODAY()&gt;'Data Bank'!$AT192),1,IF('Data Bank'!$AC192=100,3,IF('Data Bank'!$AC192=0,0,2)))))</f>
        <v/>
      </c>
      <c r="L165" s="177" t="str">
        <f ca="1">IF(L$1&lt;'Data Bank'!$AD192,"",IF(L$1&gt;'Data Bank'!$AT192,"",IF(AND('Data Bank'!$AC192&lt;100,TODAY()&gt;'Data Bank'!$AT192),1,IF('Data Bank'!$AC192=100,3,IF('Data Bank'!$AC192=0,0,2)))))</f>
        <v/>
      </c>
      <c r="M165" s="177" t="str">
        <f ca="1">IF(M$1&lt;'Data Bank'!$AD192,"",IF(M$1&gt;'Data Bank'!$AT192,"",IF(AND('Data Bank'!$AC192&lt;100,TODAY()&gt;'Data Bank'!$AT192),1,IF('Data Bank'!$AC192=100,3,IF('Data Bank'!$AC192=0,0,2)))))</f>
        <v/>
      </c>
      <c r="N165" s="177" t="str">
        <f ca="1">IF(N$1&lt;'Data Bank'!$AD192,"",IF(N$1&gt;'Data Bank'!$AT192,"",IF(AND('Data Bank'!$AC192&lt;100,TODAY()&gt;'Data Bank'!$AT192),1,IF('Data Bank'!$AC192=100,3,IF('Data Bank'!$AC192=0,0,2)))))</f>
        <v/>
      </c>
      <c r="O165" s="177" t="str">
        <f ca="1">IF(O$1&lt;'Data Bank'!$AD192,"",IF(O$1&gt;'Data Bank'!$AT192,"",IF(AND('Data Bank'!$AC192&lt;100,TODAY()&gt;'Data Bank'!$AT192),1,IF('Data Bank'!$AC192=100,3,IF('Data Bank'!$AC192=0,0,2)))))</f>
        <v/>
      </c>
      <c r="P165" s="177" t="str">
        <f ca="1">IF(P$1&lt;'Data Bank'!$AD192,"",IF(P$1&gt;'Data Bank'!$AT192,"",IF(AND('Data Bank'!$AC192&lt;100,TODAY()&gt;'Data Bank'!$AT192),1,IF('Data Bank'!$AC192=100,3,IF('Data Bank'!$AC192=0,0,2)))))</f>
        <v/>
      </c>
      <c r="Q165" s="177" t="str">
        <f ca="1">IF(Q$1&lt;'Data Bank'!$AD192,"",IF(Q$1&gt;'Data Bank'!$AT192,"",IF(AND('Data Bank'!$AC192&lt;100,TODAY()&gt;'Data Bank'!$AT192),1,IF('Data Bank'!$AC192=100,3,IF('Data Bank'!$AC192=0,0,2)))))</f>
        <v/>
      </c>
      <c r="R165" s="177" t="str">
        <f ca="1">IF(R$1&lt;'Data Bank'!$AD192,"",IF(R$1&gt;'Data Bank'!$AT192,"",IF(AND('Data Bank'!$AC192&lt;100,TODAY()&gt;'Data Bank'!$AT192),1,IF('Data Bank'!$AC192=100,3,IF('Data Bank'!$AC192=0,0,2)))))</f>
        <v/>
      </c>
    </row>
    <row r="166" spans="1:18">
      <c r="A166" s="115" t="str">
        <f>'Data Bank'!E194</f>
        <v>Bashir,Chuna Bhati,Jamil</v>
      </c>
      <c r="B166" s="178">
        <f ca="1">IF(B$1&lt;'Data Bank'!$AD194,"",IF(B$1&gt;'Data Bank'!$AT194,"",IF(AND('Data Bank'!$AC194&lt;100,TODAY()&gt;'Data Bank'!$AT194),1,IF('Data Bank'!$AC194=100,3,IF('Data Bank'!$AC194=0,0,2)))))</f>
        <v>2</v>
      </c>
      <c r="C166" s="178">
        <f ca="1">IF(C$1&lt;'Data Bank'!$AD194,"",IF(C$1&gt;'Data Bank'!$AT194,"",IF(AND('Data Bank'!$AC194&lt;100,TODAY()&gt;'Data Bank'!$AT194),1,IF('Data Bank'!$AC194=100,3,IF('Data Bank'!$AC194=0,0,2)))))</f>
        <v>2</v>
      </c>
      <c r="D166" s="178">
        <f ca="1">IF(D$1&lt;'Data Bank'!$AD194,"",IF(D$1&gt;'Data Bank'!$AT194,"",IF(AND('Data Bank'!$AC194&lt;100,TODAY()&gt;'Data Bank'!$AT194),1,IF('Data Bank'!$AC194=100,3,IF('Data Bank'!$AC194=0,0,2)))))</f>
        <v>2</v>
      </c>
      <c r="E166" s="178">
        <f ca="1">IF(E$1&lt;'Data Bank'!$AD194,"",IF(E$1&gt;'Data Bank'!$AT194,"",IF(AND('Data Bank'!$AC194&lt;100,TODAY()&gt;'Data Bank'!$AT194),1,IF('Data Bank'!$AC194=100,3,IF('Data Bank'!$AC194=0,0,2)))))</f>
        <v>2</v>
      </c>
      <c r="F166" s="178">
        <f ca="1">IF(F$1&lt;'Data Bank'!$AD194,"",IF(F$1&gt;'Data Bank'!$AT194,"",IF(AND('Data Bank'!$AC194&lt;100,TODAY()&gt;'Data Bank'!$AT194),1,IF('Data Bank'!$AC194=100,3,IF('Data Bank'!$AC194=0,0,2)))))</f>
        <v>2</v>
      </c>
      <c r="G166" s="178">
        <f ca="1">IF(G$1&lt;'Data Bank'!$AD194,"",IF(G$1&gt;'Data Bank'!$AT194,"",IF(AND('Data Bank'!$AC194&lt;100,TODAY()&gt;'Data Bank'!$AT194),1,IF('Data Bank'!$AC194=100,3,IF('Data Bank'!$AC194=0,0,2)))))</f>
        <v>2</v>
      </c>
      <c r="H166" s="178">
        <f ca="1">IF(H$1&lt;'Data Bank'!$AD194,"",IF(H$1&gt;'Data Bank'!$AT194,"",IF(AND('Data Bank'!$AC194&lt;100,TODAY()&gt;'Data Bank'!$AT194),1,IF('Data Bank'!$AC194=100,3,IF('Data Bank'!$AC194=0,0,2)))))</f>
        <v>2</v>
      </c>
      <c r="I166" s="178">
        <f ca="1">IF(I$1&lt;'Data Bank'!$AD194,"",IF(I$1&gt;'Data Bank'!$AT194,"",IF(AND('Data Bank'!$AC194&lt;100,TODAY()&gt;'Data Bank'!$AT194),1,IF('Data Bank'!$AC194=100,3,IF('Data Bank'!$AC194=0,0,2)))))</f>
        <v>2</v>
      </c>
      <c r="J166" s="177">
        <f ca="1">IF(J$1&lt;'Data Bank'!$AD194,"",IF(J$1&gt;'Data Bank'!$AT194,"",IF(AND('Data Bank'!$AC194&lt;100,TODAY()&gt;'Data Bank'!$AT194),1,IF('Data Bank'!$AC194=100,3,IF('Data Bank'!$AC194=0,0,2)))))</f>
        <v>2</v>
      </c>
      <c r="K166" s="177">
        <f ca="1">IF(K$1&lt;'Data Bank'!$AD194,"",IF(K$1&gt;'Data Bank'!$AT194,"",IF(AND('Data Bank'!$AC194&lt;100,TODAY()&gt;'Data Bank'!$AT194),1,IF('Data Bank'!$AC194=100,3,IF('Data Bank'!$AC194=0,0,2)))))</f>
        <v>2</v>
      </c>
      <c r="L166" s="177">
        <f ca="1">IF(L$1&lt;'Data Bank'!$AD194,"",IF(L$1&gt;'Data Bank'!$AT194,"",IF(AND('Data Bank'!$AC194&lt;100,TODAY()&gt;'Data Bank'!$AT194),1,IF('Data Bank'!$AC194=100,3,IF('Data Bank'!$AC194=0,0,2)))))</f>
        <v>2</v>
      </c>
      <c r="M166" s="177">
        <f ca="1">IF(M$1&lt;'Data Bank'!$AD194,"",IF(M$1&gt;'Data Bank'!$AT194,"",IF(AND('Data Bank'!$AC194&lt;100,TODAY()&gt;'Data Bank'!$AT194),1,IF('Data Bank'!$AC194=100,3,IF('Data Bank'!$AC194=0,0,2)))))</f>
        <v>2</v>
      </c>
      <c r="N166" s="177">
        <f ca="1">IF(N$1&lt;'Data Bank'!$AD194,"",IF(N$1&gt;'Data Bank'!$AT194,"",IF(AND('Data Bank'!$AC194&lt;100,TODAY()&gt;'Data Bank'!$AT194),1,IF('Data Bank'!$AC194=100,3,IF('Data Bank'!$AC194=0,0,2)))))</f>
        <v>2</v>
      </c>
      <c r="O166" s="177">
        <f ca="1">IF(O$1&lt;'Data Bank'!$AD194,"",IF(O$1&gt;'Data Bank'!$AT194,"",IF(AND('Data Bank'!$AC194&lt;100,TODAY()&gt;'Data Bank'!$AT194),1,IF('Data Bank'!$AC194=100,3,IF('Data Bank'!$AC194=0,0,2)))))</f>
        <v>2</v>
      </c>
      <c r="P166" s="177">
        <f ca="1">IF(P$1&lt;'Data Bank'!$AD194,"",IF(P$1&gt;'Data Bank'!$AT194,"",IF(AND('Data Bank'!$AC194&lt;100,TODAY()&gt;'Data Bank'!$AT194),1,IF('Data Bank'!$AC194=100,3,IF('Data Bank'!$AC194=0,0,2)))))</f>
        <v>2</v>
      </c>
      <c r="Q166" s="177">
        <f ca="1">IF(Q$1&lt;'Data Bank'!$AD194,"",IF(Q$1&gt;'Data Bank'!$AT194,"",IF(AND('Data Bank'!$AC194&lt;100,TODAY()&gt;'Data Bank'!$AT194),1,IF('Data Bank'!$AC194=100,3,IF('Data Bank'!$AC194=0,0,2)))))</f>
        <v>2</v>
      </c>
      <c r="R166" s="177">
        <f ca="1">IF(R$1&lt;'Data Bank'!$AD194,"",IF(R$1&gt;'Data Bank'!$AT194,"",IF(AND('Data Bank'!$AC194&lt;100,TODAY()&gt;'Data Bank'!$AT194),1,IF('Data Bank'!$AC194=100,3,IF('Data Bank'!$AC194=0,0,2)))))</f>
        <v>2</v>
      </c>
    </row>
    <row r="167" spans="1:18">
      <c r="A167" s="115" t="str">
        <f>'Data Bank'!E195</f>
        <v>Bast Shor Kot</v>
      </c>
      <c r="B167" s="178">
        <f ca="1">IF(B$1&lt;'Data Bank'!$AD195,"",IF(B$1&gt;'Data Bank'!$AT195,"",IF(AND('Data Bank'!$AC195&lt;100,TODAY()&gt;'Data Bank'!$AT195),1,IF('Data Bank'!$AC195=100,3,IF('Data Bank'!$AC195=0,0,2)))))</f>
        <v>2</v>
      </c>
      <c r="C167" s="178">
        <f ca="1">IF(C$1&lt;'Data Bank'!$AD195,"",IF(C$1&gt;'Data Bank'!$AT195,"",IF(AND('Data Bank'!$AC195&lt;100,TODAY()&gt;'Data Bank'!$AT195),1,IF('Data Bank'!$AC195=100,3,IF('Data Bank'!$AC195=0,0,2)))))</f>
        <v>2</v>
      </c>
      <c r="D167" s="178">
        <f ca="1">IF(D$1&lt;'Data Bank'!$AD195,"",IF(D$1&gt;'Data Bank'!$AT195,"",IF(AND('Data Bank'!$AC195&lt;100,TODAY()&gt;'Data Bank'!$AT195),1,IF('Data Bank'!$AC195=100,3,IF('Data Bank'!$AC195=0,0,2)))))</f>
        <v>2</v>
      </c>
      <c r="E167" s="178">
        <f ca="1">IF(E$1&lt;'Data Bank'!$AD195,"",IF(E$1&gt;'Data Bank'!$AT195,"",IF(AND('Data Bank'!$AC195&lt;100,TODAY()&gt;'Data Bank'!$AT195),1,IF('Data Bank'!$AC195=100,3,IF('Data Bank'!$AC195=0,0,2)))))</f>
        <v>2</v>
      </c>
      <c r="F167" s="178">
        <f ca="1">IF(F$1&lt;'Data Bank'!$AD195,"",IF(F$1&gt;'Data Bank'!$AT195,"",IF(AND('Data Bank'!$AC195&lt;100,TODAY()&gt;'Data Bank'!$AT195),1,IF('Data Bank'!$AC195=100,3,IF('Data Bank'!$AC195=0,0,2)))))</f>
        <v>2</v>
      </c>
      <c r="G167" s="178">
        <f ca="1">IF(G$1&lt;'Data Bank'!$AD195,"",IF(G$1&gt;'Data Bank'!$AT195,"",IF(AND('Data Bank'!$AC195&lt;100,TODAY()&gt;'Data Bank'!$AT195),1,IF('Data Bank'!$AC195=100,3,IF('Data Bank'!$AC195=0,0,2)))))</f>
        <v>2</v>
      </c>
      <c r="H167" s="178">
        <f ca="1">IF(H$1&lt;'Data Bank'!$AD195,"",IF(H$1&gt;'Data Bank'!$AT195,"",IF(AND('Data Bank'!$AC195&lt;100,TODAY()&gt;'Data Bank'!$AT195),1,IF('Data Bank'!$AC195=100,3,IF('Data Bank'!$AC195=0,0,2)))))</f>
        <v>2</v>
      </c>
      <c r="I167" s="178">
        <f ca="1">IF(I$1&lt;'Data Bank'!$AD195,"",IF(I$1&gt;'Data Bank'!$AT195,"",IF(AND('Data Bank'!$AC195&lt;100,TODAY()&gt;'Data Bank'!$AT195),1,IF('Data Bank'!$AC195=100,3,IF('Data Bank'!$AC195=0,0,2)))))</f>
        <v>2</v>
      </c>
      <c r="J167" s="177">
        <f ca="1">IF(J$1&lt;'Data Bank'!$AD195,"",IF(J$1&gt;'Data Bank'!$AT195,"",IF(AND('Data Bank'!$AC195&lt;100,TODAY()&gt;'Data Bank'!$AT195),1,IF('Data Bank'!$AC195=100,3,IF('Data Bank'!$AC195=0,0,2)))))</f>
        <v>2</v>
      </c>
      <c r="K167" s="177">
        <f ca="1">IF(K$1&lt;'Data Bank'!$AD195,"",IF(K$1&gt;'Data Bank'!$AT195,"",IF(AND('Data Bank'!$AC195&lt;100,TODAY()&gt;'Data Bank'!$AT195),1,IF('Data Bank'!$AC195=100,3,IF('Data Bank'!$AC195=0,0,2)))))</f>
        <v>2</v>
      </c>
      <c r="L167" s="177">
        <f ca="1">IF(L$1&lt;'Data Bank'!$AD195,"",IF(L$1&gt;'Data Bank'!$AT195,"",IF(AND('Data Bank'!$AC195&lt;100,TODAY()&gt;'Data Bank'!$AT195),1,IF('Data Bank'!$AC195=100,3,IF('Data Bank'!$AC195=0,0,2)))))</f>
        <v>2</v>
      </c>
      <c r="M167" s="177">
        <f ca="1">IF(M$1&lt;'Data Bank'!$AD195,"",IF(M$1&gt;'Data Bank'!$AT195,"",IF(AND('Data Bank'!$AC195&lt;100,TODAY()&gt;'Data Bank'!$AT195),1,IF('Data Bank'!$AC195=100,3,IF('Data Bank'!$AC195=0,0,2)))))</f>
        <v>2</v>
      </c>
      <c r="N167" s="177">
        <f ca="1">IF(N$1&lt;'Data Bank'!$AD195,"",IF(N$1&gt;'Data Bank'!$AT195,"",IF(AND('Data Bank'!$AC195&lt;100,TODAY()&gt;'Data Bank'!$AT195),1,IF('Data Bank'!$AC195=100,3,IF('Data Bank'!$AC195=0,0,2)))))</f>
        <v>2</v>
      </c>
      <c r="O167" s="177">
        <f ca="1">IF(O$1&lt;'Data Bank'!$AD195,"",IF(O$1&gt;'Data Bank'!$AT195,"",IF(AND('Data Bank'!$AC195&lt;100,TODAY()&gt;'Data Bank'!$AT195),1,IF('Data Bank'!$AC195=100,3,IF('Data Bank'!$AC195=0,0,2)))))</f>
        <v>2</v>
      </c>
      <c r="P167" s="177">
        <f ca="1">IF(P$1&lt;'Data Bank'!$AD195,"",IF(P$1&gt;'Data Bank'!$AT195,"",IF(AND('Data Bank'!$AC195&lt;100,TODAY()&gt;'Data Bank'!$AT195),1,IF('Data Bank'!$AC195=100,3,IF('Data Bank'!$AC195=0,0,2)))))</f>
        <v>2</v>
      </c>
      <c r="Q167" s="177">
        <f ca="1">IF(Q$1&lt;'Data Bank'!$AD195,"",IF(Q$1&gt;'Data Bank'!$AT195,"",IF(AND('Data Bank'!$AC195&lt;100,TODAY()&gt;'Data Bank'!$AT195),1,IF('Data Bank'!$AC195=100,3,IF('Data Bank'!$AC195=0,0,2)))))</f>
        <v>2</v>
      </c>
      <c r="R167" s="177">
        <f ca="1">IF(R$1&lt;'Data Bank'!$AD195,"",IF(R$1&gt;'Data Bank'!$AT195,"",IF(AND('Data Bank'!$AC195&lt;100,TODAY()&gt;'Data Bank'!$AT195),1,IF('Data Bank'!$AC195=100,3,IF('Data Bank'!$AC195=0,0,2)))))</f>
        <v>2</v>
      </c>
    </row>
    <row r="168" spans="1:18">
      <c r="A168" s="115" t="str">
        <f>'Data Bank'!E196</f>
        <v>Bhatti Colony</v>
      </c>
      <c r="B168" s="178">
        <f ca="1">IF(B$1&lt;'Data Bank'!$AD196,"",IF(B$1&gt;'Data Bank'!$AT196,"",IF(AND('Data Bank'!$AC196&lt;100,TODAY()&gt;'Data Bank'!$AT196),1,IF('Data Bank'!$AC196=100,3,IF('Data Bank'!$AC196=0,0,2)))))</f>
        <v>0</v>
      </c>
      <c r="C168" s="178">
        <f ca="1">IF(C$1&lt;'Data Bank'!$AD196,"",IF(C$1&gt;'Data Bank'!$AT196,"",IF(AND('Data Bank'!$AC196&lt;100,TODAY()&gt;'Data Bank'!$AT196),1,IF('Data Bank'!$AC196=100,3,IF('Data Bank'!$AC196=0,0,2)))))</f>
        <v>0</v>
      </c>
      <c r="D168" s="178">
        <f ca="1">IF(D$1&lt;'Data Bank'!$AD196,"",IF(D$1&gt;'Data Bank'!$AT196,"",IF(AND('Data Bank'!$AC196&lt;100,TODAY()&gt;'Data Bank'!$AT196),1,IF('Data Bank'!$AC196=100,3,IF('Data Bank'!$AC196=0,0,2)))))</f>
        <v>0</v>
      </c>
      <c r="E168" s="178">
        <f ca="1">IF(E$1&lt;'Data Bank'!$AD196,"",IF(E$1&gt;'Data Bank'!$AT196,"",IF(AND('Data Bank'!$AC196&lt;100,TODAY()&gt;'Data Bank'!$AT196),1,IF('Data Bank'!$AC196=100,3,IF('Data Bank'!$AC196=0,0,2)))))</f>
        <v>0</v>
      </c>
      <c r="F168" s="178">
        <f ca="1">IF(F$1&lt;'Data Bank'!$AD196,"",IF(F$1&gt;'Data Bank'!$AT196,"",IF(AND('Data Bank'!$AC196&lt;100,TODAY()&gt;'Data Bank'!$AT196),1,IF('Data Bank'!$AC196=100,3,IF('Data Bank'!$AC196=0,0,2)))))</f>
        <v>0</v>
      </c>
      <c r="G168" s="178">
        <f ca="1">IF(G$1&lt;'Data Bank'!$AD196,"",IF(G$1&gt;'Data Bank'!$AT196,"",IF(AND('Data Bank'!$AC196&lt;100,TODAY()&gt;'Data Bank'!$AT196),1,IF('Data Bank'!$AC196=100,3,IF('Data Bank'!$AC196=0,0,2)))))</f>
        <v>0</v>
      </c>
      <c r="H168" s="178">
        <f ca="1">IF(H$1&lt;'Data Bank'!$AD196,"",IF(H$1&gt;'Data Bank'!$AT196,"",IF(AND('Data Bank'!$AC196&lt;100,TODAY()&gt;'Data Bank'!$AT196),1,IF('Data Bank'!$AC196=100,3,IF('Data Bank'!$AC196=0,0,2)))))</f>
        <v>0</v>
      </c>
      <c r="I168" s="178">
        <f ca="1">IF(I$1&lt;'Data Bank'!$AD196,"",IF(I$1&gt;'Data Bank'!$AT196,"",IF(AND('Data Bank'!$AC196&lt;100,TODAY()&gt;'Data Bank'!$AT196),1,IF('Data Bank'!$AC196=100,3,IF('Data Bank'!$AC196=0,0,2)))))</f>
        <v>0</v>
      </c>
      <c r="J168" s="177">
        <f ca="1">IF(J$1&lt;'Data Bank'!$AD196,"",IF(J$1&gt;'Data Bank'!$AT196,"",IF(AND('Data Bank'!$AC196&lt;100,TODAY()&gt;'Data Bank'!$AT196),1,IF('Data Bank'!$AC196=100,3,IF('Data Bank'!$AC196=0,0,2)))))</f>
        <v>0</v>
      </c>
      <c r="K168" s="177">
        <f ca="1">IF(K$1&lt;'Data Bank'!$AD196,"",IF(K$1&gt;'Data Bank'!$AT196,"",IF(AND('Data Bank'!$AC196&lt;100,TODAY()&gt;'Data Bank'!$AT196),1,IF('Data Bank'!$AC196=100,3,IF('Data Bank'!$AC196=0,0,2)))))</f>
        <v>0</v>
      </c>
      <c r="L168" s="177">
        <f ca="1">IF(L$1&lt;'Data Bank'!$AD196,"",IF(L$1&gt;'Data Bank'!$AT196,"",IF(AND('Data Bank'!$AC196&lt;100,TODAY()&gt;'Data Bank'!$AT196),1,IF('Data Bank'!$AC196=100,3,IF('Data Bank'!$AC196=0,0,2)))))</f>
        <v>0</v>
      </c>
      <c r="M168" s="177">
        <f ca="1">IF(M$1&lt;'Data Bank'!$AD196,"",IF(M$1&gt;'Data Bank'!$AT196,"",IF(AND('Data Bank'!$AC196&lt;100,TODAY()&gt;'Data Bank'!$AT196),1,IF('Data Bank'!$AC196=100,3,IF('Data Bank'!$AC196=0,0,2)))))</f>
        <v>0</v>
      </c>
      <c r="N168" s="177">
        <f ca="1">IF(N$1&lt;'Data Bank'!$AD196,"",IF(N$1&gt;'Data Bank'!$AT196,"",IF(AND('Data Bank'!$AC196&lt;100,TODAY()&gt;'Data Bank'!$AT196),1,IF('Data Bank'!$AC196=100,3,IF('Data Bank'!$AC196=0,0,2)))))</f>
        <v>0</v>
      </c>
      <c r="O168" s="177">
        <f ca="1">IF(O$1&lt;'Data Bank'!$AD196,"",IF(O$1&gt;'Data Bank'!$AT196,"",IF(AND('Data Bank'!$AC196&lt;100,TODAY()&gt;'Data Bank'!$AT196),1,IF('Data Bank'!$AC196=100,3,IF('Data Bank'!$AC196=0,0,2)))))</f>
        <v>0</v>
      </c>
      <c r="P168" s="177">
        <f ca="1">IF(P$1&lt;'Data Bank'!$AD196,"",IF(P$1&gt;'Data Bank'!$AT196,"",IF(AND('Data Bank'!$AC196&lt;100,TODAY()&gt;'Data Bank'!$AT196),1,IF('Data Bank'!$AC196=100,3,IF('Data Bank'!$AC196=0,0,2)))))</f>
        <v>0</v>
      </c>
      <c r="Q168" s="177">
        <f ca="1">IF(Q$1&lt;'Data Bank'!$AD196,"",IF(Q$1&gt;'Data Bank'!$AT196,"",IF(AND('Data Bank'!$AC196&lt;100,TODAY()&gt;'Data Bank'!$AT196),1,IF('Data Bank'!$AC196=100,3,IF('Data Bank'!$AC196=0,0,2)))))</f>
        <v>0</v>
      </c>
      <c r="R168" s="177">
        <f ca="1">IF(R$1&lt;'Data Bank'!$AD196,"",IF(R$1&gt;'Data Bank'!$AT196,"",IF(AND('Data Bank'!$AC196&lt;100,TODAY()&gt;'Data Bank'!$AT196),1,IF('Data Bank'!$AC196=100,3,IF('Data Bank'!$AC196=0,0,2)))))</f>
        <v>0</v>
      </c>
    </row>
    <row r="169" spans="1:18">
      <c r="A169" s="115" t="str">
        <f>'Data Bank'!E197</f>
        <v>Bhutta Colony</v>
      </c>
      <c r="B169" s="178">
        <f ca="1">IF(B$1&lt;'Data Bank'!$AD197,"",IF(B$1&gt;'Data Bank'!$AT197,"",IF(AND('Data Bank'!$AC197&lt;100,TODAY()&gt;'Data Bank'!$AT197),1,IF('Data Bank'!$AC197=100,3,IF('Data Bank'!$AC197=0,0,2)))))</f>
        <v>2</v>
      </c>
      <c r="C169" s="178">
        <f ca="1">IF(C$1&lt;'Data Bank'!$AD197,"",IF(C$1&gt;'Data Bank'!$AT197,"",IF(AND('Data Bank'!$AC197&lt;100,TODAY()&gt;'Data Bank'!$AT197),1,IF('Data Bank'!$AC197=100,3,IF('Data Bank'!$AC197=0,0,2)))))</f>
        <v>2</v>
      </c>
      <c r="D169" s="178">
        <f ca="1">IF(D$1&lt;'Data Bank'!$AD197,"",IF(D$1&gt;'Data Bank'!$AT197,"",IF(AND('Data Bank'!$AC197&lt;100,TODAY()&gt;'Data Bank'!$AT197),1,IF('Data Bank'!$AC197=100,3,IF('Data Bank'!$AC197=0,0,2)))))</f>
        <v>2</v>
      </c>
      <c r="E169" s="178">
        <f ca="1">IF(E$1&lt;'Data Bank'!$AD197,"",IF(E$1&gt;'Data Bank'!$AT197,"",IF(AND('Data Bank'!$AC197&lt;100,TODAY()&gt;'Data Bank'!$AT197),1,IF('Data Bank'!$AC197=100,3,IF('Data Bank'!$AC197=0,0,2)))))</f>
        <v>2</v>
      </c>
      <c r="F169" s="178">
        <f ca="1">IF(F$1&lt;'Data Bank'!$AD197,"",IF(F$1&gt;'Data Bank'!$AT197,"",IF(AND('Data Bank'!$AC197&lt;100,TODAY()&gt;'Data Bank'!$AT197),1,IF('Data Bank'!$AC197=100,3,IF('Data Bank'!$AC197=0,0,2)))))</f>
        <v>2</v>
      </c>
      <c r="G169" s="178">
        <f ca="1">IF(G$1&lt;'Data Bank'!$AD197,"",IF(G$1&gt;'Data Bank'!$AT197,"",IF(AND('Data Bank'!$AC197&lt;100,TODAY()&gt;'Data Bank'!$AT197),1,IF('Data Bank'!$AC197=100,3,IF('Data Bank'!$AC197=0,0,2)))))</f>
        <v>2</v>
      </c>
      <c r="H169" s="178">
        <f ca="1">IF(H$1&lt;'Data Bank'!$AD197,"",IF(H$1&gt;'Data Bank'!$AT197,"",IF(AND('Data Bank'!$AC197&lt;100,TODAY()&gt;'Data Bank'!$AT197),1,IF('Data Bank'!$AC197=100,3,IF('Data Bank'!$AC197=0,0,2)))))</f>
        <v>2</v>
      </c>
      <c r="I169" s="178">
        <f ca="1">IF(I$1&lt;'Data Bank'!$AD197,"",IF(I$1&gt;'Data Bank'!$AT197,"",IF(AND('Data Bank'!$AC197&lt;100,TODAY()&gt;'Data Bank'!$AT197),1,IF('Data Bank'!$AC197=100,3,IF('Data Bank'!$AC197=0,0,2)))))</f>
        <v>2</v>
      </c>
      <c r="J169" s="177">
        <f ca="1">IF(J$1&lt;'Data Bank'!$AD197,"",IF(J$1&gt;'Data Bank'!$AT197,"",IF(AND('Data Bank'!$AC197&lt;100,TODAY()&gt;'Data Bank'!$AT197),1,IF('Data Bank'!$AC197=100,3,IF('Data Bank'!$AC197=0,0,2)))))</f>
        <v>2</v>
      </c>
      <c r="K169" s="177">
        <f ca="1">IF(K$1&lt;'Data Bank'!$AD197,"",IF(K$1&gt;'Data Bank'!$AT197,"",IF(AND('Data Bank'!$AC197&lt;100,TODAY()&gt;'Data Bank'!$AT197),1,IF('Data Bank'!$AC197=100,3,IF('Data Bank'!$AC197=0,0,2)))))</f>
        <v>2</v>
      </c>
      <c r="L169" s="177">
        <f ca="1">IF(L$1&lt;'Data Bank'!$AD197,"",IF(L$1&gt;'Data Bank'!$AT197,"",IF(AND('Data Bank'!$AC197&lt;100,TODAY()&gt;'Data Bank'!$AT197),1,IF('Data Bank'!$AC197=100,3,IF('Data Bank'!$AC197=0,0,2)))))</f>
        <v>2</v>
      </c>
      <c r="M169" s="177">
        <f ca="1">IF(M$1&lt;'Data Bank'!$AD197,"",IF(M$1&gt;'Data Bank'!$AT197,"",IF(AND('Data Bank'!$AC197&lt;100,TODAY()&gt;'Data Bank'!$AT197),1,IF('Data Bank'!$AC197=100,3,IF('Data Bank'!$AC197=0,0,2)))))</f>
        <v>2</v>
      </c>
      <c r="N169" s="177">
        <f ca="1">IF(N$1&lt;'Data Bank'!$AD197,"",IF(N$1&gt;'Data Bank'!$AT197,"",IF(AND('Data Bank'!$AC197&lt;100,TODAY()&gt;'Data Bank'!$AT197),1,IF('Data Bank'!$AC197=100,3,IF('Data Bank'!$AC197=0,0,2)))))</f>
        <v>2</v>
      </c>
      <c r="O169" s="177">
        <f ca="1">IF(O$1&lt;'Data Bank'!$AD197,"",IF(O$1&gt;'Data Bank'!$AT197,"",IF(AND('Data Bank'!$AC197&lt;100,TODAY()&gt;'Data Bank'!$AT197),1,IF('Data Bank'!$AC197=100,3,IF('Data Bank'!$AC197=0,0,2)))))</f>
        <v>2</v>
      </c>
      <c r="P169" s="177">
        <f ca="1">IF(P$1&lt;'Data Bank'!$AD197,"",IF(P$1&gt;'Data Bank'!$AT197,"",IF(AND('Data Bank'!$AC197&lt;100,TODAY()&gt;'Data Bank'!$AT197),1,IF('Data Bank'!$AC197=100,3,IF('Data Bank'!$AC197=0,0,2)))))</f>
        <v>2</v>
      </c>
      <c r="Q169" s="177">
        <f ca="1">IF(Q$1&lt;'Data Bank'!$AD197,"",IF(Q$1&gt;'Data Bank'!$AT197,"",IF(AND('Data Bank'!$AC197&lt;100,TODAY()&gt;'Data Bank'!$AT197),1,IF('Data Bank'!$AC197=100,3,IF('Data Bank'!$AC197=0,0,2)))))</f>
        <v>2</v>
      </c>
      <c r="R169" s="177">
        <f ca="1">IF(R$1&lt;'Data Bank'!$AD197,"",IF(R$1&gt;'Data Bank'!$AT197,"",IF(AND('Data Bank'!$AC197&lt;100,TODAY()&gt;'Data Bank'!$AT197),1,IF('Data Bank'!$AC197=100,3,IF('Data Bank'!$AC197=0,0,2)))))</f>
        <v>2</v>
      </c>
    </row>
    <row r="170" spans="1:18">
      <c r="A170" s="115" t="str">
        <f>'Data Bank'!E198</f>
        <v>Bhutto Colony</v>
      </c>
      <c r="B170" s="178">
        <f ca="1">IF(B$1&lt;'Data Bank'!$AD198,"",IF(B$1&gt;'Data Bank'!$AT198,"",IF(AND('Data Bank'!$AC198&lt;100,TODAY()&gt;'Data Bank'!$AT198),1,IF('Data Bank'!$AC198=100,3,IF('Data Bank'!$AC198=0,0,2)))))</f>
        <v>2</v>
      </c>
      <c r="C170" s="178">
        <f ca="1">IF(C$1&lt;'Data Bank'!$AD198,"",IF(C$1&gt;'Data Bank'!$AT198,"",IF(AND('Data Bank'!$AC198&lt;100,TODAY()&gt;'Data Bank'!$AT198),1,IF('Data Bank'!$AC198=100,3,IF('Data Bank'!$AC198=0,0,2)))))</f>
        <v>2</v>
      </c>
      <c r="D170" s="178">
        <f ca="1">IF(D$1&lt;'Data Bank'!$AD198,"",IF(D$1&gt;'Data Bank'!$AT198,"",IF(AND('Data Bank'!$AC198&lt;100,TODAY()&gt;'Data Bank'!$AT198),1,IF('Data Bank'!$AC198=100,3,IF('Data Bank'!$AC198=0,0,2)))))</f>
        <v>2</v>
      </c>
      <c r="E170" s="178">
        <f ca="1">IF(E$1&lt;'Data Bank'!$AD198,"",IF(E$1&gt;'Data Bank'!$AT198,"",IF(AND('Data Bank'!$AC198&lt;100,TODAY()&gt;'Data Bank'!$AT198),1,IF('Data Bank'!$AC198=100,3,IF('Data Bank'!$AC198=0,0,2)))))</f>
        <v>2</v>
      </c>
      <c r="F170" s="178">
        <f ca="1">IF(F$1&lt;'Data Bank'!$AD198,"",IF(F$1&gt;'Data Bank'!$AT198,"",IF(AND('Data Bank'!$AC198&lt;100,TODAY()&gt;'Data Bank'!$AT198),1,IF('Data Bank'!$AC198=100,3,IF('Data Bank'!$AC198=0,0,2)))))</f>
        <v>2</v>
      </c>
      <c r="G170" s="178">
        <f ca="1">IF(G$1&lt;'Data Bank'!$AD198,"",IF(G$1&gt;'Data Bank'!$AT198,"",IF(AND('Data Bank'!$AC198&lt;100,TODAY()&gt;'Data Bank'!$AT198),1,IF('Data Bank'!$AC198=100,3,IF('Data Bank'!$AC198=0,0,2)))))</f>
        <v>2</v>
      </c>
      <c r="H170" s="178">
        <f ca="1">IF(H$1&lt;'Data Bank'!$AD198,"",IF(H$1&gt;'Data Bank'!$AT198,"",IF(AND('Data Bank'!$AC198&lt;100,TODAY()&gt;'Data Bank'!$AT198),1,IF('Data Bank'!$AC198=100,3,IF('Data Bank'!$AC198=0,0,2)))))</f>
        <v>2</v>
      </c>
      <c r="I170" s="178">
        <f ca="1">IF(I$1&lt;'Data Bank'!$AD198,"",IF(I$1&gt;'Data Bank'!$AT198,"",IF(AND('Data Bank'!$AC198&lt;100,TODAY()&gt;'Data Bank'!$AT198),1,IF('Data Bank'!$AC198=100,3,IF('Data Bank'!$AC198=0,0,2)))))</f>
        <v>2</v>
      </c>
      <c r="J170" s="177">
        <f ca="1">IF(J$1&lt;'Data Bank'!$AD198,"",IF(J$1&gt;'Data Bank'!$AT198,"",IF(AND('Data Bank'!$AC198&lt;100,TODAY()&gt;'Data Bank'!$AT198),1,IF('Data Bank'!$AC198=100,3,IF('Data Bank'!$AC198=0,0,2)))))</f>
        <v>2</v>
      </c>
      <c r="K170" s="177">
        <f ca="1">IF(K$1&lt;'Data Bank'!$AD198,"",IF(K$1&gt;'Data Bank'!$AT198,"",IF(AND('Data Bank'!$AC198&lt;100,TODAY()&gt;'Data Bank'!$AT198),1,IF('Data Bank'!$AC198=100,3,IF('Data Bank'!$AC198=0,0,2)))))</f>
        <v>2</v>
      </c>
      <c r="L170" s="177">
        <f ca="1">IF(L$1&lt;'Data Bank'!$AD198,"",IF(L$1&gt;'Data Bank'!$AT198,"",IF(AND('Data Bank'!$AC198&lt;100,TODAY()&gt;'Data Bank'!$AT198),1,IF('Data Bank'!$AC198=100,3,IF('Data Bank'!$AC198=0,0,2)))))</f>
        <v>2</v>
      </c>
      <c r="M170" s="177">
        <f ca="1">IF(M$1&lt;'Data Bank'!$AD198,"",IF(M$1&gt;'Data Bank'!$AT198,"",IF(AND('Data Bank'!$AC198&lt;100,TODAY()&gt;'Data Bank'!$AT198),1,IF('Data Bank'!$AC198=100,3,IF('Data Bank'!$AC198=0,0,2)))))</f>
        <v>2</v>
      </c>
      <c r="N170" s="177">
        <f ca="1">IF(N$1&lt;'Data Bank'!$AD198,"",IF(N$1&gt;'Data Bank'!$AT198,"",IF(AND('Data Bank'!$AC198&lt;100,TODAY()&gt;'Data Bank'!$AT198),1,IF('Data Bank'!$AC198=100,3,IF('Data Bank'!$AC198=0,0,2)))))</f>
        <v>2</v>
      </c>
      <c r="O170" s="177">
        <f ca="1">IF(O$1&lt;'Data Bank'!$AD198,"",IF(O$1&gt;'Data Bank'!$AT198,"",IF(AND('Data Bank'!$AC198&lt;100,TODAY()&gt;'Data Bank'!$AT198),1,IF('Data Bank'!$AC198=100,3,IF('Data Bank'!$AC198=0,0,2)))))</f>
        <v>2</v>
      </c>
      <c r="P170" s="177">
        <f ca="1">IF(P$1&lt;'Data Bank'!$AD198,"",IF(P$1&gt;'Data Bank'!$AT198,"",IF(AND('Data Bank'!$AC198&lt;100,TODAY()&gt;'Data Bank'!$AT198),1,IF('Data Bank'!$AC198=100,3,IF('Data Bank'!$AC198=0,0,2)))))</f>
        <v>2</v>
      </c>
      <c r="Q170" s="177">
        <f ca="1">IF(Q$1&lt;'Data Bank'!$AD198,"",IF(Q$1&gt;'Data Bank'!$AT198,"",IF(AND('Data Bank'!$AC198&lt;100,TODAY()&gt;'Data Bank'!$AT198),1,IF('Data Bank'!$AC198=100,3,IF('Data Bank'!$AC198=0,0,2)))))</f>
        <v>2</v>
      </c>
      <c r="R170" s="177">
        <f ca="1">IF(R$1&lt;'Data Bank'!$AD198,"",IF(R$1&gt;'Data Bank'!$AT198,"",IF(AND('Data Bank'!$AC198&lt;100,TODAY()&gt;'Data Bank'!$AT198),1,IF('Data Bank'!$AC198=100,3,IF('Data Bank'!$AC198=0,0,2)))))</f>
        <v>2</v>
      </c>
    </row>
    <row r="171" spans="1:18">
      <c r="A171" s="115" t="str">
        <f>'Data Bank'!E199</f>
        <v>Bicket Gunj</v>
      </c>
      <c r="B171" s="178">
        <f ca="1">IF(B$1&lt;'Data Bank'!$AD199,"",IF(B$1&gt;'Data Bank'!$AT199,"",IF(AND('Data Bank'!$AC199&lt;100,TODAY()&gt;'Data Bank'!$AT199),1,IF('Data Bank'!$AC199=100,3,IF('Data Bank'!$AC199=0,0,2)))))</f>
        <v>2</v>
      </c>
      <c r="C171" s="178">
        <f ca="1">IF(C$1&lt;'Data Bank'!$AD199,"",IF(C$1&gt;'Data Bank'!$AT199,"",IF(AND('Data Bank'!$AC199&lt;100,TODAY()&gt;'Data Bank'!$AT199),1,IF('Data Bank'!$AC199=100,3,IF('Data Bank'!$AC199=0,0,2)))))</f>
        <v>2</v>
      </c>
      <c r="D171" s="178">
        <f ca="1">IF(D$1&lt;'Data Bank'!$AD199,"",IF(D$1&gt;'Data Bank'!$AT199,"",IF(AND('Data Bank'!$AC199&lt;100,TODAY()&gt;'Data Bank'!$AT199),1,IF('Data Bank'!$AC199=100,3,IF('Data Bank'!$AC199=0,0,2)))))</f>
        <v>2</v>
      </c>
      <c r="E171" s="178">
        <f ca="1">IF(E$1&lt;'Data Bank'!$AD199,"",IF(E$1&gt;'Data Bank'!$AT199,"",IF(AND('Data Bank'!$AC199&lt;100,TODAY()&gt;'Data Bank'!$AT199),1,IF('Data Bank'!$AC199=100,3,IF('Data Bank'!$AC199=0,0,2)))))</f>
        <v>2</v>
      </c>
      <c r="F171" s="178">
        <f ca="1">IF(F$1&lt;'Data Bank'!$AD199,"",IF(F$1&gt;'Data Bank'!$AT199,"",IF(AND('Data Bank'!$AC199&lt;100,TODAY()&gt;'Data Bank'!$AT199),1,IF('Data Bank'!$AC199=100,3,IF('Data Bank'!$AC199=0,0,2)))))</f>
        <v>2</v>
      </c>
      <c r="G171" s="178">
        <f ca="1">IF(G$1&lt;'Data Bank'!$AD199,"",IF(G$1&gt;'Data Bank'!$AT199,"",IF(AND('Data Bank'!$AC199&lt;100,TODAY()&gt;'Data Bank'!$AT199),1,IF('Data Bank'!$AC199=100,3,IF('Data Bank'!$AC199=0,0,2)))))</f>
        <v>2</v>
      </c>
      <c r="H171" s="178">
        <f ca="1">IF(H$1&lt;'Data Bank'!$AD199,"",IF(H$1&gt;'Data Bank'!$AT199,"",IF(AND('Data Bank'!$AC199&lt;100,TODAY()&gt;'Data Bank'!$AT199),1,IF('Data Bank'!$AC199=100,3,IF('Data Bank'!$AC199=0,0,2)))))</f>
        <v>2</v>
      </c>
      <c r="I171" s="178">
        <f ca="1">IF(I$1&lt;'Data Bank'!$AD199,"",IF(I$1&gt;'Data Bank'!$AT199,"",IF(AND('Data Bank'!$AC199&lt;100,TODAY()&gt;'Data Bank'!$AT199),1,IF('Data Bank'!$AC199=100,3,IF('Data Bank'!$AC199=0,0,2)))))</f>
        <v>2</v>
      </c>
      <c r="J171" s="177">
        <f ca="1">IF(J$1&lt;'Data Bank'!$AD199,"",IF(J$1&gt;'Data Bank'!$AT199,"",IF(AND('Data Bank'!$AC199&lt;100,TODAY()&gt;'Data Bank'!$AT199),1,IF('Data Bank'!$AC199=100,3,IF('Data Bank'!$AC199=0,0,2)))))</f>
        <v>2</v>
      </c>
      <c r="K171" s="177">
        <f ca="1">IF(K$1&lt;'Data Bank'!$AD199,"",IF(K$1&gt;'Data Bank'!$AT199,"",IF(AND('Data Bank'!$AC199&lt;100,TODAY()&gt;'Data Bank'!$AT199),1,IF('Data Bank'!$AC199=100,3,IF('Data Bank'!$AC199=0,0,2)))))</f>
        <v>2</v>
      </c>
      <c r="L171" s="177">
        <f ca="1">IF(L$1&lt;'Data Bank'!$AD199,"",IF(L$1&gt;'Data Bank'!$AT199,"",IF(AND('Data Bank'!$AC199&lt;100,TODAY()&gt;'Data Bank'!$AT199),1,IF('Data Bank'!$AC199=100,3,IF('Data Bank'!$AC199=0,0,2)))))</f>
        <v>2</v>
      </c>
      <c r="M171" s="177">
        <f ca="1">IF(M$1&lt;'Data Bank'!$AD199,"",IF(M$1&gt;'Data Bank'!$AT199,"",IF(AND('Data Bank'!$AC199&lt;100,TODAY()&gt;'Data Bank'!$AT199),1,IF('Data Bank'!$AC199=100,3,IF('Data Bank'!$AC199=0,0,2)))))</f>
        <v>2</v>
      </c>
      <c r="N171" s="177">
        <f ca="1">IF(N$1&lt;'Data Bank'!$AD199,"",IF(N$1&gt;'Data Bank'!$AT199,"",IF(AND('Data Bank'!$AC199&lt;100,TODAY()&gt;'Data Bank'!$AT199),1,IF('Data Bank'!$AC199=100,3,IF('Data Bank'!$AC199=0,0,2)))))</f>
        <v>2</v>
      </c>
      <c r="O171" s="177">
        <f ca="1">IF(O$1&lt;'Data Bank'!$AD199,"",IF(O$1&gt;'Data Bank'!$AT199,"",IF(AND('Data Bank'!$AC199&lt;100,TODAY()&gt;'Data Bank'!$AT199),1,IF('Data Bank'!$AC199=100,3,IF('Data Bank'!$AC199=0,0,2)))))</f>
        <v>2</v>
      </c>
      <c r="P171" s="177">
        <f ca="1">IF(P$1&lt;'Data Bank'!$AD199,"",IF(P$1&gt;'Data Bank'!$AT199,"",IF(AND('Data Bank'!$AC199&lt;100,TODAY()&gt;'Data Bank'!$AT199),1,IF('Data Bank'!$AC199=100,3,IF('Data Bank'!$AC199=0,0,2)))))</f>
        <v>2</v>
      </c>
      <c r="Q171" s="177">
        <f ca="1">IF(Q$1&lt;'Data Bank'!$AD199,"",IF(Q$1&gt;'Data Bank'!$AT199,"",IF(AND('Data Bank'!$AC199&lt;100,TODAY()&gt;'Data Bank'!$AT199),1,IF('Data Bank'!$AC199=100,3,IF('Data Bank'!$AC199=0,0,2)))))</f>
        <v>2</v>
      </c>
      <c r="R171" s="177">
        <f ca="1">IF(R$1&lt;'Data Bank'!$AD199,"",IF(R$1&gt;'Data Bank'!$AT199,"",IF(AND('Data Bank'!$AC199&lt;100,TODAY()&gt;'Data Bank'!$AT199),1,IF('Data Bank'!$AC199=100,3,IF('Data Bank'!$AC199=0,0,2)))))</f>
        <v>2</v>
      </c>
    </row>
    <row r="172" spans="1:18">
      <c r="A172" s="115" t="str">
        <f>'Data Bank'!E200</f>
        <v xml:space="preserve">Bilal City </v>
      </c>
      <c r="B172" s="178">
        <f ca="1">IF(B$1&lt;'Data Bank'!$AD200,"",IF(B$1&gt;'Data Bank'!$AT200,"",IF(AND('Data Bank'!$AC200&lt;100,TODAY()&gt;'Data Bank'!$AT200),1,IF('Data Bank'!$AC200=100,3,IF('Data Bank'!$AC200=0,0,2)))))</f>
        <v>2</v>
      </c>
      <c r="C172" s="178">
        <f ca="1">IF(C$1&lt;'Data Bank'!$AD200,"",IF(C$1&gt;'Data Bank'!$AT200,"",IF(AND('Data Bank'!$AC200&lt;100,TODAY()&gt;'Data Bank'!$AT200),1,IF('Data Bank'!$AC200=100,3,IF('Data Bank'!$AC200=0,0,2)))))</f>
        <v>2</v>
      </c>
      <c r="D172" s="178">
        <f ca="1">IF(D$1&lt;'Data Bank'!$AD200,"",IF(D$1&gt;'Data Bank'!$AT200,"",IF(AND('Data Bank'!$AC200&lt;100,TODAY()&gt;'Data Bank'!$AT200),1,IF('Data Bank'!$AC200=100,3,IF('Data Bank'!$AC200=0,0,2)))))</f>
        <v>2</v>
      </c>
      <c r="E172" s="178">
        <f ca="1">IF(E$1&lt;'Data Bank'!$AD200,"",IF(E$1&gt;'Data Bank'!$AT200,"",IF(AND('Data Bank'!$AC200&lt;100,TODAY()&gt;'Data Bank'!$AT200),1,IF('Data Bank'!$AC200=100,3,IF('Data Bank'!$AC200=0,0,2)))))</f>
        <v>2</v>
      </c>
      <c r="F172" s="178">
        <f ca="1">IF(F$1&lt;'Data Bank'!$AD200,"",IF(F$1&gt;'Data Bank'!$AT200,"",IF(AND('Data Bank'!$AC200&lt;100,TODAY()&gt;'Data Bank'!$AT200),1,IF('Data Bank'!$AC200=100,3,IF('Data Bank'!$AC200=0,0,2)))))</f>
        <v>2</v>
      </c>
      <c r="G172" s="178">
        <f ca="1">IF(G$1&lt;'Data Bank'!$AD200,"",IF(G$1&gt;'Data Bank'!$AT200,"",IF(AND('Data Bank'!$AC200&lt;100,TODAY()&gt;'Data Bank'!$AT200),1,IF('Data Bank'!$AC200=100,3,IF('Data Bank'!$AC200=0,0,2)))))</f>
        <v>2</v>
      </c>
      <c r="H172" s="178">
        <f ca="1">IF(H$1&lt;'Data Bank'!$AD200,"",IF(H$1&gt;'Data Bank'!$AT200,"",IF(AND('Data Bank'!$AC200&lt;100,TODAY()&gt;'Data Bank'!$AT200),1,IF('Data Bank'!$AC200=100,3,IF('Data Bank'!$AC200=0,0,2)))))</f>
        <v>2</v>
      </c>
      <c r="I172" s="178">
        <f ca="1">IF(I$1&lt;'Data Bank'!$AD200,"",IF(I$1&gt;'Data Bank'!$AT200,"",IF(AND('Data Bank'!$AC200&lt;100,TODAY()&gt;'Data Bank'!$AT200),1,IF('Data Bank'!$AC200=100,3,IF('Data Bank'!$AC200=0,0,2)))))</f>
        <v>2</v>
      </c>
      <c r="J172" s="177">
        <f ca="1">IF(J$1&lt;'Data Bank'!$AD200,"",IF(J$1&gt;'Data Bank'!$AT200,"",IF(AND('Data Bank'!$AC200&lt;100,TODAY()&gt;'Data Bank'!$AT200),1,IF('Data Bank'!$AC200=100,3,IF('Data Bank'!$AC200=0,0,2)))))</f>
        <v>2</v>
      </c>
      <c r="K172" s="177">
        <f ca="1">IF(K$1&lt;'Data Bank'!$AD200,"",IF(K$1&gt;'Data Bank'!$AT200,"",IF(AND('Data Bank'!$AC200&lt;100,TODAY()&gt;'Data Bank'!$AT200),1,IF('Data Bank'!$AC200=100,3,IF('Data Bank'!$AC200=0,0,2)))))</f>
        <v>2</v>
      </c>
      <c r="L172" s="177">
        <f ca="1">IF(L$1&lt;'Data Bank'!$AD200,"",IF(L$1&gt;'Data Bank'!$AT200,"",IF(AND('Data Bank'!$AC200&lt;100,TODAY()&gt;'Data Bank'!$AT200),1,IF('Data Bank'!$AC200=100,3,IF('Data Bank'!$AC200=0,0,2)))))</f>
        <v>2</v>
      </c>
      <c r="M172" s="177">
        <f ca="1">IF(M$1&lt;'Data Bank'!$AD200,"",IF(M$1&gt;'Data Bank'!$AT200,"",IF(AND('Data Bank'!$AC200&lt;100,TODAY()&gt;'Data Bank'!$AT200),1,IF('Data Bank'!$AC200=100,3,IF('Data Bank'!$AC200=0,0,2)))))</f>
        <v>2</v>
      </c>
      <c r="N172" s="177">
        <f ca="1">IF(N$1&lt;'Data Bank'!$AD200,"",IF(N$1&gt;'Data Bank'!$AT200,"",IF(AND('Data Bank'!$AC200&lt;100,TODAY()&gt;'Data Bank'!$AT200),1,IF('Data Bank'!$AC200=100,3,IF('Data Bank'!$AC200=0,0,2)))))</f>
        <v>2</v>
      </c>
      <c r="O172" s="177">
        <f ca="1">IF(O$1&lt;'Data Bank'!$AD200,"",IF(O$1&gt;'Data Bank'!$AT200,"",IF(AND('Data Bank'!$AC200&lt;100,TODAY()&gt;'Data Bank'!$AT200),1,IF('Data Bank'!$AC200=100,3,IF('Data Bank'!$AC200=0,0,2)))))</f>
        <v>2</v>
      </c>
      <c r="P172" s="177">
        <f ca="1">IF(P$1&lt;'Data Bank'!$AD200,"",IF(P$1&gt;'Data Bank'!$AT200,"",IF(AND('Data Bank'!$AC200&lt;100,TODAY()&gt;'Data Bank'!$AT200),1,IF('Data Bank'!$AC200=100,3,IF('Data Bank'!$AC200=0,0,2)))))</f>
        <v>2</v>
      </c>
      <c r="Q172" s="177">
        <f ca="1">IF(Q$1&lt;'Data Bank'!$AD200,"",IF(Q$1&gt;'Data Bank'!$AT200,"",IF(AND('Data Bank'!$AC200&lt;100,TODAY()&gt;'Data Bank'!$AT200),1,IF('Data Bank'!$AC200=100,3,IF('Data Bank'!$AC200=0,0,2)))))</f>
        <v>2</v>
      </c>
      <c r="R172" s="177">
        <f ca="1">IF(R$1&lt;'Data Bank'!$AD200,"",IF(R$1&gt;'Data Bank'!$AT200,"",IF(AND('Data Bank'!$AC200&lt;100,TODAY()&gt;'Data Bank'!$AT200),1,IF('Data Bank'!$AC200=100,3,IF('Data Bank'!$AC200=0,0,2)))))</f>
        <v>2</v>
      </c>
    </row>
    <row r="173" spans="1:18">
      <c r="A173" s="115" t="str">
        <f>'Data Bank'!E201</f>
        <v>Bilal Colony &amp; Mukhtyar Town</v>
      </c>
      <c r="B173" s="178">
        <f ca="1">IF(B$1&lt;'Data Bank'!$AD201,"",IF(B$1&gt;'Data Bank'!$AT201,"",IF(AND('Data Bank'!$AC201&lt;100,TODAY()&gt;'Data Bank'!$AT201),1,IF('Data Bank'!$AC201=100,3,IF('Data Bank'!$AC201=0,0,2)))))</f>
        <v>2</v>
      </c>
      <c r="C173" s="178">
        <f ca="1">IF(C$1&lt;'Data Bank'!$AD201,"",IF(C$1&gt;'Data Bank'!$AT201,"",IF(AND('Data Bank'!$AC201&lt;100,TODAY()&gt;'Data Bank'!$AT201),1,IF('Data Bank'!$AC201=100,3,IF('Data Bank'!$AC201=0,0,2)))))</f>
        <v>2</v>
      </c>
      <c r="D173" s="178">
        <f ca="1">IF(D$1&lt;'Data Bank'!$AD201,"",IF(D$1&gt;'Data Bank'!$AT201,"",IF(AND('Data Bank'!$AC201&lt;100,TODAY()&gt;'Data Bank'!$AT201),1,IF('Data Bank'!$AC201=100,3,IF('Data Bank'!$AC201=0,0,2)))))</f>
        <v>2</v>
      </c>
      <c r="E173" s="178">
        <f ca="1">IF(E$1&lt;'Data Bank'!$AD201,"",IF(E$1&gt;'Data Bank'!$AT201,"",IF(AND('Data Bank'!$AC201&lt;100,TODAY()&gt;'Data Bank'!$AT201),1,IF('Data Bank'!$AC201=100,3,IF('Data Bank'!$AC201=0,0,2)))))</f>
        <v>2</v>
      </c>
      <c r="F173" s="178">
        <f ca="1">IF(F$1&lt;'Data Bank'!$AD201,"",IF(F$1&gt;'Data Bank'!$AT201,"",IF(AND('Data Bank'!$AC201&lt;100,TODAY()&gt;'Data Bank'!$AT201),1,IF('Data Bank'!$AC201=100,3,IF('Data Bank'!$AC201=0,0,2)))))</f>
        <v>2</v>
      </c>
      <c r="G173" s="178">
        <f ca="1">IF(G$1&lt;'Data Bank'!$AD201,"",IF(G$1&gt;'Data Bank'!$AT201,"",IF(AND('Data Bank'!$AC201&lt;100,TODAY()&gt;'Data Bank'!$AT201),1,IF('Data Bank'!$AC201=100,3,IF('Data Bank'!$AC201=0,0,2)))))</f>
        <v>2</v>
      </c>
      <c r="H173" s="178">
        <f ca="1">IF(H$1&lt;'Data Bank'!$AD201,"",IF(H$1&gt;'Data Bank'!$AT201,"",IF(AND('Data Bank'!$AC201&lt;100,TODAY()&gt;'Data Bank'!$AT201),1,IF('Data Bank'!$AC201=100,3,IF('Data Bank'!$AC201=0,0,2)))))</f>
        <v>2</v>
      </c>
      <c r="I173" s="178">
        <f ca="1">IF(I$1&lt;'Data Bank'!$AD201,"",IF(I$1&gt;'Data Bank'!$AT201,"",IF(AND('Data Bank'!$AC201&lt;100,TODAY()&gt;'Data Bank'!$AT201),1,IF('Data Bank'!$AC201=100,3,IF('Data Bank'!$AC201=0,0,2)))))</f>
        <v>2</v>
      </c>
      <c r="J173" s="177">
        <f ca="1">IF(J$1&lt;'Data Bank'!$AD201,"",IF(J$1&gt;'Data Bank'!$AT201,"",IF(AND('Data Bank'!$AC201&lt;100,TODAY()&gt;'Data Bank'!$AT201),1,IF('Data Bank'!$AC201=100,3,IF('Data Bank'!$AC201=0,0,2)))))</f>
        <v>2</v>
      </c>
      <c r="K173" s="177">
        <f ca="1">IF(K$1&lt;'Data Bank'!$AD201,"",IF(K$1&gt;'Data Bank'!$AT201,"",IF(AND('Data Bank'!$AC201&lt;100,TODAY()&gt;'Data Bank'!$AT201),1,IF('Data Bank'!$AC201=100,3,IF('Data Bank'!$AC201=0,0,2)))))</f>
        <v>2</v>
      </c>
      <c r="L173" s="177">
        <f ca="1">IF(L$1&lt;'Data Bank'!$AD201,"",IF(L$1&gt;'Data Bank'!$AT201,"",IF(AND('Data Bank'!$AC201&lt;100,TODAY()&gt;'Data Bank'!$AT201),1,IF('Data Bank'!$AC201=100,3,IF('Data Bank'!$AC201=0,0,2)))))</f>
        <v>2</v>
      </c>
      <c r="M173" s="177">
        <f ca="1">IF(M$1&lt;'Data Bank'!$AD201,"",IF(M$1&gt;'Data Bank'!$AT201,"",IF(AND('Data Bank'!$AC201&lt;100,TODAY()&gt;'Data Bank'!$AT201),1,IF('Data Bank'!$AC201=100,3,IF('Data Bank'!$AC201=0,0,2)))))</f>
        <v>2</v>
      </c>
      <c r="N173" s="177">
        <f ca="1">IF(N$1&lt;'Data Bank'!$AD201,"",IF(N$1&gt;'Data Bank'!$AT201,"",IF(AND('Data Bank'!$AC201&lt;100,TODAY()&gt;'Data Bank'!$AT201),1,IF('Data Bank'!$AC201=100,3,IF('Data Bank'!$AC201=0,0,2)))))</f>
        <v>2</v>
      </c>
      <c r="O173" s="177">
        <f ca="1">IF(O$1&lt;'Data Bank'!$AD201,"",IF(O$1&gt;'Data Bank'!$AT201,"",IF(AND('Data Bank'!$AC201&lt;100,TODAY()&gt;'Data Bank'!$AT201),1,IF('Data Bank'!$AC201=100,3,IF('Data Bank'!$AC201=0,0,2)))))</f>
        <v>2</v>
      </c>
      <c r="P173" s="177">
        <f ca="1">IF(P$1&lt;'Data Bank'!$AD201,"",IF(P$1&gt;'Data Bank'!$AT201,"",IF(AND('Data Bank'!$AC201&lt;100,TODAY()&gt;'Data Bank'!$AT201),1,IF('Data Bank'!$AC201=100,3,IF('Data Bank'!$AC201=0,0,2)))))</f>
        <v>2</v>
      </c>
      <c r="Q173" s="177">
        <f ca="1">IF(Q$1&lt;'Data Bank'!$AD201,"",IF(Q$1&gt;'Data Bank'!$AT201,"",IF(AND('Data Bank'!$AC201&lt;100,TODAY()&gt;'Data Bank'!$AT201),1,IF('Data Bank'!$AC201=100,3,IF('Data Bank'!$AC201=0,0,2)))))</f>
        <v>2</v>
      </c>
      <c r="R173" s="177">
        <f ca="1">IF(R$1&lt;'Data Bank'!$AD201,"",IF(R$1&gt;'Data Bank'!$AT201,"",IF(AND('Data Bank'!$AC201&lt;100,TODAY()&gt;'Data Bank'!$AT201),1,IF('Data Bank'!$AC201=100,3,IF('Data Bank'!$AC201=0,0,2)))))</f>
        <v>2</v>
      </c>
    </row>
    <row r="174" spans="1:18">
      <c r="A174" s="115" t="str">
        <f>'Data Bank'!E202</f>
        <v>Bilal Town</v>
      </c>
      <c r="B174" s="178">
        <f ca="1">IF(B$1&lt;'Data Bank'!$AD202,"",IF(B$1&gt;'Data Bank'!$AT202,"",IF(AND('Data Bank'!$AC202&lt;100,TODAY()&gt;'Data Bank'!$AT202),1,IF('Data Bank'!$AC202=100,3,IF('Data Bank'!$AC202=0,0,2)))))</f>
        <v>0</v>
      </c>
      <c r="C174" s="178">
        <f ca="1">IF(C$1&lt;'Data Bank'!$AD202,"",IF(C$1&gt;'Data Bank'!$AT202,"",IF(AND('Data Bank'!$AC202&lt;100,TODAY()&gt;'Data Bank'!$AT202),1,IF('Data Bank'!$AC202=100,3,IF('Data Bank'!$AC202=0,0,2)))))</f>
        <v>0</v>
      </c>
      <c r="D174" s="178">
        <f ca="1">IF(D$1&lt;'Data Bank'!$AD202,"",IF(D$1&gt;'Data Bank'!$AT202,"",IF(AND('Data Bank'!$AC202&lt;100,TODAY()&gt;'Data Bank'!$AT202),1,IF('Data Bank'!$AC202=100,3,IF('Data Bank'!$AC202=0,0,2)))))</f>
        <v>0</v>
      </c>
      <c r="E174" s="178">
        <f ca="1">IF(E$1&lt;'Data Bank'!$AD202,"",IF(E$1&gt;'Data Bank'!$AT202,"",IF(AND('Data Bank'!$AC202&lt;100,TODAY()&gt;'Data Bank'!$AT202),1,IF('Data Bank'!$AC202=100,3,IF('Data Bank'!$AC202=0,0,2)))))</f>
        <v>0</v>
      </c>
      <c r="F174" s="178">
        <f ca="1">IF(F$1&lt;'Data Bank'!$AD202,"",IF(F$1&gt;'Data Bank'!$AT202,"",IF(AND('Data Bank'!$AC202&lt;100,TODAY()&gt;'Data Bank'!$AT202),1,IF('Data Bank'!$AC202=100,3,IF('Data Bank'!$AC202=0,0,2)))))</f>
        <v>0</v>
      </c>
      <c r="G174" s="178">
        <f ca="1">IF(G$1&lt;'Data Bank'!$AD202,"",IF(G$1&gt;'Data Bank'!$AT202,"",IF(AND('Data Bank'!$AC202&lt;100,TODAY()&gt;'Data Bank'!$AT202),1,IF('Data Bank'!$AC202=100,3,IF('Data Bank'!$AC202=0,0,2)))))</f>
        <v>0</v>
      </c>
      <c r="H174" s="178">
        <f ca="1">IF(H$1&lt;'Data Bank'!$AD202,"",IF(H$1&gt;'Data Bank'!$AT202,"",IF(AND('Data Bank'!$AC202&lt;100,TODAY()&gt;'Data Bank'!$AT202),1,IF('Data Bank'!$AC202=100,3,IF('Data Bank'!$AC202=0,0,2)))))</f>
        <v>0</v>
      </c>
      <c r="I174" s="178">
        <f ca="1">IF(I$1&lt;'Data Bank'!$AD202,"",IF(I$1&gt;'Data Bank'!$AT202,"",IF(AND('Data Bank'!$AC202&lt;100,TODAY()&gt;'Data Bank'!$AT202),1,IF('Data Bank'!$AC202=100,3,IF('Data Bank'!$AC202=0,0,2)))))</f>
        <v>0</v>
      </c>
      <c r="J174" s="177" t="str">
        <f ca="1">IF(J$1&lt;'Data Bank'!$AD202,"",IF(J$1&gt;'Data Bank'!$AT202,"",IF(AND('Data Bank'!$AC202&lt;100,TODAY()&gt;'Data Bank'!$AT202),1,IF('Data Bank'!$AC202=100,3,IF('Data Bank'!$AC202=0,0,2)))))</f>
        <v/>
      </c>
      <c r="K174" s="177" t="str">
        <f ca="1">IF(K$1&lt;'Data Bank'!$AD202,"",IF(K$1&gt;'Data Bank'!$AT202,"",IF(AND('Data Bank'!$AC202&lt;100,TODAY()&gt;'Data Bank'!$AT202),1,IF('Data Bank'!$AC202=100,3,IF('Data Bank'!$AC202=0,0,2)))))</f>
        <v/>
      </c>
      <c r="L174" s="177" t="str">
        <f ca="1">IF(L$1&lt;'Data Bank'!$AD202,"",IF(L$1&gt;'Data Bank'!$AT202,"",IF(AND('Data Bank'!$AC202&lt;100,TODAY()&gt;'Data Bank'!$AT202),1,IF('Data Bank'!$AC202=100,3,IF('Data Bank'!$AC202=0,0,2)))))</f>
        <v/>
      </c>
      <c r="M174" s="177" t="str">
        <f ca="1">IF(M$1&lt;'Data Bank'!$AD202,"",IF(M$1&gt;'Data Bank'!$AT202,"",IF(AND('Data Bank'!$AC202&lt;100,TODAY()&gt;'Data Bank'!$AT202),1,IF('Data Bank'!$AC202=100,3,IF('Data Bank'!$AC202=0,0,2)))))</f>
        <v/>
      </c>
      <c r="N174" s="177" t="str">
        <f ca="1">IF(N$1&lt;'Data Bank'!$AD202,"",IF(N$1&gt;'Data Bank'!$AT202,"",IF(AND('Data Bank'!$AC202&lt;100,TODAY()&gt;'Data Bank'!$AT202),1,IF('Data Bank'!$AC202=100,3,IF('Data Bank'!$AC202=0,0,2)))))</f>
        <v/>
      </c>
      <c r="O174" s="177" t="str">
        <f ca="1">IF(O$1&lt;'Data Bank'!$AD202,"",IF(O$1&gt;'Data Bank'!$AT202,"",IF(AND('Data Bank'!$AC202&lt;100,TODAY()&gt;'Data Bank'!$AT202),1,IF('Data Bank'!$AC202=100,3,IF('Data Bank'!$AC202=0,0,2)))))</f>
        <v/>
      </c>
      <c r="P174" s="177" t="str">
        <f ca="1">IF(P$1&lt;'Data Bank'!$AD202,"",IF(P$1&gt;'Data Bank'!$AT202,"",IF(AND('Data Bank'!$AC202&lt;100,TODAY()&gt;'Data Bank'!$AT202),1,IF('Data Bank'!$AC202=100,3,IF('Data Bank'!$AC202=0,0,2)))))</f>
        <v/>
      </c>
      <c r="Q174" s="177" t="str">
        <f ca="1">IF(Q$1&lt;'Data Bank'!$AD202,"",IF(Q$1&gt;'Data Bank'!$AT202,"",IF(AND('Data Bank'!$AC202&lt;100,TODAY()&gt;'Data Bank'!$AT202),1,IF('Data Bank'!$AC202=100,3,IF('Data Bank'!$AC202=0,0,2)))))</f>
        <v/>
      </c>
      <c r="R174" s="177" t="str">
        <f ca="1">IF(R$1&lt;'Data Bank'!$AD202,"",IF(R$1&gt;'Data Bank'!$AT202,"",IF(AND('Data Bank'!$AC202&lt;100,TODAY()&gt;'Data Bank'!$AT202),1,IF('Data Bank'!$AC202=100,3,IF('Data Bank'!$AC202=0,0,2)))))</f>
        <v/>
      </c>
    </row>
    <row r="175" spans="1:18">
      <c r="A175" s="115" t="str">
        <f>'Data Bank'!E203</f>
        <v>Bismillah City &amp; Ext</v>
      </c>
      <c r="B175" s="178">
        <f ca="1">IF(B$1&lt;'Data Bank'!$AD203,"",IF(B$1&gt;'Data Bank'!$AT203,"",IF(AND('Data Bank'!$AC203&lt;100,TODAY()&gt;'Data Bank'!$AT203),1,IF('Data Bank'!$AC203=100,3,IF('Data Bank'!$AC203=0,0,2)))))</f>
        <v>2</v>
      </c>
      <c r="C175" s="178">
        <f ca="1">IF(C$1&lt;'Data Bank'!$AD203,"",IF(C$1&gt;'Data Bank'!$AT203,"",IF(AND('Data Bank'!$AC203&lt;100,TODAY()&gt;'Data Bank'!$AT203),1,IF('Data Bank'!$AC203=100,3,IF('Data Bank'!$AC203=0,0,2)))))</f>
        <v>2</v>
      </c>
      <c r="D175" s="178">
        <f ca="1">IF(D$1&lt;'Data Bank'!$AD203,"",IF(D$1&gt;'Data Bank'!$AT203,"",IF(AND('Data Bank'!$AC203&lt;100,TODAY()&gt;'Data Bank'!$AT203),1,IF('Data Bank'!$AC203=100,3,IF('Data Bank'!$AC203=0,0,2)))))</f>
        <v>2</v>
      </c>
      <c r="E175" s="178">
        <f ca="1">IF(E$1&lt;'Data Bank'!$AD203,"",IF(E$1&gt;'Data Bank'!$AT203,"",IF(AND('Data Bank'!$AC203&lt;100,TODAY()&gt;'Data Bank'!$AT203),1,IF('Data Bank'!$AC203=100,3,IF('Data Bank'!$AC203=0,0,2)))))</f>
        <v>2</v>
      </c>
      <c r="F175" s="178">
        <f ca="1">IF(F$1&lt;'Data Bank'!$AD203,"",IF(F$1&gt;'Data Bank'!$AT203,"",IF(AND('Data Bank'!$AC203&lt;100,TODAY()&gt;'Data Bank'!$AT203),1,IF('Data Bank'!$AC203=100,3,IF('Data Bank'!$AC203=0,0,2)))))</f>
        <v>2</v>
      </c>
      <c r="G175" s="178">
        <f ca="1">IF(G$1&lt;'Data Bank'!$AD203,"",IF(G$1&gt;'Data Bank'!$AT203,"",IF(AND('Data Bank'!$AC203&lt;100,TODAY()&gt;'Data Bank'!$AT203),1,IF('Data Bank'!$AC203=100,3,IF('Data Bank'!$AC203=0,0,2)))))</f>
        <v>2</v>
      </c>
      <c r="H175" s="178">
        <f ca="1">IF(H$1&lt;'Data Bank'!$AD203,"",IF(H$1&gt;'Data Bank'!$AT203,"",IF(AND('Data Bank'!$AC203&lt;100,TODAY()&gt;'Data Bank'!$AT203),1,IF('Data Bank'!$AC203=100,3,IF('Data Bank'!$AC203=0,0,2)))))</f>
        <v>2</v>
      </c>
      <c r="I175" s="178">
        <f ca="1">IF(I$1&lt;'Data Bank'!$AD203,"",IF(I$1&gt;'Data Bank'!$AT203,"",IF(AND('Data Bank'!$AC203&lt;100,TODAY()&gt;'Data Bank'!$AT203),1,IF('Data Bank'!$AC203=100,3,IF('Data Bank'!$AC203=0,0,2)))))</f>
        <v>2</v>
      </c>
      <c r="J175" s="177">
        <f ca="1">IF(J$1&lt;'Data Bank'!$AD203,"",IF(J$1&gt;'Data Bank'!$AT203,"",IF(AND('Data Bank'!$AC203&lt;100,TODAY()&gt;'Data Bank'!$AT203),1,IF('Data Bank'!$AC203=100,3,IF('Data Bank'!$AC203=0,0,2)))))</f>
        <v>2</v>
      </c>
      <c r="K175" s="177">
        <f ca="1">IF(K$1&lt;'Data Bank'!$AD203,"",IF(K$1&gt;'Data Bank'!$AT203,"",IF(AND('Data Bank'!$AC203&lt;100,TODAY()&gt;'Data Bank'!$AT203),1,IF('Data Bank'!$AC203=100,3,IF('Data Bank'!$AC203=0,0,2)))))</f>
        <v>2</v>
      </c>
      <c r="L175" s="177">
        <f ca="1">IF(L$1&lt;'Data Bank'!$AD203,"",IF(L$1&gt;'Data Bank'!$AT203,"",IF(AND('Data Bank'!$AC203&lt;100,TODAY()&gt;'Data Bank'!$AT203),1,IF('Data Bank'!$AC203=100,3,IF('Data Bank'!$AC203=0,0,2)))))</f>
        <v>2</v>
      </c>
      <c r="M175" s="177">
        <f ca="1">IF(M$1&lt;'Data Bank'!$AD203,"",IF(M$1&gt;'Data Bank'!$AT203,"",IF(AND('Data Bank'!$AC203&lt;100,TODAY()&gt;'Data Bank'!$AT203),1,IF('Data Bank'!$AC203=100,3,IF('Data Bank'!$AC203=0,0,2)))))</f>
        <v>2</v>
      </c>
      <c r="N175" s="177">
        <f ca="1">IF(N$1&lt;'Data Bank'!$AD203,"",IF(N$1&gt;'Data Bank'!$AT203,"",IF(AND('Data Bank'!$AC203&lt;100,TODAY()&gt;'Data Bank'!$AT203),1,IF('Data Bank'!$AC203=100,3,IF('Data Bank'!$AC203=0,0,2)))))</f>
        <v>2</v>
      </c>
      <c r="O175" s="177">
        <f ca="1">IF(O$1&lt;'Data Bank'!$AD203,"",IF(O$1&gt;'Data Bank'!$AT203,"",IF(AND('Data Bank'!$AC203&lt;100,TODAY()&gt;'Data Bank'!$AT203),1,IF('Data Bank'!$AC203=100,3,IF('Data Bank'!$AC203=0,0,2)))))</f>
        <v>2</v>
      </c>
      <c r="P175" s="177">
        <f ca="1">IF(P$1&lt;'Data Bank'!$AD203,"",IF(P$1&gt;'Data Bank'!$AT203,"",IF(AND('Data Bank'!$AC203&lt;100,TODAY()&gt;'Data Bank'!$AT203),1,IF('Data Bank'!$AC203=100,3,IF('Data Bank'!$AC203=0,0,2)))))</f>
        <v>2</v>
      </c>
      <c r="Q175" s="177">
        <f ca="1">IF(Q$1&lt;'Data Bank'!$AD203,"",IF(Q$1&gt;'Data Bank'!$AT203,"",IF(AND('Data Bank'!$AC203&lt;100,TODAY()&gt;'Data Bank'!$AT203),1,IF('Data Bank'!$AC203=100,3,IF('Data Bank'!$AC203=0,0,2)))))</f>
        <v>2</v>
      </c>
      <c r="R175" s="177">
        <f ca="1">IF(R$1&lt;'Data Bank'!$AD203,"",IF(R$1&gt;'Data Bank'!$AT203,"",IF(AND('Data Bank'!$AC203&lt;100,TODAY()&gt;'Data Bank'!$AT203),1,IF('Data Bank'!$AC203=100,3,IF('Data Bank'!$AC203=0,0,2)))))</f>
        <v>2</v>
      </c>
    </row>
    <row r="176" spans="1:18">
      <c r="A176" s="115" t="str">
        <f>'Data Bank'!E204</f>
        <v>Bismillah Town</v>
      </c>
      <c r="B176" s="178">
        <f ca="1">IF(B$1&lt;'Data Bank'!$AD204,"",IF(B$1&gt;'Data Bank'!$AT204,"",IF(AND('Data Bank'!$AC204&lt;100,TODAY()&gt;'Data Bank'!$AT204),1,IF('Data Bank'!$AC204=100,3,IF('Data Bank'!$AC204=0,0,2)))))</f>
        <v>2</v>
      </c>
      <c r="C176" s="178">
        <f ca="1">IF(C$1&lt;'Data Bank'!$AD204,"",IF(C$1&gt;'Data Bank'!$AT204,"",IF(AND('Data Bank'!$AC204&lt;100,TODAY()&gt;'Data Bank'!$AT204),1,IF('Data Bank'!$AC204=100,3,IF('Data Bank'!$AC204=0,0,2)))))</f>
        <v>2</v>
      </c>
      <c r="D176" s="178">
        <f ca="1">IF(D$1&lt;'Data Bank'!$AD204,"",IF(D$1&gt;'Data Bank'!$AT204,"",IF(AND('Data Bank'!$AC204&lt;100,TODAY()&gt;'Data Bank'!$AT204),1,IF('Data Bank'!$AC204=100,3,IF('Data Bank'!$AC204=0,0,2)))))</f>
        <v>2</v>
      </c>
      <c r="E176" s="178">
        <f ca="1">IF(E$1&lt;'Data Bank'!$AD204,"",IF(E$1&gt;'Data Bank'!$AT204,"",IF(AND('Data Bank'!$AC204&lt;100,TODAY()&gt;'Data Bank'!$AT204),1,IF('Data Bank'!$AC204=100,3,IF('Data Bank'!$AC204=0,0,2)))))</f>
        <v>2</v>
      </c>
      <c r="F176" s="178">
        <f ca="1">IF(F$1&lt;'Data Bank'!$AD204,"",IF(F$1&gt;'Data Bank'!$AT204,"",IF(AND('Data Bank'!$AC204&lt;100,TODAY()&gt;'Data Bank'!$AT204),1,IF('Data Bank'!$AC204=100,3,IF('Data Bank'!$AC204=0,0,2)))))</f>
        <v>2</v>
      </c>
      <c r="G176" s="178">
        <f ca="1">IF(G$1&lt;'Data Bank'!$AD204,"",IF(G$1&gt;'Data Bank'!$AT204,"",IF(AND('Data Bank'!$AC204&lt;100,TODAY()&gt;'Data Bank'!$AT204),1,IF('Data Bank'!$AC204=100,3,IF('Data Bank'!$AC204=0,0,2)))))</f>
        <v>2</v>
      </c>
      <c r="H176" s="178">
        <f ca="1">IF(H$1&lt;'Data Bank'!$AD204,"",IF(H$1&gt;'Data Bank'!$AT204,"",IF(AND('Data Bank'!$AC204&lt;100,TODAY()&gt;'Data Bank'!$AT204),1,IF('Data Bank'!$AC204=100,3,IF('Data Bank'!$AC204=0,0,2)))))</f>
        <v>2</v>
      </c>
      <c r="I176" s="178">
        <f ca="1">IF(I$1&lt;'Data Bank'!$AD204,"",IF(I$1&gt;'Data Bank'!$AT204,"",IF(AND('Data Bank'!$AC204&lt;100,TODAY()&gt;'Data Bank'!$AT204),1,IF('Data Bank'!$AC204=100,3,IF('Data Bank'!$AC204=0,0,2)))))</f>
        <v>2</v>
      </c>
      <c r="J176" s="177">
        <f ca="1">IF(J$1&lt;'Data Bank'!$AD204,"",IF(J$1&gt;'Data Bank'!$AT204,"",IF(AND('Data Bank'!$AC204&lt;100,TODAY()&gt;'Data Bank'!$AT204),1,IF('Data Bank'!$AC204=100,3,IF('Data Bank'!$AC204=0,0,2)))))</f>
        <v>2</v>
      </c>
      <c r="K176" s="177">
        <f ca="1">IF(K$1&lt;'Data Bank'!$AD204,"",IF(K$1&gt;'Data Bank'!$AT204,"",IF(AND('Data Bank'!$AC204&lt;100,TODAY()&gt;'Data Bank'!$AT204),1,IF('Data Bank'!$AC204=100,3,IF('Data Bank'!$AC204=0,0,2)))))</f>
        <v>2</v>
      </c>
      <c r="L176" s="177">
        <f ca="1">IF(L$1&lt;'Data Bank'!$AD204,"",IF(L$1&gt;'Data Bank'!$AT204,"",IF(AND('Data Bank'!$AC204&lt;100,TODAY()&gt;'Data Bank'!$AT204),1,IF('Data Bank'!$AC204=100,3,IF('Data Bank'!$AC204=0,0,2)))))</f>
        <v>2</v>
      </c>
      <c r="M176" s="177">
        <f ca="1">IF(M$1&lt;'Data Bank'!$AD204,"",IF(M$1&gt;'Data Bank'!$AT204,"",IF(AND('Data Bank'!$AC204&lt;100,TODAY()&gt;'Data Bank'!$AT204),1,IF('Data Bank'!$AC204=100,3,IF('Data Bank'!$AC204=0,0,2)))))</f>
        <v>2</v>
      </c>
      <c r="N176" s="177">
        <f ca="1">IF(N$1&lt;'Data Bank'!$AD204,"",IF(N$1&gt;'Data Bank'!$AT204,"",IF(AND('Data Bank'!$AC204&lt;100,TODAY()&gt;'Data Bank'!$AT204),1,IF('Data Bank'!$AC204=100,3,IF('Data Bank'!$AC204=0,0,2)))))</f>
        <v>2</v>
      </c>
      <c r="O176" s="177">
        <f ca="1">IF(O$1&lt;'Data Bank'!$AD204,"",IF(O$1&gt;'Data Bank'!$AT204,"",IF(AND('Data Bank'!$AC204&lt;100,TODAY()&gt;'Data Bank'!$AT204),1,IF('Data Bank'!$AC204=100,3,IF('Data Bank'!$AC204=0,0,2)))))</f>
        <v>2</v>
      </c>
      <c r="P176" s="177">
        <f ca="1">IF(P$1&lt;'Data Bank'!$AD204,"",IF(P$1&gt;'Data Bank'!$AT204,"",IF(AND('Data Bank'!$AC204&lt;100,TODAY()&gt;'Data Bank'!$AT204),1,IF('Data Bank'!$AC204=100,3,IF('Data Bank'!$AC204=0,0,2)))))</f>
        <v>2</v>
      </c>
      <c r="Q176" s="177">
        <f ca="1">IF(Q$1&lt;'Data Bank'!$AD204,"",IF(Q$1&gt;'Data Bank'!$AT204,"",IF(AND('Data Bank'!$AC204&lt;100,TODAY()&gt;'Data Bank'!$AT204),1,IF('Data Bank'!$AC204=100,3,IF('Data Bank'!$AC204=0,0,2)))))</f>
        <v>2</v>
      </c>
      <c r="R176" s="177">
        <f ca="1">IF(R$1&lt;'Data Bank'!$AD204,"",IF(R$1&gt;'Data Bank'!$AT204,"",IF(AND('Data Bank'!$AC204&lt;100,TODAY()&gt;'Data Bank'!$AT204),1,IF('Data Bank'!$AC204=100,3,IF('Data Bank'!$AC204=0,0,2)))))</f>
        <v>2</v>
      </c>
    </row>
    <row r="177" spans="1:18">
      <c r="A177" s="115" t="str">
        <f>'Data Bank'!E213</f>
        <v>Block U &amp; V New City Ph2</v>
      </c>
      <c r="B177" s="178">
        <f ca="1">IF(B$1&lt;'Data Bank'!$AD213,"",IF(B$1&gt;'Data Bank'!$AT213,"",IF(AND('Data Bank'!$AC213&lt;100,TODAY()&gt;'Data Bank'!$AT213),1,IF('Data Bank'!$AC213=100,3,IF('Data Bank'!$AC213=0,0,2)))))</f>
        <v>0</v>
      </c>
      <c r="C177" s="178">
        <f ca="1">IF(C$1&lt;'Data Bank'!$AD213,"",IF(C$1&gt;'Data Bank'!$AT213,"",IF(AND('Data Bank'!$AC213&lt;100,TODAY()&gt;'Data Bank'!$AT213),1,IF('Data Bank'!$AC213=100,3,IF('Data Bank'!$AC213=0,0,2)))))</f>
        <v>0</v>
      </c>
      <c r="D177" s="178">
        <f ca="1">IF(D$1&lt;'Data Bank'!$AD213,"",IF(D$1&gt;'Data Bank'!$AT213,"",IF(AND('Data Bank'!$AC213&lt;100,TODAY()&gt;'Data Bank'!$AT213),1,IF('Data Bank'!$AC213=100,3,IF('Data Bank'!$AC213=0,0,2)))))</f>
        <v>0</v>
      </c>
      <c r="E177" s="178">
        <f ca="1">IF(E$1&lt;'Data Bank'!$AD213,"",IF(E$1&gt;'Data Bank'!$AT213,"",IF(AND('Data Bank'!$AC213&lt;100,TODAY()&gt;'Data Bank'!$AT213),1,IF('Data Bank'!$AC213=100,3,IF('Data Bank'!$AC213=0,0,2)))))</f>
        <v>0</v>
      </c>
      <c r="F177" s="178">
        <f ca="1">IF(F$1&lt;'Data Bank'!$AD213,"",IF(F$1&gt;'Data Bank'!$AT213,"",IF(AND('Data Bank'!$AC213&lt;100,TODAY()&gt;'Data Bank'!$AT213),1,IF('Data Bank'!$AC213=100,3,IF('Data Bank'!$AC213=0,0,2)))))</f>
        <v>0</v>
      </c>
      <c r="G177" s="178">
        <f ca="1">IF(G$1&lt;'Data Bank'!$AD213,"",IF(G$1&gt;'Data Bank'!$AT213,"",IF(AND('Data Bank'!$AC213&lt;100,TODAY()&gt;'Data Bank'!$AT213),1,IF('Data Bank'!$AC213=100,3,IF('Data Bank'!$AC213=0,0,2)))))</f>
        <v>0</v>
      </c>
      <c r="H177" s="178">
        <f ca="1">IF(H$1&lt;'Data Bank'!$AD213,"",IF(H$1&gt;'Data Bank'!$AT213,"",IF(AND('Data Bank'!$AC213&lt;100,TODAY()&gt;'Data Bank'!$AT213),1,IF('Data Bank'!$AC213=100,3,IF('Data Bank'!$AC213=0,0,2)))))</f>
        <v>0</v>
      </c>
      <c r="I177" s="178">
        <f ca="1">IF(I$1&lt;'Data Bank'!$AD213,"",IF(I$1&gt;'Data Bank'!$AT213,"",IF(AND('Data Bank'!$AC213&lt;100,TODAY()&gt;'Data Bank'!$AT213),1,IF('Data Bank'!$AC213=100,3,IF('Data Bank'!$AC213=0,0,2)))))</f>
        <v>0</v>
      </c>
      <c r="J177" s="177">
        <f ca="1">IF(J$1&lt;'Data Bank'!$AD213,"",IF(J$1&gt;'Data Bank'!$AT213,"",IF(AND('Data Bank'!$AC213&lt;100,TODAY()&gt;'Data Bank'!$AT213),1,IF('Data Bank'!$AC213=100,3,IF('Data Bank'!$AC213=0,0,2)))))</f>
        <v>0</v>
      </c>
      <c r="K177" s="177">
        <f ca="1">IF(K$1&lt;'Data Bank'!$AD213,"",IF(K$1&gt;'Data Bank'!$AT213,"",IF(AND('Data Bank'!$AC213&lt;100,TODAY()&gt;'Data Bank'!$AT213),1,IF('Data Bank'!$AC213=100,3,IF('Data Bank'!$AC213=0,0,2)))))</f>
        <v>0</v>
      </c>
      <c r="L177" s="177">
        <f ca="1">IF(L$1&lt;'Data Bank'!$AD213,"",IF(L$1&gt;'Data Bank'!$AT213,"",IF(AND('Data Bank'!$AC213&lt;100,TODAY()&gt;'Data Bank'!$AT213),1,IF('Data Bank'!$AC213=100,3,IF('Data Bank'!$AC213=0,0,2)))))</f>
        <v>0</v>
      </c>
      <c r="M177" s="177">
        <f ca="1">IF(M$1&lt;'Data Bank'!$AD213,"",IF(M$1&gt;'Data Bank'!$AT213,"",IF(AND('Data Bank'!$AC213&lt;100,TODAY()&gt;'Data Bank'!$AT213),1,IF('Data Bank'!$AC213=100,3,IF('Data Bank'!$AC213=0,0,2)))))</f>
        <v>0</v>
      </c>
      <c r="N177" s="177">
        <f ca="1">IF(N$1&lt;'Data Bank'!$AD213,"",IF(N$1&gt;'Data Bank'!$AT213,"",IF(AND('Data Bank'!$AC213&lt;100,TODAY()&gt;'Data Bank'!$AT213),1,IF('Data Bank'!$AC213=100,3,IF('Data Bank'!$AC213=0,0,2)))))</f>
        <v>0</v>
      </c>
      <c r="O177" s="177">
        <f ca="1">IF(O$1&lt;'Data Bank'!$AD213,"",IF(O$1&gt;'Data Bank'!$AT213,"",IF(AND('Data Bank'!$AC213&lt;100,TODAY()&gt;'Data Bank'!$AT213),1,IF('Data Bank'!$AC213=100,3,IF('Data Bank'!$AC213=0,0,2)))))</f>
        <v>0</v>
      </c>
      <c r="P177" s="177">
        <f ca="1">IF(P$1&lt;'Data Bank'!$AD213,"",IF(P$1&gt;'Data Bank'!$AT213,"",IF(AND('Data Bank'!$AC213&lt;100,TODAY()&gt;'Data Bank'!$AT213),1,IF('Data Bank'!$AC213=100,3,IF('Data Bank'!$AC213=0,0,2)))))</f>
        <v>0</v>
      </c>
      <c r="Q177" s="177">
        <f ca="1">IF(Q$1&lt;'Data Bank'!$AD213,"",IF(Q$1&gt;'Data Bank'!$AT213,"",IF(AND('Data Bank'!$AC213&lt;100,TODAY()&gt;'Data Bank'!$AT213),1,IF('Data Bank'!$AC213=100,3,IF('Data Bank'!$AC213=0,0,2)))))</f>
        <v>0</v>
      </c>
      <c r="R177" s="177">
        <f ca="1">IF(R$1&lt;'Data Bank'!$AD213,"",IF(R$1&gt;'Data Bank'!$AT213,"",IF(AND('Data Bank'!$AC213&lt;100,TODAY()&gt;'Data Bank'!$AT213),1,IF('Data Bank'!$AC213=100,3,IF('Data Bank'!$AC213=0,0,2)))))</f>
        <v>0</v>
      </c>
    </row>
    <row r="178" spans="1:18">
      <c r="A178" s="115" t="str">
        <f>'Data Bank'!E214</f>
        <v>Block W &amp; Y New City Ph2</v>
      </c>
      <c r="B178" s="178">
        <f ca="1">IF(B$1&lt;'Data Bank'!$AD214,"",IF(B$1&gt;'Data Bank'!$AT214,"",IF(AND('Data Bank'!$AC214&lt;100,TODAY()&gt;'Data Bank'!$AT214),1,IF('Data Bank'!$AC214=100,3,IF('Data Bank'!$AC214=0,0,2)))))</f>
        <v>0</v>
      </c>
      <c r="C178" s="178">
        <f ca="1">IF(C$1&lt;'Data Bank'!$AD214,"",IF(C$1&gt;'Data Bank'!$AT214,"",IF(AND('Data Bank'!$AC214&lt;100,TODAY()&gt;'Data Bank'!$AT214),1,IF('Data Bank'!$AC214=100,3,IF('Data Bank'!$AC214=0,0,2)))))</f>
        <v>0</v>
      </c>
      <c r="D178" s="178">
        <f ca="1">IF(D$1&lt;'Data Bank'!$AD214,"",IF(D$1&gt;'Data Bank'!$AT214,"",IF(AND('Data Bank'!$AC214&lt;100,TODAY()&gt;'Data Bank'!$AT214),1,IF('Data Bank'!$AC214=100,3,IF('Data Bank'!$AC214=0,0,2)))))</f>
        <v>0</v>
      </c>
      <c r="E178" s="178">
        <f ca="1">IF(E$1&lt;'Data Bank'!$AD214,"",IF(E$1&gt;'Data Bank'!$AT214,"",IF(AND('Data Bank'!$AC214&lt;100,TODAY()&gt;'Data Bank'!$AT214),1,IF('Data Bank'!$AC214=100,3,IF('Data Bank'!$AC214=0,0,2)))))</f>
        <v>0</v>
      </c>
      <c r="F178" s="178">
        <f ca="1">IF(F$1&lt;'Data Bank'!$AD214,"",IF(F$1&gt;'Data Bank'!$AT214,"",IF(AND('Data Bank'!$AC214&lt;100,TODAY()&gt;'Data Bank'!$AT214),1,IF('Data Bank'!$AC214=100,3,IF('Data Bank'!$AC214=0,0,2)))))</f>
        <v>0</v>
      </c>
      <c r="G178" s="178">
        <f ca="1">IF(G$1&lt;'Data Bank'!$AD214,"",IF(G$1&gt;'Data Bank'!$AT214,"",IF(AND('Data Bank'!$AC214&lt;100,TODAY()&gt;'Data Bank'!$AT214),1,IF('Data Bank'!$AC214=100,3,IF('Data Bank'!$AC214=0,0,2)))))</f>
        <v>0</v>
      </c>
      <c r="H178" s="178">
        <f ca="1">IF(H$1&lt;'Data Bank'!$AD214,"",IF(H$1&gt;'Data Bank'!$AT214,"",IF(AND('Data Bank'!$AC214&lt;100,TODAY()&gt;'Data Bank'!$AT214),1,IF('Data Bank'!$AC214=100,3,IF('Data Bank'!$AC214=0,0,2)))))</f>
        <v>0</v>
      </c>
      <c r="I178" s="178">
        <f ca="1">IF(I$1&lt;'Data Bank'!$AD214,"",IF(I$1&gt;'Data Bank'!$AT214,"",IF(AND('Data Bank'!$AC214&lt;100,TODAY()&gt;'Data Bank'!$AT214),1,IF('Data Bank'!$AC214=100,3,IF('Data Bank'!$AC214=0,0,2)))))</f>
        <v>0</v>
      </c>
      <c r="J178" s="177">
        <f ca="1">IF(J$1&lt;'Data Bank'!$AD214,"",IF(J$1&gt;'Data Bank'!$AT214,"",IF(AND('Data Bank'!$AC214&lt;100,TODAY()&gt;'Data Bank'!$AT214),1,IF('Data Bank'!$AC214=100,3,IF('Data Bank'!$AC214=0,0,2)))))</f>
        <v>0</v>
      </c>
      <c r="K178" s="177">
        <f ca="1">IF(K$1&lt;'Data Bank'!$AD214,"",IF(K$1&gt;'Data Bank'!$AT214,"",IF(AND('Data Bank'!$AC214&lt;100,TODAY()&gt;'Data Bank'!$AT214),1,IF('Data Bank'!$AC214=100,3,IF('Data Bank'!$AC214=0,0,2)))))</f>
        <v>0</v>
      </c>
      <c r="L178" s="177">
        <f ca="1">IF(L$1&lt;'Data Bank'!$AD214,"",IF(L$1&gt;'Data Bank'!$AT214,"",IF(AND('Data Bank'!$AC214&lt;100,TODAY()&gt;'Data Bank'!$AT214),1,IF('Data Bank'!$AC214=100,3,IF('Data Bank'!$AC214=0,0,2)))))</f>
        <v>0</v>
      </c>
      <c r="M178" s="177">
        <f ca="1">IF(M$1&lt;'Data Bank'!$AD214,"",IF(M$1&gt;'Data Bank'!$AT214,"",IF(AND('Data Bank'!$AC214&lt;100,TODAY()&gt;'Data Bank'!$AT214),1,IF('Data Bank'!$AC214=100,3,IF('Data Bank'!$AC214=0,0,2)))))</f>
        <v>0</v>
      </c>
      <c r="N178" s="177">
        <f ca="1">IF(N$1&lt;'Data Bank'!$AD214,"",IF(N$1&gt;'Data Bank'!$AT214,"",IF(AND('Data Bank'!$AC214&lt;100,TODAY()&gt;'Data Bank'!$AT214),1,IF('Data Bank'!$AC214=100,3,IF('Data Bank'!$AC214=0,0,2)))))</f>
        <v>0</v>
      </c>
      <c r="O178" s="177">
        <f ca="1">IF(O$1&lt;'Data Bank'!$AD214,"",IF(O$1&gt;'Data Bank'!$AT214,"",IF(AND('Data Bank'!$AC214&lt;100,TODAY()&gt;'Data Bank'!$AT214),1,IF('Data Bank'!$AC214=100,3,IF('Data Bank'!$AC214=0,0,2)))))</f>
        <v>0</v>
      </c>
      <c r="P178" s="177">
        <f ca="1">IF(P$1&lt;'Data Bank'!$AD214,"",IF(P$1&gt;'Data Bank'!$AT214,"",IF(AND('Data Bank'!$AC214&lt;100,TODAY()&gt;'Data Bank'!$AT214),1,IF('Data Bank'!$AC214=100,3,IF('Data Bank'!$AC214=0,0,2)))))</f>
        <v>0</v>
      </c>
      <c r="Q178" s="177">
        <f ca="1">IF(Q$1&lt;'Data Bank'!$AD214,"",IF(Q$1&gt;'Data Bank'!$AT214,"",IF(AND('Data Bank'!$AC214&lt;100,TODAY()&gt;'Data Bank'!$AT214),1,IF('Data Bank'!$AC214=100,3,IF('Data Bank'!$AC214=0,0,2)))))</f>
        <v>0</v>
      </c>
      <c r="R178" s="177">
        <f ca="1">IF(R$1&lt;'Data Bank'!$AD214,"",IF(R$1&gt;'Data Bank'!$AT214,"",IF(AND('Data Bank'!$AC214&lt;100,TODAY()&gt;'Data Bank'!$AT214),1,IF('Data Bank'!$AC214=100,3,IF('Data Bank'!$AC214=0,0,2)))))</f>
        <v>0</v>
      </c>
    </row>
    <row r="179" spans="1:18">
      <c r="A179" s="115" t="str">
        <f>'Data Bank'!E216</f>
        <v>Block-A</v>
      </c>
      <c r="B179" s="178">
        <f ca="1">IF(B$1&lt;'Data Bank'!$AD216,"",IF(B$1&gt;'Data Bank'!$AT216,"",IF(AND('Data Bank'!$AC216&lt;100,TODAY()&gt;'Data Bank'!$AT216),1,IF('Data Bank'!$AC216=100,3,IF('Data Bank'!$AC216=0,0,2)))))</f>
        <v>2</v>
      </c>
      <c r="C179" s="178">
        <f ca="1">IF(C$1&lt;'Data Bank'!$AD216,"",IF(C$1&gt;'Data Bank'!$AT216,"",IF(AND('Data Bank'!$AC216&lt;100,TODAY()&gt;'Data Bank'!$AT216),1,IF('Data Bank'!$AC216=100,3,IF('Data Bank'!$AC216=0,0,2)))))</f>
        <v>2</v>
      </c>
      <c r="D179" s="178">
        <f ca="1">IF(D$1&lt;'Data Bank'!$AD216,"",IF(D$1&gt;'Data Bank'!$AT216,"",IF(AND('Data Bank'!$AC216&lt;100,TODAY()&gt;'Data Bank'!$AT216),1,IF('Data Bank'!$AC216=100,3,IF('Data Bank'!$AC216=0,0,2)))))</f>
        <v>2</v>
      </c>
      <c r="E179" s="178">
        <f ca="1">IF(E$1&lt;'Data Bank'!$AD216,"",IF(E$1&gt;'Data Bank'!$AT216,"",IF(AND('Data Bank'!$AC216&lt;100,TODAY()&gt;'Data Bank'!$AT216),1,IF('Data Bank'!$AC216=100,3,IF('Data Bank'!$AC216=0,0,2)))))</f>
        <v>2</v>
      </c>
      <c r="F179" s="178">
        <f ca="1">IF(F$1&lt;'Data Bank'!$AD216,"",IF(F$1&gt;'Data Bank'!$AT216,"",IF(AND('Data Bank'!$AC216&lt;100,TODAY()&gt;'Data Bank'!$AT216),1,IF('Data Bank'!$AC216=100,3,IF('Data Bank'!$AC216=0,0,2)))))</f>
        <v>2</v>
      </c>
      <c r="G179" s="178">
        <f ca="1">IF(G$1&lt;'Data Bank'!$AD216,"",IF(G$1&gt;'Data Bank'!$AT216,"",IF(AND('Data Bank'!$AC216&lt;100,TODAY()&gt;'Data Bank'!$AT216),1,IF('Data Bank'!$AC216=100,3,IF('Data Bank'!$AC216=0,0,2)))))</f>
        <v>2</v>
      </c>
      <c r="H179" s="178">
        <f ca="1">IF(H$1&lt;'Data Bank'!$AD216,"",IF(H$1&gt;'Data Bank'!$AT216,"",IF(AND('Data Bank'!$AC216&lt;100,TODAY()&gt;'Data Bank'!$AT216),1,IF('Data Bank'!$AC216=100,3,IF('Data Bank'!$AC216=0,0,2)))))</f>
        <v>2</v>
      </c>
      <c r="I179" s="178">
        <f ca="1">IF(I$1&lt;'Data Bank'!$AD216,"",IF(I$1&gt;'Data Bank'!$AT216,"",IF(AND('Data Bank'!$AC216&lt;100,TODAY()&gt;'Data Bank'!$AT216),1,IF('Data Bank'!$AC216=100,3,IF('Data Bank'!$AC216=0,0,2)))))</f>
        <v>2</v>
      </c>
      <c r="J179" s="177">
        <f ca="1">IF(J$1&lt;'Data Bank'!$AD216,"",IF(J$1&gt;'Data Bank'!$AT216,"",IF(AND('Data Bank'!$AC216&lt;100,TODAY()&gt;'Data Bank'!$AT216),1,IF('Data Bank'!$AC216=100,3,IF('Data Bank'!$AC216=0,0,2)))))</f>
        <v>2</v>
      </c>
      <c r="K179" s="177">
        <f ca="1">IF(K$1&lt;'Data Bank'!$AD216,"",IF(K$1&gt;'Data Bank'!$AT216,"",IF(AND('Data Bank'!$AC216&lt;100,TODAY()&gt;'Data Bank'!$AT216),1,IF('Data Bank'!$AC216=100,3,IF('Data Bank'!$AC216=0,0,2)))))</f>
        <v>2</v>
      </c>
      <c r="L179" s="177">
        <f ca="1">IF(L$1&lt;'Data Bank'!$AD216,"",IF(L$1&gt;'Data Bank'!$AT216,"",IF(AND('Data Bank'!$AC216&lt;100,TODAY()&gt;'Data Bank'!$AT216),1,IF('Data Bank'!$AC216=100,3,IF('Data Bank'!$AC216=0,0,2)))))</f>
        <v>2</v>
      </c>
      <c r="M179" s="177">
        <f ca="1">IF(M$1&lt;'Data Bank'!$AD216,"",IF(M$1&gt;'Data Bank'!$AT216,"",IF(AND('Data Bank'!$AC216&lt;100,TODAY()&gt;'Data Bank'!$AT216),1,IF('Data Bank'!$AC216=100,3,IF('Data Bank'!$AC216=0,0,2)))))</f>
        <v>2</v>
      </c>
      <c r="N179" s="177">
        <f ca="1">IF(N$1&lt;'Data Bank'!$AD216,"",IF(N$1&gt;'Data Bank'!$AT216,"",IF(AND('Data Bank'!$AC216&lt;100,TODAY()&gt;'Data Bank'!$AT216),1,IF('Data Bank'!$AC216=100,3,IF('Data Bank'!$AC216=0,0,2)))))</f>
        <v>2</v>
      </c>
      <c r="O179" s="177">
        <f ca="1">IF(O$1&lt;'Data Bank'!$AD216,"",IF(O$1&gt;'Data Bank'!$AT216,"",IF(AND('Data Bank'!$AC216&lt;100,TODAY()&gt;'Data Bank'!$AT216),1,IF('Data Bank'!$AC216=100,3,IF('Data Bank'!$AC216=0,0,2)))))</f>
        <v>2</v>
      </c>
      <c r="P179" s="177">
        <f ca="1">IF(P$1&lt;'Data Bank'!$AD216,"",IF(P$1&gt;'Data Bank'!$AT216,"",IF(AND('Data Bank'!$AC216&lt;100,TODAY()&gt;'Data Bank'!$AT216),1,IF('Data Bank'!$AC216=100,3,IF('Data Bank'!$AC216=0,0,2)))))</f>
        <v>2</v>
      </c>
      <c r="Q179" s="177">
        <f ca="1">IF(Q$1&lt;'Data Bank'!$AD216,"",IF(Q$1&gt;'Data Bank'!$AT216,"",IF(AND('Data Bank'!$AC216&lt;100,TODAY()&gt;'Data Bank'!$AT216),1,IF('Data Bank'!$AC216=100,3,IF('Data Bank'!$AC216=0,0,2)))))</f>
        <v>2</v>
      </c>
      <c r="R179" s="177">
        <f ca="1">IF(R$1&lt;'Data Bank'!$AD216,"",IF(R$1&gt;'Data Bank'!$AT216,"",IF(AND('Data Bank'!$AC216&lt;100,TODAY()&gt;'Data Bank'!$AT216),1,IF('Data Bank'!$AC216=100,3,IF('Data Bank'!$AC216=0,0,2)))))</f>
        <v>2</v>
      </c>
    </row>
    <row r="180" spans="1:18">
      <c r="A180" s="115" t="str">
        <f>'Data Bank'!E217</f>
        <v>Block-B</v>
      </c>
      <c r="B180" s="178">
        <f ca="1">IF(B$1&lt;'Data Bank'!$AD217,"",IF(B$1&gt;'Data Bank'!$AT217,"",IF(AND('Data Bank'!$AC217&lt;100,TODAY()&gt;'Data Bank'!$AT217),1,IF('Data Bank'!$AC217=100,3,IF('Data Bank'!$AC217=0,0,2)))))</f>
        <v>2</v>
      </c>
      <c r="C180" s="178">
        <f ca="1">IF(C$1&lt;'Data Bank'!$AD217,"",IF(C$1&gt;'Data Bank'!$AT217,"",IF(AND('Data Bank'!$AC217&lt;100,TODAY()&gt;'Data Bank'!$AT217),1,IF('Data Bank'!$AC217=100,3,IF('Data Bank'!$AC217=0,0,2)))))</f>
        <v>2</v>
      </c>
      <c r="D180" s="178">
        <f ca="1">IF(D$1&lt;'Data Bank'!$AD217,"",IF(D$1&gt;'Data Bank'!$AT217,"",IF(AND('Data Bank'!$AC217&lt;100,TODAY()&gt;'Data Bank'!$AT217),1,IF('Data Bank'!$AC217=100,3,IF('Data Bank'!$AC217=0,0,2)))))</f>
        <v>2</v>
      </c>
      <c r="E180" s="178">
        <f ca="1">IF(E$1&lt;'Data Bank'!$AD217,"",IF(E$1&gt;'Data Bank'!$AT217,"",IF(AND('Data Bank'!$AC217&lt;100,TODAY()&gt;'Data Bank'!$AT217),1,IF('Data Bank'!$AC217=100,3,IF('Data Bank'!$AC217=0,0,2)))))</f>
        <v>2</v>
      </c>
      <c r="F180" s="178">
        <f ca="1">IF(F$1&lt;'Data Bank'!$AD217,"",IF(F$1&gt;'Data Bank'!$AT217,"",IF(AND('Data Bank'!$AC217&lt;100,TODAY()&gt;'Data Bank'!$AT217),1,IF('Data Bank'!$AC217=100,3,IF('Data Bank'!$AC217=0,0,2)))))</f>
        <v>2</v>
      </c>
      <c r="G180" s="178">
        <f ca="1">IF(G$1&lt;'Data Bank'!$AD217,"",IF(G$1&gt;'Data Bank'!$AT217,"",IF(AND('Data Bank'!$AC217&lt;100,TODAY()&gt;'Data Bank'!$AT217),1,IF('Data Bank'!$AC217=100,3,IF('Data Bank'!$AC217=0,0,2)))))</f>
        <v>2</v>
      </c>
      <c r="H180" s="178">
        <f ca="1">IF(H$1&lt;'Data Bank'!$AD217,"",IF(H$1&gt;'Data Bank'!$AT217,"",IF(AND('Data Bank'!$AC217&lt;100,TODAY()&gt;'Data Bank'!$AT217),1,IF('Data Bank'!$AC217=100,3,IF('Data Bank'!$AC217=0,0,2)))))</f>
        <v>2</v>
      </c>
      <c r="I180" s="178">
        <f ca="1">IF(I$1&lt;'Data Bank'!$AD217,"",IF(I$1&gt;'Data Bank'!$AT217,"",IF(AND('Data Bank'!$AC217&lt;100,TODAY()&gt;'Data Bank'!$AT217),1,IF('Data Bank'!$AC217=100,3,IF('Data Bank'!$AC217=0,0,2)))))</f>
        <v>2</v>
      </c>
      <c r="J180" s="177">
        <f ca="1">IF(J$1&lt;'Data Bank'!$AD217,"",IF(J$1&gt;'Data Bank'!$AT217,"",IF(AND('Data Bank'!$AC217&lt;100,TODAY()&gt;'Data Bank'!$AT217),1,IF('Data Bank'!$AC217=100,3,IF('Data Bank'!$AC217=0,0,2)))))</f>
        <v>2</v>
      </c>
      <c r="K180" s="177">
        <f ca="1">IF(K$1&lt;'Data Bank'!$AD217,"",IF(K$1&gt;'Data Bank'!$AT217,"",IF(AND('Data Bank'!$AC217&lt;100,TODAY()&gt;'Data Bank'!$AT217),1,IF('Data Bank'!$AC217=100,3,IF('Data Bank'!$AC217=0,0,2)))))</f>
        <v>2</v>
      </c>
      <c r="L180" s="177">
        <f ca="1">IF(L$1&lt;'Data Bank'!$AD217,"",IF(L$1&gt;'Data Bank'!$AT217,"",IF(AND('Data Bank'!$AC217&lt;100,TODAY()&gt;'Data Bank'!$AT217),1,IF('Data Bank'!$AC217=100,3,IF('Data Bank'!$AC217=0,0,2)))))</f>
        <v>2</v>
      </c>
      <c r="M180" s="177">
        <f ca="1">IF(M$1&lt;'Data Bank'!$AD217,"",IF(M$1&gt;'Data Bank'!$AT217,"",IF(AND('Data Bank'!$AC217&lt;100,TODAY()&gt;'Data Bank'!$AT217),1,IF('Data Bank'!$AC217=100,3,IF('Data Bank'!$AC217=0,0,2)))))</f>
        <v>2</v>
      </c>
      <c r="N180" s="177">
        <f ca="1">IF(N$1&lt;'Data Bank'!$AD217,"",IF(N$1&gt;'Data Bank'!$AT217,"",IF(AND('Data Bank'!$AC217&lt;100,TODAY()&gt;'Data Bank'!$AT217),1,IF('Data Bank'!$AC217=100,3,IF('Data Bank'!$AC217=0,0,2)))))</f>
        <v>2</v>
      </c>
      <c r="O180" s="177">
        <f ca="1">IF(O$1&lt;'Data Bank'!$AD217,"",IF(O$1&gt;'Data Bank'!$AT217,"",IF(AND('Data Bank'!$AC217&lt;100,TODAY()&gt;'Data Bank'!$AT217),1,IF('Data Bank'!$AC217=100,3,IF('Data Bank'!$AC217=0,0,2)))))</f>
        <v>2</v>
      </c>
      <c r="P180" s="177">
        <f ca="1">IF(P$1&lt;'Data Bank'!$AD217,"",IF(P$1&gt;'Data Bank'!$AT217,"",IF(AND('Data Bank'!$AC217&lt;100,TODAY()&gt;'Data Bank'!$AT217),1,IF('Data Bank'!$AC217=100,3,IF('Data Bank'!$AC217=0,0,2)))))</f>
        <v>2</v>
      </c>
      <c r="Q180" s="177">
        <f ca="1">IF(Q$1&lt;'Data Bank'!$AD217,"",IF(Q$1&gt;'Data Bank'!$AT217,"",IF(AND('Data Bank'!$AC217&lt;100,TODAY()&gt;'Data Bank'!$AT217),1,IF('Data Bank'!$AC217=100,3,IF('Data Bank'!$AC217=0,0,2)))))</f>
        <v>2</v>
      </c>
      <c r="R180" s="177">
        <f ca="1">IF(R$1&lt;'Data Bank'!$AD217,"",IF(R$1&gt;'Data Bank'!$AT217,"",IF(AND('Data Bank'!$AC217&lt;100,TODAY()&gt;'Data Bank'!$AT217),1,IF('Data Bank'!$AC217=100,3,IF('Data Bank'!$AC217=0,0,2)))))</f>
        <v>2</v>
      </c>
    </row>
    <row r="181" spans="1:18">
      <c r="A181" s="115" t="str">
        <f>'Data Bank'!E218</f>
        <v>Block-C</v>
      </c>
      <c r="B181" s="178">
        <f ca="1">IF(B$1&lt;'Data Bank'!$AD218,"",IF(B$1&gt;'Data Bank'!$AT218,"",IF(AND('Data Bank'!$AC218&lt;100,TODAY()&gt;'Data Bank'!$AT218),1,IF('Data Bank'!$AC218=100,3,IF('Data Bank'!$AC218=0,0,2)))))</f>
        <v>2</v>
      </c>
      <c r="C181" s="178">
        <f ca="1">IF(C$1&lt;'Data Bank'!$AD218,"",IF(C$1&gt;'Data Bank'!$AT218,"",IF(AND('Data Bank'!$AC218&lt;100,TODAY()&gt;'Data Bank'!$AT218),1,IF('Data Bank'!$AC218=100,3,IF('Data Bank'!$AC218=0,0,2)))))</f>
        <v>2</v>
      </c>
      <c r="D181" s="178">
        <f ca="1">IF(D$1&lt;'Data Bank'!$AD218,"",IF(D$1&gt;'Data Bank'!$AT218,"",IF(AND('Data Bank'!$AC218&lt;100,TODAY()&gt;'Data Bank'!$AT218),1,IF('Data Bank'!$AC218=100,3,IF('Data Bank'!$AC218=0,0,2)))))</f>
        <v>2</v>
      </c>
      <c r="E181" s="178">
        <f ca="1">IF(E$1&lt;'Data Bank'!$AD218,"",IF(E$1&gt;'Data Bank'!$AT218,"",IF(AND('Data Bank'!$AC218&lt;100,TODAY()&gt;'Data Bank'!$AT218),1,IF('Data Bank'!$AC218=100,3,IF('Data Bank'!$AC218=0,0,2)))))</f>
        <v>2</v>
      </c>
      <c r="F181" s="178">
        <f ca="1">IF(F$1&lt;'Data Bank'!$AD218,"",IF(F$1&gt;'Data Bank'!$AT218,"",IF(AND('Data Bank'!$AC218&lt;100,TODAY()&gt;'Data Bank'!$AT218),1,IF('Data Bank'!$AC218=100,3,IF('Data Bank'!$AC218=0,0,2)))))</f>
        <v>2</v>
      </c>
      <c r="G181" s="178">
        <f ca="1">IF(G$1&lt;'Data Bank'!$AD218,"",IF(G$1&gt;'Data Bank'!$AT218,"",IF(AND('Data Bank'!$AC218&lt;100,TODAY()&gt;'Data Bank'!$AT218),1,IF('Data Bank'!$AC218=100,3,IF('Data Bank'!$AC218=0,0,2)))))</f>
        <v>2</v>
      </c>
      <c r="H181" s="178">
        <f ca="1">IF(H$1&lt;'Data Bank'!$AD218,"",IF(H$1&gt;'Data Bank'!$AT218,"",IF(AND('Data Bank'!$AC218&lt;100,TODAY()&gt;'Data Bank'!$AT218),1,IF('Data Bank'!$AC218=100,3,IF('Data Bank'!$AC218=0,0,2)))))</f>
        <v>2</v>
      </c>
      <c r="I181" s="178">
        <f ca="1">IF(I$1&lt;'Data Bank'!$AD218,"",IF(I$1&gt;'Data Bank'!$AT218,"",IF(AND('Data Bank'!$AC218&lt;100,TODAY()&gt;'Data Bank'!$AT218),1,IF('Data Bank'!$AC218=100,3,IF('Data Bank'!$AC218=0,0,2)))))</f>
        <v>2</v>
      </c>
      <c r="J181" s="177">
        <f ca="1">IF(J$1&lt;'Data Bank'!$AD218,"",IF(J$1&gt;'Data Bank'!$AT218,"",IF(AND('Data Bank'!$AC218&lt;100,TODAY()&gt;'Data Bank'!$AT218),1,IF('Data Bank'!$AC218=100,3,IF('Data Bank'!$AC218=0,0,2)))))</f>
        <v>2</v>
      </c>
      <c r="K181" s="177">
        <f ca="1">IF(K$1&lt;'Data Bank'!$AD218,"",IF(K$1&gt;'Data Bank'!$AT218,"",IF(AND('Data Bank'!$AC218&lt;100,TODAY()&gt;'Data Bank'!$AT218),1,IF('Data Bank'!$AC218=100,3,IF('Data Bank'!$AC218=0,0,2)))))</f>
        <v>2</v>
      </c>
      <c r="L181" s="177">
        <f ca="1">IF(L$1&lt;'Data Bank'!$AD218,"",IF(L$1&gt;'Data Bank'!$AT218,"",IF(AND('Data Bank'!$AC218&lt;100,TODAY()&gt;'Data Bank'!$AT218),1,IF('Data Bank'!$AC218=100,3,IF('Data Bank'!$AC218=0,0,2)))))</f>
        <v>2</v>
      </c>
      <c r="M181" s="177">
        <f ca="1">IF(M$1&lt;'Data Bank'!$AD218,"",IF(M$1&gt;'Data Bank'!$AT218,"",IF(AND('Data Bank'!$AC218&lt;100,TODAY()&gt;'Data Bank'!$AT218),1,IF('Data Bank'!$AC218=100,3,IF('Data Bank'!$AC218=0,0,2)))))</f>
        <v>2</v>
      </c>
      <c r="N181" s="177">
        <f ca="1">IF(N$1&lt;'Data Bank'!$AD218,"",IF(N$1&gt;'Data Bank'!$AT218,"",IF(AND('Data Bank'!$AC218&lt;100,TODAY()&gt;'Data Bank'!$AT218),1,IF('Data Bank'!$AC218=100,3,IF('Data Bank'!$AC218=0,0,2)))))</f>
        <v>2</v>
      </c>
      <c r="O181" s="177">
        <f ca="1">IF(O$1&lt;'Data Bank'!$AD218,"",IF(O$1&gt;'Data Bank'!$AT218,"",IF(AND('Data Bank'!$AC218&lt;100,TODAY()&gt;'Data Bank'!$AT218),1,IF('Data Bank'!$AC218=100,3,IF('Data Bank'!$AC218=0,0,2)))))</f>
        <v>2</v>
      </c>
      <c r="P181" s="177">
        <f ca="1">IF(P$1&lt;'Data Bank'!$AD218,"",IF(P$1&gt;'Data Bank'!$AT218,"",IF(AND('Data Bank'!$AC218&lt;100,TODAY()&gt;'Data Bank'!$AT218),1,IF('Data Bank'!$AC218=100,3,IF('Data Bank'!$AC218=0,0,2)))))</f>
        <v>2</v>
      </c>
      <c r="Q181" s="177">
        <f ca="1">IF(Q$1&lt;'Data Bank'!$AD218,"",IF(Q$1&gt;'Data Bank'!$AT218,"",IF(AND('Data Bank'!$AC218&lt;100,TODAY()&gt;'Data Bank'!$AT218),1,IF('Data Bank'!$AC218=100,3,IF('Data Bank'!$AC218=0,0,2)))))</f>
        <v>2</v>
      </c>
      <c r="R181" s="177">
        <f ca="1">IF(R$1&lt;'Data Bank'!$AD218,"",IF(R$1&gt;'Data Bank'!$AT218,"",IF(AND('Data Bank'!$AC218&lt;100,TODAY()&gt;'Data Bank'!$AT218),1,IF('Data Bank'!$AC218=100,3,IF('Data Bank'!$AC218=0,0,2)))))</f>
        <v>2</v>
      </c>
    </row>
    <row r="182" spans="1:18">
      <c r="A182" s="115" t="str">
        <f>'Data Bank'!E219</f>
        <v>Block-D</v>
      </c>
      <c r="B182" s="178">
        <f ca="1">IF(B$1&lt;'Data Bank'!$AD219,"",IF(B$1&gt;'Data Bank'!$AT219,"",IF(AND('Data Bank'!$AC219&lt;100,TODAY()&gt;'Data Bank'!$AT219),1,IF('Data Bank'!$AC219=100,3,IF('Data Bank'!$AC219=0,0,2)))))</f>
        <v>2</v>
      </c>
      <c r="C182" s="178">
        <f ca="1">IF(C$1&lt;'Data Bank'!$AD219,"",IF(C$1&gt;'Data Bank'!$AT219,"",IF(AND('Data Bank'!$AC219&lt;100,TODAY()&gt;'Data Bank'!$AT219),1,IF('Data Bank'!$AC219=100,3,IF('Data Bank'!$AC219=0,0,2)))))</f>
        <v>2</v>
      </c>
      <c r="D182" s="178">
        <f ca="1">IF(D$1&lt;'Data Bank'!$AD219,"",IF(D$1&gt;'Data Bank'!$AT219,"",IF(AND('Data Bank'!$AC219&lt;100,TODAY()&gt;'Data Bank'!$AT219),1,IF('Data Bank'!$AC219=100,3,IF('Data Bank'!$AC219=0,0,2)))))</f>
        <v>2</v>
      </c>
      <c r="E182" s="178">
        <f ca="1">IF(E$1&lt;'Data Bank'!$AD219,"",IF(E$1&gt;'Data Bank'!$AT219,"",IF(AND('Data Bank'!$AC219&lt;100,TODAY()&gt;'Data Bank'!$AT219),1,IF('Data Bank'!$AC219=100,3,IF('Data Bank'!$AC219=0,0,2)))))</f>
        <v>2</v>
      </c>
      <c r="F182" s="178">
        <f ca="1">IF(F$1&lt;'Data Bank'!$AD219,"",IF(F$1&gt;'Data Bank'!$AT219,"",IF(AND('Data Bank'!$AC219&lt;100,TODAY()&gt;'Data Bank'!$AT219),1,IF('Data Bank'!$AC219=100,3,IF('Data Bank'!$AC219=0,0,2)))))</f>
        <v>2</v>
      </c>
      <c r="G182" s="178">
        <f ca="1">IF(G$1&lt;'Data Bank'!$AD219,"",IF(G$1&gt;'Data Bank'!$AT219,"",IF(AND('Data Bank'!$AC219&lt;100,TODAY()&gt;'Data Bank'!$AT219),1,IF('Data Bank'!$AC219=100,3,IF('Data Bank'!$AC219=0,0,2)))))</f>
        <v>2</v>
      </c>
      <c r="H182" s="178">
        <f ca="1">IF(H$1&lt;'Data Bank'!$AD219,"",IF(H$1&gt;'Data Bank'!$AT219,"",IF(AND('Data Bank'!$AC219&lt;100,TODAY()&gt;'Data Bank'!$AT219),1,IF('Data Bank'!$AC219=100,3,IF('Data Bank'!$AC219=0,0,2)))))</f>
        <v>2</v>
      </c>
      <c r="I182" s="178">
        <f ca="1">IF(I$1&lt;'Data Bank'!$AD219,"",IF(I$1&gt;'Data Bank'!$AT219,"",IF(AND('Data Bank'!$AC219&lt;100,TODAY()&gt;'Data Bank'!$AT219),1,IF('Data Bank'!$AC219=100,3,IF('Data Bank'!$AC219=0,0,2)))))</f>
        <v>2</v>
      </c>
      <c r="J182" s="177">
        <f ca="1">IF(J$1&lt;'Data Bank'!$AD219,"",IF(J$1&gt;'Data Bank'!$AT219,"",IF(AND('Data Bank'!$AC219&lt;100,TODAY()&gt;'Data Bank'!$AT219),1,IF('Data Bank'!$AC219=100,3,IF('Data Bank'!$AC219=0,0,2)))))</f>
        <v>2</v>
      </c>
      <c r="K182" s="177">
        <f ca="1">IF(K$1&lt;'Data Bank'!$AD219,"",IF(K$1&gt;'Data Bank'!$AT219,"",IF(AND('Data Bank'!$AC219&lt;100,TODAY()&gt;'Data Bank'!$AT219),1,IF('Data Bank'!$AC219=100,3,IF('Data Bank'!$AC219=0,0,2)))))</f>
        <v>2</v>
      </c>
      <c r="L182" s="177">
        <f ca="1">IF(L$1&lt;'Data Bank'!$AD219,"",IF(L$1&gt;'Data Bank'!$AT219,"",IF(AND('Data Bank'!$AC219&lt;100,TODAY()&gt;'Data Bank'!$AT219),1,IF('Data Bank'!$AC219=100,3,IF('Data Bank'!$AC219=0,0,2)))))</f>
        <v>2</v>
      </c>
      <c r="M182" s="177">
        <f ca="1">IF(M$1&lt;'Data Bank'!$AD219,"",IF(M$1&gt;'Data Bank'!$AT219,"",IF(AND('Data Bank'!$AC219&lt;100,TODAY()&gt;'Data Bank'!$AT219),1,IF('Data Bank'!$AC219=100,3,IF('Data Bank'!$AC219=0,0,2)))))</f>
        <v>2</v>
      </c>
      <c r="N182" s="177">
        <f ca="1">IF(N$1&lt;'Data Bank'!$AD219,"",IF(N$1&gt;'Data Bank'!$AT219,"",IF(AND('Data Bank'!$AC219&lt;100,TODAY()&gt;'Data Bank'!$AT219),1,IF('Data Bank'!$AC219=100,3,IF('Data Bank'!$AC219=0,0,2)))))</f>
        <v>2</v>
      </c>
      <c r="O182" s="177">
        <f ca="1">IF(O$1&lt;'Data Bank'!$AD219,"",IF(O$1&gt;'Data Bank'!$AT219,"",IF(AND('Data Bank'!$AC219&lt;100,TODAY()&gt;'Data Bank'!$AT219),1,IF('Data Bank'!$AC219=100,3,IF('Data Bank'!$AC219=0,0,2)))))</f>
        <v>2</v>
      </c>
      <c r="P182" s="177">
        <f ca="1">IF(P$1&lt;'Data Bank'!$AD219,"",IF(P$1&gt;'Data Bank'!$AT219,"",IF(AND('Data Bank'!$AC219&lt;100,TODAY()&gt;'Data Bank'!$AT219),1,IF('Data Bank'!$AC219=100,3,IF('Data Bank'!$AC219=0,0,2)))))</f>
        <v>2</v>
      </c>
      <c r="Q182" s="177">
        <f ca="1">IF(Q$1&lt;'Data Bank'!$AD219,"",IF(Q$1&gt;'Data Bank'!$AT219,"",IF(AND('Data Bank'!$AC219&lt;100,TODAY()&gt;'Data Bank'!$AT219),1,IF('Data Bank'!$AC219=100,3,IF('Data Bank'!$AC219=0,0,2)))))</f>
        <v>2</v>
      </c>
      <c r="R182" s="177">
        <f ca="1">IF(R$1&lt;'Data Bank'!$AD219,"",IF(R$1&gt;'Data Bank'!$AT219,"",IF(AND('Data Bank'!$AC219&lt;100,TODAY()&gt;'Data Bank'!$AT219),1,IF('Data Bank'!$AC219=100,3,IF('Data Bank'!$AC219=0,0,2)))))</f>
        <v>2</v>
      </c>
    </row>
    <row r="183" spans="1:18">
      <c r="A183" s="115" t="str">
        <f>'Data Bank'!E220</f>
        <v>Bodla Town</v>
      </c>
      <c r="B183" s="178">
        <f ca="1">IF(B$1&lt;'Data Bank'!$AD220,"",IF(B$1&gt;'Data Bank'!$AT220,"",IF(AND('Data Bank'!$AC220&lt;100,TODAY()&gt;'Data Bank'!$AT220),1,IF('Data Bank'!$AC220=100,3,IF('Data Bank'!$AC220=0,0,2)))))</f>
        <v>2</v>
      </c>
      <c r="C183" s="178">
        <f ca="1">IF(C$1&lt;'Data Bank'!$AD220,"",IF(C$1&gt;'Data Bank'!$AT220,"",IF(AND('Data Bank'!$AC220&lt;100,TODAY()&gt;'Data Bank'!$AT220),1,IF('Data Bank'!$AC220=100,3,IF('Data Bank'!$AC220=0,0,2)))))</f>
        <v>2</v>
      </c>
      <c r="D183" s="178">
        <f ca="1">IF(D$1&lt;'Data Bank'!$AD220,"",IF(D$1&gt;'Data Bank'!$AT220,"",IF(AND('Data Bank'!$AC220&lt;100,TODAY()&gt;'Data Bank'!$AT220),1,IF('Data Bank'!$AC220=100,3,IF('Data Bank'!$AC220=0,0,2)))))</f>
        <v>2</v>
      </c>
      <c r="E183" s="178">
        <f ca="1">IF(E$1&lt;'Data Bank'!$AD220,"",IF(E$1&gt;'Data Bank'!$AT220,"",IF(AND('Data Bank'!$AC220&lt;100,TODAY()&gt;'Data Bank'!$AT220),1,IF('Data Bank'!$AC220=100,3,IF('Data Bank'!$AC220=0,0,2)))))</f>
        <v>2</v>
      </c>
      <c r="F183" s="178">
        <f ca="1">IF(F$1&lt;'Data Bank'!$AD220,"",IF(F$1&gt;'Data Bank'!$AT220,"",IF(AND('Data Bank'!$AC220&lt;100,TODAY()&gt;'Data Bank'!$AT220),1,IF('Data Bank'!$AC220=100,3,IF('Data Bank'!$AC220=0,0,2)))))</f>
        <v>2</v>
      </c>
      <c r="G183" s="178">
        <f ca="1">IF(G$1&lt;'Data Bank'!$AD220,"",IF(G$1&gt;'Data Bank'!$AT220,"",IF(AND('Data Bank'!$AC220&lt;100,TODAY()&gt;'Data Bank'!$AT220),1,IF('Data Bank'!$AC220=100,3,IF('Data Bank'!$AC220=0,0,2)))))</f>
        <v>2</v>
      </c>
      <c r="H183" s="178">
        <f ca="1">IF(H$1&lt;'Data Bank'!$AD220,"",IF(H$1&gt;'Data Bank'!$AT220,"",IF(AND('Data Bank'!$AC220&lt;100,TODAY()&gt;'Data Bank'!$AT220),1,IF('Data Bank'!$AC220=100,3,IF('Data Bank'!$AC220=0,0,2)))))</f>
        <v>2</v>
      </c>
      <c r="I183" s="178">
        <f ca="1">IF(I$1&lt;'Data Bank'!$AD220,"",IF(I$1&gt;'Data Bank'!$AT220,"",IF(AND('Data Bank'!$AC220&lt;100,TODAY()&gt;'Data Bank'!$AT220),1,IF('Data Bank'!$AC220=100,3,IF('Data Bank'!$AC220=0,0,2)))))</f>
        <v>2</v>
      </c>
      <c r="J183" s="177">
        <f ca="1">IF(J$1&lt;'Data Bank'!$AD220,"",IF(J$1&gt;'Data Bank'!$AT220,"",IF(AND('Data Bank'!$AC220&lt;100,TODAY()&gt;'Data Bank'!$AT220),1,IF('Data Bank'!$AC220=100,3,IF('Data Bank'!$AC220=0,0,2)))))</f>
        <v>2</v>
      </c>
      <c r="K183" s="177">
        <f ca="1">IF(K$1&lt;'Data Bank'!$AD220,"",IF(K$1&gt;'Data Bank'!$AT220,"",IF(AND('Data Bank'!$AC220&lt;100,TODAY()&gt;'Data Bank'!$AT220),1,IF('Data Bank'!$AC220=100,3,IF('Data Bank'!$AC220=0,0,2)))))</f>
        <v>2</v>
      </c>
      <c r="L183" s="177">
        <f ca="1">IF(L$1&lt;'Data Bank'!$AD220,"",IF(L$1&gt;'Data Bank'!$AT220,"",IF(AND('Data Bank'!$AC220&lt;100,TODAY()&gt;'Data Bank'!$AT220),1,IF('Data Bank'!$AC220=100,3,IF('Data Bank'!$AC220=0,0,2)))))</f>
        <v>2</v>
      </c>
      <c r="M183" s="177">
        <f ca="1">IF(M$1&lt;'Data Bank'!$AD220,"",IF(M$1&gt;'Data Bank'!$AT220,"",IF(AND('Data Bank'!$AC220&lt;100,TODAY()&gt;'Data Bank'!$AT220),1,IF('Data Bank'!$AC220=100,3,IF('Data Bank'!$AC220=0,0,2)))))</f>
        <v>2</v>
      </c>
      <c r="N183" s="177">
        <f ca="1">IF(N$1&lt;'Data Bank'!$AD220,"",IF(N$1&gt;'Data Bank'!$AT220,"",IF(AND('Data Bank'!$AC220&lt;100,TODAY()&gt;'Data Bank'!$AT220),1,IF('Data Bank'!$AC220=100,3,IF('Data Bank'!$AC220=0,0,2)))))</f>
        <v>2</v>
      </c>
      <c r="O183" s="177">
        <f ca="1">IF(O$1&lt;'Data Bank'!$AD220,"",IF(O$1&gt;'Data Bank'!$AT220,"",IF(AND('Data Bank'!$AC220&lt;100,TODAY()&gt;'Data Bank'!$AT220),1,IF('Data Bank'!$AC220=100,3,IF('Data Bank'!$AC220=0,0,2)))))</f>
        <v>2</v>
      </c>
      <c r="P183" s="177">
        <f ca="1">IF(P$1&lt;'Data Bank'!$AD220,"",IF(P$1&gt;'Data Bank'!$AT220,"",IF(AND('Data Bank'!$AC220&lt;100,TODAY()&gt;'Data Bank'!$AT220),1,IF('Data Bank'!$AC220=100,3,IF('Data Bank'!$AC220=0,0,2)))))</f>
        <v>2</v>
      </c>
      <c r="Q183" s="177">
        <f ca="1">IF(Q$1&lt;'Data Bank'!$AD220,"",IF(Q$1&gt;'Data Bank'!$AT220,"",IF(AND('Data Bank'!$AC220&lt;100,TODAY()&gt;'Data Bank'!$AT220),1,IF('Data Bank'!$AC220=100,3,IF('Data Bank'!$AC220=0,0,2)))))</f>
        <v>2</v>
      </c>
      <c r="R183" s="177">
        <f ca="1">IF(R$1&lt;'Data Bank'!$AD220,"",IF(R$1&gt;'Data Bank'!$AT220,"",IF(AND('Data Bank'!$AC220&lt;100,TODAY()&gt;'Data Bank'!$AT220),1,IF('Data Bank'!$AC220=100,3,IF('Data Bank'!$AC220=0,0,2)))))</f>
        <v>2</v>
      </c>
    </row>
    <row r="184" spans="1:18">
      <c r="A184" s="115" t="str">
        <f>'Data Bank'!E221</f>
        <v>Bograh Ext</v>
      </c>
      <c r="B184" s="178">
        <f ca="1">IF(B$1&lt;'Data Bank'!$AD221,"",IF(B$1&gt;'Data Bank'!$AT221,"",IF(AND('Data Bank'!$AC221&lt;100,TODAY()&gt;'Data Bank'!$AT221),1,IF('Data Bank'!$AC221=100,3,IF('Data Bank'!$AC221=0,0,2)))))</f>
        <v>0</v>
      </c>
      <c r="C184" s="178">
        <f ca="1">IF(C$1&lt;'Data Bank'!$AD221,"",IF(C$1&gt;'Data Bank'!$AT221,"",IF(AND('Data Bank'!$AC221&lt;100,TODAY()&gt;'Data Bank'!$AT221),1,IF('Data Bank'!$AC221=100,3,IF('Data Bank'!$AC221=0,0,2)))))</f>
        <v>0</v>
      </c>
      <c r="D184" s="178">
        <f ca="1">IF(D$1&lt;'Data Bank'!$AD221,"",IF(D$1&gt;'Data Bank'!$AT221,"",IF(AND('Data Bank'!$AC221&lt;100,TODAY()&gt;'Data Bank'!$AT221),1,IF('Data Bank'!$AC221=100,3,IF('Data Bank'!$AC221=0,0,2)))))</f>
        <v>0</v>
      </c>
      <c r="E184" s="178">
        <f ca="1">IF(E$1&lt;'Data Bank'!$AD221,"",IF(E$1&gt;'Data Bank'!$AT221,"",IF(AND('Data Bank'!$AC221&lt;100,TODAY()&gt;'Data Bank'!$AT221),1,IF('Data Bank'!$AC221=100,3,IF('Data Bank'!$AC221=0,0,2)))))</f>
        <v>0</v>
      </c>
      <c r="F184" s="178">
        <f ca="1">IF(F$1&lt;'Data Bank'!$AD221,"",IF(F$1&gt;'Data Bank'!$AT221,"",IF(AND('Data Bank'!$AC221&lt;100,TODAY()&gt;'Data Bank'!$AT221),1,IF('Data Bank'!$AC221=100,3,IF('Data Bank'!$AC221=0,0,2)))))</f>
        <v>0</v>
      </c>
      <c r="G184" s="178">
        <f ca="1">IF(G$1&lt;'Data Bank'!$AD221,"",IF(G$1&gt;'Data Bank'!$AT221,"",IF(AND('Data Bank'!$AC221&lt;100,TODAY()&gt;'Data Bank'!$AT221),1,IF('Data Bank'!$AC221=100,3,IF('Data Bank'!$AC221=0,0,2)))))</f>
        <v>0</v>
      </c>
      <c r="H184" s="178">
        <f ca="1">IF(H$1&lt;'Data Bank'!$AD221,"",IF(H$1&gt;'Data Bank'!$AT221,"",IF(AND('Data Bank'!$AC221&lt;100,TODAY()&gt;'Data Bank'!$AT221),1,IF('Data Bank'!$AC221=100,3,IF('Data Bank'!$AC221=0,0,2)))))</f>
        <v>0</v>
      </c>
      <c r="I184" s="178">
        <f ca="1">IF(I$1&lt;'Data Bank'!$AD221,"",IF(I$1&gt;'Data Bank'!$AT221,"",IF(AND('Data Bank'!$AC221&lt;100,TODAY()&gt;'Data Bank'!$AT221),1,IF('Data Bank'!$AC221=100,3,IF('Data Bank'!$AC221=0,0,2)))))</f>
        <v>0</v>
      </c>
      <c r="J184" s="177">
        <f ca="1">IF(J$1&lt;'Data Bank'!$AD221,"",IF(J$1&gt;'Data Bank'!$AT221,"",IF(AND('Data Bank'!$AC221&lt;100,TODAY()&gt;'Data Bank'!$AT221),1,IF('Data Bank'!$AC221=100,3,IF('Data Bank'!$AC221=0,0,2)))))</f>
        <v>0</v>
      </c>
      <c r="K184" s="177">
        <f ca="1">IF(K$1&lt;'Data Bank'!$AD221,"",IF(K$1&gt;'Data Bank'!$AT221,"",IF(AND('Data Bank'!$AC221&lt;100,TODAY()&gt;'Data Bank'!$AT221),1,IF('Data Bank'!$AC221=100,3,IF('Data Bank'!$AC221=0,0,2)))))</f>
        <v>0</v>
      </c>
      <c r="L184" s="177">
        <f ca="1">IF(L$1&lt;'Data Bank'!$AD221,"",IF(L$1&gt;'Data Bank'!$AT221,"",IF(AND('Data Bank'!$AC221&lt;100,TODAY()&gt;'Data Bank'!$AT221),1,IF('Data Bank'!$AC221=100,3,IF('Data Bank'!$AC221=0,0,2)))))</f>
        <v>0</v>
      </c>
      <c r="M184" s="177">
        <f ca="1">IF(M$1&lt;'Data Bank'!$AD221,"",IF(M$1&gt;'Data Bank'!$AT221,"",IF(AND('Data Bank'!$AC221&lt;100,TODAY()&gt;'Data Bank'!$AT221),1,IF('Data Bank'!$AC221=100,3,IF('Data Bank'!$AC221=0,0,2)))))</f>
        <v>0</v>
      </c>
      <c r="N184" s="177">
        <f ca="1">IF(N$1&lt;'Data Bank'!$AD221,"",IF(N$1&gt;'Data Bank'!$AT221,"",IF(AND('Data Bank'!$AC221&lt;100,TODAY()&gt;'Data Bank'!$AT221),1,IF('Data Bank'!$AC221=100,3,IF('Data Bank'!$AC221=0,0,2)))))</f>
        <v>0</v>
      </c>
      <c r="O184" s="177">
        <f ca="1">IF(O$1&lt;'Data Bank'!$AD221,"",IF(O$1&gt;'Data Bank'!$AT221,"",IF(AND('Data Bank'!$AC221&lt;100,TODAY()&gt;'Data Bank'!$AT221),1,IF('Data Bank'!$AC221=100,3,IF('Data Bank'!$AC221=0,0,2)))))</f>
        <v>0</v>
      </c>
      <c r="P184" s="177">
        <f ca="1">IF(P$1&lt;'Data Bank'!$AD221,"",IF(P$1&gt;'Data Bank'!$AT221,"",IF(AND('Data Bank'!$AC221&lt;100,TODAY()&gt;'Data Bank'!$AT221),1,IF('Data Bank'!$AC221=100,3,IF('Data Bank'!$AC221=0,0,2)))))</f>
        <v>0</v>
      </c>
      <c r="Q184" s="177">
        <f ca="1">IF(Q$1&lt;'Data Bank'!$AD221,"",IF(Q$1&gt;'Data Bank'!$AT221,"",IF(AND('Data Bank'!$AC221&lt;100,TODAY()&gt;'Data Bank'!$AT221),1,IF('Data Bank'!$AC221=100,3,IF('Data Bank'!$AC221=0,0,2)))))</f>
        <v>0</v>
      </c>
      <c r="R184" s="177">
        <f ca="1">IF(R$1&lt;'Data Bank'!$AD221,"",IF(R$1&gt;'Data Bank'!$AT221,"",IF(AND('Data Bank'!$AC221&lt;100,TODAY()&gt;'Data Bank'!$AT221),1,IF('Data Bank'!$AC221=100,3,IF('Data Bank'!$AC221=0,0,2)))))</f>
        <v>0</v>
      </c>
    </row>
    <row r="185" spans="1:18">
      <c r="A185" s="115" t="str">
        <f>'Data Bank'!E222</f>
        <v>Bonkan</v>
      </c>
      <c r="B185" s="178">
        <f ca="1">IF(B$1&lt;'Data Bank'!$AD222,"",IF(B$1&gt;'Data Bank'!$AT222,"",IF(AND('Data Bank'!$AC222&lt;100,TODAY()&gt;'Data Bank'!$AT222),1,IF('Data Bank'!$AC222=100,3,IF('Data Bank'!$AC222=0,0,2)))))</f>
        <v>2</v>
      </c>
      <c r="C185" s="178">
        <f ca="1">IF(C$1&lt;'Data Bank'!$AD222,"",IF(C$1&gt;'Data Bank'!$AT222,"",IF(AND('Data Bank'!$AC222&lt;100,TODAY()&gt;'Data Bank'!$AT222),1,IF('Data Bank'!$AC222=100,3,IF('Data Bank'!$AC222=0,0,2)))))</f>
        <v>2</v>
      </c>
      <c r="D185" s="178">
        <f ca="1">IF(D$1&lt;'Data Bank'!$AD222,"",IF(D$1&gt;'Data Bank'!$AT222,"",IF(AND('Data Bank'!$AC222&lt;100,TODAY()&gt;'Data Bank'!$AT222),1,IF('Data Bank'!$AC222=100,3,IF('Data Bank'!$AC222=0,0,2)))))</f>
        <v>2</v>
      </c>
      <c r="E185" s="178">
        <f ca="1">IF(E$1&lt;'Data Bank'!$AD222,"",IF(E$1&gt;'Data Bank'!$AT222,"",IF(AND('Data Bank'!$AC222&lt;100,TODAY()&gt;'Data Bank'!$AT222),1,IF('Data Bank'!$AC222=100,3,IF('Data Bank'!$AC222=0,0,2)))))</f>
        <v>2</v>
      </c>
      <c r="F185" s="178">
        <f ca="1">IF(F$1&lt;'Data Bank'!$AD222,"",IF(F$1&gt;'Data Bank'!$AT222,"",IF(AND('Data Bank'!$AC222&lt;100,TODAY()&gt;'Data Bank'!$AT222),1,IF('Data Bank'!$AC222=100,3,IF('Data Bank'!$AC222=0,0,2)))))</f>
        <v>2</v>
      </c>
      <c r="G185" s="178">
        <f ca="1">IF(G$1&lt;'Data Bank'!$AD222,"",IF(G$1&gt;'Data Bank'!$AT222,"",IF(AND('Data Bank'!$AC222&lt;100,TODAY()&gt;'Data Bank'!$AT222),1,IF('Data Bank'!$AC222=100,3,IF('Data Bank'!$AC222=0,0,2)))))</f>
        <v>2</v>
      </c>
      <c r="H185" s="178">
        <f ca="1">IF(H$1&lt;'Data Bank'!$AD222,"",IF(H$1&gt;'Data Bank'!$AT222,"",IF(AND('Data Bank'!$AC222&lt;100,TODAY()&gt;'Data Bank'!$AT222),1,IF('Data Bank'!$AC222=100,3,IF('Data Bank'!$AC222=0,0,2)))))</f>
        <v>2</v>
      </c>
      <c r="I185" s="178">
        <f ca="1">IF(I$1&lt;'Data Bank'!$AD222,"",IF(I$1&gt;'Data Bank'!$AT222,"",IF(AND('Data Bank'!$AC222&lt;100,TODAY()&gt;'Data Bank'!$AT222),1,IF('Data Bank'!$AC222=100,3,IF('Data Bank'!$AC222=0,0,2)))))</f>
        <v>2</v>
      </c>
      <c r="J185" s="177">
        <f ca="1">IF(J$1&lt;'Data Bank'!$AD222,"",IF(J$1&gt;'Data Bank'!$AT222,"",IF(AND('Data Bank'!$AC222&lt;100,TODAY()&gt;'Data Bank'!$AT222),1,IF('Data Bank'!$AC222=100,3,IF('Data Bank'!$AC222=0,0,2)))))</f>
        <v>2</v>
      </c>
      <c r="K185" s="177">
        <f ca="1">IF(K$1&lt;'Data Bank'!$AD222,"",IF(K$1&gt;'Data Bank'!$AT222,"",IF(AND('Data Bank'!$AC222&lt;100,TODAY()&gt;'Data Bank'!$AT222),1,IF('Data Bank'!$AC222=100,3,IF('Data Bank'!$AC222=0,0,2)))))</f>
        <v>2</v>
      </c>
      <c r="L185" s="177">
        <f ca="1">IF(L$1&lt;'Data Bank'!$AD222,"",IF(L$1&gt;'Data Bank'!$AT222,"",IF(AND('Data Bank'!$AC222&lt;100,TODAY()&gt;'Data Bank'!$AT222),1,IF('Data Bank'!$AC222=100,3,IF('Data Bank'!$AC222=0,0,2)))))</f>
        <v>2</v>
      </c>
      <c r="M185" s="177">
        <f ca="1">IF(M$1&lt;'Data Bank'!$AD222,"",IF(M$1&gt;'Data Bank'!$AT222,"",IF(AND('Data Bank'!$AC222&lt;100,TODAY()&gt;'Data Bank'!$AT222),1,IF('Data Bank'!$AC222=100,3,IF('Data Bank'!$AC222=0,0,2)))))</f>
        <v>2</v>
      </c>
      <c r="N185" s="177">
        <f ca="1">IF(N$1&lt;'Data Bank'!$AD222,"",IF(N$1&gt;'Data Bank'!$AT222,"",IF(AND('Data Bank'!$AC222&lt;100,TODAY()&gt;'Data Bank'!$AT222),1,IF('Data Bank'!$AC222=100,3,IF('Data Bank'!$AC222=0,0,2)))))</f>
        <v>2</v>
      </c>
      <c r="O185" s="177">
        <f ca="1">IF(O$1&lt;'Data Bank'!$AD222,"",IF(O$1&gt;'Data Bank'!$AT222,"",IF(AND('Data Bank'!$AC222&lt;100,TODAY()&gt;'Data Bank'!$AT222),1,IF('Data Bank'!$AC222=100,3,IF('Data Bank'!$AC222=0,0,2)))))</f>
        <v>2</v>
      </c>
      <c r="P185" s="177">
        <f ca="1">IF(P$1&lt;'Data Bank'!$AD222,"",IF(P$1&gt;'Data Bank'!$AT222,"",IF(AND('Data Bank'!$AC222&lt;100,TODAY()&gt;'Data Bank'!$AT222),1,IF('Data Bank'!$AC222=100,3,IF('Data Bank'!$AC222=0,0,2)))))</f>
        <v>2</v>
      </c>
      <c r="Q185" s="177">
        <f ca="1">IF(Q$1&lt;'Data Bank'!$AD222,"",IF(Q$1&gt;'Data Bank'!$AT222,"",IF(AND('Data Bank'!$AC222&lt;100,TODAY()&gt;'Data Bank'!$AT222),1,IF('Data Bank'!$AC222=100,3,IF('Data Bank'!$AC222=0,0,2)))))</f>
        <v>2</v>
      </c>
      <c r="R185" s="177">
        <f ca="1">IF(R$1&lt;'Data Bank'!$AD222,"",IF(R$1&gt;'Data Bank'!$AT222,"",IF(AND('Data Bank'!$AC222&lt;100,TODAY()&gt;'Data Bank'!$AT222),1,IF('Data Bank'!$AC222=100,3,IF('Data Bank'!$AC222=0,0,2)))))</f>
        <v>2</v>
      </c>
    </row>
    <row r="186" spans="1:18">
      <c r="A186" s="115" t="str">
        <f>'Data Bank'!E223</f>
        <v>BOR</v>
      </c>
      <c r="B186" s="178">
        <f ca="1">IF(B$1&lt;'Data Bank'!$AD223,"",IF(B$1&gt;'Data Bank'!$AT223,"",IF(AND('Data Bank'!$AC223&lt;100,TODAY()&gt;'Data Bank'!$AT223),1,IF('Data Bank'!$AC223=100,3,IF('Data Bank'!$AC223=0,0,2)))))</f>
        <v>2</v>
      </c>
      <c r="C186" s="178">
        <f ca="1">IF(C$1&lt;'Data Bank'!$AD223,"",IF(C$1&gt;'Data Bank'!$AT223,"",IF(AND('Data Bank'!$AC223&lt;100,TODAY()&gt;'Data Bank'!$AT223),1,IF('Data Bank'!$AC223=100,3,IF('Data Bank'!$AC223=0,0,2)))))</f>
        <v>2</v>
      </c>
      <c r="D186" s="178">
        <f ca="1">IF(D$1&lt;'Data Bank'!$AD223,"",IF(D$1&gt;'Data Bank'!$AT223,"",IF(AND('Data Bank'!$AC223&lt;100,TODAY()&gt;'Data Bank'!$AT223),1,IF('Data Bank'!$AC223=100,3,IF('Data Bank'!$AC223=0,0,2)))))</f>
        <v>2</v>
      </c>
      <c r="E186" s="178">
        <f ca="1">IF(E$1&lt;'Data Bank'!$AD223,"",IF(E$1&gt;'Data Bank'!$AT223,"",IF(AND('Data Bank'!$AC223&lt;100,TODAY()&gt;'Data Bank'!$AT223),1,IF('Data Bank'!$AC223=100,3,IF('Data Bank'!$AC223=0,0,2)))))</f>
        <v>2</v>
      </c>
      <c r="F186" s="178">
        <f ca="1">IF(F$1&lt;'Data Bank'!$AD223,"",IF(F$1&gt;'Data Bank'!$AT223,"",IF(AND('Data Bank'!$AC223&lt;100,TODAY()&gt;'Data Bank'!$AT223),1,IF('Data Bank'!$AC223=100,3,IF('Data Bank'!$AC223=0,0,2)))))</f>
        <v>2</v>
      </c>
      <c r="G186" s="178">
        <f ca="1">IF(G$1&lt;'Data Bank'!$AD223,"",IF(G$1&gt;'Data Bank'!$AT223,"",IF(AND('Data Bank'!$AC223&lt;100,TODAY()&gt;'Data Bank'!$AT223),1,IF('Data Bank'!$AC223=100,3,IF('Data Bank'!$AC223=0,0,2)))))</f>
        <v>2</v>
      </c>
      <c r="H186" s="178">
        <f ca="1">IF(H$1&lt;'Data Bank'!$AD223,"",IF(H$1&gt;'Data Bank'!$AT223,"",IF(AND('Data Bank'!$AC223&lt;100,TODAY()&gt;'Data Bank'!$AT223),1,IF('Data Bank'!$AC223=100,3,IF('Data Bank'!$AC223=0,0,2)))))</f>
        <v>2</v>
      </c>
      <c r="I186" s="178">
        <f ca="1">IF(I$1&lt;'Data Bank'!$AD223,"",IF(I$1&gt;'Data Bank'!$AT223,"",IF(AND('Data Bank'!$AC223&lt;100,TODAY()&gt;'Data Bank'!$AT223),1,IF('Data Bank'!$AC223=100,3,IF('Data Bank'!$AC223=0,0,2)))))</f>
        <v>2</v>
      </c>
      <c r="J186" s="177">
        <f ca="1">IF(J$1&lt;'Data Bank'!$AD223,"",IF(J$1&gt;'Data Bank'!$AT223,"",IF(AND('Data Bank'!$AC223&lt;100,TODAY()&gt;'Data Bank'!$AT223),1,IF('Data Bank'!$AC223=100,3,IF('Data Bank'!$AC223=0,0,2)))))</f>
        <v>2</v>
      </c>
      <c r="K186" s="177">
        <f ca="1">IF(K$1&lt;'Data Bank'!$AD223,"",IF(K$1&gt;'Data Bank'!$AT223,"",IF(AND('Data Bank'!$AC223&lt;100,TODAY()&gt;'Data Bank'!$AT223),1,IF('Data Bank'!$AC223=100,3,IF('Data Bank'!$AC223=0,0,2)))))</f>
        <v>2</v>
      </c>
      <c r="L186" s="177">
        <f ca="1">IF(L$1&lt;'Data Bank'!$AD223,"",IF(L$1&gt;'Data Bank'!$AT223,"",IF(AND('Data Bank'!$AC223&lt;100,TODAY()&gt;'Data Bank'!$AT223),1,IF('Data Bank'!$AC223=100,3,IF('Data Bank'!$AC223=0,0,2)))))</f>
        <v>2</v>
      </c>
      <c r="M186" s="177">
        <f ca="1">IF(M$1&lt;'Data Bank'!$AD223,"",IF(M$1&gt;'Data Bank'!$AT223,"",IF(AND('Data Bank'!$AC223&lt;100,TODAY()&gt;'Data Bank'!$AT223),1,IF('Data Bank'!$AC223=100,3,IF('Data Bank'!$AC223=0,0,2)))))</f>
        <v>2</v>
      </c>
      <c r="N186" s="177">
        <f ca="1">IF(N$1&lt;'Data Bank'!$AD223,"",IF(N$1&gt;'Data Bank'!$AT223,"",IF(AND('Data Bank'!$AC223&lt;100,TODAY()&gt;'Data Bank'!$AT223),1,IF('Data Bank'!$AC223=100,3,IF('Data Bank'!$AC223=0,0,2)))))</f>
        <v>2</v>
      </c>
      <c r="O186" s="177">
        <f ca="1">IF(O$1&lt;'Data Bank'!$AD223,"",IF(O$1&gt;'Data Bank'!$AT223,"",IF(AND('Data Bank'!$AC223&lt;100,TODAY()&gt;'Data Bank'!$AT223),1,IF('Data Bank'!$AC223=100,3,IF('Data Bank'!$AC223=0,0,2)))))</f>
        <v>2</v>
      </c>
      <c r="P186" s="177">
        <f ca="1">IF(P$1&lt;'Data Bank'!$AD223,"",IF(P$1&gt;'Data Bank'!$AT223,"",IF(AND('Data Bank'!$AC223&lt;100,TODAY()&gt;'Data Bank'!$AT223),1,IF('Data Bank'!$AC223=100,3,IF('Data Bank'!$AC223=0,0,2)))))</f>
        <v>2</v>
      </c>
      <c r="Q186" s="177">
        <f ca="1">IF(Q$1&lt;'Data Bank'!$AD223,"",IF(Q$1&gt;'Data Bank'!$AT223,"",IF(AND('Data Bank'!$AC223&lt;100,TODAY()&gt;'Data Bank'!$AT223),1,IF('Data Bank'!$AC223=100,3,IF('Data Bank'!$AC223=0,0,2)))))</f>
        <v>2</v>
      </c>
      <c r="R186" s="177">
        <f ca="1">IF(R$1&lt;'Data Bank'!$AD223,"",IF(R$1&gt;'Data Bank'!$AT223,"",IF(AND('Data Bank'!$AC223&lt;100,TODAY()&gt;'Data Bank'!$AT223),1,IF('Data Bank'!$AC223=100,3,IF('Data Bank'!$AC223=0,0,2)))))</f>
        <v>2</v>
      </c>
    </row>
    <row r="187" spans="1:18">
      <c r="A187" s="115" t="str">
        <f>'Data Bank'!E224</f>
        <v>Buch Villas Extn.</v>
      </c>
      <c r="B187" s="178">
        <f ca="1">IF(B$1&lt;'Data Bank'!$AD224,"",IF(B$1&gt;'Data Bank'!$AT224,"",IF(AND('Data Bank'!$AC224&lt;100,TODAY()&gt;'Data Bank'!$AT224),1,IF('Data Bank'!$AC224=100,3,IF('Data Bank'!$AC224=0,0,2)))))</f>
        <v>2</v>
      </c>
      <c r="C187" s="178">
        <f ca="1">IF(C$1&lt;'Data Bank'!$AD224,"",IF(C$1&gt;'Data Bank'!$AT224,"",IF(AND('Data Bank'!$AC224&lt;100,TODAY()&gt;'Data Bank'!$AT224),1,IF('Data Bank'!$AC224=100,3,IF('Data Bank'!$AC224=0,0,2)))))</f>
        <v>2</v>
      </c>
      <c r="D187" s="178">
        <f ca="1">IF(D$1&lt;'Data Bank'!$AD224,"",IF(D$1&gt;'Data Bank'!$AT224,"",IF(AND('Data Bank'!$AC224&lt;100,TODAY()&gt;'Data Bank'!$AT224),1,IF('Data Bank'!$AC224=100,3,IF('Data Bank'!$AC224=0,0,2)))))</f>
        <v>2</v>
      </c>
      <c r="E187" s="178">
        <f ca="1">IF(E$1&lt;'Data Bank'!$AD224,"",IF(E$1&gt;'Data Bank'!$AT224,"",IF(AND('Data Bank'!$AC224&lt;100,TODAY()&gt;'Data Bank'!$AT224),1,IF('Data Bank'!$AC224=100,3,IF('Data Bank'!$AC224=0,0,2)))))</f>
        <v>2</v>
      </c>
      <c r="F187" s="178">
        <f ca="1">IF(F$1&lt;'Data Bank'!$AD224,"",IF(F$1&gt;'Data Bank'!$AT224,"",IF(AND('Data Bank'!$AC224&lt;100,TODAY()&gt;'Data Bank'!$AT224),1,IF('Data Bank'!$AC224=100,3,IF('Data Bank'!$AC224=0,0,2)))))</f>
        <v>2</v>
      </c>
      <c r="G187" s="178">
        <f ca="1">IF(G$1&lt;'Data Bank'!$AD224,"",IF(G$1&gt;'Data Bank'!$AT224,"",IF(AND('Data Bank'!$AC224&lt;100,TODAY()&gt;'Data Bank'!$AT224),1,IF('Data Bank'!$AC224=100,3,IF('Data Bank'!$AC224=0,0,2)))))</f>
        <v>2</v>
      </c>
      <c r="H187" s="178">
        <f ca="1">IF(H$1&lt;'Data Bank'!$AD224,"",IF(H$1&gt;'Data Bank'!$AT224,"",IF(AND('Data Bank'!$AC224&lt;100,TODAY()&gt;'Data Bank'!$AT224),1,IF('Data Bank'!$AC224=100,3,IF('Data Bank'!$AC224=0,0,2)))))</f>
        <v>2</v>
      </c>
      <c r="I187" s="178">
        <f ca="1">IF(I$1&lt;'Data Bank'!$AD224,"",IF(I$1&gt;'Data Bank'!$AT224,"",IF(AND('Data Bank'!$AC224&lt;100,TODAY()&gt;'Data Bank'!$AT224),1,IF('Data Bank'!$AC224=100,3,IF('Data Bank'!$AC224=0,0,2)))))</f>
        <v>2</v>
      </c>
      <c r="J187" s="177">
        <f ca="1">IF(J$1&lt;'Data Bank'!$AD224,"",IF(J$1&gt;'Data Bank'!$AT224,"",IF(AND('Data Bank'!$AC224&lt;100,TODAY()&gt;'Data Bank'!$AT224),1,IF('Data Bank'!$AC224=100,3,IF('Data Bank'!$AC224=0,0,2)))))</f>
        <v>2</v>
      </c>
      <c r="K187" s="177">
        <f ca="1">IF(K$1&lt;'Data Bank'!$AD224,"",IF(K$1&gt;'Data Bank'!$AT224,"",IF(AND('Data Bank'!$AC224&lt;100,TODAY()&gt;'Data Bank'!$AT224),1,IF('Data Bank'!$AC224=100,3,IF('Data Bank'!$AC224=0,0,2)))))</f>
        <v>2</v>
      </c>
      <c r="L187" s="177">
        <f ca="1">IF(L$1&lt;'Data Bank'!$AD224,"",IF(L$1&gt;'Data Bank'!$AT224,"",IF(AND('Data Bank'!$AC224&lt;100,TODAY()&gt;'Data Bank'!$AT224),1,IF('Data Bank'!$AC224=100,3,IF('Data Bank'!$AC224=0,0,2)))))</f>
        <v>2</v>
      </c>
      <c r="M187" s="177">
        <f ca="1">IF(M$1&lt;'Data Bank'!$AD224,"",IF(M$1&gt;'Data Bank'!$AT224,"",IF(AND('Data Bank'!$AC224&lt;100,TODAY()&gt;'Data Bank'!$AT224),1,IF('Data Bank'!$AC224=100,3,IF('Data Bank'!$AC224=0,0,2)))))</f>
        <v>2</v>
      </c>
      <c r="N187" s="177">
        <f ca="1">IF(N$1&lt;'Data Bank'!$AD224,"",IF(N$1&gt;'Data Bank'!$AT224,"",IF(AND('Data Bank'!$AC224&lt;100,TODAY()&gt;'Data Bank'!$AT224),1,IF('Data Bank'!$AC224=100,3,IF('Data Bank'!$AC224=0,0,2)))))</f>
        <v>2</v>
      </c>
      <c r="O187" s="177">
        <f ca="1">IF(O$1&lt;'Data Bank'!$AD224,"",IF(O$1&gt;'Data Bank'!$AT224,"",IF(AND('Data Bank'!$AC224&lt;100,TODAY()&gt;'Data Bank'!$AT224),1,IF('Data Bank'!$AC224=100,3,IF('Data Bank'!$AC224=0,0,2)))))</f>
        <v>2</v>
      </c>
      <c r="P187" s="177">
        <f ca="1">IF(P$1&lt;'Data Bank'!$AD224,"",IF(P$1&gt;'Data Bank'!$AT224,"",IF(AND('Data Bank'!$AC224&lt;100,TODAY()&gt;'Data Bank'!$AT224),1,IF('Data Bank'!$AC224=100,3,IF('Data Bank'!$AC224=0,0,2)))))</f>
        <v>2</v>
      </c>
      <c r="Q187" s="177">
        <f ca="1">IF(Q$1&lt;'Data Bank'!$AD224,"",IF(Q$1&gt;'Data Bank'!$AT224,"",IF(AND('Data Bank'!$AC224&lt;100,TODAY()&gt;'Data Bank'!$AT224),1,IF('Data Bank'!$AC224=100,3,IF('Data Bank'!$AC224=0,0,2)))))</f>
        <v>2</v>
      </c>
      <c r="R187" s="177">
        <f ca="1">IF(R$1&lt;'Data Bank'!$AD224,"",IF(R$1&gt;'Data Bank'!$AT224,"",IF(AND('Data Bank'!$AC224&lt;100,TODAY()&gt;'Data Bank'!$AT224),1,IF('Data Bank'!$AC224=100,3,IF('Data Bank'!$AC224=0,0,2)))))</f>
        <v>2</v>
      </c>
    </row>
    <row r="188" spans="1:18">
      <c r="A188" s="115" t="str">
        <f>'Data Bank'!E225</f>
        <v>Bukhari Villas</v>
      </c>
      <c r="B188" s="178">
        <f ca="1">IF(B$1&lt;'Data Bank'!$AD225,"",IF(B$1&gt;'Data Bank'!$AT225,"",IF(AND('Data Bank'!$AC225&lt;100,TODAY()&gt;'Data Bank'!$AT225),1,IF('Data Bank'!$AC225=100,3,IF('Data Bank'!$AC225=0,0,2)))))</f>
        <v>2</v>
      </c>
      <c r="C188" s="178">
        <f ca="1">IF(C$1&lt;'Data Bank'!$AD225,"",IF(C$1&gt;'Data Bank'!$AT225,"",IF(AND('Data Bank'!$AC225&lt;100,TODAY()&gt;'Data Bank'!$AT225),1,IF('Data Bank'!$AC225=100,3,IF('Data Bank'!$AC225=0,0,2)))))</f>
        <v>2</v>
      </c>
      <c r="D188" s="178">
        <f ca="1">IF(D$1&lt;'Data Bank'!$AD225,"",IF(D$1&gt;'Data Bank'!$AT225,"",IF(AND('Data Bank'!$AC225&lt;100,TODAY()&gt;'Data Bank'!$AT225),1,IF('Data Bank'!$AC225=100,3,IF('Data Bank'!$AC225=0,0,2)))))</f>
        <v>2</v>
      </c>
      <c r="E188" s="178">
        <f ca="1">IF(E$1&lt;'Data Bank'!$AD225,"",IF(E$1&gt;'Data Bank'!$AT225,"",IF(AND('Data Bank'!$AC225&lt;100,TODAY()&gt;'Data Bank'!$AT225),1,IF('Data Bank'!$AC225=100,3,IF('Data Bank'!$AC225=0,0,2)))))</f>
        <v>2</v>
      </c>
      <c r="F188" s="178">
        <f ca="1">IF(F$1&lt;'Data Bank'!$AD225,"",IF(F$1&gt;'Data Bank'!$AT225,"",IF(AND('Data Bank'!$AC225&lt;100,TODAY()&gt;'Data Bank'!$AT225),1,IF('Data Bank'!$AC225=100,3,IF('Data Bank'!$AC225=0,0,2)))))</f>
        <v>2</v>
      </c>
      <c r="G188" s="178">
        <f ca="1">IF(G$1&lt;'Data Bank'!$AD225,"",IF(G$1&gt;'Data Bank'!$AT225,"",IF(AND('Data Bank'!$AC225&lt;100,TODAY()&gt;'Data Bank'!$AT225),1,IF('Data Bank'!$AC225=100,3,IF('Data Bank'!$AC225=0,0,2)))))</f>
        <v>2</v>
      </c>
      <c r="H188" s="178">
        <f ca="1">IF(H$1&lt;'Data Bank'!$AD225,"",IF(H$1&gt;'Data Bank'!$AT225,"",IF(AND('Data Bank'!$AC225&lt;100,TODAY()&gt;'Data Bank'!$AT225),1,IF('Data Bank'!$AC225=100,3,IF('Data Bank'!$AC225=0,0,2)))))</f>
        <v>2</v>
      </c>
      <c r="I188" s="178">
        <f ca="1">IF(I$1&lt;'Data Bank'!$AD225,"",IF(I$1&gt;'Data Bank'!$AT225,"",IF(AND('Data Bank'!$AC225&lt;100,TODAY()&gt;'Data Bank'!$AT225),1,IF('Data Bank'!$AC225=100,3,IF('Data Bank'!$AC225=0,0,2)))))</f>
        <v>2</v>
      </c>
      <c r="J188" s="177">
        <f ca="1">IF(J$1&lt;'Data Bank'!$AD225,"",IF(J$1&gt;'Data Bank'!$AT225,"",IF(AND('Data Bank'!$AC225&lt;100,TODAY()&gt;'Data Bank'!$AT225),1,IF('Data Bank'!$AC225=100,3,IF('Data Bank'!$AC225=0,0,2)))))</f>
        <v>2</v>
      </c>
      <c r="K188" s="177">
        <f ca="1">IF(K$1&lt;'Data Bank'!$AD225,"",IF(K$1&gt;'Data Bank'!$AT225,"",IF(AND('Data Bank'!$AC225&lt;100,TODAY()&gt;'Data Bank'!$AT225),1,IF('Data Bank'!$AC225=100,3,IF('Data Bank'!$AC225=0,0,2)))))</f>
        <v>2</v>
      </c>
      <c r="L188" s="177">
        <f ca="1">IF(L$1&lt;'Data Bank'!$AD225,"",IF(L$1&gt;'Data Bank'!$AT225,"",IF(AND('Data Bank'!$AC225&lt;100,TODAY()&gt;'Data Bank'!$AT225),1,IF('Data Bank'!$AC225=100,3,IF('Data Bank'!$AC225=0,0,2)))))</f>
        <v>2</v>
      </c>
      <c r="M188" s="177">
        <f ca="1">IF(M$1&lt;'Data Bank'!$AD225,"",IF(M$1&gt;'Data Bank'!$AT225,"",IF(AND('Data Bank'!$AC225&lt;100,TODAY()&gt;'Data Bank'!$AT225),1,IF('Data Bank'!$AC225=100,3,IF('Data Bank'!$AC225=0,0,2)))))</f>
        <v>2</v>
      </c>
      <c r="N188" s="177">
        <f ca="1">IF(N$1&lt;'Data Bank'!$AD225,"",IF(N$1&gt;'Data Bank'!$AT225,"",IF(AND('Data Bank'!$AC225&lt;100,TODAY()&gt;'Data Bank'!$AT225),1,IF('Data Bank'!$AC225=100,3,IF('Data Bank'!$AC225=0,0,2)))))</f>
        <v>2</v>
      </c>
      <c r="O188" s="177">
        <f ca="1">IF(O$1&lt;'Data Bank'!$AD225,"",IF(O$1&gt;'Data Bank'!$AT225,"",IF(AND('Data Bank'!$AC225&lt;100,TODAY()&gt;'Data Bank'!$AT225),1,IF('Data Bank'!$AC225=100,3,IF('Data Bank'!$AC225=0,0,2)))))</f>
        <v>2</v>
      </c>
      <c r="P188" s="177">
        <f ca="1">IF(P$1&lt;'Data Bank'!$AD225,"",IF(P$1&gt;'Data Bank'!$AT225,"",IF(AND('Data Bank'!$AC225&lt;100,TODAY()&gt;'Data Bank'!$AT225),1,IF('Data Bank'!$AC225=100,3,IF('Data Bank'!$AC225=0,0,2)))))</f>
        <v>2</v>
      </c>
      <c r="Q188" s="177">
        <f ca="1">IF(Q$1&lt;'Data Bank'!$AD225,"",IF(Q$1&gt;'Data Bank'!$AT225,"",IF(AND('Data Bank'!$AC225&lt;100,TODAY()&gt;'Data Bank'!$AT225),1,IF('Data Bank'!$AC225=100,3,IF('Data Bank'!$AC225=0,0,2)))))</f>
        <v>2</v>
      </c>
      <c r="R188" s="177">
        <f ca="1">IF(R$1&lt;'Data Bank'!$AD225,"",IF(R$1&gt;'Data Bank'!$AT225,"",IF(AND('Data Bank'!$AC225&lt;100,TODAY()&gt;'Data Bank'!$AT225),1,IF('Data Bank'!$AC225=100,3,IF('Data Bank'!$AC225=0,0,2)))))</f>
        <v>2</v>
      </c>
    </row>
    <row r="189" spans="1:18">
      <c r="A189" s="115" t="str">
        <f>'Data Bank'!E226</f>
        <v>C-18</v>
      </c>
      <c r="B189" s="178">
        <f ca="1">IF(B$1&lt;'Data Bank'!$AD226,"",IF(B$1&gt;'Data Bank'!$AT226,"",IF(AND('Data Bank'!$AC226&lt;100,TODAY()&gt;'Data Bank'!$AT226),1,IF('Data Bank'!$AC226=100,3,IF('Data Bank'!$AC226=0,0,2)))))</f>
        <v>2</v>
      </c>
      <c r="C189" s="178">
        <f ca="1">IF(C$1&lt;'Data Bank'!$AD226,"",IF(C$1&gt;'Data Bank'!$AT226,"",IF(AND('Data Bank'!$AC226&lt;100,TODAY()&gt;'Data Bank'!$AT226),1,IF('Data Bank'!$AC226=100,3,IF('Data Bank'!$AC226=0,0,2)))))</f>
        <v>2</v>
      </c>
      <c r="D189" s="178">
        <f ca="1">IF(D$1&lt;'Data Bank'!$AD226,"",IF(D$1&gt;'Data Bank'!$AT226,"",IF(AND('Data Bank'!$AC226&lt;100,TODAY()&gt;'Data Bank'!$AT226),1,IF('Data Bank'!$AC226=100,3,IF('Data Bank'!$AC226=0,0,2)))))</f>
        <v>2</v>
      </c>
      <c r="E189" s="178">
        <f ca="1">IF(E$1&lt;'Data Bank'!$AD226,"",IF(E$1&gt;'Data Bank'!$AT226,"",IF(AND('Data Bank'!$AC226&lt;100,TODAY()&gt;'Data Bank'!$AT226),1,IF('Data Bank'!$AC226=100,3,IF('Data Bank'!$AC226=0,0,2)))))</f>
        <v>2</v>
      </c>
      <c r="F189" s="178">
        <f ca="1">IF(F$1&lt;'Data Bank'!$AD226,"",IF(F$1&gt;'Data Bank'!$AT226,"",IF(AND('Data Bank'!$AC226&lt;100,TODAY()&gt;'Data Bank'!$AT226),1,IF('Data Bank'!$AC226=100,3,IF('Data Bank'!$AC226=0,0,2)))))</f>
        <v>2</v>
      </c>
      <c r="G189" s="178">
        <f ca="1">IF(G$1&lt;'Data Bank'!$AD226,"",IF(G$1&gt;'Data Bank'!$AT226,"",IF(AND('Data Bank'!$AC226&lt;100,TODAY()&gt;'Data Bank'!$AT226),1,IF('Data Bank'!$AC226=100,3,IF('Data Bank'!$AC226=0,0,2)))))</f>
        <v>2</v>
      </c>
      <c r="H189" s="178">
        <f ca="1">IF(H$1&lt;'Data Bank'!$AD226,"",IF(H$1&gt;'Data Bank'!$AT226,"",IF(AND('Data Bank'!$AC226&lt;100,TODAY()&gt;'Data Bank'!$AT226),1,IF('Data Bank'!$AC226=100,3,IF('Data Bank'!$AC226=0,0,2)))))</f>
        <v>2</v>
      </c>
      <c r="I189" s="178">
        <f ca="1">IF(I$1&lt;'Data Bank'!$AD226,"",IF(I$1&gt;'Data Bank'!$AT226,"",IF(AND('Data Bank'!$AC226&lt;100,TODAY()&gt;'Data Bank'!$AT226),1,IF('Data Bank'!$AC226=100,3,IF('Data Bank'!$AC226=0,0,2)))))</f>
        <v>2</v>
      </c>
      <c r="J189" s="177">
        <f ca="1">IF(J$1&lt;'Data Bank'!$AD226,"",IF(J$1&gt;'Data Bank'!$AT226,"",IF(AND('Data Bank'!$AC226&lt;100,TODAY()&gt;'Data Bank'!$AT226),1,IF('Data Bank'!$AC226=100,3,IF('Data Bank'!$AC226=0,0,2)))))</f>
        <v>2</v>
      </c>
      <c r="K189" s="177">
        <f ca="1">IF(K$1&lt;'Data Bank'!$AD226,"",IF(K$1&gt;'Data Bank'!$AT226,"",IF(AND('Data Bank'!$AC226&lt;100,TODAY()&gt;'Data Bank'!$AT226),1,IF('Data Bank'!$AC226=100,3,IF('Data Bank'!$AC226=0,0,2)))))</f>
        <v>2</v>
      </c>
      <c r="L189" s="177">
        <f ca="1">IF(L$1&lt;'Data Bank'!$AD226,"",IF(L$1&gt;'Data Bank'!$AT226,"",IF(AND('Data Bank'!$AC226&lt;100,TODAY()&gt;'Data Bank'!$AT226),1,IF('Data Bank'!$AC226=100,3,IF('Data Bank'!$AC226=0,0,2)))))</f>
        <v>2</v>
      </c>
      <c r="M189" s="177">
        <f ca="1">IF(M$1&lt;'Data Bank'!$AD226,"",IF(M$1&gt;'Data Bank'!$AT226,"",IF(AND('Data Bank'!$AC226&lt;100,TODAY()&gt;'Data Bank'!$AT226),1,IF('Data Bank'!$AC226=100,3,IF('Data Bank'!$AC226=0,0,2)))))</f>
        <v>2</v>
      </c>
      <c r="N189" s="177">
        <f ca="1">IF(N$1&lt;'Data Bank'!$AD226,"",IF(N$1&gt;'Data Bank'!$AT226,"",IF(AND('Data Bank'!$AC226&lt;100,TODAY()&gt;'Data Bank'!$AT226),1,IF('Data Bank'!$AC226=100,3,IF('Data Bank'!$AC226=0,0,2)))))</f>
        <v>2</v>
      </c>
      <c r="O189" s="177">
        <f ca="1">IF(O$1&lt;'Data Bank'!$AD226,"",IF(O$1&gt;'Data Bank'!$AT226,"",IF(AND('Data Bank'!$AC226&lt;100,TODAY()&gt;'Data Bank'!$AT226),1,IF('Data Bank'!$AC226=100,3,IF('Data Bank'!$AC226=0,0,2)))))</f>
        <v>2</v>
      </c>
      <c r="P189" s="177">
        <f ca="1">IF(P$1&lt;'Data Bank'!$AD226,"",IF(P$1&gt;'Data Bank'!$AT226,"",IF(AND('Data Bank'!$AC226&lt;100,TODAY()&gt;'Data Bank'!$AT226),1,IF('Data Bank'!$AC226=100,3,IF('Data Bank'!$AC226=0,0,2)))))</f>
        <v>2</v>
      </c>
      <c r="Q189" s="177">
        <f ca="1">IF(Q$1&lt;'Data Bank'!$AD226,"",IF(Q$1&gt;'Data Bank'!$AT226,"",IF(AND('Data Bank'!$AC226&lt;100,TODAY()&gt;'Data Bank'!$AT226),1,IF('Data Bank'!$AC226=100,3,IF('Data Bank'!$AC226=0,0,2)))))</f>
        <v>2</v>
      </c>
      <c r="R189" s="177">
        <f ca="1">IF(R$1&lt;'Data Bank'!$AD226,"",IF(R$1&gt;'Data Bank'!$AT226,"",IF(AND('Data Bank'!$AC226&lt;100,TODAY()&gt;'Data Bank'!$AT226),1,IF('Data Bank'!$AC226=100,3,IF('Data Bank'!$AC226=0,0,2)))))</f>
        <v>2</v>
      </c>
    </row>
    <row r="190" spans="1:18">
      <c r="A190" s="115" t="str">
        <f>'Data Bank'!E227</f>
        <v xml:space="preserve">Cable Stringing </v>
      </c>
      <c r="B190" s="178">
        <f ca="1">IF(B$1&lt;'Data Bank'!$AD227,"",IF(B$1&gt;'Data Bank'!$AT227,"",IF(AND('Data Bank'!$AC227&lt;100,TODAY()&gt;'Data Bank'!$AT227),1,IF('Data Bank'!$AC227=100,3,IF('Data Bank'!$AC227=0,0,2)))))</f>
        <v>0</v>
      </c>
      <c r="C190" s="178">
        <f ca="1">IF(C$1&lt;'Data Bank'!$AD227,"",IF(C$1&gt;'Data Bank'!$AT227,"",IF(AND('Data Bank'!$AC227&lt;100,TODAY()&gt;'Data Bank'!$AT227),1,IF('Data Bank'!$AC227=100,3,IF('Data Bank'!$AC227=0,0,2)))))</f>
        <v>0</v>
      </c>
      <c r="D190" s="178">
        <f ca="1">IF(D$1&lt;'Data Bank'!$AD227,"",IF(D$1&gt;'Data Bank'!$AT227,"",IF(AND('Data Bank'!$AC227&lt;100,TODAY()&gt;'Data Bank'!$AT227),1,IF('Data Bank'!$AC227=100,3,IF('Data Bank'!$AC227=0,0,2)))))</f>
        <v>0</v>
      </c>
      <c r="E190" s="178">
        <f ca="1">IF(E$1&lt;'Data Bank'!$AD227,"",IF(E$1&gt;'Data Bank'!$AT227,"",IF(AND('Data Bank'!$AC227&lt;100,TODAY()&gt;'Data Bank'!$AT227),1,IF('Data Bank'!$AC227=100,3,IF('Data Bank'!$AC227=0,0,2)))))</f>
        <v>0</v>
      </c>
      <c r="F190" s="178">
        <f ca="1">IF(F$1&lt;'Data Bank'!$AD227,"",IF(F$1&gt;'Data Bank'!$AT227,"",IF(AND('Data Bank'!$AC227&lt;100,TODAY()&gt;'Data Bank'!$AT227),1,IF('Data Bank'!$AC227=100,3,IF('Data Bank'!$AC227=0,0,2)))))</f>
        <v>0</v>
      </c>
      <c r="G190" s="178">
        <f ca="1">IF(G$1&lt;'Data Bank'!$AD227,"",IF(G$1&gt;'Data Bank'!$AT227,"",IF(AND('Data Bank'!$AC227&lt;100,TODAY()&gt;'Data Bank'!$AT227),1,IF('Data Bank'!$AC227=100,3,IF('Data Bank'!$AC227=0,0,2)))))</f>
        <v>0</v>
      </c>
      <c r="H190" s="178">
        <f ca="1">IF(H$1&lt;'Data Bank'!$AD227,"",IF(H$1&gt;'Data Bank'!$AT227,"",IF(AND('Data Bank'!$AC227&lt;100,TODAY()&gt;'Data Bank'!$AT227),1,IF('Data Bank'!$AC227=100,3,IF('Data Bank'!$AC227=0,0,2)))))</f>
        <v>0</v>
      </c>
      <c r="I190" s="178">
        <f ca="1">IF(I$1&lt;'Data Bank'!$AD227,"",IF(I$1&gt;'Data Bank'!$AT227,"",IF(AND('Data Bank'!$AC227&lt;100,TODAY()&gt;'Data Bank'!$AT227),1,IF('Data Bank'!$AC227=100,3,IF('Data Bank'!$AC227=0,0,2)))))</f>
        <v>0</v>
      </c>
      <c r="J190" s="177">
        <f ca="1">IF(J$1&lt;'Data Bank'!$AD227,"",IF(J$1&gt;'Data Bank'!$AT227,"",IF(AND('Data Bank'!$AC227&lt;100,TODAY()&gt;'Data Bank'!$AT227),1,IF('Data Bank'!$AC227=100,3,IF('Data Bank'!$AC227=0,0,2)))))</f>
        <v>0</v>
      </c>
      <c r="K190" s="177">
        <f ca="1">IF(K$1&lt;'Data Bank'!$AD227,"",IF(K$1&gt;'Data Bank'!$AT227,"",IF(AND('Data Bank'!$AC227&lt;100,TODAY()&gt;'Data Bank'!$AT227),1,IF('Data Bank'!$AC227=100,3,IF('Data Bank'!$AC227=0,0,2)))))</f>
        <v>0</v>
      </c>
      <c r="L190" s="177">
        <f ca="1">IF(L$1&lt;'Data Bank'!$AD227,"",IF(L$1&gt;'Data Bank'!$AT227,"",IF(AND('Data Bank'!$AC227&lt;100,TODAY()&gt;'Data Bank'!$AT227),1,IF('Data Bank'!$AC227=100,3,IF('Data Bank'!$AC227=0,0,2)))))</f>
        <v>0</v>
      </c>
      <c r="M190" s="177">
        <f ca="1">IF(M$1&lt;'Data Bank'!$AD227,"",IF(M$1&gt;'Data Bank'!$AT227,"",IF(AND('Data Bank'!$AC227&lt;100,TODAY()&gt;'Data Bank'!$AT227),1,IF('Data Bank'!$AC227=100,3,IF('Data Bank'!$AC227=0,0,2)))))</f>
        <v>0</v>
      </c>
      <c r="N190" s="177">
        <f ca="1">IF(N$1&lt;'Data Bank'!$AD227,"",IF(N$1&gt;'Data Bank'!$AT227,"",IF(AND('Data Bank'!$AC227&lt;100,TODAY()&gt;'Data Bank'!$AT227),1,IF('Data Bank'!$AC227=100,3,IF('Data Bank'!$AC227=0,0,2)))))</f>
        <v>0</v>
      </c>
      <c r="O190" s="177">
        <f ca="1">IF(O$1&lt;'Data Bank'!$AD227,"",IF(O$1&gt;'Data Bank'!$AT227,"",IF(AND('Data Bank'!$AC227&lt;100,TODAY()&gt;'Data Bank'!$AT227),1,IF('Data Bank'!$AC227=100,3,IF('Data Bank'!$AC227=0,0,2)))))</f>
        <v>0</v>
      </c>
      <c r="P190" s="177">
        <f ca="1">IF(P$1&lt;'Data Bank'!$AD227,"",IF(P$1&gt;'Data Bank'!$AT227,"",IF(AND('Data Bank'!$AC227&lt;100,TODAY()&gt;'Data Bank'!$AT227),1,IF('Data Bank'!$AC227=100,3,IF('Data Bank'!$AC227=0,0,2)))))</f>
        <v>0</v>
      </c>
      <c r="Q190" s="177">
        <f ca="1">IF(Q$1&lt;'Data Bank'!$AD227,"",IF(Q$1&gt;'Data Bank'!$AT227,"",IF(AND('Data Bank'!$AC227&lt;100,TODAY()&gt;'Data Bank'!$AT227),1,IF('Data Bank'!$AC227=100,3,IF('Data Bank'!$AC227=0,0,2)))))</f>
        <v>0</v>
      </c>
      <c r="R190" s="177">
        <f ca="1">IF(R$1&lt;'Data Bank'!$AD227,"",IF(R$1&gt;'Data Bank'!$AT227,"",IF(AND('Data Bank'!$AC227&lt;100,TODAY()&gt;'Data Bank'!$AT227),1,IF('Data Bank'!$AC227=100,3,IF('Data Bank'!$AC227=0,0,2)))))</f>
        <v>0</v>
      </c>
    </row>
    <row r="191" spans="1:18">
      <c r="A191" s="115" t="str">
        <f>'Data Bank'!E228</f>
        <v>Callachi Society</v>
      </c>
      <c r="B191" s="178">
        <f ca="1">IF(B$1&lt;'Data Bank'!$AD228,"",IF(B$1&gt;'Data Bank'!$AT228,"",IF(AND('Data Bank'!$AC228&lt;100,TODAY()&gt;'Data Bank'!$AT228),1,IF('Data Bank'!$AC228=100,3,IF('Data Bank'!$AC228=0,0,2)))))</f>
        <v>2</v>
      </c>
      <c r="C191" s="178">
        <f ca="1">IF(C$1&lt;'Data Bank'!$AD228,"",IF(C$1&gt;'Data Bank'!$AT228,"",IF(AND('Data Bank'!$AC228&lt;100,TODAY()&gt;'Data Bank'!$AT228),1,IF('Data Bank'!$AC228=100,3,IF('Data Bank'!$AC228=0,0,2)))))</f>
        <v>2</v>
      </c>
      <c r="D191" s="178">
        <f ca="1">IF(D$1&lt;'Data Bank'!$AD228,"",IF(D$1&gt;'Data Bank'!$AT228,"",IF(AND('Data Bank'!$AC228&lt;100,TODAY()&gt;'Data Bank'!$AT228),1,IF('Data Bank'!$AC228=100,3,IF('Data Bank'!$AC228=0,0,2)))))</f>
        <v>2</v>
      </c>
      <c r="E191" s="178">
        <f ca="1">IF(E$1&lt;'Data Bank'!$AD228,"",IF(E$1&gt;'Data Bank'!$AT228,"",IF(AND('Data Bank'!$AC228&lt;100,TODAY()&gt;'Data Bank'!$AT228),1,IF('Data Bank'!$AC228=100,3,IF('Data Bank'!$AC228=0,0,2)))))</f>
        <v>2</v>
      </c>
      <c r="F191" s="178">
        <f ca="1">IF(F$1&lt;'Data Bank'!$AD228,"",IF(F$1&gt;'Data Bank'!$AT228,"",IF(AND('Data Bank'!$AC228&lt;100,TODAY()&gt;'Data Bank'!$AT228),1,IF('Data Bank'!$AC228=100,3,IF('Data Bank'!$AC228=0,0,2)))))</f>
        <v>2</v>
      </c>
      <c r="G191" s="178">
        <f ca="1">IF(G$1&lt;'Data Bank'!$AD228,"",IF(G$1&gt;'Data Bank'!$AT228,"",IF(AND('Data Bank'!$AC228&lt;100,TODAY()&gt;'Data Bank'!$AT228),1,IF('Data Bank'!$AC228=100,3,IF('Data Bank'!$AC228=0,0,2)))))</f>
        <v>2</v>
      </c>
      <c r="H191" s="178">
        <f ca="1">IF(H$1&lt;'Data Bank'!$AD228,"",IF(H$1&gt;'Data Bank'!$AT228,"",IF(AND('Data Bank'!$AC228&lt;100,TODAY()&gt;'Data Bank'!$AT228),1,IF('Data Bank'!$AC228=100,3,IF('Data Bank'!$AC228=0,0,2)))))</f>
        <v>2</v>
      </c>
      <c r="I191" s="178">
        <f ca="1">IF(I$1&lt;'Data Bank'!$AD228,"",IF(I$1&gt;'Data Bank'!$AT228,"",IF(AND('Data Bank'!$AC228&lt;100,TODAY()&gt;'Data Bank'!$AT228),1,IF('Data Bank'!$AC228=100,3,IF('Data Bank'!$AC228=0,0,2)))))</f>
        <v>2</v>
      </c>
      <c r="J191" s="177" t="str">
        <f ca="1">IF(J$1&lt;'Data Bank'!$AD228,"",IF(J$1&gt;'Data Bank'!$AT228,"",IF(AND('Data Bank'!$AC228&lt;100,TODAY()&gt;'Data Bank'!$AT228),1,IF('Data Bank'!$AC228=100,3,IF('Data Bank'!$AC228=0,0,2)))))</f>
        <v/>
      </c>
      <c r="K191" s="177" t="str">
        <f ca="1">IF(K$1&lt;'Data Bank'!$AD228,"",IF(K$1&gt;'Data Bank'!$AT228,"",IF(AND('Data Bank'!$AC228&lt;100,TODAY()&gt;'Data Bank'!$AT228),1,IF('Data Bank'!$AC228=100,3,IF('Data Bank'!$AC228=0,0,2)))))</f>
        <v/>
      </c>
      <c r="L191" s="177" t="str">
        <f ca="1">IF(L$1&lt;'Data Bank'!$AD228,"",IF(L$1&gt;'Data Bank'!$AT228,"",IF(AND('Data Bank'!$AC228&lt;100,TODAY()&gt;'Data Bank'!$AT228),1,IF('Data Bank'!$AC228=100,3,IF('Data Bank'!$AC228=0,0,2)))))</f>
        <v/>
      </c>
      <c r="M191" s="177" t="str">
        <f ca="1">IF(M$1&lt;'Data Bank'!$AD228,"",IF(M$1&gt;'Data Bank'!$AT228,"",IF(AND('Data Bank'!$AC228&lt;100,TODAY()&gt;'Data Bank'!$AT228),1,IF('Data Bank'!$AC228=100,3,IF('Data Bank'!$AC228=0,0,2)))))</f>
        <v/>
      </c>
      <c r="N191" s="177" t="str">
        <f ca="1">IF(N$1&lt;'Data Bank'!$AD228,"",IF(N$1&gt;'Data Bank'!$AT228,"",IF(AND('Data Bank'!$AC228&lt;100,TODAY()&gt;'Data Bank'!$AT228),1,IF('Data Bank'!$AC228=100,3,IF('Data Bank'!$AC228=0,0,2)))))</f>
        <v/>
      </c>
      <c r="O191" s="177" t="str">
        <f ca="1">IF(O$1&lt;'Data Bank'!$AD228,"",IF(O$1&gt;'Data Bank'!$AT228,"",IF(AND('Data Bank'!$AC228&lt;100,TODAY()&gt;'Data Bank'!$AT228),1,IF('Data Bank'!$AC228=100,3,IF('Data Bank'!$AC228=0,0,2)))))</f>
        <v/>
      </c>
      <c r="P191" s="177" t="str">
        <f ca="1">IF(P$1&lt;'Data Bank'!$AD228,"",IF(P$1&gt;'Data Bank'!$AT228,"",IF(AND('Data Bank'!$AC228&lt;100,TODAY()&gt;'Data Bank'!$AT228),1,IF('Data Bank'!$AC228=100,3,IF('Data Bank'!$AC228=0,0,2)))))</f>
        <v/>
      </c>
      <c r="Q191" s="177" t="str">
        <f ca="1">IF(Q$1&lt;'Data Bank'!$AD228,"",IF(Q$1&gt;'Data Bank'!$AT228,"",IF(AND('Data Bank'!$AC228&lt;100,TODAY()&gt;'Data Bank'!$AT228),1,IF('Data Bank'!$AC228=100,3,IF('Data Bank'!$AC228=0,0,2)))))</f>
        <v/>
      </c>
      <c r="R191" s="177" t="str">
        <f ca="1">IF(R$1&lt;'Data Bank'!$AD228,"",IF(R$1&gt;'Data Bank'!$AT228,"",IF(AND('Data Bank'!$AC228&lt;100,TODAY()&gt;'Data Bank'!$AT228),1,IF('Data Bank'!$AC228=100,3,IF('Data Bank'!$AC228=0,0,2)))))</f>
        <v/>
      </c>
    </row>
    <row r="192" spans="1:18">
      <c r="A192" s="115" t="str">
        <f>'Data Bank'!E229</f>
        <v>Camp Gujran</v>
      </c>
      <c r="B192" s="178">
        <f ca="1">IF(B$1&lt;'Data Bank'!$AD229,"",IF(B$1&gt;'Data Bank'!$AT229,"",IF(AND('Data Bank'!$AC229&lt;100,TODAY()&gt;'Data Bank'!$AT229),1,IF('Data Bank'!$AC229=100,3,IF('Data Bank'!$AC229=0,0,2)))))</f>
        <v>0</v>
      </c>
      <c r="C192" s="178">
        <f ca="1">IF(C$1&lt;'Data Bank'!$AD229,"",IF(C$1&gt;'Data Bank'!$AT229,"",IF(AND('Data Bank'!$AC229&lt;100,TODAY()&gt;'Data Bank'!$AT229),1,IF('Data Bank'!$AC229=100,3,IF('Data Bank'!$AC229=0,0,2)))))</f>
        <v>0</v>
      </c>
      <c r="D192" s="178">
        <f ca="1">IF(D$1&lt;'Data Bank'!$AD229,"",IF(D$1&gt;'Data Bank'!$AT229,"",IF(AND('Data Bank'!$AC229&lt;100,TODAY()&gt;'Data Bank'!$AT229),1,IF('Data Bank'!$AC229=100,3,IF('Data Bank'!$AC229=0,0,2)))))</f>
        <v>0</v>
      </c>
      <c r="E192" s="178">
        <f ca="1">IF(E$1&lt;'Data Bank'!$AD229,"",IF(E$1&gt;'Data Bank'!$AT229,"",IF(AND('Data Bank'!$AC229&lt;100,TODAY()&gt;'Data Bank'!$AT229),1,IF('Data Bank'!$AC229=100,3,IF('Data Bank'!$AC229=0,0,2)))))</f>
        <v>0</v>
      </c>
      <c r="F192" s="178">
        <f ca="1">IF(F$1&lt;'Data Bank'!$AD229,"",IF(F$1&gt;'Data Bank'!$AT229,"",IF(AND('Data Bank'!$AC229&lt;100,TODAY()&gt;'Data Bank'!$AT229),1,IF('Data Bank'!$AC229=100,3,IF('Data Bank'!$AC229=0,0,2)))))</f>
        <v>0</v>
      </c>
      <c r="G192" s="178">
        <f ca="1">IF(G$1&lt;'Data Bank'!$AD229,"",IF(G$1&gt;'Data Bank'!$AT229,"",IF(AND('Data Bank'!$AC229&lt;100,TODAY()&gt;'Data Bank'!$AT229),1,IF('Data Bank'!$AC229=100,3,IF('Data Bank'!$AC229=0,0,2)))))</f>
        <v>0</v>
      </c>
      <c r="H192" s="178">
        <f ca="1">IF(H$1&lt;'Data Bank'!$AD229,"",IF(H$1&gt;'Data Bank'!$AT229,"",IF(AND('Data Bank'!$AC229&lt;100,TODAY()&gt;'Data Bank'!$AT229),1,IF('Data Bank'!$AC229=100,3,IF('Data Bank'!$AC229=0,0,2)))))</f>
        <v>0</v>
      </c>
      <c r="I192" s="178">
        <f ca="1">IF(I$1&lt;'Data Bank'!$AD229,"",IF(I$1&gt;'Data Bank'!$AT229,"",IF(AND('Data Bank'!$AC229&lt;100,TODAY()&gt;'Data Bank'!$AT229),1,IF('Data Bank'!$AC229=100,3,IF('Data Bank'!$AC229=0,0,2)))))</f>
        <v>0</v>
      </c>
      <c r="J192" s="177">
        <f ca="1">IF(J$1&lt;'Data Bank'!$AD229,"",IF(J$1&gt;'Data Bank'!$AT229,"",IF(AND('Data Bank'!$AC229&lt;100,TODAY()&gt;'Data Bank'!$AT229),1,IF('Data Bank'!$AC229=100,3,IF('Data Bank'!$AC229=0,0,2)))))</f>
        <v>0</v>
      </c>
      <c r="K192" s="177">
        <f ca="1">IF(K$1&lt;'Data Bank'!$AD229,"",IF(K$1&gt;'Data Bank'!$AT229,"",IF(AND('Data Bank'!$AC229&lt;100,TODAY()&gt;'Data Bank'!$AT229),1,IF('Data Bank'!$AC229=100,3,IF('Data Bank'!$AC229=0,0,2)))))</f>
        <v>0</v>
      </c>
      <c r="L192" s="177">
        <f ca="1">IF(L$1&lt;'Data Bank'!$AD229,"",IF(L$1&gt;'Data Bank'!$AT229,"",IF(AND('Data Bank'!$AC229&lt;100,TODAY()&gt;'Data Bank'!$AT229),1,IF('Data Bank'!$AC229=100,3,IF('Data Bank'!$AC229=0,0,2)))))</f>
        <v>0</v>
      </c>
      <c r="M192" s="177">
        <f ca="1">IF(M$1&lt;'Data Bank'!$AD229,"",IF(M$1&gt;'Data Bank'!$AT229,"",IF(AND('Data Bank'!$AC229&lt;100,TODAY()&gt;'Data Bank'!$AT229),1,IF('Data Bank'!$AC229=100,3,IF('Data Bank'!$AC229=0,0,2)))))</f>
        <v>0</v>
      </c>
      <c r="N192" s="177">
        <f ca="1">IF(N$1&lt;'Data Bank'!$AD229,"",IF(N$1&gt;'Data Bank'!$AT229,"",IF(AND('Data Bank'!$AC229&lt;100,TODAY()&gt;'Data Bank'!$AT229),1,IF('Data Bank'!$AC229=100,3,IF('Data Bank'!$AC229=0,0,2)))))</f>
        <v>0</v>
      </c>
      <c r="O192" s="177">
        <f ca="1">IF(O$1&lt;'Data Bank'!$AD229,"",IF(O$1&gt;'Data Bank'!$AT229,"",IF(AND('Data Bank'!$AC229&lt;100,TODAY()&gt;'Data Bank'!$AT229),1,IF('Data Bank'!$AC229=100,3,IF('Data Bank'!$AC229=0,0,2)))))</f>
        <v>0</v>
      </c>
      <c r="P192" s="177">
        <f ca="1">IF(P$1&lt;'Data Bank'!$AD229,"",IF(P$1&gt;'Data Bank'!$AT229,"",IF(AND('Data Bank'!$AC229&lt;100,TODAY()&gt;'Data Bank'!$AT229),1,IF('Data Bank'!$AC229=100,3,IF('Data Bank'!$AC229=0,0,2)))))</f>
        <v>0</v>
      </c>
      <c r="Q192" s="177">
        <f ca="1">IF(Q$1&lt;'Data Bank'!$AD229,"",IF(Q$1&gt;'Data Bank'!$AT229,"",IF(AND('Data Bank'!$AC229&lt;100,TODAY()&gt;'Data Bank'!$AT229),1,IF('Data Bank'!$AC229=100,3,IF('Data Bank'!$AC229=0,0,2)))))</f>
        <v>0</v>
      </c>
      <c r="R192" s="177">
        <f ca="1">IF(R$1&lt;'Data Bank'!$AD229,"",IF(R$1&gt;'Data Bank'!$AT229,"",IF(AND('Data Bank'!$AC229&lt;100,TODAY()&gt;'Data Bank'!$AT229),1,IF('Data Bank'!$AC229=100,3,IF('Data Bank'!$AC229=0,0,2)))))</f>
        <v>0</v>
      </c>
    </row>
    <row r="193" spans="1:18">
      <c r="A193" s="115" t="str">
        <f>'Data Bank'!E230</f>
        <v>Kot Hashmat 1 &amp; Kot Hashmat 2</v>
      </c>
      <c r="B193" s="178">
        <f ca="1">IF(B$1&lt;'Data Bank'!$AD230,"",IF(B$1&gt;'Data Bank'!$AT230,"",IF(AND('Data Bank'!$AC230&lt;100,TODAY()&gt;'Data Bank'!$AT230),1,IF('Data Bank'!$AC230=100,3,IF('Data Bank'!$AC230=0,0,2)))))</f>
        <v>0</v>
      </c>
      <c r="C193" s="178">
        <f ca="1">IF(C$1&lt;'Data Bank'!$AD230,"",IF(C$1&gt;'Data Bank'!$AT230,"",IF(AND('Data Bank'!$AC230&lt;100,TODAY()&gt;'Data Bank'!$AT230),1,IF('Data Bank'!$AC230=100,3,IF('Data Bank'!$AC230=0,0,2)))))</f>
        <v>0</v>
      </c>
      <c r="D193" s="178">
        <f ca="1">IF(D$1&lt;'Data Bank'!$AD230,"",IF(D$1&gt;'Data Bank'!$AT230,"",IF(AND('Data Bank'!$AC230&lt;100,TODAY()&gt;'Data Bank'!$AT230),1,IF('Data Bank'!$AC230=100,3,IF('Data Bank'!$AC230=0,0,2)))))</f>
        <v>0</v>
      </c>
      <c r="E193" s="178">
        <f ca="1">IF(E$1&lt;'Data Bank'!$AD230,"",IF(E$1&gt;'Data Bank'!$AT230,"",IF(AND('Data Bank'!$AC230&lt;100,TODAY()&gt;'Data Bank'!$AT230),1,IF('Data Bank'!$AC230=100,3,IF('Data Bank'!$AC230=0,0,2)))))</f>
        <v>0</v>
      </c>
      <c r="F193" s="178">
        <f ca="1">IF(F$1&lt;'Data Bank'!$AD230,"",IF(F$1&gt;'Data Bank'!$AT230,"",IF(AND('Data Bank'!$AC230&lt;100,TODAY()&gt;'Data Bank'!$AT230),1,IF('Data Bank'!$AC230=100,3,IF('Data Bank'!$AC230=0,0,2)))))</f>
        <v>0</v>
      </c>
      <c r="G193" s="178">
        <f ca="1">IF(G$1&lt;'Data Bank'!$AD230,"",IF(G$1&gt;'Data Bank'!$AT230,"",IF(AND('Data Bank'!$AC230&lt;100,TODAY()&gt;'Data Bank'!$AT230),1,IF('Data Bank'!$AC230=100,3,IF('Data Bank'!$AC230=0,0,2)))))</f>
        <v>0</v>
      </c>
      <c r="H193" s="178">
        <f ca="1">IF(H$1&lt;'Data Bank'!$AD230,"",IF(H$1&gt;'Data Bank'!$AT230,"",IF(AND('Data Bank'!$AC230&lt;100,TODAY()&gt;'Data Bank'!$AT230),1,IF('Data Bank'!$AC230=100,3,IF('Data Bank'!$AC230=0,0,2)))))</f>
        <v>0</v>
      </c>
      <c r="I193" s="178">
        <f ca="1">IF(I$1&lt;'Data Bank'!$AD230,"",IF(I$1&gt;'Data Bank'!$AT230,"",IF(AND('Data Bank'!$AC230&lt;100,TODAY()&gt;'Data Bank'!$AT230),1,IF('Data Bank'!$AC230=100,3,IF('Data Bank'!$AC230=0,0,2)))))</f>
        <v>0</v>
      </c>
      <c r="J193" s="177" t="str">
        <f ca="1">IF(J$1&lt;'Data Bank'!$AD230,"",IF(J$1&gt;'Data Bank'!$AT230,"",IF(AND('Data Bank'!$AC230&lt;100,TODAY()&gt;'Data Bank'!$AT230),1,IF('Data Bank'!$AC230=100,3,IF('Data Bank'!$AC230=0,0,2)))))</f>
        <v/>
      </c>
      <c r="K193" s="177" t="str">
        <f ca="1">IF(K$1&lt;'Data Bank'!$AD230,"",IF(K$1&gt;'Data Bank'!$AT230,"",IF(AND('Data Bank'!$AC230&lt;100,TODAY()&gt;'Data Bank'!$AT230),1,IF('Data Bank'!$AC230=100,3,IF('Data Bank'!$AC230=0,0,2)))))</f>
        <v/>
      </c>
      <c r="L193" s="177" t="str">
        <f ca="1">IF(L$1&lt;'Data Bank'!$AD230,"",IF(L$1&gt;'Data Bank'!$AT230,"",IF(AND('Data Bank'!$AC230&lt;100,TODAY()&gt;'Data Bank'!$AT230),1,IF('Data Bank'!$AC230=100,3,IF('Data Bank'!$AC230=0,0,2)))))</f>
        <v/>
      </c>
      <c r="M193" s="177" t="str">
        <f ca="1">IF(M$1&lt;'Data Bank'!$AD230,"",IF(M$1&gt;'Data Bank'!$AT230,"",IF(AND('Data Bank'!$AC230&lt;100,TODAY()&gt;'Data Bank'!$AT230),1,IF('Data Bank'!$AC230=100,3,IF('Data Bank'!$AC230=0,0,2)))))</f>
        <v/>
      </c>
      <c r="N193" s="177" t="str">
        <f ca="1">IF(N$1&lt;'Data Bank'!$AD230,"",IF(N$1&gt;'Data Bank'!$AT230,"",IF(AND('Data Bank'!$AC230&lt;100,TODAY()&gt;'Data Bank'!$AT230),1,IF('Data Bank'!$AC230=100,3,IF('Data Bank'!$AC230=0,0,2)))))</f>
        <v/>
      </c>
      <c r="O193" s="177" t="str">
        <f ca="1">IF(O$1&lt;'Data Bank'!$AD230,"",IF(O$1&gt;'Data Bank'!$AT230,"",IF(AND('Data Bank'!$AC230&lt;100,TODAY()&gt;'Data Bank'!$AT230),1,IF('Data Bank'!$AC230=100,3,IF('Data Bank'!$AC230=0,0,2)))))</f>
        <v/>
      </c>
      <c r="P193" s="177" t="str">
        <f ca="1">IF(P$1&lt;'Data Bank'!$AD230,"",IF(P$1&gt;'Data Bank'!$AT230,"",IF(AND('Data Bank'!$AC230&lt;100,TODAY()&gt;'Data Bank'!$AT230),1,IF('Data Bank'!$AC230=100,3,IF('Data Bank'!$AC230=0,0,2)))))</f>
        <v/>
      </c>
      <c r="Q193" s="177" t="str">
        <f ca="1">IF(Q$1&lt;'Data Bank'!$AD230,"",IF(Q$1&gt;'Data Bank'!$AT230,"",IF(AND('Data Bank'!$AC230&lt;100,TODAY()&gt;'Data Bank'!$AT230),1,IF('Data Bank'!$AC230=100,3,IF('Data Bank'!$AC230=0,0,2)))))</f>
        <v/>
      </c>
      <c r="R193" s="177" t="str">
        <f ca="1">IF(R$1&lt;'Data Bank'!$AD230,"",IF(R$1&gt;'Data Bank'!$AT230,"",IF(AND('Data Bank'!$AC230&lt;100,TODAY()&gt;'Data Bank'!$AT230),1,IF('Data Bank'!$AC230=100,3,IF('Data Bank'!$AC230=0,0,2)))))</f>
        <v/>
      </c>
    </row>
    <row r="194" spans="1:18">
      <c r="A194" s="115" t="str">
        <f>'Data Bank'!E231</f>
        <v>Canal Burg</v>
      </c>
      <c r="B194" s="178">
        <f ca="1">IF(B$1&lt;'Data Bank'!$AD231,"",IF(B$1&gt;'Data Bank'!$AT231,"",IF(AND('Data Bank'!$AC231&lt;100,TODAY()&gt;'Data Bank'!$AT231),1,IF('Data Bank'!$AC231=100,3,IF('Data Bank'!$AC231=0,0,2)))))</f>
        <v>2</v>
      </c>
      <c r="C194" s="178">
        <f ca="1">IF(C$1&lt;'Data Bank'!$AD231,"",IF(C$1&gt;'Data Bank'!$AT231,"",IF(AND('Data Bank'!$AC231&lt;100,TODAY()&gt;'Data Bank'!$AT231),1,IF('Data Bank'!$AC231=100,3,IF('Data Bank'!$AC231=0,0,2)))))</f>
        <v>2</v>
      </c>
      <c r="D194" s="178">
        <f ca="1">IF(D$1&lt;'Data Bank'!$AD231,"",IF(D$1&gt;'Data Bank'!$AT231,"",IF(AND('Data Bank'!$AC231&lt;100,TODAY()&gt;'Data Bank'!$AT231),1,IF('Data Bank'!$AC231=100,3,IF('Data Bank'!$AC231=0,0,2)))))</f>
        <v>2</v>
      </c>
      <c r="E194" s="178">
        <f ca="1">IF(E$1&lt;'Data Bank'!$AD231,"",IF(E$1&gt;'Data Bank'!$AT231,"",IF(AND('Data Bank'!$AC231&lt;100,TODAY()&gt;'Data Bank'!$AT231),1,IF('Data Bank'!$AC231=100,3,IF('Data Bank'!$AC231=0,0,2)))))</f>
        <v>2</v>
      </c>
      <c r="F194" s="178">
        <f ca="1">IF(F$1&lt;'Data Bank'!$AD231,"",IF(F$1&gt;'Data Bank'!$AT231,"",IF(AND('Data Bank'!$AC231&lt;100,TODAY()&gt;'Data Bank'!$AT231),1,IF('Data Bank'!$AC231=100,3,IF('Data Bank'!$AC231=0,0,2)))))</f>
        <v>2</v>
      </c>
      <c r="G194" s="178">
        <f ca="1">IF(G$1&lt;'Data Bank'!$AD231,"",IF(G$1&gt;'Data Bank'!$AT231,"",IF(AND('Data Bank'!$AC231&lt;100,TODAY()&gt;'Data Bank'!$AT231),1,IF('Data Bank'!$AC231=100,3,IF('Data Bank'!$AC231=0,0,2)))))</f>
        <v>2</v>
      </c>
      <c r="H194" s="178">
        <f ca="1">IF(H$1&lt;'Data Bank'!$AD231,"",IF(H$1&gt;'Data Bank'!$AT231,"",IF(AND('Data Bank'!$AC231&lt;100,TODAY()&gt;'Data Bank'!$AT231),1,IF('Data Bank'!$AC231=100,3,IF('Data Bank'!$AC231=0,0,2)))))</f>
        <v>2</v>
      </c>
      <c r="I194" s="178">
        <f ca="1">IF(I$1&lt;'Data Bank'!$AD231,"",IF(I$1&gt;'Data Bank'!$AT231,"",IF(AND('Data Bank'!$AC231&lt;100,TODAY()&gt;'Data Bank'!$AT231),1,IF('Data Bank'!$AC231=100,3,IF('Data Bank'!$AC231=0,0,2)))))</f>
        <v>2</v>
      </c>
      <c r="J194" s="177">
        <f ca="1">IF(J$1&lt;'Data Bank'!$AD231,"",IF(J$1&gt;'Data Bank'!$AT231,"",IF(AND('Data Bank'!$AC231&lt;100,TODAY()&gt;'Data Bank'!$AT231),1,IF('Data Bank'!$AC231=100,3,IF('Data Bank'!$AC231=0,0,2)))))</f>
        <v>2</v>
      </c>
      <c r="K194" s="177">
        <f ca="1">IF(K$1&lt;'Data Bank'!$AD231,"",IF(K$1&gt;'Data Bank'!$AT231,"",IF(AND('Data Bank'!$AC231&lt;100,TODAY()&gt;'Data Bank'!$AT231),1,IF('Data Bank'!$AC231=100,3,IF('Data Bank'!$AC231=0,0,2)))))</f>
        <v>2</v>
      </c>
      <c r="L194" s="177">
        <f ca="1">IF(L$1&lt;'Data Bank'!$AD231,"",IF(L$1&gt;'Data Bank'!$AT231,"",IF(AND('Data Bank'!$AC231&lt;100,TODAY()&gt;'Data Bank'!$AT231),1,IF('Data Bank'!$AC231=100,3,IF('Data Bank'!$AC231=0,0,2)))))</f>
        <v>2</v>
      </c>
      <c r="M194" s="177">
        <f ca="1">IF(M$1&lt;'Data Bank'!$AD231,"",IF(M$1&gt;'Data Bank'!$AT231,"",IF(AND('Data Bank'!$AC231&lt;100,TODAY()&gt;'Data Bank'!$AT231),1,IF('Data Bank'!$AC231=100,3,IF('Data Bank'!$AC231=0,0,2)))))</f>
        <v>2</v>
      </c>
      <c r="N194" s="177">
        <f ca="1">IF(N$1&lt;'Data Bank'!$AD231,"",IF(N$1&gt;'Data Bank'!$AT231,"",IF(AND('Data Bank'!$AC231&lt;100,TODAY()&gt;'Data Bank'!$AT231),1,IF('Data Bank'!$AC231=100,3,IF('Data Bank'!$AC231=0,0,2)))))</f>
        <v>2</v>
      </c>
      <c r="O194" s="177">
        <f ca="1">IF(O$1&lt;'Data Bank'!$AD231,"",IF(O$1&gt;'Data Bank'!$AT231,"",IF(AND('Data Bank'!$AC231&lt;100,TODAY()&gt;'Data Bank'!$AT231),1,IF('Data Bank'!$AC231=100,3,IF('Data Bank'!$AC231=0,0,2)))))</f>
        <v>2</v>
      </c>
      <c r="P194" s="177">
        <f ca="1">IF(P$1&lt;'Data Bank'!$AD231,"",IF(P$1&gt;'Data Bank'!$AT231,"",IF(AND('Data Bank'!$AC231&lt;100,TODAY()&gt;'Data Bank'!$AT231),1,IF('Data Bank'!$AC231=100,3,IF('Data Bank'!$AC231=0,0,2)))))</f>
        <v>2</v>
      </c>
      <c r="Q194" s="177">
        <f ca="1">IF(Q$1&lt;'Data Bank'!$AD231,"",IF(Q$1&gt;'Data Bank'!$AT231,"",IF(AND('Data Bank'!$AC231&lt;100,TODAY()&gt;'Data Bank'!$AT231),1,IF('Data Bank'!$AC231=100,3,IF('Data Bank'!$AC231=0,0,2)))))</f>
        <v>2</v>
      </c>
      <c r="R194" s="177">
        <f ca="1">IF(R$1&lt;'Data Bank'!$AD231,"",IF(R$1&gt;'Data Bank'!$AT231,"",IF(AND('Data Bank'!$AC231&lt;100,TODAY()&gt;'Data Bank'!$AT231),1,IF('Data Bank'!$AC231=100,3,IF('Data Bank'!$AC231=0,0,2)))))</f>
        <v>2</v>
      </c>
    </row>
    <row r="195" spans="1:18">
      <c r="A195" s="115" t="str">
        <f>'Data Bank'!E232</f>
        <v>Canal Cantt Views</v>
      </c>
      <c r="B195" s="178">
        <f ca="1">IF(B$1&lt;'Data Bank'!$AD232,"",IF(B$1&gt;'Data Bank'!$AT232,"",IF(AND('Data Bank'!$AC232&lt;100,TODAY()&gt;'Data Bank'!$AT232),1,IF('Data Bank'!$AC232=100,3,IF('Data Bank'!$AC232=0,0,2)))))</f>
        <v>2</v>
      </c>
      <c r="C195" s="178">
        <f ca="1">IF(C$1&lt;'Data Bank'!$AD232,"",IF(C$1&gt;'Data Bank'!$AT232,"",IF(AND('Data Bank'!$AC232&lt;100,TODAY()&gt;'Data Bank'!$AT232),1,IF('Data Bank'!$AC232=100,3,IF('Data Bank'!$AC232=0,0,2)))))</f>
        <v>2</v>
      </c>
      <c r="D195" s="178">
        <f ca="1">IF(D$1&lt;'Data Bank'!$AD232,"",IF(D$1&gt;'Data Bank'!$AT232,"",IF(AND('Data Bank'!$AC232&lt;100,TODAY()&gt;'Data Bank'!$AT232),1,IF('Data Bank'!$AC232=100,3,IF('Data Bank'!$AC232=0,0,2)))))</f>
        <v>2</v>
      </c>
      <c r="E195" s="178">
        <f ca="1">IF(E$1&lt;'Data Bank'!$AD232,"",IF(E$1&gt;'Data Bank'!$AT232,"",IF(AND('Data Bank'!$AC232&lt;100,TODAY()&gt;'Data Bank'!$AT232),1,IF('Data Bank'!$AC232=100,3,IF('Data Bank'!$AC232=0,0,2)))))</f>
        <v>2</v>
      </c>
      <c r="F195" s="178">
        <f ca="1">IF(F$1&lt;'Data Bank'!$AD232,"",IF(F$1&gt;'Data Bank'!$AT232,"",IF(AND('Data Bank'!$AC232&lt;100,TODAY()&gt;'Data Bank'!$AT232),1,IF('Data Bank'!$AC232=100,3,IF('Data Bank'!$AC232=0,0,2)))))</f>
        <v>2</v>
      </c>
      <c r="G195" s="178">
        <f ca="1">IF(G$1&lt;'Data Bank'!$AD232,"",IF(G$1&gt;'Data Bank'!$AT232,"",IF(AND('Data Bank'!$AC232&lt;100,TODAY()&gt;'Data Bank'!$AT232),1,IF('Data Bank'!$AC232=100,3,IF('Data Bank'!$AC232=0,0,2)))))</f>
        <v>2</v>
      </c>
      <c r="H195" s="178">
        <f ca="1">IF(H$1&lt;'Data Bank'!$AD232,"",IF(H$1&gt;'Data Bank'!$AT232,"",IF(AND('Data Bank'!$AC232&lt;100,TODAY()&gt;'Data Bank'!$AT232),1,IF('Data Bank'!$AC232=100,3,IF('Data Bank'!$AC232=0,0,2)))))</f>
        <v>2</v>
      </c>
      <c r="I195" s="178">
        <f ca="1">IF(I$1&lt;'Data Bank'!$AD232,"",IF(I$1&gt;'Data Bank'!$AT232,"",IF(AND('Data Bank'!$AC232&lt;100,TODAY()&gt;'Data Bank'!$AT232),1,IF('Data Bank'!$AC232=100,3,IF('Data Bank'!$AC232=0,0,2)))))</f>
        <v>2</v>
      </c>
      <c r="J195" s="177">
        <f ca="1">IF(J$1&lt;'Data Bank'!$AD232,"",IF(J$1&gt;'Data Bank'!$AT232,"",IF(AND('Data Bank'!$AC232&lt;100,TODAY()&gt;'Data Bank'!$AT232),1,IF('Data Bank'!$AC232=100,3,IF('Data Bank'!$AC232=0,0,2)))))</f>
        <v>2</v>
      </c>
      <c r="K195" s="177">
        <f ca="1">IF(K$1&lt;'Data Bank'!$AD232,"",IF(K$1&gt;'Data Bank'!$AT232,"",IF(AND('Data Bank'!$AC232&lt;100,TODAY()&gt;'Data Bank'!$AT232),1,IF('Data Bank'!$AC232=100,3,IF('Data Bank'!$AC232=0,0,2)))))</f>
        <v>2</v>
      </c>
      <c r="L195" s="177">
        <f ca="1">IF(L$1&lt;'Data Bank'!$AD232,"",IF(L$1&gt;'Data Bank'!$AT232,"",IF(AND('Data Bank'!$AC232&lt;100,TODAY()&gt;'Data Bank'!$AT232),1,IF('Data Bank'!$AC232=100,3,IF('Data Bank'!$AC232=0,0,2)))))</f>
        <v>2</v>
      </c>
      <c r="M195" s="177">
        <f ca="1">IF(M$1&lt;'Data Bank'!$AD232,"",IF(M$1&gt;'Data Bank'!$AT232,"",IF(AND('Data Bank'!$AC232&lt;100,TODAY()&gt;'Data Bank'!$AT232),1,IF('Data Bank'!$AC232=100,3,IF('Data Bank'!$AC232=0,0,2)))))</f>
        <v>2</v>
      </c>
      <c r="N195" s="177">
        <f ca="1">IF(N$1&lt;'Data Bank'!$AD232,"",IF(N$1&gt;'Data Bank'!$AT232,"",IF(AND('Data Bank'!$AC232&lt;100,TODAY()&gt;'Data Bank'!$AT232),1,IF('Data Bank'!$AC232=100,3,IF('Data Bank'!$AC232=0,0,2)))))</f>
        <v>2</v>
      </c>
      <c r="O195" s="177">
        <f ca="1">IF(O$1&lt;'Data Bank'!$AD232,"",IF(O$1&gt;'Data Bank'!$AT232,"",IF(AND('Data Bank'!$AC232&lt;100,TODAY()&gt;'Data Bank'!$AT232),1,IF('Data Bank'!$AC232=100,3,IF('Data Bank'!$AC232=0,0,2)))))</f>
        <v>2</v>
      </c>
      <c r="P195" s="177">
        <f ca="1">IF(P$1&lt;'Data Bank'!$AD232,"",IF(P$1&gt;'Data Bank'!$AT232,"",IF(AND('Data Bank'!$AC232&lt;100,TODAY()&gt;'Data Bank'!$AT232),1,IF('Data Bank'!$AC232=100,3,IF('Data Bank'!$AC232=0,0,2)))))</f>
        <v>2</v>
      </c>
      <c r="Q195" s="177">
        <f ca="1">IF(Q$1&lt;'Data Bank'!$AD232,"",IF(Q$1&gt;'Data Bank'!$AT232,"",IF(AND('Data Bank'!$AC232&lt;100,TODAY()&gt;'Data Bank'!$AT232),1,IF('Data Bank'!$AC232=100,3,IF('Data Bank'!$AC232=0,0,2)))))</f>
        <v>2</v>
      </c>
      <c r="R195" s="177">
        <f ca="1">IF(R$1&lt;'Data Bank'!$AD232,"",IF(R$1&gt;'Data Bank'!$AT232,"",IF(AND('Data Bank'!$AC232&lt;100,TODAY()&gt;'Data Bank'!$AT232),1,IF('Data Bank'!$AC232=100,3,IF('Data Bank'!$AC232=0,0,2)))))</f>
        <v>2</v>
      </c>
    </row>
    <row r="196" spans="1:18">
      <c r="A196" s="115" t="str">
        <f>'Data Bank'!E233</f>
        <v>Canal Garden_Canal Rd</v>
      </c>
      <c r="B196" s="178">
        <f ca="1">IF(B$1&lt;'Data Bank'!$AD233,"",IF(B$1&gt;'Data Bank'!$AT233,"",IF(AND('Data Bank'!$AC233&lt;100,TODAY()&gt;'Data Bank'!$AT233),1,IF('Data Bank'!$AC233=100,3,IF('Data Bank'!$AC233=0,0,2)))))</f>
        <v>2</v>
      </c>
      <c r="C196" s="178">
        <f ca="1">IF(C$1&lt;'Data Bank'!$AD233,"",IF(C$1&gt;'Data Bank'!$AT233,"",IF(AND('Data Bank'!$AC233&lt;100,TODAY()&gt;'Data Bank'!$AT233),1,IF('Data Bank'!$AC233=100,3,IF('Data Bank'!$AC233=0,0,2)))))</f>
        <v>2</v>
      </c>
      <c r="D196" s="178">
        <f ca="1">IF(D$1&lt;'Data Bank'!$AD233,"",IF(D$1&gt;'Data Bank'!$AT233,"",IF(AND('Data Bank'!$AC233&lt;100,TODAY()&gt;'Data Bank'!$AT233),1,IF('Data Bank'!$AC233=100,3,IF('Data Bank'!$AC233=0,0,2)))))</f>
        <v>2</v>
      </c>
      <c r="E196" s="178">
        <f ca="1">IF(E$1&lt;'Data Bank'!$AD233,"",IF(E$1&gt;'Data Bank'!$AT233,"",IF(AND('Data Bank'!$AC233&lt;100,TODAY()&gt;'Data Bank'!$AT233),1,IF('Data Bank'!$AC233=100,3,IF('Data Bank'!$AC233=0,0,2)))))</f>
        <v>2</v>
      </c>
      <c r="F196" s="178">
        <f ca="1">IF(F$1&lt;'Data Bank'!$AD233,"",IF(F$1&gt;'Data Bank'!$AT233,"",IF(AND('Data Bank'!$AC233&lt;100,TODAY()&gt;'Data Bank'!$AT233),1,IF('Data Bank'!$AC233=100,3,IF('Data Bank'!$AC233=0,0,2)))))</f>
        <v>2</v>
      </c>
      <c r="G196" s="178">
        <f ca="1">IF(G$1&lt;'Data Bank'!$AD233,"",IF(G$1&gt;'Data Bank'!$AT233,"",IF(AND('Data Bank'!$AC233&lt;100,TODAY()&gt;'Data Bank'!$AT233),1,IF('Data Bank'!$AC233=100,3,IF('Data Bank'!$AC233=0,0,2)))))</f>
        <v>2</v>
      </c>
      <c r="H196" s="178">
        <f ca="1">IF(H$1&lt;'Data Bank'!$AD233,"",IF(H$1&gt;'Data Bank'!$AT233,"",IF(AND('Data Bank'!$AC233&lt;100,TODAY()&gt;'Data Bank'!$AT233),1,IF('Data Bank'!$AC233=100,3,IF('Data Bank'!$AC233=0,0,2)))))</f>
        <v>2</v>
      </c>
      <c r="I196" s="178">
        <f ca="1">IF(I$1&lt;'Data Bank'!$AD233,"",IF(I$1&gt;'Data Bank'!$AT233,"",IF(AND('Data Bank'!$AC233&lt;100,TODAY()&gt;'Data Bank'!$AT233),1,IF('Data Bank'!$AC233=100,3,IF('Data Bank'!$AC233=0,0,2)))))</f>
        <v>2</v>
      </c>
      <c r="J196" s="177">
        <f ca="1">IF(J$1&lt;'Data Bank'!$AD233,"",IF(J$1&gt;'Data Bank'!$AT233,"",IF(AND('Data Bank'!$AC233&lt;100,TODAY()&gt;'Data Bank'!$AT233),1,IF('Data Bank'!$AC233=100,3,IF('Data Bank'!$AC233=0,0,2)))))</f>
        <v>2</v>
      </c>
      <c r="K196" s="177">
        <f ca="1">IF(K$1&lt;'Data Bank'!$AD233,"",IF(K$1&gt;'Data Bank'!$AT233,"",IF(AND('Data Bank'!$AC233&lt;100,TODAY()&gt;'Data Bank'!$AT233),1,IF('Data Bank'!$AC233=100,3,IF('Data Bank'!$AC233=0,0,2)))))</f>
        <v>2</v>
      </c>
      <c r="L196" s="177">
        <f ca="1">IF(L$1&lt;'Data Bank'!$AD233,"",IF(L$1&gt;'Data Bank'!$AT233,"",IF(AND('Data Bank'!$AC233&lt;100,TODAY()&gt;'Data Bank'!$AT233),1,IF('Data Bank'!$AC233=100,3,IF('Data Bank'!$AC233=0,0,2)))))</f>
        <v>2</v>
      </c>
      <c r="M196" s="177">
        <f ca="1">IF(M$1&lt;'Data Bank'!$AD233,"",IF(M$1&gt;'Data Bank'!$AT233,"",IF(AND('Data Bank'!$AC233&lt;100,TODAY()&gt;'Data Bank'!$AT233),1,IF('Data Bank'!$AC233=100,3,IF('Data Bank'!$AC233=0,0,2)))))</f>
        <v>2</v>
      </c>
      <c r="N196" s="177">
        <f ca="1">IF(N$1&lt;'Data Bank'!$AD233,"",IF(N$1&gt;'Data Bank'!$AT233,"",IF(AND('Data Bank'!$AC233&lt;100,TODAY()&gt;'Data Bank'!$AT233),1,IF('Data Bank'!$AC233=100,3,IF('Data Bank'!$AC233=0,0,2)))))</f>
        <v>2</v>
      </c>
      <c r="O196" s="177">
        <f ca="1">IF(O$1&lt;'Data Bank'!$AD233,"",IF(O$1&gt;'Data Bank'!$AT233,"",IF(AND('Data Bank'!$AC233&lt;100,TODAY()&gt;'Data Bank'!$AT233),1,IF('Data Bank'!$AC233=100,3,IF('Data Bank'!$AC233=0,0,2)))))</f>
        <v>2</v>
      </c>
      <c r="P196" s="177">
        <f ca="1">IF(P$1&lt;'Data Bank'!$AD233,"",IF(P$1&gt;'Data Bank'!$AT233,"",IF(AND('Data Bank'!$AC233&lt;100,TODAY()&gt;'Data Bank'!$AT233),1,IF('Data Bank'!$AC233=100,3,IF('Data Bank'!$AC233=0,0,2)))))</f>
        <v>2</v>
      </c>
      <c r="Q196" s="177">
        <f ca="1">IF(Q$1&lt;'Data Bank'!$AD233,"",IF(Q$1&gt;'Data Bank'!$AT233,"",IF(AND('Data Bank'!$AC233&lt;100,TODAY()&gt;'Data Bank'!$AT233),1,IF('Data Bank'!$AC233=100,3,IF('Data Bank'!$AC233=0,0,2)))))</f>
        <v>2</v>
      </c>
      <c r="R196" s="177">
        <f ca="1">IF(R$1&lt;'Data Bank'!$AD233,"",IF(R$1&gt;'Data Bank'!$AT233,"",IF(AND('Data Bank'!$AC233&lt;100,TODAY()&gt;'Data Bank'!$AT233),1,IF('Data Bank'!$AC233=100,3,IF('Data Bank'!$AC233=0,0,2)))))</f>
        <v>2</v>
      </c>
    </row>
    <row r="197" spans="1:18">
      <c r="A197" s="115" t="str">
        <f>'Data Bank'!E234</f>
        <v>Canal Park</v>
      </c>
      <c r="B197" s="178">
        <f ca="1">IF(B$1&lt;'Data Bank'!$AD234,"",IF(B$1&gt;'Data Bank'!$AT234,"",IF(AND('Data Bank'!$AC234&lt;100,TODAY()&gt;'Data Bank'!$AT234),1,IF('Data Bank'!$AC234=100,3,IF('Data Bank'!$AC234=0,0,2)))))</f>
        <v>2</v>
      </c>
      <c r="C197" s="178">
        <f ca="1">IF(C$1&lt;'Data Bank'!$AD234,"",IF(C$1&gt;'Data Bank'!$AT234,"",IF(AND('Data Bank'!$AC234&lt;100,TODAY()&gt;'Data Bank'!$AT234),1,IF('Data Bank'!$AC234=100,3,IF('Data Bank'!$AC234=0,0,2)))))</f>
        <v>2</v>
      </c>
      <c r="D197" s="178">
        <f ca="1">IF(D$1&lt;'Data Bank'!$AD234,"",IF(D$1&gt;'Data Bank'!$AT234,"",IF(AND('Data Bank'!$AC234&lt;100,TODAY()&gt;'Data Bank'!$AT234),1,IF('Data Bank'!$AC234=100,3,IF('Data Bank'!$AC234=0,0,2)))))</f>
        <v>2</v>
      </c>
      <c r="E197" s="178">
        <f ca="1">IF(E$1&lt;'Data Bank'!$AD234,"",IF(E$1&gt;'Data Bank'!$AT234,"",IF(AND('Data Bank'!$AC234&lt;100,TODAY()&gt;'Data Bank'!$AT234),1,IF('Data Bank'!$AC234=100,3,IF('Data Bank'!$AC234=0,0,2)))))</f>
        <v>2</v>
      </c>
      <c r="F197" s="178">
        <f ca="1">IF(F$1&lt;'Data Bank'!$AD234,"",IF(F$1&gt;'Data Bank'!$AT234,"",IF(AND('Data Bank'!$AC234&lt;100,TODAY()&gt;'Data Bank'!$AT234),1,IF('Data Bank'!$AC234=100,3,IF('Data Bank'!$AC234=0,0,2)))))</f>
        <v>2</v>
      </c>
      <c r="G197" s="178">
        <f ca="1">IF(G$1&lt;'Data Bank'!$AD234,"",IF(G$1&gt;'Data Bank'!$AT234,"",IF(AND('Data Bank'!$AC234&lt;100,TODAY()&gt;'Data Bank'!$AT234),1,IF('Data Bank'!$AC234=100,3,IF('Data Bank'!$AC234=0,0,2)))))</f>
        <v>2</v>
      </c>
      <c r="H197" s="178">
        <f ca="1">IF(H$1&lt;'Data Bank'!$AD234,"",IF(H$1&gt;'Data Bank'!$AT234,"",IF(AND('Data Bank'!$AC234&lt;100,TODAY()&gt;'Data Bank'!$AT234),1,IF('Data Bank'!$AC234=100,3,IF('Data Bank'!$AC234=0,0,2)))))</f>
        <v>2</v>
      </c>
      <c r="I197" s="178">
        <f ca="1">IF(I$1&lt;'Data Bank'!$AD234,"",IF(I$1&gt;'Data Bank'!$AT234,"",IF(AND('Data Bank'!$AC234&lt;100,TODAY()&gt;'Data Bank'!$AT234),1,IF('Data Bank'!$AC234=100,3,IF('Data Bank'!$AC234=0,0,2)))))</f>
        <v>2</v>
      </c>
      <c r="J197" s="177">
        <f ca="1">IF(J$1&lt;'Data Bank'!$AD234,"",IF(J$1&gt;'Data Bank'!$AT234,"",IF(AND('Data Bank'!$AC234&lt;100,TODAY()&gt;'Data Bank'!$AT234),1,IF('Data Bank'!$AC234=100,3,IF('Data Bank'!$AC234=0,0,2)))))</f>
        <v>2</v>
      </c>
      <c r="K197" s="177">
        <f ca="1">IF(K$1&lt;'Data Bank'!$AD234,"",IF(K$1&gt;'Data Bank'!$AT234,"",IF(AND('Data Bank'!$AC234&lt;100,TODAY()&gt;'Data Bank'!$AT234),1,IF('Data Bank'!$AC234=100,3,IF('Data Bank'!$AC234=0,0,2)))))</f>
        <v>2</v>
      </c>
      <c r="L197" s="177">
        <f ca="1">IF(L$1&lt;'Data Bank'!$AD234,"",IF(L$1&gt;'Data Bank'!$AT234,"",IF(AND('Data Bank'!$AC234&lt;100,TODAY()&gt;'Data Bank'!$AT234),1,IF('Data Bank'!$AC234=100,3,IF('Data Bank'!$AC234=0,0,2)))))</f>
        <v>2</v>
      </c>
      <c r="M197" s="177">
        <f ca="1">IF(M$1&lt;'Data Bank'!$AD234,"",IF(M$1&gt;'Data Bank'!$AT234,"",IF(AND('Data Bank'!$AC234&lt;100,TODAY()&gt;'Data Bank'!$AT234),1,IF('Data Bank'!$AC234=100,3,IF('Data Bank'!$AC234=0,0,2)))))</f>
        <v>2</v>
      </c>
      <c r="N197" s="177">
        <f ca="1">IF(N$1&lt;'Data Bank'!$AD234,"",IF(N$1&gt;'Data Bank'!$AT234,"",IF(AND('Data Bank'!$AC234&lt;100,TODAY()&gt;'Data Bank'!$AT234),1,IF('Data Bank'!$AC234=100,3,IF('Data Bank'!$AC234=0,0,2)))))</f>
        <v>2</v>
      </c>
      <c r="O197" s="177">
        <f ca="1">IF(O$1&lt;'Data Bank'!$AD234,"",IF(O$1&gt;'Data Bank'!$AT234,"",IF(AND('Data Bank'!$AC234&lt;100,TODAY()&gt;'Data Bank'!$AT234),1,IF('Data Bank'!$AC234=100,3,IF('Data Bank'!$AC234=0,0,2)))))</f>
        <v>2</v>
      </c>
      <c r="P197" s="177">
        <f ca="1">IF(P$1&lt;'Data Bank'!$AD234,"",IF(P$1&gt;'Data Bank'!$AT234,"",IF(AND('Data Bank'!$AC234&lt;100,TODAY()&gt;'Data Bank'!$AT234),1,IF('Data Bank'!$AC234=100,3,IF('Data Bank'!$AC234=0,0,2)))))</f>
        <v>2</v>
      </c>
      <c r="Q197" s="177">
        <f ca="1">IF(Q$1&lt;'Data Bank'!$AD234,"",IF(Q$1&gt;'Data Bank'!$AT234,"",IF(AND('Data Bank'!$AC234&lt;100,TODAY()&gt;'Data Bank'!$AT234),1,IF('Data Bank'!$AC234=100,3,IF('Data Bank'!$AC234=0,0,2)))))</f>
        <v>2</v>
      </c>
      <c r="R197" s="177">
        <f ca="1">IF(R$1&lt;'Data Bank'!$AD234,"",IF(R$1&gt;'Data Bank'!$AT234,"",IF(AND('Data Bank'!$AC234&lt;100,TODAY()&gt;'Data Bank'!$AT234),1,IF('Data Bank'!$AC234=100,3,IF('Data Bank'!$AC234=0,0,2)))))</f>
        <v>2</v>
      </c>
    </row>
    <row r="198" spans="1:18">
      <c r="A198" s="115" t="str">
        <f>'Data Bank'!E235</f>
        <v>Madina Town</v>
      </c>
      <c r="B198" s="178">
        <f ca="1">IF(B$1&lt;'Data Bank'!$AD235,"",IF(B$1&gt;'Data Bank'!$AT235,"",IF(AND('Data Bank'!$AC235&lt;100,TODAY()&gt;'Data Bank'!$AT235),1,IF('Data Bank'!$AC235=100,3,IF('Data Bank'!$AC235=0,0,2)))))</f>
        <v>0</v>
      </c>
      <c r="C198" s="178">
        <f ca="1">IF(C$1&lt;'Data Bank'!$AD235,"",IF(C$1&gt;'Data Bank'!$AT235,"",IF(AND('Data Bank'!$AC235&lt;100,TODAY()&gt;'Data Bank'!$AT235),1,IF('Data Bank'!$AC235=100,3,IF('Data Bank'!$AC235=0,0,2)))))</f>
        <v>0</v>
      </c>
      <c r="D198" s="178">
        <f ca="1">IF(D$1&lt;'Data Bank'!$AD235,"",IF(D$1&gt;'Data Bank'!$AT235,"",IF(AND('Data Bank'!$AC235&lt;100,TODAY()&gt;'Data Bank'!$AT235),1,IF('Data Bank'!$AC235=100,3,IF('Data Bank'!$AC235=0,0,2)))))</f>
        <v>0</v>
      </c>
      <c r="E198" s="178">
        <f ca="1">IF(E$1&lt;'Data Bank'!$AD235,"",IF(E$1&gt;'Data Bank'!$AT235,"",IF(AND('Data Bank'!$AC235&lt;100,TODAY()&gt;'Data Bank'!$AT235),1,IF('Data Bank'!$AC235=100,3,IF('Data Bank'!$AC235=0,0,2)))))</f>
        <v>0</v>
      </c>
      <c r="F198" s="178">
        <f ca="1">IF(F$1&lt;'Data Bank'!$AD235,"",IF(F$1&gt;'Data Bank'!$AT235,"",IF(AND('Data Bank'!$AC235&lt;100,TODAY()&gt;'Data Bank'!$AT235),1,IF('Data Bank'!$AC235=100,3,IF('Data Bank'!$AC235=0,0,2)))))</f>
        <v>0</v>
      </c>
      <c r="G198" s="178">
        <f ca="1">IF(G$1&lt;'Data Bank'!$AD235,"",IF(G$1&gt;'Data Bank'!$AT235,"",IF(AND('Data Bank'!$AC235&lt;100,TODAY()&gt;'Data Bank'!$AT235),1,IF('Data Bank'!$AC235=100,3,IF('Data Bank'!$AC235=0,0,2)))))</f>
        <v>0</v>
      </c>
      <c r="H198" s="178">
        <f ca="1">IF(H$1&lt;'Data Bank'!$AD235,"",IF(H$1&gt;'Data Bank'!$AT235,"",IF(AND('Data Bank'!$AC235&lt;100,TODAY()&gt;'Data Bank'!$AT235),1,IF('Data Bank'!$AC235=100,3,IF('Data Bank'!$AC235=0,0,2)))))</f>
        <v>0</v>
      </c>
      <c r="I198" s="178">
        <f ca="1">IF(I$1&lt;'Data Bank'!$AD235,"",IF(I$1&gt;'Data Bank'!$AT235,"",IF(AND('Data Bank'!$AC235&lt;100,TODAY()&gt;'Data Bank'!$AT235),1,IF('Data Bank'!$AC235=100,3,IF('Data Bank'!$AC235=0,0,2)))))</f>
        <v>0</v>
      </c>
      <c r="J198" s="177" t="str">
        <f ca="1">IF(J$1&lt;'Data Bank'!$AD235,"",IF(J$1&gt;'Data Bank'!$AT235,"",IF(AND('Data Bank'!$AC235&lt;100,TODAY()&gt;'Data Bank'!$AT235),1,IF('Data Bank'!$AC235=100,3,IF('Data Bank'!$AC235=0,0,2)))))</f>
        <v/>
      </c>
      <c r="K198" s="177" t="str">
        <f ca="1">IF(K$1&lt;'Data Bank'!$AD235,"",IF(K$1&gt;'Data Bank'!$AT235,"",IF(AND('Data Bank'!$AC235&lt;100,TODAY()&gt;'Data Bank'!$AT235),1,IF('Data Bank'!$AC235=100,3,IF('Data Bank'!$AC235=0,0,2)))))</f>
        <v/>
      </c>
      <c r="L198" s="177" t="str">
        <f ca="1">IF(L$1&lt;'Data Bank'!$AD235,"",IF(L$1&gt;'Data Bank'!$AT235,"",IF(AND('Data Bank'!$AC235&lt;100,TODAY()&gt;'Data Bank'!$AT235),1,IF('Data Bank'!$AC235=100,3,IF('Data Bank'!$AC235=0,0,2)))))</f>
        <v/>
      </c>
      <c r="M198" s="177" t="str">
        <f ca="1">IF(M$1&lt;'Data Bank'!$AD235,"",IF(M$1&gt;'Data Bank'!$AT235,"",IF(AND('Data Bank'!$AC235&lt;100,TODAY()&gt;'Data Bank'!$AT235),1,IF('Data Bank'!$AC235=100,3,IF('Data Bank'!$AC235=0,0,2)))))</f>
        <v/>
      </c>
      <c r="N198" s="177" t="str">
        <f ca="1">IF(N$1&lt;'Data Bank'!$AD235,"",IF(N$1&gt;'Data Bank'!$AT235,"",IF(AND('Data Bank'!$AC235&lt;100,TODAY()&gt;'Data Bank'!$AT235),1,IF('Data Bank'!$AC235=100,3,IF('Data Bank'!$AC235=0,0,2)))))</f>
        <v/>
      </c>
      <c r="O198" s="177" t="str">
        <f ca="1">IF(O$1&lt;'Data Bank'!$AD235,"",IF(O$1&gt;'Data Bank'!$AT235,"",IF(AND('Data Bank'!$AC235&lt;100,TODAY()&gt;'Data Bank'!$AT235),1,IF('Data Bank'!$AC235=100,3,IF('Data Bank'!$AC235=0,0,2)))))</f>
        <v/>
      </c>
      <c r="P198" s="177" t="str">
        <f ca="1">IF(P$1&lt;'Data Bank'!$AD235,"",IF(P$1&gt;'Data Bank'!$AT235,"",IF(AND('Data Bank'!$AC235&lt;100,TODAY()&gt;'Data Bank'!$AT235),1,IF('Data Bank'!$AC235=100,3,IF('Data Bank'!$AC235=0,0,2)))))</f>
        <v/>
      </c>
      <c r="Q198" s="177" t="str">
        <f ca="1">IF(Q$1&lt;'Data Bank'!$AD235,"",IF(Q$1&gt;'Data Bank'!$AT235,"",IF(AND('Data Bank'!$AC235&lt;100,TODAY()&gt;'Data Bank'!$AT235),1,IF('Data Bank'!$AC235=100,3,IF('Data Bank'!$AC235=0,0,2)))))</f>
        <v/>
      </c>
      <c r="R198" s="177" t="str">
        <f ca="1">IF(R$1&lt;'Data Bank'!$AD235,"",IF(R$1&gt;'Data Bank'!$AT235,"",IF(AND('Data Bank'!$AC235&lt;100,TODAY()&gt;'Data Bank'!$AT235),1,IF('Data Bank'!$AC235=100,3,IF('Data Bank'!$AC235=0,0,2)))))</f>
        <v/>
      </c>
    </row>
    <row r="199" spans="1:18">
      <c r="A199" s="115" t="str">
        <f>'Data Bank'!E236</f>
        <v>Canal View</v>
      </c>
      <c r="B199" s="178">
        <f ca="1">IF(B$1&lt;'Data Bank'!$AD236,"",IF(B$1&gt;'Data Bank'!$AT236,"",IF(AND('Data Bank'!$AC236&lt;100,TODAY()&gt;'Data Bank'!$AT236),1,IF('Data Bank'!$AC236=100,3,IF('Data Bank'!$AC236=0,0,2)))))</f>
        <v>0</v>
      </c>
      <c r="C199" s="178">
        <f ca="1">IF(C$1&lt;'Data Bank'!$AD236,"",IF(C$1&gt;'Data Bank'!$AT236,"",IF(AND('Data Bank'!$AC236&lt;100,TODAY()&gt;'Data Bank'!$AT236),1,IF('Data Bank'!$AC236=100,3,IF('Data Bank'!$AC236=0,0,2)))))</f>
        <v>0</v>
      </c>
      <c r="D199" s="178">
        <f ca="1">IF(D$1&lt;'Data Bank'!$AD236,"",IF(D$1&gt;'Data Bank'!$AT236,"",IF(AND('Data Bank'!$AC236&lt;100,TODAY()&gt;'Data Bank'!$AT236),1,IF('Data Bank'!$AC236=100,3,IF('Data Bank'!$AC236=0,0,2)))))</f>
        <v>0</v>
      </c>
      <c r="E199" s="178">
        <f ca="1">IF(E$1&lt;'Data Bank'!$AD236,"",IF(E$1&gt;'Data Bank'!$AT236,"",IF(AND('Data Bank'!$AC236&lt;100,TODAY()&gt;'Data Bank'!$AT236),1,IF('Data Bank'!$AC236=100,3,IF('Data Bank'!$AC236=0,0,2)))))</f>
        <v>0</v>
      </c>
      <c r="F199" s="178">
        <f ca="1">IF(F$1&lt;'Data Bank'!$AD236,"",IF(F$1&gt;'Data Bank'!$AT236,"",IF(AND('Data Bank'!$AC236&lt;100,TODAY()&gt;'Data Bank'!$AT236),1,IF('Data Bank'!$AC236=100,3,IF('Data Bank'!$AC236=0,0,2)))))</f>
        <v>0</v>
      </c>
      <c r="G199" s="178">
        <f ca="1">IF(G$1&lt;'Data Bank'!$AD236,"",IF(G$1&gt;'Data Bank'!$AT236,"",IF(AND('Data Bank'!$AC236&lt;100,TODAY()&gt;'Data Bank'!$AT236),1,IF('Data Bank'!$AC236=100,3,IF('Data Bank'!$AC236=0,0,2)))))</f>
        <v>0</v>
      </c>
      <c r="H199" s="178">
        <f ca="1">IF(H$1&lt;'Data Bank'!$AD236,"",IF(H$1&gt;'Data Bank'!$AT236,"",IF(AND('Data Bank'!$AC236&lt;100,TODAY()&gt;'Data Bank'!$AT236),1,IF('Data Bank'!$AC236=100,3,IF('Data Bank'!$AC236=0,0,2)))))</f>
        <v>0</v>
      </c>
      <c r="I199" s="178">
        <f ca="1">IF(I$1&lt;'Data Bank'!$AD236,"",IF(I$1&gt;'Data Bank'!$AT236,"",IF(AND('Data Bank'!$AC236&lt;100,TODAY()&gt;'Data Bank'!$AT236),1,IF('Data Bank'!$AC236=100,3,IF('Data Bank'!$AC236=0,0,2)))))</f>
        <v>0</v>
      </c>
      <c r="J199" s="177">
        <f ca="1">IF(J$1&lt;'Data Bank'!$AD236,"",IF(J$1&gt;'Data Bank'!$AT236,"",IF(AND('Data Bank'!$AC236&lt;100,TODAY()&gt;'Data Bank'!$AT236),1,IF('Data Bank'!$AC236=100,3,IF('Data Bank'!$AC236=0,0,2)))))</f>
        <v>0</v>
      </c>
      <c r="K199" s="177">
        <f ca="1">IF(K$1&lt;'Data Bank'!$AD236,"",IF(K$1&gt;'Data Bank'!$AT236,"",IF(AND('Data Bank'!$AC236&lt;100,TODAY()&gt;'Data Bank'!$AT236),1,IF('Data Bank'!$AC236=100,3,IF('Data Bank'!$AC236=0,0,2)))))</f>
        <v>0</v>
      </c>
      <c r="L199" s="177">
        <f ca="1">IF(L$1&lt;'Data Bank'!$AD236,"",IF(L$1&gt;'Data Bank'!$AT236,"",IF(AND('Data Bank'!$AC236&lt;100,TODAY()&gt;'Data Bank'!$AT236),1,IF('Data Bank'!$AC236=100,3,IF('Data Bank'!$AC236=0,0,2)))))</f>
        <v>0</v>
      </c>
      <c r="M199" s="177">
        <f ca="1">IF(M$1&lt;'Data Bank'!$AD236,"",IF(M$1&gt;'Data Bank'!$AT236,"",IF(AND('Data Bank'!$AC236&lt;100,TODAY()&gt;'Data Bank'!$AT236),1,IF('Data Bank'!$AC236=100,3,IF('Data Bank'!$AC236=0,0,2)))))</f>
        <v>0</v>
      </c>
      <c r="N199" s="177">
        <f ca="1">IF(N$1&lt;'Data Bank'!$AD236,"",IF(N$1&gt;'Data Bank'!$AT236,"",IF(AND('Data Bank'!$AC236&lt;100,TODAY()&gt;'Data Bank'!$AT236),1,IF('Data Bank'!$AC236=100,3,IF('Data Bank'!$AC236=0,0,2)))))</f>
        <v>0</v>
      </c>
      <c r="O199" s="177">
        <f ca="1">IF(O$1&lt;'Data Bank'!$AD236,"",IF(O$1&gt;'Data Bank'!$AT236,"",IF(AND('Data Bank'!$AC236&lt;100,TODAY()&gt;'Data Bank'!$AT236),1,IF('Data Bank'!$AC236=100,3,IF('Data Bank'!$AC236=0,0,2)))))</f>
        <v>0</v>
      </c>
      <c r="P199" s="177">
        <f ca="1">IF(P$1&lt;'Data Bank'!$AD236,"",IF(P$1&gt;'Data Bank'!$AT236,"",IF(AND('Data Bank'!$AC236&lt;100,TODAY()&gt;'Data Bank'!$AT236),1,IF('Data Bank'!$AC236=100,3,IF('Data Bank'!$AC236=0,0,2)))))</f>
        <v>0</v>
      </c>
      <c r="Q199" s="177">
        <f ca="1">IF(Q$1&lt;'Data Bank'!$AD236,"",IF(Q$1&gt;'Data Bank'!$AT236,"",IF(AND('Data Bank'!$AC236&lt;100,TODAY()&gt;'Data Bank'!$AT236),1,IF('Data Bank'!$AC236=100,3,IF('Data Bank'!$AC236=0,0,2)))))</f>
        <v>0</v>
      </c>
      <c r="R199" s="177">
        <f ca="1">IF(R$1&lt;'Data Bank'!$AD236,"",IF(R$1&gt;'Data Bank'!$AT236,"",IF(AND('Data Bank'!$AC236&lt;100,TODAY()&gt;'Data Bank'!$AT236),1,IF('Data Bank'!$AC236=100,3,IF('Data Bank'!$AC236=0,0,2)))))</f>
        <v>0</v>
      </c>
    </row>
    <row r="200" spans="1:18">
      <c r="A200" s="115" t="str">
        <f>'Data Bank'!E237</f>
        <v>Makkah Town &amp; Ali Town</v>
      </c>
      <c r="B200" s="178">
        <f ca="1">IF(B$1&lt;'Data Bank'!$AD237,"",IF(B$1&gt;'Data Bank'!$AT237,"",IF(AND('Data Bank'!$AC237&lt;100,TODAY()&gt;'Data Bank'!$AT237),1,IF('Data Bank'!$AC237=100,3,IF('Data Bank'!$AC237=0,0,2)))))</f>
        <v>0</v>
      </c>
      <c r="C200" s="178">
        <f ca="1">IF(C$1&lt;'Data Bank'!$AD237,"",IF(C$1&gt;'Data Bank'!$AT237,"",IF(AND('Data Bank'!$AC237&lt;100,TODAY()&gt;'Data Bank'!$AT237),1,IF('Data Bank'!$AC237=100,3,IF('Data Bank'!$AC237=0,0,2)))))</f>
        <v>0</v>
      </c>
      <c r="D200" s="178">
        <f ca="1">IF(D$1&lt;'Data Bank'!$AD237,"",IF(D$1&gt;'Data Bank'!$AT237,"",IF(AND('Data Bank'!$AC237&lt;100,TODAY()&gt;'Data Bank'!$AT237),1,IF('Data Bank'!$AC237=100,3,IF('Data Bank'!$AC237=0,0,2)))))</f>
        <v>0</v>
      </c>
      <c r="E200" s="178">
        <f ca="1">IF(E$1&lt;'Data Bank'!$AD237,"",IF(E$1&gt;'Data Bank'!$AT237,"",IF(AND('Data Bank'!$AC237&lt;100,TODAY()&gt;'Data Bank'!$AT237),1,IF('Data Bank'!$AC237=100,3,IF('Data Bank'!$AC237=0,0,2)))))</f>
        <v>0</v>
      </c>
      <c r="F200" s="178">
        <f ca="1">IF(F$1&lt;'Data Bank'!$AD237,"",IF(F$1&gt;'Data Bank'!$AT237,"",IF(AND('Data Bank'!$AC237&lt;100,TODAY()&gt;'Data Bank'!$AT237),1,IF('Data Bank'!$AC237=100,3,IF('Data Bank'!$AC237=0,0,2)))))</f>
        <v>0</v>
      </c>
      <c r="G200" s="178">
        <f ca="1">IF(G$1&lt;'Data Bank'!$AD237,"",IF(G$1&gt;'Data Bank'!$AT237,"",IF(AND('Data Bank'!$AC237&lt;100,TODAY()&gt;'Data Bank'!$AT237),1,IF('Data Bank'!$AC237=100,3,IF('Data Bank'!$AC237=0,0,2)))))</f>
        <v>0</v>
      </c>
      <c r="H200" s="178">
        <f ca="1">IF(H$1&lt;'Data Bank'!$AD237,"",IF(H$1&gt;'Data Bank'!$AT237,"",IF(AND('Data Bank'!$AC237&lt;100,TODAY()&gt;'Data Bank'!$AT237),1,IF('Data Bank'!$AC237=100,3,IF('Data Bank'!$AC237=0,0,2)))))</f>
        <v>0</v>
      </c>
      <c r="I200" s="178">
        <f ca="1">IF(I$1&lt;'Data Bank'!$AD237,"",IF(I$1&gt;'Data Bank'!$AT237,"",IF(AND('Data Bank'!$AC237&lt;100,TODAY()&gt;'Data Bank'!$AT237),1,IF('Data Bank'!$AC237=100,3,IF('Data Bank'!$AC237=0,0,2)))))</f>
        <v>0</v>
      </c>
      <c r="J200" s="177" t="str">
        <f ca="1">IF(J$1&lt;'Data Bank'!$AD237,"",IF(J$1&gt;'Data Bank'!$AT237,"",IF(AND('Data Bank'!$AC237&lt;100,TODAY()&gt;'Data Bank'!$AT237),1,IF('Data Bank'!$AC237=100,3,IF('Data Bank'!$AC237=0,0,2)))))</f>
        <v/>
      </c>
      <c r="K200" s="177" t="str">
        <f ca="1">IF(K$1&lt;'Data Bank'!$AD237,"",IF(K$1&gt;'Data Bank'!$AT237,"",IF(AND('Data Bank'!$AC237&lt;100,TODAY()&gt;'Data Bank'!$AT237),1,IF('Data Bank'!$AC237=100,3,IF('Data Bank'!$AC237=0,0,2)))))</f>
        <v/>
      </c>
      <c r="L200" s="177" t="str">
        <f ca="1">IF(L$1&lt;'Data Bank'!$AD237,"",IF(L$1&gt;'Data Bank'!$AT237,"",IF(AND('Data Bank'!$AC237&lt;100,TODAY()&gt;'Data Bank'!$AT237),1,IF('Data Bank'!$AC237=100,3,IF('Data Bank'!$AC237=0,0,2)))))</f>
        <v/>
      </c>
      <c r="M200" s="177" t="str">
        <f ca="1">IF(M$1&lt;'Data Bank'!$AD237,"",IF(M$1&gt;'Data Bank'!$AT237,"",IF(AND('Data Bank'!$AC237&lt;100,TODAY()&gt;'Data Bank'!$AT237),1,IF('Data Bank'!$AC237=100,3,IF('Data Bank'!$AC237=0,0,2)))))</f>
        <v/>
      </c>
      <c r="N200" s="177" t="str">
        <f ca="1">IF(N$1&lt;'Data Bank'!$AD237,"",IF(N$1&gt;'Data Bank'!$AT237,"",IF(AND('Data Bank'!$AC237&lt;100,TODAY()&gt;'Data Bank'!$AT237),1,IF('Data Bank'!$AC237=100,3,IF('Data Bank'!$AC237=0,0,2)))))</f>
        <v/>
      </c>
      <c r="O200" s="177" t="str">
        <f ca="1">IF(O$1&lt;'Data Bank'!$AD237,"",IF(O$1&gt;'Data Bank'!$AT237,"",IF(AND('Data Bank'!$AC237&lt;100,TODAY()&gt;'Data Bank'!$AT237),1,IF('Data Bank'!$AC237=100,3,IF('Data Bank'!$AC237=0,0,2)))))</f>
        <v/>
      </c>
      <c r="P200" s="177" t="str">
        <f ca="1">IF(P$1&lt;'Data Bank'!$AD237,"",IF(P$1&gt;'Data Bank'!$AT237,"",IF(AND('Data Bank'!$AC237&lt;100,TODAY()&gt;'Data Bank'!$AT237),1,IF('Data Bank'!$AC237=100,3,IF('Data Bank'!$AC237=0,0,2)))))</f>
        <v/>
      </c>
      <c r="Q200" s="177" t="str">
        <f ca="1">IF(Q$1&lt;'Data Bank'!$AD237,"",IF(Q$1&gt;'Data Bank'!$AT237,"",IF(AND('Data Bank'!$AC237&lt;100,TODAY()&gt;'Data Bank'!$AT237),1,IF('Data Bank'!$AC237=100,3,IF('Data Bank'!$AC237=0,0,2)))))</f>
        <v/>
      </c>
      <c r="R200" s="177" t="str">
        <f ca="1">IF(R$1&lt;'Data Bank'!$AD237,"",IF(R$1&gt;'Data Bank'!$AT237,"",IF(AND('Data Bank'!$AC237&lt;100,TODAY()&gt;'Data Bank'!$AT237),1,IF('Data Bank'!$AC237=100,3,IF('Data Bank'!$AC237=0,0,2)))))</f>
        <v/>
      </c>
    </row>
    <row r="201" spans="1:18">
      <c r="A201" s="115" t="str">
        <f>'Data Bank'!E238</f>
        <v>Canal View Multan</v>
      </c>
      <c r="B201" s="178">
        <f ca="1">IF(B$1&lt;'Data Bank'!$AD238,"",IF(B$1&gt;'Data Bank'!$AT238,"",IF(AND('Data Bank'!$AC238&lt;100,TODAY()&gt;'Data Bank'!$AT238),1,IF('Data Bank'!$AC238=100,3,IF('Data Bank'!$AC238=0,0,2)))))</f>
        <v>2</v>
      </c>
      <c r="C201" s="178">
        <f ca="1">IF(C$1&lt;'Data Bank'!$AD238,"",IF(C$1&gt;'Data Bank'!$AT238,"",IF(AND('Data Bank'!$AC238&lt;100,TODAY()&gt;'Data Bank'!$AT238),1,IF('Data Bank'!$AC238=100,3,IF('Data Bank'!$AC238=0,0,2)))))</f>
        <v>2</v>
      </c>
      <c r="D201" s="178">
        <f ca="1">IF(D$1&lt;'Data Bank'!$AD238,"",IF(D$1&gt;'Data Bank'!$AT238,"",IF(AND('Data Bank'!$AC238&lt;100,TODAY()&gt;'Data Bank'!$AT238),1,IF('Data Bank'!$AC238=100,3,IF('Data Bank'!$AC238=0,0,2)))))</f>
        <v>2</v>
      </c>
      <c r="E201" s="178">
        <f ca="1">IF(E$1&lt;'Data Bank'!$AD238,"",IF(E$1&gt;'Data Bank'!$AT238,"",IF(AND('Data Bank'!$AC238&lt;100,TODAY()&gt;'Data Bank'!$AT238),1,IF('Data Bank'!$AC238=100,3,IF('Data Bank'!$AC238=0,0,2)))))</f>
        <v>2</v>
      </c>
      <c r="F201" s="178">
        <f ca="1">IF(F$1&lt;'Data Bank'!$AD238,"",IF(F$1&gt;'Data Bank'!$AT238,"",IF(AND('Data Bank'!$AC238&lt;100,TODAY()&gt;'Data Bank'!$AT238),1,IF('Data Bank'!$AC238=100,3,IF('Data Bank'!$AC238=0,0,2)))))</f>
        <v>2</v>
      </c>
      <c r="G201" s="178">
        <f ca="1">IF(G$1&lt;'Data Bank'!$AD238,"",IF(G$1&gt;'Data Bank'!$AT238,"",IF(AND('Data Bank'!$AC238&lt;100,TODAY()&gt;'Data Bank'!$AT238),1,IF('Data Bank'!$AC238=100,3,IF('Data Bank'!$AC238=0,0,2)))))</f>
        <v>2</v>
      </c>
      <c r="H201" s="178">
        <f ca="1">IF(H$1&lt;'Data Bank'!$AD238,"",IF(H$1&gt;'Data Bank'!$AT238,"",IF(AND('Data Bank'!$AC238&lt;100,TODAY()&gt;'Data Bank'!$AT238),1,IF('Data Bank'!$AC238=100,3,IF('Data Bank'!$AC238=0,0,2)))))</f>
        <v>2</v>
      </c>
      <c r="I201" s="178">
        <f ca="1">IF(I$1&lt;'Data Bank'!$AD238,"",IF(I$1&gt;'Data Bank'!$AT238,"",IF(AND('Data Bank'!$AC238&lt;100,TODAY()&gt;'Data Bank'!$AT238),1,IF('Data Bank'!$AC238=100,3,IF('Data Bank'!$AC238=0,0,2)))))</f>
        <v>2</v>
      </c>
      <c r="J201" s="177">
        <f ca="1">IF(J$1&lt;'Data Bank'!$AD238,"",IF(J$1&gt;'Data Bank'!$AT238,"",IF(AND('Data Bank'!$AC238&lt;100,TODAY()&gt;'Data Bank'!$AT238),1,IF('Data Bank'!$AC238=100,3,IF('Data Bank'!$AC238=0,0,2)))))</f>
        <v>2</v>
      </c>
      <c r="K201" s="177">
        <f ca="1">IF(K$1&lt;'Data Bank'!$AD238,"",IF(K$1&gt;'Data Bank'!$AT238,"",IF(AND('Data Bank'!$AC238&lt;100,TODAY()&gt;'Data Bank'!$AT238),1,IF('Data Bank'!$AC238=100,3,IF('Data Bank'!$AC238=0,0,2)))))</f>
        <v>2</v>
      </c>
      <c r="L201" s="177">
        <f ca="1">IF(L$1&lt;'Data Bank'!$AD238,"",IF(L$1&gt;'Data Bank'!$AT238,"",IF(AND('Data Bank'!$AC238&lt;100,TODAY()&gt;'Data Bank'!$AT238),1,IF('Data Bank'!$AC238=100,3,IF('Data Bank'!$AC238=0,0,2)))))</f>
        <v>2</v>
      </c>
      <c r="M201" s="177">
        <f ca="1">IF(M$1&lt;'Data Bank'!$AD238,"",IF(M$1&gt;'Data Bank'!$AT238,"",IF(AND('Data Bank'!$AC238&lt;100,TODAY()&gt;'Data Bank'!$AT238),1,IF('Data Bank'!$AC238=100,3,IF('Data Bank'!$AC238=0,0,2)))))</f>
        <v>2</v>
      </c>
      <c r="N201" s="177">
        <f ca="1">IF(N$1&lt;'Data Bank'!$AD238,"",IF(N$1&gt;'Data Bank'!$AT238,"",IF(AND('Data Bank'!$AC238&lt;100,TODAY()&gt;'Data Bank'!$AT238),1,IF('Data Bank'!$AC238=100,3,IF('Data Bank'!$AC238=0,0,2)))))</f>
        <v>2</v>
      </c>
      <c r="O201" s="177">
        <f ca="1">IF(O$1&lt;'Data Bank'!$AD238,"",IF(O$1&gt;'Data Bank'!$AT238,"",IF(AND('Data Bank'!$AC238&lt;100,TODAY()&gt;'Data Bank'!$AT238),1,IF('Data Bank'!$AC238=100,3,IF('Data Bank'!$AC238=0,0,2)))))</f>
        <v>2</v>
      </c>
      <c r="P201" s="177">
        <f ca="1">IF(P$1&lt;'Data Bank'!$AD238,"",IF(P$1&gt;'Data Bank'!$AT238,"",IF(AND('Data Bank'!$AC238&lt;100,TODAY()&gt;'Data Bank'!$AT238),1,IF('Data Bank'!$AC238=100,3,IF('Data Bank'!$AC238=0,0,2)))))</f>
        <v>2</v>
      </c>
      <c r="Q201" s="177">
        <f ca="1">IF(Q$1&lt;'Data Bank'!$AD238,"",IF(Q$1&gt;'Data Bank'!$AT238,"",IF(AND('Data Bank'!$AC238&lt;100,TODAY()&gt;'Data Bank'!$AT238),1,IF('Data Bank'!$AC238=100,3,IF('Data Bank'!$AC238=0,0,2)))))</f>
        <v>2</v>
      </c>
      <c r="R201" s="177">
        <f ca="1">IF(R$1&lt;'Data Bank'!$AD238,"",IF(R$1&gt;'Data Bank'!$AT238,"",IF(AND('Data Bank'!$AC238&lt;100,TODAY()&gt;'Data Bank'!$AT238),1,IF('Data Bank'!$AC238=100,3,IF('Data Bank'!$AC238=0,0,2)))))</f>
        <v>2</v>
      </c>
    </row>
    <row r="202" spans="1:18">
      <c r="A202" s="115" t="str">
        <f>'Data Bank'!E239</f>
        <v>Cantt</v>
      </c>
      <c r="B202" s="178">
        <f ca="1">IF(B$1&lt;'Data Bank'!$AD239,"",IF(B$1&gt;'Data Bank'!$AT239,"",IF(AND('Data Bank'!$AC239&lt;100,TODAY()&gt;'Data Bank'!$AT239),1,IF('Data Bank'!$AC239=100,3,IF('Data Bank'!$AC239=0,0,2)))))</f>
        <v>2</v>
      </c>
      <c r="C202" s="178">
        <f ca="1">IF(C$1&lt;'Data Bank'!$AD239,"",IF(C$1&gt;'Data Bank'!$AT239,"",IF(AND('Data Bank'!$AC239&lt;100,TODAY()&gt;'Data Bank'!$AT239),1,IF('Data Bank'!$AC239=100,3,IF('Data Bank'!$AC239=0,0,2)))))</f>
        <v>2</v>
      </c>
      <c r="D202" s="178">
        <f ca="1">IF(D$1&lt;'Data Bank'!$AD239,"",IF(D$1&gt;'Data Bank'!$AT239,"",IF(AND('Data Bank'!$AC239&lt;100,TODAY()&gt;'Data Bank'!$AT239),1,IF('Data Bank'!$AC239=100,3,IF('Data Bank'!$AC239=0,0,2)))))</f>
        <v>2</v>
      </c>
      <c r="E202" s="178">
        <f ca="1">IF(E$1&lt;'Data Bank'!$AD239,"",IF(E$1&gt;'Data Bank'!$AT239,"",IF(AND('Data Bank'!$AC239&lt;100,TODAY()&gt;'Data Bank'!$AT239),1,IF('Data Bank'!$AC239=100,3,IF('Data Bank'!$AC239=0,0,2)))))</f>
        <v>2</v>
      </c>
      <c r="F202" s="178">
        <f ca="1">IF(F$1&lt;'Data Bank'!$AD239,"",IF(F$1&gt;'Data Bank'!$AT239,"",IF(AND('Data Bank'!$AC239&lt;100,TODAY()&gt;'Data Bank'!$AT239),1,IF('Data Bank'!$AC239=100,3,IF('Data Bank'!$AC239=0,0,2)))))</f>
        <v>2</v>
      </c>
      <c r="G202" s="178">
        <f ca="1">IF(G$1&lt;'Data Bank'!$AD239,"",IF(G$1&gt;'Data Bank'!$AT239,"",IF(AND('Data Bank'!$AC239&lt;100,TODAY()&gt;'Data Bank'!$AT239),1,IF('Data Bank'!$AC239=100,3,IF('Data Bank'!$AC239=0,0,2)))))</f>
        <v>2</v>
      </c>
      <c r="H202" s="178">
        <f ca="1">IF(H$1&lt;'Data Bank'!$AD239,"",IF(H$1&gt;'Data Bank'!$AT239,"",IF(AND('Data Bank'!$AC239&lt;100,TODAY()&gt;'Data Bank'!$AT239),1,IF('Data Bank'!$AC239=100,3,IF('Data Bank'!$AC239=0,0,2)))))</f>
        <v>2</v>
      </c>
      <c r="I202" s="178">
        <f ca="1">IF(I$1&lt;'Data Bank'!$AD239,"",IF(I$1&gt;'Data Bank'!$AT239,"",IF(AND('Data Bank'!$AC239&lt;100,TODAY()&gt;'Data Bank'!$AT239),1,IF('Data Bank'!$AC239=100,3,IF('Data Bank'!$AC239=0,0,2)))))</f>
        <v>2</v>
      </c>
      <c r="J202" s="177">
        <f ca="1">IF(J$1&lt;'Data Bank'!$AD239,"",IF(J$1&gt;'Data Bank'!$AT239,"",IF(AND('Data Bank'!$AC239&lt;100,TODAY()&gt;'Data Bank'!$AT239),1,IF('Data Bank'!$AC239=100,3,IF('Data Bank'!$AC239=0,0,2)))))</f>
        <v>2</v>
      </c>
      <c r="K202" s="177">
        <f ca="1">IF(K$1&lt;'Data Bank'!$AD239,"",IF(K$1&gt;'Data Bank'!$AT239,"",IF(AND('Data Bank'!$AC239&lt;100,TODAY()&gt;'Data Bank'!$AT239),1,IF('Data Bank'!$AC239=100,3,IF('Data Bank'!$AC239=0,0,2)))))</f>
        <v>2</v>
      </c>
      <c r="L202" s="177">
        <f ca="1">IF(L$1&lt;'Data Bank'!$AD239,"",IF(L$1&gt;'Data Bank'!$AT239,"",IF(AND('Data Bank'!$AC239&lt;100,TODAY()&gt;'Data Bank'!$AT239),1,IF('Data Bank'!$AC239=100,3,IF('Data Bank'!$AC239=0,0,2)))))</f>
        <v>2</v>
      </c>
      <c r="M202" s="177">
        <f ca="1">IF(M$1&lt;'Data Bank'!$AD239,"",IF(M$1&gt;'Data Bank'!$AT239,"",IF(AND('Data Bank'!$AC239&lt;100,TODAY()&gt;'Data Bank'!$AT239),1,IF('Data Bank'!$AC239=100,3,IF('Data Bank'!$AC239=0,0,2)))))</f>
        <v>2</v>
      </c>
      <c r="N202" s="177">
        <f ca="1">IF(N$1&lt;'Data Bank'!$AD239,"",IF(N$1&gt;'Data Bank'!$AT239,"",IF(AND('Data Bank'!$AC239&lt;100,TODAY()&gt;'Data Bank'!$AT239),1,IF('Data Bank'!$AC239=100,3,IF('Data Bank'!$AC239=0,0,2)))))</f>
        <v>2</v>
      </c>
      <c r="O202" s="177">
        <f ca="1">IF(O$1&lt;'Data Bank'!$AD239,"",IF(O$1&gt;'Data Bank'!$AT239,"",IF(AND('Data Bank'!$AC239&lt;100,TODAY()&gt;'Data Bank'!$AT239),1,IF('Data Bank'!$AC239=100,3,IF('Data Bank'!$AC239=0,0,2)))))</f>
        <v>2</v>
      </c>
      <c r="P202" s="177">
        <f ca="1">IF(P$1&lt;'Data Bank'!$AD239,"",IF(P$1&gt;'Data Bank'!$AT239,"",IF(AND('Data Bank'!$AC239&lt;100,TODAY()&gt;'Data Bank'!$AT239),1,IF('Data Bank'!$AC239=100,3,IF('Data Bank'!$AC239=0,0,2)))))</f>
        <v>2</v>
      </c>
      <c r="Q202" s="177">
        <f ca="1">IF(Q$1&lt;'Data Bank'!$AD239,"",IF(Q$1&gt;'Data Bank'!$AT239,"",IF(AND('Data Bank'!$AC239&lt;100,TODAY()&gt;'Data Bank'!$AT239),1,IF('Data Bank'!$AC239=100,3,IF('Data Bank'!$AC239=0,0,2)))))</f>
        <v>2</v>
      </c>
      <c r="R202" s="177">
        <f ca="1">IF(R$1&lt;'Data Bank'!$AD239,"",IF(R$1&gt;'Data Bank'!$AT239,"",IF(AND('Data Bank'!$AC239&lt;100,TODAY()&gt;'Data Bank'!$AT239),1,IF('Data Bank'!$AC239=100,3,IF('Data Bank'!$AC239=0,0,2)))))</f>
        <v>2</v>
      </c>
    </row>
    <row r="203" spans="1:18">
      <c r="A203" s="115" t="str">
        <f>'Data Bank'!E241</f>
        <v>Cantt.P_1</v>
      </c>
      <c r="B203" s="178">
        <f ca="1">IF(B$1&lt;'Data Bank'!$AD241,"",IF(B$1&gt;'Data Bank'!$AT241,"",IF(AND('Data Bank'!$AC241&lt;100,TODAY()&gt;'Data Bank'!$AT241),1,IF('Data Bank'!$AC241=100,3,IF('Data Bank'!$AC241=0,0,2)))))</f>
        <v>2</v>
      </c>
      <c r="C203" s="178">
        <f ca="1">IF(C$1&lt;'Data Bank'!$AD241,"",IF(C$1&gt;'Data Bank'!$AT241,"",IF(AND('Data Bank'!$AC241&lt;100,TODAY()&gt;'Data Bank'!$AT241),1,IF('Data Bank'!$AC241=100,3,IF('Data Bank'!$AC241=0,0,2)))))</f>
        <v>2</v>
      </c>
      <c r="D203" s="178">
        <f ca="1">IF(D$1&lt;'Data Bank'!$AD241,"",IF(D$1&gt;'Data Bank'!$AT241,"",IF(AND('Data Bank'!$AC241&lt;100,TODAY()&gt;'Data Bank'!$AT241),1,IF('Data Bank'!$AC241=100,3,IF('Data Bank'!$AC241=0,0,2)))))</f>
        <v>2</v>
      </c>
      <c r="E203" s="178">
        <f ca="1">IF(E$1&lt;'Data Bank'!$AD241,"",IF(E$1&gt;'Data Bank'!$AT241,"",IF(AND('Data Bank'!$AC241&lt;100,TODAY()&gt;'Data Bank'!$AT241),1,IF('Data Bank'!$AC241=100,3,IF('Data Bank'!$AC241=0,0,2)))))</f>
        <v>2</v>
      </c>
      <c r="F203" s="178">
        <f ca="1">IF(F$1&lt;'Data Bank'!$AD241,"",IF(F$1&gt;'Data Bank'!$AT241,"",IF(AND('Data Bank'!$AC241&lt;100,TODAY()&gt;'Data Bank'!$AT241),1,IF('Data Bank'!$AC241=100,3,IF('Data Bank'!$AC241=0,0,2)))))</f>
        <v>2</v>
      </c>
      <c r="G203" s="178">
        <f ca="1">IF(G$1&lt;'Data Bank'!$AD241,"",IF(G$1&gt;'Data Bank'!$AT241,"",IF(AND('Data Bank'!$AC241&lt;100,TODAY()&gt;'Data Bank'!$AT241),1,IF('Data Bank'!$AC241=100,3,IF('Data Bank'!$AC241=0,0,2)))))</f>
        <v>2</v>
      </c>
      <c r="H203" s="178">
        <f ca="1">IF(H$1&lt;'Data Bank'!$AD241,"",IF(H$1&gt;'Data Bank'!$AT241,"",IF(AND('Data Bank'!$AC241&lt;100,TODAY()&gt;'Data Bank'!$AT241),1,IF('Data Bank'!$AC241=100,3,IF('Data Bank'!$AC241=0,0,2)))))</f>
        <v>2</v>
      </c>
      <c r="I203" s="178">
        <f ca="1">IF(I$1&lt;'Data Bank'!$AD241,"",IF(I$1&gt;'Data Bank'!$AT241,"",IF(AND('Data Bank'!$AC241&lt;100,TODAY()&gt;'Data Bank'!$AT241),1,IF('Data Bank'!$AC241=100,3,IF('Data Bank'!$AC241=0,0,2)))))</f>
        <v>2</v>
      </c>
      <c r="J203" s="177">
        <f ca="1">IF(J$1&lt;'Data Bank'!$AD241,"",IF(J$1&gt;'Data Bank'!$AT241,"",IF(AND('Data Bank'!$AC241&lt;100,TODAY()&gt;'Data Bank'!$AT241),1,IF('Data Bank'!$AC241=100,3,IF('Data Bank'!$AC241=0,0,2)))))</f>
        <v>2</v>
      </c>
      <c r="K203" s="177">
        <f ca="1">IF(K$1&lt;'Data Bank'!$AD241,"",IF(K$1&gt;'Data Bank'!$AT241,"",IF(AND('Data Bank'!$AC241&lt;100,TODAY()&gt;'Data Bank'!$AT241),1,IF('Data Bank'!$AC241=100,3,IF('Data Bank'!$AC241=0,0,2)))))</f>
        <v>2</v>
      </c>
      <c r="L203" s="177">
        <f ca="1">IF(L$1&lt;'Data Bank'!$AD241,"",IF(L$1&gt;'Data Bank'!$AT241,"",IF(AND('Data Bank'!$AC241&lt;100,TODAY()&gt;'Data Bank'!$AT241),1,IF('Data Bank'!$AC241=100,3,IF('Data Bank'!$AC241=0,0,2)))))</f>
        <v>2</v>
      </c>
      <c r="M203" s="177">
        <f ca="1">IF(M$1&lt;'Data Bank'!$AD241,"",IF(M$1&gt;'Data Bank'!$AT241,"",IF(AND('Data Bank'!$AC241&lt;100,TODAY()&gt;'Data Bank'!$AT241),1,IF('Data Bank'!$AC241=100,3,IF('Data Bank'!$AC241=0,0,2)))))</f>
        <v>2</v>
      </c>
      <c r="N203" s="177">
        <f ca="1">IF(N$1&lt;'Data Bank'!$AD241,"",IF(N$1&gt;'Data Bank'!$AT241,"",IF(AND('Data Bank'!$AC241&lt;100,TODAY()&gt;'Data Bank'!$AT241),1,IF('Data Bank'!$AC241=100,3,IF('Data Bank'!$AC241=0,0,2)))))</f>
        <v>2</v>
      </c>
      <c r="O203" s="177">
        <f ca="1">IF(O$1&lt;'Data Bank'!$AD241,"",IF(O$1&gt;'Data Bank'!$AT241,"",IF(AND('Data Bank'!$AC241&lt;100,TODAY()&gt;'Data Bank'!$AT241),1,IF('Data Bank'!$AC241=100,3,IF('Data Bank'!$AC241=0,0,2)))))</f>
        <v>2</v>
      </c>
      <c r="P203" s="177">
        <f ca="1">IF(P$1&lt;'Data Bank'!$AD241,"",IF(P$1&gt;'Data Bank'!$AT241,"",IF(AND('Data Bank'!$AC241&lt;100,TODAY()&gt;'Data Bank'!$AT241),1,IF('Data Bank'!$AC241=100,3,IF('Data Bank'!$AC241=0,0,2)))))</f>
        <v>2</v>
      </c>
      <c r="Q203" s="177">
        <f ca="1">IF(Q$1&lt;'Data Bank'!$AD241,"",IF(Q$1&gt;'Data Bank'!$AT241,"",IF(AND('Data Bank'!$AC241&lt;100,TODAY()&gt;'Data Bank'!$AT241),1,IF('Data Bank'!$AC241=100,3,IF('Data Bank'!$AC241=0,0,2)))))</f>
        <v>2</v>
      </c>
      <c r="R203" s="177">
        <f ca="1">IF(R$1&lt;'Data Bank'!$AD241,"",IF(R$1&gt;'Data Bank'!$AT241,"",IF(AND('Data Bank'!$AC241&lt;100,TODAY()&gt;'Data Bank'!$AT241),1,IF('Data Bank'!$AC241=100,3,IF('Data Bank'!$AC241=0,0,2)))))</f>
        <v>2</v>
      </c>
    </row>
    <row r="204" spans="1:18">
      <c r="A204" s="115" t="str">
        <f>'Data Bank'!E242</f>
        <v>Cantt.P_2</v>
      </c>
      <c r="B204" s="178">
        <f ca="1">IF(B$1&lt;'Data Bank'!$AD242,"",IF(B$1&gt;'Data Bank'!$AT242,"",IF(AND('Data Bank'!$AC242&lt;100,TODAY()&gt;'Data Bank'!$AT242),1,IF('Data Bank'!$AC242=100,3,IF('Data Bank'!$AC242=0,0,2)))))</f>
        <v>2</v>
      </c>
      <c r="C204" s="178">
        <f ca="1">IF(C$1&lt;'Data Bank'!$AD242,"",IF(C$1&gt;'Data Bank'!$AT242,"",IF(AND('Data Bank'!$AC242&lt;100,TODAY()&gt;'Data Bank'!$AT242),1,IF('Data Bank'!$AC242=100,3,IF('Data Bank'!$AC242=0,0,2)))))</f>
        <v>2</v>
      </c>
      <c r="D204" s="178">
        <f ca="1">IF(D$1&lt;'Data Bank'!$AD242,"",IF(D$1&gt;'Data Bank'!$AT242,"",IF(AND('Data Bank'!$AC242&lt;100,TODAY()&gt;'Data Bank'!$AT242),1,IF('Data Bank'!$AC242=100,3,IF('Data Bank'!$AC242=0,0,2)))))</f>
        <v>2</v>
      </c>
      <c r="E204" s="178">
        <f ca="1">IF(E$1&lt;'Data Bank'!$AD242,"",IF(E$1&gt;'Data Bank'!$AT242,"",IF(AND('Data Bank'!$AC242&lt;100,TODAY()&gt;'Data Bank'!$AT242),1,IF('Data Bank'!$AC242=100,3,IF('Data Bank'!$AC242=0,0,2)))))</f>
        <v>2</v>
      </c>
      <c r="F204" s="178">
        <f ca="1">IF(F$1&lt;'Data Bank'!$AD242,"",IF(F$1&gt;'Data Bank'!$AT242,"",IF(AND('Data Bank'!$AC242&lt;100,TODAY()&gt;'Data Bank'!$AT242),1,IF('Data Bank'!$AC242=100,3,IF('Data Bank'!$AC242=0,0,2)))))</f>
        <v>2</v>
      </c>
      <c r="G204" s="178">
        <f ca="1">IF(G$1&lt;'Data Bank'!$AD242,"",IF(G$1&gt;'Data Bank'!$AT242,"",IF(AND('Data Bank'!$AC242&lt;100,TODAY()&gt;'Data Bank'!$AT242),1,IF('Data Bank'!$AC242=100,3,IF('Data Bank'!$AC242=0,0,2)))))</f>
        <v>2</v>
      </c>
      <c r="H204" s="178">
        <f ca="1">IF(H$1&lt;'Data Bank'!$AD242,"",IF(H$1&gt;'Data Bank'!$AT242,"",IF(AND('Data Bank'!$AC242&lt;100,TODAY()&gt;'Data Bank'!$AT242),1,IF('Data Bank'!$AC242=100,3,IF('Data Bank'!$AC242=0,0,2)))))</f>
        <v>2</v>
      </c>
      <c r="I204" s="178">
        <f ca="1">IF(I$1&lt;'Data Bank'!$AD242,"",IF(I$1&gt;'Data Bank'!$AT242,"",IF(AND('Data Bank'!$AC242&lt;100,TODAY()&gt;'Data Bank'!$AT242),1,IF('Data Bank'!$AC242=100,3,IF('Data Bank'!$AC242=0,0,2)))))</f>
        <v>2</v>
      </c>
      <c r="J204" s="177">
        <f ca="1">IF(J$1&lt;'Data Bank'!$AD242,"",IF(J$1&gt;'Data Bank'!$AT242,"",IF(AND('Data Bank'!$AC242&lt;100,TODAY()&gt;'Data Bank'!$AT242),1,IF('Data Bank'!$AC242=100,3,IF('Data Bank'!$AC242=0,0,2)))))</f>
        <v>2</v>
      </c>
      <c r="K204" s="177">
        <f ca="1">IF(K$1&lt;'Data Bank'!$AD242,"",IF(K$1&gt;'Data Bank'!$AT242,"",IF(AND('Data Bank'!$AC242&lt;100,TODAY()&gt;'Data Bank'!$AT242),1,IF('Data Bank'!$AC242=100,3,IF('Data Bank'!$AC242=0,0,2)))))</f>
        <v>2</v>
      </c>
      <c r="L204" s="177">
        <f ca="1">IF(L$1&lt;'Data Bank'!$AD242,"",IF(L$1&gt;'Data Bank'!$AT242,"",IF(AND('Data Bank'!$AC242&lt;100,TODAY()&gt;'Data Bank'!$AT242),1,IF('Data Bank'!$AC242=100,3,IF('Data Bank'!$AC242=0,0,2)))))</f>
        <v>2</v>
      </c>
      <c r="M204" s="177">
        <f ca="1">IF(M$1&lt;'Data Bank'!$AD242,"",IF(M$1&gt;'Data Bank'!$AT242,"",IF(AND('Data Bank'!$AC242&lt;100,TODAY()&gt;'Data Bank'!$AT242),1,IF('Data Bank'!$AC242=100,3,IF('Data Bank'!$AC242=0,0,2)))))</f>
        <v>2</v>
      </c>
      <c r="N204" s="177">
        <f ca="1">IF(N$1&lt;'Data Bank'!$AD242,"",IF(N$1&gt;'Data Bank'!$AT242,"",IF(AND('Data Bank'!$AC242&lt;100,TODAY()&gt;'Data Bank'!$AT242),1,IF('Data Bank'!$AC242=100,3,IF('Data Bank'!$AC242=0,0,2)))))</f>
        <v>2</v>
      </c>
      <c r="O204" s="177">
        <f ca="1">IF(O$1&lt;'Data Bank'!$AD242,"",IF(O$1&gt;'Data Bank'!$AT242,"",IF(AND('Data Bank'!$AC242&lt;100,TODAY()&gt;'Data Bank'!$AT242),1,IF('Data Bank'!$AC242=100,3,IF('Data Bank'!$AC242=0,0,2)))))</f>
        <v>2</v>
      </c>
      <c r="P204" s="177">
        <f ca="1">IF(P$1&lt;'Data Bank'!$AD242,"",IF(P$1&gt;'Data Bank'!$AT242,"",IF(AND('Data Bank'!$AC242&lt;100,TODAY()&gt;'Data Bank'!$AT242),1,IF('Data Bank'!$AC242=100,3,IF('Data Bank'!$AC242=0,0,2)))))</f>
        <v>2</v>
      </c>
      <c r="Q204" s="177">
        <f ca="1">IF(Q$1&lt;'Data Bank'!$AD242,"",IF(Q$1&gt;'Data Bank'!$AT242,"",IF(AND('Data Bank'!$AC242&lt;100,TODAY()&gt;'Data Bank'!$AT242),1,IF('Data Bank'!$AC242=100,3,IF('Data Bank'!$AC242=0,0,2)))))</f>
        <v>2</v>
      </c>
      <c r="R204" s="177">
        <f ca="1">IF(R$1&lt;'Data Bank'!$AD242,"",IF(R$1&gt;'Data Bank'!$AT242,"",IF(AND('Data Bank'!$AC242&lt;100,TODAY()&gt;'Data Bank'!$AT242),1,IF('Data Bank'!$AC242=100,3,IF('Data Bank'!$AC242=0,0,2)))))</f>
        <v>2</v>
      </c>
    </row>
    <row r="205" spans="1:18">
      <c r="A205" s="115" t="str">
        <f>'Data Bank'!E243</f>
        <v>Cantt.P_3</v>
      </c>
      <c r="B205" s="178">
        <f ca="1">IF(B$1&lt;'Data Bank'!$AD243,"",IF(B$1&gt;'Data Bank'!$AT243,"",IF(AND('Data Bank'!$AC243&lt;100,TODAY()&gt;'Data Bank'!$AT243),1,IF('Data Bank'!$AC243=100,3,IF('Data Bank'!$AC243=0,0,2)))))</f>
        <v>2</v>
      </c>
      <c r="C205" s="178">
        <f ca="1">IF(C$1&lt;'Data Bank'!$AD243,"",IF(C$1&gt;'Data Bank'!$AT243,"",IF(AND('Data Bank'!$AC243&lt;100,TODAY()&gt;'Data Bank'!$AT243),1,IF('Data Bank'!$AC243=100,3,IF('Data Bank'!$AC243=0,0,2)))))</f>
        <v>2</v>
      </c>
      <c r="D205" s="178">
        <f ca="1">IF(D$1&lt;'Data Bank'!$AD243,"",IF(D$1&gt;'Data Bank'!$AT243,"",IF(AND('Data Bank'!$AC243&lt;100,TODAY()&gt;'Data Bank'!$AT243),1,IF('Data Bank'!$AC243=100,3,IF('Data Bank'!$AC243=0,0,2)))))</f>
        <v>2</v>
      </c>
      <c r="E205" s="178">
        <f ca="1">IF(E$1&lt;'Data Bank'!$AD243,"",IF(E$1&gt;'Data Bank'!$AT243,"",IF(AND('Data Bank'!$AC243&lt;100,TODAY()&gt;'Data Bank'!$AT243),1,IF('Data Bank'!$AC243=100,3,IF('Data Bank'!$AC243=0,0,2)))))</f>
        <v>2</v>
      </c>
      <c r="F205" s="178">
        <f ca="1">IF(F$1&lt;'Data Bank'!$AD243,"",IF(F$1&gt;'Data Bank'!$AT243,"",IF(AND('Data Bank'!$AC243&lt;100,TODAY()&gt;'Data Bank'!$AT243),1,IF('Data Bank'!$AC243=100,3,IF('Data Bank'!$AC243=0,0,2)))))</f>
        <v>2</v>
      </c>
      <c r="G205" s="178">
        <f ca="1">IF(G$1&lt;'Data Bank'!$AD243,"",IF(G$1&gt;'Data Bank'!$AT243,"",IF(AND('Data Bank'!$AC243&lt;100,TODAY()&gt;'Data Bank'!$AT243),1,IF('Data Bank'!$AC243=100,3,IF('Data Bank'!$AC243=0,0,2)))))</f>
        <v>2</v>
      </c>
      <c r="H205" s="178">
        <f ca="1">IF(H$1&lt;'Data Bank'!$AD243,"",IF(H$1&gt;'Data Bank'!$AT243,"",IF(AND('Data Bank'!$AC243&lt;100,TODAY()&gt;'Data Bank'!$AT243),1,IF('Data Bank'!$AC243=100,3,IF('Data Bank'!$AC243=0,0,2)))))</f>
        <v>2</v>
      </c>
      <c r="I205" s="178">
        <f ca="1">IF(I$1&lt;'Data Bank'!$AD243,"",IF(I$1&gt;'Data Bank'!$AT243,"",IF(AND('Data Bank'!$AC243&lt;100,TODAY()&gt;'Data Bank'!$AT243),1,IF('Data Bank'!$AC243=100,3,IF('Data Bank'!$AC243=0,0,2)))))</f>
        <v>2</v>
      </c>
      <c r="J205" s="177">
        <f ca="1">IF(J$1&lt;'Data Bank'!$AD243,"",IF(J$1&gt;'Data Bank'!$AT243,"",IF(AND('Data Bank'!$AC243&lt;100,TODAY()&gt;'Data Bank'!$AT243),1,IF('Data Bank'!$AC243=100,3,IF('Data Bank'!$AC243=0,0,2)))))</f>
        <v>2</v>
      </c>
      <c r="K205" s="177">
        <f ca="1">IF(K$1&lt;'Data Bank'!$AD243,"",IF(K$1&gt;'Data Bank'!$AT243,"",IF(AND('Data Bank'!$AC243&lt;100,TODAY()&gt;'Data Bank'!$AT243),1,IF('Data Bank'!$AC243=100,3,IF('Data Bank'!$AC243=0,0,2)))))</f>
        <v>2</v>
      </c>
      <c r="L205" s="177">
        <f ca="1">IF(L$1&lt;'Data Bank'!$AD243,"",IF(L$1&gt;'Data Bank'!$AT243,"",IF(AND('Data Bank'!$AC243&lt;100,TODAY()&gt;'Data Bank'!$AT243),1,IF('Data Bank'!$AC243=100,3,IF('Data Bank'!$AC243=0,0,2)))))</f>
        <v>2</v>
      </c>
      <c r="M205" s="177">
        <f ca="1">IF(M$1&lt;'Data Bank'!$AD243,"",IF(M$1&gt;'Data Bank'!$AT243,"",IF(AND('Data Bank'!$AC243&lt;100,TODAY()&gt;'Data Bank'!$AT243),1,IF('Data Bank'!$AC243=100,3,IF('Data Bank'!$AC243=0,0,2)))))</f>
        <v>2</v>
      </c>
      <c r="N205" s="177">
        <f ca="1">IF(N$1&lt;'Data Bank'!$AD243,"",IF(N$1&gt;'Data Bank'!$AT243,"",IF(AND('Data Bank'!$AC243&lt;100,TODAY()&gt;'Data Bank'!$AT243),1,IF('Data Bank'!$AC243=100,3,IF('Data Bank'!$AC243=0,0,2)))))</f>
        <v>2</v>
      </c>
      <c r="O205" s="177">
        <f ca="1">IF(O$1&lt;'Data Bank'!$AD243,"",IF(O$1&gt;'Data Bank'!$AT243,"",IF(AND('Data Bank'!$AC243&lt;100,TODAY()&gt;'Data Bank'!$AT243),1,IF('Data Bank'!$AC243=100,3,IF('Data Bank'!$AC243=0,0,2)))))</f>
        <v>2</v>
      </c>
      <c r="P205" s="177">
        <f ca="1">IF(P$1&lt;'Data Bank'!$AD243,"",IF(P$1&gt;'Data Bank'!$AT243,"",IF(AND('Data Bank'!$AC243&lt;100,TODAY()&gt;'Data Bank'!$AT243),1,IF('Data Bank'!$AC243=100,3,IF('Data Bank'!$AC243=0,0,2)))))</f>
        <v>2</v>
      </c>
      <c r="Q205" s="177">
        <f ca="1">IF(Q$1&lt;'Data Bank'!$AD243,"",IF(Q$1&gt;'Data Bank'!$AT243,"",IF(AND('Data Bank'!$AC243&lt;100,TODAY()&gt;'Data Bank'!$AT243),1,IF('Data Bank'!$AC243=100,3,IF('Data Bank'!$AC243=0,0,2)))))</f>
        <v>2</v>
      </c>
      <c r="R205" s="177">
        <f ca="1">IF(R$1&lt;'Data Bank'!$AD243,"",IF(R$1&gt;'Data Bank'!$AT243,"",IF(AND('Data Bank'!$AC243&lt;100,TODAY()&gt;'Data Bank'!$AT243),1,IF('Data Bank'!$AC243=100,3,IF('Data Bank'!$AC243=0,0,2)))))</f>
        <v>2</v>
      </c>
    </row>
    <row r="206" spans="1:18">
      <c r="A206" s="115" t="str">
        <f>'Data Bank'!E244</f>
        <v>Cantt_P1</v>
      </c>
      <c r="B206" s="178">
        <f ca="1">IF(B$1&lt;'Data Bank'!$AD244,"",IF(B$1&gt;'Data Bank'!$AT244,"",IF(AND('Data Bank'!$AC244&lt;100,TODAY()&gt;'Data Bank'!$AT244),1,IF('Data Bank'!$AC244=100,3,IF('Data Bank'!$AC244=0,0,2)))))</f>
        <v>2</v>
      </c>
      <c r="C206" s="178">
        <f ca="1">IF(C$1&lt;'Data Bank'!$AD244,"",IF(C$1&gt;'Data Bank'!$AT244,"",IF(AND('Data Bank'!$AC244&lt;100,TODAY()&gt;'Data Bank'!$AT244),1,IF('Data Bank'!$AC244=100,3,IF('Data Bank'!$AC244=0,0,2)))))</f>
        <v>2</v>
      </c>
      <c r="D206" s="178">
        <f ca="1">IF(D$1&lt;'Data Bank'!$AD244,"",IF(D$1&gt;'Data Bank'!$AT244,"",IF(AND('Data Bank'!$AC244&lt;100,TODAY()&gt;'Data Bank'!$AT244),1,IF('Data Bank'!$AC244=100,3,IF('Data Bank'!$AC244=0,0,2)))))</f>
        <v>2</v>
      </c>
      <c r="E206" s="178">
        <f ca="1">IF(E$1&lt;'Data Bank'!$AD244,"",IF(E$1&gt;'Data Bank'!$AT244,"",IF(AND('Data Bank'!$AC244&lt;100,TODAY()&gt;'Data Bank'!$AT244),1,IF('Data Bank'!$AC244=100,3,IF('Data Bank'!$AC244=0,0,2)))))</f>
        <v>2</v>
      </c>
      <c r="F206" s="178">
        <f ca="1">IF(F$1&lt;'Data Bank'!$AD244,"",IF(F$1&gt;'Data Bank'!$AT244,"",IF(AND('Data Bank'!$AC244&lt;100,TODAY()&gt;'Data Bank'!$AT244),1,IF('Data Bank'!$AC244=100,3,IF('Data Bank'!$AC244=0,0,2)))))</f>
        <v>2</v>
      </c>
      <c r="G206" s="178">
        <f ca="1">IF(G$1&lt;'Data Bank'!$AD244,"",IF(G$1&gt;'Data Bank'!$AT244,"",IF(AND('Data Bank'!$AC244&lt;100,TODAY()&gt;'Data Bank'!$AT244),1,IF('Data Bank'!$AC244=100,3,IF('Data Bank'!$AC244=0,0,2)))))</f>
        <v>2</v>
      </c>
      <c r="H206" s="178">
        <f ca="1">IF(H$1&lt;'Data Bank'!$AD244,"",IF(H$1&gt;'Data Bank'!$AT244,"",IF(AND('Data Bank'!$AC244&lt;100,TODAY()&gt;'Data Bank'!$AT244),1,IF('Data Bank'!$AC244=100,3,IF('Data Bank'!$AC244=0,0,2)))))</f>
        <v>2</v>
      </c>
      <c r="I206" s="178">
        <f ca="1">IF(I$1&lt;'Data Bank'!$AD244,"",IF(I$1&gt;'Data Bank'!$AT244,"",IF(AND('Data Bank'!$AC244&lt;100,TODAY()&gt;'Data Bank'!$AT244),1,IF('Data Bank'!$AC244=100,3,IF('Data Bank'!$AC244=0,0,2)))))</f>
        <v>2</v>
      </c>
      <c r="J206" s="177">
        <f ca="1">IF(J$1&lt;'Data Bank'!$AD244,"",IF(J$1&gt;'Data Bank'!$AT244,"",IF(AND('Data Bank'!$AC244&lt;100,TODAY()&gt;'Data Bank'!$AT244),1,IF('Data Bank'!$AC244=100,3,IF('Data Bank'!$AC244=0,0,2)))))</f>
        <v>2</v>
      </c>
      <c r="K206" s="177">
        <f ca="1">IF(K$1&lt;'Data Bank'!$AD244,"",IF(K$1&gt;'Data Bank'!$AT244,"",IF(AND('Data Bank'!$AC244&lt;100,TODAY()&gt;'Data Bank'!$AT244),1,IF('Data Bank'!$AC244=100,3,IF('Data Bank'!$AC244=0,0,2)))))</f>
        <v>2</v>
      </c>
      <c r="L206" s="177">
        <f ca="1">IF(L$1&lt;'Data Bank'!$AD244,"",IF(L$1&gt;'Data Bank'!$AT244,"",IF(AND('Data Bank'!$AC244&lt;100,TODAY()&gt;'Data Bank'!$AT244),1,IF('Data Bank'!$AC244=100,3,IF('Data Bank'!$AC244=0,0,2)))))</f>
        <v>2</v>
      </c>
      <c r="M206" s="177">
        <f ca="1">IF(M$1&lt;'Data Bank'!$AD244,"",IF(M$1&gt;'Data Bank'!$AT244,"",IF(AND('Data Bank'!$AC244&lt;100,TODAY()&gt;'Data Bank'!$AT244),1,IF('Data Bank'!$AC244=100,3,IF('Data Bank'!$AC244=0,0,2)))))</f>
        <v>2</v>
      </c>
      <c r="N206" s="177">
        <f ca="1">IF(N$1&lt;'Data Bank'!$AD244,"",IF(N$1&gt;'Data Bank'!$AT244,"",IF(AND('Data Bank'!$AC244&lt;100,TODAY()&gt;'Data Bank'!$AT244),1,IF('Data Bank'!$AC244=100,3,IF('Data Bank'!$AC244=0,0,2)))))</f>
        <v>2</v>
      </c>
      <c r="O206" s="177">
        <f ca="1">IF(O$1&lt;'Data Bank'!$AD244,"",IF(O$1&gt;'Data Bank'!$AT244,"",IF(AND('Data Bank'!$AC244&lt;100,TODAY()&gt;'Data Bank'!$AT244),1,IF('Data Bank'!$AC244=100,3,IF('Data Bank'!$AC244=0,0,2)))))</f>
        <v>2</v>
      </c>
      <c r="P206" s="177">
        <f ca="1">IF(P$1&lt;'Data Bank'!$AD244,"",IF(P$1&gt;'Data Bank'!$AT244,"",IF(AND('Data Bank'!$AC244&lt;100,TODAY()&gt;'Data Bank'!$AT244),1,IF('Data Bank'!$AC244=100,3,IF('Data Bank'!$AC244=0,0,2)))))</f>
        <v>2</v>
      </c>
      <c r="Q206" s="177">
        <f ca="1">IF(Q$1&lt;'Data Bank'!$AD244,"",IF(Q$1&gt;'Data Bank'!$AT244,"",IF(AND('Data Bank'!$AC244&lt;100,TODAY()&gt;'Data Bank'!$AT244),1,IF('Data Bank'!$AC244=100,3,IF('Data Bank'!$AC244=0,0,2)))))</f>
        <v>2</v>
      </c>
      <c r="R206" s="177">
        <f ca="1">IF(R$1&lt;'Data Bank'!$AD244,"",IF(R$1&gt;'Data Bank'!$AT244,"",IF(AND('Data Bank'!$AC244&lt;100,TODAY()&gt;'Data Bank'!$AT244),1,IF('Data Bank'!$AC244=100,3,IF('Data Bank'!$AC244=0,0,2)))))</f>
        <v>2</v>
      </c>
    </row>
    <row r="207" spans="1:18">
      <c r="A207" s="115" t="str">
        <f>'Data Bank'!E245</f>
        <v>Cantt_P2</v>
      </c>
      <c r="B207" s="178">
        <f ca="1">IF(B$1&lt;'Data Bank'!$AD245,"",IF(B$1&gt;'Data Bank'!$AT245,"",IF(AND('Data Bank'!$AC245&lt;100,TODAY()&gt;'Data Bank'!$AT245),1,IF('Data Bank'!$AC245=100,3,IF('Data Bank'!$AC245=0,0,2)))))</f>
        <v>2</v>
      </c>
      <c r="C207" s="178">
        <f ca="1">IF(C$1&lt;'Data Bank'!$AD245,"",IF(C$1&gt;'Data Bank'!$AT245,"",IF(AND('Data Bank'!$AC245&lt;100,TODAY()&gt;'Data Bank'!$AT245),1,IF('Data Bank'!$AC245=100,3,IF('Data Bank'!$AC245=0,0,2)))))</f>
        <v>2</v>
      </c>
      <c r="D207" s="178">
        <f ca="1">IF(D$1&lt;'Data Bank'!$AD245,"",IF(D$1&gt;'Data Bank'!$AT245,"",IF(AND('Data Bank'!$AC245&lt;100,TODAY()&gt;'Data Bank'!$AT245),1,IF('Data Bank'!$AC245=100,3,IF('Data Bank'!$AC245=0,0,2)))))</f>
        <v>2</v>
      </c>
      <c r="E207" s="178">
        <f ca="1">IF(E$1&lt;'Data Bank'!$AD245,"",IF(E$1&gt;'Data Bank'!$AT245,"",IF(AND('Data Bank'!$AC245&lt;100,TODAY()&gt;'Data Bank'!$AT245),1,IF('Data Bank'!$AC245=100,3,IF('Data Bank'!$AC245=0,0,2)))))</f>
        <v>2</v>
      </c>
      <c r="F207" s="178">
        <f ca="1">IF(F$1&lt;'Data Bank'!$AD245,"",IF(F$1&gt;'Data Bank'!$AT245,"",IF(AND('Data Bank'!$AC245&lt;100,TODAY()&gt;'Data Bank'!$AT245),1,IF('Data Bank'!$AC245=100,3,IF('Data Bank'!$AC245=0,0,2)))))</f>
        <v>2</v>
      </c>
      <c r="G207" s="178">
        <f ca="1">IF(G$1&lt;'Data Bank'!$AD245,"",IF(G$1&gt;'Data Bank'!$AT245,"",IF(AND('Data Bank'!$AC245&lt;100,TODAY()&gt;'Data Bank'!$AT245),1,IF('Data Bank'!$AC245=100,3,IF('Data Bank'!$AC245=0,0,2)))))</f>
        <v>2</v>
      </c>
      <c r="H207" s="178">
        <f ca="1">IF(H$1&lt;'Data Bank'!$AD245,"",IF(H$1&gt;'Data Bank'!$AT245,"",IF(AND('Data Bank'!$AC245&lt;100,TODAY()&gt;'Data Bank'!$AT245),1,IF('Data Bank'!$AC245=100,3,IF('Data Bank'!$AC245=0,0,2)))))</f>
        <v>2</v>
      </c>
      <c r="I207" s="178">
        <f ca="1">IF(I$1&lt;'Data Bank'!$AD245,"",IF(I$1&gt;'Data Bank'!$AT245,"",IF(AND('Data Bank'!$AC245&lt;100,TODAY()&gt;'Data Bank'!$AT245),1,IF('Data Bank'!$AC245=100,3,IF('Data Bank'!$AC245=0,0,2)))))</f>
        <v>2</v>
      </c>
      <c r="J207" s="177">
        <f ca="1">IF(J$1&lt;'Data Bank'!$AD245,"",IF(J$1&gt;'Data Bank'!$AT245,"",IF(AND('Data Bank'!$AC245&lt;100,TODAY()&gt;'Data Bank'!$AT245),1,IF('Data Bank'!$AC245=100,3,IF('Data Bank'!$AC245=0,0,2)))))</f>
        <v>2</v>
      </c>
      <c r="K207" s="177">
        <f ca="1">IF(K$1&lt;'Data Bank'!$AD245,"",IF(K$1&gt;'Data Bank'!$AT245,"",IF(AND('Data Bank'!$AC245&lt;100,TODAY()&gt;'Data Bank'!$AT245),1,IF('Data Bank'!$AC245=100,3,IF('Data Bank'!$AC245=0,0,2)))))</f>
        <v>2</v>
      </c>
      <c r="L207" s="177">
        <f ca="1">IF(L$1&lt;'Data Bank'!$AD245,"",IF(L$1&gt;'Data Bank'!$AT245,"",IF(AND('Data Bank'!$AC245&lt;100,TODAY()&gt;'Data Bank'!$AT245),1,IF('Data Bank'!$AC245=100,3,IF('Data Bank'!$AC245=0,0,2)))))</f>
        <v>2</v>
      </c>
      <c r="M207" s="177">
        <f ca="1">IF(M$1&lt;'Data Bank'!$AD245,"",IF(M$1&gt;'Data Bank'!$AT245,"",IF(AND('Data Bank'!$AC245&lt;100,TODAY()&gt;'Data Bank'!$AT245),1,IF('Data Bank'!$AC245=100,3,IF('Data Bank'!$AC245=0,0,2)))))</f>
        <v>2</v>
      </c>
      <c r="N207" s="177">
        <f ca="1">IF(N$1&lt;'Data Bank'!$AD245,"",IF(N$1&gt;'Data Bank'!$AT245,"",IF(AND('Data Bank'!$AC245&lt;100,TODAY()&gt;'Data Bank'!$AT245),1,IF('Data Bank'!$AC245=100,3,IF('Data Bank'!$AC245=0,0,2)))))</f>
        <v>2</v>
      </c>
      <c r="O207" s="177">
        <f ca="1">IF(O$1&lt;'Data Bank'!$AD245,"",IF(O$1&gt;'Data Bank'!$AT245,"",IF(AND('Data Bank'!$AC245&lt;100,TODAY()&gt;'Data Bank'!$AT245),1,IF('Data Bank'!$AC245=100,3,IF('Data Bank'!$AC245=0,0,2)))))</f>
        <v>2</v>
      </c>
      <c r="P207" s="177">
        <f ca="1">IF(P$1&lt;'Data Bank'!$AD245,"",IF(P$1&gt;'Data Bank'!$AT245,"",IF(AND('Data Bank'!$AC245&lt;100,TODAY()&gt;'Data Bank'!$AT245),1,IF('Data Bank'!$AC245=100,3,IF('Data Bank'!$AC245=0,0,2)))))</f>
        <v>2</v>
      </c>
      <c r="Q207" s="177">
        <f ca="1">IF(Q$1&lt;'Data Bank'!$AD245,"",IF(Q$1&gt;'Data Bank'!$AT245,"",IF(AND('Data Bank'!$AC245&lt;100,TODAY()&gt;'Data Bank'!$AT245),1,IF('Data Bank'!$AC245=100,3,IF('Data Bank'!$AC245=0,0,2)))))</f>
        <v>2</v>
      </c>
      <c r="R207" s="177">
        <f ca="1">IF(R$1&lt;'Data Bank'!$AD245,"",IF(R$1&gt;'Data Bank'!$AT245,"",IF(AND('Data Bank'!$AC245&lt;100,TODAY()&gt;'Data Bank'!$AT245),1,IF('Data Bank'!$AC245=100,3,IF('Data Bank'!$AC245=0,0,2)))))</f>
        <v>2</v>
      </c>
    </row>
    <row r="208" spans="1:18">
      <c r="A208" s="115" t="str">
        <f>'Data Bank'!E249</f>
        <v>Center Colony</v>
      </c>
      <c r="B208" s="178">
        <f ca="1">IF(B$1&lt;'Data Bank'!$AD249,"",IF(B$1&gt;'Data Bank'!$AT249,"",IF(AND('Data Bank'!$AC249&lt;100,TODAY()&gt;'Data Bank'!$AT249),1,IF('Data Bank'!$AC249=100,3,IF('Data Bank'!$AC249=0,0,2)))))</f>
        <v>2</v>
      </c>
      <c r="C208" s="178">
        <f ca="1">IF(C$1&lt;'Data Bank'!$AD249,"",IF(C$1&gt;'Data Bank'!$AT249,"",IF(AND('Data Bank'!$AC249&lt;100,TODAY()&gt;'Data Bank'!$AT249),1,IF('Data Bank'!$AC249=100,3,IF('Data Bank'!$AC249=0,0,2)))))</f>
        <v>2</v>
      </c>
      <c r="D208" s="178">
        <f ca="1">IF(D$1&lt;'Data Bank'!$AD249,"",IF(D$1&gt;'Data Bank'!$AT249,"",IF(AND('Data Bank'!$AC249&lt;100,TODAY()&gt;'Data Bank'!$AT249),1,IF('Data Bank'!$AC249=100,3,IF('Data Bank'!$AC249=0,0,2)))))</f>
        <v>2</v>
      </c>
      <c r="E208" s="178">
        <f ca="1">IF(E$1&lt;'Data Bank'!$AD249,"",IF(E$1&gt;'Data Bank'!$AT249,"",IF(AND('Data Bank'!$AC249&lt;100,TODAY()&gt;'Data Bank'!$AT249),1,IF('Data Bank'!$AC249=100,3,IF('Data Bank'!$AC249=0,0,2)))))</f>
        <v>2</v>
      </c>
      <c r="F208" s="178">
        <f ca="1">IF(F$1&lt;'Data Bank'!$AD249,"",IF(F$1&gt;'Data Bank'!$AT249,"",IF(AND('Data Bank'!$AC249&lt;100,TODAY()&gt;'Data Bank'!$AT249),1,IF('Data Bank'!$AC249=100,3,IF('Data Bank'!$AC249=0,0,2)))))</f>
        <v>2</v>
      </c>
      <c r="G208" s="178">
        <f ca="1">IF(G$1&lt;'Data Bank'!$AD249,"",IF(G$1&gt;'Data Bank'!$AT249,"",IF(AND('Data Bank'!$AC249&lt;100,TODAY()&gt;'Data Bank'!$AT249),1,IF('Data Bank'!$AC249=100,3,IF('Data Bank'!$AC249=0,0,2)))))</f>
        <v>2</v>
      </c>
      <c r="H208" s="178">
        <f ca="1">IF(H$1&lt;'Data Bank'!$AD249,"",IF(H$1&gt;'Data Bank'!$AT249,"",IF(AND('Data Bank'!$AC249&lt;100,TODAY()&gt;'Data Bank'!$AT249),1,IF('Data Bank'!$AC249=100,3,IF('Data Bank'!$AC249=0,0,2)))))</f>
        <v>2</v>
      </c>
      <c r="I208" s="178">
        <f ca="1">IF(I$1&lt;'Data Bank'!$AD249,"",IF(I$1&gt;'Data Bank'!$AT249,"",IF(AND('Data Bank'!$AC249&lt;100,TODAY()&gt;'Data Bank'!$AT249),1,IF('Data Bank'!$AC249=100,3,IF('Data Bank'!$AC249=0,0,2)))))</f>
        <v>2</v>
      </c>
      <c r="J208" s="177">
        <f ca="1">IF(J$1&lt;'Data Bank'!$AD249,"",IF(J$1&gt;'Data Bank'!$AT249,"",IF(AND('Data Bank'!$AC249&lt;100,TODAY()&gt;'Data Bank'!$AT249),1,IF('Data Bank'!$AC249=100,3,IF('Data Bank'!$AC249=0,0,2)))))</f>
        <v>2</v>
      </c>
      <c r="K208" s="177">
        <f ca="1">IF(K$1&lt;'Data Bank'!$AD249,"",IF(K$1&gt;'Data Bank'!$AT249,"",IF(AND('Data Bank'!$AC249&lt;100,TODAY()&gt;'Data Bank'!$AT249),1,IF('Data Bank'!$AC249=100,3,IF('Data Bank'!$AC249=0,0,2)))))</f>
        <v>2</v>
      </c>
      <c r="L208" s="177">
        <f ca="1">IF(L$1&lt;'Data Bank'!$AD249,"",IF(L$1&gt;'Data Bank'!$AT249,"",IF(AND('Data Bank'!$AC249&lt;100,TODAY()&gt;'Data Bank'!$AT249),1,IF('Data Bank'!$AC249=100,3,IF('Data Bank'!$AC249=0,0,2)))))</f>
        <v>2</v>
      </c>
      <c r="M208" s="177">
        <f ca="1">IF(M$1&lt;'Data Bank'!$AD249,"",IF(M$1&gt;'Data Bank'!$AT249,"",IF(AND('Data Bank'!$AC249&lt;100,TODAY()&gt;'Data Bank'!$AT249),1,IF('Data Bank'!$AC249=100,3,IF('Data Bank'!$AC249=0,0,2)))))</f>
        <v>2</v>
      </c>
      <c r="N208" s="177">
        <f ca="1">IF(N$1&lt;'Data Bank'!$AD249,"",IF(N$1&gt;'Data Bank'!$AT249,"",IF(AND('Data Bank'!$AC249&lt;100,TODAY()&gt;'Data Bank'!$AT249),1,IF('Data Bank'!$AC249=100,3,IF('Data Bank'!$AC249=0,0,2)))))</f>
        <v>2</v>
      </c>
      <c r="O208" s="177">
        <f ca="1">IF(O$1&lt;'Data Bank'!$AD249,"",IF(O$1&gt;'Data Bank'!$AT249,"",IF(AND('Data Bank'!$AC249&lt;100,TODAY()&gt;'Data Bank'!$AT249),1,IF('Data Bank'!$AC249=100,3,IF('Data Bank'!$AC249=0,0,2)))))</f>
        <v>2</v>
      </c>
      <c r="P208" s="177">
        <f ca="1">IF(P$1&lt;'Data Bank'!$AD249,"",IF(P$1&gt;'Data Bank'!$AT249,"",IF(AND('Data Bank'!$AC249&lt;100,TODAY()&gt;'Data Bank'!$AT249),1,IF('Data Bank'!$AC249=100,3,IF('Data Bank'!$AC249=0,0,2)))))</f>
        <v>2</v>
      </c>
      <c r="Q208" s="177">
        <f ca="1">IF(Q$1&lt;'Data Bank'!$AD249,"",IF(Q$1&gt;'Data Bank'!$AT249,"",IF(AND('Data Bank'!$AC249&lt;100,TODAY()&gt;'Data Bank'!$AT249),1,IF('Data Bank'!$AC249=100,3,IF('Data Bank'!$AC249=0,0,2)))))</f>
        <v>2</v>
      </c>
      <c r="R208" s="177">
        <f ca="1">IF(R$1&lt;'Data Bank'!$AD249,"",IF(R$1&gt;'Data Bank'!$AT249,"",IF(AND('Data Bank'!$AC249&lt;100,TODAY()&gt;'Data Bank'!$AT249),1,IF('Data Bank'!$AC249=100,3,IF('Data Bank'!$AC249=0,0,2)))))</f>
        <v>2</v>
      </c>
    </row>
    <row r="209" spans="1:18">
      <c r="A209" s="115" t="str">
        <f>'Data Bank'!E250</f>
        <v>Central Park Housing-P1</v>
      </c>
      <c r="B209" s="178">
        <f ca="1">IF(B$1&lt;'Data Bank'!$AD250,"",IF(B$1&gt;'Data Bank'!$AT250,"",IF(AND('Data Bank'!$AC250&lt;100,TODAY()&gt;'Data Bank'!$AT250),1,IF('Data Bank'!$AC250=100,3,IF('Data Bank'!$AC250=0,0,2)))))</f>
        <v>0</v>
      </c>
      <c r="C209" s="178">
        <f ca="1">IF(C$1&lt;'Data Bank'!$AD250,"",IF(C$1&gt;'Data Bank'!$AT250,"",IF(AND('Data Bank'!$AC250&lt;100,TODAY()&gt;'Data Bank'!$AT250),1,IF('Data Bank'!$AC250=100,3,IF('Data Bank'!$AC250=0,0,2)))))</f>
        <v>0</v>
      </c>
      <c r="D209" s="178">
        <f ca="1">IF(D$1&lt;'Data Bank'!$AD250,"",IF(D$1&gt;'Data Bank'!$AT250,"",IF(AND('Data Bank'!$AC250&lt;100,TODAY()&gt;'Data Bank'!$AT250),1,IF('Data Bank'!$AC250=100,3,IF('Data Bank'!$AC250=0,0,2)))))</f>
        <v>0</v>
      </c>
      <c r="E209" s="178">
        <f ca="1">IF(E$1&lt;'Data Bank'!$AD250,"",IF(E$1&gt;'Data Bank'!$AT250,"",IF(AND('Data Bank'!$AC250&lt;100,TODAY()&gt;'Data Bank'!$AT250),1,IF('Data Bank'!$AC250=100,3,IF('Data Bank'!$AC250=0,0,2)))))</f>
        <v>0</v>
      </c>
      <c r="F209" s="178">
        <f ca="1">IF(F$1&lt;'Data Bank'!$AD250,"",IF(F$1&gt;'Data Bank'!$AT250,"",IF(AND('Data Bank'!$AC250&lt;100,TODAY()&gt;'Data Bank'!$AT250),1,IF('Data Bank'!$AC250=100,3,IF('Data Bank'!$AC250=0,0,2)))))</f>
        <v>0</v>
      </c>
      <c r="G209" s="178">
        <f ca="1">IF(G$1&lt;'Data Bank'!$AD250,"",IF(G$1&gt;'Data Bank'!$AT250,"",IF(AND('Data Bank'!$AC250&lt;100,TODAY()&gt;'Data Bank'!$AT250),1,IF('Data Bank'!$AC250=100,3,IF('Data Bank'!$AC250=0,0,2)))))</f>
        <v>0</v>
      </c>
      <c r="H209" s="178">
        <f ca="1">IF(H$1&lt;'Data Bank'!$AD250,"",IF(H$1&gt;'Data Bank'!$AT250,"",IF(AND('Data Bank'!$AC250&lt;100,TODAY()&gt;'Data Bank'!$AT250),1,IF('Data Bank'!$AC250=100,3,IF('Data Bank'!$AC250=0,0,2)))))</f>
        <v>0</v>
      </c>
      <c r="I209" s="178">
        <f ca="1">IF(I$1&lt;'Data Bank'!$AD250,"",IF(I$1&gt;'Data Bank'!$AT250,"",IF(AND('Data Bank'!$AC250&lt;100,TODAY()&gt;'Data Bank'!$AT250),1,IF('Data Bank'!$AC250=100,3,IF('Data Bank'!$AC250=0,0,2)))))</f>
        <v>0</v>
      </c>
      <c r="J209" s="177">
        <f ca="1">IF(J$1&lt;'Data Bank'!$AD250,"",IF(J$1&gt;'Data Bank'!$AT250,"",IF(AND('Data Bank'!$AC250&lt;100,TODAY()&gt;'Data Bank'!$AT250),1,IF('Data Bank'!$AC250=100,3,IF('Data Bank'!$AC250=0,0,2)))))</f>
        <v>0</v>
      </c>
      <c r="K209" s="177">
        <f ca="1">IF(K$1&lt;'Data Bank'!$AD250,"",IF(K$1&gt;'Data Bank'!$AT250,"",IF(AND('Data Bank'!$AC250&lt;100,TODAY()&gt;'Data Bank'!$AT250),1,IF('Data Bank'!$AC250=100,3,IF('Data Bank'!$AC250=0,0,2)))))</f>
        <v>0</v>
      </c>
      <c r="L209" s="177">
        <f ca="1">IF(L$1&lt;'Data Bank'!$AD250,"",IF(L$1&gt;'Data Bank'!$AT250,"",IF(AND('Data Bank'!$AC250&lt;100,TODAY()&gt;'Data Bank'!$AT250),1,IF('Data Bank'!$AC250=100,3,IF('Data Bank'!$AC250=0,0,2)))))</f>
        <v>0</v>
      </c>
      <c r="M209" s="177">
        <f ca="1">IF(M$1&lt;'Data Bank'!$AD250,"",IF(M$1&gt;'Data Bank'!$AT250,"",IF(AND('Data Bank'!$AC250&lt;100,TODAY()&gt;'Data Bank'!$AT250),1,IF('Data Bank'!$AC250=100,3,IF('Data Bank'!$AC250=0,0,2)))))</f>
        <v>0</v>
      </c>
      <c r="N209" s="177">
        <f ca="1">IF(N$1&lt;'Data Bank'!$AD250,"",IF(N$1&gt;'Data Bank'!$AT250,"",IF(AND('Data Bank'!$AC250&lt;100,TODAY()&gt;'Data Bank'!$AT250),1,IF('Data Bank'!$AC250=100,3,IF('Data Bank'!$AC250=0,0,2)))))</f>
        <v>0</v>
      </c>
      <c r="O209" s="177">
        <f ca="1">IF(O$1&lt;'Data Bank'!$AD250,"",IF(O$1&gt;'Data Bank'!$AT250,"",IF(AND('Data Bank'!$AC250&lt;100,TODAY()&gt;'Data Bank'!$AT250),1,IF('Data Bank'!$AC250=100,3,IF('Data Bank'!$AC250=0,0,2)))))</f>
        <v>0</v>
      </c>
      <c r="P209" s="177">
        <f ca="1">IF(P$1&lt;'Data Bank'!$AD250,"",IF(P$1&gt;'Data Bank'!$AT250,"",IF(AND('Data Bank'!$AC250&lt;100,TODAY()&gt;'Data Bank'!$AT250),1,IF('Data Bank'!$AC250=100,3,IF('Data Bank'!$AC250=0,0,2)))))</f>
        <v>0</v>
      </c>
      <c r="Q209" s="177">
        <f ca="1">IF(Q$1&lt;'Data Bank'!$AD250,"",IF(Q$1&gt;'Data Bank'!$AT250,"",IF(AND('Data Bank'!$AC250&lt;100,TODAY()&gt;'Data Bank'!$AT250),1,IF('Data Bank'!$AC250=100,3,IF('Data Bank'!$AC250=0,0,2)))))</f>
        <v>0</v>
      </c>
      <c r="R209" s="177">
        <f ca="1">IF(R$1&lt;'Data Bank'!$AD250,"",IF(R$1&gt;'Data Bank'!$AT250,"",IF(AND('Data Bank'!$AC250&lt;100,TODAY()&gt;'Data Bank'!$AT250),1,IF('Data Bank'!$AC250=100,3,IF('Data Bank'!$AC250=0,0,2)))))</f>
        <v>0</v>
      </c>
    </row>
    <row r="210" spans="1:18">
      <c r="A210" s="115" t="str">
        <f>'Data Bank'!E251</f>
        <v>Central Park Housing-P2</v>
      </c>
      <c r="B210" s="178">
        <f ca="1">IF(B$1&lt;'Data Bank'!$AD251,"",IF(B$1&gt;'Data Bank'!$AT251,"",IF(AND('Data Bank'!$AC251&lt;100,TODAY()&gt;'Data Bank'!$AT251),1,IF('Data Bank'!$AC251=100,3,IF('Data Bank'!$AC251=0,0,2)))))</f>
        <v>0</v>
      </c>
      <c r="C210" s="178">
        <f ca="1">IF(C$1&lt;'Data Bank'!$AD251,"",IF(C$1&gt;'Data Bank'!$AT251,"",IF(AND('Data Bank'!$AC251&lt;100,TODAY()&gt;'Data Bank'!$AT251),1,IF('Data Bank'!$AC251=100,3,IF('Data Bank'!$AC251=0,0,2)))))</f>
        <v>0</v>
      </c>
      <c r="D210" s="178">
        <f ca="1">IF(D$1&lt;'Data Bank'!$AD251,"",IF(D$1&gt;'Data Bank'!$AT251,"",IF(AND('Data Bank'!$AC251&lt;100,TODAY()&gt;'Data Bank'!$AT251),1,IF('Data Bank'!$AC251=100,3,IF('Data Bank'!$AC251=0,0,2)))))</f>
        <v>0</v>
      </c>
      <c r="E210" s="178">
        <f ca="1">IF(E$1&lt;'Data Bank'!$AD251,"",IF(E$1&gt;'Data Bank'!$AT251,"",IF(AND('Data Bank'!$AC251&lt;100,TODAY()&gt;'Data Bank'!$AT251),1,IF('Data Bank'!$AC251=100,3,IF('Data Bank'!$AC251=0,0,2)))))</f>
        <v>0</v>
      </c>
      <c r="F210" s="178">
        <f ca="1">IF(F$1&lt;'Data Bank'!$AD251,"",IF(F$1&gt;'Data Bank'!$AT251,"",IF(AND('Data Bank'!$AC251&lt;100,TODAY()&gt;'Data Bank'!$AT251),1,IF('Data Bank'!$AC251=100,3,IF('Data Bank'!$AC251=0,0,2)))))</f>
        <v>0</v>
      </c>
      <c r="G210" s="178">
        <f ca="1">IF(G$1&lt;'Data Bank'!$AD251,"",IF(G$1&gt;'Data Bank'!$AT251,"",IF(AND('Data Bank'!$AC251&lt;100,TODAY()&gt;'Data Bank'!$AT251),1,IF('Data Bank'!$AC251=100,3,IF('Data Bank'!$AC251=0,0,2)))))</f>
        <v>0</v>
      </c>
      <c r="H210" s="178">
        <f ca="1">IF(H$1&lt;'Data Bank'!$AD251,"",IF(H$1&gt;'Data Bank'!$AT251,"",IF(AND('Data Bank'!$AC251&lt;100,TODAY()&gt;'Data Bank'!$AT251),1,IF('Data Bank'!$AC251=100,3,IF('Data Bank'!$AC251=0,0,2)))))</f>
        <v>0</v>
      </c>
      <c r="I210" s="178">
        <f ca="1">IF(I$1&lt;'Data Bank'!$AD251,"",IF(I$1&gt;'Data Bank'!$AT251,"",IF(AND('Data Bank'!$AC251&lt;100,TODAY()&gt;'Data Bank'!$AT251),1,IF('Data Bank'!$AC251=100,3,IF('Data Bank'!$AC251=0,0,2)))))</f>
        <v>0</v>
      </c>
      <c r="J210" s="177">
        <f ca="1">IF(J$1&lt;'Data Bank'!$AD251,"",IF(J$1&gt;'Data Bank'!$AT251,"",IF(AND('Data Bank'!$AC251&lt;100,TODAY()&gt;'Data Bank'!$AT251),1,IF('Data Bank'!$AC251=100,3,IF('Data Bank'!$AC251=0,0,2)))))</f>
        <v>0</v>
      </c>
      <c r="K210" s="177">
        <f ca="1">IF(K$1&lt;'Data Bank'!$AD251,"",IF(K$1&gt;'Data Bank'!$AT251,"",IF(AND('Data Bank'!$AC251&lt;100,TODAY()&gt;'Data Bank'!$AT251),1,IF('Data Bank'!$AC251=100,3,IF('Data Bank'!$AC251=0,0,2)))))</f>
        <v>0</v>
      </c>
      <c r="L210" s="177">
        <f ca="1">IF(L$1&lt;'Data Bank'!$AD251,"",IF(L$1&gt;'Data Bank'!$AT251,"",IF(AND('Data Bank'!$AC251&lt;100,TODAY()&gt;'Data Bank'!$AT251),1,IF('Data Bank'!$AC251=100,3,IF('Data Bank'!$AC251=0,0,2)))))</f>
        <v>0</v>
      </c>
      <c r="M210" s="177">
        <f ca="1">IF(M$1&lt;'Data Bank'!$AD251,"",IF(M$1&gt;'Data Bank'!$AT251,"",IF(AND('Data Bank'!$AC251&lt;100,TODAY()&gt;'Data Bank'!$AT251),1,IF('Data Bank'!$AC251=100,3,IF('Data Bank'!$AC251=0,0,2)))))</f>
        <v>0</v>
      </c>
      <c r="N210" s="177">
        <f ca="1">IF(N$1&lt;'Data Bank'!$AD251,"",IF(N$1&gt;'Data Bank'!$AT251,"",IF(AND('Data Bank'!$AC251&lt;100,TODAY()&gt;'Data Bank'!$AT251),1,IF('Data Bank'!$AC251=100,3,IF('Data Bank'!$AC251=0,0,2)))))</f>
        <v>0</v>
      </c>
      <c r="O210" s="177">
        <f ca="1">IF(O$1&lt;'Data Bank'!$AD251,"",IF(O$1&gt;'Data Bank'!$AT251,"",IF(AND('Data Bank'!$AC251&lt;100,TODAY()&gt;'Data Bank'!$AT251),1,IF('Data Bank'!$AC251=100,3,IF('Data Bank'!$AC251=0,0,2)))))</f>
        <v>0</v>
      </c>
      <c r="P210" s="177">
        <f ca="1">IF(P$1&lt;'Data Bank'!$AD251,"",IF(P$1&gt;'Data Bank'!$AT251,"",IF(AND('Data Bank'!$AC251&lt;100,TODAY()&gt;'Data Bank'!$AT251),1,IF('Data Bank'!$AC251=100,3,IF('Data Bank'!$AC251=0,0,2)))))</f>
        <v>0</v>
      </c>
      <c r="Q210" s="177">
        <f ca="1">IF(Q$1&lt;'Data Bank'!$AD251,"",IF(Q$1&gt;'Data Bank'!$AT251,"",IF(AND('Data Bank'!$AC251&lt;100,TODAY()&gt;'Data Bank'!$AT251),1,IF('Data Bank'!$AC251=100,3,IF('Data Bank'!$AC251=0,0,2)))))</f>
        <v>0</v>
      </c>
      <c r="R210" s="177">
        <f ca="1">IF(R$1&lt;'Data Bank'!$AD251,"",IF(R$1&gt;'Data Bank'!$AT251,"",IF(AND('Data Bank'!$AC251&lt;100,TODAY()&gt;'Data Bank'!$AT251),1,IF('Data Bank'!$AC251=100,3,IF('Data Bank'!$AC251=0,0,2)))))</f>
        <v>0</v>
      </c>
    </row>
    <row r="211" spans="1:18">
      <c r="A211" s="115" t="str">
        <f>'Data Bank'!E252</f>
        <v>Central Park Housing-P3</v>
      </c>
      <c r="B211" s="178">
        <f ca="1">IF(B$1&lt;'Data Bank'!$AD252,"",IF(B$1&gt;'Data Bank'!$AT252,"",IF(AND('Data Bank'!$AC252&lt;100,TODAY()&gt;'Data Bank'!$AT252),1,IF('Data Bank'!$AC252=100,3,IF('Data Bank'!$AC252=0,0,2)))))</f>
        <v>0</v>
      </c>
      <c r="C211" s="178">
        <f ca="1">IF(C$1&lt;'Data Bank'!$AD252,"",IF(C$1&gt;'Data Bank'!$AT252,"",IF(AND('Data Bank'!$AC252&lt;100,TODAY()&gt;'Data Bank'!$AT252),1,IF('Data Bank'!$AC252=100,3,IF('Data Bank'!$AC252=0,0,2)))))</f>
        <v>0</v>
      </c>
      <c r="D211" s="178">
        <f ca="1">IF(D$1&lt;'Data Bank'!$AD252,"",IF(D$1&gt;'Data Bank'!$AT252,"",IF(AND('Data Bank'!$AC252&lt;100,TODAY()&gt;'Data Bank'!$AT252),1,IF('Data Bank'!$AC252=100,3,IF('Data Bank'!$AC252=0,0,2)))))</f>
        <v>0</v>
      </c>
      <c r="E211" s="178">
        <f ca="1">IF(E$1&lt;'Data Bank'!$AD252,"",IF(E$1&gt;'Data Bank'!$AT252,"",IF(AND('Data Bank'!$AC252&lt;100,TODAY()&gt;'Data Bank'!$AT252),1,IF('Data Bank'!$AC252=100,3,IF('Data Bank'!$AC252=0,0,2)))))</f>
        <v>0</v>
      </c>
      <c r="F211" s="178">
        <f ca="1">IF(F$1&lt;'Data Bank'!$AD252,"",IF(F$1&gt;'Data Bank'!$AT252,"",IF(AND('Data Bank'!$AC252&lt;100,TODAY()&gt;'Data Bank'!$AT252),1,IF('Data Bank'!$AC252=100,3,IF('Data Bank'!$AC252=0,0,2)))))</f>
        <v>0</v>
      </c>
      <c r="G211" s="178">
        <f ca="1">IF(G$1&lt;'Data Bank'!$AD252,"",IF(G$1&gt;'Data Bank'!$AT252,"",IF(AND('Data Bank'!$AC252&lt;100,TODAY()&gt;'Data Bank'!$AT252),1,IF('Data Bank'!$AC252=100,3,IF('Data Bank'!$AC252=0,0,2)))))</f>
        <v>0</v>
      </c>
      <c r="H211" s="178">
        <f ca="1">IF(H$1&lt;'Data Bank'!$AD252,"",IF(H$1&gt;'Data Bank'!$AT252,"",IF(AND('Data Bank'!$AC252&lt;100,TODAY()&gt;'Data Bank'!$AT252),1,IF('Data Bank'!$AC252=100,3,IF('Data Bank'!$AC252=0,0,2)))))</f>
        <v>0</v>
      </c>
      <c r="I211" s="178">
        <f ca="1">IF(I$1&lt;'Data Bank'!$AD252,"",IF(I$1&gt;'Data Bank'!$AT252,"",IF(AND('Data Bank'!$AC252&lt;100,TODAY()&gt;'Data Bank'!$AT252),1,IF('Data Bank'!$AC252=100,3,IF('Data Bank'!$AC252=0,0,2)))))</f>
        <v>0</v>
      </c>
      <c r="J211" s="177">
        <f ca="1">IF(J$1&lt;'Data Bank'!$AD252,"",IF(J$1&gt;'Data Bank'!$AT252,"",IF(AND('Data Bank'!$AC252&lt;100,TODAY()&gt;'Data Bank'!$AT252),1,IF('Data Bank'!$AC252=100,3,IF('Data Bank'!$AC252=0,0,2)))))</f>
        <v>0</v>
      </c>
      <c r="K211" s="177">
        <f ca="1">IF(K$1&lt;'Data Bank'!$AD252,"",IF(K$1&gt;'Data Bank'!$AT252,"",IF(AND('Data Bank'!$AC252&lt;100,TODAY()&gt;'Data Bank'!$AT252),1,IF('Data Bank'!$AC252=100,3,IF('Data Bank'!$AC252=0,0,2)))))</f>
        <v>0</v>
      </c>
      <c r="L211" s="177">
        <f ca="1">IF(L$1&lt;'Data Bank'!$AD252,"",IF(L$1&gt;'Data Bank'!$AT252,"",IF(AND('Data Bank'!$AC252&lt;100,TODAY()&gt;'Data Bank'!$AT252),1,IF('Data Bank'!$AC252=100,3,IF('Data Bank'!$AC252=0,0,2)))))</f>
        <v>0</v>
      </c>
      <c r="M211" s="177">
        <f ca="1">IF(M$1&lt;'Data Bank'!$AD252,"",IF(M$1&gt;'Data Bank'!$AT252,"",IF(AND('Data Bank'!$AC252&lt;100,TODAY()&gt;'Data Bank'!$AT252),1,IF('Data Bank'!$AC252=100,3,IF('Data Bank'!$AC252=0,0,2)))))</f>
        <v>0</v>
      </c>
      <c r="N211" s="177">
        <f ca="1">IF(N$1&lt;'Data Bank'!$AD252,"",IF(N$1&gt;'Data Bank'!$AT252,"",IF(AND('Data Bank'!$AC252&lt;100,TODAY()&gt;'Data Bank'!$AT252),1,IF('Data Bank'!$AC252=100,3,IF('Data Bank'!$AC252=0,0,2)))))</f>
        <v>0</v>
      </c>
      <c r="O211" s="177">
        <f ca="1">IF(O$1&lt;'Data Bank'!$AD252,"",IF(O$1&gt;'Data Bank'!$AT252,"",IF(AND('Data Bank'!$AC252&lt;100,TODAY()&gt;'Data Bank'!$AT252),1,IF('Data Bank'!$AC252=100,3,IF('Data Bank'!$AC252=0,0,2)))))</f>
        <v>0</v>
      </c>
      <c r="P211" s="177">
        <f ca="1">IF(P$1&lt;'Data Bank'!$AD252,"",IF(P$1&gt;'Data Bank'!$AT252,"",IF(AND('Data Bank'!$AC252&lt;100,TODAY()&gt;'Data Bank'!$AT252),1,IF('Data Bank'!$AC252=100,3,IF('Data Bank'!$AC252=0,0,2)))))</f>
        <v>0</v>
      </c>
      <c r="Q211" s="177">
        <f ca="1">IF(Q$1&lt;'Data Bank'!$AD252,"",IF(Q$1&gt;'Data Bank'!$AT252,"",IF(AND('Data Bank'!$AC252&lt;100,TODAY()&gt;'Data Bank'!$AT252),1,IF('Data Bank'!$AC252=100,3,IF('Data Bank'!$AC252=0,0,2)))))</f>
        <v>0</v>
      </c>
      <c r="R211" s="177">
        <f ca="1">IF(R$1&lt;'Data Bank'!$AD252,"",IF(R$1&gt;'Data Bank'!$AT252,"",IF(AND('Data Bank'!$AC252&lt;100,TODAY()&gt;'Data Bank'!$AT252),1,IF('Data Bank'!$AC252=100,3,IF('Data Bank'!$AC252=0,0,2)))))</f>
        <v>0</v>
      </c>
    </row>
    <row r="212" spans="1:18">
      <c r="A212" s="115" t="str">
        <f>'Data Bank'!E253</f>
        <v>Chah Hadi Wala</v>
      </c>
      <c r="B212" s="178">
        <f ca="1">IF(B$1&lt;'Data Bank'!$AD253,"",IF(B$1&gt;'Data Bank'!$AT253,"",IF(AND('Data Bank'!$AC253&lt;100,TODAY()&gt;'Data Bank'!$AT253),1,IF('Data Bank'!$AC253=100,3,IF('Data Bank'!$AC253=0,0,2)))))</f>
        <v>2</v>
      </c>
      <c r="C212" s="178">
        <f ca="1">IF(C$1&lt;'Data Bank'!$AD253,"",IF(C$1&gt;'Data Bank'!$AT253,"",IF(AND('Data Bank'!$AC253&lt;100,TODAY()&gt;'Data Bank'!$AT253),1,IF('Data Bank'!$AC253=100,3,IF('Data Bank'!$AC253=0,0,2)))))</f>
        <v>2</v>
      </c>
      <c r="D212" s="178">
        <f ca="1">IF(D$1&lt;'Data Bank'!$AD253,"",IF(D$1&gt;'Data Bank'!$AT253,"",IF(AND('Data Bank'!$AC253&lt;100,TODAY()&gt;'Data Bank'!$AT253),1,IF('Data Bank'!$AC253=100,3,IF('Data Bank'!$AC253=0,0,2)))))</f>
        <v>2</v>
      </c>
      <c r="E212" s="178">
        <f ca="1">IF(E$1&lt;'Data Bank'!$AD253,"",IF(E$1&gt;'Data Bank'!$AT253,"",IF(AND('Data Bank'!$AC253&lt;100,TODAY()&gt;'Data Bank'!$AT253),1,IF('Data Bank'!$AC253=100,3,IF('Data Bank'!$AC253=0,0,2)))))</f>
        <v>2</v>
      </c>
      <c r="F212" s="178">
        <f ca="1">IF(F$1&lt;'Data Bank'!$AD253,"",IF(F$1&gt;'Data Bank'!$AT253,"",IF(AND('Data Bank'!$AC253&lt;100,TODAY()&gt;'Data Bank'!$AT253),1,IF('Data Bank'!$AC253=100,3,IF('Data Bank'!$AC253=0,0,2)))))</f>
        <v>2</v>
      </c>
      <c r="G212" s="178">
        <f ca="1">IF(G$1&lt;'Data Bank'!$AD253,"",IF(G$1&gt;'Data Bank'!$AT253,"",IF(AND('Data Bank'!$AC253&lt;100,TODAY()&gt;'Data Bank'!$AT253),1,IF('Data Bank'!$AC253=100,3,IF('Data Bank'!$AC253=0,0,2)))))</f>
        <v>2</v>
      </c>
      <c r="H212" s="178">
        <f ca="1">IF(H$1&lt;'Data Bank'!$AD253,"",IF(H$1&gt;'Data Bank'!$AT253,"",IF(AND('Data Bank'!$AC253&lt;100,TODAY()&gt;'Data Bank'!$AT253),1,IF('Data Bank'!$AC253=100,3,IF('Data Bank'!$AC253=0,0,2)))))</f>
        <v>2</v>
      </c>
      <c r="I212" s="178">
        <f ca="1">IF(I$1&lt;'Data Bank'!$AD253,"",IF(I$1&gt;'Data Bank'!$AT253,"",IF(AND('Data Bank'!$AC253&lt;100,TODAY()&gt;'Data Bank'!$AT253),1,IF('Data Bank'!$AC253=100,3,IF('Data Bank'!$AC253=0,0,2)))))</f>
        <v>2</v>
      </c>
      <c r="J212" s="177">
        <f ca="1">IF(J$1&lt;'Data Bank'!$AD253,"",IF(J$1&gt;'Data Bank'!$AT253,"",IF(AND('Data Bank'!$AC253&lt;100,TODAY()&gt;'Data Bank'!$AT253),1,IF('Data Bank'!$AC253=100,3,IF('Data Bank'!$AC253=0,0,2)))))</f>
        <v>2</v>
      </c>
      <c r="K212" s="177">
        <f ca="1">IF(K$1&lt;'Data Bank'!$AD253,"",IF(K$1&gt;'Data Bank'!$AT253,"",IF(AND('Data Bank'!$AC253&lt;100,TODAY()&gt;'Data Bank'!$AT253),1,IF('Data Bank'!$AC253=100,3,IF('Data Bank'!$AC253=0,0,2)))))</f>
        <v>2</v>
      </c>
      <c r="L212" s="177">
        <f ca="1">IF(L$1&lt;'Data Bank'!$AD253,"",IF(L$1&gt;'Data Bank'!$AT253,"",IF(AND('Data Bank'!$AC253&lt;100,TODAY()&gt;'Data Bank'!$AT253),1,IF('Data Bank'!$AC253=100,3,IF('Data Bank'!$AC253=0,0,2)))))</f>
        <v>2</v>
      </c>
      <c r="M212" s="177">
        <f ca="1">IF(M$1&lt;'Data Bank'!$AD253,"",IF(M$1&gt;'Data Bank'!$AT253,"",IF(AND('Data Bank'!$AC253&lt;100,TODAY()&gt;'Data Bank'!$AT253),1,IF('Data Bank'!$AC253=100,3,IF('Data Bank'!$AC253=0,0,2)))))</f>
        <v>2</v>
      </c>
      <c r="N212" s="177">
        <f ca="1">IF(N$1&lt;'Data Bank'!$AD253,"",IF(N$1&gt;'Data Bank'!$AT253,"",IF(AND('Data Bank'!$AC253&lt;100,TODAY()&gt;'Data Bank'!$AT253),1,IF('Data Bank'!$AC253=100,3,IF('Data Bank'!$AC253=0,0,2)))))</f>
        <v>2</v>
      </c>
      <c r="O212" s="177">
        <f ca="1">IF(O$1&lt;'Data Bank'!$AD253,"",IF(O$1&gt;'Data Bank'!$AT253,"",IF(AND('Data Bank'!$AC253&lt;100,TODAY()&gt;'Data Bank'!$AT253),1,IF('Data Bank'!$AC253=100,3,IF('Data Bank'!$AC253=0,0,2)))))</f>
        <v>2</v>
      </c>
      <c r="P212" s="177">
        <f ca="1">IF(P$1&lt;'Data Bank'!$AD253,"",IF(P$1&gt;'Data Bank'!$AT253,"",IF(AND('Data Bank'!$AC253&lt;100,TODAY()&gt;'Data Bank'!$AT253),1,IF('Data Bank'!$AC253=100,3,IF('Data Bank'!$AC253=0,0,2)))))</f>
        <v>2</v>
      </c>
      <c r="Q212" s="177">
        <f ca="1">IF(Q$1&lt;'Data Bank'!$AD253,"",IF(Q$1&gt;'Data Bank'!$AT253,"",IF(AND('Data Bank'!$AC253&lt;100,TODAY()&gt;'Data Bank'!$AT253),1,IF('Data Bank'!$AC253=100,3,IF('Data Bank'!$AC253=0,0,2)))))</f>
        <v>2</v>
      </c>
      <c r="R212" s="177">
        <f ca="1">IF(R$1&lt;'Data Bank'!$AD253,"",IF(R$1&gt;'Data Bank'!$AT253,"",IF(AND('Data Bank'!$AC253&lt;100,TODAY()&gt;'Data Bank'!$AT253),1,IF('Data Bank'!$AC253=100,3,IF('Data Bank'!$AC253=0,0,2)))))</f>
        <v>2</v>
      </c>
    </row>
    <row r="213" spans="1:18">
      <c r="A213" s="115" t="str">
        <f>'Data Bank'!E254</f>
        <v>Chak 43 NB,Ali &amp; Yousuf Park</v>
      </c>
      <c r="B213" s="178">
        <f ca="1">IF(B$1&lt;'Data Bank'!$AD254,"",IF(B$1&gt;'Data Bank'!$AT254,"",IF(AND('Data Bank'!$AC254&lt;100,TODAY()&gt;'Data Bank'!$AT254),1,IF('Data Bank'!$AC254=100,3,IF('Data Bank'!$AC254=0,0,2)))))</f>
        <v>2</v>
      </c>
      <c r="C213" s="178">
        <f ca="1">IF(C$1&lt;'Data Bank'!$AD254,"",IF(C$1&gt;'Data Bank'!$AT254,"",IF(AND('Data Bank'!$AC254&lt;100,TODAY()&gt;'Data Bank'!$AT254),1,IF('Data Bank'!$AC254=100,3,IF('Data Bank'!$AC254=0,0,2)))))</f>
        <v>2</v>
      </c>
      <c r="D213" s="178">
        <f ca="1">IF(D$1&lt;'Data Bank'!$AD254,"",IF(D$1&gt;'Data Bank'!$AT254,"",IF(AND('Data Bank'!$AC254&lt;100,TODAY()&gt;'Data Bank'!$AT254),1,IF('Data Bank'!$AC254=100,3,IF('Data Bank'!$AC254=0,0,2)))))</f>
        <v>2</v>
      </c>
      <c r="E213" s="178">
        <f ca="1">IF(E$1&lt;'Data Bank'!$AD254,"",IF(E$1&gt;'Data Bank'!$AT254,"",IF(AND('Data Bank'!$AC254&lt;100,TODAY()&gt;'Data Bank'!$AT254),1,IF('Data Bank'!$AC254=100,3,IF('Data Bank'!$AC254=0,0,2)))))</f>
        <v>2</v>
      </c>
      <c r="F213" s="178">
        <f ca="1">IF(F$1&lt;'Data Bank'!$AD254,"",IF(F$1&gt;'Data Bank'!$AT254,"",IF(AND('Data Bank'!$AC254&lt;100,TODAY()&gt;'Data Bank'!$AT254),1,IF('Data Bank'!$AC254=100,3,IF('Data Bank'!$AC254=0,0,2)))))</f>
        <v>2</v>
      </c>
      <c r="G213" s="178">
        <f ca="1">IF(G$1&lt;'Data Bank'!$AD254,"",IF(G$1&gt;'Data Bank'!$AT254,"",IF(AND('Data Bank'!$AC254&lt;100,TODAY()&gt;'Data Bank'!$AT254),1,IF('Data Bank'!$AC254=100,3,IF('Data Bank'!$AC254=0,0,2)))))</f>
        <v>2</v>
      </c>
      <c r="H213" s="178">
        <f ca="1">IF(H$1&lt;'Data Bank'!$AD254,"",IF(H$1&gt;'Data Bank'!$AT254,"",IF(AND('Data Bank'!$AC254&lt;100,TODAY()&gt;'Data Bank'!$AT254),1,IF('Data Bank'!$AC254=100,3,IF('Data Bank'!$AC254=0,0,2)))))</f>
        <v>2</v>
      </c>
      <c r="I213" s="178">
        <f ca="1">IF(I$1&lt;'Data Bank'!$AD254,"",IF(I$1&gt;'Data Bank'!$AT254,"",IF(AND('Data Bank'!$AC254&lt;100,TODAY()&gt;'Data Bank'!$AT254),1,IF('Data Bank'!$AC254=100,3,IF('Data Bank'!$AC254=0,0,2)))))</f>
        <v>2</v>
      </c>
      <c r="J213" s="177">
        <f ca="1">IF(J$1&lt;'Data Bank'!$AD254,"",IF(J$1&gt;'Data Bank'!$AT254,"",IF(AND('Data Bank'!$AC254&lt;100,TODAY()&gt;'Data Bank'!$AT254),1,IF('Data Bank'!$AC254=100,3,IF('Data Bank'!$AC254=0,0,2)))))</f>
        <v>2</v>
      </c>
      <c r="K213" s="177">
        <f ca="1">IF(K$1&lt;'Data Bank'!$AD254,"",IF(K$1&gt;'Data Bank'!$AT254,"",IF(AND('Data Bank'!$AC254&lt;100,TODAY()&gt;'Data Bank'!$AT254),1,IF('Data Bank'!$AC254=100,3,IF('Data Bank'!$AC254=0,0,2)))))</f>
        <v>2</v>
      </c>
      <c r="L213" s="177">
        <f ca="1">IF(L$1&lt;'Data Bank'!$AD254,"",IF(L$1&gt;'Data Bank'!$AT254,"",IF(AND('Data Bank'!$AC254&lt;100,TODAY()&gt;'Data Bank'!$AT254),1,IF('Data Bank'!$AC254=100,3,IF('Data Bank'!$AC254=0,0,2)))))</f>
        <v>2</v>
      </c>
      <c r="M213" s="177">
        <f ca="1">IF(M$1&lt;'Data Bank'!$AD254,"",IF(M$1&gt;'Data Bank'!$AT254,"",IF(AND('Data Bank'!$AC254&lt;100,TODAY()&gt;'Data Bank'!$AT254),1,IF('Data Bank'!$AC254=100,3,IF('Data Bank'!$AC254=0,0,2)))))</f>
        <v>2</v>
      </c>
      <c r="N213" s="177">
        <f ca="1">IF(N$1&lt;'Data Bank'!$AD254,"",IF(N$1&gt;'Data Bank'!$AT254,"",IF(AND('Data Bank'!$AC254&lt;100,TODAY()&gt;'Data Bank'!$AT254),1,IF('Data Bank'!$AC254=100,3,IF('Data Bank'!$AC254=0,0,2)))))</f>
        <v>2</v>
      </c>
      <c r="O213" s="177">
        <f ca="1">IF(O$1&lt;'Data Bank'!$AD254,"",IF(O$1&gt;'Data Bank'!$AT254,"",IF(AND('Data Bank'!$AC254&lt;100,TODAY()&gt;'Data Bank'!$AT254),1,IF('Data Bank'!$AC254=100,3,IF('Data Bank'!$AC254=0,0,2)))))</f>
        <v>2</v>
      </c>
      <c r="P213" s="177">
        <f ca="1">IF(P$1&lt;'Data Bank'!$AD254,"",IF(P$1&gt;'Data Bank'!$AT254,"",IF(AND('Data Bank'!$AC254&lt;100,TODAY()&gt;'Data Bank'!$AT254),1,IF('Data Bank'!$AC254=100,3,IF('Data Bank'!$AC254=0,0,2)))))</f>
        <v>2</v>
      </c>
      <c r="Q213" s="177">
        <f ca="1">IF(Q$1&lt;'Data Bank'!$AD254,"",IF(Q$1&gt;'Data Bank'!$AT254,"",IF(AND('Data Bank'!$AC254&lt;100,TODAY()&gt;'Data Bank'!$AT254),1,IF('Data Bank'!$AC254=100,3,IF('Data Bank'!$AC254=0,0,2)))))</f>
        <v>2</v>
      </c>
      <c r="R213" s="177">
        <f ca="1">IF(R$1&lt;'Data Bank'!$AD254,"",IF(R$1&gt;'Data Bank'!$AT254,"",IF(AND('Data Bank'!$AC254&lt;100,TODAY()&gt;'Data Bank'!$AT254),1,IF('Data Bank'!$AC254=100,3,IF('Data Bank'!$AC254=0,0,2)))))</f>
        <v>2</v>
      </c>
    </row>
    <row r="214" spans="1:18">
      <c r="A214" s="115" t="str">
        <f>'Data Bank'!E255</f>
        <v>Chak 89</v>
      </c>
      <c r="B214" s="178">
        <f ca="1">IF(B$1&lt;'Data Bank'!$AD255,"",IF(B$1&gt;'Data Bank'!$AT255,"",IF(AND('Data Bank'!$AC255&lt;100,TODAY()&gt;'Data Bank'!$AT255),1,IF('Data Bank'!$AC255=100,3,IF('Data Bank'!$AC255=0,0,2)))))</f>
        <v>2</v>
      </c>
      <c r="C214" s="178">
        <f ca="1">IF(C$1&lt;'Data Bank'!$AD255,"",IF(C$1&gt;'Data Bank'!$AT255,"",IF(AND('Data Bank'!$AC255&lt;100,TODAY()&gt;'Data Bank'!$AT255),1,IF('Data Bank'!$AC255=100,3,IF('Data Bank'!$AC255=0,0,2)))))</f>
        <v>2</v>
      </c>
      <c r="D214" s="178">
        <f ca="1">IF(D$1&lt;'Data Bank'!$AD255,"",IF(D$1&gt;'Data Bank'!$AT255,"",IF(AND('Data Bank'!$AC255&lt;100,TODAY()&gt;'Data Bank'!$AT255),1,IF('Data Bank'!$AC255=100,3,IF('Data Bank'!$AC255=0,0,2)))))</f>
        <v>2</v>
      </c>
      <c r="E214" s="178">
        <f ca="1">IF(E$1&lt;'Data Bank'!$AD255,"",IF(E$1&gt;'Data Bank'!$AT255,"",IF(AND('Data Bank'!$AC255&lt;100,TODAY()&gt;'Data Bank'!$AT255),1,IF('Data Bank'!$AC255=100,3,IF('Data Bank'!$AC255=0,0,2)))))</f>
        <v>2</v>
      </c>
      <c r="F214" s="178">
        <f ca="1">IF(F$1&lt;'Data Bank'!$AD255,"",IF(F$1&gt;'Data Bank'!$AT255,"",IF(AND('Data Bank'!$AC255&lt;100,TODAY()&gt;'Data Bank'!$AT255),1,IF('Data Bank'!$AC255=100,3,IF('Data Bank'!$AC255=0,0,2)))))</f>
        <v>2</v>
      </c>
      <c r="G214" s="178">
        <f ca="1">IF(G$1&lt;'Data Bank'!$AD255,"",IF(G$1&gt;'Data Bank'!$AT255,"",IF(AND('Data Bank'!$AC255&lt;100,TODAY()&gt;'Data Bank'!$AT255),1,IF('Data Bank'!$AC255=100,3,IF('Data Bank'!$AC255=0,0,2)))))</f>
        <v>2</v>
      </c>
      <c r="H214" s="178">
        <f ca="1">IF(H$1&lt;'Data Bank'!$AD255,"",IF(H$1&gt;'Data Bank'!$AT255,"",IF(AND('Data Bank'!$AC255&lt;100,TODAY()&gt;'Data Bank'!$AT255),1,IF('Data Bank'!$AC255=100,3,IF('Data Bank'!$AC255=0,0,2)))))</f>
        <v>2</v>
      </c>
      <c r="I214" s="178">
        <f ca="1">IF(I$1&lt;'Data Bank'!$AD255,"",IF(I$1&gt;'Data Bank'!$AT255,"",IF(AND('Data Bank'!$AC255&lt;100,TODAY()&gt;'Data Bank'!$AT255),1,IF('Data Bank'!$AC255=100,3,IF('Data Bank'!$AC255=0,0,2)))))</f>
        <v>2</v>
      </c>
      <c r="J214" s="177">
        <f ca="1">IF(J$1&lt;'Data Bank'!$AD255,"",IF(J$1&gt;'Data Bank'!$AT255,"",IF(AND('Data Bank'!$AC255&lt;100,TODAY()&gt;'Data Bank'!$AT255),1,IF('Data Bank'!$AC255=100,3,IF('Data Bank'!$AC255=0,0,2)))))</f>
        <v>2</v>
      </c>
      <c r="K214" s="177">
        <f ca="1">IF(K$1&lt;'Data Bank'!$AD255,"",IF(K$1&gt;'Data Bank'!$AT255,"",IF(AND('Data Bank'!$AC255&lt;100,TODAY()&gt;'Data Bank'!$AT255),1,IF('Data Bank'!$AC255=100,3,IF('Data Bank'!$AC255=0,0,2)))))</f>
        <v>2</v>
      </c>
      <c r="L214" s="177">
        <f ca="1">IF(L$1&lt;'Data Bank'!$AD255,"",IF(L$1&gt;'Data Bank'!$AT255,"",IF(AND('Data Bank'!$AC255&lt;100,TODAY()&gt;'Data Bank'!$AT255),1,IF('Data Bank'!$AC255=100,3,IF('Data Bank'!$AC255=0,0,2)))))</f>
        <v>2</v>
      </c>
      <c r="M214" s="177">
        <f ca="1">IF(M$1&lt;'Data Bank'!$AD255,"",IF(M$1&gt;'Data Bank'!$AT255,"",IF(AND('Data Bank'!$AC255&lt;100,TODAY()&gt;'Data Bank'!$AT255),1,IF('Data Bank'!$AC255=100,3,IF('Data Bank'!$AC255=0,0,2)))))</f>
        <v>2</v>
      </c>
      <c r="N214" s="177">
        <f ca="1">IF(N$1&lt;'Data Bank'!$AD255,"",IF(N$1&gt;'Data Bank'!$AT255,"",IF(AND('Data Bank'!$AC255&lt;100,TODAY()&gt;'Data Bank'!$AT255),1,IF('Data Bank'!$AC255=100,3,IF('Data Bank'!$AC255=0,0,2)))))</f>
        <v>2</v>
      </c>
      <c r="O214" s="177">
        <f ca="1">IF(O$1&lt;'Data Bank'!$AD255,"",IF(O$1&gt;'Data Bank'!$AT255,"",IF(AND('Data Bank'!$AC255&lt;100,TODAY()&gt;'Data Bank'!$AT255),1,IF('Data Bank'!$AC255=100,3,IF('Data Bank'!$AC255=0,0,2)))))</f>
        <v>2</v>
      </c>
      <c r="P214" s="177">
        <f ca="1">IF(P$1&lt;'Data Bank'!$AD255,"",IF(P$1&gt;'Data Bank'!$AT255,"",IF(AND('Data Bank'!$AC255&lt;100,TODAY()&gt;'Data Bank'!$AT255),1,IF('Data Bank'!$AC255=100,3,IF('Data Bank'!$AC255=0,0,2)))))</f>
        <v>2</v>
      </c>
      <c r="Q214" s="177">
        <f ca="1">IF(Q$1&lt;'Data Bank'!$AD255,"",IF(Q$1&gt;'Data Bank'!$AT255,"",IF(AND('Data Bank'!$AC255&lt;100,TODAY()&gt;'Data Bank'!$AT255),1,IF('Data Bank'!$AC255=100,3,IF('Data Bank'!$AC255=0,0,2)))))</f>
        <v>2</v>
      </c>
      <c r="R214" s="177">
        <f ca="1">IF(R$1&lt;'Data Bank'!$AD255,"",IF(R$1&gt;'Data Bank'!$AT255,"",IF(AND('Data Bank'!$AC255&lt;100,TODAY()&gt;'Data Bank'!$AT255),1,IF('Data Bank'!$AC255=100,3,IF('Data Bank'!$AC255=0,0,2)))))</f>
        <v>2</v>
      </c>
    </row>
    <row r="215" spans="1:18">
      <c r="A215" s="115" t="str">
        <f>'Data Bank'!E256</f>
        <v>Chak Akka</v>
      </c>
      <c r="B215" s="178">
        <f ca="1">IF(B$1&lt;'Data Bank'!$AD256,"",IF(B$1&gt;'Data Bank'!$AT256,"",IF(AND('Data Bank'!$AC256&lt;100,TODAY()&gt;'Data Bank'!$AT256),1,IF('Data Bank'!$AC256=100,3,IF('Data Bank'!$AC256=0,0,2)))))</f>
        <v>0</v>
      </c>
      <c r="C215" s="178">
        <f ca="1">IF(C$1&lt;'Data Bank'!$AD256,"",IF(C$1&gt;'Data Bank'!$AT256,"",IF(AND('Data Bank'!$AC256&lt;100,TODAY()&gt;'Data Bank'!$AT256),1,IF('Data Bank'!$AC256=100,3,IF('Data Bank'!$AC256=0,0,2)))))</f>
        <v>0</v>
      </c>
      <c r="D215" s="178">
        <f ca="1">IF(D$1&lt;'Data Bank'!$AD256,"",IF(D$1&gt;'Data Bank'!$AT256,"",IF(AND('Data Bank'!$AC256&lt;100,TODAY()&gt;'Data Bank'!$AT256),1,IF('Data Bank'!$AC256=100,3,IF('Data Bank'!$AC256=0,0,2)))))</f>
        <v>0</v>
      </c>
      <c r="E215" s="178">
        <f ca="1">IF(E$1&lt;'Data Bank'!$AD256,"",IF(E$1&gt;'Data Bank'!$AT256,"",IF(AND('Data Bank'!$AC256&lt;100,TODAY()&gt;'Data Bank'!$AT256),1,IF('Data Bank'!$AC256=100,3,IF('Data Bank'!$AC256=0,0,2)))))</f>
        <v>0</v>
      </c>
      <c r="F215" s="178">
        <f ca="1">IF(F$1&lt;'Data Bank'!$AD256,"",IF(F$1&gt;'Data Bank'!$AT256,"",IF(AND('Data Bank'!$AC256&lt;100,TODAY()&gt;'Data Bank'!$AT256),1,IF('Data Bank'!$AC256=100,3,IF('Data Bank'!$AC256=0,0,2)))))</f>
        <v>0</v>
      </c>
      <c r="G215" s="178">
        <f ca="1">IF(G$1&lt;'Data Bank'!$AD256,"",IF(G$1&gt;'Data Bank'!$AT256,"",IF(AND('Data Bank'!$AC256&lt;100,TODAY()&gt;'Data Bank'!$AT256),1,IF('Data Bank'!$AC256=100,3,IF('Data Bank'!$AC256=0,0,2)))))</f>
        <v>0</v>
      </c>
      <c r="H215" s="178">
        <f ca="1">IF(H$1&lt;'Data Bank'!$AD256,"",IF(H$1&gt;'Data Bank'!$AT256,"",IF(AND('Data Bank'!$AC256&lt;100,TODAY()&gt;'Data Bank'!$AT256),1,IF('Data Bank'!$AC256=100,3,IF('Data Bank'!$AC256=0,0,2)))))</f>
        <v>0</v>
      </c>
      <c r="I215" s="178">
        <f ca="1">IF(I$1&lt;'Data Bank'!$AD256,"",IF(I$1&gt;'Data Bank'!$AT256,"",IF(AND('Data Bank'!$AC256&lt;100,TODAY()&gt;'Data Bank'!$AT256),1,IF('Data Bank'!$AC256=100,3,IF('Data Bank'!$AC256=0,0,2)))))</f>
        <v>0</v>
      </c>
      <c r="J215" s="177">
        <f ca="1">IF(J$1&lt;'Data Bank'!$AD256,"",IF(J$1&gt;'Data Bank'!$AT256,"",IF(AND('Data Bank'!$AC256&lt;100,TODAY()&gt;'Data Bank'!$AT256),1,IF('Data Bank'!$AC256=100,3,IF('Data Bank'!$AC256=0,0,2)))))</f>
        <v>0</v>
      </c>
      <c r="K215" s="177">
        <f ca="1">IF(K$1&lt;'Data Bank'!$AD256,"",IF(K$1&gt;'Data Bank'!$AT256,"",IF(AND('Data Bank'!$AC256&lt;100,TODAY()&gt;'Data Bank'!$AT256),1,IF('Data Bank'!$AC256=100,3,IF('Data Bank'!$AC256=0,0,2)))))</f>
        <v>0</v>
      </c>
      <c r="L215" s="177">
        <f ca="1">IF(L$1&lt;'Data Bank'!$AD256,"",IF(L$1&gt;'Data Bank'!$AT256,"",IF(AND('Data Bank'!$AC256&lt;100,TODAY()&gt;'Data Bank'!$AT256),1,IF('Data Bank'!$AC256=100,3,IF('Data Bank'!$AC256=0,0,2)))))</f>
        <v>0</v>
      </c>
      <c r="M215" s="177">
        <f ca="1">IF(M$1&lt;'Data Bank'!$AD256,"",IF(M$1&gt;'Data Bank'!$AT256,"",IF(AND('Data Bank'!$AC256&lt;100,TODAY()&gt;'Data Bank'!$AT256),1,IF('Data Bank'!$AC256=100,3,IF('Data Bank'!$AC256=0,0,2)))))</f>
        <v>0</v>
      </c>
      <c r="N215" s="177">
        <f ca="1">IF(N$1&lt;'Data Bank'!$AD256,"",IF(N$1&gt;'Data Bank'!$AT256,"",IF(AND('Data Bank'!$AC256&lt;100,TODAY()&gt;'Data Bank'!$AT256),1,IF('Data Bank'!$AC256=100,3,IF('Data Bank'!$AC256=0,0,2)))))</f>
        <v>0</v>
      </c>
      <c r="O215" s="177">
        <f ca="1">IF(O$1&lt;'Data Bank'!$AD256,"",IF(O$1&gt;'Data Bank'!$AT256,"",IF(AND('Data Bank'!$AC256&lt;100,TODAY()&gt;'Data Bank'!$AT256),1,IF('Data Bank'!$AC256=100,3,IF('Data Bank'!$AC256=0,0,2)))))</f>
        <v>0</v>
      </c>
      <c r="P215" s="177">
        <f ca="1">IF(P$1&lt;'Data Bank'!$AD256,"",IF(P$1&gt;'Data Bank'!$AT256,"",IF(AND('Data Bank'!$AC256&lt;100,TODAY()&gt;'Data Bank'!$AT256),1,IF('Data Bank'!$AC256=100,3,IF('Data Bank'!$AC256=0,0,2)))))</f>
        <v>0</v>
      </c>
      <c r="Q215" s="177">
        <f ca="1">IF(Q$1&lt;'Data Bank'!$AD256,"",IF(Q$1&gt;'Data Bank'!$AT256,"",IF(AND('Data Bank'!$AC256&lt;100,TODAY()&gt;'Data Bank'!$AT256),1,IF('Data Bank'!$AC256=100,3,IF('Data Bank'!$AC256=0,0,2)))))</f>
        <v>0</v>
      </c>
      <c r="R215" s="177">
        <f ca="1">IF(R$1&lt;'Data Bank'!$AD256,"",IF(R$1&gt;'Data Bank'!$AT256,"",IF(AND('Data Bank'!$AC256&lt;100,TODAY()&gt;'Data Bank'!$AT256),1,IF('Data Bank'!$AC256=100,3,IF('Data Bank'!$AC256=0,0,2)))))</f>
        <v>0</v>
      </c>
    </row>
    <row r="216" spans="1:18">
      <c r="A216" s="115" t="str">
        <f>'Data Bank'!E257</f>
        <v>Chak Doulat</v>
      </c>
      <c r="B216" s="178">
        <f ca="1">IF(B$1&lt;'Data Bank'!$AD257,"",IF(B$1&gt;'Data Bank'!$AT257,"",IF(AND('Data Bank'!$AC257&lt;100,TODAY()&gt;'Data Bank'!$AT257),1,IF('Data Bank'!$AC257=100,3,IF('Data Bank'!$AC257=0,0,2)))))</f>
        <v>0</v>
      </c>
      <c r="C216" s="178">
        <f ca="1">IF(C$1&lt;'Data Bank'!$AD257,"",IF(C$1&gt;'Data Bank'!$AT257,"",IF(AND('Data Bank'!$AC257&lt;100,TODAY()&gt;'Data Bank'!$AT257),1,IF('Data Bank'!$AC257=100,3,IF('Data Bank'!$AC257=0,0,2)))))</f>
        <v>0</v>
      </c>
      <c r="D216" s="178">
        <f ca="1">IF(D$1&lt;'Data Bank'!$AD257,"",IF(D$1&gt;'Data Bank'!$AT257,"",IF(AND('Data Bank'!$AC257&lt;100,TODAY()&gt;'Data Bank'!$AT257),1,IF('Data Bank'!$AC257=100,3,IF('Data Bank'!$AC257=0,0,2)))))</f>
        <v>0</v>
      </c>
      <c r="E216" s="178">
        <f ca="1">IF(E$1&lt;'Data Bank'!$AD257,"",IF(E$1&gt;'Data Bank'!$AT257,"",IF(AND('Data Bank'!$AC257&lt;100,TODAY()&gt;'Data Bank'!$AT257),1,IF('Data Bank'!$AC257=100,3,IF('Data Bank'!$AC257=0,0,2)))))</f>
        <v>0</v>
      </c>
      <c r="F216" s="178">
        <f ca="1">IF(F$1&lt;'Data Bank'!$AD257,"",IF(F$1&gt;'Data Bank'!$AT257,"",IF(AND('Data Bank'!$AC257&lt;100,TODAY()&gt;'Data Bank'!$AT257),1,IF('Data Bank'!$AC257=100,3,IF('Data Bank'!$AC257=0,0,2)))))</f>
        <v>0</v>
      </c>
      <c r="G216" s="178">
        <f ca="1">IF(G$1&lt;'Data Bank'!$AD257,"",IF(G$1&gt;'Data Bank'!$AT257,"",IF(AND('Data Bank'!$AC257&lt;100,TODAY()&gt;'Data Bank'!$AT257),1,IF('Data Bank'!$AC257=100,3,IF('Data Bank'!$AC257=0,0,2)))))</f>
        <v>0</v>
      </c>
      <c r="H216" s="178">
        <f ca="1">IF(H$1&lt;'Data Bank'!$AD257,"",IF(H$1&gt;'Data Bank'!$AT257,"",IF(AND('Data Bank'!$AC257&lt;100,TODAY()&gt;'Data Bank'!$AT257),1,IF('Data Bank'!$AC257=100,3,IF('Data Bank'!$AC257=0,0,2)))))</f>
        <v>0</v>
      </c>
      <c r="I216" s="178">
        <f ca="1">IF(I$1&lt;'Data Bank'!$AD257,"",IF(I$1&gt;'Data Bank'!$AT257,"",IF(AND('Data Bank'!$AC257&lt;100,TODAY()&gt;'Data Bank'!$AT257),1,IF('Data Bank'!$AC257=100,3,IF('Data Bank'!$AC257=0,0,2)))))</f>
        <v>0</v>
      </c>
      <c r="J216" s="177">
        <f ca="1">IF(J$1&lt;'Data Bank'!$AD257,"",IF(J$1&gt;'Data Bank'!$AT257,"",IF(AND('Data Bank'!$AC257&lt;100,TODAY()&gt;'Data Bank'!$AT257),1,IF('Data Bank'!$AC257=100,3,IF('Data Bank'!$AC257=0,0,2)))))</f>
        <v>0</v>
      </c>
      <c r="K216" s="177">
        <f ca="1">IF(K$1&lt;'Data Bank'!$AD257,"",IF(K$1&gt;'Data Bank'!$AT257,"",IF(AND('Data Bank'!$AC257&lt;100,TODAY()&gt;'Data Bank'!$AT257),1,IF('Data Bank'!$AC257=100,3,IF('Data Bank'!$AC257=0,0,2)))))</f>
        <v>0</v>
      </c>
      <c r="L216" s="177">
        <f ca="1">IF(L$1&lt;'Data Bank'!$AD257,"",IF(L$1&gt;'Data Bank'!$AT257,"",IF(AND('Data Bank'!$AC257&lt;100,TODAY()&gt;'Data Bank'!$AT257),1,IF('Data Bank'!$AC257=100,3,IF('Data Bank'!$AC257=0,0,2)))))</f>
        <v>0</v>
      </c>
      <c r="M216" s="177">
        <f ca="1">IF(M$1&lt;'Data Bank'!$AD257,"",IF(M$1&gt;'Data Bank'!$AT257,"",IF(AND('Data Bank'!$AC257&lt;100,TODAY()&gt;'Data Bank'!$AT257),1,IF('Data Bank'!$AC257=100,3,IF('Data Bank'!$AC257=0,0,2)))))</f>
        <v>0</v>
      </c>
      <c r="N216" s="177">
        <f ca="1">IF(N$1&lt;'Data Bank'!$AD257,"",IF(N$1&gt;'Data Bank'!$AT257,"",IF(AND('Data Bank'!$AC257&lt;100,TODAY()&gt;'Data Bank'!$AT257),1,IF('Data Bank'!$AC257=100,3,IF('Data Bank'!$AC257=0,0,2)))))</f>
        <v>0</v>
      </c>
      <c r="O216" s="177">
        <f ca="1">IF(O$1&lt;'Data Bank'!$AD257,"",IF(O$1&gt;'Data Bank'!$AT257,"",IF(AND('Data Bank'!$AC257&lt;100,TODAY()&gt;'Data Bank'!$AT257),1,IF('Data Bank'!$AC257=100,3,IF('Data Bank'!$AC257=0,0,2)))))</f>
        <v>0</v>
      </c>
      <c r="P216" s="177">
        <f ca="1">IF(P$1&lt;'Data Bank'!$AD257,"",IF(P$1&gt;'Data Bank'!$AT257,"",IF(AND('Data Bank'!$AC257&lt;100,TODAY()&gt;'Data Bank'!$AT257),1,IF('Data Bank'!$AC257=100,3,IF('Data Bank'!$AC257=0,0,2)))))</f>
        <v>0</v>
      </c>
      <c r="Q216" s="177">
        <f ca="1">IF(Q$1&lt;'Data Bank'!$AD257,"",IF(Q$1&gt;'Data Bank'!$AT257,"",IF(AND('Data Bank'!$AC257&lt;100,TODAY()&gt;'Data Bank'!$AT257),1,IF('Data Bank'!$AC257=100,3,IF('Data Bank'!$AC257=0,0,2)))))</f>
        <v>0</v>
      </c>
      <c r="R216" s="177">
        <f ca="1">IF(R$1&lt;'Data Bank'!$AD257,"",IF(R$1&gt;'Data Bank'!$AT257,"",IF(AND('Data Bank'!$AC257&lt;100,TODAY()&gt;'Data Bank'!$AT257),1,IF('Data Bank'!$AC257=100,3,IF('Data Bank'!$AC257=0,0,2)))))</f>
        <v>0</v>
      </c>
    </row>
    <row r="217" spans="1:18">
      <c r="A217" s="115" t="str">
        <f>'Data Bank'!E258</f>
        <v>Chak Hafizan</v>
      </c>
      <c r="B217" s="178">
        <f ca="1">IF(B$1&lt;'Data Bank'!$AD258,"",IF(B$1&gt;'Data Bank'!$AT258,"",IF(AND('Data Bank'!$AC258&lt;100,TODAY()&gt;'Data Bank'!$AT258),1,IF('Data Bank'!$AC258=100,3,IF('Data Bank'!$AC258=0,0,2)))))</f>
        <v>0</v>
      </c>
      <c r="C217" s="178">
        <f ca="1">IF(C$1&lt;'Data Bank'!$AD258,"",IF(C$1&gt;'Data Bank'!$AT258,"",IF(AND('Data Bank'!$AC258&lt;100,TODAY()&gt;'Data Bank'!$AT258),1,IF('Data Bank'!$AC258=100,3,IF('Data Bank'!$AC258=0,0,2)))))</f>
        <v>0</v>
      </c>
      <c r="D217" s="178">
        <f ca="1">IF(D$1&lt;'Data Bank'!$AD258,"",IF(D$1&gt;'Data Bank'!$AT258,"",IF(AND('Data Bank'!$AC258&lt;100,TODAY()&gt;'Data Bank'!$AT258),1,IF('Data Bank'!$AC258=100,3,IF('Data Bank'!$AC258=0,0,2)))))</f>
        <v>0</v>
      </c>
      <c r="E217" s="178">
        <f ca="1">IF(E$1&lt;'Data Bank'!$AD258,"",IF(E$1&gt;'Data Bank'!$AT258,"",IF(AND('Data Bank'!$AC258&lt;100,TODAY()&gt;'Data Bank'!$AT258),1,IF('Data Bank'!$AC258=100,3,IF('Data Bank'!$AC258=0,0,2)))))</f>
        <v>0</v>
      </c>
      <c r="F217" s="178">
        <f ca="1">IF(F$1&lt;'Data Bank'!$AD258,"",IF(F$1&gt;'Data Bank'!$AT258,"",IF(AND('Data Bank'!$AC258&lt;100,TODAY()&gt;'Data Bank'!$AT258),1,IF('Data Bank'!$AC258=100,3,IF('Data Bank'!$AC258=0,0,2)))))</f>
        <v>0</v>
      </c>
      <c r="G217" s="178">
        <f ca="1">IF(G$1&lt;'Data Bank'!$AD258,"",IF(G$1&gt;'Data Bank'!$AT258,"",IF(AND('Data Bank'!$AC258&lt;100,TODAY()&gt;'Data Bank'!$AT258),1,IF('Data Bank'!$AC258=100,3,IF('Data Bank'!$AC258=0,0,2)))))</f>
        <v>0</v>
      </c>
      <c r="H217" s="178">
        <f ca="1">IF(H$1&lt;'Data Bank'!$AD258,"",IF(H$1&gt;'Data Bank'!$AT258,"",IF(AND('Data Bank'!$AC258&lt;100,TODAY()&gt;'Data Bank'!$AT258),1,IF('Data Bank'!$AC258=100,3,IF('Data Bank'!$AC258=0,0,2)))))</f>
        <v>0</v>
      </c>
      <c r="I217" s="178">
        <f ca="1">IF(I$1&lt;'Data Bank'!$AD258,"",IF(I$1&gt;'Data Bank'!$AT258,"",IF(AND('Data Bank'!$AC258&lt;100,TODAY()&gt;'Data Bank'!$AT258),1,IF('Data Bank'!$AC258=100,3,IF('Data Bank'!$AC258=0,0,2)))))</f>
        <v>0</v>
      </c>
      <c r="J217" s="177">
        <f ca="1">IF(J$1&lt;'Data Bank'!$AD258,"",IF(J$1&gt;'Data Bank'!$AT258,"",IF(AND('Data Bank'!$AC258&lt;100,TODAY()&gt;'Data Bank'!$AT258),1,IF('Data Bank'!$AC258=100,3,IF('Data Bank'!$AC258=0,0,2)))))</f>
        <v>0</v>
      </c>
      <c r="K217" s="177">
        <f ca="1">IF(K$1&lt;'Data Bank'!$AD258,"",IF(K$1&gt;'Data Bank'!$AT258,"",IF(AND('Data Bank'!$AC258&lt;100,TODAY()&gt;'Data Bank'!$AT258),1,IF('Data Bank'!$AC258=100,3,IF('Data Bank'!$AC258=0,0,2)))))</f>
        <v>0</v>
      </c>
      <c r="L217" s="177">
        <f ca="1">IF(L$1&lt;'Data Bank'!$AD258,"",IF(L$1&gt;'Data Bank'!$AT258,"",IF(AND('Data Bank'!$AC258&lt;100,TODAY()&gt;'Data Bank'!$AT258),1,IF('Data Bank'!$AC258=100,3,IF('Data Bank'!$AC258=0,0,2)))))</f>
        <v>0</v>
      </c>
      <c r="M217" s="177">
        <f ca="1">IF(M$1&lt;'Data Bank'!$AD258,"",IF(M$1&gt;'Data Bank'!$AT258,"",IF(AND('Data Bank'!$AC258&lt;100,TODAY()&gt;'Data Bank'!$AT258),1,IF('Data Bank'!$AC258=100,3,IF('Data Bank'!$AC258=0,0,2)))))</f>
        <v>0</v>
      </c>
      <c r="N217" s="177">
        <f ca="1">IF(N$1&lt;'Data Bank'!$AD258,"",IF(N$1&gt;'Data Bank'!$AT258,"",IF(AND('Data Bank'!$AC258&lt;100,TODAY()&gt;'Data Bank'!$AT258),1,IF('Data Bank'!$AC258=100,3,IF('Data Bank'!$AC258=0,0,2)))))</f>
        <v>0</v>
      </c>
      <c r="O217" s="177">
        <f ca="1">IF(O$1&lt;'Data Bank'!$AD258,"",IF(O$1&gt;'Data Bank'!$AT258,"",IF(AND('Data Bank'!$AC258&lt;100,TODAY()&gt;'Data Bank'!$AT258),1,IF('Data Bank'!$AC258=100,3,IF('Data Bank'!$AC258=0,0,2)))))</f>
        <v>0</v>
      </c>
      <c r="P217" s="177">
        <f ca="1">IF(P$1&lt;'Data Bank'!$AD258,"",IF(P$1&gt;'Data Bank'!$AT258,"",IF(AND('Data Bank'!$AC258&lt;100,TODAY()&gt;'Data Bank'!$AT258),1,IF('Data Bank'!$AC258=100,3,IF('Data Bank'!$AC258=0,0,2)))))</f>
        <v>0</v>
      </c>
      <c r="Q217" s="177">
        <f ca="1">IF(Q$1&lt;'Data Bank'!$AD258,"",IF(Q$1&gt;'Data Bank'!$AT258,"",IF(AND('Data Bank'!$AC258&lt;100,TODAY()&gt;'Data Bank'!$AT258),1,IF('Data Bank'!$AC258=100,3,IF('Data Bank'!$AC258=0,0,2)))))</f>
        <v>0</v>
      </c>
      <c r="R217" s="177">
        <f ca="1">IF(R$1&lt;'Data Bank'!$AD258,"",IF(R$1&gt;'Data Bank'!$AT258,"",IF(AND('Data Bank'!$AC258&lt;100,TODAY()&gt;'Data Bank'!$AT258),1,IF('Data Bank'!$AC258=100,3,IF('Data Bank'!$AC258=0,0,2)))))</f>
        <v>0</v>
      </c>
    </row>
    <row r="218" spans="1:18">
      <c r="A218" s="115" t="str">
        <f>'Data Bank'!E259</f>
        <v>Chal Jamal</v>
      </c>
      <c r="B218" s="178">
        <f ca="1">IF(B$1&lt;'Data Bank'!$AD259,"",IF(B$1&gt;'Data Bank'!$AT259,"",IF(AND('Data Bank'!$AC259&lt;100,TODAY()&gt;'Data Bank'!$AT259),1,IF('Data Bank'!$AC259=100,3,IF('Data Bank'!$AC259=0,0,2)))))</f>
        <v>0</v>
      </c>
      <c r="C218" s="178">
        <f ca="1">IF(C$1&lt;'Data Bank'!$AD259,"",IF(C$1&gt;'Data Bank'!$AT259,"",IF(AND('Data Bank'!$AC259&lt;100,TODAY()&gt;'Data Bank'!$AT259),1,IF('Data Bank'!$AC259=100,3,IF('Data Bank'!$AC259=0,0,2)))))</f>
        <v>0</v>
      </c>
      <c r="D218" s="178">
        <f ca="1">IF(D$1&lt;'Data Bank'!$AD259,"",IF(D$1&gt;'Data Bank'!$AT259,"",IF(AND('Data Bank'!$AC259&lt;100,TODAY()&gt;'Data Bank'!$AT259),1,IF('Data Bank'!$AC259=100,3,IF('Data Bank'!$AC259=0,0,2)))))</f>
        <v>0</v>
      </c>
      <c r="E218" s="178">
        <f ca="1">IF(E$1&lt;'Data Bank'!$AD259,"",IF(E$1&gt;'Data Bank'!$AT259,"",IF(AND('Data Bank'!$AC259&lt;100,TODAY()&gt;'Data Bank'!$AT259),1,IF('Data Bank'!$AC259=100,3,IF('Data Bank'!$AC259=0,0,2)))))</f>
        <v>0</v>
      </c>
      <c r="F218" s="178">
        <f ca="1">IF(F$1&lt;'Data Bank'!$AD259,"",IF(F$1&gt;'Data Bank'!$AT259,"",IF(AND('Data Bank'!$AC259&lt;100,TODAY()&gt;'Data Bank'!$AT259),1,IF('Data Bank'!$AC259=100,3,IF('Data Bank'!$AC259=0,0,2)))))</f>
        <v>0</v>
      </c>
      <c r="G218" s="178">
        <f ca="1">IF(G$1&lt;'Data Bank'!$AD259,"",IF(G$1&gt;'Data Bank'!$AT259,"",IF(AND('Data Bank'!$AC259&lt;100,TODAY()&gt;'Data Bank'!$AT259),1,IF('Data Bank'!$AC259=100,3,IF('Data Bank'!$AC259=0,0,2)))))</f>
        <v>0</v>
      </c>
      <c r="H218" s="178">
        <f ca="1">IF(H$1&lt;'Data Bank'!$AD259,"",IF(H$1&gt;'Data Bank'!$AT259,"",IF(AND('Data Bank'!$AC259&lt;100,TODAY()&gt;'Data Bank'!$AT259),1,IF('Data Bank'!$AC259=100,3,IF('Data Bank'!$AC259=0,0,2)))))</f>
        <v>0</v>
      </c>
      <c r="I218" s="178">
        <f ca="1">IF(I$1&lt;'Data Bank'!$AD259,"",IF(I$1&gt;'Data Bank'!$AT259,"",IF(AND('Data Bank'!$AC259&lt;100,TODAY()&gt;'Data Bank'!$AT259),1,IF('Data Bank'!$AC259=100,3,IF('Data Bank'!$AC259=0,0,2)))))</f>
        <v>0</v>
      </c>
      <c r="J218" s="177">
        <f ca="1">IF(J$1&lt;'Data Bank'!$AD259,"",IF(J$1&gt;'Data Bank'!$AT259,"",IF(AND('Data Bank'!$AC259&lt;100,TODAY()&gt;'Data Bank'!$AT259),1,IF('Data Bank'!$AC259=100,3,IF('Data Bank'!$AC259=0,0,2)))))</f>
        <v>0</v>
      </c>
      <c r="K218" s="177">
        <f ca="1">IF(K$1&lt;'Data Bank'!$AD259,"",IF(K$1&gt;'Data Bank'!$AT259,"",IF(AND('Data Bank'!$AC259&lt;100,TODAY()&gt;'Data Bank'!$AT259),1,IF('Data Bank'!$AC259=100,3,IF('Data Bank'!$AC259=0,0,2)))))</f>
        <v>0</v>
      </c>
      <c r="L218" s="177">
        <f ca="1">IF(L$1&lt;'Data Bank'!$AD259,"",IF(L$1&gt;'Data Bank'!$AT259,"",IF(AND('Data Bank'!$AC259&lt;100,TODAY()&gt;'Data Bank'!$AT259),1,IF('Data Bank'!$AC259=100,3,IF('Data Bank'!$AC259=0,0,2)))))</f>
        <v>0</v>
      </c>
      <c r="M218" s="177">
        <f ca="1">IF(M$1&lt;'Data Bank'!$AD259,"",IF(M$1&gt;'Data Bank'!$AT259,"",IF(AND('Data Bank'!$AC259&lt;100,TODAY()&gt;'Data Bank'!$AT259),1,IF('Data Bank'!$AC259=100,3,IF('Data Bank'!$AC259=0,0,2)))))</f>
        <v>0</v>
      </c>
      <c r="N218" s="177">
        <f ca="1">IF(N$1&lt;'Data Bank'!$AD259,"",IF(N$1&gt;'Data Bank'!$AT259,"",IF(AND('Data Bank'!$AC259&lt;100,TODAY()&gt;'Data Bank'!$AT259),1,IF('Data Bank'!$AC259=100,3,IF('Data Bank'!$AC259=0,0,2)))))</f>
        <v>0</v>
      </c>
      <c r="O218" s="177">
        <f ca="1">IF(O$1&lt;'Data Bank'!$AD259,"",IF(O$1&gt;'Data Bank'!$AT259,"",IF(AND('Data Bank'!$AC259&lt;100,TODAY()&gt;'Data Bank'!$AT259),1,IF('Data Bank'!$AC259=100,3,IF('Data Bank'!$AC259=0,0,2)))))</f>
        <v>0</v>
      </c>
      <c r="P218" s="177">
        <f ca="1">IF(P$1&lt;'Data Bank'!$AD259,"",IF(P$1&gt;'Data Bank'!$AT259,"",IF(AND('Data Bank'!$AC259&lt;100,TODAY()&gt;'Data Bank'!$AT259),1,IF('Data Bank'!$AC259=100,3,IF('Data Bank'!$AC259=0,0,2)))))</f>
        <v>0</v>
      </c>
      <c r="Q218" s="177">
        <f ca="1">IF(Q$1&lt;'Data Bank'!$AD259,"",IF(Q$1&gt;'Data Bank'!$AT259,"",IF(AND('Data Bank'!$AC259&lt;100,TODAY()&gt;'Data Bank'!$AT259),1,IF('Data Bank'!$AC259=100,3,IF('Data Bank'!$AC259=0,0,2)))))</f>
        <v>0</v>
      </c>
      <c r="R218" s="177">
        <f ca="1">IF(R$1&lt;'Data Bank'!$AD259,"",IF(R$1&gt;'Data Bank'!$AT259,"",IF(AND('Data Bank'!$AC259&lt;100,TODAY()&gt;'Data Bank'!$AT259),1,IF('Data Bank'!$AC259=100,3,IF('Data Bank'!$AC259=0,0,2)))))</f>
        <v>0</v>
      </c>
    </row>
    <row r="219" spans="1:18">
      <c r="A219" s="115" t="str">
        <f>'Data Bank'!E260</f>
        <v>Qazipura_Qadirabad Srndg Area</v>
      </c>
      <c r="B219" s="178">
        <f ca="1">IF(B$1&lt;'Data Bank'!$AD260,"",IF(B$1&gt;'Data Bank'!$AT260,"",IF(AND('Data Bank'!$AC260&lt;100,TODAY()&gt;'Data Bank'!$AT260),1,IF('Data Bank'!$AC260=100,3,IF('Data Bank'!$AC260=0,0,2)))))</f>
        <v>0</v>
      </c>
      <c r="C219" s="178">
        <f ca="1">IF(C$1&lt;'Data Bank'!$AD260,"",IF(C$1&gt;'Data Bank'!$AT260,"",IF(AND('Data Bank'!$AC260&lt;100,TODAY()&gt;'Data Bank'!$AT260),1,IF('Data Bank'!$AC260=100,3,IF('Data Bank'!$AC260=0,0,2)))))</f>
        <v>0</v>
      </c>
      <c r="D219" s="178">
        <f ca="1">IF(D$1&lt;'Data Bank'!$AD260,"",IF(D$1&gt;'Data Bank'!$AT260,"",IF(AND('Data Bank'!$AC260&lt;100,TODAY()&gt;'Data Bank'!$AT260),1,IF('Data Bank'!$AC260=100,3,IF('Data Bank'!$AC260=0,0,2)))))</f>
        <v>0</v>
      </c>
      <c r="E219" s="178">
        <f ca="1">IF(E$1&lt;'Data Bank'!$AD260,"",IF(E$1&gt;'Data Bank'!$AT260,"",IF(AND('Data Bank'!$AC260&lt;100,TODAY()&gt;'Data Bank'!$AT260),1,IF('Data Bank'!$AC260=100,3,IF('Data Bank'!$AC260=0,0,2)))))</f>
        <v>0</v>
      </c>
      <c r="F219" s="178">
        <f ca="1">IF(F$1&lt;'Data Bank'!$AD260,"",IF(F$1&gt;'Data Bank'!$AT260,"",IF(AND('Data Bank'!$AC260&lt;100,TODAY()&gt;'Data Bank'!$AT260),1,IF('Data Bank'!$AC260=100,3,IF('Data Bank'!$AC260=0,0,2)))))</f>
        <v>0</v>
      </c>
      <c r="G219" s="178">
        <f ca="1">IF(G$1&lt;'Data Bank'!$AD260,"",IF(G$1&gt;'Data Bank'!$AT260,"",IF(AND('Data Bank'!$AC260&lt;100,TODAY()&gt;'Data Bank'!$AT260),1,IF('Data Bank'!$AC260=100,3,IF('Data Bank'!$AC260=0,0,2)))))</f>
        <v>0</v>
      </c>
      <c r="H219" s="178">
        <f ca="1">IF(H$1&lt;'Data Bank'!$AD260,"",IF(H$1&gt;'Data Bank'!$AT260,"",IF(AND('Data Bank'!$AC260&lt;100,TODAY()&gt;'Data Bank'!$AT260),1,IF('Data Bank'!$AC260=100,3,IF('Data Bank'!$AC260=0,0,2)))))</f>
        <v>0</v>
      </c>
      <c r="I219" s="178">
        <f ca="1">IF(I$1&lt;'Data Bank'!$AD260,"",IF(I$1&gt;'Data Bank'!$AT260,"",IF(AND('Data Bank'!$AC260&lt;100,TODAY()&gt;'Data Bank'!$AT260),1,IF('Data Bank'!$AC260=100,3,IF('Data Bank'!$AC260=0,0,2)))))</f>
        <v>0</v>
      </c>
      <c r="J219" s="177" t="str">
        <f ca="1">IF(J$1&lt;'Data Bank'!$AD260,"",IF(J$1&gt;'Data Bank'!$AT260,"",IF(AND('Data Bank'!$AC260&lt;100,TODAY()&gt;'Data Bank'!$AT260),1,IF('Data Bank'!$AC260=100,3,IF('Data Bank'!$AC260=0,0,2)))))</f>
        <v/>
      </c>
      <c r="K219" s="177" t="str">
        <f ca="1">IF(K$1&lt;'Data Bank'!$AD260,"",IF(K$1&gt;'Data Bank'!$AT260,"",IF(AND('Data Bank'!$AC260&lt;100,TODAY()&gt;'Data Bank'!$AT260),1,IF('Data Bank'!$AC260=100,3,IF('Data Bank'!$AC260=0,0,2)))))</f>
        <v/>
      </c>
      <c r="L219" s="177" t="str">
        <f ca="1">IF(L$1&lt;'Data Bank'!$AD260,"",IF(L$1&gt;'Data Bank'!$AT260,"",IF(AND('Data Bank'!$AC260&lt;100,TODAY()&gt;'Data Bank'!$AT260),1,IF('Data Bank'!$AC260=100,3,IF('Data Bank'!$AC260=0,0,2)))))</f>
        <v/>
      </c>
      <c r="M219" s="177" t="str">
        <f ca="1">IF(M$1&lt;'Data Bank'!$AD260,"",IF(M$1&gt;'Data Bank'!$AT260,"",IF(AND('Data Bank'!$AC260&lt;100,TODAY()&gt;'Data Bank'!$AT260),1,IF('Data Bank'!$AC260=100,3,IF('Data Bank'!$AC260=0,0,2)))))</f>
        <v/>
      </c>
      <c r="N219" s="177" t="str">
        <f ca="1">IF(N$1&lt;'Data Bank'!$AD260,"",IF(N$1&gt;'Data Bank'!$AT260,"",IF(AND('Data Bank'!$AC260&lt;100,TODAY()&gt;'Data Bank'!$AT260),1,IF('Data Bank'!$AC260=100,3,IF('Data Bank'!$AC260=0,0,2)))))</f>
        <v/>
      </c>
      <c r="O219" s="177" t="str">
        <f ca="1">IF(O$1&lt;'Data Bank'!$AD260,"",IF(O$1&gt;'Data Bank'!$AT260,"",IF(AND('Data Bank'!$AC260&lt;100,TODAY()&gt;'Data Bank'!$AT260),1,IF('Data Bank'!$AC260=100,3,IF('Data Bank'!$AC260=0,0,2)))))</f>
        <v/>
      </c>
      <c r="P219" s="177" t="str">
        <f ca="1">IF(P$1&lt;'Data Bank'!$AD260,"",IF(P$1&gt;'Data Bank'!$AT260,"",IF(AND('Data Bank'!$AC260&lt;100,TODAY()&gt;'Data Bank'!$AT260),1,IF('Data Bank'!$AC260=100,3,IF('Data Bank'!$AC260=0,0,2)))))</f>
        <v/>
      </c>
      <c r="Q219" s="177" t="str">
        <f ca="1">IF(Q$1&lt;'Data Bank'!$AD260,"",IF(Q$1&gt;'Data Bank'!$AT260,"",IF(AND('Data Bank'!$AC260&lt;100,TODAY()&gt;'Data Bank'!$AT260),1,IF('Data Bank'!$AC260=100,3,IF('Data Bank'!$AC260=0,0,2)))))</f>
        <v/>
      </c>
      <c r="R219" s="177" t="str">
        <f ca="1">IF(R$1&lt;'Data Bank'!$AD260,"",IF(R$1&gt;'Data Bank'!$AT260,"",IF(AND('Data Bank'!$AC260&lt;100,TODAY()&gt;'Data Bank'!$AT260),1,IF('Data Bank'!$AC260=100,3,IF('Data Bank'!$AC260=0,0,2)))))</f>
        <v/>
      </c>
    </row>
    <row r="220" spans="1:18">
      <c r="A220" s="115" t="str">
        <f>'Data Bank'!E261</f>
        <v>Chandni Chowk</v>
      </c>
      <c r="B220" s="178">
        <f ca="1">IF(B$1&lt;'Data Bank'!$AD261,"",IF(B$1&gt;'Data Bank'!$AT261,"",IF(AND('Data Bank'!$AC261&lt;100,TODAY()&gt;'Data Bank'!$AT261),1,IF('Data Bank'!$AC261=100,3,IF('Data Bank'!$AC261=0,0,2)))))</f>
        <v>1</v>
      </c>
      <c r="C220" s="178">
        <f ca="1">IF(C$1&lt;'Data Bank'!$AD261,"",IF(C$1&gt;'Data Bank'!$AT261,"",IF(AND('Data Bank'!$AC261&lt;100,TODAY()&gt;'Data Bank'!$AT261),1,IF('Data Bank'!$AC261=100,3,IF('Data Bank'!$AC261=0,0,2)))))</f>
        <v>1</v>
      </c>
      <c r="D220" s="178" t="str">
        <f ca="1">IF(D$1&lt;'Data Bank'!$AD261,"",IF(D$1&gt;'Data Bank'!$AT261,"",IF(AND('Data Bank'!$AC261&lt;100,TODAY()&gt;'Data Bank'!$AT261),1,IF('Data Bank'!$AC261=100,3,IF('Data Bank'!$AC261=0,0,2)))))</f>
        <v/>
      </c>
      <c r="E220" s="178" t="str">
        <f ca="1">IF(E$1&lt;'Data Bank'!$AD261,"",IF(E$1&gt;'Data Bank'!$AT261,"",IF(AND('Data Bank'!$AC261&lt;100,TODAY()&gt;'Data Bank'!$AT261),1,IF('Data Bank'!$AC261=100,3,IF('Data Bank'!$AC261=0,0,2)))))</f>
        <v/>
      </c>
      <c r="F220" s="178" t="str">
        <f ca="1">IF(F$1&lt;'Data Bank'!$AD261,"",IF(F$1&gt;'Data Bank'!$AT261,"",IF(AND('Data Bank'!$AC261&lt;100,TODAY()&gt;'Data Bank'!$AT261),1,IF('Data Bank'!$AC261=100,3,IF('Data Bank'!$AC261=0,0,2)))))</f>
        <v/>
      </c>
      <c r="G220" s="178" t="str">
        <f ca="1">IF(G$1&lt;'Data Bank'!$AD261,"",IF(G$1&gt;'Data Bank'!$AT261,"",IF(AND('Data Bank'!$AC261&lt;100,TODAY()&gt;'Data Bank'!$AT261),1,IF('Data Bank'!$AC261=100,3,IF('Data Bank'!$AC261=0,0,2)))))</f>
        <v/>
      </c>
      <c r="H220" s="178" t="str">
        <f ca="1">IF(H$1&lt;'Data Bank'!$AD261,"",IF(H$1&gt;'Data Bank'!$AT261,"",IF(AND('Data Bank'!$AC261&lt;100,TODAY()&gt;'Data Bank'!$AT261),1,IF('Data Bank'!$AC261=100,3,IF('Data Bank'!$AC261=0,0,2)))))</f>
        <v/>
      </c>
      <c r="I220" s="178" t="str">
        <f ca="1">IF(I$1&lt;'Data Bank'!$AD261,"",IF(I$1&gt;'Data Bank'!$AT261,"",IF(AND('Data Bank'!$AC261&lt;100,TODAY()&gt;'Data Bank'!$AT261),1,IF('Data Bank'!$AC261=100,3,IF('Data Bank'!$AC261=0,0,2)))))</f>
        <v/>
      </c>
      <c r="J220" s="177" t="str">
        <f ca="1">IF(J$1&lt;'Data Bank'!$AD261,"",IF(J$1&gt;'Data Bank'!$AT261,"",IF(AND('Data Bank'!$AC261&lt;100,TODAY()&gt;'Data Bank'!$AT261),1,IF('Data Bank'!$AC261=100,3,IF('Data Bank'!$AC261=0,0,2)))))</f>
        <v/>
      </c>
      <c r="K220" s="177" t="str">
        <f ca="1">IF(K$1&lt;'Data Bank'!$AD261,"",IF(K$1&gt;'Data Bank'!$AT261,"",IF(AND('Data Bank'!$AC261&lt;100,TODAY()&gt;'Data Bank'!$AT261),1,IF('Data Bank'!$AC261=100,3,IF('Data Bank'!$AC261=0,0,2)))))</f>
        <v/>
      </c>
      <c r="L220" s="177" t="str">
        <f ca="1">IF(L$1&lt;'Data Bank'!$AD261,"",IF(L$1&gt;'Data Bank'!$AT261,"",IF(AND('Data Bank'!$AC261&lt;100,TODAY()&gt;'Data Bank'!$AT261),1,IF('Data Bank'!$AC261=100,3,IF('Data Bank'!$AC261=0,0,2)))))</f>
        <v/>
      </c>
      <c r="M220" s="177" t="str">
        <f ca="1">IF(M$1&lt;'Data Bank'!$AD261,"",IF(M$1&gt;'Data Bank'!$AT261,"",IF(AND('Data Bank'!$AC261&lt;100,TODAY()&gt;'Data Bank'!$AT261),1,IF('Data Bank'!$AC261=100,3,IF('Data Bank'!$AC261=0,0,2)))))</f>
        <v/>
      </c>
      <c r="N220" s="177" t="str">
        <f ca="1">IF(N$1&lt;'Data Bank'!$AD261,"",IF(N$1&gt;'Data Bank'!$AT261,"",IF(AND('Data Bank'!$AC261&lt;100,TODAY()&gt;'Data Bank'!$AT261),1,IF('Data Bank'!$AC261=100,3,IF('Data Bank'!$AC261=0,0,2)))))</f>
        <v/>
      </c>
      <c r="O220" s="177" t="str">
        <f ca="1">IF(O$1&lt;'Data Bank'!$AD261,"",IF(O$1&gt;'Data Bank'!$AT261,"",IF(AND('Data Bank'!$AC261&lt;100,TODAY()&gt;'Data Bank'!$AT261),1,IF('Data Bank'!$AC261=100,3,IF('Data Bank'!$AC261=0,0,2)))))</f>
        <v/>
      </c>
      <c r="P220" s="177" t="str">
        <f ca="1">IF(P$1&lt;'Data Bank'!$AD261,"",IF(P$1&gt;'Data Bank'!$AT261,"",IF(AND('Data Bank'!$AC261&lt;100,TODAY()&gt;'Data Bank'!$AT261),1,IF('Data Bank'!$AC261=100,3,IF('Data Bank'!$AC261=0,0,2)))))</f>
        <v/>
      </c>
      <c r="Q220" s="177" t="str">
        <f ca="1">IF(Q$1&lt;'Data Bank'!$AD261,"",IF(Q$1&gt;'Data Bank'!$AT261,"",IF(AND('Data Bank'!$AC261&lt;100,TODAY()&gt;'Data Bank'!$AT261),1,IF('Data Bank'!$AC261=100,3,IF('Data Bank'!$AC261=0,0,2)))))</f>
        <v/>
      </c>
      <c r="R220" s="177" t="str">
        <f ca="1">IF(R$1&lt;'Data Bank'!$AD261,"",IF(R$1&gt;'Data Bank'!$AT261,"",IF(AND('Data Bank'!$AC261&lt;100,TODAY()&gt;'Data Bank'!$AT261),1,IF('Data Bank'!$AC261=100,3,IF('Data Bank'!$AC261=0,0,2)))))</f>
        <v/>
      </c>
    </row>
    <row r="221" spans="1:18">
      <c r="A221" s="115" t="str">
        <f>'Data Bank'!E263</f>
        <v>Charkhana P02</v>
      </c>
      <c r="B221" s="178">
        <f ca="1">IF(B$1&lt;'Data Bank'!$AD263,"",IF(B$1&gt;'Data Bank'!$AT263,"",IF(AND('Data Bank'!$AC263&lt;100,TODAY()&gt;'Data Bank'!$AT263),1,IF('Data Bank'!$AC263=100,3,IF('Data Bank'!$AC263=0,0,2)))))</f>
        <v>2</v>
      </c>
      <c r="C221" s="178">
        <f ca="1">IF(C$1&lt;'Data Bank'!$AD263,"",IF(C$1&gt;'Data Bank'!$AT263,"",IF(AND('Data Bank'!$AC263&lt;100,TODAY()&gt;'Data Bank'!$AT263),1,IF('Data Bank'!$AC263=100,3,IF('Data Bank'!$AC263=0,0,2)))))</f>
        <v>2</v>
      </c>
      <c r="D221" s="178">
        <f ca="1">IF(D$1&lt;'Data Bank'!$AD263,"",IF(D$1&gt;'Data Bank'!$AT263,"",IF(AND('Data Bank'!$AC263&lt;100,TODAY()&gt;'Data Bank'!$AT263),1,IF('Data Bank'!$AC263=100,3,IF('Data Bank'!$AC263=0,0,2)))))</f>
        <v>2</v>
      </c>
      <c r="E221" s="178">
        <f ca="1">IF(E$1&lt;'Data Bank'!$AD263,"",IF(E$1&gt;'Data Bank'!$AT263,"",IF(AND('Data Bank'!$AC263&lt;100,TODAY()&gt;'Data Bank'!$AT263),1,IF('Data Bank'!$AC263=100,3,IF('Data Bank'!$AC263=0,0,2)))))</f>
        <v>2</v>
      </c>
      <c r="F221" s="178">
        <f ca="1">IF(F$1&lt;'Data Bank'!$AD263,"",IF(F$1&gt;'Data Bank'!$AT263,"",IF(AND('Data Bank'!$AC263&lt;100,TODAY()&gt;'Data Bank'!$AT263),1,IF('Data Bank'!$AC263=100,3,IF('Data Bank'!$AC263=0,0,2)))))</f>
        <v>2</v>
      </c>
      <c r="G221" s="178">
        <f ca="1">IF(G$1&lt;'Data Bank'!$AD263,"",IF(G$1&gt;'Data Bank'!$AT263,"",IF(AND('Data Bank'!$AC263&lt;100,TODAY()&gt;'Data Bank'!$AT263),1,IF('Data Bank'!$AC263=100,3,IF('Data Bank'!$AC263=0,0,2)))))</f>
        <v>2</v>
      </c>
      <c r="H221" s="178">
        <f ca="1">IF(H$1&lt;'Data Bank'!$AD263,"",IF(H$1&gt;'Data Bank'!$AT263,"",IF(AND('Data Bank'!$AC263&lt;100,TODAY()&gt;'Data Bank'!$AT263),1,IF('Data Bank'!$AC263=100,3,IF('Data Bank'!$AC263=0,0,2)))))</f>
        <v>2</v>
      </c>
      <c r="I221" s="178">
        <f ca="1">IF(I$1&lt;'Data Bank'!$AD263,"",IF(I$1&gt;'Data Bank'!$AT263,"",IF(AND('Data Bank'!$AC263&lt;100,TODAY()&gt;'Data Bank'!$AT263),1,IF('Data Bank'!$AC263=100,3,IF('Data Bank'!$AC263=0,0,2)))))</f>
        <v>2</v>
      </c>
      <c r="J221" s="177">
        <f ca="1">IF(J$1&lt;'Data Bank'!$AD263,"",IF(J$1&gt;'Data Bank'!$AT263,"",IF(AND('Data Bank'!$AC263&lt;100,TODAY()&gt;'Data Bank'!$AT263),1,IF('Data Bank'!$AC263=100,3,IF('Data Bank'!$AC263=0,0,2)))))</f>
        <v>2</v>
      </c>
      <c r="K221" s="177">
        <f ca="1">IF(K$1&lt;'Data Bank'!$AD263,"",IF(K$1&gt;'Data Bank'!$AT263,"",IF(AND('Data Bank'!$AC263&lt;100,TODAY()&gt;'Data Bank'!$AT263),1,IF('Data Bank'!$AC263=100,3,IF('Data Bank'!$AC263=0,0,2)))))</f>
        <v>2</v>
      </c>
      <c r="L221" s="177">
        <f ca="1">IF(L$1&lt;'Data Bank'!$AD263,"",IF(L$1&gt;'Data Bank'!$AT263,"",IF(AND('Data Bank'!$AC263&lt;100,TODAY()&gt;'Data Bank'!$AT263),1,IF('Data Bank'!$AC263=100,3,IF('Data Bank'!$AC263=0,0,2)))))</f>
        <v>2</v>
      </c>
      <c r="M221" s="177">
        <f ca="1">IF(M$1&lt;'Data Bank'!$AD263,"",IF(M$1&gt;'Data Bank'!$AT263,"",IF(AND('Data Bank'!$AC263&lt;100,TODAY()&gt;'Data Bank'!$AT263),1,IF('Data Bank'!$AC263=100,3,IF('Data Bank'!$AC263=0,0,2)))))</f>
        <v>2</v>
      </c>
      <c r="N221" s="177">
        <f ca="1">IF(N$1&lt;'Data Bank'!$AD263,"",IF(N$1&gt;'Data Bank'!$AT263,"",IF(AND('Data Bank'!$AC263&lt;100,TODAY()&gt;'Data Bank'!$AT263),1,IF('Data Bank'!$AC263=100,3,IF('Data Bank'!$AC263=0,0,2)))))</f>
        <v>2</v>
      </c>
      <c r="O221" s="177">
        <f ca="1">IF(O$1&lt;'Data Bank'!$AD263,"",IF(O$1&gt;'Data Bank'!$AT263,"",IF(AND('Data Bank'!$AC263&lt;100,TODAY()&gt;'Data Bank'!$AT263),1,IF('Data Bank'!$AC263=100,3,IF('Data Bank'!$AC263=0,0,2)))))</f>
        <v>2</v>
      </c>
      <c r="P221" s="177">
        <f ca="1">IF(P$1&lt;'Data Bank'!$AD263,"",IF(P$1&gt;'Data Bank'!$AT263,"",IF(AND('Data Bank'!$AC263&lt;100,TODAY()&gt;'Data Bank'!$AT263),1,IF('Data Bank'!$AC263=100,3,IF('Data Bank'!$AC263=0,0,2)))))</f>
        <v>2</v>
      </c>
      <c r="Q221" s="177">
        <f ca="1">IF(Q$1&lt;'Data Bank'!$AD263,"",IF(Q$1&gt;'Data Bank'!$AT263,"",IF(AND('Data Bank'!$AC263&lt;100,TODAY()&gt;'Data Bank'!$AT263),1,IF('Data Bank'!$AC263=100,3,IF('Data Bank'!$AC263=0,0,2)))))</f>
        <v>2</v>
      </c>
      <c r="R221" s="177">
        <f ca="1">IF(R$1&lt;'Data Bank'!$AD263,"",IF(R$1&gt;'Data Bank'!$AT263,"",IF(AND('Data Bank'!$AC263&lt;100,TODAY()&gt;'Data Bank'!$AT263),1,IF('Data Bank'!$AC263=100,3,IF('Data Bank'!$AC263=0,0,2)))))</f>
        <v>2</v>
      </c>
    </row>
    <row r="222" spans="1:18">
      <c r="A222" s="115" t="str">
        <f>'Data Bank'!E264</f>
        <v>Charkhana P03</v>
      </c>
      <c r="B222" s="178">
        <f ca="1">IF(B$1&lt;'Data Bank'!$AD264,"",IF(B$1&gt;'Data Bank'!$AT264,"",IF(AND('Data Bank'!$AC264&lt;100,TODAY()&gt;'Data Bank'!$AT264),1,IF('Data Bank'!$AC264=100,3,IF('Data Bank'!$AC264=0,0,2)))))</f>
        <v>2</v>
      </c>
      <c r="C222" s="178">
        <f ca="1">IF(C$1&lt;'Data Bank'!$AD264,"",IF(C$1&gt;'Data Bank'!$AT264,"",IF(AND('Data Bank'!$AC264&lt;100,TODAY()&gt;'Data Bank'!$AT264),1,IF('Data Bank'!$AC264=100,3,IF('Data Bank'!$AC264=0,0,2)))))</f>
        <v>2</v>
      </c>
      <c r="D222" s="178">
        <f ca="1">IF(D$1&lt;'Data Bank'!$AD264,"",IF(D$1&gt;'Data Bank'!$AT264,"",IF(AND('Data Bank'!$AC264&lt;100,TODAY()&gt;'Data Bank'!$AT264),1,IF('Data Bank'!$AC264=100,3,IF('Data Bank'!$AC264=0,0,2)))))</f>
        <v>2</v>
      </c>
      <c r="E222" s="178">
        <f ca="1">IF(E$1&lt;'Data Bank'!$AD264,"",IF(E$1&gt;'Data Bank'!$AT264,"",IF(AND('Data Bank'!$AC264&lt;100,TODAY()&gt;'Data Bank'!$AT264),1,IF('Data Bank'!$AC264=100,3,IF('Data Bank'!$AC264=0,0,2)))))</f>
        <v>2</v>
      </c>
      <c r="F222" s="178">
        <f ca="1">IF(F$1&lt;'Data Bank'!$AD264,"",IF(F$1&gt;'Data Bank'!$AT264,"",IF(AND('Data Bank'!$AC264&lt;100,TODAY()&gt;'Data Bank'!$AT264),1,IF('Data Bank'!$AC264=100,3,IF('Data Bank'!$AC264=0,0,2)))))</f>
        <v>2</v>
      </c>
      <c r="G222" s="178">
        <f ca="1">IF(G$1&lt;'Data Bank'!$AD264,"",IF(G$1&gt;'Data Bank'!$AT264,"",IF(AND('Data Bank'!$AC264&lt;100,TODAY()&gt;'Data Bank'!$AT264),1,IF('Data Bank'!$AC264=100,3,IF('Data Bank'!$AC264=0,0,2)))))</f>
        <v>2</v>
      </c>
      <c r="H222" s="178">
        <f ca="1">IF(H$1&lt;'Data Bank'!$AD264,"",IF(H$1&gt;'Data Bank'!$AT264,"",IF(AND('Data Bank'!$AC264&lt;100,TODAY()&gt;'Data Bank'!$AT264),1,IF('Data Bank'!$AC264=100,3,IF('Data Bank'!$AC264=0,0,2)))))</f>
        <v>2</v>
      </c>
      <c r="I222" s="178">
        <f ca="1">IF(I$1&lt;'Data Bank'!$AD264,"",IF(I$1&gt;'Data Bank'!$AT264,"",IF(AND('Data Bank'!$AC264&lt;100,TODAY()&gt;'Data Bank'!$AT264),1,IF('Data Bank'!$AC264=100,3,IF('Data Bank'!$AC264=0,0,2)))))</f>
        <v>2</v>
      </c>
      <c r="J222" s="177">
        <f ca="1">IF(J$1&lt;'Data Bank'!$AD264,"",IF(J$1&gt;'Data Bank'!$AT264,"",IF(AND('Data Bank'!$AC264&lt;100,TODAY()&gt;'Data Bank'!$AT264),1,IF('Data Bank'!$AC264=100,3,IF('Data Bank'!$AC264=0,0,2)))))</f>
        <v>2</v>
      </c>
      <c r="K222" s="177">
        <f ca="1">IF(K$1&lt;'Data Bank'!$AD264,"",IF(K$1&gt;'Data Bank'!$AT264,"",IF(AND('Data Bank'!$AC264&lt;100,TODAY()&gt;'Data Bank'!$AT264),1,IF('Data Bank'!$AC264=100,3,IF('Data Bank'!$AC264=0,0,2)))))</f>
        <v>2</v>
      </c>
      <c r="L222" s="177">
        <f ca="1">IF(L$1&lt;'Data Bank'!$AD264,"",IF(L$1&gt;'Data Bank'!$AT264,"",IF(AND('Data Bank'!$AC264&lt;100,TODAY()&gt;'Data Bank'!$AT264),1,IF('Data Bank'!$AC264=100,3,IF('Data Bank'!$AC264=0,0,2)))))</f>
        <v>2</v>
      </c>
      <c r="M222" s="177">
        <f ca="1">IF(M$1&lt;'Data Bank'!$AD264,"",IF(M$1&gt;'Data Bank'!$AT264,"",IF(AND('Data Bank'!$AC264&lt;100,TODAY()&gt;'Data Bank'!$AT264),1,IF('Data Bank'!$AC264=100,3,IF('Data Bank'!$AC264=0,0,2)))))</f>
        <v>2</v>
      </c>
      <c r="N222" s="177">
        <f ca="1">IF(N$1&lt;'Data Bank'!$AD264,"",IF(N$1&gt;'Data Bank'!$AT264,"",IF(AND('Data Bank'!$AC264&lt;100,TODAY()&gt;'Data Bank'!$AT264),1,IF('Data Bank'!$AC264=100,3,IF('Data Bank'!$AC264=0,0,2)))))</f>
        <v>2</v>
      </c>
      <c r="O222" s="177">
        <f ca="1">IF(O$1&lt;'Data Bank'!$AD264,"",IF(O$1&gt;'Data Bank'!$AT264,"",IF(AND('Data Bank'!$AC264&lt;100,TODAY()&gt;'Data Bank'!$AT264),1,IF('Data Bank'!$AC264=100,3,IF('Data Bank'!$AC264=0,0,2)))))</f>
        <v>2</v>
      </c>
      <c r="P222" s="177">
        <f ca="1">IF(P$1&lt;'Data Bank'!$AD264,"",IF(P$1&gt;'Data Bank'!$AT264,"",IF(AND('Data Bank'!$AC264&lt;100,TODAY()&gt;'Data Bank'!$AT264),1,IF('Data Bank'!$AC264=100,3,IF('Data Bank'!$AC264=0,0,2)))))</f>
        <v>2</v>
      </c>
      <c r="Q222" s="177">
        <f ca="1">IF(Q$1&lt;'Data Bank'!$AD264,"",IF(Q$1&gt;'Data Bank'!$AT264,"",IF(AND('Data Bank'!$AC264&lt;100,TODAY()&gt;'Data Bank'!$AT264),1,IF('Data Bank'!$AC264=100,3,IF('Data Bank'!$AC264=0,0,2)))))</f>
        <v>2</v>
      </c>
      <c r="R222" s="177">
        <f ca="1">IF(R$1&lt;'Data Bank'!$AD264,"",IF(R$1&gt;'Data Bank'!$AT264,"",IF(AND('Data Bank'!$AC264&lt;100,TODAY()&gt;'Data Bank'!$AT264),1,IF('Data Bank'!$AC264=100,3,IF('Data Bank'!$AC264=0,0,2)))))</f>
        <v>2</v>
      </c>
    </row>
    <row r="223" spans="1:18">
      <c r="A223" s="115" t="str">
        <f>'Data Bank'!E265</f>
        <v>Sattellite Town</v>
      </c>
      <c r="B223" s="178">
        <f ca="1">IF(B$1&lt;'Data Bank'!$AD265,"",IF(B$1&gt;'Data Bank'!$AT265,"",IF(AND('Data Bank'!$AC265&lt;100,TODAY()&gt;'Data Bank'!$AT265),1,IF('Data Bank'!$AC265=100,3,IF('Data Bank'!$AC265=0,0,2)))))</f>
        <v>0</v>
      </c>
      <c r="C223" s="178">
        <f ca="1">IF(C$1&lt;'Data Bank'!$AD265,"",IF(C$1&gt;'Data Bank'!$AT265,"",IF(AND('Data Bank'!$AC265&lt;100,TODAY()&gt;'Data Bank'!$AT265),1,IF('Data Bank'!$AC265=100,3,IF('Data Bank'!$AC265=0,0,2)))))</f>
        <v>0</v>
      </c>
      <c r="D223" s="178">
        <f ca="1">IF(D$1&lt;'Data Bank'!$AD265,"",IF(D$1&gt;'Data Bank'!$AT265,"",IF(AND('Data Bank'!$AC265&lt;100,TODAY()&gt;'Data Bank'!$AT265),1,IF('Data Bank'!$AC265=100,3,IF('Data Bank'!$AC265=0,0,2)))))</f>
        <v>0</v>
      </c>
      <c r="E223" s="178">
        <f ca="1">IF(E$1&lt;'Data Bank'!$AD265,"",IF(E$1&gt;'Data Bank'!$AT265,"",IF(AND('Data Bank'!$AC265&lt;100,TODAY()&gt;'Data Bank'!$AT265),1,IF('Data Bank'!$AC265=100,3,IF('Data Bank'!$AC265=0,0,2)))))</f>
        <v>0</v>
      </c>
      <c r="F223" s="178">
        <f ca="1">IF(F$1&lt;'Data Bank'!$AD265,"",IF(F$1&gt;'Data Bank'!$AT265,"",IF(AND('Data Bank'!$AC265&lt;100,TODAY()&gt;'Data Bank'!$AT265),1,IF('Data Bank'!$AC265=100,3,IF('Data Bank'!$AC265=0,0,2)))))</f>
        <v>0</v>
      </c>
      <c r="G223" s="178">
        <f ca="1">IF(G$1&lt;'Data Bank'!$AD265,"",IF(G$1&gt;'Data Bank'!$AT265,"",IF(AND('Data Bank'!$AC265&lt;100,TODAY()&gt;'Data Bank'!$AT265),1,IF('Data Bank'!$AC265=100,3,IF('Data Bank'!$AC265=0,0,2)))))</f>
        <v>0</v>
      </c>
      <c r="H223" s="178">
        <f ca="1">IF(H$1&lt;'Data Bank'!$AD265,"",IF(H$1&gt;'Data Bank'!$AT265,"",IF(AND('Data Bank'!$AC265&lt;100,TODAY()&gt;'Data Bank'!$AT265),1,IF('Data Bank'!$AC265=100,3,IF('Data Bank'!$AC265=0,0,2)))))</f>
        <v>0</v>
      </c>
      <c r="I223" s="178">
        <f ca="1">IF(I$1&lt;'Data Bank'!$AD265,"",IF(I$1&gt;'Data Bank'!$AT265,"",IF(AND('Data Bank'!$AC265&lt;100,TODAY()&gt;'Data Bank'!$AT265),1,IF('Data Bank'!$AC265=100,3,IF('Data Bank'!$AC265=0,0,2)))))</f>
        <v>0</v>
      </c>
      <c r="J223" s="177" t="str">
        <f ca="1">IF(J$1&lt;'Data Bank'!$AD265,"",IF(J$1&gt;'Data Bank'!$AT265,"",IF(AND('Data Bank'!$AC265&lt;100,TODAY()&gt;'Data Bank'!$AT265),1,IF('Data Bank'!$AC265=100,3,IF('Data Bank'!$AC265=0,0,2)))))</f>
        <v/>
      </c>
      <c r="K223" s="177" t="str">
        <f ca="1">IF(K$1&lt;'Data Bank'!$AD265,"",IF(K$1&gt;'Data Bank'!$AT265,"",IF(AND('Data Bank'!$AC265&lt;100,TODAY()&gt;'Data Bank'!$AT265),1,IF('Data Bank'!$AC265=100,3,IF('Data Bank'!$AC265=0,0,2)))))</f>
        <v/>
      </c>
      <c r="L223" s="177" t="str">
        <f ca="1">IF(L$1&lt;'Data Bank'!$AD265,"",IF(L$1&gt;'Data Bank'!$AT265,"",IF(AND('Data Bank'!$AC265&lt;100,TODAY()&gt;'Data Bank'!$AT265),1,IF('Data Bank'!$AC265=100,3,IF('Data Bank'!$AC265=0,0,2)))))</f>
        <v/>
      </c>
      <c r="M223" s="177" t="str">
        <f ca="1">IF(M$1&lt;'Data Bank'!$AD265,"",IF(M$1&gt;'Data Bank'!$AT265,"",IF(AND('Data Bank'!$AC265&lt;100,TODAY()&gt;'Data Bank'!$AT265),1,IF('Data Bank'!$AC265=100,3,IF('Data Bank'!$AC265=0,0,2)))))</f>
        <v/>
      </c>
      <c r="N223" s="177" t="str">
        <f ca="1">IF(N$1&lt;'Data Bank'!$AD265,"",IF(N$1&gt;'Data Bank'!$AT265,"",IF(AND('Data Bank'!$AC265&lt;100,TODAY()&gt;'Data Bank'!$AT265),1,IF('Data Bank'!$AC265=100,3,IF('Data Bank'!$AC265=0,0,2)))))</f>
        <v/>
      </c>
      <c r="O223" s="177" t="str">
        <f ca="1">IF(O$1&lt;'Data Bank'!$AD265,"",IF(O$1&gt;'Data Bank'!$AT265,"",IF(AND('Data Bank'!$AC265&lt;100,TODAY()&gt;'Data Bank'!$AT265),1,IF('Data Bank'!$AC265=100,3,IF('Data Bank'!$AC265=0,0,2)))))</f>
        <v/>
      </c>
      <c r="P223" s="177" t="str">
        <f ca="1">IF(P$1&lt;'Data Bank'!$AD265,"",IF(P$1&gt;'Data Bank'!$AT265,"",IF(AND('Data Bank'!$AC265&lt;100,TODAY()&gt;'Data Bank'!$AT265),1,IF('Data Bank'!$AC265=100,3,IF('Data Bank'!$AC265=0,0,2)))))</f>
        <v/>
      </c>
      <c r="Q223" s="177" t="str">
        <f ca="1">IF(Q$1&lt;'Data Bank'!$AD265,"",IF(Q$1&gt;'Data Bank'!$AT265,"",IF(AND('Data Bank'!$AC265&lt;100,TODAY()&gt;'Data Bank'!$AT265),1,IF('Data Bank'!$AC265=100,3,IF('Data Bank'!$AC265=0,0,2)))))</f>
        <v/>
      </c>
      <c r="R223" s="177" t="str">
        <f ca="1">IF(R$1&lt;'Data Bank'!$AD265,"",IF(R$1&gt;'Data Bank'!$AT265,"",IF(AND('Data Bank'!$AC265&lt;100,TODAY()&gt;'Data Bank'!$AT265),1,IF('Data Bank'!$AC265=100,3,IF('Data Bank'!$AC265=0,0,2)))))</f>
        <v/>
      </c>
    </row>
    <row r="224" spans="1:18">
      <c r="A224" s="115" t="str">
        <f>'Data Bank'!E266</f>
        <v>Cheema Town Ph-2</v>
      </c>
      <c r="B224" s="178">
        <f ca="1">IF(B$1&lt;'Data Bank'!$AD266,"",IF(B$1&gt;'Data Bank'!$AT266,"",IF(AND('Data Bank'!$AC266&lt;100,TODAY()&gt;'Data Bank'!$AT266),1,IF('Data Bank'!$AC266=100,3,IF('Data Bank'!$AC266=0,0,2)))))</f>
        <v>2</v>
      </c>
      <c r="C224" s="178">
        <f ca="1">IF(C$1&lt;'Data Bank'!$AD266,"",IF(C$1&gt;'Data Bank'!$AT266,"",IF(AND('Data Bank'!$AC266&lt;100,TODAY()&gt;'Data Bank'!$AT266),1,IF('Data Bank'!$AC266=100,3,IF('Data Bank'!$AC266=0,0,2)))))</f>
        <v>2</v>
      </c>
      <c r="D224" s="178">
        <f ca="1">IF(D$1&lt;'Data Bank'!$AD266,"",IF(D$1&gt;'Data Bank'!$AT266,"",IF(AND('Data Bank'!$AC266&lt;100,TODAY()&gt;'Data Bank'!$AT266),1,IF('Data Bank'!$AC266=100,3,IF('Data Bank'!$AC266=0,0,2)))))</f>
        <v>2</v>
      </c>
      <c r="E224" s="178">
        <f ca="1">IF(E$1&lt;'Data Bank'!$AD266,"",IF(E$1&gt;'Data Bank'!$AT266,"",IF(AND('Data Bank'!$AC266&lt;100,TODAY()&gt;'Data Bank'!$AT266),1,IF('Data Bank'!$AC266=100,3,IF('Data Bank'!$AC266=0,0,2)))))</f>
        <v>2</v>
      </c>
      <c r="F224" s="178">
        <f ca="1">IF(F$1&lt;'Data Bank'!$AD266,"",IF(F$1&gt;'Data Bank'!$AT266,"",IF(AND('Data Bank'!$AC266&lt;100,TODAY()&gt;'Data Bank'!$AT266),1,IF('Data Bank'!$AC266=100,3,IF('Data Bank'!$AC266=0,0,2)))))</f>
        <v>2</v>
      </c>
      <c r="G224" s="178">
        <f ca="1">IF(G$1&lt;'Data Bank'!$AD266,"",IF(G$1&gt;'Data Bank'!$AT266,"",IF(AND('Data Bank'!$AC266&lt;100,TODAY()&gt;'Data Bank'!$AT266),1,IF('Data Bank'!$AC266=100,3,IF('Data Bank'!$AC266=0,0,2)))))</f>
        <v>2</v>
      </c>
      <c r="H224" s="178">
        <f ca="1">IF(H$1&lt;'Data Bank'!$AD266,"",IF(H$1&gt;'Data Bank'!$AT266,"",IF(AND('Data Bank'!$AC266&lt;100,TODAY()&gt;'Data Bank'!$AT266),1,IF('Data Bank'!$AC266=100,3,IF('Data Bank'!$AC266=0,0,2)))))</f>
        <v>2</v>
      </c>
      <c r="I224" s="178">
        <f ca="1">IF(I$1&lt;'Data Bank'!$AD266,"",IF(I$1&gt;'Data Bank'!$AT266,"",IF(AND('Data Bank'!$AC266&lt;100,TODAY()&gt;'Data Bank'!$AT266),1,IF('Data Bank'!$AC266=100,3,IF('Data Bank'!$AC266=0,0,2)))))</f>
        <v>2</v>
      </c>
      <c r="J224" s="177">
        <f ca="1">IF(J$1&lt;'Data Bank'!$AD266,"",IF(J$1&gt;'Data Bank'!$AT266,"",IF(AND('Data Bank'!$AC266&lt;100,TODAY()&gt;'Data Bank'!$AT266),1,IF('Data Bank'!$AC266=100,3,IF('Data Bank'!$AC266=0,0,2)))))</f>
        <v>2</v>
      </c>
      <c r="K224" s="177">
        <f ca="1">IF(K$1&lt;'Data Bank'!$AD266,"",IF(K$1&gt;'Data Bank'!$AT266,"",IF(AND('Data Bank'!$AC266&lt;100,TODAY()&gt;'Data Bank'!$AT266),1,IF('Data Bank'!$AC266=100,3,IF('Data Bank'!$AC266=0,0,2)))))</f>
        <v>2</v>
      </c>
      <c r="L224" s="177">
        <f ca="1">IF(L$1&lt;'Data Bank'!$AD266,"",IF(L$1&gt;'Data Bank'!$AT266,"",IF(AND('Data Bank'!$AC266&lt;100,TODAY()&gt;'Data Bank'!$AT266),1,IF('Data Bank'!$AC266=100,3,IF('Data Bank'!$AC266=0,0,2)))))</f>
        <v>2</v>
      </c>
      <c r="M224" s="177">
        <f ca="1">IF(M$1&lt;'Data Bank'!$AD266,"",IF(M$1&gt;'Data Bank'!$AT266,"",IF(AND('Data Bank'!$AC266&lt;100,TODAY()&gt;'Data Bank'!$AT266),1,IF('Data Bank'!$AC266=100,3,IF('Data Bank'!$AC266=0,0,2)))))</f>
        <v>2</v>
      </c>
      <c r="N224" s="177">
        <f ca="1">IF(N$1&lt;'Data Bank'!$AD266,"",IF(N$1&gt;'Data Bank'!$AT266,"",IF(AND('Data Bank'!$AC266&lt;100,TODAY()&gt;'Data Bank'!$AT266),1,IF('Data Bank'!$AC266=100,3,IF('Data Bank'!$AC266=0,0,2)))))</f>
        <v>2</v>
      </c>
      <c r="O224" s="177">
        <f ca="1">IF(O$1&lt;'Data Bank'!$AD266,"",IF(O$1&gt;'Data Bank'!$AT266,"",IF(AND('Data Bank'!$AC266&lt;100,TODAY()&gt;'Data Bank'!$AT266),1,IF('Data Bank'!$AC266=100,3,IF('Data Bank'!$AC266=0,0,2)))))</f>
        <v>2</v>
      </c>
      <c r="P224" s="177">
        <f ca="1">IF(P$1&lt;'Data Bank'!$AD266,"",IF(P$1&gt;'Data Bank'!$AT266,"",IF(AND('Data Bank'!$AC266&lt;100,TODAY()&gt;'Data Bank'!$AT266),1,IF('Data Bank'!$AC266=100,3,IF('Data Bank'!$AC266=0,0,2)))))</f>
        <v>2</v>
      </c>
      <c r="Q224" s="177">
        <f ca="1">IF(Q$1&lt;'Data Bank'!$AD266,"",IF(Q$1&gt;'Data Bank'!$AT266,"",IF(AND('Data Bank'!$AC266&lt;100,TODAY()&gt;'Data Bank'!$AT266),1,IF('Data Bank'!$AC266=100,3,IF('Data Bank'!$AC266=0,0,2)))))</f>
        <v>2</v>
      </c>
      <c r="R224" s="177">
        <f ca="1">IF(R$1&lt;'Data Bank'!$AD266,"",IF(R$1&gt;'Data Bank'!$AT266,"",IF(AND('Data Bank'!$AC266&lt;100,TODAY()&gt;'Data Bank'!$AT266),1,IF('Data Bank'!$AC266=100,3,IF('Data Bank'!$AC266=0,0,2)))))</f>
        <v>2</v>
      </c>
    </row>
    <row r="225" spans="1:18">
      <c r="A225" s="115" t="str">
        <f>'Data Bank'!E267</f>
        <v>Shalimar_Al Hamra Town</v>
      </c>
      <c r="B225" s="178">
        <f ca="1">IF(B$1&lt;'Data Bank'!$AD267,"",IF(B$1&gt;'Data Bank'!$AT267,"",IF(AND('Data Bank'!$AC267&lt;100,TODAY()&gt;'Data Bank'!$AT267),1,IF('Data Bank'!$AC267=100,3,IF('Data Bank'!$AC267=0,0,2)))))</f>
        <v>0</v>
      </c>
      <c r="C225" s="178">
        <f ca="1">IF(C$1&lt;'Data Bank'!$AD267,"",IF(C$1&gt;'Data Bank'!$AT267,"",IF(AND('Data Bank'!$AC267&lt;100,TODAY()&gt;'Data Bank'!$AT267),1,IF('Data Bank'!$AC267=100,3,IF('Data Bank'!$AC267=0,0,2)))))</f>
        <v>0</v>
      </c>
      <c r="D225" s="178">
        <f ca="1">IF(D$1&lt;'Data Bank'!$AD267,"",IF(D$1&gt;'Data Bank'!$AT267,"",IF(AND('Data Bank'!$AC267&lt;100,TODAY()&gt;'Data Bank'!$AT267),1,IF('Data Bank'!$AC267=100,3,IF('Data Bank'!$AC267=0,0,2)))))</f>
        <v>0</v>
      </c>
      <c r="E225" s="178">
        <f ca="1">IF(E$1&lt;'Data Bank'!$AD267,"",IF(E$1&gt;'Data Bank'!$AT267,"",IF(AND('Data Bank'!$AC267&lt;100,TODAY()&gt;'Data Bank'!$AT267),1,IF('Data Bank'!$AC267=100,3,IF('Data Bank'!$AC267=0,0,2)))))</f>
        <v>0</v>
      </c>
      <c r="F225" s="178">
        <f ca="1">IF(F$1&lt;'Data Bank'!$AD267,"",IF(F$1&gt;'Data Bank'!$AT267,"",IF(AND('Data Bank'!$AC267&lt;100,TODAY()&gt;'Data Bank'!$AT267),1,IF('Data Bank'!$AC267=100,3,IF('Data Bank'!$AC267=0,0,2)))))</f>
        <v>0</v>
      </c>
      <c r="G225" s="178">
        <f ca="1">IF(G$1&lt;'Data Bank'!$AD267,"",IF(G$1&gt;'Data Bank'!$AT267,"",IF(AND('Data Bank'!$AC267&lt;100,TODAY()&gt;'Data Bank'!$AT267),1,IF('Data Bank'!$AC267=100,3,IF('Data Bank'!$AC267=0,0,2)))))</f>
        <v>0</v>
      </c>
      <c r="H225" s="178">
        <f ca="1">IF(H$1&lt;'Data Bank'!$AD267,"",IF(H$1&gt;'Data Bank'!$AT267,"",IF(AND('Data Bank'!$AC267&lt;100,TODAY()&gt;'Data Bank'!$AT267),1,IF('Data Bank'!$AC267=100,3,IF('Data Bank'!$AC267=0,0,2)))))</f>
        <v>0</v>
      </c>
      <c r="I225" s="178">
        <f ca="1">IF(I$1&lt;'Data Bank'!$AD267,"",IF(I$1&gt;'Data Bank'!$AT267,"",IF(AND('Data Bank'!$AC267&lt;100,TODAY()&gt;'Data Bank'!$AT267),1,IF('Data Bank'!$AC267=100,3,IF('Data Bank'!$AC267=0,0,2)))))</f>
        <v>0</v>
      </c>
      <c r="J225" s="177" t="str">
        <f ca="1">IF(J$1&lt;'Data Bank'!$AD267,"",IF(J$1&gt;'Data Bank'!$AT267,"",IF(AND('Data Bank'!$AC267&lt;100,TODAY()&gt;'Data Bank'!$AT267),1,IF('Data Bank'!$AC267=100,3,IF('Data Bank'!$AC267=0,0,2)))))</f>
        <v/>
      </c>
      <c r="K225" s="177" t="str">
        <f ca="1">IF(K$1&lt;'Data Bank'!$AD267,"",IF(K$1&gt;'Data Bank'!$AT267,"",IF(AND('Data Bank'!$AC267&lt;100,TODAY()&gt;'Data Bank'!$AT267),1,IF('Data Bank'!$AC267=100,3,IF('Data Bank'!$AC267=0,0,2)))))</f>
        <v/>
      </c>
      <c r="L225" s="177" t="str">
        <f ca="1">IF(L$1&lt;'Data Bank'!$AD267,"",IF(L$1&gt;'Data Bank'!$AT267,"",IF(AND('Data Bank'!$AC267&lt;100,TODAY()&gt;'Data Bank'!$AT267),1,IF('Data Bank'!$AC267=100,3,IF('Data Bank'!$AC267=0,0,2)))))</f>
        <v/>
      </c>
      <c r="M225" s="177" t="str">
        <f ca="1">IF(M$1&lt;'Data Bank'!$AD267,"",IF(M$1&gt;'Data Bank'!$AT267,"",IF(AND('Data Bank'!$AC267&lt;100,TODAY()&gt;'Data Bank'!$AT267),1,IF('Data Bank'!$AC267=100,3,IF('Data Bank'!$AC267=0,0,2)))))</f>
        <v/>
      </c>
      <c r="N225" s="177" t="str">
        <f ca="1">IF(N$1&lt;'Data Bank'!$AD267,"",IF(N$1&gt;'Data Bank'!$AT267,"",IF(AND('Data Bank'!$AC267&lt;100,TODAY()&gt;'Data Bank'!$AT267),1,IF('Data Bank'!$AC267=100,3,IF('Data Bank'!$AC267=0,0,2)))))</f>
        <v/>
      </c>
      <c r="O225" s="177" t="str">
        <f ca="1">IF(O$1&lt;'Data Bank'!$AD267,"",IF(O$1&gt;'Data Bank'!$AT267,"",IF(AND('Data Bank'!$AC267&lt;100,TODAY()&gt;'Data Bank'!$AT267),1,IF('Data Bank'!$AC267=100,3,IF('Data Bank'!$AC267=0,0,2)))))</f>
        <v/>
      </c>
      <c r="P225" s="177" t="str">
        <f ca="1">IF(P$1&lt;'Data Bank'!$AD267,"",IF(P$1&gt;'Data Bank'!$AT267,"",IF(AND('Data Bank'!$AC267&lt;100,TODAY()&gt;'Data Bank'!$AT267),1,IF('Data Bank'!$AC267=100,3,IF('Data Bank'!$AC267=0,0,2)))))</f>
        <v/>
      </c>
      <c r="Q225" s="177" t="str">
        <f ca="1">IF(Q$1&lt;'Data Bank'!$AD267,"",IF(Q$1&gt;'Data Bank'!$AT267,"",IF(AND('Data Bank'!$AC267&lt;100,TODAY()&gt;'Data Bank'!$AT267),1,IF('Data Bank'!$AC267=100,3,IF('Data Bank'!$AC267=0,0,2)))))</f>
        <v/>
      </c>
      <c r="R225" s="177" t="str">
        <f ca="1">IF(R$1&lt;'Data Bank'!$AD267,"",IF(R$1&gt;'Data Bank'!$AT267,"",IF(AND('Data Bank'!$AC267&lt;100,TODAY()&gt;'Data Bank'!$AT267),1,IF('Data Bank'!$AC267=100,3,IF('Data Bank'!$AC267=0,0,2)))))</f>
        <v/>
      </c>
    </row>
    <row r="226" spans="1:18">
      <c r="A226" s="115" t="str">
        <f>'Data Bank'!E268</f>
        <v>Sukheke Hafizabad Road</v>
      </c>
      <c r="B226" s="178">
        <f ca="1">IF(B$1&lt;'Data Bank'!$AD268,"",IF(B$1&gt;'Data Bank'!$AT268,"",IF(AND('Data Bank'!$AC268&lt;100,TODAY()&gt;'Data Bank'!$AT268),1,IF('Data Bank'!$AC268=100,3,IF('Data Bank'!$AC268=0,0,2)))))</f>
        <v>0</v>
      </c>
      <c r="C226" s="178">
        <f ca="1">IF(C$1&lt;'Data Bank'!$AD268,"",IF(C$1&gt;'Data Bank'!$AT268,"",IF(AND('Data Bank'!$AC268&lt;100,TODAY()&gt;'Data Bank'!$AT268),1,IF('Data Bank'!$AC268=100,3,IF('Data Bank'!$AC268=0,0,2)))))</f>
        <v>0</v>
      </c>
      <c r="D226" s="178">
        <f ca="1">IF(D$1&lt;'Data Bank'!$AD268,"",IF(D$1&gt;'Data Bank'!$AT268,"",IF(AND('Data Bank'!$AC268&lt;100,TODAY()&gt;'Data Bank'!$AT268),1,IF('Data Bank'!$AC268=100,3,IF('Data Bank'!$AC268=0,0,2)))))</f>
        <v>0</v>
      </c>
      <c r="E226" s="178">
        <f ca="1">IF(E$1&lt;'Data Bank'!$AD268,"",IF(E$1&gt;'Data Bank'!$AT268,"",IF(AND('Data Bank'!$AC268&lt;100,TODAY()&gt;'Data Bank'!$AT268),1,IF('Data Bank'!$AC268=100,3,IF('Data Bank'!$AC268=0,0,2)))))</f>
        <v>0</v>
      </c>
      <c r="F226" s="178">
        <f ca="1">IF(F$1&lt;'Data Bank'!$AD268,"",IF(F$1&gt;'Data Bank'!$AT268,"",IF(AND('Data Bank'!$AC268&lt;100,TODAY()&gt;'Data Bank'!$AT268),1,IF('Data Bank'!$AC268=100,3,IF('Data Bank'!$AC268=0,0,2)))))</f>
        <v>0</v>
      </c>
      <c r="G226" s="178">
        <f ca="1">IF(G$1&lt;'Data Bank'!$AD268,"",IF(G$1&gt;'Data Bank'!$AT268,"",IF(AND('Data Bank'!$AC268&lt;100,TODAY()&gt;'Data Bank'!$AT268),1,IF('Data Bank'!$AC268=100,3,IF('Data Bank'!$AC268=0,0,2)))))</f>
        <v>0</v>
      </c>
      <c r="H226" s="178">
        <f ca="1">IF(H$1&lt;'Data Bank'!$AD268,"",IF(H$1&gt;'Data Bank'!$AT268,"",IF(AND('Data Bank'!$AC268&lt;100,TODAY()&gt;'Data Bank'!$AT268),1,IF('Data Bank'!$AC268=100,3,IF('Data Bank'!$AC268=0,0,2)))))</f>
        <v>0</v>
      </c>
      <c r="I226" s="178">
        <f ca="1">IF(I$1&lt;'Data Bank'!$AD268,"",IF(I$1&gt;'Data Bank'!$AT268,"",IF(AND('Data Bank'!$AC268&lt;100,TODAY()&gt;'Data Bank'!$AT268),1,IF('Data Bank'!$AC268=100,3,IF('Data Bank'!$AC268=0,0,2)))))</f>
        <v>0</v>
      </c>
      <c r="J226" s="177" t="str">
        <f ca="1">IF(J$1&lt;'Data Bank'!$AD268,"",IF(J$1&gt;'Data Bank'!$AT268,"",IF(AND('Data Bank'!$AC268&lt;100,TODAY()&gt;'Data Bank'!$AT268),1,IF('Data Bank'!$AC268=100,3,IF('Data Bank'!$AC268=0,0,2)))))</f>
        <v/>
      </c>
      <c r="K226" s="177" t="str">
        <f ca="1">IF(K$1&lt;'Data Bank'!$AD268,"",IF(K$1&gt;'Data Bank'!$AT268,"",IF(AND('Data Bank'!$AC268&lt;100,TODAY()&gt;'Data Bank'!$AT268),1,IF('Data Bank'!$AC268=100,3,IF('Data Bank'!$AC268=0,0,2)))))</f>
        <v/>
      </c>
      <c r="L226" s="177" t="str">
        <f ca="1">IF(L$1&lt;'Data Bank'!$AD268,"",IF(L$1&gt;'Data Bank'!$AT268,"",IF(AND('Data Bank'!$AC268&lt;100,TODAY()&gt;'Data Bank'!$AT268),1,IF('Data Bank'!$AC268=100,3,IF('Data Bank'!$AC268=0,0,2)))))</f>
        <v/>
      </c>
      <c r="M226" s="177" t="str">
        <f ca="1">IF(M$1&lt;'Data Bank'!$AD268,"",IF(M$1&gt;'Data Bank'!$AT268,"",IF(AND('Data Bank'!$AC268&lt;100,TODAY()&gt;'Data Bank'!$AT268),1,IF('Data Bank'!$AC268=100,3,IF('Data Bank'!$AC268=0,0,2)))))</f>
        <v/>
      </c>
      <c r="N226" s="177" t="str">
        <f ca="1">IF(N$1&lt;'Data Bank'!$AD268,"",IF(N$1&gt;'Data Bank'!$AT268,"",IF(AND('Data Bank'!$AC268&lt;100,TODAY()&gt;'Data Bank'!$AT268),1,IF('Data Bank'!$AC268=100,3,IF('Data Bank'!$AC268=0,0,2)))))</f>
        <v/>
      </c>
      <c r="O226" s="177" t="str">
        <f ca="1">IF(O$1&lt;'Data Bank'!$AD268,"",IF(O$1&gt;'Data Bank'!$AT268,"",IF(AND('Data Bank'!$AC268&lt;100,TODAY()&gt;'Data Bank'!$AT268),1,IF('Data Bank'!$AC268=100,3,IF('Data Bank'!$AC268=0,0,2)))))</f>
        <v/>
      </c>
      <c r="P226" s="177" t="str">
        <f ca="1">IF(P$1&lt;'Data Bank'!$AD268,"",IF(P$1&gt;'Data Bank'!$AT268,"",IF(AND('Data Bank'!$AC268&lt;100,TODAY()&gt;'Data Bank'!$AT268),1,IF('Data Bank'!$AC268=100,3,IF('Data Bank'!$AC268=0,0,2)))))</f>
        <v/>
      </c>
      <c r="Q226" s="177" t="str">
        <f ca="1">IF(Q$1&lt;'Data Bank'!$AD268,"",IF(Q$1&gt;'Data Bank'!$AT268,"",IF(AND('Data Bank'!$AC268&lt;100,TODAY()&gt;'Data Bank'!$AT268),1,IF('Data Bank'!$AC268=100,3,IF('Data Bank'!$AC268=0,0,2)))))</f>
        <v/>
      </c>
      <c r="R226" s="177" t="str">
        <f ca="1">IF(R$1&lt;'Data Bank'!$AD268,"",IF(R$1&gt;'Data Bank'!$AT268,"",IF(AND('Data Bank'!$AC268&lt;100,TODAY()&gt;'Data Bank'!$AT268),1,IF('Data Bank'!$AC268=100,3,IF('Data Bank'!$AC268=0,0,2)))))</f>
        <v/>
      </c>
    </row>
    <row r="227" spans="1:18">
      <c r="A227" s="115" t="str">
        <f>'Data Bank'!E269</f>
        <v>Chinar_Bagh_P01</v>
      </c>
      <c r="B227" s="178">
        <f ca="1">IF(B$1&lt;'Data Bank'!$AD269,"",IF(B$1&gt;'Data Bank'!$AT269,"",IF(AND('Data Bank'!$AC269&lt;100,TODAY()&gt;'Data Bank'!$AT269),1,IF('Data Bank'!$AC269=100,3,IF('Data Bank'!$AC269=0,0,2)))))</f>
        <v>2</v>
      </c>
      <c r="C227" s="178">
        <f ca="1">IF(C$1&lt;'Data Bank'!$AD269,"",IF(C$1&gt;'Data Bank'!$AT269,"",IF(AND('Data Bank'!$AC269&lt;100,TODAY()&gt;'Data Bank'!$AT269),1,IF('Data Bank'!$AC269=100,3,IF('Data Bank'!$AC269=0,0,2)))))</f>
        <v>2</v>
      </c>
      <c r="D227" s="178">
        <f ca="1">IF(D$1&lt;'Data Bank'!$AD269,"",IF(D$1&gt;'Data Bank'!$AT269,"",IF(AND('Data Bank'!$AC269&lt;100,TODAY()&gt;'Data Bank'!$AT269),1,IF('Data Bank'!$AC269=100,3,IF('Data Bank'!$AC269=0,0,2)))))</f>
        <v>2</v>
      </c>
      <c r="E227" s="178">
        <f ca="1">IF(E$1&lt;'Data Bank'!$AD269,"",IF(E$1&gt;'Data Bank'!$AT269,"",IF(AND('Data Bank'!$AC269&lt;100,TODAY()&gt;'Data Bank'!$AT269),1,IF('Data Bank'!$AC269=100,3,IF('Data Bank'!$AC269=0,0,2)))))</f>
        <v>2</v>
      </c>
      <c r="F227" s="178">
        <f ca="1">IF(F$1&lt;'Data Bank'!$AD269,"",IF(F$1&gt;'Data Bank'!$AT269,"",IF(AND('Data Bank'!$AC269&lt;100,TODAY()&gt;'Data Bank'!$AT269),1,IF('Data Bank'!$AC269=100,3,IF('Data Bank'!$AC269=0,0,2)))))</f>
        <v>2</v>
      </c>
      <c r="G227" s="178">
        <f ca="1">IF(G$1&lt;'Data Bank'!$AD269,"",IF(G$1&gt;'Data Bank'!$AT269,"",IF(AND('Data Bank'!$AC269&lt;100,TODAY()&gt;'Data Bank'!$AT269),1,IF('Data Bank'!$AC269=100,3,IF('Data Bank'!$AC269=0,0,2)))))</f>
        <v>2</v>
      </c>
      <c r="H227" s="178">
        <f ca="1">IF(H$1&lt;'Data Bank'!$AD269,"",IF(H$1&gt;'Data Bank'!$AT269,"",IF(AND('Data Bank'!$AC269&lt;100,TODAY()&gt;'Data Bank'!$AT269),1,IF('Data Bank'!$AC269=100,3,IF('Data Bank'!$AC269=0,0,2)))))</f>
        <v>2</v>
      </c>
      <c r="I227" s="178">
        <f ca="1">IF(I$1&lt;'Data Bank'!$AD269,"",IF(I$1&gt;'Data Bank'!$AT269,"",IF(AND('Data Bank'!$AC269&lt;100,TODAY()&gt;'Data Bank'!$AT269),1,IF('Data Bank'!$AC269=100,3,IF('Data Bank'!$AC269=0,0,2)))))</f>
        <v>2</v>
      </c>
      <c r="J227" s="177">
        <f ca="1">IF(J$1&lt;'Data Bank'!$AD269,"",IF(J$1&gt;'Data Bank'!$AT269,"",IF(AND('Data Bank'!$AC269&lt;100,TODAY()&gt;'Data Bank'!$AT269),1,IF('Data Bank'!$AC269=100,3,IF('Data Bank'!$AC269=0,0,2)))))</f>
        <v>2</v>
      </c>
      <c r="K227" s="177">
        <f ca="1">IF(K$1&lt;'Data Bank'!$AD269,"",IF(K$1&gt;'Data Bank'!$AT269,"",IF(AND('Data Bank'!$AC269&lt;100,TODAY()&gt;'Data Bank'!$AT269),1,IF('Data Bank'!$AC269=100,3,IF('Data Bank'!$AC269=0,0,2)))))</f>
        <v>2</v>
      </c>
      <c r="L227" s="177">
        <f ca="1">IF(L$1&lt;'Data Bank'!$AD269,"",IF(L$1&gt;'Data Bank'!$AT269,"",IF(AND('Data Bank'!$AC269&lt;100,TODAY()&gt;'Data Bank'!$AT269),1,IF('Data Bank'!$AC269=100,3,IF('Data Bank'!$AC269=0,0,2)))))</f>
        <v>2</v>
      </c>
      <c r="M227" s="177">
        <f ca="1">IF(M$1&lt;'Data Bank'!$AD269,"",IF(M$1&gt;'Data Bank'!$AT269,"",IF(AND('Data Bank'!$AC269&lt;100,TODAY()&gt;'Data Bank'!$AT269),1,IF('Data Bank'!$AC269=100,3,IF('Data Bank'!$AC269=0,0,2)))))</f>
        <v>2</v>
      </c>
      <c r="N227" s="177">
        <f ca="1">IF(N$1&lt;'Data Bank'!$AD269,"",IF(N$1&gt;'Data Bank'!$AT269,"",IF(AND('Data Bank'!$AC269&lt;100,TODAY()&gt;'Data Bank'!$AT269),1,IF('Data Bank'!$AC269=100,3,IF('Data Bank'!$AC269=0,0,2)))))</f>
        <v>2</v>
      </c>
      <c r="O227" s="177">
        <f ca="1">IF(O$1&lt;'Data Bank'!$AD269,"",IF(O$1&gt;'Data Bank'!$AT269,"",IF(AND('Data Bank'!$AC269&lt;100,TODAY()&gt;'Data Bank'!$AT269),1,IF('Data Bank'!$AC269=100,3,IF('Data Bank'!$AC269=0,0,2)))))</f>
        <v>2</v>
      </c>
      <c r="P227" s="177">
        <f ca="1">IF(P$1&lt;'Data Bank'!$AD269,"",IF(P$1&gt;'Data Bank'!$AT269,"",IF(AND('Data Bank'!$AC269&lt;100,TODAY()&gt;'Data Bank'!$AT269),1,IF('Data Bank'!$AC269=100,3,IF('Data Bank'!$AC269=0,0,2)))))</f>
        <v>2</v>
      </c>
      <c r="Q227" s="177">
        <f ca="1">IF(Q$1&lt;'Data Bank'!$AD269,"",IF(Q$1&gt;'Data Bank'!$AT269,"",IF(AND('Data Bank'!$AC269&lt;100,TODAY()&gt;'Data Bank'!$AT269),1,IF('Data Bank'!$AC269=100,3,IF('Data Bank'!$AC269=0,0,2)))))</f>
        <v>2</v>
      </c>
      <c r="R227" s="177">
        <f ca="1">IF(R$1&lt;'Data Bank'!$AD269,"",IF(R$1&gt;'Data Bank'!$AT269,"",IF(AND('Data Bank'!$AC269&lt;100,TODAY()&gt;'Data Bank'!$AT269),1,IF('Data Bank'!$AC269=100,3,IF('Data Bank'!$AC269=0,0,2)))))</f>
        <v>2</v>
      </c>
    </row>
    <row r="228" spans="1:18">
      <c r="A228" s="115" t="str">
        <f>'Data Bank'!E270</f>
        <v>Chinar_Bagh_P02</v>
      </c>
      <c r="B228" s="178">
        <f ca="1">IF(B$1&lt;'Data Bank'!$AD270,"",IF(B$1&gt;'Data Bank'!$AT270,"",IF(AND('Data Bank'!$AC270&lt;100,TODAY()&gt;'Data Bank'!$AT270),1,IF('Data Bank'!$AC270=100,3,IF('Data Bank'!$AC270=0,0,2)))))</f>
        <v>2</v>
      </c>
      <c r="C228" s="178">
        <f ca="1">IF(C$1&lt;'Data Bank'!$AD270,"",IF(C$1&gt;'Data Bank'!$AT270,"",IF(AND('Data Bank'!$AC270&lt;100,TODAY()&gt;'Data Bank'!$AT270),1,IF('Data Bank'!$AC270=100,3,IF('Data Bank'!$AC270=0,0,2)))))</f>
        <v>2</v>
      </c>
      <c r="D228" s="178">
        <f ca="1">IF(D$1&lt;'Data Bank'!$AD270,"",IF(D$1&gt;'Data Bank'!$AT270,"",IF(AND('Data Bank'!$AC270&lt;100,TODAY()&gt;'Data Bank'!$AT270),1,IF('Data Bank'!$AC270=100,3,IF('Data Bank'!$AC270=0,0,2)))))</f>
        <v>2</v>
      </c>
      <c r="E228" s="178">
        <f ca="1">IF(E$1&lt;'Data Bank'!$AD270,"",IF(E$1&gt;'Data Bank'!$AT270,"",IF(AND('Data Bank'!$AC270&lt;100,TODAY()&gt;'Data Bank'!$AT270),1,IF('Data Bank'!$AC270=100,3,IF('Data Bank'!$AC270=0,0,2)))))</f>
        <v>2</v>
      </c>
      <c r="F228" s="178">
        <f ca="1">IF(F$1&lt;'Data Bank'!$AD270,"",IF(F$1&gt;'Data Bank'!$AT270,"",IF(AND('Data Bank'!$AC270&lt;100,TODAY()&gt;'Data Bank'!$AT270),1,IF('Data Bank'!$AC270=100,3,IF('Data Bank'!$AC270=0,0,2)))))</f>
        <v>2</v>
      </c>
      <c r="G228" s="178">
        <f ca="1">IF(G$1&lt;'Data Bank'!$AD270,"",IF(G$1&gt;'Data Bank'!$AT270,"",IF(AND('Data Bank'!$AC270&lt;100,TODAY()&gt;'Data Bank'!$AT270),1,IF('Data Bank'!$AC270=100,3,IF('Data Bank'!$AC270=0,0,2)))))</f>
        <v>2</v>
      </c>
      <c r="H228" s="178">
        <f ca="1">IF(H$1&lt;'Data Bank'!$AD270,"",IF(H$1&gt;'Data Bank'!$AT270,"",IF(AND('Data Bank'!$AC270&lt;100,TODAY()&gt;'Data Bank'!$AT270),1,IF('Data Bank'!$AC270=100,3,IF('Data Bank'!$AC270=0,0,2)))))</f>
        <v>2</v>
      </c>
      <c r="I228" s="178">
        <f ca="1">IF(I$1&lt;'Data Bank'!$AD270,"",IF(I$1&gt;'Data Bank'!$AT270,"",IF(AND('Data Bank'!$AC270&lt;100,TODAY()&gt;'Data Bank'!$AT270),1,IF('Data Bank'!$AC270=100,3,IF('Data Bank'!$AC270=0,0,2)))))</f>
        <v>2</v>
      </c>
      <c r="J228" s="177">
        <f ca="1">IF(J$1&lt;'Data Bank'!$AD270,"",IF(J$1&gt;'Data Bank'!$AT270,"",IF(AND('Data Bank'!$AC270&lt;100,TODAY()&gt;'Data Bank'!$AT270),1,IF('Data Bank'!$AC270=100,3,IF('Data Bank'!$AC270=0,0,2)))))</f>
        <v>2</v>
      </c>
      <c r="K228" s="177">
        <f ca="1">IF(K$1&lt;'Data Bank'!$AD270,"",IF(K$1&gt;'Data Bank'!$AT270,"",IF(AND('Data Bank'!$AC270&lt;100,TODAY()&gt;'Data Bank'!$AT270),1,IF('Data Bank'!$AC270=100,3,IF('Data Bank'!$AC270=0,0,2)))))</f>
        <v>2</v>
      </c>
      <c r="L228" s="177">
        <f ca="1">IF(L$1&lt;'Data Bank'!$AD270,"",IF(L$1&gt;'Data Bank'!$AT270,"",IF(AND('Data Bank'!$AC270&lt;100,TODAY()&gt;'Data Bank'!$AT270),1,IF('Data Bank'!$AC270=100,3,IF('Data Bank'!$AC270=0,0,2)))))</f>
        <v>2</v>
      </c>
      <c r="M228" s="177">
        <f ca="1">IF(M$1&lt;'Data Bank'!$AD270,"",IF(M$1&gt;'Data Bank'!$AT270,"",IF(AND('Data Bank'!$AC270&lt;100,TODAY()&gt;'Data Bank'!$AT270),1,IF('Data Bank'!$AC270=100,3,IF('Data Bank'!$AC270=0,0,2)))))</f>
        <v>2</v>
      </c>
      <c r="N228" s="177">
        <f ca="1">IF(N$1&lt;'Data Bank'!$AD270,"",IF(N$1&gt;'Data Bank'!$AT270,"",IF(AND('Data Bank'!$AC270&lt;100,TODAY()&gt;'Data Bank'!$AT270),1,IF('Data Bank'!$AC270=100,3,IF('Data Bank'!$AC270=0,0,2)))))</f>
        <v>2</v>
      </c>
      <c r="O228" s="177">
        <f ca="1">IF(O$1&lt;'Data Bank'!$AD270,"",IF(O$1&gt;'Data Bank'!$AT270,"",IF(AND('Data Bank'!$AC270&lt;100,TODAY()&gt;'Data Bank'!$AT270),1,IF('Data Bank'!$AC270=100,3,IF('Data Bank'!$AC270=0,0,2)))))</f>
        <v>2</v>
      </c>
      <c r="P228" s="177">
        <f ca="1">IF(P$1&lt;'Data Bank'!$AD270,"",IF(P$1&gt;'Data Bank'!$AT270,"",IF(AND('Data Bank'!$AC270&lt;100,TODAY()&gt;'Data Bank'!$AT270),1,IF('Data Bank'!$AC270=100,3,IF('Data Bank'!$AC270=0,0,2)))))</f>
        <v>2</v>
      </c>
      <c r="Q228" s="177">
        <f ca="1">IF(Q$1&lt;'Data Bank'!$AD270,"",IF(Q$1&gt;'Data Bank'!$AT270,"",IF(AND('Data Bank'!$AC270&lt;100,TODAY()&gt;'Data Bank'!$AT270),1,IF('Data Bank'!$AC270=100,3,IF('Data Bank'!$AC270=0,0,2)))))</f>
        <v>2</v>
      </c>
      <c r="R228" s="177">
        <f ca="1">IF(R$1&lt;'Data Bank'!$AD270,"",IF(R$1&gt;'Data Bank'!$AT270,"",IF(AND('Data Bank'!$AC270&lt;100,TODAY()&gt;'Data Bank'!$AT270),1,IF('Data Bank'!$AC270=100,3,IF('Data Bank'!$AC270=0,0,2)))))</f>
        <v>2</v>
      </c>
    </row>
    <row r="229" spans="1:18">
      <c r="A229" s="115" t="str">
        <f>'Data Bank'!E271</f>
        <v>Chinar_Bagh_P03</v>
      </c>
      <c r="B229" s="178">
        <f ca="1">IF(B$1&lt;'Data Bank'!$AD271,"",IF(B$1&gt;'Data Bank'!$AT271,"",IF(AND('Data Bank'!$AC271&lt;100,TODAY()&gt;'Data Bank'!$AT271),1,IF('Data Bank'!$AC271=100,3,IF('Data Bank'!$AC271=0,0,2)))))</f>
        <v>2</v>
      </c>
      <c r="C229" s="178">
        <f ca="1">IF(C$1&lt;'Data Bank'!$AD271,"",IF(C$1&gt;'Data Bank'!$AT271,"",IF(AND('Data Bank'!$AC271&lt;100,TODAY()&gt;'Data Bank'!$AT271),1,IF('Data Bank'!$AC271=100,3,IF('Data Bank'!$AC271=0,0,2)))))</f>
        <v>2</v>
      </c>
      <c r="D229" s="178">
        <f ca="1">IF(D$1&lt;'Data Bank'!$AD271,"",IF(D$1&gt;'Data Bank'!$AT271,"",IF(AND('Data Bank'!$AC271&lt;100,TODAY()&gt;'Data Bank'!$AT271),1,IF('Data Bank'!$AC271=100,3,IF('Data Bank'!$AC271=0,0,2)))))</f>
        <v>2</v>
      </c>
      <c r="E229" s="178">
        <f ca="1">IF(E$1&lt;'Data Bank'!$AD271,"",IF(E$1&gt;'Data Bank'!$AT271,"",IF(AND('Data Bank'!$AC271&lt;100,TODAY()&gt;'Data Bank'!$AT271),1,IF('Data Bank'!$AC271=100,3,IF('Data Bank'!$AC271=0,0,2)))))</f>
        <v>2</v>
      </c>
      <c r="F229" s="178">
        <f ca="1">IF(F$1&lt;'Data Bank'!$AD271,"",IF(F$1&gt;'Data Bank'!$AT271,"",IF(AND('Data Bank'!$AC271&lt;100,TODAY()&gt;'Data Bank'!$AT271),1,IF('Data Bank'!$AC271=100,3,IF('Data Bank'!$AC271=0,0,2)))))</f>
        <v>2</v>
      </c>
      <c r="G229" s="178">
        <f ca="1">IF(G$1&lt;'Data Bank'!$AD271,"",IF(G$1&gt;'Data Bank'!$AT271,"",IF(AND('Data Bank'!$AC271&lt;100,TODAY()&gt;'Data Bank'!$AT271),1,IF('Data Bank'!$AC271=100,3,IF('Data Bank'!$AC271=0,0,2)))))</f>
        <v>2</v>
      </c>
      <c r="H229" s="178">
        <f ca="1">IF(H$1&lt;'Data Bank'!$AD271,"",IF(H$1&gt;'Data Bank'!$AT271,"",IF(AND('Data Bank'!$AC271&lt;100,TODAY()&gt;'Data Bank'!$AT271),1,IF('Data Bank'!$AC271=100,3,IF('Data Bank'!$AC271=0,0,2)))))</f>
        <v>2</v>
      </c>
      <c r="I229" s="178">
        <f ca="1">IF(I$1&lt;'Data Bank'!$AD271,"",IF(I$1&gt;'Data Bank'!$AT271,"",IF(AND('Data Bank'!$AC271&lt;100,TODAY()&gt;'Data Bank'!$AT271),1,IF('Data Bank'!$AC271=100,3,IF('Data Bank'!$AC271=0,0,2)))))</f>
        <v>2</v>
      </c>
      <c r="J229" s="177">
        <f ca="1">IF(J$1&lt;'Data Bank'!$AD271,"",IF(J$1&gt;'Data Bank'!$AT271,"",IF(AND('Data Bank'!$AC271&lt;100,TODAY()&gt;'Data Bank'!$AT271),1,IF('Data Bank'!$AC271=100,3,IF('Data Bank'!$AC271=0,0,2)))))</f>
        <v>2</v>
      </c>
      <c r="K229" s="177">
        <f ca="1">IF(K$1&lt;'Data Bank'!$AD271,"",IF(K$1&gt;'Data Bank'!$AT271,"",IF(AND('Data Bank'!$AC271&lt;100,TODAY()&gt;'Data Bank'!$AT271),1,IF('Data Bank'!$AC271=100,3,IF('Data Bank'!$AC271=0,0,2)))))</f>
        <v>2</v>
      </c>
      <c r="L229" s="177">
        <f ca="1">IF(L$1&lt;'Data Bank'!$AD271,"",IF(L$1&gt;'Data Bank'!$AT271,"",IF(AND('Data Bank'!$AC271&lt;100,TODAY()&gt;'Data Bank'!$AT271),1,IF('Data Bank'!$AC271=100,3,IF('Data Bank'!$AC271=0,0,2)))))</f>
        <v>2</v>
      </c>
      <c r="M229" s="177">
        <f ca="1">IF(M$1&lt;'Data Bank'!$AD271,"",IF(M$1&gt;'Data Bank'!$AT271,"",IF(AND('Data Bank'!$AC271&lt;100,TODAY()&gt;'Data Bank'!$AT271),1,IF('Data Bank'!$AC271=100,3,IF('Data Bank'!$AC271=0,0,2)))))</f>
        <v>2</v>
      </c>
      <c r="N229" s="177">
        <f ca="1">IF(N$1&lt;'Data Bank'!$AD271,"",IF(N$1&gt;'Data Bank'!$AT271,"",IF(AND('Data Bank'!$AC271&lt;100,TODAY()&gt;'Data Bank'!$AT271),1,IF('Data Bank'!$AC271=100,3,IF('Data Bank'!$AC271=0,0,2)))))</f>
        <v>2</v>
      </c>
      <c r="O229" s="177">
        <f ca="1">IF(O$1&lt;'Data Bank'!$AD271,"",IF(O$1&gt;'Data Bank'!$AT271,"",IF(AND('Data Bank'!$AC271&lt;100,TODAY()&gt;'Data Bank'!$AT271),1,IF('Data Bank'!$AC271=100,3,IF('Data Bank'!$AC271=0,0,2)))))</f>
        <v>2</v>
      </c>
      <c r="P229" s="177">
        <f ca="1">IF(P$1&lt;'Data Bank'!$AD271,"",IF(P$1&gt;'Data Bank'!$AT271,"",IF(AND('Data Bank'!$AC271&lt;100,TODAY()&gt;'Data Bank'!$AT271),1,IF('Data Bank'!$AC271=100,3,IF('Data Bank'!$AC271=0,0,2)))))</f>
        <v>2</v>
      </c>
      <c r="Q229" s="177">
        <f ca="1">IF(Q$1&lt;'Data Bank'!$AD271,"",IF(Q$1&gt;'Data Bank'!$AT271,"",IF(AND('Data Bank'!$AC271&lt;100,TODAY()&gt;'Data Bank'!$AT271),1,IF('Data Bank'!$AC271=100,3,IF('Data Bank'!$AC271=0,0,2)))))</f>
        <v>2</v>
      </c>
      <c r="R229" s="177">
        <f ca="1">IF(R$1&lt;'Data Bank'!$AD271,"",IF(R$1&gt;'Data Bank'!$AT271,"",IF(AND('Data Bank'!$AC271&lt;100,TODAY()&gt;'Data Bank'!$AT271),1,IF('Data Bank'!$AC271=100,3,IF('Data Bank'!$AC271=0,0,2)))))</f>
        <v>2</v>
      </c>
    </row>
    <row r="230" spans="1:18">
      <c r="A230" s="115" t="str">
        <f>'Data Bank'!E272</f>
        <v>Chitan</v>
      </c>
      <c r="B230" s="178">
        <f ca="1">IF(B$1&lt;'Data Bank'!$AD272,"",IF(B$1&gt;'Data Bank'!$AT272,"",IF(AND('Data Bank'!$AC272&lt;100,TODAY()&gt;'Data Bank'!$AT272),1,IF('Data Bank'!$AC272=100,3,IF('Data Bank'!$AC272=0,0,2)))))</f>
        <v>2</v>
      </c>
      <c r="C230" s="178">
        <f ca="1">IF(C$1&lt;'Data Bank'!$AD272,"",IF(C$1&gt;'Data Bank'!$AT272,"",IF(AND('Data Bank'!$AC272&lt;100,TODAY()&gt;'Data Bank'!$AT272),1,IF('Data Bank'!$AC272=100,3,IF('Data Bank'!$AC272=0,0,2)))))</f>
        <v>2</v>
      </c>
      <c r="D230" s="178">
        <f ca="1">IF(D$1&lt;'Data Bank'!$AD272,"",IF(D$1&gt;'Data Bank'!$AT272,"",IF(AND('Data Bank'!$AC272&lt;100,TODAY()&gt;'Data Bank'!$AT272),1,IF('Data Bank'!$AC272=100,3,IF('Data Bank'!$AC272=0,0,2)))))</f>
        <v>2</v>
      </c>
      <c r="E230" s="178">
        <f ca="1">IF(E$1&lt;'Data Bank'!$AD272,"",IF(E$1&gt;'Data Bank'!$AT272,"",IF(AND('Data Bank'!$AC272&lt;100,TODAY()&gt;'Data Bank'!$AT272),1,IF('Data Bank'!$AC272=100,3,IF('Data Bank'!$AC272=0,0,2)))))</f>
        <v>2</v>
      </c>
      <c r="F230" s="178">
        <f ca="1">IF(F$1&lt;'Data Bank'!$AD272,"",IF(F$1&gt;'Data Bank'!$AT272,"",IF(AND('Data Bank'!$AC272&lt;100,TODAY()&gt;'Data Bank'!$AT272),1,IF('Data Bank'!$AC272=100,3,IF('Data Bank'!$AC272=0,0,2)))))</f>
        <v>2</v>
      </c>
      <c r="G230" s="178">
        <f ca="1">IF(G$1&lt;'Data Bank'!$AD272,"",IF(G$1&gt;'Data Bank'!$AT272,"",IF(AND('Data Bank'!$AC272&lt;100,TODAY()&gt;'Data Bank'!$AT272),1,IF('Data Bank'!$AC272=100,3,IF('Data Bank'!$AC272=0,0,2)))))</f>
        <v>2</v>
      </c>
      <c r="H230" s="178">
        <f ca="1">IF(H$1&lt;'Data Bank'!$AD272,"",IF(H$1&gt;'Data Bank'!$AT272,"",IF(AND('Data Bank'!$AC272&lt;100,TODAY()&gt;'Data Bank'!$AT272),1,IF('Data Bank'!$AC272=100,3,IF('Data Bank'!$AC272=0,0,2)))))</f>
        <v>2</v>
      </c>
      <c r="I230" s="178">
        <f ca="1">IF(I$1&lt;'Data Bank'!$AD272,"",IF(I$1&gt;'Data Bank'!$AT272,"",IF(AND('Data Bank'!$AC272&lt;100,TODAY()&gt;'Data Bank'!$AT272),1,IF('Data Bank'!$AC272=100,3,IF('Data Bank'!$AC272=0,0,2)))))</f>
        <v>2</v>
      </c>
      <c r="J230" s="177">
        <f ca="1">IF(J$1&lt;'Data Bank'!$AD272,"",IF(J$1&gt;'Data Bank'!$AT272,"",IF(AND('Data Bank'!$AC272&lt;100,TODAY()&gt;'Data Bank'!$AT272),1,IF('Data Bank'!$AC272=100,3,IF('Data Bank'!$AC272=0,0,2)))))</f>
        <v>2</v>
      </c>
      <c r="K230" s="177">
        <f ca="1">IF(K$1&lt;'Data Bank'!$AD272,"",IF(K$1&gt;'Data Bank'!$AT272,"",IF(AND('Data Bank'!$AC272&lt;100,TODAY()&gt;'Data Bank'!$AT272),1,IF('Data Bank'!$AC272=100,3,IF('Data Bank'!$AC272=0,0,2)))))</f>
        <v>2</v>
      </c>
      <c r="L230" s="177">
        <f ca="1">IF(L$1&lt;'Data Bank'!$AD272,"",IF(L$1&gt;'Data Bank'!$AT272,"",IF(AND('Data Bank'!$AC272&lt;100,TODAY()&gt;'Data Bank'!$AT272),1,IF('Data Bank'!$AC272=100,3,IF('Data Bank'!$AC272=0,0,2)))))</f>
        <v>2</v>
      </c>
      <c r="M230" s="177">
        <f ca="1">IF(M$1&lt;'Data Bank'!$AD272,"",IF(M$1&gt;'Data Bank'!$AT272,"",IF(AND('Data Bank'!$AC272&lt;100,TODAY()&gt;'Data Bank'!$AT272),1,IF('Data Bank'!$AC272=100,3,IF('Data Bank'!$AC272=0,0,2)))))</f>
        <v>2</v>
      </c>
      <c r="N230" s="177">
        <f ca="1">IF(N$1&lt;'Data Bank'!$AD272,"",IF(N$1&gt;'Data Bank'!$AT272,"",IF(AND('Data Bank'!$AC272&lt;100,TODAY()&gt;'Data Bank'!$AT272),1,IF('Data Bank'!$AC272=100,3,IF('Data Bank'!$AC272=0,0,2)))))</f>
        <v>2</v>
      </c>
      <c r="O230" s="177">
        <f ca="1">IF(O$1&lt;'Data Bank'!$AD272,"",IF(O$1&gt;'Data Bank'!$AT272,"",IF(AND('Data Bank'!$AC272&lt;100,TODAY()&gt;'Data Bank'!$AT272),1,IF('Data Bank'!$AC272=100,3,IF('Data Bank'!$AC272=0,0,2)))))</f>
        <v>2</v>
      </c>
      <c r="P230" s="177">
        <f ca="1">IF(P$1&lt;'Data Bank'!$AD272,"",IF(P$1&gt;'Data Bank'!$AT272,"",IF(AND('Data Bank'!$AC272&lt;100,TODAY()&gt;'Data Bank'!$AT272),1,IF('Data Bank'!$AC272=100,3,IF('Data Bank'!$AC272=0,0,2)))))</f>
        <v>2</v>
      </c>
      <c r="Q230" s="177">
        <f ca="1">IF(Q$1&lt;'Data Bank'!$AD272,"",IF(Q$1&gt;'Data Bank'!$AT272,"",IF(AND('Data Bank'!$AC272&lt;100,TODAY()&gt;'Data Bank'!$AT272),1,IF('Data Bank'!$AC272=100,3,IF('Data Bank'!$AC272=0,0,2)))))</f>
        <v>2</v>
      </c>
      <c r="R230" s="177">
        <f ca="1">IF(R$1&lt;'Data Bank'!$AD272,"",IF(R$1&gt;'Data Bank'!$AT272,"",IF(AND('Data Bank'!$AC272&lt;100,TODAY()&gt;'Data Bank'!$AT272),1,IF('Data Bank'!$AC272=100,3,IF('Data Bank'!$AC272=0,0,2)))))</f>
        <v>2</v>
      </c>
    </row>
    <row r="231" spans="1:18">
      <c r="A231" s="115" t="str">
        <f>'Data Bank'!E273</f>
        <v>Chitral City</v>
      </c>
      <c r="B231" s="178">
        <f ca="1">IF(B$1&lt;'Data Bank'!$AD273,"",IF(B$1&gt;'Data Bank'!$AT273,"",IF(AND('Data Bank'!$AC273&lt;100,TODAY()&gt;'Data Bank'!$AT273),1,IF('Data Bank'!$AC273=100,3,IF('Data Bank'!$AC273=0,0,2)))))</f>
        <v>2</v>
      </c>
      <c r="C231" s="178">
        <f ca="1">IF(C$1&lt;'Data Bank'!$AD273,"",IF(C$1&gt;'Data Bank'!$AT273,"",IF(AND('Data Bank'!$AC273&lt;100,TODAY()&gt;'Data Bank'!$AT273),1,IF('Data Bank'!$AC273=100,3,IF('Data Bank'!$AC273=0,0,2)))))</f>
        <v>2</v>
      </c>
      <c r="D231" s="178">
        <f ca="1">IF(D$1&lt;'Data Bank'!$AD273,"",IF(D$1&gt;'Data Bank'!$AT273,"",IF(AND('Data Bank'!$AC273&lt;100,TODAY()&gt;'Data Bank'!$AT273),1,IF('Data Bank'!$AC273=100,3,IF('Data Bank'!$AC273=0,0,2)))))</f>
        <v>2</v>
      </c>
      <c r="E231" s="178">
        <f ca="1">IF(E$1&lt;'Data Bank'!$AD273,"",IF(E$1&gt;'Data Bank'!$AT273,"",IF(AND('Data Bank'!$AC273&lt;100,TODAY()&gt;'Data Bank'!$AT273),1,IF('Data Bank'!$AC273=100,3,IF('Data Bank'!$AC273=0,0,2)))))</f>
        <v>2</v>
      </c>
      <c r="F231" s="178">
        <f ca="1">IF(F$1&lt;'Data Bank'!$AD273,"",IF(F$1&gt;'Data Bank'!$AT273,"",IF(AND('Data Bank'!$AC273&lt;100,TODAY()&gt;'Data Bank'!$AT273),1,IF('Data Bank'!$AC273=100,3,IF('Data Bank'!$AC273=0,0,2)))))</f>
        <v>2</v>
      </c>
      <c r="G231" s="178" t="str">
        <f ca="1">IF(G$1&lt;'Data Bank'!$AD273,"",IF(G$1&gt;'Data Bank'!$AT273,"",IF(AND('Data Bank'!$AC273&lt;100,TODAY()&gt;'Data Bank'!$AT273),1,IF('Data Bank'!$AC273=100,3,IF('Data Bank'!$AC273=0,0,2)))))</f>
        <v/>
      </c>
      <c r="H231" s="178" t="str">
        <f ca="1">IF(H$1&lt;'Data Bank'!$AD273,"",IF(H$1&gt;'Data Bank'!$AT273,"",IF(AND('Data Bank'!$AC273&lt;100,TODAY()&gt;'Data Bank'!$AT273),1,IF('Data Bank'!$AC273=100,3,IF('Data Bank'!$AC273=0,0,2)))))</f>
        <v/>
      </c>
      <c r="I231" s="178" t="str">
        <f ca="1">IF(I$1&lt;'Data Bank'!$AD273,"",IF(I$1&gt;'Data Bank'!$AT273,"",IF(AND('Data Bank'!$AC273&lt;100,TODAY()&gt;'Data Bank'!$AT273),1,IF('Data Bank'!$AC273=100,3,IF('Data Bank'!$AC273=0,0,2)))))</f>
        <v/>
      </c>
      <c r="J231" s="177" t="str">
        <f ca="1">IF(J$1&lt;'Data Bank'!$AD273,"",IF(J$1&gt;'Data Bank'!$AT273,"",IF(AND('Data Bank'!$AC273&lt;100,TODAY()&gt;'Data Bank'!$AT273),1,IF('Data Bank'!$AC273=100,3,IF('Data Bank'!$AC273=0,0,2)))))</f>
        <v/>
      </c>
      <c r="K231" s="177" t="str">
        <f ca="1">IF(K$1&lt;'Data Bank'!$AD273,"",IF(K$1&gt;'Data Bank'!$AT273,"",IF(AND('Data Bank'!$AC273&lt;100,TODAY()&gt;'Data Bank'!$AT273),1,IF('Data Bank'!$AC273=100,3,IF('Data Bank'!$AC273=0,0,2)))))</f>
        <v/>
      </c>
      <c r="L231" s="177" t="str">
        <f ca="1">IF(L$1&lt;'Data Bank'!$AD273,"",IF(L$1&gt;'Data Bank'!$AT273,"",IF(AND('Data Bank'!$AC273&lt;100,TODAY()&gt;'Data Bank'!$AT273),1,IF('Data Bank'!$AC273=100,3,IF('Data Bank'!$AC273=0,0,2)))))</f>
        <v/>
      </c>
      <c r="M231" s="177" t="str">
        <f ca="1">IF(M$1&lt;'Data Bank'!$AD273,"",IF(M$1&gt;'Data Bank'!$AT273,"",IF(AND('Data Bank'!$AC273&lt;100,TODAY()&gt;'Data Bank'!$AT273),1,IF('Data Bank'!$AC273=100,3,IF('Data Bank'!$AC273=0,0,2)))))</f>
        <v/>
      </c>
      <c r="N231" s="177" t="str">
        <f ca="1">IF(N$1&lt;'Data Bank'!$AD273,"",IF(N$1&gt;'Data Bank'!$AT273,"",IF(AND('Data Bank'!$AC273&lt;100,TODAY()&gt;'Data Bank'!$AT273),1,IF('Data Bank'!$AC273=100,3,IF('Data Bank'!$AC273=0,0,2)))))</f>
        <v/>
      </c>
      <c r="O231" s="177" t="str">
        <f ca="1">IF(O$1&lt;'Data Bank'!$AD273,"",IF(O$1&gt;'Data Bank'!$AT273,"",IF(AND('Data Bank'!$AC273&lt;100,TODAY()&gt;'Data Bank'!$AT273),1,IF('Data Bank'!$AC273=100,3,IF('Data Bank'!$AC273=0,0,2)))))</f>
        <v/>
      </c>
      <c r="P231" s="177" t="str">
        <f ca="1">IF(P$1&lt;'Data Bank'!$AD273,"",IF(P$1&gt;'Data Bank'!$AT273,"",IF(AND('Data Bank'!$AC273&lt;100,TODAY()&gt;'Data Bank'!$AT273),1,IF('Data Bank'!$AC273=100,3,IF('Data Bank'!$AC273=0,0,2)))))</f>
        <v/>
      </c>
      <c r="Q231" s="177" t="str">
        <f ca="1">IF(Q$1&lt;'Data Bank'!$AD273,"",IF(Q$1&gt;'Data Bank'!$AT273,"",IF(AND('Data Bank'!$AC273&lt;100,TODAY()&gt;'Data Bank'!$AT273),1,IF('Data Bank'!$AC273=100,3,IF('Data Bank'!$AC273=0,0,2)))))</f>
        <v/>
      </c>
      <c r="R231" s="177" t="str">
        <f ca="1">IF(R$1&lt;'Data Bank'!$AD273,"",IF(R$1&gt;'Data Bank'!$AT273,"",IF(AND('Data Bank'!$AC273&lt;100,TODAY()&gt;'Data Bank'!$AT273),1,IF('Data Bank'!$AC273=100,3,IF('Data Bank'!$AC273=0,0,2)))))</f>
        <v/>
      </c>
    </row>
    <row r="232" spans="1:18">
      <c r="A232" s="115" t="str">
        <f>'Data Bank'!E274</f>
        <v>Christian Town &amp; Muslim Town</v>
      </c>
      <c r="B232" s="178">
        <f ca="1">IF(B$1&lt;'Data Bank'!$AD274,"",IF(B$1&gt;'Data Bank'!$AT274,"",IF(AND('Data Bank'!$AC274&lt;100,TODAY()&gt;'Data Bank'!$AT274),1,IF('Data Bank'!$AC274=100,3,IF('Data Bank'!$AC274=0,0,2)))))</f>
        <v>2</v>
      </c>
      <c r="C232" s="178">
        <f ca="1">IF(C$1&lt;'Data Bank'!$AD274,"",IF(C$1&gt;'Data Bank'!$AT274,"",IF(AND('Data Bank'!$AC274&lt;100,TODAY()&gt;'Data Bank'!$AT274),1,IF('Data Bank'!$AC274=100,3,IF('Data Bank'!$AC274=0,0,2)))))</f>
        <v>2</v>
      </c>
      <c r="D232" s="178">
        <f ca="1">IF(D$1&lt;'Data Bank'!$AD274,"",IF(D$1&gt;'Data Bank'!$AT274,"",IF(AND('Data Bank'!$AC274&lt;100,TODAY()&gt;'Data Bank'!$AT274),1,IF('Data Bank'!$AC274=100,3,IF('Data Bank'!$AC274=0,0,2)))))</f>
        <v>2</v>
      </c>
      <c r="E232" s="178">
        <f ca="1">IF(E$1&lt;'Data Bank'!$AD274,"",IF(E$1&gt;'Data Bank'!$AT274,"",IF(AND('Data Bank'!$AC274&lt;100,TODAY()&gt;'Data Bank'!$AT274),1,IF('Data Bank'!$AC274=100,3,IF('Data Bank'!$AC274=0,0,2)))))</f>
        <v>2</v>
      </c>
      <c r="F232" s="178">
        <f ca="1">IF(F$1&lt;'Data Bank'!$AD274,"",IF(F$1&gt;'Data Bank'!$AT274,"",IF(AND('Data Bank'!$AC274&lt;100,TODAY()&gt;'Data Bank'!$AT274),1,IF('Data Bank'!$AC274=100,3,IF('Data Bank'!$AC274=0,0,2)))))</f>
        <v>2</v>
      </c>
      <c r="G232" s="178">
        <f ca="1">IF(G$1&lt;'Data Bank'!$AD274,"",IF(G$1&gt;'Data Bank'!$AT274,"",IF(AND('Data Bank'!$AC274&lt;100,TODAY()&gt;'Data Bank'!$AT274),1,IF('Data Bank'!$AC274=100,3,IF('Data Bank'!$AC274=0,0,2)))))</f>
        <v>2</v>
      </c>
      <c r="H232" s="178">
        <f ca="1">IF(H$1&lt;'Data Bank'!$AD274,"",IF(H$1&gt;'Data Bank'!$AT274,"",IF(AND('Data Bank'!$AC274&lt;100,TODAY()&gt;'Data Bank'!$AT274),1,IF('Data Bank'!$AC274=100,3,IF('Data Bank'!$AC274=0,0,2)))))</f>
        <v>2</v>
      </c>
      <c r="I232" s="178">
        <f ca="1">IF(I$1&lt;'Data Bank'!$AD274,"",IF(I$1&gt;'Data Bank'!$AT274,"",IF(AND('Data Bank'!$AC274&lt;100,TODAY()&gt;'Data Bank'!$AT274),1,IF('Data Bank'!$AC274=100,3,IF('Data Bank'!$AC274=0,0,2)))))</f>
        <v>2</v>
      </c>
      <c r="J232" s="177">
        <f ca="1">IF(J$1&lt;'Data Bank'!$AD274,"",IF(J$1&gt;'Data Bank'!$AT274,"",IF(AND('Data Bank'!$AC274&lt;100,TODAY()&gt;'Data Bank'!$AT274),1,IF('Data Bank'!$AC274=100,3,IF('Data Bank'!$AC274=0,0,2)))))</f>
        <v>2</v>
      </c>
      <c r="K232" s="177">
        <f ca="1">IF(K$1&lt;'Data Bank'!$AD274,"",IF(K$1&gt;'Data Bank'!$AT274,"",IF(AND('Data Bank'!$AC274&lt;100,TODAY()&gt;'Data Bank'!$AT274),1,IF('Data Bank'!$AC274=100,3,IF('Data Bank'!$AC274=0,0,2)))))</f>
        <v>2</v>
      </c>
      <c r="L232" s="177">
        <f ca="1">IF(L$1&lt;'Data Bank'!$AD274,"",IF(L$1&gt;'Data Bank'!$AT274,"",IF(AND('Data Bank'!$AC274&lt;100,TODAY()&gt;'Data Bank'!$AT274),1,IF('Data Bank'!$AC274=100,3,IF('Data Bank'!$AC274=0,0,2)))))</f>
        <v>2</v>
      </c>
      <c r="M232" s="177">
        <f ca="1">IF(M$1&lt;'Data Bank'!$AD274,"",IF(M$1&gt;'Data Bank'!$AT274,"",IF(AND('Data Bank'!$AC274&lt;100,TODAY()&gt;'Data Bank'!$AT274),1,IF('Data Bank'!$AC274=100,3,IF('Data Bank'!$AC274=0,0,2)))))</f>
        <v>2</v>
      </c>
      <c r="N232" s="177">
        <f ca="1">IF(N$1&lt;'Data Bank'!$AD274,"",IF(N$1&gt;'Data Bank'!$AT274,"",IF(AND('Data Bank'!$AC274&lt;100,TODAY()&gt;'Data Bank'!$AT274),1,IF('Data Bank'!$AC274=100,3,IF('Data Bank'!$AC274=0,0,2)))))</f>
        <v>2</v>
      </c>
      <c r="O232" s="177">
        <f ca="1">IF(O$1&lt;'Data Bank'!$AD274,"",IF(O$1&gt;'Data Bank'!$AT274,"",IF(AND('Data Bank'!$AC274&lt;100,TODAY()&gt;'Data Bank'!$AT274),1,IF('Data Bank'!$AC274=100,3,IF('Data Bank'!$AC274=0,0,2)))))</f>
        <v>2</v>
      </c>
      <c r="P232" s="177">
        <f ca="1">IF(P$1&lt;'Data Bank'!$AD274,"",IF(P$1&gt;'Data Bank'!$AT274,"",IF(AND('Data Bank'!$AC274&lt;100,TODAY()&gt;'Data Bank'!$AT274),1,IF('Data Bank'!$AC274=100,3,IF('Data Bank'!$AC274=0,0,2)))))</f>
        <v>2</v>
      </c>
      <c r="Q232" s="177">
        <f ca="1">IF(Q$1&lt;'Data Bank'!$AD274,"",IF(Q$1&gt;'Data Bank'!$AT274,"",IF(AND('Data Bank'!$AC274&lt;100,TODAY()&gt;'Data Bank'!$AT274),1,IF('Data Bank'!$AC274=100,3,IF('Data Bank'!$AC274=0,0,2)))))</f>
        <v>2</v>
      </c>
      <c r="R232" s="177">
        <f ca="1">IF(R$1&lt;'Data Bank'!$AD274,"",IF(R$1&gt;'Data Bank'!$AT274,"",IF(AND('Data Bank'!$AC274&lt;100,TODAY()&gt;'Data Bank'!$AT274),1,IF('Data Bank'!$AC274=100,3,IF('Data Bank'!$AC274=0,0,2)))))</f>
        <v>2</v>
      </c>
    </row>
    <row r="233" spans="1:18">
      <c r="A233" s="115" t="str">
        <f>'Data Bank'!E275</f>
        <v>Sultan Residencia Park</v>
      </c>
      <c r="B233" s="178">
        <f ca="1">IF(B$1&lt;'Data Bank'!$AD275,"",IF(B$1&gt;'Data Bank'!$AT275,"",IF(AND('Data Bank'!$AC275&lt;100,TODAY()&gt;'Data Bank'!$AT275),1,IF('Data Bank'!$AC275=100,3,IF('Data Bank'!$AC275=0,0,2)))))</f>
        <v>0</v>
      </c>
      <c r="C233" s="178">
        <f ca="1">IF(C$1&lt;'Data Bank'!$AD275,"",IF(C$1&gt;'Data Bank'!$AT275,"",IF(AND('Data Bank'!$AC275&lt;100,TODAY()&gt;'Data Bank'!$AT275),1,IF('Data Bank'!$AC275=100,3,IF('Data Bank'!$AC275=0,0,2)))))</f>
        <v>0</v>
      </c>
      <c r="D233" s="178">
        <f ca="1">IF(D$1&lt;'Data Bank'!$AD275,"",IF(D$1&gt;'Data Bank'!$AT275,"",IF(AND('Data Bank'!$AC275&lt;100,TODAY()&gt;'Data Bank'!$AT275),1,IF('Data Bank'!$AC275=100,3,IF('Data Bank'!$AC275=0,0,2)))))</f>
        <v>0</v>
      </c>
      <c r="E233" s="178">
        <f ca="1">IF(E$1&lt;'Data Bank'!$AD275,"",IF(E$1&gt;'Data Bank'!$AT275,"",IF(AND('Data Bank'!$AC275&lt;100,TODAY()&gt;'Data Bank'!$AT275),1,IF('Data Bank'!$AC275=100,3,IF('Data Bank'!$AC275=0,0,2)))))</f>
        <v>0</v>
      </c>
      <c r="F233" s="178">
        <f ca="1">IF(F$1&lt;'Data Bank'!$AD275,"",IF(F$1&gt;'Data Bank'!$AT275,"",IF(AND('Data Bank'!$AC275&lt;100,TODAY()&gt;'Data Bank'!$AT275),1,IF('Data Bank'!$AC275=100,3,IF('Data Bank'!$AC275=0,0,2)))))</f>
        <v>0</v>
      </c>
      <c r="G233" s="178">
        <f ca="1">IF(G$1&lt;'Data Bank'!$AD275,"",IF(G$1&gt;'Data Bank'!$AT275,"",IF(AND('Data Bank'!$AC275&lt;100,TODAY()&gt;'Data Bank'!$AT275),1,IF('Data Bank'!$AC275=100,3,IF('Data Bank'!$AC275=0,0,2)))))</f>
        <v>0</v>
      </c>
      <c r="H233" s="178">
        <f ca="1">IF(H$1&lt;'Data Bank'!$AD275,"",IF(H$1&gt;'Data Bank'!$AT275,"",IF(AND('Data Bank'!$AC275&lt;100,TODAY()&gt;'Data Bank'!$AT275),1,IF('Data Bank'!$AC275=100,3,IF('Data Bank'!$AC275=0,0,2)))))</f>
        <v>0</v>
      </c>
      <c r="I233" s="178">
        <f ca="1">IF(I$1&lt;'Data Bank'!$AD275,"",IF(I$1&gt;'Data Bank'!$AT275,"",IF(AND('Data Bank'!$AC275&lt;100,TODAY()&gt;'Data Bank'!$AT275),1,IF('Data Bank'!$AC275=100,3,IF('Data Bank'!$AC275=0,0,2)))))</f>
        <v>0</v>
      </c>
      <c r="J233" s="177" t="str">
        <f ca="1">IF(J$1&lt;'Data Bank'!$AD275,"",IF(J$1&gt;'Data Bank'!$AT275,"",IF(AND('Data Bank'!$AC275&lt;100,TODAY()&gt;'Data Bank'!$AT275),1,IF('Data Bank'!$AC275=100,3,IF('Data Bank'!$AC275=0,0,2)))))</f>
        <v/>
      </c>
      <c r="K233" s="177" t="str">
        <f ca="1">IF(K$1&lt;'Data Bank'!$AD275,"",IF(K$1&gt;'Data Bank'!$AT275,"",IF(AND('Data Bank'!$AC275&lt;100,TODAY()&gt;'Data Bank'!$AT275),1,IF('Data Bank'!$AC275=100,3,IF('Data Bank'!$AC275=0,0,2)))))</f>
        <v/>
      </c>
      <c r="L233" s="177" t="str">
        <f ca="1">IF(L$1&lt;'Data Bank'!$AD275,"",IF(L$1&gt;'Data Bank'!$AT275,"",IF(AND('Data Bank'!$AC275&lt;100,TODAY()&gt;'Data Bank'!$AT275),1,IF('Data Bank'!$AC275=100,3,IF('Data Bank'!$AC275=0,0,2)))))</f>
        <v/>
      </c>
      <c r="M233" s="177" t="str">
        <f ca="1">IF(M$1&lt;'Data Bank'!$AD275,"",IF(M$1&gt;'Data Bank'!$AT275,"",IF(AND('Data Bank'!$AC275&lt;100,TODAY()&gt;'Data Bank'!$AT275),1,IF('Data Bank'!$AC275=100,3,IF('Data Bank'!$AC275=0,0,2)))))</f>
        <v/>
      </c>
      <c r="N233" s="177" t="str">
        <f ca="1">IF(N$1&lt;'Data Bank'!$AD275,"",IF(N$1&gt;'Data Bank'!$AT275,"",IF(AND('Data Bank'!$AC275&lt;100,TODAY()&gt;'Data Bank'!$AT275),1,IF('Data Bank'!$AC275=100,3,IF('Data Bank'!$AC275=0,0,2)))))</f>
        <v/>
      </c>
      <c r="O233" s="177" t="str">
        <f ca="1">IF(O$1&lt;'Data Bank'!$AD275,"",IF(O$1&gt;'Data Bank'!$AT275,"",IF(AND('Data Bank'!$AC275&lt;100,TODAY()&gt;'Data Bank'!$AT275),1,IF('Data Bank'!$AC275=100,3,IF('Data Bank'!$AC275=0,0,2)))))</f>
        <v/>
      </c>
      <c r="P233" s="177" t="str">
        <f ca="1">IF(P$1&lt;'Data Bank'!$AD275,"",IF(P$1&gt;'Data Bank'!$AT275,"",IF(AND('Data Bank'!$AC275&lt;100,TODAY()&gt;'Data Bank'!$AT275),1,IF('Data Bank'!$AC275=100,3,IF('Data Bank'!$AC275=0,0,2)))))</f>
        <v/>
      </c>
      <c r="Q233" s="177" t="str">
        <f ca="1">IF(Q$1&lt;'Data Bank'!$AD275,"",IF(Q$1&gt;'Data Bank'!$AT275,"",IF(AND('Data Bank'!$AC275&lt;100,TODAY()&gt;'Data Bank'!$AT275),1,IF('Data Bank'!$AC275=100,3,IF('Data Bank'!$AC275=0,0,2)))))</f>
        <v/>
      </c>
      <c r="R233" s="177" t="str">
        <f ca="1">IF(R$1&lt;'Data Bank'!$AD275,"",IF(R$1&gt;'Data Bank'!$AT275,"",IF(AND('Data Bank'!$AC275&lt;100,TODAY()&gt;'Data Bank'!$AT275),1,IF('Data Bank'!$AC275=100,3,IF('Data Bank'!$AC275=0,0,2)))))</f>
        <v/>
      </c>
    </row>
    <row r="234" spans="1:18">
      <c r="A234" s="115" t="str">
        <f>'Data Bank'!E276</f>
        <v>Circular Road</v>
      </c>
      <c r="B234" s="178">
        <f ca="1">IF(B$1&lt;'Data Bank'!$AD276,"",IF(B$1&gt;'Data Bank'!$AT276,"",IF(AND('Data Bank'!$AC276&lt;100,TODAY()&gt;'Data Bank'!$AT276),1,IF('Data Bank'!$AC276=100,3,IF('Data Bank'!$AC276=0,0,2)))))</f>
        <v>2</v>
      </c>
      <c r="C234" s="178">
        <f ca="1">IF(C$1&lt;'Data Bank'!$AD276,"",IF(C$1&gt;'Data Bank'!$AT276,"",IF(AND('Data Bank'!$AC276&lt;100,TODAY()&gt;'Data Bank'!$AT276),1,IF('Data Bank'!$AC276=100,3,IF('Data Bank'!$AC276=0,0,2)))))</f>
        <v>2</v>
      </c>
      <c r="D234" s="178">
        <f ca="1">IF(D$1&lt;'Data Bank'!$AD276,"",IF(D$1&gt;'Data Bank'!$AT276,"",IF(AND('Data Bank'!$AC276&lt;100,TODAY()&gt;'Data Bank'!$AT276),1,IF('Data Bank'!$AC276=100,3,IF('Data Bank'!$AC276=0,0,2)))))</f>
        <v>2</v>
      </c>
      <c r="E234" s="178">
        <f ca="1">IF(E$1&lt;'Data Bank'!$AD276,"",IF(E$1&gt;'Data Bank'!$AT276,"",IF(AND('Data Bank'!$AC276&lt;100,TODAY()&gt;'Data Bank'!$AT276),1,IF('Data Bank'!$AC276=100,3,IF('Data Bank'!$AC276=0,0,2)))))</f>
        <v>2</v>
      </c>
      <c r="F234" s="178">
        <f ca="1">IF(F$1&lt;'Data Bank'!$AD276,"",IF(F$1&gt;'Data Bank'!$AT276,"",IF(AND('Data Bank'!$AC276&lt;100,TODAY()&gt;'Data Bank'!$AT276),1,IF('Data Bank'!$AC276=100,3,IF('Data Bank'!$AC276=0,0,2)))))</f>
        <v>2</v>
      </c>
      <c r="G234" s="178">
        <f ca="1">IF(G$1&lt;'Data Bank'!$AD276,"",IF(G$1&gt;'Data Bank'!$AT276,"",IF(AND('Data Bank'!$AC276&lt;100,TODAY()&gt;'Data Bank'!$AT276),1,IF('Data Bank'!$AC276=100,3,IF('Data Bank'!$AC276=0,0,2)))))</f>
        <v>2</v>
      </c>
      <c r="H234" s="178">
        <f ca="1">IF(H$1&lt;'Data Bank'!$AD276,"",IF(H$1&gt;'Data Bank'!$AT276,"",IF(AND('Data Bank'!$AC276&lt;100,TODAY()&gt;'Data Bank'!$AT276),1,IF('Data Bank'!$AC276=100,3,IF('Data Bank'!$AC276=0,0,2)))))</f>
        <v>2</v>
      </c>
      <c r="I234" s="178">
        <f ca="1">IF(I$1&lt;'Data Bank'!$AD276,"",IF(I$1&gt;'Data Bank'!$AT276,"",IF(AND('Data Bank'!$AC276&lt;100,TODAY()&gt;'Data Bank'!$AT276),1,IF('Data Bank'!$AC276=100,3,IF('Data Bank'!$AC276=0,0,2)))))</f>
        <v>2</v>
      </c>
      <c r="J234" s="177">
        <f ca="1">IF(J$1&lt;'Data Bank'!$AD276,"",IF(J$1&gt;'Data Bank'!$AT276,"",IF(AND('Data Bank'!$AC276&lt;100,TODAY()&gt;'Data Bank'!$AT276),1,IF('Data Bank'!$AC276=100,3,IF('Data Bank'!$AC276=0,0,2)))))</f>
        <v>2</v>
      </c>
      <c r="K234" s="177">
        <f ca="1">IF(K$1&lt;'Data Bank'!$AD276,"",IF(K$1&gt;'Data Bank'!$AT276,"",IF(AND('Data Bank'!$AC276&lt;100,TODAY()&gt;'Data Bank'!$AT276),1,IF('Data Bank'!$AC276=100,3,IF('Data Bank'!$AC276=0,0,2)))))</f>
        <v>2</v>
      </c>
      <c r="L234" s="177">
        <f ca="1">IF(L$1&lt;'Data Bank'!$AD276,"",IF(L$1&gt;'Data Bank'!$AT276,"",IF(AND('Data Bank'!$AC276&lt;100,TODAY()&gt;'Data Bank'!$AT276),1,IF('Data Bank'!$AC276=100,3,IF('Data Bank'!$AC276=0,0,2)))))</f>
        <v>2</v>
      </c>
      <c r="M234" s="177">
        <f ca="1">IF(M$1&lt;'Data Bank'!$AD276,"",IF(M$1&gt;'Data Bank'!$AT276,"",IF(AND('Data Bank'!$AC276&lt;100,TODAY()&gt;'Data Bank'!$AT276),1,IF('Data Bank'!$AC276=100,3,IF('Data Bank'!$AC276=0,0,2)))))</f>
        <v>2</v>
      </c>
      <c r="N234" s="177">
        <f ca="1">IF(N$1&lt;'Data Bank'!$AD276,"",IF(N$1&gt;'Data Bank'!$AT276,"",IF(AND('Data Bank'!$AC276&lt;100,TODAY()&gt;'Data Bank'!$AT276),1,IF('Data Bank'!$AC276=100,3,IF('Data Bank'!$AC276=0,0,2)))))</f>
        <v>2</v>
      </c>
      <c r="O234" s="177">
        <f ca="1">IF(O$1&lt;'Data Bank'!$AD276,"",IF(O$1&gt;'Data Bank'!$AT276,"",IF(AND('Data Bank'!$AC276&lt;100,TODAY()&gt;'Data Bank'!$AT276),1,IF('Data Bank'!$AC276=100,3,IF('Data Bank'!$AC276=0,0,2)))))</f>
        <v>2</v>
      </c>
      <c r="P234" s="177">
        <f ca="1">IF(P$1&lt;'Data Bank'!$AD276,"",IF(P$1&gt;'Data Bank'!$AT276,"",IF(AND('Data Bank'!$AC276&lt;100,TODAY()&gt;'Data Bank'!$AT276),1,IF('Data Bank'!$AC276=100,3,IF('Data Bank'!$AC276=0,0,2)))))</f>
        <v>2</v>
      </c>
      <c r="Q234" s="177">
        <f ca="1">IF(Q$1&lt;'Data Bank'!$AD276,"",IF(Q$1&gt;'Data Bank'!$AT276,"",IF(AND('Data Bank'!$AC276&lt;100,TODAY()&gt;'Data Bank'!$AT276),1,IF('Data Bank'!$AC276=100,3,IF('Data Bank'!$AC276=0,0,2)))))</f>
        <v>2</v>
      </c>
      <c r="R234" s="177">
        <f ca="1">IF(R$1&lt;'Data Bank'!$AD276,"",IF(R$1&gt;'Data Bank'!$AT276,"",IF(AND('Data Bank'!$AC276&lt;100,TODAY()&gt;'Data Bank'!$AT276),1,IF('Data Bank'!$AC276=100,3,IF('Data Bank'!$AC276=0,0,2)))))</f>
        <v>2</v>
      </c>
    </row>
    <row r="235" spans="1:18">
      <c r="A235" s="115" t="str">
        <f>'Data Bank'!E277</f>
        <v>Citi Housing Block D_E_F Extn.</v>
      </c>
      <c r="B235" s="178">
        <f ca="1">IF(B$1&lt;'Data Bank'!$AD277,"",IF(B$1&gt;'Data Bank'!$AT277,"",IF(AND('Data Bank'!$AC277&lt;100,TODAY()&gt;'Data Bank'!$AT277),1,IF('Data Bank'!$AC277=100,3,IF('Data Bank'!$AC277=0,0,2)))))</f>
        <v>0</v>
      </c>
      <c r="C235" s="178">
        <f ca="1">IF(C$1&lt;'Data Bank'!$AD277,"",IF(C$1&gt;'Data Bank'!$AT277,"",IF(AND('Data Bank'!$AC277&lt;100,TODAY()&gt;'Data Bank'!$AT277),1,IF('Data Bank'!$AC277=100,3,IF('Data Bank'!$AC277=0,0,2)))))</f>
        <v>0</v>
      </c>
      <c r="D235" s="178">
        <f ca="1">IF(D$1&lt;'Data Bank'!$AD277,"",IF(D$1&gt;'Data Bank'!$AT277,"",IF(AND('Data Bank'!$AC277&lt;100,TODAY()&gt;'Data Bank'!$AT277),1,IF('Data Bank'!$AC277=100,3,IF('Data Bank'!$AC277=0,0,2)))))</f>
        <v>0</v>
      </c>
      <c r="E235" s="178">
        <f ca="1">IF(E$1&lt;'Data Bank'!$AD277,"",IF(E$1&gt;'Data Bank'!$AT277,"",IF(AND('Data Bank'!$AC277&lt;100,TODAY()&gt;'Data Bank'!$AT277),1,IF('Data Bank'!$AC277=100,3,IF('Data Bank'!$AC277=0,0,2)))))</f>
        <v>0</v>
      </c>
      <c r="F235" s="178">
        <f ca="1">IF(F$1&lt;'Data Bank'!$AD277,"",IF(F$1&gt;'Data Bank'!$AT277,"",IF(AND('Data Bank'!$AC277&lt;100,TODAY()&gt;'Data Bank'!$AT277),1,IF('Data Bank'!$AC277=100,3,IF('Data Bank'!$AC277=0,0,2)))))</f>
        <v>0</v>
      </c>
      <c r="G235" s="178">
        <f ca="1">IF(G$1&lt;'Data Bank'!$AD277,"",IF(G$1&gt;'Data Bank'!$AT277,"",IF(AND('Data Bank'!$AC277&lt;100,TODAY()&gt;'Data Bank'!$AT277),1,IF('Data Bank'!$AC277=100,3,IF('Data Bank'!$AC277=0,0,2)))))</f>
        <v>0</v>
      </c>
      <c r="H235" s="178">
        <f ca="1">IF(H$1&lt;'Data Bank'!$AD277,"",IF(H$1&gt;'Data Bank'!$AT277,"",IF(AND('Data Bank'!$AC277&lt;100,TODAY()&gt;'Data Bank'!$AT277),1,IF('Data Bank'!$AC277=100,3,IF('Data Bank'!$AC277=0,0,2)))))</f>
        <v>0</v>
      </c>
      <c r="I235" s="178">
        <f ca="1">IF(I$1&lt;'Data Bank'!$AD277,"",IF(I$1&gt;'Data Bank'!$AT277,"",IF(AND('Data Bank'!$AC277&lt;100,TODAY()&gt;'Data Bank'!$AT277),1,IF('Data Bank'!$AC277=100,3,IF('Data Bank'!$AC277=0,0,2)))))</f>
        <v>0</v>
      </c>
      <c r="J235" s="177">
        <f ca="1">IF(J$1&lt;'Data Bank'!$AD277,"",IF(J$1&gt;'Data Bank'!$AT277,"",IF(AND('Data Bank'!$AC277&lt;100,TODAY()&gt;'Data Bank'!$AT277),1,IF('Data Bank'!$AC277=100,3,IF('Data Bank'!$AC277=0,0,2)))))</f>
        <v>0</v>
      </c>
      <c r="K235" s="177">
        <f ca="1">IF(K$1&lt;'Data Bank'!$AD277,"",IF(K$1&gt;'Data Bank'!$AT277,"",IF(AND('Data Bank'!$AC277&lt;100,TODAY()&gt;'Data Bank'!$AT277),1,IF('Data Bank'!$AC277=100,3,IF('Data Bank'!$AC277=0,0,2)))))</f>
        <v>0</v>
      </c>
      <c r="L235" s="177">
        <f ca="1">IF(L$1&lt;'Data Bank'!$AD277,"",IF(L$1&gt;'Data Bank'!$AT277,"",IF(AND('Data Bank'!$AC277&lt;100,TODAY()&gt;'Data Bank'!$AT277),1,IF('Data Bank'!$AC277=100,3,IF('Data Bank'!$AC277=0,0,2)))))</f>
        <v>0</v>
      </c>
      <c r="M235" s="177">
        <f ca="1">IF(M$1&lt;'Data Bank'!$AD277,"",IF(M$1&gt;'Data Bank'!$AT277,"",IF(AND('Data Bank'!$AC277&lt;100,TODAY()&gt;'Data Bank'!$AT277),1,IF('Data Bank'!$AC277=100,3,IF('Data Bank'!$AC277=0,0,2)))))</f>
        <v>0</v>
      </c>
      <c r="N235" s="177">
        <f ca="1">IF(N$1&lt;'Data Bank'!$AD277,"",IF(N$1&gt;'Data Bank'!$AT277,"",IF(AND('Data Bank'!$AC277&lt;100,TODAY()&gt;'Data Bank'!$AT277),1,IF('Data Bank'!$AC277=100,3,IF('Data Bank'!$AC277=0,0,2)))))</f>
        <v>0</v>
      </c>
      <c r="O235" s="177">
        <f ca="1">IF(O$1&lt;'Data Bank'!$AD277,"",IF(O$1&gt;'Data Bank'!$AT277,"",IF(AND('Data Bank'!$AC277&lt;100,TODAY()&gt;'Data Bank'!$AT277),1,IF('Data Bank'!$AC277=100,3,IF('Data Bank'!$AC277=0,0,2)))))</f>
        <v>0</v>
      </c>
      <c r="P235" s="177">
        <f ca="1">IF(P$1&lt;'Data Bank'!$AD277,"",IF(P$1&gt;'Data Bank'!$AT277,"",IF(AND('Data Bank'!$AC277&lt;100,TODAY()&gt;'Data Bank'!$AT277),1,IF('Data Bank'!$AC277=100,3,IF('Data Bank'!$AC277=0,0,2)))))</f>
        <v>0</v>
      </c>
      <c r="Q235" s="177">
        <f ca="1">IF(Q$1&lt;'Data Bank'!$AD277,"",IF(Q$1&gt;'Data Bank'!$AT277,"",IF(AND('Data Bank'!$AC277&lt;100,TODAY()&gt;'Data Bank'!$AT277),1,IF('Data Bank'!$AC277=100,3,IF('Data Bank'!$AC277=0,0,2)))))</f>
        <v>0</v>
      </c>
      <c r="R235" s="177">
        <f ca="1">IF(R$1&lt;'Data Bank'!$AD277,"",IF(R$1&gt;'Data Bank'!$AT277,"",IF(AND('Data Bank'!$AC277&lt;100,TODAY()&gt;'Data Bank'!$AT277),1,IF('Data Bank'!$AC277=100,3,IF('Data Bank'!$AC277=0,0,2)))))</f>
        <v>0</v>
      </c>
    </row>
    <row r="236" spans="1:18">
      <c r="A236" s="115" t="str">
        <f>'Data Bank'!E278</f>
        <v>CITI Housing D Block</v>
      </c>
      <c r="B236" s="178">
        <f ca="1">IF(B$1&lt;'Data Bank'!$AD278,"",IF(B$1&gt;'Data Bank'!$AT278,"",IF(AND('Data Bank'!$AC278&lt;100,TODAY()&gt;'Data Bank'!$AT278),1,IF('Data Bank'!$AC278=100,3,IF('Data Bank'!$AC278=0,0,2)))))</f>
        <v>2</v>
      </c>
      <c r="C236" s="178">
        <f ca="1">IF(C$1&lt;'Data Bank'!$AD278,"",IF(C$1&gt;'Data Bank'!$AT278,"",IF(AND('Data Bank'!$AC278&lt;100,TODAY()&gt;'Data Bank'!$AT278),1,IF('Data Bank'!$AC278=100,3,IF('Data Bank'!$AC278=0,0,2)))))</f>
        <v>2</v>
      </c>
      <c r="D236" s="178">
        <f ca="1">IF(D$1&lt;'Data Bank'!$AD278,"",IF(D$1&gt;'Data Bank'!$AT278,"",IF(AND('Data Bank'!$AC278&lt;100,TODAY()&gt;'Data Bank'!$AT278),1,IF('Data Bank'!$AC278=100,3,IF('Data Bank'!$AC278=0,0,2)))))</f>
        <v>2</v>
      </c>
      <c r="E236" s="178">
        <f ca="1">IF(E$1&lt;'Data Bank'!$AD278,"",IF(E$1&gt;'Data Bank'!$AT278,"",IF(AND('Data Bank'!$AC278&lt;100,TODAY()&gt;'Data Bank'!$AT278),1,IF('Data Bank'!$AC278=100,3,IF('Data Bank'!$AC278=0,0,2)))))</f>
        <v>2</v>
      </c>
      <c r="F236" s="178">
        <f ca="1">IF(F$1&lt;'Data Bank'!$AD278,"",IF(F$1&gt;'Data Bank'!$AT278,"",IF(AND('Data Bank'!$AC278&lt;100,TODAY()&gt;'Data Bank'!$AT278),1,IF('Data Bank'!$AC278=100,3,IF('Data Bank'!$AC278=0,0,2)))))</f>
        <v>2</v>
      </c>
      <c r="G236" s="178">
        <f ca="1">IF(G$1&lt;'Data Bank'!$AD278,"",IF(G$1&gt;'Data Bank'!$AT278,"",IF(AND('Data Bank'!$AC278&lt;100,TODAY()&gt;'Data Bank'!$AT278),1,IF('Data Bank'!$AC278=100,3,IF('Data Bank'!$AC278=0,0,2)))))</f>
        <v>2</v>
      </c>
      <c r="H236" s="178">
        <f ca="1">IF(H$1&lt;'Data Bank'!$AD278,"",IF(H$1&gt;'Data Bank'!$AT278,"",IF(AND('Data Bank'!$AC278&lt;100,TODAY()&gt;'Data Bank'!$AT278),1,IF('Data Bank'!$AC278=100,3,IF('Data Bank'!$AC278=0,0,2)))))</f>
        <v>2</v>
      </c>
      <c r="I236" s="178">
        <f ca="1">IF(I$1&lt;'Data Bank'!$AD278,"",IF(I$1&gt;'Data Bank'!$AT278,"",IF(AND('Data Bank'!$AC278&lt;100,TODAY()&gt;'Data Bank'!$AT278),1,IF('Data Bank'!$AC278=100,3,IF('Data Bank'!$AC278=0,0,2)))))</f>
        <v>2</v>
      </c>
      <c r="J236" s="177">
        <f ca="1">IF(J$1&lt;'Data Bank'!$AD278,"",IF(J$1&gt;'Data Bank'!$AT278,"",IF(AND('Data Bank'!$AC278&lt;100,TODAY()&gt;'Data Bank'!$AT278),1,IF('Data Bank'!$AC278=100,3,IF('Data Bank'!$AC278=0,0,2)))))</f>
        <v>2</v>
      </c>
      <c r="K236" s="177">
        <f ca="1">IF(K$1&lt;'Data Bank'!$AD278,"",IF(K$1&gt;'Data Bank'!$AT278,"",IF(AND('Data Bank'!$AC278&lt;100,TODAY()&gt;'Data Bank'!$AT278),1,IF('Data Bank'!$AC278=100,3,IF('Data Bank'!$AC278=0,0,2)))))</f>
        <v>2</v>
      </c>
      <c r="L236" s="177">
        <f ca="1">IF(L$1&lt;'Data Bank'!$AD278,"",IF(L$1&gt;'Data Bank'!$AT278,"",IF(AND('Data Bank'!$AC278&lt;100,TODAY()&gt;'Data Bank'!$AT278),1,IF('Data Bank'!$AC278=100,3,IF('Data Bank'!$AC278=0,0,2)))))</f>
        <v>2</v>
      </c>
      <c r="M236" s="177">
        <f ca="1">IF(M$1&lt;'Data Bank'!$AD278,"",IF(M$1&gt;'Data Bank'!$AT278,"",IF(AND('Data Bank'!$AC278&lt;100,TODAY()&gt;'Data Bank'!$AT278),1,IF('Data Bank'!$AC278=100,3,IF('Data Bank'!$AC278=0,0,2)))))</f>
        <v>2</v>
      </c>
      <c r="N236" s="177">
        <f ca="1">IF(N$1&lt;'Data Bank'!$AD278,"",IF(N$1&gt;'Data Bank'!$AT278,"",IF(AND('Data Bank'!$AC278&lt;100,TODAY()&gt;'Data Bank'!$AT278),1,IF('Data Bank'!$AC278=100,3,IF('Data Bank'!$AC278=0,0,2)))))</f>
        <v>2</v>
      </c>
      <c r="O236" s="177">
        <f ca="1">IF(O$1&lt;'Data Bank'!$AD278,"",IF(O$1&gt;'Data Bank'!$AT278,"",IF(AND('Data Bank'!$AC278&lt;100,TODAY()&gt;'Data Bank'!$AT278),1,IF('Data Bank'!$AC278=100,3,IF('Data Bank'!$AC278=0,0,2)))))</f>
        <v>2</v>
      </c>
      <c r="P236" s="177">
        <f ca="1">IF(P$1&lt;'Data Bank'!$AD278,"",IF(P$1&gt;'Data Bank'!$AT278,"",IF(AND('Data Bank'!$AC278&lt;100,TODAY()&gt;'Data Bank'!$AT278),1,IF('Data Bank'!$AC278=100,3,IF('Data Bank'!$AC278=0,0,2)))))</f>
        <v>2</v>
      </c>
      <c r="Q236" s="177">
        <f ca="1">IF(Q$1&lt;'Data Bank'!$AD278,"",IF(Q$1&gt;'Data Bank'!$AT278,"",IF(AND('Data Bank'!$AC278&lt;100,TODAY()&gt;'Data Bank'!$AT278),1,IF('Data Bank'!$AC278=100,3,IF('Data Bank'!$AC278=0,0,2)))))</f>
        <v>2</v>
      </c>
      <c r="R236" s="177">
        <f ca="1">IF(R$1&lt;'Data Bank'!$AD278,"",IF(R$1&gt;'Data Bank'!$AT278,"",IF(AND('Data Bank'!$AC278&lt;100,TODAY()&gt;'Data Bank'!$AT278),1,IF('Data Bank'!$AC278=100,3,IF('Data Bank'!$AC278=0,0,2)))))</f>
        <v>2</v>
      </c>
    </row>
    <row r="237" spans="1:18">
      <c r="A237" s="115" t="str">
        <f>'Data Bank'!E279</f>
        <v>CITI Housing E_F_G</v>
      </c>
      <c r="B237" s="178">
        <f ca="1">IF(B$1&lt;'Data Bank'!$AD279,"",IF(B$1&gt;'Data Bank'!$AT279,"",IF(AND('Data Bank'!$AC279&lt;100,TODAY()&gt;'Data Bank'!$AT279),1,IF('Data Bank'!$AC279=100,3,IF('Data Bank'!$AC279=0,0,2)))))</f>
        <v>2</v>
      </c>
      <c r="C237" s="178">
        <f ca="1">IF(C$1&lt;'Data Bank'!$AD279,"",IF(C$1&gt;'Data Bank'!$AT279,"",IF(AND('Data Bank'!$AC279&lt;100,TODAY()&gt;'Data Bank'!$AT279),1,IF('Data Bank'!$AC279=100,3,IF('Data Bank'!$AC279=0,0,2)))))</f>
        <v>2</v>
      </c>
      <c r="D237" s="178">
        <f ca="1">IF(D$1&lt;'Data Bank'!$AD279,"",IF(D$1&gt;'Data Bank'!$AT279,"",IF(AND('Data Bank'!$AC279&lt;100,TODAY()&gt;'Data Bank'!$AT279),1,IF('Data Bank'!$AC279=100,3,IF('Data Bank'!$AC279=0,0,2)))))</f>
        <v>2</v>
      </c>
      <c r="E237" s="178">
        <f ca="1">IF(E$1&lt;'Data Bank'!$AD279,"",IF(E$1&gt;'Data Bank'!$AT279,"",IF(AND('Data Bank'!$AC279&lt;100,TODAY()&gt;'Data Bank'!$AT279),1,IF('Data Bank'!$AC279=100,3,IF('Data Bank'!$AC279=0,0,2)))))</f>
        <v>2</v>
      </c>
      <c r="F237" s="178">
        <f ca="1">IF(F$1&lt;'Data Bank'!$AD279,"",IF(F$1&gt;'Data Bank'!$AT279,"",IF(AND('Data Bank'!$AC279&lt;100,TODAY()&gt;'Data Bank'!$AT279),1,IF('Data Bank'!$AC279=100,3,IF('Data Bank'!$AC279=0,0,2)))))</f>
        <v>2</v>
      </c>
      <c r="G237" s="178">
        <f ca="1">IF(G$1&lt;'Data Bank'!$AD279,"",IF(G$1&gt;'Data Bank'!$AT279,"",IF(AND('Data Bank'!$AC279&lt;100,TODAY()&gt;'Data Bank'!$AT279),1,IF('Data Bank'!$AC279=100,3,IF('Data Bank'!$AC279=0,0,2)))))</f>
        <v>2</v>
      </c>
      <c r="H237" s="178">
        <f ca="1">IF(H$1&lt;'Data Bank'!$AD279,"",IF(H$1&gt;'Data Bank'!$AT279,"",IF(AND('Data Bank'!$AC279&lt;100,TODAY()&gt;'Data Bank'!$AT279),1,IF('Data Bank'!$AC279=100,3,IF('Data Bank'!$AC279=0,0,2)))))</f>
        <v>2</v>
      </c>
      <c r="I237" s="178">
        <f ca="1">IF(I$1&lt;'Data Bank'!$AD279,"",IF(I$1&gt;'Data Bank'!$AT279,"",IF(AND('Data Bank'!$AC279&lt;100,TODAY()&gt;'Data Bank'!$AT279),1,IF('Data Bank'!$AC279=100,3,IF('Data Bank'!$AC279=0,0,2)))))</f>
        <v>2</v>
      </c>
      <c r="J237" s="177">
        <f ca="1">IF(J$1&lt;'Data Bank'!$AD279,"",IF(J$1&gt;'Data Bank'!$AT279,"",IF(AND('Data Bank'!$AC279&lt;100,TODAY()&gt;'Data Bank'!$AT279),1,IF('Data Bank'!$AC279=100,3,IF('Data Bank'!$AC279=0,0,2)))))</f>
        <v>2</v>
      </c>
      <c r="K237" s="177">
        <f ca="1">IF(K$1&lt;'Data Bank'!$AD279,"",IF(K$1&gt;'Data Bank'!$AT279,"",IF(AND('Data Bank'!$AC279&lt;100,TODAY()&gt;'Data Bank'!$AT279),1,IF('Data Bank'!$AC279=100,3,IF('Data Bank'!$AC279=0,0,2)))))</f>
        <v>2</v>
      </c>
      <c r="L237" s="177">
        <f ca="1">IF(L$1&lt;'Data Bank'!$AD279,"",IF(L$1&gt;'Data Bank'!$AT279,"",IF(AND('Data Bank'!$AC279&lt;100,TODAY()&gt;'Data Bank'!$AT279),1,IF('Data Bank'!$AC279=100,3,IF('Data Bank'!$AC279=0,0,2)))))</f>
        <v>2</v>
      </c>
      <c r="M237" s="177">
        <f ca="1">IF(M$1&lt;'Data Bank'!$AD279,"",IF(M$1&gt;'Data Bank'!$AT279,"",IF(AND('Data Bank'!$AC279&lt;100,TODAY()&gt;'Data Bank'!$AT279),1,IF('Data Bank'!$AC279=100,3,IF('Data Bank'!$AC279=0,0,2)))))</f>
        <v>2</v>
      </c>
      <c r="N237" s="177">
        <f ca="1">IF(N$1&lt;'Data Bank'!$AD279,"",IF(N$1&gt;'Data Bank'!$AT279,"",IF(AND('Data Bank'!$AC279&lt;100,TODAY()&gt;'Data Bank'!$AT279),1,IF('Data Bank'!$AC279=100,3,IF('Data Bank'!$AC279=0,0,2)))))</f>
        <v>2</v>
      </c>
      <c r="O237" s="177">
        <f ca="1">IF(O$1&lt;'Data Bank'!$AD279,"",IF(O$1&gt;'Data Bank'!$AT279,"",IF(AND('Data Bank'!$AC279&lt;100,TODAY()&gt;'Data Bank'!$AT279),1,IF('Data Bank'!$AC279=100,3,IF('Data Bank'!$AC279=0,0,2)))))</f>
        <v>2</v>
      </c>
      <c r="P237" s="177">
        <f ca="1">IF(P$1&lt;'Data Bank'!$AD279,"",IF(P$1&gt;'Data Bank'!$AT279,"",IF(AND('Data Bank'!$AC279&lt;100,TODAY()&gt;'Data Bank'!$AT279),1,IF('Data Bank'!$AC279=100,3,IF('Data Bank'!$AC279=0,0,2)))))</f>
        <v>2</v>
      </c>
      <c r="Q237" s="177">
        <f ca="1">IF(Q$1&lt;'Data Bank'!$AD279,"",IF(Q$1&gt;'Data Bank'!$AT279,"",IF(AND('Data Bank'!$AC279&lt;100,TODAY()&gt;'Data Bank'!$AT279),1,IF('Data Bank'!$AC279=100,3,IF('Data Bank'!$AC279=0,0,2)))))</f>
        <v>2</v>
      </c>
      <c r="R237" s="177">
        <f ca="1">IF(R$1&lt;'Data Bank'!$AD279,"",IF(R$1&gt;'Data Bank'!$AT279,"",IF(AND('Data Bank'!$AC279&lt;100,TODAY()&gt;'Data Bank'!$AT279),1,IF('Data Bank'!$AC279=100,3,IF('Data Bank'!$AC279=0,0,2)))))</f>
        <v>2</v>
      </c>
    </row>
    <row r="238" spans="1:18">
      <c r="A238" s="115" t="str">
        <f>'Data Bank'!E280</f>
        <v>Citi Housing Jinnah Block-P1</v>
      </c>
      <c r="B238" s="178">
        <f ca="1">IF(B$1&lt;'Data Bank'!$AD280,"",IF(B$1&gt;'Data Bank'!$AT280,"",IF(AND('Data Bank'!$AC280&lt;100,TODAY()&gt;'Data Bank'!$AT280),1,IF('Data Bank'!$AC280=100,3,IF('Data Bank'!$AC280=0,0,2)))))</f>
        <v>2</v>
      </c>
      <c r="C238" s="178">
        <f ca="1">IF(C$1&lt;'Data Bank'!$AD280,"",IF(C$1&gt;'Data Bank'!$AT280,"",IF(AND('Data Bank'!$AC280&lt;100,TODAY()&gt;'Data Bank'!$AT280),1,IF('Data Bank'!$AC280=100,3,IF('Data Bank'!$AC280=0,0,2)))))</f>
        <v>2</v>
      </c>
      <c r="D238" s="178">
        <f ca="1">IF(D$1&lt;'Data Bank'!$AD280,"",IF(D$1&gt;'Data Bank'!$AT280,"",IF(AND('Data Bank'!$AC280&lt;100,TODAY()&gt;'Data Bank'!$AT280),1,IF('Data Bank'!$AC280=100,3,IF('Data Bank'!$AC280=0,0,2)))))</f>
        <v>2</v>
      </c>
      <c r="E238" s="178">
        <f ca="1">IF(E$1&lt;'Data Bank'!$AD280,"",IF(E$1&gt;'Data Bank'!$AT280,"",IF(AND('Data Bank'!$AC280&lt;100,TODAY()&gt;'Data Bank'!$AT280),1,IF('Data Bank'!$AC280=100,3,IF('Data Bank'!$AC280=0,0,2)))))</f>
        <v>2</v>
      </c>
      <c r="F238" s="178">
        <f ca="1">IF(F$1&lt;'Data Bank'!$AD280,"",IF(F$1&gt;'Data Bank'!$AT280,"",IF(AND('Data Bank'!$AC280&lt;100,TODAY()&gt;'Data Bank'!$AT280),1,IF('Data Bank'!$AC280=100,3,IF('Data Bank'!$AC280=0,0,2)))))</f>
        <v>2</v>
      </c>
      <c r="G238" s="178">
        <f ca="1">IF(G$1&lt;'Data Bank'!$AD280,"",IF(G$1&gt;'Data Bank'!$AT280,"",IF(AND('Data Bank'!$AC280&lt;100,TODAY()&gt;'Data Bank'!$AT280),1,IF('Data Bank'!$AC280=100,3,IF('Data Bank'!$AC280=0,0,2)))))</f>
        <v>2</v>
      </c>
      <c r="H238" s="178">
        <f ca="1">IF(H$1&lt;'Data Bank'!$AD280,"",IF(H$1&gt;'Data Bank'!$AT280,"",IF(AND('Data Bank'!$AC280&lt;100,TODAY()&gt;'Data Bank'!$AT280),1,IF('Data Bank'!$AC280=100,3,IF('Data Bank'!$AC280=0,0,2)))))</f>
        <v>2</v>
      </c>
      <c r="I238" s="178">
        <f ca="1">IF(I$1&lt;'Data Bank'!$AD280,"",IF(I$1&gt;'Data Bank'!$AT280,"",IF(AND('Data Bank'!$AC280&lt;100,TODAY()&gt;'Data Bank'!$AT280),1,IF('Data Bank'!$AC280=100,3,IF('Data Bank'!$AC280=0,0,2)))))</f>
        <v>2</v>
      </c>
      <c r="J238" s="177">
        <f ca="1">IF(J$1&lt;'Data Bank'!$AD280,"",IF(J$1&gt;'Data Bank'!$AT280,"",IF(AND('Data Bank'!$AC280&lt;100,TODAY()&gt;'Data Bank'!$AT280),1,IF('Data Bank'!$AC280=100,3,IF('Data Bank'!$AC280=0,0,2)))))</f>
        <v>2</v>
      </c>
      <c r="K238" s="177">
        <f ca="1">IF(K$1&lt;'Data Bank'!$AD280,"",IF(K$1&gt;'Data Bank'!$AT280,"",IF(AND('Data Bank'!$AC280&lt;100,TODAY()&gt;'Data Bank'!$AT280),1,IF('Data Bank'!$AC280=100,3,IF('Data Bank'!$AC280=0,0,2)))))</f>
        <v>2</v>
      </c>
      <c r="L238" s="177">
        <f ca="1">IF(L$1&lt;'Data Bank'!$AD280,"",IF(L$1&gt;'Data Bank'!$AT280,"",IF(AND('Data Bank'!$AC280&lt;100,TODAY()&gt;'Data Bank'!$AT280),1,IF('Data Bank'!$AC280=100,3,IF('Data Bank'!$AC280=0,0,2)))))</f>
        <v>2</v>
      </c>
      <c r="M238" s="177">
        <f ca="1">IF(M$1&lt;'Data Bank'!$AD280,"",IF(M$1&gt;'Data Bank'!$AT280,"",IF(AND('Data Bank'!$AC280&lt;100,TODAY()&gt;'Data Bank'!$AT280),1,IF('Data Bank'!$AC280=100,3,IF('Data Bank'!$AC280=0,0,2)))))</f>
        <v>2</v>
      </c>
      <c r="N238" s="177">
        <f ca="1">IF(N$1&lt;'Data Bank'!$AD280,"",IF(N$1&gt;'Data Bank'!$AT280,"",IF(AND('Data Bank'!$AC280&lt;100,TODAY()&gt;'Data Bank'!$AT280),1,IF('Data Bank'!$AC280=100,3,IF('Data Bank'!$AC280=0,0,2)))))</f>
        <v>2</v>
      </c>
      <c r="O238" s="177">
        <f ca="1">IF(O$1&lt;'Data Bank'!$AD280,"",IF(O$1&gt;'Data Bank'!$AT280,"",IF(AND('Data Bank'!$AC280&lt;100,TODAY()&gt;'Data Bank'!$AT280),1,IF('Data Bank'!$AC280=100,3,IF('Data Bank'!$AC280=0,0,2)))))</f>
        <v>2</v>
      </c>
      <c r="P238" s="177">
        <f ca="1">IF(P$1&lt;'Data Bank'!$AD280,"",IF(P$1&gt;'Data Bank'!$AT280,"",IF(AND('Data Bank'!$AC280&lt;100,TODAY()&gt;'Data Bank'!$AT280),1,IF('Data Bank'!$AC280=100,3,IF('Data Bank'!$AC280=0,0,2)))))</f>
        <v>2</v>
      </c>
      <c r="Q238" s="177">
        <f ca="1">IF(Q$1&lt;'Data Bank'!$AD280,"",IF(Q$1&gt;'Data Bank'!$AT280,"",IF(AND('Data Bank'!$AC280&lt;100,TODAY()&gt;'Data Bank'!$AT280),1,IF('Data Bank'!$AC280=100,3,IF('Data Bank'!$AC280=0,0,2)))))</f>
        <v>2</v>
      </c>
      <c r="R238" s="177">
        <f ca="1">IF(R$1&lt;'Data Bank'!$AD280,"",IF(R$1&gt;'Data Bank'!$AT280,"",IF(AND('Data Bank'!$AC280&lt;100,TODAY()&gt;'Data Bank'!$AT280),1,IF('Data Bank'!$AC280=100,3,IF('Data Bank'!$AC280=0,0,2)))))</f>
        <v>2</v>
      </c>
    </row>
    <row r="239" spans="1:18">
      <c r="A239" s="115" t="str">
        <f>'Data Bank'!E281</f>
        <v>Citi Housing Jinnah Block-P2</v>
      </c>
      <c r="B239" s="178">
        <f ca="1">IF(B$1&lt;'Data Bank'!$AD281,"",IF(B$1&gt;'Data Bank'!$AT281,"",IF(AND('Data Bank'!$AC281&lt;100,TODAY()&gt;'Data Bank'!$AT281),1,IF('Data Bank'!$AC281=100,3,IF('Data Bank'!$AC281=0,0,2)))))</f>
        <v>2</v>
      </c>
      <c r="C239" s="178">
        <f ca="1">IF(C$1&lt;'Data Bank'!$AD281,"",IF(C$1&gt;'Data Bank'!$AT281,"",IF(AND('Data Bank'!$AC281&lt;100,TODAY()&gt;'Data Bank'!$AT281),1,IF('Data Bank'!$AC281=100,3,IF('Data Bank'!$AC281=0,0,2)))))</f>
        <v>2</v>
      </c>
      <c r="D239" s="178">
        <f ca="1">IF(D$1&lt;'Data Bank'!$AD281,"",IF(D$1&gt;'Data Bank'!$AT281,"",IF(AND('Data Bank'!$AC281&lt;100,TODAY()&gt;'Data Bank'!$AT281),1,IF('Data Bank'!$AC281=100,3,IF('Data Bank'!$AC281=0,0,2)))))</f>
        <v>2</v>
      </c>
      <c r="E239" s="178">
        <f ca="1">IF(E$1&lt;'Data Bank'!$AD281,"",IF(E$1&gt;'Data Bank'!$AT281,"",IF(AND('Data Bank'!$AC281&lt;100,TODAY()&gt;'Data Bank'!$AT281),1,IF('Data Bank'!$AC281=100,3,IF('Data Bank'!$AC281=0,0,2)))))</f>
        <v>2</v>
      </c>
      <c r="F239" s="178">
        <f ca="1">IF(F$1&lt;'Data Bank'!$AD281,"",IF(F$1&gt;'Data Bank'!$AT281,"",IF(AND('Data Bank'!$AC281&lt;100,TODAY()&gt;'Data Bank'!$AT281),1,IF('Data Bank'!$AC281=100,3,IF('Data Bank'!$AC281=0,0,2)))))</f>
        <v>2</v>
      </c>
      <c r="G239" s="178">
        <f ca="1">IF(G$1&lt;'Data Bank'!$AD281,"",IF(G$1&gt;'Data Bank'!$AT281,"",IF(AND('Data Bank'!$AC281&lt;100,TODAY()&gt;'Data Bank'!$AT281),1,IF('Data Bank'!$AC281=100,3,IF('Data Bank'!$AC281=0,0,2)))))</f>
        <v>2</v>
      </c>
      <c r="H239" s="178">
        <f ca="1">IF(H$1&lt;'Data Bank'!$AD281,"",IF(H$1&gt;'Data Bank'!$AT281,"",IF(AND('Data Bank'!$AC281&lt;100,TODAY()&gt;'Data Bank'!$AT281),1,IF('Data Bank'!$AC281=100,3,IF('Data Bank'!$AC281=0,0,2)))))</f>
        <v>2</v>
      </c>
      <c r="I239" s="178">
        <f ca="1">IF(I$1&lt;'Data Bank'!$AD281,"",IF(I$1&gt;'Data Bank'!$AT281,"",IF(AND('Data Bank'!$AC281&lt;100,TODAY()&gt;'Data Bank'!$AT281),1,IF('Data Bank'!$AC281=100,3,IF('Data Bank'!$AC281=0,0,2)))))</f>
        <v>2</v>
      </c>
      <c r="J239" s="177">
        <f ca="1">IF(J$1&lt;'Data Bank'!$AD281,"",IF(J$1&gt;'Data Bank'!$AT281,"",IF(AND('Data Bank'!$AC281&lt;100,TODAY()&gt;'Data Bank'!$AT281),1,IF('Data Bank'!$AC281=100,3,IF('Data Bank'!$AC281=0,0,2)))))</f>
        <v>2</v>
      </c>
      <c r="K239" s="177">
        <f ca="1">IF(K$1&lt;'Data Bank'!$AD281,"",IF(K$1&gt;'Data Bank'!$AT281,"",IF(AND('Data Bank'!$AC281&lt;100,TODAY()&gt;'Data Bank'!$AT281),1,IF('Data Bank'!$AC281=100,3,IF('Data Bank'!$AC281=0,0,2)))))</f>
        <v>2</v>
      </c>
      <c r="L239" s="177">
        <f ca="1">IF(L$1&lt;'Data Bank'!$AD281,"",IF(L$1&gt;'Data Bank'!$AT281,"",IF(AND('Data Bank'!$AC281&lt;100,TODAY()&gt;'Data Bank'!$AT281),1,IF('Data Bank'!$AC281=100,3,IF('Data Bank'!$AC281=0,0,2)))))</f>
        <v>2</v>
      </c>
      <c r="M239" s="177">
        <f ca="1">IF(M$1&lt;'Data Bank'!$AD281,"",IF(M$1&gt;'Data Bank'!$AT281,"",IF(AND('Data Bank'!$AC281&lt;100,TODAY()&gt;'Data Bank'!$AT281),1,IF('Data Bank'!$AC281=100,3,IF('Data Bank'!$AC281=0,0,2)))))</f>
        <v>2</v>
      </c>
      <c r="N239" s="177">
        <f ca="1">IF(N$1&lt;'Data Bank'!$AD281,"",IF(N$1&gt;'Data Bank'!$AT281,"",IF(AND('Data Bank'!$AC281&lt;100,TODAY()&gt;'Data Bank'!$AT281),1,IF('Data Bank'!$AC281=100,3,IF('Data Bank'!$AC281=0,0,2)))))</f>
        <v>2</v>
      </c>
      <c r="O239" s="177">
        <f ca="1">IF(O$1&lt;'Data Bank'!$AD281,"",IF(O$1&gt;'Data Bank'!$AT281,"",IF(AND('Data Bank'!$AC281&lt;100,TODAY()&gt;'Data Bank'!$AT281),1,IF('Data Bank'!$AC281=100,3,IF('Data Bank'!$AC281=0,0,2)))))</f>
        <v>2</v>
      </c>
      <c r="P239" s="177">
        <f ca="1">IF(P$1&lt;'Data Bank'!$AD281,"",IF(P$1&gt;'Data Bank'!$AT281,"",IF(AND('Data Bank'!$AC281&lt;100,TODAY()&gt;'Data Bank'!$AT281),1,IF('Data Bank'!$AC281=100,3,IF('Data Bank'!$AC281=0,0,2)))))</f>
        <v>2</v>
      </c>
      <c r="Q239" s="177">
        <f ca="1">IF(Q$1&lt;'Data Bank'!$AD281,"",IF(Q$1&gt;'Data Bank'!$AT281,"",IF(AND('Data Bank'!$AC281&lt;100,TODAY()&gt;'Data Bank'!$AT281),1,IF('Data Bank'!$AC281=100,3,IF('Data Bank'!$AC281=0,0,2)))))</f>
        <v>2</v>
      </c>
      <c r="R239" s="177">
        <f ca="1">IF(R$1&lt;'Data Bank'!$AD281,"",IF(R$1&gt;'Data Bank'!$AT281,"",IF(AND('Data Bank'!$AC281&lt;100,TODAY()&gt;'Data Bank'!$AT281),1,IF('Data Bank'!$AC281=100,3,IF('Data Bank'!$AC281=0,0,2)))))</f>
        <v>2</v>
      </c>
    </row>
    <row r="240" spans="1:18">
      <c r="A240" s="115" t="str">
        <f>'Data Bank'!E282</f>
        <v>CITI Housing PH-2_Main</v>
      </c>
      <c r="B240" s="178">
        <f ca="1">IF(B$1&lt;'Data Bank'!$AD282,"",IF(B$1&gt;'Data Bank'!$AT282,"",IF(AND('Data Bank'!$AC282&lt;100,TODAY()&gt;'Data Bank'!$AT282),1,IF('Data Bank'!$AC282=100,3,IF('Data Bank'!$AC282=0,0,2)))))</f>
        <v>2</v>
      </c>
      <c r="C240" s="178">
        <f ca="1">IF(C$1&lt;'Data Bank'!$AD282,"",IF(C$1&gt;'Data Bank'!$AT282,"",IF(AND('Data Bank'!$AC282&lt;100,TODAY()&gt;'Data Bank'!$AT282),1,IF('Data Bank'!$AC282=100,3,IF('Data Bank'!$AC282=0,0,2)))))</f>
        <v>2</v>
      </c>
      <c r="D240" s="178">
        <f ca="1">IF(D$1&lt;'Data Bank'!$AD282,"",IF(D$1&gt;'Data Bank'!$AT282,"",IF(AND('Data Bank'!$AC282&lt;100,TODAY()&gt;'Data Bank'!$AT282),1,IF('Data Bank'!$AC282=100,3,IF('Data Bank'!$AC282=0,0,2)))))</f>
        <v>2</v>
      </c>
      <c r="E240" s="178">
        <f ca="1">IF(E$1&lt;'Data Bank'!$AD282,"",IF(E$1&gt;'Data Bank'!$AT282,"",IF(AND('Data Bank'!$AC282&lt;100,TODAY()&gt;'Data Bank'!$AT282),1,IF('Data Bank'!$AC282=100,3,IF('Data Bank'!$AC282=0,0,2)))))</f>
        <v>2</v>
      </c>
      <c r="F240" s="178">
        <f ca="1">IF(F$1&lt;'Data Bank'!$AD282,"",IF(F$1&gt;'Data Bank'!$AT282,"",IF(AND('Data Bank'!$AC282&lt;100,TODAY()&gt;'Data Bank'!$AT282),1,IF('Data Bank'!$AC282=100,3,IF('Data Bank'!$AC282=0,0,2)))))</f>
        <v>2</v>
      </c>
      <c r="G240" s="178">
        <f ca="1">IF(G$1&lt;'Data Bank'!$AD282,"",IF(G$1&gt;'Data Bank'!$AT282,"",IF(AND('Data Bank'!$AC282&lt;100,TODAY()&gt;'Data Bank'!$AT282),1,IF('Data Bank'!$AC282=100,3,IF('Data Bank'!$AC282=0,0,2)))))</f>
        <v>2</v>
      </c>
      <c r="H240" s="178">
        <f ca="1">IF(H$1&lt;'Data Bank'!$AD282,"",IF(H$1&gt;'Data Bank'!$AT282,"",IF(AND('Data Bank'!$AC282&lt;100,TODAY()&gt;'Data Bank'!$AT282),1,IF('Data Bank'!$AC282=100,3,IF('Data Bank'!$AC282=0,0,2)))))</f>
        <v>2</v>
      </c>
      <c r="I240" s="178">
        <f ca="1">IF(I$1&lt;'Data Bank'!$AD282,"",IF(I$1&gt;'Data Bank'!$AT282,"",IF(AND('Data Bank'!$AC282&lt;100,TODAY()&gt;'Data Bank'!$AT282),1,IF('Data Bank'!$AC282=100,3,IF('Data Bank'!$AC282=0,0,2)))))</f>
        <v>2</v>
      </c>
      <c r="J240" s="177">
        <f ca="1">IF(J$1&lt;'Data Bank'!$AD282,"",IF(J$1&gt;'Data Bank'!$AT282,"",IF(AND('Data Bank'!$AC282&lt;100,TODAY()&gt;'Data Bank'!$AT282),1,IF('Data Bank'!$AC282=100,3,IF('Data Bank'!$AC282=0,0,2)))))</f>
        <v>2</v>
      </c>
      <c r="K240" s="177">
        <f ca="1">IF(K$1&lt;'Data Bank'!$AD282,"",IF(K$1&gt;'Data Bank'!$AT282,"",IF(AND('Data Bank'!$AC282&lt;100,TODAY()&gt;'Data Bank'!$AT282),1,IF('Data Bank'!$AC282=100,3,IF('Data Bank'!$AC282=0,0,2)))))</f>
        <v>2</v>
      </c>
      <c r="L240" s="177">
        <f ca="1">IF(L$1&lt;'Data Bank'!$AD282,"",IF(L$1&gt;'Data Bank'!$AT282,"",IF(AND('Data Bank'!$AC282&lt;100,TODAY()&gt;'Data Bank'!$AT282),1,IF('Data Bank'!$AC282=100,3,IF('Data Bank'!$AC282=0,0,2)))))</f>
        <v>2</v>
      </c>
      <c r="M240" s="177">
        <f ca="1">IF(M$1&lt;'Data Bank'!$AD282,"",IF(M$1&gt;'Data Bank'!$AT282,"",IF(AND('Data Bank'!$AC282&lt;100,TODAY()&gt;'Data Bank'!$AT282),1,IF('Data Bank'!$AC282=100,3,IF('Data Bank'!$AC282=0,0,2)))))</f>
        <v>2</v>
      </c>
      <c r="N240" s="177">
        <f ca="1">IF(N$1&lt;'Data Bank'!$AD282,"",IF(N$1&gt;'Data Bank'!$AT282,"",IF(AND('Data Bank'!$AC282&lt;100,TODAY()&gt;'Data Bank'!$AT282),1,IF('Data Bank'!$AC282=100,3,IF('Data Bank'!$AC282=0,0,2)))))</f>
        <v>2</v>
      </c>
      <c r="O240" s="177">
        <f ca="1">IF(O$1&lt;'Data Bank'!$AD282,"",IF(O$1&gt;'Data Bank'!$AT282,"",IF(AND('Data Bank'!$AC282&lt;100,TODAY()&gt;'Data Bank'!$AT282),1,IF('Data Bank'!$AC282=100,3,IF('Data Bank'!$AC282=0,0,2)))))</f>
        <v>2</v>
      </c>
      <c r="P240" s="177">
        <f ca="1">IF(P$1&lt;'Data Bank'!$AD282,"",IF(P$1&gt;'Data Bank'!$AT282,"",IF(AND('Data Bank'!$AC282&lt;100,TODAY()&gt;'Data Bank'!$AT282),1,IF('Data Bank'!$AC282=100,3,IF('Data Bank'!$AC282=0,0,2)))))</f>
        <v>2</v>
      </c>
      <c r="Q240" s="177">
        <f ca="1">IF(Q$1&lt;'Data Bank'!$AD282,"",IF(Q$1&gt;'Data Bank'!$AT282,"",IF(AND('Data Bank'!$AC282&lt;100,TODAY()&gt;'Data Bank'!$AT282),1,IF('Data Bank'!$AC282=100,3,IF('Data Bank'!$AC282=0,0,2)))))</f>
        <v>2</v>
      </c>
      <c r="R240" s="177">
        <f ca="1">IF(R$1&lt;'Data Bank'!$AD282,"",IF(R$1&gt;'Data Bank'!$AT282,"",IF(AND('Data Bank'!$AC282&lt;100,TODAY()&gt;'Data Bank'!$AT282),1,IF('Data Bank'!$AC282=100,3,IF('Data Bank'!$AC282=0,0,2)))))</f>
        <v>2</v>
      </c>
    </row>
    <row r="241" spans="1:18">
      <c r="A241" s="115" t="str">
        <f>'Data Bank'!E283</f>
        <v>Citi Housing Sec-A_Sectn-1</v>
      </c>
      <c r="B241" s="178">
        <f ca="1">IF(B$1&lt;'Data Bank'!$AD283,"",IF(B$1&gt;'Data Bank'!$AT283,"",IF(AND('Data Bank'!$AC283&lt;100,TODAY()&gt;'Data Bank'!$AT283),1,IF('Data Bank'!$AC283=100,3,IF('Data Bank'!$AC283=0,0,2)))))</f>
        <v>2</v>
      </c>
      <c r="C241" s="178">
        <f ca="1">IF(C$1&lt;'Data Bank'!$AD283,"",IF(C$1&gt;'Data Bank'!$AT283,"",IF(AND('Data Bank'!$AC283&lt;100,TODAY()&gt;'Data Bank'!$AT283),1,IF('Data Bank'!$AC283=100,3,IF('Data Bank'!$AC283=0,0,2)))))</f>
        <v>2</v>
      </c>
      <c r="D241" s="178">
        <f ca="1">IF(D$1&lt;'Data Bank'!$AD283,"",IF(D$1&gt;'Data Bank'!$AT283,"",IF(AND('Data Bank'!$AC283&lt;100,TODAY()&gt;'Data Bank'!$AT283),1,IF('Data Bank'!$AC283=100,3,IF('Data Bank'!$AC283=0,0,2)))))</f>
        <v>2</v>
      </c>
      <c r="E241" s="178">
        <f ca="1">IF(E$1&lt;'Data Bank'!$AD283,"",IF(E$1&gt;'Data Bank'!$AT283,"",IF(AND('Data Bank'!$AC283&lt;100,TODAY()&gt;'Data Bank'!$AT283),1,IF('Data Bank'!$AC283=100,3,IF('Data Bank'!$AC283=0,0,2)))))</f>
        <v>2</v>
      </c>
      <c r="F241" s="178">
        <f ca="1">IF(F$1&lt;'Data Bank'!$AD283,"",IF(F$1&gt;'Data Bank'!$AT283,"",IF(AND('Data Bank'!$AC283&lt;100,TODAY()&gt;'Data Bank'!$AT283),1,IF('Data Bank'!$AC283=100,3,IF('Data Bank'!$AC283=0,0,2)))))</f>
        <v>2</v>
      </c>
      <c r="G241" s="178">
        <f ca="1">IF(G$1&lt;'Data Bank'!$AD283,"",IF(G$1&gt;'Data Bank'!$AT283,"",IF(AND('Data Bank'!$AC283&lt;100,TODAY()&gt;'Data Bank'!$AT283),1,IF('Data Bank'!$AC283=100,3,IF('Data Bank'!$AC283=0,0,2)))))</f>
        <v>2</v>
      </c>
      <c r="H241" s="178">
        <f ca="1">IF(H$1&lt;'Data Bank'!$AD283,"",IF(H$1&gt;'Data Bank'!$AT283,"",IF(AND('Data Bank'!$AC283&lt;100,TODAY()&gt;'Data Bank'!$AT283),1,IF('Data Bank'!$AC283=100,3,IF('Data Bank'!$AC283=0,0,2)))))</f>
        <v>2</v>
      </c>
      <c r="I241" s="178">
        <f ca="1">IF(I$1&lt;'Data Bank'!$AD283,"",IF(I$1&gt;'Data Bank'!$AT283,"",IF(AND('Data Bank'!$AC283&lt;100,TODAY()&gt;'Data Bank'!$AT283),1,IF('Data Bank'!$AC283=100,3,IF('Data Bank'!$AC283=0,0,2)))))</f>
        <v>2</v>
      </c>
      <c r="J241" s="177">
        <f ca="1">IF(J$1&lt;'Data Bank'!$AD283,"",IF(J$1&gt;'Data Bank'!$AT283,"",IF(AND('Data Bank'!$AC283&lt;100,TODAY()&gt;'Data Bank'!$AT283),1,IF('Data Bank'!$AC283=100,3,IF('Data Bank'!$AC283=0,0,2)))))</f>
        <v>2</v>
      </c>
      <c r="K241" s="177">
        <f ca="1">IF(K$1&lt;'Data Bank'!$AD283,"",IF(K$1&gt;'Data Bank'!$AT283,"",IF(AND('Data Bank'!$AC283&lt;100,TODAY()&gt;'Data Bank'!$AT283),1,IF('Data Bank'!$AC283=100,3,IF('Data Bank'!$AC283=0,0,2)))))</f>
        <v>2</v>
      </c>
      <c r="L241" s="177">
        <f ca="1">IF(L$1&lt;'Data Bank'!$AD283,"",IF(L$1&gt;'Data Bank'!$AT283,"",IF(AND('Data Bank'!$AC283&lt;100,TODAY()&gt;'Data Bank'!$AT283),1,IF('Data Bank'!$AC283=100,3,IF('Data Bank'!$AC283=0,0,2)))))</f>
        <v>2</v>
      </c>
      <c r="M241" s="177">
        <f ca="1">IF(M$1&lt;'Data Bank'!$AD283,"",IF(M$1&gt;'Data Bank'!$AT283,"",IF(AND('Data Bank'!$AC283&lt;100,TODAY()&gt;'Data Bank'!$AT283),1,IF('Data Bank'!$AC283=100,3,IF('Data Bank'!$AC283=0,0,2)))))</f>
        <v>2</v>
      </c>
      <c r="N241" s="177">
        <f ca="1">IF(N$1&lt;'Data Bank'!$AD283,"",IF(N$1&gt;'Data Bank'!$AT283,"",IF(AND('Data Bank'!$AC283&lt;100,TODAY()&gt;'Data Bank'!$AT283),1,IF('Data Bank'!$AC283=100,3,IF('Data Bank'!$AC283=0,0,2)))))</f>
        <v>2</v>
      </c>
      <c r="O241" s="177">
        <f ca="1">IF(O$1&lt;'Data Bank'!$AD283,"",IF(O$1&gt;'Data Bank'!$AT283,"",IF(AND('Data Bank'!$AC283&lt;100,TODAY()&gt;'Data Bank'!$AT283),1,IF('Data Bank'!$AC283=100,3,IF('Data Bank'!$AC283=0,0,2)))))</f>
        <v>2</v>
      </c>
      <c r="P241" s="177">
        <f ca="1">IF(P$1&lt;'Data Bank'!$AD283,"",IF(P$1&gt;'Data Bank'!$AT283,"",IF(AND('Data Bank'!$AC283&lt;100,TODAY()&gt;'Data Bank'!$AT283),1,IF('Data Bank'!$AC283=100,3,IF('Data Bank'!$AC283=0,0,2)))))</f>
        <v>2</v>
      </c>
      <c r="Q241" s="177">
        <f ca="1">IF(Q$1&lt;'Data Bank'!$AD283,"",IF(Q$1&gt;'Data Bank'!$AT283,"",IF(AND('Data Bank'!$AC283&lt;100,TODAY()&gt;'Data Bank'!$AT283),1,IF('Data Bank'!$AC283=100,3,IF('Data Bank'!$AC283=0,0,2)))))</f>
        <v>2</v>
      </c>
      <c r="R241" s="177">
        <f ca="1">IF(R$1&lt;'Data Bank'!$AD283,"",IF(R$1&gt;'Data Bank'!$AT283,"",IF(AND('Data Bank'!$AC283&lt;100,TODAY()&gt;'Data Bank'!$AT283),1,IF('Data Bank'!$AC283=100,3,IF('Data Bank'!$AC283=0,0,2)))))</f>
        <v>2</v>
      </c>
    </row>
    <row r="242" spans="1:18">
      <c r="A242" s="115" t="str">
        <f>'Data Bank'!E284</f>
        <v>Citi Housing Sector A</v>
      </c>
      <c r="B242" s="178">
        <f ca="1">IF(B$1&lt;'Data Bank'!$AD284,"",IF(B$1&gt;'Data Bank'!$AT284,"",IF(AND('Data Bank'!$AC284&lt;100,TODAY()&gt;'Data Bank'!$AT284),1,IF('Data Bank'!$AC284=100,3,IF('Data Bank'!$AC284=0,0,2)))))</f>
        <v>2</v>
      </c>
      <c r="C242" s="178">
        <f ca="1">IF(C$1&lt;'Data Bank'!$AD284,"",IF(C$1&gt;'Data Bank'!$AT284,"",IF(AND('Data Bank'!$AC284&lt;100,TODAY()&gt;'Data Bank'!$AT284),1,IF('Data Bank'!$AC284=100,3,IF('Data Bank'!$AC284=0,0,2)))))</f>
        <v>2</v>
      </c>
      <c r="D242" s="178">
        <f ca="1">IF(D$1&lt;'Data Bank'!$AD284,"",IF(D$1&gt;'Data Bank'!$AT284,"",IF(AND('Data Bank'!$AC284&lt;100,TODAY()&gt;'Data Bank'!$AT284),1,IF('Data Bank'!$AC284=100,3,IF('Data Bank'!$AC284=0,0,2)))))</f>
        <v>2</v>
      </c>
      <c r="E242" s="178">
        <f ca="1">IF(E$1&lt;'Data Bank'!$AD284,"",IF(E$1&gt;'Data Bank'!$AT284,"",IF(AND('Data Bank'!$AC284&lt;100,TODAY()&gt;'Data Bank'!$AT284),1,IF('Data Bank'!$AC284=100,3,IF('Data Bank'!$AC284=0,0,2)))))</f>
        <v>2</v>
      </c>
      <c r="F242" s="178">
        <f ca="1">IF(F$1&lt;'Data Bank'!$AD284,"",IF(F$1&gt;'Data Bank'!$AT284,"",IF(AND('Data Bank'!$AC284&lt;100,TODAY()&gt;'Data Bank'!$AT284),1,IF('Data Bank'!$AC284=100,3,IF('Data Bank'!$AC284=0,0,2)))))</f>
        <v>2</v>
      </c>
      <c r="G242" s="178">
        <f ca="1">IF(G$1&lt;'Data Bank'!$AD284,"",IF(G$1&gt;'Data Bank'!$AT284,"",IF(AND('Data Bank'!$AC284&lt;100,TODAY()&gt;'Data Bank'!$AT284),1,IF('Data Bank'!$AC284=100,3,IF('Data Bank'!$AC284=0,0,2)))))</f>
        <v>2</v>
      </c>
      <c r="H242" s="178">
        <f ca="1">IF(H$1&lt;'Data Bank'!$AD284,"",IF(H$1&gt;'Data Bank'!$AT284,"",IF(AND('Data Bank'!$AC284&lt;100,TODAY()&gt;'Data Bank'!$AT284),1,IF('Data Bank'!$AC284=100,3,IF('Data Bank'!$AC284=0,0,2)))))</f>
        <v>2</v>
      </c>
      <c r="I242" s="178">
        <f ca="1">IF(I$1&lt;'Data Bank'!$AD284,"",IF(I$1&gt;'Data Bank'!$AT284,"",IF(AND('Data Bank'!$AC284&lt;100,TODAY()&gt;'Data Bank'!$AT284),1,IF('Data Bank'!$AC284=100,3,IF('Data Bank'!$AC284=0,0,2)))))</f>
        <v>2</v>
      </c>
      <c r="J242" s="177">
        <f ca="1">IF(J$1&lt;'Data Bank'!$AD284,"",IF(J$1&gt;'Data Bank'!$AT284,"",IF(AND('Data Bank'!$AC284&lt;100,TODAY()&gt;'Data Bank'!$AT284),1,IF('Data Bank'!$AC284=100,3,IF('Data Bank'!$AC284=0,0,2)))))</f>
        <v>2</v>
      </c>
      <c r="K242" s="177">
        <f ca="1">IF(K$1&lt;'Data Bank'!$AD284,"",IF(K$1&gt;'Data Bank'!$AT284,"",IF(AND('Data Bank'!$AC284&lt;100,TODAY()&gt;'Data Bank'!$AT284),1,IF('Data Bank'!$AC284=100,3,IF('Data Bank'!$AC284=0,0,2)))))</f>
        <v>2</v>
      </c>
      <c r="L242" s="177">
        <f ca="1">IF(L$1&lt;'Data Bank'!$AD284,"",IF(L$1&gt;'Data Bank'!$AT284,"",IF(AND('Data Bank'!$AC284&lt;100,TODAY()&gt;'Data Bank'!$AT284),1,IF('Data Bank'!$AC284=100,3,IF('Data Bank'!$AC284=0,0,2)))))</f>
        <v>2</v>
      </c>
      <c r="M242" s="177">
        <f ca="1">IF(M$1&lt;'Data Bank'!$AD284,"",IF(M$1&gt;'Data Bank'!$AT284,"",IF(AND('Data Bank'!$AC284&lt;100,TODAY()&gt;'Data Bank'!$AT284),1,IF('Data Bank'!$AC284=100,3,IF('Data Bank'!$AC284=0,0,2)))))</f>
        <v>2</v>
      </c>
      <c r="N242" s="177">
        <f ca="1">IF(N$1&lt;'Data Bank'!$AD284,"",IF(N$1&gt;'Data Bank'!$AT284,"",IF(AND('Data Bank'!$AC284&lt;100,TODAY()&gt;'Data Bank'!$AT284),1,IF('Data Bank'!$AC284=100,3,IF('Data Bank'!$AC284=0,0,2)))))</f>
        <v>2</v>
      </c>
      <c r="O242" s="177">
        <f ca="1">IF(O$1&lt;'Data Bank'!$AD284,"",IF(O$1&gt;'Data Bank'!$AT284,"",IF(AND('Data Bank'!$AC284&lt;100,TODAY()&gt;'Data Bank'!$AT284),1,IF('Data Bank'!$AC284=100,3,IF('Data Bank'!$AC284=0,0,2)))))</f>
        <v>2</v>
      </c>
      <c r="P242" s="177">
        <f ca="1">IF(P$1&lt;'Data Bank'!$AD284,"",IF(P$1&gt;'Data Bank'!$AT284,"",IF(AND('Data Bank'!$AC284&lt;100,TODAY()&gt;'Data Bank'!$AT284),1,IF('Data Bank'!$AC284=100,3,IF('Data Bank'!$AC284=0,0,2)))))</f>
        <v>2</v>
      </c>
      <c r="Q242" s="177">
        <f ca="1">IF(Q$1&lt;'Data Bank'!$AD284,"",IF(Q$1&gt;'Data Bank'!$AT284,"",IF(AND('Data Bank'!$AC284&lt;100,TODAY()&gt;'Data Bank'!$AT284),1,IF('Data Bank'!$AC284=100,3,IF('Data Bank'!$AC284=0,0,2)))))</f>
        <v>2</v>
      </c>
      <c r="R242" s="177">
        <f ca="1">IF(R$1&lt;'Data Bank'!$AD284,"",IF(R$1&gt;'Data Bank'!$AT284,"",IF(AND('Data Bank'!$AC284&lt;100,TODAY()&gt;'Data Bank'!$AT284),1,IF('Data Bank'!$AC284=100,3,IF('Data Bank'!$AC284=0,0,2)))))</f>
        <v>2</v>
      </c>
    </row>
    <row r="243" spans="1:18">
      <c r="A243" s="115" t="str">
        <f>'Data Bank'!E285</f>
        <v>Citi Housing Sector B</v>
      </c>
      <c r="B243" s="178">
        <f ca="1">IF(B$1&lt;'Data Bank'!$AD285,"",IF(B$1&gt;'Data Bank'!$AT285,"",IF(AND('Data Bank'!$AC285&lt;100,TODAY()&gt;'Data Bank'!$AT285),1,IF('Data Bank'!$AC285=100,3,IF('Data Bank'!$AC285=0,0,2)))))</f>
        <v>2</v>
      </c>
      <c r="C243" s="178">
        <f ca="1">IF(C$1&lt;'Data Bank'!$AD285,"",IF(C$1&gt;'Data Bank'!$AT285,"",IF(AND('Data Bank'!$AC285&lt;100,TODAY()&gt;'Data Bank'!$AT285),1,IF('Data Bank'!$AC285=100,3,IF('Data Bank'!$AC285=0,0,2)))))</f>
        <v>2</v>
      </c>
      <c r="D243" s="178">
        <f ca="1">IF(D$1&lt;'Data Bank'!$AD285,"",IF(D$1&gt;'Data Bank'!$AT285,"",IF(AND('Data Bank'!$AC285&lt;100,TODAY()&gt;'Data Bank'!$AT285),1,IF('Data Bank'!$AC285=100,3,IF('Data Bank'!$AC285=0,0,2)))))</f>
        <v>2</v>
      </c>
      <c r="E243" s="178">
        <f ca="1">IF(E$1&lt;'Data Bank'!$AD285,"",IF(E$1&gt;'Data Bank'!$AT285,"",IF(AND('Data Bank'!$AC285&lt;100,TODAY()&gt;'Data Bank'!$AT285),1,IF('Data Bank'!$AC285=100,3,IF('Data Bank'!$AC285=0,0,2)))))</f>
        <v>2</v>
      </c>
      <c r="F243" s="178">
        <f ca="1">IF(F$1&lt;'Data Bank'!$AD285,"",IF(F$1&gt;'Data Bank'!$AT285,"",IF(AND('Data Bank'!$AC285&lt;100,TODAY()&gt;'Data Bank'!$AT285),1,IF('Data Bank'!$AC285=100,3,IF('Data Bank'!$AC285=0,0,2)))))</f>
        <v>2</v>
      </c>
      <c r="G243" s="178">
        <f ca="1">IF(G$1&lt;'Data Bank'!$AD285,"",IF(G$1&gt;'Data Bank'!$AT285,"",IF(AND('Data Bank'!$AC285&lt;100,TODAY()&gt;'Data Bank'!$AT285),1,IF('Data Bank'!$AC285=100,3,IF('Data Bank'!$AC285=0,0,2)))))</f>
        <v>2</v>
      </c>
      <c r="H243" s="178">
        <f ca="1">IF(H$1&lt;'Data Bank'!$AD285,"",IF(H$1&gt;'Data Bank'!$AT285,"",IF(AND('Data Bank'!$AC285&lt;100,TODAY()&gt;'Data Bank'!$AT285),1,IF('Data Bank'!$AC285=100,3,IF('Data Bank'!$AC285=0,0,2)))))</f>
        <v>2</v>
      </c>
      <c r="I243" s="178">
        <f ca="1">IF(I$1&lt;'Data Bank'!$AD285,"",IF(I$1&gt;'Data Bank'!$AT285,"",IF(AND('Data Bank'!$AC285&lt;100,TODAY()&gt;'Data Bank'!$AT285),1,IF('Data Bank'!$AC285=100,3,IF('Data Bank'!$AC285=0,0,2)))))</f>
        <v>2</v>
      </c>
      <c r="J243" s="177">
        <f ca="1">IF(J$1&lt;'Data Bank'!$AD285,"",IF(J$1&gt;'Data Bank'!$AT285,"",IF(AND('Data Bank'!$AC285&lt;100,TODAY()&gt;'Data Bank'!$AT285),1,IF('Data Bank'!$AC285=100,3,IF('Data Bank'!$AC285=0,0,2)))))</f>
        <v>2</v>
      </c>
      <c r="K243" s="177">
        <f ca="1">IF(K$1&lt;'Data Bank'!$AD285,"",IF(K$1&gt;'Data Bank'!$AT285,"",IF(AND('Data Bank'!$AC285&lt;100,TODAY()&gt;'Data Bank'!$AT285),1,IF('Data Bank'!$AC285=100,3,IF('Data Bank'!$AC285=0,0,2)))))</f>
        <v>2</v>
      </c>
      <c r="L243" s="177">
        <f ca="1">IF(L$1&lt;'Data Bank'!$AD285,"",IF(L$1&gt;'Data Bank'!$AT285,"",IF(AND('Data Bank'!$AC285&lt;100,TODAY()&gt;'Data Bank'!$AT285),1,IF('Data Bank'!$AC285=100,3,IF('Data Bank'!$AC285=0,0,2)))))</f>
        <v>2</v>
      </c>
      <c r="M243" s="177">
        <f ca="1">IF(M$1&lt;'Data Bank'!$AD285,"",IF(M$1&gt;'Data Bank'!$AT285,"",IF(AND('Data Bank'!$AC285&lt;100,TODAY()&gt;'Data Bank'!$AT285),1,IF('Data Bank'!$AC285=100,3,IF('Data Bank'!$AC285=0,0,2)))))</f>
        <v>2</v>
      </c>
      <c r="N243" s="177">
        <f ca="1">IF(N$1&lt;'Data Bank'!$AD285,"",IF(N$1&gt;'Data Bank'!$AT285,"",IF(AND('Data Bank'!$AC285&lt;100,TODAY()&gt;'Data Bank'!$AT285),1,IF('Data Bank'!$AC285=100,3,IF('Data Bank'!$AC285=0,0,2)))))</f>
        <v>2</v>
      </c>
      <c r="O243" s="177">
        <f ca="1">IF(O$1&lt;'Data Bank'!$AD285,"",IF(O$1&gt;'Data Bank'!$AT285,"",IF(AND('Data Bank'!$AC285&lt;100,TODAY()&gt;'Data Bank'!$AT285),1,IF('Data Bank'!$AC285=100,3,IF('Data Bank'!$AC285=0,0,2)))))</f>
        <v>2</v>
      </c>
      <c r="P243" s="177">
        <f ca="1">IF(P$1&lt;'Data Bank'!$AD285,"",IF(P$1&gt;'Data Bank'!$AT285,"",IF(AND('Data Bank'!$AC285&lt;100,TODAY()&gt;'Data Bank'!$AT285),1,IF('Data Bank'!$AC285=100,3,IF('Data Bank'!$AC285=0,0,2)))))</f>
        <v>2</v>
      </c>
      <c r="Q243" s="177">
        <f ca="1">IF(Q$1&lt;'Data Bank'!$AD285,"",IF(Q$1&gt;'Data Bank'!$AT285,"",IF(AND('Data Bank'!$AC285&lt;100,TODAY()&gt;'Data Bank'!$AT285),1,IF('Data Bank'!$AC285=100,3,IF('Data Bank'!$AC285=0,0,2)))))</f>
        <v>2</v>
      </c>
      <c r="R243" s="177">
        <f ca="1">IF(R$1&lt;'Data Bank'!$AD285,"",IF(R$1&gt;'Data Bank'!$AT285,"",IF(AND('Data Bank'!$AC285&lt;100,TODAY()&gt;'Data Bank'!$AT285),1,IF('Data Bank'!$AC285=100,3,IF('Data Bank'!$AC285=0,0,2)))))</f>
        <v>2</v>
      </c>
    </row>
    <row r="244" spans="1:18">
      <c r="A244" s="115" t="str">
        <f>'Data Bank'!E286</f>
        <v>Citi Housing Sector C</v>
      </c>
      <c r="B244" s="178">
        <f ca="1">IF(B$1&lt;'Data Bank'!$AD286,"",IF(B$1&gt;'Data Bank'!$AT286,"",IF(AND('Data Bank'!$AC286&lt;100,TODAY()&gt;'Data Bank'!$AT286),1,IF('Data Bank'!$AC286=100,3,IF('Data Bank'!$AC286=0,0,2)))))</f>
        <v>2</v>
      </c>
      <c r="C244" s="178">
        <f ca="1">IF(C$1&lt;'Data Bank'!$AD286,"",IF(C$1&gt;'Data Bank'!$AT286,"",IF(AND('Data Bank'!$AC286&lt;100,TODAY()&gt;'Data Bank'!$AT286),1,IF('Data Bank'!$AC286=100,3,IF('Data Bank'!$AC286=0,0,2)))))</f>
        <v>2</v>
      </c>
      <c r="D244" s="178">
        <f ca="1">IF(D$1&lt;'Data Bank'!$AD286,"",IF(D$1&gt;'Data Bank'!$AT286,"",IF(AND('Data Bank'!$AC286&lt;100,TODAY()&gt;'Data Bank'!$AT286),1,IF('Data Bank'!$AC286=100,3,IF('Data Bank'!$AC286=0,0,2)))))</f>
        <v>2</v>
      </c>
      <c r="E244" s="178">
        <f ca="1">IF(E$1&lt;'Data Bank'!$AD286,"",IF(E$1&gt;'Data Bank'!$AT286,"",IF(AND('Data Bank'!$AC286&lt;100,TODAY()&gt;'Data Bank'!$AT286),1,IF('Data Bank'!$AC286=100,3,IF('Data Bank'!$AC286=0,0,2)))))</f>
        <v>2</v>
      </c>
      <c r="F244" s="178">
        <f ca="1">IF(F$1&lt;'Data Bank'!$AD286,"",IF(F$1&gt;'Data Bank'!$AT286,"",IF(AND('Data Bank'!$AC286&lt;100,TODAY()&gt;'Data Bank'!$AT286),1,IF('Data Bank'!$AC286=100,3,IF('Data Bank'!$AC286=0,0,2)))))</f>
        <v>2</v>
      </c>
      <c r="G244" s="178">
        <f ca="1">IF(G$1&lt;'Data Bank'!$AD286,"",IF(G$1&gt;'Data Bank'!$AT286,"",IF(AND('Data Bank'!$AC286&lt;100,TODAY()&gt;'Data Bank'!$AT286),1,IF('Data Bank'!$AC286=100,3,IF('Data Bank'!$AC286=0,0,2)))))</f>
        <v>2</v>
      </c>
      <c r="H244" s="178">
        <f ca="1">IF(H$1&lt;'Data Bank'!$AD286,"",IF(H$1&gt;'Data Bank'!$AT286,"",IF(AND('Data Bank'!$AC286&lt;100,TODAY()&gt;'Data Bank'!$AT286),1,IF('Data Bank'!$AC286=100,3,IF('Data Bank'!$AC286=0,0,2)))))</f>
        <v>2</v>
      </c>
      <c r="I244" s="178">
        <f ca="1">IF(I$1&lt;'Data Bank'!$AD286,"",IF(I$1&gt;'Data Bank'!$AT286,"",IF(AND('Data Bank'!$AC286&lt;100,TODAY()&gt;'Data Bank'!$AT286),1,IF('Data Bank'!$AC286=100,3,IF('Data Bank'!$AC286=0,0,2)))))</f>
        <v>2</v>
      </c>
      <c r="J244" s="177">
        <f ca="1">IF(J$1&lt;'Data Bank'!$AD286,"",IF(J$1&gt;'Data Bank'!$AT286,"",IF(AND('Data Bank'!$AC286&lt;100,TODAY()&gt;'Data Bank'!$AT286),1,IF('Data Bank'!$AC286=100,3,IF('Data Bank'!$AC286=0,0,2)))))</f>
        <v>2</v>
      </c>
      <c r="K244" s="177">
        <f ca="1">IF(K$1&lt;'Data Bank'!$AD286,"",IF(K$1&gt;'Data Bank'!$AT286,"",IF(AND('Data Bank'!$AC286&lt;100,TODAY()&gt;'Data Bank'!$AT286),1,IF('Data Bank'!$AC286=100,3,IF('Data Bank'!$AC286=0,0,2)))))</f>
        <v>2</v>
      </c>
      <c r="L244" s="177">
        <f ca="1">IF(L$1&lt;'Data Bank'!$AD286,"",IF(L$1&gt;'Data Bank'!$AT286,"",IF(AND('Data Bank'!$AC286&lt;100,TODAY()&gt;'Data Bank'!$AT286),1,IF('Data Bank'!$AC286=100,3,IF('Data Bank'!$AC286=0,0,2)))))</f>
        <v>2</v>
      </c>
      <c r="M244" s="177">
        <f ca="1">IF(M$1&lt;'Data Bank'!$AD286,"",IF(M$1&gt;'Data Bank'!$AT286,"",IF(AND('Data Bank'!$AC286&lt;100,TODAY()&gt;'Data Bank'!$AT286),1,IF('Data Bank'!$AC286=100,3,IF('Data Bank'!$AC286=0,0,2)))))</f>
        <v>2</v>
      </c>
      <c r="N244" s="177">
        <f ca="1">IF(N$1&lt;'Data Bank'!$AD286,"",IF(N$1&gt;'Data Bank'!$AT286,"",IF(AND('Data Bank'!$AC286&lt;100,TODAY()&gt;'Data Bank'!$AT286),1,IF('Data Bank'!$AC286=100,3,IF('Data Bank'!$AC286=0,0,2)))))</f>
        <v>2</v>
      </c>
      <c r="O244" s="177">
        <f ca="1">IF(O$1&lt;'Data Bank'!$AD286,"",IF(O$1&gt;'Data Bank'!$AT286,"",IF(AND('Data Bank'!$AC286&lt;100,TODAY()&gt;'Data Bank'!$AT286),1,IF('Data Bank'!$AC286=100,3,IF('Data Bank'!$AC286=0,0,2)))))</f>
        <v>2</v>
      </c>
      <c r="P244" s="177">
        <f ca="1">IF(P$1&lt;'Data Bank'!$AD286,"",IF(P$1&gt;'Data Bank'!$AT286,"",IF(AND('Data Bank'!$AC286&lt;100,TODAY()&gt;'Data Bank'!$AT286),1,IF('Data Bank'!$AC286=100,3,IF('Data Bank'!$AC286=0,0,2)))))</f>
        <v>2</v>
      </c>
      <c r="Q244" s="177">
        <f ca="1">IF(Q$1&lt;'Data Bank'!$AD286,"",IF(Q$1&gt;'Data Bank'!$AT286,"",IF(AND('Data Bank'!$AC286&lt;100,TODAY()&gt;'Data Bank'!$AT286),1,IF('Data Bank'!$AC286=100,3,IF('Data Bank'!$AC286=0,0,2)))))</f>
        <v>2</v>
      </c>
      <c r="R244" s="177">
        <f ca="1">IF(R$1&lt;'Data Bank'!$AD286,"",IF(R$1&gt;'Data Bank'!$AT286,"",IF(AND('Data Bank'!$AC286&lt;100,TODAY()&gt;'Data Bank'!$AT286),1,IF('Data Bank'!$AC286=100,3,IF('Data Bank'!$AC286=0,0,2)))))</f>
        <v>2</v>
      </c>
    </row>
    <row r="245" spans="1:18">
      <c r="A245" s="115" t="str">
        <f>'Data Bank'!E287</f>
        <v>Citi Housing Sector D</v>
      </c>
      <c r="B245" s="178">
        <f ca="1">IF(B$1&lt;'Data Bank'!$AD287,"",IF(B$1&gt;'Data Bank'!$AT287,"",IF(AND('Data Bank'!$AC287&lt;100,TODAY()&gt;'Data Bank'!$AT287),1,IF('Data Bank'!$AC287=100,3,IF('Data Bank'!$AC287=0,0,2)))))</f>
        <v>2</v>
      </c>
      <c r="C245" s="178">
        <f ca="1">IF(C$1&lt;'Data Bank'!$AD287,"",IF(C$1&gt;'Data Bank'!$AT287,"",IF(AND('Data Bank'!$AC287&lt;100,TODAY()&gt;'Data Bank'!$AT287),1,IF('Data Bank'!$AC287=100,3,IF('Data Bank'!$AC287=0,0,2)))))</f>
        <v>2</v>
      </c>
      <c r="D245" s="178">
        <f ca="1">IF(D$1&lt;'Data Bank'!$AD287,"",IF(D$1&gt;'Data Bank'!$AT287,"",IF(AND('Data Bank'!$AC287&lt;100,TODAY()&gt;'Data Bank'!$AT287),1,IF('Data Bank'!$AC287=100,3,IF('Data Bank'!$AC287=0,0,2)))))</f>
        <v>2</v>
      </c>
      <c r="E245" s="178">
        <f ca="1">IF(E$1&lt;'Data Bank'!$AD287,"",IF(E$1&gt;'Data Bank'!$AT287,"",IF(AND('Data Bank'!$AC287&lt;100,TODAY()&gt;'Data Bank'!$AT287),1,IF('Data Bank'!$AC287=100,3,IF('Data Bank'!$AC287=0,0,2)))))</f>
        <v>2</v>
      </c>
      <c r="F245" s="178">
        <f ca="1">IF(F$1&lt;'Data Bank'!$AD287,"",IF(F$1&gt;'Data Bank'!$AT287,"",IF(AND('Data Bank'!$AC287&lt;100,TODAY()&gt;'Data Bank'!$AT287),1,IF('Data Bank'!$AC287=100,3,IF('Data Bank'!$AC287=0,0,2)))))</f>
        <v>2</v>
      </c>
      <c r="G245" s="178">
        <f ca="1">IF(G$1&lt;'Data Bank'!$AD287,"",IF(G$1&gt;'Data Bank'!$AT287,"",IF(AND('Data Bank'!$AC287&lt;100,TODAY()&gt;'Data Bank'!$AT287),1,IF('Data Bank'!$AC287=100,3,IF('Data Bank'!$AC287=0,0,2)))))</f>
        <v>2</v>
      </c>
      <c r="H245" s="178">
        <f ca="1">IF(H$1&lt;'Data Bank'!$AD287,"",IF(H$1&gt;'Data Bank'!$AT287,"",IF(AND('Data Bank'!$AC287&lt;100,TODAY()&gt;'Data Bank'!$AT287),1,IF('Data Bank'!$AC287=100,3,IF('Data Bank'!$AC287=0,0,2)))))</f>
        <v>2</v>
      </c>
      <c r="I245" s="178">
        <f ca="1">IF(I$1&lt;'Data Bank'!$AD287,"",IF(I$1&gt;'Data Bank'!$AT287,"",IF(AND('Data Bank'!$AC287&lt;100,TODAY()&gt;'Data Bank'!$AT287),1,IF('Data Bank'!$AC287=100,3,IF('Data Bank'!$AC287=0,0,2)))))</f>
        <v>2</v>
      </c>
      <c r="J245" s="177">
        <f ca="1">IF(J$1&lt;'Data Bank'!$AD287,"",IF(J$1&gt;'Data Bank'!$AT287,"",IF(AND('Data Bank'!$AC287&lt;100,TODAY()&gt;'Data Bank'!$AT287),1,IF('Data Bank'!$AC287=100,3,IF('Data Bank'!$AC287=0,0,2)))))</f>
        <v>2</v>
      </c>
      <c r="K245" s="177">
        <f ca="1">IF(K$1&lt;'Data Bank'!$AD287,"",IF(K$1&gt;'Data Bank'!$AT287,"",IF(AND('Data Bank'!$AC287&lt;100,TODAY()&gt;'Data Bank'!$AT287),1,IF('Data Bank'!$AC287=100,3,IF('Data Bank'!$AC287=0,0,2)))))</f>
        <v>2</v>
      </c>
      <c r="L245" s="177">
        <f ca="1">IF(L$1&lt;'Data Bank'!$AD287,"",IF(L$1&gt;'Data Bank'!$AT287,"",IF(AND('Data Bank'!$AC287&lt;100,TODAY()&gt;'Data Bank'!$AT287),1,IF('Data Bank'!$AC287=100,3,IF('Data Bank'!$AC287=0,0,2)))))</f>
        <v>2</v>
      </c>
      <c r="M245" s="177">
        <f ca="1">IF(M$1&lt;'Data Bank'!$AD287,"",IF(M$1&gt;'Data Bank'!$AT287,"",IF(AND('Data Bank'!$AC287&lt;100,TODAY()&gt;'Data Bank'!$AT287),1,IF('Data Bank'!$AC287=100,3,IF('Data Bank'!$AC287=0,0,2)))))</f>
        <v>2</v>
      </c>
      <c r="N245" s="177">
        <f ca="1">IF(N$1&lt;'Data Bank'!$AD287,"",IF(N$1&gt;'Data Bank'!$AT287,"",IF(AND('Data Bank'!$AC287&lt;100,TODAY()&gt;'Data Bank'!$AT287),1,IF('Data Bank'!$AC287=100,3,IF('Data Bank'!$AC287=0,0,2)))))</f>
        <v>2</v>
      </c>
      <c r="O245" s="177">
        <f ca="1">IF(O$1&lt;'Data Bank'!$AD287,"",IF(O$1&gt;'Data Bank'!$AT287,"",IF(AND('Data Bank'!$AC287&lt;100,TODAY()&gt;'Data Bank'!$AT287),1,IF('Data Bank'!$AC287=100,3,IF('Data Bank'!$AC287=0,0,2)))))</f>
        <v>2</v>
      </c>
      <c r="P245" s="177">
        <f ca="1">IF(P$1&lt;'Data Bank'!$AD287,"",IF(P$1&gt;'Data Bank'!$AT287,"",IF(AND('Data Bank'!$AC287&lt;100,TODAY()&gt;'Data Bank'!$AT287),1,IF('Data Bank'!$AC287=100,3,IF('Data Bank'!$AC287=0,0,2)))))</f>
        <v>2</v>
      </c>
      <c r="Q245" s="177">
        <f ca="1">IF(Q$1&lt;'Data Bank'!$AD287,"",IF(Q$1&gt;'Data Bank'!$AT287,"",IF(AND('Data Bank'!$AC287&lt;100,TODAY()&gt;'Data Bank'!$AT287),1,IF('Data Bank'!$AC287=100,3,IF('Data Bank'!$AC287=0,0,2)))))</f>
        <v>2</v>
      </c>
      <c r="R245" s="177">
        <f ca="1">IF(R$1&lt;'Data Bank'!$AD287,"",IF(R$1&gt;'Data Bank'!$AT287,"",IF(AND('Data Bank'!$AC287&lt;100,TODAY()&gt;'Data Bank'!$AT287),1,IF('Data Bank'!$AC287=100,3,IF('Data Bank'!$AC287=0,0,2)))))</f>
        <v>2</v>
      </c>
    </row>
    <row r="246" spans="1:18">
      <c r="A246" s="115" t="str">
        <f>'Data Bank'!E288</f>
        <v>City Side P01</v>
      </c>
      <c r="B246" s="178">
        <f ca="1">IF(B$1&lt;'Data Bank'!$AD288,"",IF(B$1&gt;'Data Bank'!$AT288,"",IF(AND('Data Bank'!$AC288&lt;100,TODAY()&gt;'Data Bank'!$AT288),1,IF('Data Bank'!$AC288=100,3,IF('Data Bank'!$AC288=0,0,2)))))</f>
        <v>0</v>
      </c>
      <c r="C246" s="178">
        <f ca="1">IF(C$1&lt;'Data Bank'!$AD288,"",IF(C$1&gt;'Data Bank'!$AT288,"",IF(AND('Data Bank'!$AC288&lt;100,TODAY()&gt;'Data Bank'!$AT288),1,IF('Data Bank'!$AC288=100,3,IF('Data Bank'!$AC288=0,0,2)))))</f>
        <v>0</v>
      </c>
      <c r="D246" s="178">
        <f ca="1">IF(D$1&lt;'Data Bank'!$AD288,"",IF(D$1&gt;'Data Bank'!$AT288,"",IF(AND('Data Bank'!$AC288&lt;100,TODAY()&gt;'Data Bank'!$AT288),1,IF('Data Bank'!$AC288=100,3,IF('Data Bank'!$AC288=0,0,2)))))</f>
        <v>0</v>
      </c>
      <c r="E246" s="178">
        <f ca="1">IF(E$1&lt;'Data Bank'!$AD288,"",IF(E$1&gt;'Data Bank'!$AT288,"",IF(AND('Data Bank'!$AC288&lt;100,TODAY()&gt;'Data Bank'!$AT288),1,IF('Data Bank'!$AC288=100,3,IF('Data Bank'!$AC288=0,0,2)))))</f>
        <v>0</v>
      </c>
      <c r="F246" s="178">
        <f ca="1">IF(F$1&lt;'Data Bank'!$AD288,"",IF(F$1&gt;'Data Bank'!$AT288,"",IF(AND('Data Bank'!$AC288&lt;100,TODAY()&gt;'Data Bank'!$AT288),1,IF('Data Bank'!$AC288=100,3,IF('Data Bank'!$AC288=0,0,2)))))</f>
        <v>0</v>
      </c>
      <c r="G246" s="178" t="str">
        <f ca="1">IF(G$1&lt;'Data Bank'!$AD288,"",IF(G$1&gt;'Data Bank'!$AT288,"",IF(AND('Data Bank'!$AC288&lt;100,TODAY()&gt;'Data Bank'!$AT288),1,IF('Data Bank'!$AC288=100,3,IF('Data Bank'!$AC288=0,0,2)))))</f>
        <v/>
      </c>
      <c r="H246" s="178" t="str">
        <f ca="1">IF(H$1&lt;'Data Bank'!$AD288,"",IF(H$1&gt;'Data Bank'!$AT288,"",IF(AND('Data Bank'!$AC288&lt;100,TODAY()&gt;'Data Bank'!$AT288),1,IF('Data Bank'!$AC288=100,3,IF('Data Bank'!$AC288=0,0,2)))))</f>
        <v/>
      </c>
      <c r="I246" s="178" t="str">
        <f ca="1">IF(I$1&lt;'Data Bank'!$AD288,"",IF(I$1&gt;'Data Bank'!$AT288,"",IF(AND('Data Bank'!$AC288&lt;100,TODAY()&gt;'Data Bank'!$AT288),1,IF('Data Bank'!$AC288=100,3,IF('Data Bank'!$AC288=0,0,2)))))</f>
        <v/>
      </c>
      <c r="J246" s="177" t="str">
        <f ca="1">IF(J$1&lt;'Data Bank'!$AD288,"",IF(J$1&gt;'Data Bank'!$AT288,"",IF(AND('Data Bank'!$AC288&lt;100,TODAY()&gt;'Data Bank'!$AT288),1,IF('Data Bank'!$AC288=100,3,IF('Data Bank'!$AC288=0,0,2)))))</f>
        <v/>
      </c>
      <c r="K246" s="177" t="str">
        <f ca="1">IF(K$1&lt;'Data Bank'!$AD288,"",IF(K$1&gt;'Data Bank'!$AT288,"",IF(AND('Data Bank'!$AC288&lt;100,TODAY()&gt;'Data Bank'!$AT288),1,IF('Data Bank'!$AC288=100,3,IF('Data Bank'!$AC288=0,0,2)))))</f>
        <v/>
      </c>
      <c r="L246" s="177" t="str">
        <f ca="1">IF(L$1&lt;'Data Bank'!$AD288,"",IF(L$1&gt;'Data Bank'!$AT288,"",IF(AND('Data Bank'!$AC288&lt;100,TODAY()&gt;'Data Bank'!$AT288),1,IF('Data Bank'!$AC288=100,3,IF('Data Bank'!$AC288=0,0,2)))))</f>
        <v/>
      </c>
      <c r="M246" s="177" t="str">
        <f ca="1">IF(M$1&lt;'Data Bank'!$AD288,"",IF(M$1&gt;'Data Bank'!$AT288,"",IF(AND('Data Bank'!$AC288&lt;100,TODAY()&gt;'Data Bank'!$AT288),1,IF('Data Bank'!$AC288=100,3,IF('Data Bank'!$AC288=0,0,2)))))</f>
        <v/>
      </c>
      <c r="N246" s="177" t="str">
        <f ca="1">IF(N$1&lt;'Data Bank'!$AD288,"",IF(N$1&gt;'Data Bank'!$AT288,"",IF(AND('Data Bank'!$AC288&lt;100,TODAY()&gt;'Data Bank'!$AT288),1,IF('Data Bank'!$AC288=100,3,IF('Data Bank'!$AC288=0,0,2)))))</f>
        <v/>
      </c>
      <c r="O246" s="177" t="str">
        <f ca="1">IF(O$1&lt;'Data Bank'!$AD288,"",IF(O$1&gt;'Data Bank'!$AT288,"",IF(AND('Data Bank'!$AC288&lt;100,TODAY()&gt;'Data Bank'!$AT288),1,IF('Data Bank'!$AC288=100,3,IF('Data Bank'!$AC288=0,0,2)))))</f>
        <v/>
      </c>
      <c r="P246" s="177" t="str">
        <f ca="1">IF(P$1&lt;'Data Bank'!$AD288,"",IF(P$1&gt;'Data Bank'!$AT288,"",IF(AND('Data Bank'!$AC288&lt;100,TODAY()&gt;'Data Bank'!$AT288),1,IF('Data Bank'!$AC288=100,3,IF('Data Bank'!$AC288=0,0,2)))))</f>
        <v/>
      </c>
      <c r="Q246" s="177" t="str">
        <f ca="1">IF(Q$1&lt;'Data Bank'!$AD288,"",IF(Q$1&gt;'Data Bank'!$AT288,"",IF(AND('Data Bank'!$AC288&lt;100,TODAY()&gt;'Data Bank'!$AT288),1,IF('Data Bank'!$AC288=100,3,IF('Data Bank'!$AC288=0,0,2)))))</f>
        <v/>
      </c>
      <c r="R246" s="177" t="str">
        <f ca="1">IF(R$1&lt;'Data Bank'!$AD288,"",IF(R$1&gt;'Data Bank'!$AT288,"",IF(AND('Data Bank'!$AC288&lt;100,TODAY()&gt;'Data Bank'!$AT288),1,IF('Data Bank'!$AC288=100,3,IF('Data Bank'!$AC288=0,0,2)))))</f>
        <v/>
      </c>
    </row>
    <row r="247" spans="1:18">
      <c r="A247" s="115" t="str">
        <f>'Data Bank'!E289</f>
        <v>City Side P02</v>
      </c>
      <c r="B247" s="178">
        <f ca="1">IF(B$1&lt;'Data Bank'!$AD289,"",IF(B$1&gt;'Data Bank'!$AT289,"",IF(AND('Data Bank'!$AC289&lt;100,TODAY()&gt;'Data Bank'!$AT289),1,IF('Data Bank'!$AC289=100,3,IF('Data Bank'!$AC289=0,0,2)))))</f>
        <v>2</v>
      </c>
      <c r="C247" s="178">
        <f ca="1">IF(C$1&lt;'Data Bank'!$AD289,"",IF(C$1&gt;'Data Bank'!$AT289,"",IF(AND('Data Bank'!$AC289&lt;100,TODAY()&gt;'Data Bank'!$AT289),1,IF('Data Bank'!$AC289=100,3,IF('Data Bank'!$AC289=0,0,2)))))</f>
        <v>2</v>
      </c>
      <c r="D247" s="178">
        <f ca="1">IF(D$1&lt;'Data Bank'!$AD289,"",IF(D$1&gt;'Data Bank'!$AT289,"",IF(AND('Data Bank'!$AC289&lt;100,TODAY()&gt;'Data Bank'!$AT289),1,IF('Data Bank'!$AC289=100,3,IF('Data Bank'!$AC289=0,0,2)))))</f>
        <v>2</v>
      </c>
      <c r="E247" s="178">
        <f ca="1">IF(E$1&lt;'Data Bank'!$AD289,"",IF(E$1&gt;'Data Bank'!$AT289,"",IF(AND('Data Bank'!$AC289&lt;100,TODAY()&gt;'Data Bank'!$AT289),1,IF('Data Bank'!$AC289=100,3,IF('Data Bank'!$AC289=0,0,2)))))</f>
        <v>2</v>
      </c>
      <c r="F247" s="178">
        <f ca="1">IF(F$1&lt;'Data Bank'!$AD289,"",IF(F$1&gt;'Data Bank'!$AT289,"",IF(AND('Data Bank'!$AC289&lt;100,TODAY()&gt;'Data Bank'!$AT289),1,IF('Data Bank'!$AC289=100,3,IF('Data Bank'!$AC289=0,0,2)))))</f>
        <v>2</v>
      </c>
      <c r="G247" s="178">
        <f ca="1">IF(G$1&lt;'Data Bank'!$AD289,"",IF(G$1&gt;'Data Bank'!$AT289,"",IF(AND('Data Bank'!$AC289&lt;100,TODAY()&gt;'Data Bank'!$AT289),1,IF('Data Bank'!$AC289=100,3,IF('Data Bank'!$AC289=0,0,2)))))</f>
        <v>2</v>
      </c>
      <c r="H247" s="178">
        <f ca="1">IF(H$1&lt;'Data Bank'!$AD289,"",IF(H$1&gt;'Data Bank'!$AT289,"",IF(AND('Data Bank'!$AC289&lt;100,TODAY()&gt;'Data Bank'!$AT289),1,IF('Data Bank'!$AC289=100,3,IF('Data Bank'!$AC289=0,0,2)))))</f>
        <v>2</v>
      </c>
      <c r="I247" s="178">
        <f ca="1">IF(I$1&lt;'Data Bank'!$AD289,"",IF(I$1&gt;'Data Bank'!$AT289,"",IF(AND('Data Bank'!$AC289&lt;100,TODAY()&gt;'Data Bank'!$AT289),1,IF('Data Bank'!$AC289=100,3,IF('Data Bank'!$AC289=0,0,2)))))</f>
        <v>2</v>
      </c>
      <c r="J247" s="177">
        <f ca="1">IF(J$1&lt;'Data Bank'!$AD289,"",IF(J$1&gt;'Data Bank'!$AT289,"",IF(AND('Data Bank'!$AC289&lt;100,TODAY()&gt;'Data Bank'!$AT289),1,IF('Data Bank'!$AC289=100,3,IF('Data Bank'!$AC289=0,0,2)))))</f>
        <v>2</v>
      </c>
      <c r="K247" s="177">
        <f ca="1">IF(K$1&lt;'Data Bank'!$AD289,"",IF(K$1&gt;'Data Bank'!$AT289,"",IF(AND('Data Bank'!$AC289&lt;100,TODAY()&gt;'Data Bank'!$AT289),1,IF('Data Bank'!$AC289=100,3,IF('Data Bank'!$AC289=0,0,2)))))</f>
        <v>2</v>
      </c>
      <c r="L247" s="177">
        <f ca="1">IF(L$1&lt;'Data Bank'!$AD289,"",IF(L$1&gt;'Data Bank'!$AT289,"",IF(AND('Data Bank'!$AC289&lt;100,TODAY()&gt;'Data Bank'!$AT289),1,IF('Data Bank'!$AC289=100,3,IF('Data Bank'!$AC289=0,0,2)))))</f>
        <v>2</v>
      </c>
      <c r="M247" s="177">
        <f ca="1">IF(M$1&lt;'Data Bank'!$AD289,"",IF(M$1&gt;'Data Bank'!$AT289,"",IF(AND('Data Bank'!$AC289&lt;100,TODAY()&gt;'Data Bank'!$AT289),1,IF('Data Bank'!$AC289=100,3,IF('Data Bank'!$AC289=0,0,2)))))</f>
        <v>2</v>
      </c>
      <c r="N247" s="177">
        <f ca="1">IF(N$1&lt;'Data Bank'!$AD289,"",IF(N$1&gt;'Data Bank'!$AT289,"",IF(AND('Data Bank'!$AC289&lt;100,TODAY()&gt;'Data Bank'!$AT289),1,IF('Data Bank'!$AC289=100,3,IF('Data Bank'!$AC289=0,0,2)))))</f>
        <v>2</v>
      </c>
      <c r="O247" s="177">
        <f ca="1">IF(O$1&lt;'Data Bank'!$AD289,"",IF(O$1&gt;'Data Bank'!$AT289,"",IF(AND('Data Bank'!$AC289&lt;100,TODAY()&gt;'Data Bank'!$AT289),1,IF('Data Bank'!$AC289=100,3,IF('Data Bank'!$AC289=0,0,2)))))</f>
        <v>2</v>
      </c>
      <c r="P247" s="177">
        <f ca="1">IF(P$1&lt;'Data Bank'!$AD289,"",IF(P$1&gt;'Data Bank'!$AT289,"",IF(AND('Data Bank'!$AC289&lt;100,TODAY()&gt;'Data Bank'!$AT289),1,IF('Data Bank'!$AC289=100,3,IF('Data Bank'!$AC289=0,0,2)))))</f>
        <v>2</v>
      </c>
      <c r="Q247" s="177">
        <f ca="1">IF(Q$1&lt;'Data Bank'!$AD289,"",IF(Q$1&gt;'Data Bank'!$AT289,"",IF(AND('Data Bank'!$AC289&lt;100,TODAY()&gt;'Data Bank'!$AT289),1,IF('Data Bank'!$AC289=100,3,IF('Data Bank'!$AC289=0,0,2)))))</f>
        <v>2</v>
      </c>
      <c r="R247" s="177">
        <f ca="1">IF(R$1&lt;'Data Bank'!$AD289,"",IF(R$1&gt;'Data Bank'!$AT289,"",IF(AND('Data Bank'!$AC289&lt;100,TODAY()&gt;'Data Bank'!$AT289),1,IF('Data Bank'!$AC289=100,3,IF('Data Bank'!$AC289=0,0,2)))))</f>
        <v>2</v>
      </c>
    </row>
    <row r="248" spans="1:18">
      <c r="A248" s="115" t="str">
        <f>'Data Bank'!E290</f>
        <v>City Side P03</v>
      </c>
      <c r="B248" s="178">
        <f ca="1">IF(B$1&lt;'Data Bank'!$AD290,"",IF(B$1&gt;'Data Bank'!$AT290,"",IF(AND('Data Bank'!$AC290&lt;100,TODAY()&gt;'Data Bank'!$AT290),1,IF('Data Bank'!$AC290=100,3,IF('Data Bank'!$AC290=0,0,2)))))</f>
        <v>2</v>
      </c>
      <c r="C248" s="178">
        <f ca="1">IF(C$1&lt;'Data Bank'!$AD290,"",IF(C$1&gt;'Data Bank'!$AT290,"",IF(AND('Data Bank'!$AC290&lt;100,TODAY()&gt;'Data Bank'!$AT290),1,IF('Data Bank'!$AC290=100,3,IF('Data Bank'!$AC290=0,0,2)))))</f>
        <v>2</v>
      </c>
      <c r="D248" s="178">
        <f ca="1">IF(D$1&lt;'Data Bank'!$AD290,"",IF(D$1&gt;'Data Bank'!$AT290,"",IF(AND('Data Bank'!$AC290&lt;100,TODAY()&gt;'Data Bank'!$AT290),1,IF('Data Bank'!$AC290=100,3,IF('Data Bank'!$AC290=0,0,2)))))</f>
        <v>2</v>
      </c>
      <c r="E248" s="178">
        <f ca="1">IF(E$1&lt;'Data Bank'!$AD290,"",IF(E$1&gt;'Data Bank'!$AT290,"",IF(AND('Data Bank'!$AC290&lt;100,TODAY()&gt;'Data Bank'!$AT290),1,IF('Data Bank'!$AC290=100,3,IF('Data Bank'!$AC290=0,0,2)))))</f>
        <v>2</v>
      </c>
      <c r="F248" s="178">
        <f ca="1">IF(F$1&lt;'Data Bank'!$AD290,"",IF(F$1&gt;'Data Bank'!$AT290,"",IF(AND('Data Bank'!$AC290&lt;100,TODAY()&gt;'Data Bank'!$AT290),1,IF('Data Bank'!$AC290=100,3,IF('Data Bank'!$AC290=0,0,2)))))</f>
        <v>2</v>
      </c>
      <c r="G248" s="178">
        <f ca="1">IF(G$1&lt;'Data Bank'!$AD290,"",IF(G$1&gt;'Data Bank'!$AT290,"",IF(AND('Data Bank'!$AC290&lt;100,TODAY()&gt;'Data Bank'!$AT290),1,IF('Data Bank'!$AC290=100,3,IF('Data Bank'!$AC290=0,0,2)))))</f>
        <v>2</v>
      </c>
      <c r="H248" s="178">
        <f ca="1">IF(H$1&lt;'Data Bank'!$AD290,"",IF(H$1&gt;'Data Bank'!$AT290,"",IF(AND('Data Bank'!$AC290&lt;100,TODAY()&gt;'Data Bank'!$AT290),1,IF('Data Bank'!$AC290=100,3,IF('Data Bank'!$AC290=0,0,2)))))</f>
        <v>2</v>
      </c>
      <c r="I248" s="178">
        <f ca="1">IF(I$1&lt;'Data Bank'!$AD290,"",IF(I$1&gt;'Data Bank'!$AT290,"",IF(AND('Data Bank'!$AC290&lt;100,TODAY()&gt;'Data Bank'!$AT290),1,IF('Data Bank'!$AC290=100,3,IF('Data Bank'!$AC290=0,0,2)))))</f>
        <v>2</v>
      </c>
      <c r="J248" s="177">
        <f ca="1">IF(J$1&lt;'Data Bank'!$AD290,"",IF(J$1&gt;'Data Bank'!$AT290,"",IF(AND('Data Bank'!$AC290&lt;100,TODAY()&gt;'Data Bank'!$AT290),1,IF('Data Bank'!$AC290=100,3,IF('Data Bank'!$AC290=0,0,2)))))</f>
        <v>2</v>
      </c>
      <c r="K248" s="177">
        <f ca="1">IF(K$1&lt;'Data Bank'!$AD290,"",IF(K$1&gt;'Data Bank'!$AT290,"",IF(AND('Data Bank'!$AC290&lt;100,TODAY()&gt;'Data Bank'!$AT290),1,IF('Data Bank'!$AC290=100,3,IF('Data Bank'!$AC290=0,0,2)))))</f>
        <v>2</v>
      </c>
      <c r="L248" s="177">
        <f ca="1">IF(L$1&lt;'Data Bank'!$AD290,"",IF(L$1&gt;'Data Bank'!$AT290,"",IF(AND('Data Bank'!$AC290&lt;100,TODAY()&gt;'Data Bank'!$AT290),1,IF('Data Bank'!$AC290=100,3,IF('Data Bank'!$AC290=0,0,2)))))</f>
        <v>2</v>
      </c>
      <c r="M248" s="177">
        <f ca="1">IF(M$1&lt;'Data Bank'!$AD290,"",IF(M$1&gt;'Data Bank'!$AT290,"",IF(AND('Data Bank'!$AC290&lt;100,TODAY()&gt;'Data Bank'!$AT290),1,IF('Data Bank'!$AC290=100,3,IF('Data Bank'!$AC290=0,0,2)))))</f>
        <v>2</v>
      </c>
      <c r="N248" s="177">
        <f ca="1">IF(N$1&lt;'Data Bank'!$AD290,"",IF(N$1&gt;'Data Bank'!$AT290,"",IF(AND('Data Bank'!$AC290&lt;100,TODAY()&gt;'Data Bank'!$AT290),1,IF('Data Bank'!$AC290=100,3,IF('Data Bank'!$AC290=0,0,2)))))</f>
        <v>2</v>
      </c>
      <c r="O248" s="177">
        <f ca="1">IF(O$1&lt;'Data Bank'!$AD290,"",IF(O$1&gt;'Data Bank'!$AT290,"",IF(AND('Data Bank'!$AC290&lt;100,TODAY()&gt;'Data Bank'!$AT290),1,IF('Data Bank'!$AC290=100,3,IF('Data Bank'!$AC290=0,0,2)))))</f>
        <v>2</v>
      </c>
      <c r="P248" s="177">
        <f ca="1">IF(P$1&lt;'Data Bank'!$AD290,"",IF(P$1&gt;'Data Bank'!$AT290,"",IF(AND('Data Bank'!$AC290&lt;100,TODAY()&gt;'Data Bank'!$AT290),1,IF('Data Bank'!$AC290=100,3,IF('Data Bank'!$AC290=0,0,2)))))</f>
        <v>2</v>
      </c>
      <c r="Q248" s="177">
        <f ca="1">IF(Q$1&lt;'Data Bank'!$AD290,"",IF(Q$1&gt;'Data Bank'!$AT290,"",IF(AND('Data Bank'!$AC290&lt;100,TODAY()&gt;'Data Bank'!$AT290),1,IF('Data Bank'!$AC290=100,3,IF('Data Bank'!$AC290=0,0,2)))))</f>
        <v>2</v>
      </c>
      <c r="R248" s="177">
        <f ca="1">IF(R$1&lt;'Data Bank'!$AD290,"",IF(R$1&gt;'Data Bank'!$AT290,"",IF(AND('Data Bank'!$AC290&lt;100,TODAY()&gt;'Data Bank'!$AT290),1,IF('Data Bank'!$AC290=100,3,IF('Data Bank'!$AC290=0,0,2)))))</f>
        <v>2</v>
      </c>
    </row>
    <row r="249" spans="1:18">
      <c r="A249" s="115" t="str">
        <f>'Data Bank'!E291</f>
        <v>Civil Line Area BOQ</v>
      </c>
      <c r="B249" s="178">
        <f ca="1">IF(B$1&lt;'Data Bank'!$AD291,"",IF(B$1&gt;'Data Bank'!$AT291,"",IF(AND('Data Bank'!$AC291&lt;100,TODAY()&gt;'Data Bank'!$AT291),1,IF('Data Bank'!$AC291=100,3,IF('Data Bank'!$AC291=0,0,2)))))</f>
        <v>2</v>
      </c>
      <c r="C249" s="178">
        <f ca="1">IF(C$1&lt;'Data Bank'!$AD291,"",IF(C$1&gt;'Data Bank'!$AT291,"",IF(AND('Data Bank'!$AC291&lt;100,TODAY()&gt;'Data Bank'!$AT291),1,IF('Data Bank'!$AC291=100,3,IF('Data Bank'!$AC291=0,0,2)))))</f>
        <v>2</v>
      </c>
      <c r="D249" s="178">
        <f ca="1">IF(D$1&lt;'Data Bank'!$AD291,"",IF(D$1&gt;'Data Bank'!$AT291,"",IF(AND('Data Bank'!$AC291&lt;100,TODAY()&gt;'Data Bank'!$AT291),1,IF('Data Bank'!$AC291=100,3,IF('Data Bank'!$AC291=0,0,2)))))</f>
        <v>2</v>
      </c>
      <c r="E249" s="178">
        <f ca="1">IF(E$1&lt;'Data Bank'!$AD291,"",IF(E$1&gt;'Data Bank'!$AT291,"",IF(AND('Data Bank'!$AC291&lt;100,TODAY()&gt;'Data Bank'!$AT291),1,IF('Data Bank'!$AC291=100,3,IF('Data Bank'!$AC291=0,0,2)))))</f>
        <v>2</v>
      </c>
      <c r="F249" s="178">
        <f ca="1">IF(F$1&lt;'Data Bank'!$AD291,"",IF(F$1&gt;'Data Bank'!$AT291,"",IF(AND('Data Bank'!$AC291&lt;100,TODAY()&gt;'Data Bank'!$AT291),1,IF('Data Bank'!$AC291=100,3,IF('Data Bank'!$AC291=0,0,2)))))</f>
        <v>2</v>
      </c>
      <c r="G249" s="178">
        <f ca="1">IF(G$1&lt;'Data Bank'!$AD291,"",IF(G$1&gt;'Data Bank'!$AT291,"",IF(AND('Data Bank'!$AC291&lt;100,TODAY()&gt;'Data Bank'!$AT291),1,IF('Data Bank'!$AC291=100,3,IF('Data Bank'!$AC291=0,0,2)))))</f>
        <v>2</v>
      </c>
      <c r="H249" s="178">
        <f ca="1">IF(H$1&lt;'Data Bank'!$AD291,"",IF(H$1&gt;'Data Bank'!$AT291,"",IF(AND('Data Bank'!$AC291&lt;100,TODAY()&gt;'Data Bank'!$AT291),1,IF('Data Bank'!$AC291=100,3,IF('Data Bank'!$AC291=0,0,2)))))</f>
        <v>2</v>
      </c>
      <c r="I249" s="178">
        <f ca="1">IF(I$1&lt;'Data Bank'!$AD291,"",IF(I$1&gt;'Data Bank'!$AT291,"",IF(AND('Data Bank'!$AC291&lt;100,TODAY()&gt;'Data Bank'!$AT291),1,IF('Data Bank'!$AC291=100,3,IF('Data Bank'!$AC291=0,0,2)))))</f>
        <v>2</v>
      </c>
      <c r="J249" s="177">
        <f ca="1">IF(J$1&lt;'Data Bank'!$AD291,"",IF(J$1&gt;'Data Bank'!$AT291,"",IF(AND('Data Bank'!$AC291&lt;100,TODAY()&gt;'Data Bank'!$AT291),1,IF('Data Bank'!$AC291=100,3,IF('Data Bank'!$AC291=0,0,2)))))</f>
        <v>2</v>
      </c>
      <c r="K249" s="177">
        <f ca="1">IF(K$1&lt;'Data Bank'!$AD291,"",IF(K$1&gt;'Data Bank'!$AT291,"",IF(AND('Data Bank'!$AC291&lt;100,TODAY()&gt;'Data Bank'!$AT291),1,IF('Data Bank'!$AC291=100,3,IF('Data Bank'!$AC291=0,0,2)))))</f>
        <v>2</v>
      </c>
      <c r="L249" s="177">
        <f ca="1">IF(L$1&lt;'Data Bank'!$AD291,"",IF(L$1&gt;'Data Bank'!$AT291,"",IF(AND('Data Bank'!$AC291&lt;100,TODAY()&gt;'Data Bank'!$AT291),1,IF('Data Bank'!$AC291=100,3,IF('Data Bank'!$AC291=0,0,2)))))</f>
        <v>2</v>
      </c>
      <c r="M249" s="177">
        <f ca="1">IF(M$1&lt;'Data Bank'!$AD291,"",IF(M$1&gt;'Data Bank'!$AT291,"",IF(AND('Data Bank'!$AC291&lt;100,TODAY()&gt;'Data Bank'!$AT291),1,IF('Data Bank'!$AC291=100,3,IF('Data Bank'!$AC291=0,0,2)))))</f>
        <v>2</v>
      </c>
      <c r="N249" s="177">
        <f ca="1">IF(N$1&lt;'Data Bank'!$AD291,"",IF(N$1&gt;'Data Bank'!$AT291,"",IF(AND('Data Bank'!$AC291&lt;100,TODAY()&gt;'Data Bank'!$AT291),1,IF('Data Bank'!$AC291=100,3,IF('Data Bank'!$AC291=0,0,2)))))</f>
        <v>2</v>
      </c>
      <c r="O249" s="177">
        <f ca="1">IF(O$1&lt;'Data Bank'!$AD291,"",IF(O$1&gt;'Data Bank'!$AT291,"",IF(AND('Data Bank'!$AC291&lt;100,TODAY()&gt;'Data Bank'!$AT291),1,IF('Data Bank'!$AC291=100,3,IF('Data Bank'!$AC291=0,0,2)))))</f>
        <v>2</v>
      </c>
      <c r="P249" s="177">
        <f ca="1">IF(P$1&lt;'Data Bank'!$AD291,"",IF(P$1&gt;'Data Bank'!$AT291,"",IF(AND('Data Bank'!$AC291&lt;100,TODAY()&gt;'Data Bank'!$AT291),1,IF('Data Bank'!$AC291=100,3,IF('Data Bank'!$AC291=0,0,2)))))</f>
        <v>2</v>
      </c>
      <c r="Q249" s="177">
        <f ca="1">IF(Q$1&lt;'Data Bank'!$AD291,"",IF(Q$1&gt;'Data Bank'!$AT291,"",IF(AND('Data Bank'!$AC291&lt;100,TODAY()&gt;'Data Bank'!$AT291),1,IF('Data Bank'!$AC291=100,3,IF('Data Bank'!$AC291=0,0,2)))))</f>
        <v>2</v>
      </c>
      <c r="R249" s="177">
        <f ca="1">IF(R$1&lt;'Data Bank'!$AD291,"",IF(R$1&gt;'Data Bank'!$AT291,"",IF(AND('Data Bank'!$AC291&lt;100,TODAY()&gt;'Data Bank'!$AT291),1,IF('Data Bank'!$AC291=100,3,IF('Data Bank'!$AC291=0,0,2)))))</f>
        <v>2</v>
      </c>
    </row>
    <row r="250" spans="1:18">
      <c r="A250" s="115" t="str">
        <f>'Data Bank'!E292</f>
        <v>Civil lines</v>
      </c>
      <c r="B250" s="178">
        <f ca="1">IF(B$1&lt;'Data Bank'!$AD292,"",IF(B$1&gt;'Data Bank'!$AT292,"",IF(AND('Data Bank'!$AC292&lt;100,TODAY()&gt;'Data Bank'!$AT292),1,IF('Data Bank'!$AC292=100,3,IF('Data Bank'!$AC292=0,0,2)))))</f>
        <v>1</v>
      </c>
      <c r="C250" s="178">
        <f ca="1">IF(C$1&lt;'Data Bank'!$AD292,"",IF(C$1&gt;'Data Bank'!$AT292,"",IF(AND('Data Bank'!$AC292&lt;100,TODAY()&gt;'Data Bank'!$AT292),1,IF('Data Bank'!$AC292=100,3,IF('Data Bank'!$AC292=0,0,2)))))</f>
        <v>1</v>
      </c>
      <c r="D250" s="178" t="str">
        <f ca="1">IF(D$1&lt;'Data Bank'!$AD292,"",IF(D$1&gt;'Data Bank'!$AT292,"",IF(AND('Data Bank'!$AC292&lt;100,TODAY()&gt;'Data Bank'!$AT292),1,IF('Data Bank'!$AC292=100,3,IF('Data Bank'!$AC292=0,0,2)))))</f>
        <v/>
      </c>
      <c r="E250" s="178" t="str">
        <f ca="1">IF(E$1&lt;'Data Bank'!$AD292,"",IF(E$1&gt;'Data Bank'!$AT292,"",IF(AND('Data Bank'!$AC292&lt;100,TODAY()&gt;'Data Bank'!$AT292),1,IF('Data Bank'!$AC292=100,3,IF('Data Bank'!$AC292=0,0,2)))))</f>
        <v/>
      </c>
      <c r="F250" s="178" t="str">
        <f ca="1">IF(F$1&lt;'Data Bank'!$AD292,"",IF(F$1&gt;'Data Bank'!$AT292,"",IF(AND('Data Bank'!$AC292&lt;100,TODAY()&gt;'Data Bank'!$AT292),1,IF('Data Bank'!$AC292=100,3,IF('Data Bank'!$AC292=0,0,2)))))</f>
        <v/>
      </c>
      <c r="G250" s="178" t="str">
        <f ca="1">IF(G$1&lt;'Data Bank'!$AD292,"",IF(G$1&gt;'Data Bank'!$AT292,"",IF(AND('Data Bank'!$AC292&lt;100,TODAY()&gt;'Data Bank'!$AT292),1,IF('Data Bank'!$AC292=100,3,IF('Data Bank'!$AC292=0,0,2)))))</f>
        <v/>
      </c>
      <c r="H250" s="178" t="str">
        <f ca="1">IF(H$1&lt;'Data Bank'!$AD292,"",IF(H$1&gt;'Data Bank'!$AT292,"",IF(AND('Data Bank'!$AC292&lt;100,TODAY()&gt;'Data Bank'!$AT292),1,IF('Data Bank'!$AC292=100,3,IF('Data Bank'!$AC292=0,0,2)))))</f>
        <v/>
      </c>
      <c r="I250" s="178" t="str">
        <f ca="1">IF(I$1&lt;'Data Bank'!$AD292,"",IF(I$1&gt;'Data Bank'!$AT292,"",IF(AND('Data Bank'!$AC292&lt;100,TODAY()&gt;'Data Bank'!$AT292),1,IF('Data Bank'!$AC292=100,3,IF('Data Bank'!$AC292=0,0,2)))))</f>
        <v/>
      </c>
      <c r="J250" s="177" t="str">
        <f ca="1">IF(J$1&lt;'Data Bank'!$AD292,"",IF(J$1&gt;'Data Bank'!$AT292,"",IF(AND('Data Bank'!$AC292&lt;100,TODAY()&gt;'Data Bank'!$AT292),1,IF('Data Bank'!$AC292=100,3,IF('Data Bank'!$AC292=0,0,2)))))</f>
        <v/>
      </c>
      <c r="K250" s="177" t="str">
        <f ca="1">IF(K$1&lt;'Data Bank'!$AD292,"",IF(K$1&gt;'Data Bank'!$AT292,"",IF(AND('Data Bank'!$AC292&lt;100,TODAY()&gt;'Data Bank'!$AT292),1,IF('Data Bank'!$AC292=100,3,IF('Data Bank'!$AC292=0,0,2)))))</f>
        <v/>
      </c>
      <c r="L250" s="177" t="str">
        <f ca="1">IF(L$1&lt;'Data Bank'!$AD292,"",IF(L$1&gt;'Data Bank'!$AT292,"",IF(AND('Data Bank'!$AC292&lt;100,TODAY()&gt;'Data Bank'!$AT292),1,IF('Data Bank'!$AC292=100,3,IF('Data Bank'!$AC292=0,0,2)))))</f>
        <v/>
      </c>
      <c r="M250" s="177" t="str">
        <f ca="1">IF(M$1&lt;'Data Bank'!$AD292,"",IF(M$1&gt;'Data Bank'!$AT292,"",IF(AND('Data Bank'!$AC292&lt;100,TODAY()&gt;'Data Bank'!$AT292),1,IF('Data Bank'!$AC292=100,3,IF('Data Bank'!$AC292=0,0,2)))))</f>
        <v/>
      </c>
      <c r="N250" s="177" t="str">
        <f ca="1">IF(N$1&lt;'Data Bank'!$AD292,"",IF(N$1&gt;'Data Bank'!$AT292,"",IF(AND('Data Bank'!$AC292&lt;100,TODAY()&gt;'Data Bank'!$AT292),1,IF('Data Bank'!$AC292=100,3,IF('Data Bank'!$AC292=0,0,2)))))</f>
        <v/>
      </c>
      <c r="O250" s="177" t="str">
        <f ca="1">IF(O$1&lt;'Data Bank'!$AD292,"",IF(O$1&gt;'Data Bank'!$AT292,"",IF(AND('Data Bank'!$AC292&lt;100,TODAY()&gt;'Data Bank'!$AT292),1,IF('Data Bank'!$AC292=100,3,IF('Data Bank'!$AC292=0,0,2)))))</f>
        <v/>
      </c>
      <c r="P250" s="177" t="str">
        <f ca="1">IF(P$1&lt;'Data Bank'!$AD292,"",IF(P$1&gt;'Data Bank'!$AT292,"",IF(AND('Data Bank'!$AC292&lt;100,TODAY()&gt;'Data Bank'!$AT292),1,IF('Data Bank'!$AC292=100,3,IF('Data Bank'!$AC292=0,0,2)))))</f>
        <v/>
      </c>
      <c r="Q250" s="177" t="str">
        <f ca="1">IF(Q$1&lt;'Data Bank'!$AD292,"",IF(Q$1&gt;'Data Bank'!$AT292,"",IF(AND('Data Bank'!$AC292&lt;100,TODAY()&gt;'Data Bank'!$AT292),1,IF('Data Bank'!$AC292=100,3,IF('Data Bank'!$AC292=0,0,2)))))</f>
        <v/>
      </c>
      <c r="R250" s="177" t="str">
        <f ca="1">IF(R$1&lt;'Data Bank'!$AD292,"",IF(R$1&gt;'Data Bank'!$AT292,"",IF(AND('Data Bank'!$AC292&lt;100,TODAY()&gt;'Data Bank'!$AT292),1,IF('Data Bank'!$AC292=100,3,IF('Data Bank'!$AC292=0,0,2)))))</f>
        <v/>
      </c>
    </row>
    <row r="251" spans="1:18">
      <c r="A251" s="115" t="str">
        <f>'Data Bank'!E293</f>
        <v>Civil Lines</v>
      </c>
      <c r="B251" s="178">
        <f ca="1">IF(B$1&lt;'Data Bank'!$AD293,"",IF(B$1&gt;'Data Bank'!$AT293,"",IF(AND('Data Bank'!$AC293&lt;100,TODAY()&gt;'Data Bank'!$AT293),1,IF('Data Bank'!$AC293=100,3,IF('Data Bank'!$AC293=0,0,2)))))</f>
        <v>2</v>
      </c>
      <c r="C251" s="178">
        <f ca="1">IF(C$1&lt;'Data Bank'!$AD293,"",IF(C$1&gt;'Data Bank'!$AT293,"",IF(AND('Data Bank'!$AC293&lt;100,TODAY()&gt;'Data Bank'!$AT293),1,IF('Data Bank'!$AC293=100,3,IF('Data Bank'!$AC293=0,0,2)))))</f>
        <v>2</v>
      </c>
      <c r="D251" s="178">
        <f ca="1">IF(D$1&lt;'Data Bank'!$AD293,"",IF(D$1&gt;'Data Bank'!$AT293,"",IF(AND('Data Bank'!$AC293&lt;100,TODAY()&gt;'Data Bank'!$AT293),1,IF('Data Bank'!$AC293=100,3,IF('Data Bank'!$AC293=0,0,2)))))</f>
        <v>2</v>
      </c>
      <c r="E251" s="178">
        <f ca="1">IF(E$1&lt;'Data Bank'!$AD293,"",IF(E$1&gt;'Data Bank'!$AT293,"",IF(AND('Data Bank'!$AC293&lt;100,TODAY()&gt;'Data Bank'!$AT293),1,IF('Data Bank'!$AC293=100,3,IF('Data Bank'!$AC293=0,0,2)))))</f>
        <v>2</v>
      </c>
      <c r="F251" s="178">
        <f ca="1">IF(F$1&lt;'Data Bank'!$AD293,"",IF(F$1&gt;'Data Bank'!$AT293,"",IF(AND('Data Bank'!$AC293&lt;100,TODAY()&gt;'Data Bank'!$AT293),1,IF('Data Bank'!$AC293=100,3,IF('Data Bank'!$AC293=0,0,2)))))</f>
        <v>2</v>
      </c>
      <c r="G251" s="178">
        <f ca="1">IF(G$1&lt;'Data Bank'!$AD293,"",IF(G$1&gt;'Data Bank'!$AT293,"",IF(AND('Data Bank'!$AC293&lt;100,TODAY()&gt;'Data Bank'!$AT293),1,IF('Data Bank'!$AC293=100,3,IF('Data Bank'!$AC293=0,0,2)))))</f>
        <v>2</v>
      </c>
      <c r="H251" s="178">
        <f ca="1">IF(H$1&lt;'Data Bank'!$AD293,"",IF(H$1&gt;'Data Bank'!$AT293,"",IF(AND('Data Bank'!$AC293&lt;100,TODAY()&gt;'Data Bank'!$AT293),1,IF('Data Bank'!$AC293=100,3,IF('Data Bank'!$AC293=0,0,2)))))</f>
        <v>2</v>
      </c>
      <c r="I251" s="178">
        <f ca="1">IF(I$1&lt;'Data Bank'!$AD293,"",IF(I$1&gt;'Data Bank'!$AT293,"",IF(AND('Data Bank'!$AC293&lt;100,TODAY()&gt;'Data Bank'!$AT293),1,IF('Data Bank'!$AC293=100,3,IF('Data Bank'!$AC293=0,0,2)))))</f>
        <v>2</v>
      </c>
      <c r="J251" s="177">
        <f ca="1">IF(J$1&lt;'Data Bank'!$AD293,"",IF(J$1&gt;'Data Bank'!$AT293,"",IF(AND('Data Bank'!$AC293&lt;100,TODAY()&gt;'Data Bank'!$AT293),1,IF('Data Bank'!$AC293=100,3,IF('Data Bank'!$AC293=0,0,2)))))</f>
        <v>2</v>
      </c>
      <c r="K251" s="177">
        <f ca="1">IF(K$1&lt;'Data Bank'!$AD293,"",IF(K$1&gt;'Data Bank'!$AT293,"",IF(AND('Data Bank'!$AC293&lt;100,TODAY()&gt;'Data Bank'!$AT293),1,IF('Data Bank'!$AC293=100,3,IF('Data Bank'!$AC293=0,0,2)))))</f>
        <v>2</v>
      </c>
      <c r="L251" s="177">
        <f ca="1">IF(L$1&lt;'Data Bank'!$AD293,"",IF(L$1&gt;'Data Bank'!$AT293,"",IF(AND('Data Bank'!$AC293&lt;100,TODAY()&gt;'Data Bank'!$AT293),1,IF('Data Bank'!$AC293=100,3,IF('Data Bank'!$AC293=0,0,2)))))</f>
        <v>2</v>
      </c>
      <c r="M251" s="177">
        <f ca="1">IF(M$1&lt;'Data Bank'!$AD293,"",IF(M$1&gt;'Data Bank'!$AT293,"",IF(AND('Data Bank'!$AC293&lt;100,TODAY()&gt;'Data Bank'!$AT293),1,IF('Data Bank'!$AC293=100,3,IF('Data Bank'!$AC293=0,0,2)))))</f>
        <v>2</v>
      </c>
      <c r="N251" s="177">
        <f ca="1">IF(N$1&lt;'Data Bank'!$AD293,"",IF(N$1&gt;'Data Bank'!$AT293,"",IF(AND('Data Bank'!$AC293&lt;100,TODAY()&gt;'Data Bank'!$AT293),1,IF('Data Bank'!$AC293=100,3,IF('Data Bank'!$AC293=0,0,2)))))</f>
        <v>2</v>
      </c>
      <c r="O251" s="177">
        <f ca="1">IF(O$1&lt;'Data Bank'!$AD293,"",IF(O$1&gt;'Data Bank'!$AT293,"",IF(AND('Data Bank'!$AC293&lt;100,TODAY()&gt;'Data Bank'!$AT293),1,IF('Data Bank'!$AC293=100,3,IF('Data Bank'!$AC293=0,0,2)))))</f>
        <v>2</v>
      </c>
      <c r="P251" s="177">
        <f ca="1">IF(P$1&lt;'Data Bank'!$AD293,"",IF(P$1&gt;'Data Bank'!$AT293,"",IF(AND('Data Bank'!$AC293&lt;100,TODAY()&gt;'Data Bank'!$AT293),1,IF('Data Bank'!$AC293=100,3,IF('Data Bank'!$AC293=0,0,2)))))</f>
        <v>2</v>
      </c>
      <c r="Q251" s="177">
        <f ca="1">IF(Q$1&lt;'Data Bank'!$AD293,"",IF(Q$1&gt;'Data Bank'!$AT293,"",IF(AND('Data Bank'!$AC293&lt;100,TODAY()&gt;'Data Bank'!$AT293),1,IF('Data Bank'!$AC293=100,3,IF('Data Bank'!$AC293=0,0,2)))))</f>
        <v>2</v>
      </c>
      <c r="R251" s="177">
        <f ca="1">IF(R$1&lt;'Data Bank'!$AD293,"",IF(R$1&gt;'Data Bank'!$AT293,"",IF(AND('Data Bank'!$AC293&lt;100,TODAY()&gt;'Data Bank'!$AT293),1,IF('Data Bank'!$AC293=100,3,IF('Data Bank'!$AC293=0,0,2)))))</f>
        <v>2</v>
      </c>
    </row>
    <row r="252" spans="1:18">
      <c r="A252" s="115" t="str">
        <f>'Data Bank'!E294</f>
        <v>Sunny Garden</v>
      </c>
      <c r="B252" s="178">
        <f ca="1">IF(B$1&lt;'Data Bank'!$AD294,"",IF(B$1&gt;'Data Bank'!$AT294,"",IF(AND('Data Bank'!$AC294&lt;100,TODAY()&gt;'Data Bank'!$AT294),1,IF('Data Bank'!$AC294=100,3,IF('Data Bank'!$AC294=0,0,2)))))</f>
        <v>0</v>
      </c>
      <c r="C252" s="178">
        <f ca="1">IF(C$1&lt;'Data Bank'!$AD294,"",IF(C$1&gt;'Data Bank'!$AT294,"",IF(AND('Data Bank'!$AC294&lt;100,TODAY()&gt;'Data Bank'!$AT294),1,IF('Data Bank'!$AC294=100,3,IF('Data Bank'!$AC294=0,0,2)))))</f>
        <v>0</v>
      </c>
      <c r="D252" s="178">
        <f ca="1">IF(D$1&lt;'Data Bank'!$AD294,"",IF(D$1&gt;'Data Bank'!$AT294,"",IF(AND('Data Bank'!$AC294&lt;100,TODAY()&gt;'Data Bank'!$AT294),1,IF('Data Bank'!$AC294=100,3,IF('Data Bank'!$AC294=0,0,2)))))</f>
        <v>0</v>
      </c>
      <c r="E252" s="178">
        <f ca="1">IF(E$1&lt;'Data Bank'!$AD294,"",IF(E$1&gt;'Data Bank'!$AT294,"",IF(AND('Data Bank'!$AC294&lt;100,TODAY()&gt;'Data Bank'!$AT294),1,IF('Data Bank'!$AC294=100,3,IF('Data Bank'!$AC294=0,0,2)))))</f>
        <v>0</v>
      </c>
      <c r="F252" s="178">
        <f ca="1">IF(F$1&lt;'Data Bank'!$AD294,"",IF(F$1&gt;'Data Bank'!$AT294,"",IF(AND('Data Bank'!$AC294&lt;100,TODAY()&gt;'Data Bank'!$AT294),1,IF('Data Bank'!$AC294=100,3,IF('Data Bank'!$AC294=0,0,2)))))</f>
        <v>0</v>
      </c>
      <c r="G252" s="178">
        <f ca="1">IF(G$1&lt;'Data Bank'!$AD294,"",IF(G$1&gt;'Data Bank'!$AT294,"",IF(AND('Data Bank'!$AC294&lt;100,TODAY()&gt;'Data Bank'!$AT294),1,IF('Data Bank'!$AC294=100,3,IF('Data Bank'!$AC294=0,0,2)))))</f>
        <v>0</v>
      </c>
      <c r="H252" s="178">
        <f ca="1">IF(H$1&lt;'Data Bank'!$AD294,"",IF(H$1&gt;'Data Bank'!$AT294,"",IF(AND('Data Bank'!$AC294&lt;100,TODAY()&gt;'Data Bank'!$AT294),1,IF('Data Bank'!$AC294=100,3,IF('Data Bank'!$AC294=0,0,2)))))</f>
        <v>0</v>
      </c>
      <c r="I252" s="178">
        <f ca="1">IF(I$1&lt;'Data Bank'!$AD294,"",IF(I$1&gt;'Data Bank'!$AT294,"",IF(AND('Data Bank'!$AC294&lt;100,TODAY()&gt;'Data Bank'!$AT294),1,IF('Data Bank'!$AC294=100,3,IF('Data Bank'!$AC294=0,0,2)))))</f>
        <v>0</v>
      </c>
      <c r="J252" s="177" t="str">
        <f ca="1">IF(J$1&lt;'Data Bank'!$AD294,"",IF(J$1&gt;'Data Bank'!$AT294,"",IF(AND('Data Bank'!$AC294&lt;100,TODAY()&gt;'Data Bank'!$AT294),1,IF('Data Bank'!$AC294=100,3,IF('Data Bank'!$AC294=0,0,2)))))</f>
        <v/>
      </c>
      <c r="K252" s="177" t="str">
        <f ca="1">IF(K$1&lt;'Data Bank'!$AD294,"",IF(K$1&gt;'Data Bank'!$AT294,"",IF(AND('Data Bank'!$AC294&lt;100,TODAY()&gt;'Data Bank'!$AT294),1,IF('Data Bank'!$AC294=100,3,IF('Data Bank'!$AC294=0,0,2)))))</f>
        <v/>
      </c>
      <c r="L252" s="177" t="str">
        <f ca="1">IF(L$1&lt;'Data Bank'!$AD294,"",IF(L$1&gt;'Data Bank'!$AT294,"",IF(AND('Data Bank'!$AC294&lt;100,TODAY()&gt;'Data Bank'!$AT294),1,IF('Data Bank'!$AC294=100,3,IF('Data Bank'!$AC294=0,0,2)))))</f>
        <v/>
      </c>
      <c r="M252" s="177" t="str">
        <f ca="1">IF(M$1&lt;'Data Bank'!$AD294,"",IF(M$1&gt;'Data Bank'!$AT294,"",IF(AND('Data Bank'!$AC294&lt;100,TODAY()&gt;'Data Bank'!$AT294),1,IF('Data Bank'!$AC294=100,3,IF('Data Bank'!$AC294=0,0,2)))))</f>
        <v/>
      </c>
      <c r="N252" s="177" t="str">
        <f ca="1">IF(N$1&lt;'Data Bank'!$AD294,"",IF(N$1&gt;'Data Bank'!$AT294,"",IF(AND('Data Bank'!$AC294&lt;100,TODAY()&gt;'Data Bank'!$AT294),1,IF('Data Bank'!$AC294=100,3,IF('Data Bank'!$AC294=0,0,2)))))</f>
        <v/>
      </c>
      <c r="O252" s="177" t="str">
        <f ca="1">IF(O$1&lt;'Data Bank'!$AD294,"",IF(O$1&gt;'Data Bank'!$AT294,"",IF(AND('Data Bank'!$AC294&lt;100,TODAY()&gt;'Data Bank'!$AT294),1,IF('Data Bank'!$AC294=100,3,IF('Data Bank'!$AC294=0,0,2)))))</f>
        <v/>
      </c>
      <c r="P252" s="177" t="str">
        <f ca="1">IF(P$1&lt;'Data Bank'!$AD294,"",IF(P$1&gt;'Data Bank'!$AT294,"",IF(AND('Data Bank'!$AC294&lt;100,TODAY()&gt;'Data Bank'!$AT294),1,IF('Data Bank'!$AC294=100,3,IF('Data Bank'!$AC294=0,0,2)))))</f>
        <v/>
      </c>
      <c r="Q252" s="177" t="str">
        <f ca="1">IF(Q$1&lt;'Data Bank'!$AD294,"",IF(Q$1&gt;'Data Bank'!$AT294,"",IF(AND('Data Bank'!$AC294&lt;100,TODAY()&gt;'Data Bank'!$AT294),1,IF('Data Bank'!$AC294=100,3,IF('Data Bank'!$AC294=0,0,2)))))</f>
        <v/>
      </c>
      <c r="R252" s="177" t="str">
        <f ca="1">IF(R$1&lt;'Data Bank'!$AD294,"",IF(R$1&gt;'Data Bank'!$AT294,"",IF(AND('Data Bank'!$AC294&lt;100,TODAY()&gt;'Data Bank'!$AT294),1,IF('Data Bank'!$AC294=100,3,IF('Data Bank'!$AC294=0,0,2)))))</f>
        <v/>
      </c>
    </row>
    <row r="253" spans="1:18">
      <c r="A253" s="115" t="str">
        <f>'Data Bank'!E295</f>
        <v>Transportation</v>
      </c>
      <c r="B253" s="178">
        <f ca="1">IF(B$1&lt;'Data Bank'!$AD295,"",IF(B$1&gt;'Data Bank'!$AT295,"",IF(AND('Data Bank'!$AC295&lt;100,TODAY()&gt;'Data Bank'!$AT295),1,IF('Data Bank'!$AC295=100,3,IF('Data Bank'!$AC295=0,0,2)))))</f>
        <v>0</v>
      </c>
      <c r="C253" s="178">
        <f ca="1">IF(C$1&lt;'Data Bank'!$AD295,"",IF(C$1&gt;'Data Bank'!$AT295,"",IF(AND('Data Bank'!$AC295&lt;100,TODAY()&gt;'Data Bank'!$AT295),1,IF('Data Bank'!$AC295=100,3,IF('Data Bank'!$AC295=0,0,2)))))</f>
        <v>0</v>
      </c>
      <c r="D253" s="178">
        <f ca="1">IF(D$1&lt;'Data Bank'!$AD295,"",IF(D$1&gt;'Data Bank'!$AT295,"",IF(AND('Data Bank'!$AC295&lt;100,TODAY()&gt;'Data Bank'!$AT295),1,IF('Data Bank'!$AC295=100,3,IF('Data Bank'!$AC295=0,0,2)))))</f>
        <v>0</v>
      </c>
      <c r="E253" s="178">
        <f ca="1">IF(E$1&lt;'Data Bank'!$AD295,"",IF(E$1&gt;'Data Bank'!$AT295,"",IF(AND('Data Bank'!$AC295&lt;100,TODAY()&gt;'Data Bank'!$AT295),1,IF('Data Bank'!$AC295=100,3,IF('Data Bank'!$AC295=0,0,2)))))</f>
        <v>0</v>
      </c>
      <c r="F253" s="178">
        <f ca="1">IF(F$1&lt;'Data Bank'!$AD295,"",IF(F$1&gt;'Data Bank'!$AT295,"",IF(AND('Data Bank'!$AC295&lt;100,TODAY()&gt;'Data Bank'!$AT295),1,IF('Data Bank'!$AC295=100,3,IF('Data Bank'!$AC295=0,0,2)))))</f>
        <v>0</v>
      </c>
      <c r="G253" s="178">
        <f ca="1">IF(G$1&lt;'Data Bank'!$AD295,"",IF(G$1&gt;'Data Bank'!$AT295,"",IF(AND('Data Bank'!$AC295&lt;100,TODAY()&gt;'Data Bank'!$AT295),1,IF('Data Bank'!$AC295=100,3,IF('Data Bank'!$AC295=0,0,2)))))</f>
        <v>0</v>
      </c>
      <c r="H253" s="178">
        <f ca="1">IF(H$1&lt;'Data Bank'!$AD295,"",IF(H$1&gt;'Data Bank'!$AT295,"",IF(AND('Data Bank'!$AC295&lt;100,TODAY()&gt;'Data Bank'!$AT295),1,IF('Data Bank'!$AC295=100,3,IF('Data Bank'!$AC295=0,0,2)))))</f>
        <v>0</v>
      </c>
      <c r="I253" s="178">
        <f ca="1">IF(I$1&lt;'Data Bank'!$AD295,"",IF(I$1&gt;'Data Bank'!$AT295,"",IF(AND('Data Bank'!$AC295&lt;100,TODAY()&gt;'Data Bank'!$AT295),1,IF('Data Bank'!$AC295=100,3,IF('Data Bank'!$AC295=0,0,2)))))</f>
        <v>0</v>
      </c>
      <c r="J253" s="177">
        <f ca="1">IF(J$1&lt;'Data Bank'!$AD295,"",IF(J$1&gt;'Data Bank'!$AT295,"",IF(AND('Data Bank'!$AC295&lt;100,TODAY()&gt;'Data Bank'!$AT295),1,IF('Data Bank'!$AC295=100,3,IF('Data Bank'!$AC295=0,0,2)))))</f>
        <v>0</v>
      </c>
      <c r="K253" s="177">
        <f ca="1">IF(K$1&lt;'Data Bank'!$AD295,"",IF(K$1&gt;'Data Bank'!$AT295,"",IF(AND('Data Bank'!$AC295&lt;100,TODAY()&gt;'Data Bank'!$AT295),1,IF('Data Bank'!$AC295=100,3,IF('Data Bank'!$AC295=0,0,2)))))</f>
        <v>0</v>
      </c>
      <c r="L253" s="177">
        <f ca="1">IF(L$1&lt;'Data Bank'!$AD295,"",IF(L$1&gt;'Data Bank'!$AT295,"",IF(AND('Data Bank'!$AC295&lt;100,TODAY()&gt;'Data Bank'!$AT295),1,IF('Data Bank'!$AC295=100,3,IF('Data Bank'!$AC295=0,0,2)))))</f>
        <v>0</v>
      </c>
      <c r="M253" s="177">
        <f ca="1">IF(M$1&lt;'Data Bank'!$AD295,"",IF(M$1&gt;'Data Bank'!$AT295,"",IF(AND('Data Bank'!$AC295&lt;100,TODAY()&gt;'Data Bank'!$AT295),1,IF('Data Bank'!$AC295=100,3,IF('Data Bank'!$AC295=0,0,2)))))</f>
        <v>0</v>
      </c>
      <c r="N253" s="177">
        <f ca="1">IF(N$1&lt;'Data Bank'!$AD295,"",IF(N$1&gt;'Data Bank'!$AT295,"",IF(AND('Data Bank'!$AC295&lt;100,TODAY()&gt;'Data Bank'!$AT295),1,IF('Data Bank'!$AC295=100,3,IF('Data Bank'!$AC295=0,0,2)))))</f>
        <v>0</v>
      </c>
      <c r="O253" s="177">
        <f ca="1">IF(O$1&lt;'Data Bank'!$AD295,"",IF(O$1&gt;'Data Bank'!$AT295,"",IF(AND('Data Bank'!$AC295&lt;100,TODAY()&gt;'Data Bank'!$AT295),1,IF('Data Bank'!$AC295=100,3,IF('Data Bank'!$AC295=0,0,2)))))</f>
        <v>0</v>
      </c>
      <c r="P253" s="177">
        <f ca="1">IF(P$1&lt;'Data Bank'!$AD295,"",IF(P$1&gt;'Data Bank'!$AT295,"",IF(AND('Data Bank'!$AC295&lt;100,TODAY()&gt;'Data Bank'!$AT295),1,IF('Data Bank'!$AC295=100,3,IF('Data Bank'!$AC295=0,0,2)))))</f>
        <v>0</v>
      </c>
      <c r="Q253" s="177">
        <f ca="1">IF(Q$1&lt;'Data Bank'!$AD295,"",IF(Q$1&gt;'Data Bank'!$AT295,"",IF(AND('Data Bank'!$AC295&lt;100,TODAY()&gt;'Data Bank'!$AT295),1,IF('Data Bank'!$AC295=100,3,IF('Data Bank'!$AC295=0,0,2)))))</f>
        <v>0</v>
      </c>
      <c r="R253" s="177">
        <f ca="1">IF(R$1&lt;'Data Bank'!$AD295,"",IF(R$1&gt;'Data Bank'!$AT295,"",IF(AND('Data Bank'!$AC295&lt;100,TODAY()&gt;'Data Bank'!$AT295),1,IF('Data Bank'!$AC295=100,3,IF('Data Bank'!$AC295=0,0,2)))))</f>
        <v>0</v>
      </c>
    </row>
    <row r="254" spans="1:18">
      <c r="A254" s="115" t="str">
        <f>'Data Bank'!E297</f>
        <v>Tulip City</v>
      </c>
      <c r="B254" s="178">
        <f ca="1">IF(B$1&lt;'Data Bank'!$AD297,"",IF(B$1&gt;'Data Bank'!$AT297,"",IF(AND('Data Bank'!$AC297&lt;100,TODAY()&gt;'Data Bank'!$AT297),1,IF('Data Bank'!$AC297=100,3,IF('Data Bank'!$AC297=0,0,2)))))</f>
        <v>0</v>
      </c>
      <c r="C254" s="178">
        <f ca="1">IF(C$1&lt;'Data Bank'!$AD297,"",IF(C$1&gt;'Data Bank'!$AT297,"",IF(AND('Data Bank'!$AC297&lt;100,TODAY()&gt;'Data Bank'!$AT297),1,IF('Data Bank'!$AC297=100,3,IF('Data Bank'!$AC297=0,0,2)))))</f>
        <v>0</v>
      </c>
      <c r="D254" s="178">
        <f ca="1">IF(D$1&lt;'Data Bank'!$AD297,"",IF(D$1&gt;'Data Bank'!$AT297,"",IF(AND('Data Bank'!$AC297&lt;100,TODAY()&gt;'Data Bank'!$AT297),1,IF('Data Bank'!$AC297=100,3,IF('Data Bank'!$AC297=0,0,2)))))</f>
        <v>0</v>
      </c>
      <c r="E254" s="178">
        <f ca="1">IF(E$1&lt;'Data Bank'!$AD297,"",IF(E$1&gt;'Data Bank'!$AT297,"",IF(AND('Data Bank'!$AC297&lt;100,TODAY()&gt;'Data Bank'!$AT297),1,IF('Data Bank'!$AC297=100,3,IF('Data Bank'!$AC297=0,0,2)))))</f>
        <v>0</v>
      </c>
      <c r="F254" s="178">
        <f ca="1">IF(F$1&lt;'Data Bank'!$AD297,"",IF(F$1&gt;'Data Bank'!$AT297,"",IF(AND('Data Bank'!$AC297&lt;100,TODAY()&gt;'Data Bank'!$AT297),1,IF('Data Bank'!$AC297=100,3,IF('Data Bank'!$AC297=0,0,2)))))</f>
        <v>0</v>
      </c>
      <c r="G254" s="178">
        <f ca="1">IF(G$1&lt;'Data Bank'!$AD297,"",IF(G$1&gt;'Data Bank'!$AT297,"",IF(AND('Data Bank'!$AC297&lt;100,TODAY()&gt;'Data Bank'!$AT297),1,IF('Data Bank'!$AC297=100,3,IF('Data Bank'!$AC297=0,0,2)))))</f>
        <v>0</v>
      </c>
      <c r="H254" s="178">
        <f ca="1">IF(H$1&lt;'Data Bank'!$AD297,"",IF(H$1&gt;'Data Bank'!$AT297,"",IF(AND('Data Bank'!$AC297&lt;100,TODAY()&gt;'Data Bank'!$AT297),1,IF('Data Bank'!$AC297=100,3,IF('Data Bank'!$AC297=0,0,2)))))</f>
        <v>0</v>
      </c>
      <c r="I254" s="178">
        <f ca="1">IF(I$1&lt;'Data Bank'!$AD297,"",IF(I$1&gt;'Data Bank'!$AT297,"",IF(AND('Data Bank'!$AC297&lt;100,TODAY()&gt;'Data Bank'!$AT297),1,IF('Data Bank'!$AC297=100,3,IF('Data Bank'!$AC297=0,0,2)))))</f>
        <v>0</v>
      </c>
      <c r="J254" s="177" t="str">
        <f ca="1">IF(J$1&lt;'Data Bank'!$AD297,"",IF(J$1&gt;'Data Bank'!$AT297,"",IF(AND('Data Bank'!$AC297&lt;100,TODAY()&gt;'Data Bank'!$AT297),1,IF('Data Bank'!$AC297=100,3,IF('Data Bank'!$AC297=0,0,2)))))</f>
        <v/>
      </c>
      <c r="K254" s="177" t="str">
        <f ca="1">IF(K$1&lt;'Data Bank'!$AD297,"",IF(K$1&gt;'Data Bank'!$AT297,"",IF(AND('Data Bank'!$AC297&lt;100,TODAY()&gt;'Data Bank'!$AT297),1,IF('Data Bank'!$AC297=100,3,IF('Data Bank'!$AC297=0,0,2)))))</f>
        <v/>
      </c>
      <c r="L254" s="177" t="str">
        <f ca="1">IF(L$1&lt;'Data Bank'!$AD297,"",IF(L$1&gt;'Data Bank'!$AT297,"",IF(AND('Data Bank'!$AC297&lt;100,TODAY()&gt;'Data Bank'!$AT297),1,IF('Data Bank'!$AC297=100,3,IF('Data Bank'!$AC297=0,0,2)))))</f>
        <v/>
      </c>
      <c r="M254" s="177" t="str">
        <f ca="1">IF(M$1&lt;'Data Bank'!$AD297,"",IF(M$1&gt;'Data Bank'!$AT297,"",IF(AND('Data Bank'!$AC297&lt;100,TODAY()&gt;'Data Bank'!$AT297),1,IF('Data Bank'!$AC297=100,3,IF('Data Bank'!$AC297=0,0,2)))))</f>
        <v/>
      </c>
      <c r="N254" s="177" t="str">
        <f ca="1">IF(N$1&lt;'Data Bank'!$AD297,"",IF(N$1&gt;'Data Bank'!$AT297,"",IF(AND('Data Bank'!$AC297&lt;100,TODAY()&gt;'Data Bank'!$AT297),1,IF('Data Bank'!$AC297=100,3,IF('Data Bank'!$AC297=0,0,2)))))</f>
        <v/>
      </c>
      <c r="O254" s="177" t="str">
        <f ca="1">IF(O$1&lt;'Data Bank'!$AD297,"",IF(O$1&gt;'Data Bank'!$AT297,"",IF(AND('Data Bank'!$AC297&lt;100,TODAY()&gt;'Data Bank'!$AT297),1,IF('Data Bank'!$AC297=100,3,IF('Data Bank'!$AC297=0,0,2)))))</f>
        <v/>
      </c>
      <c r="P254" s="177" t="str">
        <f ca="1">IF(P$1&lt;'Data Bank'!$AD297,"",IF(P$1&gt;'Data Bank'!$AT297,"",IF(AND('Data Bank'!$AC297&lt;100,TODAY()&gt;'Data Bank'!$AT297),1,IF('Data Bank'!$AC297=100,3,IF('Data Bank'!$AC297=0,0,2)))))</f>
        <v/>
      </c>
      <c r="Q254" s="177" t="str">
        <f ca="1">IF(Q$1&lt;'Data Bank'!$AD297,"",IF(Q$1&gt;'Data Bank'!$AT297,"",IF(AND('Data Bank'!$AC297&lt;100,TODAY()&gt;'Data Bank'!$AT297),1,IF('Data Bank'!$AC297=100,3,IF('Data Bank'!$AC297=0,0,2)))))</f>
        <v/>
      </c>
      <c r="R254" s="177" t="str">
        <f ca="1">IF(R$1&lt;'Data Bank'!$AD297,"",IF(R$1&gt;'Data Bank'!$AT297,"",IF(AND('Data Bank'!$AC297&lt;100,TODAY()&gt;'Data Bank'!$AT297),1,IF('Data Bank'!$AC297=100,3,IF('Data Bank'!$AC297=0,0,2)))))</f>
        <v/>
      </c>
    </row>
    <row r="255" spans="1:18">
      <c r="A255" s="115" t="str">
        <f>'Data Bank'!E298</f>
        <v>Unknown Society 2 &amp; Iqbal Town</v>
      </c>
      <c r="B255" s="178">
        <f ca="1">IF(B$1&lt;'Data Bank'!$AD298,"",IF(B$1&gt;'Data Bank'!$AT298,"",IF(AND('Data Bank'!$AC298&lt;100,TODAY()&gt;'Data Bank'!$AT298),1,IF('Data Bank'!$AC298=100,3,IF('Data Bank'!$AC298=0,0,2)))))</f>
        <v>0</v>
      </c>
      <c r="C255" s="178">
        <f ca="1">IF(C$1&lt;'Data Bank'!$AD298,"",IF(C$1&gt;'Data Bank'!$AT298,"",IF(AND('Data Bank'!$AC298&lt;100,TODAY()&gt;'Data Bank'!$AT298),1,IF('Data Bank'!$AC298=100,3,IF('Data Bank'!$AC298=0,0,2)))))</f>
        <v>0</v>
      </c>
      <c r="D255" s="178">
        <f ca="1">IF(D$1&lt;'Data Bank'!$AD298,"",IF(D$1&gt;'Data Bank'!$AT298,"",IF(AND('Data Bank'!$AC298&lt;100,TODAY()&gt;'Data Bank'!$AT298),1,IF('Data Bank'!$AC298=100,3,IF('Data Bank'!$AC298=0,0,2)))))</f>
        <v>0</v>
      </c>
      <c r="E255" s="178">
        <f ca="1">IF(E$1&lt;'Data Bank'!$AD298,"",IF(E$1&gt;'Data Bank'!$AT298,"",IF(AND('Data Bank'!$AC298&lt;100,TODAY()&gt;'Data Bank'!$AT298),1,IF('Data Bank'!$AC298=100,3,IF('Data Bank'!$AC298=0,0,2)))))</f>
        <v>0</v>
      </c>
      <c r="F255" s="178">
        <f ca="1">IF(F$1&lt;'Data Bank'!$AD298,"",IF(F$1&gt;'Data Bank'!$AT298,"",IF(AND('Data Bank'!$AC298&lt;100,TODAY()&gt;'Data Bank'!$AT298),1,IF('Data Bank'!$AC298=100,3,IF('Data Bank'!$AC298=0,0,2)))))</f>
        <v>0</v>
      </c>
      <c r="G255" s="178">
        <f ca="1">IF(G$1&lt;'Data Bank'!$AD298,"",IF(G$1&gt;'Data Bank'!$AT298,"",IF(AND('Data Bank'!$AC298&lt;100,TODAY()&gt;'Data Bank'!$AT298),1,IF('Data Bank'!$AC298=100,3,IF('Data Bank'!$AC298=0,0,2)))))</f>
        <v>0</v>
      </c>
      <c r="H255" s="178">
        <f ca="1">IF(H$1&lt;'Data Bank'!$AD298,"",IF(H$1&gt;'Data Bank'!$AT298,"",IF(AND('Data Bank'!$AC298&lt;100,TODAY()&gt;'Data Bank'!$AT298),1,IF('Data Bank'!$AC298=100,3,IF('Data Bank'!$AC298=0,0,2)))))</f>
        <v>0</v>
      </c>
      <c r="I255" s="178">
        <f ca="1">IF(I$1&lt;'Data Bank'!$AD298,"",IF(I$1&gt;'Data Bank'!$AT298,"",IF(AND('Data Bank'!$AC298&lt;100,TODAY()&gt;'Data Bank'!$AT298),1,IF('Data Bank'!$AC298=100,3,IF('Data Bank'!$AC298=0,0,2)))))</f>
        <v>0</v>
      </c>
      <c r="J255" s="177" t="str">
        <f ca="1">IF(J$1&lt;'Data Bank'!$AD298,"",IF(J$1&gt;'Data Bank'!$AT298,"",IF(AND('Data Bank'!$AC298&lt;100,TODAY()&gt;'Data Bank'!$AT298),1,IF('Data Bank'!$AC298=100,3,IF('Data Bank'!$AC298=0,0,2)))))</f>
        <v/>
      </c>
      <c r="K255" s="177" t="str">
        <f ca="1">IF(K$1&lt;'Data Bank'!$AD298,"",IF(K$1&gt;'Data Bank'!$AT298,"",IF(AND('Data Bank'!$AC298&lt;100,TODAY()&gt;'Data Bank'!$AT298),1,IF('Data Bank'!$AC298=100,3,IF('Data Bank'!$AC298=0,0,2)))))</f>
        <v/>
      </c>
      <c r="L255" s="177" t="str">
        <f ca="1">IF(L$1&lt;'Data Bank'!$AD298,"",IF(L$1&gt;'Data Bank'!$AT298,"",IF(AND('Data Bank'!$AC298&lt;100,TODAY()&gt;'Data Bank'!$AT298),1,IF('Data Bank'!$AC298=100,3,IF('Data Bank'!$AC298=0,0,2)))))</f>
        <v/>
      </c>
      <c r="M255" s="177" t="str">
        <f ca="1">IF(M$1&lt;'Data Bank'!$AD298,"",IF(M$1&gt;'Data Bank'!$AT298,"",IF(AND('Data Bank'!$AC298&lt;100,TODAY()&gt;'Data Bank'!$AT298),1,IF('Data Bank'!$AC298=100,3,IF('Data Bank'!$AC298=0,0,2)))))</f>
        <v/>
      </c>
      <c r="N255" s="177" t="str">
        <f ca="1">IF(N$1&lt;'Data Bank'!$AD298,"",IF(N$1&gt;'Data Bank'!$AT298,"",IF(AND('Data Bank'!$AC298&lt;100,TODAY()&gt;'Data Bank'!$AT298),1,IF('Data Bank'!$AC298=100,3,IF('Data Bank'!$AC298=0,0,2)))))</f>
        <v/>
      </c>
      <c r="O255" s="177" t="str">
        <f ca="1">IF(O$1&lt;'Data Bank'!$AD298,"",IF(O$1&gt;'Data Bank'!$AT298,"",IF(AND('Data Bank'!$AC298&lt;100,TODAY()&gt;'Data Bank'!$AT298),1,IF('Data Bank'!$AC298=100,3,IF('Data Bank'!$AC298=0,0,2)))))</f>
        <v/>
      </c>
      <c r="P255" s="177" t="str">
        <f ca="1">IF(P$1&lt;'Data Bank'!$AD298,"",IF(P$1&gt;'Data Bank'!$AT298,"",IF(AND('Data Bank'!$AC298&lt;100,TODAY()&gt;'Data Bank'!$AT298),1,IF('Data Bank'!$AC298=100,3,IF('Data Bank'!$AC298=0,0,2)))))</f>
        <v/>
      </c>
      <c r="Q255" s="177" t="str">
        <f ca="1">IF(Q$1&lt;'Data Bank'!$AD298,"",IF(Q$1&gt;'Data Bank'!$AT298,"",IF(AND('Data Bank'!$AC298&lt;100,TODAY()&gt;'Data Bank'!$AT298),1,IF('Data Bank'!$AC298=100,3,IF('Data Bank'!$AC298=0,0,2)))))</f>
        <v/>
      </c>
      <c r="R255" s="177" t="str">
        <f ca="1">IF(R$1&lt;'Data Bank'!$AD298,"",IF(R$1&gt;'Data Bank'!$AT298,"",IF(AND('Data Bank'!$AC298&lt;100,TODAY()&gt;'Data Bank'!$AT298),1,IF('Data Bank'!$AC298=100,3,IF('Data Bank'!$AC298=0,0,2)))))</f>
        <v/>
      </c>
    </row>
    <row r="256" spans="1:18">
      <c r="A256" s="115" t="str">
        <f>'Data Bank'!E301</f>
        <v>Dadabhoy Town</v>
      </c>
      <c r="B256" s="178">
        <f ca="1">IF(B$1&lt;'Data Bank'!$AD301,"",IF(B$1&gt;'Data Bank'!$AT301,"",IF(AND('Data Bank'!$AC301&lt;100,TODAY()&gt;'Data Bank'!$AT301),1,IF('Data Bank'!$AC301=100,3,IF('Data Bank'!$AC301=0,0,2)))))</f>
        <v>0</v>
      </c>
      <c r="C256" s="178">
        <f ca="1">IF(C$1&lt;'Data Bank'!$AD301,"",IF(C$1&gt;'Data Bank'!$AT301,"",IF(AND('Data Bank'!$AC301&lt;100,TODAY()&gt;'Data Bank'!$AT301),1,IF('Data Bank'!$AC301=100,3,IF('Data Bank'!$AC301=0,0,2)))))</f>
        <v>0</v>
      </c>
      <c r="D256" s="178">
        <f ca="1">IF(D$1&lt;'Data Bank'!$AD301,"",IF(D$1&gt;'Data Bank'!$AT301,"",IF(AND('Data Bank'!$AC301&lt;100,TODAY()&gt;'Data Bank'!$AT301),1,IF('Data Bank'!$AC301=100,3,IF('Data Bank'!$AC301=0,0,2)))))</f>
        <v>0</v>
      </c>
      <c r="E256" s="178">
        <f ca="1">IF(E$1&lt;'Data Bank'!$AD301,"",IF(E$1&gt;'Data Bank'!$AT301,"",IF(AND('Data Bank'!$AC301&lt;100,TODAY()&gt;'Data Bank'!$AT301),1,IF('Data Bank'!$AC301=100,3,IF('Data Bank'!$AC301=0,0,2)))))</f>
        <v>0</v>
      </c>
      <c r="F256" s="178">
        <f ca="1">IF(F$1&lt;'Data Bank'!$AD301,"",IF(F$1&gt;'Data Bank'!$AT301,"",IF(AND('Data Bank'!$AC301&lt;100,TODAY()&gt;'Data Bank'!$AT301),1,IF('Data Bank'!$AC301=100,3,IF('Data Bank'!$AC301=0,0,2)))))</f>
        <v>0</v>
      </c>
      <c r="G256" s="178">
        <f ca="1">IF(G$1&lt;'Data Bank'!$AD301,"",IF(G$1&gt;'Data Bank'!$AT301,"",IF(AND('Data Bank'!$AC301&lt;100,TODAY()&gt;'Data Bank'!$AT301),1,IF('Data Bank'!$AC301=100,3,IF('Data Bank'!$AC301=0,0,2)))))</f>
        <v>0</v>
      </c>
      <c r="H256" s="178">
        <f ca="1">IF(H$1&lt;'Data Bank'!$AD301,"",IF(H$1&gt;'Data Bank'!$AT301,"",IF(AND('Data Bank'!$AC301&lt;100,TODAY()&gt;'Data Bank'!$AT301),1,IF('Data Bank'!$AC301=100,3,IF('Data Bank'!$AC301=0,0,2)))))</f>
        <v>0</v>
      </c>
      <c r="I256" s="178">
        <f ca="1">IF(I$1&lt;'Data Bank'!$AD301,"",IF(I$1&gt;'Data Bank'!$AT301,"",IF(AND('Data Bank'!$AC301&lt;100,TODAY()&gt;'Data Bank'!$AT301),1,IF('Data Bank'!$AC301=100,3,IF('Data Bank'!$AC301=0,0,2)))))</f>
        <v>0</v>
      </c>
      <c r="J256" s="177" t="str">
        <f ca="1">IF(J$1&lt;'Data Bank'!$AD301,"",IF(J$1&gt;'Data Bank'!$AT301,"",IF(AND('Data Bank'!$AC301&lt;100,TODAY()&gt;'Data Bank'!$AT301),1,IF('Data Bank'!$AC301=100,3,IF('Data Bank'!$AC301=0,0,2)))))</f>
        <v/>
      </c>
      <c r="K256" s="177" t="str">
        <f ca="1">IF(K$1&lt;'Data Bank'!$AD301,"",IF(K$1&gt;'Data Bank'!$AT301,"",IF(AND('Data Bank'!$AC301&lt;100,TODAY()&gt;'Data Bank'!$AT301),1,IF('Data Bank'!$AC301=100,3,IF('Data Bank'!$AC301=0,0,2)))))</f>
        <v/>
      </c>
      <c r="L256" s="177" t="str">
        <f ca="1">IF(L$1&lt;'Data Bank'!$AD301,"",IF(L$1&gt;'Data Bank'!$AT301,"",IF(AND('Data Bank'!$AC301&lt;100,TODAY()&gt;'Data Bank'!$AT301),1,IF('Data Bank'!$AC301=100,3,IF('Data Bank'!$AC301=0,0,2)))))</f>
        <v/>
      </c>
      <c r="M256" s="177" t="str">
        <f ca="1">IF(M$1&lt;'Data Bank'!$AD301,"",IF(M$1&gt;'Data Bank'!$AT301,"",IF(AND('Data Bank'!$AC301&lt;100,TODAY()&gt;'Data Bank'!$AT301),1,IF('Data Bank'!$AC301=100,3,IF('Data Bank'!$AC301=0,0,2)))))</f>
        <v/>
      </c>
      <c r="N256" s="177" t="str">
        <f ca="1">IF(N$1&lt;'Data Bank'!$AD301,"",IF(N$1&gt;'Data Bank'!$AT301,"",IF(AND('Data Bank'!$AC301&lt;100,TODAY()&gt;'Data Bank'!$AT301),1,IF('Data Bank'!$AC301=100,3,IF('Data Bank'!$AC301=0,0,2)))))</f>
        <v/>
      </c>
      <c r="O256" s="177" t="str">
        <f ca="1">IF(O$1&lt;'Data Bank'!$AD301,"",IF(O$1&gt;'Data Bank'!$AT301,"",IF(AND('Data Bank'!$AC301&lt;100,TODAY()&gt;'Data Bank'!$AT301),1,IF('Data Bank'!$AC301=100,3,IF('Data Bank'!$AC301=0,0,2)))))</f>
        <v/>
      </c>
      <c r="P256" s="177" t="str">
        <f ca="1">IF(P$1&lt;'Data Bank'!$AD301,"",IF(P$1&gt;'Data Bank'!$AT301,"",IF(AND('Data Bank'!$AC301&lt;100,TODAY()&gt;'Data Bank'!$AT301),1,IF('Data Bank'!$AC301=100,3,IF('Data Bank'!$AC301=0,0,2)))))</f>
        <v/>
      </c>
      <c r="Q256" s="177" t="str">
        <f ca="1">IF(Q$1&lt;'Data Bank'!$AD301,"",IF(Q$1&gt;'Data Bank'!$AT301,"",IF(AND('Data Bank'!$AC301&lt;100,TODAY()&gt;'Data Bank'!$AT301),1,IF('Data Bank'!$AC301=100,3,IF('Data Bank'!$AC301=0,0,2)))))</f>
        <v/>
      </c>
      <c r="R256" s="177" t="str">
        <f ca="1">IF(R$1&lt;'Data Bank'!$AD301,"",IF(R$1&gt;'Data Bank'!$AT301,"",IF(AND('Data Bank'!$AC301&lt;100,TODAY()&gt;'Data Bank'!$AT301),1,IF('Data Bank'!$AC301=100,3,IF('Data Bank'!$AC301=0,0,2)))))</f>
        <v/>
      </c>
    </row>
    <row r="257" spans="1:18">
      <c r="A257" s="115" t="str">
        <f>'Data Bank'!E302</f>
        <v>Daman &amp; Kilo Town</v>
      </c>
      <c r="B257" s="178">
        <f ca="1">IF(B$1&lt;'Data Bank'!$AD302,"",IF(B$1&gt;'Data Bank'!$AT302,"",IF(AND('Data Bank'!$AC302&lt;100,TODAY()&gt;'Data Bank'!$AT302),1,IF('Data Bank'!$AC302=100,3,IF('Data Bank'!$AC302=0,0,2)))))</f>
        <v>2</v>
      </c>
      <c r="C257" s="178">
        <f ca="1">IF(C$1&lt;'Data Bank'!$AD302,"",IF(C$1&gt;'Data Bank'!$AT302,"",IF(AND('Data Bank'!$AC302&lt;100,TODAY()&gt;'Data Bank'!$AT302),1,IF('Data Bank'!$AC302=100,3,IF('Data Bank'!$AC302=0,0,2)))))</f>
        <v>2</v>
      </c>
      <c r="D257" s="178">
        <f ca="1">IF(D$1&lt;'Data Bank'!$AD302,"",IF(D$1&gt;'Data Bank'!$AT302,"",IF(AND('Data Bank'!$AC302&lt;100,TODAY()&gt;'Data Bank'!$AT302),1,IF('Data Bank'!$AC302=100,3,IF('Data Bank'!$AC302=0,0,2)))))</f>
        <v>2</v>
      </c>
      <c r="E257" s="178">
        <f ca="1">IF(E$1&lt;'Data Bank'!$AD302,"",IF(E$1&gt;'Data Bank'!$AT302,"",IF(AND('Data Bank'!$AC302&lt;100,TODAY()&gt;'Data Bank'!$AT302),1,IF('Data Bank'!$AC302=100,3,IF('Data Bank'!$AC302=0,0,2)))))</f>
        <v>2</v>
      </c>
      <c r="F257" s="178">
        <f ca="1">IF(F$1&lt;'Data Bank'!$AD302,"",IF(F$1&gt;'Data Bank'!$AT302,"",IF(AND('Data Bank'!$AC302&lt;100,TODAY()&gt;'Data Bank'!$AT302),1,IF('Data Bank'!$AC302=100,3,IF('Data Bank'!$AC302=0,0,2)))))</f>
        <v>2</v>
      </c>
      <c r="G257" s="178">
        <f ca="1">IF(G$1&lt;'Data Bank'!$AD302,"",IF(G$1&gt;'Data Bank'!$AT302,"",IF(AND('Data Bank'!$AC302&lt;100,TODAY()&gt;'Data Bank'!$AT302),1,IF('Data Bank'!$AC302=100,3,IF('Data Bank'!$AC302=0,0,2)))))</f>
        <v>2</v>
      </c>
      <c r="H257" s="178">
        <f ca="1">IF(H$1&lt;'Data Bank'!$AD302,"",IF(H$1&gt;'Data Bank'!$AT302,"",IF(AND('Data Bank'!$AC302&lt;100,TODAY()&gt;'Data Bank'!$AT302),1,IF('Data Bank'!$AC302=100,3,IF('Data Bank'!$AC302=0,0,2)))))</f>
        <v>2</v>
      </c>
      <c r="I257" s="178">
        <f ca="1">IF(I$1&lt;'Data Bank'!$AD302,"",IF(I$1&gt;'Data Bank'!$AT302,"",IF(AND('Data Bank'!$AC302&lt;100,TODAY()&gt;'Data Bank'!$AT302),1,IF('Data Bank'!$AC302=100,3,IF('Data Bank'!$AC302=0,0,2)))))</f>
        <v>2</v>
      </c>
      <c r="J257" s="177">
        <f ca="1">IF(J$1&lt;'Data Bank'!$AD302,"",IF(J$1&gt;'Data Bank'!$AT302,"",IF(AND('Data Bank'!$AC302&lt;100,TODAY()&gt;'Data Bank'!$AT302),1,IF('Data Bank'!$AC302=100,3,IF('Data Bank'!$AC302=0,0,2)))))</f>
        <v>2</v>
      </c>
      <c r="K257" s="177">
        <f ca="1">IF(K$1&lt;'Data Bank'!$AD302,"",IF(K$1&gt;'Data Bank'!$AT302,"",IF(AND('Data Bank'!$AC302&lt;100,TODAY()&gt;'Data Bank'!$AT302),1,IF('Data Bank'!$AC302=100,3,IF('Data Bank'!$AC302=0,0,2)))))</f>
        <v>2</v>
      </c>
      <c r="L257" s="177">
        <f ca="1">IF(L$1&lt;'Data Bank'!$AD302,"",IF(L$1&gt;'Data Bank'!$AT302,"",IF(AND('Data Bank'!$AC302&lt;100,TODAY()&gt;'Data Bank'!$AT302),1,IF('Data Bank'!$AC302=100,3,IF('Data Bank'!$AC302=0,0,2)))))</f>
        <v>2</v>
      </c>
      <c r="M257" s="177">
        <f ca="1">IF(M$1&lt;'Data Bank'!$AD302,"",IF(M$1&gt;'Data Bank'!$AT302,"",IF(AND('Data Bank'!$AC302&lt;100,TODAY()&gt;'Data Bank'!$AT302),1,IF('Data Bank'!$AC302=100,3,IF('Data Bank'!$AC302=0,0,2)))))</f>
        <v>2</v>
      </c>
      <c r="N257" s="177">
        <f ca="1">IF(N$1&lt;'Data Bank'!$AD302,"",IF(N$1&gt;'Data Bank'!$AT302,"",IF(AND('Data Bank'!$AC302&lt;100,TODAY()&gt;'Data Bank'!$AT302),1,IF('Data Bank'!$AC302=100,3,IF('Data Bank'!$AC302=0,0,2)))))</f>
        <v>2</v>
      </c>
      <c r="O257" s="177">
        <f ca="1">IF(O$1&lt;'Data Bank'!$AD302,"",IF(O$1&gt;'Data Bank'!$AT302,"",IF(AND('Data Bank'!$AC302&lt;100,TODAY()&gt;'Data Bank'!$AT302),1,IF('Data Bank'!$AC302=100,3,IF('Data Bank'!$AC302=0,0,2)))))</f>
        <v>2</v>
      </c>
      <c r="P257" s="177">
        <f ca="1">IF(P$1&lt;'Data Bank'!$AD302,"",IF(P$1&gt;'Data Bank'!$AT302,"",IF(AND('Data Bank'!$AC302&lt;100,TODAY()&gt;'Data Bank'!$AT302),1,IF('Data Bank'!$AC302=100,3,IF('Data Bank'!$AC302=0,0,2)))))</f>
        <v>2</v>
      </c>
      <c r="Q257" s="177">
        <f ca="1">IF(Q$1&lt;'Data Bank'!$AD302,"",IF(Q$1&gt;'Data Bank'!$AT302,"",IF(AND('Data Bank'!$AC302&lt;100,TODAY()&gt;'Data Bank'!$AT302),1,IF('Data Bank'!$AC302=100,3,IF('Data Bank'!$AC302=0,0,2)))))</f>
        <v>2</v>
      </c>
      <c r="R257" s="177">
        <f ca="1">IF(R$1&lt;'Data Bank'!$AD302,"",IF(R$1&gt;'Data Bank'!$AT302,"",IF(AND('Data Bank'!$AC302&lt;100,TODAY()&gt;'Data Bank'!$AT302),1,IF('Data Bank'!$AC302=100,3,IF('Data Bank'!$AC302=0,0,2)))))</f>
        <v>2</v>
      </c>
    </row>
    <row r="258" spans="1:18">
      <c r="A258" s="115" t="str">
        <f>'Data Bank'!E313</f>
        <v>Zahoor Orchard Town</v>
      </c>
      <c r="B258" s="178">
        <f ca="1">IF(B$1&lt;'Data Bank'!$AD313,"",IF(B$1&gt;'Data Bank'!$AT313,"",IF(AND('Data Bank'!$AC313&lt;100,TODAY()&gt;'Data Bank'!$AT313),1,IF('Data Bank'!$AC313=100,3,IF('Data Bank'!$AC313=0,0,2)))))</f>
        <v>0</v>
      </c>
      <c r="C258" s="178">
        <f ca="1">IF(C$1&lt;'Data Bank'!$AD313,"",IF(C$1&gt;'Data Bank'!$AT313,"",IF(AND('Data Bank'!$AC313&lt;100,TODAY()&gt;'Data Bank'!$AT313),1,IF('Data Bank'!$AC313=100,3,IF('Data Bank'!$AC313=0,0,2)))))</f>
        <v>0</v>
      </c>
      <c r="D258" s="178">
        <f ca="1">IF(D$1&lt;'Data Bank'!$AD313,"",IF(D$1&gt;'Data Bank'!$AT313,"",IF(AND('Data Bank'!$AC313&lt;100,TODAY()&gt;'Data Bank'!$AT313),1,IF('Data Bank'!$AC313=100,3,IF('Data Bank'!$AC313=0,0,2)))))</f>
        <v>0</v>
      </c>
      <c r="E258" s="178">
        <f ca="1">IF(E$1&lt;'Data Bank'!$AD313,"",IF(E$1&gt;'Data Bank'!$AT313,"",IF(AND('Data Bank'!$AC313&lt;100,TODAY()&gt;'Data Bank'!$AT313),1,IF('Data Bank'!$AC313=100,3,IF('Data Bank'!$AC313=0,0,2)))))</f>
        <v>0</v>
      </c>
      <c r="F258" s="178">
        <f ca="1">IF(F$1&lt;'Data Bank'!$AD313,"",IF(F$1&gt;'Data Bank'!$AT313,"",IF(AND('Data Bank'!$AC313&lt;100,TODAY()&gt;'Data Bank'!$AT313),1,IF('Data Bank'!$AC313=100,3,IF('Data Bank'!$AC313=0,0,2)))))</f>
        <v>0</v>
      </c>
      <c r="G258" s="178">
        <f ca="1">IF(G$1&lt;'Data Bank'!$AD313,"",IF(G$1&gt;'Data Bank'!$AT313,"",IF(AND('Data Bank'!$AC313&lt;100,TODAY()&gt;'Data Bank'!$AT313),1,IF('Data Bank'!$AC313=100,3,IF('Data Bank'!$AC313=0,0,2)))))</f>
        <v>0</v>
      </c>
      <c r="H258" s="178">
        <f ca="1">IF(H$1&lt;'Data Bank'!$AD313,"",IF(H$1&gt;'Data Bank'!$AT313,"",IF(AND('Data Bank'!$AC313&lt;100,TODAY()&gt;'Data Bank'!$AT313),1,IF('Data Bank'!$AC313=100,3,IF('Data Bank'!$AC313=0,0,2)))))</f>
        <v>0</v>
      </c>
      <c r="I258" s="178">
        <f ca="1">IF(I$1&lt;'Data Bank'!$AD313,"",IF(I$1&gt;'Data Bank'!$AT313,"",IF(AND('Data Bank'!$AC313&lt;100,TODAY()&gt;'Data Bank'!$AT313),1,IF('Data Bank'!$AC313=100,3,IF('Data Bank'!$AC313=0,0,2)))))</f>
        <v>0</v>
      </c>
      <c r="J258" s="177" t="str">
        <f ca="1">IF(J$1&lt;'Data Bank'!$AD313,"",IF(J$1&gt;'Data Bank'!$AT313,"",IF(AND('Data Bank'!$AC313&lt;100,TODAY()&gt;'Data Bank'!$AT313),1,IF('Data Bank'!$AC313=100,3,IF('Data Bank'!$AC313=0,0,2)))))</f>
        <v/>
      </c>
      <c r="K258" s="177" t="str">
        <f ca="1">IF(K$1&lt;'Data Bank'!$AD313,"",IF(K$1&gt;'Data Bank'!$AT313,"",IF(AND('Data Bank'!$AC313&lt;100,TODAY()&gt;'Data Bank'!$AT313),1,IF('Data Bank'!$AC313=100,3,IF('Data Bank'!$AC313=0,0,2)))))</f>
        <v/>
      </c>
      <c r="L258" s="177" t="str">
        <f ca="1">IF(L$1&lt;'Data Bank'!$AD313,"",IF(L$1&gt;'Data Bank'!$AT313,"",IF(AND('Data Bank'!$AC313&lt;100,TODAY()&gt;'Data Bank'!$AT313),1,IF('Data Bank'!$AC313=100,3,IF('Data Bank'!$AC313=0,0,2)))))</f>
        <v/>
      </c>
      <c r="M258" s="177" t="str">
        <f ca="1">IF(M$1&lt;'Data Bank'!$AD313,"",IF(M$1&gt;'Data Bank'!$AT313,"",IF(AND('Data Bank'!$AC313&lt;100,TODAY()&gt;'Data Bank'!$AT313),1,IF('Data Bank'!$AC313=100,3,IF('Data Bank'!$AC313=0,0,2)))))</f>
        <v/>
      </c>
      <c r="N258" s="177" t="str">
        <f ca="1">IF(N$1&lt;'Data Bank'!$AD313,"",IF(N$1&gt;'Data Bank'!$AT313,"",IF(AND('Data Bank'!$AC313&lt;100,TODAY()&gt;'Data Bank'!$AT313),1,IF('Data Bank'!$AC313=100,3,IF('Data Bank'!$AC313=0,0,2)))))</f>
        <v/>
      </c>
      <c r="O258" s="177" t="str">
        <f ca="1">IF(O$1&lt;'Data Bank'!$AD313,"",IF(O$1&gt;'Data Bank'!$AT313,"",IF(AND('Data Bank'!$AC313&lt;100,TODAY()&gt;'Data Bank'!$AT313),1,IF('Data Bank'!$AC313=100,3,IF('Data Bank'!$AC313=0,0,2)))))</f>
        <v/>
      </c>
      <c r="P258" s="177" t="str">
        <f ca="1">IF(P$1&lt;'Data Bank'!$AD313,"",IF(P$1&gt;'Data Bank'!$AT313,"",IF(AND('Data Bank'!$AC313&lt;100,TODAY()&gt;'Data Bank'!$AT313),1,IF('Data Bank'!$AC313=100,3,IF('Data Bank'!$AC313=0,0,2)))))</f>
        <v/>
      </c>
      <c r="Q258" s="177" t="str">
        <f ca="1">IF(Q$1&lt;'Data Bank'!$AD313,"",IF(Q$1&gt;'Data Bank'!$AT313,"",IF(AND('Data Bank'!$AC313&lt;100,TODAY()&gt;'Data Bank'!$AT313),1,IF('Data Bank'!$AC313=100,3,IF('Data Bank'!$AC313=0,0,2)))))</f>
        <v/>
      </c>
      <c r="R258" s="177" t="str">
        <f ca="1">IF(R$1&lt;'Data Bank'!$AD313,"",IF(R$1&gt;'Data Bank'!$AT313,"",IF(AND('Data Bank'!$AC313&lt;100,TODAY()&gt;'Data Bank'!$AT313),1,IF('Data Bank'!$AC313=100,3,IF('Data Bank'!$AC313=0,0,2)))))</f>
        <v/>
      </c>
    </row>
    <row r="259" spans="1:18">
      <c r="A259" s="115" t="str">
        <f>'Data Bank'!E314</f>
        <v>Defence Housing</v>
      </c>
      <c r="B259" s="178">
        <f ca="1">IF(B$1&lt;'Data Bank'!$AD314,"",IF(B$1&gt;'Data Bank'!$AT314,"",IF(AND('Data Bank'!$AC314&lt;100,TODAY()&gt;'Data Bank'!$AT314),1,IF('Data Bank'!$AC314=100,3,IF('Data Bank'!$AC314=0,0,2)))))</f>
        <v>2</v>
      </c>
      <c r="C259" s="178">
        <f ca="1">IF(C$1&lt;'Data Bank'!$AD314,"",IF(C$1&gt;'Data Bank'!$AT314,"",IF(AND('Data Bank'!$AC314&lt;100,TODAY()&gt;'Data Bank'!$AT314),1,IF('Data Bank'!$AC314=100,3,IF('Data Bank'!$AC314=0,0,2)))))</f>
        <v>2</v>
      </c>
      <c r="D259" s="178">
        <f ca="1">IF(D$1&lt;'Data Bank'!$AD314,"",IF(D$1&gt;'Data Bank'!$AT314,"",IF(AND('Data Bank'!$AC314&lt;100,TODAY()&gt;'Data Bank'!$AT314),1,IF('Data Bank'!$AC314=100,3,IF('Data Bank'!$AC314=0,0,2)))))</f>
        <v>2</v>
      </c>
      <c r="E259" s="178">
        <f ca="1">IF(E$1&lt;'Data Bank'!$AD314,"",IF(E$1&gt;'Data Bank'!$AT314,"",IF(AND('Data Bank'!$AC314&lt;100,TODAY()&gt;'Data Bank'!$AT314),1,IF('Data Bank'!$AC314=100,3,IF('Data Bank'!$AC314=0,0,2)))))</f>
        <v>2</v>
      </c>
      <c r="F259" s="178">
        <f ca="1">IF(F$1&lt;'Data Bank'!$AD314,"",IF(F$1&gt;'Data Bank'!$AT314,"",IF(AND('Data Bank'!$AC314&lt;100,TODAY()&gt;'Data Bank'!$AT314),1,IF('Data Bank'!$AC314=100,3,IF('Data Bank'!$AC314=0,0,2)))))</f>
        <v>2</v>
      </c>
      <c r="G259" s="178">
        <f ca="1">IF(G$1&lt;'Data Bank'!$AD314,"",IF(G$1&gt;'Data Bank'!$AT314,"",IF(AND('Data Bank'!$AC314&lt;100,TODAY()&gt;'Data Bank'!$AT314),1,IF('Data Bank'!$AC314=100,3,IF('Data Bank'!$AC314=0,0,2)))))</f>
        <v>2</v>
      </c>
      <c r="H259" s="178">
        <f ca="1">IF(H$1&lt;'Data Bank'!$AD314,"",IF(H$1&gt;'Data Bank'!$AT314,"",IF(AND('Data Bank'!$AC314&lt;100,TODAY()&gt;'Data Bank'!$AT314),1,IF('Data Bank'!$AC314=100,3,IF('Data Bank'!$AC314=0,0,2)))))</f>
        <v>2</v>
      </c>
      <c r="I259" s="178">
        <f ca="1">IF(I$1&lt;'Data Bank'!$AD314,"",IF(I$1&gt;'Data Bank'!$AT314,"",IF(AND('Data Bank'!$AC314&lt;100,TODAY()&gt;'Data Bank'!$AT314),1,IF('Data Bank'!$AC314=100,3,IF('Data Bank'!$AC314=0,0,2)))))</f>
        <v>2</v>
      </c>
      <c r="J259" s="177">
        <f ca="1">IF(J$1&lt;'Data Bank'!$AD314,"",IF(J$1&gt;'Data Bank'!$AT314,"",IF(AND('Data Bank'!$AC314&lt;100,TODAY()&gt;'Data Bank'!$AT314),1,IF('Data Bank'!$AC314=100,3,IF('Data Bank'!$AC314=0,0,2)))))</f>
        <v>2</v>
      </c>
      <c r="K259" s="177">
        <f ca="1">IF(K$1&lt;'Data Bank'!$AD314,"",IF(K$1&gt;'Data Bank'!$AT314,"",IF(AND('Data Bank'!$AC314&lt;100,TODAY()&gt;'Data Bank'!$AT314),1,IF('Data Bank'!$AC314=100,3,IF('Data Bank'!$AC314=0,0,2)))))</f>
        <v>2</v>
      </c>
      <c r="L259" s="177">
        <f ca="1">IF(L$1&lt;'Data Bank'!$AD314,"",IF(L$1&gt;'Data Bank'!$AT314,"",IF(AND('Data Bank'!$AC314&lt;100,TODAY()&gt;'Data Bank'!$AT314),1,IF('Data Bank'!$AC314=100,3,IF('Data Bank'!$AC314=0,0,2)))))</f>
        <v>2</v>
      </c>
      <c r="M259" s="177">
        <f ca="1">IF(M$1&lt;'Data Bank'!$AD314,"",IF(M$1&gt;'Data Bank'!$AT314,"",IF(AND('Data Bank'!$AC314&lt;100,TODAY()&gt;'Data Bank'!$AT314),1,IF('Data Bank'!$AC314=100,3,IF('Data Bank'!$AC314=0,0,2)))))</f>
        <v>2</v>
      </c>
      <c r="N259" s="177">
        <f ca="1">IF(N$1&lt;'Data Bank'!$AD314,"",IF(N$1&gt;'Data Bank'!$AT314,"",IF(AND('Data Bank'!$AC314&lt;100,TODAY()&gt;'Data Bank'!$AT314),1,IF('Data Bank'!$AC314=100,3,IF('Data Bank'!$AC314=0,0,2)))))</f>
        <v>2</v>
      </c>
      <c r="O259" s="177">
        <f ca="1">IF(O$1&lt;'Data Bank'!$AD314,"",IF(O$1&gt;'Data Bank'!$AT314,"",IF(AND('Data Bank'!$AC314&lt;100,TODAY()&gt;'Data Bank'!$AT314),1,IF('Data Bank'!$AC314=100,3,IF('Data Bank'!$AC314=0,0,2)))))</f>
        <v>2</v>
      </c>
      <c r="P259" s="177">
        <f ca="1">IF(P$1&lt;'Data Bank'!$AD314,"",IF(P$1&gt;'Data Bank'!$AT314,"",IF(AND('Data Bank'!$AC314&lt;100,TODAY()&gt;'Data Bank'!$AT314),1,IF('Data Bank'!$AC314=100,3,IF('Data Bank'!$AC314=0,0,2)))))</f>
        <v>2</v>
      </c>
      <c r="Q259" s="177">
        <f ca="1">IF(Q$1&lt;'Data Bank'!$AD314,"",IF(Q$1&gt;'Data Bank'!$AT314,"",IF(AND('Data Bank'!$AC314&lt;100,TODAY()&gt;'Data Bank'!$AT314),1,IF('Data Bank'!$AC314=100,3,IF('Data Bank'!$AC314=0,0,2)))))</f>
        <v>2</v>
      </c>
      <c r="R259" s="177">
        <f ca="1">IF(R$1&lt;'Data Bank'!$AD314,"",IF(R$1&gt;'Data Bank'!$AT314,"",IF(AND('Data Bank'!$AC314&lt;100,TODAY()&gt;'Data Bank'!$AT314),1,IF('Data Bank'!$AC314=100,3,IF('Data Bank'!$AC314=0,0,2)))))</f>
        <v>2</v>
      </c>
    </row>
    <row r="260" spans="1:18">
      <c r="A260" s="115" t="str">
        <f>'Data Bank'!E315</f>
        <v>Defence Housing Society</v>
      </c>
      <c r="B260" s="178">
        <f ca="1">IF(B$1&lt;'Data Bank'!$AD315,"",IF(B$1&gt;'Data Bank'!$AT315,"",IF(AND('Data Bank'!$AC315&lt;100,TODAY()&gt;'Data Bank'!$AT315),1,IF('Data Bank'!$AC315=100,3,IF('Data Bank'!$AC315=0,0,2)))))</f>
        <v>0</v>
      </c>
      <c r="C260" s="178">
        <f ca="1">IF(C$1&lt;'Data Bank'!$AD315,"",IF(C$1&gt;'Data Bank'!$AT315,"",IF(AND('Data Bank'!$AC315&lt;100,TODAY()&gt;'Data Bank'!$AT315),1,IF('Data Bank'!$AC315=100,3,IF('Data Bank'!$AC315=0,0,2)))))</f>
        <v>0</v>
      </c>
      <c r="D260" s="178">
        <f ca="1">IF(D$1&lt;'Data Bank'!$AD315,"",IF(D$1&gt;'Data Bank'!$AT315,"",IF(AND('Data Bank'!$AC315&lt;100,TODAY()&gt;'Data Bank'!$AT315),1,IF('Data Bank'!$AC315=100,3,IF('Data Bank'!$AC315=0,0,2)))))</f>
        <v>0</v>
      </c>
      <c r="E260" s="178">
        <f ca="1">IF(E$1&lt;'Data Bank'!$AD315,"",IF(E$1&gt;'Data Bank'!$AT315,"",IF(AND('Data Bank'!$AC315&lt;100,TODAY()&gt;'Data Bank'!$AT315),1,IF('Data Bank'!$AC315=100,3,IF('Data Bank'!$AC315=0,0,2)))))</f>
        <v>0</v>
      </c>
      <c r="F260" s="178">
        <f ca="1">IF(F$1&lt;'Data Bank'!$AD315,"",IF(F$1&gt;'Data Bank'!$AT315,"",IF(AND('Data Bank'!$AC315&lt;100,TODAY()&gt;'Data Bank'!$AT315),1,IF('Data Bank'!$AC315=100,3,IF('Data Bank'!$AC315=0,0,2)))))</f>
        <v>0</v>
      </c>
      <c r="G260" s="178">
        <f ca="1">IF(G$1&lt;'Data Bank'!$AD315,"",IF(G$1&gt;'Data Bank'!$AT315,"",IF(AND('Data Bank'!$AC315&lt;100,TODAY()&gt;'Data Bank'!$AT315),1,IF('Data Bank'!$AC315=100,3,IF('Data Bank'!$AC315=0,0,2)))))</f>
        <v>0</v>
      </c>
      <c r="H260" s="178">
        <f ca="1">IF(H$1&lt;'Data Bank'!$AD315,"",IF(H$1&gt;'Data Bank'!$AT315,"",IF(AND('Data Bank'!$AC315&lt;100,TODAY()&gt;'Data Bank'!$AT315),1,IF('Data Bank'!$AC315=100,3,IF('Data Bank'!$AC315=0,0,2)))))</f>
        <v>0</v>
      </c>
      <c r="I260" s="178">
        <f ca="1">IF(I$1&lt;'Data Bank'!$AD315,"",IF(I$1&gt;'Data Bank'!$AT315,"",IF(AND('Data Bank'!$AC315&lt;100,TODAY()&gt;'Data Bank'!$AT315),1,IF('Data Bank'!$AC315=100,3,IF('Data Bank'!$AC315=0,0,2)))))</f>
        <v>0</v>
      </c>
      <c r="J260" s="177">
        <f ca="1">IF(J$1&lt;'Data Bank'!$AD315,"",IF(J$1&gt;'Data Bank'!$AT315,"",IF(AND('Data Bank'!$AC315&lt;100,TODAY()&gt;'Data Bank'!$AT315),1,IF('Data Bank'!$AC315=100,3,IF('Data Bank'!$AC315=0,0,2)))))</f>
        <v>0</v>
      </c>
      <c r="K260" s="177">
        <f ca="1">IF(K$1&lt;'Data Bank'!$AD315,"",IF(K$1&gt;'Data Bank'!$AT315,"",IF(AND('Data Bank'!$AC315&lt;100,TODAY()&gt;'Data Bank'!$AT315),1,IF('Data Bank'!$AC315=100,3,IF('Data Bank'!$AC315=0,0,2)))))</f>
        <v>0</v>
      </c>
      <c r="L260" s="177">
        <f ca="1">IF(L$1&lt;'Data Bank'!$AD315,"",IF(L$1&gt;'Data Bank'!$AT315,"",IF(AND('Data Bank'!$AC315&lt;100,TODAY()&gt;'Data Bank'!$AT315),1,IF('Data Bank'!$AC315=100,3,IF('Data Bank'!$AC315=0,0,2)))))</f>
        <v>0</v>
      </c>
      <c r="M260" s="177">
        <f ca="1">IF(M$1&lt;'Data Bank'!$AD315,"",IF(M$1&gt;'Data Bank'!$AT315,"",IF(AND('Data Bank'!$AC315&lt;100,TODAY()&gt;'Data Bank'!$AT315),1,IF('Data Bank'!$AC315=100,3,IF('Data Bank'!$AC315=0,0,2)))))</f>
        <v>0</v>
      </c>
      <c r="N260" s="177">
        <f ca="1">IF(N$1&lt;'Data Bank'!$AD315,"",IF(N$1&gt;'Data Bank'!$AT315,"",IF(AND('Data Bank'!$AC315&lt;100,TODAY()&gt;'Data Bank'!$AT315),1,IF('Data Bank'!$AC315=100,3,IF('Data Bank'!$AC315=0,0,2)))))</f>
        <v>0</v>
      </c>
      <c r="O260" s="177">
        <f ca="1">IF(O$1&lt;'Data Bank'!$AD315,"",IF(O$1&gt;'Data Bank'!$AT315,"",IF(AND('Data Bank'!$AC315&lt;100,TODAY()&gt;'Data Bank'!$AT315),1,IF('Data Bank'!$AC315=100,3,IF('Data Bank'!$AC315=0,0,2)))))</f>
        <v>0</v>
      </c>
      <c r="P260" s="177">
        <f ca="1">IF(P$1&lt;'Data Bank'!$AD315,"",IF(P$1&gt;'Data Bank'!$AT315,"",IF(AND('Data Bank'!$AC315&lt;100,TODAY()&gt;'Data Bank'!$AT315),1,IF('Data Bank'!$AC315=100,3,IF('Data Bank'!$AC315=0,0,2)))))</f>
        <v>0</v>
      </c>
      <c r="Q260" s="177">
        <f ca="1">IF(Q$1&lt;'Data Bank'!$AD315,"",IF(Q$1&gt;'Data Bank'!$AT315,"",IF(AND('Data Bank'!$AC315&lt;100,TODAY()&gt;'Data Bank'!$AT315),1,IF('Data Bank'!$AC315=100,3,IF('Data Bank'!$AC315=0,0,2)))))</f>
        <v>0</v>
      </c>
      <c r="R260" s="177">
        <f ca="1">IF(R$1&lt;'Data Bank'!$AD315,"",IF(R$1&gt;'Data Bank'!$AT315,"",IF(AND('Data Bank'!$AC315&lt;100,TODAY()&gt;'Data Bank'!$AT315),1,IF('Data Bank'!$AC315=100,3,IF('Data Bank'!$AC315=0,0,2)))))</f>
        <v>0</v>
      </c>
    </row>
    <row r="261" spans="1:18">
      <c r="A261" s="115" t="str">
        <f>'Data Bank'!E318</f>
        <v>Derai P2</v>
      </c>
      <c r="B261" s="178">
        <f ca="1">IF(B$1&lt;'Data Bank'!$AD318,"",IF(B$1&gt;'Data Bank'!$AT318,"",IF(AND('Data Bank'!$AC318&lt;100,TODAY()&gt;'Data Bank'!$AT318),1,IF('Data Bank'!$AC318=100,3,IF('Data Bank'!$AC318=0,0,2)))))</f>
        <v>2</v>
      </c>
      <c r="C261" s="178">
        <f ca="1">IF(C$1&lt;'Data Bank'!$AD318,"",IF(C$1&gt;'Data Bank'!$AT318,"",IF(AND('Data Bank'!$AC318&lt;100,TODAY()&gt;'Data Bank'!$AT318),1,IF('Data Bank'!$AC318=100,3,IF('Data Bank'!$AC318=0,0,2)))))</f>
        <v>2</v>
      </c>
      <c r="D261" s="178">
        <f ca="1">IF(D$1&lt;'Data Bank'!$AD318,"",IF(D$1&gt;'Data Bank'!$AT318,"",IF(AND('Data Bank'!$AC318&lt;100,TODAY()&gt;'Data Bank'!$AT318),1,IF('Data Bank'!$AC318=100,3,IF('Data Bank'!$AC318=0,0,2)))))</f>
        <v>2</v>
      </c>
      <c r="E261" s="178">
        <f ca="1">IF(E$1&lt;'Data Bank'!$AD318,"",IF(E$1&gt;'Data Bank'!$AT318,"",IF(AND('Data Bank'!$AC318&lt;100,TODAY()&gt;'Data Bank'!$AT318),1,IF('Data Bank'!$AC318=100,3,IF('Data Bank'!$AC318=0,0,2)))))</f>
        <v>2</v>
      </c>
      <c r="F261" s="178">
        <f ca="1">IF(F$1&lt;'Data Bank'!$AD318,"",IF(F$1&gt;'Data Bank'!$AT318,"",IF(AND('Data Bank'!$AC318&lt;100,TODAY()&gt;'Data Bank'!$AT318),1,IF('Data Bank'!$AC318=100,3,IF('Data Bank'!$AC318=0,0,2)))))</f>
        <v>2</v>
      </c>
      <c r="G261" s="178">
        <f ca="1">IF(G$1&lt;'Data Bank'!$AD318,"",IF(G$1&gt;'Data Bank'!$AT318,"",IF(AND('Data Bank'!$AC318&lt;100,TODAY()&gt;'Data Bank'!$AT318),1,IF('Data Bank'!$AC318=100,3,IF('Data Bank'!$AC318=0,0,2)))))</f>
        <v>2</v>
      </c>
      <c r="H261" s="178">
        <f ca="1">IF(H$1&lt;'Data Bank'!$AD318,"",IF(H$1&gt;'Data Bank'!$AT318,"",IF(AND('Data Bank'!$AC318&lt;100,TODAY()&gt;'Data Bank'!$AT318),1,IF('Data Bank'!$AC318=100,3,IF('Data Bank'!$AC318=0,0,2)))))</f>
        <v>2</v>
      </c>
      <c r="I261" s="178">
        <f ca="1">IF(I$1&lt;'Data Bank'!$AD318,"",IF(I$1&gt;'Data Bank'!$AT318,"",IF(AND('Data Bank'!$AC318&lt;100,TODAY()&gt;'Data Bank'!$AT318),1,IF('Data Bank'!$AC318=100,3,IF('Data Bank'!$AC318=0,0,2)))))</f>
        <v>2</v>
      </c>
      <c r="J261" s="177">
        <f ca="1">IF(J$1&lt;'Data Bank'!$AD318,"",IF(J$1&gt;'Data Bank'!$AT318,"",IF(AND('Data Bank'!$AC318&lt;100,TODAY()&gt;'Data Bank'!$AT318),1,IF('Data Bank'!$AC318=100,3,IF('Data Bank'!$AC318=0,0,2)))))</f>
        <v>2</v>
      </c>
      <c r="K261" s="177">
        <f ca="1">IF(K$1&lt;'Data Bank'!$AD318,"",IF(K$1&gt;'Data Bank'!$AT318,"",IF(AND('Data Bank'!$AC318&lt;100,TODAY()&gt;'Data Bank'!$AT318),1,IF('Data Bank'!$AC318=100,3,IF('Data Bank'!$AC318=0,0,2)))))</f>
        <v>2</v>
      </c>
      <c r="L261" s="177">
        <f ca="1">IF(L$1&lt;'Data Bank'!$AD318,"",IF(L$1&gt;'Data Bank'!$AT318,"",IF(AND('Data Bank'!$AC318&lt;100,TODAY()&gt;'Data Bank'!$AT318),1,IF('Data Bank'!$AC318=100,3,IF('Data Bank'!$AC318=0,0,2)))))</f>
        <v>2</v>
      </c>
      <c r="M261" s="177">
        <f ca="1">IF(M$1&lt;'Data Bank'!$AD318,"",IF(M$1&gt;'Data Bank'!$AT318,"",IF(AND('Data Bank'!$AC318&lt;100,TODAY()&gt;'Data Bank'!$AT318),1,IF('Data Bank'!$AC318=100,3,IF('Data Bank'!$AC318=0,0,2)))))</f>
        <v>2</v>
      </c>
      <c r="N261" s="177">
        <f ca="1">IF(N$1&lt;'Data Bank'!$AD318,"",IF(N$1&gt;'Data Bank'!$AT318,"",IF(AND('Data Bank'!$AC318&lt;100,TODAY()&gt;'Data Bank'!$AT318),1,IF('Data Bank'!$AC318=100,3,IF('Data Bank'!$AC318=0,0,2)))))</f>
        <v>2</v>
      </c>
      <c r="O261" s="177">
        <f ca="1">IF(O$1&lt;'Data Bank'!$AD318,"",IF(O$1&gt;'Data Bank'!$AT318,"",IF(AND('Data Bank'!$AC318&lt;100,TODAY()&gt;'Data Bank'!$AT318),1,IF('Data Bank'!$AC318=100,3,IF('Data Bank'!$AC318=0,0,2)))))</f>
        <v>2</v>
      </c>
      <c r="P261" s="177">
        <f ca="1">IF(P$1&lt;'Data Bank'!$AD318,"",IF(P$1&gt;'Data Bank'!$AT318,"",IF(AND('Data Bank'!$AC318&lt;100,TODAY()&gt;'Data Bank'!$AT318),1,IF('Data Bank'!$AC318=100,3,IF('Data Bank'!$AC318=0,0,2)))))</f>
        <v>2</v>
      </c>
      <c r="Q261" s="177">
        <f ca="1">IF(Q$1&lt;'Data Bank'!$AD318,"",IF(Q$1&gt;'Data Bank'!$AT318,"",IF(AND('Data Bank'!$AC318&lt;100,TODAY()&gt;'Data Bank'!$AT318),1,IF('Data Bank'!$AC318=100,3,IF('Data Bank'!$AC318=0,0,2)))))</f>
        <v>2</v>
      </c>
      <c r="R261" s="177">
        <f ca="1">IF(R$1&lt;'Data Bank'!$AD318,"",IF(R$1&gt;'Data Bank'!$AT318,"",IF(AND('Data Bank'!$AC318&lt;100,TODAY()&gt;'Data Bank'!$AT318),1,IF('Data Bank'!$AC318=100,3,IF('Data Bank'!$AC318=0,0,2)))))</f>
        <v>2</v>
      </c>
    </row>
    <row r="262" spans="1:18">
      <c r="A262" s="115" t="str">
        <f>'Data Bank'!E320</f>
        <v>Dewan ka Bagh</v>
      </c>
      <c r="B262" s="178">
        <f ca="1">IF(B$1&lt;'Data Bank'!$AD320,"",IF(B$1&gt;'Data Bank'!$AT320,"",IF(AND('Data Bank'!$AC320&lt;100,TODAY()&gt;'Data Bank'!$AT320),1,IF('Data Bank'!$AC320=100,3,IF('Data Bank'!$AC320=0,0,2)))))</f>
        <v>2</v>
      </c>
      <c r="C262" s="178">
        <f ca="1">IF(C$1&lt;'Data Bank'!$AD320,"",IF(C$1&gt;'Data Bank'!$AT320,"",IF(AND('Data Bank'!$AC320&lt;100,TODAY()&gt;'Data Bank'!$AT320),1,IF('Data Bank'!$AC320=100,3,IF('Data Bank'!$AC320=0,0,2)))))</f>
        <v>2</v>
      </c>
      <c r="D262" s="178">
        <f ca="1">IF(D$1&lt;'Data Bank'!$AD320,"",IF(D$1&gt;'Data Bank'!$AT320,"",IF(AND('Data Bank'!$AC320&lt;100,TODAY()&gt;'Data Bank'!$AT320),1,IF('Data Bank'!$AC320=100,3,IF('Data Bank'!$AC320=0,0,2)))))</f>
        <v>2</v>
      </c>
      <c r="E262" s="178">
        <f ca="1">IF(E$1&lt;'Data Bank'!$AD320,"",IF(E$1&gt;'Data Bank'!$AT320,"",IF(AND('Data Bank'!$AC320&lt;100,TODAY()&gt;'Data Bank'!$AT320),1,IF('Data Bank'!$AC320=100,3,IF('Data Bank'!$AC320=0,0,2)))))</f>
        <v>2</v>
      </c>
      <c r="F262" s="178">
        <f ca="1">IF(F$1&lt;'Data Bank'!$AD320,"",IF(F$1&gt;'Data Bank'!$AT320,"",IF(AND('Data Bank'!$AC320&lt;100,TODAY()&gt;'Data Bank'!$AT320),1,IF('Data Bank'!$AC320=100,3,IF('Data Bank'!$AC320=0,0,2)))))</f>
        <v>2</v>
      </c>
      <c r="G262" s="178">
        <f ca="1">IF(G$1&lt;'Data Bank'!$AD320,"",IF(G$1&gt;'Data Bank'!$AT320,"",IF(AND('Data Bank'!$AC320&lt;100,TODAY()&gt;'Data Bank'!$AT320),1,IF('Data Bank'!$AC320=100,3,IF('Data Bank'!$AC320=0,0,2)))))</f>
        <v>2</v>
      </c>
      <c r="H262" s="178">
        <f ca="1">IF(H$1&lt;'Data Bank'!$AD320,"",IF(H$1&gt;'Data Bank'!$AT320,"",IF(AND('Data Bank'!$AC320&lt;100,TODAY()&gt;'Data Bank'!$AT320),1,IF('Data Bank'!$AC320=100,3,IF('Data Bank'!$AC320=0,0,2)))))</f>
        <v>2</v>
      </c>
      <c r="I262" s="178">
        <f ca="1">IF(I$1&lt;'Data Bank'!$AD320,"",IF(I$1&gt;'Data Bank'!$AT320,"",IF(AND('Data Bank'!$AC320&lt;100,TODAY()&gt;'Data Bank'!$AT320),1,IF('Data Bank'!$AC320=100,3,IF('Data Bank'!$AC320=0,0,2)))))</f>
        <v>2</v>
      </c>
      <c r="J262" s="177">
        <f ca="1">IF(J$1&lt;'Data Bank'!$AD320,"",IF(J$1&gt;'Data Bank'!$AT320,"",IF(AND('Data Bank'!$AC320&lt;100,TODAY()&gt;'Data Bank'!$AT320),1,IF('Data Bank'!$AC320=100,3,IF('Data Bank'!$AC320=0,0,2)))))</f>
        <v>2</v>
      </c>
      <c r="K262" s="177">
        <f ca="1">IF(K$1&lt;'Data Bank'!$AD320,"",IF(K$1&gt;'Data Bank'!$AT320,"",IF(AND('Data Bank'!$AC320&lt;100,TODAY()&gt;'Data Bank'!$AT320),1,IF('Data Bank'!$AC320=100,3,IF('Data Bank'!$AC320=0,0,2)))))</f>
        <v>2</v>
      </c>
      <c r="L262" s="177">
        <f ca="1">IF(L$1&lt;'Data Bank'!$AD320,"",IF(L$1&gt;'Data Bank'!$AT320,"",IF(AND('Data Bank'!$AC320&lt;100,TODAY()&gt;'Data Bank'!$AT320),1,IF('Data Bank'!$AC320=100,3,IF('Data Bank'!$AC320=0,0,2)))))</f>
        <v>2</v>
      </c>
      <c r="M262" s="177">
        <f ca="1">IF(M$1&lt;'Data Bank'!$AD320,"",IF(M$1&gt;'Data Bank'!$AT320,"",IF(AND('Data Bank'!$AC320&lt;100,TODAY()&gt;'Data Bank'!$AT320),1,IF('Data Bank'!$AC320=100,3,IF('Data Bank'!$AC320=0,0,2)))))</f>
        <v>2</v>
      </c>
      <c r="N262" s="177">
        <f ca="1">IF(N$1&lt;'Data Bank'!$AD320,"",IF(N$1&gt;'Data Bank'!$AT320,"",IF(AND('Data Bank'!$AC320&lt;100,TODAY()&gt;'Data Bank'!$AT320),1,IF('Data Bank'!$AC320=100,3,IF('Data Bank'!$AC320=0,0,2)))))</f>
        <v>2</v>
      </c>
      <c r="O262" s="177">
        <f ca="1">IF(O$1&lt;'Data Bank'!$AD320,"",IF(O$1&gt;'Data Bank'!$AT320,"",IF(AND('Data Bank'!$AC320&lt;100,TODAY()&gt;'Data Bank'!$AT320),1,IF('Data Bank'!$AC320=100,3,IF('Data Bank'!$AC320=0,0,2)))))</f>
        <v>2</v>
      </c>
      <c r="P262" s="177">
        <f ca="1">IF(P$1&lt;'Data Bank'!$AD320,"",IF(P$1&gt;'Data Bank'!$AT320,"",IF(AND('Data Bank'!$AC320&lt;100,TODAY()&gt;'Data Bank'!$AT320),1,IF('Data Bank'!$AC320=100,3,IF('Data Bank'!$AC320=0,0,2)))))</f>
        <v>2</v>
      </c>
      <c r="Q262" s="177">
        <f ca="1">IF(Q$1&lt;'Data Bank'!$AD320,"",IF(Q$1&gt;'Data Bank'!$AT320,"",IF(AND('Data Bank'!$AC320&lt;100,TODAY()&gt;'Data Bank'!$AT320),1,IF('Data Bank'!$AC320=100,3,IF('Data Bank'!$AC320=0,0,2)))))</f>
        <v>2</v>
      </c>
      <c r="R262" s="177">
        <f ca="1">IF(R$1&lt;'Data Bank'!$AD320,"",IF(R$1&gt;'Data Bank'!$AT320,"",IF(AND('Data Bank'!$AC320&lt;100,TODAY()&gt;'Data Bank'!$AT320),1,IF('Data Bank'!$AC320=100,3,IF('Data Bank'!$AC320=0,0,2)))))</f>
        <v>2</v>
      </c>
    </row>
    <row r="263" spans="1:18">
      <c r="A263" s="115" t="str">
        <f>'Data Bank'!E321</f>
        <v>DHA PH-4 KK</v>
      </c>
      <c r="B263" s="178">
        <f ca="1">IF(B$1&lt;'Data Bank'!$AD321,"",IF(B$1&gt;'Data Bank'!$AT321,"",IF(AND('Data Bank'!$AC321&lt;100,TODAY()&gt;'Data Bank'!$AT321),1,IF('Data Bank'!$AC321=100,3,IF('Data Bank'!$AC321=0,0,2)))))</f>
        <v>0</v>
      </c>
      <c r="C263" s="178">
        <f ca="1">IF(C$1&lt;'Data Bank'!$AD321,"",IF(C$1&gt;'Data Bank'!$AT321,"",IF(AND('Data Bank'!$AC321&lt;100,TODAY()&gt;'Data Bank'!$AT321),1,IF('Data Bank'!$AC321=100,3,IF('Data Bank'!$AC321=0,0,2)))))</f>
        <v>0</v>
      </c>
      <c r="D263" s="178">
        <f ca="1">IF(D$1&lt;'Data Bank'!$AD321,"",IF(D$1&gt;'Data Bank'!$AT321,"",IF(AND('Data Bank'!$AC321&lt;100,TODAY()&gt;'Data Bank'!$AT321),1,IF('Data Bank'!$AC321=100,3,IF('Data Bank'!$AC321=0,0,2)))))</f>
        <v>0</v>
      </c>
      <c r="E263" s="178">
        <f ca="1">IF(E$1&lt;'Data Bank'!$AD321,"",IF(E$1&gt;'Data Bank'!$AT321,"",IF(AND('Data Bank'!$AC321&lt;100,TODAY()&gt;'Data Bank'!$AT321),1,IF('Data Bank'!$AC321=100,3,IF('Data Bank'!$AC321=0,0,2)))))</f>
        <v>0</v>
      </c>
      <c r="F263" s="178" t="str">
        <f ca="1">IF(F$1&lt;'Data Bank'!$AD321,"",IF(F$1&gt;'Data Bank'!$AT321,"",IF(AND('Data Bank'!$AC321&lt;100,TODAY()&gt;'Data Bank'!$AT321),1,IF('Data Bank'!$AC321=100,3,IF('Data Bank'!$AC321=0,0,2)))))</f>
        <v/>
      </c>
      <c r="G263" s="178" t="str">
        <f ca="1">IF(G$1&lt;'Data Bank'!$AD321,"",IF(G$1&gt;'Data Bank'!$AT321,"",IF(AND('Data Bank'!$AC321&lt;100,TODAY()&gt;'Data Bank'!$AT321),1,IF('Data Bank'!$AC321=100,3,IF('Data Bank'!$AC321=0,0,2)))))</f>
        <v/>
      </c>
      <c r="H263" s="178" t="str">
        <f ca="1">IF(H$1&lt;'Data Bank'!$AD321,"",IF(H$1&gt;'Data Bank'!$AT321,"",IF(AND('Data Bank'!$AC321&lt;100,TODAY()&gt;'Data Bank'!$AT321),1,IF('Data Bank'!$AC321=100,3,IF('Data Bank'!$AC321=0,0,2)))))</f>
        <v/>
      </c>
      <c r="I263" s="178" t="str">
        <f ca="1">IF(I$1&lt;'Data Bank'!$AD321,"",IF(I$1&gt;'Data Bank'!$AT321,"",IF(AND('Data Bank'!$AC321&lt;100,TODAY()&gt;'Data Bank'!$AT321),1,IF('Data Bank'!$AC321=100,3,IF('Data Bank'!$AC321=0,0,2)))))</f>
        <v/>
      </c>
      <c r="J263" s="177" t="str">
        <f ca="1">IF(J$1&lt;'Data Bank'!$AD321,"",IF(J$1&gt;'Data Bank'!$AT321,"",IF(AND('Data Bank'!$AC321&lt;100,TODAY()&gt;'Data Bank'!$AT321),1,IF('Data Bank'!$AC321=100,3,IF('Data Bank'!$AC321=0,0,2)))))</f>
        <v/>
      </c>
      <c r="K263" s="177" t="str">
        <f ca="1">IF(K$1&lt;'Data Bank'!$AD321,"",IF(K$1&gt;'Data Bank'!$AT321,"",IF(AND('Data Bank'!$AC321&lt;100,TODAY()&gt;'Data Bank'!$AT321),1,IF('Data Bank'!$AC321=100,3,IF('Data Bank'!$AC321=0,0,2)))))</f>
        <v/>
      </c>
      <c r="L263" s="177" t="str">
        <f ca="1">IF(L$1&lt;'Data Bank'!$AD321,"",IF(L$1&gt;'Data Bank'!$AT321,"",IF(AND('Data Bank'!$AC321&lt;100,TODAY()&gt;'Data Bank'!$AT321),1,IF('Data Bank'!$AC321=100,3,IF('Data Bank'!$AC321=0,0,2)))))</f>
        <v/>
      </c>
      <c r="M263" s="177" t="str">
        <f ca="1">IF(M$1&lt;'Data Bank'!$AD321,"",IF(M$1&gt;'Data Bank'!$AT321,"",IF(AND('Data Bank'!$AC321&lt;100,TODAY()&gt;'Data Bank'!$AT321),1,IF('Data Bank'!$AC321=100,3,IF('Data Bank'!$AC321=0,0,2)))))</f>
        <v/>
      </c>
      <c r="N263" s="177" t="str">
        <f ca="1">IF(N$1&lt;'Data Bank'!$AD321,"",IF(N$1&gt;'Data Bank'!$AT321,"",IF(AND('Data Bank'!$AC321&lt;100,TODAY()&gt;'Data Bank'!$AT321),1,IF('Data Bank'!$AC321=100,3,IF('Data Bank'!$AC321=0,0,2)))))</f>
        <v/>
      </c>
      <c r="O263" s="177" t="str">
        <f ca="1">IF(O$1&lt;'Data Bank'!$AD321,"",IF(O$1&gt;'Data Bank'!$AT321,"",IF(AND('Data Bank'!$AC321&lt;100,TODAY()&gt;'Data Bank'!$AT321),1,IF('Data Bank'!$AC321=100,3,IF('Data Bank'!$AC321=0,0,2)))))</f>
        <v/>
      </c>
      <c r="P263" s="177" t="str">
        <f ca="1">IF(P$1&lt;'Data Bank'!$AD321,"",IF(P$1&gt;'Data Bank'!$AT321,"",IF(AND('Data Bank'!$AC321&lt;100,TODAY()&gt;'Data Bank'!$AT321),1,IF('Data Bank'!$AC321=100,3,IF('Data Bank'!$AC321=0,0,2)))))</f>
        <v/>
      </c>
      <c r="Q263" s="177" t="str">
        <f ca="1">IF(Q$1&lt;'Data Bank'!$AD321,"",IF(Q$1&gt;'Data Bank'!$AT321,"",IF(AND('Data Bank'!$AC321&lt;100,TODAY()&gt;'Data Bank'!$AT321),1,IF('Data Bank'!$AC321=100,3,IF('Data Bank'!$AC321=0,0,2)))))</f>
        <v/>
      </c>
      <c r="R263" s="177" t="str">
        <f ca="1">IF(R$1&lt;'Data Bank'!$AD321,"",IF(R$1&gt;'Data Bank'!$AT321,"",IF(AND('Data Bank'!$AC321&lt;100,TODAY()&gt;'Data Bank'!$AT321),1,IF('Data Bank'!$AC321=100,3,IF('Data Bank'!$AC321=0,0,2)))))</f>
        <v/>
      </c>
    </row>
    <row r="264" spans="1:18">
      <c r="A264" s="115" t="str">
        <f>'Data Bank'!E333</f>
        <v>Diamond Citi P2</v>
      </c>
      <c r="B264" s="178">
        <f ca="1">IF(B$1&lt;'Data Bank'!$AD333,"",IF(B$1&gt;'Data Bank'!$AT333,"",IF(AND('Data Bank'!$AC333&lt;100,TODAY()&gt;'Data Bank'!$AT333),1,IF('Data Bank'!$AC333=100,3,IF('Data Bank'!$AC333=0,0,2)))))</f>
        <v>2</v>
      </c>
      <c r="C264" s="178">
        <f ca="1">IF(C$1&lt;'Data Bank'!$AD333,"",IF(C$1&gt;'Data Bank'!$AT333,"",IF(AND('Data Bank'!$AC333&lt;100,TODAY()&gt;'Data Bank'!$AT333),1,IF('Data Bank'!$AC333=100,3,IF('Data Bank'!$AC333=0,0,2)))))</f>
        <v>2</v>
      </c>
      <c r="D264" s="178">
        <f ca="1">IF(D$1&lt;'Data Bank'!$AD333,"",IF(D$1&gt;'Data Bank'!$AT333,"",IF(AND('Data Bank'!$AC333&lt;100,TODAY()&gt;'Data Bank'!$AT333),1,IF('Data Bank'!$AC333=100,3,IF('Data Bank'!$AC333=0,0,2)))))</f>
        <v>2</v>
      </c>
      <c r="E264" s="178">
        <f ca="1">IF(E$1&lt;'Data Bank'!$AD333,"",IF(E$1&gt;'Data Bank'!$AT333,"",IF(AND('Data Bank'!$AC333&lt;100,TODAY()&gt;'Data Bank'!$AT333),1,IF('Data Bank'!$AC333=100,3,IF('Data Bank'!$AC333=0,0,2)))))</f>
        <v>2</v>
      </c>
      <c r="F264" s="178">
        <f ca="1">IF(F$1&lt;'Data Bank'!$AD333,"",IF(F$1&gt;'Data Bank'!$AT333,"",IF(AND('Data Bank'!$AC333&lt;100,TODAY()&gt;'Data Bank'!$AT333),1,IF('Data Bank'!$AC333=100,3,IF('Data Bank'!$AC333=0,0,2)))))</f>
        <v>2</v>
      </c>
      <c r="G264" s="178">
        <f ca="1">IF(G$1&lt;'Data Bank'!$AD333,"",IF(G$1&gt;'Data Bank'!$AT333,"",IF(AND('Data Bank'!$AC333&lt;100,TODAY()&gt;'Data Bank'!$AT333),1,IF('Data Bank'!$AC333=100,3,IF('Data Bank'!$AC333=0,0,2)))))</f>
        <v>2</v>
      </c>
      <c r="H264" s="178">
        <f ca="1">IF(H$1&lt;'Data Bank'!$AD333,"",IF(H$1&gt;'Data Bank'!$AT333,"",IF(AND('Data Bank'!$AC333&lt;100,TODAY()&gt;'Data Bank'!$AT333),1,IF('Data Bank'!$AC333=100,3,IF('Data Bank'!$AC333=0,0,2)))))</f>
        <v>2</v>
      </c>
      <c r="I264" s="178">
        <f ca="1">IF(I$1&lt;'Data Bank'!$AD333,"",IF(I$1&gt;'Data Bank'!$AT333,"",IF(AND('Data Bank'!$AC333&lt;100,TODAY()&gt;'Data Bank'!$AT333),1,IF('Data Bank'!$AC333=100,3,IF('Data Bank'!$AC333=0,0,2)))))</f>
        <v>2</v>
      </c>
      <c r="J264" s="177">
        <f ca="1">IF(J$1&lt;'Data Bank'!$AD333,"",IF(J$1&gt;'Data Bank'!$AT333,"",IF(AND('Data Bank'!$AC333&lt;100,TODAY()&gt;'Data Bank'!$AT333),1,IF('Data Bank'!$AC333=100,3,IF('Data Bank'!$AC333=0,0,2)))))</f>
        <v>2</v>
      </c>
      <c r="K264" s="177">
        <f ca="1">IF(K$1&lt;'Data Bank'!$AD333,"",IF(K$1&gt;'Data Bank'!$AT333,"",IF(AND('Data Bank'!$AC333&lt;100,TODAY()&gt;'Data Bank'!$AT333),1,IF('Data Bank'!$AC333=100,3,IF('Data Bank'!$AC333=0,0,2)))))</f>
        <v>2</v>
      </c>
      <c r="L264" s="177">
        <f ca="1">IF(L$1&lt;'Data Bank'!$AD333,"",IF(L$1&gt;'Data Bank'!$AT333,"",IF(AND('Data Bank'!$AC333&lt;100,TODAY()&gt;'Data Bank'!$AT333),1,IF('Data Bank'!$AC333=100,3,IF('Data Bank'!$AC333=0,0,2)))))</f>
        <v>2</v>
      </c>
      <c r="M264" s="177">
        <f ca="1">IF(M$1&lt;'Data Bank'!$AD333,"",IF(M$1&gt;'Data Bank'!$AT333,"",IF(AND('Data Bank'!$AC333&lt;100,TODAY()&gt;'Data Bank'!$AT333),1,IF('Data Bank'!$AC333=100,3,IF('Data Bank'!$AC333=0,0,2)))))</f>
        <v>2</v>
      </c>
      <c r="N264" s="177">
        <f ca="1">IF(N$1&lt;'Data Bank'!$AD333,"",IF(N$1&gt;'Data Bank'!$AT333,"",IF(AND('Data Bank'!$AC333&lt;100,TODAY()&gt;'Data Bank'!$AT333),1,IF('Data Bank'!$AC333=100,3,IF('Data Bank'!$AC333=0,0,2)))))</f>
        <v>2</v>
      </c>
      <c r="O264" s="177">
        <f ca="1">IF(O$1&lt;'Data Bank'!$AD333,"",IF(O$1&gt;'Data Bank'!$AT333,"",IF(AND('Data Bank'!$AC333&lt;100,TODAY()&gt;'Data Bank'!$AT333),1,IF('Data Bank'!$AC333=100,3,IF('Data Bank'!$AC333=0,0,2)))))</f>
        <v>2</v>
      </c>
      <c r="P264" s="177">
        <f ca="1">IF(P$1&lt;'Data Bank'!$AD333,"",IF(P$1&gt;'Data Bank'!$AT333,"",IF(AND('Data Bank'!$AC333&lt;100,TODAY()&gt;'Data Bank'!$AT333),1,IF('Data Bank'!$AC333=100,3,IF('Data Bank'!$AC333=0,0,2)))))</f>
        <v>2</v>
      </c>
      <c r="Q264" s="177">
        <f ca="1">IF(Q$1&lt;'Data Bank'!$AD333,"",IF(Q$1&gt;'Data Bank'!$AT333,"",IF(AND('Data Bank'!$AC333&lt;100,TODAY()&gt;'Data Bank'!$AT333),1,IF('Data Bank'!$AC333=100,3,IF('Data Bank'!$AC333=0,0,2)))))</f>
        <v>2</v>
      </c>
      <c r="R264" s="177">
        <f ca="1">IF(R$1&lt;'Data Bank'!$AD333,"",IF(R$1&gt;'Data Bank'!$AT333,"",IF(AND('Data Bank'!$AC333&lt;100,TODAY()&gt;'Data Bank'!$AT333),1,IF('Data Bank'!$AC333=100,3,IF('Data Bank'!$AC333=0,0,2)))))</f>
        <v>2</v>
      </c>
    </row>
    <row r="265" spans="1:18">
      <c r="A265" s="115" t="str">
        <f>'Data Bank'!E334</f>
        <v>Diamond City_Wasi Country Park</v>
      </c>
      <c r="B265" s="178">
        <f ca="1">IF(B$1&lt;'Data Bank'!$AD334,"",IF(B$1&gt;'Data Bank'!$AT334,"",IF(AND('Data Bank'!$AC334&lt;100,TODAY()&gt;'Data Bank'!$AT334),1,IF('Data Bank'!$AC334=100,3,IF('Data Bank'!$AC334=0,0,2)))))</f>
        <v>0</v>
      </c>
      <c r="C265" s="178">
        <f ca="1">IF(C$1&lt;'Data Bank'!$AD334,"",IF(C$1&gt;'Data Bank'!$AT334,"",IF(AND('Data Bank'!$AC334&lt;100,TODAY()&gt;'Data Bank'!$AT334),1,IF('Data Bank'!$AC334=100,3,IF('Data Bank'!$AC334=0,0,2)))))</f>
        <v>0</v>
      </c>
      <c r="D265" s="178">
        <f ca="1">IF(D$1&lt;'Data Bank'!$AD334,"",IF(D$1&gt;'Data Bank'!$AT334,"",IF(AND('Data Bank'!$AC334&lt;100,TODAY()&gt;'Data Bank'!$AT334),1,IF('Data Bank'!$AC334=100,3,IF('Data Bank'!$AC334=0,0,2)))))</f>
        <v>0</v>
      </c>
      <c r="E265" s="178">
        <f ca="1">IF(E$1&lt;'Data Bank'!$AD334,"",IF(E$1&gt;'Data Bank'!$AT334,"",IF(AND('Data Bank'!$AC334&lt;100,TODAY()&gt;'Data Bank'!$AT334),1,IF('Data Bank'!$AC334=100,3,IF('Data Bank'!$AC334=0,0,2)))))</f>
        <v>0</v>
      </c>
      <c r="F265" s="178">
        <f ca="1">IF(F$1&lt;'Data Bank'!$AD334,"",IF(F$1&gt;'Data Bank'!$AT334,"",IF(AND('Data Bank'!$AC334&lt;100,TODAY()&gt;'Data Bank'!$AT334),1,IF('Data Bank'!$AC334=100,3,IF('Data Bank'!$AC334=0,0,2)))))</f>
        <v>0</v>
      </c>
      <c r="G265" s="178" t="str">
        <f ca="1">IF(G$1&lt;'Data Bank'!$AD334,"",IF(G$1&gt;'Data Bank'!$AT334,"",IF(AND('Data Bank'!$AC334&lt;100,TODAY()&gt;'Data Bank'!$AT334),1,IF('Data Bank'!$AC334=100,3,IF('Data Bank'!$AC334=0,0,2)))))</f>
        <v/>
      </c>
      <c r="H265" s="178" t="str">
        <f ca="1">IF(H$1&lt;'Data Bank'!$AD334,"",IF(H$1&gt;'Data Bank'!$AT334,"",IF(AND('Data Bank'!$AC334&lt;100,TODAY()&gt;'Data Bank'!$AT334),1,IF('Data Bank'!$AC334=100,3,IF('Data Bank'!$AC334=0,0,2)))))</f>
        <v/>
      </c>
      <c r="I265" s="178" t="str">
        <f ca="1">IF(I$1&lt;'Data Bank'!$AD334,"",IF(I$1&gt;'Data Bank'!$AT334,"",IF(AND('Data Bank'!$AC334&lt;100,TODAY()&gt;'Data Bank'!$AT334),1,IF('Data Bank'!$AC334=100,3,IF('Data Bank'!$AC334=0,0,2)))))</f>
        <v/>
      </c>
      <c r="J265" s="177" t="str">
        <f ca="1">IF(J$1&lt;'Data Bank'!$AD334,"",IF(J$1&gt;'Data Bank'!$AT334,"",IF(AND('Data Bank'!$AC334&lt;100,TODAY()&gt;'Data Bank'!$AT334),1,IF('Data Bank'!$AC334=100,3,IF('Data Bank'!$AC334=0,0,2)))))</f>
        <v/>
      </c>
      <c r="K265" s="177" t="str">
        <f ca="1">IF(K$1&lt;'Data Bank'!$AD334,"",IF(K$1&gt;'Data Bank'!$AT334,"",IF(AND('Data Bank'!$AC334&lt;100,TODAY()&gt;'Data Bank'!$AT334),1,IF('Data Bank'!$AC334=100,3,IF('Data Bank'!$AC334=0,0,2)))))</f>
        <v/>
      </c>
      <c r="L265" s="177" t="str">
        <f ca="1">IF(L$1&lt;'Data Bank'!$AD334,"",IF(L$1&gt;'Data Bank'!$AT334,"",IF(AND('Data Bank'!$AC334&lt;100,TODAY()&gt;'Data Bank'!$AT334),1,IF('Data Bank'!$AC334=100,3,IF('Data Bank'!$AC334=0,0,2)))))</f>
        <v/>
      </c>
      <c r="M265" s="177" t="str">
        <f ca="1">IF(M$1&lt;'Data Bank'!$AD334,"",IF(M$1&gt;'Data Bank'!$AT334,"",IF(AND('Data Bank'!$AC334&lt;100,TODAY()&gt;'Data Bank'!$AT334),1,IF('Data Bank'!$AC334=100,3,IF('Data Bank'!$AC334=0,0,2)))))</f>
        <v/>
      </c>
      <c r="N265" s="177" t="str">
        <f ca="1">IF(N$1&lt;'Data Bank'!$AD334,"",IF(N$1&gt;'Data Bank'!$AT334,"",IF(AND('Data Bank'!$AC334&lt;100,TODAY()&gt;'Data Bank'!$AT334),1,IF('Data Bank'!$AC334=100,3,IF('Data Bank'!$AC334=0,0,2)))))</f>
        <v/>
      </c>
      <c r="O265" s="177" t="str">
        <f ca="1">IF(O$1&lt;'Data Bank'!$AD334,"",IF(O$1&gt;'Data Bank'!$AT334,"",IF(AND('Data Bank'!$AC334&lt;100,TODAY()&gt;'Data Bank'!$AT334),1,IF('Data Bank'!$AC334=100,3,IF('Data Bank'!$AC334=0,0,2)))))</f>
        <v/>
      </c>
      <c r="P265" s="177" t="str">
        <f ca="1">IF(P$1&lt;'Data Bank'!$AD334,"",IF(P$1&gt;'Data Bank'!$AT334,"",IF(AND('Data Bank'!$AC334&lt;100,TODAY()&gt;'Data Bank'!$AT334),1,IF('Data Bank'!$AC334=100,3,IF('Data Bank'!$AC334=0,0,2)))))</f>
        <v/>
      </c>
      <c r="Q265" s="177" t="str">
        <f ca="1">IF(Q$1&lt;'Data Bank'!$AD334,"",IF(Q$1&gt;'Data Bank'!$AT334,"",IF(AND('Data Bank'!$AC334&lt;100,TODAY()&gt;'Data Bank'!$AT334),1,IF('Data Bank'!$AC334=100,3,IF('Data Bank'!$AC334=0,0,2)))))</f>
        <v/>
      </c>
      <c r="R265" s="177" t="str">
        <f ca="1">IF(R$1&lt;'Data Bank'!$AD334,"",IF(R$1&gt;'Data Bank'!$AT334,"",IF(AND('Data Bank'!$AC334&lt;100,TODAY()&gt;'Data Bank'!$AT334),1,IF('Data Bank'!$AC334=100,3,IF('Data Bank'!$AC334=0,0,2)))))</f>
        <v/>
      </c>
    </row>
    <row r="266" spans="1:18">
      <c r="A266" s="115" t="str">
        <f>'Data Bank'!E339</f>
        <v>Dream Avenue</v>
      </c>
      <c r="B266" s="178">
        <f ca="1">IF(B$1&lt;'Data Bank'!$AD339,"",IF(B$1&gt;'Data Bank'!$AT339,"",IF(AND('Data Bank'!$AC339&lt;100,TODAY()&gt;'Data Bank'!$AT339),1,IF('Data Bank'!$AC339=100,3,IF('Data Bank'!$AC339=0,0,2)))))</f>
        <v>2</v>
      </c>
      <c r="C266" s="178">
        <f ca="1">IF(C$1&lt;'Data Bank'!$AD339,"",IF(C$1&gt;'Data Bank'!$AT339,"",IF(AND('Data Bank'!$AC339&lt;100,TODAY()&gt;'Data Bank'!$AT339),1,IF('Data Bank'!$AC339=100,3,IF('Data Bank'!$AC339=0,0,2)))))</f>
        <v>2</v>
      </c>
      <c r="D266" s="178">
        <f ca="1">IF(D$1&lt;'Data Bank'!$AD339,"",IF(D$1&gt;'Data Bank'!$AT339,"",IF(AND('Data Bank'!$AC339&lt;100,TODAY()&gt;'Data Bank'!$AT339),1,IF('Data Bank'!$AC339=100,3,IF('Data Bank'!$AC339=0,0,2)))))</f>
        <v>2</v>
      </c>
      <c r="E266" s="178">
        <f ca="1">IF(E$1&lt;'Data Bank'!$AD339,"",IF(E$1&gt;'Data Bank'!$AT339,"",IF(AND('Data Bank'!$AC339&lt;100,TODAY()&gt;'Data Bank'!$AT339),1,IF('Data Bank'!$AC339=100,3,IF('Data Bank'!$AC339=0,0,2)))))</f>
        <v>2</v>
      </c>
      <c r="F266" s="178">
        <f ca="1">IF(F$1&lt;'Data Bank'!$AD339,"",IF(F$1&gt;'Data Bank'!$AT339,"",IF(AND('Data Bank'!$AC339&lt;100,TODAY()&gt;'Data Bank'!$AT339),1,IF('Data Bank'!$AC339=100,3,IF('Data Bank'!$AC339=0,0,2)))))</f>
        <v>2</v>
      </c>
      <c r="G266" s="178">
        <f ca="1">IF(G$1&lt;'Data Bank'!$AD339,"",IF(G$1&gt;'Data Bank'!$AT339,"",IF(AND('Data Bank'!$AC339&lt;100,TODAY()&gt;'Data Bank'!$AT339),1,IF('Data Bank'!$AC339=100,3,IF('Data Bank'!$AC339=0,0,2)))))</f>
        <v>2</v>
      </c>
      <c r="H266" s="178">
        <f ca="1">IF(H$1&lt;'Data Bank'!$AD339,"",IF(H$1&gt;'Data Bank'!$AT339,"",IF(AND('Data Bank'!$AC339&lt;100,TODAY()&gt;'Data Bank'!$AT339),1,IF('Data Bank'!$AC339=100,3,IF('Data Bank'!$AC339=0,0,2)))))</f>
        <v>2</v>
      </c>
      <c r="I266" s="178">
        <f ca="1">IF(I$1&lt;'Data Bank'!$AD339,"",IF(I$1&gt;'Data Bank'!$AT339,"",IF(AND('Data Bank'!$AC339&lt;100,TODAY()&gt;'Data Bank'!$AT339),1,IF('Data Bank'!$AC339=100,3,IF('Data Bank'!$AC339=0,0,2)))))</f>
        <v>2</v>
      </c>
      <c r="J266" s="177">
        <f ca="1">IF(J$1&lt;'Data Bank'!$AD339,"",IF(J$1&gt;'Data Bank'!$AT339,"",IF(AND('Data Bank'!$AC339&lt;100,TODAY()&gt;'Data Bank'!$AT339),1,IF('Data Bank'!$AC339=100,3,IF('Data Bank'!$AC339=0,0,2)))))</f>
        <v>2</v>
      </c>
      <c r="K266" s="177">
        <f ca="1">IF(K$1&lt;'Data Bank'!$AD339,"",IF(K$1&gt;'Data Bank'!$AT339,"",IF(AND('Data Bank'!$AC339&lt;100,TODAY()&gt;'Data Bank'!$AT339),1,IF('Data Bank'!$AC339=100,3,IF('Data Bank'!$AC339=0,0,2)))))</f>
        <v>2</v>
      </c>
      <c r="L266" s="177">
        <f ca="1">IF(L$1&lt;'Data Bank'!$AD339,"",IF(L$1&gt;'Data Bank'!$AT339,"",IF(AND('Data Bank'!$AC339&lt;100,TODAY()&gt;'Data Bank'!$AT339),1,IF('Data Bank'!$AC339=100,3,IF('Data Bank'!$AC339=0,0,2)))))</f>
        <v>2</v>
      </c>
      <c r="M266" s="177">
        <f ca="1">IF(M$1&lt;'Data Bank'!$AD339,"",IF(M$1&gt;'Data Bank'!$AT339,"",IF(AND('Data Bank'!$AC339&lt;100,TODAY()&gt;'Data Bank'!$AT339),1,IF('Data Bank'!$AC339=100,3,IF('Data Bank'!$AC339=0,0,2)))))</f>
        <v>2</v>
      </c>
      <c r="N266" s="177">
        <f ca="1">IF(N$1&lt;'Data Bank'!$AD339,"",IF(N$1&gt;'Data Bank'!$AT339,"",IF(AND('Data Bank'!$AC339&lt;100,TODAY()&gt;'Data Bank'!$AT339),1,IF('Data Bank'!$AC339=100,3,IF('Data Bank'!$AC339=0,0,2)))))</f>
        <v>2</v>
      </c>
      <c r="O266" s="177">
        <f ca="1">IF(O$1&lt;'Data Bank'!$AD339,"",IF(O$1&gt;'Data Bank'!$AT339,"",IF(AND('Data Bank'!$AC339&lt;100,TODAY()&gt;'Data Bank'!$AT339),1,IF('Data Bank'!$AC339=100,3,IF('Data Bank'!$AC339=0,0,2)))))</f>
        <v>2</v>
      </c>
      <c r="P266" s="177">
        <f ca="1">IF(P$1&lt;'Data Bank'!$AD339,"",IF(P$1&gt;'Data Bank'!$AT339,"",IF(AND('Data Bank'!$AC339&lt;100,TODAY()&gt;'Data Bank'!$AT339),1,IF('Data Bank'!$AC339=100,3,IF('Data Bank'!$AC339=0,0,2)))))</f>
        <v>2</v>
      </c>
      <c r="Q266" s="177">
        <f ca="1">IF(Q$1&lt;'Data Bank'!$AD339,"",IF(Q$1&gt;'Data Bank'!$AT339,"",IF(AND('Data Bank'!$AC339&lt;100,TODAY()&gt;'Data Bank'!$AT339),1,IF('Data Bank'!$AC339=100,3,IF('Data Bank'!$AC339=0,0,2)))))</f>
        <v>2</v>
      </c>
      <c r="R266" s="177">
        <f ca="1">IF(R$1&lt;'Data Bank'!$AD339,"",IF(R$1&gt;'Data Bank'!$AT339,"",IF(AND('Data Bank'!$AC339&lt;100,TODAY()&gt;'Data Bank'!$AT339),1,IF('Data Bank'!$AC339=100,3,IF('Data Bank'!$AC339=0,0,2)))))</f>
        <v>2</v>
      </c>
    </row>
    <row r="267" spans="1:18">
      <c r="A267" s="115" t="str">
        <f>'Data Bank'!E340</f>
        <v>Feeder</v>
      </c>
      <c r="B267" s="178">
        <f ca="1">IF(B$1&lt;'Data Bank'!$AD340,"",IF(B$1&gt;'Data Bank'!$AT340,"",IF(AND('Data Bank'!$AC340&lt;100,TODAY()&gt;'Data Bank'!$AT340),1,IF('Data Bank'!$AC340=100,3,IF('Data Bank'!$AC340=0,0,2)))))</f>
        <v>0</v>
      </c>
      <c r="C267" s="178">
        <f ca="1">IF(C$1&lt;'Data Bank'!$AD340,"",IF(C$1&gt;'Data Bank'!$AT340,"",IF(AND('Data Bank'!$AC340&lt;100,TODAY()&gt;'Data Bank'!$AT340),1,IF('Data Bank'!$AC340=100,3,IF('Data Bank'!$AC340=0,0,2)))))</f>
        <v>0</v>
      </c>
      <c r="D267" s="178">
        <f ca="1">IF(D$1&lt;'Data Bank'!$AD340,"",IF(D$1&gt;'Data Bank'!$AT340,"",IF(AND('Data Bank'!$AC340&lt;100,TODAY()&gt;'Data Bank'!$AT340),1,IF('Data Bank'!$AC340=100,3,IF('Data Bank'!$AC340=0,0,2)))))</f>
        <v>0</v>
      </c>
      <c r="E267" s="178">
        <f ca="1">IF(E$1&lt;'Data Bank'!$AD340,"",IF(E$1&gt;'Data Bank'!$AT340,"",IF(AND('Data Bank'!$AC340&lt;100,TODAY()&gt;'Data Bank'!$AT340),1,IF('Data Bank'!$AC340=100,3,IF('Data Bank'!$AC340=0,0,2)))))</f>
        <v>0</v>
      </c>
      <c r="F267" s="178">
        <f ca="1">IF(F$1&lt;'Data Bank'!$AD340,"",IF(F$1&gt;'Data Bank'!$AT340,"",IF(AND('Data Bank'!$AC340&lt;100,TODAY()&gt;'Data Bank'!$AT340),1,IF('Data Bank'!$AC340=100,3,IF('Data Bank'!$AC340=0,0,2)))))</f>
        <v>0</v>
      </c>
      <c r="G267" s="178">
        <f ca="1">IF(G$1&lt;'Data Bank'!$AD340,"",IF(G$1&gt;'Data Bank'!$AT340,"",IF(AND('Data Bank'!$AC340&lt;100,TODAY()&gt;'Data Bank'!$AT340),1,IF('Data Bank'!$AC340=100,3,IF('Data Bank'!$AC340=0,0,2)))))</f>
        <v>0</v>
      </c>
      <c r="H267" s="178">
        <f ca="1">IF(H$1&lt;'Data Bank'!$AD340,"",IF(H$1&gt;'Data Bank'!$AT340,"",IF(AND('Data Bank'!$AC340&lt;100,TODAY()&gt;'Data Bank'!$AT340),1,IF('Data Bank'!$AC340=100,3,IF('Data Bank'!$AC340=0,0,2)))))</f>
        <v>0</v>
      </c>
      <c r="I267" s="178">
        <f ca="1">IF(I$1&lt;'Data Bank'!$AD340,"",IF(I$1&gt;'Data Bank'!$AT340,"",IF(AND('Data Bank'!$AC340&lt;100,TODAY()&gt;'Data Bank'!$AT340),1,IF('Data Bank'!$AC340=100,3,IF('Data Bank'!$AC340=0,0,2)))))</f>
        <v>0</v>
      </c>
      <c r="J267" s="177">
        <f ca="1">IF(J$1&lt;'Data Bank'!$AD340,"",IF(J$1&gt;'Data Bank'!$AT340,"",IF(AND('Data Bank'!$AC340&lt;100,TODAY()&gt;'Data Bank'!$AT340),1,IF('Data Bank'!$AC340=100,3,IF('Data Bank'!$AC340=0,0,2)))))</f>
        <v>0</v>
      </c>
      <c r="K267" s="177">
        <f ca="1">IF(K$1&lt;'Data Bank'!$AD340,"",IF(K$1&gt;'Data Bank'!$AT340,"",IF(AND('Data Bank'!$AC340&lt;100,TODAY()&gt;'Data Bank'!$AT340),1,IF('Data Bank'!$AC340=100,3,IF('Data Bank'!$AC340=0,0,2)))))</f>
        <v>0</v>
      </c>
      <c r="L267" s="177">
        <f ca="1">IF(L$1&lt;'Data Bank'!$AD340,"",IF(L$1&gt;'Data Bank'!$AT340,"",IF(AND('Data Bank'!$AC340&lt;100,TODAY()&gt;'Data Bank'!$AT340),1,IF('Data Bank'!$AC340=100,3,IF('Data Bank'!$AC340=0,0,2)))))</f>
        <v>0</v>
      </c>
      <c r="M267" s="177">
        <f ca="1">IF(M$1&lt;'Data Bank'!$AD340,"",IF(M$1&gt;'Data Bank'!$AT340,"",IF(AND('Data Bank'!$AC340&lt;100,TODAY()&gt;'Data Bank'!$AT340),1,IF('Data Bank'!$AC340=100,3,IF('Data Bank'!$AC340=0,0,2)))))</f>
        <v>0</v>
      </c>
      <c r="N267" s="177">
        <f ca="1">IF(N$1&lt;'Data Bank'!$AD340,"",IF(N$1&gt;'Data Bank'!$AT340,"",IF(AND('Data Bank'!$AC340&lt;100,TODAY()&gt;'Data Bank'!$AT340),1,IF('Data Bank'!$AC340=100,3,IF('Data Bank'!$AC340=0,0,2)))))</f>
        <v>0</v>
      </c>
      <c r="O267" s="177">
        <f ca="1">IF(O$1&lt;'Data Bank'!$AD340,"",IF(O$1&gt;'Data Bank'!$AT340,"",IF(AND('Data Bank'!$AC340&lt;100,TODAY()&gt;'Data Bank'!$AT340),1,IF('Data Bank'!$AC340=100,3,IF('Data Bank'!$AC340=0,0,2)))))</f>
        <v>0</v>
      </c>
      <c r="P267" s="177">
        <f ca="1">IF(P$1&lt;'Data Bank'!$AD340,"",IF(P$1&gt;'Data Bank'!$AT340,"",IF(AND('Data Bank'!$AC340&lt;100,TODAY()&gt;'Data Bank'!$AT340),1,IF('Data Bank'!$AC340=100,3,IF('Data Bank'!$AC340=0,0,2)))))</f>
        <v>0</v>
      </c>
      <c r="Q267" s="177">
        <f ca="1">IF(Q$1&lt;'Data Bank'!$AD340,"",IF(Q$1&gt;'Data Bank'!$AT340,"",IF(AND('Data Bank'!$AC340&lt;100,TODAY()&gt;'Data Bank'!$AT340),1,IF('Data Bank'!$AC340=100,3,IF('Data Bank'!$AC340=0,0,2)))))</f>
        <v>0</v>
      </c>
      <c r="R267" s="177">
        <f ca="1">IF(R$1&lt;'Data Bank'!$AD340,"",IF(R$1&gt;'Data Bank'!$AT340,"",IF(AND('Data Bank'!$AC340&lt;100,TODAY()&gt;'Data Bank'!$AT340),1,IF('Data Bank'!$AC340=100,3,IF('Data Bank'!$AC340=0,0,2)))))</f>
        <v>0</v>
      </c>
    </row>
    <row r="268" spans="1:18">
      <c r="A268" s="115" t="str">
        <f>'Data Bank'!E341</f>
        <v>Dream Valley</v>
      </c>
      <c r="B268" s="178">
        <f ca="1">IF(B$1&lt;'Data Bank'!$AD341,"",IF(B$1&gt;'Data Bank'!$AT341,"",IF(AND('Data Bank'!$AC341&lt;100,TODAY()&gt;'Data Bank'!$AT341),1,IF('Data Bank'!$AC341=100,3,IF('Data Bank'!$AC341=0,0,2)))))</f>
        <v>2</v>
      </c>
      <c r="C268" s="178">
        <f ca="1">IF(C$1&lt;'Data Bank'!$AD341,"",IF(C$1&gt;'Data Bank'!$AT341,"",IF(AND('Data Bank'!$AC341&lt;100,TODAY()&gt;'Data Bank'!$AT341),1,IF('Data Bank'!$AC341=100,3,IF('Data Bank'!$AC341=0,0,2)))))</f>
        <v>2</v>
      </c>
      <c r="D268" s="178">
        <f ca="1">IF(D$1&lt;'Data Bank'!$AD341,"",IF(D$1&gt;'Data Bank'!$AT341,"",IF(AND('Data Bank'!$AC341&lt;100,TODAY()&gt;'Data Bank'!$AT341),1,IF('Data Bank'!$AC341=100,3,IF('Data Bank'!$AC341=0,0,2)))))</f>
        <v>2</v>
      </c>
      <c r="E268" s="178">
        <f ca="1">IF(E$1&lt;'Data Bank'!$AD341,"",IF(E$1&gt;'Data Bank'!$AT341,"",IF(AND('Data Bank'!$AC341&lt;100,TODAY()&gt;'Data Bank'!$AT341),1,IF('Data Bank'!$AC341=100,3,IF('Data Bank'!$AC341=0,0,2)))))</f>
        <v>2</v>
      </c>
      <c r="F268" s="178">
        <f ca="1">IF(F$1&lt;'Data Bank'!$AD341,"",IF(F$1&gt;'Data Bank'!$AT341,"",IF(AND('Data Bank'!$AC341&lt;100,TODAY()&gt;'Data Bank'!$AT341),1,IF('Data Bank'!$AC341=100,3,IF('Data Bank'!$AC341=0,0,2)))))</f>
        <v>2</v>
      </c>
      <c r="G268" s="178">
        <f ca="1">IF(G$1&lt;'Data Bank'!$AD341,"",IF(G$1&gt;'Data Bank'!$AT341,"",IF(AND('Data Bank'!$AC341&lt;100,TODAY()&gt;'Data Bank'!$AT341),1,IF('Data Bank'!$AC341=100,3,IF('Data Bank'!$AC341=0,0,2)))))</f>
        <v>2</v>
      </c>
      <c r="H268" s="178">
        <f ca="1">IF(H$1&lt;'Data Bank'!$AD341,"",IF(H$1&gt;'Data Bank'!$AT341,"",IF(AND('Data Bank'!$AC341&lt;100,TODAY()&gt;'Data Bank'!$AT341),1,IF('Data Bank'!$AC341=100,3,IF('Data Bank'!$AC341=0,0,2)))))</f>
        <v>2</v>
      </c>
      <c r="I268" s="178">
        <f ca="1">IF(I$1&lt;'Data Bank'!$AD341,"",IF(I$1&gt;'Data Bank'!$AT341,"",IF(AND('Data Bank'!$AC341&lt;100,TODAY()&gt;'Data Bank'!$AT341),1,IF('Data Bank'!$AC341=100,3,IF('Data Bank'!$AC341=0,0,2)))))</f>
        <v>2</v>
      </c>
      <c r="J268" s="177">
        <f ca="1">IF(J$1&lt;'Data Bank'!$AD341,"",IF(J$1&gt;'Data Bank'!$AT341,"",IF(AND('Data Bank'!$AC341&lt;100,TODAY()&gt;'Data Bank'!$AT341),1,IF('Data Bank'!$AC341=100,3,IF('Data Bank'!$AC341=0,0,2)))))</f>
        <v>2</v>
      </c>
      <c r="K268" s="177">
        <f ca="1">IF(K$1&lt;'Data Bank'!$AD341,"",IF(K$1&gt;'Data Bank'!$AT341,"",IF(AND('Data Bank'!$AC341&lt;100,TODAY()&gt;'Data Bank'!$AT341),1,IF('Data Bank'!$AC341=100,3,IF('Data Bank'!$AC341=0,0,2)))))</f>
        <v>2</v>
      </c>
      <c r="L268" s="177">
        <f ca="1">IF(L$1&lt;'Data Bank'!$AD341,"",IF(L$1&gt;'Data Bank'!$AT341,"",IF(AND('Data Bank'!$AC341&lt;100,TODAY()&gt;'Data Bank'!$AT341),1,IF('Data Bank'!$AC341=100,3,IF('Data Bank'!$AC341=0,0,2)))))</f>
        <v>2</v>
      </c>
      <c r="M268" s="177">
        <f ca="1">IF(M$1&lt;'Data Bank'!$AD341,"",IF(M$1&gt;'Data Bank'!$AT341,"",IF(AND('Data Bank'!$AC341&lt;100,TODAY()&gt;'Data Bank'!$AT341),1,IF('Data Bank'!$AC341=100,3,IF('Data Bank'!$AC341=0,0,2)))))</f>
        <v>2</v>
      </c>
      <c r="N268" s="177">
        <f ca="1">IF(N$1&lt;'Data Bank'!$AD341,"",IF(N$1&gt;'Data Bank'!$AT341,"",IF(AND('Data Bank'!$AC341&lt;100,TODAY()&gt;'Data Bank'!$AT341),1,IF('Data Bank'!$AC341=100,3,IF('Data Bank'!$AC341=0,0,2)))))</f>
        <v>2</v>
      </c>
      <c r="O268" s="177">
        <f ca="1">IF(O$1&lt;'Data Bank'!$AD341,"",IF(O$1&gt;'Data Bank'!$AT341,"",IF(AND('Data Bank'!$AC341&lt;100,TODAY()&gt;'Data Bank'!$AT341),1,IF('Data Bank'!$AC341=100,3,IF('Data Bank'!$AC341=0,0,2)))))</f>
        <v>2</v>
      </c>
      <c r="P268" s="177">
        <f ca="1">IF(P$1&lt;'Data Bank'!$AD341,"",IF(P$1&gt;'Data Bank'!$AT341,"",IF(AND('Data Bank'!$AC341&lt;100,TODAY()&gt;'Data Bank'!$AT341),1,IF('Data Bank'!$AC341=100,3,IF('Data Bank'!$AC341=0,0,2)))))</f>
        <v>2</v>
      </c>
      <c r="Q268" s="177">
        <f ca="1">IF(Q$1&lt;'Data Bank'!$AD341,"",IF(Q$1&gt;'Data Bank'!$AT341,"",IF(AND('Data Bank'!$AC341&lt;100,TODAY()&gt;'Data Bank'!$AT341),1,IF('Data Bank'!$AC341=100,3,IF('Data Bank'!$AC341=0,0,2)))))</f>
        <v>2</v>
      </c>
      <c r="R268" s="177">
        <f ca="1">IF(R$1&lt;'Data Bank'!$AD341,"",IF(R$1&gt;'Data Bank'!$AT341,"",IF(AND('Data Bank'!$AC341&lt;100,TODAY()&gt;'Data Bank'!$AT341),1,IF('Data Bank'!$AC341=100,3,IF('Data Bank'!$AC341=0,0,2)))))</f>
        <v>2</v>
      </c>
    </row>
    <row r="269" spans="1:18">
      <c r="A269" s="115" t="str">
        <f>'Data Bank'!E342</f>
        <v>Drop Cable Installation till Premises Wall</v>
      </c>
      <c r="B269" s="178">
        <f ca="1">IF(B$1&lt;'Data Bank'!$AD342,"",IF(B$1&gt;'Data Bank'!$AT342,"",IF(AND('Data Bank'!$AC342&lt;100,TODAY()&gt;'Data Bank'!$AT342),1,IF('Data Bank'!$AC342=100,3,IF('Data Bank'!$AC342=0,0,2)))))</f>
        <v>0</v>
      </c>
      <c r="C269" s="178">
        <f ca="1">IF(C$1&lt;'Data Bank'!$AD342,"",IF(C$1&gt;'Data Bank'!$AT342,"",IF(AND('Data Bank'!$AC342&lt;100,TODAY()&gt;'Data Bank'!$AT342),1,IF('Data Bank'!$AC342=100,3,IF('Data Bank'!$AC342=0,0,2)))))</f>
        <v>0</v>
      </c>
      <c r="D269" s="178">
        <f ca="1">IF(D$1&lt;'Data Bank'!$AD342,"",IF(D$1&gt;'Data Bank'!$AT342,"",IF(AND('Data Bank'!$AC342&lt;100,TODAY()&gt;'Data Bank'!$AT342),1,IF('Data Bank'!$AC342=100,3,IF('Data Bank'!$AC342=0,0,2)))))</f>
        <v>0</v>
      </c>
      <c r="E269" s="178">
        <f ca="1">IF(E$1&lt;'Data Bank'!$AD342,"",IF(E$1&gt;'Data Bank'!$AT342,"",IF(AND('Data Bank'!$AC342&lt;100,TODAY()&gt;'Data Bank'!$AT342),1,IF('Data Bank'!$AC342=100,3,IF('Data Bank'!$AC342=0,0,2)))))</f>
        <v>0</v>
      </c>
      <c r="F269" s="178">
        <f ca="1">IF(F$1&lt;'Data Bank'!$AD342,"",IF(F$1&gt;'Data Bank'!$AT342,"",IF(AND('Data Bank'!$AC342&lt;100,TODAY()&gt;'Data Bank'!$AT342),1,IF('Data Bank'!$AC342=100,3,IF('Data Bank'!$AC342=0,0,2)))))</f>
        <v>0</v>
      </c>
      <c r="G269" s="178">
        <f ca="1">IF(G$1&lt;'Data Bank'!$AD342,"",IF(G$1&gt;'Data Bank'!$AT342,"",IF(AND('Data Bank'!$AC342&lt;100,TODAY()&gt;'Data Bank'!$AT342),1,IF('Data Bank'!$AC342=100,3,IF('Data Bank'!$AC342=0,0,2)))))</f>
        <v>0</v>
      </c>
      <c r="H269" s="178">
        <f ca="1">IF(H$1&lt;'Data Bank'!$AD342,"",IF(H$1&gt;'Data Bank'!$AT342,"",IF(AND('Data Bank'!$AC342&lt;100,TODAY()&gt;'Data Bank'!$AT342),1,IF('Data Bank'!$AC342=100,3,IF('Data Bank'!$AC342=0,0,2)))))</f>
        <v>0</v>
      </c>
      <c r="I269" s="178">
        <f ca="1">IF(I$1&lt;'Data Bank'!$AD342,"",IF(I$1&gt;'Data Bank'!$AT342,"",IF(AND('Data Bank'!$AC342&lt;100,TODAY()&gt;'Data Bank'!$AT342),1,IF('Data Bank'!$AC342=100,3,IF('Data Bank'!$AC342=0,0,2)))))</f>
        <v>0</v>
      </c>
      <c r="J269" s="177">
        <f ca="1">IF(J$1&lt;'Data Bank'!$AD342,"",IF(J$1&gt;'Data Bank'!$AT342,"",IF(AND('Data Bank'!$AC342&lt;100,TODAY()&gt;'Data Bank'!$AT342),1,IF('Data Bank'!$AC342=100,3,IF('Data Bank'!$AC342=0,0,2)))))</f>
        <v>0</v>
      </c>
      <c r="K269" s="177">
        <f ca="1">IF(K$1&lt;'Data Bank'!$AD342,"",IF(K$1&gt;'Data Bank'!$AT342,"",IF(AND('Data Bank'!$AC342&lt;100,TODAY()&gt;'Data Bank'!$AT342),1,IF('Data Bank'!$AC342=100,3,IF('Data Bank'!$AC342=0,0,2)))))</f>
        <v>0</v>
      </c>
      <c r="L269" s="177">
        <f ca="1">IF(L$1&lt;'Data Bank'!$AD342,"",IF(L$1&gt;'Data Bank'!$AT342,"",IF(AND('Data Bank'!$AC342&lt;100,TODAY()&gt;'Data Bank'!$AT342),1,IF('Data Bank'!$AC342=100,3,IF('Data Bank'!$AC342=0,0,2)))))</f>
        <v>0</v>
      </c>
      <c r="M269" s="177">
        <f ca="1">IF(M$1&lt;'Data Bank'!$AD342,"",IF(M$1&gt;'Data Bank'!$AT342,"",IF(AND('Data Bank'!$AC342&lt;100,TODAY()&gt;'Data Bank'!$AT342),1,IF('Data Bank'!$AC342=100,3,IF('Data Bank'!$AC342=0,0,2)))))</f>
        <v>0</v>
      </c>
      <c r="N269" s="177">
        <f ca="1">IF(N$1&lt;'Data Bank'!$AD342,"",IF(N$1&gt;'Data Bank'!$AT342,"",IF(AND('Data Bank'!$AC342&lt;100,TODAY()&gt;'Data Bank'!$AT342),1,IF('Data Bank'!$AC342=100,3,IF('Data Bank'!$AC342=0,0,2)))))</f>
        <v>0</v>
      </c>
      <c r="O269" s="177">
        <f ca="1">IF(O$1&lt;'Data Bank'!$AD342,"",IF(O$1&gt;'Data Bank'!$AT342,"",IF(AND('Data Bank'!$AC342&lt;100,TODAY()&gt;'Data Bank'!$AT342),1,IF('Data Bank'!$AC342=100,3,IF('Data Bank'!$AC342=0,0,2)))))</f>
        <v>0</v>
      </c>
      <c r="P269" s="177">
        <f ca="1">IF(P$1&lt;'Data Bank'!$AD342,"",IF(P$1&gt;'Data Bank'!$AT342,"",IF(AND('Data Bank'!$AC342&lt;100,TODAY()&gt;'Data Bank'!$AT342),1,IF('Data Bank'!$AC342=100,3,IF('Data Bank'!$AC342=0,0,2)))))</f>
        <v>0</v>
      </c>
      <c r="Q269" s="177">
        <f ca="1">IF(Q$1&lt;'Data Bank'!$AD342,"",IF(Q$1&gt;'Data Bank'!$AT342,"",IF(AND('Data Bank'!$AC342&lt;100,TODAY()&gt;'Data Bank'!$AT342),1,IF('Data Bank'!$AC342=100,3,IF('Data Bank'!$AC342=0,0,2)))))</f>
        <v>0</v>
      </c>
      <c r="R269" s="177">
        <f ca="1">IF(R$1&lt;'Data Bank'!$AD342,"",IF(R$1&gt;'Data Bank'!$AT342,"",IF(AND('Data Bank'!$AC342&lt;100,TODAY()&gt;'Data Bank'!$AT342),1,IF('Data Bank'!$AC342=100,3,IF('Data Bank'!$AC342=0,0,2)))))</f>
        <v>0</v>
      </c>
    </row>
    <row r="270" spans="1:18">
      <c r="A270" s="115" t="str">
        <f>'Data Bank'!E343</f>
        <v>Dubai Town</v>
      </c>
      <c r="B270" s="178">
        <f ca="1">IF(B$1&lt;'Data Bank'!$AD343,"",IF(B$1&gt;'Data Bank'!$AT343,"",IF(AND('Data Bank'!$AC343&lt;100,TODAY()&gt;'Data Bank'!$AT343),1,IF('Data Bank'!$AC343=100,3,IF('Data Bank'!$AC343=0,0,2)))))</f>
        <v>2</v>
      </c>
      <c r="C270" s="178">
        <f ca="1">IF(C$1&lt;'Data Bank'!$AD343,"",IF(C$1&gt;'Data Bank'!$AT343,"",IF(AND('Data Bank'!$AC343&lt;100,TODAY()&gt;'Data Bank'!$AT343),1,IF('Data Bank'!$AC343=100,3,IF('Data Bank'!$AC343=0,0,2)))))</f>
        <v>2</v>
      </c>
      <c r="D270" s="178">
        <f ca="1">IF(D$1&lt;'Data Bank'!$AD343,"",IF(D$1&gt;'Data Bank'!$AT343,"",IF(AND('Data Bank'!$AC343&lt;100,TODAY()&gt;'Data Bank'!$AT343),1,IF('Data Bank'!$AC343=100,3,IF('Data Bank'!$AC343=0,0,2)))))</f>
        <v>2</v>
      </c>
      <c r="E270" s="178">
        <f ca="1">IF(E$1&lt;'Data Bank'!$AD343,"",IF(E$1&gt;'Data Bank'!$AT343,"",IF(AND('Data Bank'!$AC343&lt;100,TODAY()&gt;'Data Bank'!$AT343),1,IF('Data Bank'!$AC343=100,3,IF('Data Bank'!$AC343=0,0,2)))))</f>
        <v>2</v>
      </c>
      <c r="F270" s="178">
        <f ca="1">IF(F$1&lt;'Data Bank'!$AD343,"",IF(F$1&gt;'Data Bank'!$AT343,"",IF(AND('Data Bank'!$AC343&lt;100,TODAY()&gt;'Data Bank'!$AT343),1,IF('Data Bank'!$AC343=100,3,IF('Data Bank'!$AC343=0,0,2)))))</f>
        <v>2</v>
      </c>
      <c r="G270" s="178">
        <f ca="1">IF(G$1&lt;'Data Bank'!$AD343,"",IF(G$1&gt;'Data Bank'!$AT343,"",IF(AND('Data Bank'!$AC343&lt;100,TODAY()&gt;'Data Bank'!$AT343),1,IF('Data Bank'!$AC343=100,3,IF('Data Bank'!$AC343=0,0,2)))))</f>
        <v>2</v>
      </c>
      <c r="H270" s="178">
        <f ca="1">IF(H$1&lt;'Data Bank'!$AD343,"",IF(H$1&gt;'Data Bank'!$AT343,"",IF(AND('Data Bank'!$AC343&lt;100,TODAY()&gt;'Data Bank'!$AT343),1,IF('Data Bank'!$AC343=100,3,IF('Data Bank'!$AC343=0,0,2)))))</f>
        <v>2</v>
      </c>
      <c r="I270" s="178">
        <f ca="1">IF(I$1&lt;'Data Bank'!$AD343,"",IF(I$1&gt;'Data Bank'!$AT343,"",IF(AND('Data Bank'!$AC343&lt;100,TODAY()&gt;'Data Bank'!$AT343),1,IF('Data Bank'!$AC343=100,3,IF('Data Bank'!$AC343=0,0,2)))))</f>
        <v>2</v>
      </c>
      <c r="J270" s="177">
        <f ca="1">IF(J$1&lt;'Data Bank'!$AD343,"",IF(J$1&gt;'Data Bank'!$AT343,"",IF(AND('Data Bank'!$AC343&lt;100,TODAY()&gt;'Data Bank'!$AT343),1,IF('Data Bank'!$AC343=100,3,IF('Data Bank'!$AC343=0,0,2)))))</f>
        <v>2</v>
      </c>
      <c r="K270" s="177">
        <f ca="1">IF(K$1&lt;'Data Bank'!$AD343,"",IF(K$1&gt;'Data Bank'!$AT343,"",IF(AND('Data Bank'!$AC343&lt;100,TODAY()&gt;'Data Bank'!$AT343),1,IF('Data Bank'!$AC343=100,3,IF('Data Bank'!$AC343=0,0,2)))))</f>
        <v>2</v>
      </c>
      <c r="L270" s="177">
        <f ca="1">IF(L$1&lt;'Data Bank'!$AD343,"",IF(L$1&gt;'Data Bank'!$AT343,"",IF(AND('Data Bank'!$AC343&lt;100,TODAY()&gt;'Data Bank'!$AT343),1,IF('Data Bank'!$AC343=100,3,IF('Data Bank'!$AC343=0,0,2)))))</f>
        <v>2</v>
      </c>
      <c r="M270" s="177">
        <f ca="1">IF(M$1&lt;'Data Bank'!$AD343,"",IF(M$1&gt;'Data Bank'!$AT343,"",IF(AND('Data Bank'!$AC343&lt;100,TODAY()&gt;'Data Bank'!$AT343),1,IF('Data Bank'!$AC343=100,3,IF('Data Bank'!$AC343=0,0,2)))))</f>
        <v>2</v>
      </c>
      <c r="N270" s="177">
        <f ca="1">IF(N$1&lt;'Data Bank'!$AD343,"",IF(N$1&gt;'Data Bank'!$AT343,"",IF(AND('Data Bank'!$AC343&lt;100,TODAY()&gt;'Data Bank'!$AT343),1,IF('Data Bank'!$AC343=100,3,IF('Data Bank'!$AC343=0,0,2)))))</f>
        <v>2</v>
      </c>
      <c r="O270" s="177">
        <f ca="1">IF(O$1&lt;'Data Bank'!$AD343,"",IF(O$1&gt;'Data Bank'!$AT343,"",IF(AND('Data Bank'!$AC343&lt;100,TODAY()&gt;'Data Bank'!$AT343),1,IF('Data Bank'!$AC343=100,3,IF('Data Bank'!$AC343=0,0,2)))))</f>
        <v>2</v>
      </c>
      <c r="P270" s="177">
        <f ca="1">IF(P$1&lt;'Data Bank'!$AD343,"",IF(P$1&gt;'Data Bank'!$AT343,"",IF(AND('Data Bank'!$AC343&lt;100,TODAY()&gt;'Data Bank'!$AT343),1,IF('Data Bank'!$AC343=100,3,IF('Data Bank'!$AC343=0,0,2)))))</f>
        <v>2</v>
      </c>
      <c r="Q270" s="177">
        <f ca="1">IF(Q$1&lt;'Data Bank'!$AD343,"",IF(Q$1&gt;'Data Bank'!$AT343,"",IF(AND('Data Bank'!$AC343&lt;100,TODAY()&gt;'Data Bank'!$AT343),1,IF('Data Bank'!$AC343=100,3,IF('Data Bank'!$AC343=0,0,2)))))</f>
        <v>2</v>
      </c>
      <c r="R270" s="177">
        <f ca="1">IF(R$1&lt;'Data Bank'!$AD343,"",IF(R$1&gt;'Data Bank'!$AT343,"",IF(AND('Data Bank'!$AC343&lt;100,TODAY()&gt;'Data Bank'!$AT343),1,IF('Data Bank'!$AC343=100,3,IF('Data Bank'!$AC343=0,0,2)))))</f>
        <v>2</v>
      </c>
    </row>
    <row r="271" spans="1:18">
      <c r="A271" s="115" t="str">
        <f>'Data Bank'!E348</f>
        <v>Eden Villas</v>
      </c>
      <c r="B271" s="178">
        <f ca="1">IF(B$1&lt;'Data Bank'!$AD348,"",IF(B$1&gt;'Data Bank'!$AT348,"",IF(AND('Data Bank'!$AC348&lt;100,TODAY()&gt;'Data Bank'!$AT348),1,IF('Data Bank'!$AC348=100,3,IF('Data Bank'!$AC348=0,0,2)))))</f>
        <v>2</v>
      </c>
      <c r="C271" s="178">
        <f ca="1">IF(C$1&lt;'Data Bank'!$AD348,"",IF(C$1&gt;'Data Bank'!$AT348,"",IF(AND('Data Bank'!$AC348&lt;100,TODAY()&gt;'Data Bank'!$AT348),1,IF('Data Bank'!$AC348=100,3,IF('Data Bank'!$AC348=0,0,2)))))</f>
        <v>2</v>
      </c>
      <c r="D271" s="178">
        <f ca="1">IF(D$1&lt;'Data Bank'!$AD348,"",IF(D$1&gt;'Data Bank'!$AT348,"",IF(AND('Data Bank'!$AC348&lt;100,TODAY()&gt;'Data Bank'!$AT348),1,IF('Data Bank'!$AC348=100,3,IF('Data Bank'!$AC348=0,0,2)))))</f>
        <v>2</v>
      </c>
      <c r="E271" s="178">
        <f ca="1">IF(E$1&lt;'Data Bank'!$AD348,"",IF(E$1&gt;'Data Bank'!$AT348,"",IF(AND('Data Bank'!$AC348&lt;100,TODAY()&gt;'Data Bank'!$AT348),1,IF('Data Bank'!$AC348=100,3,IF('Data Bank'!$AC348=0,0,2)))))</f>
        <v>2</v>
      </c>
      <c r="F271" s="178">
        <f ca="1">IF(F$1&lt;'Data Bank'!$AD348,"",IF(F$1&gt;'Data Bank'!$AT348,"",IF(AND('Data Bank'!$AC348&lt;100,TODAY()&gt;'Data Bank'!$AT348),1,IF('Data Bank'!$AC348=100,3,IF('Data Bank'!$AC348=0,0,2)))))</f>
        <v>2</v>
      </c>
      <c r="G271" s="178">
        <f ca="1">IF(G$1&lt;'Data Bank'!$AD348,"",IF(G$1&gt;'Data Bank'!$AT348,"",IF(AND('Data Bank'!$AC348&lt;100,TODAY()&gt;'Data Bank'!$AT348),1,IF('Data Bank'!$AC348=100,3,IF('Data Bank'!$AC348=0,0,2)))))</f>
        <v>2</v>
      </c>
      <c r="H271" s="178">
        <f ca="1">IF(H$1&lt;'Data Bank'!$AD348,"",IF(H$1&gt;'Data Bank'!$AT348,"",IF(AND('Data Bank'!$AC348&lt;100,TODAY()&gt;'Data Bank'!$AT348),1,IF('Data Bank'!$AC348=100,3,IF('Data Bank'!$AC348=0,0,2)))))</f>
        <v>2</v>
      </c>
      <c r="I271" s="178">
        <f ca="1">IF(I$1&lt;'Data Bank'!$AD348,"",IF(I$1&gt;'Data Bank'!$AT348,"",IF(AND('Data Bank'!$AC348&lt;100,TODAY()&gt;'Data Bank'!$AT348),1,IF('Data Bank'!$AC348=100,3,IF('Data Bank'!$AC348=0,0,2)))))</f>
        <v>2</v>
      </c>
      <c r="J271" s="177">
        <f ca="1">IF(J$1&lt;'Data Bank'!$AD348,"",IF(J$1&gt;'Data Bank'!$AT348,"",IF(AND('Data Bank'!$AC348&lt;100,TODAY()&gt;'Data Bank'!$AT348),1,IF('Data Bank'!$AC348=100,3,IF('Data Bank'!$AC348=0,0,2)))))</f>
        <v>2</v>
      </c>
      <c r="K271" s="177">
        <f ca="1">IF(K$1&lt;'Data Bank'!$AD348,"",IF(K$1&gt;'Data Bank'!$AT348,"",IF(AND('Data Bank'!$AC348&lt;100,TODAY()&gt;'Data Bank'!$AT348),1,IF('Data Bank'!$AC348=100,3,IF('Data Bank'!$AC348=0,0,2)))))</f>
        <v>2</v>
      </c>
      <c r="L271" s="177">
        <f ca="1">IF(L$1&lt;'Data Bank'!$AD348,"",IF(L$1&gt;'Data Bank'!$AT348,"",IF(AND('Data Bank'!$AC348&lt;100,TODAY()&gt;'Data Bank'!$AT348),1,IF('Data Bank'!$AC348=100,3,IF('Data Bank'!$AC348=0,0,2)))))</f>
        <v>2</v>
      </c>
      <c r="M271" s="177">
        <f ca="1">IF(M$1&lt;'Data Bank'!$AD348,"",IF(M$1&gt;'Data Bank'!$AT348,"",IF(AND('Data Bank'!$AC348&lt;100,TODAY()&gt;'Data Bank'!$AT348),1,IF('Data Bank'!$AC348=100,3,IF('Data Bank'!$AC348=0,0,2)))))</f>
        <v>2</v>
      </c>
      <c r="N271" s="177">
        <f ca="1">IF(N$1&lt;'Data Bank'!$AD348,"",IF(N$1&gt;'Data Bank'!$AT348,"",IF(AND('Data Bank'!$AC348&lt;100,TODAY()&gt;'Data Bank'!$AT348),1,IF('Data Bank'!$AC348=100,3,IF('Data Bank'!$AC348=0,0,2)))))</f>
        <v>2</v>
      </c>
      <c r="O271" s="177">
        <f ca="1">IF(O$1&lt;'Data Bank'!$AD348,"",IF(O$1&gt;'Data Bank'!$AT348,"",IF(AND('Data Bank'!$AC348&lt;100,TODAY()&gt;'Data Bank'!$AT348),1,IF('Data Bank'!$AC348=100,3,IF('Data Bank'!$AC348=0,0,2)))))</f>
        <v>2</v>
      </c>
      <c r="P271" s="177">
        <f ca="1">IF(P$1&lt;'Data Bank'!$AD348,"",IF(P$1&gt;'Data Bank'!$AT348,"",IF(AND('Data Bank'!$AC348&lt;100,TODAY()&gt;'Data Bank'!$AT348),1,IF('Data Bank'!$AC348=100,3,IF('Data Bank'!$AC348=0,0,2)))))</f>
        <v>2</v>
      </c>
      <c r="Q271" s="177">
        <f ca="1">IF(Q$1&lt;'Data Bank'!$AD348,"",IF(Q$1&gt;'Data Bank'!$AT348,"",IF(AND('Data Bank'!$AC348&lt;100,TODAY()&gt;'Data Bank'!$AT348),1,IF('Data Bank'!$AC348=100,3,IF('Data Bank'!$AC348=0,0,2)))))</f>
        <v>2</v>
      </c>
      <c r="R271" s="177">
        <f ca="1">IF(R$1&lt;'Data Bank'!$AD348,"",IF(R$1&gt;'Data Bank'!$AT348,"",IF(AND('Data Bank'!$AC348&lt;100,TODAY()&gt;'Data Bank'!$AT348),1,IF('Data Bank'!$AC348=100,3,IF('Data Bank'!$AC348=0,0,2)))))</f>
        <v>2</v>
      </c>
    </row>
    <row r="272" spans="1:18">
      <c r="A272" s="115" t="str">
        <f>'Data Bank'!E351</f>
        <v>Gulshan Colony</v>
      </c>
      <c r="B272" s="178">
        <f ca="1">IF(B$1&lt;'Data Bank'!$AD351,"",IF(B$1&gt;'Data Bank'!$AT351,"",IF(AND('Data Bank'!$AC351&lt;100,TODAY()&gt;'Data Bank'!$AT351),1,IF('Data Bank'!$AC351=100,3,IF('Data Bank'!$AC351=0,0,2)))))</f>
        <v>0</v>
      </c>
      <c r="C272" s="178">
        <f ca="1">IF(C$1&lt;'Data Bank'!$AD351,"",IF(C$1&gt;'Data Bank'!$AT351,"",IF(AND('Data Bank'!$AC351&lt;100,TODAY()&gt;'Data Bank'!$AT351),1,IF('Data Bank'!$AC351=100,3,IF('Data Bank'!$AC351=0,0,2)))))</f>
        <v>0</v>
      </c>
      <c r="D272" s="178">
        <f ca="1">IF(D$1&lt;'Data Bank'!$AD351,"",IF(D$1&gt;'Data Bank'!$AT351,"",IF(AND('Data Bank'!$AC351&lt;100,TODAY()&gt;'Data Bank'!$AT351),1,IF('Data Bank'!$AC351=100,3,IF('Data Bank'!$AC351=0,0,2)))))</f>
        <v>0</v>
      </c>
      <c r="E272" s="178">
        <f ca="1">IF(E$1&lt;'Data Bank'!$AD351,"",IF(E$1&gt;'Data Bank'!$AT351,"",IF(AND('Data Bank'!$AC351&lt;100,TODAY()&gt;'Data Bank'!$AT351),1,IF('Data Bank'!$AC351=100,3,IF('Data Bank'!$AC351=0,0,2)))))</f>
        <v>0</v>
      </c>
      <c r="F272" s="178">
        <f ca="1">IF(F$1&lt;'Data Bank'!$AD351,"",IF(F$1&gt;'Data Bank'!$AT351,"",IF(AND('Data Bank'!$AC351&lt;100,TODAY()&gt;'Data Bank'!$AT351),1,IF('Data Bank'!$AC351=100,3,IF('Data Bank'!$AC351=0,0,2)))))</f>
        <v>0</v>
      </c>
      <c r="G272" s="178">
        <f ca="1">IF(G$1&lt;'Data Bank'!$AD351,"",IF(G$1&gt;'Data Bank'!$AT351,"",IF(AND('Data Bank'!$AC351&lt;100,TODAY()&gt;'Data Bank'!$AT351),1,IF('Data Bank'!$AC351=100,3,IF('Data Bank'!$AC351=0,0,2)))))</f>
        <v>0</v>
      </c>
      <c r="H272" s="178">
        <f ca="1">IF(H$1&lt;'Data Bank'!$AD351,"",IF(H$1&gt;'Data Bank'!$AT351,"",IF(AND('Data Bank'!$AC351&lt;100,TODAY()&gt;'Data Bank'!$AT351),1,IF('Data Bank'!$AC351=100,3,IF('Data Bank'!$AC351=0,0,2)))))</f>
        <v>0</v>
      </c>
      <c r="I272" s="178">
        <f ca="1">IF(I$1&lt;'Data Bank'!$AD351,"",IF(I$1&gt;'Data Bank'!$AT351,"",IF(AND('Data Bank'!$AC351&lt;100,TODAY()&gt;'Data Bank'!$AT351),1,IF('Data Bank'!$AC351=100,3,IF('Data Bank'!$AC351=0,0,2)))))</f>
        <v>0</v>
      </c>
      <c r="J272" s="177" t="str">
        <f ca="1">IF(J$1&lt;'Data Bank'!$AD351,"",IF(J$1&gt;'Data Bank'!$AT351,"",IF(AND('Data Bank'!$AC351&lt;100,TODAY()&gt;'Data Bank'!$AT351),1,IF('Data Bank'!$AC351=100,3,IF('Data Bank'!$AC351=0,0,2)))))</f>
        <v/>
      </c>
      <c r="K272" s="177" t="str">
        <f ca="1">IF(K$1&lt;'Data Bank'!$AD351,"",IF(K$1&gt;'Data Bank'!$AT351,"",IF(AND('Data Bank'!$AC351&lt;100,TODAY()&gt;'Data Bank'!$AT351),1,IF('Data Bank'!$AC351=100,3,IF('Data Bank'!$AC351=0,0,2)))))</f>
        <v/>
      </c>
      <c r="L272" s="177" t="str">
        <f ca="1">IF(L$1&lt;'Data Bank'!$AD351,"",IF(L$1&gt;'Data Bank'!$AT351,"",IF(AND('Data Bank'!$AC351&lt;100,TODAY()&gt;'Data Bank'!$AT351),1,IF('Data Bank'!$AC351=100,3,IF('Data Bank'!$AC351=0,0,2)))))</f>
        <v/>
      </c>
      <c r="M272" s="177" t="str">
        <f ca="1">IF(M$1&lt;'Data Bank'!$AD351,"",IF(M$1&gt;'Data Bank'!$AT351,"",IF(AND('Data Bank'!$AC351&lt;100,TODAY()&gt;'Data Bank'!$AT351),1,IF('Data Bank'!$AC351=100,3,IF('Data Bank'!$AC351=0,0,2)))))</f>
        <v/>
      </c>
      <c r="N272" s="177" t="str">
        <f ca="1">IF(N$1&lt;'Data Bank'!$AD351,"",IF(N$1&gt;'Data Bank'!$AT351,"",IF(AND('Data Bank'!$AC351&lt;100,TODAY()&gt;'Data Bank'!$AT351),1,IF('Data Bank'!$AC351=100,3,IF('Data Bank'!$AC351=0,0,2)))))</f>
        <v/>
      </c>
      <c r="O272" s="177" t="str">
        <f ca="1">IF(O$1&lt;'Data Bank'!$AD351,"",IF(O$1&gt;'Data Bank'!$AT351,"",IF(AND('Data Bank'!$AC351&lt;100,TODAY()&gt;'Data Bank'!$AT351),1,IF('Data Bank'!$AC351=100,3,IF('Data Bank'!$AC351=0,0,2)))))</f>
        <v/>
      </c>
      <c r="P272" s="177" t="str">
        <f ca="1">IF(P$1&lt;'Data Bank'!$AD351,"",IF(P$1&gt;'Data Bank'!$AT351,"",IF(AND('Data Bank'!$AC351&lt;100,TODAY()&gt;'Data Bank'!$AT351),1,IF('Data Bank'!$AC351=100,3,IF('Data Bank'!$AC351=0,0,2)))))</f>
        <v/>
      </c>
      <c r="Q272" s="177" t="str">
        <f ca="1">IF(Q$1&lt;'Data Bank'!$AD351,"",IF(Q$1&gt;'Data Bank'!$AT351,"",IF(AND('Data Bank'!$AC351&lt;100,TODAY()&gt;'Data Bank'!$AT351),1,IF('Data Bank'!$AC351=100,3,IF('Data Bank'!$AC351=0,0,2)))))</f>
        <v/>
      </c>
      <c r="R272" s="177" t="str">
        <f ca="1">IF(R$1&lt;'Data Bank'!$AD351,"",IF(R$1&gt;'Data Bank'!$AT351,"",IF(AND('Data Bank'!$AC351&lt;100,TODAY()&gt;'Data Bank'!$AT351),1,IF('Data Bank'!$AC351=100,3,IF('Data Bank'!$AC351=0,0,2)))))</f>
        <v/>
      </c>
    </row>
    <row r="273" spans="1:18">
      <c r="A273" s="115" t="str">
        <f>'Data Bank'!E352</f>
        <v>Emaar P1</v>
      </c>
      <c r="B273" s="178">
        <f ca="1">IF(B$1&lt;'Data Bank'!$AD352,"",IF(B$1&gt;'Data Bank'!$AT352,"",IF(AND('Data Bank'!$AC352&lt;100,TODAY()&gt;'Data Bank'!$AT352),1,IF('Data Bank'!$AC352=100,3,IF('Data Bank'!$AC352=0,0,2)))))</f>
        <v>0</v>
      </c>
      <c r="C273" s="178">
        <f ca="1">IF(C$1&lt;'Data Bank'!$AD352,"",IF(C$1&gt;'Data Bank'!$AT352,"",IF(AND('Data Bank'!$AC352&lt;100,TODAY()&gt;'Data Bank'!$AT352),1,IF('Data Bank'!$AC352=100,3,IF('Data Bank'!$AC352=0,0,2)))))</f>
        <v>0</v>
      </c>
      <c r="D273" s="178">
        <f ca="1">IF(D$1&lt;'Data Bank'!$AD352,"",IF(D$1&gt;'Data Bank'!$AT352,"",IF(AND('Data Bank'!$AC352&lt;100,TODAY()&gt;'Data Bank'!$AT352),1,IF('Data Bank'!$AC352=100,3,IF('Data Bank'!$AC352=0,0,2)))))</f>
        <v>0</v>
      </c>
      <c r="E273" s="178">
        <f ca="1">IF(E$1&lt;'Data Bank'!$AD352,"",IF(E$1&gt;'Data Bank'!$AT352,"",IF(AND('Data Bank'!$AC352&lt;100,TODAY()&gt;'Data Bank'!$AT352),1,IF('Data Bank'!$AC352=100,3,IF('Data Bank'!$AC352=0,0,2)))))</f>
        <v>0</v>
      </c>
      <c r="F273" s="178">
        <f ca="1">IF(F$1&lt;'Data Bank'!$AD352,"",IF(F$1&gt;'Data Bank'!$AT352,"",IF(AND('Data Bank'!$AC352&lt;100,TODAY()&gt;'Data Bank'!$AT352),1,IF('Data Bank'!$AC352=100,3,IF('Data Bank'!$AC352=0,0,2)))))</f>
        <v>0</v>
      </c>
      <c r="G273" s="178">
        <f ca="1">IF(G$1&lt;'Data Bank'!$AD352,"",IF(G$1&gt;'Data Bank'!$AT352,"",IF(AND('Data Bank'!$AC352&lt;100,TODAY()&gt;'Data Bank'!$AT352),1,IF('Data Bank'!$AC352=100,3,IF('Data Bank'!$AC352=0,0,2)))))</f>
        <v>0</v>
      </c>
      <c r="H273" s="178">
        <f ca="1">IF(H$1&lt;'Data Bank'!$AD352,"",IF(H$1&gt;'Data Bank'!$AT352,"",IF(AND('Data Bank'!$AC352&lt;100,TODAY()&gt;'Data Bank'!$AT352),1,IF('Data Bank'!$AC352=100,3,IF('Data Bank'!$AC352=0,0,2)))))</f>
        <v>0</v>
      </c>
      <c r="I273" s="178">
        <f ca="1">IF(I$1&lt;'Data Bank'!$AD352,"",IF(I$1&gt;'Data Bank'!$AT352,"",IF(AND('Data Bank'!$AC352&lt;100,TODAY()&gt;'Data Bank'!$AT352),1,IF('Data Bank'!$AC352=100,3,IF('Data Bank'!$AC352=0,0,2)))))</f>
        <v>0</v>
      </c>
      <c r="J273" s="177">
        <f ca="1">IF(J$1&lt;'Data Bank'!$AD352,"",IF(J$1&gt;'Data Bank'!$AT352,"",IF(AND('Data Bank'!$AC352&lt;100,TODAY()&gt;'Data Bank'!$AT352),1,IF('Data Bank'!$AC352=100,3,IF('Data Bank'!$AC352=0,0,2)))))</f>
        <v>0</v>
      </c>
      <c r="K273" s="177">
        <f ca="1">IF(K$1&lt;'Data Bank'!$AD352,"",IF(K$1&gt;'Data Bank'!$AT352,"",IF(AND('Data Bank'!$AC352&lt;100,TODAY()&gt;'Data Bank'!$AT352),1,IF('Data Bank'!$AC352=100,3,IF('Data Bank'!$AC352=0,0,2)))))</f>
        <v>0</v>
      </c>
      <c r="L273" s="177">
        <f ca="1">IF(L$1&lt;'Data Bank'!$AD352,"",IF(L$1&gt;'Data Bank'!$AT352,"",IF(AND('Data Bank'!$AC352&lt;100,TODAY()&gt;'Data Bank'!$AT352),1,IF('Data Bank'!$AC352=100,3,IF('Data Bank'!$AC352=0,0,2)))))</f>
        <v>0</v>
      </c>
      <c r="M273" s="177">
        <f ca="1">IF(M$1&lt;'Data Bank'!$AD352,"",IF(M$1&gt;'Data Bank'!$AT352,"",IF(AND('Data Bank'!$AC352&lt;100,TODAY()&gt;'Data Bank'!$AT352),1,IF('Data Bank'!$AC352=100,3,IF('Data Bank'!$AC352=0,0,2)))))</f>
        <v>0</v>
      </c>
      <c r="N273" s="177">
        <f ca="1">IF(N$1&lt;'Data Bank'!$AD352,"",IF(N$1&gt;'Data Bank'!$AT352,"",IF(AND('Data Bank'!$AC352&lt;100,TODAY()&gt;'Data Bank'!$AT352),1,IF('Data Bank'!$AC352=100,3,IF('Data Bank'!$AC352=0,0,2)))))</f>
        <v>0</v>
      </c>
      <c r="O273" s="177">
        <f ca="1">IF(O$1&lt;'Data Bank'!$AD352,"",IF(O$1&gt;'Data Bank'!$AT352,"",IF(AND('Data Bank'!$AC352&lt;100,TODAY()&gt;'Data Bank'!$AT352),1,IF('Data Bank'!$AC352=100,3,IF('Data Bank'!$AC352=0,0,2)))))</f>
        <v>0</v>
      </c>
      <c r="P273" s="177">
        <f ca="1">IF(P$1&lt;'Data Bank'!$AD352,"",IF(P$1&gt;'Data Bank'!$AT352,"",IF(AND('Data Bank'!$AC352&lt;100,TODAY()&gt;'Data Bank'!$AT352),1,IF('Data Bank'!$AC352=100,3,IF('Data Bank'!$AC352=0,0,2)))))</f>
        <v>0</v>
      </c>
      <c r="Q273" s="177">
        <f ca="1">IF(Q$1&lt;'Data Bank'!$AD352,"",IF(Q$1&gt;'Data Bank'!$AT352,"",IF(AND('Data Bank'!$AC352&lt;100,TODAY()&gt;'Data Bank'!$AT352),1,IF('Data Bank'!$AC352=100,3,IF('Data Bank'!$AC352=0,0,2)))))</f>
        <v>0</v>
      </c>
      <c r="R273" s="177">
        <f ca="1">IF(R$1&lt;'Data Bank'!$AD352,"",IF(R$1&gt;'Data Bank'!$AT352,"",IF(AND('Data Bank'!$AC352&lt;100,TODAY()&gt;'Data Bank'!$AT352),1,IF('Data Bank'!$AC352=100,3,IF('Data Bank'!$AC352=0,0,2)))))</f>
        <v>0</v>
      </c>
    </row>
    <row r="274" spans="1:18">
      <c r="A274" s="115" t="str">
        <f>'Data Bank'!E353</f>
        <v>Emaar P2</v>
      </c>
      <c r="B274" s="178">
        <f ca="1">IF(B$1&lt;'Data Bank'!$AD353,"",IF(B$1&gt;'Data Bank'!$AT353,"",IF(AND('Data Bank'!$AC353&lt;100,TODAY()&gt;'Data Bank'!$AT353),1,IF('Data Bank'!$AC353=100,3,IF('Data Bank'!$AC353=0,0,2)))))</f>
        <v>0</v>
      </c>
      <c r="C274" s="178">
        <f ca="1">IF(C$1&lt;'Data Bank'!$AD353,"",IF(C$1&gt;'Data Bank'!$AT353,"",IF(AND('Data Bank'!$AC353&lt;100,TODAY()&gt;'Data Bank'!$AT353),1,IF('Data Bank'!$AC353=100,3,IF('Data Bank'!$AC353=0,0,2)))))</f>
        <v>0</v>
      </c>
      <c r="D274" s="178">
        <f ca="1">IF(D$1&lt;'Data Bank'!$AD353,"",IF(D$1&gt;'Data Bank'!$AT353,"",IF(AND('Data Bank'!$AC353&lt;100,TODAY()&gt;'Data Bank'!$AT353),1,IF('Data Bank'!$AC353=100,3,IF('Data Bank'!$AC353=0,0,2)))))</f>
        <v>0</v>
      </c>
      <c r="E274" s="178">
        <f ca="1">IF(E$1&lt;'Data Bank'!$AD353,"",IF(E$1&gt;'Data Bank'!$AT353,"",IF(AND('Data Bank'!$AC353&lt;100,TODAY()&gt;'Data Bank'!$AT353),1,IF('Data Bank'!$AC353=100,3,IF('Data Bank'!$AC353=0,0,2)))))</f>
        <v>0</v>
      </c>
      <c r="F274" s="178">
        <f ca="1">IF(F$1&lt;'Data Bank'!$AD353,"",IF(F$1&gt;'Data Bank'!$AT353,"",IF(AND('Data Bank'!$AC353&lt;100,TODAY()&gt;'Data Bank'!$AT353),1,IF('Data Bank'!$AC353=100,3,IF('Data Bank'!$AC353=0,0,2)))))</f>
        <v>0</v>
      </c>
      <c r="G274" s="178">
        <f ca="1">IF(G$1&lt;'Data Bank'!$AD353,"",IF(G$1&gt;'Data Bank'!$AT353,"",IF(AND('Data Bank'!$AC353&lt;100,TODAY()&gt;'Data Bank'!$AT353),1,IF('Data Bank'!$AC353=100,3,IF('Data Bank'!$AC353=0,0,2)))))</f>
        <v>0</v>
      </c>
      <c r="H274" s="178">
        <f ca="1">IF(H$1&lt;'Data Bank'!$AD353,"",IF(H$1&gt;'Data Bank'!$AT353,"",IF(AND('Data Bank'!$AC353&lt;100,TODAY()&gt;'Data Bank'!$AT353),1,IF('Data Bank'!$AC353=100,3,IF('Data Bank'!$AC353=0,0,2)))))</f>
        <v>0</v>
      </c>
      <c r="I274" s="178">
        <f ca="1">IF(I$1&lt;'Data Bank'!$AD353,"",IF(I$1&gt;'Data Bank'!$AT353,"",IF(AND('Data Bank'!$AC353&lt;100,TODAY()&gt;'Data Bank'!$AT353),1,IF('Data Bank'!$AC353=100,3,IF('Data Bank'!$AC353=0,0,2)))))</f>
        <v>0</v>
      </c>
      <c r="J274" s="177">
        <f ca="1">IF(J$1&lt;'Data Bank'!$AD353,"",IF(J$1&gt;'Data Bank'!$AT353,"",IF(AND('Data Bank'!$AC353&lt;100,TODAY()&gt;'Data Bank'!$AT353),1,IF('Data Bank'!$AC353=100,3,IF('Data Bank'!$AC353=0,0,2)))))</f>
        <v>0</v>
      </c>
      <c r="K274" s="177">
        <f ca="1">IF(K$1&lt;'Data Bank'!$AD353,"",IF(K$1&gt;'Data Bank'!$AT353,"",IF(AND('Data Bank'!$AC353&lt;100,TODAY()&gt;'Data Bank'!$AT353),1,IF('Data Bank'!$AC353=100,3,IF('Data Bank'!$AC353=0,0,2)))))</f>
        <v>0</v>
      </c>
      <c r="L274" s="177">
        <f ca="1">IF(L$1&lt;'Data Bank'!$AD353,"",IF(L$1&gt;'Data Bank'!$AT353,"",IF(AND('Data Bank'!$AC353&lt;100,TODAY()&gt;'Data Bank'!$AT353),1,IF('Data Bank'!$AC353=100,3,IF('Data Bank'!$AC353=0,0,2)))))</f>
        <v>0</v>
      </c>
      <c r="M274" s="177">
        <f ca="1">IF(M$1&lt;'Data Bank'!$AD353,"",IF(M$1&gt;'Data Bank'!$AT353,"",IF(AND('Data Bank'!$AC353&lt;100,TODAY()&gt;'Data Bank'!$AT353),1,IF('Data Bank'!$AC353=100,3,IF('Data Bank'!$AC353=0,0,2)))))</f>
        <v>0</v>
      </c>
      <c r="N274" s="177">
        <f ca="1">IF(N$1&lt;'Data Bank'!$AD353,"",IF(N$1&gt;'Data Bank'!$AT353,"",IF(AND('Data Bank'!$AC353&lt;100,TODAY()&gt;'Data Bank'!$AT353),1,IF('Data Bank'!$AC353=100,3,IF('Data Bank'!$AC353=0,0,2)))))</f>
        <v>0</v>
      </c>
      <c r="O274" s="177">
        <f ca="1">IF(O$1&lt;'Data Bank'!$AD353,"",IF(O$1&gt;'Data Bank'!$AT353,"",IF(AND('Data Bank'!$AC353&lt;100,TODAY()&gt;'Data Bank'!$AT353),1,IF('Data Bank'!$AC353=100,3,IF('Data Bank'!$AC353=0,0,2)))))</f>
        <v>0</v>
      </c>
      <c r="P274" s="177">
        <f ca="1">IF(P$1&lt;'Data Bank'!$AD353,"",IF(P$1&gt;'Data Bank'!$AT353,"",IF(AND('Data Bank'!$AC353&lt;100,TODAY()&gt;'Data Bank'!$AT353),1,IF('Data Bank'!$AC353=100,3,IF('Data Bank'!$AC353=0,0,2)))))</f>
        <v>0</v>
      </c>
      <c r="Q274" s="177">
        <f ca="1">IF(Q$1&lt;'Data Bank'!$AD353,"",IF(Q$1&gt;'Data Bank'!$AT353,"",IF(AND('Data Bank'!$AC353&lt;100,TODAY()&gt;'Data Bank'!$AT353),1,IF('Data Bank'!$AC353=100,3,IF('Data Bank'!$AC353=0,0,2)))))</f>
        <v>0</v>
      </c>
      <c r="R274" s="177">
        <f ca="1">IF(R$1&lt;'Data Bank'!$AD353,"",IF(R$1&gt;'Data Bank'!$AT353,"",IF(AND('Data Bank'!$AC353&lt;100,TODAY()&gt;'Data Bank'!$AT353),1,IF('Data Bank'!$AC353=100,3,IF('Data Bank'!$AC353=0,0,2)))))</f>
        <v>0</v>
      </c>
    </row>
    <row r="275" spans="1:18">
      <c r="A275" s="115" t="str">
        <f>'Data Bank'!E354</f>
        <v>Emaar P3</v>
      </c>
      <c r="B275" s="178">
        <f ca="1">IF(B$1&lt;'Data Bank'!$AD354,"",IF(B$1&gt;'Data Bank'!$AT354,"",IF(AND('Data Bank'!$AC354&lt;100,TODAY()&gt;'Data Bank'!$AT354),1,IF('Data Bank'!$AC354=100,3,IF('Data Bank'!$AC354=0,0,2)))))</f>
        <v>0</v>
      </c>
      <c r="C275" s="178">
        <f ca="1">IF(C$1&lt;'Data Bank'!$AD354,"",IF(C$1&gt;'Data Bank'!$AT354,"",IF(AND('Data Bank'!$AC354&lt;100,TODAY()&gt;'Data Bank'!$AT354),1,IF('Data Bank'!$AC354=100,3,IF('Data Bank'!$AC354=0,0,2)))))</f>
        <v>0</v>
      </c>
      <c r="D275" s="178">
        <f ca="1">IF(D$1&lt;'Data Bank'!$AD354,"",IF(D$1&gt;'Data Bank'!$AT354,"",IF(AND('Data Bank'!$AC354&lt;100,TODAY()&gt;'Data Bank'!$AT354),1,IF('Data Bank'!$AC354=100,3,IF('Data Bank'!$AC354=0,0,2)))))</f>
        <v>0</v>
      </c>
      <c r="E275" s="178">
        <f ca="1">IF(E$1&lt;'Data Bank'!$AD354,"",IF(E$1&gt;'Data Bank'!$AT354,"",IF(AND('Data Bank'!$AC354&lt;100,TODAY()&gt;'Data Bank'!$AT354),1,IF('Data Bank'!$AC354=100,3,IF('Data Bank'!$AC354=0,0,2)))))</f>
        <v>0</v>
      </c>
      <c r="F275" s="178">
        <f ca="1">IF(F$1&lt;'Data Bank'!$AD354,"",IF(F$1&gt;'Data Bank'!$AT354,"",IF(AND('Data Bank'!$AC354&lt;100,TODAY()&gt;'Data Bank'!$AT354),1,IF('Data Bank'!$AC354=100,3,IF('Data Bank'!$AC354=0,0,2)))))</f>
        <v>0</v>
      </c>
      <c r="G275" s="178">
        <f ca="1">IF(G$1&lt;'Data Bank'!$AD354,"",IF(G$1&gt;'Data Bank'!$AT354,"",IF(AND('Data Bank'!$AC354&lt;100,TODAY()&gt;'Data Bank'!$AT354),1,IF('Data Bank'!$AC354=100,3,IF('Data Bank'!$AC354=0,0,2)))))</f>
        <v>0</v>
      </c>
      <c r="H275" s="178">
        <f ca="1">IF(H$1&lt;'Data Bank'!$AD354,"",IF(H$1&gt;'Data Bank'!$AT354,"",IF(AND('Data Bank'!$AC354&lt;100,TODAY()&gt;'Data Bank'!$AT354),1,IF('Data Bank'!$AC354=100,3,IF('Data Bank'!$AC354=0,0,2)))))</f>
        <v>0</v>
      </c>
      <c r="I275" s="178">
        <f ca="1">IF(I$1&lt;'Data Bank'!$AD354,"",IF(I$1&gt;'Data Bank'!$AT354,"",IF(AND('Data Bank'!$AC354&lt;100,TODAY()&gt;'Data Bank'!$AT354),1,IF('Data Bank'!$AC354=100,3,IF('Data Bank'!$AC354=0,0,2)))))</f>
        <v>0</v>
      </c>
      <c r="J275" s="177">
        <f ca="1">IF(J$1&lt;'Data Bank'!$AD354,"",IF(J$1&gt;'Data Bank'!$AT354,"",IF(AND('Data Bank'!$AC354&lt;100,TODAY()&gt;'Data Bank'!$AT354),1,IF('Data Bank'!$AC354=100,3,IF('Data Bank'!$AC354=0,0,2)))))</f>
        <v>0</v>
      </c>
      <c r="K275" s="177">
        <f ca="1">IF(K$1&lt;'Data Bank'!$AD354,"",IF(K$1&gt;'Data Bank'!$AT354,"",IF(AND('Data Bank'!$AC354&lt;100,TODAY()&gt;'Data Bank'!$AT354),1,IF('Data Bank'!$AC354=100,3,IF('Data Bank'!$AC354=0,0,2)))))</f>
        <v>0</v>
      </c>
      <c r="L275" s="177">
        <f ca="1">IF(L$1&lt;'Data Bank'!$AD354,"",IF(L$1&gt;'Data Bank'!$AT354,"",IF(AND('Data Bank'!$AC354&lt;100,TODAY()&gt;'Data Bank'!$AT354),1,IF('Data Bank'!$AC354=100,3,IF('Data Bank'!$AC354=0,0,2)))))</f>
        <v>0</v>
      </c>
      <c r="M275" s="177">
        <f ca="1">IF(M$1&lt;'Data Bank'!$AD354,"",IF(M$1&gt;'Data Bank'!$AT354,"",IF(AND('Data Bank'!$AC354&lt;100,TODAY()&gt;'Data Bank'!$AT354),1,IF('Data Bank'!$AC354=100,3,IF('Data Bank'!$AC354=0,0,2)))))</f>
        <v>0</v>
      </c>
      <c r="N275" s="177">
        <f ca="1">IF(N$1&lt;'Data Bank'!$AD354,"",IF(N$1&gt;'Data Bank'!$AT354,"",IF(AND('Data Bank'!$AC354&lt;100,TODAY()&gt;'Data Bank'!$AT354),1,IF('Data Bank'!$AC354=100,3,IF('Data Bank'!$AC354=0,0,2)))))</f>
        <v>0</v>
      </c>
      <c r="O275" s="177">
        <f ca="1">IF(O$1&lt;'Data Bank'!$AD354,"",IF(O$1&gt;'Data Bank'!$AT354,"",IF(AND('Data Bank'!$AC354&lt;100,TODAY()&gt;'Data Bank'!$AT354),1,IF('Data Bank'!$AC354=100,3,IF('Data Bank'!$AC354=0,0,2)))))</f>
        <v>0</v>
      </c>
      <c r="P275" s="177">
        <f ca="1">IF(P$1&lt;'Data Bank'!$AD354,"",IF(P$1&gt;'Data Bank'!$AT354,"",IF(AND('Data Bank'!$AC354&lt;100,TODAY()&gt;'Data Bank'!$AT354),1,IF('Data Bank'!$AC354=100,3,IF('Data Bank'!$AC354=0,0,2)))))</f>
        <v>0</v>
      </c>
      <c r="Q275" s="177">
        <f ca="1">IF(Q$1&lt;'Data Bank'!$AD354,"",IF(Q$1&gt;'Data Bank'!$AT354,"",IF(AND('Data Bank'!$AC354&lt;100,TODAY()&gt;'Data Bank'!$AT354),1,IF('Data Bank'!$AC354=100,3,IF('Data Bank'!$AC354=0,0,2)))))</f>
        <v>0</v>
      </c>
      <c r="R275" s="177">
        <f ca="1">IF(R$1&lt;'Data Bank'!$AD354,"",IF(R$1&gt;'Data Bank'!$AT354,"",IF(AND('Data Bank'!$AC354&lt;100,TODAY()&gt;'Data Bank'!$AT354),1,IF('Data Bank'!$AC354=100,3,IF('Data Bank'!$AC354=0,0,2)))))</f>
        <v>0</v>
      </c>
    </row>
    <row r="276" spans="1:18">
      <c r="A276" s="115" t="str">
        <f>'Data Bank'!E360</f>
        <v>Fahad Town</v>
      </c>
      <c r="B276" s="178">
        <f ca="1">IF(B$1&lt;'Data Bank'!$AD360,"",IF(B$1&gt;'Data Bank'!$AT360,"",IF(AND('Data Bank'!$AC360&lt;100,TODAY()&gt;'Data Bank'!$AT360),1,IF('Data Bank'!$AC360=100,3,IF('Data Bank'!$AC360=0,0,2)))))</f>
        <v>2</v>
      </c>
      <c r="C276" s="178">
        <f ca="1">IF(C$1&lt;'Data Bank'!$AD360,"",IF(C$1&gt;'Data Bank'!$AT360,"",IF(AND('Data Bank'!$AC360&lt;100,TODAY()&gt;'Data Bank'!$AT360),1,IF('Data Bank'!$AC360=100,3,IF('Data Bank'!$AC360=0,0,2)))))</f>
        <v>2</v>
      </c>
      <c r="D276" s="178">
        <f ca="1">IF(D$1&lt;'Data Bank'!$AD360,"",IF(D$1&gt;'Data Bank'!$AT360,"",IF(AND('Data Bank'!$AC360&lt;100,TODAY()&gt;'Data Bank'!$AT360),1,IF('Data Bank'!$AC360=100,3,IF('Data Bank'!$AC360=0,0,2)))))</f>
        <v>2</v>
      </c>
      <c r="E276" s="178">
        <f ca="1">IF(E$1&lt;'Data Bank'!$AD360,"",IF(E$1&gt;'Data Bank'!$AT360,"",IF(AND('Data Bank'!$AC360&lt;100,TODAY()&gt;'Data Bank'!$AT360),1,IF('Data Bank'!$AC360=100,3,IF('Data Bank'!$AC360=0,0,2)))))</f>
        <v>2</v>
      </c>
      <c r="F276" s="178">
        <f ca="1">IF(F$1&lt;'Data Bank'!$AD360,"",IF(F$1&gt;'Data Bank'!$AT360,"",IF(AND('Data Bank'!$AC360&lt;100,TODAY()&gt;'Data Bank'!$AT360),1,IF('Data Bank'!$AC360=100,3,IF('Data Bank'!$AC360=0,0,2)))))</f>
        <v>2</v>
      </c>
      <c r="G276" s="178">
        <f ca="1">IF(G$1&lt;'Data Bank'!$AD360,"",IF(G$1&gt;'Data Bank'!$AT360,"",IF(AND('Data Bank'!$AC360&lt;100,TODAY()&gt;'Data Bank'!$AT360),1,IF('Data Bank'!$AC360=100,3,IF('Data Bank'!$AC360=0,0,2)))))</f>
        <v>2</v>
      </c>
      <c r="H276" s="178">
        <f ca="1">IF(H$1&lt;'Data Bank'!$AD360,"",IF(H$1&gt;'Data Bank'!$AT360,"",IF(AND('Data Bank'!$AC360&lt;100,TODAY()&gt;'Data Bank'!$AT360),1,IF('Data Bank'!$AC360=100,3,IF('Data Bank'!$AC360=0,0,2)))))</f>
        <v>2</v>
      </c>
      <c r="I276" s="178">
        <f ca="1">IF(I$1&lt;'Data Bank'!$AD360,"",IF(I$1&gt;'Data Bank'!$AT360,"",IF(AND('Data Bank'!$AC360&lt;100,TODAY()&gt;'Data Bank'!$AT360),1,IF('Data Bank'!$AC360=100,3,IF('Data Bank'!$AC360=0,0,2)))))</f>
        <v>2</v>
      </c>
      <c r="J276" s="177">
        <f ca="1">IF(J$1&lt;'Data Bank'!$AD360,"",IF(J$1&gt;'Data Bank'!$AT360,"",IF(AND('Data Bank'!$AC360&lt;100,TODAY()&gt;'Data Bank'!$AT360),1,IF('Data Bank'!$AC360=100,3,IF('Data Bank'!$AC360=0,0,2)))))</f>
        <v>2</v>
      </c>
      <c r="K276" s="177">
        <f ca="1">IF(K$1&lt;'Data Bank'!$AD360,"",IF(K$1&gt;'Data Bank'!$AT360,"",IF(AND('Data Bank'!$AC360&lt;100,TODAY()&gt;'Data Bank'!$AT360),1,IF('Data Bank'!$AC360=100,3,IF('Data Bank'!$AC360=0,0,2)))))</f>
        <v>2</v>
      </c>
      <c r="L276" s="177">
        <f ca="1">IF(L$1&lt;'Data Bank'!$AD360,"",IF(L$1&gt;'Data Bank'!$AT360,"",IF(AND('Data Bank'!$AC360&lt;100,TODAY()&gt;'Data Bank'!$AT360),1,IF('Data Bank'!$AC360=100,3,IF('Data Bank'!$AC360=0,0,2)))))</f>
        <v>2</v>
      </c>
      <c r="M276" s="177">
        <f ca="1">IF(M$1&lt;'Data Bank'!$AD360,"",IF(M$1&gt;'Data Bank'!$AT360,"",IF(AND('Data Bank'!$AC360&lt;100,TODAY()&gt;'Data Bank'!$AT360),1,IF('Data Bank'!$AC360=100,3,IF('Data Bank'!$AC360=0,0,2)))))</f>
        <v>2</v>
      </c>
      <c r="N276" s="177">
        <f ca="1">IF(N$1&lt;'Data Bank'!$AD360,"",IF(N$1&gt;'Data Bank'!$AT360,"",IF(AND('Data Bank'!$AC360&lt;100,TODAY()&gt;'Data Bank'!$AT360),1,IF('Data Bank'!$AC360=100,3,IF('Data Bank'!$AC360=0,0,2)))))</f>
        <v>2</v>
      </c>
      <c r="O276" s="177">
        <f ca="1">IF(O$1&lt;'Data Bank'!$AD360,"",IF(O$1&gt;'Data Bank'!$AT360,"",IF(AND('Data Bank'!$AC360&lt;100,TODAY()&gt;'Data Bank'!$AT360),1,IF('Data Bank'!$AC360=100,3,IF('Data Bank'!$AC360=0,0,2)))))</f>
        <v>2</v>
      </c>
      <c r="P276" s="177">
        <f ca="1">IF(P$1&lt;'Data Bank'!$AD360,"",IF(P$1&gt;'Data Bank'!$AT360,"",IF(AND('Data Bank'!$AC360&lt;100,TODAY()&gt;'Data Bank'!$AT360),1,IF('Data Bank'!$AC360=100,3,IF('Data Bank'!$AC360=0,0,2)))))</f>
        <v>2</v>
      </c>
      <c r="Q276" s="177">
        <f ca="1">IF(Q$1&lt;'Data Bank'!$AD360,"",IF(Q$1&gt;'Data Bank'!$AT360,"",IF(AND('Data Bank'!$AC360&lt;100,TODAY()&gt;'Data Bank'!$AT360),1,IF('Data Bank'!$AC360=100,3,IF('Data Bank'!$AC360=0,0,2)))))</f>
        <v>2</v>
      </c>
      <c r="R276" s="177">
        <f ca="1">IF(R$1&lt;'Data Bank'!$AD360,"",IF(R$1&gt;'Data Bank'!$AT360,"",IF(AND('Data Bank'!$AC360&lt;100,TODAY()&gt;'Data Bank'!$AT360),1,IF('Data Bank'!$AC360=100,3,IF('Data Bank'!$AC360=0,0,2)))))</f>
        <v>2</v>
      </c>
    </row>
    <row r="277" spans="1:18">
      <c r="A277" s="115" t="str">
        <f>'Data Bank'!E366</f>
        <v>Falaknaz Pebbles</v>
      </c>
      <c r="B277" s="178">
        <f ca="1">IF(B$1&lt;'Data Bank'!$AD366,"",IF(B$1&gt;'Data Bank'!$AT366,"",IF(AND('Data Bank'!$AC366&lt;100,TODAY()&gt;'Data Bank'!$AT366),1,IF('Data Bank'!$AC366=100,3,IF('Data Bank'!$AC366=0,0,2)))))</f>
        <v>2</v>
      </c>
      <c r="C277" s="178">
        <f ca="1">IF(C$1&lt;'Data Bank'!$AD366,"",IF(C$1&gt;'Data Bank'!$AT366,"",IF(AND('Data Bank'!$AC366&lt;100,TODAY()&gt;'Data Bank'!$AT366),1,IF('Data Bank'!$AC366=100,3,IF('Data Bank'!$AC366=0,0,2)))))</f>
        <v>2</v>
      </c>
      <c r="D277" s="178">
        <f ca="1">IF(D$1&lt;'Data Bank'!$AD366,"",IF(D$1&gt;'Data Bank'!$AT366,"",IF(AND('Data Bank'!$AC366&lt;100,TODAY()&gt;'Data Bank'!$AT366),1,IF('Data Bank'!$AC366=100,3,IF('Data Bank'!$AC366=0,0,2)))))</f>
        <v>2</v>
      </c>
      <c r="E277" s="178">
        <f ca="1">IF(E$1&lt;'Data Bank'!$AD366,"",IF(E$1&gt;'Data Bank'!$AT366,"",IF(AND('Data Bank'!$AC366&lt;100,TODAY()&gt;'Data Bank'!$AT366),1,IF('Data Bank'!$AC366=100,3,IF('Data Bank'!$AC366=0,0,2)))))</f>
        <v>2</v>
      </c>
      <c r="F277" s="178">
        <f ca="1">IF(F$1&lt;'Data Bank'!$AD366,"",IF(F$1&gt;'Data Bank'!$AT366,"",IF(AND('Data Bank'!$AC366&lt;100,TODAY()&gt;'Data Bank'!$AT366),1,IF('Data Bank'!$AC366=100,3,IF('Data Bank'!$AC366=0,0,2)))))</f>
        <v>2</v>
      </c>
      <c r="G277" s="178">
        <f ca="1">IF(G$1&lt;'Data Bank'!$AD366,"",IF(G$1&gt;'Data Bank'!$AT366,"",IF(AND('Data Bank'!$AC366&lt;100,TODAY()&gt;'Data Bank'!$AT366),1,IF('Data Bank'!$AC366=100,3,IF('Data Bank'!$AC366=0,0,2)))))</f>
        <v>2</v>
      </c>
      <c r="H277" s="178">
        <f ca="1">IF(H$1&lt;'Data Bank'!$AD366,"",IF(H$1&gt;'Data Bank'!$AT366,"",IF(AND('Data Bank'!$AC366&lt;100,TODAY()&gt;'Data Bank'!$AT366),1,IF('Data Bank'!$AC366=100,3,IF('Data Bank'!$AC366=0,0,2)))))</f>
        <v>2</v>
      </c>
      <c r="I277" s="178">
        <f ca="1">IF(I$1&lt;'Data Bank'!$AD366,"",IF(I$1&gt;'Data Bank'!$AT366,"",IF(AND('Data Bank'!$AC366&lt;100,TODAY()&gt;'Data Bank'!$AT366),1,IF('Data Bank'!$AC366=100,3,IF('Data Bank'!$AC366=0,0,2)))))</f>
        <v>2</v>
      </c>
      <c r="J277" s="177">
        <f ca="1">IF(J$1&lt;'Data Bank'!$AD366,"",IF(J$1&gt;'Data Bank'!$AT366,"",IF(AND('Data Bank'!$AC366&lt;100,TODAY()&gt;'Data Bank'!$AT366),1,IF('Data Bank'!$AC366=100,3,IF('Data Bank'!$AC366=0,0,2)))))</f>
        <v>2</v>
      </c>
      <c r="K277" s="177">
        <f ca="1">IF(K$1&lt;'Data Bank'!$AD366,"",IF(K$1&gt;'Data Bank'!$AT366,"",IF(AND('Data Bank'!$AC366&lt;100,TODAY()&gt;'Data Bank'!$AT366),1,IF('Data Bank'!$AC366=100,3,IF('Data Bank'!$AC366=0,0,2)))))</f>
        <v>2</v>
      </c>
      <c r="L277" s="177">
        <f ca="1">IF(L$1&lt;'Data Bank'!$AD366,"",IF(L$1&gt;'Data Bank'!$AT366,"",IF(AND('Data Bank'!$AC366&lt;100,TODAY()&gt;'Data Bank'!$AT366),1,IF('Data Bank'!$AC366=100,3,IF('Data Bank'!$AC366=0,0,2)))))</f>
        <v>2</v>
      </c>
      <c r="M277" s="177">
        <f ca="1">IF(M$1&lt;'Data Bank'!$AD366,"",IF(M$1&gt;'Data Bank'!$AT366,"",IF(AND('Data Bank'!$AC366&lt;100,TODAY()&gt;'Data Bank'!$AT366),1,IF('Data Bank'!$AC366=100,3,IF('Data Bank'!$AC366=0,0,2)))))</f>
        <v>2</v>
      </c>
      <c r="N277" s="177">
        <f ca="1">IF(N$1&lt;'Data Bank'!$AD366,"",IF(N$1&gt;'Data Bank'!$AT366,"",IF(AND('Data Bank'!$AC366&lt;100,TODAY()&gt;'Data Bank'!$AT366),1,IF('Data Bank'!$AC366=100,3,IF('Data Bank'!$AC366=0,0,2)))))</f>
        <v>2</v>
      </c>
      <c r="O277" s="177">
        <f ca="1">IF(O$1&lt;'Data Bank'!$AD366,"",IF(O$1&gt;'Data Bank'!$AT366,"",IF(AND('Data Bank'!$AC366&lt;100,TODAY()&gt;'Data Bank'!$AT366),1,IF('Data Bank'!$AC366=100,3,IF('Data Bank'!$AC366=0,0,2)))))</f>
        <v>2</v>
      </c>
      <c r="P277" s="177">
        <f ca="1">IF(P$1&lt;'Data Bank'!$AD366,"",IF(P$1&gt;'Data Bank'!$AT366,"",IF(AND('Data Bank'!$AC366&lt;100,TODAY()&gt;'Data Bank'!$AT366),1,IF('Data Bank'!$AC366=100,3,IF('Data Bank'!$AC366=0,0,2)))))</f>
        <v>2</v>
      </c>
      <c r="Q277" s="177">
        <f ca="1">IF(Q$1&lt;'Data Bank'!$AD366,"",IF(Q$1&gt;'Data Bank'!$AT366,"",IF(AND('Data Bank'!$AC366&lt;100,TODAY()&gt;'Data Bank'!$AT366),1,IF('Data Bank'!$AC366=100,3,IF('Data Bank'!$AC366=0,0,2)))))</f>
        <v>2</v>
      </c>
      <c r="R277" s="177">
        <f ca="1">IF(R$1&lt;'Data Bank'!$AD366,"",IF(R$1&gt;'Data Bank'!$AT366,"",IF(AND('Data Bank'!$AC366&lt;100,TODAY()&gt;'Data Bank'!$AT366),1,IF('Data Bank'!$AC366=100,3,IF('Data Bank'!$AC366=0,0,2)))))</f>
        <v>2</v>
      </c>
    </row>
    <row r="278" spans="1:18">
      <c r="A278" s="115" t="str">
        <f>'Data Bank'!E372</f>
        <v>Fatima Jinnah Town C</v>
      </c>
      <c r="B278" s="178">
        <f ca="1">IF(B$1&lt;'Data Bank'!$AD372,"",IF(B$1&gt;'Data Bank'!$AT372,"",IF(AND('Data Bank'!$AC372&lt;100,TODAY()&gt;'Data Bank'!$AT372),1,IF('Data Bank'!$AC372=100,3,IF('Data Bank'!$AC372=0,0,2)))))</f>
        <v>2</v>
      </c>
      <c r="C278" s="178">
        <f ca="1">IF(C$1&lt;'Data Bank'!$AD372,"",IF(C$1&gt;'Data Bank'!$AT372,"",IF(AND('Data Bank'!$AC372&lt;100,TODAY()&gt;'Data Bank'!$AT372),1,IF('Data Bank'!$AC372=100,3,IF('Data Bank'!$AC372=0,0,2)))))</f>
        <v>2</v>
      </c>
      <c r="D278" s="178">
        <f ca="1">IF(D$1&lt;'Data Bank'!$AD372,"",IF(D$1&gt;'Data Bank'!$AT372,"",IF(AND('Data Bank'!$AC372&lt;100,TODAY()&gt;'Data Bank'!$AT372),1,IF('Data Bank'!$AC372=100,3,IF('Data Bank'!$AC372=0,0,2)))))</f>
        <v>2</v>
      </c>
      <c r="E278" s="178">
        <f ca="1">IF(E$1&lt;'Data Bank'!$AD372,"",IF(E$1&gt;'Data Bank'!$AT372,"",IF(AND('Data Bank'!$AC372&lt;100,TODAY()&gt;'Data Bank'!$AT372),1,IF('Data Bank'!$AC372=100,3,IF('Data Bank'!$AC372=0,0,2)))))</f>
        <v>2</v>
      </c>
      <c r="F278" s="178">
        <f ca="1">IF(F$1&lt;'Data Bank'!$AD372,"",IF(F$1&gt;'Data Bank'!$AT372,"",IF(AND('Data Bank'!$AC372&lt;100,TODAY()&gt;'Data Bank'!$AT372),1,IF('Data Bank'!$AC372=100,3,IF('Data Bank'!$AC372=0,0,2)))))</f>
        <v>2</v>
      </c>
      <c r="G278" s="178">
        <f ca="1">IF(G$1&lt;'Data Bank'!$AD372,"",IF(G$1&gt;'Data Bank'!$AT372,"",IF(AND('Data Bank'!$AC372&lt;100,TODAY()&gt;'Data Bank'!$AT372),1,IF('Data Bank'!$AC372=100,3,IF('Data Bank'!$AC372=0,0,2)))))</f>
        <v>2</v>
      </c>
      <c r="H278" s="178">
        <f ca="1">IF(H$1&lt;'Data Bank'!$AD372,"",IF(H$1&gt;'Data Bank'!$AT372,"",IF(AND('Data Bank'!$AC372&lt;100,TODAY()&gt;'Data Bank'!$AT372),1,IF('Data Bank'!$AC372=100,3,IF('Data Bank'!$AC372=0,0,2)))))</f>
        <v>2</v>
      </c>
      <c r="I278" s="178">
        <f ca="1">IF(I$1&lt;'Data Bank'!$AD372,"",IF(I$1&gt;'Data Bank'!$AT372,"",IF(AND('Data Bank'!$AC372&lt;100,TODAY()&gt;'Data Bank'!$AT372),1,IF('Data Bank'!$AC372=100,3,IF('Data Bank'!$AC372=0,0,2)))))</f>
        <v>2</v>
      </c>
      <c r="J278" s="177">
        <f ca="1">IF(J$1&lt;'Data Bank'!$AD372,"",IF(J$1&gt;'Data Bank'!$AT372,"",IF(AND('Data Bank'!$AC372&lt;100,TODAY()&gt;'Data Bank'!$AT372),1,IF('Data Bank'!$AC372=100,3,IF('Data Bank'!$AC372=0,0,2)))))</f>
        <v>2</v>
      </c>
      <c r="K278" s="177">
        <f ca="1">IF(K$1&lt;'Data Bank'!$AD372,"",IF(K$1&gt;'Data Bank'!$AT372,"",IF(AND('Data Bank'!$AC372&lt;100,TODAY()&gt;'Data Bank'!$AT372),1,IF('Data Bank'!$AC372=100,3,IF('Data Bank'!$AC372=0,0,2)))))</f>
        <v>2</v>
      </c>
      <c r="L278" s="177">
        <f ca="1">IF(L$1&lt;'Data Bank'!$AD372,"",IF(L$1&gt;'Data Bank'!$AT372,"",IF(AND('Data Bank'!$AC372&lt;100,TODAY()&gt;'Data Bank'!$AT372),1,IF('Data Bank'!$AC372=100,3,IF('Data Bank'!$AC372=0,0,2)))))</f>
        <v>2</v>
      </c>
      <c r="M278" s="177">
        <f ca="1">IF(M$1&lt;'Data Bank'!$AD372,"",IF(M$1&gt;'Data Bank'!$AT372,"",IF(AND('Data Bank'!$AC372&lt;100,TODAY()&gt;'Data Bank'!$AT372),1,IF('Data Bank'!$AC372=100,3,IF('Data Bank'!$AC372=0,0,2)))))</f>
        <v>2</v>
      </c>
      <c r="N278" s="177">
        <f ca="1">IF(N$1&lt;'Data Bank'!$AD372,"",IF(N$1&gt;'Data Bank'!$AT372,"",IF(AND('Data Bank'!$AC372&lt;100,TODAY()&gt;'Data Bank'!$AT372),1,IF('Data Bank'!$AC372=100,3,IF('Data Bank'!$AC372=0,0,2)))))</f>
        <v>2</v>
      </c>
      <c r="O278" s="177">
        <f ca="1">IF(O$1&lt;'Data Bank'!$AD372,"",IF(O$1&gt;'Data Bank'!$AT372,"",IF(AND('Data Bank'!$AC372&lt;100,TODAY()&gt;'Data Bank'!$AT372),1,IF('Data Bank'!$AC372=100,3,IF('Data Bank'!$AC372=0,0,2)))))</f>
        <v>2</v>
      </c>
      <c r="P278" s="177">
        <f ca="1">IF(P$1&lt;'Data Bank'!$AD372,"",IF(P$1&gt;'Data Bank'!$AT372,"",IF(AND('Data Bank'!$AC372&lt;100,TODAY()&gt;'Data Bank'!$AT372),1,IF('Data Bank'!$AC372=100,3,IF('Data Bank'!$AC372=0,0,2)))))</f>
        <v>2</v>
      </c>
      <c r="Q278" s="177">
        <f ca="1">IF(Q$1&lt;'Data Bank'!$AD372,"",IF(Q$1&gt;'Data Bank'!$AT372,"",IF(AND('Data Bank'!$AC372&lt;100,TODAY()&gt;'Data Bank'!$AT372),1,IF('Data Bank'!$AC372=100,3,IF('Data Bank'!$AC372=0,0,2)))))</f>
        <v>2</v>
      </c>
      <c r="R278" s="177">
        <f ca="1">IF(R$1&lt;'Data Bank'!$AD372,"",IF(R$1&gt;'Data Bank'!$AT372,"",IF(AND('Data Bank'!$AC372&lt;100,TODAY()&gt;'Data Bank'!$AT372),1,IF('Data Bank'!$AC372=100,3,IF('Data Bank'!$AC372=0,0,2)))))</f>
        <v>2</v>
      </c>
    </row>
    <row r="279" spans="1:18">
      <c r="A279" s="115" t="str">
        <f>'Data Bank'!E374</f>
        <v>Fatima Jinnah Town E</v>
      </c>
      <c r="B279" s="178">
        <f ca="1">IF(B$1&lt;'Data Bank'!$AD374,"",IF(B$1&gt;'Data Bank'!$AT374,"",IF(AND('Data Bank'!$AC374&lt;100,TODAY()&gt;'Data Bank'!$AT374),1,IF('Data Bank'!$AC374=100,3,IF('Data Bank'!$AC374=0,0,2)))))</f>
        <v>2</v>
      </c>
      <c r="C279" s="178">
        <f ca="1">IF(C$1&lt;'Data Bank'!$AD374,"",IF(C$1&gt;'Data Bank'!$AT374,"",IF(AND('Data Bank'!$AC374&lt;100,TODAY()&gt;'Data Bank'!$AT374),1,IF('Data Bank'!$AC374=100,3,IF('Data Bank'!$AC374=0,0,2)))))</f>
        <v>2</v>
      </c>
      <c r="D279" s="178">
        <f ca="1">IF(D$1&lt;'Data Bank'!$AD374,"",IF(D$1&gt;'Data Bank'!$AT374,"",IF(AND('Data Bank'!$AC374&lt;100,TODAY()&gt;'Data Bank'!$AT374),1,IF('Data Bank'!$AC374=100,3,IF('Data Bank'!$AC374=0,0,2)))))</f>
        <v>2</v>
      </c>
      <c r="E279" s="178">
        <f ca="1">IF(E$1&lt;'Data Bank'!$AD374,"",IF(E$1&gt;'Data Bank'!$AT374,"",IF(AND('Data Bank'!$AC374&lt;100,TODAY()&gt;'Data Bank'!$AT374),1,IF('Data Bank'!$AC374=100,3,IF('Data Bank'!$AC374=0,0,2)))))</f>
        <v>2</v>
      </c>
      <c r="F279" s="178">
        <f ca="1">IF(F$1&lt;'Data Bank'!$AD374,"",IF(F$1&gt;'Data Bank'!$AT374,"",IF(AND('Data Bank'!$AC374&lt;100,TODAY()&gt;'Data Bank'!$AT374),1,IF('Data Bank'!$AC374=100,3,IF('Data Bank'!$AC374=0,0,2)))))</f>
        <v>2</v>
      </c>
      <c r="G279" s="178">
        <f ca="1">IF(G$1&lt;'Data Bank'!$AD374,"",IF(G$1&gt;'Data Bank'!$AT374,"",IF(AND('Data Bank'!$AC374&lt;100,TODAY()&gt;'Data Bank'!$AT374),1,IF('Data Bank'!$AC374=100,3,IF('Data Bank'!$AC374=0,0,2)))))</f>
        <v>2</v>
      </c>
      <c r="H279" s="178">
        <f ca="1">IF(H$1&lt;'Data Bank'!$AD374,"",IF(H$1&gt;'Data Bank'!$AT374,"",IF(AND('Data Bank'!$AC374&lt;100,TODAY()&gt;'Data Bank'!$AT374),1,IF('Data Bank'!$AC374=100,3,IF('Data Bank'!$AC374=0,0,2)))))</f>
        <v>2</v>
      </c>
      <c r="I279" s="178">
        <f ca="1">IF(I$1&lt;'Data Bank'!$AD374,"",IF(I$1&gt;'Data Bank'!$AT374,"",IF(AND('Data Bank'!$AC374&lt;100,TODAY()&gt;'Data Bank'!$AT374),1,IF('Data Bank'!$AC374=100,3,IF('Data Bank'!$AC374=0,0,2)))))</f>
        <v>2</v>
      </c>
      <c r="J279" s="177">
        <f ca="1">IF(J$1&lt;'Data Bank'!$AD374,"",IF(J$1&gt;'Data Bank'!$AT374,"",IF(AND('Data Bank'!$AC374&lt;100,TODAY()&gt;'Data Bank'!$AT374),1,IF('Data Bank'!$AC374=100,3,IF('Data Bank'!$AC374=0,0,2)))))</f>
        <v>2</v>
      </c>
      <c r="K279" s="177">
        <f ca="1">IF(K$1&lt;'Data Bank'!$AD374,"",IF(K$1&gt;'Data Bank'!$AT374,"",IF(AND('Data Bank'!$AC374&lt;100,TODAY()&gt;'Data Bank'!$AT374),1,IF('Data Bank'!$AC374=100,3,IF('Data Bank'!$AC374=0,0,2)))))</f>
        <v>2</v>
      </c>
      <c r="L279" s="177">
        <f ca="1">IF(L$1&lt;'Data Bank'!$AD374,"",IF(L$1&gt;'Data Bank'!$AT374,"",IF(AND('Data Bank'!$AC374&lt;100,TODAY()&gt;'Data Bank'!$AT374),1,IF('Data Bank'!$AC374=100,3,IF('Data Bank'!$AC374=0,0,2)))))</f>
        <v>2</v>
      </c>
      <c r="M279" s="177">
        <f ca="1">IF(M$1&lt;'Data Bank'!$AD374,"",IF(M$1&gt;'Data Bank'!$AT374,"",IF(AND('Data Bank'!$AC374&lt;100,TODAY()&gt;'Data Bank'!$AT374),1,IF('Data Bank'!$AC374=100,3,IF('Data Bank'!$AC374=0,0,2)))))</f>
        <v>2</v>
      </c>
      <c r="N279" s="177">
        <f ca="1">IF(N$1&lt;'Data Bank'!$AD374,"",IF(N$1&gt;'Data Bank'!$AT374,"",IF(AND('Data Bank'!$AC374&lt;100,TODAY()&gt;'Data Bank'!$AT374),1,IF('Data Bank'!$AC374=100,3,IF('Data Bank'!$AC374=0,0,2)))))</f>
        <v>2</v>
      </c>
      <c r="O279" s="177">
        <f ca="1">IF(O$1&lt;'Data Bank'!$AD374,"",IF(O$1&gt;'Data Bank'!$AT374,"",IF(AND('Data Bank'!$AC374&lt;100,TODAY()&gt;'Data Bank'!$AT374),1,IF('Data Bank'!$AC374=100,3,IF('Data Bank'!$AC374=0,0,2)))))</f>
        <v>2</v>
      </c>
      <c r="P279" s="177">
        <f ca="1">IF(P$1&lt;'Data Bank'!$AD374,"",IF(P$1&gt;'Data Bank'!$AT374,"",IF(AND('Data Bank'!$AC374&lt;100,TODAY()&gt;'Data Bank'!$AT374),1,IF('Data Bank'!$AC374=100,3,IF('Data Bank'!$AC374=0,0,2)))))</f>
        <v>2</v>
      </c>
      <c r="Q279" s="177">
        <f ca="1">IF(Q$1&lt;'Data Bank'!$AD374,"",IF(Q$1&gt;'Data Bank'!$AT374,"",IF(AND('Data Bank'!$AC374&lt;100,TODAY()&gt;'Data Bank'!$AT374),1,IF('Data Bank'!$AC374=100,3,IF('Data Bank'!$AC374=0,0,2)))))</f>
        <v>2</v>
      </c>
      <c r="R279" s="177">
        <f ca="1">IF(R$1&lt;'Data Bank'!$AD374,"",IF(R$1&gt;'Data Bank'!$AT374,"",IF(AND('Data Bank'!$AC374&lt;100,TODAY()&gt;'Data Bank'!$AT374),1,IF('Data Bank'!$AC374=100,3,IF('Data Bank'!$AC374=0,0,2)))))</f>
        <v>2</v>
      </c>
    </row>
    <row r="280" spans="1:18">
      <c r="A280" s="115" t="str">
        <f>'Data Bank'!E375</f>
        <v>Fatima Jinnah Town F</v>
      </c>
      <c r="B280" s="178">
        <f ca="1">IF(B$1&lt;'Data Bank'!$AD375,"",IF(B$1&gt;'Data Bank'!$AT375,"",IF(AND('Data Bank'!$AC375&lt;100,TODAY()&gt;'Data Bank'!$AT375),1,IF('Data Bank'!$AC375=100,3,IF('Data Bank'!$AC375=0,0,2)))))</f>
        <v>2</v>
      </c>
      <c r="C280" s="178">
        <f ca="1">IF(C$1&lt;'Data Bank'!$AD375,"",IF(C$1&gt;'Data Bank'!$AT375,"",IF(AND('Data Bank'!$AC375&lt;100,TODAY()&gt;'Data Bank'!$AT375),1,IF('Data Bank'!$AC375=100,3,IF('Data Bank'!$AC375=0,0,2)))))</f>
        <v>2</v>
      </c>
      <c r="D280" s="178">
        <f ca="1">IF(D$1&lt;'Data Bank'!$AD375,"",IF(D$1&gt;'Data Bank'!$AT375,"",IF(AND('Data Bank'!$AC375&lt;100,TODAY()&gt;'Data Bank'!$AT375),1,IF('Data Bank'!$AC375=100,3,IF('Data Bank'!$AC375=0,0,2)))))</f>
        <v>2</v>
      </c>
      <c r="E280" s="178">
        <f ca="1">IF(E$1&lt;'Data Bank'!$AD375,"",IF(E$1&gt;'Data Bank'!$AT375,"",IF(AND('Data Bank'!$AC375&lt;100,TODAY()&gt;'Data Bank'!$AT375),1,IF('Data Bank'!$AC375=100,3,IF('Data Bank'!$AC375=0,0,2)))))</f>
        <v>2</v>
      </c>
      <c r="F280" s="178">
        <f ca="1">IF(F$1&lt;'Data Bank'!$AD375,"",IF(F$1&gt;'Data Bank'!$AT375,"",IF(AND('Data Bank'!$AC375&lt;100,TODAY()&gt;'Data Bank'!$AT375),1,IF('Data Bank'!$AC375=100,3,IF('Data Bank'!$AC375=0,0,2)))))</f>
        <v>2</v>
      </c>
      <c r="G280" s="178">
        <f ca="1">IF(G$1&lt;'Data Bank'!$AD375,"",IF(G$1&gt;'Data Bank'!$AT375,"",IF(AND('Data Bank'!$AC375&lt;100,TODAY()&gt;'Data Bank'!$AT375),1,IF('Data Bank'!$AC375=100,3,IF('Data Bank'!$AC375=0,0,2)))))</f>
        <v>2</v>
      </c>
      <c r="H280" s="178">
        <f ca="1">IF(H$1&lt;'Data Bank'!$AD375,"",IF(H$1&gt;'Data Bank'!$AT375,"",IF(AND('Data Bank'!$AC375&lt;100,TODAY()&gt;'Data Bank'!$AT375),1,IF('Data Bank'!$AC375=100,3,IF('Data Bank'!$AC375=0,0,2)))))</f>
        <v>2</v>
      </c>
      <c r="I280" s="178">
        <f ca="1">IF(I$1&lt;'Data Bank'!$AD375,"",IF(I$1&gt;'Data Bank'!$AT375,"",IF(AND('Data Bank'!$AC375&lt;100,TODAY()&gt;'Data Bank'!$AT375),1,IF('Data Bank'!$AC375=100,3,IF('Data Bank'!$AC375=0,0,2)))))</f>
        <v>2</v>
      </c>
      <c r="J280" s="177">
        <f ca="1">IF(J$1&lt;'Data Bank'!$AD375,"",IF(J$1&gt;'Data Bank'!$AT375,"",IF(AND('Data Bank'!$AC375&lt;100,TODAY()&gt;'Data Bank'!$AT375),1,IF('Data Bank'!$AC375=100,3,IF('Data Bank'!$AC375=0,0,2)))))</f>
        <v>2</v>
      </c>
      <c r="K280" s="177">
        <f ca="1">IF(K$1&lt;'Data Bank'!$AD375,"",IF(K$1&gt;'Data Bank'!$AT375,"",IF(AND('Data Bank'!$AC375&lt;100,TODAY()&gt;'Data Bank'!$AT375),1,IF('Data Bank'!$AC375=100,3,IF('Data Bank'!$AC375=0,0,2)))))</f>
        <v>2</v>
      </c>
      <c r="L280" s="177">
        <f ca="1">IF(L$1&lt;'Data Bank'!$AD375,"",IF(L$1&gt;'Data Bank'!$AT375,"",IF(AND('Data Bank'!$AC375&lt;100,TODAY()&gt;'Data Bank'!$AT375),1,IF('Data Bank'!$AC375=100,3,IF('Data Bank'!$AC375=0,0,2)))))</f>
        <v>2</v>
      </c>
      <c r="M280" s="177">
        <f ca="1">IF(M$1&lt;'Data Bank'!$AD375,"",IF(M$1&gt;'Data Bank'!$AT375,"",IF(AND('Data Bank'!$AC375&lt;100,TODAY()&gt;'Data Bank'!$AT375),1,IF('Data Bank'!$AC375=100,3,IF('Data Bank'!$AC375=0,0,2)))))</f>
        <v>2</v>
      </c>
      <c r="N280" s="177">
        <f ca="1">IF(N$1&lt;'Data Bank'!$AD375,"",IF(N$1&gt;'Data Bank'!$AT375,"",IF(AND('Data Bank'!$AC375&lt;100,TODAY()&gt;'Data Bank'!$AT375),1,IF('Data Bank'!$AC375=100,3,IF('Data Bank'!$AC375=0,0,2)))))</f>
        <v>2</v>
      </c>
      <c r="O280" s="177">
        <f ca="1">IF(O$1&lt;'Data Bank'!$AD375,"",IF(O$1&gt;'Data Bank'!$AT375,"",IF(AND('Data Bank'!$AC375&lt;100,TODAY()&gt;'Data Bank'!$AT375),1,IF('Data Bank'!$AC375=100,3,IF('Data Bank'!$AC375=0,0,2)))))</f>
        <v>2</v>
      </c>
      <c r="P280" s="177">
        <f ca="1">IF(P$1&lt;'Data Bank'!$AD375,"",IF(P$1&gt;'Data Bank'!$AT375,"",IF(AND('Data Bank'!$AC375&lt;100,TODAY()&gt;'Data Bank'!$AT375),1,IF('Data Bank'!$AC375=100,3,IF('Data Bank'!$AC375=0,0,2)))))</f>
        <v>2</v>
      </c>
      <c r="Q280" s="177">
        <f ca="1">IF(Q$1&lt;'Data Bank'!$AD375,"",IF(Q$1&gt;'Data Bank'!$AT375,"",IF(AND('Data Bank'!$AC375&lt;100,TODAY()&gt;'Data Bank'!$AT375),1,IF('Data Bank'!$AC375=100,3,IF('Data Bank'!$AC375=0,0,2)))))</f>
        <v>2</v>
      </c>
      <c r="R280" s="177">
        <f ca="1">IF(R$1&lt;'Data Bank'!$AD375,"",IF(R$1&gt;'Data Bank'!$AT375,"",IF(AND('Data Bank'!$AC375&lt;100,TODAY()&gt;'Data Bank'!$AT375),1,IF('Data Bank'!$AC375=100,3,IF('Data Bank'!$AC375=0,0,2)))))</f>
        <v>2</v>
      </c>
    </row>
    <row r="281" spans="1:18">
      <c r="A281" s="115" t="str">
        <f>'Data Bank'!E376</f>
        <v>Fatima Jinnah Town G</v>
      </c>
      <c r="B281" s="178">
        <f ca="1">IF(B$1&lt;'Data Bank'!$AD376,"",IF(B$1&gt;'Data Bank'!$AT376,"",IF(AND('Data Bank'!$AC376&lt;100,TODAY()&gt;'Data Bank'!$AT376),1,IF('Data Bank'!$AC376=100,3,IF('Data Bank'!$AC376=0,0,2)))))</f>
        <v>2</v>
      </c>
      <c r="C281" s="178">
        <f ca="1">IF(C$1&lt;'Data Bank'!$AD376,"",IF(C$1&gt;'Data Bank'!$AT376,"",IF(AND('Data Bank'!$AC376&lt;100,TODAY()&gt;'Data Bank'!$AT376),1,IF('Data Bank'!$AC376=100,3,IF('Data Bank'!$AC376=0,0,2)))))</f>
        <v>2</v>
      </c>
      <c r="D281" s="178">
        <f ca="1">IF(D$1&lt;'Data Bank'!$AD376,"",IF(D$1&gt;'Data Bank'!$AT376,"",IF(AND('Data Bank'!$AC376&lt;100,TODAY()&gt;'Data Bank'!$AT376),1,IF('Data Bank'!$AC376=100,3,IF('Data Bank'!$AC376=0,0,2)))))</f>
        <v>2</v>
      </c>
      <c r="E281" s="178">
        <f ca="1">IF(E$1&lt;'Data Bank'!$AD376,"",IF(E$1&gt;'Data Bank'!$AT376,"",IF(AND('Data Bank'!$AC376&lt;100,TODAY()&gt;'Data Bank'!$AT376),1,IF('Data Bank'!$AC376=100,3,IF('Data Bank'!$AC376=0,0,2)))))</f>
        <v>2</v>
      </c>
      <c r="F281" s="178">
        <f ca="1">IF(F$1&lt;'Data Bank'!$AD376,"",IF(F$1&gt;'Data Bank'!$AT376,"",IF(AND('Data Bank'!$AC376&lt;100,TODAY()&gt;'Data Bank'!$AT376),1,IF('Data Bank'!$AC376=100,3,IF('Data Bank'!$AC376=0,0,2)))))</f>
        <v>2</v>
      </c>
      <c r="G281" s="178">
        <f ca="1">IF(G$1&lt;'Data Bank'!$AD376,"",IF(G$1&gt;'Data Bank'!$AT376,"",IF(AND('Data Bank'!$AC376&lt;100,TODAY()&gt;'Data Bank'!$AT376),1,IF('Data Bank'!$AC376=100,3,IF('Data Bank'!$AC376=0,0,2)))))</f>
        <v>2</v>
      </c>
      <c r="H281" s="178">
        <f ca="1">IF(H$1&lt;'Data Bank'!$AD376,"",IF(H$1&gt;'Data Bank'!$AT376,"",IF(AND('Data Bank'!$AC376&lt;100,TODAY()&gt;'Data Bank'!$AT376),1,IF('Data Bank'!$AC376=100,3,IF('Data Bank'!$AC376=0,0,2)))))</f>
        <v>2</v>
      </c>
      <c r="I281" s="178">
        <f ca="1">IF(I$1&lt;'Data Bank'!$AD376,"",IF(I$1&gt;'Data Bank'!$AT376,"",IF(AND('Data Bank'!$AC376&lt;100,TODAY()&gt;'Data Bank'!$AT376),1,IF('Data Bank'!$AC376=100,3,IF('Data Bank'!$AC376=0,0,2)))))</f>
        <v>2</v>
      </c>
      <c r="J281" s="177">
        <f ca="1">IF(J$1&lt;'Data Bank'!$AD376,"",IF(J$1&gt;'Data Bank'!$AT376,"",IF(AND('Data Bank'!$AC376&lt;100,TODAY()&gt;'Data Bank'!$AT376),1,IF('Data Bank'!$AC376=100,3,IF('Data Bank'!$AC376=0,0,2)))))</f>
        <v>2</v>
      </c>
      <c r="K281" s="177">
        <f ca="1">IF(K$1&lt;'Data Bank'!$AD376,"",IF(K$1&gt;'Data Bank'!$AT376,"",IF(AND('Data Bank'!$AC376&lt;100,TODAY()&gt;'Data Bank'!$AT376),1,IF('Data Bank'!$AC376=100,3,IF('Data Bank'!$AC376=0,0,2)))))</f>
        <v>2</v>
      </c>
      <c r="L281" s="177">
        <f ca="1">IF(L$1&lt;'Data Bank'!$AD376,"",IF(L$1&gt;'Data Bank'!$AT376,"",IF(AND('Data Bank'!$AC376&lt;100,TODAY()&gt;'Data Bank'!$AT376),1,IF('Data Bank'!$AC376=100,3,IF('Data Bank'!$AC376=0,0,2)))))</f>
        <v>2</v>
      </c>
      <c r="M281" s="177">
        <f ca="1">IF(M$1&lt;'Data Bank'!$AD376,"",IF(M$1&gt;'Data Bank'!$AT376,"",IF(AND('Data Bank'!$AC376&lt;100,TODAY()&gt;'Data Bank'!$AT376),1,IF('Data Bank'!$AC376=100,3,IF('Data Bank'!$AC376=0,0,2)))))</f>
        <v>2</v>
      </c>
      <c r="N281" s="177">
        <f ca="1">IF(N$1&lt;'Data Bank'!$AD376,"",IF(N$1&gt;'Data Bank'!$AT376,"",IF(AND('Data Bank'!$AC376&lt;100,TODAY()&gt;'Data Bank'!$AT376),1,IF('Data Bank'!$AC376=100,3,IF('Data Bank'!$AC376=0,0,2)))))</f>
        <v>2</v>
      </c>
      <c r="O281" s="177">
        <f ca="1">IF(O$1&lt;'Data Bank'!$AD376,"",IF(O$1&gt;'Data Bank'!$AT376,"",IF(AND('Data Bank'!$AC376&lt;100,TODAY()&gt;'Data Bank'!$AT376),1,IF('Data Bank'!$AC376=100,3,IF('Data Bank'!$AC376=0,0,2)))))</f>
        <v>2</v>
      </c>
      <c r="P281" s="177">
        <f ca="1">IF(P$1&lt;'Data Bank'!$AD376,"",IF(P$1&gt;'Data Bank'!$AT376,"",IF(AND('Data Bank'!$AC376&lt;100,TODAY()&gt;'Data Bank'!$AT376),1,IF('Data Bank'!$AC376=100,3,IF('Data Bank'!$AC376=0,0,2)))))</f>
        <v>2</v>
      </c>
      <c r="Q281" s="177">
        <f ca="1">IF(Q$1&lt;'Data Bank'!$AD376,"",IF(Q$1&gt;'Data Bank'!$AT376,"",IF(AND('Data Bank'!$AC376&lt;100,TODAY()&gt;'Data Bank'!$AT376),1,IF('Data Bank'!$AC376=100,3,IF('Data Bank'!$AC376=0,0,2)))))</f>
        <v>2</v>
      </c>
      <c r="R281" s="177">
        <f ca="1">IF(R$1&lt;'Data Bank'!$AD376,"",IF(R$1&gt;'Data Bank'!$AT376,"",IF(AND('Data Bank'!$AC376&lt;100,TODAY()&gt;'Data Bank'!$AT376),1,IF('Data Bank'!$AC376=100,3,IF('Data Bank'!$AC376=0,0,2)))))</f>
        <v>2</v>
      </c>
    </row>
    <row r="282" spans="1:18">
      <c r="A282" s="115" t="str">
        <f>'Data Bank'!E377</f>
        <v>Fatima Jinnah Town H</v>
      </c>
      <c r="B282" s="178">
        <f ca="1">IF(B$1&lt;'Data Bank'!$AD377,"",IF(B$1&gt;'Data Bank'!$AT377,"",IF(AND('Data Bank'!$AC377&lt;100,TODAY()&gt;'Data Bank'!$AT377),1,IF('Data Bank'!$AC377=100,3,IF('Data Bank'!$AC377=0,0,2)))))</f>
        <v>2</v>
      </c>
      <c r="C282" s="178">
        <f ca="1">IF(C$1&lt;'Data Bank'!$AD377,"",IF(C$1&gt;'Data Bank'!$AT377,"",IF(AND('Data Bank'!$AC377&lt;100,TODAY()&gt;'Data Bank'!$AT377),1,IF('Data Bank'!$AC377=100,3,IF('Data Bank'!$AC377=0,0,2)))))</f>
        <v>2</v>
      </c>
      <c r="D282" s="178">
        <f ca="1">IF(D$1&lt;'Data Bank'!$AD377,"",IF(D$1&gt;'Data Bank'!$AT377,"",IF(AND('Data Bank'!$AC377&lt;100,TODAY()&gt;'Data Bank'!$AT377),1,IF('Data Bank'!$AC377=100,3,IF('Data Bank'!$AC377=0,0,2)))))</f>
        <v>2</v>
      </c>
      <c r="E282" s="178">
        <f ca="1">IF(E$1&lt;'Data Bank'!$AD377,"",IF(E$1&gt;'Data Bank'!$AT377,"",IF(AND('Data Bank'!$AC377&lt;100,TODAY()&gt;'Data Bank'!$AT377),1,IF('Data Bank'!$AC377=100,3,IF('Data Bank'!$AC377=0,0,2)))))</f>
        <v>2</v>
      </c>
      <c r="F282" s="178">
        <f ca="1">IF(F$1&lt;'Data Bank'!$AD377,"",IF(F$1&gt;'Data Bank'!$AT377,"",IF(AND('Data Bank'!$AC377&lt;100,TODAY()&gt;'Data Bank'!$AT377),1,IF('Data Bank'!$AC377=100,3,IF('Data Bank'!$AC377=0,0,2)))))</f>
        <v>2</v>
      </c>
      <c r="G282" s="178">
        <f ca="1">IF(G$1&lt;'Data Bank'!$AD377,"",IF(G$1&gt;'Data Bank'!$AT377,"",IF(AND('Data Bank'!$AC377&lt;100,TODAY()&gt;'Data Bank'!$AT377),1,IF('Data Bank'!$AC377=100,3,IF('Data Bank'!$AC377=0,0,2)))))</f>
        <v>2</v>
      </c>
      <c r="H282" s="178">
        <f ca="1">IF(H$1&lt;'Data Bank'!$AD377,"",IF(H$1&gt;'Data Bank'!$AT377,"",IF(AND('Data Bank'!$AC377&lt;100,TODAY()&gt;'Data Bank'!$AT377),1,IF('Data Bank'!$AC377=100,3,IF('Data Bank'!$AC377=0,0,2)))))</f>
        <v>2</v>
      </c>
      <c r="I282" s="178">
        <f ca="1">IF(I$1&lt;'Data Bank'!$AD377,"",IF(I$1&gt;'Data Bank'!$AT377,"",IF(AND('Data Bank'!$AC377&lt;100,TODAY()&gt;'Data Bank'!$AT377),1,IF('Data Bank'!$AC377=100,3,IF('Data Bank'!$AC377=0,0,2)))))</f>
        <v>2</v>
      </c>
      <c r="J282" s="177">
        <f ca="1">IF(J$1&lt;'Data Bank'!$AD377,"",IF(J$1&gt;'Data Bank'!$AT377,"",IF(AND('Data Bank'!$AC377&lt;100,TODAY()&gt;'Data Bank'!$AT377),1,IF('Data Bank'!$AC377=100,3,IF('Data Bank'!$AC377=0,0,2)))))</f>
        <v>2</v>
      </c>
      <c r="K282" s="177">
        <f ca="1">IF(K$1&lt;'Data Bank'!$AD377,"",IF(K$1&gt;'Data Bank'!$AT377,"",IF(AND('Data Bank'!$AC377&lt;100,TODAY()&gt;'Data Bank'!$AT377),1,IF('Data Bank'!$AC377=100,3,IF('Data Bank'!$AC377=0,0,2)))))</f>
        <v>2</v>
      </c>
      <c r="L282" s="177">
        <f ca="1">IF(L$1&lt;'Data Bank'!$AD377,"",IF(L$1&gt;'Data Bank'!$AT377,"",IF(AND('Data Bank'!$AC377&lt;100,TODAY()&gt;'Data Bank'!$AT377),1,IF('Data Bank'!$AC377=100,3,IF('Data Bank'!$AC377=0,0,2)))))</f>
        <v>2</v>
      </c>
      <c r="M282" s="177">
        <f ca="1">IF(M$1&lt;'Data Bank'!$AD377,"",IF(M$1&gt;'Data Bank'!$AT377,"",IF(AND('Data Bank'!$AC377&lt;100,TODAY()&gt;'Data Bank'!$AT377),1,IF('Data Bank'!$AC377=100,3,IF('Data Bank'!$AC377=0,0,2)))))</f>
        <v>2</v>
      </c>
      <c r="N282" s="177">
        <f ca="1">IF(N$1&lt;'Data Bank'!$AD377,"",IF(N$1&gt;'Data Bank'!$AT377,"",IF(AND('Data Bank'!$AC377&lt;100,TODAY()&gt;'Data Bank'!$AT377),1,IF('Data Bank'!$AC377=100,3,IF('Data Bank'!$AC377=0,0,2)))))</f>
        <v>2</v>
      </c>
      <c r="O282" s="177">
        <f ca="1">IF(O$1&lt;'Data Bank'!$AD377,"",IF(O$1&gt;'Data Bank'!$AT377,"",IF(AND('Data Bank'!$AC377&lt;100,TODAY()&gt;'Data Bank'!$AT377),1,IF('Data Bank'!$AC377=100,3,IF('Data Bank'!$AC377=0,0,2)))))</f>
        <v>2</v>
      </c>
      <c r="P282" s="177">
        <f ca="1">IF(P$1&lt;'Data Bank'!$AD377,"",IF(P$1&gt;'Data Bank'!$AT377,"",IF(AND('Data Bank'!$AC377&lt;100,TODAY()&gt;'Data Bank'!$AT377),1,IF('Data Bank'!$AC377=100,3,IF('Data Bank'!$AC377=0,0,2)))))</f>
        <v>2</v>
      </c>
      <c r="Q282" s="177">
        <f ca="1">IF(Q$1&lt;'Data Bank'!$AD377,"",IF(Q$1&gt;'Data Bank'!$AT377,"",IF(AND('Data Bank'!$AC377&lt;100,TODAY()&gt;'Data Bank'!$AT377),1,IF('Data Bank'!$AC377=100,3,IF('Data Bank'!$AC377=0,0,2)))))</f>
        <v>2</v>
      </c>
      <c r="R282" s="177">
        <f ca="1">IF(R$1&lt;'Data Bank'!$AD377,"",IF(R$1&gt;'Data Bank'!$AT377,"",IF(AND('Data Bank'!$AC377&lt;100,TODAY()&gt;'Data Bank'!$AT377),1,IF('Data Bank'!$AC377=100,3,IF('Data Bank'!$AC377=0,0,2)))))</f>
        <v>2</v>
      </c>
    </row>
    <row r="283" spans="1:18">
      <c r="A283" s="115" t="str">
        <f>'Data Bank'!E378</f>
        <v>Fatima Jinnah Town J</v>
      </c>
      <c r="B283" s="178">
        <f ca="1">IF(B$1&lt;'Data Bank'!$AD378,"",IF(B$1&gt;'Data Bank'!$AT378,"",IF(AND('Data Bank'!$AC378&lt;100,TODAY()&gt;'Data Bank'!$AT378),1,IF('Data Bank'!$AC378=100,3,IF('Data Bank'!$AC378=0,0,2)))))</f>
        <v>2</v>
      </c>
      <c r="C283" s="178">
        <f ca="1">IF(C$1&lt;'Data Bank'!$AD378,"",IF(C$1&gt;'Data Bank'!$AT378,"",IF(AND('Data Bank'!$AC378&lt;100,TODAY()&gt;'Data Bank'!$AT378),1,IF('Data Bank'!$AC378=100,3,IF('Data Bank'!$AC378=0,0,2)))))</f>
        <v>2</v>
      </c>
      <c r="D283" s="178">
        <f ca="1">IF(D$1&lt;'Data Bank'!$AD378,"",IF(D$1&gt;'Data Bank'!$AT378,"",IF(AND('Data Bank'!$AC378&lt;100,TODAY()&gt;'Data Bank'!$AT378),1,IF('Data Bank'!$AC378=100,3,IF('Data Bank'!$AC378=0,0,2)))))</f>
        <v>2</v>
      </c>
      <c r="E283" s="178">
        <f ca="1">IF(E$1&lt;'Data Bank'!$AD378,"",IF(E$1&gt;'Data Bank'!$AT378,"",IF(AND('Data Bank'!$AC378&lt;100,TODAY()&gt;'Data Bank'!$AT378),1,IF('Data Bank'!$AC378=100,3,IF('Data Bank'!$AC378=0,0,2)))))</f>
        <v>2</v>
      </c>
      <c r="F283" s="178">
        <f ca="1">IF(F$1&lt;'Data Bank'!$AD378,"",IF(F$1&gt;'Data Bank'!$AT378,"",IF(AND('Data Bank'!$AC378&lt;100,TODAY()&gt;'Data Bank'!$AT378),1,IF('Data Bank'!$AC378=100,3,IF('Data Bank'!$AC378=0,0,2)))))</f>
        <v>2</v>
      </c>
      <c r="G283" s="178">
        <f ca="1">IF(G$1&lt;'Data Bank'!$AD378,"",IF(G$1&gt;'Data Bank'!$AT378,"",IF(AND('Data Bank'!$AC378&lt;100,TODAY()&gt;'Data Bank'!$AT378),1,IF('Data Bank'!$AC378=100,3,IF('Data Bank'!$AC378=0,0,2)))))</f>
        <v>2</v>
      </c>
      <c r="H283" s="178">
        <f ca="1">IF(H$1&lt;'Data Bank'!$AD378,"",IF(H$1&gt;'Data Bank'!$AT378,"",IF(AND('Data Bank'!$AC378&lt;100,TODAY()&gt;'Data Bank'!$AT378),1,IF('Data Bank'!$AC378=100,3,IF('Data Bank'!$AC378=0,0,2)))))</f>
        <v>2</v>
      </c>
      <c r="I283" s="178">
        <f ca="1">IF(I$1&lt;'Data Bank'!$AD378,"",IF(I$1&gt;'Data Bank'!$AT378,"",IF(AND('Data Bank'!$AC378&lt;100,TODAY()&gt;'Data Bank'!$AT378),1,IF('Data Bank'!$AC378=100,3,IF('Data Bank'!$AC378=0,0,2)))))</f>
        <v>2</v>
      </c>
      <c r="J283" s="177">
        <f ca="1">IF(J$1&lt;'Data Bank'!$AD378,"",IF(J$1&gt;'Data Bank'!$AT378,"",IF(AND('Data Bank'!$AC378&lt;100,TODAY()&gt;'Data Bank'!$AT378),1,IF('Data Bank'!$AC378=100,3,IF('Data Bank'!$AC378=0,0,2)))))</f>
        <v>2</v>
      </c>
      <c r="K283" s="177">
        <f ca="1">IF(K$1&lt;'Data Bank'!$AD378,"",IF(K$1&gt;'Data Bank'!$AT378,"",IF(AND('Data Bank'!$AC378&lt;100,TODAY()&gt;'Data Bank'!$AT378),1,IF('Data Bank'!$AC378=100,3,IF('Data Bank'!$AC378=0,0,2)))))</f>
        <v>2</v>
      </c>
      <c r="L283" s="177">
        <f ca="1">IF(L$1&lt;'Data Bank'!$AD378,"",IF(L$1&gt;'Data Bank'!$AT378,"",IF(AND('Data Bank'!$AC378&lt;100,TODAY()&gt;'Data Bank'!$AT378),1,IF('Data Bank'!$AC378=100,3,IF('Data Bank'!$AC378=0,0,2)))))</f>
        <v>2</v>
      </c>
      <c r="M283" s="177">
        <f ca="1">IF(M$1&lt;'Data Bank'!$AD378,"",IF(M$1&gt;'Data Bank'!$AT378,"",IF(AND('Data Bank'!$AC378&lt;100,TODAY()&gt;'Data Bank'!$AT378),1,IF('Data Bank'!$AC378=100,3,IF('Data Bank'!$AC378=0,0,2)))))</f>
        <v>2</v>
      </c>
      <c r="N283" s="177">
        <f ca="1">IF(N$1&lt;'Data Bank'!$AD378,"",IF(N$1&gt;'Data Bank'!$AT378,"",IF(AND('Data Bank'!$AC378&lt;100,TODAY()&gt;'Data Bank'!$AT378),1,IF('Data Bank'!$AC378=100,3,IF('Data Bank'!$AC378=0,0,2)))))</f>
        <v>2</v>
      </c>
      <c r="O283" s="177">
        <f ca="1">IF(O$1&lt;'Data Bank'!$AD378,"",IF(O$1&gt;'Data Bank'!$AT378,"",IF(AND('Data Bank'!$AC378&lt;100,TODAY()&gt;'Data Bank'!$AT378),1,IF('Data Bank'!$AC378=100,3,IF('Data Bank'!$AC378=0,0,2)))))</f>
        <v>2</v>
      </c>
      <c r="P283" s="177">
        <f ca="1">IF(P$1&lt;'Data Bank'!$AD378,"",IF(P$1&gt;'Data Bank'!$AT378,"",IF(AND('Data Bank'!$AC378&lt;100,TODAY()&gt;'Data Bank'!$AT378),1,IF('Data Bank'!$AC378=100,3,IF('Data Bank'!$AC378=0,0,2)))))</f>
        <v>2</v>
      </c>
      <c r="Q283" s="177">
        <f ca="1">IF(Q$1&lt;'Data Bank'!$AD378,"",IF(Q$1&gt;'Data Bank'!$AT378,"",IF(AND('Data Bank'!$AC378&lt;100,TODAY()&gt;'Data Bank'!$AT378),1,IF('Data Bank'!$AC378=100,3,IF('Data Bank'!$AC378=0,0,2)))))</f>
        <v>2</v>
      </c>
      <c r="R283" s="177">
        <f ca="1">IF(R$1&lt;'Data Bank'!$AD378,"",IF(R$1&gt;'Data Bank'!$AT378,"",IF(AND('Data Bank'!$AC378&lt;100,TODAY()&gt;'Data Bank'!$AT378),1,IF('Data Bank'!$AC378=100,3,IF('Data Bank'!$AC378=0,0,2)))))</f>
        <v>2</v>
      </c>
    </row>
    <row r="284" spans="1:18">
      <c r="A284" s="115" t="str">
        <f>'Data Bank'!E384</f>
        <v>Fazil Town FDT To Khizar Masjio</v>
      </c>
      <c r="B284" s="178">
        <f ca="1">IF(B$1&lt;'Data Bank'!$AD384,"",IF(B$1&gt;'Data Bank'!$AT384,"",IF(AND('Data Bank'!$AC384&lt;100,TODAY()&gt;'Data Bank'!$AT384),1,IF('Data Bank'!$AC384=100,3,IF('Data Bank'!$AC384=0,0,2)))))</f>
        <v>2</v>
      </c>
      <c r="C284" s="178">
        <f ca="1">IF(C$1&lt;'Data Bank'!$AD384,"",IF(C$1&gt;'Data Bank'!$AT384,"",IF(AND('Data Bank'!$AC384&lt;100,TODAY()&gt;'Data Bank'!$AT384),1,IF('Data Bank'!$AC384=100,3,IF('Data Bank'!$AC384=0,0,2)))))</f>
        <v>2</v>
      </c>
      <c r="D284" s="178">
        <f ca="1">IF(D$1&lt;'Data Bank'!$AD384,"",IF(D$1&gt;'Data Bank'!$AT384,"",IF(AND('Data Bank'!$AC384&lt;100,TODAY()&gt;'Data Bank'!$AT384),1,IF('Data Bank'!$AC384=100,3,IF('Data Bank'!$AC384=0,0,2)))))</f>
        <v>2</v>
      </c>
      <c r="E284" s="178">
        <f ca="1">IF(E$1&lt;'Data Bank'!$AD384,"",IF(E$1&gt;'Data Bank'!$AT384,"",IF(AND('Data Bank'!$AC384&lt;100,TODAY()&gt;'Data Bank'!$AT384),1,IF('Data Bank'!$AC384=100,3,IF('Data Bank'!$AC384=0,0,2)))))</f>
        <v>2</v>
      </c>
      <c r="F284" s="178">
        <f ca="1">IF(F$1&lt;'Data Bank'!$AD384,"",IF(F$1&gt;'Data Bank'!$AT384,"",IF(AND('Data Bank'!$AC384&lt;100,TODAY()&gt;'Data Bank'!$AT384),1,IF('Data Bank'!$AC384=100,3,IF('Data Bank'!$AC384=0,0,2)))))</f>
        <v>2</v>
      </c>
      <c r="G284" s="178">
        <f ca="1">IF(G$1&lt;'Data Bank'!$AD384,"",IF(G$1&gt;'Data Bank'!$AT384,"",IF(AND('Data Bank'!$AC384&lt;100,TODAY()&gt;'Data Bank'!$AT384),1,IF('Data Bank'!$AC384=100,3,IF('Data Bank'!$AC384=0,0,2)))))</f>
        <v>2</v>
      </c>
      <c r="H284" s="178">
        <f ca="1">IF(H$1&lt;'Data Bank'!$AD384,"",IF(H$1&gt;'Data Bank'!$AT384,"",IF(AND('Data Bank'!$AC384&lt;100,TODAY()&gt;'Data Bank'!$AT384),1,IF('Data Bank'!$AC384=100,3,IF('Data Bank'!$AC384=0,0,2)))))</f>
        <v>2</v>
      </c>
      <c r="I284" s="178">
        <f ca="1">IF(I$1&lt;'Data Bank'!$AD384,"",IF(I$1&gt;'Data Bank'!$AT384,"",IF(AND('Data Bank'!$AC384&lt;100,TODAY()&gt;'Data Bank'!$AT384),1,IF('Data Bank'!$AC384=100,3,IF('Data Bank'!$AC384=0,0,2)))))</f>
        <v>2</v>
      </c>
      <c r="J284" s="177">
        <f ca="1">IF(J$1&lt;'Data Bank'!$AD384,"",IF(J$1&gt;'Data Bank'!$AT384,"",IF(AND('Data Bank'!$AC384&lt;100,TODAY()&gt;'Data Bank'!$AT384),1,IF('Data Bank'!$AC384=100,3,IF('Data Bank'!$AC384=0,0,2)))))</f>
        <v>2</v>
      </c>
      <c r="K284" s="177">
        <f ca="1">IF(K$1&lt;'Data Bank'!$AD384,"",IF(K$1&gt;'Data Bank'!$AT384,"",IF(AND('Data Bank'!$AC384&lt;100,TODAY()&gt;'Data Bank'!$AT384),1,IF('Data Bank'!$AC384=100,3,IF('Data Bank'!$AC384=0,0,2)))))</f>
        <v>2</v>
      </c>
      <c r="L284" s="177">
        <f ca="1">IF(L$1&lt;'Data Bank'!$AD384,"",IF(L$1&gt;'Data Bank'!$AT384,"",IF(AND('Data Bank'!$AC384&lt;100,TODAY()&gt;'Data Bank'!$AT384),1,IF('Data Bank'!$AC384=100,3,IF('Data Bank'!$AC384=0,0,2)))))</f>
        <v>2</v>
      </c>
      <c r="M284" s="177">
        <f ca="1">IF(M$1&lt;'Data Bank'!$AD384,"",IF(M$1&gt;'Data Bank'!$AT384,"",IF(AND('Data Bank'!$AC384&lt;100,TODAY()&gt;'Data Bank'!$AT384),1,IF('Data Bank'!$AC384=100,3,IF('Data Bank'!$AC384=0,0,2)))))</f>
        <v>2</v>
      </c>
      <c r="N284" s="177">
        <f ca="1">IF(N$1&lt;'Data Bank'!$AD384,"",IF(N$1&gt;'Data Bank'!$AT384,"",IF(AND('Data Bank'!$AC384&lt;100,TODAY()&gt;'Data Bank'!$AT384),1,IF('Data Bank'!$AC384=100,3,IF('Data Bank'!$AC384=0,0,2)))))</f>
        <v>2</v>
      </c>
      <c r="O284" s="177">
        <f ca="1">IF(O$1&lt;'Data Bank'!$AD384,"",IF(O$1&gt;'Data Bank'!$AT384,"",IF(AND('Data Bank'!$AC384&lt;100,TODAY()&gt;'Data Bank'!$AT384),1,IF('Data Bank'!$AC384=100,3,IF('Data Bank'!$AC384=0,0,2)))))</f>
        <v>2</v>
      </c>
      <c r="P284" s="177">
        <f ca="1">IF(P$1&lt;'Data Bank'!$AD384,"",IF(P$1&gt;'Data Bank'!$AT384,"",IF(AND('Data Bank'!$AC384&lt;100,TODAY()&gt;'Data Bank'!$AT384),1,IF('Data Bank'!$AC384=100,3,IF('Data Bank'!$AC384=0,0,2)))))</f>
        <v>2</v>
      </c>
      <c r="Q284" s="177">
        <f ca="1">IF(Q$1&lt;'Data Bank'!$AD384,"",IF(Q$1&gt;'Data Bank'!$AT384,"",IF(AND('Data Bank'!$AC384&lt;100,TODAY()&gt;'Data Bank'!$AT384),1,IF('Data Bank'!$AC384=100,3,IF('Data Bank'!$AC384=0,0,2)))))</f>
        <v>2</v>
      </c>
      <c r="R284" s="177">
        <f ca="1">IF(R$1&lt;'Data Bank'!$AD384,"",IF(R$1&gt;'Data Bank'!$AT384,"",IF(AND('Data Bank'!$AC384&lt;100,TODAY()&gt;'Data Bank'!$AT384),1,IF('Data Bank'!$AC384=100,3,IF('Data Bank'!$AC384=0,0,2)))))</f>
        <v>2</v>
      </c>
    </row>
    <row r="285" spans="1:18">
      <c r="A285" s="115" t="str">
        <f>'Data Bank'!E387</f>
        <v>FDA City_P2</v>
      </c>
      <c r="B285" s="178">
        <f ca="1">IF(B$1&lt;'Data Bank'!$AD387,"",IF(B$1&gt;'Data Bank'!$AT387,"",IF(AND('Data Bank'!$AC387&lt;100,TODAY()&gt;'Data Bank'!$AT387),1,IF('Data Bank'!$AC387=100,3,IF('Data Bank'!$AC387=0,0,2)))))</f>
        <v>2</v>
      </c>
      <c r="C285" s="178">
        <f ca="1">IF(C$1&lt;'Data Bank'!$AD387,"",IF(C$1&gt;'Data Bank'!$AT387,"",IF(AND('Data Bank'!$AC387&lt;100,TODAY()&gt;'Data Bank'!$AT387),1,IF('Data Bank'!$AC387=100,3,IF('Data Bank'!$AC387=0,0,2)))))</f>
        <v>2</v>
      </c>
      <c r="D285" s="178">
        <f ca="1">IF(D$1&lt;'Data Bank'!$AD387,"",IF(D$1&gt;'Data Bank'!$AT387,"",IF(AND('Data Bank'!$AC387&lt;100,TODAY()&gt;'Data Bank'!$AT387),1,IF('Data Bank'!$AC387=100,3,IF('Data Bank'!$AC387=0,0,2)))))</f>
        <v>2</v>
      </c>
      <c r="E285" s="178">
        <f ca="1">IF(E$1&lt;'Data Bank'!$AD387,"",IF(E$1&gt;'Data Bank'!$AT387,"",IF(AND('Data Bank'!$AC387&lt;100,TODAY()&gt;'Data Bank'!$AT387),1,IF('Data Bank'!$AC387=100,3,IF('Data Bank'!$AC387=0,0,2)))))</f>
        <v>2</v>
      </c>
      <c r="F285" s="178">
        <f ca="1">IF(F$1&lt;'Data Bank'!$AD387,"",IF(F$1&gt;'Data Bank'!$AT387,"",IF(AND('Data Bank'!$AC387&lt;100,TODAY()&gt;'Data Bank'!$AT387),1,IF('Data Bank'!$AC387=100,3,IF('Data Bank'!$AC387=0,0,2)))))</f>
        <v>2</v>
      </c>
      <c r="G285" s="178">
        <f ca="1">IF(G$1&lt;'Data Bank'!$AD387,"",IF(G$1&gt;'Data Bank'!$AT387,"",IF(AND('Data Bank'!$AC387&lt;100,TODAY()&gt;'Data Bank'!$AT387),1,IF('Data Bank'!$AC387=100,3,IF('Data Bank'!$AC387=0,0,2)))))</f>
        <v>2</v>
      </c>
      <c r="H285" s="178">
        <f ca="1">IF(H$1&lt;'Data Bank'!$AD387,"",IF(H$1&gt;'Data Bank'!$AT387,"",IF(AND('Data Bank'!$AC387&lt;100,TODAY()&gt;'Data Bank'!$AT387),1,IF('Data Bank'!$AC387=100,3,IF('Data Bank'!$AC387=0,0,2)))))</f>
        <v>2</v>
      </c>
      <c r="I285" s="178">
        <f ca="1">IF(I$1&lt;'Data Bank'!$AD387,"",IF(I$1&gt;'Data Bank'!$AT387,"",IF(AND('Data Bank'!$AC387&lt;100,TODAY()&gt;'Data Bank'!$AT387),1,IF('Data Bank'!$AC387=100,3,IF('Data Bank'!$AC387=0,0,2)))))</f>
        <v>2</v>
      </c>
      <c r="J285" s="177">
        <f ca="1">IF(J$1&lt;'Data Bank'!$AD387,"",IF(J$1&gt;'Data Bank'!$AT387,"",IF(AND('Data Bank'!$AC387&lt;100,TODAY()&gt;'Data Bank'!$AT387),1,IF('Data Bank'!$AC387=100,3,IF('Data Bank'!$AC387=0,0,2)))))</f>
        <v>2</v>
      </c>
      <c r="K285" s="177">
        <f ca="1">IF(K$1&lt;'Data Bank'!$AD387,"",IF(K$1&gt;'Data Bank'!$AT387,"",IF(AND('Data Bank'!$AC387&lt;100,TODAY()&gt;'Data Bank'!$AT387),1,IF('Data Bank'!$AC387=100,3,IF('Data Bank'!$AC387=0,0,2)))))</f>
        <v>2</v>
      </c>
      <c r="L285" s="177">
        <f ca="1">IF(L$1&lt;'Data Bank'!$AD387,"",IF(L$1&gt;'Data Bank'!$AT387,"",IF(AND('Data Bank'!$AC387&lt;100,TODAY()&gt;'Data Bank'!$AT387),1,IF('Data Bank'!$AC387=100,3,IF('Data Bank'!$AC387=0,0,2)))))</f>
        <v>2</v>
      </c>
      <c r="M285" s="177">
        <f ca="1">IF(M$1&lt;'Data Bank'!$AD387,"",IF(M$1&gt;'Data Bank'!$AT387,"",IF(AND('Data Bank'!$AC387&lt;100,TODAY()&gt;'Data Bank'!$AT387),1,IF('Data Bank'!$AC387=100,3,IF('Data Bank'!$AC387=0,0,2)))))</f>
        <v>2</v>
      </c>
      <c r="N285" s="177">
        <f ca="1">IF(N$1&lt;'Data Bank'!$AD387,"",IF(N$1&gt;'Data Bank'!$AT387,"",IF(AND('Data Bank'!$AC387&lt;100,TODAY()&gt;'Data Bank'!$AT387),1,IF('Data Bank'!$AC387=100,3,IF('Data Bank'!$AC387=0,0,2)))))</f>
        <v>2</v>
      </c>
      <c r="O285" s="177">
        <f ca="1">IF(O$1&lt;'Data Bank'!$AD387,"",IF(O$1&gt;'Data Bank'!$AT387,"",IF(AND('Data Bank'!$AC387&lt;100,TODAY()&gt;'Data Bank'!$AT387),1,IF('Data Bank'!$AC387=100,3,IF('Data Bank'!$AC387=0,0,2)))))</f>
        <v>2</v>
      </c>
      <c r="P285" s="177">
        <f ca="1">IF(P$1&lt;'Data Bank'!$AD387,"",IF(P$1&gt;'Data Bank'!$AT387,"",IF(AND('Data Bank'!$AC387&lt;100,TODAY()&gt;'Data Bank'!$AT387),1,IF('Data Bank'!$AC387=100,3,IF('Data Bank'!$AC387=0,0,2)))))</f>
        <v>2</v>
      </c>
      <c r="Q285" s="177">
        <f ca="1">IF(Q$1&lt;'Data Bank'!$AD387,"",IF(Q$1&gt;'Data Bank'!$AT387,"",IF(AND('Data Bank'!$AC387&lt;100,TODAY()&gt;'Data Bank'!$AT387),1,IF('Data Bank'!$AC387=100,3,IF('Data Bank'!$AC387=0,0,2)))))</f>
        <v>2</v>
      </c>
      <c r="R285" s="177">
        <f ca="1">IF(R$1&lt;'Data Bank'!$AD387,"",IF(R$1&gt;'Data Bank'!$AT387,"",IF(AND('Data Bank'!$AC387&lt;100,TODAY()&gt;'Data Bank'!$AT387),1,IF('Data Bank'!$AC387=100,3,IF('Data Bank'!$AC387=0,0,2)))))</f>
        <v>2</v>
      </c>
    </row>
    <row r="286" spans="1:18">
      <c r="A286" s="115" t="str">
        <f>'Data Bank'!E396</f>
        <v>Satellite Town_PK3</v>
      </c>
      <c r="B286" s="178">
        <f ca="1">IF(B$1&lt;'Data Bank'!$AD396,"",IF(B$1&gt;'Data Bank'!$AT396,"",IF(AND('Data Bank'!$AC396&lt;100,TODAY()&gt;'Data Bank'!$AT396),1,IF('Data Bank'!$AC396=100,3,IF('Data Bank'!$AC396=0,0,2)))))</f>
        <v>0</v>
      </c>
      <c r="C286" s="178">
        <f ca="1">IF(C$1&lt;'Data Bank'!$AD396,"",IF(C$1&gt;'Data Bank'!$AT396,"",IF(AND('Data Bank'!$AC396&lt;100,TODAY()&gt;'Data Bank'!$AT396),1,IF('Data Bank'!$AC396=100,3,IF('Data Bank'!$AC396=0,0,2)))))</f>
        <v>0</v>
      </c>
      <c r="D286" s="178">
        <f ca="1">IF(D$1&lt;'Data Bank'!$AD396,"",IF(D$1&gt;'Data Bank'!$AT396,"",IF(AND('Data Bank'!$AC396&lt;100,TODAY()&gt;'Data Bank'!$AT396),1,IF('Data Bank'!$AC396=100,3,IF('Data Bank'!$AC396=0,0,2)))))</f>
        <v>0</v>
      </c>
      <c r="E286" s="178">
        <f ca="1">IF(E$1&lt;'Data Bank'!$AD396,"",IF(E$1&gt;'Data Bank'!$AT396,"",IF(AND('Data Bank'!$AC396&lt;100,TODAY()&gt;'Data Bank'!$AT396),1,IF('Data Bank'!$AC396=100,3,IF('Data Bank'!$AC396=0,0,2)))))</f>
        <v>0</v>
      </c>
      <c r="F286" s="178">
        <f ca="1">IF(F$1&lt;'Data Bank'!$AD396,"",IF(F$1&gt;'Data Bank'!$AT396,"",IF(AND('Data Bank'!$AC396&lt;100,TODAY()&gt;'Data Bank'!$AT396),1,IF('Data Bank'!$AC396=100,3,IF('Data Bank'!$AC396=0,0,2)))))</f>
        <v>0</v>
      </c>
      <c r="G286" s="178">
        <f ca="1">IF(G$1&lt;'Data Bank'!$AD396,"",IF(G$1&gt;'Data Bank'!$AT396,"",IF(AND('Data Bank'!$AC396&lt;100,TODAY()&gt;'Data Bank'!$AT396),1,IF('Data Bank'!$AC396=100,3,IF('Data Bank'!$AC396=0,0,2)))))</f>
        <v>0</v>
      </c>
      <c r="H286" s="178">
        <f ca="1">IF(H$1&lt;'Data Bank'!$AD396,"",IF(H$1&gt;'Data Bank'!$AT396,"",IF(AND('Data Bank'!$AC396&lt;100,TODAY()&gt;'Data Bank'!$AT396),1,IF('Data Bank'!$AC396=100,3,IF('Data Bank'!$AC396=0,0,2)))))</f>
        <v>0</v>
      </c>
      <c r="I286" s="178">
        <f ca="1">IF(I$1&lt;'Data Bank'!$AD396,"",IF(I$1&gt;'Data Bank'!$AT396,"",IF(AND('Data Bank'!$AC396&lt;100,TODAY()&gt;'Data Bank'!$AT396),1,IF('Data Bank'!$AC396=100,3,IF('Data Bank'!$AC396=0,0,2)))))</f>
        <v>0</v>
      </c>
      <c r="J286" s="177" t="str">
        <f ca="1">IF(J$1&lt;'Data Bank'!$AD396,"",IF(J$1&gt;'Data Bank'!$AT396,"",IF(AND('Data Bank'!$AC396&lt;100,TODAY()&gt;'Data Bank'!$AT396),1,IF('Data Bank'!$AC396=100,3,IF('Data Bank'!$AC396=0,0,2)))))</f>
        <v/>
      </c>
      <c r="K286" s="177" t="str">
        <f ca="1">IF(K$1&lt;'Data Bank'!$AD396,"",IF(K$1&gt;'Data Bank'!$AT396,"",IF(AND('Data Bank'!$AC396&lt;100,TODAY()&gt;'Data Bank'!$AT396),1,IF('Data Bank'!$AC396=100,3,IF('Data Bank'!$AC396=0,0,2)))))</f>
        <v/>
      </c>
      <c r="L286" s="177" t="str">
        <f ca="1">IF(L$1&lt;'Data Bank'!$AD396,"",IF(L$1&gt;'Data Bank'!$AT396,"",IF(AND('Data Bank'!$AC396&lt;100,TODAY()&gt;'Data Bank'!$AT396),1,IF('Data Bank'!$AC396=100,3,IF('Data Bank'!$AC396=0,0,2)))))</f>
        <v/>
      </c>
      <c r="M286" s="177" t="str">
        <f ca="1">IF(M$1&lt;'Data Bank'!$AD396,"",IF(M$1&gt;'Data Bank'!$AT396,"",IF(AND('Data Bank'!$AC396&lt;100,TODAY()&gt;'Data Bank'!$AT396),1,IF('Data Bank'!$AC396=100,3,IF('Data Bank'!$AC396=0,0,2)))))</f>
        <v/>
      </c>
      <c r="N286" s="177" t="str">
        <f ca="1">IF(N$1&lt;'Data Bank'!$AD396,"",IF(N$1&gt;'Data Bank'!$AT396,"",IF(AND('Data Bank'!$AC396&lt;100,TODAY()&gt;'Data Bank'!$AT396),1,IF('Data Bank'!$AC396=100,3,IF('Data Bank'!$AC396=0,0,2)))))</f>
        <v/>
      </c>
      <c r="O286" s="177" t="str">
        <f ca="1">IF(O$1&lt;'Data Bank'!$AD396,"",IF(O$1&gt;'Data Bank'!$AT396,"",IF(AND('Data Bank'!$AC396&lt;100,TODAY()&gt;'Data Bank'!$AT396),1,IF('Data Bank'!$AC396=100,3,IF('Data Bank'!$AC396=0,0,2)))))</f>
        <v/>
      </c>
      <c r="P286" s="177" t="str">
        <f ca="1">IF(P$1&lt;'Data Bank'!$AD396,"",IF(P$1&gt;'Data Bank'!$AT396,"",IF(AND('Data Bank'!$AC396&lt;100,TODAY()&gt;'Data Bank'!$AT396),1,IF('Data Bank'!$AC396=100,3,IF('Data Bank'!$AC396=0,0,2)))))</f>
        <v/>
      </c>
      <c r="Q286" s="177" t="str">
        <f ca="1">IF(Q$1&lt;'Data Bank'!$AD396,"",IF(Q$1&gt;'Data Bank'!$AT396,"",IF(AND('Data Bank'!$AC396&lt;100,TODAY()&gt;'Data Bank'!$AT396),1,IF('Data Bank'!$AC396=100,3,IF('Data Bank'!$AC396=0,0,2)))))</f>
        <v/>
      </c>
      <c r="R286" s="177" t="str">
        <f ca="1">IF(R$1&lt;'Data Bank'!$AD396,"",IF(R$1&gt;'Data Bank'!$AT396,"",IF(AND('Data Bank'!$AC396&lt;100,TODAY()&gt;'Data Bank'!$AT396),1,IF('Data Bank'!$AC396=100,3,IF('Data Bank'!$AC396=0,0,2)))))</f>
        <v/>
      </c>
    </row>
    <row r="287" spans="1:18">
      <c r="A287" s="115" t="str">
        <f>'Data Bank'!E398</f>
        <v>Shah Block</v>
      </c>
      <c r="B287" s="178">
        <f ca="1">IF(B$1&lt;'Data Bank'!$AD398,"",IF(B$1&gt;'Data Bank'!$AT398,"",IF(AND('Data Bank'!$AC398&lt;100,TODAY()&gt;'Data Bank'!$AT398),1,IF('Data Bank'!$AC398=100,3,IF('Data Bank'!$AC398=0,0,2)))))</f>
        <v>0</v>
      </c>
      <c r="C287" s="178">
        <f ca="1">IF(C$1&lt;'Data Bank'!$AD398,"",IF(C$1&gt;'Data Bank'!$AT398,"",IF(AND('Data Bank'!$AC398&lt;100,TODAY()&gt;'Data Bank'!$AT398),1,IF('Data Bank'!$AC398=100,3,IF('Data Bank'!$AC398=0,0,2)))))</f>
        <v>0</v>
      </c>
      <c r="D287" s="178">
        <f ca="1">IF(D$1&lt;'Data Bank'!$AD398,"",IF(D$1&gt;'Data Bank'!$AT398,"",IF(AND('Data Bank'!$AC398&lt;100,TODAY()&gt;'Data Bank'!$AT398),1,IF('Data Bank'!$AC398=100,3,IF('Data Bank'!$AC398=0,0,2)))))</f>
        <v>0</v>
      </c>
      <c r="E287" s="178">
        <f ca="1">IF(E$1&lt;'Data Bank'!$AD398,"",IF(E$1&gt;'Data Bank'!$AT398,"",IF(AND('Data Bank'!$AC398&lt;100,TODAY()&gt;'Data Bank'!$AT398),1,IF('Data Bank'!$AC398=100,3,IF('Data Bank'!$AC398=0,0,2)))))</f>
        <v>0</v>
      </c>
      <c r="F287" s="178">
        <f ca="1">IF(F$1&lt;'Data Bank'!$AD398,"",IF(F$1&gt;'Data Bank'!$AT398,"",IF(AND('Data Bank'!$AC398&lt;100,TODAY()&gt;'Data Bank'!$AT398),1,IF('Data Bank'!$AC398=100,3,IF('Data Bank'!$AC398=0,0,2)))))</f>
        <v>0</v>
      </c>
      <c r="G287" s="178">
        <f ca="1">IF(G$1&lt;'Data Bank'!$AD398,"",IF(G$1&gt;'Data Bank'!$AT398,"",IF(AND('Data Bank'!$AC398&lt;100,TODAY()&gt;'Data Bank'!$AT398),1,IF('Data Bank'!$AC398=100,3,IF('Data Bank'!$AC398=0,0,2)))))</f>
        <v>0</v>
      </c>
      <c r="H287" s="178">
        <f ca="1">IF(H$1&lt;'Data Bank'!$AD398,"",IF(H$1&gt;'Data Bank'!$AT398,"",IF(AND('Data Bank'!$AC398&lt;100,TODAY()&gt;'Data Bank'!$AT398),1,IF('Data Bank'!$AC398=100,3,IF('Data Bank'!$AC398=0,0,2)))))</f>
        <v>0</v>
      </c>
      <c r="I287" s="178">
        <f ca="1">IF(I$1&lt;'Data Bank'!$AD398,"",IF(I$1&gt;'Data Bank'!$AT398,"",IF(AND('Data Bank'!$AC398&lt;100,TODAY()&gt;'Data Bank'!$AT398),1,IF('Data Bank'!$AC398=100,3,IF('Data Bank'!$AC398=0,0,2)))))</f>
        <v>0</v>
      </c>
      <c r="J287" s="177" t="str">
        <f ca="1">IF(J$1&lt;'Data Bank'!$AD398,"",IF(J$1&gt;'Data Bank'!$AT398,"",IF(AND('Data Bank'!$AC398&lt;100,TODAY()&gt;'Data Bank'!$AT398),1,IF('Data Bank'!$AC398=100,3,IF('Data Bank'!$AC398=0,0,2)))))</f>
        <v/>
      </c>
      <c r="K287" s="177" t="str">
        <f ca="1">IF(K$1&lt;'Data Bank'!$AD398,"",IF(K$1&gt;'Data Bank'!$AT398,"",IF(AND('Data Bank'!$AC398&lt;100,TODAY()&gt;'Data Bank'!$AT398),1,IF('Data Bank'!$AC398=100,3,IF('Data Bank'!$AC398=0,0,2)))))</f>
        <v/>
      </c>
      <c r="L287" s="177" t="str">
        <f ca="1">IF(L$1&lt;'Data Bank'!$AD398,"",IF(L$1&gt;'Data Bank'!$AT398,"",IF(AND('Data Bank'!$AC398&lt;100,TODAY()&gt;'Data Bank'!$AT398),1,IF('Data Bank'!$AC398=100,3,IF('Data Bank'!$AC398=0,0,2)))))</f>
        <v/>
      </c>
      <c r="M287" s="177" t="str">
        <f ca="1">IF(M$1&lt;'Data Bank'!$AD398,"",IF(M$1&gt;'Data Bank'!$AT398,"",IF(AND('Data Bank'!$AC398&lt;100,TODAY()&gt;'Data Bank'!$AT398),1,IF('Data Bank'!$AC398=100,3,IF('Data Bank'!$AC398=0,0,2)))))</f>
        <v/>
      </c>
      <c r="N287" s="177" t="str">
        <f ca="1">IF(N$1&lt;'Data Bank'!$AD398,"",IF(N$1&gt;'Data Bank'!$AT398,"",IF(AND('Data Bank'!$AC398&lt;100,TODAY()&gt;'Data Bank'!$AT398),1,IF('Data Bank'!$AC398=100,3,IF('Data Bank'!$AC398=0,0,2)))))</f>
        <v/>
      </c>
      <c r="O287" s="177" t="str">
        <f ca="1">IF(O$1&lt;'Data Bank'!$AD398,"",IF(O$1&gt;'Data Bank'!$AT398,"",IF(AND('Data Bank'!$AC398&lt;100,TODAY()&gt;'Data Bank'!$AT398),1,IF('Data Bank'!$AC398=100,3,IF('Data Bank'!$AC398=0,0,2)))))</f>
        <v/>
      </c>
      <c r="P287" s="177" t="str">
        <f ca="1">IF(P$1&lt;'Data Bank'!$AD398,"",IF(P$1&gt;'Data Bank'!$AT398,"",IF(AND('Data Bank'!$AC398&lt;100,TODAY()&gt;'Data Bank'!$AT398),1,IF('Data Bank'!$AC398=100,3,IF('Data Bank'!$AC398=0,0,2)))))</f>
        <v/>
      </c>
      <c r="Q287" s="177" t="str">
        <f ca="1">IF(Q$1&lt;'Data Bank'!$AD398,"",IF(Q$1&gt;'Data Bank'!$AT398,"",IF(AND('Data Bank'!$AC398&lt;100,TODAY()&gt;'Data Bank'!$AT398),1,IF('Data Bank'!$AC398=100,3,IF('Data Bank'!$AC398=0,0,2)))))</f>
        <v/>
      </c>
      <c r="R287" s="177" t="str">
        <f ca="1">IF(R$1&lt;'Data Bank'!$AD398,"",IF(R$1&gt;'Data Bank'!$AT398,"",IF(AND('Data Bank'!$AC398&lt;100,TODAY()&gt;'Data Bank'!$AT398),1,IF('Data Bank'!$AC398=100,3,IF('Data Bank'!$AC398=0,0,2)))))</f>
        <v/>
      </c>
    </row>
    <row r="288" spans="1:18">
      <c r="A288" s="115" t="str">
        <f>'Data Bank'!E405</f>
        <v>Feeder</v>
      </c>
      <c r="B288" s="178">
        <f ca="1">IF(B$1&lt;'Data Bank'!$AD405,"",IF(B$1&gt;'Data Bank'!$AT405,"",IF(AND('Data Bank'!$AC405&lt;100,TODAY()&gt;'Data Bank'!$AT405),1,IF('Data Bank'!$AC405=100,3,IF('Data Bank'!$AC405=0,0,2)))))</f>
        <v>0</v>
      </c>
      <c r="C288" s="178">
        <f ca="1">IF(C$1&lt;'Data Bank'!$AD405,"",IF(C$1&gt;'Data Bank'!$AT405,"",IF(AND('Data Bank'!$AC405&lt;100,TODAY()&gt;'Data Bank'!$AT405),1,IF('Data Bank'!$AC405=100,3,IF('Data Bank'!$AC405=0,0,2)))))</f>
        <v>0</v>
      </c>
      <c r="D288" s="178">
        <f ca="1">IF(D$1&lt;'Data Bank'!$AD405,"",IF(D$1&gt;'Data Bank'!$AT405,"",IF(AND('Data Bank'!$AC405&lt;100,TODAY()&gt;'Data Bank'!$AT405),1,IF('Data Bank'!$AC405=100,3,IF('Data Bank'!$AC405=0,0,2)))))</f>
        <v>0</v>
      </c>
      <c r="E288" s="178">
        <f ca="1">IF(E$1&lt;'Data Bank'!$AD405,"",IF(E$1&gt;'Data Bank'!$AT405,"",IF(AND('Data Bank'!$AC405&lt;100,TODAY()&gt;'Data Bank'!$AT405),1,IF('Data Bank'!$AC405=100,3,IF('Data Bank'!$AC405=0,0,2)))))</f>
        <v>0</v>
      </c>
      <c r="F288" s="178">
        <f ca="1">IF(F$1&lt;'Data Bank'!$AD405,"",IF(F$1&gt;'Data Bank'!$AT405,"",IF(AND('Data Bank'!$AC405&lt;100,TODAY()&gt;'Data Bank'!$AT405),1,IF('Data Bank'!$AC405=100,3,IF('Data Bank'!$AC405=0,0,2)))))</f>
        <v>0</v>
      </c>
      <c r="G288" s="178">
        <f ca="1">IF(G$1&lt;'Data Bank'!$AD405,"",IF(G$1&gt;'Data Bank'!$AT405,"",IF(AND('Data Bank'!$AC405&lt;100,TODAY()&gt;'Data Bank'!$AT405),1,IF('Data Bank'!$AC405=100,3,IF('Data Bank'!$AC405=0,0,2)))))</f>
        <v>0</v>
      </c>
      <c r="H288" s="178">
        <f ca="1">IF(H$1&lt;'Data Bank'!$AD405,"",IF(H$1&gt;'Data Bank'!$AT405,"",IF(AND('Data Bank'!$AC405&lt;100,TODAY()&gt;'Data Bank'!$AT405),1,IF('Data Bank'!$AC405=100,3,IF('Data Bank'!$AC405=0,0,2)))))</f>
        <v>0</v>
      </c>
      <c r="I288" s="178">
        <f ca="1">IF(I$1&lt;'Data Bank'!$AD405,"",IF(I$1&gt;'Data Bank'!$AT405,"",IF(AND('Data Bank'!$AC405&lt;100,TODAY()&gt;'Data Bank'!$AT405),1,IF('Data Bank'!$AC405=100,3,IF('Data Bank'!$AC405=0,0,2)))))</f>
        <v>0</v>
      </c>
      <c r="J288" s="177">
        <f ca="1">IF(J$1&lt;'Data Bank'!$AD405,"",IF(J$1&gt;'Data Bank'!$AT405,"",IF(AND('Data Bank'!$AC405&lt;100,TODAY()&gt;'Data Bank'!$AT405),1,IF('Data Bank'!$AC405=100,3,IF('Data Bank'!$AC405=0,0,2)))))</f>
        <v>0</v>
      </c>
      <c r="K288" s="177">
        <f ca="1">IF(K$1&lt;'Data Bank'!$AD405,"",IF(K$1&gt;'Data Bank'!$AT405,"",IF(AND('Data Bank'!$AC405&lt;100,TODAY()&gt;'Data Bank'!$AT405),1,IF('Data Bank'!$AC405=100,3,IF('Data Bank'!$AC405=0,0,2)))))</f>
        <v>0</v>
      </c>
      <c r="L288" s="177">
        <f ca="1">IF(L$1&lt;'Data Bank'!$AD405,"",IF(L$1&gt;'Data Bank'!$AT405,"",IF(AND('Data Bank'!$AC405&lt;100,TODAY()&gt;'Data Bank'!$AT405),1,IF('Data Bank'!$AC405=100,3,IF('Data Bank'!$AC405=0,0,2)))))</f>
        <v>0</v>
      </c>
      <c r="M288" s="177">
        <f ca="1">IF(M$1&lt;'Data Bank'!$AD405,"",IF(M$1&gt;'Data Bank'!$AT405,"",IF(AND('Data Bank'!$AC405&lt;100,TODAY()&gt;'Data Bank'!$AT405),1,IF('Data Bank'!$AC405=100,3,IF('Data Bank'!$AC405=0,0,2)))))</f>
        <v>0</v>
      </c>
      <c r="N288" s="177">
        <f ca="1">IF(N$1&lt;'Data Bank'!$AD405,"",IF(N$1&gt;'Data Bank'!$AT405,"",IF(AND('Data Bank'!$AC405&lt;100,TODAY()&gt;'Data Bank'!$AT405),1,IF('Data Bank'!$AC405=100,3,IF('Data Bank'!$AC405=0,0,2)))))</f>
        <v>0</v>
      </c>
      <c r="O288" s="177">
        <f ca="1">IF(O$1&lt;'Data Bank'!$AD405,"",IF(O$1&gt;'Data Bank'!$AT405,"",IF(AND('Data Bank'!$AC405&lt;100,TODAY()&gt;'Data Bank'!$AT405),1,IF('Data Bank'!$AC405=100,3,IF('Data Bank'!$AC405=0,0,2)))))</f>
        <v>0</v>
      </c>
      <c r="P288" s="177">
        <f ca="1">IF(P$1&lt;'Data Bank'!$AD405,"",IF(P$1&gt;'Data Bank'!$AT405,"",IF(AND('Data Bank'!$AC405&lt;100,TODAY()&gt;'Data Bank'!$AT405),1,IF('Data Bank'!$AC405=100,3,IF('Data Bank'!$AC405=0,0,2)))))</f>
        <v>0</v>
      </c>
      <c r="Q288" s="177">
        <f ca="1">IF(Q$1&lt;'Data Bank'!$AD405,"",IF(Q$1&gt;'Data Bank'!$AT405,"",IF(AND('Data Bank'!$AC405&lt;100,TODAY()&gt;'Data Bank'!$AT405),1,IF('Data Bank'!$AC405=100,3,IF('Data Bank'!$AC405=0,0,2)))))</f>
        <v>0</v>
      </c>
      <c r="R288" s="177">
        <f ca="1">IF(R$1&lt;'Data Bank'!$AD405,"",IF(R$1&gt;'Data Bank'!$AT405,"",IF(AND('Data Bank'!$AC405&lt;100,TODAY()&gt;'Data Bank'!$AT405),1,IF('Data Bank'!$AC405=100,3,IF('Data Bank'!$AC405=0,0,2)))))</f>
        <v>0</v>
      </c>
    </row>
    <row r="289" spans="1:18">
      <c r="A289" s="115" t="str">
        <f>'Data Bank'!E416</f>
        <v>Feeder</v>
      </c>
      <c r="B289" s="178">
        <f ca="1">IF(B$1&lt;'Data Bank'!$AD416,"",IF(B$1&gt;'Data Bank'!$AT416,"",IF(AND('Data Bank'!$AC416&lt;100,TODAY()&gt;'Data Bank'!$AT416),1,IF('Data Bank'!$AC416=100,3,IF('Data Bank'!$AC416=0,0,2)))))</f>
        <v>0</v>
      </c>
      <c r="C289" s="178">
        <f ca="1">IF(C$1&lt;'Data Bank'!$AD416,"",IF(C$1&gt;'Data Bank'!$AT416,"",IF(AND('Data Bank'!$AC416&lt;100,TODAY()&gt;'Data Bank'!$AT416),1,IF('Data Bank'!$AC416=100,3,IF('Data Bank'!$AC416=0,0,2)))))</f>
        <v>0</v>
      </c>
      <c r="D289" s="178">
        <f ca="1">IF(D$1&lt;'Data Bank'!$AD416,"",IF(D$1&gt;'Data Bank'!$AT416,"",IF(AND('Data Bank'!$AC416&lt;100,TODAY()&gt;'Data Bank'!$AT416),1,IF('Data Bank'!$AC416=100,3,IF('Data Bank'!$AC416=0,0,2)))))</f>
        <v>0</v>
      </c>
      <c r="E289" s="178">
        <f ca="1">IF(E$1&lt;'Data Bank'!$AD416,"",IF(E$1&gt;'Data Bank'!$AT416,"",IF(AND('Data Bank'!$AC416&lt;100,TODAY()&gt;'Data Bank'!$AT416),1,IF('Data Bank'!$AC416=100,3,IF('Data Bank'!$AC416=0,0,2)))))</f>
        <v>0</v>
      </c>
      <c r="F289" s="178">
        <f ca="1">IF(F$1&lt;'Data Bank'!$AD416,"",IF(F$1&gt;'Data Bank'!$AT416,"",IF(AND('Data Bank'!$AC416&lt;100,TODAY()&gt;'Data Bank'!$AT416),1,IF('Data Bank'!$AC416=100,3,IF('Data Bank'!$AC416=0,0,2)))))</f>
        <v>0</v>
      </c>
      <c r="G289" s="178">
        <f ca="1">IF(G$1&lt;'Data Bank'!$AD416,"",IF(G$1&gt;'Data Bank'!$AT416,"",IF(AND('Data Bank'!$AC416&lt;100,TODAY()&gt;'Data Bank'!$AT416),1,IF('Data Bank'!$AC416=100,3,IF('Data Bank'!$AC416=0,0,2)))))</f>
        <v>0</v>
      </c>
      <c r="H289" s="178">
        <f ca="1">IF(H$1&lt;'Data Bank'!$AD416,"",IF(H$1&gt;'Data Bank'!$AT416,"",IF(AND('Data Bank'!$AC416&lt;100,TODAY()&gt;'Data Bank'!$AT416),1,IF('Data Bank'!$AC416=100,3,IF('Data Bank'!$AC416=0,0,2)))))</f>
        <v>0</v>
      </c>
      <c r="I289" s="178">
        <f ca="1">IF(I$1&lt;'Data Bank'!$AD416,"",IF(I$1&gt;'Data Bank'!$AT416,"",IF(AND('Data Bank'!$AC416&lt;100,TODAY()&gt;'Data Bank'!$AT416),1,IF('Data Bank'!$AC416=100,3,IF('Data Bank'!$AC416=0,0,2)))))</f>
        <v>0</v>
      </c>
      <c r="J289" s="177">
        <f ca="1">IF(J$1&lt;'Data Bank'!$AD416,"",IF(J$1&gt;'Data Bank'!$AT416,"",IF(AND('Data Bank'!$AC416&lt;100,TODAY()&gt;'Data Bank'!$AT416),1,IF('Data Bank'!$AC416=100,3,IF('Data Bank'!$AC416=0,0,2)))))</f>
        <v>0</v>
      </c>
      <c r="K289" s="177">
        <f ca="1">IF(K$1&lt;'Data Bank'!$AD416,"",IF(K$1&gt;'Data Bank'!$AT416,"",IF(AND('Data Bank'!$AC416&lt;100,TODAY()&gt;'Data Bank'!$AT416),1,IF('Data Bank'!$AC416=100,3,IF('Data Bank'!$AC416=0,0,2)))))</f>
        <v>0</v>
      </c>
      <c r="L289" s="177">
        <f ca="1">IF(L$1&lt;'Data Bank'!$AD416,"",IF(L$1&gt;'Data Bank'!$AT416,"",IF(AND('Data Bank'!$AC416&lt;100,TODAY()&gt;'Data Bank'!$AT416),1,IF('Data Bank'!$AC416=100,3,IF('Data Bank'!$AC416=0,0,2)))))</f>
        <v>0</v>
      </c>
      <c r="M289" s="177">
        <f ca="1">IF(M$1&lt;'Data Bank'!$AD416,"",IF(M$1&gt;'Data Bank'!$AT416,"",IF(AND('Data Bank'!$AC416&lt;100,TODAY()&gt;'Data Bank'!$AT416),1,IF('Data Bank'!$AC416=100,3,IF('Data Bank'!$AC416=0,0,2)))))</f>
        <v>0</v>
      </c>
      <c r="N289" s="177">
        <f ca="1">IF(N$1&lt;'Data Bank'!$AD416,"",IF(N$1&gt;'Data Bank'!$AT416,"",IF(AND('Data Bank'!$AC416&lt;100,TODAY()&gt;'Data Bank'!$AT416),1,IF('Data Bank'!$AC416=100,3,IF('Data Bank'!$AC416=0,0,2)))))</f>
        <v>0</v>
      </c>
      <c r="O289" s="177">
        <f ca="1">IF(O$1&lt;'Data Bank'!$AD416,"",IF(O$1&gt;'Data Bank'!$AT416,"",IF(AND('Data Bank'!$AC416&lt;100,TODAY()&gt;'Data Bank'!$AT416),1,IF('Data Bank'!$AC416=100,3,IF('Data Bank'!$AC416=0,0,2)))))</f>
        <v>0</v>
      </c>
      <c r="P289" s="177">
        <f ca="1">IF(P$1&lt;'Data Bank'!$AD416,"",IF(P$1&gt;'Data Bank'!$AT416,"",IF(AND('Data Bank'!$AC416&lt;100,TODAY()&gt;'Data Bank'!$AT416),1,IF('Data Bank'!$AC416=100,3,IF('Data Bank'!$AC416=0,0,2)))))</f>
        <v>0</v>
      </c>
      <c r="Q289" s="177">
        <f ca="1">IF(Q$1&lt;'Data Bank'!$AD416,"",IF(Q$1&gt;'Data Bank'!$AT416,"",IF(AND('Data Bank'!$AC416&lt;100,TODAY()&gt;'Data Bank'!$AT416),1,IF('Data Bank'!$AC416=100,3,IF('Data Bank'!$AC416=0,0,2)))))</f>
        <v>0</v>
      </c>
      <c r="R289" s="177">
        <f ca="1">IF(R$1&lt;'Data Bank'!$AD416,"",IF(R$1&gt;'Data Bank'!$AT416,"",IF(AND('Data Bank'!$AC416&lt;100,TODAY()&gt;'Data Bank'!$AT416),1,IF('Data Bank'!$AC416=100,3,IF('Data Bank'!$AC416=0,0,2)))))</f>
        <v>0</v>
      </c>
    </row>
    <row r="290" spans="1:18">
      <c r="A290" s="115" t="str">
        <f>'Data Bank'!E417</f>
        <v>Feeder</v>
      </c>
      <c r="B290" s="178">
        <f ca="1">IF(B$1&lt;'Data Bank'!$AD417,"",IF(B$1&gt;'Data Bank'!$AT417,"",IF(AND('Data Bank'!$AC417&lt;100,TODAY()&gt;'Data Bank'!$AT417),1,IF('Data Bank'!$AC417=100,3,IF('Data Bank'!$AC417=0,0,2)))))</f>
        <v>0</v>
      </c>
      <c r="C290" s="178">
        <f ca="1">IF(C$1&lt;'Data Bank'!$AD417,"",IF(C$1&gt;'Data Bank'!$AT417,"",IF(AND('Data Bank'!$AC417&lt;100,TODAY()&gt;'Data Bank'!$AT417),1,IF('Data Bank'!$AC417=100,3,IF('Data Bank'!$AC417=0,0,2)))))</f>
        <v>0</v>
      </c>
      <c r="D290" s="178">
        <f ca="1">IF(D$1&lt;'Data Bank'!$AD417,"",IF(D$1&gt;'Data Bank'!$AT417,"",IF(AND('Data Bank'!$AC417&lt;100,TODAY()&gt;'Data Bank'!$AT417),1,IF('Data Bank'!$AC417=100,3,IF('Data Bank'!$AC417=0,0,2)))))</f>
        <v>0</v>
      </c>
      <c r="E290" s="178">
        <f ca="1">IF(E$1&lt;'Data Bank'!$AD417,"",IF(E$1&gt;'Data Bank'!$AT417,"",IF(AND('Data Bank'!$AC417&lt;100,TODAY()&gt;'Data Bank'!$AT417),1,IF('Data Bank'!$AC417=100,3,IF('Data Bank'!$AC417=0,0,2)))))</f>
        <v>0</v>
      </c>
      <c r="F290" s="178">
        <f ca="1">IF(F$1&lt;'Data Bank'!$AD417,"",IF(F$1&gt;'Data Bank'!$AT417,"",IF(AND('Data Bank'!$AC417&lt;100,TODAY()&gt;'Data Bank'!$AT417),1,IF('Data Bank'!$AC417=100,3,IF('Data Bank'!$AC417=0,0,2)))))</f>
        <v>0</v>
      </c>
      <c r="G290" s="178">
        <f ca="1">IF(G$1&lt;'Data Bank'!$AD417,"",IF(G$1&gt;'Data Bank'!$AT417,"",IF(AND('Data Bank'!$AC417&lt;100,TODAY()&gt;'Data Bank'!$AT417),1,IF('Data Bank'!$AC417=100,3,IF('Data Bank'!$AC417=0,0,2)))))</f>
        <v>0</v>
      </c>
      <c r="H290" s="178">
        <f ca="1">IF(H$1&lt;'Data Bank'!$AD417,"",IF(H$1&gt;'Data Bank'!$AT417,"",IF(AND('Data Bank'!$AC417&lt;100,TODAY()&gt;'Data Bank'!$AT417),1,IF('Data Bank'!$AC417=100,3,IF('Data Bank'!$AC417=0,0,2)))))</f>
        <v>0</v>
      </c>
      <c r="I290" s="178">
        <f ca="1">IF(I$1&lt;'Data Bank'!$AD417,"",IF(I$1&gt;'Data Bank'!$AT417,"",IF(AND('Data Bank'!$AC417&lt;100,TODAY()&gt;'Data Bank'!$AT417),1,IF('Data Bank'!$AC417=100,3,IF('Data Bank'!$AC417=0,0,2)))))</f>
        <v>0</v>
      </c>
      <c r="J290" s="177">
        <f ca="1">IF(J$1&lt;'Data Bank'!$AD417,"",IF(J$1&gt;'Data Bank'!$AT417,"",IF(AND('Data Bank'!$AC417&lt;100,TODAY()&gt;'Data Bank'!$AT417),1,IF('Data Bank'!$AC417=100,3,IF('Data Bank'!$AC417=0,0,2)))))</f>
        <v>0</v>
      </c>
      <c r="K290" s="177">
        <f ca="1">IF(K$1&lt;'Data Bank'!$AD417,"",IF(K$1&gt;'Data Bank'!$AT417,"",IF(AND('Data Bank'!$AC417&lt;100,TODAY()&gt;'Data Bank'!$AT417),1,IF('Data Bank'!$AC417=100,3,IF('Data Bank'!$AC417=0,0,2)))))</f>
        <v>0</v>
      </c>
      <c r="L290" s="177">
        <f ca="1">IF(L$1&lt;'Data Bank'!$AD417,"",IF(L$1&gt;'Data Bank'!$AT417,"",IF(AND('Data Bank'!$AC417&lt;100,TODAY()&gt;'Data Bank'!$AT417),1,IF('Data Bank'!$AC417=100,3,IF('Data Bank'!$AC417=0,0,2)))))</f>
        <v>0</v>
      </c>
      <c r="M290" s="177">
        <f ca="1">IF(M$1&lt;'Data Bank'!$AD417,"",IF(M$1&gt;'Data Bank'!$AT417,"",IF(AND('Data Bank'!$AC417&lt;100,TODAY()&gt;'Data Bank'!$AT417),1,IF('Data Bank'!$AC417=100,3,IF('Data Bank'!$AC417=0,0,2)))))</f>
        <v>0</v>
      </c>
      <c r="N290" s="177">
        <f ca="1">IF(N$1&lt;'Data Bank'!$AD417,"",IF(N$1&gt;'Data Bank'!$AT417,"",IF(AND('Data Bank'!$AC417&lt;100,TODAY()&gt;'Data Bank'!$AT417),1,IF('Data Bank'!$AC417=100,3,IF('Data Bank'!$AC417=0,0,2)))))</f>
        <v>0</v>
      </c>
      <c r="O290" s="177">
        <f ca="1">IF(O$1&lt;'Data Bank'!$AD417,"",IF(O$1&gt;'Data Bank'!$AT417,"",IF(AND('Data Bank'!$AC417&lt;100,TODAY()&gt;'Data Bank'!$AT417),1,IF('Data Bank'!$AC417=100,3,IF('Data Bank'!$AC417=0,0,2)))))</f>
        <v>0</v>
      </c>
      <c r="P290" s="177">
        <f ca="1">IF(P$1&lt;'Data Bank'!$AD417,"",IF(P$1&gt;'Data Bank'!$AT417,"",IF(AND('Data Bank'!$AC417&lt;100,TODAY()&gt;'Data Bank'!$AT417),1,IF('Data Bank'!$AC417=100,3,IF('Data Bank'!$AC417=0,0,2)))))</f>
        <v>0</v>
      </c>
      <c r="Q290" s="177">
        <f ca="1">IF(Q$1&lt;'Data Bank'!$AD417,"",IF(Q$1&gt;'Data Bank'!$AT417,"",IF(AND('Data Bank'!$AC417&lt;100,TODAY()&gt;'Data Bank'!$AT417),1,IF('Data Bank'!$AC417=100,3,IF('Data Bank'!$AC417=0,0,2)))))</f>
        <v>0</v>
      </c>
      <c r="R290" s="177">
        <f ca="1">IF(R$1&lt;'Data Bank'!$AD417,"",IF(R$1&gt;'Data Bank'!$AT417,"",IF(AND('Data Bank'!$AC417&lt;100,TODAY()&gt;'Data Bank'!$AT417),1,IF('Data Bank'!$AC417=100,3,IF('Data Bank'!$AC417=0,0,2)))))</f>
        <v>0</v>
      </c>
    </row>
    <row r="291" spans="1:18">
      <c r="A291" s="115" t="str">
        <f>'Data Bank'!E435</f>
        <v>Feeder</v>
      </c>
      <c r="B291" s="178">
        <f ca="1">IF(B$1&lt;'Data Bank'!$AD435,"",IF(B$1&gt;'Data Bank'!$AT435,"",IF(AND('Data Bank'!$AC435&lt;100,TODAY()&gt;'Data Bank'!$AT435),1,IF('Data Bank'!$AC435=100,3,IF('Data Bank'!$AC435=0,0,2)))))</f>
        <v>0</v>
      </c>
      <c r="C291" s="178">
        <f ca="1">IF(C$1&lt;'Data Bank'!$AD435,"",IF(C$1&gt;'Data Bank'!$AT435,"",IF(AND('Data Bank'!$AC435&lt;100,TODAY()&gt;'Data Bank'!$AT435),1,IF('Data Bank'!$AC435=100,3,IF('Data Bank'!$AC435=0,0,2)))))</f>
        <v>0</v>
      </c>
      <c r="D291" s="178">
        <f ca="1">IF(D$1&lt;'Data Bank'!$AD435,"",IF(D$1&gt;'Data Bank'!$AT435,"",IF(AND('Data Bank'!$AC435&lt;100,TODAY()&gt;'Data Bank'!$AT435),1,IF('Data Bank'!$AC435=100,3,IF('Data Bank'!$AC435=0,0,2)))))</f>
        <v>0</v>
      </c>
      <c r="E291" s="178">
        <f ca="1">IF(E$1&lt;'Data Bank'!$AD435,"",IF(E$1&gt;'Data Bank'!$AT435,"",IF(AND('Data Bank'!$AC435&lt;100,TODAY()&gt;'Data Bank'!$AT435),1,IF('Data Bank'!$AC435=100,3,IF('Data Bank'!$AC435=0,0,2)))))</f>
        <v>0</v>
      </c>
      <c r="F291" s="178">
        <f ca="1">IF(F$1&lt;'Data Bank'!$AD435,"",IF(F$1&gt;'Data Bank'!$AT435,"",IF(AND('Data Bank'!$AC435&lt;100,TODAY()&gt;'Data Bank'!$AT435),1,IF('Data Bank'!$AC435=100,3,IF('Data Bank'!$AC435=0,0,2)))))</f>
        <v>0</v>
      </c>
      <c r="G291" s="178">
        <f ca="1">IF(G$1&lt;'Data Bank'!$AD435,"",IF(G$1&gt;'Data Bank'!$AT435,"",IF(AND('Data Bank'!$AC435&lt;100,TODAY()&gt;'Data Bank'!$AT435),1,IF('Data Bank'!$AC435=100,3,IF('Data Bank'!$AC435=0,0,2)))))</f>
        <v>0</v>
      </c>
      <c r="H291" s="178">
        <f ca="1">IF(H$1&lt;'Data Bank'!$AD435,"",IF(H$1&gt;'Data Bank'!$AT435,"",IF(AND('Data Bank'!$AC435&lt;100,TODAY()&gt;'Data Bank'!$AT435),1,IF('Data Bank'!$AC435=100,3,IF('Data Bank'!$AC435=0,0,2)))))</f>
        <v>0</v>
      </c>
      <c r="I291" s="178">
        <f ca="1">IF(I$1&lt;'Data Bank'!$AD435,"",IF(I$1&gt;'Data Bank'!$AT435,"",IF(AND('Data Bank'!$AC435&lt;100,TODAY()&gt;'Data Bank'!$AT435),1,IF('Data Bank'!$AC435=100,3,IF('Data Bank'!$AC435=0,0,2)))))</f>
        <v>0</v>
      </c>
      <c r="J291" s="177">
        <f ca="1">IF(J$1&lt;'Data Bank'!$AD435,"",IF(J$1&gt;'Data Bank'!$AT435,"",IF(AND('Data Bank'!$AC435&lt;100,TODAY()&gt;'Data Bank'!$AT435),1,IF('Data Bank'!$AC435=100,3,IF('Data Bank'!$AC435=0,0,2)))))</f>
        <v>0</v>
      </c>
      <c r="K291" s="177">
        <f ca="1">IF(K$1&lt;'Data Bank'!$AD435,"",IF(K$1&gt;'Data Bank'!$AT435,"",IF(AND('Data Bank'!$AC435&lt;100,TODAY()&gt;'Data Bank'!$AT435),1,IF('Data Bank'!$AC435=100,3,IF('Data Bank'!$AC435=0,0,2)))))</f>
        <v>0</v>
      </c>
      <c r="L291" s="177">
        <f ca="1">IF(L$1&lt;'Data Bank'!$AD435,"",IF(L$1&gt;'Data Bank'!$AT435,"",IF(AND('Data Bank'!$AC435&lt;100,TODAY()&gt;'Data Bank'!$AT435),1,IF('Data Bank'!$AC435=100,3,IF('Data Bank'!$AC435=0,0,2)))))</f>
        <v>0</v>
      </c>
      <c r="M291" s="177">
        <f ca="1">IF(M$1&lt;'Data Bank'!$AD435,"",IF(M$1&gt;'Data Bank'!$AT435,"",IF(AND('Data Bank'!$AC435&lt;100,TODAY()&gt;'Data Bank'!$AT435),1,IF('Data Bank'!$AC435=100,3,IF('Data Bank'!$AC435=0,0,2)))))</f>
        <v>0</v>
      </c>
      <c r="N291" s="177">
        <f ca="1">IF(N$1&lt;'Data Bank'!$AD435,"",IF(N$1&gt;'Data Bank'!$AT435,"",IF(AND('Data Bank'!$AC435&lt;100,TODAY()&gt;'Data Bank'!$AT435),1,IF('Data Bank'!$AC435=100,3,IF('Data Bank'!$AC435=0,0,2)))))</f>
        <v>0</v>
      </c>
      <c r="O291" s="177">
        <f ca="1">IF(O$1&lt;'Data Bank'!$AD435,"",IF(O$1&gt;'Data Bank'!$AT435,"",IF(AND('Data Bank'!$AC435&lt;100,TODAY()&gt;'Data Bank'!$AT435),1,IF('Data Bank'!$AC435=100,3,IF('Data Bank'!$AC435=0,0,2)))))</f>
        <v>0</v>
      </c>
      <c r="P291" s="177">
        <f ca="1">IF(P$1&lt;'Data Bank'!$AD435,"",IF(P$1&gt;'Data Bank'!$AT435,"",IF(AND('Data Bank'!$AC435&lt;100,TODAY()&gt;'Data Bank'!$AT435),1,IF('Data Bank'!$AC435=100,3,IF('Data Bank'!$AC435=0,0,2)))))</f>
        <v>0</v>
      </c>
      <c r="Q291" s="177">
        <f ca="1">IF(Q$1&lt;'Data Bank'!$AD435,"",IF(Q$1&gt;'Data Bank'!$AT435,"",IF(AND('Data Bank'!$AC435&lt;100,TODAY()&gt;'Data Bank'!$AT435),1,IF('Data Bank'!$AC435=100,3,IF('Data Bank'!$AC435=0,0,2)))))</f>
        <v>0</v>
      </c>
      <c r="R291" s="177">
        <f ca="1">IF(R$1&lt;'Data Bank'!$AD435,"",IF(R$1&gt;'Data Bank'!$AT435,"",IF(AND('Data Bank'!$AC435&lt;100,TODAY()&gt;'Data Bank'!$AT435),1,IF('Data Bank'!$AC435=100,3,IF('Data Bank'!$AC435=0,0,2)))))</f>
        <v>0</v>
      </c>
    </row>
    <row r="292" spans="1:18">
      <c r="A292" s="115" t="str">
        <f>'Data Bank'!E438</f>
        <v>Feeder</v>
      </c>
      <c r="B292" s="178">
        <f ca="1">IF(B$1&lt;'Data Bank'!$AD438,"",IF(B$1&gt;'Data Bank'!$AT438,"",IF(AND('Data Bank'!$AC438&lt;100,TODAY()&gt;'Data Bank'!$AT438),1,IF('Data Bank'!$AC438=100,3,IF('Data Bank'!$AC438=0,0,2)))))</f>
        <v>0</v>
      </c>
      <c r="C292" s="178">
        <f ca="1">IF(C$1&lt;'Data Bank'!$AD438,"",IF(C$1&gt;'Data Bank'!$AT438,"",IF(AND('Data Bank'!$AC438&lt;100,TODAY()&gt;'Data Bank'!$AT438),1,IF('Data Bank'!$AC438=100,3,IF('Data Bank'!$AC438=0,0,2)))))</f>
        <v>0</v>
      </c>
      <c r="D292" s="178">
        <f ca="1">IF(D$1&lt;'Data Bank'!$AD438,"",IF(D$1&gt;'Data Bank'!$AT438,"",IF(AND('Data Bank'!$AC438&lt;100,TODAY()&gt;'Data Bank'!$AT438),1,IF('Data Bank'!$AC438=100,3,IF('Data Bank'!$AC438=0,0,2)))))</f>
        <v>0</v>
      </c>
      <c r="E292" s="178">
        <f ca="1">IF(E$1&lt;'Data Bank'!$AD438,"",IF(E$1&gt;'Data Bank'!$AT438,"",IF(AND('Data Bank'!$AC438&lt;100,TODAY()&gt;'Data Bank'!$AT438),1,IF('Data Bank'!$AC438=100,3,IF('Data Bank'!$AC438=0,0,2)))))</f>
        <v>0</v>
      </c>
      <c r="F292" s="178">
        <f ca="1">IF(F$1&lt;'Data Bank'!$AD438,"",IF(F$1&gt;'Data Bank'!$AT438,"",IF(AND('Data Bank'!$AC438&lt;100,TODAY()&gt;'Data Bank'!$AT438),1,IF('Data Bank'!$AC438=100,3,IF('Data Bank'!$AC438=0,0,2)))))</f>
        <v>0</v>
      </c>
      <c r="G292" s="178">
        <f ca="1">IF(G$1&lt;'Data Bank'!$AD438,"",IF(G$1&gt;'Data Bank'!$AT438,"",IF(AND('Data Bank'!$AC438&lt;100,TODAY()&gt;'Data Bank'!$AT438),1,IF('Data Bank'!$AC438=100,3,IF('Data Bank'!$AC438=0,0,2)))))</f>
        <v>0</v>
      </c>
      <c r="H292" s="178">
        <f ca="1">IF(H$1&lt;'Data Bank'!$AD438,"",IF(H$1&gt;'Data Bank'!$AT438,"",IF(AND('Data Bank'!$AC438&lt;100,TODAY()&gt;'Data Bank'!$AT438),1,IF('Data Bank'!$AC438=100,3,IF('Data Bank'!$AC438=0,0,2)))))</f>
        <v>0</v>
      </c>
      <c r="I292" s="178">
        <f ca="1">IF(I$1&lt;'Data Bank'!$AD438,"",IF(I$1&gt;'Data Bank'!$AT438,"",IF(AND('Data Bank'!$AC438&lt;100,TODAY()&gt;'Data Bank'!$AT438),1,IF('Data Bank'!$AC438=100,3,IF('Data Bank'!$AC438=0,0,2)))))</f>
        <v>0</v>
      </c>
      <c r="J292" s="177">
        <f ca="1">IF(J$1&lt;'Data Bank'!$AD438,"",IF(J$1&gt;'Data Bank'!$AT438,"",IF(AND('Data Bank'!$AC438&lt;100,TODAY()&gt;'Data Bank'!$AT438),1,IF('Data Bank'!$AC438=100,3,IF('Data Bank'!$AC438=0,0,2)))))</f>
        <v>0</v>
      </c>
      <c r="K292" s="177">
        <f ca="1">IF(K$1&lt;'Data Bank'!$AD438,"",IF(K$1&gt;'Data Bank'!$AT438,"",IF(AND('Data Bank'!$AC438&lt;100,TODAY()&gt;'Data Bank'!$AT438),1,IF('Data Bank'!$AC438=100,3,IF('Data Bank'!$AC438=0,0,2)))))</f>
        <v>0</v>
      </c>
      <c r="L292" s="177">
        <f ca="1">IF(L$1&lt;'Data Bank'!$AD438,"",IF(L$1&gt;'Data Bank'!$AT438,"",IF(AND('Data Bank'!$AC438&lt;100,TODAY()&gt;'Data Bank'!$AT438),1,IF('Data Bank'!$AC438=100,3,IF('Data Bank'!$AC438=0,0,2)))))</f>
        <v>0</v>
      </c>
      <c r="M292" s="177">
        <f ca="1">IF(M$1&lt;'Data Bank'!$AD438,"",IF(M$1&gt;'Data Bank'!$AT438,"",IF(AND('Data Bank'!$AC438&lt;100,TODAY()&gt;'Data Bank'!$AT438),1,IF('Data Bank'!$AC438=100,3,IF('Data Bank'!$AC438=0,0,2)))))</f>
        <v>0</v>
      </c>
      <c r="N292" s="177">
        <f ca="1">IF(N$1&lt;'Data Bank'!$AD438,"",IF(N$1&gt;'Data Bank'!$AT438,"",IF(AND('Data Bank'!$AC438&lt;100,TODAY()&gt;'Data Bank'!$AT438),1,IF('Data Bank'!$AC438=100,3,IF('Data Bank'!$AC438=0,0,2)))))</f>
        <v>0</v>
      </c>
      <c r="O292" s="177">
        <f ca="1">IF(O$1&lt;'Data Bank'!$AD438,"",IF(O$1&gt;'Data Bank'!$AT438,"",IF(AND('Data Bank'!$AC438&lt;100,TODAY()&gt;'Data Bank'!$AT438),1,IF('Data Bank'!$AC438=100,3,IF('Data Bank'!$AC438=0,0,2)))))</f>
        <v>0</v>
      </c>
      <c r="P292" s="177">
        <f ca="1">IF(P$1&lt;'Data Bank'!$AD438,"",IF(P$1&gt;'Data Bank'!$AT438,"",IF(AND('Data Bank'!$AC438&lt;100,TODAY()&gt;'Data Bank'!$AT438),1,IF('Data Bank'!$AC438=100,3,IF('Data Bank'!$AC438=0,0,2)))))</f>
        <v>0</v>
      </c>
      <c r="Q292" s="177">
        <f ca="1">IF(Q$1&lt;'Data Bank'!$AD438,"",IF(Q$1&gt;'Data Bank'!$AT438,"",IF(AND('Data Bank'!$AC438&lt;100,TODAY()&gt;'Data Bank'!$AT438),1,IF('Data Bank'!$AC438=100,3,IF('Data Bank'!$AC438=0,0,2)))))</f>
        <v>0</v>
      </c>
      <c r="R292" s="177">
        <f ca="1">IF(R$1&lt;'Data Bank'!$AD438,"",IF(R$1&gt;'Data Bank'!$AT438,"",IF(AND('Data Bank'!$AC438&lt;100,TODAY()&gt;'Data Bank'!$AT438),1,IF('Data Bank'!$AC438=100,3,IF('Data Bank'!$AC438=0,0,2)))))</f>
        <v>0</v>
      </c>
    </row>
    <row r="293" spans="1:18">
      <c r="A293" s="115" t="str">
        <f>'Data Bank'!E444</f>
        <v>Feeder</v>
      </c>
      <c r="B293" s="178">
        <f ca="1">IF(B$1&lt;'Data Bank'!$AD444,"",IF(B$1&gt;'Data Bank'!$AT444,"",IF(AND('Data Bank'!$AC444&lt;100,TODAY()&gt;'Data Bank'!$AT444),1,IF('Data Bank'!$AC444=100,3,IF('Data Bank'!$AC444=0,0,2)))))</f>
        <v>0</v>
      </c>
      <c r="C293" s="178">
        <f ca="1">IF(C$1&lt;'Data Bank'!$AD444,"",IF(C$1&gt;'Data Bank'!$AT444,"",IF(AND('Data Bank'!$AC444&lt;100,TODAY()&gt;'Data Bank'!$AT444),1,IF('Data Bank'!$AC444=100,3,IF('Data Bank'!$AC444=0,0,2)))))</f>
        <v>0</v>
      </c>
      <c r="D293" s="178">
        <f ca="1">IF(D$1&lt;'Data Bank'!$AD444,"",IF(D$1&gt;'Data Bank'!$AT444,"",IF(AND('Data Bank'!$AC444&lt;100,TODAY()&gt;'Data Bank'!$AT444),1,IF('Data Bank'!$AC444=100,3,IF('Data Bank'!$AC444=0,0,2)))))</f>
        <v>0</v>
      </c>
      <c r="E293" s="178">
        <f ca="1">IF(E$1&lt;'Data Bank'!$AD444,"",IF(E$1&gt;'Data Bank'!$AT444,"",IF(AND('Data Bank'!$AC444&lt;100,TODAY()&gt;'Data Bank'!$AT444),1,IF('Data Bank'!$AC444=100,3,IF('Data Bank'!$AC444=0,0,2)))))</f>
        <v>0</v>
      </c>
      <c r="F293" s="178">
        <f ca="1">IF(F$1&lt;'Data Bank'!$AD444,"",IF(F$1&gt;'Data Bank'!$AT444,"",IF(AND('Data Bank'!$AC444&lt;100,TODAY()&gt;'Data Bank'!$AT444),1,IF('Data Bank'!$AC444=100,3,IF('Data Bank'!$AC444=0,0,2)))))</f>
        <v>0</v>
      </c>
      <c r="G293" s="178">
        <f ca="1">IF(G$1&lt;'Data Bank'!$AD444,"",IF(G$1&gt;'Data Bank'!$AT444,"",IF(AND('Data Bank'!$AC444&lt;100,TODAY()&gt;'Data Bank'!$AT444),1,IF('Data Bank'!$AC444=100,3,IF('Data Bank'!$AC444=0,0,2)))))</f>
        <v>0</v>
      </c>
      <c r="H293" s="178">
        <f ca="1">IF(H$1&lt;'Data Bank'!$AD444,"",IF(H$1&gt;'Data Bank'!$AT444,"",IF(AND('Data Bank'!$AC444&lt;100,TODAY()&gt;'Data Bank'!$AT444),1,IF('Data Bank'!$AC444=100,3,IF('Data Bank'!$AC444=0,0,2)))))</f>
        <v>0</v>
      </c>
      <c r="I293" s="178">
        <f ca="1">IF(I$1&lt;'Data Bank'!$AD444,"",IF(I$1&gt;'Data Bank'!$AT444,"",IF(AND('Data Bank'!$AC444&lt;100,TODAY()&gt;'Data Bank'!$AT444),1,IF('Data Bank'!$AC444=100,3,IF('Data Bank'!$AC444=0,0,2)))))</f>
        <v>0</v>
      </c>
      <c r="J293" s="177">
        <f ca="1">IF(J$1&lt;'Data Bank'!$AD444,"",IF(J$1&gt;'Data Bank'!$AT444,"",IF(AND('Data Bank'!$AC444&lt;100,TODAY()&gt;'Data Bank'!$AT444),1,IF('Data Bank'!$AC444=100,3,IF('Data Bank'!$AC444=0,0,2)))))</f>
        <v>0</v>
      </c>
      <c r="K293" s="177">
        <f ca="1">IF(K$1&lt;'Data Bank'!$AD444,"",IF(K$1&gt;'Data Bank'!$AT444,"",IF(AND('Data Bank'!$AC444&lt;100,TODAY()&gt;'Data Bank'!$AT444),1,IF('Data Bank'!$AC444=100,3,IF('Data Bank'!$AC444=0,0,2)))))</f>
        <v>0</v>
      </c>
      <c r="L293" s="177">
        <f ca="1">IF(L$1&lt;'Data Bank'!$AD444,"",IF(L$1&gt;'Data Bank'!$AT444,"",IF(AND('Data Bank'!$AC444&lt;100,TODAY()&gt;'Data Bank'!$AT444),1,IF('Data Bank'!$AC444=100,3,IF('Data Bank'!$AC444=0,0,2)))))</f>
        <v>0</v>
      </c>
      <c r="M293" s="177">
        <f ca="1">IF(M$1&lt;'Data Bank'!$AD444,"",IF(M$1&gt;'Data Bank'!$AT444,"",IF(AND('Data Bank'!$AC444&lt;100,TODAY()&gt;'Data Bank'!$AT444),1,IF('Data Bank'!$AC444=100,3,IF('Data Bank'!$AC444=0,0,2)))))</f>
        <v>0</v>
      </c>
      <c r="N293" s="177">
        <f ca="1">IF(N$1&lt;'Data Bank'!$AD444,"",IF(N$1&gt;'Data Bank'!$AT444,"",IF(AND('Data Bank'!$AC444&lt;100,TODAY()&gt;'Data Bank'!$AT444),1,IF('Data Bank'!$AC444=100,3,IF('Data Bank'!$AC444=0,0,2)))))</f>
        <v>0</v>
      </c>
      <c r="O293" s="177">
        <f ca="1">IF(O$1&lt;'Data Bank'!$AD444,"",IF(O$1&gt;'Data Bank'!$AT444,"",IF(AND('Data Bank'!$AC444&lt;100,TODAY()&gt;'Data Bank'!$AT444),1,IF('Data Bank'!$AC444=100,3,IF('Data Bank'!$AC444=0,0,2)))))</f>
        <v>0</v>
      </c>
      <c r="P293" s="177">
        <f ca="1">IF(P$1&lt;'Data Bank'!$AD444,"",IF(P$1&gt;'Data Bank'!$AT444,"",IF(AND('Data Bank'!$AC444&lt;100,TODAY()&gt;'Data Bank'!$AT444),1,IF('Data Bank'!$AC444=100,3,IF('Data Bank'!$AC444=0,0,2)))))</f>
        <v>0</v>
      </c>
      <c r="Q293" s="177">
        <f ca="1">IF(Q$1&lt;'Data Bank'!$AD444,"",IF(Q$1&gt;'Data Bank'!$AT444,"",IF(AND('Data Bank'!$AC444&lt;100,TODAY()&gt;'Data Bank'!$AT444),1,IF('Data Bank'!$AC444=100,3,IF('Data Bank'!$AC444=0,0,2)))))</f>
        <v>0</v>
      </c>
      <c r="R293" s="177">
        <f ca="1">IF(R$1&lt;'Data Bank'!$AD444,"",IF(R$1&gt;'Data Bank'!$AT444,"",IF(AND('Data Bank'!$AC444&lt;100,TODAY()&gt;'Data Bank'!$AT444),1,IF('Data Bank'!$AC444=100,3,IF('Data Bank'!$AC444=0,0,2)))))</f>
        <v>0</v>
      </c>
    </row>
    <row r="294" spans="1:18">
      <c r="A294" s="115" t="str">
        <f>'Data Bank'!E445</f>
        <v>Feeder</v>
      </c>
      <c r="B294" s="178">
        <f ca="1">IF(B$1&lt;'Data Bank'!$AD445,"",IF(B$1&gt;'Data Bank'!$AT445,"",IF(AND('Data Bank'!$AC445&lt;100,TODAY()&gt;'Data Bank'!$AT445),1,IF('Data Bank'!$AC445=100,3,IF('Data Bank'!$AC445=0,0,2)))))</f>
        <v>0</v>
      </c>
      <c r="C294" s="178">
        <f ca="1">IF(C$1&lt;'Data Bank'!$AD445,"",IF(C$1&gt;'Data Bank'!$AT445,"",IF(AND('Data Bank'!$AC445&lt;100,TODAY()&gt;'Data Bank'!$AT445),1,IF('Data Bank'!$AC445=100,3,IF('Data Bank'!$AC445=0,0,2)))))</f>
        <v>0</v>
      </c>
      <c r="D294" s="178">
        <f ca="1">IF(D$1&lt;'Data Bank'!$AD445,"",IF(D$1&gt;'Data Bank'!$AT445,"",IF(AND('Data Bank'!$AC445&lt;100,TODAY()&gt;'Data Bank'!$AT445),1,IF('Data Bank'!$AC445=100,3,IF('Data Bank'!$AC445=0,0,2)))))</f>
        <v>0</v>
      </c>
      <c r="E294" s="178">
        <f ca="1">IF(E$1&lt;'Data Bank'!$AD445,"",IF(E$1&gt;'Data Bank'!$AT445,"",IF(AND('Data Bank'!$AC445&lt;100,TODAY()&gt;'Data Bank'!$AT445),1,IF('Data Bank'!$AC445=100,3,IF('Data Bank'!$AC445=0,0,2)))))</f>
        <v>0</v>
      </c>
      <c r="F294" s="178">
        <f ca="1">IF(F$1&lt;'Data Bank'!$AD445,"",IF(F$1&gt;'Data Bank'!$AT445,"",IF(AND('Data Bank'!$AC445&lt;100,TODAY()&gt;'Data Bank'!$AT445),1,IF('Data Bank'!$AC445=100,3,IF('Data Bank'!$AC445=0,0,2)))))</f>
        <v>0</v>
      </c>
      <c r="G294" s="178">
        <f ca="1">IF(G$1&lt;'Data Bank'!$AD445,"",IF(G$1&gt;'Data Bank'!$AT445,"",IF(AND('Data Bank'!$AC445&lt;100,TODAY()&gt;'Data Bank'!$AT445),1,IF('Data Bank'!$AC445=100,3,IF('Data Bank'!$AC445=0,0,2)))))</f>
        <v>0</v>
      </c>
      <c r="H294" s="178">
        <f ca="1">IF(H$1&lt;'Data Bank'!$AD445,"",IF(H$1&gt;'Data Bank'!$AT445,"",IF(AND('Data Bank'!$AC445&lt;100,TODAY()&gt;'Data Bank'!$AT445),1,IF('Data Bank'!$AC445=100,3,IF('Data Bank'!$AC445=0,0,2)))))</f>
        <v>0</v>
      </c>
      <c r="I294" s="178">
        <f ca="1">IF(I$1&lt;'Data Bank'!$AD445,"",IF(I$1&gt;'Data Bank'!$AT445,"",IF(AND('Data Bank'!$AC445&lt;100,TODAY()&gt;'Data Bank'!$AT445),1,IF('Data Bank'!$AC445=100,3,IF('Data Bank'!$AC445=0,0,2)))))</f>
        <v>0</v>
      </c>
      <c r="J294" s="177">
        <f ca="1">IF(J$1&lt;'Data Bank'!$AD445,"",IF(J$1&gt;'Data Bank'!$AT445,"",IF(AND('Data Bank'!$AC445&lt;100,TODAY()&gt;'Data Bank'!$AT445),1,IF('Data Bank'!$AC445=100,3,IF('Data Bank'!$AC445=0,0,2)))))</f>
        <v>0</v>
      </c>
      <c r="K294" s="177">
        <f ca="1">IF(K$1&lt;'Data Bank'!$AD445,"",IF(K$1&gt;'Data Bank'!$AT445,"",IF(AND('Data Bank'!$AC445&lt;100,TODAY()&gt;'Data Bank'!$AT445),1,IF('Data Bank'!$AC445=100,3,IF('Data Bank'!$AC445=0,0,2)))))</f>
        <v>0</v>
      </c>
      <c r="L294" s="177">
        <f ca="1">IF(L$1&lt;'Data Bank'!$AD445,"",IF(L$1&gt;'Data Bank'!$AT445,"",IF(AND('Data Bank'!$AC445&lt;100,TODAY()&gt;'Data Bank'!$AT445),1,IF('Data Bank'!$AC445=100,3,IF('Data Bank'!$AC445=0,0,2)))))</f>
        <v>0</v>
      </c>
      <c r="M294" s="177">
        <f ca="1">IF(M$1&lt;'Data Bank'!$AD445,"",IF(M$1&gt;'Data Bank'!$AT445,"",IF(AND('Data Bank'!$AC445&lt;100,TODAY()&gt;'Data Bank'!$AT445),1,IF('Data Bank'!$AC445=100,3,IF('Data Bank'!$AC445=0,0,2)))))</f>
        <v>0</v>
      </c>
      <c r="N294" s="177">
        <f ca="1">IF(N$1&lt;'Data Bank'!$AD445,"",IF(N$1&gt;'Data Bank'!$AT445,"",IF(AND('Data Bank'!$AC445&lt;100,TODAY()&gt;'Data Bank'!$AT445),1,IF('Data Bank'!$AC445=100,3,IF('Data Bank'!$AC445=0,0,2)))))</f>
        <v>0</v>
      </c>
      <c r="O294" s="177">
        <f ca="1">IF(O$1&lt;'Data Bank'!$AD445,"",IF(O$1&gt;'Data Bank'!$AT445,"",IF(AND('Data Bank'!$AC445&lt;100,TODAY()&gt;'Data Bank'!$AT445),1,IF('Data Bank'!$AC445=100,3,IF('Data Bank'!$AC445=0,0,2)))))</f>
        <v>0</v>
      </c>
      <c r="P294" s="177">
        <f ca="1">IF(P$1&lt;'Data Bank'!$AD445,"",IF(P$1&gt;'Data Bank'!$AT445,"",IF(AND('Data Bank'!$AC445&lt;100,TODAY()&gt;'Data Bank'!$AT445),1,IF('Data Bank'!$AC445=100,3,IF('Data Bank'!$AC445=0,0,2)))))</f>
        <v>0</v>
      </c>
      <c r="Q294" s="177">
        <f ca="1">IF(Q$1&lt;'Data Bank'!$AD445,"",IF(Q$1&gt;'Data Bank'!$AT445,"",IF(AND('Data Bank'!$AC445&lt;100,TODAY()&gt;'Data Bank'!$AT445),1,IF('Data Bank'!$AC445=100,3,IF('Data Bank'!$AC445=0,0,2)))))</f>
        <v>0</v>
      </c>
      <c r="R294" s="177">
        <f ca="1">IF(R$1&lt;'Data Bank'!$AD445,"",IF(R$1&gt;'Data Bank'!$AT445,"",IF(AND('Data Bank'!$AC445&lt;100,TODAY()&gt;'Data Bank'!$AT445),1,IF('Data Bank'!$AC445=100,3,IF('Data Bank'!$AC445=0,0,2)))))</f>
        <v>0</v>
      </c>
    </row>
    <row r="295" spans="1:18">
      <c r="A295" s="115" t="str">
        <f>'Data Bank'!E451</f>
        <v>Feeder</v>
      </c>
      <c r="B295" s="178">
        <f ca="1">IF(B$1&lt;'Data Bank'!$AD451,"",IF(B$1&gt;'Data Bank'!$AT451,"",IF(AND('Data Bank'!$AC451&lt;100,TODAY()&gt;'Data Bank'!$AT451),1,IF('Data Bank'!$AC451=100,3,IF('Data Bank'!$AC451=0,0,2)))))</f>
        <v>0</v>
      </c>
      <c r="C295" s="178">
        <f ca="1">IF(C$1&lt;'Data Bank'!$AD451,"",IF(C$1&gt;'Data Bank'!$AT451,"",IF(AND('Data Bank'!$AC451&lt;100,TODAY()&gt;'Data Bank'!$AT451),1,IF('Data Bank'!$AC451=100,3,IF('Data Bank'!$AC451=0,0,2)))))</f>
        <v>0</v>
      </c>
      <c r="D295" s="178">
        <f ca="1">IF(D$1&lt;'Data Bank'!$AD451,"",IF(D$1&gt;'Data Bank'!$AT451,"",IF(AND('Data Bank'!$AC451&lt;100,TODAY()&gt;'Data Bank'!$AT451),1,IF('Data Bank'!$AC451=100,3,IF('Data Bank'!$AC451=0,0,2)))))</f>
        <v>0</v>
      </c>
      <c r="E295" s="178">
        <f ca="1">IF(E$1&lt;'Data Bank'!$AD451,"",IF(E$1&gt;'Data Bank'!$AT451,"",IF(AND('Data Bank'!$AC451&lt;100,TODAY()&gt;'Data Bank'!$AT451),1,IF('Data Bank'!$AC451=100,3,IF('Data Bank'!$AC451=0,0,2)))))</f>
        <v>0</v>
      </c>
      <c r="F295" s="178">
        <f ca="1">IF(F$1&lt;'Data Bank'!$AD451,"",IF(F$1&gt;'Data Bank'!$AT451,"",IF(AND('Data Bank'!$AC451&lt;100,TODAY()&gt;'Data Bank'!$AT451),1,IF('Data Bank'!$AC451=100,3,IF('Data Bank'!$AC451=0,0,2)))))</f>
        <v>0</v>
      </c>
      <c r="G295" s="178">
        <f ca="1">IF(G$1&lt;'Data Bank'!$AD451,"",IF(G$1&gt;'Data Bank'!$AT451,"",IF(AND('Data Bank'!$AC451&lt;100,TODAY()&gt;'Data Bank'!$AT451),1,IF('Data Bank'!$AC451=100,3,IF('Data Bank'!$AC451=0,0,2)))))</f>
        <v>0</v>
      </c>
      <c r="H295" s="178">
        <f ca="1">IF(H$1&lt;'Data Bank'!$AD451,"",IF(H$1&gt;'Data Bank'!$AT451,"",IF(AND('Data Bank'!$AC451&lt;100,TODAY()&gt;'Data Bank'!$AT451),1,IF('Data Bank'!$AC451=100,3,IF('Data Bank'!$AC451=0,0,2)))))</f>
        <v>0</v>
      </c>
      <c r="I295" s="178">
        <f ca="1">IF(I$1&lt;'Data Bank'!$AD451,"",IF(I$1&gt;'Data Bank'!$AT451,"",IF(AND('Data Bank'!$AC451&lt;100,TODAY()&gt;'Data Bank'!$AT451),1,IF('Data Bank'!$AC451=100,3,IF('Data Bank'!$AC451=0,0,2)))))</f>
        <v>0</v>
      </c>
      <c r="J295" s="177">
        <f ca="1">IF(J$1&lt;'Data Bank'!$AD451,"",IF(J$1&gt;'Data Bank'!$AT451,"",IF(AND('Data Bank'!$AC451&lt;100,TODAY()&gt;'Data Bank'!$AT451),1,IF('Data Bank'!$AC451=100,3,IF('Data Bank'!$AC451=0,0,2)))))</f>
        <v>0</v>
      </c>
      <c r="K295" s="177">
        <f ca="1">IF(K$1&lt;'Data Bank'!$AD451,"",IF(K$1&gt;'Data Bank'!$AT451,"",IF(AND('Data Bank'!$AC451&lt;100,TODAY()&gt;'Data Bank'!$AT451),1,IF('Data Bank'!$AC451=100,3,IF('Data Bank'!$AC451=0,0,2)))))</f>
        <v>0</v>
      </c>
      <c r="L295" s="177">
        <f ca="1">IF(L$1&lt;'Data Bank'!$AD451,"",IF(L$1&gt;'Data Bank'!$AT451,"",IF(AND('Data Bank'!$AC451&lt;100,TODAY()&gt;'Data Bank'!$AT451),1,IF('Data Bank'!$AC451=100,3,IF('Data Bank'!$AC451=0,0,2)))))</f>
        <v>0</v>
      </c>
      <c r="M295" s="177">
        <f ca="1">IF(M$1&lt;'Data Bank'!$AD451,"",IF(M$1&gt;'Data Bank'!$AT451,"",IF(AND('Data Bank'!$AC451&lt;100,TODAY()&gt;'Data Bank'!$AT451),1,IF('Data Bank'!$AC451=100,3,IF('Data Bank'!$AC451=0,0,2)))))</f>
        <v>0</v>
      </c>
      <c r="N295" s="177">
        <f ca="1">IF(N$1&lt;'Data Bank'!$AD451,"",IF(N$1&gt;'Data Bank'!$AT451,"",IF(AND('Data Bank'!$AC451&lt;100,TODAY()&gt;'Data Bank'!$AT451),1,IF('Data Bank'!$AC451=100,3,IF('Data Bank'!$AC451=0,0,2)))))</f>
        <v>0</v>
      </c>
      <c r="O295" s="177">
        <f ca="1">IF(O$1&lt;'Data Bank'!$AD451,"",IF(O$1&gt;'Data Bank'!$AT451,"",IF(AND('Data Bank'!$AC451&lt;100,TODAY()&gt;'Data Bank'!$AT451),1,IF('Data Bank'!$AC451=100,3,IF('Data Bank'!$AC451=0,0,2)))))</f>
        <v>0</v>
      </c>
      <c r="P295" s="177">
        <f ca="1">IF(P$1&lt;'Data Bank'!$AD451,"",IF(P$1&gt;'Data Bank'!$AT451,"",IF(AND('Data Bank'!$AC451&lt;100,TODAY()&gt;'Data Bank'!$AT451),1,IF('Data Bank'!$AC451=100,3,IF('Data Bank'!$AC451=0,0,2)))))</f>
        <v>0</v>
      </c>
      <c r="Q295" s="177">
        <f ca="1">IF(Q$1&lt;'Data Bank'!$AD451,"",IF(Q$1&gt;'Data Bank'!$AT451,"",IF(AND('Data Bank'!$AC451&lt;100,TODAY()&gt;'Data Bank'!$AT451),1,IF('Data Bank'!$AC451=100,3,IF('Data Bank'!$AC451=0,0,2)))))</f>
        <v>0</v>
      </c>
      <c r="R295" s="177">
        <f ca="1">IF(R$1&lt;'Data Bank'!$AD451,"",IF(R$1&gt;'Data Bank'!$AT451,"",IF(AND('Data Bank'!$AC451&lt;100,TODAY()&gt;'Data Bank'!$AT451),1,IF('Data Bank'!$AC451=100,3,IF('Data Bank'!$AC451=0,0,2)))))</f>
        <v>0</v>
      </c>
    </row>
    <row r="296" spans="1:18">
      <c r="A296" s="115" t="str">
        <f>'Data Bank'!E462</f>
        <v>Feeder</v>
      </c>
      <c r="B296" s="178">
        <f ca="1">IF(B$1&lt;'Data Bank'!$AD462,"",IF(B$1&gt;'Data Bank'!$AT462,"",IF(AND('Data Bank'!$AC462&lt;100,TODAY()&gt;'Data Bank'!$AT462),1,IF('Data Bank'!$AC462=100,3,IF('Data Bank'!$AC462=0,0,2)))))</f>
        <v>0</v>
      </c>
      <c r="C296" s="178">
        <f ca="1">IF(C$1&lt;'Data Bank'!$AD462,"",IF(C$1&gt;'Data Bank'!$AT462,"",IF(AND('Data Bank'!$AC462&lt;100,TODAY()&gt;'Data Bank'!$AT462),1,IF('Data Bank'!$AC462=100,3,IF('Data Bank'!$AC462=0,0,2)))))</f>
        <v>0</v>
      </c>
      <c r="D296" s="178">
        <f ca="1">IF(D$1&lt;'Data Bank'!$AD462,"",IF(D$1&gt;'Data Bank'!$AT462,"",IF(AND('Data Bank'!$AC462&lt;100,TODAY()&gt;'Data Bank'!$AT462),1,IF('Data Bank'!$AC462=100,3,IF('Data Bank'!$AC462=0,0,2)))))</f>
        <v>0</v>
      </c>
      <c r="E296" s="178">
        <f ca="1">IF(E$1&lt;'Data Bank'!$AD462,"",IF(E$1&gt;'Data Bank'!$AT462,"",IF(AND('Data Bank'!$AC462&lt;100,TODAY()&gt;'Data Bank'!$AT462),1,IF('Data Bank'!$AC462=100,3,IF('Data Bank'!$AC462=0,0,2)))))</f>
        <v>0</v>
      </c>
      <c r="F296" s="178">
        <f ca="1">IF(F$1&lt;'Data Bank'!$AD462,"",IF(F$1&gt;'Data Bank'!$AT462,"",IF(AND('Data Bank'!$AC462&lt;100,TODAY()&gt;'Data Bank'!$AT462),1,IF('Data Bank'!$AC462=100,3,IF('Data Bank'!$AC462=0,0,2)))))</f>
        <v>0</v>
      </c>
      <c r="G296" s="178">
        <f ca="1">IF(G$1&lt;'Data Bank'!$AD462,"",IF(G$1&gt;'Data Bank'!$AT462,"",IF(AND('Data Bank'!$AC462&lt;100,TODAY()&gt;'Data Bank'!$AT462),1,IF('Data Bank'!$AC462=100,3,IF('Data Bank'!$AC462=0,0,2)))))</f>
        <v>0</v>
      </c>
      <c r="H296" s="178">
        <f ca="1">IF(H$1&lt;'Data Bank'!$AD462,"",IF(H$1&gt;'Data Bank'!$AT462,"",IF(AND('Data Bank'!$AC462&lt;100,TODAY()&gt;'Data Bank'!$AT462),1,IF('Data Bank'!$AC462=100,3,IF('Data Bank'!$AC462=0,0,2)))))</f>
        <v>0</v>
      </c>
      <c r="I296" s="178">
        <f ca="1">IF(I$1&lt;'Data Bank'!$AD462,"",IF(I$1&gt;'Data Bank'!$AT462,"",IF(AND('Data Bank'!$AC462&lt;100,TODAY()&gt;'Data Bank'!$AT462),1,IF('Data Bank'!$AC462=100,3,IF('Data Bank'!$AC462=0,0,2)))))</f>
        <v>0</v>
      </c>
      <c r="J296" s="177">
        <f ca="1">IF(J$1&lt;'Data Bank'!$AD462,"",IF(J$1&gt;'Data Bank'!$AT462,"",IF(AND('Data Bank'!$AC462&lt;100,TODAY()&gt;'Data Bank'!$AT462),1,IF('Data Bank'!$AC462=100,3,IF('Data Bank'!$AC462=0,0,2)))))</f>
        <v>0</v>
      </c>
      <c r="K296" s="177">
        <f ca="1">IF(K$1&lt;'Data Bank'!$AD462,"",IF(K$1&gt;'Data Bank'!$AT462,"",IF(AND('Data Bank'!$AC462&lt;100,TODAY()&gt;'Data Bank'!$AT462),1,IF('Data Bank'!$AC462=100,3,IF('Data Bank'!$AC462=0,0,2)))))</f>
        <v>0</v>
      </c>
      <c r="L296" s="177">
        <f ca="1">IF(L$1&lt;'Data Bank'!$AD462,"",IF(L$1&gt;'Data Bank'!$AT462,"",IF(AND('Data Bank'!$AC462&lt;100,TODAY()&gt;'Data Bank'!$AT462),1,IF('Data Bank'!$AC462=100,3,IF('Data Bank'!$AC462=0,0,2)))))</f>
        <v>0</v>
      </c>
      <c r="M296" s="177">
        <f ca="1">IF(M$1&lt;'Data Bank'!$AD462,"",IF(M$1&gt;'Data Bank'!$AT462,"",IF(AND('Data Bank'!$AC462&lt;100,TODAY()&gt;'Data Bank'!$AT462),1,IF('Data Bank'!$AC462=100,3,IF('Data Bank'!$AC462=0,0,2)))))</f>
        <v>0</v>
      </c>
      <c r="N296" s="177">
        <f ca="1">IF(N$1&lt;'Data Bank'!$AD462,"",IF(N$1&gt;'Data Bank'!$AT462,"",IF(AND('Data Bank'!$AC462&lt;100,TODAY()&gt;'Data Bank'!$AT462),1,IF('Data Bank'!$AC462=100,3,IF('Data Bank'!$AC462=0,0,2)))))</f>
        <v>0</v>
      </c>
      <c r="O296" s="177">
        <f ca="1">IF(O$1&lt;'Data Bank'!$AD462,"",IF(O$1&gt;'Data Bank'!$AT462,"",IF(AND('Data Bank'!$AC462&lt;100,TODAY()&gt;'Data Bank'!$AT462),1,IF('Data Bank'!$AC462=100,3,IF('Data Bank'!$AC462=0,0,2)))))</f>
        <v>0</v>
      </c>
      <c r="P296" s="177">
        <f ca="1">IF(P$1&lt;'Data Bank'!$AD462,"",IF(P$1&gt;'Data Bank'!$AT462,"",IF(AND('Data Bank'!$AC462&lt;100,TODAY()&gt;'Data Bank'!$AT462),1,IF('Data Bank'!$AC462=100,3,IF('Data Bank'!$AC462=0,0,2)))))</f>
        <v>0</v>
      </c>
      <c r="Q296" s="177">
        <f ca="1">IF(Q$1&lt;'Data Bank'!$AD462,"",IF(Q$1&gt;'Data Bank'!$AT462,"",IF(AND('Data Bank'!$AC462&lt;100,TODAY()&gt;'Data Bank'!$AT462),1,IF('Data Bank'!$AC462=100,3,IF('Data Bank'!$AC462=0,0,2)))))</f>
        <v>0</v>
      </c>
      <c r="R296" s="177">
        <f ca="1">IF(R$1&lt;'Data Bank'!$AD462,"",IF(R$1&gt;'Data Bank'!$AT462,"",IF(AND('Data Bank'!$AC462&lt;100,TODAY()&gt;'Data Bank'!$AT462),1,IF('Data Bank'!$AC462=100,3,IF('Data Bank'!$AC462=0,0,2)))))</f>
        <v>0</v>
      </c>
    </row>
    <row r="297" spans="1:18">
      <c r="A297" s="115" t="str">
        <f>'Data Bank'!E465</f>
        <v>Feeder</v>
      </c>
      <c r="B297" s="178">
        <f ca="1">IF(B$1&lt;'Data Bank'!$AD465,"",IF(B$1&gt;'Data Bank'!$AT465,"",IF(AND('Data Bank'!$AC465&lt;100,TODAY()&gt;'Data Bank'!$AT465),1,IF('Data Bank'!$AC465=100,3,IF('Data Bank'!$AC465=0,0,2)))))</f>
        <v>0</v>
      </c>
      <c r="C297" s="178">
        <f ca="1">IF(C$1&lt;'Data Bank'!$AD465,"",IF(C$1&gt;'Data Bank'!$AT465,"",IF(AND('Data Bank'!$AC465&lt;100,TODAY()&gt;'Data Bank'!$AT465),1,IF('Data Bank'!$AC465=100,3,IF('Data Bank'!$AC465=0,0,2)))))</f>
        <v>0</v>
      </c>
      <c r="D297" s="178">
        <f ca="1">IF(D$1&lt;'Data Bank'!$AD465,"",IF(D$1&gt;'Data Bank'!$AT465,"",IF(AND('Data Bank'!$AC465&lt;100,TODAY()&gt;'Data Bank'!$AT465),1,IF('Data Bank'!$AC465=100,3,IF('Data Bank'!$AC465=0,0,2)))))</f>
        <v>0</v>
      </c>
      <c r="E297" s="178">
        <f ca="1">IF(E$1&lt;'Data Bank'!$AD465,"",IF(E$1&gt;'Data Bank'!$AT465,"",IF(AND('Data Bank'!$AC465&lt;100,TODAY()&gt;'Data Bank'!$AT465),1,IF('Data Bank'!$AC465=100,3,IF('Data Bank'!$AC465=0,0,2)))))</f>
        <v>0</v>
      </c>
      <c r="F297" s="178">
        <f ca="1">IF(F$1&lt;'Data Bank'!$AD465,"",IF(F$1&gt;'Data Bank'!$AT465,"",IF(AND('Data Bank'!$AC465&lt;100,TODAY()&gt;'Data Bank'!$AT465),1,IF('Data Bank'!$AC465=100,3,IF('Data Bank'!$AC465=0,0,2)))))</f>
        <v>0</v>
      </c>
      <c r="G297" s="178">
        <f ca="1">IF(G$1&lt;'Data Bank'!$AD465,"",IF(G$1&gt;'Data Bank'!$AT465,"",IF(AND('Data Bank'!$AC465&lt;100,TODAY()&gt;'Data Bank'!$AT465),1,IF('Data Bank'!$AC465=100,3,IF('Data Bank'!$AC465=0,0,2)))))</f>
        <v>0</v>
      </c>
      <c r="H297" s="178">
        <f ca="1">IF(H$1&lt;'Data Bank'!$AD465,"",IF(H$1&gt;'Data Bank'!$AT465,"",IF(AND('Data Bank'!$AC465&lt;100,TODAY()&gt;'Data Bank'!$AT465),1,IF('Data Bank'!$AC465=100,3,IF('Data Bank'!$AC465=0,0,2)))))</f>
        <v>0</v>
      </c>
      <c r="I297" s="178">
        <f ca="1">IF(I$1&lt;'Data Bank'!$AD465,"",IF(I$1&gt;'Data Bank'!$AT465,"",IF(AND('Data Bank'!$AC465&lt;100,TODAY()&gt;'Data Bank'!$AT465),1,IF('Data Bank'!$AC465=100,3,IF('Data Bank'!$AC465=0,0,2)))))</f>
        <v>0</v>
      </c>
      <c r="J297" s="177">
        <f ca="1">IF(J$1&lt;'Data Bank'!$AD465,"",IF(J$1&gt;'Data Bank'!$AT465,"",IF(AND('Data Bank'!$AC465&lt;100,TODAY()&gt;'Data Bank'!$AT465),1,IF('Data Bank'!$AC465=100,3,IF('Data Bank'!$AC465=0,0,2)))))</f>
        <v>0</v>
      </c>
      <c r="K297" s="177">
        <f ca="1">IF(K$1&lt;'Data Bank'!$AD465,"",IF(K$1&gt;'Data Bank'!$AT465,"",IF(AND('Data Bank'!$AC465&lt;100,TODAY()&gt;'Data Bank'!$AT465),1,IF('Data Bank'!$AC465=100,3,IF('Data Bank'!$AC465=0,0,2)))))</f>
        <v>0</v>
      </c>
      <c r="L297" s="177">
        <f ca="1">IF(L$1&lt;'Data Bank'!$AD465,"",IF(L$1&gt;'Data Bank'!$AT465,"",IF(AND('Data Bank'!$AC465&lt;100,TODAY()&gt;'Data Bank'!$AT465),1,IF('Data Bank'!$AC465=100,3,IF('Data Bank'!$AC465=0,0,2)))))</f>
        <v>0</v>
      </c>
      <c r="M297" s="177">
        <f ca="1">IF(M$1&lt;'Data Bank'!$AD465,"",IF(M$1&gt;'Data Bank'!$AT465,"",IF(AND('Data Bank'!$AC465&lt;100,TODAY()&gt;'Data Bank'!$AT465),1,IF('Data Bank'!$AC465=100,3,IF('Data Bank'!$AC465=0,0,2)))))</f>
        <v>0</v>
      </c>
      <c r="N297" s="177">
        <f ca="1">IF(N$1&lt;'Data Bank'!$AD465,"",IF(N$1&gt;'Data Bank'!$AT465,"",IF(AND('Data Bank'!$AC465&lt;100,TODAY()&gt;'Data Bank'!$AT465),1,IF('Data Bank'!$AC465=100,3,IF('Data Bank'!$AC465=0,0,2)))))</f>
        <v>0</v>
      </c>
      <c r="O297" s="177">
        <f ca="1">IF(O$1&lt;'Data Bank'!$AD465,"",IF(O$1&gt;'Data Bank'!$AT465,"",IF(AND('Data Bank'!$AC465&lt;100,TODAY()&gt;'Data Bank'!$AT465),1,IF('Data Bank'!$AC465=100,3,IF('Data Bank'!$AC465=0,0,2)))))</f>
        <v>0</v>
      </c>
      <c r="P297" s="177">
        <f ca="1">IF(P$1&lt;'Data Bank'!$AD465,"",IF(P$1&gt;'Data Bank'!$AT465,"",IF(AND('Data Bank'!$AC465&lt;100,TODAY()&gt;'Data Bank'!$AT465),1,IF('Data Bank'!$AC465=100,3,IF('Data Bank'!$AC465=0,0,2)))))</f>
        <v>0</v>
      </c>
      <c r="Q297" s="177">
        <f ca="1">IF(Q$1&lt;'Data Bank'!$AD465,"",IF(Q$1&gt;'Data Bank'!$AT465,"",IF(AND('Data Bank'!$AC465&lt;100,TODAY()&gt;'Data Bank'!$AT465),1,IF('Data Bank'!$AC465=100,3,IF('Data Bank'!$AC465=0,0,2)))))</f>
        <v>0</v>
      </c>
      <c r="R297" s="177">
        <f ca="1">IF(R$1&lt;'Data Bank'!$AD465,"",IF(R$1&gt;'Data Bank'!$AT465,"",IF(AND('Data Bank'!$AC465&lt;100,TODAY()&gt;'Data Bank'!$AT465),1,IF('Data Bank'!$AC465=100,3,IF('Data Bank'!$AC465=0,0,2)))))</f>
        <v>0</v>
      </c>
    </row>
    <row r="298" spans="1:18">
      <c r="A298" s="115" t="str">
        <f>'Data Bank'!E468</f>
        <v>Feeder</v>
      </c>
      <c r="B298" s="178">
        <f ca="1">IF(B$1&lt;'Data Bank'!$AD468,"",IF(B$1&gt;'Data Bank'!$AT468,"",IF(AND('Data Bank'!$AC468&lt;100,TODAY()&gt;'Data Bank'!$AT468),1,IF('Data Bank'!$AC468=100,3,IF('Data Bank'!$AC468=0,0,2)))))</f>
        <v>0</v>
      </c>
      <c r="C298" s="178">
        <f ca="1">IF(C$1&lt;'Data Bank'!$AD468,"",IF(C$1&gt;'Data Bank'!$AT468,"",IF(AND('Data Bank'!$AC468&lt;100,TODAY()&gt;'Data Bank'!$AT468),1,IF('Data Bank'!$AC468=100,3,IF('Data Bank'!$AC468=0,0,2)))))</f>
        <v>0</v>
      </c>
      <c r="D298" s="178">
        <f ca="1">IF(D$1&lt;'Data Bank'!$AD468,"",IF(D$1&gt;'Data Bank'!$AT468,"",IF(AND('Data Bank'!$AC468&lt;100,TODAY()&gt;'Data Bank'!$AT468),1,IF('Data Bank'!$AC468=100,3,IF('Data Bank'!$AC468=0,0,2)))))</f>
        <v>0</v>
      </c>
      <c r="E298" s="178">
        <f ca="1">IF(E$1&lt;'Data Bank'!$AD468,"",IF(E$1&gt;'Data Bank'!$AT468,"",IF(AND('Data Bank'!$AC468&lt;100,TODAY()&gt;'Data Bank'!$AT468),1,IF('Data Bank'!$AC468=100,3,IF('Data Bank'!$AC468=0,0,2)))))</f>
        <v>0</v>
      </c>
      <c r="F298" s="178">
        <f ca="1">IF(F$1&lt;'Data Bank'!$AD468,"",IF(F$1&gt;'Data Bank'!$AT468,"",IF(AND('Data Bank'!$AC468&lt;100,TODAY()&gt;'Data Bank'!$AT468),1,IF('Data Bank'!$AC468=100,3,IF('Data Bank'!$AC468=0,0,2)))))</f>
        <v>0</v>
      </c>
      <c r="G298" s="178">
        <f ca="1">IF(G$1&lt;'Data Bank'!$AD468,"",IF(G$1&gt;'Data Bank'!$AT468,"",IF(AND('Data Bank'!$AC468&lt;100,TODAY()&gt;'Data Bank'!$AT468),1,IF('Data Bank'!$AC468=100,3,IF('Data Bank'!$AC468=0,0,2)))))</f>
        <v>0</v>
      </c>
      <c r="H298" s="178">
        <f ca="1">IF(H$1&lt;'Data Bank'!$AD468,"",IF(H$1&gt;'Data Bank'!$AT468,"",IF(AND('Data Bank'!$AC468&lt;100,TODAY()&gt;'Data Bank'!$AT468),1,IF('Data Bank'!$AC468=100,3,IF('Data Bank'!$AC468=0,0,2)))))</f>
        <v>0</v>
      </c>
      <c r="I298" s="178">
        <f ca="1">IF(I$1&lt;'Data Bank'!$AD468,"",IF(I$1&gt;'Data Bank'!$AT468,"",IF(AND('Data Bank'!$AC468&lt;100,TODAY()&gt;'Data Bank'!$AT468),1,IF('Data Bank'!$AC468=100,3,IF('Data Bank'!$AC468=0,0,2)))))</f>
        <v>0</v>
      </c>
      <c r="J298" s="177">
        <f ca="1">IF(J$1&lt;'Data Bank'!$AD468,"",IF(J$1&gt;'Data Bank'!$AT468,"",IF(AND('Data Bank'!$AC468&lt;100,TODAY()&gt;'Data Bank'!$AT468),1,IF('Data Bank'!$AC468=100,3,IF('Data Bank'!$AC468=0,0,2)))))</f>
        <v>0</v>
      </c>
      <c r="K298" s="177">
        <f ca="1">IF(K$1&lt;'Data Bank'!$AD468,"",IF(K$1&gt;'Data Bank'!$AT468,"",IF(AND('Data Bank'!$AC468&lt;100,TODAY()&gt;'Data Bank'!$AT468),1,IF('Data Bank'!$AC468=100,3,IF('Data Bank'!$AC468=0,0,2)))))</f>
        <v>0</v>
      </c>
      <c r="L298" s="177">
        <f ca="1">IF(L$1&lt;'Data Bank'!$AD468,"",IF(L$1&gt;'Data Bank'!$AT468,"",IF(AND('Data Bank'!$AC468&lt;100,TODAY()&gt;'Data Bank'!$AT468),1,IF('Data Bank'!$AC468=100,3,IF('Data Bank'!$AC468=0,0,2)))))</f>
        <v>0</v>
      </c>
      <c r="M298" s="177">
        <f ca="1">IF(M$1&lt;'Data Bank'!$AD468,"",IF(M$1&gt;'Data Bank'!$AT468,"",IF(AND('Data Bank'!$AC468&lt;100,TODAY()&gt;'Data Bank'!$AT468),1,IF('Data Bank'!$AC468=100,3,IF('Data Bank'!$AC468=0,0,2)))))</f>
        <v>0</v>
      </c>
      <c r="N298" s="177">
        <f ca="1">IF(N$1&lt;'Data Bank'!$AD468,"",IF(N$1&gt;'Data Bank'!$AT468,"",IF(AND('Data Bank'!$AC468&lt;100,TODAY()&gt;'Data Bank'!$AT468),1,IF('Data Bank'!$AC468=100,3,IF('Data Bank'!$AC468=0,0,2)))))</f>
        <v>0</v>
      </c>
      <c r="O298" s="177">
        <f ca="1">IF(O$1&lt;'Data Bank'!$AD468,"",IF(O$1&gt;'Data Bank'!$AT468,"",IF(AND('Data Bank'!$AC468&lt;100,TODAY()&gt;'Data Bank'!$AT468),1,IF('Data Bank'!$AC468=100,3,IF('Data Bank'!$AC468=0,0,2)))))</f>
        <v>0</v>
      </c>
      <c r="P298" s="177">
        <f ca="1">IF(P$1&lt;'Data Bank'!$AD468,"",IF(P$1&gt;'Data Bank'!$AT468,"",IF(AND('Data Bank'!$AC468&lt;100,TODAY()&gt;'Data Bank'!$AT468),1,IF('Data Bank'!$AC468=100,3,IF('Data Bank'!$AC468=0,0,2)))))</f>
        <v>0</v>
      </c>
      <c r="Q298" s="177">
        <f ca="1">IF(Q$1&lt;'Data Bank'!$AD468,"",IF(Q$1&gt;'Data Bank'!$AT468,"",IF(AND('Data Bank'!$AC468&lt;100,TODAY()&gt;'Data Bank'!$AT468),1,IF('Data Bank'!$AC468=100,3,IF('Data Bank'!$AC468=0,0,2)))))</f>
        <v>0</v>
      </c>
      <c r="R298" s="177">
        <f ca="1">IF(R$1&lt;'Data Bank'!$AD468,"",IF(R$1&gt;'Data Bank'!$AT468,"",IF(AND('Data Bank'!$AC468&lt;100,TODAY()&gt;'Data Bank'!$AT468),1,IF('Data Bank'!$AC468=100,3,IF('Data Bank'!$AC468=0,0,2)))))</f>
        <v>0</v>
      </c>
    </row>
    <row r="299" spans="1:18">
      <c r="A299" s="115" t="str">
        <f>'Data Bank'!E469</f>
        <v>Feeder</v>
      </c>
      <c r="B299" s="178">
        <f ca="1">IF(B$1&lt;'Data Bank'!$AD469,"",IF(B$1&gt;'Data Bank'!$AT469,"",IF(AND('Data Bank'!$AC469&lt;100,TODAY()&gt;'Data Bank'!$AT469),1,IF('Data Bank'!$AC469=100,3,IF('Data Bank'!$AC469=0,0,2)))))</f>
        <v>0</v>
      </c>
      <c r="C299" s="178">
        <f ca="1">IF(C$1&lt;'Data Bank'!$AD469,"",IF(C$1&gt;'Data Bank'!$AT469,"",IF(AND('Data Bank'!$AC469&lt;100,TODAY()&gt;'Data Bank'!$AT469),1,IF('Data Bank'!$AC469=100,3,IF('Data Bank'!$AC469=0,0,2)))))</f>
        <v>0</v>
      </c>
      <c r="D299" s="178">
        <f ca="1">IF(D$1&lt;'Data Bank'!$AD469,"",IF(D$1&gt;'Data Bank'!$AT469,"",IF(AND('Data Bank'!$AC469&lt;100,TODAY()&gt;'Data Bank'!$AT469),1,IF('Data Bank'!$AC469=100,3,IF('Data Bank'!$AC469=0,0,2)))))</f>
        <v>0</v>
      </c>
      <c r="E299" s="178">
        <f ca="1">IF(E$1&lt;'Data Bank'!$AD469,"",IF(E$1&gt;'Data Bank'!$AT469,"",IF(AND('Data Bank'!$AC469&lt;100,TODAY()&gt;'Data Bank'!$AT469),1,IF('Data Bank'!$AC469=100,3,IF('Data Bank'!$AC469=0,0,2)))))</f>
        <v>0</v>
      </c>
      <c r="F299" s="178">
        <f ca="1">IF(F$1&lt;'Data Bank'!$AD469,"",IF(F$1&gt;'Data Bank'!$AT469,"",IF(AND('Data Bank'!$AC469&lt;100,TODAY()&gt;'Data Bank'!$AT469),1,IF('Data Bank'!$AC469=100,3,IF('Data Bank'!$AC469=0,0,2)))))</f>
        <v>0</v>
      </c>
      <c r="G299" s="178">
        <f ca="1">IF(G$1&lt;'Data Bank'!$AD469,"",IF(G$1&gt;'Data Bank'!$AT469,"",IF(AND('Data Bank'!$AC469&lt;100,TODAY()&gt;'Data Bank'!$AT469),1,IF('Data Bank'!$AC469=100,3,IF('Data Bank'!$AC469=0,0,2)))))</f>
        <v>0</v>
      </c>
      <c r="H299" s="178">
        <f ca="1">IF(H$1&lt;'Data Bank'!$AD469,"",IF(H$1&gt;'Data Bank'!$AT469,"",IF(AND('Data Bank'!$AC469&lt;100,TODAY()&gt;'Data Bank'!$AT469),1,IF('Data Bank'!$AC469=100,3,IF('Data Bank'!$AC469=0,0,2)))))</f>
        <v>0</v>
      </c>
      <c r="I299" s="178">
        <f ca="1">IF(I$1&lt;'Data Bank'!$AD469,"",IF(I$1&gt;'Data Bank'!$AT469,"",IF(AND('Data Bank'!$AC469&lt;100,TODAY()&gt;'Data Bank'!$AT469),1,IF('Data Bank'!$AC469=100,3,IF('Data Bank'!$AC469=0,0,2)))))</f>
        <v>0</v>
      </c>
      <c r="J299" s="177">
        <f ca="1">IF(J$1&lt;'Data Bank'!$AD469,"",IF(J$1&gt;'Data Bank'!$AT469,"",IF(AND('Data Bank'!$AC469&lt;100,TODAY()&gt;'Data Bank'!$AT469),1,IF('Data Bank'!$AC469=100,3,IF('Data Bank'!$AC469=0,0,2)))))</f>
        <v>0</v>
      </c>
      <c r="K299" s="177">
        <f ca="1">IF(K$1&lt;'Data Bank'!$AD469,"",IF(K$1&gt;'Data Bank'!$AT469,"",IF(AND('Data Bank'!$AC469&lt;100,TODAY()&gt;'Data Bank'!$AT469),1,IF('Data Bank'!$AC469=100,3,IF('Data Bank'!$AC469=0,0,2)))))</f>
        <v>0</v>
      </c>
      <c r="L299" s="177">
        <f ca="1">IF(L$1&lt;'Data Bank'!$AD469,"",IF(L$1&gt;'Data Bank'!$AT469,"",IF(AND('Data Bank'!$AC469&lt;100,TODAY()&gt;'Data Bank'!$AT469),1,IF('Data Bank'!$AC469=100,3,IF('Data Bank'!$AC469=0,0,2)))))</f>
        <v>0</v>
      </c>
      <c r="M299" s="177">
        <f ca="1">IF(M$1&lt;'Data Bank'!$AD469,"",IF(M$1&gt;'Data Bank'!$AT469,"",IF(AND('Data Bank'!$AC469&lt;100,TODAY()&gt;'Data Bank'!$AT469),1,IF('Data Bank'!$AC469=100,3,IF('Data Bank'!$AC469=0,0,2)))))</f>
        <v>0</v>
      </c>
      <c r="N299" s="177">
        <f ca="1">IF(N$1&lt;'Data Bank'!$AD469,"",IF(N$1&gt;'Data Bank'!$AT469,"",IF(AND('Data Bank'!$AC469&lt;100,TODAY()&gt;'Data Bank'!$AT469),1,IF('Data Bank'!$AC469=100,3,IF('Data Bank'!$AC469=0,0,2)))))</f>
        <v>0</v>
      </c>
      <c r="O299" s="177">
        <f ca="1">IF(O$1&lt;'Data Bank'!$AD469,"",IF(O$1&gt;'Data Bank'!$AT469,"",IF(AND('Data Bank'!$AC469&lt;100,TODAY()&gt;'Data Bank'!$AT469),1,IF('Data Bank'!$AC469=100,3,IF('Data Bank'!$AC469=0,0,2)))))</f>
        <v>0</v>
      </c>
      <c r="P299" s="177">
        <f ca="1">IF(P$1&lt;'Data Bank'!$AD469,"",IF(P$1&gt;'Data Bank'!$AT469,"",IF(AND('Data Bank'!$AC469&lt;100,TODAY()&gt;'Data Bank'!$AT469),1,IF('Data Bank'!$AC469=100,3,IF('Data Bank'!$AC469=0,0,2)))))</f>
        <v>0</v>
      </c>
      <c r="Q299" s="177">
        <f ca="1">IF(Q$1&lt;'Data Bank'!$AD469,"",IF(Q$1&gt;'Data Bank'!$AT469,"",IF(AND('Data Bank'!$AC469&lt;100,TODAY()&gt;'Data Bank'!$AT469),1,IF('Data Bank'!$AC469=100,3,IF('Data Bank'!$AC469=0,0,2)))))</f>
        <v>0</v>
      </c>
      <c r="R299" s="177">
        <f ca="1">IF(R$1&lt;'Data Bank'!$AD469,"",IF(R$1&gt;'Data Bank'!$AT469,"",IF(AND('Data Bank'!$AC469&lt;100,TODAY()&gt;'Data Bank'!$AT469),1,IF('Data Bank'!$AC469=100,3,IF('Data Bank'!$AC469=0,0,2)))))</f>
        <v>0</v>
      </c>
    </row>
    <row r="300" spans="1:18">
      <c r="A300" s="115" t="str">
        <f>'Data Bank'!E471</f>
        <v>Feeder</v>
      </c>
      <c r="B300" s="178">
        <f ca="1">IF(B$1&lt;'Data Bank'!$AD471,"",IF(B$1&gt;'Data Bank'!$AT471,"",IF(AND('Data Bank'!$AC471&lt;100,TODAY()&gt;'Data Bank'!$AT471),1,IF('Data Bank'!$AC471=100,3,IF('Data Bank'!$AC471=0,0,2)))))</f>
        <v>0</v>
      </c>
      <c r="C300" s="178">
        <f ca="1">IF(C$1&lt;'Data Bank'!$AD471,"",IF(C$1&gt;'Data Bank'!$AT471,"",IF(AND('Data Bank'!$AC471&lt;100,TODAY()&gt;'Data Bank'!$AT471),1,IF('Data Bank'!$AC471=100,3,IF('Data Bank'!$AC471=0,0,2)))))</f>
        <v>0</v>
      </c>
      <c r="D300" s="178">
        <f ca="1">IF(D$1&lt;'Data Bank'!$AD471,"",IF(D$1&gt;'Data Bank'!$AT471,"",IF(AND('Data Bank'!$AC471&lt;100,TODAY()&gt;'Data Bank'!$AT471),1,IF('Data Bank'!$AC471=100,3,IF('Data Bank'!$AC471=0,0,2)))))</f>
        <v>0</v>
      </c>
      <c r="E300" s="178">
        <f ca="1">IF(E$1&lt;'Data Bank'!$AD471,"",IF(E$1&gt;'Data Bank'!$AT471,"",IF(AND('Data Bank'!$AC471&lt;100,TODAY()&gt;'Data Bank'!$AT471),1,IF('Data Bank'!$AC471=100,3,IF('Data Bank'!$AC471=0,0,2)))))</f>
        <v>0</v>
      </c>
      <c r="F300" s="178">
        <f ca="1">IF(F$1&lt;'Data Bank'!$AD471,"",IF(F$1&gt;'Data Bank'!$AT471,"",IF(AND('Data Bank'!$AC471&lt;100,TODAY()&gt;'Data Bank'!$AT471),1,IF('Data Bank'!$AC471=100,3,IF('Data Bank'!$AC471=0,0,2)))))</f>
        <v>0</v>
      </c>
      <c r="G300" s="178">
        <f ca="1">IF(G$1&lt;'Data Bank'!$AD471,"",IF(G$1&gt;'Data Bank'!$AT471,"",IF(AND('Data Bank'!$AC471&lt;100,TODAY()&gt;'Data Bank'!$AT471),1,IF('Data Bank'!$AC471=100,3,IF('Data Bank'!$AC471=0,0,2)))))</f>
        <v>0</v>
      </c>
      <c r="H300" s="178">
        <f ca="1">IF(H$1&lt;'Data Bank'!$AD471,"",IF(H$1&gt;'Data Bank'!$AT471,"",IF(AND('Data Bank'!$AC471&lt;100,TODAY()&gt;'Data Bank'!$AT471),1,IF('Data Bank'!$AC471=100,3,IF('Data Bank'!$AC471=0,0,2)))))</f>
        <v>0</v>
      </c>
      <c r="I300" s="178">
        <f ca="1">IF(I$1&lt;'Data Bank'!$AD471,"",IF(I$1&gt;'Data Bank'!$AT471,"",IF(AND('Data Bank'!$AC471&lt;100,TODAY()&gt;'Data Bank'!$AT471),1,IF('Data Bank'!$AC471=100,3,IF('Data Bank'!$AC471=0,0,2)))))</f>
        <v>0</v>
      </c>
      <c r="J300" s="177">
        <f ca="1">IF(J$1&lt;'Data Bank'!$AD471,"",IF(J$1&gt;'Data Bank'!$AT471,"",IF(AND('Data Bank'!$AC471&lt;100,TODAY()&gt;'Data Bank'!$AT471),1,IF('Data Bank'!$AC471=100,3,IF('Data Bank'!$AC471=0,0,2)))))</f>
        <v>0</v>
      </c>
      <c r="K300" s="177">
        <f ca="1">IF(K$1&lt;'Data Bank'!$AD471,"",IF(K$1&gt;'Data Bank'!$AT471,"",IF(AND('Data Bank'!$AC471&lt;100,TODAY()&gt;'Data Bank'!$AT471),1,IF('Data Bank'!$AC471=100,3,IF('Data Bank'!$AC471=0,0,2)))))</f>
        <v>0</v>
      </c>
      <c r="L300" s="177">
        <f ca="1">IF(L$1&lt;'Data Bank'!$AD471,"",IF(L$1&gt;'Data Bank'!$AT471,"",IF(AND('Data Bank'!$AC471&lt;100,TODAY()&gt;'Data Bank'!$AT471),1,IF('Data Bank'!$AC471=100,3,IF('Data Bank'!$AC471=0,0,2)))))</f>
        <v>0</v>
      </c>
      <c r="M300" s="177">
        <f ca="1">IF(M$1&lt;'Data Bank'!$AD471,"",IF(M$1&gt;'Data Bank'!$AT471,"",IF(AND('Data Bank'!$AC471&lt;100,TODAY()&gt;'Data Bank'!$AT471),1,IF('Data Bank'!$AC471=100,3,IF('Data Bank'!$AC471=0,0,2)))))</f>
        <v>0</v>
      </c>
      <c r="N300" s="177">
        <f ca="1">IF(N$1&lt;'Data Bank'!$AD471,"",IF(N$1&gt;'Data Bank'!$AT471,"",IF(AND('Data Bank'!$AC471&lt;100,TODAY()&gt;'Data Bank'!$AT471),1,IF('Data Bank'!$AC471=100,3,IF('Data Bank'!$AC471=0,0,2)))))</f>
        <v>0</v>
      </c>
      <c r="O300" s="177">
        <f ca="1">IF(O$1&lt;'Data Bank'!$AD471,"",IF(O$1&gt;'Data Bank'!$AT471,"",IF(AND('Data Bank'!$AC471&lt;100,TODAY()&gt;'Data Bank'!$AT471),1,IF('Data Bank'!$AC471=100,3,IF('Data Bank'!$AC471=0,0,2)))))</f>
        <v>0</v>
      </c>
      <c r="P300" s="177">
        <f ca="1">IF(P$1&lt;'Data Bank'!$AD471,"",IF(P$1&gt;'Data Bank'!$AT471,"",IF(AND('Data Bank'!$AC471&lt;100,TODAY()&gt;'Data Bank'!$AT471),1,IF('Data Bank'!$AC471=100,3,IF('Data Bank'!$AC471=0,0,2)))))</f>
        <v>0</v>
      </c>
      <c r="Q300" s="177">
        <f ca="1">IF(Q$1&lt;'Data Bank'!$AD471,"",IF(Q$1&gt;'Data Bank'!$AT471,"",IF(AND('Data Bank'!$AC471&lt;100,TODAY()&gt;'Data Bank'!$AT471),1,IF('Data Bank'!$AC471=100,3,IF('Data Bank'!$AC471=0,0,2)))))</f>
        <v>0</v>
      </c>
      <c r="R300" s="177">
        <f ca="1">IF(R$1&lt;'Data Bank'!$AD471,"",IF(R$1&gt;'Data Bank'!$AT471,"",IF(AND('Data Bank'!$AC471&lt;100,TODAY()&gt;'Data Bank'!$AT471),1,IF('Data Bank'!$AC471=100,3,IF('Data Bank'!$AC471=0,0,2)))))</f>
        <v>0</v>
      </c>
    </row>
    <row r="301" spans="1:18">
      <c r="A301" s="115" t="str">
        <f>'Data Bank'!E476</f>
        <v>Feeder</v>
      </c>
      <c r="B301" s="178">
        <f ca="1">IF(B$1&lt;'Data Bank'!$AD476,"",IF(B$1&gt;'Data Bank'!$AT476,"",IF(AND('Data Bank'!$AC476&lt;100,TODAY()&gt;'Data Bank'!$AT476),1,IF('Data Bank'!$AC476=100,3,IF('Data Bank'!$AC476=0,0,2)))))</f>
        <v>0</v>
      </c>
      <c r="C301" s="178">
        <f ca="1">IF(C$1&lt;'Data Bank'!$AD476,"",IF(C$1&gt;'Data Bank'!$AT476,"",IF(AND('Data Bank'!$AC476&lt;100,TODAY()&gt;'Data Bank'!$AT476),1,IF('Data Bank'!$AC476=100,3,IF('Data Bank'!$AC476=0,0,2)))))</f>
        <v>0</v>
      </c>
      <c r="D301" s="178">
        <f ca="1">IF(D$1&lt;'Data Bank'!$AD476,"",IF(D$1&gt;'Data Bank'!$AT476,"",IF(AND('Data Bank'!$AC476&lt;100,TODAY()&gt;'Data Bank'!$AT476),1,IF('Data Bank'!$AC476=100,3,IF('Data Bank'!$AC476=0,0,2)))))</f>
        <v>0</v>
      </c>
      <c r="E301" s="178">
        <f ca="1">IF(E$1&lt;'Data Bank'!$AD476,"",IF(E$1&gt;'Data Bank'!$AT476,"",IF(AND('Data Bank'!$AC476&lt;100,TODAY()&gt;'Data Bank'!$AT476),1,IF('Data Bank'!$AC476=100,3,IF('Data Bank'!$AC476=0,0,2)))))</f>
        <v>0</v>
      </c>
      <c r="F301" s="178">
        <f ca="1">IF(F$1&lt;'Data Bank'!$AD476,"",IF(F$1&gt;'Data Bank'!$AT476,"",IF(AND('Data Bank'!$AC476&lt;100,TODAY()&gt;'Data Bank'!$AT476),1,IF('Data Bank'!$AC476=100,3,IF('Data Bank'!$AC476=0,0,2)))))</f>
        <v>0</v>
      </c>
      <c r="G301" s="178">
        <f ca="1">IF(G$1&lt;'Data Bank'!$AD476,"",IF(G$1&gt;'Data Bank'!$AT476,"",IF(AND('Data Bank'!$AC476&lt;100,TODAY()&gt;'Data Bank'!$AT476),1,IF('Data Bank'!$AC476=100,3,IF('Data Bank'!$AC476=0,0,2)))))</f>
        <v>0</v>
      </c>
      <c r="H301" s="178">
        <f ca="1">IF(H$1&lt;'Data Bank'!$AD476,"",IF(H$1&gt;'Data Bank'!$AT476,"",IF(AND('Data Bank'!$AC476&lt;100,TODAY()&gt;'Data Bank'!$AT476),1,IF('Data Bank'!$AC476=100,3,IF('Data Bank'!$AC476=0,0,2)))))</f>
        <v>0</v>
      </c>
      <c r="I301" s="178">
        <f ca="1">IF(I$1&lt;'Data Bank'!$AD476,"",IF(I$1&gt;'Data Bank'!$AT476,"",IF(AND('Data Bank'!$AC476&lt;100,TODAY()&gt;'Data Bank'!$AT476),1,IF('Data Bank'!$AC476=100,3,IF('Data Bank'!$AC476=0,0,2)))))</f>
        <v>0</v>
      </c>
      <c r="J301" s="177">
        <f ca="1">IF(J$1&lt;'Data Bank'!$AD476,"",IF(J$1&gt;'Data Bank'!$AT476,"",IF(AND('Data Bank'!$AC476&lt;100,TODAY()&gt;'Data Bank'!$AT476),1,IF('Data Bank'!$AC476=100,3,IF('Data Bank'!$AC476=0,0,2)))))</f>
        <v>0</v>
      </c>
      <c r="K301" s="177">
        <f ca="1">IF(K$1&lt;'Data Bank'!$AD476,"",IF(K$1&gt;'Data Bank'!$AT476,"",IF(AND('Data Bank'!$AC476&lt;100,TODAY()&gt;'Data Bank'!$AT476),1,IF('Data Bank'!$AC476=100,3,IF('Data Bank'!$AC476=0,0,2)))))</f>
        <v>0</v>
      </c>
      <c r="L301" s="177">
        <f ca="1">IF(L$1&lt;'Data Bank'!$AD476,"",IF(L$1&gt;'Data Bank'!$AT476,"",IF(AND('Data Bank'!$AC476&lt;100,TODAY()&gt;'Data Bank'!$AT476),1,IF('Data Bank'!$AC476=100,3,IF('Data Bank'!$AC476=0,0,2)))))</f>
        <v>0</v>
      </c>
      <c r="M301" s="177">
        <f ca="1">IF(M$1&lt;'Data Bank'!$AD476,"",IF(M$1&gt;'Data Bank'!$AT476,"",IF(AND('Data Bank'!$AC476&lt;100,TODAY()&gt;'Data Bank'!$AT476),1,IF('Data Bank'!$AC476=100,3,IF('Data Bank'!$AC476=0,0,2)))))</f>
        <v>0</v>
      </c>
      <c r="N301" s="177">
        <f ca="1">IF(N$1&lt;'Data Bank'!$AD476,"",IF(N$1&gt;'Data Bank'!$AT476,"",IF(AND('Data Bank'!$AC476&lt;100,TODAY()&gt;'Data Bank'!$AT476),1,IF('Data Bank'!$AC476=100,3,IF('Data Bank'!$AC476=0,0,2)))))</f>
        <v>0</v>
      </c>
      <c r="O301" s="177">
        <f ca="1">IF(O$1&lt;'Data Bank'!$AD476,"",IF(O$1&gt;'Data Bank'!$AT476,"",IF(AND('Data Bank'!$AC476&lt;100,TODAY()&gt;'Data Bank'!$AT476),1,IF('Data Bank'!$AC476=100,3,IF('Data Bank'!$AC476=0,0,2)))))</f>
        <v>0</v>
      </c>
      <c r="P301" s="177">
        <f ca="1">IF(P$1&lt;'Data Bank'!$AD476,"",IF(P$1&gt;'Data Bank'!$AT476,"",IF(AND('Data Bank'!$AC476&lt;100,TODAY()&gt;'Data Bank'!$AT476),1,IF('Data Bank'!$AC476=100,3,IF('Data Bank'!$AC476=0,0,2)))))</f>
        <v>0</v>
      </c>
      <c r="Q301" s="177">
        <f ca="1">IF(Q$1&lt;'Data Bank'!$AD476,"",IF(Q$1&gt;'Data Bank'!$AT476,"",IF(AND('Data Bank'!$AC476&lt;100,TODAY()&gt;'Data Bank'!$AT476),1,IF('Data Bank'!$AC476=100,3,IF('Data Bank'!$AC476=0,0,2)))))</f>
        <v>0</v>
      </c>
      <c r="R301" s="177">
        <f ca="1">IF(R$1&lt;'Data Bank'!$AD476,"",IF(R$1&gt;'Data Bank'!$AT476,"",IF(AND('Data Bank'!$AC476&lt;100,TODAY()&gt;'Data Bank'!$AT476),1,IF('Data Bank'!$AC476=100,3,IF('Data Bank'!$AC476=0,0,2)))))</f>
        <v>0</v>
      </c>
    </row>
    <row r="302" spans="1:18">
      <c r="A302" s="115" t="str">
        <f>'Data Bank'!E490</f>
        <v>Park View_T.B_P3</v>
      </c>
      <c r="B302" s="178">
        <f ca="1">IF(B$1&lt;'Data Bank'!$AD490,"",IF(B$1&gt;'Data Bank'!$AT490,"",IF(AND('Data Bank'!$AC490&lt;100,TODAY()&gt;'Data Bank'!$AT490),1,IF('Data Bank'!$AC490=100,3,IF('Data Bank'!$AC490=0,0,2)))))</f>
        <v>0</v>
      </c>
      <c r="C302" s="178">
        <f ca="1">IF(C$1&lt;'Data Bank'!$AD490,"",IF(C$1&gt;'Data Bank'!$AT490,"",IF(AND('Data Bank'!$AC490&lt;100,TODAY()&gt;'Data Bank'!$AT490),1,IF('Data Bank'!$AC490=100,3,IF('Data Bank'!$AC490=0,0,2)))))</f>
        <v>0</v>
      </c>
      <c r="D302" s="178">
        <f ca="1">IF(D$1&lt;'Data Bank'!$AD490,"",IF(D$1&gt;'Data Bank'!$AT490,"",IF(AND('Data Bank'!$AC490&lt;100,TODAY()&gt;'Data Bank'!$AT490),1,IF('Data Bank'!$AC490=100,3,IF('Data Bank'!$AC490=0,0,2)))))</f>
        <v>0</v>
      </c>
      <c r="E302" s="178">
        <f ca="1">IF(E$1&lt;'Data Bank'!$AD490,"",IF(E$1&gt;'Data Bank'!$AT490,"",IF(AND('Data Bank'!$AC490&lt;100,TODAY()&gt;'Data Bank'!$AT490),1,IF('Data Bank'!$AC490=100,3,IF('Data Bank'!$AC490=0,0,2)))))</f>
        <v>0</v>
      </c>
      <c r="F302" s="178">
        <f ca="1">IF(F$1&lt;'Data Bank'!$AD490,"",IF(F$1&gt;'Data Bank'!$AT490,"",IF(AND('Data Bank'!$AC490&lt;100,TODAY()&gt;'Data Bank'!$AT490),1,IF('Data Bank'!$AC490=100,3,IF('Data Bank'!$AC490=0,0,2)))))</f>
        <v>0</v>
      </c>
      <c r="G302" s="178">
        <f ca="1">IF(G$1&lt;'Data Bank'!$AD490,"",IF(G$1&gt;'Data Bank'!$AT490,"",IF(AND('Data Bank'!$AC490&lt;100,TODAY()&gt;'Data Bank'!$AT490),1,IF('Data Bank'!$AC490=100,3,IF('Data Bank'!$AC490=0,0,2)))))</f>
        <v>0</v>
      </c>
      <c r="H302" s="178">
        <f ca="1">IF(H$1&lt;'Data Bank'!$AD490,"",IF(H$1&gt;'Data Bank'!$AT490,"",IF(AND('Data Bank'!$AC490&lt;100,TODAY()&gt;'Data Bank'!$AT490),1,IF('Data Bank'!$AC490=100,3,IF('Data Bank'!$AC490=0,0,2)))))</f>
        <v>0</v>
      </c>
      <c r="I302" s="178">
        <f ca="1">IF(I$1&lt;'Data Bank'!$AD490,"",IF(I$1&gt;'Data Bank'!$AT490,"",IF(AND('Data Bank'!$AC490&lt;100,TODAY()&gt;'Data Bank'!$AT490),1,IF('Data Bank'!$AC490=100,3,IF('Data Bank'!$AC490=0,0,2)))))</f>
        <v>0</v>
      </c>
      <c r="J302" s="177">
        <f ca="1">IF(J$1&lt;'Data Bank'!$AD490,"",IF(J$1&gt;'Data Bank'!$AT490,"",IF(AND('Data Bank'!$AC490&lt;100,TODAY()&gt;'Data Bank'!$AT490),1,IF('Data Bank'!$AC490=100,3,IF('Data Bank'!$AC490=0,0,2)))))</f>
        <v>0</v>
      </c>
      <c r="K302" s="177">
        <f ca="1">IF(K$1&lt;'Data Bank'!$AD490,"",IF(K$1&gt;'Data Bank'!$AT490,"",IF(AND('Data Bank'!$AC490&lt;100,TODAY()&gt;'Data Bank'!$AT490),1,IF('Data Bank'!$AC490=100,3,IF('Data Bank'!$AC490=0,0,2)))))</f>
        <v>0</v>
      </c>
      <c r="L302" s="177">
        <f ca="1">IF(L$1&lt;'Data Bank'!$AD490,"",IF(L$1&gt;'Data Bank'!$AT490,"",IF(AND('Data Bank'!$AC490&lt;100,TODAY()&gt;'Data Bank'!$AT490),1,IF('Data Bank'!$AC490=100,3,IF('Data Bank'!$AC490=0,0,2)))))</f>
        <v>0</v>
      </c>
      <c r="M302" s="177">
        <f ca="1">IF(M$1&lt;'Data Bank'!$AD490,"",IF(M$1&gt;'Data Bank'!$AT490,"",IF(AND('Data Bank'!$AC490&lt;100,TODAY()&gt;'Data Bank'!$AT490),1,IF('Data Bank'!$AC490=100,3,IF('Data Bank'!$AC490=0,0,2)))))</f>
        <v>0</v>
      </c>
      <c r="N302" s="177">
        <f ca="1">IF(N$1&lt;'Data Bank'!$AD490,"",IF(N$1&gt;'Data Bank'!$AT490,"",IF(AND('Data Bank'!$AC490&lt;100,TODAY()&gt;'Data Bank'!$AT490),1,IF('Data Bank'!$AC490=100,3,IF('Data Bank'!$AC490=0,0,2)))))</f>
        <v>0</v>
      </c>
      <c r="O302" s="177">
        <f ca="1">IF(O$1&lt;'Data Bank'!$AD490,"",IF(O$1&gt;'Data Bank'!$AT490,"",IF(AND('Data Bank'!$AC490&lt;100,TODAY()&gt;'Data Bank'!$AT490),1,IF('Data Bank'!$AC490=100,3,IF('Data Bank'!$AC490=0,0,2)))))</f>
        <v>0</v>
      </c>
      <c r="P302" s="177">
        <f ca="1">IF(P$1&lt;'Data Bank'!$AD490,"",IF(P$1&gt;'Data Bank'!$AT490,"",IF(AND('Data Bank'!$AC490&lt;100,TODAY()&gt;'Data Bank'!$AT490),1,IF('Data Bank'!$AC490=100,3,IF('Data Bank'!$AC490=0,0,2)))))</f>
        <v>0</v>
      </c>
      <c r="Q302" s="177">
        <f ca="1">IF(Q$1&lt;'Data Bank'!$AD490,"",IF(Q$1&gt;'Data Bank'!$AT490,"",IF(AND('Data Bank'!$AC490&lt;100,TODAY()&gt;'Data Bank'!$AT490),1,IF('Data Bank'!$AC490=100,3,IF('Data Bank'!$AC490=0,0,2)))))</f>
        <v>0</v>
      </c>
      <c r="R302" s="177">
        <f ca="1">IF(R$1&lt;'Data Bank'!$AD490,"",IF(R$1&gt;'Data Bank'!$AT490,"",IF(AND('Data Bank'!$AC490&lt;100,TODAY()&gt;'Data Bank'!$AT490),1,IF('Data Bank'!$AC490=100,3,IF('Data Bank'!$AC490=0,0,2)))))</f>
        <v>0</v>
      </c>
    </row>
    <row r="303" spans="1:18">
      <c r="A303" s="115" t="str">
        <f>'Data Bank'!E494</f>
        <v>Fortune Arcade</v>
      </c>
      <c r="B303" s="178">
        <f ca="1">IF(B$1&lt;'Data Bank'!$AD494,"",IF(B$1&gt;'Data Bank'!$AT494,"",IF(AND('Data Bank'!$AC494&lt;100,TODAY()&gt;'Data Bank'!$AT494),1,IF('Data Bank'!$AC494=100,3,IF('Data Bank'!$AC494=0,0,2)))))</f>
        <v>0</v>
      </c>
      <c r="C303" s="178">
        <f ca="1">IF(C$1&lt;'Data Bank'!$AD494,"",IF(C$1&gt;'Data Bank'!$AT494,"",IF(AND('Data Bank'!$AC494&lt;100,TODAY()&gt;'Data Bank'!$AT494),1,IF('Data Bank'!$AC494=100,3,IF('Data Bank'!$AC494=0,0,2)))))</f>
        <v>0</v>
      </c>
      <c r="D303" s="178">
        <f ca="1">IF(D$1&lt;'Data Bank'!$AD494,"",IF(D$1&gt;'Data Bank'!$AT494,"",IF(AND('Data Bank'!$AC494&lt;100,TODAY()&gt;'Data Bank'!$AT494),1,IF('Data Bank'!$AC494=100,3,IF('Data Bank'!$AC494=0,0,2)))))</f>
        <v>0</v>
      </c>
      <c r="E303" s="178">
        <f ca="1">IF(E$1&lt;'Data Bank'!$AD494,"",IF(E$1&gt;'Data Bank'!$AT494,"",IF(AND('Data Bank'!$AC494&lt;100,TODAY()&gt;'Data Bank'!$AT494),1,IF('Data Bank'!$AC494=100,3,IF('Data Bank'!$AC494=0,0,2)))))</f>
        <v>0</v>
      </c>
      <c r="F303" s="178">
        <f ca="1">IF(F$1&lt;'Data Bank'!$AD494,"",IF(F$1&gt;'Data Bank'!$AT494,"",IF(AND('Data Bank'!$AC494&lt;100,TODAY()&gt;'Data Bank'!$AT494),1,IF('Data Bank'!$AC494=100,3,IF('Data Bank'!$AC494=0,0,2)))))</f>
        <v>0</v>
      </c>
      <c r="G303" s="178">
        <f ca="1">IF(G$1&lt;'Data Bank'!$AD494,"",IF(G$1&gt;'Data Bank'!$AT494,"",IF(AND('Data Bank'!$AC494&lt;100,TODAY()&gt;'Data Bank'!$AT494),1,IF('Data Bank'!$AC494=100,3,IF('Data Bank'!$AC494=0,0,2)))))</f>
        <v>0</v>
      </c>
      <c r="H303" s="178">
        <f ca="1">IF(H$1&lt;'Data Bank'!$AD494,"",IF(H$1&gt;'Data Bank'!$AT494,"",IF(AND('Data Bank'!$AC494&lt;100,TODAY()&gt;'Data Bank'!$AT494),1,IF('Data Bank'!$AC494=100,3,IF('Data Bank'!$AC494=0,0,2)))))</f>
        <v>0</v>
      </c>
      <c r="I303" s="178">
        <f ca="1">IF(I$1&lt;'Data Bank'!$AD494,"",IF(I$1&gt;'Data Bank'!$AT494,"",IF(AND('Data Bank'!$AC494&lt;100,TODAY()&gt;'Data Bank'!$AT494),1,IF('Data Bank'!$AC494=100,3,IF('Data Bank'!$AC494=0,0,2)))))</f>
        <v>0</v>
      </c>
      <c r="J303" s="177">
        <f ca="1">IF(J$1&lt;'Data Bank'!$AD494,"",IF(J$1&gt;'Data Bank'!$AT494,"",IF(AND('Data Bank'!$AC494&lt;100,TODAY()&gt;'Data Bank'!$AT494),1,IF('Data Bank'!$AC494=100,3,IF('Data Bank'!$AC494=0,0,2)))))</f>
        <v>0</v>
      </c>
      <c r="K303" s="177">
        <f ca="1">IF(K$1&lt;'Data Bank'!$AD494,"",IF(K$1&gt;'Data Bank'!$AT494,"",IF(AND('Data Bank'!$AC494&lt;100,TODAY()&gt;'Data Bank'!$AT494),1,IF('Data Bank'!$AC494=100,3,IF('Data Bank'!$AC494=0,0,2)))))</f>
        <v>0</v>
      </c>
      <c r="L303" s="177">
        <f ca="1">IF(L$1&lt;'Data Bank'!$AD494,"",IF(L$1&gt;'Data Bank'!$AT494,"",IF(AND('Data Bank'!$AC494&lt;100,TODAY()&gt;'Data Bank'!$AT494),1,IF('Data Bank'!$AC494=100,3,IF('Data Bank'!$AC494=0,0,2)))))</f>
        <v>0</v>
      </c>
      <c r="M303" s="177">
        <f ca="1">IF(M$1&lt;'Data Bank'!$AD494,"",IF(M$1&gt;'Data Bank'!$AT494,"",IF(AND('Data Bank'!$AC494&lt;100,TODAY()&gt;'Data Bank'!$AT494),1,IF('Data Bank'!$AC494=100,3,IF('Data Bank'!$AC494=0,0,2)))))</f>
        <v>0</v>
      </c>
      <c r="N303" s="177">
        <f ca="1">IF(N$1&lt;'Data Bank'!$AD494,"",IF(N$1&gt;'Data Bank'!$AT494,"",IF(AND('Data Bank'!$AC494&lt;100,TODAY()&gt;'Data Bank'!$AT494),1,IF('Data Bank'!$AC494=100,3,IF('Data Bank'!$AC494=0,0,2)))))</f>
        <v>0</v>
      </c>
      <c r="O303" s="177">
        <f ca="1">IF(O$1&lt;'Data Bank'!$AD494,"",IF(O$1&gt;'Data Bank'!$AT494,"",IF(AND('Data Bank'!$AC494&lt;100,TODAY()&gt;'Data Bank'!$AT494),1,IF('Data Bank'!$AC494=100,3,IF('Data Bank'!$AC494=0,0,2)))))</f>
        <v>0</v>
      </c>
      <c r="P303" s="177">
        <f ca="1">IF(P$1&lt;'Data Bank'!$AD494,"",IF(P$1&gt;'Data Bank'!$AT494,"",IF(AND('Data Bank'!$AC494&lt;100,TODAY()&gt;'Data Bank'!$AT494),1,IF('Data Bank'!$AC494=100,3,IF('Data Bank'!$AC494=0,0,2)))))</f>
        <v>0</v>
      </c>
      <c r="Q303" s="177">
        <f ca="1">IF(Q$1&lt;'Data Bank'!$AD494,"",IF(Q$1&gt;'Data Bank'!$AT494,"",IF(AND('Data Bank'!$AC494&lt;100,TODAY()&gt;'Data Bank'!$AT494),1,IF('Data Bank'!$AC494=100,3,IF('Data Bank'!$AC494=0,0,2)))))</f>
        <v>0</v>
      </c>
      <c r="R303" s="177">
        <f ca="1">IF(R$1&lt;'Data Bank'!$AD494,"",IF(R$1&gt;'Data Bank'!$AT494,"",IF(AND('Data Bank'!$AC494&lt;100,TODAY()&gt;'Data Bank'!$AT494),1,IF('Data Bank'!$AC494=100,3,IF('Data Bank'!$AC494=0,0,2)))))</f>
        <v>0</v>
      </c>
    </row>
    <row r="304" spans="1:18">
      <c r="A304" s="115" t="str">
        <f>'Data Bank'!E496</f>
        <v>G-11 P1</v>
      </c>
      <c r="B304" s="178">
        <f ca="1">IF(B$1&lt;'Data Bank'!$AD496,"",IF(B$1&gt;'Data Bank'!$AT496,"",IF(AND('Data Bank'!$AC496&lt;100,TODAY()&gt;'Data Bank'!$AT496),1,IF('Data Bank'!$AC496=100,3,IF('Data Bank'!$AC496=0,0,2)))))</f>
        <v>1</v>
      </c>
      <c r="C304" s="178">
        <f ca="1">IF(C$1&lt;'Data Bank'!$AD496,"",IF(C$1&gt;'Data Bank'!$AT496,"",IF(AND('Data Bank'!$AC496&lt;100,TODAY()&gt;'Data Bank'!$AT496),1,IF('Data Bank'!$AC496=100,3,IF('Data Bank'!$AC496=0,0,2)))))</f>
        <v>1</v>
      </c>
      <c r="D304" s="178" t="str">
        <f ca="1">IF(D$1&lt;'Data Bank'!$AD496,"",IF(D$1&gt;'Data Bank'!$AT496,"",IF(AND('Data Bank'!$AC496&lt;100,TODAY()&gt;'Data Bank'!$AT496),1,IF('Data Bank'!$AC496=100,3,IF('Data Bank'!$AC496=0,0,2)))))</f>
        <v/>
      </c>
      <c r="E304" s="178" t="str">
        <f ca="1">IF(E$1&lt;'Data Bank'!$AD496,"",IF(E$1&gt;'Data Bank'!$AT496,"",IF(AND('Data Bank'!$AC496&lt;100,TODAY()&gt;'Data Bank'!$AT496),1,IF('Data Bank'!$AC496=100,3,IF('Data Bank'!$AC496=0,0,2)))))</f>
        <v/>
      </c>
      <c r="F304" s="178" t="str">
        <f ca="1">IF(F$1&lt;'Data Bank'!$AD496,"",IF(F$1&gt;'Data Bank'!$AT496,"",IF(AND('Data Bank'!$AC496&lt;100,TODAY()&gt;'Data Bank'!$AT496),1,IF('Data Bank'!$AC496=100,3,IF('Data Bank'!$AC496=0,0,2)))))</f>
        <v/>
      </c>
      <c r="G304" s="178" t="str">
        <f ca="1">IF(G$1&lt;'Data Bank'!$AD496,"",IF(G$1&gt;'Data Bank'!$AT496,"",IF(AND('Data Bank'!$AC496&lt;100,TODAY()&gt;'Data Bank'!$AT496),1,IF('Data Bank'!$AC496=100,3,IF('Data Bank'!$AC496=0,0,2)))))</f>
        <v/>
      </c>
      <c r="H304" s="178" t="str">
        <f ca="1">IF(H$1&lt;'Data Bank'!$AD496,"",IF(H$1&gt;'Data Bank'!$AT496,"",IF(AND('Data Bank'!$AC496&lt;100,TODAY()&gt;'Data Bank'!$AT496),1,IF('Data Bank'!$AC496=100,3,IF('Data Bank'!$AC496=0,0,2)))))</f>
        <v/>
      </c>
      <c r="I304" s="178" t="str">
        <f ca="1">IF(I$1&lt;'Data Bank'!$AD496,"",IF(I$1&gt;'Data Bank'!$AT496,"",IF(AND('Data Bank'!$AC496&lt;100,TODAY()&gt;'Data Bank'!$AT496),1,IF('Data Bank'!$AC496=100,3,IF('Data Bank'!$AC496=0,0,2)))))</f>
        <v/>
      </c>
      <c r="J304" s="177" t="str">
        <f ca="1">IF(J$1&lt;'Data Bank'!$AD496,"",IF(J$1&gt;'Data Bank'!$AT496,"",IF(AND('Data Bank'!$AC496&lt;100,TODAY()&gt;'Data Bank'!$AT496),1,IF('Data Bank'!$AC496=100,3,IF('Data Bank'!$AC496=0,0,2)))))</f>
        <v/>
      </c>
      <c r="K304" s="177" t="str">
        <f ca="1">IF(K$1&lt;'Data Bank'!$AD496,"",IF(K$1&gt;'Data Bank'!$AT496,"",IF(AND('Data Bank'!$AC496&lt;100,TODAY()&gt;'Data Bank'!$AT496),1,IF('Data Bank'!$AC496=100,3,IF('Data Bank'!$AC496=0,0,2)))))</f>
        <v/>
      </c>
      <c r="L304" s="177" t="str">
        <f ca="1">IF(L$1&lt;'Data Bank'!$AD496,"",IF(L$1&gt;'Data Bank'!$AT496,"",IF(AND('Data Bank'!$AC496&lt;100,TODAY()&gt;'Data Bank'!$AT496),1,IF('Data Bank'!$AC496=100,3,IF('Data Bank'!$AC496=0,0,2)))))</f>
        <v/>
      </c>
      <c r="M304" s="177" t="str">
        <f ca="1">IF(M$1&lt;'Data Bank'!$AD496,"",IF(M$1&gt;'Data Bank'!$AT496,"",IF(AND('Data Bank'!$AC496&lt;100,TODAY()&gt;'Data Bank'!$AT496),1,IF('Data Bank'!$AC496=100,3,IF('Data Bank'!$AC496=0,0,2)))))</f>
        <v/>
      </c>
      <c r="N304" s="177" t="str">
        <f ca="1">IF(N$1&lt;'Data Bank'!$AD496,"",IF(N$1&gt;'Data Bank'!$AT496,"",IF(AND('Data Bank'!$AC496&lt;100,TODAY()&gt;'Data Bank'!$AT496),1,IF('Data Bank'!$AC496=100,3,IF('Data Bank'!$AC496=0,0,2)))))</f>
        <v/>
      </c>
      <c r="O304" s="177" t="str">
        <f ca="1">IF(O$1&lt;'Data Bank'!$AD496,"",IF(O$1&gt;'Data Bank'!$AT496,"",IF(AND('Data Bank'!$AC496&lt;100,TODAY()&gt;'Data Bank'!$AT496),1,IF('Data Bank'!$AC496=100,3,IF('Data Bank'!$AC496=0,0,2)))))</f>
        <v/>
      </c>
      <c r="P304" s="177" t="str">
        <f ca="1">IF(P$1&lt;'Data Bank'!$AD496,"",IF(P$1&gt;'Data Bank'!$AT496,"",IF(AND('Data Bank'!$AC496&lt;100,TODAY()&gt;'Data Bank'!$AT496),1,IF('Data Bank'!$AC496=100,3,IF('Data Bank'!$AC496=0,0,2)))))</f>
        <v/>
      </c>
      <c r="Q304" s="177" t="str">
        <f ca="1">IF(Q$1&lt;'Data Bank'!$AD496,"",IF(Q$1&gt;'Data Bank'!$AT496,"",IF(AND('Data Bank'!$AC496&lt;100,TODAY()&gt;'Data Bank'!$AT496),1,IF('Data Bank'!$AC496=100,3,IF('Data Bank'!$AC496=0,0,2)))))</f>
        <v/>
      </c>
      <c r="R304" s="177" t="str">
        <f ca="1">IF(R$1&lt;'Data Bank'!$AD496,"",IF(R$1&gt;'Data Bank'!$AT496,"",IF(AND('Data Bank'!$AC496&lt;100,TODAY()&gt;'Data Bank'!$AT496),1,IF('Data Bank'!$AC496=100,3,IF('Data Bank'!$AC496=0,0,2)))))</f>
        <v/>
      </c>
    </row>
    <row r="305" spans="1:18">
      <c r="A305" s="115" t="str">
        <f>'Data Bank'!E506</f>
        <v>Garden Town_P3</v>
      </c>
      <c r="B305" s="178">
        <f ca="1">IF(B$1&lt;'Data Bank'!$AD506,"",IF(B$1&gt;'Data Bank'!$AT506,"",IF(AND('Data Bank'!$AC506&lt;100,TODAY()&gt;'Data Bank'!$AT506),1,IF('Data Bank'!$AC506=100,3,IF('Data Bank'!$AC506=0,0,2)))))</f>
        <v>2</v>
      </c>
      <c r="C305" s="178">
        <f ca="1">IF(C$1&lt;'Data Bank'!$AD506,"",IF(C$1&gt;'Data Bank'!$AT506,"",IF(AND('Data Bank'!$AC506&lt;100,TODAY()&gt;'Data Bank'!$AT506),1,IF('Data Bank'!$AC506=100,3,IF('Data Bank'!$AC506=0,0,2)))))</f>
        <v>2</v>
      </c>
      <c r="D305" s="178">
        <f ca="1">IF(D$1&lt;'Data Bank'!$AD506,"",IF(D$1&gt;'Data Bank'!$AT506,"",IF(AND('Data Bank'!$AC506&lt;100,TODAY()&gt;'Data Bank'!$AT506),1,IF('Data Bank'!$AC506=100,3,IF('Data Bank'!$AC506=0,0,2)))))</f>
        <v>2</v>
      </c>
      <c r="E305" s="178">
        <f ca="1">IF(E$1&lt;'Data Bank'!$AD506,"",IF(E$1&gt;'Data Bank'!$AT506,"",IF(AND('Data Bank'!$AC506&lt;100,TODAY()&gt;'Data Bank'!$AT506),1,IF('Data Bank'!$AC506=100,3,IF('Data Bank'!$AC506=0,0,2)))))</f>
        <v>2</v>
      </c>
      <c r="F305" s="178">
        <f ca="1">IF(F$1&lt;'Data Bank'!$AD506,"",IF(F$1&gt;'Data Bank'!$AT506,"",IF(AND('Data Bank'!$AC506&lt;100,TODAY()&gt;'Data Bank'!$AT506),1,IF('Data Bank'!$AC506=100,3,IF('Data Bank'!$AC506=0,0,2)))))</f>
        <v>2</v>
      </c>
      <c r="G305" s="178">
        <f ca="1">IF(G$1&lt;'Data Bank'!$AD506,"",IF(G$1&gt;'Data Bank'!$AT506,"",IF(AND('Data Bank'!$AC506&lt;100,TODAY()&gt;'Data Bank'!$AT506),1,IF('Data Bank'!$AC506=100,3,IF('Data Bank'!$AC506=0,0,2)))))</f>
        <v>2</v>
      </c>
      <c r="H305" s="178">
        <f ca="1">IF(H$1&lt;'Data Bank'!$AD506,"",IF(H$1&gt;'Data Bank'!$AT506,"",IF(AND('Data Bank'!$AC506&lt;100,TODAY()&gt;'Data Bank'!$AT506),1,IF('Data Bank'!$AC506=100,3,IF('Data Bank'!$AC506=0,0,2)))))</f>
        <v>2</v>
      </c>
      <c r="I305" s="178">
        <f ca="1">IF(I$1&lt;'Data Bank'!$AD506,"",IF(I$1&gt;'Data Bank'!$AT506,"",IF(AND('Data Bank'!$AC506&lt;100,TODAY()&gt;'Data Bank'!$AT506),1,IF('Data Bank'!$AC506=100,3,IF('Data Bank'!$AC506=0,0,2)))))</f>
        <v>2</v>
      </c>
      <c r="J305" s="177">
        <f ca="1">IF(J$1&lt;'Data Bank'!$AD506,"",IF(J$1&gt;'Data Bank'!$AT506,"",IF(AND('Data Bank'!$AC506&lt;100,TODAY()&gt;'Data Bank'!$AT506),1,IF('Data Bank'!$AC506=100,3,IF('Data Bank'!$AC506=0,0,2)))))</f>
        <v>2</v>
      </c>
      <c r="K305" s="177">
        <f ca="1">IF(K$1&lt;'Data Bank'!$AD506,"",IF(K$1&gt;'Data Bank'!$AT506,"",IF(AND('Data Bank'!$AC506&lt;100,TODAY()&gt;'Data Bank'!$AT506),1,IF('Data Bank'!$AC506=100,3,IF('Data Bank'!$AC506=0,0,2)))))</f>
        <v>2</v>
      </c>
      <c r="L305" s="177">
        <f ca="1">IF(L$1&lt;'Data Bank'!$AD506,"",IF(L$1&gt;'Data Bank'!$AT506,"",IF(AND('Data Bank'!$AC506&lt;100,TODAY()&gt;'Data Bank'!$AT506),1,IF('Data Bank'!$AC506=100,3,IF('Data Bank'!$AC506=0,0,2)))))</f>
        <v>2</v>
      </c>
      <c r="M305" s="177">
        <f ca="1">IF(M$1&lt;'Data Bank'!$AD506,"",IF(M$1&gt;'Data Bank'!$AT506,"",IF(AND('Data Bank'!$AC506&lt;100,TODAY()&gt;'Data Bank'!$AT506),1,IF('Data Bank'!$AC506=100,3,IF('Data Bank'!$AC506=0,0,2)))))</f>
        <v>2</v>
      </c>
      <c r="N305" s="177">
        <f ca="1">IF(N$1&lt;'Data Bank'!$AD506,"",IF(N$1&gt;'Data Bank'!$AT506,"",IF(AND('Data Bank'!$AC506&lt;100,TODAY()&gt;'Data Bank'!$AT506),1,IF('Data Bank'!$AC506=100,3,IF('Data Bank'!$AC506=0,0,2)))))</f>
        <v>2</v>
      </c>
      <c r="O305" s="177">
        <f ca="1">IF(O$1&lt;'Data Bank'!$AD506,"",IF(O$1&gt;'Data Bank'!$AT506,"",IF(AND('Data Bank'!$AC506&lt;100,TODAY()&gt;'Data Bank'!$AT506),1,IF('Data Bank'!$AC506=100,3,IF('Data Bank'!$AC506=0,0,2)))))</f>
        <v>2</v>
      </c>
      <c r="P305" s="177">
        <f ca="1">IF(P$1&lt;'Data Bank'!$AD506,"",IF(P$1&gt;'Data Bank'!$AT506,"",IF(AND('Data Bank'!$AC506&lt;100,TODAY()&gt;'Data Bank'!$AT506),1,IF('Data Bank'!$AC506=100,3,IF('Data Bank'!$AC506=0,0,2)))))</f>
        <v>2</v>
      </c>
      <c r="Q305" s="177">
        <f ca="1">IF(Q$1&lt;'Data Bank'!$AD506,"",IF(Q$1&gt;'Data Bank'!$AT506,"",IF(AND('Data Bank'!$AC506&lt;100,TODAY()&gt;'Data Bank'!$AT506),1,IF('Data Bank'!$AC506=100,3,IF('Data Bank'!$AC506=0,0,2)))))</f>
        <v>2</v>
      </c>
      <c r="R305" s="177">
        <f ca="1">IF(R$1&lt;'Data Bank'!$AD506,"",IF(R$1&gt;'Data Bank'!$AT506,"",IF(AND('Data Bank'!$AC506&lt;100,TODAY()&gt;'Data Bank'!$AT506),1,IF('Data Bank'!$AC506=100,3,IF('Data Bank'!$AC506=0,0,2)))))</f>
        <v>2</v>
      </c>
    </row>
    <row r="306" spans="1:18">
      <c r="A306" s="115" t="str">
        <f>'Data Bank'!E507</f>
        <v>Garjakh Road</v>
      </c>
      <c r="B306" s="178">
        <f ca="1">IF(B$1&lt;'Data Bank'!$AD507,"",IF(B$1&gt;'Data Bank'!$AT507,"",IF(AND('Data Bank'!$AC507&lt;100,TODAY()&gt;'Data Bank'!$AT507),1,IF('Data Bank'!$AC507=100,3,IF('Data Bank'!$AC507=0,0,2)))))</f>
        <v>1</v>
      </c>
      <c r="C306" s="178" t="str">
        <f ca="1">IF(C$1&lt;'Data Bank'!$AD507,"",IF(C$1&gt;'Data Bank'!$AT507,"",IF(AND('Data Bank'!$AC507&lt;100,TODAY()&gt;'Data Bank'!$AT507),1,IF('Data Bank'!$AC507=100,3,IF('Data Bank'!$AC507=0,0,2)))))</f>
        <v/>
      </c>
      <c r="D306" s="178" t="str">
        <f ca="1">IF(D$1&lt;'Data Bank'!$AD507,"",IF(D$1&gt;'Data Bank'!$AT507,"",IF(AND('Data Bank'!$AC507&lt;100,TODAY()&gt;'Data Bank'!$AT507),1,IF('Data Bank'!$AC507=100,3,IF('Data Bank'!$AC507=0,0,2)))))</f>
        <v/>
      </c>
      <c r="E306" s="178" t="str">
        <f ca="1">IF(E$1&lt;'Data Bank'!$AD507,"",IF(E$1&gt;'Data Bank'!$AT507,"",IF(AND('Data Bank'!$AC507&lt;100,TODAY()&gt;'Data Bank'!$AT507),1,IF('Data Bank'!$AC507=100,3,IF('Data Bank'!$AC507=0,0,2)))))</f>
        <v/>
      </c>
      <c r="F306" s="178" t="str">
        <f ca="1">IF(F$1&lt;'Data Bank'!$AD507,"",IF(F$1&gt;'Data Bank'!$AT507,"",IF(AND('Data Bank'!$AC507&lt;100,TODAY()&gt;'Data Bank'!$AT507),1,IF('Data Bank'!$AC507=100,3,IF('Data Bank'!$AC507=0,0,2)))))</f>
        <v/>
      </c>
      <c r="G306" s="178" t="str">
        <f ca="1">IF(G$1&lt;'Data Bank'!$AD507,"",IF(G$1&gt;'Data Bank'!$AT507,"",IF(AND('Data Bank'!$AC507&lt;100,TODAY()&gt;'Data Bank'!$AT507),1,IF('Data Bank'!$AC507=100,3,IF('Data Bank'!$AC507=0,0,2)))))</f>
        <v/>
      </c>
      <c r="H306" s="178" t="str">
        <f ca="1">IF(H$1&lt;'Data Bank'!$AD507,"",IF(H$1&gt;'Data Bank'!$AT507,"",IF(AND('Data Bank'!$AC507&lt;100,TODAY()&gt;'Data Bank'!$AT507),1,IF('Data Bank'!$AC507=100,3,IF('Data Bank'!$AC507=0,0,2)))))</f>
        <v/>
      </c>
      <c r="I306" s="178" t="str">
        <f ca="1">IF(I$1&lt;'Data Bank'!$AD507,"",IF(I$1&gt;'Data Bank'!$AT507,"",IF(AND('Data Bank'!$AC507&lt;100,TODAY()&gt;'Data Bank'!$AT507),1,IF('Data Bank'!$AC507=100,3,IF('Data Bank'!$AC507=0,0,2)))))</f>
        <v/>
      </c>
      <c r="J306" s="177" t="str">
        <f ca="1">IF(J$1&lt;'Data Bank'!$AD507,"",IF(J$1&gt;'Data Bank'!$AT507,"",IF(AND('Data Bank'!$AC507&lt;100,TODAY()&gt;'Data Bank'!$AT507),1,IF('Data Bank'!$AC507=100,3,IF('Data Bank'!$AC507=0,0,2)))))</f>
        <v/>
      </c>
      <c r="K306" s="177" t="str">
        <f ca="1">IF(K$1&lt;'Data Bank'!$AD507,"",IF(K$1&gt;'Data Bank'!$AT507,"",IF(AND('Data Bank'!$AC507&lt;100,TODAY()&gt;'Data Bank'!$AT507),1,IF('Data Bank'!$AC507=100,3,IF('Data Bank'!$AC507=0,0,2)))))</f>
        <v/>
      </c>
      <c r="L306" s="177" t="str">
        <f ca="1">IF(L$1&lt;'Data Bank'!$AD507,"",IF(L$1&gt;'Data Bank'!$AT507,"",IF(AND('Data Bank'!$AC507&lt;100,TODAY()&gt;'Data Bank'!$AT507),1,IF('Data Bank'!$AC507=100,3,IF('Data Bank'!$AC507=0,0,2)))))</f>
        <v/>
      </c>
      <c r="M306" s="177" t="str">
        <f ca="1">IF(M$1&lt;'Data Bank'!$AD507,"",IF(M$1&gt;'Data Bank'!$AT507,"",IF(AND('Data Bank'!$AC507&lt;100,TODAY()&gt;'Data Bank'!$AT507),1,IF('Data Bank'!$AC507=100,3,IF('Data Bank'!$AC507=0,0,2)))))</f>
        <v/>
      </c>
      <c r="N306" s="177" t="str">
        <f ca="1">IF(N$1&lt;'Data Bank'!$AD507,"",IF(N$1&gt;'Data Bank'!$AT507,"",IF(AND('Data Bank'!$AC507&lt;100,TODAY()&gt;'Data Bank'!$AT507),1,IF('Data Bank'!$AC507=100,3,IF('Data Bank'!$AC507=0,0,2)))))</f>
        <v/>
      </c>
      <c r="O306" s="177" t="str">
        <f ca="1">IF(O$1&lt;'Data Bank'!$AD507,"",IF(O$1&gt;'Data Bank'!$AT507,"",IF(AND('Data Bank'!$AC507&lt;100,TODAY()&gt;'Data Bank'!$AT507),1,IF('Data Bank'!$AC507=100,3,IF('Data Bank'!$AC507=0,0,2)))))</f>
        <v/>
      </c>
      <c r="P306" s="177" t="str">
        <f ca="1">IF(P$1&lt;'Data Bank'!$AD507,"",IF(P$1&gt;'Data Bank'!$AT507,"",IF(AND('Data Bank'!$AC507&lt;100,TODAY()&gt;'Data Bank'!$AT507),1,IF('Data Bank'!$AC507=100,3,IF('Data Bank'!$AC507=0,0,2)))))</f>
        <v/>
      </c>
      <c r="Q306" s="177" t="str">
        <f ca="1">IF(Q$1&lt;'Data Bank'!$AD507,"",IF(Q$1&gt;'Data Bank'!$AT507,"",IF(AND('Data Bank'!$AC507&lt;100,TODAY()&gt;'Data Bank'!$AT507),1,IF('Data Bank'!$AC507=100,3,IF('Data Bank'!$AC507=0,0,2)))))</f>
        <v/>
      </c>
      <c r="R306" s="177" t="str">
        <f ca="1">IF(R$1&lt;'Data Bank'!$AD507,"",IF(R$1&gt;'Data Bank'!$AT507,"",IF(AND('Data Bank'!$AC507&lt;100,TODAY()&gt;'Data Bank'!$AT507),1,IF('Data Bank'!$AC507=100,3,IF('Data Bank'!$AC507=0,0,2)))))</f>
        <v/>
      </c>
    </row>
    <row r="307" spans="1:18">
      <c r="A307" s="115" t="str">
        <f>'Data Bank'!E520</f>
        <v>Gohaddpur to Ghaniabad</v>
      </c>
      <c r="B307" s="178">
        <f ca="1">IF(B$1&lt;'Data Bank'!$AD520,"",IF(B$1&gt;'Data Bank'!$AT520,"",IF(AND('Data Bank'!$AC520&lt;100,TODAY()&gt;'Data Bank'!$AT520),1,IF('Data Bank'!$AC520=100,3,IF('Data Bank'!$AC520=0,0,2)))))</f>
        <v>0</v>
      </c>
      <c r="C307" s="178">
        <f ca="1">IF(C$1&lt;'Data Bank'!$AD520,"",IF(C$1&gt;'Data Bank'!$AT520,"",IF(AND('Data Bank'!$AC520&lt;100,TODAY()&gt;'Data Bank'!$AT520),1,IF('Data Bank'!$AC520=100,3,IF('Data Bank'!$AC520=0,0,2)))))</f>
        <v>0</v>
      </c>
      <c r="D307" s="178">
        <f ca="1">IF(D$1&lt;'Data Bank'!$AD520,"",IF(D$1&gt;'Data Bank'!$AT520,"",IF(AND('Data Bank'!$AC520&lt;100,TODAY()&gt;'Data Bank'!$AT520),1,IF('Data Bank'!$AC520=100,3,IF('Data Bank'!$AC520=0,0,2)))))</f>
        <v>0</v>
      </c>
      <c r="E307" s="178">
        <f ca="1">IF(E$1&lt;'Data Bank'!$AD520,"",IF(E$1&gt;'Data Bank'!$AT520,"",IF(AND('Data Bank'!$AC520&lt;100,TODAY()&gt;'Data Bank'!$AT520),1,IF('Data Bank'!$AC520=100,3,IF('Data Bank'!$AC520=0,0,2)))))</f>
        <v>0</v>
      </c>
      <c r="F307" s="178">
        <f ca="1">IF(F$1&lt;'Data Bank'!$AD520,"",IF(F$1&gt;'Data Bank'!$AT520,"",IF(AND('Data Bank'!$AC520&lt;100,TODAY()&gt;'Data Bank'!$AT520),1,IF('Data Bank'!$AC520=100,3,IF('Data Bank'!$AC520=0,0,2)))))</f>
        <v>0</v>
      </c>
      <c r="G307" s="178">
        <f ca="1">IF(G$1&lt;'Data Bank'!$AD520,"",IF(G$1&gt;'Data Bank'!$AT520,"",IF(AND('Data Bank'!$AC520&lt;100,TODAY()&gt;'Data Bank'!$AT520),1,IF('Data Bank'!$AC520=100,3,IF('Data Bank'!$AC520=0,0,2)))))</f>
        <v>0</v>
      </c>
      <c r="H307" s="178">
        <f ca="1">IF(H$1&lt;'Data Bank'!$AD520,"",IF(H$1&gt;'Data Bank'!$AT520,"",IF(AND('Data Bank'!$AC520&lt;100,TODAY()&gt;'Data Bank'!$AT520),1,IF('Data Bank'!$AC520=100,3,IF('Data Bank'!$AC520=0,0,2)))))</f>
        <v>0</v>
      </c>
      <c r="I307" s="178">
        <f ca="1">IF(I$1&lt;'Data Bank'!$AD520,"",IF(I$1&gt;'Data Bank'!$AT520,"",IF(AND('Data Bank'!$AC520&lt;100,TODAY()&gt;'Data Bank'!$AT520),1,IF('Data Bank'!$AC520=100,3,IF('Data Bank'!$AC520=0,0,2)))))</f>
        <v>0</v>
      </c>
      <c r="J307" s="177">
        <f ca="1">IF(J$1&lt;'Data Bank'!$AD520,"",IF(J$1&gt;'Data Bank'!$AT520,"",IF(AND('Data Bank'!$AC520&lt;100,TODAY()&gt;'Data Bank'!$AT520),1,IF('Data Bank'!$AC520=100,3,IF('Data Bank'!$AC520=0,0,2)))))</f>
        <v>0</v>
      </c>
      <c r="K307" s="177">
        <f ca="1">IF(K$1&lt;'Data Bank'!$AD520,"",IF(K$1&gt;'Data Bank'!$AT520,"",IF(AND('Data Bank'!$AC520&lt;100,TODAY()&gt;'Data Bank'!$AT520),1,IF('Data Bank'!$AC520=100,3,IF('Data Bank'!$AC520=0,0,2)))))</f>
        <v>0</v>
      </c>
      <c r="L307" s="177">
        <f ca="1">IF(L$1&lt;'Data Bank'!$AD520,"",IF(L$1&gt;'Data Bank'!$AT520,"",IF(AND('Data Bank'!$AC520&lt;100,TODAY()&gt;'Data Bank'!$AT520),1,IF('Data Bank'!$AC520=100,3,IF('Data Bank'!$AC520=0,0,2)))))</f>
        <v>0</v>
      </c>
      <c r="M307" s="177">
        <f ca="1">IF(M$1&lt;'Data Bank'!$AD520,"",IF(M$1&gt;'Data Bank'!$AT520,"",IF(AND('Data Bank'!$AC520&lt;100,TODAY()&gt;'Data Bank'!$AT520),1,IF('Data Bank'!$AC520=100,3,IF('Data Bank'!$AC520=0,0,2)))))</f>
        <v>0</v>
      </c>
      <c r="N307" s="177">
        <f ca="1">IF(N$1&lt;'Data Bank'!$AD520,"",IF(N$1&gt;'Data Bank'!$AT520,"",IF(AND('Data Bank'!$AC520&lt;100,TODAY()&gt;'Data Bank'!$AT520),1,IF('Data Bank'!$AC520=100,3,IF('Data Bank'!$AC520=0,0,2)))))</f>
        <v>0</v>
      </c>
      <c r="O307" s="177">
        <f ca="1">IF(O$1&lt;'Data Bank'!$AD520,"",IF(O$1&gt;'Data Bank'!$AT520,"",IF(AND('Data Bank'!$AC520&lt;100,TODAY()&gt;'Data Bank'!$AT520),1,IF('Data Bank'!$AC520=100,3,IF('Data Bank'!$AC520=0,0,2)))))</f>
        <v>0</v>
      </c>
      <c r="P307" s="177">
        <f ca="1">IF(P$1&lt;'Data Bank'!$AD520,"",IF(P$1&gt;'Data Bank'!$AT520,"",IF(AND('Data Bank'!$AC520&lt;100,TODAY()&gt;'Data Bank'!$AT520),1,IF('Data Bank'!$AC520=100,3,IF('Data Bank'!$AC520=0,0,2)))))</f>
        <v>0</v>
      </c>
      <c r="Q307" s="177">
        <f ca="1">IF(Q$1&lt;'Data Bank'!$AD520,"",IF(Q$1&gt;'Data Bank'!$AT520,"",IF(AND('Data Bank'!$AC520&lt;100,TODAY()&gt;'Data Bank'!$AT520),1,IF('Data Bank'!$AC520=100,3,IF('Data Bank'!$AC520=0,0,2)))))</f>
        <v>0</v>
      </c>
      <c r="R307" s="177">
        <f ca="1">IF(R$1&lt;'Data Bank'!$AD520,"",IF(R$1&gt;'Data Bank'!$AT520,"",IF(AND('Data Bank'!$AC520&lt;100,TODAY()&gt;'Data Bank'!$AT520),1,IF('Data Bank'!$AC520=100,3,IF('Data Bank'!$AC520=0,0,2)))))</f>
        <v>0</v>
      </c>
    </row>
    <row r="308" spans="1:18">
      <c r="A308" s="115" t="str">
        <f>'Data Bank'!E528</f>
        <v>P2</v>
      </c>
      <c r="B308" s="178">
        <f ca="1">IF(B$1&lt;'Data Bank'!$AD528,"",IF(B$1&gt;'Data Bank'!$AT528,"",IF(AND('Data Bank'!$AC528&lt;100,TODAY()&gt;'Data Bank'!$AT528),1,IF('Data Bank'!$AC528=100,3,IF('Data Bank'!$AC528=0,0,2)))))</f>
        <v>2</v>
      </c>
      <c r="C308" s="178">
        <f ca="1">IF(C$1&lt;'Data Bank'!$AD528,"",IF(C$1&gt;'Data Bank'!$AT528,"",IF(AND('Data Bank'!$AC528&lt;100,TODAY()&gt;'Data Bank'!$AT528),1,IF('Data Bank'!$AC528=100,3,IF('Data Bank'!$AC528=0,0,2)))))</f>
        <v>2</v>
      </c>
      <c r="D308" s="178">
        <f ca="1">IF(D$1&lt;'Data Bank'!$AD528,"",IF(D$1&gt;'Data Bank'!$AT528,"",IF(AND('Data Bank'!$AC528&lt;100,TODAY()&gt;'Data Bank'!$AT528),1,IF('Data Bank'!$AC528=100,3,IF('Data Bank'!$AC528=0,0,2)))))</f>
        <v>2</v>
      </c>
      <c r="E308" s="178">
        <f ca="1">IF(E$1&lt;'Data Bank'!$AD528,"",IF(E$1&gt;'Data Bank'!$AT528,"",IF(AND('Data Bank'!$AC528&lt;100,TODAY()&gt;'Data Bank'!$AT528),1,IF('Data Bank'!$AC528=100,3,IF('Data Bank'!$AC528=0,0,2)))))</f>
        <v>2</v>
      </c>
      <c r="F308" s="178">
        <f ca="1">IF(F$1&lt;'Data Bank'!$AD528,"",IF(F$1&gt;'Data Bank'!$AT528,"",IF(AND('Data Bank'!$AC528&lt;100,TODAY()&gt;'Data Bank'!$AT528),1,IF('Data Bank'!$AC528=100,3,IF('Data Bank'!$AC528=0,0,2)))))</f>
        <v>2</v>
      </c>
      <c r="G308" s="178">
        <f ca="1">IF(G$1&lt;'Data Bank'!$AD528,"",IF(G$1&gt;'Data Bank'!$AT528,"",IF(AND('Data Bank'!$AC528&lt;100,TODAY()&gt;'Data Bank'!$AT528),1,IF('Data Bank'!$AC528=100,3,IF('Data Bank'!$AC528=0,0,2)))))</f>
        <v>2</v>
      </c>
      <c r="H308" s="178">
        <f ca="1">IF(H$1&lt;'Data Bank'!$AD528,"",IF(H$1&gt;'Data Bank'!$AT528,"",IF(AND('Data Bank'!$AC528&lt;100,TODAY()&gt;'Data Bank'!$AT528),1,IF('Data Bank'!$AC528=100,3,IF('Data Bank'!$AC528=0,0,2)))))</f>
        <v>2</v>
      </c>
      <c r="I308" s="178">
        <f ca="1">IF(I$1&lt;'Data Bank'!$AD528,"",IF(I$1&gt;'Data Bank'!$AT528,"",IF(AND('Data Bank'!$AC528&lt;100,TODAY()&gt;'Data Bank'!$AT528),1,IF('Data Bank'!$AC528=100,3,IF('Data Bank'!$AC528=0,0,2)))))</f>
        <v>2</v>
      </c>
      <c r="J308" s="177">
        <f ca="1">IF(J$1&lt;'Data Bank'!$AD528,"",IF(J$1&gt;'Data Bank'!$AT528,"",IF(AND('Data Bank'!$AC528&lt;100,TODAY()&gt;'Data Bank'!$AT528),1,IF('Data Bank'!$AC528=100,3,IF('Data Bank'!$AC528=0,0,2)))))</f>
        <v>2</v>
      </c>
      <c r="K308" s="177">
        <f ca="1">IF(K$1&lt;'Data Bank'!$AD528,"",IF(K$1&gt;'Data Bank'!$AT528,"",IF(AND('Data Bank'!$AC528&lt;100,TODAY()&gt;'Data Bank'!$AT528),1,IF('Data Bank'!$AC528=100,3,IF('Data Bank'!$AC528=0,0,2)))))</f>
        <v>2</v>
      </c>
      <c r="L308" s="177">
        <f ca="1">IF(L$1&lt;'Data Bank'!$AD528,"",IF(L$1&gt;'Data Bank'!$AT528,"",IF(AND('Data Bank'!$AC528&lt;100,TODAY()&gt;'Data Bank'!$AT528),1,IF('Data Bank'!$AC528=100,3,IF('Data Bank'!$AC528=0,0,2)))))</f>
        <v>2</v>
      </c>
      <c r="M308" s="177">
        <f ca="1">IF(M$1&lt;'Data Bank'!$AD528,"",IF(M$1&gt;'Data Bank'!$AT528,"",IF(AND('Data Bank'!$AC528&lt;100,TODAY()&gt;'Data Bank'!$AT528),1,IF('Data Bank'!$AC528=100,3,IF('Data Bank'!$AC528=0,0,2)))))</f>
        <v>2</v>
      </c>
      <c r="N308" s="177">
        <f ca="1">IF(N$1&lt;'Data Bank'!$AD528,"",IF(N$1&gt;'Data Bank'!$AT528,"",IF(AND('Data Bank'!$AC528&lt;100,TODAY()&gt;'Data Bank'!$AT528),1,IF('Data Bank'!$AC528=100,3,IF('Data Bank'!$AC528=0,0,2)))))</f>
        <v>2</v>
      </c>
      <c r="O308" s="177">
        <f ca="1">IF(O$1&lt;'Data Bank'!$AD528,"",IF(O$1&gt;'Data Bank'!$AT528,"",IF(AND('Data Bank'!$AC528&lt;100,TODAY()&gt;'Data Bank'!$AT528),1,IF('Data Bank'!$AC528=100,3,IF('Data Bank'!$AC528=0,0,2)))))</f>
        <v>2</v>
      </c>
      <c r="P308" s="177">
        <f ca="1">IF(P$1&lt;'Data Bank'!$AD528,"",IF(P$1&gt;'Data Bank'!$AT528,"",IF(AND('Data Bank'!$AC528&lt;100,TODAY()&gt;'Data Bank'!$AT528),1,IF('Data Bank'!$AC528=100,3,IF('Data Bank'!$AC528=0,0,2)))))</f>
        <v>2</v>
      </c>
      <c r="Q308" s="177">
        <f ca="1">IF(Q$1&lt;'Data Bank'!$AD528,"",IF(Q$1&gt;'Data Bank'!$AT528,"",IF(AND('Data Bank'!$AC528&lt;100,TODAY()&gt;'Data Bank'!$AT528),1,IF('Data Bank'!$AC528=100,3,IF('Data Bank'!$AC528=0,0,2)))))</f>
        <v>2</v>
      </c>
      <c r="R308" s="177">
        <f ca="1">IF(R$1&lt;'Data Bank'!$AD528,"",IF(R$1&gt;'Data Bank'!$AT528,"",IF(AND('Data Bank'!$AC528&lt;100,TODAY()&gt;'Data Bank'!$AT528),1,IF('Data Bank'!$AC528=100,3,IF('Data Bank'!$AC528=0,0,2)))))</f>
        <v>2</v>
      </c>
    </row>
    <row r="309" spans="1:18">
      <c r="A309" s="115" t="str">
        <f>'Data Bank'!E543</f>
        <v>P3</v>
      </c>
      <c r="B309" s="178">
        <f ca="1">IF(B$1&lt;'Data Bank'!$AD543,"",IF(B$1&gt;'Data Bank'!$AT543,"",IF(AND('Data Bank'!$AC543&lt;100,TODAY()&gt;'Data Bank'!$AT543),1,IF('Data Bank'!$AC543=100,3,IF('Data Bank'!$AC543=0,0,2)))))</f>
        <v>2</v>
      </c>
      <c r="C309" s="178">
        <f ca="1">IF(C$1&lt;'Data Bank'!$AD543,"",IF(C$1&gt;'Data Bank'!$AT543,"",IF(AND('Data Bank'!$AC543&lt;100,TODAY()&gt;'Data Bank'!$AT543),1,IF('Data Bank'!$AC543=100,3,IF('Data Bank'!$AC543=0,0,2)))))</f>
        <v>2</v>
      </c>
      <c r="D309" s="178">
        <f ca="1">IF(D$1&lt;'Data Bank'!$AD543,"",IF(D$1&gt;'Data Bank'!$AT543,"",IF(AND('Data Bank'!$AC543&lt;100,TODAY()&gt;'Data Bank'!$AT543),1,IF('Data Bank'!$AC543=100,3,IF('Data Bank'!$AC543=0,0,2)))))</f>
        <v>2</v>
      </c>
      <c r="E309" s="178">
        <f ca="1">IF(E$1&lt;'Data Bank'!$AD543,"",IF(E$1&gt;'Data Bank'!$AT543,"",IF(AND('Data Bank'!$AC543&lt;100,TODAY()&gt;'Data Bank'!$AT543),1,IF('Data Bank'!$AC543=100,3,IF('Data Bank'!$AC543=0,0,2)))))</f>
        <v>2</v>
      </c>
      <c r="F309" s="178">
        <f ca="1">IF(F$1&lt;'Data Bank'!$AD543,"",IF(F$1&gt;'Data Bank'!$AT543,"",IF(AND('Data Bank'!$AC543&lt;100,TODAY()&gt;'Data Bank'!$AT543),1,IF('Data Bank'!$AC543=100,3,IF('Data Bank'!$AC543=0,0,2)))))</f>
        <v>2</v>
      </c>
      <c r="G309" s="178">
        <f ca="1">IF(G$1&lt;'Data Bank'!$AD543,"",IF(G$1&gt;'Data Bank'!$AT543,"",IF(AND('Data Bank'!$AC543&lt;100,TODAY()&gt;'Data Bank'!$AT543),1,IF('Data Bank'!$AC543=100,3,IF('Data Bank'!$AC543=0,0,2)))))</f>
        <v>2</v>
      </c>
      <c r="H309" s="178">
        <f ca="1">IF(H$1&lt;'Data Bank'!$AD543,"",IF(H$1&gt;'Data Bank'!$AT543,"",IF(AND('Data Bank'!$AC543&lt;100,TODAY()&gt;'Data Bank'!$AT543),1,IF('Data Bank'!$AC543=100,3,IF('Data Bank'!$AC543=0,0,2)))))</f>
        <v>2</v>
      </c>
      <c r="I309" s="178">
        <f ca="1">IF(I$1&lt;'Data Bank'!$AD543,"",IF(I$1&gt;'Data Bank'!$AT543,"",IF(AND('Data Bank'!$AC543&lt;100,TODAY()&gt;'Data Bank'!$AT543),1,IF('Data Bank'!$AC543=100,3,IF('Data Bank'!$AC543=0,0,2)))))</f>
        <v>2</v>
      </c>
      <c r="J309" s="177">
        <f ca="1">IF(J$1&lt;'Data Bank'!$AD543,"",IF(J$1&gt;'Data Bank'!$AT543,"",IF(AND('Data Bank'!$AC543&lt;100,TODAY()&gt;'Data Bank'!$AT543),1,IF('Data Bank'!$AC543=100,3,IF('Data Bank'!$AC543=0,0,2)))))</f>
        <v>2</v>
      </c>
      <c r="K309" s="177">
        <f ca="1">IF(K$1&lt;'Data Bank'!$AD543,"",IF(K$1&gt;'Data Bank'!$AT543,"",IF(AND('Data Bank'!$AC543&lt;100,TODAY()&gt;'Data Bank'!$AT543),1,IF('Data Bank'!$AC543=100,3,IF('Data Bank'!$AC543=0,0,2)))))</f>
        <v>2</v>
      </c>
      <c r="L309" s="177">
        <f ca="1">IF(L$1&lt;'Data Bank'!$AD543,"",IF(L$1&gt;'Data Bank'!$AT543,"",IF(AND('Data Bank'!$AC543&lt;100,TODAY()&gt;'Data Bank'!$AT543),1,IF('Data Bank'!$AC543=100,3,IF('Data Bank'!$AC543=0,0,2)))))</f>
        <v>2</v>
      </c>
      <c r="M309" s="177">
        <f ca="1">IF(M$1&lt;'Data Bank'!$AD543,"",IF(M$1&gt;'Data Bank'!$AT543,"",IF(AND('Data Bank'!$AC543&lt;100,TODAY()&gt;'Data Bank'!$AT543),1,IF('Data Bank'!$AC543=100,3,IF('Data Bank'!$AC543=0,0,2)))))</f>
        <v>2</v>
      </c>
      <c r="N309" s="177">
        <f ca="1">IF(N$1&lt;'Data Bank'!$AD543,"",IF(N$1&gt;'Data Bank'!$AT543,"",IF(AND('Data Bank'!$AC543&lt;100,TODAY()&gt;'Data Bank'!$AT543),1,IF('Data Bank'!$AC543=100,3,IF('Data Bank'!$AC543=0,0,2)))))</f>
        <v>2</v>
      </c>
      <c r="O309" s="177">
        <f ca="1">IF(O$1&lt;'Data Bank'!$AD543,"",IF(O$1&gt;'Data Bank'!$AT543,"",IF(AND('Data Bank'!$AC543&lt;100,TODAY()&gt;'Data Bank'!$AT543),1,IF('Data Bank'!$AC543=100,3,IF('Data Bank'!$AC543=0,0,2)))))</f>
        <v>2</v>
      </c>
      <c r="P309" s="177">
        <f ca="1">IF(P$1&lt;'Data Bank'!$AD543,"",IF(P$1&gt;'Data Bank'!$AT543,"",IF(AND('Data Bank'!$AC543&lt;100,TODAY()&gt;'Data Bank'!$AT543),1,IF('Data Bank'!$AC543=100,3,IF('Data Bank'!$AC543=0,0,2)))))</f>
        <v>2</v>
      </c>
      <c r="Q309" s="177">
        <f ca="1">IF(Q$1&lt;'Data Bank'!$AD543,"",IF(Q$1&gt;'Data Bank'!$AT543,"",IF(AND('Data Bank'!$AC543&lt;100,TODAY()&gt;'Data Bank'!$AT543),1,IF('Data Bank'!$AC543=100,3,IF('Data Bank'!$AC543=0,0,2)))))</f>
        <v>2</v>
      </c>
      <c r="R309" s="177">
        <f ca="1">IF(R$1&lt;'Data Bank'!$AD543,"",IF(R$1&gt;'Data Bank'!$AT543,"",IF(AND('Data Bank'!$AC543&lt;100,TODAY()&gt;'Data Bank'!$AT543),1,IF('Data Bank'!$AC543=100,3,IF('Data Bank'!$AC543=0,0,2)))))</f>
        <v>2</v>
      </c>
    </row>
    <row r="310" spans="1:18">
      <c r="A310" s="115" t="str">
        <f>'Data Bank'!E548</f>
        <v>P5</v>
      </c>
      <c r="B310" s="178">
        <f ca="1">IF(B$1&lt;'Data Bank'!$AD548,"",IF(B$1&gt;'Data Bank'!$AT548,"",IF(AND('Data Bank'!$AC548&lt;100,TODAY()&gt;'Data Bank'!$AT548),1,IF('Data Bank'!$AC548=100,3,IF('Data Bank'!$AC548=0,0,2)))))</f>
        <v>0</v>
      </c>
      <c r="C310" s="178">
        <f ca="1">IF(C$1&lt;'Data Bank'!$AD548,"",IF(C$1&gt;'Data Bank'!$AT548,"",IF(AND('Data Bank'!$AC548&lt;100,TODAY()&gt;'Data Bank'!$AT548),1,IF('Data Bank'!$AC548=100,3,IF('Data Bank'!$AC548=0,0,2)))))</f>
        <v>0</v>
      </c>
      <c r="D310" s="178">
        <f ca="1">IF(D$1&lt;'Data Bank'!$AD548,"",IF(D$1&gt;'Data Bank'!$AT548,"",IF(AND('Data Bank'!$AC548&lt;100,TODAY()&gt;'Data Bank'!$AT548),1,IF('Data Bank'!$AC548=100,3,IF('Data Bank'!$AC548=0,0,2)))))</f>
        <v>0</v>
      </c>
      <c r="E310" s="178">
        <f ca="1">IF(E$1&lt;'Data Bank'!$AD548,"",IF(E$1&gt;'Data Bank'!$AT548,"",IF(AND('Data Bank'!$AC548&lt;100,TODAY()&gt;'Data Bank'!$AT548),1,IF('Data Bank'!$AC548=100,3,IF('Data Bank'!$AC548=0,0,2)))))</f>
        <v>0</v>
      </c>
      <c r="F310" s="178">
        <f ca="1">IF(F$1&lt;'Data Bank'!$AD548,"",IF(F$1&gt;'Data Bank'!$AT548,"",IF(AND('Data Bank'!$AC548&lt;100,TODAY()&gt;'Data Bank'!$AT548),1,IF('Data Bank'!$AC548=100,3,IF('Data Bank'!$AC548=0,0,2)))))</f>
        <v>0</v>
      </c>
      <c r="G310" s="178">
        <f ca="1">IF(G$1&lt;'Data Bank'!$AD548,"",IF(G$1&gt;'Data Bank'!$AT548,"",IF(AND('Data Bank'!$AC548&lt;100,TODAY()&gt;'Data Bank'!$AT548),1,IF('Data Bank'!$AC548=100,3,IF('Data Bank'!$AC548=0,0,2)))))</f>
        <v>0</v>
      </c>
      <c r="H310" s="178">
        <f ca="1">IF(H$1&lt;'Data Bank'!$AD548,"",IF(H$1&gt;'Data Bank'!$AT548,"",IF(AND('Data Bank'!$AC548&lt;100,TODAY()&gt;'Data Bank'!$AT548),1,IF('Data Bank'!$AC548=100,3,IF('Data Bank'!$AC548=0,0,2)))))</f>
        <v>0</v>
      </c>
      <c r="I310" s="178">
        <f ca="1">IF(I$1&lt;'Data Bank'!$AD548,"",IF(I$1&gt;'Data Bank'!$AT548,"",IF(AND('Data Bank'!$AC548&lt;100,TODAY()&gt;'Data Bank'!$AT548),1,IF('Data Bank'!$AC548=100,3,IF('Data Bank'!$AC548=0,0,2)))))</f>
        <v>0</v>
      </c>
      <c r="J310" s="177" t="str">
        <f ca="1">IF(J$1&lt;'Data Bank'!$AD548,"",IF(J$1&gt;'Data Bank'!$AT548,"",IF(AND('Data Bank'!$AC548&lt;100,TODAY()&gt;'Data Bank'!$AT548),1,IF('Data Bank'!$AC548=100,3,IF('Data Bank'!$AC548=0,0,2)))))</f>
        <v/>
      </c>
      <c r="K310" s="177" t="str">
        <f ca="1">IF(K$1&lt;'Data Bank'!$AD548,"",IF(K$1&gt;'Data Bank'!$AT548,"",IF(AND('Data Bank'!$AC548&lt;100,TODAY()&gt;'Data Bank'!$AT548),1,IF('Data Bank'!$AC548=100,3,IF('Data Bank'!$AC548=0,0,2)))))</f>
        <v/>
      </c>
      <c r="L310" s="177" t="str">
        <f ca="1">IF(L$1&lt;'Data Bank'!$AD548,"",IF(L$1&gt;'Data Bank'!$AT548,"",IF(AND('Data Bank'!$AC548&lt;100,TODAY()&gt;'Data Bank'!$AT548),1,IF('Data Bank'!$AC548=100,3,IF('Data Bank'!$AC548=0,0,2)))))</f>
        <v/>
      </c>
      <c r="M310" s="177" t="str">
        <f ca="1">IF(M$1&lt;'Data Bank'!$AD548,"",IF(M$1&gt;'Data Bank'!$AT548,"",IF(AND('Data Bank'!$AC548&lt;100,TODAY()&gt;'Data Bank'!$AT548),1,IF('Data Bank'!$AC548=100,3,IF('Data Bank'!$AC548=0,0,2)))))</f>
        <v/>
      </c>
      <c r="N310" s="177" t="str">
        <f ca="1">IF(N$1&lt;'Data Bank'!$AD548,"",IF(N$1&gt;'Data Bank'!$AT548,"",IF(AND('Data Bank'!$AC548&lt;100,TODAY()&gt;'Data Bank'!$AT548),1,IF('Data Bank'!$AC548=100,3,IF('Data Bank'!$AC548=0,0,2)))))</f>
        <v/>
      </c>
      <c r="O310" s="177" t="str">
        <f ca="1">IF(O$1&lt;'Data Bank'!$AD548,"",IF(O$1&gt;'Data Bank'!$AT548,"",IF(AND('Data Bank'!$AC548&lt;100,TODAY()&gt;'Data Bank'!$AT548),1,IF('Data Bank'!$AC548=100,3,IF('Data Bank'!$AC548=0,0,2)))))</f>
        <v/>
      </c>
      <c r="P310" s="177" t="str">
        <f ca="1">IF(P$1&lt;'Data Bank'!$AD548,"",IF(P$1&gt;'Data Bank'!$AT548,"",IF(AND('Data Bank'!$AC548&lt;100,TODAY()&gt;'Data Bank'!$AT548),1,IF('Data Bank'!$AC548=100,3,IF('Data Bank'!$AC548=0,0,2)))))</f>
        <v/>
      </c>
      <c r="Q310" s="177" t="str">
        <f ca="1">IF(Q$1&lt;'Data Bank'!$AD548,"",IF(Q$1&gt;'Data Bank'!$AT548,"",IF(AND('Data Bank'!$AC548&lt;100,TODAY()&gt;'Data Bank'!$AT548),1,IF('Data Bank'!$AC548=100,3,IF('Data Bank'!$AC548=0,0,2)))))</f>
        <v/>
      </c>
      <c r="R310" s="177" t="str">
        <f ca="1">IF(R$1&lt;'Data Bank'!$AD548,"",IF(R$1&gt;'Data Bank'!$AT548,"",IF(AND('Data Bank'!$AC548&lt;100,TODAY()&gt;'Data Bank'!$AT548),1,IF('Data Bank'!$AC548=100,3,IF('Data Bank'!$AC548=0,0,2)))))</f>
        <v/>
      </c>
    </row>
    <row r="311" spans="1:18">
      <c r="A311" s="115" t="str">
        <f>'Data Bank'!E563</f>
        <v>Gulshan e Anwar T.Buried</v>
      </c>
      <c r="B311" s="178">
        <f ca="1">IF(B$1&lt;'Data Bank'!$AD563,"",IF(B$1&gt;'Data Bank'!$AT563,"",IF(AND('Data Bank'!$AC563&lt;100,TODAY()&gt;'Data Bank'!$AT563),1,IF('Data Bank'!$AC563=100,3,IF('Data Bank'!$AC563=0,0,2)))))</f>
        <v>2</v>
      </c>
      <c r="C311" s="178">
        <f ca="1">IF(C$1&lt;'Data Bank'!$AD563,"",IF(C$1&gt;'Data Bank'!$AT563,"",IF(AND('Data Bank'!$AC563&lt;100,TODAY()&gt;'Data Bank'!$AT563),1,IF('Data Bank'!$AC563=100,3,IF('Data Bank'!$AC563=0,0,2)))))</f>
        <v>2</v>
      </c>
      <c r="D311" s="178">
        <f ca="1">IF(D$1&lt;'Data Bank'!$AD563,"",IF(D$1&gt;'Data Bank'!$AT563,"",IF(AND('Data Bank'!$AC563&lt;100,TODAY()&gt;'Data Bank'!$AT563),1,IF('Data Bank'!$AC563=100,3,IF('Data Bank'!$AC563=0,0,2)))))</f>
        <v>2</v>
      </c>
      <c r="E311" s="178">
        <f ca="1">IF(E$1&lt;'Data Bank'!$AD563,"",IF(E$1&gt;'Data Bank'!$AT563,"",IF(AND('Data Bank'!$AC563&lt;100,TODAY()&gt;'Data Bank'!$AT563),1,IF('Data Bank'!$AC563=100,3,IF('Data Bank'!$AC563=0,0,2)))))</f>
        <v>2</v>
      </c>
      <c r="F311" s="178">
        <f ca="1">IF(F$1&lt;'Data Bank'!$AD563,"",IF(F$1&gt;'Data Bank'!$AT563,"",IF(AND('Data Bank'!$AC563&lt;100,TODAY()&gt;'Data Bank'!$AT563),1,IF('Data Bank'!$AC563=100,3,IF('Data Bank'!$AC563=0,0,2)))))</f>
        <v>2</v>
      </c>
      <c r="G311" s="178">
        <f ca="1">IF(G$1&lt;'Data Bank'!$AD563,"",IF(G$1&gt;'Data Bank'!$AT563,"",IF(AND('Data Bank'!$AC563&lt;100,TODAY()&gt;'Data Bank'!$AT563),1,IF('Data Bank'!$AC563=100,3,IF('Data Bank'!$AC563=0,0,2)))))</f>
        <v>2</v>
      </c>
      <c r="H311" s="178">
        <f ca="1">IF(H$1&lt;'Data Bank'!$AD563,"",IF(H$1&gt;'Data Bank'!$AT563,"",IF(AND('Data Bank'!$AC563&lt;100,TODAY()&gt;'Data Bank'!$AT563),1,IF('Data Bank'!$AC563=100,3,IF('Data Bank'!$AC563=0,0,2)))))</f>
        <v>2</v>
      </c>
      <c r="I311" s="178">
        <f ca="1">IF(I$1&lt;'Data Bank'!$AD563,"",IF(I$1&gt;'Data Bank'!$AT563,"",IF(AND('Data Bank'!$AC563&lt;100,TODAY()&gt;'Data Bank'!$AT563),1,IF('Data Bank'!$AC563=100,3,IF('Data Bank'!$AC563=0,0,2)))))</f>
        <v>2</v>
      </c>
      <c r="J311" s="177">
        <f ca="1">IF(J$1&lt;'Data Bank'!$AD563,"",IF(J$1&gt;'Data Bank'!$AT563,"",IF(AND('Data Bank'!$AC563&lt;100,TODAY()&gt;'Data Bank'!$AT563),1,IF('Data Bank'!$AC563=100,3,IF('Data Bank'!$AC563=0,0,2)))))</f>
        <v>2</v>
      </c>
      <c r="K311" s="177">
        <f ca="1">IF(K$1&lt;'Data Bank'!$AD563,"",IF(K$1&gt;'Data Bank'!$AT563,"",IF(AND('Data Bank'!$AC563&lt;100,TODAY()&gt;'Data Bank'!$AT563),1,IF('Data Bank'!$AC563=100,3,IF('Data Bank'!$AC563=0,0,2)))))</f>
        <v>2</v>
      </c>
      <c r="L311" s="177">
        <f ca="1">IF(L$1&lt;'Data Bank'!$AD563,"",IF(L$1&gt;'Data Bank'!$AT563,"",IF(AND('Data Bank'!$AC563&lt;100,TODAY()&gt;'Data Bank'!$AT563),1,IF('Data Bank'!$AC563=100,3,IF('Data Bank'!$AC563=0,0,2)))))</f>
        <v>2</v>
      </c>
      <c r="M311" s="177">
        <f ca="1">IF(M$1&lt;'Data Bank'!$AD563,"",IF(M$1&gt;'Data Bank'!$AT563,"",IF(AND('Data Bank'!$AC563&lt;100,TODAY()&gt;'Data Bank'!$AT563),1,IF('Data Bank'!$AC563=100,3,IF('Data Bank'!$AC563=0,0,2)))))</f>
        <v>2</v>
      </c>
      <c r="N311" s="177">
        <f ca="1">IF(N$1&lt;'Data Bank'!$AD563,"",IF(N$1&gt;'Data Bank'!$AT563,"",IF(AND('Data Bank'!$AC563&lt;100,TODAY()&gt;'Data Bank'!$AT563),1,IF('Data Bank'!$AC563=100,3,IF('Data Bank'!$AC563=0,0,2)))))</f>
        <v>2</v>
      </c>
      <c r="O311" s="177">
        <f ca="1">IF(O$1&lt;'Data Bank'!$AD563,"",IF(O$1&gt;'Data Bank'!$AT563,"",IF(AND('Data Bank'!$AC563&lt;100,TODAY()&gt;'Data Bank'!$AT563),1,IF('Data Bank'!$AC563=100,3,IF('Data Bank'!$AC563=0,0,2)))))</f>
        <v>2</v>
      </c>
      <c r="P311" s="177">
        <f ca="1">IF(P$1&lt;'Data Bank'!$AD563,"",IF(P$1&gt;'Data Bank'!$AT563,"",IF(AND('Data Bank'!$AC563&lt;100,TODAY()&gt;'Data Bank'!$AT563),1,IF('Data Bank'!$AC563=100,3,IF('Data Bank'!$AC563=0,0,2)))))</f>
        <v>2</v>
      </c>
      <c r="Q311" s="177">
        <f ca="1">IF(Q$1&lt;'Data Bank'!$AD563,"",IF(Q$1&gt;'Data Bank'!$AT563,"",IF(AND('Data Bank'!$AC563&lt;100,TODAY()&gt;'Data Bank'!$AT563),1,IF('Data Bank'!$AC563=100,3,IF('Data Bank'!$AC563=0,0,2)))))</f>
        <v>2</v>
      </c>
      <c r="R311" s="177">
        <f ca="1">IF(R$1&lt;'Data Bank'!$AD563,"",IF(R$1&gt;'Data Bank'!$AT563,"",IF(AND('Data Bank'!$AC563&lt;100,TODAY()&gt;'Data Bank'!$AT563),1,IF('Data Bank'!$AC563=100,3,IF('Data Bank'!$AC563=0,0,2)))))</f>
        <v>2</v>
      </c>
    </row>
    <row r="312" spans="1:18">
      <c r="A312" s="115" t="str">
        <f>'Data Bank'!E572</f>
        <v>Gulshanabad P03</v>
      </c>
      <c r="B312" s="178">
        <f ca="1">IF(B$1&lt;'Data Bank'!$AD572,"",IF(B$1&gt;'Data Bank'!$AT572,"",IF(AND('Data Bank'!$AC572&lt;100,TODAY()&gt;'Data Bank'!$AT572),1,IF('Data Bank'!$AC572=100,3,IF('Data Bank'!$AC572=0,0,2)))))</f>
        <v>0</v>
      </c>
      <c r="C312" s="178">
        <f ca="1">IF(C$1&lt;'Data Bank'!$AD572,"",IF(C$1&gt;'Data Bank'!$AT572,"",IF(AND('Data Bank'!$AC572&lt;100,TODAY()&gt;'Data Bank'!$AT572),1,IF('Data Bank'!$AC572=100,3,IF('Data Bank'!$AC572=0,0,2)))))</f>
        <v>0</v>
      </c>
      <c r="D312" s="178">
        <f ca="1">IF(D$1&lt;'Data Bank'!$AD572,"",IF(D$1&gt;'Data Bank'!$AT572,"",IF(AND('Data Bank'!$AC572&lt;100,TODAY()&gt;'Data Bank'!$AT572),1,IF('Data Bank'!$AC572=100,3,IF('Data Bank'!$AC572=0,0,2)))))</f>
        <v>0</v>
      </c>
      <c r="E312" s="178">
        <f ca="1">IF(E$1&lt;'Data Bank'!$AD572,"",IF(E$1&gt;'Data Bank'!$AT572,"",IF(AND('Data Bank'!$AC572&lt;100,TODAY()&gt;'Data Bank'!$AT572),1,IF('Data Bank'!$AC572=100,3,IF('Data Bank'!$AC572=0,0,2)))))</f>
        <v>0</v>
      </c>
      <c r="F312" s="178">
        <f ca="1">IF(F$1&lt;'Data Bank'!$AD572,"",IF(F$1&gt;'Data Bank'!$AT572,"",IF(AND('Data Bank'!$AC572&lt;100,TODAY()&gt;'Data Bank'!$AT572),1,IF('Data Bank'!$AC572=100,3,IF('Data Bank'!$AC572=0,0,2)))))</f>
        <v>0</v>
      </c>
      <c r="G312" s="178">
        <f ca="1">IF(G$1&lt;'Data Bank'!$AD572,"",IF(G$1&gt;'Data Bank'!$AT572,"",IF(AND('Data Bank'!$AC572&lt;100,TODAY()&gt;'Data Bank'!$AT572),1,IF('Data Bank'!$AC572=100,3,IF('Data Bank'!$AC572=0,0,2)))))</f>
        <v>0</v>
      </c>
      <c r="H312" s="178">
        <f ca="1">IF(H$1&lt;'Data Bank'!$AD572,"",IF(H$1&gt;'Data Bank'!$AT572,"",IF(AND('Data Bank'!$AC572&lt;100,TODAY()&gt;'Data Bank'!$AT572),1,IF('Data Bank'!$AC572=100,3,IF('Data Bank'!$AC572=0,0,2)))))</f>
        <v>0</v>
      </c>
      <c r="I312" s="178">
        <f ca="1">IF(I$1&lt;'Data Bank'!$AD572,"",IF(I$1&gt;'Data Bank'!$AT572,"",IF(AND('Data Bank'!$AC572&lt;100,TODAY()&gt;'Data Bank'!$AT572),1,IF('Data Bank'!$AC572=100,3,IF('Data Bank'!$AC572=0,0,2)))))</f>
        <v>0</v>
      </c>
      <c r="J312" s="177">
        <f ca="1">IF(J$1&lt;'Data Bank'!$AD572,"",IF(J$1&gt;'Data Bank'!$AT572,"",IF(AND('Data Bank'!$AC572&lt;100,TODAY()&gt;'Data Bank'!$AT572),1,IF('Data Bank'!$AC572=100,3,IF('Data Bank'!$AC572=0,0,2)))))</f>
        <v>0</v>
      </c>
      <c r="K312" s="177">
        <f ca="1">IF(K$1&lt;'Data Bank'!$AD572,"",IF(K$1&gt;'Data Bank'!$AT572,"",IF(AND('Data Bank'!$AC572&lt;100,TODAY()&gt;'Data Bank'!$AT572),1,IF('Data Bank'!$AC572=100,3,IF('Data Bank'!$AC572=0,0,2)))))</f>
        <v>0</v>
      </c>
      <c r="L312" s="177">
        <f ca="1">IF(L$1&lt;'Data Bank'!$AD572,"",IF(L$1&gt;'Data Bank'!$AT572,"",IF(AND('Data Bank'!$AC572&lt;100,TODAY()&gt;'Data Bank'!$AT572),1,IF('Data Bank'!$AC572=100,3,IF('Data Bank'!$AC572=0,0,2)))))</f>
        <v>0</v>
      </c>
      <c r="M312" s="177">
        <f ca="1">IF(M$1&lt;'Data Bank'!$AD572,"",IF(M$1&gt;'Data Bank'!$AT572,"",IF(AND('Data Bank'!$AC572&lt;100,TODAY()&gt;'Data Bank'!$AT572),1,IF('Data Bank'!$AC572=100,3,IF('Data Bank'!$AC572=0,0,2)))))</f>
        <v>0</v>
      </c>
      <c r="N312" s="177">
        <f ca="1">IF(N$1&lt;'Data Bank'!$AD572,"",IF(N$1&gt;'Data Bank'!$AT572,"",IF(AND('Data Bank'!$AC572&lt;100,TODAY()&gt;'Data Bank'!$AT572),1,IF('Data Bank'!$AC572=100,3,IF('Data Bank'!$AC572=0,0,2)))))</f>
        <v>0</v>
      </c>
      <c r="O312" s="177">
        <f ca="1">IF(O$1&lt;'Data Bank'!$AD572,"",IF(O$1&gt;'Data Bank'!$AT572,"",IF(AND('Data Bank'!$AC572&lt;100,TODAY()&gt;'Data Bank'!$AT572),1,IF('Data Bank'!$AC572=100,3,IF('Data Bank'!$AC572=0,0,2)))))</f>
        <v>0</v>
      </c>
      <c r="P312" s="177">
        <f ca="1">IF(P$1&lt;'Data Bank'!$AD572,"",IF(P$1&gt;'Data Bank'!$AT572,"",IF(AND('Data Bank'!$AC572&lt;100,TODAY()&gt;'Data Bank'!$AT572),1,IF('Data Bank'!$AC572=100,3,IF('Data Bank'!$AC572=0,0,2)))))</f>
        <v>0</v>
      </c>
      <c r="Q312" s="177">
        <f ca="1">IF(Q$1&lt;'Data Bank'!$AD572,"",IF(Q$1&gt;'Data Bank'!$AT572,"",IF(AND('Data Bank'!$AC572&lt;100,TODAY()&gt;'Data Bank'!$AT572),1,IF('Data Bank'!$AC572=100,3,IF('Data Bank'!$AC572=0,0,2)))))</f>
        <v>0</v>
      </c>
      <c r="R312" s="177">
        <f ca="1">IF(R$1&lt;'Data Bank'!$AD572,"",IF(R$1&gt;'Data Bank'!$AT572,"",IF(AND('Data Bank'!$AC572&lt;100,TODAY()&gt;'Data Bank'!$AT572),1,IF('Data Bank'!$AC572=100,3,IF('Data Bank'!$AC572=0,0,2)))))</f>
        <v>0</v>
      </c>
    </row>
    <row r="313" spans="1:18">
      <c r="A313" s="115" t="str">
        <f>'Data Bank'!E584</f>
        <v>Habib Colony</v>
      </c>
      <c r="B313" s="178">
        <f ca="1">IF(B$1&lt;'Data Bank'!$AD584,"",IF(B$1&gt;'Data Bank'!$AT584,"",IF(AND('Data Bank'!$AC584&lt;100,TODAY()&gt;'Data Bank'!$AT584),1,IF('Data Bank'!$AC584=100,3,IF('Data Bank'!$AC584=0,0,2)))))</f>
        <v>2</v>
      </c>
      <c r="C313" s="178">
        <f ca="1">IF(C$1&lt;'Data Bank'!$AD584,"",IF(C$1&gt;'Data Bank'!$AT584,"",IF(AND('Data Bank'!$AC584&lt;100,TODAY()&gt;'Data Bank'!$AT584),1,IF('Data Bank'!$AC584=100,3,IF('Data Bank'!$AC584=0,0,2)))))</f>
        <v>2</v>
      </c>
      <c r="D313" s="178">
        <f ca="1">IF(D$1&lt;'Data Bank'!$AD584,"",IF(D$1&gt;'Data Bank'!$AT584,"",IF(AND('Data Bank'!$AC584&lt;100,TODAY()&gt;'Data Bank'!$AT584),1,IF('Data Bank'!$AC584=100,3,IF('Data Bank'!$AC584=0,0,2)))))</f>
        <v>2</v>
      </c>
      <c r="E313" s="178">
        <f ca="1">IF(E$1&lt;'Data Bank'!$AD584,"",IF(E$1&gt;'Data Bank'!$AT584,"",IF(AND('Data Bank'!$AC584&lt;100,TODAY()&gt;'Data Bank'!$AT584),1,IF('Data Bank'!$AC584=100,3,IF('Data Bank'!$AC584=0,0,2)))))</f>
        <v>2</v>
      </c>
      <c r="F313" s="178">
        <f ca="1">IF(F$1&lt;'Data Bank'!$AD584,"",IF(F$1&gt;'Data Bank'!$AT584,"",IF(AND('Data Bank'!$AC584&lt;100,TODAY()&gt;'Data Bank'!$AT584),1,IF('Data Bank'!$AC584=100,3,IF('Data Bank'!$AC584=0,0,2)))))</f>
        <v>2</v>
      </c>
      <c r="G313" s="178">
        <f ca="1">IF(G$1&lt;'Data Bank'!$AD584,"",IF(G$1&gt;'Data Bank'!$AT584,"",IF(AND('Data Bank'!$AC584&lt;100,TODAY()&gt;'Data Bank'!$AT584),1,IF('Data Bank'!$AC584=100,3,IF('Data Bank'!$AC584=0,0,2)))))</f>
        <v>2</v>
      </c>
      <c r="H313" s="178">
        <f ca="1">IF(H$1&lt;'Data Bank'!$AD584,"",IF(H$1&gt;'Data Bank'!$AT584,"",IF(AND('Data Bank'!$AC584&lt;100,TODAY()&gt;'Data Bank'!$AT584),1,IF('Data Bank'!$AC584=100,3,IF('Data Bank'!$AC584=0,0,2)))))</f>
        <v>2</v>
      </c>
      <c r="I313" s="178">
        <f ca="1">IF(I$1&lt;'Data Bank'!$AD584,"",IF(I$1&gt;'Data Bank'!$AT584,"",IF(AND('Data Bank'!$AC584&lt;100,TODAY()&gt;'Data Bank'!$AT584),1,IF('Data Bank'!$AC584=100,3,IF('Data Bank'!$AC584=0,0,2)))))</f>
        <v>2</v>
      </c>
      <c r="J313" s="177">
        <f ca="1">IF(J$1&lt;'Data Bank'!$AD584,"",IF(J$1&gt;'Data Bank'!$AT584,"",IF(AND('Data Bank'!$AC584&lt;100,TODAY()&gt;'Data Bank'!$AT584),1,IF('Data Bank'!$AC584=100,3,IF('Data Bank'!$AC584=0,0,2)))))</f>
        <v>2</v>
      </c>
      <c r="K313" s="177">
        <f ca="1">IF(K$1&lt;'Data Bank'!$AD584,"",IF(K$1&gt;'Data Bank'!$AT584,"",IF(AND('Data Bank'!$AC584&lt;100,TODAY()&gt;'Data Bank'!$AT584),1,IF('Data Bank'!$AC584=100,3,IF('Data Bank'!$AC584=0,0,2)))))</f>
        <v>2</v>
      </c>
      <c r="L313" s="177">
        <f ca="1">IF(L$1&lt;'Data Bank'!$AD584,"",IF(L$1&gt;'Data Bank'!$AT584,"",IF(AND('Data Bank'!$AC584&lt;100,TODAY()&gt;'Data Bank'!$AT584),1,IF('Data Bank'!$AC584=100,3,IF('Data Bank'!$AC584=0,0,2)))))</f>
        <v>2</v>
      </c>
      <c r="M313" s="177">
        <f ca="1">IF(M$1&lt;'Data Bank'!$AD584,"",IF(M$1&gt;'Data Bank'!$AT584,"",IF(AND('Data Bank'!$AC584&lt;100,TODAY()&gt;'Data Bank'!$AT584),1,IF('Data Bank'!$AC584=100,3,IF('Data Bank'!$AC584=0,0,2)))))</f>
        <v>2</v>
      </c>
      <c r="N313" s="177">
        <f ca="1">IF(N$1&lt;'Data Bank'!$AD584,"",IF(N$1&gt;'Data Bank'!$AT584,"",IF(AND('Data Bank'!$AC584&lt;100,TODAY()&gt;'Data Bank'!$AT584),1,IF('Data Bank'!$AC584=100,3,IF('Data Bank'!$AC584=0,0,2)))))</f>
        <v>2</v>
      </c>
      <c r="O313" s="177">
        <f ca="1">IF(O$1&lt;'Data Bank'!$AD584,"",IF(O$1&gt;'Data Bank'!$AT584,"",IF(AND('Data Bank'!$AC584&lt;100,TODAY()&gt;'Data Bank'!$AT584),1,IF('Data Bank'!$AC584=100,3,IF('Data Bank'!$AC584=0,0,2)))))</f>
        <v>2</v>
      </c>
      <c r="P313" s="177">
        <f ca="1">IF(P$1&lt;'Data Bank'!$AD584,"",IF(P$1&gt;'Data Bank'!$AT584,"",IF(AND('Data Bank'!$AC584&lt;100,TODAY()&gt;'Data Bank'!$AT584),1,IF('Data Bank'!$AC584=100,3,IF('Data Bank'!$AC584=0,0,2)))))</f>
        <v>2</v>
      </c>
      <c r="Q313" s="177">
        <f ca="1">IF(Q$1&lt;'Data Bank'!$AD584,"",IF(Q$1&gt;'Data Bank'!$AT584,"",IF(AND('Data Bank'!$AC584&lt;100,TODAY()&gt;'Data Bank'!$AT584),1,IF('Data Bank'!$AC584=100,3,IF('Data Bank'!$AC584=0,0,2)))))</f>
        <v>2</v>
      </c>
      <c r="R313" s="177">
        <f ca="1">IF(R$1&lt;'Data Bank'!$AD584,"",IF(R$1&gt;'Data Bank'!$AT584,"",IF(AND('Data Bank'!$AC584&lt;100,TODAY()&gt;'Data Bank'!$AT584),1,IF('Data Bank'!$AC584=100,3,IF('Data Bank'!$AC584=0,0,2)))))</f>
        <v>2</v>
      </c>
    </row>
    <row r="314" spans="1:18">
      <c r="A314" s="115" t="str">
        <f>'Data Bank'!E586</f>
        <v>Habibpura</v>
      </c>
      <c r="B314" s="178">
        <f ca="1">IF(B$1&lt;'Data Bank'!$AD586,"",IF(B$1&gt;'Data Bank'!$AT586,"",IF(AND('Data Bank'!$AC586&lt;100,TODAY()&gt;'Data Bank'!$AT586),1,IF('Data Bank'!$AC586=100,3,IF('Data Bank'!$AC586=0,0,2)))))</f>
        <v>1</v>
      </c>
      <c r="C314" s="178" t="str">
        <f ca="1">IF(C$1&lt;'Data Bank'!$AD586,"",IF(C$1&gt;'Data Bank'!$AT586,"",IF(AND('Data Bank'!$AC586&lt;100,TODAY()&gt;'Data Bank'!$AT586),1,IF('Data Bank'!$AC586=100,3,IF('Data Bank'!$AC586=0,0,2)))))</f>
        <v/>
      </c>
      <c r="D314" s="178" t="str">
        <f ca="1">IF(D$1&lt;'Data Bank'!$AD586,"",IF(D$1&gt;'Data Bank'!$AT586,"",IF(AND('Data Bank'!$AC586&lt;100,TODAY()&gt;'Data Bank'!$AT586),1,IF('Data Bank'!$AC586=100,3,IF('Data Bank'!$AC586=0,0,2)))))</f>
        <v/>
      </c>
      <c r="E314" s="178" t="str">
        <f ca="1">IF(E$1&lt;'Data Bank'!$AD586,"",IF(E$1&gt;'Data Bank'!$AT586,"",IF(AND('Data Bank'!$AC586&lt;100,TODAY()&gt;'Data Bank'!$AT586),1,IF('Data Bank'!$AC586=100,3,IF('Data Bank'!$AC586=0,0,2)))))</f>
        <v/>
      </c>
      <c r="F314" s="178" t="str">
        <f ca="1">IF(F$1&lt;'Data Bank'!$AD586,"",IF(F$1&gt;'Data Bank'!$AT586,"",IF(AND('Data Bank'!$AC586&lt;100,TODAY()&gt;'Data Bank'!$AT586),1,IF('Data Bank'!$AC586=100,3,IF('Data Bank'!$AC586=0,0,2)))))</f>
        <v/>
      </c>
      <c r="G314" s="178" t="str">
        <f ca="1">IF(G$1&lt;'Data Bank'!$AD586,"",IF(G$1&gt;'Data Bank'!$AT586,"",IF(AND('Data Bank'!$AC586&lt;100,TODAY()&gt;'Data Bank'!$AT586),1,IF('Data Bank'!$AC586=100,3,IF('Data Bank'!$AC586=0,0,2)))))</f>
        <v/>
      </c>
      <c r="H314" s="178" t="str">
        <f ca="1">IF(H$1&lt;'Data Bank'!$AD586,"",IF(H$1&gt;'Data Bank'!$AT586,"",IF(AND('Data Bank'!$AC586&lt;100,TODAY()&gt;'Data Bank'!$AT586),1,IF('Data Bank'!$AC586=100,3,IF('Data Bank'!$AC586=0,0,2)))))</f>
        <v/>
      </c>
      <c r="I314" s="178" t="str">
        <f ca="1">IF(I$1&lt;'Data Bank'!$AD586,"",IF(I$1&gt;'Data Bank'!$AT586,"",IF(AND('Data Bank'!$AC586&lt;100,TODAY()&gt;'Data Bank'!$AT586),1,IF('Data Bank'!$AC586=100,3,IF('Data Bank'!$AC586=0,0,2)))))</f>
        <v/>
      </c>
      <c r="J314" s="177" t="str">
        <f ca="1">IF(J$1&lt;'Data Bank'!$AD586,"",IF(J$1&gt;'Data Bank'!$AT586,"",IF(AND('Data Bank'!$AC586&lt;100,TODAY()&gt;'Data Bank'!$AT586),1,IF('Data Bank'!$AC586=100,3,IF('Data Bank'!$AC586=0,0,2)))))</f>
        <v/>
      </c>
      <c r="K314" s="177" t="str">
        <f ca="1">IF(K$1&lt;'Data Bank'!$AD586,"",IF(K$1&gt;'Data Bank'!$AT586,"",IF(AND('Data Bank'!$AC586&lt;100,TODAY()&gt;'Data Bank'!$AT586),1,IF('Data Bank'!$AC586=100,3,IF('Data Bank'!$AC586=0,0,2)))))</f>
        <v/>
      </c>
      <c r="L314" s="177" t="str">
        <f ca="1">IF(L$1&lt;'Data Bank'!$AD586,"",IF(L$1&gt;'Data Bank'!$AT586,"",IF(AND('Data Bank'!$AC586&lt;100,TODAY()&gt;'Data Bank'!$AT586),1,IF('Data Bank'!$AC586=100,3,IF('Data Bank'!$AC586=0,0,2)))))</f>
        <v/>
      </c>
      <c r="M314" s="177" t="str">
        <f ca="1">IF(M$1&lt;'Data Bank'!$AD586,"",IF(M$1&gt;'Data Bank'!$AT586,"",IF(AND('Data Bank'!$AC586&lt;100,TODAY()&gt;'Data Bank'!$AT586),1,IF('Data Bank'!$AC586=100,3,IF('Data Bank'!$AC586=0,0,2)))))</f>
        <v/>
      </c>
      <c r="N314" s="177" t="str">
        <f ca="1">IF(N$1&lt;'Data Bank'!$AD586,"",IF(N$1&gt;'Data Bank'!$AT586,"",IF(AND('Data Bank'!$AC586&lt;100,TODAY()&gt;'Data Bank'!$AT586),1,IF('Data Bank'!$AC586=100,3,IF('Data Bank'!$AC586=0,0,2)))))</f>
        <v/>
      </c>
      <c r="O314" s="177" t="str">
        <f ca="1">IF(O$1&lt;'Data Bank'!$AD586,"",IF(O$1&gt;'Data Bank'!$AT586,"",IF(AND('Data Bank'!$AC586&lt;100,TODAY()&gt;'Data Bank'!$AT586),1,IF('Data Bank'!$AC586=100,3,IF('Data Bank'!$AC586=0,0,2)))))</f>
        <v/>
      </c>
      <c r="P314" s="177" t="str">
        <f ca="1">IF(P$1&lt;'Data Bank'!$AD586,"",IF(P$1&gt;'Data Bank'!$AT586,"",IF(AND('Data Bank'!$AC586&lt;100,TODAY()&gt;'Data Bank'!$AT586),1,IF('Data Bank'!$AC586=100,3,IF('Data Bank'!$AC586=0,0,2)))))</f>
        <v/>
      </c>
      <c r="Q314" s="177" t="str">
        <f ca="1">IF(Q$1&lt;'Data Bank'!$AD586,"",IF(Q$1&gt;'Data Bank'!$AT586,"",IF(AND('Data Bank'!$AC586&lt;100,TODAY()&gt;'Data Bank'!$AT586),1,IF('Data Bank'!$AC586=100,3,IF('Data Bank'!$AC586=0,0,2)))))</f>
        <v/>
      </c>
      <c r="R314" s="177" t="str">
        <f ca="1">IF(R$1&lt;'Data Bank'!$AD586,"",IF(R$1&gt;'Data Bank'!$AT586,"",IF(AND('Data Bank'!$AC586&lt;100,TODAY()&gt;'Data Bank'!$AT586),1,IF('Data Bank'!$AC586=100,3,IF('Data Bank'!$AC586=0,0,2)))))</f>
        <v/>
      </c>
    </row>
    <row r="315" spans="1:18">
      <c r="A315" s="115" t="str">
        <f>'Data Bank'!E587</f>
        <v>Hafizabad Road</v>
      </c>
      <c r="B315" s="178">
        <f ca="1">IF(B$1&lt;'Data Bank'!$AD587,"",IF(B$1&gt;'Data Bank'!$AT587,"",IF(AND('Data Bank'!$AC587&lt;100,TODAY()&gt;'Data Bank'!$AT587),1,IF('Data Bank'!$AC587=100,3,IF('Data Bank'!$AC587=0,0,2)))))</f>
        <v>2</v>
      </c>
      <c r="C315" s="178">
        <f ca="1">IF(C$1&lt;'Data Bank'!$AD587,"",IF(C$1&gt;'Data Bank'!$AT587,"",IF(AND('Data Bank'!$AC587&lt;100,TODAY()&gt;'Data Bank'!$AT587),1,IF('Data Bank'!$AC587=100,3,IF('Data Bank'!$AC587=0,0,2)))))</f>
        <v>2</v>
      </c>
      <c r="D315" s="178">
        <f ca="1">IF(D$1&lt;'Data Bank'!$AD587,"",IF(D$1&gt;'Data Bank'!$AT587,"",IF(AND('Data Bank'!$AC587&lt;100,TODAY()&gt;'Data Bank'!$AT587),1,IF('Data Bank'!$AC587=100,3,IF('Data Bank'!$AC587=0,0,2)))))</f>
        <v>2</v>
      </c>
      <c r="E315" s="178">
        <f ca="1">IF(E$1&lt;'Data Bank'!$AD587,"",IF(E$1&gt;'Data Bank'!$AT587,"",IF(AND('Data Bank'!$AC587&lt;100,TODAY()&gt;'Data Bank'!$AT587),1,IF('Data Bank'!$AC587=100,3,IF('Data Bank'!$AC587=0,0,2)))))</f>
        <v>2</v>
      </c>
      <c r="F315" s="178">
        <f ca="1">IF(F$1&lt;'Data Bank'!$AD587,"",IF(F$1&gt;'Data Bank'!$AT587,"",IF(AND('Data Bank'!$AC587&lt;100,TODAY()&gt;'Data Bank'!$AT587),1,IF('Data Bank'!$AC587=100,3,IF('Data Bank'!$AC587=0,0,2)))))</f>
        <v>2</v>
      </c>
      <c r="G315" s="178">
        <f ca="1">IF(G$1&lt;'Data Bank'!$AD587,"",IF(G$1&gt;'Data Bank'!$AT587,"",IF(AND('Data Bank'!$AC587&lt;100,TODAY()&gt;'Data Bank'!$AT587),1,IF('Data Bank'!$AC587=100,3,IF('Data Bank'!$AC587=0,0,2)))))</f>
        <v>2</v>
      </c>
      <c r="H315" s="178">
        <f ca="1">IF(H$1&lt;'Data Bank'!$AD587,"",IF(H$1&gt;'Data Bank'!$AT587,"",IF(AND('Data Bank'!$AC587&lt;100,TODAY()&gt;'Data Bank'!$AT587),1,IF('Data Bank'!$AC587=100,3,IF('Data Bank'!$AC587=0,0,2)))))</f>
        <v>2</v>
      </c>
      <c r="I315" s="178">
        <f ca="1">IF(I$1&lt;'Data Bank'!$AD587,"",IF(I$1&gt;'Data Bank'!$AT587,"",IF(AND('Data Bank'!$AC587&lt;100,TODAY()&gt;'Data Bank'!$AT587),1,IF('Data Bank'!$AC587=100,3,IF('Data Bank'!$AC587=0,0,2)))))</f>
        <v>2</v>
      </c>
      <c r="J315" s="177">
        <f ca="1">IF(J$1&lt;'Data Bank'!$AD587,"",IF(J$1&gt;'Data Bank'!$AT587,"",IF(AND('Data Bank'!$AC587&lt;100,TODAY()&gt;'Data Bank'!$AT587),1,IF('Data Bank'!$AC587=100,3,IF('Data Bank'!$AC587=0,0,2)))))</f>
        <v>2</v>
      </c>
      <c r="K315" s="177">
        <f ca="1">IF(K$1&lt;'Data Bank'!$AD587,"",IF(K$1&gt;'Data Bank'!$AT587,"",IF(AND('Data Bank'!$AC587&lt;100,TODAY()&gt;'Data Bank'!$AT587),1,IF('Data Bank'!$AC587=100,3,IF('Data Bank'!$AC587=0,0,2)))))</f>
        <v>2</v>
      </c>
      <c r="L315" s="177">
        <f ca="1">IF(L$1&lt;'Data Bank'!$AD587,"",IF(L$1&gt;'Data Bank'!$AT587,"",IF(AND('Data Bank'!$AC587&lt;100,TODAY()&gt;'Data Bank'!$AT587),1,IF('Data Bank'!$AC587=100,3,IF('Data Bank'!$AC587=0,0,2)))))</f>
        <v>2</v>
      </c>
      <c r="M315" s="177">
        <f ca="1">IF(M$1&lt;'Data Bank'!$AD587,"",IF(M$1&gt;'Data Bank'!$AT587,"",IF(AND('Data Bank'!$AC587&lt;100,TODAY()&gt;'Data Bank'!$AT587),1,IF('Data Bank'!$AC587=100,3,IF('Data Bank'!$AC587=0,0,2)))))</f>
        <v>2</v>
      </c>
      <c r="N315" s="177">
        <f ca="1">IF(N$1&lt;'Data Bank'!$AD587,"",IF(N$1&gt;'Data Bank'!$AT587,"",IF(AND('Data Bank'!$AC587&lt;100,TODAY()&gt;'Data Bank'!$AT587),1,IF('Data Bank'!$AC587=100,3,IF('Data Bank'!$AC587=0,0,2)))))</f>
        <v>2</v>
      </c>
      <c r="O315" s="177">
        <f ca="1">IF(O$1&lt;'Data Bank'!$AD587,"",IF(O$1&gt;'Data Bank'!$AT587,"",IF(AND('Data Bank'!$AC587&lt;100,TODAY()&gt;'Data Bank'!$AT587),1,IF('Data Bank'!$AC587=100,3,IF('Data Bank'!$AC587=0,0,2)))))</f>
        <v>2</v>
      </c>
      <c r="P315" s="177">
        <f ca="1">IF(P$1&lt;'Data Bank'!$AD587,"",IF(P$1&gt;'Data Bank'!$AT587,"",IF(AND('Data Bank'!$AC587&lt;100,TODAY()&gt;'Data Bank'!$AT587),1,IF('Data Bank'!$AC587=100,3,IF('Data Bank'!$AC587=0,0,2)))))</f>
        <v>2</v>
      </c>
      <c r="Q315" s="177">
        <f ca="1">IF(Q$1&lt;'Data Bank'!$AD587,"",IF(Q$1&gt;'Data Bank'!$AT587,"",IF(AND('Data Bank'!$AC587&lt;100,TODAY()&gt;'Data Bank'!$AT587),1,IF('Data Bank'!$AC587=100,3,IF('Data Bank'!$AC587=0,0,2)))))</f>
        <v>2</v>
      </c>
      <c r="R315" s="177">
        <f ca="1">IF(R$1&lt;'Data Bank'!$AD587,"",IF(R$1&gt;'Data Bank'!$AT587,"",IF(AND('Data Bank'!$AC587&lt;100,TODAY()&gt;'Data Bank'!$AT587),1,IF('Data Bank'!$AC587=100,3,IF('Data Bank'!$AC587=0,0,2)))))</f>
        <v>2</v>
      </c>
    </row>
    <row r="316" spans="1:18">
      <c r="A316" s="115" t="str">
        <f>'Data Bank'!E593</f>
        <v>Feeder</v>
      </c>
      <c r="B316" s="178">
        <f ca="1">IF(B$1&lt;'Data Bank'!$AD593,"",IF(B$1&gt;'Data Bank'!$AT593,"",IF(AND('Data Bank'!$AC593&lt;100,TODAY()&gt;'Data Bank'!$AT593),1,IF('Data Bank'!$AC593=100,3,IF('Data Bank'!$AC593=0,0,2)))))</f>
        <v>0</v>
      </c>
      <c r="C316" s="178">
        <f ca="1">IF(C$1&lt;'Data Bank'!$AD593,"",IF(C$1&gt;'Data Bank'!$AT593,"",IF(AND('Data Bank'!$AC593&lt;100,TODAY()&gt;'Data Bank'!$AT593),1,IF('Data Bank'!$AC593=100,3,IF('Data Bank'!$AC593=0,0,2)))))</f>
        <v>0</v>
      </c>
      <c r="D316" s="178">
        <f ca="1">IF(D$1&lt;'Data Bank'!$AD593,"",IF(D$1&gt;'Data Bank'!$AT593,"",IF(AND('Data Bank'!$AC593&lt;100,TODAY()&gt;'Data Bank'!$AT593),1,IF('Data Bank'!$AC593=100,3,IF('Data Bank'!$AC593=0,0,2)))))</f>
        <v>0</v>
      </c>
      <c r="E316" s="178">
        <f ca="1">IF(E$1&lt;'Data Bank'!$AD593,"",IF(E$1&gt;'Data Bank'!$AT593,"",IF(AND('Data Bank'!$AC593&lt;100,TODAY()&gt;'Data Bank'!$AT593),1,IF('Data Bank'!$AC593=100,3,IF('Data Bank'!$AC593=0,0,2)))))</f>
        <v>0</v>
      </c>
      <c r="F316" s="178">
        <f ca="1">IF(F$1&lt;'Data Bank'!$AD593,"",IF(F$1&gt;'Data Bank'!$AT593,"",IF(AND('Data Bank'!$AC593&lt;100,TODAY()&gt;'Data Bank'!$AT593),1,IF('Data Bank'!$AC593=100,3,IF('Data Bank'!$AC593=0,0,2)))))</f>
        <v>0</v>
      </c>
      <c r="G316" s="178">
        <f ca="1">IF(G$1&lt;'Data Bank'!$AD593,"",IF(G$1&gt;'Data Bank'!$AT593,"",IF(AND('Data Bank'!$AC593&lt;100,TODAY()&gt;'Data Bank'!$AT593),1,IF('Data Bank'!$AC593=100,3,IF('Data Bank'!$AC593=0,0,2)))))</f>
        <v>0</v>
      </c>
      <c r="H316" s="178">
        <f ca="1">IF(H$1&lt;'Data Bank'!$AD593,"",IF(H$1&gt;'Data Bank'!$AT593,"",IF(AND('Data Bank'!$AC593&lt;100,TODAY()&gt;'Data Bank'!$AT593),1,IF('Data Bank'!$AC593=100,3,IF('Data Bank'!$AC593=0,0,2)))))</f>
        <v>0</v>
      </c>
      <c r="I316" s="178">
        <f ca="1">IF(I$1&lt;'Data Bank'!$AD593,"",IF(I$1&gt;'Data Bank'!$AT593,"",IF(AND('Data Bank'!$AC593&lt;100,TODAY()&gt;'Data Bank'!$AT593),1,IF('Data Bank'!$AC593=100,3,IF('Data Bank'!$AC593=0,0,2)))))</f>
        <v>0</v>
      </c>
      <c r="J316" s="177">
        <f ca="1">IF(J$1&lt;'Data Bank'!$AD593,"",IF(J$1&gt;'Data Bank'!$AT593,"",IF(AND('Data Bank'!$AC593&lt;100,TODAY()&gt;'Data Bank'!$AT593),1,IF('Data Bank'!$AC593=100,3,IF('Data Bank'!$AC593=0,0,2)))))</f>
        <v>0</v>
      </c>
      <c r="K316" s="177">
        <f ca="1">IF(K$1&lt;'Data Bank'!$AD593,"",IF(K$1&gt;'Data Bank'!$AT593,"",IF(AND('Data Bank'!$AC593&lt;100,TODAY()&gt;'Data Bank'!$AT593),1,IF('Data Bank'!$AC593=100,3,IF('Data Bank'!$AC593=0,0,2)))))</f>
        <v>0</v>
      </c>
      <c r="L316" s="177">
        <f ca="1">IF(L$1&lt;'Data Bank'!$AD593,"",IF(L$1&gt;'Data Bank'!$AT593,"",IF(AND('Data Bank'!$AC593&lt;100,TODAY()&gt;'Data Bank'!$AT593),1,IF('Data Bank'!$AC593=100,3,IF('Data Bank'!$AC593=0,0,2)))))</f>
        <v>0</v>
      </c>
      <c r="M316" s="177">
        <f ca="1">IF(M$1&lt;'Data Bank'!$AD593,"",IF(M$1&gt;'Data Bank'!$AT593,"",IF(AND('Data Bank'!$AC593&lt;100,TODAY()&gt;'Data Bank'!$AT593),1,IF('Data Bank'!$AC593=100,3,IF('Data Bank'!$AC593=0,0,2)))))</f>
        <v>0</v>
      </c>
      <c r="N316" s="177">
        <f ca="1">IF(N$1&lt;'Data Bank'!$AD593,"",IF(N$1&gt;'Data Bank'!$AT593,"",IF(AND('Data Bank'!$AC593&lt;100,TODAY()&gt;'Data Bank'!$AT593),1,IF('Data Bank'!$AC593=100,3,IF('Data Bank'!$AC593=0,0,2)))))</f>
        <v>0</v>
      </c>
      <c r="O316" s="177">
        <f ca="1">IF(O$1&lt;'Data Bank'!$AD593,"",IF(O$1&gt;'Data Bank'!$AT593,"",IF(AND('Data Bank'!$AC593&lt;100,TODAY()&gt;'Data Bank'!$AT593),1,IF('Data Bank'!$AC593=100,3,IF('Data Bank'!$AC593=0,0,2)))))</f>
        <v>0</v>
      </c>
      <c r="P316" s="177">
        <f ca="1">IF(P$1&lt;'Data Bank'!$AD593,"",IF(P$1&gt;'Data Bank'!$AT593,"",IF(AND('Data Bank'!$AC593&lt;100,TODAY()&gt;'Data Bank'!$AT593),1,IF('Data Bank'!$AC593=100,3,IF('Data Bank'!$AC593=0,0,2)))))</f>
        <v>0</v>
      </c>
      <c r="Q316" s="177">
        <f ca="1">IF(Q$1&lt;'Data Bank'!$AD593,"",IF(Q$1&gt;'Data Bank'!$AT593,"",IF(AND('Data Bank'!$AC593&lt;100,TODAY()&gt;'Data Bank'!$AT593),1,IF('Data Bank'!$AC593=100,3,IF('Data Bank'!$AC593=0,0,2)))))</f>
        <v>0</v>
      </c>
      <c r="R316" s="177">
        <f ca="1">IF(R$1&lt;'Data Bank'!$AD593,"",IF(R$1&gt;'Data Bank'!$AT593,"",IF(AND('Data Bank'!$AC593&lt;100,TODAY()&gt;'Data Bank'!$AT593),1,IF('Data Bank'!$AC593=100,3,IF('Data Bank'!$AC593=0,0,2)))))</f>
        <v>0</v>
      </c>
    </row>
    <row r="317" spans="1:18">
      <c r="A317" s="115" t="str">
        <f>'Data Bank'!E604</f>
        <v>Hostel City</v>
      </c>
      <c r="B317" s="178">
        <f ca="1">IF(B$1&lt;'Data Bank'!$AD604,"",IF(B$1&gt;'Data Bank'!$AT604,"",IF(AND('Data Bank'!$AC604&lt;100,TODAY()&gt;'Data Bank'!$AT604),1,IF('Data Bank'!$AC604=100,3,IF('Data Bank'!$AC604=0,0,2)))))</f>
        <v>2</v>
      </c>
      <c r="C317" s="178">
        <f ca="1">IF(C$1&lt;'Data Bank'!$AD604,"",IF(C$1&gt;'Data Bank'!$AT604,"",IF(AND('Data Bank'!$AC604&lt;100,TODAY()&gt;'Data Bank'!$AT604),1,IF('Data Bank'!$AC604=100,3,IF('Data Bank'!$AC604=0,0,2)))))</f>
        <v>2</v>
      </c>
      <c r="D317" s="178">
        <f ca="1">IF(D$1&lt;'Data Bank'!$AD604,"",IF(D$1&gt;'Data Bank'!$AT604,"",IF(AND('Data Bank'!$AC604&lt;100,TODAY()&gt;'Data Bank'!$AT604),1,IF('Data Bank'!$AC604=100,3,IF('Data Bank'!$AC604=0,0,2)))))</f>
        <v>2</v>
      </c>
      <c r="E317" s="178">
        <f ca="1">IF(E$1&lt;'Data Bank'!$AD604,"",IF(E$1&gt;'Data Bank'!$AT604,"",IF(AND('Data Bank'!$AC604&lt;100,TODAY()&gt;'Data Bank'!$AT604),1,IF('Data Bank'!$AC604=100,3,IF('Data Bank'!$AC604=0,0,2)))))</f>
        <v>2</v>
      </c>
      <c r="F317" s="178">
        <f ca="1">IF(F$1&lt;'Data Bank'!$AD604,"",IF(F$1&gt;'Data Bank'!$AT604,"",IF(AND('Data Bank'!$AC604&lt;100,TODAY()&gt;'Data Bank'!$AT604),1,IF('Data Bank'!$AC604=100,3,IF('Data Bank'!$AC604=0,0,2)))))</f>
        <v>2</v>
      </c>
      <c r="G317" s="178">
        <f ca="1">IF(G$1&lt;'Data Bank'!$AD604,"",IF(G$1&gt;'Data Bank'!$AT604,"",IF(AND('Data Bank'!$AC604&lt;100,TODAY()&gt;'Data Bank'!$AT604),1,IF('Data Bank'!$AC604=100,3,IF('Data Bank'!$AC604=0,0,2)))))</f>
        <v>2</v>
      </c>
      <c r="H317" s="178">
        <f ca="1">IF(H$1&lt;'Data Bank'!$AD604,"",IF(H$1&gt;'Data Bank'!$AT604,"",IF(AND('Data Bank'!$AC604&lt;100,TODAY()&gt;'Data Bank'!$AT604),1,IF('Data Bank'!$AC604=100,3,IF('Data Bank'!$AC604=0,0,2)))))</f>
        <v>2</v>
      </c>
      <c r="I317" s="178">
        <f ca="1">IF(I$1&lt;'Data Bank'!$AD604,"",IF(I$1&gt;'Data Bank'!$AT604,"",IF(AND('Data Bank'!$AC604&lt;100,TODAY()&gt;'Data Bank'!$AT604),1,IF('Data Bank'!$AC604=100,3,IF('Data Bank'!$AC604=0,0,2)))))</f>
        <v>2</v>
      </c>
      <c r="J317" s="177">
        <f ca="1">IF(J$1&lt;'Data Bank'!$AD604,"",IF(J$1&gt;'Data Bank'!$AT604,"",IF(AND('Data Bank'!$AC604&lt;100,TODAY()&gt;'Data Bank'!$AT604),1,IF('Data Bank'!$AC604=100,3,IF('Data Bank'!$AC604=0,0,2)))))</f>
        <v>2</v>
      </c>
      <c r="K317" s="177">
        <f ca="1">IF(K$1&lt;'Data Bank'!$AD604,"",IF(K$1&gt;'Data Bank'!$AT604,"",IF(AND('Data Bank'!$AC604&lt;100,TODAY()&gt;'Data Bank'!$AT604),1,IF('Data Bank'!$AC604=100,3,IF('Data Bank'!$AC604=0,0,2)))))</f>
        <v>2</v>
      </c>
      <c r="L317" s="177">
        <f ca="1">IF(L$1&lt;'Data Bank'!$AD604,"",IF(L$1&gt;'Data Bank'!$AT604,"",IF(AND('Data Bank'!$AC604&lt;100,TODAY()&gt;'Data Bank'!$AT604),1,IF('Data Bank'!$AC604=100,3,IF('Data Bank'!$AC604=0,0,2)))))</f>
        <v>2</v>
      </c>
      <c r="M317" s="177">
        <f ca="1">IF(M$1&lt;'Data Bank'!$AD604,"",IF(M$1&gt;'Data Bank'!$AT604,"",IF(AND('Data Bank'!$AC604&lt;100,TODAY()&gt;'Data Bank'!$AT604),1,IF('Data Bank'!$AC604=100,3,IF('Data Bank'!$AC604=0,0,2)))))</f>
        <v>2</v>
      </c>
      <c r="N317" s="177">
        <f ca="1">IF(N$1&lt;'Data Bank'!$AD604,"",IF(N$1&gt;'Data Bank'!$AT604,"",IF(AND('Data Bank'!$AC604&lt;100,TODAY()&gt;'Data Bank'!$AT604),1,IF('Data Bank'!$AC604=100,3,IF('Data Bank'!$AC604=0,0,2)))))</f>
        <v>2</v>
      </c>
      <c r="O317" s="177">
        <f ca="1">IF(O$1&lt;'Data Bank'!$AD604,"",IF(O$1&gt;'Data Bank'!$AT604,"",IF(AND('Data Bank'!$AC604&lt;100,TODAY()&gt;'Data Bank'!$AT604),1,IF('Data Bank'!$AC604=100,3,IF('Data Bank'!$AC604=0,0,2)))))</f>
        <v>2</v>
      </c>
      <c r="P317" s="177">
        <f ca="1">IF(P$1&lt;'Data Bank'!$AD604,"",IF(P$1&gt;'Data Bank'!$AT604,"",IF(AND('Data Bank'!$AC604&lt;100,TODAY()&gt;'Data Bank'!$AT604),1,IF('Data Bank'!$AC604=100,3,IF('Data Bank'!$AC604=0,0,2)))))</f>
        <v>2</v>
      </c>
      <c r="Q317" s="177">
        <f ca="1">IF(Q$1&lt;'Data Bank'!$AD604,"",IF(Q$1&gt;'Data Bank'!$AT604,"",IF(AND('Data Bank'!$AC604&lt;100,TODAY()&gt;'Data Bank'!$AT604),1,IF('Data Bank'!$AC604=100,3,IF('Data Bank'!$AC604=0,0,2)))))</f>
        <v>2</v>
      </c>
      <c r="R317" s="177">
        <f ca="1">IF(R$1&lt;'Data Bank'!$AD604,"",IF(R$1&gt;'Data Bank'!$AT604,"",IF(AND('Data Bank'!$AC604&lt;100,TODAY()&gt;'Data Bank'!$AT604),1,IF('Data Bank'!$AC604=100,3,IF('Data Bank'!$AC604=0,0,2)))))</f>
        <v>2</v>
      </c>
    </row>
    <row r="318" spans="1:18">
      <c r="A318" s="115" t="str">
        <f>'Data Bank'!E610</f>
        <v>Hyd Cantt P02</v>
      </c>
      <c r="B318" s="178">
        <f ca="1">IF(B$1&lt;'Data Bank'!$AD610,"",IF(B$1&gt;'Data Bank'!$AT610,"",IF(AND('Data Bank'!$AC610&lt;100,TODAY()&gt;'Data Bank'!$AT610),1,IF('Data Bank'!$AC610=100,3,IF('Data Bank'!$AC610=0,0,2)))))</f>
        <v>2</v>
      </c>
      <c r="C318" s="178">
        <f ca="1">IF(C$1&lt;'Data Bank'!$AD610,"",IF(C$1&gt;'Data Bank'!$AT610,"",IF(AND('Data Bank'!$AC610&lt;100,TODAY()&gt;'Data Bank'!$AT610),1,IF('Data Bank'!$AC610=100,3,IF('Data Bank'!$AC610=0,0,2)))))</f>
        <v>2</v>
      </c>
      <c r="D318" s="178">
        <f ca="1">IF(D$1&lt;'Data Bank'!$AD610,"",IF(D$1&gt;'Data Bank'!$AT610,"",IF(AND('Data Bank'!$AC610&lt;100,TODAY()&gt;'Data Bank'!$AT610),1,IF('Data Bank'!$AC610=100,3,IF('Data Bank'!$AC610=0,0,2)))))</f>
        <v>2</v>
      </c>
      <c r="E318" s="178">
        <f ca="1">IF(E$1&lt;'Data Bank'!$AD610,"",IF(E$1&gt;'Data Bank'!$AT610,"",IF(AND('Data Bank'!$AC610&lt;100,TODAY()&gt;'Data Bank'!$AT610),1,IF('Data Bank'!$AC610=100,3,IF('Data Bank'!$AC610=0,0,2)))))</f>
        <v>2</v>
      </c>
      <c r="F318" s="178">
        <f ca="1">IF(F$1&lt;'Data Bank'!$AD610,"",IF(F$1&gt;'Data Bank'!$AT610,"",IF(AND('Data Bank'!$AC610&lt;100,TODAY()&gt;'Data Bank'!$AT610),1,IF('Data Bank'!$AC610=100,3,IF('Data Bank'!$AC610=0,0,2)))))</f>
        <v>2</v>
      </c>
      <c r="G318" s="178">
        <f ca="1">IF(G$1&lt;'Data Bank'!$AD610,"",IF(G$1&gt;'Data Bank'!$AT610,"",IF(AND('Data Bank'!$AC610&lt;100,TODAY()&gt;'Data Bank'!$AT610),1,IF('Data Bank'!$AC610=100,3,IF('Data Bank'!$AC610=0,0,2)))))</f>
        <v>2</v>
      </c>
      <c r="H318" s="178">
        <f ca="1">IF(H$1&lt;'Data Bank'!$AD610,"",IF(H$1&gt;'Data Bank'!$AT610,"",IF(AND('Data Bank'!$AC610&lt;100,TODAY()&gt;'Data Bank'!$AT610),1,IF('Data Bank'!$AC610=100,3,IF('Data Bank'!$AC610=0,0,2)))))</f>
        <v>2</v>
      </c>
      <c r="I318" s="178">
        <f ca="1">IF(I$1&lt;'Data Bank'!$AD610,"",IF(I$1&gt;'Data Bank'!$AT610,"",IF(AND('Data Bank'!$AC610&lt;100,TODAY()&gt;'Data Bank'!$AT610),1,IF('Data Bank'!$AC610=100,3,IF('Data Bank'!$AC610=0,0,2)))))</f>
        <v>2</v>
      </c>
      <c r="J318" s="177">
        <f ca="1">IF(J$1&lt;'Data Bank'!$AD610,"",IF(J$1&gt;'Data Bank'!$AT610,"",IF(AND('Data Bank'!$AC610&lt;100,TODAY()&gt;'Data Bank'!$AT610),1,IF('Data Bank'!$AC610=100,3,IF('Data Bank'!$AC610=0,0,2)))))</f>
        <v>2</v>
      </c>
      <c r="K318" s="177">
        <f ca="1">IF(K$1&lt;'Data Bank'!$AD610,"",IF(K$1&gt;'Data Bank'!$AT610,"",IF(AND('Data Bank'!$AC610&lt;100,TODAY()&gt;'Data Bank'!$AT610),1,IF('Data Bank'!$AC610=100,3,IF('Data Bank'!$AC610=0,0,2)))))</f>
        <v>2</v>
      </c>
      <c r="L318" s="177">
        <f ca="1">IF(L$1&lt;'Data Bank'!$AD610,"",IF(L$1&gt;'Data Bank'!$AT610,"",IF(AND('Data Bank'!$AC610&lt;100,TODAY()&gt;'Data Bank'!$AT610),1,IF('Data Bank'!$AC610=100,3,IF('Data Bank'!$AC610=0,0,2)))))</f>
        <v>2</v>
      </c>
      <c r="M318" s="177">
        <f ca="1">IF(M$1&lt;'Data Bank'!$AD610,"",IF(M$1&gt;'Data Bank'!$AT610,"",IF(AND('Data Bank'!$AC610&lt;100,TODAY()&gt;'Data Bank'!$AT610),1,IF('Data Bank'!$AC610=100,3,IF('Data Bank'!$AC610=0,0,2)))))</f>
        <v>2</v>
      </c>
      <c r="N318" s="177">
        <f ca="1">IF(N$1&lt;'Data Bank'!$AD610,"",IF(N$1&gt;'Data Bank'!$AT610,"",IF(AND('Data Bank'!$AC610&lt;100,TODAY()&gt;'Data Bank'!$AT610),1,IF('Data Bank'!$AC610=100,3,IF('Data Bank'!$AC610=0,0,2)))))</f>
        <v>2</v>
      </c>
      <c r="O318" s="177">
        <f ca="1">IF(O$1&lt;'Data Bank'!$AD610,"",IF(O$1&gt;'Data Bank'!$AT610,"",IF(AND('Data Bank'!$AC610&lt;100,TODAY()&gt;'Data Bank'!$AT610),1,IF('Data Bank'!$AC610=100,3,IF('Data Bank'!$AC610=0,0,2)))))</f>
        <v>2</v>
      </c>
      <c r="P318" s="177">
        <f ca="1">IF(P$1&lt;'Data Bank'!$AD610,"",IF(P$1&gt;'Data Bank'!$AT610,"",IF(AND('Data Bank'!$AC610&lt;100,TODAY()&gt;'Data Bank'!$AT610),1,IF('Data Bank'!$AC610=100,3,IF('Data Bank'!$AC610=0,0,2)))))</f>
        <v>2</v>
      </c>
      <c r="Q318" s="177">
        <f ca="1">IF(Q$1&lt;'Data Bank'!$AD610,"",IF(Q$1&gt;'Data Bank'!$AT610,"",IF(AND('Data Bank'!$AC610&lt;100,TODAY()&gt;'Data Bank'!$AT610),1,IF('Data Bank'!$AC610=100,3,IF('Data Bank'!$AC610=0,0,2)))))</f>
        <v>2</v>
      </c>
      <c r="R318" s="177">
        <f ca="1">IF(R$1&lt;'Data Bank'!$AD610,"",IF(R$1&gt;'Data Bank'!$AT610,"",IF(AND('Data Bank'!$AC610&lt;100,TODAY()&gt;'Data Bank'!$AT610),1,IF('Data Bank'!$AC610=100,3,IF('Data Bank'!$AC610=0,0,2)))))</f>
        <v>2</v>
      </c>
    </row>
    <row r="319" spans="1:18">
      <c r="A319" s="115" t="str">
        <f>'Data Bank'!E615</f>
        <v>I-10 P4</v>
      </c>
      <c r="B319" s="178">
        <f ca="1">IF(B$1&lt;'Data Bank'!$AD615,"",IF(B$1&gt;'Data Bank'!$AT615,"",IF(AND('Data Bank'!$AC615&lt;100,TODAY()&gt;'Data Bank'!$AT615),1,IF('Data Bank'!$AC615=100,3,IF('Data Bank'!$AC615=0,0,2)))))</f>
        <v>2</v>
      </c>
      <c r="C319" s="178">
        <f ca="1">IF(C$1&lt;'Data Bank'!$AD615,"",IF(C$1&gt;'Data Bank'!$AT615,"",IF(AND('Data Bank'!$AC615&lt;100,TODAY()&gt;'Data Bank'!$AT615),1,IF('Data Bank'!$AC615=100,3,IF('Data Bank'!$AC615=0,0,2)))))</f>
        <v>2</v>
      </c>
      <c r="D319" s="178">
        <f ca="1">IF(D$1&lt;'Data Bank'!$AD615,"",IF(D$1&gt;'Data Bank'!$AT615,"",IF(AND('Data Bank'!$AC615&lt;100,TODAY()&gt;'Data Bank'!$AT615),1,IF('Data Bank'!$AC615=100,3,IF('Data Bank'!$AC615=0,0,2)))))</f>
        <v>2</v>
      </c>
      <c r="E319" s="178">
        <f ca="1">IF(E$1&lt;'Data Bank'!$AD615,"",IF(E$1&gt;'Data Bank'!$AT615,"",IF(AND('Data Bank'!$AC615&lt;100,TODAY()&gt;'Data Bank'!$AT615),1,IF('Data Bank'!$AC615=100,3,IF('Data Bank'!$AC615=0,0,2)))))</f>
        <v>2</v>
      </c>
      <c r="F319" s="178">
        <f ca="1">IF(F$1&lt;'Data Bank'!$AD615,"",IF(F$1&gt;'Data Bank'!$AT615,"",IF(AND('Data Bank'!$AC615&lt;100,TODAY()&gt;'Data Bank'!$AT615),1,IF('Data Bank'!$AC615=100,3,IF('Data Bank'!$AC615=0,0,2)))))</f>
        <v>2</v>
      </c>
      <c r="G319" s="178">
        <f ca="1">IF(G$1&lt;'Data Bank'!$AD615,"",IF(G$1&gt;'Data Bank'!$AT615,"",IF(AND('Data Bank'!$AC615&lt;100,TODAY()&gt;'Data Bank'!$AT615),1,IF('Data Bank'!$AC615=100,3,IF('Data Bank'!$AC615=0,0,2)))))</f>
        <v>2</v>
      </c>
      <c r="H319" s="178">
        <f ca="1">IF(H$1&lt;'Data Bank'!$AD615,"",IF(H$1&gt;'Data Bank'!$AT615,"",IF(AND('Data Bank'!$AC615&lt;100,TODAY()&gt;'Data Bank'!$AT615),1,IF('Data Bank'!$AC615=100,3,IF('Data Bank'!$AC615=0,0,2)))))</f>
        <v>2</v>
      </c>
      <c r="I319" s="178">
        <f ca="1">IF(I$1&lt;'Data Bank'!$AD615,"",IF(I$1&gt;'Data Bank'!$AT615,"",IF(AND('Data Bank'!$AC615&lt;100,TODAY()&gt;'Data Bank'!$AT615),1,IF('Data Bank'!$AC615=100,3,IF('Data Bank'!$AC615=0,0,2)))))</f>
        <v>2</v>
      </c>
      <c r="J319" s="177">
        <f ca="1">IF(J$1&lt;'Data Bank'!$AD615,"",IF(J$1&gt;'Data Bank'!$AT615,"",IF(AND('Data Bank'!$AC615&lt;100,TODAY()&gt;'Data Bank'!$AT615),1,IF('Data Bank'!$AC615=100,3,IF('Data Bank'!$AC615=0,0,2)))))</f>
        <v>2</v>
      </c>
      <c r="K319" s="177">
        <f ca="1">IF(K$1&lt;'Data Bank'!$AD615,"",IF(K$1&gt;'Data Bank'!$AT615,"",IF(AND('Data Bank'!$AC615&lt;100,TODAY()&gt;'Data Bank'!$AT615),1,IF('Data Bank'!$AC615=100,3,IF('Data Bank'!$AC615=0,0,2)))))</f>
        <v>2</v>
      </c>
      <c r="L319" s="177">
        <f ca="1">IF(L$1&lt;'Data Bank'!$AD615,"",IF(L$1&gt;'Data Bank'!$AT615,"",IF(AND('Data Bank'!$AC615&lt;100,TODAY()&gt;'Data Bank'!$AT615),1,IF('Data Bank'!$AC615=100,3,IF('Data Bank'!$AC615=0,0,2)))))</f>
        <v>2</v>
      </c>
      <c r="M319" s="177">
        <f ca="1">IF(M$1&lt;'Data Bank'!$AD615,"",IF(M$1&gt;'Data Bank'!$AT615,"",IF(AND('Data Bank'!$AC615&lt;100,TODAY()&gt;'Data Bank'!$AT615),1,IF('Data Bank'!$AC615=100,3,IF('Data Bank'!$AC615=0,0,2)))))</f>
        <v>2</v>
      </c>
      <c r="N319" s="177">
        <f ca="1">IF(N$1&lt;'Data Bank'!$AD615,"",IF(N$1&gt;'Data Bank'!$AT615,"",IF(AND('Data Bank'!$AC615&lt;100,TODAY()&gt;'Data Bank'!$AT615),1,IF('Data Bank'!$AC615=100,3,IF('Data Bank'!$AC615=0,0,2)))))</f>
        <v>2</v>
      </c>
      <c r="O319" s="177">
        <f ca="1">IF(O$1&lt;'Data Bank'!$AD615,"",IF(O$1&gt;'Data Bank'!$AT615,"",IF(AND('Data Bank'!$AC615&lt;100,TODAY()&gt;'Data Bank'!$AT615),1,IF('Data Bank'!$AC615=100,3,IF('Data Bank'!$AC615=0,0,2)))))</f>
        <v>2</v>
      </c>
      <c r="P319" s="177">
        <f ca="1">IF(P$1&lt;'Data Bank'!$AD615,"",IF(P$1&gt;'Data Bank'!$AT615,"",IF(AND('Data Bank'!$AC615&lt;100,TODAY()&gt;'Data Bank'!$AT615),1,IF('Data Bank'!$AC615=100,3,IF('Data Bank'!$AC615=0,0,2)))))</f>
        <v>2</v>
      </c>
      <c r="Q319" s="177">
        <f ca="1">IF(Q$1&lt;'Data Bank'!$AD615,"",IF(Q$1&gt;'Data Bank'!$AT615,"",IF(AND('Data Bank'!$AC615&lt;100,TODAY()&gt;'Data Bank'!$AT615),1,IF('Data Bank'!$AC615=100,3,IF('Data Bank'!$AC615=0,0,2)))))</f>
        <v>2</v>
      </c>
      <c r="R319" s="177">
        <f ca="1">IF(R$1&lt;'Data Bank'!$AD615,"",IF(R$1&gt;'Data Bank'!$AT615,"",IF(AND('Data Bank'!$AC615&lt;100,TODAY()&gt;'Data Bank'!$AT615),1,IF('Data Bank'!$AC615=100,3,IF('Data Bank'!$AC615=0,0,2)))))</f>
        <v>2</v>
      </c>
    </row>
    <row r="320" spans="1:18">
      <c r="A320" s="115" t="str">
        <f>'Data Bank'!E616</f>
        <v>I-10 P5</v>
      </c>
      <c r="B320" s="178">
        <f ca="1">IF(B$1&lt;'Data Bank'!$AD616,"",IF(B$1&gt;'Data Bank'!$AT616,"",IF(AND('Data Bank'!$AC616&lt;100,TODAY()&gt;'Data Bank'!$AT616),1,IF('Data Bank'!$AC616=100,3,IF('Data Bank'!$AC616=0,0,2)))))</f>
        <v>2</v>
      </c>
      <c r="C320" s="178">
        <f ca="1">IF(C$1&lt;'Data Bank'!$AD616,"",IF(C$1&gt;'Data Bank'!$AT616,"",IF(AND('Data Bank'!$AC616&lt;100,TODAY()&gt;'Data Bank'!$AT616),1,IF('Data Bank'!$AC616=100,3,IF('Data Bank'!$AC616=0,0,2)))))</f>
        <v>2</v>
      </c>
      <c r="D320" s="178">
        <f ca="1">IF(D$1&lt;'Data Bank'!$AD616,"",IF(D$1&gt;'Data Bank'!$AT616,"",IF(AND('Data Bank'!$AC616&lt;100,TODAY()&gt;'Data Bank'!$AT616),1,IF('Data Bank'!$AC616=100,3,IF('Data Bank'!$AC616=0,0,2)))))</f>
        <v>2</v>
      </c>
      <c r="E320" s="178">
        <f ca="1">IF(E$1&lt;'Data Bank'!$AD616,"",IF(E$1&gt;'Data Bank'!$AT616,"",IF(AND('Data Bank'!$AC616&lt;100,TODAY()&gt;'Data Bank'!$AT616),1,IF('Data Bank'!$AC616=100,3,IF('Data Bank'!$AC616=0,0,2)))))</f>
        <v>2</v>
      </c>
      <c r="F320" s="178">
        <f ca="1">IF(F$1&lt;'Data Bank'!$AD616,"",IF(F$1&gt;'Data Bank'!$AT616,"",IF(AND('Data Bank'!$AC616&lt;100,TODAY()&gt;'Data Bank'!$AT616),1,IF('Data Bank'!$AC616=100,3,IF('Data Bank'!$AC616=0,0,2)))))</f>
        <v>2</v>
      </c>
      <c r="G320" s="178">
        <f ca="1">IF(G$1&lt;'Data Bank'!$AD616,"",IF(G$1&gt;'Data Bank'!$AT616,"",IF(AND('Data Bank'!$AC616&lt;100,TODAY()&gt;'Data Bank'!$AT616),1,IF('Data Bank'!$AC616=100,3,IF('Data Bank'!$AC616=0,0,2)))))</f>
        <v>2</v>
      </c>
      <c r="H320" s="178">
        <f ca="1">IF(H$1&lt;'Data Bank'!$AD616,"",IF(H$1&gt;'Data Bank'!$AT616,"",IF(AND('Data Bank'!$AC616&lt;100,TODAY()&gt;'Data Bank'!$AT616),1,IF('Data Bank'!$AC616=100,3,IF('Data Bank'!$AC616=0,0,2)))))</f>
        <v>2</v>
      </c>
      <c r="I320" s="178">
        <f ca="1">IF(I$1&lt;'Data Bank'!$AD616,"",IF(I$1&gt;'Data Bank'!$AT616,"",IF(AND('Data Bank'!$AC616&lt;100,TODAY()&gt;'Data Bank'!$AT616),1,IF('Data Bank'!$AC616=100,3,IF('Data Bank'!$AC616=0,0,2)))))</f>
        <v>2</v>
      </c>
      <c r="J320" s="177">
        <f ca="1">IF(J$1&lt;'Data Bank'!$AD616,"",IF(J$1&gt;'Data Bank'!$AT616,"",IF(AND('Data Bank'!$AC616&lt;100,TODAY()&gt;'Data Bank'!$AT616),1,IF('Data Bank'!$AC616=100,3,IF('Data Bank'!$AC616=0,0,2)))))</f>
        <v>2</v>
      </c>
      <c r="K320" s="177">
        <f ca="1">IF(K$1&lt;'Data Bank'!$AD616,"",IF(K$1&gt;'Data Bank'!$AT616,"",IF(AND('Data Bank'!$AC616&lt;100,TODAY()&gt;'Data Bank'!$AT616),1,IF('Data Bank'!$AC616=100,3,IF('Data Bank'!$AC616=0,0,2)))))</f>
        <v>2</v>
      </c>
      <c r="L320" s="177">
        <f ca="1">IF(L$1&lt;'Data Bank'!$AD616,"",IF(L$1&gt;'Data Bank'!$AT616,"",IF(AND('Data Bank'!$AC616&lt;100,TODAY()&gt;'Data Bank'!$AT616),1,IF('Data Bank'!$AC616=100,3,IF('Data Bank'!$AC616=0,0,2)))))</f>
        <v>2</v>
      </c>
      <c r="M320" s="177">
        <f ca="1">IF(M$1&lt;'Data Bank'!$AD616,"",IF(M$1&gt;'Data Bank'!$AT616,"",IF(AND('Data Bank'!$AC616&lt;100,TODAY()&gt;'Data Bank'!$AT616),1,IF('Data Bank'!$AC616=100,3,IF('Data Bank'!$AC616=0,0,2)))))</f>
        <v>2</v>
      </c>
      <c r="N320" s="177">
        <f ca="1">IF(N$1&lt;'Data Bank'!$AD616,"",IF(N$1&gt;'Data Bank'!$AT616,"",IF(AND('Data Bank'!$AC616&lt;100,TODAY()&gt;'Data Bank'!$AT616),1,IF('Data Bank'!$AC616=100,3,IF('Data Bank'!$AC616=0,0,2)))))</f>
        <v>2</v>
      </c>
      <c r="O320" s="177">
        <f ca="1">IF(O$1&lt;'Data Bank'!$AD616,"",IF(O$1&gt;'Data Bank'!$AT616,"",IF(AND('Data Bank'!$AC616&lt;100,TODAY()&gt;'Data Bank'!$AT616),1,IF('Data Bank'!$AC616=100,3,IF('Data Bank'!$AC616=0,0,2)))))</f>
        <v>2</v>
      </c>
      <c r="P320" s="177">
        <f ca="1">IF(P$1&lt;'Data Bank'!$AD616,"",IF(P$1&gt;'Data Bank'!$AT616,"",IF(AND('Data Bank'!$AC616&lt;100,TODAY()&gt;'Data Bank'!$AT616),1,IF('Data Bank'!$AC616=100,3,IF('Data Bank'!$AC616=0,0,2)))))</f>
        <v>2</v>
      </c>
      <c r="Q320" s="177">
        <f ca="1">IF(Q$1&lt;'Data Bank'!$AD616,"",IF(Q$1&gt;'Data Bank'!$AT616,"",IF(AND('Data Bank'!$AC616&lt;100,TODAY()&gt;'Data Bank'!$AT616),1,IF('Data Bank'!$AC616=100,3,IF('Data Bank'!$AC616=0,0,2)))))</f>
        <v>2</v>
      </c>
      <c r="R320" s="177">
        <f ca="1">IF(R$1&lt;'Data Bank'!$AD616,"",IF(R$1&gt;'Data Bank'!$AT616,"",IF(AND('Data Bank'!$AC616&lt;100,TODAY()&gt;'Data Bank'!$AT616),1,IF('Data Bank'!$AC616=100,3,IF('Data Bank'!$AC616=0,0,2)))))</f>
        <v>2</v>
      </c>
    </row>
    <row r="321" spans="1:18">
      <c r="A321" s="115" t="str">
        <f>'Data Bank'!E620</f>
        <v>I-14-P1</v>
      </c>
      <c r="B321" s="178">
        <f ca="1">IF(B$1&lt;'Data Bank'!$AD620,"",IF(B$1&gt;'Data Bank'!$AT620,"",IF(AND('Data Bank'!$AC620&lt;100,TODAY()&gt;'Data Bank'!$AT620),1,IF('Data Bank'!$AC620=100,3,IF('Data Bank'!$AC620=0,0,2)))))</f>
        <v>2</v>
      </c>
      <c r="C321" s="178">
        <f ca="1">IF(C$1&lt;'Data Bank'!$AD620,"",IF(C$1&gt;'Data Bank'!$AT620,"",IF(AND('Data Bank'!$AC620&lt;100,TODAY()&gt;'Data Bank'!$AT620),1,IF('Data Bank'!$AC620=100,3,IF('Data Bank'!$AC620=0,0,2)))))</f>
        <v>2</v>
      </c>
      <c r="D321" s="178">
        <f ca="1">IF(D$1&lt;'Data Bank'!$AD620,"",IF(D$1&gt;'Data Bank'!$AT620,"",IF(AND('Data Bank'!$AC620&lt;100,TODAY()&gt;'Data Bank'!$AT620),1,IF('Data Bank'!$AC620=100,3,IF('Data Bank'!$AC620=0,0,2)))))</f>
        <v>2</v>
      </c>
      <c r="E321" s="178">
        <f ca="1">IF(E$1&lt;'Data Bank'!$AD620,"",IF(E$1&gt;'Data Bank'!$AT620,"",IF(AND('Data Bank'!$AC620&lt;100,TODAY()&gt;'Data Bank'!$AT620),1,IF('Data Bank'!$AC620=100,3,IF('Data Bank'!$AC620=0,0,2)))))</f>
        <v>2</v>
      </c>
      <c r="F321" s="178">
        <f ca="1">IF(F$1&lt;'Data Bank'!$AD620,"",IF(F$1&gt;'Data Bank'!$AT620,"",IF(AND('Data Bank'!$AC620&lt;100,TODAY()&gt;'Data Bank'!$AT620),1,IF('Data Bank'!$AC620=100,3,IF('Data Bank'!$AC620=0,0,2)))))</f>
        <v>2</v>
      </c>
      <c r="G321" s="178">
        <f ca="1">IF(G$1&lt;'Data Bank'!$AD620,"",IF(G$1&gt;'Data Bank'!$AT620,"",IF(AND('Data Bank'!$AC620&lt;100,TODAY()&gt;'Data Bank'!$AT620),1,IF('Data Bank'!$AC620=100,3,IF('Data Bank'!$AC620=0,0,2)))))</f>
        <v>2</v>
      </c>
      <c r="H321" s="178">
        <f ca="1">IF(H$1&lt;'Data Bank'!$AD620,"",IF(H$1&gt;'Data Bank'!$AT620,"",IF(AND('Data Bank'!$AC620&lt;100,TODAY()&gt;'Data Bank'!$AT620),1,IF('Data Bank'!$AC620=100,3,IF('Data Bank'!$AC620=0,0,2)))))</f>
        <v>2</v>
      </c>
      <c r="I321" s="178">
        <f ca="1">IF(I$1&lt;'Data Bank'!$AD620,"",IF(I$1&gt;'Data Bank'!$AT620,"",IF(AND('Data Bank'!$AC620&lt;100,TODAY()&gt;'Data Bank'!$AT620),1,IF('Data Bank'!$AC620=100,3,IF('Data Bank'!$AC620=0,0,2)))))</f>
        <v>2</v>
      </c>
      <c r="J321" s="177">
        <f ca="1">IF(J$1&lt;'Data Bank'!$AD620,"",IF(J$1&gt;'Data Bank'!$AT620,"",IF(AND('Data Bank'!$AC620&lt;100,TODAY()&gt;'Data Bank'!$AT620),1,IF('Data Bank'!$AC620=100,3,IF('Data Bank'!$AC620=0,0,2)))))</f>
        <v>2</v>
      </c>
      <c r="K321" s="177">
        <f ca="1">IF(K$1&lt;'Data Bank'!$AD620,"",IF(K$1&gt;'Data Bank'!$AT620,"",IF(AND('Data Bank'!$AC620&lt;100,TODAY()&gt;'Data Bank'!$AT620),1,IF('Data Bank'!$AC620=100,3,IF('Data Bank'!$AC620=0,0,2)))))</f>
        <v>2</v>
      </c>
      <c r="L321" s="177">
        <f ca="1">IF(L$1&lt;'Data Bank'!$AD620,"",IF(L$1&gt;'Data Bank'!$AT620,"",IF(AND('Data Bank'!$AC620&lt;100,TODAY()&gt;'Data Bank'!$AT620),1,IF('Data Bank'!$AC620=100,3,IF('Data Bank'!$AC620=0,0,2)))))</f>
        <v>2</v>
      </c>
      <c r="M321" s="177">
        <f ca="1">IF(M$1&lt;'Data Bank'!$AD620,"",IF(M$1&gt;'Data Bank'!$AT620,"",IF(AND('Data Bank'!$AC620&lt;100,TODAY()&gt;'Data Bank'!$AT620),1,IF('Data Bank'!$AC620=100,3,IF('Data Bank'!$AC620=0,0,2)))))</f>
        <v>2</v>
      </c>
      <c r="N321" s="177">
        <f ca="1">IF(N$1&lt;'Data Bank'!$AD620,"",IF(N$1&gt;'Data Bank'!$AT620,"",IF(AND('Data Bank'!$AC620&lt;100,TODAY()&gt;'Data Bank'!$AT620),1,IF('Data Bank'!$AC620=100,3,IF('Data Bank'!$AC620=0,0,2)))))</f>
        <v>2</v>
      </c>
      <c r="O321" s="177">
        <f ca="1">IF(O$1&lt;'Data Bank'!$AD620,"",IF(O$1&gt;'Data Bank'!$AT620,"",IF(AND('Data Bank'!$AC620&lt;100,TODAY()&gt;'Data Bank'!$AT620),1,IF('Data Bank'!$AC620=100,3,IF('Data Bank'!$AC620=0,0,2)))))</f>
        <v>2</v>
      </c>
      <c r="P321" s="177">
        <f ca="1">IF(P$1&lt;'Data Bank'!$AD620,"",IF(P$1&gt;'Data Bank'!$AT620,"",IF(AND('Data Bank'!$AC620&lt;100,TODAY()&gt;'Data Bank'!$AT620),1,IF('Data Bank'!$AC620=100,3,IF('Data Bank'!$AC620=0,0,2)))))</f>
        <v>2</v>
      </c>
      <c r="Q321" s="177">
        <f ca="1">IF(Q$1&lt;'Data Bank'!$AD620,"",IF(Q$1&gt;'Data Bank'!$AT620,"",IF(AND('Data Bank'!$AC620&lt;100,TODAY()&gt;'Data Bank'!$AT620),1,IF('Data Bank'!$AC620=100,3,IF('Data Bank'!$AC620=0,0,2)))))</f>
        <v>2</v>
      </c>
      <c r="R321" s="177">
        <f ca="1">IF(R$1&lt;'Data Bank'!$AD620,"",IF(R$1&gt;'Data Bank'!$AT620,"",IF(AND('Data Bank'!$AC620&lt;100,TODAY()&gt;'Data Bank'!$AT620),1,IF('Data Bank'!$AC620=100,3,IF('Data Bank'!$AC620=0,0,2)))))</f>
        <v>2</v>
      </c>
    </row>
    <row r="322" spans="1:18">
      <c r="A322" s="115" t="str">
        <f>'Data Bank'!E628</f>
        <v>Ibrahim Garden</v>
      </c>
      <c r="B322" s="178">
        <f ca="1">IF(B$1&lt;'Data Bank'!$AD628,"",IF(B$1&gt;'Data Bank'!$AT628,"",IF(AND('Data Bank'!$AC628&lt;100,TODAY()&gt;'Data Bank'!$AT628),1,IF('Data Bank'!$AC628=100,3,IF('Data Bank'!$AC628=0,0,2)))))</f>
        <v>0</v>
      </c>
      <c r="C322" s="178">
        <f ca="1">IF(C$1&lt;'Data Bank'!$AD628,"",IF(C$1&gt;'Data Bank'!$AT628,"",IF(AND('Data Bank'!$AC628&lt;100,TODAY()&gt;'Data Bank'!$AT628),1,IF('Data Bank'!$AC628=100,3,IF('Data Bank'!$AC628=0,0,2)))))</f>
        <v>0</v>
      </c>
      <c r="D322" s="178">
        <f ca="1">IF(D$1&lt;'Data Bank'!$AD628,"",IF(D$1&gt;'Data Bank'!$AT628,"",IF(AND('Data Bank'!$AC628&lt;100,TODAY()&gt;'Data Bank'!$AT628),1,IF('Data Bank'!$AC628=100,3,IF('Data Bank'!$AC628=0,0,2)))))</f>
        <v>0</v>
      </c>
      <c r="E322" s="178">
        <f ca="1">IF(E$1&lt;'Data Bank'!$AD628,"",IF(E$1&gt;'Data Bank'!$AT628,"",IF(AND('Data Bank'!$AC628&lt;100,TODAY()&gt;'Data Bank'!$AT628),1,IF('Data Bank'!$AC628=100,3,IF('Data Bank'!$AC628=0,0,2)))))</f>
        <v>0</v>
      </c>
      <c r="F322" s="178">
        <f ca="1">IF(F$1&lt;'Data Bank'!$AD628,"",IF(F$1&gt;'Data Bank'!$AT628,"",IF(AND('Data Bank'!$AC628&lt;100,TODAY()&gt;'Data Bank'!$AT628),1,IF('Data Bank'!$AC628=100,3,IF('Data Bank'!$AC628=0,0,2)))))</f>
        <v>0</v>
      </c>
      <c r="G322" s="178">
        <f ca="1">IF(G$1&lt;'Data Bank'!$AD628,"",IF(G$1&gt;'Data Bank'!$AT628,"",IF(AND('Data Bank'!$AC628&lt;100,TODAY()&gt;'Data Bank'!$AT628),1,IF('Data Bank'!$AC628=100,3,IF('Data Bank'!$AC628=0,0,2)))))</f>
        <v>0</v>
      </c>
      <c r="H322" s="178">
        <f ca="1">IF(H$1&lt;'Data Bank'!$AD628,"",IF(H$1&gt;'Data Bank'!$AT628,"",IF(AND('Data Bank'!$AC628&lt;100,TODAY()&gt;'Data Bank'!$AT628),1,IF('Data Bank'!$AC628=100,3,IF('Data Bank'!$AC628=0,0,2)))))</f>
        <v>0</v>
      </c>
      <c r="I322" s="178">
        <f ca="1">IF(I$1&lt;'Data Bank'!$AD628,"",IF(I$1&gt;'Data Bank'!$AT628,"",IF(AND('Data Bank'!$AC628&lt;100,TODAY()&gt;'Data Bank'!$AT628),1,IF('Data Bank'!$AC628=100,3,IF('Data Bank'!$AC628=0,0,2)))))</f>
        <v>0</v>
      </c>
      <c r="J322" s="177">
        <f ca="1">IF(J$1&lt;'Data Bank'!$AD628,"",IF(J$1&gt;'Data Bank'!$AT628,"",IF(AND('Data Bank'!$AC628&lt;100,TODAY()&gt;'Data Bank'!$AT628),1,IF('Data Bank'!$AC628=100,3,IF('Data Bank'!$AC628=0,0,2)))))</f>
        <v>0</v>
      </c>
      <c r="K322" s="177">
        <f ca="1">IF(K$1&lt;'Data Bank'!$AD628,"",IF(K$1&gt;'Data Bank'!$AT628,"",IF(AND('Data Bank'!$AC628&lt;100,TODAY()&gt;'Data Bank'!$AT628),1,IF('Data Bank'!$AC628=100,3,IF('Data Bank'!$AC628=0,0,2)))))</f>
        <v>0</v>
      </c>
      <c r="L322" s="177">
        <f ca="1">IF(L$1&lt;'Data Bank'!$AD628,"",IF(L$1&gt;'Data Bank'!$AT628,"",IF(AND('Data Bank'!$AC628&lt;100,TODAY()&gt;'Data Bank'!$AT628),1,IF('Data Bank'!$AC628=100,3,IF('Data Bank'!$AC628=0,0,2)))))</f>
        <v>0</v>
      </c>
      <c r="M322" s="177">
        <f ca="1">IF(M$1&lt;'Data Bank'!$AD628,"",IF(M$1&gt;'Data Bank'!$AT628,"",IF(AND('Data Bank'!$AC628&lt;100,TODAY()&gt;'Data Bank'!$AT628),1,IF('Data Bank'!$AC628=100,3,IF('Data Bank'!$AC628=0,0,2)))))</f>
        <v>0</v>
      </c>
      <c r="N322" s="177">
        <f ca="1">IF(N$1&lt;'Data Bank'!$AD628,"",IF(N$1&gt;'Data Bank'!$AT628,"",IF(AND('Data Bank'!$AC628&lt;100,TODAY()&gt;'Data Bank'!$AT628),1,IF('Data Bank'!$AC628=100,3,IF('Data Bank'!$AC628=0,0,2)))))</f>
        <v>0</v>
      </c>
      <c r="O322" s="177">
        <f ca="1">IF(O$1&lt;'Data Bank'!$AD628,"",IF(O$1&gt;'Data Bank'!$AT628,"",IF(AND('Data Bank'!$AC628&lt;100,TODAY()&gt;'Data Bank'!$AT628),1,IF('Data Bank'!$AC628=100,3,IF('Data Bank'!$AC628=0,0,2)))))</f>
        <v>0</v>
      </c>
      <c r="P322" s="177">
        <f ca="1">IF(P$1&lt;'Data Bank'!$AD628,"",IF(P$1&gt;'Data Bank'!$AT628,"",IF(AND('Data Bank'!$AC628&lt;100,TODAY()&gt;'Data Bank'!$AT628),1,IF('Data Bank'!$AC628=100,3,IF('Data Bank'!$AC628=0,0,2)))))</f>
        <v>0</v>
      </c>
      <c r="Q322" s="177">
        <f ca="1">IF(Q$1&lt;'Data Bank'!$AD628,"",IF(Q$1&gt;'Data Bank'!$AT628,"",IF(AND('Data Bank'!$AC628&lt;100,TODAY()&gt;'Data Bank'!$AT628),1,IF('Data Bank'!$AC628=100,3,IF('Data Bank'!$AC628=0,0,2)))))</f>
        <v>0</v>
      </c>
      <c r="R322" s="177">
        <f ca="1">IF(R$1&lt;'Data Bank'!$AD628,"",IF(R$1&gt;'Data Bank'!$AT628,"",IF(AND('Data Bank'!$AC628&lt;100,TODAY()&gt;'Data Bank'!$AT628),1,IF('Data Bank'!$AC628=100,3,IF('Data Bank'!$AC628=0,0,2)))))</f>
        <v>0</v>
      </c>
    </row>
    <row r="323" spans="1:18">
      <c r="A323" s="115" t="str">
        <f>'Data Bank'!E634</f>
        <v>Main Kasur P-1</v>
      </c>
      <c r="B323" s="178">
        <f ca="1">IF(B$1&lt;'Data Bank'!$AD634,"",IF(B$1&gt;'Data Bank'!$AT634,"",IF(AND('Data Bank'!$AC634&lt;100,TODAY()&gt;'Data Bank'!$AT634),1,IF('Data Bank'!$AC634=100,3,IF('Data Bank'!$AC634=0,0,2)))))</f>
        <v>0</v>
      </c>
      <c r="C323" s="178">
        <f ca="1">IF(C$1&lt;'Data Bank'!$AD634,"",IF(C$1&gt;'Data Bank'!$AT634,"",IF(AND('Data Bank'!$AC634&lt;100,TODAY()&gt;'Data Bank'!$AT634),1,IF('Data Bank'!$AC634=100,3,IF('Data Bank'!$AC634=0,0,2)))))</f>
        <v>0</v>
      </c>
      <c r="D323" s="178">
        <f ca="1">IF(D$1&lt;'Data Bank'!$AD634,"",IF(D$1&gt;'Data Bank'!$AT634,"",IF(AND('Data Bank'!$AC634&lt;100,TODAY()&gt;'Data Bank'!$AT634),1,IF('Data Bank'!$AC634=100,3,IF('Data Bank'!$AC634=0,0,2)))))</f>
        <v>0</v>
      </c>
      <c r="E323" s="178">
        <f ca="1">IF(E$1&lt;'Data Bank'!$AD634,"",IF(E$1&gt;'Data Bank'!$AT634,"",IF(AND('Data Bank'!$AC634&lt;100,TODAY()&gt;'Data Bank'!$AT634),1,IF('Data Bank'!$AC634=100,3,IF('Data Bank'!$AC634=0,0,2)))))</f>
        <v>0</v>
      </c>
      <c r="F323" s="178">
        <f ca="1">IF(F$1&lt;'Data Bank'!$AD634,"",IF(F$1&gt;'Data Bank'!$AT634,"",IF(AND('Data Bank'!$AC634&lt;100,TODAY()&gt;'Data Bank'!$AT634),1,IF('Data Bank'!$AC634=100,3,IF('Data Bank'!$AC634=0,0,2)))))</f>
        <v>0</v>
      </c>
      <c r="G323" s="178">
        <f ca="1">IF(G$1&lt;'Data Bank'!$AD634,"",IF(G$1&gt;'Data Bank'!$AT634,"",IF(AND('Data Bank'!$AC634&lt;100,TODAY()&gt;'Data Bank'!$AT634),1,IF('Data Bank'!$AC634=100,3,IF('Data Bank'!$AC634=0,0,2)))))</f>
        <v>0</v>
      </c>
      <c r="H323" s="178">
        <f ca="1">IF(H$1&lt;'Data Bank'!$AD634,"",IF(H$1&gt;'Data Bank'!$AT634,"",IF(AND('Data Bank'!$AC634&lt;100,TODAY()&gt;'Data Bank'!$AT634),1,IF('Data Bank'!$AC634=100,3,IF('Data Bank'!$AC634=0,0,2)))))</f>
        <v>0</v>
      </c>
      <c r="I323" s="178">
        <f ca="1">IF(I$1&lt;'Data Bank'!$AD634,"",IF(I$1&gt;'Data Bank'!$AT634,"",IF(AND('Data Bank'!$AC634&lt;100,TODAY()&gt;'Data Bank'!$AT634),1,IF('Data Bank'!$AC634=100,3,IF('Data Bank'!$AC634=0,0,2)))))</f>
        <v>0</v>
      </c>
      <c r="J323" s="177" t="str">
        <f ca="1">IF(J$1&lt;'Data Bank'!$AD634,"",IF(J$1&gt;'Data Bank'!$AT634,"",IF(AND('Data Bank'!$AC634&lt;100,TODAY()&gt;'Data Bank'!$AT634),1,IF('Data Bank'!$AC634=100,3,IF('Data Bank'!$AC634=0,0,2)))))</f>
        <v/>
      </c>
      <c r="K323" s="177" t="str">
        <f ca="1">IF(K$1&lt;'Data Bank'!$AD634,"",IF(K$1&gt;'Data Bank'!$AT634,"",IF(AND('Data Bank'!$AC634&lt;100,TODAY()&gt;'Data Bank'!$AT634),1,IF('Data Bank'!$AC634=100,3,IF('Data Bank'!$AC634=0,0,2)))))</f>
        <v/>
      </c>
      <c r="L323" s="177" t="str">
        <f ca="1">IF(L$1&lt;'Data Bank'!$AD634,"",IF(L$1&gt;'Data Bank'!$AT634,"",IF(AND('Data Bank'!$AC634&lt;100,TODAY()&gt;'Data Bank'!$AT634),1,IF('Data Bank'!$AC634=100,3,IF('Data Bank'!$AC634=0,0,2)))))</f>
        <v/>
      </c>
      <c r="M323" s="177" t="str">
        <f ca="1">IF(M$1&lt;'Data Bank'!$AD634,"",IF(M$1&gt;'Data Bank'!$AT634,"",IF(AND('Data Bank'!$AC634&lt;100,TODAY()&gt;'Data Bank'!$AT634),1,IF('Data Bank'!$AC634=100,3,IF('Data Bank'!$AC634=0,0,2)))))</f>
        <v/>
      </c>
      <c r="N323" s="177" t="str">
        <f ca="1">IF(N$1&lt;'Data Bank'!$AD634,"",IF(N$1&gt;'Data Bank'!$AT634,"",IF(AND('Data Bank'!$AC634&lt;100,TODAY()&gt;'Data Bank'!$AT634),1,IF('Data Bank'!$AC634=100,3,IF('Data Bank'!$AC634=0,0,2)))))</f>
        <v/>
      </c>
      <c r="O323" s="177" t="str">
        <f ca="1">IF(O$1&lt;'Data Bank'!$AD634,"",IF(O$1&gt;'Data Bank'!$AT634,"",IF(AND('Data Bank'!$AC634&lt;100,TODAY()&gt;'Data Bank'!$AT634),1,IF('Data Bank'!$AC634=100,3,IF('Data Bank'!$AC634=0,0,2)))))</f>
        <v/>
      </c>
      <c r="P323" s="177" t="str">
        <f ca="1">IF(P$1&lt;'Data Bank'!$AD634,"",IF(P$1&gt;'Data Bank'!$AT634,"",IF(AND('Data Bank'!$AC634&lt;100,TODAY()&gt;'Data Bank'!$AT634),1,IF('Data Bank'!$AC634=100,3,IF('Data Bank'!$AC634=0,0,2)))))</f>
        <v/>
      </c>
      <c r="Q323" s="177" t="str">
        <f ca="1">IF(Q$1&lt;'Data Bank'!$AD634,"",IF(Q$1&gt;'Data Bank'!$AT634,"",IF(AND('Data Bank'!$AC634&lt;100,TODAY()&gt;'Data Bank'!$AT634),1,IF('Data Bank'!$AC634=100,3,IF('Data Bank'!$AC634=0,0,2)))))</f>
        <v/>
      </c>
      <c r="R323" s="177" t="str">
        <f ca="1">IF(R$1&lt;'Data Bank'!$AD634,"",IF(R$1&gt;'Data Bank'!$AT634,"",IF(AND('Data Bank'!$AC634&lt;100,TODAY()&gt;'Data Bank'!$AT634),1,IF('Data Bank'!$AC634=100,3,IF('Data Bank'!$AC634=0,0,2)))))</f>
        <v/>
      </c>
    </row>
    <row r="324" spans="1:18">
      <c r="A324" s="115" t="str">
        <f>'Data Bank'!E651</f>
        <v>Ittehad Garden P2</v>
      </c>
      <c r="B324" s="178">
        <f ca="1">IF(B$1&lt;'Data Bank'!$AD651,"",IF(B$1&gt;'Data Bank'!$AT651,"",IF(AND('Data Bank'!$AC651&lt;100,TODAY()&gt;'Data Bank'!$AT651),1,IF('Data Bank'!$AC651=100,3,IF('Data Bank'!$AC651=0,0,2)))))</f>
        <v>2</v>
      </c>
      <c r="C324" s="178">
        <f ca="1">IF(C$1&lt;'Data Bank'!$AD651,"",IF(C$1&gt;'Data Bank'!$AT651,"",IF(AND('Data Bank'!$AC651&lt;100,TODAY()&gt;'Data Bank'!$AT651),1,IF('Data Bank'!$AC651=100,3,IF('Data Bank'!$AC651=0,0,2)))))</f>
        <v>2</v>
      </c>
      <c r="D324" s="178">
        <f ca="1">IF(D$1&lt;'Data Bank'!$AD651,"",IF(D$1&gt;'Data Bank'!$AT651,"",IF(AND('Data Bank'!$AC651&lt;100,TODAY()&gt;'Data Bank'!$AT651),1,IF('Data Bank'!$AC651=100,3,IF('Data Bank'!$AC651=0,0,2)))))</f>
        <v>2</v>
      </c>
      <c r="E324" s="178">
        <f ca="1">IF(E$1&lt;'Data Bank'!$AD651,"",IF(E$1&gt;'Data Bank'!$AT651,"",IF(AND('Data Bank'!$AC651&lt;100,TODAY()&gt;'Data Bank'!$AT651),1,IF('Data Bank'!$AC651=100,3,IF('Data Bank'!$AC651=0,0,2)))))</f>
        <v>2</v>
      </c>
      <c r="F324" s="178">
        <f ca="1">IF(F$1&lt;'Data Bank'!$AD651,"",IF(F$1&gt;'Data Bank'!$AT651,"",IF(AND('Data Bank'!$AC651&lt;100,TODAY()&gt;'Data Bank'!$AT651),1,IF('Data Bank'!$AC651=100,3,IF('Data Bank'!$AC651=0,0,2)))))</f>
        <v>2</v>
      </c>
      <c r="G324" s="178">
        <f ca="1">IF(G$1&lt;'Data Bank'!$AD651,"",IF(G$1&gt;'Data Bank'!$AT651,"",IF(AND('Data Bank'!$AC651&lt;100,TODAY()&gt;'Data Bank'!$AT651),1,IF('Data Bank'!$AC651=100,3,IF('Data Bank'!$AC651=0,0,2)))))</f>
        <v>2</v>
      </c>
      <c r="H324" s="178">
        <f ca="1">IF(H$1&lt;'Data Bank'!$AD651,"",IF(H$1&gt;'Data Bank'!$AT651,"",IF(AND('Data Bank'!$AC651&lt;100,TODAY()&gt;'Data Bank'!$AT651),1,IF('Data Bank'!$AC651=100,3,IF('Data Bank'!$AC651=0,0,2)))))</f>
        <v>2</v>
      </c>
      <c r="I324" s="178">
        <f ca="1">IF(I$1&lt;'Data Bank'!$AD651,"",IF(I$1&gt;'Data Bank'!$AT651,"",IF(AND('Data Bank'!$AC651&lt;100,TODAY()&gt;'Data Bank'!$AT651),1,IF('Data Bank'!$AC651=100,3,IF('Data Bank'!$AC651=0,0,2)))))</f>
        <v>2</v>
      </c>
      <c r="J324" s="177">
        <f ca="1">IF(J$1&lt;'Data Bank'!$AD651,"",IF(J$1&gt;'Data Bank'!$AT651,"",IF(AND('Data Bank'!$AC651&lt;100,TODAY()&gt;'Data Bank'!$AT651),1,IF('Data Bank'!$AC651=100,3,IF('Data Bank'!$AC651=0,0,2)))))</f>
        <v>2</v>
      </c>
      <c r="K324" s="177">
        <f ca="1">IF(K$1&lt;'Data Bank'!$AD651,"",IF(K$1&gt;'Data Bank'!$AT651,"",IF(AND('Data Bank'!$AC651&lt;100,TODAY()&gt;'Data Bank'!$AT651),1,IF('Data Bank'!$AC651=100,3,IF('Data Bank'!$AC651=0,0,2)))))</f>
        <v>2</v>
      </c>
      <c r="L324" s="177">
        <f ca="1">IF(L$1&lt;'Data Bank'!$AD651,"",IF(L$1&gt;'Data Bank'!$AT651,"",IF(AND('Data Bank'!$AC651&lt;100,TODAY()&gt;'Data Bank'!$AT651),1,IF('Data Bank'!$AC651=100,3,IF('Data Bank'!$AC651=0,0,2)))))</f>
        <v>2</v>
      </c>
      <c r="M324" s="177">
        <f ca="1">IF(M$1&lt;'Data Bank'!$AD651,"",IF(M$1&gt;'Data Bank'!$AT651,"",IF(AND('Data Bank'!$AC651&lt;100,TODAY()&gt;'Data Bank'!$AT651),1,IF('Data Bank'!$AC651=100,3,IF('Data Bank'!$AC651=0,0,2)))))</f>
        <v>2</v>
      </c>
      <c r="N324" s="177">
        <f ca="1">IF(N$1&lt;'Data Bank'!$AD651,"",IF(N$1&gt;'Data Bank'!$AT651,"",IF(AND('Data Bank'!$AC651&lt;100,TODAY()&gt;'Data Bank'!$AT651),1,IF('Data Bank'!$AC651=100,3,IF('Data Bank'!$AC651=0,0,2)))))</f>
        <v>2</v>
      </c>
      <c r="O324" s="177">
        <f ca="1">IF(O$1&lt;'Data Bank'!$AD651,"",IF(O$1&gt;'Data Bank'!$AT651,"",IF(AND('Data Bank'!$AC651&lt;100,TODAY()&gt;'Data Bank'!$AT651),1,IF('Data Bank'!$AC651=100,3,IF('Data Bank'!$AC651=0,0,2)))))</f>
        <v>2</v>
      </c>
      <c r="P324" s="177">
        <f ca="1">IF(P$1&lt;'Data Bank'!$AD651,"",IF(P$1&gt;'Data Bank'!$AT651,"",IF(AND('Data Bank'!$AC651&lt;100,TODAY()&gt;'Data Bank'!$AT651),1,IF('Data Bank'!$AC651=100,3,IF('Data Bank'!$AC651=0,0,2)))))</f>
        <v>2</v>
      </c>
      <c r="Q324" s="177">
        <f ca="1">IF(Q$1&lt;'Data Bank'!$AD651,"",IF(Q$1&gt;'Data Bank'!$AT651,"",IF(AND('Data Bank'!$AC651&lt;100,TODAY()&gt;'Data Bank'!$AT651),1,IF('Data Bank'!$AC651=100,3,IF('Data Bank'!$AC651=0,0,2)))))</f>
        <v>2</v>
      </c>
      <c r="R324" s="177">
        <f ca="1">IF(R$1&lt;'Data Bank'!$AD651,"",IF(R$1&gt;'Data Bank'!$AT651,"",IF(AND('Data Bank'!$AC651&lt;100,TODAY()&gt;'Data Bank'!$AT651),1,IF('Data Bank'!$AC651=100,3,IF('Data Bank'!$AC651=0,0,2)))))</f>
        <v>2</v>
      </c>
    </row>
    <row r="325" spans="1:18">
      <c r="A325" s="115" t="str">
        <f>'Data Bank'!E677</f>
        <v>Kabal P04</v>
      </c>
      <c r="B325" s="178">
        <f ca="1">IF(B$1&lt;'Data Bank'!$AD677,"",IF(B$1&gt;'Data Bank'!$AT677,"",IF(AND('Data Bank'!$AC677&lt;100,TODAY()&gt;'Data Bank'!$AT677),1,IF('Data Bank'!$AC677=100,3,IF('Data Bank'!$AC677=0,0,2)))))</f>
        <v>2</v>
      </c>
      <c r="C325" s="178">
        <f ca="1">IF(C$1&lt;'Data Bank'!$AD677,"",IF(C$1&gt;'Data Bank'!$AT677,"",IF(AND('Data Bank'!$AC677&lt;100,TODAY()&gt;'Data Bank'!$AT677),1,IF('Data Bank'!$AC677=100,3,IF('Data Bank'!$AC677=0,0,2)))))</f>
        <v>2</v>
      </c>
      <c r="D325" s="178">
        <f ca="1">IF(D$1&lt;'Data Bank'!$AD677,"",IF(D$1&gt;'Data Bank'!$AT677,"",IF(AND('Data Bank'!$AC677&lt;100,TODAY()&gt;'Data Bank'!$AT677),1,IF('Data Bank'!$AC677=100,3,IF('Data Bank'!$AC677=0,0,2)))))</f>
        <v>2</v>
      </c>
      <c r="E325" s="178">
        <f ca="1">IF(E$1&lt;'Data Bank'!$AD677,"",IF(E$1&gt;'Data Bank'!$AT677,"",IF(AND('Data Bank'!$AC677&lt;100,TODAY()&gt;'Data Bank'!$AT677),1,IF('Data Bank'!$AC677=100,3,IF('Data Bank'!$AC677=0,0,2)))))</f>
        <v>2</v>
      </c>
      <c r="F325" s="178">
        <f ca="1">IF(F$1&lt;'Data Bank'!$AD677,"",IF(F$1&gt;'Data Bank'!$AT677,"",IF(AND('Data Bank'!$AC677&lt;100,TODAY()&gt;'Data Bank'!$AT677),1,IF('Data Bank'!$AC677=100,3,IF('Data Bank'!$AC677=0,0,2)))))</f>
        <v>2</v>
      </c>
      <c r="G325" s="178">
        <f ca="1">IF(G$1&lt;'Data Bank'!$AD677,"",IF(G$1&gt;'Data Bank'!$AT677,"",IF(AND('Data Bank'!$AC677&lt;100,TODAY()&gt;'Data Bank'!$AT677),1,IF('Data Bank'!$AC677=100,3,IF('Data Bank'!$AC677=0,0,2)))))</f>
        <v>2</v>
      </c>
      <c r="H325" s="178">
        <f ca="1">IF(H$1&lt;'Data Bank'!$AD677,"",IF(H$1&gt;'Data Bank'!$AT677,"",IF(AND('Data Bank'!$AC677&lt;100,TODAY()&gt;'Data Bank'!$AT677),1,IF('Data Bank'!$AC677=100,3,IF('Data Bank'!$AC677=0,0,2)))))</f>
        <v>2</v>
      </c>
      <c r="I325" s="178">
        <f ca="1">IF(I$1&lt;'Data Bank'!$AD677,"",IF(I$1&gt;'Data Bank'!$AT677,"",IF(AND('Data Bank'!$AC677&lt;100,TODAY()&gt;'Data Bank'!$AT677),1,IF('Data Bank'!$AC677=100,3,IF('Data Bank'!$AC677=0,0,2)))))</f>
        <v>2</v>
      </c>
      <c r="J325" s="177">
        <f ca="1">IF(J$1&lt;'Data Bank'!$AD677,"",IF(J$1&gt;'Data Bank'!$AT677,"",IF(AND('Data Bank'!$AC677&lt;100,TODAY()&gt;'Data Bank'!$AT677),1,IF('Data Bank'!$AC677=100,3,IF('Data Bank'!$AC677=0,0,2)))))</f>
        <v>2</v>
      </c>
      <c r="K325" s="177">
        <f ca="1">IF(K$1&lt;'Data Bank'!$AD677,"",IF(K$1&gt;'Data Bank'!$AT677,"",IF(AND('Data Bank'!$AC677&lt;100,TODAY()&gt;'Data Bank'!$AT677),1,IF('Data Bank'!$AC677=100,3,IF('Data Bank'!$AC677=0,0,2)))))</f>
        <v>2</v>
      </c>
      <c r="L325" s="177">
        <f ca="1">IF(L$1&lt;'Data Bank'!$AD677,"",IF(L$1&gt;'Data Bank'!$AT677,"",IF(AND('Data Bank'!$AC677&lt;100,TODAY()&gt;'Data Bank'!$AT677),1,IF('Data Bank'!$AC677=100,3,IF('Data Bank'!$AC677=0,0,2)))))</f>
        <v>2</v>
      </c>
      <c r="M325" s="177">
        <f ca="1">IF(M$1&lt;'Data Bank'!$AD677,"",IF(M$1&gt;'Data Bank'!$AT677,"",IF(AND('Data Bank'!$AC677&lt;100,TODAY()&gt;'Data Bank'!$AT677),1,IF('Data Bank'!$AC677=100,3,IF('Data Bank'!$AC677=0,0,2)))))</f>
        <v>2</v>
      </c>
      <c r="N325" s="177">
        <f ca="1">IF(N$1&lt;'Data Bank'!$AD677,"",IF(N$1&gt;'Data Bank'!$AT677,"",IF(AND('Data Bank'!$AC677&lt;100,TODAY()&gt;'Data Bank'!$AT677),1,IF('Data Bank'!$AC677=100,3,IF('Data Bank'!$AC677=0,0,2)))))</f>
        <v>2</v>
      </c>
      <c r="O325" s="177">
        <f ca="1">IF(O$1&lt;'Data Bank'!$AD677,"",IF(O$1&gt;'Data Bank'!$AT677,"",IF(AND('Data Bank'!$AC677&lt;100,TODAY()&gt;'Data Bank'!$AT677),1,IF('Data Bank'!$AC677=100,3,IF('Data Bank'!$AC677=0,0,2)))))</f>
        <v>2</v>
      </c>
      <c r="P325" s="177">
        <f ca="1">IF(P$1&lt;'Data Bank'!$AD677,"",IF(P$1&gt;'Data Bank'!$AT677,"",IF(AND('Data Bank'!$AC677&lt;100,TODAY()&gt;'Data Bank'!$AT677),1,IF('Data Bank'!$AC677=100,3,IF('Data Bank'!$AC677=0,0,2)))))</f>
        <v>2</v>
      </c>
      <c r="Q325" s="177">
        <f ca="1">IF(Q$1&lt;'Data Bank'!$AD677,"",IF(Q$1&gt;'Data Bank'!$AT677,"",IF(AND('Data Bank'!$AC677&lt;100,TODAY()&gt;'Data Bank'!$AT677),1,IF('Data Bank'!$AC677=100,3,IF('Data Bank'!$AC677=0,0,2)))))</f>
        <v>2</v>
      </c>
      <c r="R325" s="177">
        <f ca="1">IF(R$1&lt;'Data Bank'!$AD677,"",IF(R$1&gt;'Data Bank'!$AT677,"",IF(AND('Data Bank'!$AC677&lt;100,TODAY()&gt;'Data Bank'!$AT677),1,IF('Data Bank'!$AC677=100,3,IF('Data Bank'!$AC677=0,0,2)))))</f>
        <v>2</v>
      </c>
    </row>
    <row r="326" spans="1:18">
      <c r="A326" s="115" t="str">
        <f>'Data Bank'!E681</f>
        <v>Kabal P08</v>
      </c>
      <c r="B326" s="178">
        <f ca="1">IF(B$1&lt;'Data Bank'!$AD681,"",IF(B$1&gt;'Data Bank'!$AT681,"",IF(AND('Data Bank'!$AC681&lt;100,TODAY()&gt;'Data Bank'!$AT681),1,IF('Data Bank'!$AC681=100,3,IF('Data Bank'!$AC681=0,0,2)))))</f>
        <v>2</v>
      </c>
      <c r="C326" s="178">
        <f ca="1">IF(C$1&lt;'Data Bank'!$AD681,"",IF(C$1&gt;'Data Bank'!$AT681,"",IF(AND('Data Bank'!$AC681&lt;100,TODAY()&gt;'Data Bank'!$AT681),1,IF('Data Bank'!$AC681=100,3,IF('Data Bank'!$AC681=0,0,2)))))</f>
        <v>2</v>
      </c>
      <c r="D326" s="178">
        <f ca="1">IF(D$1&lt;'Data Bank'!$AD681,"",IF(D$1&gt;'Data Bank'!$AT681,"",IF(AND('Data Bank'!$AC681&lt;100,TODAY()&gt;'Data Bank'!$AT681),1,IF('Data Bank'!$AC681=100,3,IF('Data Bank'!$AC681=0,0,2)))))</f>
        <v>2</v>
      </c>
      <c r="E326" s="178">
        <f ca="1">IF(E$1&lt;'Data Bank'!$AD681,"",IF(E$1&gt;'Data Bank'!$AT681,"",IF(AND('Data Bank'!$AC681&lt;100,TODAY()&gt;'Data Bank'!$AT681),1,IF('Data Bank'!$AC681=100,3,IF('Data Bank'!$AC681=0,0,2)))))</f>
        <v>2</v>
      </c>
      <c r="F326" s="178">
        <f ca="1">IF(F$1&lt;'Data Bank'!$AD681,"",IF(F$1&gt;'Data Bank'!$AT681,"",IF(AND('Data Bank'!$AC681&lt;100,TODAY()&gt;'Data Bank'!$AT681),1,IF('Data Bank'!$AC681=100,3,IF('Data Bank'!$AC681=0,0,2)))))</f>
        <v>2</v>
      </c>
      <c r="G326" s="178">
        <f ca="1">IF(G$1&lt;'Data Bank'!$AD681,"",IF(G$1&gt;'Data Bank'!$AT681,"",IF(AND('Data Bank'!$AC681&lt;100,TODAY()&gt;'Data Bank'!$AT681),1,IF('Data Bank'!$AC681=100,3,IF('Data Bank'!$AC681=0,0,2)))))</f>
        <v>2</v>
      </c>
      <c r="H326" s="178">
        <f ca="1">IF(H$1&lt;'Data Bank'!$AD681,"",IF(H$1&gt;'Data Bank'!$AT681,"",IF(AND('Data Bank'!$AC681&lt;100,TODAY()&gt;'Data Bank'!$AT681),1,IF('Data Bank'!$AC681=100,3,IF('Data Bank'!$AC681=0,0,2)))))</f>
        <v>2</v>
      </c>
      <c r="I326" s="178">
        <f ca="1">IF(I$1&lt;'Data Bank'!$AD681,"",IF(I$1&gt;'Data Bank'!$AT681,"",IF(AND('Data Bank'!$AC681&lt;100,TODAY()&gt;'Data Bank'!$AT681),1,IF('Data Bank'!$AC681=100,3,IF('Data Bank'!$AC681=0,0,2)))))</f>
        <v>2</v>
      </c>
      <c r="J326" s="177">
        <f ca="1">IF(J$1&lt;'Data Bank'!$AD681,"",IF(J$1&gt;'Data Bank'!$AT681,"",IF(AND('Data Bank'!$AC681&lt;100,TODAY()&gt;'Data Bank'!$AT681),1,IF('Data Bank'!$AC681=100,3,IF('Data Bank'!$AC681=0,0,2)))))</f>
        <v>2</v>
      </c>
      <c r="K326" s="177">
        <f ca="1">IF(K$1&lt;'Data Bank'!$AD681,"",IF(K$1&gt;'Data Bank'!$AT681,"",IF(AND('Data Bank'!$AC681&lt;100,TODAY()&gt;'Data Bank'!$AT681),1,IF('Data Bank'!$AC681=100,3,IF('Data Bank'!$AC681=0,0,2)))))</f>
        <v>2</v>
      </c>
      <c r="L326" s="177">
        <f ca="1">IF(L$1&lt;'Data Bank'!$AD681,"",IF(L$1&gt;'Data Bank'!$AT681,"",IF(AND('Data Bank'!$AC681&lt;100,TODAY()&gt;'Data Bank'!$AT681),1,IF('Data Bank'!$AC681=100,3,IF('Data Bank'!$AC681=0,0,2)))))</f>
        <v>2</v>
      </c>
      <c r="M326" s="177">
        <f ca="1">IF(M$1&lt;'Data Bank'!$AD681,"",IF(M$1&gt;'Data Bank'!$AT681,"",IF(AND('Data Bank'!$AC681&lt;100,TODAY()&gt;'Data Bank'!$AT681),1,IF('Data Bank'!$AC681=100,3,IF('Data Bank'!$AC681=0,0,2)))))</f>
        <v>2</v>
      </c>
      <c r="N326" s="177">
        <f ca="1">IF(N$1&lt;'Data Bank'!$AD681,"",IF(N$1&gt;'Data Bank'!$AT681,"",IF(AND('Data Bank'!$AC681&lt;100,TODAY()&gt;'Data Bank'!$AT681),1,IF('Data Bank'!$AC681=100,3,IF('Data Bank'!$AC681=0,0,2)))))</f>
        <v>2</v>
      </c>
      <c r="O326" s="177">
        <f ca="1">IF(O$1&lt;'Data Bank'!$AD681,"",IF(O$1&gt;'Data Bank'!$AT681,"",IF(AND('Data Bank'!$AC681&lt;100,TODAY()&gt;'Data Bank'!$AT681),1,IF('Data Bank'!$AC681=100,3,IF('Data Bank'!$AC681=0,0,2)))))</f>
        <v>2</v>
      </c>
      <c r="P326" s="177">
        <f ca="1">IF(P$1&lt;'Data Bank'!$AD681,"",IF(P$1&gt;'Data Bank'!$AT681,"",IF(AND('Data Bank'!$AC681&lt;100,TODAY()&gt;'Data Bank'!$AT681),1,IF('Data Bank'!$AC681=100,3,IF('Data Bank'!$AC681=0,0,2)))))</f>
        <v>2</v>
      </c>
      <c r="Q326" s="177">
        <f ca="1">IF(Q$1&lt;'Data Bank'!$AD681,"",IF(Q$1&gt;'Data Bank'!$AT681,"",IF(AND('Data Bank'!$AC681&lt;100,TODAY()&gt;'Data Bank'!$AT681),1,IF('Data Bank'!$AC681=100,3,IF('Data Bank'!$AC681=0,0,2)))))</f>
        <v>2</v>
      </c>
      <c r="R326" s="177">
        <f ca="1">IF(R$1&lt;'Data Bank'!$AD681,"",IF(R$1&gt;'Data Bank'!$AT681,"",IF(AND('Data Bank'!$AC681&lt;100,TODAY()&gt;'Data Bank'!$AT681),1,IF('Data Bank'!$AC681=100,3,IF('Data Bank'!$AC681=0,0,2)))))</f>
        <v>2</v>
      </c>
    </row>
    <row r="327" spans="1:18">
      <c r="A327" s="115" t="str">
        <f>'Data Bank'!E690</f>
        <v>Kaleem Shaheed Colony-2</v>
      </c>
      <c r="B327" s="178">
        <f ca="1">IF(B$1&lt;'Data Bank'!$AD690,"",IF(B$1&gt;'Data Bank'!$AT690,"",IF(AND('Data Bank'!$AC690&lt;100,TODAY()&gt;'Data Bank'!$AT690),1,IF('Data Bank'!$AC690=100,3,IF('Data Bank'!$AC690=0,0,2)))))</f>
        <v>2</v>
      </c>
      <c r="C327" s="178">
        <f ca="1">IF(C$1&lt;'Data Bank'!$AD690,"",IF(C$1&gt;'Data Bank'!$AT690,"",IF(AND('Data Bank'!$AC690&lt;100,TODAY()&gt;'Data Bank'!$AT690),1,IF('Data Bank'!$AC690=100,3,IF('Data Bank'!$AC690=0,0,2)))))</f>
        <v>2</v>
      </c>
      <c r="D327" s="178">
        <f ca="1">IF(D$1&lt;'Data Bank'!$AD690,"",IF(D$1&gt;'Data Bank'!$AT690,"",IF(AND('Data Bank'!$AC690&lt;100,TODAY()&gt;'Data Bank'!$AT690),1,IF('Data Bank'!$AC690=100,3,IF('Data Bank'!$AC690=0,0,2)))))</f>
        <v>2</v>
      </c>
      <c r="E327" s="178">
        <f ca="1">IF(E$1&lt;'Data Bank'!$AD690,"",IF(E$1&gt;'Data Bank'!$AT690,"",IF(AND('Data Bank'!$AC690&lt;100,TODAY()&gt;'Data Bank'!$AT690),1,IF('Data Bank'!$AC690=100,3,IF('Data Bank'!$AC690=0,0,2)))))</f>
        <v>2</v>
      </c>
      <c r="F327" s="178">
        <f ca="1">IF(F$1&lt;'Data Bank'!$AD690,"",IF(F$1&gt;'Data Bank'!$AT690,"",IF(AND('Data Bank'!$AC690&lt;100,TODAY()&gt;'Data Bank'!$AT690),1,IF('Data Bank'!$AC690=100,3,IF('Data Bank'!$AC690=0,0,2)))))</f>
        <v>2</v>
      </c>
      <c r="G327" s="178">
        <f ca="1">IF(G$1&lt;'Data Bank'!$AD690,"",IF(G$1&gt;'Data Bank'!$AT690,"",IF(AND('Data Bank'!$AC690&lt;100,TODAY()&gt;'Data Bank'!$AT690),1,IF('Data Bank'!$AC690=100,3,IF('Data Bank'!$AC690=0,0,2)))))</f>
        <v>2</v>
      </c>
      <c r="H327" s="178">
        <f ca="1">IF(H$1&lt;'Data Bank'!$AD690,"",IF(H$1&gt;'Data Bank'!$AT690,"",IF(AND('Data Bank'!$AC690&lt;100,TODAY()&gt;'Data Bank'!$AT690),1,IF('Data Bank'!$AC690=100,3,IF('Data Bank'!$AC690=0,0,2)))))</f>
        <v>2</v>
      </c>
      <c r="I327" s="178">
        <f ca="1">IF(I$1&lt;'Data Bank'!$AD690,"",IF(I$1&gt;'Data Bank'!$AT690,"",IF(AND('Data Bank'!$AC690&lt;100,TODAY()&gt;'Data Bank'!$AT690),1,IF('Data Bank'!$AC690=100,3,IF('Data Bank'!$AC690=0,0,2)))))</f>
        <v>2</v>
      </c>
      <c r="J327" s="177">
        <f ca="1">IF(J$1&lt;'Data Bank'!$AD690,"",IF(J$1&gt;'Data Bank'!$AT690,"",IF(AND('Data Bank'!$AC690&lt;100,TODAY()&gt;'Data Bank'!$AT690),1,IF('Data Bank'!$AC690=100,3,IF('Data Bank'!$AC690=0,0,2)))))</f>
        <v>2</v>
      </c>
      <c r="K327" s="177">
        <f ca="1">IF(K$1&lt;'Data Bank'!$AD690,"",IF(K$1&gt;'Data Bank'!$AT690,"",IF(AND('Data Bank'!$AC690&lt;100,TODAY()&gt;'Data Bank'!$AT690),1,IF('Data Bank'!$AC690=100,3,IF('Data Bank'!$AC690=0,0,2)))))</f>
        <v>2</v>
      </c>
      <c r="L327" s="177">
        <f ca="1">IF(L$1&lt;'Data Bank'!$AD690,"",IF(L$1&gt;'Data Bank'!$AT690,"",IF(AND('Data Bank'!$AC690&lt;100,TODAY()&gt;'Data Bank'!$AT690),1,IF('Data Bank'!$AC690=100,3,IF('Data Bank'!$AC690=0,0,2)))))</f>
        <v>2</v>
      </c>
      <c r="M327" s="177">
        <f ca="1">IF(M$1&lt;'Data Bank'!$AD690,"",IF(M$1&gt;'Data Bank'!$AT690,"",IF(AND('Data Bank'!$AC690&lt;100,TODAY()&gt;'Data Bank'!$AT690),1,IF('Data Bank'!$AC690=100,3,IF('Data Bank'!$AC690=0,0,2)))))</f>
        <v>2</v>
      </c>
      <c r="N327" s="177">
        <f ca="1">IF(N$1&lt;'Data Bank'!$AD690,"",IF(N$1&gt;'Data Bank'!$AT690,"",IF(AND('Data Bank'!$AC690&lt;100,TODAY()&gt;'Data Bank'!$AT690),1,IF('Data Bank'!$AC690=100,3,IF('Data Bank'!$AC690=0,0,2)))))</f>
        <v>2</v>
      </c>
      <c r="O327" s="177">
        <f ca="1">IF(O$1&lt;'Data Bank'!$AD690,"",IF(O$1&gt;'Data Bank'!$AT690,"",IF(AND('Data Bank'!$AC690&lt;100,TODAY()&gt;'Data Bank'!$AT690),1,IF('Data Bank'!$AC690=100,3,IF('Data Bank'!$AC690=0,0,2)))))</f>
        <v>2</v>
      </c>
      <c r="P327" s="177">
        <f ca="1">IF(P$1&lt;'Data Bank'!$AD690,"",IF(P$1&gt;'Data Bank'!$AT690,"",IF(AND('Data Bank'!$AC690&lt;100,TODAY()&gt;'Data Bank'!$AT690),1,IF('Data Bank'!$AC690=100,3,IF('Data Bank'!$AC690=0,0,2)))))</f>
        <v>2</v>
      </c>
      <c r="Q327" s="177">
        <f ca="1">IF(Q$1&lt;'Data Bank'!$AD690,"",IF(Q$1&gt;'Data Bank'!$AT690,"",IF(AND('Data Bank'!$AC690&lt;100,TODAY()&gt;'Data Bank'!$AT690),1,IF('Data Bank'!$AC690=100,3,IF('Data Bank'!$AC690=0,0,2)))))</f>
        <v>2</v>
      </c>
      <c r="R327" s="177">
        <f ca="1">IF(R$1&lt;'Data Bank'!$AD690,"",IF(R$1&gt;'Data Bank'!$AT690,"",IF(AND('Data Bank'!$AC690&lt;100,TODAY()&gt;'Data Bank'!$AT690),1,IF('Data Bank'!$AC690=100,3,IF('Data Bank'!$AC690=0,0,2)))))</f>
        <v>2</v>
      </c>
    </row>
    <row r="328" spans="1:18">
      <c r="A328" s="115" t="str">
        <f>'Data Bank'!E693</f>
        <v>Kangra Colony P2</v>
      </c>
      <c r="B328" s="178">
        <f ca="1">IF(B$1&lt;'Data Bank'!$AD693,"",IF(B$1&gt;'Data Bank'!$AT693,"",IF(AND('Data Bank'!$AC693&lt;100,TODAY()&gt;'Data Bank'!$AT693),1,IF('Data Bank'!$AC693=100,3,IF('Data Bank'!$AC693=0,0,2)))))</f>
        <v>2</v>
      </c>
      <c r="C328" s="178">
        <f ca="1">IF(C$1&lt;'Data Bank'!$AD693,"",IF(C$1&gt;'Data Bank'!$AT693,"",IF(AND('Data Bank'!$AC693&lt;100,TODAY()&gt;'Data Bank'!$AT693),1,IF('Data Bank'!$AC693=100,3,IF('Data Bank'!$AC693=0,0,2)))))</f>
        <v>2</v>
      </c>
      <c r="D328" s="178">
        <f ca="1">IF(D$1&lt;'Data Bank'!$AD693,"",IF(D$1&gt;'Data Bank'!$AT693,"",IF(AND('Data Bank'!$AC693&lt;100,TODAY()&gt;'Data Bank'!$AT693),1,IF('Data Bank'!$AC693=100,3,IF('Data Bank'!$AC693=0,0,2)))))</f>
        <v>2</v>
      </c>
      <c r="E328" s="178">
        <f ca="1">IF(E$1&lt;'Data Bank'!$AD693,"",IF(E$1&gt;'Data Bank'!$AT693,"",IF(AND('Data Bank'!$AC693&lt;100,TODAY()&gt;'Data Bank'!$AT693),1,IF('Data Bank'!$AC693=100,3,IF('Data Bank'!$AC693=0,0,2)))))</f>
        <v>2</v>
      </c>
      <c r="F328" s="178">
        <f ca="1">IF(F$1&lt;'Data Bank'!$AD693,"",IF(F$1&gt;'Data Bank'!$AT693,"",IF(AND('Data Bank'!$AC693&lt;100,TODAY()&gt;'Data Bank'!$AT693),1,IF('Data Bank'!$AC693=100,3,IF('Data Bank'!$AC693=0,0,2)))))</f>
        <v>2</v>
      </c>
      <c r="G328" s="178">
        <f ca="1">IF(G$1&lt;'Data Bank'!$AD693,"",IF(G$1&gt;'Data Bank'!$AT693,"",IF(AND('Data Bank'!$AC693&lt;100,TODAY()&gt;'Data Bank'!$AT693),1,IF('Data Bank'!$AC693=100,3,IF('Data Bank'!$AC693=0,0,2)))))</f>
        <v>2</v>
      </c>
      <c r="H328" s="178">
        <f ca="1">IF(H$1&lt;'Data Bank'!$AD693,"",IF(H$1&gt;'Data Bank'!$AT693,"",IF(AND('Data Bank'!$AC693&lt;100,TODAY()&gt;'Data Bank'!$AT693),1,IF('Data Bank'!$AC693=100,3,IF('Data Bank'!$AC693=0,0,2)))))</f>
        <v>2</v>
      </c>
      <c r="I328" s="178">
        <f ca="1">IF(I$1&lt;'Data Bank'!$AD693,"",IF(I$1&gt;'Data Bank'!$AT693,"",IF(AND('Data Bank'!$AC693&lt;100,TODAY()&gt;'Data Bank'!$AT693),1,IF('Data Bank'!$AC693=100,3,IF('Data Bank'!$AC693=0,0,2)))))</f>
        <v>2</v>
      </c>
      <c r="J328" s="177">
        <f ca="1">IF(J$1&lt;'Data Bank'!$AD693,"",IF(J$1&gt;'Data Bank'!$AT693,"",IF(AND('Data Bank'!$AC693&lt;100,TODAY()&gt;'Data Bank'!$AT693),1,IF('Data Bank'!$AC693=100,3,IF('Data Bank'!$AC693=0,0,2)))))</f>
        <v>2</v>
      </c>
      <c r="K328" s="177">
        <f ca="1">IF(K$1&lt;'Data Bank'!$AD693,"",IF(K$1&gt;'Data Bank'!$AT693,"",IF(AND('Data Bank'!$AC693&lt;100,TODAY()&gt;'Data Bank'!$AT693),1,IF('Data Bank'!$AC693=100,3,IF('Data Bank'!$AC693=0,0,2)))))</f>
        <v>2</v>
      </c>
      <c r="L328" s="177">
        <f ca="1">IF(L$1&lt;'Data Bank'!$AD693,"",IF(L$1&gt;'Data Bank'!$AT693,"",IF(AND('Data Bank'!$AC693&lt;100,TODAY()&gt;'Data Bank'!$AT693),1,IF('Data Bank'!$AC693=100,3,IF('Data Bank'!$AC693=0,0,2)))))</f>
        <v>2</v>
      </c>
      <c r="M328" s="177">
        <f ca="1">IF(M$1&lt;'Data Bank'!$AD693,"",IF(M$1&gt;'Data Bank'!$AT693,"",IF(AND('Data Bank'!$AC693&lt;100,TODAY()&gt;'Data Bank'!$AT693),1,IF('Data Bank'!$AC693=100,3,IF('Data Bank'!$AC693=0,0,2)))))</f>
        <v>2</v>
      </c>
      <c r="N328" s="177">
        <f ca="1">IF(N$1&lt;'Data Bank'!$AD693,"",IF(N$1&gt;'Data Bank'!$AT693,"",IF(AND('Data Bank'!$AC693&lt;100,TODAY()&gt;'Data Bank'!$AT693),1,IF('Data Bank'!$AC693=100,3,IF('Data Bank'!$AC693=0,0,2)))))</f>
        <v>2</v>
      </c>
      <c r="O328" s="177">
        <f ca="1">IF(O$1&lt;'Data Bank'!$AD693,"",IF(O$1&gt;'Data Bank'!$AT693,"",IF(AND('Data Bank'!$AC693&lt;100,TODAY()&gt;'Data Bank'!$AT693),1,IF('Data Bank'!$AC693=100,3,IF('Data Bank'!$AC693=0,0,2)))))</f>
        <v>2</v>
      </c>
      <c r="P328" s="177">
        <f ca="1">IF(P$1&lt;'Data Bank'!$AD693,"",IF(P$1&gt;'Data Bank'!$AT693,"",IF(AND('Data Bank'!$AC693&lt;100,TODAY()&gt;'Data Bank'!$AT693),1,IF('Data Bank'!$AC693=100,3,IF('Data Bank'!$AC693=0,0,2)))))</f>
        <v>2</v>
      </c>
      <c r="Q328" s="177">
        <f ca="1">IF(Q$1&lt;'Data Bank'!$AD693,"",IF(Q$1&gt;'Data Bank'!$AT693,"",IF(AND('Data Bank'!$AC693&lt;100,TODAY()&gt;'Data Bank'!$AT693),1,IF('Data Bank'!$AC693=100,3,IF('Data Bank'!$AC693=0,0,2)))))</f>
        <v>2</v>
      </c>
      <c r="R328" s="177">
        <f ca="1">IF(R$1&lt;'Data Bank'!$AD693,"",IF(R$1&gt;'Data Bank'!$AT693,"",IF(AND('Data Bank'!$AC693&lt;100,TODAY()&gt;'Data Bank'!$AT693),1,IF('Data Bank'!$AC693=100,3,IF('Data Bank'!$AC693=0,0,2)))))</f>
        <v>2</v>
      </c>
    </row>
    <row r="329" spans="1:18">
      <c r="A329" s="115" t="str">
        <f>'Data Bank'!E697</f>
        <v>Kantrili</v>
      </c>
      <c r="B329" s="178">
        <f ca="1">IF(B$1&lt;'Data Bank'!$AD697,"",IF(B$1&gt;'Data Bank'!$AT697,"",IF(AND('Data Bank'!$AC697&lt;100,TODAY()&gt;'Data Bank'!$AT697),1,IF('Data Bank'!$AC697=100,3,IF('Data Bank'!$AC697=0,0,2)))))</f>
        <v>0</v>
      </c>
      <c r="C329" s="178">
        <f ca="1">IF(C$1&lt;'Data Bank'!$AD697,"",IF(C$1&gt;'Data Bank'!$AT697,"",IF(AND('Data Bank'!$AC697&lt;100,TODAY()&gt;'Data Bank'!$AT697),1,IF('Data Bank'!$AC697=100,3,IF('Data Bank'!$AC697=0,0,2)))))</f>
        <v>0</v>
      </c>
      <c r="D329" s="178">
        <f ca="1">IF(D$1&lt;'Data Bank'!$AD697,"",IF(D$1&gt;'Data Bank'!$AT697,"",IF(AND('Data Bank'!$AC697&lt;100,TODAY()&gt;'Data Bank'!$AT697),1,IF('Data Bank'!$AC697=100,3,IF('Data Bank'!$AC697=0,0,2)))))</f>
        <v>0</v>
      </c>
      <c r="E329" s="178">
        <f ca="1">IF(E$1&lt;'Data Bank'!$AD697,"",IF(E$1&gt;'Data Bank'!$AT697,"",IF(AND('Data Bank'!$AC697&lt;100,TODAY()&gt;'Data Bank'!$AT697),1,IF('Data Bank'!$AC697=100,3,IF('Data Bank'!$AC697=0,0,2)))))</f>
        <v>0</v>
      </c>
      <c r="F329" s="178">
        <f ca="1">IF(F$1&lt;'Data Bank'!$AD697,"",IF(F$1&gt;'Data Bank'!$AT697,"",IF(AND('Data Bank'!$AC697&lt;100,TODAY()&gt;'Data Bank'!$AT697),1,IF('Data Bank'!$AC697=100,3,IF('Data Bank'!$AC697=0,0,2)))))</f>
        <v>0</v>
      </c>
      <c r="G329" s="178">
        <f ca="1">IF(G$1&lt;'Data Bank'!$AD697,"",IF(G$1&gt;'Data Bank'!$AT697,"",IF(AND('Data Bank'!$AC697&lt;100,TODAY()&gt;'Data Bank'!$AT697),1,IF('Data Bank'!$AC697=100,3,IF('Data Bank'!$AC697=0,0,2)))))</f>
        <v>0</v>
      </c>
      <c r="H329" s="178">
        <f ca="1">IF(H$1&lt;'Data Bank'!$AD697,"",IF(H$1&gt;'Data Bank'!$AT697,"",IF(AND('Data Bank'!$AC697&lt;100,TODAY()&gt;'Data Bank'!$AT697),1,IF('Data Bank'!$AC697=100,3,IF('Data Bank'!$AC697=0,0,2)))))</f>
        <v>0</v>
      </c>
      <c r="I329" s="178">
        <f ca="1">IF(I$1&lt;'Data Bank'!$AD697,"",IF(I$1&gt;'Data Bank'!$AT697,"",IF(AND('Data Bank'!$AC697&lt;100,TODAY()&gt;'Data Bank'!$AT697),1,IF('Data Bank'!$AC697=100,3,IF('Data Bank'!$AC697=0,0,2)))))</f>
        <v>0</v>
      </c>
      <c r="J329" s="177">
        <f ca="1">IF(J$1&lt;'Data Bank'!$AD697,"",IF(J$1&gt;'Data Bank'!$AT697,"",IF(AND('Data Bank'!$AC697&lt;100,TODAY()&gt;'Data Bank'!$AT697),1,IF('Data Bank'!$AC697=100,3,IF('Data Bank'!$AC697=0,0,2)))))</f>
        <v>0</v>
      </c>
      <c r="K329" s="177">
        <f ca="1">IF(K$1&lt;'Data Bank'!$AD697,"",IF(K$1&gt;'Data Bank'!$AT697,"",IF(AND('Data Bank'!$AC697&lt;100,TODAY()&gt;'Data Bank'!$AT697),1,IF('Data Bank'!$AC697=100,3,IF('Data Bank'!$AC697=0,0,2)))))</f>
        <v>0</v>
      </c>
      <c r="L329" s="177">
        <f ca="1">IF(L$1&lt;'Data Bank'!$AD697,"",IF(L$1&gt;'Data Bank'!$AT697,"",IF(AND('Data Bank'!$AC697&lt;100,TODAY()&gt;'Data Bank'!$AT697),1,IF('Data Bank'!$AC697=100,3,IF('Data Bank'!$AC697=0,0,2)))))</f>
        <v>0</v>
      </c>
      <c r="M329" s="177">
        <f ca="1">IF(M$1&lt;'Data Bank'!$AD697,"",IF(M$1&gt;'Data Bank'!$AT697,"",IF(AND('Data Bank'!$AC697&lt;100,TODAY()&gt;'Data Bank'!$AT697),1,IF('Data Bank'!$AC697=100,3,IF('Data Bank'!$AC697=0,0,2)))))</f>
        <v>0</v>
      </c>
      <c r="N329" s="177">
        <f ca="1">IF(N$1&lt;'Data Bank'!$AD697,"",IF(N$1&gt;'Data Bank'!$AT697,"",IF(AND('Data Bank'!$AC697&lt;100,TODAY()&gt;'Data Bank'!$AT697),1,IF('Data Bank'!$AC697=100,3,IF('Data Bank'!$AC697=0,0,2)))))</f>
        <v>0</v>
      </c>
      <c r="O329" s="177">
        <f ca="1">IF(O$1&lt;'Data Bank'!$AD697,"",IF(O$1&gt;'Data Bank'!$AT697,"",IF(AND('Data Bank'!$AC697&lt;100,TODAY()&gt;'Data Bank'!$AT697),1,IF('Data Bank'!$AC697=100,3,IF('Data Bank'!$AC697=0,0,2)))))</f>
        <v>0</v>
      </c>
      <c r="P329" s="177">
        <f ca="1">IF(P$1&lt;'Data Bank'!$AD697,"",IF(P$1&gt;'Data Bank'!$AT697,"",IF(AND('Data Bank'!$AC697&lt;100,TODAY()&gt;'Data Bank'!$AT697),1,IF('Data Bank'!$AC697=100,3,IF('Data Bank'!$AC697=0,0,2)))))</f>
        <v>0</v>
      </c>
      <c r="Q329" s="177">
        <f ca="1">IF(Q$1&lt;'Data Bank'!$AD697,"",IF(Q$1&gt;'Data Bank'!$AT697,"",IF(AND('Data Bank'!$AC697&lt;100,TODAY()&gt;'Data Bank'!$AT697),1,IF('Data Bank'!$AC697=100,3,IF('Data Bank'!$AC697=0,0,2)))))</f>
        <v>0</v>
      </c>
      <c r="R329" s="177">
        <f ca="1">IF(R$1&lt;'Data Bank'!$AD697,"",IF(R$1&gt;'Data Bank'!$AT697,"",IF(AND('Data Bank'!$AC697&lt;100,TODAY()&gt;'Data Bank'!$AT697),1,IF('Data Bank'!$AC697=100,3,IF('Data Bank'!$AC697=0,0,2)))))</f>
        <v>0</v>
      </c>
    </row>
    <row r="330" spans="1:18">
      <c r="A330" s="115" t="str">
        <f>'Data Bank'!E699</f>
        <v>Peeru wala Road</v>
      </c>
      <c r="B330" s="178">
        <f ca="1">IF(B$1&lt;'Data Bank'!$AD699,"",IF(B$1&gt;'Data Bank'!$AT699,"",IF(AND('Data Bank'!$AC699&lt;100,TODAY()&gt;'Data Bank'!$AT699),1,IF('Data Bank'!$AC699=100,3,IF('Data Bank'!$AC699=0,0,2)))))</f>
        <v>0</v>
      </c>
      <c r="C330" s="178">
        <f ca="1">IF(C$1&lt;'Data Bank'!$AD699,"",IF(C$1&gt;'Data Bank'!$AT699,"",IF(AND('Data Bank'!$AC699&lt;100,TODAY()&gt;'Data Bank'!$AT699),1,IF('Data Bank'!$AC699=100,3,IF('Data Bank'!$AC699=0,0,2)))))</f>
        <v>0</v>
      </c>
      <c r="D330" s="178">
        <f ca="1">IF(D$1&lt;'Data Bank'!$AD699,"",IF(D$1&gt;'Data Bank'!$AT699,"",IF(AND('Data Bank'!$AC699&lt;100,TODAY()&gt;'Data Bank'!$AT699),1,IF('Data Bank'!$AC699=100,3,IF('Data Bank'!$AC699=0,0,2)))))</f>
        <v>0</v>
      </c>
      <c r="E330" s="178">
        <f ca="1">IF(E$1&lt;'Data Bank'!$AD699,"",IF(E$1&gt;'Data Bank'!$AT699,"",IF(AND('Data Bank'!$AC699&lt;100,TODAY()&gt;'Data Bank'!$AT699),1,IF('Data Bank'!$AC699=100,3,IF('Data Bank'!$AC699=0,0,2)))))</f>
        <v>0</v>
      </c>
      <c r="F330" s="178">
        <f ca="1">IF(F$1&lt;'Data Bank'!$AD699,"",IF(F$1&gt;'Data Bank'!$AT699,"",IF(AND('Data Bank'!$AC699&lt;100,TODAY()&gt;'Data Bank'!$AT699),1,IF('Data Bank'!$AC699=100,3,IF('Data Bank'!$AC699=0,0,2)))))</f>
        <v>0</v>
      </c>
      <c r="G330" s="178">
        <f ca="1">IF(G$1&lt;'Data Bank'!$AD699,"",IF(G$1&gt;'Data Bank'!$AT699,"",IF(AND('Data Bank'!$AC699&lt;100,TODAY()&gt;'Data Bank'!$AT699),1,IF('Data Bank'!$AC699=100,3,IF('Data Bank'!$AC699=0,0,2)))))</f>
        <v>0</v>
      </c>
      <c r="H330" s="178">
        <f ca="1">IF(H$1&lt;'Data Bank'!$AD699,"",IF(H$1&gt;'Data Bank'!$AT699,"",IF(AND('Data Bank'!$AC699&lt;100,TODAY()&gt;'Data Bank'!$AT699),1,IF('Data Bank'!$AC699=100,3,IF('Data Bank'!$AC699=0,0,2)))))</f>
        <v>0</v>
      </c>
      <c r="I330" s="178">
        <f ca="1">IF(I$1&lt;'Data Bank'!$AD699,"",IF(I$1&gt;'Data Bank'!$AT699,"",IF(AND('Data Bank'!$AC699&lt;100,TODAY()&gt;'Data Bank'!$AT699),1,IF('Data Bank'!$AC699=100,3,IF('Data Bank'!$AC699=0,0,2)))))</f>
        <v>0</v>
      </c>
      <c r="J330" s="177" t="str">
        <f ca="1">IF(J$1&lt;'Data Bank'!$AD699,"",IF(J$1&gt;'Data Bank'!$AT699,"",IF(AND('Data Bank'!$AC699&lt;100,TODAY()&gt;'Data Bank'!$AT699),1,IF('Data Bank'!$AC699=100,3,IF('Data Bank'!$AC699=0,0,2)))))</f>
        <v/>
      </c>
      <c r="K330" s="177" t="str">
        <f ca="1">IF(K$1&lt;'Data Bank'!$AD699,"",IF(K$1&gt;'Data Bank'!$AT699,"",IF(AND('Data Bank'!$AC699&lt;100,TODAY()&gt;'Data Bank'!$AT699),1,IF('Data Bank'!$AC699=100,3,IF('Data Bank'!$AC699=0,0,2)))))</f>
        <v/>
      </c>
      <c r="L330" s="177" t="str">
        <f ca="1">IF(L$1&lt;'Data Bank'!$AD699,"",IF(L$1&gt;'Data Bank'!$AT699,"",IF(AND('Data Bank'!$AC699&lt;100,TODAY()&gt;'Data Bank'!$AT699),1,IF('Data Bank'!$AC699=100,3,IF('Data Bank'!$AC699=0,0,2)))))</f>
        <v/>
      </c>
      <c r="M330" s="177" t="str">
        <f ca="1">IF(M$1&lt;'Data Bank'!$AD699,"",IF(M$1&gt;'Data Bank'!$AT699,"",IF(AND('Data Bank'!$AC699&lt;100,TODAY()&gt;'Data Bank'!$AT699),1,IF('Data Bank'!$AC699=100,3,IF('Data Bank'!$AC699=0,0,2)))))</f>
        <v/>
      </c>
      <c r="N330" s="177" t="str">
        <f ca="1">IF(N$1&lt;'Data Bank'!$AD699,"",IF(N$1&gt;'Data Bank'!$AT699,"",IF(AND('Data Bank'!$AC699&lt;100,TODAY()&gt;'Data Bank'!$AT699),1,IF('Data Bank'!$AC699=100,3,IF('Data Bank'!$AC699=0,0,2)))))</f>
        <v/>
      </c>
      <c r="O330" s="177" t="str">
        <f ca="1">IF(O$1&lt;'Data Bank'!$AD699,"",IF(O$1&gt;'Data Bank'!$AT699,"",IF(AND('Data Bank'!$AC699&lt;100,TODAY()&gt;'Data Bank'!$AT699),1,IF('Data Bank'!$AC699=100,3,IF('Data Bank'!$AC699=0,0,2)))))</f>
        <v/>
      </c>
      <c r="P330" s="177" t="str">
        <f ca="1">IF(P$1&lt;'Data Bank'!$AD699,"",IF(P$1&gt;'Data Bank'!$AT699,"",IF(AND('Data Bank'!$AC699&lt;100,TODAY()&gt;'Data Bank'!$AT699),1,IF('Data Bank'!$AC699=100,3,IF('Data Bank'!$AC699=0,0,2)))))</f>
        <v/>
      </c>
      <c r="Q330" s="177" t="str">
        <f ca="1">IF(Q$1&lt;'Data Bank'!$AD699,"",IF(Q$1&gt;'Data Bank'!$AT699,"",IF(AND('Data Bank'!$AC699&lt;100,TODAY()&gt;'Data Bank'!$AT699),1,IF('Data Bank'!$AC699=100,3,IF('Data Bank'!$AC699=0,0,2)))))</f>
        <v/>
      </c>
      <c r="R330" s="177" t="str">
        <f ca="1">IF(R$1&lt;'Data Bank'!$AD699,"",IF(R$1&gt;'Data Bank'!$AT699,"",IF(AND('Data Bank'!$AC699&lt;100,TODAY()&gt;'Data Bank'!$AT699),1,IF('Data Bank'!$AC699=100,3,IF('Data Bank'!$AC699=0,0,2)))))</f>
        <v/>
      </c>
    </row>
    <row r="331" spans="1:18">
      <c r="A331" s="115" t="str">
        <f>'Data Bank'!E702</f>
        <v>Kashmir Rd Jani  Shop st</v>
      </c>
      <c r="B331" s="178">
        <f ca="1">IF(B$1&lt;'Data Bank'!$AD702,"",IF(B$1&gt;'Data Bank'!$AT702,"",IF(AND('Data Bank'!$AC702&lt;100,TODAY()&gt;'Data Bank'!$AT702),1,IF('Data Bank'!$AC702=100,3,IF('Data Bank'!$AC702=0,0,2)))))</f>
        <v>0</v>
      </c>
      <c r="C331" s="178">
        <f ca="1">IF(C$1&lt;'Data Bank'!$AD702,"",IF(C$1&gt;'Data Bank'!$AT702,"",IF(AND('Data Bank'!$AC702&lt;100,TODAY()&gt;'Data Bank'!$AT702),1,IF('Data Bank'!$AC702=100,3,IF('Data Bank'!$AC702=0,0,2)))))</f>
        <v>0</v>
      </c>
      <c r="D331" s="178">
        <f ca="1">IF(D$1&lt;'Data Bank'!$AD702,"",IF(D$1&gt;'Data Bank'!$AT702,"",IF(AND('Data Bank'!$AC702&lt;100,TODAY()&gt;'Data Bank'!$AT702),1,IF('Data Bank'!$AC702=100,3,IF('Data Bank'!$AC702=0,0,2)))))</f>
        <v>0</v>
      </c>
      <c r="E331" s="178">
        <f ca="1">IF(E$1&lt;'Data Bank'!$AD702,"",IF(E$1&gt;'Data Bank'!$AT702,"",IF(AND('Data Bank'!$AC702&lt;100,TODAY()&gt;'Data Bank'!$AT702),1,IF('Data Bank'!$AC702=100,3,IF('Data Bank'!$AC702=0,0,2)))))</f>
        <v>0</v>
      </c>
      <c r="F331" s="178">
        <f ca="1">IF(F$1&lt;'Data Bank'!$AD702,"",IF(F$1&gt;'Data Bank'!$AT702,"",IF(AND('Data Bank'!$AC702&lt;100,TODAY()&gt;'Data Bank'!$AT702),1,IF('Data Bank'!$AC702=100,3,IF('Data Bank'!$AC702=0,0,2)))))</f>
        <v>0</v>
      </c>
      <c r="G331" s="178">
        <f ca="1">IF(G$1&lt;'Data Bank'!$AD702,"",IF(G$1&gt;'Data Bank'!$AT702,"",IF(AND('Data Bank'!$AC702&lt;100,TODAY()&gt;'Data Bank'!$AT702),1,IF('Data Bank'!$AC702=100,3,IF('Data Bank'!$AC702=0,0,2)))))</f>
        <v>0</v>
      </c>
      <c r="H331" s="178">
        <f ca="1">IF(H$1&lt;'Data Bank'!$AD702,"",IF(H$1&gt;'Data Bank'!$AT702,"",IF(AND('Data Bank'!$AC702&lt;100,TODAY()&gt;'Data Bank'!$AT702),1,IF('Data Bank'!$AC702=100,3,IF('Data Bank'!$AC702=0,0,2)))))</f>
        <v>0</v>
      </c>
      <c r="I331" s="178">
        <f ca="1">IF(I$1&lt;'Data Bank'!$AD702,"",IF(I$1&gt;'Data Bank'!$AT702,"",IF(AND('Data Bank'!$AC702&lt;100,TODAY()&gt;'Data Bank'!$AT702),1,IF('Data Bank'!$AC702=100,3,IF('Data Bank'!$AC702=0,0,2)))))</f>
        <v>0</v>
      </c>
      <c r="J331" s="177">
        <f ca="1">IF(J$1&lt;'Data Bank'!$AD702,"",IF(J$1&gt;'Data Bank'!$AT702,"",IF(AND('Data Bank'!$AC702&lt;100,TODAY()&gt;'Data Bank'!$AT702),1,IF('Data Bank'!$AC702=100,3,IF('Data Bank'!$AC702=0,0,2)))))</f>
        <v>0</v>
      </c>
      <c r="K331" s="177">
        <f ca="1">IF(K$1&lt;'Data Bank'!$AD702,"",IF(K$1&gt;'Data Bank'!$AT702,"",IF(AND('Data Bank'!$AC702&lt;100,TODAY()&gt;'Data Bank'!$AT702),1,IF('Data Bank'!$AC702=100,3,IF('Data Bank'!$AC702=0,0,2)))))</f>
        <v>0</v>
      </c>
      <c r="L331" s="177">
        <f ca="1">IF(L$1&lt;'Data Bank'!$AD702,"",IF(L$1&gt;'Data Bank'!$AT702,"",IF(AND('Data Bank'!$AC702&lt;100,TODAY()&gt;'Data Bank'!$AT702),1,IF('Data Bank'!$AC702=100,3,IF('Data Bank'!$AC702=0,0,2)))))</f>
        <v>0</v>
      </c>
      <c r="M331" s="177">
        <f ca="1">IF(M$1&lt;'Data Bank'!$AD702,"",IF(M$1&gt;'Data Bank'!$AT702,"",IF(AND('Data Bank'!$AC702&lt;100,TODAY()&gt;'Data Bank'!$AT702),1,IF('Data Bank'!$AC702=100,3,IF('Data Bank'!$AC702=0,0,2)))))</f>
        <v>0</v>
      </c>
      <c r="N331" s="177">
        <f ca="1">IF(N$1&lt;'Data Bank'!$AD702,"",IF(N$1&gt;'Data Bank'!$AT702,"",IF(AND('Data Bank'!$AC702&lt;100,TODAY()&gt;'Data Bank'!$AT702),1,IF('Data Bank'!$AC702=100,3,IF('Data Bank'!$AC702=0,0,2)))))</f>
        <v>0</v>
      </c>
      <c r="O331" s="177">
        <f ca="1">IF(O$1&lt;'Data Bank'!$AD702,"",IF(O$1&gt;'Data Bank'!$AT702,"",IF(AND('Data Bank'!$AC702&lt;100,TODAY()&gt;'Data Bank'!$AT702),1,IF('Data Bank'!$AC702=100,3,IF('Data Bank'!$AC702=0,0,2)))))</f>
        <v>0</v>
      </c>
      <c r="P331" s="177">
        <f ca="1">IF(P$1&lt;'Data Bank'!$AD702,"",IF(P$1&gt;'Data Bank'!$AT702,"",IF(AND('Data Bank'!$AC702&lt;100,TODAY()&gt;'Data Bank'!$AT702),1,IF('Data Bank'!$AC702=100,3,IF('Data Bank'!$AC702=0,0,2)))))</f>
        <v>0</v>
      </c>
      <c r="Q331" s="177">
        <f ca="1">IF(Q$1&lt;'Data Bank'!$AD702,"",IF(Q$1&gt;'Data Bank'!$AT702,"",IF(AND('Data Bank'!$AC702&lt;100,TODAY()&gt;'Data Bank'!$AT702),1,IF('Data Bank'!$AC702=100,3,IF('Data Bank'!$AC702=0,0,2)))))</f>
        <v>0</v>
      </c>
      <c r="R331" s="177">
        <f ca="1">IF(R$1&lt;'Data Bank'!$AD702,"",IF(R$1&gt;'Data Bank'!$AT702,"",IF(AND('Data Bank'!$AC702&lt;100,TODAY()&gt;'Data Bank'!$AT702),1,IF('Data Bank'!$AC702=100,3,IF('Data Bank'!$AC702=0,0,2)))))</f>
        <v>0</v>
      </c>
    </row>
    <row r="332" spans="1:18">
      <c r="A332" s="115" t="str">
        <f>'Data Bank'!E707</f>
        <v xml:space="preserve">Saif City </v>
      </c>
      <c r="B332" s="178">
        <f ca="1">IF(B$1&lt;'Data Bank'!$AD707,"",IF(B$1&gt;'Data Bank'!$AT707,"",IF(AND('Data Bank'!$AC707&lt;100,TODAY()&gt;'Data Bank'!$AT707),1,IF('Data Bank'!$AC707=100,3,IF('Data Bank'!$AC707=0,0,2)))))</f>
        <v>0</v>
      </c>
      <c r="C332" s="178">
        <f ca="1">IF(C$1&lt;'Data Bank'!$AD707,"",IF(C$1&gt;'Data Bank'!$AT707,"",IF(AND('Data Bank'!$AC707&lt;100,TODAY()&gt;'Data Bank'!$AT707),1,IF('Data Bank'!$AC707=100,3,IF('Data Bank'!$AC707=0,0,2)))))</f>
        <v>0</v>
      </c>
      <c r="D332" s="178">
        <f ca="1">IF(D$1&lt;'Data Bank'!$AD707,"",IF(D$1&gt;'Data Bank'!$AT707,"",IF(AND('Data Bank'!$AC707&lt;100,TODAY()&gt;'Data Bank'!$AT707),1,IF('Data Bank'!$AC707=100,3,IF('Data Bank'!$AC707=0,0,2)))))</f>
        <v>0</v>
      </c>
      <c r="E332" s="178">
        <f ca="1">IF(E$1&lt;'Data Bank'!$AD707,"",IF(E$1&gt;'Data Bank'!$AT707,"",IF(AND('Data Bank'!$AC707&lt;100,TODAY()&gt;'Data Bank'!$AT707),1,IF('Data Bank'!$AC707=100,3,IF('Data Bank'!$AC707=0,0,2)))))</f>
        <v>0</v>
      </c>
      <c r="F332" s="178">
        <f ca="1">IF(F$1&lt;'Data Bank'!$AD707,"",IF(F$1&gt;'Data Bank'!$AT707,"",IF(AND('Data Bank'!$AC707&lt;100,TODAY()&gt;'Data Bank'!$AT707),1,IF('Data Bank'!$AC707=100,3,IF('Data Bank'!$AC707=0,0,2)))))</f>
        <v>0</v>
      </c>
      <c r="G332" s="178">
        <f ca="1">IF(G$1&lt;'Data Bank'!$AD707,"",IF(G$1&gt;'Data Bank'!$AT707,"",IF(AND('Data Bank'!$AC707&lt;100,TODAY()&gt;'Data Bank'!$AT707),1,IF('Data Bank'!$AC707=100,3,IF('Data Bank'!$AC707=0,0,2)))))</f>
        <v>0</v>
      </c>
      <c r="H332" s="178">
        <f ca="1">IF(H$1&lt;'Data Bank'!$AD707,"",IF(H$1&gt;'Data Bank'!$AT707,"",IF(AND('Data Bank'!$AC707&lt;100,TODAY()&gt;'Data Bank'!$AT707),1,IF('Data Bank'!$AC707=100,3,IF('Data Bank'!$AC707=0,0,2)))))</f>
        <v>0</v>
      </c>
      <c r="I332" s="178">
        <f ca="1">IF(I$1&lt;'Data Bank'!$AD707,"",IF(I$1&gt;'Data Bank'!$AT707,"",IF(AND('Data Bank'!$AC707&lt;100,TODAY()&gt;'Data Bank'!$AT707),1,IF('Data Bank'!$AC707=100,3,IF('Data Bank'!$AC707=0,0,2)))))</f>
        <v>0</v>
      </c>
      <c r="J332" s="177" t="str">
        <f ca="1">IF(J$1&lt;'Data Bank'!$AD707,"",IF(J$1&gt;'Data Bank'!$AT707,"",IF(AND('Data Bank'!$AC707&lt;100,TODAY()&gt;'Data Bank'!$AT707),1,IF('Data Bank'!$AC707=100,3,IF('Data Bank'!$AC707=0,0,2)))))</f>
        <v/>
      </c>
      <c r="K332" s="177" t="str">
        <f ca="1">IF(K$1&lt;'Data Bank'!$AD707,"",IF(K$1&gt;'Data Bank'!$AT707,"",IF(AND('Data Bank'!$AC707&lt;100,TODAY()&gt;'Data Bank'!$AT707),1,IF('Data Bank'!$AC707=100,3,IF('Data Bank'!$AC707=0,0,2)))))</f>
        <v/>
      </c>
      <c r="L332" s="177" t="str">
        <f ca="1">IF(L$1&lt;'Data Bank'!$AD707,"",IF(L$1&gt;'Data Bank'!$AT707,"",IF(AND('Data Bank'!$AC707&lt;100,TODAY()&gt;'Data Bank'!$AT707),1,IF('Data Bank'!$AC707=100,3,IF('Data Bank'!$AC707=0,0,2)))))</f>
        <v/>
      </c>
      <c r="M332" s="177" t="str">
        <f ca="1">IF(M$1&lt;'Data Bank'!$AD707,"",IF(M$1&gt;'Data Bank'!$AT707,"",IF(AND('Data Bank'!$AC707&lt;100,TODAY()&gt;'Data Bank'!$AT707),1,IF('Data Bank'!$AC707=100,3,IF('Data Bank'!$AC707=0,0,2)))))</f>
        <v/>
      </c>
      <c r="N332" s="177" t="str">
        <f ca="1">IF(N$1&lt;'Data Bank'!$AD707,"",IF(N$1&gt;'Data Bank'!$AT707,"",IF(AND('Data Bank'!$AC707&lt;100,TODAY()&gt;'Data Bank'!$AT707),1,IF('Data Bank'!$AC707=100,3,IF('Data Bank'!$AC707=0,0,2)))))</f>
        <v/>
      </c>
      <c r="O332" s="177" t="str">
        <f ca="1">IF(O$1&lt;'Data Bank'!$AD707,"",IF(O$1&gt;'Data Bank'!$AT707,"",IF(AND('Data Bank'!$AC707&lt;100,TODAY()&gt;'Data Bank'!$AT707),1,IF('Data Bank'!$AC707=100,3,IF('Data Bank'!$AC707=0,0,2)))))</f>
        <v/>
      </c>
      <c r="P332" s="177" t="str">
        <f ca="1">IF(P$1&lt;'Data Bank'!$AD707,"",IF(P$1&gt;'Data Bank'!$AT707,"",IF(AND('Data Bank'!$AC707&lt;100,TODAY()&gt;'Data Bank'!$AT707),1,IF('Data Bank'!$AC707=100,3,IF('Data Bank'!$AC707=0,0,2)))))</f>
        <v/>
      </c>
      <c r="Q332" s="177" t="str">
        <f ca="1">IF(Q$1&lt;'Data Bank'!$AD707,"",IF(Q$1&gt;'Data Bank'!$AT707,"",IF(AND('Data Bank'!$AC707&lt;100,TODAY()&gt;'Data Bank'!$AT707),1,IF('Data Bank'!$AC707=100,3,IF('Data Bank'!$AC707=0,0,2)))))</f>
        <v/>
      </c>
      <c r="R332" s="177" t="str">
        <f ca="1">IF(R$1&lt;'Data Bank'!$AD707,"",IF(R$1&gt;'Data Bank'!$AT707,"",IF(AND('Data Bank'!$AC707&lt;100,TODAY()&gt;'Data Bank'!$AT707),1,IF('Data Bank'!$AC707=100,3,IF('Data Bank'!$AC707=0,0,2)))))</f>
        <v/>
      </c>
    </row>
    <row r="333" spans="1:18">
      <c r="A333" s="115" t="str">
        <f>'Data Bank'!E709</f>
        <v>Kent Housing Ext.</v>
      </c>
      <c r="B333" s="178">
        <f ca="1">IF(B$1&lt;'Data Bank'!$AD709,"",IF(B$1&gt;'Data Bank'!$AT709,"",IF(AND('Data Bank'!$AC709&lt;100,TODAY()&gt;'Data Bank'!$AT709),1,IF('Data Bank'!$AC709=100,3,IF('Data Bank'!$AC709=0,0,2)))))</f>
        <v>2</v>
      </c>
      <c r="C333" s="178">
        <f ca="1">IF(C$1&lt;'Data Bank'!$AD709,"",IF(C$1&gt;'Data Bank'!$AT709,"",IF(AND('Data Bank'!$AC709&lt;100,TODAY()&gt;'Data Bank'!$AT709),1,IF('Data Bank'!$AC709=100,3,IF('Data Bank'!$AC709=0,0,2)))))</f>
        <v>2</v>
      </c>
      <c r="D333" s="178">
        <f ca="1">IF(D$1&lt;'Data Bank'!$AD709,"",IF(D$1&gt;'Data Bank'!$AT709,"",IF(AND('Data Bank'!$AC709&lt;100,TODAY()&gt;'Data Bank'!$AT709),1,IF('Data Bank'!$AC709=100,3,IF('Data Bank'!$AC709=0,0,2)))))</f>
        <v>2</v>
      </c>
      <c r="E333" s="178">
        <f ca="1">IF(E$1&lt;'Data Bank'!$AD709,"",IF(E$1&gt;'Data Bank'!$AT709,"",IF(AND('Data Bank'!$AC709&lt;100,TODAY()&gt;'Data Bank'!$AT709),1,IF('Data Bank'!$AC709=100,3,IF('Data Bank'!$AC709=0,0,2)))))</f>
        <v>2</v>
      </c>
      <c r="F333" s="178">
        <f ca="1">IF(F$1&lt;'Data Bank'!$AD709,"",IF(F$1&gt;'Data Bank'!$AT709,"",IF(AND('Data Bank'!$AC709&lt;100,TODAY()&gt;'Data Bank'!$AT709),1,IF('Data Bank'!$AC709=100,3,IF('Data Bank'!$AC709=0,0,2)))))</f>
        <v>2</v>
      </c>
      <c r="G333" s="178">
        <f ca="1">IF(G$1&lt;'Data Bank'!$AD709,"",IF(G$1&gt;'Data Bank'!$AT709,"",IF(AND('Data Bank'!$AC709&lt;100,TODAY()&gt;'Data Bank'!$AT709),1,IF('Data Bank'!$AC709=100,3,IF('Data Bank'!$AC709=0,0,2)))))</f>
        <v>2</v>
      </c>
      <c r="H333" s="178">
        <f ca="1">IF(H$1&lt;'Data Bank'!$AD709,"",IF(H$1&gt;'Data Bank'!$AT709,"",IF(AND('Data Bank'!$AC709&lt;100,TODAY()&gt;'Data Bank'!$AT709),1,IF('Data Bank'!$AC709=100,3,IF('Data Bank'!$AC709=0,0,2)))))</f>
        <v>2</v>
      </c>
      <c r="I333" s="178">
        <f ca="1">IF(I$1&lt;'Data Bank'!$AD709,"",IF(I$1&gt;'Data Bank'!$AT709,"",IF(AND('Data Bank'!$AC709&lt;100,TODAY()&gt;'Data Bank'!$AT709),1,IF('Data Bank'!$AC709=100,3,IF('Data Bank'!$AC709=0,0,2)))))</f>
        <v>2</v>
      </c>
      <c r="J333" s="177">
        <f ca="1">IF(J$1&lt;'Data Bank'!$AD709,"",IF(J$1&gt;'Data Bank'!$AT709,"",IF(AND('Data Bank'!$AC709&lt;100,TODAY()&gt;'Data Bank'!$AT709),1,IF('Data Bank'!$AC709=100,3,IF('Data Bank'!$AC709=0,0,2)))))</f>
        <v>2</v>
      </c>
      <c r="K333" s="177">
        <f ca="1">IF(K$1&lt;'Data Bank'!$AD709,"",IF(K$1&gt;'Data Bank'!$AT709,"",IF(AND('Data Bank'!$AC709&lt;100,TODAY()&gt;'Data Bank'!$AT709),1,IF('Data Bank'!$AC709=100,3,IF('Data Bank'!$AC709=0,0,2)))))</f>
        <v>2</v>
      </c>
      <c r="L333" s="177">
        <f ca="1">IF(L$1&lt;'Data Bank'!$AD709,"",IF(L$1&gt;'Data Bank'!$AT709,"",IF(AND('Data Bank'!$AC709&lt;100,TODAY()&gt;'Data Bank'!$AT709),1,IF('Data Bank'!$AC709=100,3,IF('Data Bank'!$AC709=0,0,2)))))</f>
        <v>2</v>
      </c>
      <c r="M333" s="177">
        <f ca="1">IF(M$1&lt;'Data Bank'!$AD709,"",IF(M$1&gt;'Data Bank'!$AT709,"",IF(AND('Data Bank'!$AC709&lt;100,TODAY()&gt;'Data Bank'!$AT709),1,IF('Data Bank'!$AC709=100,3,IF('Data Bank'!$AC709=0,0,2)))))</f>
        <v>2</v>
      </c>
      <c r="N333" s="177">
        <f ca="1">IF(N$1&lt;'Data Bank'!$AD709,"",IF(N$1&gt;'Data Bank'!$AT709,"",IF(AND('Data Bank'!$AC709&lt;100,TODAY()&gt;'Data Bank'!$AT709),1,IF('Data Bank'!$AC709=100,3,IF('Data Bank'!$AC709=0,0,2)))))</f>
        <v>2</v>
      </c>
      <c r="O333" s="177">
        <f ca="1">IF(O$1&lt;'Data Bank'!$AD709,"",IF(O$1&gt;'Data Bank'!$AT709,"",IF(AND('Data Bank'!$AC709&lt;100,TODAY()&gt;'Data Bank'!$AT709),1,IF('Data Bank'!$AC709=100,3,IF('Data Bank'!$AC709=0,0,2)))))</f>
        <v>2</v>
      </c>
      <c r="P333" s="177">
        <f ca="1">IF(P$1&lt;'Data Bank'!$AD709,"",IF(P$1&gt;'Data Bank'!$AT709,"",IF(AND('Data Bank'!$AC709&lt;100,TODAY()&gt;'Data Bank'!$AT709),1,IF('Data Bank'!$AC709=100,3,IF('Data Bank'!$AC709=0,0,2)))))</f>
        <v>2</v>
      </c>
      <c r="Q333" s="177">
        <f ca="1">IF(Q$1&lt;'Data Bank'!$AD709,"",IF(Q$1&gt;'Data Bank'!$AT709,"",IF(AND('Data Bank'!$AC709&lt;100,TODAY()&gt;'Data Bank'!$AT709),1,IF('Data Bank'!$AC709=100,3,IF('Data Bank'!$AC709=0,0,2)))))</f>
        <v>2</v>
      </c>
      <c r="R333" s="177">
        <f ca="1">IF(R$1&lt;'Data Bank'!$AD709,"",IF(R$1&gt;'Data Bank'!$AT709,"",IF(AND('Data Bank'!$AC709&lt;100,TODAY()&gt;'Data Bank'!$AT709),1,IF('Data Bank'!$AC709=100,3,IF('Data Bank'!$AC709=0,0,2)))))</f>
        <v>2</v>
      </c>
    </row>
    <row r="334" spans="1:18">
      <c r="A334" s="115" t="str">
        <f>'Data Bank'!E711</f>
        <v>Khakwani Colony</v>
      </c>
      <c r="B334" s="178">
        <f ca="1">IF(B$1&lt;'Data Bank'!$AD711,"",IF(B$1&gt;'Data Bank'!$AT711,"",IF(AND('Data Bank'!$AC711&lt;100,TODAY()&gt;'Data Bank'!$AT711),1,IF('Data Bank'!$AC711=100,3,IF('Data Bank'!$AC711=0,0,2)))))</f>
        <v>2</v>
      </c>
      <c r="C334" s="178">
        <f ca="1">IF(C$1&lt;'Data Bank'!$AD711,"",IF(C$1&gt;'Data Bank'!$AT711,"",IF(AND('Data Bank'!$AC711&lt;100,TODAY()&gt;'Data Bank'!$AT711),1,IF('Data Bank'!$AC711=100,3,IF('Data Bank'!$AC711=0,0,2)))))</f>
        <v>2</v>
      </c>
      <c r="D334" s="178">
        <f ca="1">IF(D$1&lt;'Data Bank'!$AD711,"",IF(D$1&gt;'Data Bank'!$AT711,"",IF(AND('Data Bank'!$AC711&lt;100,TODAY()&gt;'Data Bank'!$AT711),1,IF('Data Bank'!$AC711=100,3,IF('Data Bank'!$AC711=0,0,2)))))</f>
        <v>2</v>
      </c>
      <c r="E334" s="178">
        <f ca="1">IF(E$1&lt;'Data Bank'!$AD711,"",IF(E$1&gt;'Data Bank'!$AT711,"",IF(AND('Data Bank'!$AC711&lt;100,TODAY()&gt;'Data Bank'!$AT711),1,IF('Data Bank'!$AC711=100,3,IF('Data Bank'!$AC711=0,0,2)))))</f>
        <v>2</v>
      </c>
      <c r="F334" s="178">
        <f ca="1">IF(F$1&lt;'Data Bank'!$AD711,"",IF(F$1&gt;'Data Bank'!$AT711,"",IF(AND('Data Bank'!$AC711&lt;100,TODAY()&gt;'Data Bank'!$AT711),1,IF('Data Bank'!$AC711=100,3,IF('Data Bank'!$AC711=0,0,2)))))</f>
        <v>2</v>
      </c>
      <c r="G334" s="178">
        <f ca="1">IF(G$1&lt;'Data Bank'!$AD711,"",IF(G$1&gt;'Data Bank'!$AT711,"",IF(AND('Data Bank'!$AC711&lt;100,TODAY()&gt;'Data Bank'!$AT711),1,IF('Data Bank'!$AC711=100,3,IF('Data Bank'!$AC711=0,0,2)))))</f>
        <v>2</v>
      </c>
      <c r="H334" s="178">
        <f ca="1">IF(H$1&lt;'Data Bank'!$AD711,"",IF(H$1&gt;'Data Bank'!$AT711,"",IF(AND('Data Bank'!$AC711&lt;100,TODAY()&gt;'Data Bank'!$AT711),1,IF('Data Bank'!$AC711=100,3,IF('Data Bank'!$AC711=0,0,2)))))</f>
        <v>2</v>
      </c>
      <c r="I334" s="178">
        <f ca="1">IF(I$1&lt;'Data Bank'!$AD711,"",IF(I$1&gt;'Data Bank'!$AT711,"",IF(AND('Data Bank'!$AC711&lt;100,TODAY()&gt;'Data Bank'!$AT711),1,IF('Data Bank'!$AC711=100,3,IF('Data Bank'!$AC711=0,0,2)))))</f>
        <v>2</v>
      </c>
      <c r="J334" s="177">
        <f ca="1">IF(J$1&lt;'Data Bank'!$AD711,"",IF(J$1&gt;'Data Bank'!$AT711,"",IF(AND('Data Bank'!$AC711&lt;100,TODAY()&gt;'Data Bank'!$AT711),1,IF('Data Bank'!$AC711=100,3,IF('Data Bank'!$AC711=0,0,2)))))</f>
        <v>2</v>
      </c>
      <c r="K334" s="177">
        <f ca="1">IF(K$1&lt;'Data Bank'!$AD711,"",IF(K$1&gt;'Data Bank'!$AT711,"",IF(AND('Data Bank'!$AC711&lt;100,TODAY()&gt;'Data Bank'!$AT711),1,IF('Data Bank'!$AC711=100,3,IF('Data Bank'!$AC711=0,0,2)))))</f>
        <v>2</v>
      </c>
      <c r="L334" s="177">
        <f ca="1">IF(L$1&lt;'Data Bank'!$AD711,"",IF(L$1&gt;'Data Bank'!$AT711,"",IF(AND('Data Bank'!$AC711&lt;100,TODAY()&gt;'Data Bank'!$AT711),1,IF('Data Bank'!$AC711=100,3,IF('Data Bank'!$AC711=0,0,2)))))</f>
        <v>2</v>
      </c>
      <c r="M334" s="177">
        <f ca="1">IF(M$1&lt;'Data Bank'!$AD711,"",IF(M$1&gt;'Data Bank'!$AT711,"",IF(AND('Data Bank'!$AC711&lt;100,TODAY()&gt;'Data Bank'!$AT711),1,IF('Data Bank'!$AC711=100,3,IF('Data Bank'!$AC711=0,0,2)))))</f>
        <v>2</v>
      </c>
      <c r="N334" s="177">
        <f ca="1">IF(N$1&lt;'Data Bank'!$AD711,"",IF(N$1&gt;'Data Bank'!$AT711,"",IF(AND('Data Bank'!$AC711&lt;100,TODAY()&gt;'Data Bank'!$AT711),1,IF('Data Bank'!$AC711=100,3,IF('Data Bank'!$AC711=0,0,2)))))</f>
        <v>2</v>
      </c>
      <c r="O334" s="177">
        <f ca="1">IF(O$1&lt;'Data Bank'!$AD711,"",IF(O$1&gt;'Data Bank'!$AT711,"",IF(AND('Data Bank'!$AC711&lt;100,TODAY()&gt;'Data Bank'!$AT711),1,IF('Data Bank'!$AC711=100,3,IF('Data Bank'!$AC711=0,0,2)))))</f>
        <v>2</v>
      </c>
      <c r="P334" s="177">
        <f ca="1">IF(P$1&lt;'Data Bank'!$AD711,"",IF(P$1&gt;'Data Bank'!$AT711,"",IF(AND('Data Bank'!$AC711&lt;100,TODAY()&gt;'Data Bank'!$AT711),1,IF('Data Bank'!$AC711=100,3,IF('Data Bank'!$AC711=0,0,2)))))</f>
        <v>2</v>
      </c>
      <c r="Q334" s="177">
        <f ca="1">IF(Q$1&lt;'Data Bank'!$AD711,"",IF(Q$1&gt;'Data Bank'!$AT711,"",IF(AND('Data Bank'!$AC711&lt;100,TODAY()&gt;'Data Bank'!$AT711),1,IF('Data Bank'!$AC711=100,3,IF('Data Bank'!$AC711=0,0,2)))))</f>
        <v>2</v>
      </c>
      <c r="R334" s="177">
        <f ca="1">IF(R$1&lt;'Data Bank'!$AD711,"",IF(R$1&gt;'Data Bank'!$AT711,"",IF(AND('Data Bank'!$AC711&lt;100,TODAY()&gt;'Data Bank'!$AT711),1,IF('Data Bank'!$AC711=100,3,IF('Data Bank'!$AC711=0,0,2)))))</f>
        <v>2</v>
      </c>
    </row>
    <row r="335" spans="1:18">
      <c r="A335" s="115" t="str">
        <f>'Data Bank'!E715</f>
        <v>Kharala</v>
      </c>
      <c r="B335" s="178">
        <f ca="1">IF(B$1&lt;'Data Bank'!$AD715,"",IF(B$1&gt;'Data Bank'!$AT715,"",IF(AND('Data Bank'!$AC715&lt;100,TODAY()&gt;'Data Bank'!$AT715),1,IF('Data Bank'!$AC715=100,3,IF('Data Bank'!$AC715=0,0,2)))))</f>
        <v>2</v>
      </c>
      <c r="C335" s="178">
        <f ca="1">IF(C$1&lt;'Data Bank'!$AD715,"",IF(C$1&gt;'Data Bank'!$AT715,"",IF(AND('Data Bank'!$AC715&lt;100,TODAY()&gt;'Data Bank'!$AT715),1,IF('Data Bank'!$AC715=100,3,IF('Data Bank'!$AC715=0,0,2)))))</f>
        <v>2</v>
      </c>
      <c r="D335" s="178">
        <f ca="1">IF(D$1&lt;'Data Bank'!$AD715,"",IF(D$1&gt;'Data Bank'!$AT715,"",IF(AND('Data Bank'!$AC715&lt;100,TODAY()&gt;'Data Bank'!$AT715),1,IF('Data Bank'!$AC715=100,3,IF('Data Bank'!$AC715=0,0,2)))))</f>
        <v>2</v>
      </c>
      <c r="E335" s="178">
        <f ca="1">IF(E$1&lt;'Data Bank'!$AD715,"",IF(E$1&gt;'Data Bank'!$AT715,"",IF(AND('Data Bank'!$AC715&lt;100,TODAY()&gt;'Data Bank'!$AT715),1,IF('Data Bank'!$AC715=100,3,IF('Data Bank'!$AC715=0,0,2)))))</f>
        <v>2</v>
      </c>
      <c r="F335" s="178">
        <f ca="1">IF(F$1&lt;'Data Bank'!$AD715,"",IF(F$1&gt;'Data Bank'!$AT715,"",IF(AND('Data Bank'!$AC715&lt;100,TODAY()&gt;'Data Bank'!$AT715),1,IF('Data Bank'!$AC715=100,3,IF('Data Bank'!$AC715=0,0,2)))))</f>
        <v>2</v>
      </c>
      <c r="G335" s="178">
        <f ca="1">IF(G$1&lt;'Data Bank'!$AD715,"",IF(G$1&gt;'Data Bank'!$AT715,"",IF(AND('Data Bank'!$AC715&lt;100,TODAY()&gt;'Data Bank'!$AT715),1,IF('Data Bank'!$AC715=100,3,IF('Data Bank'!$AC715=0,0,2)))))</f>
        <v>2</v>
      </c>
      <c r="H335" s="178">
        <f ca="1">IF(H$1&lt;'Data Bank'!$AD715,"",IF(H$1&gt;'Data Bank'!$AT715,"",IF(AND('Data Bank'!$AC715&lt;100,TODAY()&gt;'Data Bank'!$AT715),1,IF('Data Bank'!$AC715=100,3,IF('Data Bank'!$AC715=0,0,2)))))</f>
        <v>2</v>
      </c>
      <c r="I335" s="178">
        <f ca="1">IF(I$1&lt;'Data Bank'!$AD715,"",IF(I$1&gt;'Data Bank'!$AT715,"",IF(AND('Data Bank'!$AC715&lt;100,TODAY()&gt;'Data Bank'!$AT715),1,IF('Data Bank'!$AC715=100,3,IF('Data Bank'!$AC715=0,0,2)))))</f>
        <v>2</v>
      </c>
      <c r="J335" s="177">
        <f ca="1">IF(J$1&lt;'Data Bank'!$AD715,"",IF(J$1&gt;'Data Bank'!$AT715,"",IF(AND('Data Bank'!$AC715&lt;100,TODAY()&gt;'Data Bank'!$AT715),1,IF('Data Bank'!$AC715=100,3,IF('Data Bank'!$AC715=0,0,2)))))</f>
        <v>2</v>
      </c>
      <c r="K335" s="177">
        <f ca="1">IF(K$1&lt;'Data Bank'!$AD715,"",IF(K$1&gt;'Data Bank'!$AT715,"",IF(AND('Data Bank'!$AC715&lt;100,TODAY()&gt;'Data Bank'!$AT715),1,IF('Data Bank'!$AC715=100,3,IF('Data Bank'!$AC715=0,0,2)))))</f>
        <v>2</v>
      </c>
      <c r="L335" s="177">
        <f ca="1">IF(L$1&lt;'Data Bank'!$AD715,"",IF(L$1&gt;'Data Bank'!$AT715,"",IF(AND('Data Bank'!$AC715&lt;100,TODAY()&gt;'Data Bank'!$AT715),1,IF('Data Bank'!$AC715=100,3,IF('Data Bank'!$AC715=0,0,2)))))</f>
        <v>2</v>
      </c>
      <c r="M335" s="177">
        <f ca="1">IF(M$1&lt;'Data Bank'!$AD715,"",IF(M$1&gt;'Data Bank'!$AT715,"",IF(AND('Data Bank'!$AC715&lt;100,TODAY()&gt;'Data Bank'!$AT715),1,IF('Data Bank'!$AC715=100,3,IF('Data Bank'!$AC715=0,0,2)))))</f>
        <v>2</v>
      </c>
      <c r="N335" s="177">
        <f ca="1">IF(N$1&lt;'Data Bank'!$AD715,"",IF(N$1&gt;'Data Bank'!$AT715,"",IF(AND('Data Bank'!$AC715&lt;100,TODAY()&gt;'Data Bank'!$AT715),1,IF('Data Bank'!$AC715=100,3,IF('Data Bank'!$AC715=0,0,2)))))</f>
        <v>2</v>
      </c>
      <c r="O335" s="177">
        <f ca="1">IF(O$1&lt;'Data Bank'!$AD715,"",IF(O$1&gt;'Data Bank'!$AT715,"",IF(AND('Data Bank'!$AC715&lt;100,TODAY()&gt;'Data Bank'!$AT715),1,IF('Data Bank'!$AC715=100,3,IF('Data Bank'!$AC715=0,0,2)))))</f>
        <v>2</v>
      </c>
      <c r="P335" s="177">
        <f ca="1">IF(P$1&lt;'Data Bank'!$AD715,"",IF(P$1&gt;'Data Bank'!$AT715,"",IF(AND('Data Bank'!$AC715&lt;100,TODAY()&gt;'Data Bank'!$AT715),1,IF('Data Bank'!$AC715=100,3,IF('Data Bank'!$AC715=0,0,2)))))</f>
        <v>2</v>
      </c>
      <c r="Q335" s="177">
        <f ca="1">IF(Q$1&lt;'Data Bank'!$AD715,"",IF(Q$1&gt;'Data Bank'!$AT715,"",IF(AND('Data Bank'!$AC715&lt;100,TODAY()&gt;'Data Bank'!$AT715),1,IF('Data Bank'!$AC715=100,3,IF('Data Bank'!$AC715=0,0,2)))))</f>
        <v>2</v>
      </c>
      <c r="R335" s="177">
        <f ca="1">IF(R$1&lt;'Data Bank'!$AD715,"",IF(R$1&gt;'Data Bank'!$AT715,"",IF(AND('Data Bank'!$AC715&lt;100,TODAY()&gt;'Data Bank'!$AT715),1,IF('Data Bank'!$AC715=100,3,IF('Data Bank'!$AC715=0,0,2)))))</f>
        <v>2</v>
      </c>
    </row>
    <row r="336" spans="1:18">
      <c r="A336" s="115" t="str">
        <f>'Data Bank'!E718</f>
        <v>Ajnianwala</v>
      </c>
      <c r="B336" s="178">
        <f ca="1">IF(B$1&lt;'Data Bank'!$AD718,"",IF(B$1&gt;'Data Bank'!$AT718,"",IF(AND('Data Bank'!$AC718&lt;100,TODAY()&gt;'Data Bank'!$AT718),1,IF('Data Bank'!$AC718=100,3,IF('Data Bank'!$AC718=0,0,2)))))</f>
        <v>0</v>
      </c>
      <c r="C336" s="178">
        <f ca="1">IF(C$1&lt;'Data Bank'!$AD718,"",IF(C$1&gt;'Data Bank'!$AT718,"",IF(AND('Data Bank'!$AC718&lt;100,TODAY()&gt;'Data Bank'!$AT718),1,IF('Data Bank'!$AC718=100,3,IF('Data Bank'!$AC718=0,0,2)))))</f>
        <v>0</v>
      </c>
      <c r="D336" s="178">
        <f ca="1">IF(D$1&lt;'Data Bank'!$AD718,"",IF(D$1&gt;'Data Bank'!$AT718,"",IF(AND('Data Bank'!$AC718&lt;100,TODAY()&gt;'Data Bank'!$AT718),1,IF('Data Bank'!$AC718=100,3,IF('Data Bank'!$AC718=0,0,2)))))</f>
        <v>0</v>
      </c>
      <c r="E336" s="178">
        <f ca="1">IF(E$1&lt;'Data Bank'!$AD718,"",IF(E$1&gt;'Data Bank'!$AT718,"",IF(AND('Data Bank'!$AC718&lt;100,TODAY()&gt;'Data Bank'!$AT718),1,IF('Data Bank'!$AC718=100,3,IF('Data Bank'!$AC718=0,0,2)))))</f>
        <v>0</v>
      </c>
      <c r="F336" s="178">
        <f ca="1">IF(F$1&lt;'Data Bank'!$AD718,"",IF(F$1&gt;'Data Bank'!$AT718,"",IF(AND('Data Bank'!$AC718&lt;100,TODAY()&gt;'Data Bank'!$AT718),1,IF('Data Bank'!$AC718=100,3,IF('Data Bank'!$AC718=0,0,2)))))</f>
        <v>0</v>
      </c>
      <c r="G336" s="178">
        <f ca="1">IF(G$1&lt;'Data Bank'!$AD718,"",IF(G$1&gt;'Data Bank'!$AT718,"",IF(AND('Data Bank'!$AC718&lt;100,TODAY()&gt;'Data Bank'!$AT718),1,IF('Data Bank'!$AC718=100,3,IF('Data Bank'!$AC718=0,0,2)))))</f>
        <v>0</v>
      </c>
      <c r="H336" s="178">
        <f ca="1">IF(H$1&lt;'Data Bank'!$AD718,"",IF(H$1&gt;'Data Bank'!$AT718,"",IF(AND('Data Bank'!$AC718&lt;100,TODAY()&gt;'Data Bank'!$AT718),1,IF('Data Bank'!$AC718=100,3,IF('Data Bank'!$AC718=0,0,2)))))</f>
        <v>0</v>
      </c>
      <c r="I336" s="178">
        <f ca="1">IF(I$1&lt;'Data Bank'!$AD718,"",IF(I$1&gt;'Data Bank'!$AT718,"",IF(AND('Data Bank'!$AC718&lt;100,TODAY()&gt;'Data Bank'!$AT718),1,IF('Data Bank'!$AC718=100,3,IF('Data Bank'!$AC718=0,0,2)))))</f>
        <v>0</v>
      </c>
      <c r="J336" s="177" t="str">
        <f ca="1">IF(J$1&lt;'Data Bank'!$AD718,"",IF(J$1&gt;'Data Bank'!$AT718,"",IF(AND('Data Bank'!$AC718&lt;100,TODAY()&gt;'Data Bank'!$AT718),1,IF('Data Bank'!$AC718=100,3,IF('Data Bank'!$AC718=0,0,2)))))</f>
        <v/>
      </c>
      <c r="K336" s="177" t="str">
        <f ca="1">IF(K$1&lt;'Data Bank'!$AD718,"",IF(K$1&gt;'Data Bank'!$AT718,"",IF(AND('Data Bank'!$AC718&lt;100,TODAY()&gt;'Data Bank'!$AT718),1,IF('Data Bank'!$AC718=100,3,IF('Data Bank'!$AC718=0,0,2)))))</f>
        <v/>
      </c>
      <c r="L336" s="177" t="str">
        <f ca="1">IF(L$1&lt;'Data Bank'!$AD718,"",IF(L$1&gt;'Data Bank'!$AT718,"",IF(AND('Data Bank'!$AC718&lt;100,TODAY()&gt;'Data Bank'!$AT718),1,IF('Data Bank'!$AC718=100,3,IF('Data Bank'!$AC718=0,0,2)))))</f>
        <v/>
      </c>
      <c r="M336" s="177" t="str">
        <f ca="1">IF(M$1&lt;'Data Bank'!$AD718,"",IF(M$1&gt;'Data Bank'!$AT718,"",IF(AND('Data Bank'!$AC718&lt;100,TODAY()&gt;'Data Bank'!$AT718),1,IF('Data Bank'!$AC718=100,3,IF('Data Bank'!$AC718=0,0,2)))))</f>
        <v/>
      </c>
      <c r="N336" s="177" t="str">
        <f ca="1">IF(N$1&lt;'Data Bank'!$AD718,"",IF(N$1&gt;'Data Bank'!$AT718,"",IF(AND('Data Bank'!$AC718&lt;100,TODAY()&gt;'Data Bank'!$AT718),1,IF('Data Bank'!$AC718=100,3,IF('Data Bank'!$AC718=0,0,2)))))</f>
        <v/>
      </c>
      <c r="O336" s="177" t="str">
        <f ca="1">IF(O$1&lt;'Data Bank'!$AD718,"",IF(O$1&gt;'Data Bank'!$AT718,"",IF(AND('Data Bank'!$AC718&lt;100,TODAY()&gt;'Data Bank'!$AT718),1,IF('Data Bank'!$AC718=100,3,IF('Data Bank'!$AC718=0,0,2)))))</f>
        <v/>
      </c>
      <c r="P336" s="177" t="str">
        <f ca="1">IF(P$1&lt;'Data Bank'!$AD718,"",IF(P$1&gt;'Data Bank'!$AT718,"",IF(AND('Data Bank'!$AC718&lt;100,TODAY()&gt;'Data Bank'!$AT718),1,IF('Data Bank'!$AC718=100,3,IF('Data Bank'!$AC718=0,0,2)))))</f>
        <v/>
      </c>
      <c r="Q336" s="177" t="str">
        <f ca="1">IF(Q$1&lt;'Data Bank'!$AD718,"",IF(Q$1&gt;'Data Bank'!$AT718,"",IF(AND('Data Bank'!$AC718&lt;100,TODAY()&gt;'Data Bank'!$AT718),1,IF('Data Bank'!$AC718=100,3,IF('Data Bank'!$AC718=0,0,2)))))</f>
        <v/>
      </c>
      <c r="R336" s="177" t="str">
        <f ca="1">IF(R$1&lt;'Data Bank'!$AD718,"",IF(R$1&gt;'Data Bank'!$AT718,"",IF(AND('Data Bank'!$AC718&lt;100,TODAY()&gt;'Data Bank'!$AT718),1,IF('Data Bank'!$AC718=100,3,IF('Data Bank'!$AC718=0,0,2)))))</f>
        <v/>
      </c>
    </row>
    <row r="337" spans="1:18">
      <c r="A337" s="115" t="str">
        <f>'Data Bank'!E723</f>
        <v>Khursheed Town</v>
      </c>
      <c r="B337" s="178">
        <f ca="1">IF(B$1&lt;'Data Bank'!$AD723,"",IF(B$1&gt;'Data Bank'!$AT723,"",IF(AND('Data Bank'!$AC723&lt;100,TODAY()&gt;'Data Bank'!$AT723),1,IF('Data Bank'!$AC723=100,3,IF('Data Bank'!$AC723=0,0,2)))))</f>
        <v>0</v>
      </c>
      <c r="C337" s="178">
        <f ca="1">IF(C$1&lt;'Data Bank'!$AD723,"",IF(C$1&gt;'Data Bank'!$AT723,"",IF(AND('Data Bank'!$AC723&lt;100,TODAY()&gt;'Data Bank'!$AT723),1,IF('Data Bank'!$AC723=100,3,IF('Data Bank'!$AC723=0,0,2)))))</f>
        <v>0</v>
      </c>
      <c r="D337" s="178">
        <f ca="1">IF(D$1&lt;'Data Bank'!$AD723,"",IF(D$1&gt;'Data Bank'!$AT723,"",IF(AND('Data Bank'!$AC723&lt;100,TODAY()&gt;'Data Bank'!$AT723),1,IF('Data Bank'!$AC723=100,3,IF('Data Bank'!$AC723=0,0,2)))))</f>
        <v>0</v>
      </c>
      <c r="E337" s="178">
        <f ca="1">IF(E$1&lt;'Data Bank'!$AD723,"",IF(E$1&gt;'Data Bank'!$AT723,"",IF(AND('Data Bank'!$AC723&lt;100,TODAY()&gt;'Data Bank'!$AT723),1,IF('Data Bank'!$AC723=100,3,IF('Data Bank'!$AC723=0,0,2)))))</f>
        <v>0</v>
      </c>
      <c r="F337" s="178">
        <f ca="1">IF(F$1&lt;'Data Bank'!$AD723,"",IF(F$1&gt;'Data Bank'!$AT723,"",IF(AND('Data Bank'!$AC723&lt;100,TODAY()&gt;'Data Bank'!$AT723),1,IF('Data Bank'!$AC723=100,3,IF('Data Bank'!$AC723=0,0,2)))))</f>
        <v>0</v>
      </c>
      <c r="G337" s="178">
        <f ca="1">IF(G$1&lt;'Data Bank'!$AD723,"",IF(G$1&gt;'Data Bank'!$AT723,"",IF(AND('Data Bank'!$AC723&lt;100,TODAY()&gt;'Data Bank'!$AT723),1,IF('Data Bank'!$AC723=100,3,IF('Data Bank'!$AC723=0,0,2)))))</f>
        <v>0</v>
      </c>
      <c r="H337" s="178">
        <f ca="1">IF(H$1&lt;'Data Bank'!$AD723,"",IF(H$1&gt;'Data Bank'!$AT723,"",IF(AND('Data Bank'!$AC723&lt;100,TODAY()&gt;'Data Bank'!$AT723),1,IF('Data Bank'!$AC723=100,3,IF('Data Bank'!$AC723=0,0,2)))))</f>
        <v>0</v>
      </c>
      <c r="I337" s="178">
        <f ca="1">IF(I$1&lt;'Data Bank'!$AD723,"",IF(I$1&gt;'Data Bank'!$AT723,"",IF(AND('Data Bank'!$AC723&lt;100,TODAY()&gt;'Data Bank'!$AT723),1,IF('Data Bank'!$AC723=100,3,IF('Data Bank'!$AC723=0,0,2)))))</f>
        <v>0</v>
      </c>
      <c r="J337" s="177">
        <f ca="1">IF(J$1&lt;'Data Bank'!$AD723,"",IF(J$1&gt;'Data Bank'!$AT723,"",IF(AND('Data Bank'!$AC723&lt;100,TODAY()&gt;'Data Bank'!$AT723),1,IF('Data Bank'!$AC723=100,3,IF('Data Bank'!$AC723=0,0,2)))))</f>
        <v>0</v>
      </c>
      <c r="K337" s="177">
        <f ca="1">IF(K$1&lt;'Data Bank'!$AD723,"",IF(K$1&gt;'Data Bank'!$AT723,"",IF(AND('Data Bank'!$AC723&lt;100,TODAY()&gt;'Data Bank'!$AT723),1,IF('Data Bank'!$AC723=100,3,IF('Data Bank'!$AC723=0,0,2)))))</f>
        <v>0</v>
      </c>
      <c r="L337" s="177">
        <f ca="1">IF(L$1&lt;'Data Bank'!$AD723,"",IF(L$1&gt;'Data Bank'!$AT723,"",IF(AND('Data Bank'!$AC723&lt;100,TODAY()&gt;'Data Bank'!$AT723),1,IF('Data Bank'!$AC723=100,3,IF('Data Bank'!$AC723=0,0,2)))))</f>
        <v>0</v>
      </c>
      <c r="M337" s="177">
        <f ca="1">IF(M$1&lt;'Data Bank'!$AD723,"",IF(M$1&gt;'Data Bank'!$AT723,"",IF(AND('Data Bank'!$AC723&lt;100,TODAY()&gt;'Data Bank'!$AT723),1,IF('Data Bank'!$AC723=100,3,IF('Data Bank'!$AC723=0,0,2)))))</f>
        <v>0</v>
      </c>
      <c r="N337" s="177">
        <f ca="1">IF(N$1&lt;'Data Bank'!$AD723,"",IF(N$1&gt;'Data Bank'!$AT723,"",IF(AND('Data Bank'!$AC723&lt;100,TODAY()&gt;'Data Bank'!$AT723),1,IF('Data Bank'!$AC723=100,3,IF('Data Bank'!$AC723=0,0,2)))))</f>
        <v>0</v>
      </c>
      <c r="O337" s="177">
        <f ca="1">IF(O$1&lt;'Data Bank'!$AD723,"",IF(O$1&gt;'Data Bank'!$AT723,"",IF(AND('Data Bank'!$AC723&lt;100,TODAY()&gt;'Data Bank'!$AT723),1,IF('Data Bank'!$AC723=100,3,IF('Data Bank'!$AC723=0,0,2)))))</f>
        <v>0</v>
      </c>
      <c r="P337" s="177">
        <f ca="1">IF(P$1&lt;'Data Bank'!$AD723,"",IF(P$1&gt;'Data Bank'!$AT723,"",IF(AND('Data Bank'!$AC723&lt;100,TODAY()&gt;'Data Bank'!$AT723),1,IF('Data Bank'!$AC723=100,3,IF('Data Bank'!$AC723=0,0,2)))))</f>
        <v>0</v>
      </c>
      <c r="Q337" s="177">
        <f ca="1">IF(Q$1&lt;'Data Bank'!$AD723,"",IF(Q$1&gt;'Data Bank'!$AT723,"",IF(AND('Data Bank'!$AC723&lt;100,TODAY()&gt;'Data Bank'!$AT723),1,IF('Data Bank'!$AC723=100,3,IF('Data Bank'!$AC723=0,0,2)))))</f>
        <v>0</v>
      </c>
      <c r="R337" s="177">
        <f ca="1">IF(R$1&lt;'Data Bank'!$AD723,"",IF(R$1&gt;'Data Bank'!$AT723,"",IF(AND('Data Bank'!$AC723&lt;100,TODAY()&gt;'Data Bank'!$AT723),1,IF('Data Bank'!$AC723=100,3,IF('Data Bank'!$AC723=0,0,2)))))</f>
        <v>0</v>
      </c>
    </row>
    <row r="338" spans="1:18">
      <c r="A338" s="115" t="str">
        <f>'Data Bank'!E729</f>
        <v>Kokan CHS</v>
      </c>
      <c r="B338" s="178">
        <f ca="1">IF(B$1&lt;'Data Bank'!$AD729,"",IF(B$1&gt;'Data Bank'!$AT729,"",IF(AND('Data Bank'!$AC729&lt;100,TODAY()&gt;'Data Bank'!$AT729),1,IF('Data Bank'!$AC729=100,3,IF('Data Bank'!$AC729=0,0,2)))))</f>
        <v>0</v>
      </c>
      <c r="C338" s="178">
        <f ca="1">IF(C$1&lt;'Data Bank'!$AD729,"",IF(C$1&gt;'Data Bank'!$AT729,"",IF(AND('Data Bank'!$AC729&lt;100,TODAY()&gt;'Data Bank'!$AT729),1,IF('Data Bank'!$AC729=100,3,IF('Data Bank'!$AC729=0,0,2)))))</f>
        <v>0</v>
      </c>
      <c r="D338" s="178">
        <f ca="1">IF(D$1&lt;'Data Bank'!$AD729,"",IF(D$1&gt;'Data Bank'!$AT729,"",IF(AND('Data Bank'!$AC729&lt;100,TODAY()&gt;'Data Bank'!$AT729),1,IF('Data Bank'!$AC729=100,3,IF('Data Bank'!$AC729=0,0,2)))))</f>
        <v>0</v>
      </c>
      <c r="E338" s="178">
        <f ca="1">IF(E$1&lt;'Data Bank'!$AD729,"",IF(E$1&gt;'Data Bank'!$AT729,"",IF(AND('Data Bank'!$AC729&lt;100,TODAY()&gt;'Data Bank'!$AT729),1,IF('Data Bank'!$AC729=100,3,IF('Data Bank'!$AC729=0,0,2)))))</f>
        <v>0</v>
      </c>
      <c r="F338" s="178">
        <f ca="1">IF(F$1&lt;'Data Bank'!$AD729,"",IF(F$1&gt;'Data Bank'!$AT729,"",IF(AND('Data Bank'!$AC729&lt;100,TODAY()&gt;'Data Bank'!$AT729),1,IF('Data Bank'!$AC729=100,3,IF('Data Bank'!$AC729=0,0,2)))))</f>
        <v>0</v>
      </c>
      <c r="G338" s="178">
        <f ca="1">IF(G$1&lt;'Data Bank'!$AD729,"",IF(G$1&gt;'Data Bank'!$AT729,"",IF(AND('Data Bank'!$AC729&lt;100,TODAY()&gt;'Data Bank'!$AT729),1,IF('Data Bank'!$AC729=100,3,IF('Data Bank'!$AC729=0,0,2)))))</f>
        <v>0</v>
      </c>
      <c r="H338" s="178">
        <f ca="1">IF(H$1&lt;'Data Bank'!$AD729,"",IF(H$1&gt;'Data Bank'!$AT729,"",IF(AND('Data Bank'!$AC729&lt;100,TODAY()&gt;'Data Bank'!$AT729),1,IF('Data Bank'!$AC729=100,3,IF('Data Bank'!$AC729=0,0,2)))))</f>
        <v>0</v>
      </c>
      <c r="I338" s="178">
        <f ca="1">IF(I$1&lt;'Data Bank'!$AD729,"",IF(I$1&gt;'Data Bank'!$AT729,"",IF(AND('Data Bank'!$AC729&lt;100,TODAY()&gt;'Data Bank'!$AT729),1,IF('Data Bank'!$AC729=100,3,IF('Data Bank'!$AC729=0,0,2)))))</f>
        <v>0</v>
      </c>
      <c r="J338" s="177">
        <f ca="1">IF(J$1&lt;'Data Bank'!$AD729,"",IF(J$1&gt;'Data Bank'!$AT729,"",IF(AND('Data Bank'!$AC729&lt;100,TODAY()&gt;'Data Bank'!$AT729),1,IF('Data Bank'!$AC729=100,3,IF('Data Bank'!$AC729=0,0,2)))))</f>
        <v>0</v>
      </c>
      <c r="K338" s="177">
        <f ca="1">IF(K$1&lt;'Data Bank'!$AD729,"",IF(K$1&gt;'Data Bank'!$AT729,"",IF(AND('Data Bank'!$AC729&lt;100,TODAY()&gt;'Data Bank'!$AT729),1,IF('Data Bank'!$AC729=100,3,IF('Data Bank'!$AC729=0,0,2)))))</f>
        <v>0</v>
      </c>
      <c r="L338" s="177">
        <f ca="1">IF(L$1&lt;'Data Bank'!$AD729,"",IF(L$1&gt;'Data Bank'!$AT729,"",IF(AND('Data Bank'!$AC729&lt;100,TODAY()&gt;'Data Bank'!$AT729),1,IF('Data Bank'!$AC729=100,3,IF('Data Bank'!$AC729=0,0,2)))))</f>
        <v>0</v>
      </c>
      <c r="M338" s="177">
        <f ca="1">IF(M$1&lt;'Data Bank'!$AD729,"",IF(M$1&gt;'Data Bank'!$AT729,"",IF(AND('Data Bank'!$AC729&lt;100,TODAY()&gt;'Data Bank'!$AT729),1,IF('Data Bank'!$AC729=100,3,IF('Data Bank'!$AC729=0,0,2)))))</f>
        <v>0</v>
      </c>
      <c r="N338" s="177">
        <f ca="1">IF(N$1&lt;'Data Bank'!$AD729,"",IF(N$1&gt;'Data Bank'!$AT729,"",IF(AND('Data Bank'!$AC729&lt;100,TODAY()&gt;'Data Bank'!$AT729),1,IF('Data Bank'!$AC729=100,3,IF('Data Bank'!$AC729=0,0,2)))))</f>
        <v>0</v>
      </c>
      <c r="O338" s="177">
        <f ca="1">IF(O$1&lt;'Data Bank'!$AD729,"",IF(O$1&gt;'Data Bank'!$AT729,"",IF(AND('Data Bank'!$AC729&lt;100,TODAY()&gt;'Data Bank'!$AT729),1,IF('Data Bank'!$AC729=100,3,IF('Data Bank'!$AC729=0,0,2)))))</f>
        <v>0</v>
      </c>
      <c r="P338" s="177">
        <f ca="1">IF(P$1&lt;'Data Bank'!$AD729,"",IF(P$1&gt;'Data Bank'!$AT729,"",IF(AND('Data Bank'!$AC729&lt;100,TODAY()&gt;'Data Bank'!$AT729),1,IF('Data Bank'!$AC729=100,3,IF('Data Bank'!$AC729=0,0,2)))))</f>
        <v>0</v>
      </c>
      <c r="Q338" s="177">
        <f ca="1">IF(Q$1&lt;'Data Bank'!$AD729,"",IF(Q$1&gt;'Data Bank'!$AT729,"",IF(AND('Data Bank'!$AC729&lt;100,TODAY()&gt;'Data Bank'!$AT729),1,IF('Data Bank'!$AC729=100,3,IF('Data Bank'!$AC729=0,0,2)))))</f>
        <v>0</v>
      </c>
      <c r="R338" s="177">
        <f ca="1">IF(R$1&lt;'Data Bank'!$AD729,"",IF(R$1&gt;'Data Bank'!$AT729,"",IF(AND('Data Bank'!$AC729&lt;100,TODAY()&gt;'Data Bank'!$AT729),1,IF('Data Bank'!$AC729=100,3,IF('Data Bank'!$AC729=0,0,2)))))</f>
        <v>0</v>
      </c>
    </row>
    <row r="339" spans="1:18">
      <c r="A339" s="115" t="str">
        <f>'Data Bank'!E730</f>
        <v>Feeder</v>
      </c>
      <c r="B339" s="178">
        <f ca="1">IF(B$1&lt;'Data Bank'!$AD730,"",IF(B$1&gt;'Data Bank'!$AT730,"",IF(AND('Data Bank'!$AC730&lt;100,TODAY()&gt;'Data Bank'!$AT730),1,IF('Data Bank'!$AC730=100,3,IF('Data Bank'!$AC730=0,0,2)))))</f>
        <v>0</v>
      </c>
      <c r="C339" s="178">
        <f ca="1">IF(C$1&lt;'Data Bank'!$AD730,"",IF(C$1&gt;'Data Bank'!$AT730,"",IF(AND('Data Bank'!$AC730&lt;100,TODAY()&gt;'Data Bank'!$AT730),1,IF('Data Bank'!$AC730=100,3,IF('Data Bank'!$AC730=0,0,2)))))</f>
        <v>0</v>
      </c>
      <c r="D339" s="178">
        <f ca="1">IF(D$1&lt;'Data Bank'!$AD730,"",IF(D$1&gt;'Data Bank'!$AT730,"",IF(AND('Data Bank'!$AC730&lt;100,TODAY()&gt;'Data Bank'!$AT730),1,IF('Data Bank'!$AC730=100,3,IF('Data Bank'!$AC730=0,0,2)))))</f>
        <v>0</v>
      </c>
      <c r="E339" s="178">
        <f ca="1">IF(E$1&lt;'Data Bank'!$AD730,"",IF(E$1&gt;'Data Bank'!$AT730,"",IF(AND('Data Bank'!$AC730&lt;100,TODAY()&gt;'Data Bank'!$AT730),1,IF('Data Bank'!$AC730=100,3,IF('Data Bank'!$AC730=0,0,2)))))</f>
        <v>0</v>
      </c>
      <c r="F339" s="178">
        <f ca="1">IF(F$1&lt;'Data Bank'!$AD730,"",IF(F$1&gt;'Data Bank'!$AT730,"",IF(AND('Data Bank'!$AC730&lt;100,TODAY()&gt;'Data Bank'!$AT730),1,IF('Data Bank'!$AC730=100,3,IF('Data Bank'!$AC730=0,0,2)))))</f>
        <v>0</v>
      </c>
      <c r="G339" s="178">
        <f ca="1">IF(G$1&lt;'Data Bank'!$AD730,"",IF(G$1&gt;'Data Bank'!$AT730,"",IF(AND('Data Bank'!$AC730&lt;100,TODAY()&gt;'Data Bank'!$AT730),1,IF('Data Bank'!$AC730=100,3,IF('Data Bank'!$AC730=0,0,2)))))</f>
        <v>0</v>
      </c>
      <c r="H339" s="178">
        <f ca="1">IF(H$1&lt;'Data Bank'!$AD730,"",IF(H$1&gt;'Data Bank'!$AT730,"",IF(AND('Data Bank'!$AC730&lt;100,TODAY()&gt;'Data Bank'!$AT730),1,IF('Data Bank'!$AC730=100,3,IF('Data Bank'!$AC730=0,0,2)))))</f>
        <v>0</v>
      </c>
      <c r="I339" s="178">
        <f ca="1">IF(I$1&lt;'Data Bank'!$AD730,"",IF(I$1&gt;'Data Bank'!$AT730,"",IF(AND('Data Bank'!$AC730&lt;100,TODAY()&gt;'Data Bank'!$AT730),1,IF('Data Bank'!$AC730=100,3,IF('Data Bank'!$AC730=0,0,2)))))</f>
        <v>0</v>
      </c>
      <c r="J339" s="177">
        <f ca="1">IF(J$1&lt;'Data Bank'!$AD730,"",IF(J$1&gt;'Data Bank'!$AT730,"",IF(AND('Data Bank'!$AC730&lt;100,TODAY()&gt;'Data Bank'!$AT730),1,IF('Data Bank'!$AC730=100,3,IF('Data Bank'!$AC730=0,0,2)))))</f>
        <v>0</v>
      </c>
      <c r="K339" s="177">
        <f ca="1">IF(K$1&lt;'Data Bank'!$AD730,"",IF(K$1&gt;'Data Bank'!$AT730,"",IF(AND('Data Bank'!$AC730&lt;100,TODAY()&gt;'Data Bank'!$AT730),1,IF('Data Bank'!$AC730=100,3,IF('Data Bank'!$AC730=0,0,2)))))</f>
        <v>0</v>
      </c>
      <c r="L339" s="177">
        <f ca="1">IF(L$1&lt;'Data Bank'!$AD730,"",IF(L$1&gt;'Data Bank'!$AT730,"",IF(AND('Data Bank'!$AC730&lt;100,TODAY()&gt;'Data Bank'!$AT730),1,IF('Data Bank'!$AC730=100,3,IF('Data Bank'!$AC730=0,0,2)))))</f>
        <v>0</v>
      </c>
      <c r="M339" s="177">
        <f ca="1">IF(M$1&lt;'Data Bank'!$AD730,"",IF(M$1&gt;'Data Bank'!$AT730,"",IF(AND('Data Bank'!$AC730&lt;100,TODAY()&gt;'Data Bank'!$AT730),1,IF('Data Bank'!$AC730=100,3,IF('Data Bank'!$AC730=0,0,2)))))</f>
        <v>0</v>
      </c>
      <c r="N339" s="177">
        <f ca="1">IF(N$1&lt;'Data Bank'!$AD730,"",IF(N$1&gt;'Data Bank'!$AT730,"",IF(AND('Data Bank'!$AC730&lt;100,TODAY()&gt;'Data Bank'!$AT730),1,IF('Data Bank'!$AC730=100,3,IF('Data Bank'!$AC730=0,0,2)))))</f>
        <v>0</v>
      </c>
      <c r="O339" s="177">
        <f ca="1">IF(O$1&lt;'Data Bank'!$AD730,"",IF(O$1&gt;'Data Bank'!$AT730,"",IF(AND('Data Bank'!$AC730&lt;100,TODAY()&gt;'Data Bank'!$AT730),1,IF('Data Bank'!$AC730=100,3,IF('Data Bank'!$AC730=0,0,2)))))</f>
        <v>0</v>
      </c>
      <c r="P339" s="177">
        <f ca="1">IF(P$1&lt;'Data Bank'!$AD730,"",IF(P$1&gt;'Data Bank'!$AT730,"",IF(AND('Data Bank'!$AC730&lt;100,TODAY()&gt;'Data Bank'!$AT730),1,IF('Data Bank'!$AC730=100,3,IF('Data Bank'!$AC730=0,0,2)))))</f>
        <v>0</v>
      </c>
      <c r="Q339" s="177">
        <f ca="1">IF(Q$1&lt;'Data Bank'!$AD730,"",IF(Q$1&gt;'Data Bank'!$AT730,"",IF(AND('Data Bank'!$AC730&lt;100,TODAY()&gt;'Data Bank'!$AT730),1,IF('Data Bank'!$AC730=100,3,IF('Data Bank'!$AC730=0,0,2)))))</f>
        <v>0</v>
      </c>
      <c r="R339" s="177">
        <f ca="1">IF(R$1&lt;'Data Bank'!$AD730,"",IF(R$1&gt;'Data Bank'!$AT730,"",IF(AND('Data Bank'!$AC730&lt;100,TODAY()&gt;'Data Bank'!$AT730),1,IF('Data Bank'!$AC730=100,3,IF('Data Bank'!$AC730=0,0,2)))))</f>
        <v>0</v>
      </c>
    </row>
    <row r="340" spans="1:18">
      <c r="A340" s="115" t="str">
        <f>'Data Bank'!E731</f>
        <v>Feroz Wattowan-i</v>
      </c>
      <c r="B340" s="178">
        <f ca="1">IF(B$1&lt;'Data Bank'!$AD731,"",IF(B$1&gt;'Data Bank'!$AT731,"",IF(AND('Data Bank'!$AC731&lt;100,TODAY()&gt;'Data Bank'!$AT731),1,IF('Data Bank'!$AC731=100,3,IF('Data Bank'!$AC731=0,0,2)))))</f>
        <v>0</v>
      </c>
      <c r="C340" s="178">
        <f ca="1">IF(C$1&lt;'Data Bank'!$AD731,"",IF(C$1&gt;'Data Bank'!$AT731,"",IF(AND('Data Bank'!$AC731&lt;100,TODAY()&gt;'Data Bank'!$AT731),1,IF('Data Bank'!$AC731=100,3,IF('Data Bank'!$AC731=0,0,2)))))</f>
        <v>0</v>
      </c>
      <c r="D340" s="178">
        <f ca="1">IF(D$1&lt;'Data Bank'!$AD731,"",IF(D$1&gt;'Data Bank'!$AT731,"",IF(AND('Data Bank'!$AC731&lt;100,TODAY()&gt;'Data Bank'!$AT731),1,IF('Data Bank'!$AC731=100,3,IF('Data Bank'!$AC731=0,0,2)))))</f>
        <v>0</v>
      </c>
      <c r="E340" s="178">
        <f ca="1">IF(E$1&lt;'Data Bank'!$AD731,"",IF(E$1&gt;'Data Bank'!$AT731,"",IF(AND('Data Bank'!$AC731&lt;100,TODAY()&gt;'Data Bank'!$AT731),1,IF('Data Bank'!$AC731=100,3,IF('Data Bank'!$AC731=0,0,2)))))</f>
        <v>0</v>
      </c>
      <c r="F340" s="178">
        <f ca="1">IF(F$1&lt;'Data Bank'!$AD731,"",IF(F$1&gt;'Data Bank'!$AT731,"",IF(AND('Data Bank'!$AC731&lt;100,TODAY()&gt;'Data Bank'!$AT731),1,IF('Data Bank'!$AC731=100,3,IF('Data Bank'!$AC731=0,0,2)))))</f>
        <v>0</v>
      </c>
      <c r="G340" s="178">
        <f ca="1">IF(G$1&lt;'Data Bank'!$AD731,"",IF(G$1&gt;'Data Bank'!$AT731,"",IF(AND('Data Bank'!$AC731&lt;100,TODAY()&gt;'Data Bank'!$AT731),1,IF('Data Bank'!$AC731=100,3,IF('Data Bank'!$AC731=0,0,2)))))</f>
        <v>0</v>
      </c>
      <c r="H340" s="178">
        <f ca="1">IF(H$1&lt;'Data Bank'!$AD731,"",IF(H$1&gt;'Data Bank'!$AT731,"",IF(AND('Data Bank'!$AC731&lt;100,TODAY()&gt;'Data Bank'!$AT731),1,IF('Data Bank'!$AC731=100,3,IF('Data Bank'!$AC731=0,0,2)))))</f>
        <v>0</v>
      </c>
      <c r="I340" s="178">
        <f ca="1">IF(I$1&lt;'Data Bank'!$AD731,"",IF(I$1&gt;'Data Bank'!$AT731,"",IF(AND('Data Bank'!$AC731&lt;100,TODAY()&gt;'Data Bank'!$AT731),1,IF('Data Bank'!$AC731=100,3,IF('Data Bank'!$AC731=0,0,2)))))</f>
        <v>0</v>
      </c>
      <c r="J340" s="177" t="str">
        <f ca="1">IF(J$1&lt;'Data Bank'!$AD731,"",IF(J$1&gt;'Data Bank'!$AT731,"",IF(AND('Data Bank'!$AC731&lt;100,TODAY()&gt;'Data Bank'!$AT731),1,IF('Data Bank'!$AC731=100,3,IF('Data Bank'!$AC731=0,0,2)))))</f>
        <v/>
      </c>
      <c r="K340" s="177" t="str">
        <f ca="1">IF(K$1&lt;'Data Bank'!$AD731,"",IF(K$1&gt;'Data Bank'!$AT731,"",IF(AND('Data Bank'!$AC731&lt;100,TODAY()&gt;'Data Bank'!$AT731),1,IF('Data Bank'!$AC731=100,3,IF('Data Bank'!$AC731=0,0,2)))))</f>
        <v/>
      </c>
      <c r="L340" s="177" t="str">
        <f ca="1">IF(L$1&lt;'Data Bank'!$AD731,"",IF(L$1&gt;'Data Bank'!$AT731,"",IF(AND('Data Bank'!$AC731&lt;100,TODAY()&gt;'Data Bank'!$AT731),1,IF('Data Bank'!$AC731=100,3,IF('Data Bank'!$AC731=0,0,2)))))</f>
        <v/>
      </c>
      <c r="M340" s="177" t="str">
        <f ca="1">IF(M$1&lt;'Data Bank'!$AD731,"",IF(M$1&gt;'Data Bank'!$AT731,"",IF(AND('Data Bank'!$AC731&lt;100,TODAY()&gt;'Data Bank'!$AT731),1,IF('Data Bank'!$AC731=100,3,IF('Data Bank'!$AC731=0,0,2)))))</f>
        <v/>
      </c>
      <c r="N340" s="177" t="str">
        <f ca="1">IF(N$1&lt;'Data Bank'!$AD731,"",IF(N$1&gt;'Data Bank'!$AT731,"",IF(AND('Data Bank'!$AC731&lt;100,TODAY()&gt;'Data Bank'!$AT731),1,IF('Data Bank'!$AC731=100,3,IF('Data Bank'!$AC731=0,0,2)))))</f>
        <v/>
      </c>
      <c r="O340" s="177" t="str">
        <f ca="1">IF(O$1&lt;'Data Bank'!$AD731,"",IF(O$1&gt;'Data Bank'!$AT731,"",IF(AND('Data Bank'!$AC731&lt;100,TODAY()&gt;'Data Bank'!$AT731),1,IF('Data Bank'!$AC731=100,3,IF('Data Bank'!$AC731=0,0,2)))))</f>
        <v/>
      </c>
      <c r="P340" s="177" t="str">
        <f ca="1">IF(P$1&lt;'Data Bank'!$AD731,"",IF(P$1&gt;'Data Bank'!$AT731,"",IF(AND('Data Bank'!$AC731&lt;100,TODAY()&gt;'Data Bank'!$AT731),1,IF('Data Bank'!$AC731=100,3,IF('Data Bank'!$AC731=0,0,2)))))</f>
        <v/>
      </c>
      <c r="Q340" s="177" t="str">
        <f ca="1">IF(Q$1&lt;'Data Bank'!$AD731,"",IF(Q$1&gt;'Data Bank'!$AT731,"",IF(AND('Data Bank'!$AC731&lt;100,TODAY()&gt;'Data Bank'!$AT731),1,IF('Data Bank'!$AC731=100,3,IF('Data Bank'!$AC731=0,0,2)))))</f>
        <v/>
      </c>
      <c r="R340" s="177" t="str">
        <f ca="1">IF(R$1&lt;'Data Bank'!$AD731,"",IF(R$1&gt;'Data Bank'!$AT731,"",IF(AND('Data Bank'!$AC731&lt;100,TODAY()&gt;'Data Bank'!$AT731),1,IF('Data Bank'!$AC731=100,3,IF('Data Bank'!$AC731=0,0,2)))))</f>
        <v/>
      </c>
    </row>
    <row r="341" spans="1:18">
      <c r="A341" s="115" t="str">
        <f>'Data Bank'!E732</f>
        <v>Ferozewala</v>
      </c>
      <c r="B341" s="178">
        <f ca="1">IF(B$1&lt;'Data Bank'!$AD732,"",IF(B$1&gt;'Data Bank'!$AT732,"",IF(AND('Data Bank'!$AC732&lt;100,TODAY()&gt;'Data Bank'!$AT732),1,IF('Data Bank'!$AC732=100,3,IF('Data Bank'!$AC732=0,0,2)))))</f>
        <v>0</v>
      </c>
      <c r="C341" s="178">
        <f ca="1">IF(C$1&lt;'Data Bank'!$AD732,"",IF(C$1&gt;'Data Bank'!$AT732,"",IF(AND('Data Bank'!$AC732&lt;100,TODAY()&gt;'Data Bank'!$AT732),1,IF('Data Bank'!$AC732=100,3,IF('Data Bank'!$AC732=0,0,2)))))</f>
        <v>0</v>
      </c>
      <c r="D341" s="178">
        <f ca="1">IF(D$1&lt;'Data Bank'!$AD732,"",IF(D$1&gt;'Data Bank'!$AT732,"",IF(AND('Data Bank'!$AC732&lt;100,TODAY()&gt;'Data Bank'!$AT732),1,IF('Data Bank'!$AC732=100,3,IF('Data Bank'!$AC732=0,0,2)))))</f>
        <v>0</v>
      </c>
      <c r="E341" s="178">
        <f ca="1">IF(E$1&lt;'Data Bank'!$AD732,"",IF(E$1&gt;'Data Bank'!$AT732,"",IF(AND('Data Bank'!$AC732&lt;100,TODAY()&gt;'Data Bank'!$AT732),1,IF('Data Bank'!$AC732=100,3,IF('Data Bank'!$AC732=0,0,2)))))</f>
        <v>0</v>
      </c>
      <c r="F341" s="178">
        <f ca="1">IF(F$1&lt;'Data Bank'!$AD732,"",IF(F$1&gt;'Data Bank'!$AT732,"",IF(AND('Data Bank'!$AC732&lt;100,TODAY()&gt;'Data Bank'!$AT732),1,IF('Data Bank'!$AC732=100,3,IF('Data Bank'!$AC732=0,0,2)))))</f>
        <v>0</v>
      </c>
      <c r="G341" s="178">
        <f ca="1">IF(G$1&lt;'Data Bank'!$AD732,"",IF(G$1&gt;'Data Bank'!$AT732,"",IF(AND('Data Bank'!$AC732&lt;100,TODAY()&gt;'Data Bank'!$AT732),1,IF('Data Bank'!$AC732=100,3,IF('Data Bank'!$AC732=0,0,2)))))</f>
        <v>0</v>
      </c>
      <c r="H341" s="178">
        <f ca="1">IF(H$1&lt;'Data Bank'!$AD732,"",IF(H$1&gt;'Data Bank'!$AT732,"",IF(AND('Data Bank'!$AC732&lt;100,TODAY()&gt;'Data Bank'!$AT732),1,IF('Data Bank'!$AC732=100,3,IF('Data Bank'!$AC732=0,0,2)))))</f>
        <v>0</v>
      </c>
      <c r="I341" s="178">
        <f ca="1">IF(I$1&lt;'Data Bank'!$AD732,"",IF(I$1&gt;'Data Bank'!$AT732,"",IF(AND('Data Bank'!$AC732&lt;100,TODAY()&gt;'Data Bank'!$AT732),1,IF('Data Bank'!$AC732=100,3,IF('Data Bank'!$AC732=0,0,2)))))</f>
        <v>0</v>
      </c>
      <c r="J341" s="177" t="str">
        <f ca="1">IF(J$1&lt;'Data Bank'!$AD732,"",IF(J$1&gt;'Data Bank'!$AT732,"",IF(AND('Data Bank'!$AC732&lt;100,TODAY()&gt;'Data Bank'!$AT732),1,IF('Data Bank'!$AC732=100,3,IF('Data Bank'!$AC732=0,0,2)))))</f>
        <v/>
      </c>
      <c r="K341" s="177" t="str">
        <f ca="1">IF(K$1&lt;'Data Bank'!$AD732,"",IF(K$1&gt;'Data Bank'!$AT732,"",IF(AND('Data Bank'!$AC732&lt;100,TODAY()&gt;'Data Bank'!$AT732),1,IF('Data Bank'!$AC732=100,3,IF('Data Bank'!$AC732=0,0,2)))))</f>
        <v/>
      </c>
      <c r="L341" s="177" t="str">
        <f ca="1">IF(L$1&lt;'Data Bank'!$AD732,"",IF(L$1&gt;'Data Bank'!$AT732,"",IF(AND('Data Bank'!$AC732&lt;100,TODAY()&gt;'Data Bank'!$AT732),1,IF('Data Bank'!$AC732=100,3,IF('Data Bank'!$AC732=0,0,2)))))</f>
        <v/>
      </c>
      <c r="M341" s="177" t="str">
        <f ca="1">IF(M$1&lt;'Data Bank'!$AD732,"",IF(M$1&gt;'Data Bank'!$AT732,"",IF(AND('Data Bank'!$AC732&lt;100,TODAY()&gt;'Data Bank'!$AT732),1,IF('Data Bank'!$AC732=100,3,IF('Data Bank'!$AC732=0,0,2)))))</f>
        <v/>
      </c>
      <c r="N341" s="177" t="str">
        <f ca="1">IF(N$1&lt;'Data Bank'!$AD732,"",IF(N$1&gt;'Data Bank'!$AT732,"",IF(AND('Data Bank'!$AC732&lt;100,TODAY()&gt;'Data Bank'!$AT732),1,IF('Data Bank'!$AC732=100,3,IF('Data Bank'!$AC732=0,0,2)))))</f>
        <v/>
      </c>
      <c r="O341" s="177" t="str">
        <f ca="1">IF(O$1&lt;'Data Bank'!$AD732,"",IF(O$1&gt;'Data Bank'!$AT732,"",IF(AND('Data Bank'!$AC732&lt;100,TODAY()&gt;'Data Bank'!$AT732),1,IF('Data Bank'!$AC732=100,3,IF('Data Bank'!$AC732=0,0,2)))))</f>
        <v/>
      </c>
      <c r="P341" s="177" t="str">
        <f ca="1">IF(P$1&lt;'Data Bank'!$AD732,"",IF(P$1&gt;'Data Bank'!$AT732,"",IF(AND('Data Bank'!$AC732&lt;100,TODAY()&gt;'Data Bank'!$AT732),1,IF('Data Bank'!$AC732=100,3,IF('Data Bank'!$AC732=0,0,2)))))</f>
        <v/>
      </c>
      <c r="Q341" s="177" t="str">
        <f ca="1">IF(Q$1&lt;'Data Bank'!$AD732,"",IF(Q$1&gt;'Data Bank'!$AT732,"",IF(AND('Data Bank'!$AC732&lt;100,TODAY()&gt;'Data Bank'!$AT732),1,IF('Data Bank'!$AC732=100,3,IF('Data Bank'!$AC732=0,0,2)))))</f>
        <v/>
      </c>
      <c r="R341" s="177" t="str">
        <f ca="1">IF(R$1&lt;'Data Bank'!$AD732,"",IF(R$1&gt;'Data Bank'!$AT732,"",IF(AND('Data Bank'!$AC732&lt;100,TODAY()&gt;'Data Bank'!$AT732),1,IF('Data Bank'!$AC732=100,3,IF('Data Bank'!$AC732=0,0,2)))))</f>
        <v/>
      </c>
    </row>
    <row r="342" spans="1:18">
      <c r="A342" s="115" t="str">
        <f>'Data Bank'!E744</f>
        <v>Layllpur Garden</v>
      </c>
      <c r="B342" s="178">
        <f ca="1">IF(B$1&lt;'Data Bank'!$AD744,"",IF(B$1&gt;'Data Bank'!$AT744,"",IF(AND('Data Bank'!$AC744&lt;100,TODAY()&gt;'Data Bank'!$AT744),1,IF('Data Bank'!$AC744=100,3,IF('Data Bank'!$AC744=0,0,2)))))</f>
        <v>2</v>
      </c>
      <c r="C342" s="178">
        <f ca="1">IF(C$1&lt;'Data Bank'!$AD744,"",IF(C$1&gt;'Data Bank'!$AT744,"",IF(AND('Data Bank'!$AC744&lt;100,TODAY()&gt;'Data Bank'!$AT744),1,IF('Data Bank'!$AC744=100,3,IF('Data Bank'!$AC744=0,0,2)))))</f>
        <v>2</v>
      </c>
      <c r="D342" s="178">
        <f ca="1">IF(D$1&lt;'Data Bank'!$AD744,"",IF(D$1&gt;'Data Bank'!$AT744,"",IF(AND('Data Bank'!$AC744&lt;100,TODAY()&gt;'Data Bank'!$AT744),1,IF('Data Bank'!$AC744=100,3,IF('Data Bank'!$AC744=0,0,2)))))</f>
        <v>2</v>
      </c>
      <c r="E342" s="178">
        <f ca="1">IF(E$1&lt;'Data Bank'!$AD744,"",IF(E$1&gt;'Data Bank'!$AT744,"",IF(AND('Data Bank'!$AC744&lt;100,TODAY()&gt;'Data Bank'!$AT744),1,IF('Data Bank'!$AC744=100,3,IF('Data Bank'!$AC744=0,0,2)))))</f>
        <v>2</v>
      </c>
      <c r="F342" s="178">
        <f ca="1">IF(F$1&lt;'Data Bank'!$AD744,"",IF(F$1&gt;'Data Bank'!$AT744,"",IF(AND('Data Bank'!$AC744&lt;100,TODAY()&gt;'Data Bank'!$AT744),1,IF('Data Bank'!$AC744=100,3,IF('Data Bank'!$AC744=0,0,2)))))</f>
        <v>2</v>
      </c>
      <c r="G342" s="178">
        <f ca="1">IF(G$1&lt;'Data Bank'!$AD744,"",IF(G$1&gt;'Data Bank'!$AT744,"",IF(AND('Data Bank'!$AC744&lt;100,TODAY()&gt;'Data Bank'!$AT744),1,IF('Data Bank'!$AC744=100,3,IF('Data Bank'!$AC744=0,0,2)))))</f>
        <v>2</v>
      </c>
      <c r="H342" s="178">
        <f ca="1">IF(H$1&lt;'Data Bank'!$AD744,"",IF(H$1&gt;'Data Bank'!$AT744,"",IF(AND('Data Bank'!$AC744&lt;100,TODAY()&gt;'Data Bank'!$AT744),1,IF('Data Bank'!$AC744=100,3,IF('Data Bank'!$AC744=0,0,2)))))</f>
        <v>2</v>
      </c>
      <c r="I342" s="178">
        <f ca="1">IF(I$1&lt;'Data Bank'!$AD744,"",IF(I$1&gt;'Data Bank'!$AT744,"",IF(AND('Data Bank'!$AC744&lt;100,TODAY()&gt;'Data Bank'!$AT744),1,IF('Data Bank'!$AC744=100,3,IF('Data Bank'!$AC744=0,0,2)))))</f>
        <v>2</v>
      </c>
      <c r="J342" s="177">
        <f ca="1">IF(J$1&lt;'Data Bank'!$AD744,"",IF(J$1&gt;'Data Bank'!$AT744,"",IF(AND('Data Bank'!$AC744&lt;100,TODAY()&gt;'Data Bank'!$AT744),1,IF('Data Bank'!$AC744=100,3,IF('Data Bank'!$AC744=0,0,2)))))</f>
        <v>2</v>
      </c>
      <c r="K342" s="177">
        <f ca="1">IF(K$1&lt;'Data Bank'!$AD744,"",IF(K$1&gt;'Data Bank'!$AT744,"",IF(AND('Data Bank'!$AC744&lt;100,TODAY()&gt;'Data Bank'!$AT744),1,IF('Data Bank'!$AC744=100,3,IF('Data Bank'!$AC744=0,0,2)))))</f>
        <v>2</v>
      </c>
      <c r="L342" s="177">
        <f ca="1">IF(L$1&lt;'Data Bank'!$AD744,"",IF(L$1&gt;'Data Bank'!$AT744,"",IF(AND('Data Bank'!$AC744&lt;100,TODAY()&gt;'Data Bank'!$AT744),1,IF('Data Bank'!$AC744=100,3,IF('Data Bank'!$AC744=0,0,2)))))</f>
        <v>2</v>
      </c>
      <c r="M342" s="177">
        <f ca="1">IF(M$1&lt;'Data Bank'!$AD744,"",IF(M$1&gt;'Data Bank'!$AT744,"",IF(AND('Data Bank'!$AC744&lt;100,TODAY()&gt;'Data Bank'!$AT744),1,IF('Data Bank'!$AC744=100,3,IF('Data Bank'!$AC744=0,0,2)))))</f>
        <v>2</v>
      </c>
      <c r="N342" s="177">
        <f ca="1">IF(N$1&lt;'Data Bank'!$AD744,"",IF(N$1&gt;'Data Bank'!$AT744,"",IF(AND('Data Bank'!$AC744&lt;100,TODAY()&gt;'Data Bank'!$AT744),1,IF('Data Bank'!$AC744=100,3,IF('Data Bank'!$AC744=0,0,2)))))</f>
        <v>2</v>
      </c>
      <c r="O342" s="177">
        <f ca="1">IF(O$1&lt;'Data Bank'!$AD744,"",IF(O$1&gt;'Data Bank'!$AT744,"",IF(AND('Data Bank'!$AC744&lt;100,TODAY()&gt;'Data Bank'!$AT744),1,IF('Data Bank'!$AC744=100,3,IF('Data Bank'!$AC744=0,0,2)))))</f>
        <v>2</v>
      </c>
      <c r="P342" s="177">
        <f ca="1">IF(P$1&lt;'Data Bank'!$AD744,"",IF(P$1&gt;'Data Bank'!$AT744,"",IF(AND('Data Bank'!$AC744&lt;100,TODAY()&gt;'Data Bank'!$AT744),1,IF('Data Bank'!$AC744=100,3,IF('Data Bank'!$AC744=0,0,2)))))</f>
        <v>2</v>
      </c>
      <c r="Q342" s="177">
        <f ca="1">IF(Q$1&lt;'Data Bank'!$AD744,"",IF(Q$1&gt;'Data Bank'!$AT744,"",IF(AND('Data Bank'!$AC744&lt;100,TODAY()&gt;'Data Bank'!$AT744),1,IF('Data Bank'!$AC744=100,3,IF('Data Bank'!$AC744=0,0,2)))))</f>
        <v>2</v>
      </c>
      <c r="R342" s="177">
        <f ca="1">IF(R$1&lt;'Data Bank'!$AD744,"",IF(R$1&gt;'Data Bank'!$AT744,"",IF(AND('Data Bank'!$AC744&lt;100,TODAY()&gt;'Data Bank'!$AT744),1,IF('Data Bank'!$AC744=100,3,IF('Data Bank'!$AC744=0,0,2)))))</f>
        <v>2</v>
      </c>
    </row>
    <row r="343" spans="1:18">
      <c r="A343" s="115" t="str">
        <f>'Data Bank'!E749</f>
        <v>Township_B1_P04</v>
      </c>
      <c r="B343" s="178">
        <f ca="1">IF(B$1&lt;'Data Bank'!$AD749,"",IF(B$1&gt;'Data Bank'!$AT749,"",IF(AND('Data Bank'!$AC749&lt;100,TODAY()&gt;'Data Bank'!$AT749),1,IF('Data Bank'!$AC749=100,3,IF('Data Bank'!$AC749=0,0,2)))))</f>
        <v>2</v>
      </c>
      <c r="C343" s="178">
        <f ca="1">IF(C$1&lt;'Data Bank'!$AD749,"",IF(C$1&gt;'Data Bank'!$AT749,"",IF(AND('Data Bank'!$AC749&lt;100,TODAY()&gt;'Data Bank'!$AT749),1,IF('Data Bank'!$AC749=100,3,IF('Data Bank'!$AC749=0,0,2)))))</f>
        <v>2</v>
      </c>
      <c r="D343" s="178">
        <f ca="1">IF(D$1&lt;'Data Bank'!$AD749,"",IF(D$1&gt;'Data Bank'!$AT749,"",IF(AND('Data Bank'!$AC749&lt;100,TODAY()&gt;'Data Bank'!$AT749),1,IF('Data Bank'!$AC749=100,3,IF('Data Bank'!$AC749=0,0,2)))))</f>
        <v>2</v>
      </c>
      <c r="E343" s="178">
        <f ca="1">IF(E$1&lt;'Data Bank'!$AD749,"",IF(E$1&gt;'Data Bank'!$AT749,"",IF(AND('Data Bank'!$AC749&lt;100,TODAY()&gt;'Data Bank'!$AT749),1,IF('Data Bank'!$AC749=100,3,IF('Data Bank'!$AC749=0,0,2)))))</f>
        <v>2</v>
      </c>
      <c r="F343" s="178">
        <f ca="1">IF(F$1&lt;'Data Bank'!$AD749,"",IF(F$1&gt;'Data Bank'!$AT749,"",IF(AND('Data Bank'!$AC749&lt;100,TODAY()&gt;'Data Bank'!$AT749),1,IF('Data Bank'!$AC749=100,3,IF('Data Bank'!$AC749=0,0,2)))))</f>
        <v>2</v>
      </c>
      <c r="G343" s="178">
        <f ca="1">IF(G$1&lt;'Data Bank'!$AD749,"",IF(G$1&gt;'Data Bank'!$AT749,"",IF(AND('Data Bank'!$AC749&lt;100,TODAY()&gt;'Data Bank'!$AT749),1,IF('Data Bank'!$AC749=100,3,IF('Data Bank'!$AC749=0,0,2)))))</f>
        <v>2</v>
      </c>
      <c r="H343" s="178">
        <f ca="1">IF(H$1&lt;'Data Bank'!$AD749,"",IF(H$1&gt;'Data Bank'!$AT749,"",IF(AND('Data Bank'!$AC749&lt;100,TODAY()&gt;'Data Bank'!$AT749),1,IF('Data Bank'!$AC749=100,3,IF('Data Bank'!$AC749=0,0,2)))))</f>
        <v>2</v>
      </c>
      <c r="I343" s="178">
        <f ca="1">IF(I$1&lt;'Data Bank'!$AD749,"",IF(I$1&gt;'Data Bank'!$AT749,"",IF(AND('Data Bank'!$AC749&lt;100,TODAY()&gt;'Data Bank'!$AT749),1,IF('Data Bank'!$AC749=100,3,IF('Data Bank'!$AC749=0,0,2)))))</f>
        <v>2</v>
      </c>
      <c r="J343" s="177">
        <f ca="1">IF(J$1&lt;'Data Bank'!$AD749,"",IF(J$1&gt;'Data Bank'!$AT749,"",IF(AND('Data Bank'!$AC749&lt;100,TODAY()&gt;'Data Bank'!$AT749),1,IF('Data Bank'!$AC749=100,3,IF('Data Bank'!$AC749=0,0,2)))))</f>
        <v>2</v>
      </c>
      <c r="K343" s="177">
        <f ca="1">IF(K$1&lt;'Data Bank'!$AD749,"",IF(K$1&gt;'Data Bank'!$AT749,"",IF(AND('Data Bank'!$AC749&lt;100,TODAY()&gt;'Data Bank'!$AT749),1,IF('Data Bank'!$AC749=100,3,IF('Data Bank'!$AC749=0,0,2)))))</f>
        <v>2</v>
      </c>
      <c r="L343" s="177">
        <f ca="1">IF(L$1&lt;'Data Bank'!$AD749,"",IF(L$1&gt;'Data Bank'!$AT749,"",IF(AND('Data Bank'!$AC749&lt;100,TODAY()&gt;'Data Bank'!$AT749),1,IF('Data Bank'!$AC749=100,3,IF('Data Bank'!$AC749=0,0,2)))))</f>
        <v>2</v>
      </c>
      <c r="M343" s="177">
        <f ca="1">IF(M$1&lt;'Data Bank'!$AD749,"",IF(M$1&gt;'Data Bank'!$AT749,"",IF(AND('Data Bank'!$AC749&lt;100,TODAY()&gt;'Data Bank'!$AT749),1,IF('Data Bank'!$AC749=100,3,IF('Data Bank'!$AC749=0,0,2)))))</f>
        <v>2</v>
      </c>
      <c r="N343" s="177">
        <f ca="1">IF(N$1&lt;'Data Bank'!$AD749,"",IF(N$1&gt;'Data Bank'!$AT749,"",IF(AND('Data Bank'!$AC749&lt;100,TODAY()&gt;'Data Bank'!$AT749),1,IF('Data Bank'!$AC749=100,3,IF('Data Bank'!$AC749=0,0,2)))))</f>
        <v>2</v>
      </c>
      <c r="O343" s="177">
        <f ca="1">IF(O$1&lt;'Data Bank'!$AD749,"",IF(O$1&gt;'Data Bank'!$AT749,"",IF(AND('Data Bank'!$AC749&lt;100,TODAY()&gt;'Data Bank'!$AT749),1,IF('Data Bank'!$AC749=100,3,IF('Data Bank'!$AC749=0,0,2)))))</f>
        <v>2</v>
      </c>
      <c r="P343" s="177">
        <f ca="1">IF(P$1&lt;'Data Bank'!$AD749,"",IF(P$1&gt;'Data Bank'!$AT749,"",IF(AND('Data Bank'!$AC749&lt;100,TODAY()&gt;'Data Bank'!$AT749),1,IF('Data Bank'!$AC749=100,3,IF('Data Bank'!$AC749=0,0,2)))))</f>
        <v>2</v>
      </c>
      <c r="Q343" s="177">
        <f ca="1">IF(Q$1&lt;'Data Bank'!$AD749,"",IF(Q$1&gt;'Data Bank'!$AT749,"",IF(AND('Data Bank'!$AC749&lt;100,TODAY()&gt;'Data Bank'!$AT749),1,IF('Data Bank'!$AC749=100,3,IF('Data Bank'!$AC749=0,0,2)))))</f>
        <v>2</v>
      </c>
      <c r="R343" s="177">
        <f ca="1">IF(R$1&lt;'Data Bank'!$AD749,"",IF(R$1&gt;'Data Bank'!$AT749,"",IF(AND('Data Bank'!$AC749&lt;100,TODAY()&gt;'Data Bank'!$AT749),1,IF('Data Bank'!$AC749=100,3,IF('Data Bank'!$AC749=0,0,2)))))</f>
        <v>2</v>
      </c>
    </row>
    <row r="344" spans="1:18">
      <c r="A344" s="115" t="str">
        <f>'Data Bank'!E751</f>
        <v>Township_B2_P02</v>
      </c>
      <c r="B344" s="178">
        <f ca="1">IF(B$1&lt;'Data Bank'!$AD751,"",IF(B$1&gt;'Data Bank'!$AT751,"",IF(AND('Data Bank'!$AC751&lt;100,TODAY()&gt;'Data Bank'!$AT751),1,IF('Data Bank'!$AC751=100,3,IF('Data Bank'!$AC751=0,0,2)))))</f>
        <v>2</v>
      </c>
      <c r="C344" s="178">
        <f ca="1">IF(C$1&lt;'Data Bank'!$AD751,"",IF(C$1&gt;'Data Bank'!$AT751,"",IF(AND('Data Bank'!$AC751&lt;100,TODAY()&gt;'Data Bank'!$AT751),1,IF('Data Bank'!$AC751=100,3,IF('Data Bank'!$AC751=0,0,2)))))</f>
        <v>2</v>
      </c>
      <c r="D344" s="178">
        <f ca="1">IF(D$1&lt;'Data Bank'!$AD751,"",IF(D$1&gt;'Data Bank'!$AT751,"",IF(AND('Data Bank'!$AC751&lt;100,TODAY()&gt;'Data Bank'!$AT751),1,IF('Data Bank'!$AC751=100,3,IF('Data Bank'!$AC751=0,0,2)))))</f>
        <v>2</v>
      </c>
      <c r="E344" s="178">
        <f ca="1">IF(E$1&lt;'Data Bank'!$AD751,"",IF(E$1&gt;'Data Bank'!$AT751,"",IF(AND('Data Bank'!$AC751&lt;100,TODAY()&gt;'Data Bank'!$AT751),1,IF('Data Bank'!$AC751=100,3,IF('Data Bank'!$AC751=0,0,2)))))</f>
        <v>2</v>
      </c>
      <c r="F344" s="178">
        <f ca="1">IF(F$1&lt;'Data Bank'!$AD751,"",IF(F$1&gt;'Data Bank'!$AT751,"",IF(AND('Data Bank'!$AC751&lt;100,TODAY()&gt;'Data Bank'!$AT751),1,IF('Data Bank'!$AC751=100,3,IF('Data Bank'!$AC751=0,0,2)))))</f>
        <v>2</v>
      </c>
      <c r="G344" s="178">
        <f ca="1">IF(G$1&lt;'Data Bank'!$AD751,"",IF(G$1&gt;'Data Bank'!$AT751,"",IF(AND('Data Bank'!$AC751&lt;100,TODAY()&gt;'Data Bank'!$AT751),1,IF('Data Bank'!$AC751=100,3,IF('Data Bank'!$AC751=0,0,2)))))</f>
        <v>2</v>
      </c>
      <c r="H344" s="178">
        <f ca="1">IF(H$1&lt;'Data Bank'!$AD751,"",IF(H$1&gt;'Data Bank'!$AT751,"",IF(AND('Data Bank'!$AC751&lt;100,TODAY()&gt;'Data Bank'!$AT751),1,IF('Data Bank'!$AC751=100,3,IF('Data Bank'!$AC751=0,0,2)))))</f>
        <v>2</v>
      </c>
      <c r="I344" s="178">
        <f ca="1">IF(I$1&lt;'Data Bank'!$AD751,"",IF(I$1&gt;'Data Bank'!$AT751,"",IF(AND('Data Bank'!$AC751&lt;100,TODAY()&gt;'Data Bank'!$AT751),1,IF('Data Bank'!$AC751=100,3,IF('Data Bank'!$AC751=0,0,2)))))</f>
        <v>2</v>
      </c>
      <c r="J344" s="177">
        <f ca="1">IF(J$1&lt;'Data Bank'!$AD751,"",IF(J$1&gt;'Data Bank'!$AT751,"",IF(AND('Data Bank'!$AC751&lt;100,TODAY()&gt;'Data Bank'!$AT751),1,IF('Data Bank'!$AC751=100,3,IF('Data Bank'!$AC751=0,0,2)))))</f>
        <v>2</v>
      </c>
      <c r="K344" s="177">
        <f ca="1">IF(K$1&lt;'Data Bank'!$AD751,"",IF(K$1&gt;'Data Bank'!$AT751,"",IF(AND('Data Bank'!$AC751&lt;100,TODAY()&gt;'Data Bank'!$AT751),1,IF('Data Bank'!$AC751=100,3,IF('Data Bank'!$AC751=0,0,2)))))</f>
        <v>2</v>
      </c>
      <c r="L344" s="177">
        <f ca="1">IF(L$1&lt;'Data Bank'!$AD751,"",IF(L$1&gt;'Data Bank'!$AT751,"",IF(AND('Data Bank'!$AC751&lt;100,TODAY()&gt;'Data Bank'!$AT751),1,IF('Data Bank'!$AC751=100,3,IF('Data Bank'!$AC751=0,0,2)))))</f>
        <v>2</v>
      </c>
      <c r="M344" s="177">
        <f ca="1">IF(M$1&lt;'Data Bank'!$AD751,"",IF(M$1&gt;'Data Bank'!$AT751,"",IF(AND('Data Bank'!$AC751&lt;100,TODAY()&gt;'Data Bank'!$AT751),1,IF('Data Bank'!$AC751=100,3,IF('Data Bank'!$AC751=0,0,2)))))</f>
        <v>2</v>
      </c>
      <c r="N344" s="177">
        <f ca="1">IF(N$1&lt;'Data Bank'!$AD751,"",IF(N$1&gt;'Data Bank'!$AT751,"",IF(AND('Data Bank'!$AC751&lt;100,TODAY()&gt;'Data Bank'!$AT751),1,IF('Data Bank'!$AC751=100,3,IF('Data Bank'!$AC751=0,0,2)))))</f>
        <v>2</v>
      </c>
      <c r="O344" s="177">
        <f ca="1">IF(O$1&lt;'Data Bank'!$AD751,"",IF(O$1&gt;'Data Bank'!$AT751,"",IF(AND('Data Bank'!$AC751&lt;100,TODAY()&gt;'Data Bank'!$AT751),1,IF('Data Bank'!$AC751=100,3,IF('Data Bank'!$AC751=0,0,2)))))</f>
        <v>2</v>
      </c>
      <c r="P344" s="177">
        <f ca="1">IF(P$1&lt;'Data Bank'!$AD751,"",IF(P$1&gt;'Data Bank'!$AT751,"",IF(AND('Data Bank'!$AC751&lt;100,TODAY()&gt;'Data Bank'!$AT751),1,IF('Data Bank'!$AC751=100,3,IF('Data Bank'!$AC751=0,0,2)))))</f>
        <v>2</v>
      </c>
      <c r="Q344" s="177">
        <f ca="1">IF(Q$1&lt;'Data Bank'!$AD751,"",IF(Q$1&gt;'Data Bank'!$AT751,"",IF(AND('Data Bank'!$AC751&lt;100,TODAY()&gt;'Data Bank'!$AT751),1,IF('Data Bank'!$AC751=100,3,IF('Data Bank'!$AC751=0,0,2)))))</f>
        <v>2</v>
      </c>
      <c r="R344" s="177">
        <f ca="1">IF(R$1&lt;'Data Bank'!$AD751,"",IF(R$1&gt;'Data Bank'!$AT751,"",IF(AND('Data Bank'!$AC751&lt;100,TODAY()&gt;'Data Bank'!$AT751),1,IF('Data Bank'!$AC751=100,3,IF('Data Bank'!$AC751=0,0,2)))))</f>
        <v>2</v>
      </c>
    </row>
    <row r="345" spans="1:18">
      <c r="A345" s="115" t="str">
        <f>'Data Bank'!E755</f>
        <v>Liaquat Colony</v>
      </c>
      <c r="B345" s="178">
        <f ca="1">IF(B$1&lt;'Data Bank'!$AD755,"",IF(B$1&gt;'Data Bank'!$AT755,"",IF(AND('Data Bank'!$AC755&lt;100,TODAY()&gt;'Data Bank'!$AT755),1,IF('Data Bank'!$AC755=100,3,IF('Data Bank'!$AC755=0,0,2)))))</f>
        <v>2</v>
      </c>
      <c r="C345" s="178">
        <f ca="1">IF(C$1&lt;'Data Bank'!$AD755,"",IF(C$1&gt;'Data Bank'!$AT755,"",IF(AND('Data Bank'!$AC755&lt;100,TODAY()&gt;'Data Bank'!$AT755),1,IF('Data Bank'!$AC755=100,3,IF('Data Bank'!$AC755=0,0,2)))))</f>
        <v>2</v>
      </c>
      <c r="D345" s="178">
        <f ca="1">IF(D$1&lt;'Data Bank'!$AD755,"",IF(D$1&gt;'Data Bank'!$AT755,"",IF(AND('Data Bank'!$AC755&lt;100,TODAY()&gt;'Data Bank'!$AT755),1,IF('Data Bank'!$AC755=100,3,IF('Data Bank'!$AC755=0,0,2)))))</f>
        <v>2</v>
      </c>
      <c r="E345" s="178">
        <f ca="1">IF(E$1&lt;'Data Bank'!$AD755,"",IF(E$1&gt;'Data Bank'!$AT755,"",IF(AND('Data Bank'!$AC755&lt;100,TODAY()&gt;'Data Bank'!$AT755),1,IF('Data Bank'!$AC755=100,3,IF('Data Bank'!$AC755=0,0,2)))))</f>
        <v>2</v>
      </c>
      <c r="F345" s="178">
        <f ca="1">IF(F$1&lt;'Data Bank'!$AD755,"",IF(F$1&gt;'Data Bank'!$AT755,"",IF(AND('Data Bank'!$AC755&lt;100,TODAY()&gt;'Data Bank'!$AT755),1,IF('Data Bank'!$AC755=100,3,IF('Data Bank'!$AC755=0,0,2)))))</f>
        <v>2</v>
      </c>
      <c r="G345" s="178">
        <f ca="1">IF(G$1&lt;'Data Bank'!$AD755,"",IF(G$1&gt;'Data Bank'!$AT755,"",IF(AND('Data Bank'!$AC755&lt;100,TODAY()&gt;'Data Bank'!$AT755),1,IF('Data Bank'!$AC755=100,3,IF('Data Bank'!$AC755=0,0,2)))))</f>
        <v>2</v>
      </c>
      <c r="H345" s="178">
        <f ca="1">IF(H$1&lt;'Data Bank'!$AD755,"",IF(H$1&gt;'Data Bank'!$AT755,"",IF(AND('Data Bank'!$AC755&lt;100,TODAY()&gt;'Data Bank'!$AT755),1,IF('Data Bank'!$AC755=100,3,IF('Data Bank'!$AC755=0,0,2)))))</f>
        <v>2</v>
      </c>
      <c r="I345" s="178">
        <f ca="1">IF(I$1&lt;'Data Bank'!$AD755,"",IF(I$1&gt;'Data Bank'!$AT755,"",IF(AND('Data Bank'!$AC755&lt;100,TODAY()&gt;'Data Bank'!$AT755),1,IF('Data Bank'!$AC755=100,3,IF('Data Bank'!$AC755=0,0,2)))))</f>
        <v>2</v>
      </c>
      <c r="J345" s="177">
        <f ca="1">IF(J$1&lt;'Data Bank'!$AD755,"",IF(J$1&gt;'Data Bank'!$AT755,"",IF(AND('Data Bank'!$AC755&lt;100,TODAY()&gt;'Data Bank'!$AT755),1,IF('Data Bank'!$AC755=100,3,IF('Data Bank'!$AC755=0,0,2)))))</f>
        <v>2</v>
      </c>
      <c r="K345" s="177">
        <f ca="1">IF(K$1&lt;'Data Bank'!$AD755,"",IF(K$1&gt;'Data Bank'!$AT755,"",IF(AND('Data Bank'!$AC755&lt;100,TODAY()&gt;'Data Bank'!$AT755),1,IF('Data Bank'!$AC755=100,3,IF('Data Bank'!$AC755=0,0,2)))))</f>
        <v>2</v>
      </c>
      <c r="L345" s="177">
        <f ca="1">IF(L$1&lt;'Data Bank'!$AD755,"",IF(L$1&gt;'Data Bank'!$AT755,"",IF(AND('Data Bank'!$AC755&lt;100,TODAY()&gt;'Data Bank'!$AT755),1,IF('Data Bank'!$AC755=100,3,IF('Data Bank'!$AC755=0,0,2)))))</f>
        <v>2</v>
      </c>
      <c r="M345" s="177">
        <f ca="1">IF(M$1&lt;'Data Bank'!$AD755,"",IF(M$1&gt;'Data Bank'!$AT755,"",IF(AND('Data Bank'!$AC755&lt;100,TODAY()&gt;'Data Bank'!$AT755),1,IF('Data Bank'!$AC755=100,3,IF('Data Bank'!$AC755=0,0,2)))))</f>
        <v>2</v>
      </c>
      <c r="N345" s="177">
        <f ca="1">IF(N$1&lt;'Data Bank'!$AD755,"",IF(N$1&gt;'Data Bank'!$AT755,"",IF(AND('Data Bank'!$AC755&lt;100,TODAY()&gt;'Data Bank'!$AT755),1,IF('Data Bank'!$AC755=100,3,IF('Data Bank'!$AC755=0,0,2)))))</f>
        <v>2</v>
      </c>
      <c r="O345" s="177">
        <f ca="1">IF(O$1&lt;'Data Bank'!$AD755,"",IF(O$1&gt;'Data Bank'!$AT755,"",IF(AND('Data Bank'!$AC755&lt;100,TODAY()&gt;'Data Bank'!$AT755),1,IF('Data Bank'!$AC755=100,3,IF('Data Bank'!$AC755=0,0,2)))))</f>
        <v>2</v>
      </c>
      <c r="P345" s="177">
        <f ca="1">IF(P$1&lt;'Data Bank'!$AD755,"",IF(P$1&gt;'Data Bank'!$AT755,"",IF(AND('Data Bank'!$AC755&lt;100,TODAY()&gt;'Data Bank'!$AT755),1,IF('Data Bank'!$AC755=100,3,IF('Data Bank'!$AC755=0,0,2)))))</f>
        <v>2</v>
      </c>
      <c r="Q345" s="177">
        <f ca="1">IF(Q$1&lt;'Data Bank'!$AD755,"",IF(Q$1&gt;'Data Bank'!$AT755,"",IF(AND('Data Bank'!$AC755&lt;100,TODAY()&gt;'Data Bank'!$AT755),1,IF('Data Bank'!$AC755=100,3,IF('Data Bank'!$AC755=0,0,2)))))</f>
        <v>2</v>
      </c>
      <c r="R345" s="177">
        <f ca="1">IF(R$1&lt;'Data Bank'!$AD755,"",IF(R$1&gt;'Data Bank'!$AT755,"",IF(AND('Data Bank'!$AC755&lt;100,TODAY()&gt;'Data Bank'!$AT755),1,IF('Data Bank'!$AC755=100,3,IF('Data Bank'!$AC755=0,0,2)))))</f>
        <v>2</v>
      </c>
    </row>
    <row r="346" spans="1:18">
      <c r="A346" s="115" t="str">
        <f>'Data Bank'!E759</f>
        <v>M3-Ind.Estate_P2</v>
      </c>
      <c r="B346" s="178">
        <f ca="1">IF(B$1&lt;'Data Bank'!$AD759,"",IF(B$1&gt;'Data Bank'!$AT759,"",IF(AND('Data Bank'!$AC759&lt;100,TODAY()&gt;'Data Bank'!$AT759),1,IF('Data Bank'!$AC759=100,3,IF('Data Bank'!$AC759=0,0,2)))))</f>
        <v>0</v>
      </c>
      <c r="C346" s="178">
        <f ca="1">IF(C$1&lt;'Data Bank'!$AD759,"",IF(C$1&gt;'Data Bank'!$AT759,"",IF(AND('Data Bank'!$AC759&lt;100,TODAY()&gt;'Data Bank'!$AT759),1,IF('Data Bank'!$AC759=100,3,IF('Data Bank'!$AC759=0,0,2)))))</f>
        <v>0</v>
      </c>
      <c r="D346" s="178">
        <f ca="1">IF(D$1&lt;'Data Bank'!$AD759,"",IF(D$1&gt;'Data Bank'!$AT759,"",IF(AND('Data Bank'!$AC759&lt;100,TODAY()&gt;'Data Bank'!$AT759),1,IF('Data Bank'!$AC759=100,3,IF('Data Bank'!$AC759=0,0,2)))))</f>
        <v>0</v>
      </c>
      <c r="E346" s="178">
        <f ca="1">IF(E$1&lt;'Data Bank'!$AD759,"",IF(E$1&gt;'Data Bank'!$AT759,"",IF(AND('Data Bank'!$AC759&lt;100,TODAY()&gt;'Data Bank'!$AT759),1,IF('Data Bank'!$AC759=100,3,IF('Data Bank'!$AC759=0,0,2)))))</f>
        <v>0</v>
      </c>
      <c r="F346" s="178">
        <f ca="1">IF(F$1&lt;'Data Bank'!$AD759,"",IF(F$1&gt;'Data Bank'!$AT759,"",IF(AND('Data Bank'!$AC759&lt;100,TODAY()&gt;'Data Bank'!$AT759),1,IF('Data Bank'!$AC759=100,3,IF('Data Bank'!$AC759=0,0,2)))))</f>
        <v>0</v>
      </c>
      <c r="G346" s="178">
        <f ca="1">IF(G$1&lt;'Data Bank'!$AD759,"",IF(G$1&gt;'Data Bank'!$AT759,"",IF(AND('Data Bank'!$AC759&lt;100,TODAY()&gt;'Data Bank'!$AT759),1,IF('Data Bank'!$AC759=100,3,IF('Data Bank'!$AC759=0,0,2)))))</f>
        <v>0</v>
      </c>
      <c r="H346" s="178">
        <f ca="1">IF(H$1&lt;'Data Bank'!$AD759,"",IF(H$1&gt;'Data Bank'!$AT759,"",IF(AND('Data Bank'!$AC759&lt;100,TODAY()&gt;'Data Bank'!$AT759),1,IF('Data Bank'!$AC759=100,3,IF('Data Bank'!$AC759=0,0,2)))))</f>
        <v>0</v>
      </c>
      <c r="I346" s="178">
        <f ca="1">IF(I$1&lt;'Data Bank'!$AD759,"",IF(I$1&gt;'Data Bank'!$AT759,"",IF(AND('Data Bank'!$AC759&lt;100,TODAY()&gt;'Data Bank'!$AT759),1,IF('Data Bank'!$AC759=100,3,IF('Data Bank'!$AC759=0,0,2)))))</f>
        <v>0</v>
      </c>
      <c r="J346" s="177">
        <f ca="1">IF(J$1&lt;'Data Bank'!$AD759,"",IF(J$1&gt;'Data Bank'!$AT759,"",IF(AND('Data Bank'!$AC759&lt;100,TODAY()&gt;'Data Bank'!$AT759),1,IF('Data Bank'!$AC759=100,3,IF('Data Bank'!$AC759=0,0,2)))))</f>
        <v>0</v>
      </c>
      <c r="K346" s="177">
        <f ca="1">IF(K$1&lt;'Data Bank'!$AD759,"",IF(K$1&gt;'Data Bank'!$AT759,"",IF(AND('Data Bank'!$AC759&lt;100,TODAY()&gt;'Data Bank'!$AT759),1,IF('Data Bank'!$AC759=100,3,IF('Data Bank'!$AC759=0,0,2)))))</f>
        <v>0</v>
      </c>
      <c r="L346" s="177">
        <f ca="1">IF(L$1&lt;'Data Bank'!$AD759,"",IF(L$1&gt;'Data Bank'!$AT759,"",IF(AND('Data Bank'!$AC759&lt;100,TODAY()&gt;'Data Bank'!$AT759),1,IF('Data Bank'!$AC759=100,3,IF('Data Bank'!$AC759=0,0,2)))))</f>
        <v>0</v>
      </c>
      <c r="M346" s="177">
        <f ca="1">IF(M$1&lt;'Data Bank'!$AD759,"",IF(M$1&gt;'Data Bank'!$AT759,"",IF(AND('Data Bank'!$AC759&lt;100,TODAY()&gt;'Data Bank'!$AT759),1,IF('Data Bank'!$AC759=100,3,IF('Data Bank'!$AC759=0,0,2)))))</f>
        <v>0</v>
      </c>
      <c r="N346" s="177">
        <f ca="1">IF(N$1&lt;'Data Bank'!$AD759,"",IF(N$1&gt;'Data Bank'!$AT759,"",IF(AND('Data Bank'!$AC759&lt;100,TODAY()&gt;'Data Bank'!$AT759),1,IF('Data Bank'!$AC759=100,3,IF('Data Bank'!$AC759=0,0,2)))))</f>
        <v>0</v>
      </c>
      <c r="O346" s="177">
        <f ca="1">IF(O$1&lt;'Data Bank'!$AD759,"",IF(O$1&gt;'Data Bank'!$AT759,"",IF(AND('Data Bank'!$AC759&lt;100,TODAY()&gt;'Data Bank'!$AT759),1,IF('Data Bank'!$AC759=100,3,IF('Data Bank'!$AC759=0,0,2)))))</f>
        <v>0</v>
      </c>
      <c r="P346" s="177">
        <f ca="1">IF(P$1&lt;'Data Bank'!$AD759,"",IF(P$1&gt;'Data Bank'!$AT759,"",IF(AND('Data Bank'!$AC759&lt;100,TODAY()&gt;'Data Bank'!$AT759),1,IF('Data Bank'!$AC759=100,3,IF('Data Bank'!$AC759=0,0,2)))))</f>
        <v>0</v>
      </c>
      <c r="Q346" s="177">
        <f ca="1">IF(Q$1&lt;'Data Bank'!$AD759,"",IF(Q$1&gt;'Data Bank'!$AT759,"",IF(AND('Data Bank'!$AC759&lt;100,TODAY()&gt;'Data Bank'!$AT759),1,IF('Data Bank'!$AC759=100,3,IF('Data Bank'!$AC759=0,0,2)))))</f>
        <v>0</v>
      </c>
      <c r="R346" s="177">
        <f ca="1">IF(R$1&lt;'Data Bank'!$AD759,"",IF(R$1&gt;'Data Bank'!$AT759,"",IF(AND('Data Bank'!$AC759&lt;100,TODAY()&gt;'Data Bank'!$AT759),1,IF('Data Bank'!$AC759=100,3,IF('Data Bank'!$AC759=0,0,2)))))</f>
        <v>0</v>
      </c>
    </row>
    <row r="347" spans="1:18">
      <c r="A347" s="115" t="str">
        <f>'Data Bank'!E760</f>
        <v>Kala Shah Kaku</v>
      </c>
      <c r="B347" s="178">
        <f ca="1">IF(B$1&lt;'Data Bank'!$AD760,"",IF(B$1&gt;'Data Bank'!$AT760,"",IF(AND('Data Bank'!$AC760&lt;100,TODAY()&gt;'Data Bank'!$AT760),1,IF('Data Bank'!$AC760=100,3,IF('Data Bank'!$AC760=0,0,2)))))</f>
        <v>0</v>
      </c>
      <c r="C347" s="178">
        <f ca="1">IF(C$1&lt;'Data Bank'!$AD760,"",IF(C$1&gt;'Data Bank'!$AT760,"",IF(AND('Data Bank'!$AC760&lt;100,TODAY()&gt;'Data Bank'!$AT760),1,IF('Data Bank'!$AC760=100,3,IF('Data Bank'!$AC760=0,0,2)))))</f>
        <v>0</v>
      </c>
      <c r="D347" s="178">
        <f ca="1">IF(D$1&lt;'Data Bank'!$AD760,"",IF(D$1&gt;'Data Bank'!$AT760,"",IF(AND('Data Bank'!$AC760&lt;100,TODAY()&gt;'Data Bank'!$AT760),1,IF('Data Bank'!$AC760=100,3,IF('Data Bank'!$AC760=0,0,2)))))</f>
        <v>0</v>
      </c>
      <c r="E347" s="178">
        <f ca="1">IF(E$1&lt;'Data Bank'!$AD760,"",IF(E$1&gt;'Data Bank'!$AT760,"",IF(AND('Data Bank'!$AC760&lt;100,TODAY()&gt;'Data Bank'!$AT760),1,IF('Data Bank'!$AC760=100,3,IF('Data Bank'!$AC760=0,0,2)))))</f>
        <v>0</v>
      </c>
      <c r="F347" s="178">
        <f ca="1">IF(F$1&lt;'Data Bank'!$AD760,"",IF(F$1&gt;'Data Bank'!$AT760,"",IF(AND('Data Bank'!$AC760&lt;100,TODAY()&gt;'Data Bank'!$AT760),1,IF('Data Bank'!$AC760=100,3,IF('Data Bank'!$AC760=0,0,2)))))</f>
        <v>0</v>
      </c>
      <c r="G347" s="178">
        <f ca="1">IF(G$1&lt;'Data Bank'!$AD760,"",IF(G$1&gt;'Data Bank'!$AT760,"",IF(AND('Data Bank'!$AC760&lt;100,TODAY()&gt;'Data Bank'!$AT760),1,IF('Data Bank'!$AC760=100,3,IF('Data Bank'!$AC760=0,0,2)))))</f>
        <v>0</v>
      </c>
      <c r="H347" s="178">
        <f ca="1">IF(H$1&lt;'Data Bank'!$AD760,"",IF(H$1&gt;'Data Bank'!$AT760,"",IF(AND('Data Bank'!$AC760&lt;100,TODAY()&gt;'Data Bank'!$AT760),1,IF('Data Bank'!$AC760=100,3,IF('Data Bank'!$AC760=0,0,2)))))</f>
        <v>0</v>
      </c>
      <c r="I347" s="178">
        <f ca="1">IF(I$1&lt;'Data Bank'!$AD760,"",IF(I$1&gt;'Data Bank'!$AT760,"",IF(AND('Data Bank'!$AC760&lt;100,TODAY()&gt;'Data Bank'!$AT760),1,IF('Data Bank'!$AC760=100,3,IF('Data Bank'!$AC760=0,0,2)))))</f>
        <v>0</v>
      </c>
      <c r="J347" s="177" t="str">
        <f ca="1">IF(J$1&lt;'Data Bank'!$AD760,"",IF(J$1&gt;'Data Bank'!$AT760,"",IF(AND('Data Bank'!$AC760&lt;100,TODAY()&gt;'Data Bank'!$AT760),1,IF('Data Bank'!$AC760=100,3,IF('Data Bank'!$AC760=0,0,2)))))</f>
        <v/>
      </c>
      <c r="K347" s="177" t="str">
        <f ca="1">IF(K$1&lt;'Data Bank'!$AD760,"",IF(K$1&gt;'Data Bank'!$AT760,"",IF(AND('Data Bank'!$AC760&lt;100,TODAY()&gt;'Data Bank'!$AT760),1,IF('Data Bank'!$AC760=100,3,IF('Data Bank'!$AC760=0,0,2)))))</f>
        <v/>
      </c>
      <c r="L347" s="177" t="str">
        <f ca="1">IF(L$1&lt;'Data Bank'!$AD760,"",IF(L$1&gt;'Data Bank'!$AT760,"",IF(AND('Data Bank'!$AC760&lt;100,TODAY()&gt;'Data Bank'!$AT760),1,IF('Data Bank'!$AC760=100,3,IF('Data Bank'!$AC760=0,0,2)))))</f>
        <v/>
      </c>
      <c r="M347" s="177" t="str">
        <f ca="1">IF(M$1&lt;'Data Bank'!$AD760,"",IF(M$1&gt;'Data Bank'!$AT760,"",IF(AND('Data Bank'!$AC760&lt;100,TODAY()&gt;'Data Bank'!$AT760),1,IF('Data Bank'!$AC760=100,3,IF('Data Bank'!$AC760=0,0,2)))))</f>
        <v/>
      </c>
      <c r="N347" s="177" t="str">
        <f ca="1">IF(N$1&lt;'Data Bank'!$AD760,"",IF(N$1&gt;'Data Bank'!$AT760,"",IF(AND('Data Bank'!$AC760&lt;100,TODAY()&gt;'Data Bank'!$AT760),1,IF('Data Bank'!$AC760=100,3,IF('Data Bank'!$AC760=0,0,2)))))</f>
        <v/>
      </c>
      <c r="O347" s="177" t="str">
        <f ca="1">IF(O$1&lt;'Data Bank'!$AD760,"",IF(O$1&gt;'Data Bank'!$AT760,"",IF(AND('Data Bank'!$AC760&lt;100,TODAY()&gt;'Data Bank'!$AT760),1,IF('Data Bank'!$AC760=100,3,IF('Data Bank'!$AC760=0,0,2)))))</f>
        <v/>
      </c>
      <c r="P347" s="177" t="str">
        <f ca="1">IF(P$1&lt;'Data Bank'!$AD760,"",IF(P$1&gt;'Data Bank'!$AT760,"",IF(AND('Data Bank'!$AC760&lt;100,TODAY()&gt;'Data Bank'!$AT760),1,IF('Data Bank'!$AC760=100,3,IF('Data Bank'!$AC760=0,0,2)))))</f>
        <v/>
      </c>
      <c r="Q347" s="177" t="str">
        <f ca="1">IF(Q$1&lt;'Data Bank'!$AD760,"",IF(Q$1&gt;'Data Bank'!$AT760,"",IF(AND('Data Bank'!$AC760&lt;100,TODAY()&gt;'Data Bank'!$AT760),1,IF('Data Bank'!$AC760=100,3,IF('Data Bank'!$AC760=0,0,2)))))</f>
        <v/>
      </c>
      <c r="R347" s="177" t="str">
        <f ca="1">IF(R$1&lt;'Data Bank'!$AD760,"",IF(R$1&gt;'Data Bank'!$AT760,"",IF(AND('Data Bank'!$AC760&lt;100,TODAY()&gt;'Data Bank'!$AT760),1,IF('Data Bank'!$AC760=100,3,IF('Data Bank'!$AC760=0,0,2)))))</f>
        <v/>
      </c>
    </row>
    <row r="348" spans="1:18">
      <c r="A348" s="115" t="str">
        <f>'Data Bank'!E761</f>
        <v>Madina Town</v>
      </c>
      <c r="B348" s="178">
        <f ca="1">IF(B$1&lt;'Data Bank'!$AD761,"",IF(B$1&gt;'Data Bank'!$AT761,"",IF(AND('Data Bank'!$AC761&lt;100,TODAY()&gt;'Data Bank'!$AT761),1,IF('Data Bank'!$AC761=100,3,IF('Data Bank'!$AC761=0,0,2)))))</f>
        <v>2</v>
      </c>
      <c r="C348" s="178">
        <f ca="1">IF(C$1&lt;'Data Bank'!$AD761,"",IF(C$1&gt;'Data Bank'!$AT761,"",IF(AND('Data Bank'!$AC761&lt;100,TODAY()&gt;'Data Bank'!$AT761),1,IF('Data Bank'!$AC761=100,3,IF('Data Bank'!$AC761=0,0,2)))))</f>
        <v>2</v>
      </c>
      <c r="D348" s="178">
        <f ca="1">IF(D$1&lt;'Data Bank'!$AD761,"",IF(D$1&gt;'Data Bank'!$AT761,"",IF(AND('Data Bank'!$AC761&lt;100,TODAY()&gt;'Data Bank'!$AT761),1,IF('Data Bank'!$AC761=100,3,IF('Data Bank'!$AC761=0,0,2)))))</f>
        <v>2</v>
      </c>
      <c r="E348" s="178">
        <f ca="1">IF(E$1&lt;'Data Bank'!$AD761,"",IF(E$1&gt;'Data Bank'!$AT761,"",IF(AND('Data Bank'!$AC761&lt;100,TODAY()&gt;'Data Bank'!$AT761),1,IF('Data Bank'!$AC761=100,3,IF('Data Bank'!$AC761=0,0,2)))))</f>
        <v>2</v>
      </c>
      <c r="F348" s="178">
        <f ca="1">IF(F$1&lt;'Data Bank'!$AD761,"",IF(F$1&gt;'Data Bank'!$AT761,"",IF(AND('Data Bank'!$AC761&lt;100,TODAY()&gt;'Data Bank'!$AT761),1,IF('Data Bank'!$AC761=100,3,IF('Data Bank'!$AC761=0,0,2)))))</f>
        <v>2</v>
      </c>
      <c r="G348" s="178">
        <f ca="1">IF(G$1&lt;'Data Bank'!$AD761,"",IF(G$1&gt;'Data Bank'!$AT761,"",IF(AND('Data Bank'!$AC761&lt;100,TODAY()&gt;'Data Bank'!$AT761),1,IF('Data Bank'!$AC761=100,3,IF('Data Bank'!$AC761=0,0,2)))))</f>
        <v>2</v>
      </c>
      <c r="H348" s="178">
        <f ca="1">IF(H$1&lt;'Data Bank'!$AD761,"",IF(H$1&gt;'Data Bank'!$AT761,"",IF(AND('Data Bank'!$AC761&lt;100,TODAY()&gt;'Data Bank'!$AT761),1,IF('Data Bank'!$AC761=100,3,IF('Data Bank'!$AC761=0,0,2)))))</f>
        <v>2</v>
      </c>
      <c r="I348" s="178">
        <f ca="1">IF(I$1&lt;'Data Bank'!$AD761,"",IF(I$1&gt;'Data Bank'!$AT761,"",IF(AND('Data Bank'!$AC761&lt;100,TODAY()&gt;'Data Bank'!$AT761),1,IF('Data Bank'!$AC761=100,3,IF('Data Bank'!$AC761=0,0,2)))))</f>
        <v>2</v>
      </c>
      <c r="J348" s="177">
        <f ca="1">IF(J$1&lt;'Data Bank'!$AD761,"",IF(J$1&gt;'Data Bank'!$AT761,"",IF(AND('Data Bank'!$AC761&lt;100,TODAY()&gt;'Data Bank'!$AT761),1,IF('Data Bank'!$AC761=100,3,IF('Data Bank'!$AC761=0,0,2)))))</f>
        <v>2</v>
      </c>
      <c r="K348" s="177">
        <f ca="1">IF(K$1&lt;'Data Bank'!$AD761,"",IF(K$1&gt;'Data Bank'!$AT761,"",IF(AND('Data Bank'!$AC761&lt;100,TODAY()&gt;'Data Bank'!$AT761),1,IF('Data Bank'!$AC761=100,3,IF('Data Bank'!$AC761=0,0,2)))))</f>
        <v>2</v>
      </c>
      <c r="L348" s="177">
        <f ca="1">IF(L$1&lt;'Data Bank'!$AD761,"",IF(L$1&gt;'Data Bank'!$AT761,"",IF(AND('Data Bank'!$AC761&lt;100,TODAY()&gt;'Data Bank'!$AT761),1,IF('Data Bank'!$AC761=100,3,IF('Data Bank'!$AC761=0,0,2)))))</f>
        <v>2</v>
      </c>
      <c r="M348" s="177">
        <f ca="1">IF(M$1&lt;'Data Bank'!$AD761,"",IF(M$1&gt;'Data Bank'!$AT761,"",IF(AND('Data Bank'!$AC761&lt;100,TODAY()&gt;'Data Bank'!$AT761),1,IF('Data Bank'!$AC761=100,3,IF('Data Bank'!$AC761=0,0,2)))))</f>
        <v>2</v>
      </c>
      <c r="N348" s="177">
        <f ca="1">IF(N$1&lt;'Data Bank'!$AD761,"",IF(N$1&gt;'Data Bank'!$AT761,"",IF(AND('Data Bank'!$AC761&lt;100,TODAY()&gt;'Data Bank'!$AT761),1,IF('Data Bank'!$AC761=100,3,IF('Data Bank'!$AC761=0,0,2)))))</f>
        <v>2</v>
      </c>
      <c r="O348" s="177">
        <f ca="1">IF(O$1&lt;'Data Bank'!$AD761,"",IF(O$1&gt;'Data Bank'!$AT761,"",IF(AND('Data Bank'!$AC761&lt;100,TODAY()&gt;'Data Bank'!$AT761),1,IF('Data Bank'!$AC761=100,3,IF('Data Bank'!$AC761=0,0,2)))))</f>
        <v>2</v>
      </c>
      <c r="P348" s="177">
        <f ca="1">IF(P$1&lt;'Data Bank'!$AD761,"",IF(P$1&gt;'Data Bank'!$AT761,"",IF(AND('Data Bank'!$AC761&lt;100,TODAY()&gt;'Data Bank'!$AT761),1,IF('Data Bank'!$AC761=100,3,IF('Data Bank'!$AC761=0,0,2)))))</f>
        <v>2</v>
      </c>
      <c r="Q348" s="177">
        <f ca="1">IF(Q$1&lt;'Data Bank'!$AD761,"",IF(Q$1&gt;'Data Bank'!$AT761,"",IF(AND('Data Bank'!$AC761&lt;100,TODAY()&gt;'Data Bank'!$AT761),1,IF('Data Bank'!$AC761=100,3,IF('Data Bank'!$AC761=0,0,2)))))</f>
        <v>2</v>
      </c>
      <c r="R348" s="177">
        <f ca="1">IF(R$1&lt;'Data Bank'!$AD761,"",IF(R$1&gt;'Data Bank'!$AT761,"",IF(AND('Data Bank'!$AC761&lt;100,TODAY()&gt;'Data Bank'!$AT761),1,IF('Data Bank'!$AC761=100,3,IF('Data Bank'!$AC761=0,0,2)))))</f>
        <v>2</v>
      </c>
    </row>
    <row r="349" spans="1:18">
      <c r="A349" s="115" t="str">
        <f>'Data Bank'!E762</f>
        <v>Kaloke</v>
      </c>
      <c r="B349" s="178">
        <f ca="1">IF(B$1&lt;'Data Bank'!$AD762,"",IF(B$1&gt;'Data Bank'!$AT762,"",IF(AND('Data Bank'!$AC762&lt;100,TODAY()&gt;'Data Bank'!$AT762),1,IF('Data Bank'!$AC762=100,3,IF('Data Bank'!$AC762=0,0,2)))))</f>
        <v>0</v>
      </c>
      <c r="C349" s="178">
        <f ca="1">IF(C$1&lt;'Data Bank'!$AD762,"",IF(C$1&gt;'Data Bank'!$AT762,"",IF(AND('Data Bank'!$AC762&lt;100,TODAY()&gt;'Data Bank'!$AT762),1,IF('Data Bank'!$AC762=100,3,IF('Data Bank'!$AC762=0,0,2)))))</f>
        <v>0</v>
      </c>
      <c r="D349" s="178">
        <f ca="1">IF(D$1&lt;'Data Bank'!$AD762,"",IF(D$1&gt;'Data Bank'!$AT762,"",IF(AND('Data Bank'!$AC762&lt;100,TODAY()&gt;'Data Bank'!$AT762),1,IF('Data Bank'!$AC762=100,3,IF('Data Bank'!$AC762=0,0,2)))))</f>
        <v>0</v>
      </c>
      <c r="E349" s="178">
        <f ca="1">IF(E$1&lt;'Data Bank'!$AD762,"",IF(E$1&gt;'Data Bank'!$AT762,"",IF(AND('Data Bank'!$AC762&lt;100,TODAY()&gt;'Data Bank'!$AT762),1,IF('Data Bank'!$AC762=100,3,IF('Data Bank'!$AC762=0,0,2)))))</f>
        <v>0</v>
      </c>
      <c r="F349" s="178">
        <f ca="1">IF(F$1&lt;'Data Bank'!$AD762,"",IF(F$1&gt;'Data Bank'!$AT762,"",IF(AND('Data Bank'!$AC762&lt;100,TODAY()&gt;'Data Bank'!$AT762),1,IF('Data Bank'!$AC762=100,3,IF('Data Bank'!$AC762=0,0,2)))))</f>
        <v>0</v>
      </c>
      <c r="G349" s="178">
        <f ca="1">IF(G$1&lt;'Data Bank'!$AD762,"",IF(G$1&gt;'Data Bank'!$AT762,"",IF(AND('Data Bank'!$AC762&lt;100,TODAY()&gt;'Data Bank'!$AT762),1,IF('Data Bank'!$AC762=100,3,IF('Data Bank'!$AC762=0,0,2)))))</f>
        <v>0</v>
      </c>
      <c r="H349" s="178">
        <f ca="1">IF(H$1&lt;'Data Bank'!$AD762,"",IF(H$1&gt;'Data Bank'!$AT762,"",IF(AND('Data Bank'!$AC762&lt;100,TODAY()&gt;'Data Bank'!$AT762),1,IF('Data Bank'!$AC762=100,3,IF('Data Bank'!$AC762=0,0,2)))))</f>
        <v>0</v>
      </c>
      <c r="I349" s="178">
        <f ca="1">IF(I$1&lt;'Data Bank'!$AD762,"",IF(I$1&gt;'Data Bank'!$AT762,"",IF(AND('Data Bank'!$AC762&lt;100,TODAY()&gt;'Data Bank'!$AT762),1,IF('Data Bank'!$AC762=100,3,IF('Data Bank'!$AC762=0,0,2)))))</f>
        <v>0</v>
      </c>
      <c r="J349" s="177" t="str">
        <f ca="1">IF(J$1&lt;'Data Bank'!$AD762,"",IF(J$1&gt;'Data Bank'!$AT762,"",IF(AND('Data Bank'!$AC762&lt;100,TODAY()&gt;'Data Bank'!$AT762),1,IF('Data Bank'!$AC762=100,3,IF('Data Bank'!$AC762=0,0,2)))))</f>
        <v/>
      </c>
      <c r="K349" s="177" t="str">
        <f ca="1">IF(K$1&lt;'Data Bank'!$AD762,"",IF(K$1&gt;'Data Bank'!$AT762,"",IF(AND('Data Bank'!$AC762&lt;100,TODAY()&gt;'Data Bank'!$AT762),1,IF('Data Bank'!$AC762=100,3,IF('Data Bank'!$AC762=0,0,2)))))</f>
        <v/>
      </c>
      <c r="L349" s="177" t="str">
        <f ca="1">IF(L$1&lt;'Data Bank'!$AD762,"",IF(L$1&gt;'Data Bank'!$AT762,"",IF(AND('Data Bank'!$AC762&lt;100,TODAY()&gt;'Data Bank'!$AT762),1,IF('Data Bank'!$AC762=100,3,IF('Data Bank'!$AC762=0,0,2)))))</f>
        <v/>
      </c>
      <c r="M349" s="177" t="str">
        <f ca="1">IF(M$1&lt;'Data Bank'!$AD762,"",IF(M$1&gt;'Data Bank'!$AT762,"",IF(AND('Data Bank'!$AC762&lt;100,TODAY()&gt;'Data Bank'!$AT762),1,IF('Data Bank'!$AC762=100,3,IF('Data Bank'!$AC762=0,0,2)))))</f>
        <v/>
      </c>
      <c r="N349" s="177" t="str">
        <f ca="1">IF(N$1&lt;'Data Bank'!$AD762,"",IF(N$1&gt;'Data Bank'!$AT762,"",IF(AND('Data Bank'!$AC762&lt;100,TODAY()&gt;'Data Bank'!$AT762),1,IF('Data Bank'!$AC762=100,3,IF('Data Bank'!$AC762=0,0,2)))))</f>
        <v/>
      </c>
      <c r="O349" s="177" t="str">
        <f ca="1">IF(O$1&lt;'Data Bank'!$AD762,"",IF(O$1&gt;'Data Bank'!$AT762,"",IF(AND('Data Bank'!$AC762&lt;100,TODAY()&gt;'Data Bank'!$AT762),1,IF('Data Bank'!$AC762=100,3,IF('Data Bank'!$AC762=0,0,2)))))</f>
        <v/>
      </c>
      <c r="P349" s="177" t="str">
        <f ca="1">IF(P$1&lt;'Data Bank'!$AD762,"",IF(P$1&gt;'Data Bank'!$AT762,"",IF(AND('Data Bank'!$AC762&lt;100,TODAY()&gt;'Data Bank'!$AT762),1,IF('Data Bank'!$AC762=100,3,IF('Data Bank'!$AC762=0,0,2)))))</f>
        <v/>
      </c>
      <c r="Q349" s="177" t="str">
        <f ca="1">IF(Q$1&lt;'Data Bank'!$AD762,"",IF(Q$1&gt;'Data Bank'!$AT762,"",IF(AND('Data Bank'!$AC762&lt;100,TODAY()&gt;'Data Bank'!$AT762),1,IF('Data Bank'!$AC762=100,3,IF('Data Bank'!$AC762=0,0,2)))))</f>
        <v/>
      </c>
      <c r="R349" s="177" t="str">
        <f ca="1">IF(R$1&lt;'Data Bank'!$AD762,"",IF(R$1&gt;'Data Bank'!$AT762,"",IF(AND('Data Bank'!$AC762&lt;100,TODAY()&gt;'Data Bank'!$AT762),1,IF('Data Bank'!$AC762=100,3,IF('Data Bank'!$AC762=0,0,2)))))</f>
        <v/>
      </c>
    </row>
    <row r="350" spans="1:18">
      <c r="A350" s="115" t="str">
        <f>'Data Bank'!E768</f>
        <v>Main Bazar Mingora</v>
      </c>
      <c r="B350" s="178">
        <f ca="1">IF(B$1&lt;'Data Bank'!$AD768,"",IF(B$1&gt;'Data Bank'!$AT768,"",IF(AND('Data Bank'!$AC768&lt;100,TODAY()&gt;'Data Bank'!$AT768),1,IF('Data Bank'!$AC768=100,3,IF('Data Bank'!$AC768=0,0,2)))))</f>
        <v>2</v>
      </c>
      <c r="C350" s="178">
        <f ca="1">IF(C$1&lt;'Data Bank'!$AD768,"",IF(C$1&gt;'Data Bank'!$AT768,"",IF(AND('Data Bank'!$AC768&lt;100,TODAY()&gt;'Data Bank'!$AT768),1,IF('Data Bank'!$AC768=100,3,IF('Data Bank'!$AC768=0,0,2)))))</f>
        <v>2</v>
      </c>
      <c r="D350" s="178">
        <f ca="1">IF(D$1&lt;'Data Bank'!$AD768,"",IF(D$1&gt;'Data Bank'!$AT768,"",IF(AND('Data Bank'!$AC768&lt;100,TODAY()&gt;'Data Bank'!$AT768),1,IF('Data Bank'!$AC768=100,3,IF('Data Bank'!$AC768=0,0,2)))))</f>
        <v>2</v>
      </c>
      <c r="E350" s="178">
        <f ca="1">IF(E$1&lt;'Data Bank'!$AD768,"",IF(E$1&gt;'Data Bank'!$AT768,"",IF(AND('Data Bank'!$AC768&lt;100,TODAY()&gt;'Data Bank'!$AT768),1,IF('Data Bank'!$AC768=100,3,IF('Data Bank'!$AC768=0,0,2)))))</f>
        <v>2</v>
      </c>
      <c r="F350" s="178">
        <f ca="1">IF(F$1&lt;'Data Bank'!$AD768,"",IF(F$1&gt;'Data Bank'!$AT768,"",IF(AND('Data Bank'!$AC768&lt;100,TODAY()&gt;'Data Bank'!$AT768),1,IF('Data Bank'!$AC768=100,3,IF('Data Bank'!$AC768=0,0,2)))))</f>
        <v>2</v>
      </c>
      <c r="G350" s="178">
        <f ca="1">IF(G$1&lt;'Data Bank'!$AD768,"",IF(G$1&gt;'Data Bank'!$AT768,"",IF(AND('Data Bank'!$AC768&lt;100,TODAY()&gt;'Data Bank'!$AT768),1,IF('Data Bank'!$AC768=100,3,IF('Data Bank'!$AC768=0,0,2)))))</f>
        <v>2</v>
      </c>
      <c r="H350" s="178">
        <f ca="1">IF(H$1&lt;'Data Bank'!$AD768,"",IF(H$1&gt;'Data Bank'!$AT768,"",IF(AND('Data Bank'!$AC768&lt;100,TODAY()&gt;'Data Bank'!$AT768),1,IF('Data Bank'!$AC768=100,3,IF('Data Bank'!$AC768=0,0,2)))))</f>
        <v>2</v>
      </c>
      <c r="I350" s="178">
        <f ca="1">IF(I$1&lt;'Data Bank'!$AD768,"",IF(I$1&gt;'Data Bank'!$AT768,"",IF(AND('Data Bank'!$AC768&lt;100,TODAY()&gt;'Data Bank'!$AT768),1,IF('Data Bank'!$AC768=100,3,IF('Data Bank'!$AC768=0,0,2)))))</f>
        <v>2</v>
      </c>
      <c r="J350" s="177">
        <f ca="1">IF(J$1&lt;'Data Bank'!$AD768,"",IF(J$1&gt;'Data Bank'!$AT768,"",IF(AND('Data Bank'!$AC768&lt;100,TODAY()&gt;'Data Bank'!$AT768),1,IF('Data Bank'!$AC768=100,3,IF('Data Bank'!$AC768=0,0,2)))))</f>
        <v>2</v>
      </c>
      <c r="K350" s="177">
        <f ca="1">IF(K$1&lt;'Data Bank'!$AD768,"",IF(K$1&gt;'Data Bank'!$AT768,"",IF(AND('Data Bank'!$AC768&lt;100,TODAY()&gt;'Data Bank'!$AT768),1,IF('Data Bank'!$AC768=100,3,IF('Data Bank'!$AC768=0,0,2)))))</f>
        <v>2</v>
      </c>
      <c r="L350" s="177">
        <f ca="1">IF(L$1&lt;'Data Bank'!$AD768,"",IF(L$1&gt;'Data Bank'!$AT768,"",IF(AND('Data Bank'!$AC768&lt;100,TODAY()&gt;'Data Bank'!$AT768),1,IF('Data Bank'!$AC768=100,3,IF('Data Bank'!$AC768=0,0,2)))))</f>
        <v>2</v>
      </c>
      <c r="M350" s="177">
        <f ca="1">IF(M$1&lt;'Data Bank'!$AD768,"",IF(M$1&gt;'Data Bank'!$AT768,"",IF(AND('Data Bank'!$AC768&lt;100,TODAY()&gt;'Data Bank'!$AT768),1,IF('Data Bank'!$AC768=100,3,IF('Data Bank'!$AC768=0,0,2)))))</f>
        <v>2</v>
      </c>
      <c r="N350" s="177">
        <f ca="1">IF(N$1&lt;'Data Bank'!$AD768,"",IF(N$1&gt;'Data Bank'!$AT768,"",IF(AND('Data Bank'!$AC768&lt;100,TODAY()&gt;'Data Bank'!$AT768),1,IF('Data Bank'!$AC768=100,3,IF('Data Bank'!$AC768=0,0,2)))))</f>
        <v>2</v>
      </c>
      <c r="O350" s="177">
        <f ca="1">IF(O$1&lt;'Data Bank'!$AD768,"",IF(O$1&gt;'Data Bank'!$AT768,"",IF(AND('Data Bank'!$AC768&lt;100,TODAY()&gt;'Data Bank'!$AT768),1,IF('Data Bank'!$AC768=100,3,IF('Data Bank'!$AC768=0,0,2)))))</f>
        <v>2</v>
      </c>
      <c r="P350" s="177">
        <f ca="1">IF(P$1&lt;'Data Bank'!$AD768,"",IF(P$1&gt;'Data Bank'!$AT768,"",IF(AND('Data Bank'!$AC768&lt;100,TODAY()&gt;'Data Bank'!$AT768),1,IF('Data Bank'!$AC768=100,3,IF('Data Bank'!$AC768=0,0,2)))))</f>
        <v>2</v>
      </c>
      <c r="Q350" s="177">
        <f ca="1">IF(Q$1&lt;'Data Bank'!$AD768,"",IF(Q$1&gt;'Data Bank'!$AT768,"",IF(AND('Data Bank'!$AC768&lt;100,TODAY()&gt;'Data Bank'!$AT768),1,IF('Data Bank'!$AC768=100,3,IF('Data Bank'!$AC768=0,0,2)))))</f>
        <v>2</v>
      </c>
      <c r="R350" s="177">
        <f ca="1">IF(R$1&lt;'Data Bank'!$AD768,"",IF(R$1&gt;'Data Bank'!$AT768,"",IF(AND('Data Bank'!$AC768&lt;100,TODAY()&gt;'Data Bank'!$AT768),1,IF('Data Bank'!$AC768=100,3,IF('Data Bank'!$AC768=0,0,2)))))</f>
        <v>2</v>
      </c>
    </row>
    <row r="351" spans="1:18">
      <c r="A351" s="115" t="str">
        <f>'Data Bank'!E769</f>
        <v>Main City P1</v>
      </c>
      <c r="B351" s="178">
        <f ca="1">IF(B$1&lt;'Data Bank'!$AD769,"",IF(B$1&gt;'Data Bank'!$AT769,"",IF(AND('Data Bank'!$AC769&lt;100,TODAY()&gt;'Data Bank'!$AT769),1,IF('Data Bank'!$AC769=100,3,IF('Data Bank'!$AC769=0,0,2)))))</f>
        <v>0</v>
      </c>
      <c r="C351" s="178">
        <f ca="1">IF(C$1&lt;'Data Bank'!$AD769,"",IF(C$1&gt;'Data Bank'!$AT769,"",IF(AND('Data Bank'!$AC769&lt;100,TODAY()&gt;'Data Bank'!$AT769),1,IF('Data Bank'!$AC769=100,3,IF('Data Bank'!$AC769=0,0,2)))))</f>
        <v>0</v>
      </c>
      <c r="D351" s="178">
        <f ca="1">IF(D$1&lt;'Data Bank'!$AD769,"",IF(D$1&gt;'Data Bank'!$AT769,"",IF(AND('Data Bank'!$AC769&lt;100,TODAY()&gt;'Data Bank'!$AT769),1,IF('Data Bank'!$AC769=100,3,IF('Data Bank'!$AC769=0,0,2)))))</f>
        <v>0</v>
      </c>
      <c r="E351" s="178">
        <f ca="1">IF(E$1&lt;'Data Bank'!$AD769,"",IF(E$1&gt;'Data Bank'!$AT769,"",IF(AND('Data Bank'!$AC769&lt;100,TODAY()&gt;'Data Bank'!$AT769),1,IF('Data Bank'!$AC769=100,3,IF('Data Bank'!$AC769=0,0,2)))))</f>
        <v>0</v>
      </c>
      <c r="F351" s="178" t="str">
        <f ca="1">IF(F$1&lt;'Data Bank'!$AD769,"",IF(F$1&gt;'Data Bank'!$AT769,"",IF(AND('Data Bank'!$AC769&lt;100,TODAY()&gt;'Data Bank'!$AT769),1,IF('Data Bank'!$AC769=100,3,IF('Data Bank'!$AC769=0,0,2)))))</f>
        <v/>
      </c>
      <c r="G351" s="178" t="str">
        <f ca="1">IF(G$1&lt;'Data Bank'!$AD769,"",IF(G$1&gt;'Data Bank'!$AT769,"",IF(AND('Data Bank'!$AC769&lt;100,TODAY()&gt;'Data Bank'!$AT769),1,IF('Data Bank'!$AC769=100,3,IF('Data Bank'!$AC769=0,0,2)))))</f>
        <v/>
      </c>
      <c r="H351" s="178" t="str">
        <f ca="1">IF(H$1&lt;'Data Bank'!$AD769,"",IF(H$1&gt;'Data Bank'!$AT769,"",IF(AND('Data Bank'!$AC769&lt;100,TODAY()&gt;'Data Bank'!$AT769),1,IF('Data Bank'!$AC769=100,3,IF('Data Bank'!$AC769=0,0,2)))))</f>
        <v/>
      </c>
      <c r="I351" s="178" t="str">
        <f ca="1">IF(I$1&lt;'Data Bank'!$AD769,"",IF(I$1&gt;'Data Bank'!$AT769,"",IF(AND('Data Bank'!$AC769&lt;100,TODAY()&gt;'Data Bank'!$AT769),1,IF('Data Bank'!$AC769=100,3,IF('Data Bank'!$AC769=0,0,2)))))</f>
        <v/>
      </c>
      <c r="J351" s="177" t="str">
        <f ca="1">IF(J$1&lt;'Data Bank'!$AD769,"",IF(J$1&gt;'Data Bank'!$AT769,"",IF(AND('Data Bank'!$AC769&lt;100,TODAY()&gt;'Data Bank'!$AT769),1,IF('Data Bank'!$AC769=100,3,IF('Data Bank'!$AC769=0,0,2)))))</f>
        <v/>
      </c>
      <c r="K351" s="177" t="str">
        <f ca="1">IF(K$1&lt;'Data Bank'!$AD769,"",IF(K$1&gt;'Data Bank'!$AT769,"",IF(AND('Data Bank'!$AC769&lt;100,TODAY()&gt;'Data Bank'!$AT769),1,IF('Data Bank'!$AC769=100,3,IF('Data Bank'!$AC769=0,0,2)))))</f>
        <v/>
      </c>
      <c r="L351" s="177" t="str">
        <f ca="1">IF(L$1&lt;'Data Bank'!$AD769,"",IF(L$1&gt;'Data Bank'!$AT769,"",IF(AND('Data Bank'!$AC769&lt;100,TODAY()&gt;'Data Bank'!$AT769),1,IF('Data Bank'!$AC769=100,3,IF('Data Bank'!$AC769=0,0,2)))))</f>
        <v/>
      </c>
      <c r="M351" s="177" t="str">
        <f ca="1">IF(M$1&lt;'Data Bank'!$AD769,"",IF(M$1&gt;'Data Bank'!$AT769,"",IF(AND('Data Bank'!$AC769&lt;100,TODAY()&gt;'Data Bank'!$AT769),1,IF('Data Bank'!$AC769=100,3,IF('Data Bank'!$AC769=0,0,2)))))</f>
        <v/>
      </c>
      <c r="N351" s="177" t="str">
        <f ca="1">IF(N$1&lt;'Data Bank'!$AD769,"",IF(N$1&gt;'Data Bank'!$AT769,"",IF(AND('Data Bank'!$AC769&lt;100,TODAY()&gt;'Data Bank'!$AT769),1,IF('Data Bank'!$AC769=100,3,IF('Data Bank'!$AC769=0,0,2)))))</f>
        <v/>
      </c>
      <c r="O351" s="177" t="str">
        <f ca="1">IF(O$1&lt;'Data Bank'!$AD769,"",IF(O$1&gt;'Data Bank'!$AT769,"",IF(AND('Data Bank'!$AC769&lt;100,TODAY()&gt;'Data Bank'!$AT769),1,IF('Data Bank'!$AC769=100,3,IF('Data Bank'!$AC769=0,0,2)))))</f>
        <v/>
      </c>
      <c r="P351" s="177" t="str">
        <f ca="1">IF(P$1&lt;'Data Bank'!$AD769,"",IF(P$1&gt;'Data Bank'!$AT769,"",IF(AND('Data Bank'!$AC769&lt;100,TODAY()&gt;'Data Bank'!$AT769),1,IF('Data Bank'!$AC769=100,3,IF('Data Bank'!$AC769=0,0,2)))))</f>
        <v/>
      </c>
      <c r="Q351" s="177" t="str">
        <f ca="1">IF(Q$1&lt;'Data Bank'!$AD769,"",IF(Q$1&gt;'Data Bank'!$AT769,"",IF(AND('Data Bank'!$AC769&lt;100,TODAY()&gt;'Data Bank'!$AT769),1,IF('Data Bank'!$AC769=100,3,IF('Data Bank'!$AC769=0,0,2)))))</f>
        <v/>
      </c>
      <c r="R351" s="177" t="str">
        <f ca="1">IF(R$1&lt;'Data Bank'!$AD769,"",IF(R$1&gt;'Data Bank'!$AT769,"",IF(AND('Data Bank'!$AC769&lt;100,TODAY()&gt;'Data Bank'!$AT769),1,IF('Data Bank'!$AC769=100,3,IF('Data Bank'!$AC769=0,0,2)))))</f>
        <v/>
      </c>
    </row>
    <row r="352" spans="1:18">
      <c r="A352" s="115" t="str">
        <f>'Data Bank'!E770</f>
        <v>Main City P2</v>
      </c>
      <c r="B352" s="178">
        <f ca="1">IF(B$1&lt;'Data Bank'!$AD770,"",IF(B$1&gt;'Data Bank'!$AT770,"",IF(AND('Data Bank'!$AC770&lt;100,TODAY()&gt;'Data Bank'!$AT770),1,IF('Data Bank'!$AC770=100,3,IF('Data Bank'!$AC770=0,0,2)))))</f>
        <v>0</v>
      </c>
      <c r="C352" s="178">
        <f ca="1">IF(C$1&lt;'Data Bank'!$AD770,"",IF(C$1&gt;'Data Bank'!$AT770,"",IF(AND('Data Bank'!$AC770&lt;100,TODAY()&gt;'Data Bank'!$AT770),1,IF('Data Bank'!$AC770=100,3,IF('Data Bank'!$AC770=0,0,2)))))</f>
        <v>0</v>
      </c>
      <c r="D352" s="178">
        <f ca="1">IF(D$1&lt;'Data Bank'!$AD770,"",IF(D$1&gt;'Data Bank'!$AT770,"",IF(AND('Data Bank'!$AC770&lt;100,TODAY()&gt;'Data Bank'!$AT770),1,IF('Data Bank'!$AC770=100,3,IF('Data Bank'!$AC770=0,0,2)))))</f>
        <v>0</v>
      </c>
      <c r="E352" s="178">
        <f ca="1">IF(E$1&lt;'Data Bank'!$AD770,"",IF(E$1&gt;'Data Bank'!$AT770,"",IF(AND('Data Bank'!$AC770&lt;100,TODAY()&gt;'Data Bank'!$AT770),1,IF('Data Bank'!$AC770=100,3,IF('Data Bank'!$AC770=0,0,2)))))</f>
        <v>0</v>
      </c>
      <c r="F352" s="178" t="str">
        <f ca="1">IF(F$1&lt;'Data Bank'!$AD770,"",IF(F$1&gt;'Data Bank'!$AT770,"",IF(AND('Data Bank'!$AC770&lt;100,TODAY()&gt;'Data Bank'!$AT770),1,IF('Data Bank'!$AC770=100,3,IF('Data Bank'!$AC770=0,0,2)))))</f>
        <v/>
      </c>
      <c r="G352" s="178" t="str">
        <f ca="1">IF(G$1&lt;'Data Bank'!$AD770,"",IF(G$1&gt;'Data Bank'!$AT770,"",IF(AND('Data Bank'!$AC770&lt;100,TODAY()&gt;'Data Bank'!$AT770),1,IF('Data Bank'!$AC770=100,3,IF('Data Bank'!$AC770=0,0,2)))))</f>
        <v/>
      </c>
      <c r="H352" s="178" t="str">
        <f ca="1">IF(H$1&lt;'Data Bank'!$AD770,"",IF(H$1&gt;'Data Bank'!$AT770,"",IF(AND('Data Bank'!$AC770&lt;100,TODAY()&gt;'Data Bank'!$AT770),1,IF('Data Bank'!$AC770=100,3,IF('Data Bank'!$AC770=0,0,2)))))</f>
        <v/>
      </c>
      <c r="I352" s="178" t="str">
        <f ca="1">IF(I$1&lt;'Data Bank'!$AD770,"",IF(I$1&gt;'Data Bank'!$AT770,"",IF(AND('Data Bank'!$AC770&lt;100,TODAY()&gt;'Data Bank'!$AT770),1,IF('Data Bank'!$AC770=100,3,IF('Data Bank'!$AC770=0,0,2)))))</f>
        <v/>
      </c>
      <c r="J352" s="177" t="str">
        <f ca="1">IF(J$1&lt;'Data Bank'!$AD770,"",IF(J$1&gt;'Data Bank'!$AT770,"",IF(AND('Data Bank'!$AC770&lt;100,TODAY()&gt;'Data Bank'!$AT770),1,IF('Data Bank'!$AC770=100,3,IF('Data Bank'!$AC770=0,0,2)))))</f>
        <v/>
      </c>
      <c r="K352" s="177" t="str">
        <f ca="1">IF(K$1&lt;'Data Bank'!$AD770,"",IF(K$1&gt;'Data Bank'!$AT770,"",IF(AND('Data Bank'!$AC770&lt;100,TODAY()&gt;'Data Bank'!$AT770),1,IF('Data Bank'!$AC770=100,3,IF('Data Bank'!$AC770=0,0,2)))))</f>
        <v/>
      </c>
      <c r="L352" s="177" t="str">
        <f ca="1">IF(L$1&lt;'Data Bank'!$AD770,"",IF(L$1&gt;'Data Bank'!$AT770,"",IF(AND('Data Bank'!$AC770&lt;100,TODAY()&gt;'Data Bank'!$AT770),1,IF('Data Bank'!$AC770=100,3,IF('Data Bank'!$AC770=0,0,2)))))</f>
        <v/>
      </c>
      <c r="M352" s="177" t="str">
        <f ca="1">IF(M$1&lt;'Data Bank'!$AD770,"",IF(M$1&gt;'Data Bank'!$AT770,"",IF(AND('Data Bank'!$AC770&lt;100,TODAY()&gt;'Data Bank'!$AT770),1,IF('Data Bank'!$AC770=100,3,IF('Data Bank'!$AC770=0,0,2)))))</f>
        <v/>
      </c>
      <c r="N352" s="177" t="str">
        <f ca="1">IF(N$1&lt;'Data Bank'!$AD770,"",IF(N$1&gt;'Data Bank'!$AT770,"",IF(AND('Data Bank'!$AC770&lt;100,TODAY()&gt;'Data Bank'!$AT770),1,IF('Data Bank'!$AC770=100,3,IF('Data Bank'!$AC770=0,0,2)))))</f>
        <v/>
      </c>
      <c r="O352" s="177" t="str">
        <f ca="1">IF(O$1&lt;'Data Bank'!$AD770,"",IF(O$1&gt;'Data Bank'!$AT770,"",IF(AND('Data Bank'!$AC770&lt;100,TODAY()&gt;'Data Bank'!$AT770),1,IF('Data Bank'!$AC770=100,3,IF('Data Bank'!$AC770=0,0,2)))))</f>
        <v/>
      </c>
      <c r="P352" s="177" t="str">
        <f ca="1">IF(P$1&lt;'Data Bank'!$AD770,"",IF(P$1&gt;'Data Bank'!$AT770,"",IF(AND('Data Bank'!$AC770&lt;100,TODAY()&gt;'Data Bank'!$AT770),1,IF('Data Bank'!$AC770=100,3,IF('Data Bank'!$AC770=0,0,2)))))</f>
        <v/>
      </c>
      <c r="Q352" s="177" t="str">
        <f ca="1">IF(Q$1&lt;'Data Bank'!$AD770,"",IF(Q$1&gt;'Data Bank'!$AT770,"",IF(AND('Data Bank'!$AC770&lt;100,TODAY()&gt;'Data Bank'!$AT770),1,IF('Data Bank'!$AC770=100,3,IF('Data Bank'!$AC770=0,0,2)))))</f>
        <v/>
      </c>
      <c r="R352" s="177" t="str">
        <f ca="1">IF(R$1&lt;'Data Bank'!$AD770,"",IF(R$1&gt;'Data Bank'!$AT770,"",IF(AND('Data Bank'!$AC770&lt;100,TODAY()&gt;'Data Bank'!$AT770),1,IF('Data Bank'!$AC770=100,3,IF('Data Bank'!$AC770=0,0,2)))))</f>
        <v/>
      </c>
    </row>
    <row r="353" spans="1:18">
      <c r="A353" s="115" t="str">
        <f>'Data Bank'!E771</f>
        <v>Main CO ODF Rack</v>
      </c>
      <c r="B353" s="178">
        <f ca="1">IF(B$1&lt;'Data Bank'!$AD771,"",IF(B$1&gt;'Data Bank'!$AT771,"",IF(AND('Data Bank'!$AC771&lt;100,TODAY()&gt;'Data Bank'!$AT771),1,IF('Data Bank'!$AC771=100,3,IF('Data Bank'!$AC771=0,0,2)))))</f>
        <v>0</v>
      </c>
      <c r="C353" s="178">
        <f ca="1">IF(C$1&lt;'Data Bank'!$AD771,"",IF(C$1&gt;'Data Bank'!$AT771,"",IF(AND('Data Bank'!$AC771&lt;100,TODAY()&gt;'Data Bank'!$AT771),1,IF('Data Bank'!$AC771=100,3,IF('Data Bank'!$AC771=0,0,2)))))</f>
        <v>0</v>
      </c>
      <c r="D353" s="178">
        <f ca="1">IF(D$1&lt;'Data Bank'!$AD771,"",IF(D$1&gt;'Data Bank'!$AT771,"",IF(AND('Data Bank'!$AC771&lt;100,TODAY()&gt;'Data Bank'!$AT771),1,IF('Data Bank'!$AC771=100,3,IF('Data Bank'!$AC771=0,0,2)))))</f>
        <v>0</v>
      </c>
      <c r="E353" s="178">
        <f ca="1">IF(E$1&lt;'Data Bank'!$AD771,"",IF(E$1&gt;'Data Bank'!$AT771,"",IF(AND('Data Bank'!$AC771&lt;100,TODAY()&gt;'Data Bank'!$AT771),1,IF('Data Bank'!$AC771=100,3,IF('Data Bank'!$AC771=0,0,2)))))</f>
        <v>0</v>
      </c>
      <c r="F353" s="178">
        <f ca="1">IF(F$1&lt;'Data Bank'!$AD771,"",IF(F$1&gt;'Data Bank'!$AT771,"",IF(AND('Data Bank'!$AC771&lt;100,TODAY()&gt;'Data Bank'!$AT771),1,IF('Data Bank'!$AC771=100,3,IF('Data Bank'!$AC771=0,0,2)))))</f>
        <v>0</v>
      </c>
      <c r="G353" s="178">
        <f ca="1">IF(G$1&lt;'Data Bank'!$AD771,"",IF(G$1&gt;'Data Bank'!$AT771,"",IF(AND('Data Bank'!$AC771&lt;100,TODAY()&gt;'Data Bank'!$AT771),1,IF('Data Bank'!$AC771=100,3,IF('Data Bank'!$AC771=0,0,2)))))</f>
        <v>0</v>
      </c>
      <c r="H353" s="178">
        <f ca="1">IF(H$1&lt;'Data Bank'!$AD771,"",IF(H$1&gt;'Data Bank'!$AT771,"",IF(AND('Data Bank'!$AC771&lt;100,TODAY()&gt;'Data Bank'!$AT771),1,IF('Data Bank'!$AC771=100,3,IF('Data Bank'!$AC771=0,0,2)))))</f>
        <v>0</v>
      </c>
      <c r="I353" s="178">
        <f ca="1">IF(I$1&lt;'Data Bank'!$AD771,"",IF(I$1&gt;'Data Bank'!$AT771,"",IF(AND('Data Bank'!$AC771&lt;100,TODAY()&gt;'Data Bank'!$AT771),1,IF('Data Bank'!$AC771=100,3,IF('Data Bank'!$AC771=0,0,2)))))</f>
        <v>0</v>
      </c>
      <c r="J353" s="177">
        <f ca="1">IF(J$1&lt;'Data Bank'!$AD771,"",IF(J$1&gt;'Data Bank'!$AT771,"",IF(AND('Data Bank'!$AC771&lt;100,TODAY()&gt;'Data Bank'!$AT771),1,IF('Data Bank'!$AC771=100,3,IF('Data Bank'!$AC771=0,0,2)))))</f>
        <v>0</v>
      </c>
      <c r="K353" s="177">
        <f ca="1">IF(K$1&lt;'Data Bank'!$AD771,"",IF(K$1&gt;'Data Bank'!$AT771,"",IF(AND('Data Bank'!$AC771&lt;100,TODAY()&gt;'Data Bank'!$AT771),1,IF('Data Bank'!$AC771=100,3,IF('Data Bank'!$AC771=0,0,2)))))</f>
        <v>0</v>
      </c>
      <c r="L353" s="177">
        <f ca="1">IF(L$1&lt;'Data Bank'!$AD771,"",IF(L$1&gt;'Data Bank'!$AT771,"",IF(AND('Data Bank'!$AC771&lt;100,TODAY()&gt;'Data Bank'!$AT771),1,IF('Data Bank'!$AC771=100,3,IF('Data Bank'!$AC771=0,0,2)))))</f>
        <v>0</v>
      </c>
      <c r="M353" s="177">
        <f ca="1">IF(M$1&lt;'Data Bank'!$AD771,"",IF(M$1&gt;'Data Bank'!$AT771,"",IF(AND('Data Bank'!$AC771&lt;100,TODAY()&gt;'Data Bank'!$AT771),1,IF('Data Bank'!$AC771=100,3,IF('Data Bank'!$AC771=0,0,2)))))</f>
        <v>0</v>
      </c>
      <c r="N353" s="177">
        <f ca="1">IF(N$1&lt;'Data Bank'!$AD771,"",IF(N$1&gt;'Data Bank'!$AT771,"",IF(AND('Data Bank'!$AC771&lt;100,TODAY()&gt;'Data Bank'!$AT771),1,IF('Data Bank'!$AC771=100,3,IF('Data Bank'!$AC771=0,0,2)))))</f>
        <v>0</v>
      </c>
      <c r="O353" s="177">
        <f ca="1">IF(O$1&lt;'Data Bank'!$AD771,"",IF(O$1&gt;'Data Bank'!$AT771,"",IF(AND('Data Bank'!$AC771&lt;100,TODAY()&gt;'Data Bank'!$AT771),1,IF('Data Bank'!$AC771=100,3,IF('Data Bank'!$AC771=0,0,2)))))</f>
        <v>0</v>
      </c>
      <c r="P353" s="177">
        <f ca="1">IF(P$1&lt;'Data Bank'!$AD771,"",IF(P$1&gt;'Data Bank'!$AT771,"",IF(AND('Data Bank'!$AC771&lt;100,TODAY()&gt;'Data Bank'!$AT771),1,IF('Data Bank'!$AC771=100,3,IF('Data Bank'!$AC771=0,0,2)))))</f>
        <v>0</v>
      </c>
      <c r="Q353" s="177">
        <f ca="1">IF(Q$1&lt;'Data Bank'!$AD771,"",IF(Q$1&gt;'Data Bank'!$AT771,"",IF(AND('Data Bank'!$AC771&lt;100,TODAY()&gt;'Data Bank'!$AT771),1,IF('Data Bank'!$AC771=100,3,IF('Data Bank'!$AC771=0,0,2)))))</f>
        <v>0</v>
      </c>
      <c r="R353" s="177">
        <f ca="1">IF(R$1&lt;'Data Bank'!$AD771,"",IF(R$1&gt;'Data Bank'!$AT771,"",IF(AND('Data Bank'!$AC771&lt;100,TODAY()&gt;'Data Bank'!$AT771),1,IF('Data Bank'!$AC771=100,3,IF('Data Bank'!$AC771=0,0,2)))))</f>
        <v>0</v>
      </c>
    </row>
    <row r="354" spans="1:18">
      <c r="A354" s="115" t="str">
        <f>'Data Bank'!E772</f>
        <v>Main CO ODF Rack</v>
      </c>
      <c r="B354" s="178">
        <f ca="1">IF(B$1&lt;'Data Bank'!$AD772,"",IF(B$1&gt;'Data Bank'!$AT772,"",IF(AND('Data Bank'!$AC772&lt;100,TODAY()&gt;'Data Bank'!$AT772),1,IF('Data Bank'!$AC772=100,3,IF('Data Bank'!$AC772=0,0,2)))))</f>
        <v>0</v>
      </c>
      <c r="C354" s="178">
        <f ca="1">IF(C$1&lt;'Data Bank'!$AD772,"",IF(C$1&gt;'Data Bank'!$AT772,"",IF(AND('Data Bank'!$AC772&lt;100,TODAY()&gt;'Data Bank'!$AT772),1,IF('Data Bank'!$AC772=100,3,IF('Data Bank'!$AC772=0,0,2)))))</f>
        <v>0</v>
      </c>
      <c r="D354" s="178">
        <f ca="1">IF(D$1&lt;'Data Bank'!$AD772,"",IF(D$1&gt;'Data Bank'!$AT772,"",IF(AND('Data Bank'!$AC772&lt;100,TODAY()&gt;'Data Bank'!$AT772),1,IF('Data Bank'!$AC772=100,3,IF('Data Bank'!$AC772=0,0,2)))))</f>
        <v>0</v>
      </c>
      <c r="E354" s="178">
        <f ca="1">IF(E$1&lt;'Data Bank'!$AD772,"",IF(E$1&gt;'Data Bank'!$AT772,"",IF(AND('Data Bank'!$AC772&lt;100,TODAY()&gt;'Data Bank'!$AT772),1,IF('Data Bank'!$AC772=100,3,IF('Data Bank'!$AC772=0,0,2)))))</f>
        <v>0</v>
      </c>
      <c r="F354" s="178">
        <f ca="1">IF(F$1&lt;'Data Bank'!$AD772,"",IF(F$1&gt;'Data Bank'!$AT772,"",IF(AND('Data Bank'!$AC772&lt;100,TODAY()&gt;'Data Bank'!$AT772),1,IF('Data Bank'!$AC772=100,3,IF('Data Bank'!$AC772=0,0,2)))))</f>
        <v>0</v>
      </c>
      <c r="G354" s="178">
        <f ca="1">IF(G$1&lt;'Data Bank'!$AD772,"",IF(G$1&gt;'Data Bank'!$AT772,"",IF(AND('Data Bank'!$AC772&lt;100,TODAY()&gt;'Data Bank'!$AT772),1,IF('Data Bank'!$AC772=100,3,IF('Data Bank'!$AC772=0,0,2)))))</f>
        <v>0</v>
      </c>
      <c r="H354" s="178">
        <f ca="1">IF(H$1&lt;'Data Bank'!$AD772,"",IF(H$1&gt;'Data Bank'!$AT772,"",IF(AND('Data Bank'!$AC772&lt;100,TODAY()&gt;'Data Bank'!$AT772),1,IF('Data Bank'!$AC772=100,3,IF('Data Bank'!$AC772=0,0,2)))))</f>
        <v>0</v>
      </c>
      <c r="I354" s="178">
        <f ca="1">IF(I$1&lt;'Data Bank'!$AD772,"",IF(I$1&gt;'Data Bank'!$AT772,"",IF(AND('Data Bank'!$AC772&lt;100,TODAY()&gt;'Data Bank'!$AT772),1,IF('Data Bank'!$AC772=100,3,IF('Data Bank'!$AC772=0,0,2)))))</f>
        <v>0</v>
      </c>
      <c r="J354" s="177">
        <f ca="1">IF(J$1&lt;'Data Bank'!$AD772,"",IF(J$1&gt;'Data Bank'!$AT772,"",IF(AND('Data Bank'!$AC772&lt;100,TODAY()&gt;'Data Bank'!$AT772),1,IF('Data Bank'!$AC772=100,3,IF('Data Bank'!$AC772=0,0,2)))))</f>
        <v>0</v>
      </c>
      <c r="K354" s="177">
        <f ca="1">IF(K$1&lt;'Data Bank'!$AD772,"",IF(K$1&gt;'Data Bank'!$AT772,"",IF(AND('Data Bank'!$AC772&lt;100,TODAY()&gt;'Data Bank'!$AT772),1,IF('Data Bank'!$AC772=100,3,IF('Data Bank'!$AC772=0,0,2)))))</f>
        <v>0</v>
      </c>
      <c r="L354" s="177">
        <f ca="1">IF(L$1&lt;'Data Bank'!$AD772,"",IF(L$1&gt;'Data Bank'!$AT772,"",IF(AND('Data Bank'!$AC772&lt;100,TODAY()&gt;'Data Bank'!$AT772),1,IF('Data Bank'!$AC772=100,3,IF('Data Bank'!$AC772=0,0,2)))))</f>
        <v>0</v>
      </c>
      <c r="M354" s="177">
        <f ca="1">IF(M$1&lt;'Data Bank'!$AD772,"",IF(M$1&gt;'Data Bank'!$AT772,"",IF(AND('Data Bank'!$AC772&lt;100,TODAY()&gt;'Data Bank'!$AT772),1,IF('Data Bank'!$AC772=100,3,IF('Data Bank'!$AC772=0,0,2)))))</f>
        <v>0</v>
      </c>
      <c r="N354" s="177">
        <f ca="1">IF(N$1&lt;'Data Bank'!$AD772,"",IF(N$1&gt;'Data Bank'!$AT772,"",IF(AND('Data Bank'!$AC772&lt;100,TODAY()&gt;'Data Bank'!$AT772),1,IF('Data Bank'!$AC772=100,3,IF('Data Bank'!$AC772=0,0,2)))))</f>
        <v>0</v>
      </c>
      <c r="O354" s="177">
        <f ca="1">IF(O$1&lt;'Data Bank'!$AD772,"",IF(O$1&gt;'Data Bank'!$AT772,"",IF(AND('Data Bank'!$AC772&lt;100,TODAY()&gt;'Data Bank'!$AT772),1,IF('Data Bank'!$AC772=100,3,IF('Data Bank'!$AC772=0,0,2)))))</f>
        <v>0</v>
      </c>
      <c r="P354" s="177">
        <f ca="1">IF(P$1&lt;'Data Bank'!$AD772,"",IF(P$1&gt;'Data Bank'!$AT772,"",IF(AND('Data Bank'!$AC772&lt;100,TODAY()&gt;'Data Bank'!$AT772),1,IF('Data Bank'!$AC772=100,3,IF('Data Bank'!$AC772=0,0,2)))))</f>
        <v>0</v>
      </c>
      <c r="Q354" s="177">
        <f ca="1">IF(Q$1&lt;'Data Bank'!$AD772,"",IF(Q$1&gt;'Data Bank'!$AT772,"",IF(AND('Data Bank'!$AC772&lt;100,TODAY()&gt;'Data Bank'!$AT772),1,IF('Data Bank'!$AC772=100,3,IF('Data Bank'!$AC772=0,0,2)))))</f>
        <v>0</v>
      </c>
      <c r="R354" s="177">
        <f ca="1">IF(R$1&lt;'Data Bank'!$AD772,"",IF(R$1&gt;'Data Bank'!$AT772,"",IF(AND('Data Bank'!$AC772&lt;100,TODAY()&gt;'Data Bank'!$AT772),1,IF('Data Bank'!$AC772=100,3,IF('Data Bank'!$AC772=0,0,2)))))</f>
        <v>0</v>
      </c>
    </row>
    <row r="355" spans="1:18">
      <c r="A355" s="115" t="str">
        <f>'Data Bank'!E773</f>
        <v>Main CO ODF Rack</v>
      </c>
      <c r="B355" s="178">
        <f ca="1">IF(B$1&lt;'Data Bank'!$AD773,"",IF(B$1&gt;'Data Bank'!$AT773,"",IF(AND('Data Bank'!$AC773&lt;100,TODAY()&gt;'Data Bank'!$AT773),1,IF('Data Bank'!$AC773=100,3,IF('Data Bank'!$AC773=0,0,2)))))</f>
        <v>0</v>
      </c>
      <c r="C355" s="178">
        <f ca="1">IF(C$1&lt;'Data Bank'!$AD773,"",IF(C$1&gt;'Data Bank'!$AT773,"",IF(AND('Data Bank'!$AC773&lt;100,TODAY()&gt;'Data Bank'!$AT773),1,IF('Data Bank'!$AC773=100,3,IF('Data Bank'!$AC773=0,0,2)))))</f>
        <v>0</v>
      </c>
      <c r="D355" s="178">
        <f ca="1">IF(D$1&lt;'Data Bank'!$AD773,"",IF(D$1&gt;'Data Bank'!$AT773,"",IF(AND('Data Bank'!$AC773&lt;100,TODAY()&gt;'Data Bank'!$AT773),1,IF('Data Bank'!$AC773=100,3,IF('Data Bank'!$AC773=0,0,2)))))</f>
        <v>0</v>
      </c>
      <c r="E355" s="178">
        <f ca="1">IF(E$1&lt;'Data Bank'!$AD773,"",IF(E$1&gt;'Data Bank'!$AT773,"",IF(AND('Data Bank'!$AC773&lt;100,TODAY()&gt;'Data Bank'!$AT773),1,IF('Data Bank'!$AC773=100,3,IF('Data Bank'!$AC773=0,0,2)))))</f>
        <v>0</v>
      </c>
      <c r="F355" s="178">
        <f ca="1">IF(F$1&lt;'Data Bank'!$AD773,"",IF(F$1&gt;'Data Bank'!$AT773,"",IF(AND('Data Bank'!$AC773&lt;100,TODAY()&gt;'Data Bank'!$AT773),1,IF('Data Bank'!$AC773=100,3,IF('Data Bank'!$AC773=0,0,2)))))</f>
        <v>0</v>
      </c>
      <c r="G355" s="178">
        <f ca="1">IF(G$1&lt;'Data Bank'!$AD773,"",IF(G$1&gt;'Data Bank'!$AT773,"",IF(AND('Data Bank'!$AC773&lt;100,TODAY()&gt;'Data Bank'!$AT773),1,IF('Data Bank'!$AC773=100,3,IF('Data Bank'!$AC773=0,0,2)))))</f>
        <v>0</v>
      </c>
      <c r="H355" s="178">
        <f ca="1">IF(H$1&lt;'Data Bank'!$AD773,"",IF(H$1&gt;'Data Bank'!$AT773,"",IF(AND('Data Bank'!$AC773&lt;100,TODAY()&gt;'Data Bank'!$AT773),1,IF('Data Bank'!$AC773=100,3,IF('Data Bank'!$AC773=0,0,2)))))</f>
        <v>0</v>
      </c>
      <c r="I355" s="178">
        <f ca="1">IF(I$1&lt;'Data Bank'!$AD773,"",IF(I$1&gt;'Data Bank'!$AT773,"",IF(AND('Data Bank'!$AC773&lt;100,TODAY()&gt;'Data Bank'!$AT773),1,IF('Data Bank'!$AC773=100,3,IF('Data Bank'!$AC773=0,0,2)))))</f>
        <v>0</v>
      </c>
      <c r="J355" s="177">
        <f ca="1">IF(J$1&lt;'Data Bank'!$AD773,"",IF(J$1&gt;'Data Bank'!$AT773,"",IF(AND('Data Bank'!$AC773&lt;100,TODAY()&gt;'Data Bank'!$AT773),1,IF('Data Bank'!$AC773=100,3,IF('Data Bank'!$AC773=0,0,2)))))</f>
        <v>0</v>
      </c>
      <c r="K355" s="177">
        <f ca="1">IF(K$1&lt;'Data Bank'!$AD773,"",IF(K$1&gt;'Data Bank'!$AT773,"",IF(AND('Data Bank'!$AC773&lt;100,TODAY()&gt;'Data Bank'!$AT773),1,IF('Data Bank'!$AC773=100,3,IF('Data Bank'!$AC773=0,0,2)))))</f>
        <v>0</v>
      </c>
      <c r="L355" s="177">
        <f ca="1">IF(L$1&lt;'Data Bank'!$AD773,"",IF(L$1&gt;'Data Bank'!$AT773,"",IF(AND('Data Bank'!$AC773&lt;100,TODAY()&gt;'Data Bank'!$AT773),1,IF('Data Bank'!$AC773=100,3,IF('Data Bank'!$AC773=0,0,2)))))</f>
        <v>0</v>
      </c>
      <c r="M355" s="177">
        <f ca="1">IF(M$1&lt;'Data Bank'!$AD773,"",IF(M$1&gt;'Data Bank'!$AT773,"",IF(AND('Data Bank'!$AC773&lt;100,TODAY()&gt;'Data Bank'!$AT773),1,IF('Data Bank'!$AC773=100,3,IF('Data Bank'!$AC773=0,0,2)))))</f>
        <v>0</v>
      </c>
      <c r="N355" s="177">
        <f ca="1">IF(N$1&lt;'Data Bank'!$AD773,"",IF(N$1&gt;'Data Bank'!$AT773,"",IF(AND('Data Bank'!$AC773&lt;100,TODAY()&gt;'Data Bank'!$AT773),1,IF('Data Bank'!$AC773=100,3,IF('Data Bank'!$AC773=0,0,2)))))</f>
        <v>0</v>
      </c>
      <c r="O355" s="177">
        <f ca="1">IF(O$1&lt;'Data Bank'!$AD773,"",IF(O$1&gt;'Data Bank'!$AT773,"",IF(AND('Data Bank'!$AC773&lt;100,TODAY()&gt;'Data Bank'!$AT773),1,IF('Data Bank'!$AC773=100,3,IF('Data Bank'!$AC773=0,0,2)))))</f>
        <v>0</v>
      </c>
      <c r="P355" s="177">
        <f ca="1">IF(P$1&lt;'Data Bank'!$AD773,"",IF(P$1&gt;'Data Bank'!$AT773,"",IF(AND('Data Bank'!$AC773&lt;100,TODAY()&gt;'Data Bank'!$AT773),1,IF('Data Bank'!$AC773=100,3,IF('Data Bank'!$AC773=0,0,2)))))</f>
        <v>0</v>
      </c>
      <c r="Q355" s="177">
        <f ca="1">IF(Q$1&lt;'Data Bank'!$AD773,"",IF(Q$1&gt;'Data Bank'!$AT773,"",IF(AND('Data Bank'!$AC773&lt;100,TODAY()&gt;'Data Bank'!$AT773),1,IF('Data Bank'!$AC773=100,3,IF('Data Bank'!$AC773=0,0,2)))))</f>
        <v>0</v>
      </c>
      <c r="R355" s="177">
        <f ca="1">IF(R$1&lt;'Data Bank'!$AD773,"",IF(R$1&gt;'Data Bank'!$AT773,"",IF(AND('Data Bank'!$AC773&lt;100,TODAY()&gt;'Data Bank'!$AT773),1,IF('Data Bank'!$AC773=100,3,IF('Data Bank'!$AC773=0,0,2)))))</f>
        <v>0</v>
      </c>
    </row>
    <row r="356" spans="1:18">
      <c r="A356" s="115" t="str">
        <f>'Data Bank'!E775</f>
        <v>Main CO ODF Rack</v>
      </c>
      <c r="B356" s="178">
        <f ca="1">IF(B$1&lt;'Data Bank'!$AD775,"",IF(B$1&gt;'Data Bank'!$AT775,"",IF(AND('Data Bank'!$AC775&lt;100,TODAY()&gt;'Data Bank'!$AT775),1,IF('Data Bank'!$AC775=100,3,IF('Data Bank'!$AC775=0,0,2)))))</f>
        <v>0</v>
      </c>
      <c r="C356" s="178">
        <f ca="1">IF(C$1&lt;'Data Bank'!$AD775,"",IF(C$1&gt;'Data Bank'!$AT775,"",IF(AND('Data Bank'!$AC775&lt;100,TODAY()&gt;'Data Bank'!$AT775),1,IF('Data Bank'!$AC775=100,3,IF('Data Bank'!$AC775=0,0,2)))))</f>
        <v>0</v>
      </c>
      <c r="D356" s="178">
        <f ca="1">IF(D$1&lt;'Data Bank'!$AD775,"",IF(D$1&gt;'Data Bank'!$AT775,"",IF(AND('Data Bank'!$AC775&lt;100,TODAY()&gt;'Data Bank'!$AT775),1,IF('Data Bank'!$AC775=100,3,IF('Data Bank'!$AC775=0,0,2)))))</f>
        <v>0</v>
      </c>
      <c r="E356" s="178">
        <f ca="1">IF(E$1&lt;'Data Bank'!$AD775,"",IF(E$1&gt;'Data Bank'!$AT775,"",IF(AND('Data Bank'!$AC775&lt;100,TODAY()&gt;'Data Bank'!$AT775),1,IF('Data Bank'!$AC775=100,3,IF('Data Bank'!$AC775=0,0,2)))))</f>
        <v>0</v>
      </c>
      <c r="F356" s="178">
        <f ca="1">IF(F$1&lt;'Data Bank'!$AD775,"",IF(F$1&gt;'Data Bank'!$AT775,"",IF(AND('Data Bank'!$AC775&lt;100,TODAY()&gt;'Data Bank'!$AT775),1,IF('Data Bank'!$AC775=100,3,IF('Data Bank'!$AC775=0,0,2)))))</f>
        <v>0</v>
      </c>
      <c r="G356" s="178">
        <f ca="1">IF(G$1&lt;'Data Bank'!$AD775,"",IF(G$1&gt;'Data Bank'!$AT775,"",IF(AND('Data Bank'!$AC775&lt;100,TODAY()&gt;'Data Bank'!$AT775),1,IF('Data Bank'!$AC775=100,3,IF('Data Bank'!$AC775=0,0,2)))))</f>
        <v>0</v>
      </c>
      <c r="H356" s="178">
        <f ca="1">IF(H$1&lt;'Data Bank'!$AD775,"",IF(H$1&gt;'Data Bank'!$AT775,"",IF(AND('Data Bank'!$AC775&lt;100,TODAY()&gt;'Data Bank'!$AT775),1,IF('Data Bank'!$AC775=100,3,IF('Data Bank'!$AC775=0,0,2)))))</f>
        <v>0</v>
      </c>
      <c r="I356" s="178">
        <f ca="1">IF(I$1&lt;'Data Bank'!$AD775,"",IF(I$1&gt;'Data Bank'!$AT775,"",IF(AND('Data Bank'!$AC775&lt;100,TODAY()&gt;'Data Bank'!$AT775),1,IF('Data Bank'!$AC775=100,3,IF('Data Bank'!$AC775=0,0,2)))))</f>
        <v>0</v>
      </c>
      <c r="J356" s="177">
        <f ca="1">IF(J$1&lt;'Data Bank'!$AD775,"",IF(J$1&gt;'Data Bank'!$AT775,"",IF(AND('Data Bank'!$AC775&lt;100,TODAY()&gt;'Data Bank'!$AT775),1,IF('Data Bank'!$AC775=100,3,IF('Data Bank'!$AC775=0,0,2)))))</f>
        <v>0</v>
      </c>
      <c r="K356" s="177">
        <f ca="1">IF(K$1&lt;'Data Bank'!$AD775,"",IF(K$1&gt;'Data Bank'!$AT775,"",IF(AND('Data Bank'!$AC775&lt;100,TODAY()&gt;'Data Bank'!$AT775),1,IF('Data Bank'!$AC775=100,3,IF('Data Bank'!$AC775=0,0,2)))))</f>
        <v>0</v>
      </c>
      <c r="L356" s="177">
        <f ca="1">IF(L$1&lt;'Data Bank'!$AD775,"",IF(L$1&gt;'Data Bank'!$AT775,"",IF(AND('Data Bank'!$AC775&lt;100,TODAY()&gt;'Data Bank'!$AT775),1,IF('Data Bank'!$AC775=100,3,IF('Data Bank'!$AC775=0,0,2)))))</f>
        <v>0</v>
      </c>
      <c r="M356" s="177">
        <f ca="1">IF(M$1&lt;'Data Bank'!$AD775,"",IF(M$1&gt;'Data Bank'!$AT775,"",IF(AND('Data Bank'!$AC775&lt;100,TODAY()&gt;'Data Bank'!$AT775),1,IF('Data Bank'!$AC775=100,3,IF('Data Bank'!$AC775=0,0,2)))))</f>
        <v>0</v>
      </c>
      <c r="N356" s="177">
        <f ca="1">IF(N$1&lt;'Data Bank'!$AD775,"",IF(N$1&gt;'Data Bank'!$AT775,"",IF(AND('Data Bank'!$AC775&lt;100,TODAY()&gt;'Data Bank'!$AT775),1,IF('Data Bank'!$AC775=100,3,IF('Data Bank'!$AC775=0,0,2)))))</f>
        <v>0</v>
      </c>
      <c r="O356" s="177">
        <f ca="1">IF(O$1&lt;'Data Bank'!$AD775,"",IF(O$1&gt;'Data Bank'!$AT775,"",IF(AND('Data Bank'!$AC775&lt;100,TODAY()&gt;'Data Bank'!$AT775),1,IF('Data Bank'!$AC775=100,3,IF('Data Bank'!$AC775=0,0,2)))))</f>
        <v>0</v>
      </c>
      <c r="P356" s="177">
        <f ca="1">IF(P$1&lt;'Data Bank'!$AD775,"",IF(P$1&gt;'Data Bank'!$AT775,"",IF(AND('Data Bank'!$AC775&lt;100,TODAY()&gt;'Data Bank'!$AT775),1,IF('Data Bank'!$AC775=100,3,IF('Data Bank'!$AC775=0,0,2)))))</f>
        <v>0</v>
      </c>
      <c r="Q356" s="177">
        <f ca="1">IF(Q$1&lt;'Data Bank'!$AD775,"",IF(Q$1&gt;'Data Bank'!$AT775,"",IF(AND('Data Bank'!$AC775&lt;100,TODAY()&gt;'Data Bank'!$AT775),1,IF('Data Bank'!$AC775=100,3,IF('Data Bank'!$AC775=0,0,2)))))</f>
        <v>0</v>
      </c>
      <c r="R356" s="177">
        <f ca="1">IF(R$1&lt;'Data Bank'!$AD775,"",IF(R$1&gt;'Data Bank'!$AT775,"",IF(AND('Data Bank'!$AC775&lt;100,TODAY()&gt;'Data Bank'!$AT775),1,IF('Data Bank'!$AC775=100,3,IF('Data Bank'!$AC775=0,0,2)))))</f>
        <v>0</v>
      </c>
    </row>
    <row r="357" spans="1:18">
      <c r="A357" s="115" t="str">
        <f>'Data Bank'!E776</f>
        <v>Main CO ODF Rack</v>
      </c>
      <c r="B357" s="178">
        <f ca="1">IF(B$1&lt;'Data Bank'!$AD776,"",IF(B$1&gt;'Data Bank'!$AT776,"",IF(AND('Data Bank'!$AC776&lt;100,TODAY()&gt;'Data Bank'!$AT776),1,IF('Data Bank'!$AC776=100,3,IF('Data Bank'!$AC776=0,0,2)))))</f>
        <v>0</v>
      </c>
      <c r="C357" s="178">
        <f ca="1">IF(C$1&lt;'Data Bank'!$AD776,"",IF(C$1&gt;'Data Bank'!$AT776,"",IF(AND('Data Bank'!$AC776&lt;100,TODAY()&gt;'Data Bank'!$AT776),1,IF('Data Bank'!$AC776=100,3,IF('Data Bank'!$AC776=0,0,2)))))</f>
        <v>0</v>
      </c>
      <c r="D357" s="178">
        <f ca="1">IF(D$1&lt;'Data Bank'!$AD776,"",IF(D$1&gt;'Data Bank'!$AT776,"",IF(AND('Data Bank'!$AC776&lt;100,TODAY()&gt;'Data Bank'!$AT776),1,IF('Data Bank'!$AC776=100,3,IF('Data Bank'!$AC776=0,0,2)))))</f>
        <v>0</v>
      </c>
      <c r="E357" s="178">
        <f ca="1">IF(E$1&lt;'Data Bank'!$AD776,"",IF(E$1&gt;'Data Bank'!$AT776,"",IF(AND('Data Bank'!$AC776&lt;100,TODAY()&gt;'Data Bank'!$AT776),1,IF('Data Bank'!$AC776=100,3,IF('Data Bank'!$AC776=0,0,2)))))</f>
        <v>0</v>
      </c>
      <c r="F357" s="178">
        <f ca="1">IF(F$1&lt;'Data Bank'!$AD776,"",IF(F$1&gt;'Data Bank'!$AT776,"",IF(AND('Data Bank'!$AC776&lt;100,TODAY()&gt;'Data Bank'!$AT776),1,IF('Data Bank'!$AC776=100,3,IF('Data Bank'!$AC776=0,0,2)))))</f>
        <v>0</v>
      </c>
      <c r="G357" s="178">
        <f ca="1">IF(G$1&lt;'Data Bank'!$AD776,"",IF(G$1&gt;'Data Bank'!$AT776,"",IF(AND('Data Bank'!$AC776&lt;100,TODAY()&gt;'Data Bank'!$AT776),1,IF('Data Bank'!$AC776=100,3,IF('Data Bank'!$AC776=0,0,2)))))</f>
        <v>0</v>
      </c>
      <c r="H357" s="178">
        <f ca="1">IF(H$1&lt;'Data Bank'!$AD776,"",IF(H$1&gt;'Data Bank'!$AT776,"",IF(AND('Data Bank'!$AC776&lt;100,TODAY()&gt;'Data Bank'!$AT776),1,IF('Data Bank'!$AC776=100,3,IF('Data Bank'!$AC776=0,0,2)))))</f>
        <v>0</v>
      </c>
      <c r="I357" s="178">
        <f ca="1">IF(I$1&lt;'Data Bank'!$AD776,"",IF(I$1&gt;'Data Bank'!$AT776,"",IF(AND('Data Bank'!$AC776&lt;100,TODAY()&gt;'Data Bank'!$AT776),1,IF('Data Bank'!$AC776=100,3,IF('Data Bank'!$AC776=0,0,2)))))</f>
        <v>0</v>
      </c>
      <c r="J357" s="177">
        <f ca="1">IF(J$1&lt;'Data Bank'!$AD776,"",IF(J$1&gt;'Data Bank'!$AT776,"",IF(AND('Data Bank'!$AC776&lt;100,TODAY()&gt;'Data Bank'!$AT776),1,IF('Data Bank'!$AC776=100,3,IF('Data Bank'!$AC776=0,0,2)))))</f>
        <v>0</v>
      </c>
      <c r="K357" s="177">
        <f ca="1">IF(K$1&lt;'Data Bank'!$AD776,"",IF(K$1&gt;'Data Bank'!$AT776,"",IF(AND('Data Bank'!$AC776&lt;100,TODAY()&gt;'Data Bank'!$AT776),1,IF('Data Bank'!$AC776=100,3,IF('Data Bank'!$AC776=0,0,2)))))</f>
        <v>0</v>
      </c>
      <c r="L357" s="177">
        <f ca="1">IF(L$1&lt;'Data Bank'!$AD776,"",IF(L$1&gt;'Data Bank'!$AT776,"",IF(AND('Data Bank'!$AC776&lt;100,TODAY()&gt;'Data Bank'!$AT776),1,IF('Data Bank'!$AC776=100,3,IF('Data Bank'!$AC776=0,0,2)))))</f>
        <v>0</v>
      </c>
      <c r="M357" s="177">
        <f ca="1">IF(M$1&lt;'Data Bank'!$AD776,"",IF(M$1&gt;'Data Bank'!$AT776,"",IF(AND('Data Bank'!$AC776&lt;100,TODAY()&gt;'Data Bank'!$AT776),1,IF('Data Bank'!$AC776=100,3,IF('Data Bank'!$AC776=0,0,2)))))</f>
        <v>0</v>
      </c>
      <c r="N357" s="177">
        <f ca="1">IF(N$1&lt;'Data Bank'!$AD776,"",IF(N$1&gt;'Data Bank'!$AT776,"",IF(AND('Data Bank'!$AC776&lt;100,TODAY()&gt;'Data Bank'!$AT776),1,IF('Data Bank'!$AC776=100,3,IF('Data Bank'!$AC776=0,0,2)))))</f>
        <v>0</v>
      </c>
      <c r="O357" s="177">
        <f ca="1">IF(O$1&lt;'Data Bank'!$AD776,"",IF(O$1&gt;'Data Bank'!$AT776,"",IF(AND('Data Bank'!$AC776&lt;100,TODAY()&gt;'Data Bank'!$AT776),1,IF('Data Bank'!$AC776=100,3,IF('Data Bank'!$AC776=0,0,2)))))</f>
        <v>0</v>
      </c>
      <c r="P357" s="177">
        <f ca="1">IF(P$1&lt;'Data Bank'!$AD776,"",IF(P$1&gt;'Data Bank'!$AT776,"",IF(AND('Data Bank'!$AC776&lt;100,TODAY()&gt;'Data Bank'!$AT776),1,IF('Data Bank'!$AC776=100,3,IF('Data Bank'!$AC776=0,0,2)))))</f>
        <v>0</v>
      </c>
      <c r="Q357" s="177">
        <f ca="1">IF(Q$1&lt;'Data Bank'!$AD776,"",IF(Q$1&gt;'Data Bank'!$AT776,"",IF(AND('Data Bank'!$AC776&lt;100,TODAY()&gt;'Data Bank'!$AT776),1,IF('Data Bank'!$AC776=100,3,IF('Data Bank'!$AC776=0,0,2)))))</f>
        <v>0</v>
      </c>
      <c r="R357" s="177">
        <f ca="1">IF(R$1&lt;'Data Bank'!$AD776,"",IF(R$1&gt;'Data Bank'!$AT776,"",IF(AND('Data Bank'!$AC776&lt;100,TODAY()&gt;'Data Bank'!$AT776),1,IF('Data Bank'!$AC776=100,3,IF('Data Bank'!$AC776=0,0,2)))))</f>
        <v>0</v>
      </c>
    </row>
    <row r="358" spans="1:18">
      <c r="A358" s="115" t="str">
        <f>'Data Bank'!E777</f>
        <v>Main CO ODF Rack</v>
      </c>
      <c r="B358" s="178">
        <f ca="1">IF(B$1&lt;'Data Bank'!$AD777,"",IF(B$1&gt;'Data Bank'!$AT777,"",IF(AND('Data Bank'!$AC777&lt;100,TODAY()&gt;'Data Bank'!$AT777),1,IF('Data Bank'!$AC777=100,3,IF('Data Bank'!$AC777=0,0,2)))))</f>
        <v>0</v>
      </c>
      <c r="C358" s="178">
        <f ca="1">IF(C$1&lt;'Data Bank'!$AD777,"",IF(C$1&gt;'Data Bank'!$AT777,"",IF(AND('Data Bank'!$AC777&lt;100,TODAY()&gt;'Data Bank'!$AT777),1,IF('Data Bank'!$AC777=100,3,IF('Data Bank'!$AC777=0,0,2)))))</f>
        <v>0</v>
      </c>
      <c r="D358" s="178">
        <f ca="1">IF(D$1&lt;'Data Bank'!$AD777,"",IF(D$1&gt;'Data Bank'!$AT777,"",IF(AND('Data Bank'!$AC777&lt;100,TODAY()&gt;'Data Bank'!$AT777),1,IF('Data Bank'!$AC777=100,3,IF('Data Bank'!$AC777=0,0,2)))))</f>
        <v>0</v>
      </c>
      <c r="E358" s="178">
        <f ca="1">IF(E$1&lt;'Data Bank'!$AD777,"",IF(E$1&gt;'Data Bank'!$AT777,"",IF(AND('Data Bank'!$AC777&lt;100,TODAY()&gt;'Data Bank'!$AT777),1,IF('Data Bank'!$AC777=100,3,IF('Data Bank'!$AC777=0,0,2)))))</f>
        <v>0</v>
      </c>
      <c r="F358" s="178">
        <f ca="1">IF(F$1&lt;'Data Bank'!$AD777,"",IF(F$1&gt;'Data Bank'!$AT777,"",IF(AND('Data Bank'!$AC777&lt;100,TODAY()&gt;'Data Bank'!$AT777),1,IF('Data Bank'!$AC777=100,3,IF('Data Bank'!$AC777=0,0,2)))))</f>
        <v>0</v>
      </c>
      <c r="G358" s="178">
        <f ca="1">IF(G$1&lt;'Data Bank'!$AD777,"",IF(G$1&gt;'Data Bank'!$AT777,"",IF(AND('Data Bank'!$AC777&lt;100,TODAY()&gt;'Data Bank'!$AT777),1,IF('Data Bank'!$AC777=100,3,IF('Data Bank'!$AC777=0,0,2)))))</f>
        <v>0</v>
      </c>
      <c r="H358" s="178">
        <f ca="1">IF(H$1&lt;'Data Bank'!$AD777,"",IF(H$1&gt;'Data Bank'!$AT777,"",IF(AND('Data Bank'!$AC777&lt;100,TODAY()&gt;'Data Bank'!$AT777),1,IF('Data Bank'!$AC777=100,3,IF('Data Bank'!$AC777=0,0,2)))))</f>
        <v>0</v>
      </c>
      <c r="I358" s="178">
        <f ca="1">IF(I$1&lt;'Data Bank'!$AD777,"",IF(I$1&gt;'Data Bank'!$AT777,"",IF(AND('Data Bank'!$AC777&lt;100,TODAY()&gt;'Data Bank'!$AT777),1,IF('Data Bank'!$AC777=100,3,IF('Data Bank'!$AC777=0,0,2)))))</f>
        <v>0</v>
      </c>
      <c r="J358" s="177">
        <f ca="1">IF(J$1&lt;'Data Bank'!$AD777,"",IF(J$1&gt;'Data Bank'!$AT777,"",IF(AND('Data Bank'!$AC777&lt;100,TODAY()&gt;'Data Bank'!$AT777),1,IF('Data Bank'!$AC777=100,3,IF('Data Bank'!$AC777=0,0,2)))))</f>
        <v>0</v>
      </c>
      <c r="K358" s="177">
        <f ca="1">IF(K$1&lt;'Data Bank'!$AD777,"",IF(K$1&gt;'Data Bank'!$AT777,"",IF(AND('Data Bank'!$AC777&lt;100,TODAY()&gt;'Data Bank'!$AT777),1,IF('Data Bank'!$AC777=100,3,IF('Data Bank'!$AC777=0,0,2)))))</f>
        <v>0</v>
      </c>
      <c r="L358" s="177">
        <f ca="1">IF(L$1&lt;'Data Bank'!$AD777,"",IF(L$1&gt;'Data Bank'!$AT777,"",IF(AND('Data Bank'!$AC777&lt;100,TODAY()&gt;'Data Bank'!$AT777),1,IF('Data Bank'!$AC777=100,3,IF('Data Bank'!$AC777=0,0,2)))))</f>
        <v>0</v>
      </c>
      <c r="M358" s="177">
        <f ca="1">IF(M$1&lt;'Data Bank'!$AD777,"",IF(M$1&gt;'Data Bank'!$AT777,"",IF(AND('Data Bank'!$AC777&lt;100,TODAY()&gt;'Data Bank'!$AT777),1,IF('Data Bank'!$AC777=100,3,IF('Data Bank'!$AC777=0,0,2)))))</f>
        <v>0</v>
      </c>
      <c r="N358" s="177">
        <f ca="1">IF(N$1&lt;'Data Bank'!$AD777,"",IF(N$1&gt;'Data Bank'!$AT777,"",IF(AND('Data Bank'!$AC777&lt;100,TODAY()&gt;'Data Bank'!$AT777),1,IF('Data Bank'!$AC777=100,3,IF('Data Bank'!$AC777=0,0,2)))))</f>
        <v>0</v>
      </c>
      <c r="O358" s="177">
        <f ca="1">IF(O$1&lt;'Data Bank'!$AD777,"",IF(O$1&gt;'Data Bank'!$AT777,"",IF(AND('Data Bank'!$AC777&lt;100,TODAY()&gt;'Data Bank'!$AT777),1,IF('Data Bank'!$AC777=100,3,IF('Data Bank'!$AC777=0,0,2)))))</f>
        <v>0</v>
      </c>
      <c r="P358" s="177">
        <f ca="1">IF(P$1&lt;'Data Bank'!$AD777,"",IF(P$1&gt;'Data Bank'!$AT777,"",IF(AND('Data Bank'!$AC777&lt;100,TODAY()&gt;'Data Bank'!$AT777),1,IF('Data Bank'!$AC777=100,3,IF('Data Bank'!$AC777=0,0,2)))))</f>
        <v>0</v>
      </c>
      <c r="Q358" s="177">
        <f ca="1">IF(Q$1&lt;'Data Bank'!$AD777,"",IF(Q$1&gt;'Data Bank'!$AT777,"",IF(AND('Data Bank'!$AC777&lt;100,TODAY()&gt;'Data Bank'!$AT777),1,IF('Data Bank'!$AC777=100,3,IF('Data Bank'!$AC777=0,0,2)))))</f>
        <v>0</v>
      </c>
      <c r="R358" s="177">
        <f ca="1">IF(R$1&lt;'Data Bank'!$AD777,"",IF(R$1&gt;'Data Bank'!$AT777,"",IF(AND('Data Bank'!$AC777&lt;100,TODAY()&gt;'Data Bank'!$AT777),1,IF('Data Bank'!$AC777=100,3,IF('Data Bank'!$AC777=0,0,2)))))</f>
        <v>0</v>
      </c>
    </row>
    <row r="359" spans="1:18">
      <c r="A359" s="115" t="str">
        <f>'Data Bank'!E778</f>
        <v>Main CO ODF Rack</v>
      </c>
      <c r="B359" s="178">
        <f ca="1">IF(B$1&lt;'Data Bank'!$AD778,"",IF(B$1&gt;'Data Bank'!$AT778,"",IF(AND('Data Bank'!$AC778&lt;100,TODAY()&gt;'Data Bank'!$AT778),1,IF('Data Bank'!$AC778=100,3,IF('Data Bank'!$AC778=0,0,2)))))</f>
        <v>0</v>
      </c>
      <c r="C359" s="178">
        <f ca="1">IF(C$1&lt;'Data Bank'!$AD778,"",IF(C$1&gt;'Data Bank'!$AT778,"",IF(AND('Data Bank'!$AC778&lt;100,TODAY()&gt;'Data Bank'!$AT778),1,IF('Data Bank'!$AC778=100,3,IF('Data Bank'!$AC778=0,0,2)))))</f>
        <v>0</v>
      </c>
      <c r="D359" s="178">
        <f ca="1">IF(D$1&lt;'Data Bank'!$AD778,"",IF(D$1&gt;'Data Bank'!$AT778,"",IF(AND('Data Bank'!$AC778&lt;100,TODAY()&gt;'Data Bank'!$AT778),1,IF('Data Bank'!$AC778=100,3,IF('Data Bank'!$AC778=0,0,2)))))</f>
        <v>0</v>
      </c>
      <c r="E359" s="178">
        <f ca="1">IF(E$1&lt;'Data Bank'!$AD778,"",IF(E$1&gt;'Data Bank'!$AT778,"",IF(AND('Data Bank'!$AC778&lt;100,TODAY()&gt;'Data Bank'!$AT778),1,IF('Data Bank'!$AC778=100,3,IF('Data Bank'!$AC778=0,0,2)))))</f>
        <v>0</v>
      </c>
      <c r="F359" s="178">
        <f ca="1">IF(F$1&lt;'Data Bank'!$AD778,"",IF(F$1&gt;'Data Bank'!$AT778,"",IF(AND('Data Bank'!$AC778&lt;100,TODAY()&gt;'Data Bank'!$AT778),1,IF('Data Bank'!$AC778=100,3,IF('Data Bank'!$AC778=0,0,2)))))</f>
        <v>0</v>
      </c>
      <c r="G359" s="178">
        <f ca="1">IF(G$1&lt;'Data Bank'!$AD778,"",IF(G$1&gt;'Data Bank'!$AT778,"",IF(AND('Data Bank'!$AC778&lt;100,TODAY()&gt;'Data Bank'!$AT778),1,IF('Data Bank'!$AC778=100,3,IF('Data Bank'!$AC778=0,0,2)))))</f>
        <v>0</v>
      </c>
      <c r="H359" s="178">
        <f ca="1">IF(H$1&lt;'Data Bank'!$AD778,"",IF(H$1&gt;'Data Bank'!$AT778,"",IF(AND('Data Bank'!$AC778&lt;100,TODAY()&gt;'Data Bank'!$AT778),1,IF('Data Bank'!$AC778=100,3,IF('Data Bank'!$AC778=0,0,2)))))</f>
        <v>0</v>
      </c>
      <c r="I359" s="178">
        <f ca="1">IF(I$1&lt;'Data Bank'!$AD778,"",IF(I$1&gt;'Data Bank'!$AT778,"",IF(AND('Data Bank'!$AC778&lt;100,TODAY()&gt;'Data Bank'!$AT778),1,IF('Data Bank'!$AC778=100,3,IF('Data Bank'!$AC778=0,0,2)))))</f>
        <v>0</v>
      </c>
      <c r="J359" s="177">
        <f ca="1">IF(J$1&lt;'Data Bank'!$AD778,"",IF(J$1&gt;'Data Bank'!$AT778,"",IF(AND('Data Bank'!$AC778&lt;100,TODAY()&gt;'Data Bank'!$AT778),1,IF('Data Bank'!$AC778=100,3,IF('Data Bank'!$AC778=0,0,2)))))</f>
        <v>0</v>
      </c>
      <c r="K359" s="177">
        <f ca="1">IF(K$1&lt;'Data Bank'!$AD778,"",IF(K$1&gt;'Data Bank'!$AT778,"",IF(AND('Data Bank'!$AC778&lt;100,TODAY()&gt;'Data Bank'!$AT778),1,IF('Data Bank'!$AC778=100,3,IF('Data Bank'!$AC778=0,0,2)))))</f>
        <v>0</v>
      </c>
      <c r="L359" s="177">
        <f ca="1">IF(L$1&lt;'Data Bank'!$AD778,"",IF(L$1&gt;'Data Bank'!$AT778,"",IF(AND('Data Bank'!$AC778&lt;100,TODAY()&gt;'Data Bank'!$AT778),1,IF('Data Bank'!$AC778=100,3,IF('Data Bank'!$AC778=0,0,2)))))</f>
        <v>0</v>
      </c>
      <c r="M359" s="177">
        <f ca="1">IF(M$1&lt;'Data Bank'!$AD778,"",IF(M$1&gt;'Data Bank'!$AT778,"",IF(AND('Data Bank'!$AC778&lt;100,TODAY()&gt;'Data Bank'!$AT778),1,IF('Data Bank'!$AC778=100,3,IF('Data Bank'!$AC778=0,0,2)))))</f>
        <v>0</v>
      </c>
      <c r="N359" s="177">
        <f ca="1">IF(N$1&lt;'Data Bank'!$AD778,"",IF(N$1&gt;'Data Bank'!$AT778,"",IF(AND('Data Bank'!$AC778&lt;100,TODAY()&gt;'Data Bank'!$AT778),1,IF('Data Bank'!$AC778=100,3,IF('Data Bank'!$AC778=0,0,2)))))</f>
        <v>0</v>
      </c>
      <c r="O359" s="177">
        <f ca="1">IF(O$1&lt;'Data Bank'!$AD778,"",IF(O$1&gt;'Data Bank'!$AT778,"",IF(AND('Data Bank'!$AC778&lt;100,TODAY()&gt;'Data Bank'!$AT778),1,IF('Data Bank'!$AC778=100,3,IF('Data Bank'!$AC778=0,0,2)))))</f>
        <v>0</v>
      </c>
      <c r="P359" s="177">
        <f ca="1">IF(P$1&lt;'Data Bank'!$AD778,"",IF(P$1&gt;'Data Bank'!$AT778,"",IF(AND('Data Bank'!$AC778&lt;100,TODAY()&gt;'Data Bank'!$AT778),1,IF('Data Bank'!$AC778=100,3,IF('Data Bank'!$AC778=0,0,2)))))</f>
        <v>0</v>
      </c>
      <c r="Q359" s="177">
        <f ca="1">IF(Q$1&lt;'Data Bank'!$AD778,"",IF(Q$1&gt;'Data Bank'!$AT778,"",IF(AND('Data Bank'!$AC778&lt;100,TODAY()&gt;'Data Bank'!$AT778),1,IF('Data Bank'!$AC778=100,3,IF('Data Bank'!$AC778=0,0,2)))))</f>
        <v>0</v>
      </c>
      <c r="R359" s="177">
        <f ca="1">IF(R$1&lt;'Data Bank'!$AD778,"",IF(R$1&gt;'Data Bank'!$AT778,"",IF(AND('Data Bank'!$AC778&lt;100,TODAY()&gt;'Data Bank'!$AT778),1,IF('Data Bank'!$AC778=100,3,IF('Data Bank'!$AC778=0,0,2)))))</f>
        <v>0</v>
      </c>
    </row>
    <row r="360" spans="1:18">
      <c r="A360" s="115" t="str">
        <f>'Data Bank'!E779</f>
        <v>Main CO ODF Rack</v>
      </c>
      <c r="B360" s="178">
        <f ca="1">IF(B$1&lt;'Data Bank'!$AD779,"",IF(B$1&gt;'Data Bank'!$AT779,"",IF(AND('Data Bank'!$AC779&lt;100,TODAY()&gt;'Data Bank'!$AT779),1,IF('Data Bank'!$AC779=100,3,IF('Data Bank'!$AC779=0,0,2)))))</f>
        <v>0</v>
      </c>
      <c r="C360" s="178">
        <f ca="1">IF(C$1&lt;'Data Bank'!$AD779,"",IF(C$1&gt;'Data Bank'!$AT779,"",IF(AND('Data Bank'!$AC779&lt;100,TODAY()&gt;'Data Bank'!$AT779),1,IF('Data Bank'!$AC779=100,3,IF('Data Bank'!$AC779=0,0,2)))))</f>
        <v>0</v>
      </c>
      <c r="D360" s="178">
        <f ca="1">IF(D$1&lt;'Data Bank'!$AD779,"",IF(D$1&gt;'Data Bank'!$AT779,"",IF(AND('Data Bank'!$AC779&lt;100,TODAY()&gt;'Data Bank'!$AT779),1,IF('Data Bank'!$AC779=100,3,IF('Data Bank'!$AC779=0,0,2)))))</f>
        <v>0</v>
      </c>
      <c r="E360" s="178">
        <f ca="1">IF(E$1&lt;'Data Bank'!$AD779,"",IF(E$1&gt;'Data Bank'!$AT779,"",IF(AND('Data Bank'!$AC779&lt;100,TODAY()&gt;'Data Bank'!$AT779),1,IF('Data Bank'!$AC779=100,3,IF('Data Bank'!$AC779=0,0,2)))))</f>
        <v>0</v>
      </c>
      <c r="F360" s="178">
        <f ca="1">IF(F$1&lt;'Data Bank'!$AD779,"",IF(F$1&gt;'Data Bank'!$AT779,"",IF(AND('Data Bank'!$AC779&lt;100,TODAY()&gt;'Data Bank'!$AT779),1,IF('Data Bank'!$AC779=100,3,IF('Data Bank'!$AC779=0,0,2)))))</f>
        <v>0</v>
      </c>
      <c r="G360" s="178">
        <f ca="1">IF(G$1&lt;'Data Bank'!$AD779,"",IF(G$1&gt;'Data Bank'!$AT779,"",IF(AND('Data Bank'!$AC779&lt;100,TODAY()&gt;'Data Bank'!$AT779),1,IF('Data Bank'!$AC779=100,3,IF('Data Bank'!$AC779=0,0,2)))))</f>
        <v>0</v>
      </c>
      <c r="H360" s="178">
        <f ca="1">IF(H$1&lt;'Data Bank'!$AD779,"",IF(H$1&gt;'Data Bank'!$AT779,"",IF(AND('Data Bank'!$AC779&lt;100,TODAY()&gt;'Data Bank'!$AT779),1,IF('Data Bank'!$AC779=100,3,IF('Data Bank'!$AC779=0,0,2)))))</f>
        <v>0</v>
      </c>
      <c r="I360" s="178">
        <f ca="1">IF(I$1&lt;'Data Bank'!$AD779,"",IF(I$1&gt;'Data Bank'!$AT779,"",IF(AND('Data Bank'!$AC779&lt;100,TODAY()&gt;'Data Bank'!$AT779),1,IF('Data Bank'!$AC779=100,3,IF('Data Bank'!$AC779=0,0,2)))))</f>
        <v>0</v>
      </c>
      <c r="J360" s="177">
        <f ca="1">IF(J$1&lt;'Data Bank'!$AD779,"",IF(J$1&gt;'Data Bank'!$AT779,"",IF(AND('Data Bank'!$AC779&lt;100,TODAY()&gt;'Data Bank'!$AT779),1,IF('Data Bank'!$AC779=100,3,IF('Data Bank'!$AC779=0,0,2)))))</f>
        <v>0</v>
      </c>
      <c r="K360" s="177">
        <f ca="1">IF(K$1&lt;'Data Bank'!$AD779,"",IF(K$1&gt;'Data Bank'!$AT779,"",IF(AND('Data Bank'!$AC779&lt;100,TODAY()&gt;'Data Bank'!$AT779),1,IF('Data Bank'!$AC779=100,3,IF('Data Bank'!$AC779=0,0,2)))))</f>
        <v>0</v>
      </c>
      <c r="L360" s="177">
        <f ca="1">IF(L$1&lt;'Data Bank'!$AD779,"",IF(L$1&gt;'Data Bank'!$AT779,"",IF(AND('Data Bank'!$AC779&lt;100,TODAY()&gt;'Data Bank'!$AT779),1,IF('Data Bank'!$AC779=100,3,IF('Data Bank'!$AC779=0,0,2)))))</f>
        <v>0</v>
      </c>
      <c r="M360" s="177">
        <f ca="1">IF(M$1&lt;'Data Bank'!$AD779,"",IF(M$1&gt;'Data Bank'!$AT779,"",IF(AND('Data Bank'!$AC779&lt;100,TODAY()&gt;'Data Bank'!$AT779),1,IF('Data Bank'!$AC779=100,3,IF('Data Bank'!$AC779=0,0,2)))))</f>
        <v>0</v>
      </c>
      <c r="N360" s="177">
        <f ca="1">IF(N$1&lt;'Data Bank'!$AD779,"",IF(N$1&gt;'Data Bank'!$AT779,"",IF(AND('Data Bank'!$AC779&lt;100,TODAY()&gt;'Data Bank'!$AT779),1,IF('Data Bank'!$AC779=100,3,IF('Data Bank'!$AC779=0,0,2)))))</f>
        <v>0</v>
      </c>
      <c r="O360" s="177">
        <f ca="1">IF(O$1&lt;'Data Bank'!$AD779,"",IF(O$1&gt;'Data Bank'!$AT779,"",IF(AND('Data Bank'!$AC779&lt;100,TODAY()&gt;'Data Bank'!$AT779),1,IF('Data Bank'!$AC779=100,3,IF('Data Bank'!$AC779=0,0,2)))))</f>
        <v>0</v>
      </c>
      <c r="P360" s="177">
        <f ca="1">IF(P$1&lt;'Data Bank'!$AD779,"",IF(P$1&gt;'Data Bank'!$AT779,"",IF(AND('Data Bank'!$AC779&lt;100,TODAY()&gt;'Data Bank'!$AT779),1,IF('Data Bank'!$AC779=100,3,IF('Data Bank'!$AC779=0,0,2)))))</f>
        <v>0</v>
      </c>
      <c r="Q360" s="177">
        <f ca="1">IF(Q$1&lt;'Data Bank'!$AD779,"",IF(Q$1&gt;'Data Bank'!$AT779,"",IF(AND('Data Bank'!$AC779&lt;100,TODAY()&gt;'Data Bank'!$AT779),1,IF('Data Bank'!$AC779=100,3,IF('Data Bank'!$AC779=0,0,2)))))</f>
        <v>0</v>
      </c>
      <c r="R360" s="177">
        <f ca="1">IF(R$1&lt;'Data Bank'!$AD779,"",IF(R$1&gt;'Data Bank'!$AT779,"",IF(AND('Data Bank'!$AC779&lt;100,TODAY()&gt;'Data Bank'!$AT779),1,IF('Data Bank'!$AC779=100,3,IF('Data Bank'!$AC779=0,0,2)))))</f>
        <v>0</v>
      </c>
    </row>
    <row r="361" spans="1:18">
      <c r="A361" s="115" t="str">
        <f>'Data Bank'!E780</f>
        <v>Main CO ODF Rack</v>
      </c>
      <c r="B361" s="178">
        <f ca="1">IF(B$1&lt;'Data Bank'!$AD780,"",IF(B$1&gt;'Data Bank'!$AT780,"",IF(AND('Data Bank'!$AC780&lt;100,TODAY()&gt;'Data Bank'!$AT780),1,IF('Data Bank'!$AC780=100,3,IF('Data Bank'!$AC780=0,0,2)))))</f>
        <v>0</v>
      </c>
      <c r="C361" s="178">
        <f ca="1">IF(C$1&lt;'Data Bank'!$AD780,"",IF(C$1&gt;'Data Bank'!$AT780,"",IF(AND('Data Bank'!$AC780&lt;100,TODAY()&gt;'Data Bank'!$AT780),1,IF('Data Bank'!$AC780=100,3,IF('Data Bank'!$AC780=0,0,2)))))</f>
        <v>0</v>
      </c>
      <c r="D361" s="178">
        <f ca="1">IF(D$1&lt;'Data Bank'!$AD780,"",IF(D$1&gt;'Data Bank'!$AT780,"",IF(AND('Data Bank'!$AC780&lt;100,TODAY()&gt;'Data Bank'!$AT780),1,IF('Data Bank'!$AC780=100,3,IF('Data Bank'!$AC780=0,0,2)))))</f>
        <v>0</v>
      </c>
      <c r="E361" s="178">
        <f ca="1">IF(E$1&lt;'Data Bank'!$AD780,"",IF(E$1&gt;'Data Bank'!$AT780,"",IF(AND('Data Bank'!$AC780&lt;100,TODAY()&gt;'Data Bank'!$AT780),1,IF('Data Bank'!$AC780=100,3,IF('Data Bank'!$AC780=0,0,2)))))</f>
        <v>0</v>
      </c>
      <c r="F361" s="178">
        <f ca="1">IF(F$1&lt;'Data Bank'!$AD780,"",IF(F$1&gt;'Data Bank'!$AT780,"",IF(AND('Data Bank'!$AC780&lt;100,TODAY()&gt;'Data Bank'!$AT780),1,IF('Data Bank'!$AC780=100,3,IF('Data Bank'!$AC780=0,0,2)))))</f>
        <v>0</v>
      </c>
      <c r="G361" s="178">
        <f ca="1">IF(G$1&lt;'Data Bank'!$AD780,"",IF(G$1&gt;'Data Bank'!$AT780,"",IF(AND('Data Bank'!$AC780&lt;100,TODAY()&gt;'Data Bank'!$AT780),1,IF('Data Bank'!$AC780=100,3,IF('Data Bank'!$AC780=0,0,2)))))</f>
        <v>0</v>
      </c>
      <c r="H361" s="178">
        <f ca="1">IF(H$1&lt;'Data Bank'!$AD780,"",IF(H$1&gt;'Data Bank'!$AT780,"",IF(AND('Data Bank'!$AC780&lt;100,TODAY()&gt;'Data Bank'!$AT780),1,IF('Data Bank'!$AC780=100,3,IF('Data Bank'!$AC780=0,0,2)))))</f>
        <v>0</v>
      </c>
      <c r="I361" s="178">
        <f ca="1">IF(I$1&lt;'Data Bank'!$AD780,"",IF(I$1&gt;'Data Bank'!$AT780,"",IF(AND('Data Bank'!$AC780&lt;100,TODAY()&gt;'Data Bank'!$AT780),1,IF('Data Bank'!$AC780=100,3,IF('Data Bank'!$AC780=0,0,2)))))</f>
        <v>0</v>
      </c>
      <c r="J361" s="177">
        <f ca="1">IF(J$1&lt;'Data Bank'!$AD780,"",IF(J$1&gt;'Data Bank'!$AT780,"",IF(AND('Data Bank'!$AC780&lt;100,TODAY()&gt;'Data Bank'!$AT780),1,IF('Data Bank'!$AC780=100,3,IF('Data Bank'!$AC780=0,0,2)))))</f>
        <v>0</v>
      </c>
      <c r="K361" s="177">
        <f ca="1">IF(K$1&lt;'Data Bank'!$AD780,"",IF(K$1&gt;'Data Bank'!$AT780,"",IF(AND('Data Bank'!$AC780&lt;100,TODAY()&gt;'Data Bank'!$AT780),1,IF('Data Bank'!$AC780=100,3,IF('Data Bank'!$AC780=0,0,2)))))</f>
        <v>0</v>
      </c>
      <c r="L361" s="177">
        <f ca="1">IF(L$1&lt;'Data Bank'!$AD780,"",IF(L$1&gt;'Data Bank'!$AT780,"",IF(AND('Data Bank'!$AC780&lt;100,TODAY()&gt;'Data Bank'!$AT780),1,IF('Data Bank'!$AC780=100,3,IF('Data Bank'!$AC780=0,0,2)))))</f>
        <v>0</v>
      </c>
      <c r="M361" s="177">
        <f ca="1">IF(M$1&lt;'Data Bank'!$AD780,"",IF(M$1&gt;'Data Bank'!$AT780,"",IF(AND('Data Bank'!$AC780&lt;100,TODAY()&gt;'Data Bank'!$AT780),1,IF('Data Bank'!$AC780=100,3,IF('Data Bank'!$AC780=0,0,2)))))</f>
        <v>0</v>
      </c>
      <c r="N361" s="177">
        <f ca="1">IF(N$1&lt;'Data Bank'!$AD780,"",IF(N$1&gt;'Data Bank'!$AT780,"",IF(AND('Data Bank'!$AC780&lt;100,TODAY()&gt;'Data Bank'!$AT780),1,IF('Data Bank'!$AC780=100,3,IF('Data Bank'!$AC780=0,0,2)))))</f>
        <v>0</v>
      </c>
      <c r="O361" s="177">
        <f ca="1">IF(O$1&lt;'Data Bank'!$AD780,"",IF(O$1&gt;'Data Bank'!$AT780,"",IF(AND('Data Bank'!$AC780&lt;100,TODAY()&gt;'Data Bank'!$AT780),1,IF('Data Bank'!$AC780=100,3,IF('Data Bank'!$AC780=0,0,2)))))</f>
        <v>0</v>
      </c>
      <c r="P361" s="177">
        <f ca="1">IF(P$1&lt;'Data Bank'!$AD780,"",IF(P$1&gt;'Data Bank'!$AT780,"",IF(AND('Data Bank'!$AC780&lt;100,TODAY()&gt;'Data Bank'!$AT780),1,IF('Data Bank'!$AC780=100,3,IF('Data Bank'!$AC780=0,0,2)))))</f>
        <v>0</v>
      </c>
      <c r="Q361" s="177">
        <f ca="1">IF(Q$1&lt;'Data Bank'!$AD780,"",IF(Q$1&gt;'Data Bank'!$AT780,"",IF(AND('Data Bank'!$AC780&lt;100,TODAY()&gt;'Data Bank'!$AT780),1,IF('Data Bank'!$AC780=100,3,IF('Data Bank'!$AC780=0,0,2)))))</f>
        <v>0</v>
      </c>
      <c r="R361" s="177">
        <f ca="1">IF(R$1&lt;'Data Bank'!$AD780,"",IF(R$1&gt;'Data Bank'!$AT780,"",IF(AND('Data Bank'!$AC780&lt;100,TODAY()&gt;'Data Bank'!$AT780),1,IF('Data Bank'!$AC780=100,3,IF('Data Bank'!$AC780=0,0,2)))))</f>
        <v>0</v>
      </c>
    </row>
    <row r="362" spans="1:18">
      <c r="A362" s="115" t="str">
        <f>'Data Bank'!E781</f>
        <v>Main CO ODF Rack</v>
      </c>
      <c r="B362" s="178">
        <f ca="1">IF(B$1&lt;'Data Bank'!$AD781,"",IF(B$1&gt;'Data Bank'!$AT781,"",IF(AND('Data Bank'!$AC781&lt;100,TODAY()&gt;'Data Bank'!$AT781),1,IF('Data Bank'!$AC781=100,3,IF('Data Bank'!$AC781=0,0,2)))))</f>
        <v>0</v>
      </c>
      <c r="C362" s="178">
        <f ca="1">IF(C$1&lt;'Data Bank'!$AD781,"",IF(C$1&gt;'Data Bank'!$AT781,"",IF(AND('Data Bank'!$AC781&lt;100,TODAY()&gt;'Data Bank'!$AT781),1,IF('Data Bank'!$AC781=100,3,IF('Data Bank'!$AC781=0,0,2)))))</f>
        <v>0</v>
      </c>
      <c r="D362" s="178">
        <f ca="1">IF(D$1&lt;'Data Bank'!$AD781,"",IF(D$1&gt;'Data Bank'!$AT781,"",IF(AND('Data Bank'!$AC781&lt;100,TODAY()&gt;'Data Bank'!$AT781),1,IF('Data Bank'!$AC781=100,3,IF('Data Bank'!$AC781=0,0,2)))))</f>
        <v>0</v>
      </c>
      <c r="E362" s="178">
        <f ca="1">IF(E$1&lt;'Data Bank'!$AD781,"",IF(E$1&gt;'Data Bank'!$AT781,"",IF(AND('Data Bank'!$AC781&lt;100,TODAY()&gt;'Data Bank'!$AT781),1,IF('Data Bank'!$AC781=100,3,IF('Data Bank'!$AC781=0,0,2)))))</f>
        <v>0</v>
      </c>
      <c r="F362" s="178">
        <f ca="1">IF(F$1&lt;'Data Bank'!$AD781,"",IF(F$1&gt;'Data Bank'!$AT781,"",IF(AND('Data Bank'!$AC781&lt;100,TODAY()&gt;'Data Bank'!$AT781),1,IF('Data Bank'!$AC781=100,3,IF('Data Bank'!$AC781=0,0,2)))))</f>
        <v>0</v>
      </c>
      <c r="G362" s="178">
        <f ca="1">IF(G$1&lt;'Data Bank'!$AD781,"",IF(G$1&gt;'Data Bank'!$AT781,"",IF(AND('Data Bank'!$AC781&lt;100,TODAY()&gt;'Data Bank'!$AT781),1,IF('Data Bank'!$AC781=100,3,IF('Data Bank'!$AC781=0,0,2)))))</f>
        <v>0</v>
      </c>
      <c r="H362" s="178">
        <f ca="1">IF(H$1&lt;'Data Bank'!$AD781,"",IF(H$1&gt;'Data Bank'!$AT781,"",IF(AND('Data Bank'!$AC781&lt;100,TODAY()&gt;'Data Bank'!$AT781),1,IF('Data Bank'!$AC781=100,3,IF('Data Bank'!$AC781=0,0,2)))))</f>
        <v>0</v>
      </c>
      <c r="I362" s="178">
        <f ca="1">IF(I$1&lt;'Data Bank'!$AD781,"",IF(I$1&gt;'Data Bank'!$AT781,"",IF(AND('Data Bank'!$AC781&lt;100,TODAY()&gt;'Data Bank'!$AT781),1,IF('Data Bank'!$AC781=100,3,IF('Data Bank'!$AC781=0,0,2)))))</f>
        <v>0</v>
      </c>
      <c r="J362" s="177">
        <f ca="1">IF(J$1&lt;'Data Bank'!$AD781,"",IF(J$1&gt;'Data Bank'!$AT781,"",IF(AND('Data Bank'!$AC781&lt;100,TODAY()&gt;'Data Bank'!$AT781),1,IF('Data Bank'!$AC781=100,3,IF('Data Bank'!$AC781=0,0,2)))))</f>
        <v>0</v>
      </c>
      <c r="K362" s="177">
        <f ca="1">IF(K$1&lt;'Data Bank'!$AD781,"",IF(K$1&gt;'Data Bank'!$AT781,"",IF(AND('Data Bank'!$AC781&lt;100,TODAY()&gt;'Data Bank'!$AT781),1,IF('Data Bank'!$AC781=100,3,IF('Data Bank'!$AC781=0,0,2)))))</f>
        <v>0</v>
      </c>
      <c r="L362" s="177">
        <f ca="1">IF(L$1&lt;'Data Bank'!$AD781,"",IF(L$1&gt;'Data Bank'!$AT781,"",IF(AND('Data Bank'!$AC781&lt;100,TODAY()&gt;'Data Bank'!$AT781),1,IF('Data Bank'!$AC781=100,3,IF('Data Bank'!$AC781=0,0,2)))))</f>
        <v>0</v>
      </c>
      <c r="M362" s="177">
        <f ca="1">IF(M$1&lt;'Data Bank'!$AD781,"",IF(M$1&gt;'Data Bank'!$AT781,"",IF(AND('Data Bank'!$AC781&lt;100,TODAY()&gt;'Data Bank'!$AT781),1,IF('Data Bank'!$AC781=100,3,IF('Data Bank'!$AC781=0,0,2)))))</f>
        <v>0</v>
      </c>
      <c r="N362" s="177">
        <f ca="1">IF(N$1&lt;'Data Bank'!$AD781,"",IF(N$1&gt;'Data Bank'!$AT781,"",IF(AND('Data Bank'!$AC781&lt;100,TODAY()&gt;'Data Bank'!$AT781),1,IF('Data Bank'!$AC781=100,3,IF('Data Bank'!$AC781=0,0,2)))))</f>
        <v>0</v>
      </c>
      <c r="O362" s="177">
        <f ca="1">IF(O$1&lt;'Data Bank'!$AD781,"",IF(O$1&gt;'Data Bank'!$AT781,"",IF(AND('Data Bank'!$AC781&lt;100,TODAY()&gt;'Data Bank'!$AT781),1,IF('Data Bank'!$AC781=100,3,IF('Data Bank'!$AC781=0,0,2)))))</f>
        <v>0</v>
      </c>
      <c r="P362" s="177">
        <f ca="1">IF(P$1&lt;'Data Bank'!$AD781,"",IF(P$1&gt;'Data Bank'!$AT781,"",IF(AND('Data Bank'!$AC781&lt;100,TODAY()&gt;'Data Bank'!$AT781),1,IF('Data Bank'!$AC781=100,3,IF('Data Bank'!$AC781=0,0,2)))))</f>
        <v>0</v>
      </c>
      <c r="Q362" s="177">
        <f ca="1">IF(Q$1&lt;'Data Bank'!$AD781,"",IF(Q$1&gt;'Data Bank'!$AT781,"",IF(AND('Data Bank'!$AC781&lt;100,TODAY()&gt;'Data Bank'!$AT781),1,IF('Data Bank'!$AC781=100,3,IF('Data Bank'!$AC781=0,0,2)))))</f>
        <v>0</v>
      </c>
      <c r="R362" s="177">
        <f ca="1">IF(R$1&lt;'Data Bank'!$AD781,"",IF(R$1&gt;'Data Bank'!$AT781,"",IF(AND('Data Bank'!$AC781&lt;100,TODAY()&gt;'Data Bank'!$AT781),1,IF('Data Bank'!$AC781=100,3,IF('Data Bank'!$AC781=0,0,2)))))</f>
        <v>0</v>
      </c>
    </row>
    <row r="363" spans="1:18">
      <c r="A363" s="115" t="str">
        <f>'Data Bank'!E783</f>
        <v>Main CO ODF Rack</v>
      </c>
      <c r="B363" s="178">
        <f ca="1">IF(B$1&lt;'Data Bank'!$AD783,"",IF(B$1&gt;'Data Bank'!$AT783,"",IF(AND('Data Bank'!$AC783&lt;100,TODAY()&gt;'Data Bank'!$AT783),1,IF('Data Bank'!$AC783=100,3,IF('Data Bank'!$AC783=0,0,2)))))</f>
        <v>0</v>
      </c>
      <c r="C363" s="178">
        <f ca="1">IF(C$1&lt;'Data Bank'!$AD783,"",IF(C$1&gt;'Data Bank'!$AT783,"",IF(AND('Data Bank'!$AC783&lt;100,TODAY()&gt;'Data Bank'!$AT783),1,IF('Data Bank'!$AC783=100,3,IF('Data Bank'!$AC783=0,0,2)))))</f>
        <v>0</v>
      </c>
      <c r="D363" s="178">
        <f ca="1">IF(D$1&lt;'Data Bank'!$AD783,"",IF(D$1&gt;'Data Bank'!$AT783,"",IF(AND('Data Bank'!$AC783&lt;100,TODAY()&gt;'Data Bank'!$AT783),1,IF('Data Bank'!$AC783=100,3,IF('Data Bank'!$AC783=0,0,2)))))</f>
        <v>0</v>
      </c>
      <c r="E363" s="178">
        <f ca="1">IF(E$1&lt;'Data Bank'!$AD783,"",IF(E$1&gt;'Data Bank'!$AT783,"",IF(AND('Data Bank'!$AC783&lt;100,TODAY()&gt;'Data Bank'!$AT783),1,IF('Data Bank'!$AC783=100,3,IF('Data Bank'!$AC783=0,0,2)))))</f>
        <v>0</v>
      </c>
      <c r="F363" s="178">
        <f ca="1">IF(F$1&lt;'Data Bank'!$AD783,"",IF(F$1&gt;'Data Bank'!$AT783,"",IF(AND('Data Bank'!$AC783&lt;100,TODAY()&gt;'Data Bank'!$AT783),1,IF('Data Bank'!$AC783=100,3,IF('Data Bank'!$AC783=0,0,2)))))</f>
        <v>0</v>
      </c>
      <c r="G363" s="178">
        <f ca="1">IF(G$1&lt;'Data Bank'!$AD783,"",IF(G$1&gt;'Data Bank'!$AT783,"",IF(AND('Data Bank'!$AC783&lt;100,TODAY()&gt;'Data Bank'!$AT783),1,IF('Data Bank'!$AC783=100,3,IF('Data Bank'!$AC783=0,0,2)))))</f>
        <v>0</v>
      </c>
      <c r="H363" s="178">
        <f ca="1">IF(H$1&lt;'Data Bank'!$AD783,"",IF(H$1&gt;'Data Bank'!$AT783,"",IF(AND('Data Bank'!$AC783&lt;100,TODAY()&gt;'Data Bank'!$AT783),1,IF('Data Bank'!$AC783=100,3,IF('Data Bank'!$AC783=0,0,2)))))</f>
        <v>0</v>
      </c>
      <c r="I363" s="178">
        <f ca="1">IF(I$1&lt;'Data Bank'!$AD783,"",IF(I$1&gt;'Data Bank'!$AT783,"",IF(AND('Data Bank'!$AC783&lt;100,TODAY()&gt;'Data Bank'!$AT783),1,IF('Data Bank'!$AC783=100,3,IF('Data Bank'!$AC783=0,0,2)))))</f>
        <v>0</v>
      </c>
      <c r="J363" s="177">
        <f ca="1">IF(J$1&lt;'Data Bank'!$AD783,"",IF(J$1&gt;'Data Bank'!$AT783,"",IF(AND('Data Bank'!$AC783&lt;100,TODAY()&gt;'Data Bank'!$AT783),1,IF('Data Bank'!$AC783=100,3,IF('Data Bank'!$AC783=0,0,2)))))</f>
        <v>0</v>
      </c>
      <c r="K363" s="177">
        <f ca="1">IF(K$1&lt;'Data Bank'!$AD783,"",IF(K$1&gt;'Data Bank'!$AT783,"",IF(AND('Data Bank'!$AC783&lt;100,TODAY()&gt;'Data Bank'!$AT783),1,IF('Data Bank'!$AC783=100,3,IF('Data Bank'!$AC783=0,0,2)))))</f>
        <v>0</v>
      </c>
      <c r="L363" s="177">
        <f ca="1">IF(L$1&lt;'Data Bank'!$AD783,"",IF(L$1&gt;'Data Bank'!$AT783,"",IF(AND('Data Bank'!$AC783&lt;100,TODAY()&gt;'Data Bank'!$AT783),1,IF('Data Bank'!$AC783=100,3,IF('Data Bank'!$AC783=0,0,2)))))</f>
        <v>0</v>
      </c>
      <c r="M363" s="177">
        <f ca="1">IF(M$1&lt;'Data Bank'!$AD783,"",IF(M$1&gt;'Data Bank'!$AT783,"",IF(AND('Data Bank'!$AC783&lt;100,TODAY()&gt;'Data Bank'!$AT783),1,IF('Data Bank'!$AC783=100,3,IF('Data Bank'!$AC783=0,0,2)))))</f>
        <v>0</v>
      </c>
      <c r="N363" s="177">
        <f ca="1">IF(N$1&lt;'Data Bank'!$AD783,"",IF(N$1&gt;'Data Bank'!$AT783,"",IF(AND('Data Bank'!$AC783&lt;100,TODAY()&gt;'Data Bank'!$AT783),1,IF('Data Bank'!$AC783=100,3,IF('Data Bank'!$AC783=0,0,2)))))</f>
        <v>0</v>
      </c>
      <c r="O363" s="177">
        <f ca="1">IF(O$1&lt;'Data Bank'!$AD783,"",IF(O$1&gt;'Data Bank'!$AT783,"",IF(AND('Data Bank'!$AC783&lt;100,TODAY()&gt;'Data Bank'!$AT783),1,IF('Data Bank'!$AC783=100,3,IF('Data Bank'!$AC783=0,0,2)))))</f>
        <v>0</v>
      </c>
      <c r="P363" s="177">
        <f ca="1">IF(P$1&lt;'Data Bank'!$AD783,"",IF(P$1&gt;'Data Bank'!$AT783,"",IF(AND('Data Bank'!$AC783&lt;100,TODAY()&gt;'Data Bank'!$AT783),1,IF('Data Bank'!$AC783=100,3,IF('Data Bank'!$AC783=0,0,2)))))</f>
        <v>0</v>
      </c>
      <c r="Q363" s="177">
        <f ca="1">IF(Q$1&lt;'Data Bank'!$AD783,"",IF(Q$1&gt;'Data Bank'!$AT783,"",IF(AND('Data Bank'!$AC783&lt;100,TODAY()&gt;'Data Bank'!$AT783),1,IF('Data Bank'!$AC783=100,3,IF('Data Bank'!$AC783=0,0,2)))))</f>
        <v>0</v>
      </c>
      <c r="R363" s="177">
        <f ca="1">IF(R$1&lt;'Data Bank'!$AD783,"",IF(R$1&gt;'Data Bank'!$AT783,"",IF(AND('Data Bank'!$AC783&lt;100,TODAY()&gt;'Data Bank'!$AT783),1,IF('Data Bank'!$AC783=100,3,IF('Data Bank'!$AC783=0,0,2)))))</f>
        <v>0</v>
      </c>
    </row>
    <row r="364" spans="1:18">
      <c r="A364" s="115" t="str">
        <f>'Data Bank'!E784</f>
        <v>Main CO ODF Rack</v>
      </c>
      <c r="B364" s="178">
        <f ca="1">IF(B$1&lt;'Data Bank'!$AD784,"",IF(B$1&gt;'Data Bank'!$AT784,"",IF(AND('Data Bank'!$AC784&lt;100,TODAY()&gt;'Data Bank'!$AT784),1,IF('Data Bank'!$AC784=100,3,IF('Data Bank'!$AC784=0,0,2)))))</f>
        <v>0</v>
      </c>
      <c r="C364" s="178">
        <f ca="1">IF(C$1&lt;'Data Bank'!$AD784,"",IF(C$1&gt;'Data Bank'!$AT784,"",IF(AND('Data Bank'!$AC784&lt;100,TODAY()&gt;'Data Bank'!$AT784),1,IF('Data Bank'!$AC784=100,3,IF('Data Bank'!$AC784=0,0,2)))))</f>
        <v>0</v>
      </c>
      <c r="D364" s="178">
        <f ca="1">IF(D$1&lt;'Data Bank'!$AD784,"",IF(D$1&gt;'Data Bank'!$AT784,"",IF(AND('Data Bank'!$AC784&lt;100,TODAY()&gt;'Data Bank'!$AT784),1,IF('Data Bank'!$AC784=100,3,IF('Data Bank'!$AC784=0,0,2)))))</f>
        <v>0</v>
      </c>
      <c r="E364" s="178">
        <f ca="1">IF(E$1&lt;'Data Bank'!$AD784,"",IF(E$1&gt;'Data Bank'!$AT784,"",IF(AND('Data Bank'!$AC784&lt;100,TODAY()&gt;'Data Bank'!$AT784),1,IF('Data Bank'!$AC784=100,3,IF('Data Bank'!$AC784=0,0,2)))))</f>
        <v>0</v>
      </c>
      <c r="F364" s="178">
        <f ca="1">IF(F$1&lt;'Data Bank'!$AD784,"",IF(F$1&gt;'Data Bank'!$AT784,"",IF(AND('Data Bank'!$AC784&lt;100,TODAY()&gt;'Data Bank'!$AT784),1,IF('Data Bank'!$AC784=100,3,IF('Data Bank'!$AC784=0,0,2)))))</f>
        <v>0</v>
      </c>
      <c r="G364" s="178">
        <f ca="1">IF(G$1&lt;'Data Bank'!$AD784,"",IF(G$1&gt;'Data Bank'!$AT784,"",IF(AND('Data Bank'!$AC784&lt;100,TODAY()&gt;'Data Bank'!$AT784),1,IF('Data Bank'!$AC784=100,3,IF('Data Bank'!$AC784=0,0,2)))))</f>
        <v>0</v>
      </c>
      <c r="H364" s="178">
        <f ca="1">IF(H$1&lt;'Data Bank'!$AD784,"",IF(H$1&gt;'Data Bank'!$AT784,"",IF(AND('Data Bank'!$AC784&lt;100,TODAY()&gt;'Data Bank'!$AT784),1,IF('Data Bank'!$AC784=100,3,IF('Data Bank'!$AC784=0,0,2)))))</f>
        <v>0</v>
      </c>
      <c r="I364" s="178">
        <f ca="1">IF(I$1&lt;'Data Bank'!$AD784,"",IF(I$1&gt;'Data Bank'!$AT784,"",IF(AND('Data Bank'!$AC784&lt;100,TODAY()&gt;'Data Bank'!$AT784),1,IF('Data Bank'!$AC784=100,3,IF('Data Bank'!$AC784=0,0,2)))))</f>
        <v>0</v>
      </c>
      <c r="J364" s="177">
        <f ca="1">IF(J$1&lt;'Data Bank'!$AD784,"",IF(J$1&gt;'Data Bank'!$AT784,"",IF(AND('Data Bank'!$AC784&lt;100,TODAY()&gt;'Data Bank'!$AT784),1,IF('Data Bank'!$AC784=100,3,IF('Data Bank'!$AC784=0,0,2)))))</f>
        <v>0</v>
      </c>
      <c r="K364" s="177">
        <f ca="1">IF(K$1&lt;'Data Bank'!$AD784,"",IF(K$1&gt;'Data Bank'!$AT784,"",IF(AND('Data Bank'!$AC784&lt;100,TODAY()&gt;'Data Bank'!$AT784),1,IF('Data Bank'!$AC784=100,3,IF('Data Bank'!$AC784=0,0,2)))))</f>
        <v>0</v>
      </c>
      <c r="L364" s="177">
        <f ca="1">IF(L$1&lt;'Data Bank'!$AD784,"",IF(L$1&gt;'Data Bank'!$AT784,"",IF(AND('Data Bank'!$AC784&lt;100,TODAY()&gt;'Data Bank'!$AT784),1,IF('Data Bank'!$AC784=100,3,IF('Data Bank'!$AC784=0,0,2)))))</f>
        <v>0</v>
      </c>
      <c r="M364" s="177">
        <f ca="1">IF(M$1&lt;'Data Bank'!$AD784,"",IF(M$1&gt;'Data Bank'!$AT784,"",IF(AND('Data Bank'!$AC784&lt;100,TODAY()&gt;'Data Bank'!$AT784),1,IF('Data Bank'!$AC784=100,3,IF('Data Bank'!$AC784=0,0,2)))))</f>
        <v>0</v>
      </c>
      <c r="N364" s="177">
        <f ca="1">IF(N$1&lt;'Data Bank'!$AD784,"",IF(N$1&gt;'Data Bank'!$AT784,"",IF(AND('Data Bank'!$AC784&lt;100,TODAY()&gt;'Data Bank'!$AT784),1,IF('Data Bank'!$AC784=100,3,IF('Data Bank'!$AC784=0,0,2)))))</f>
        <v>0</v>
      </c>
      <c r="O364" s="177">
        <f ca="1">IF(O$1&lt;'Data Bank'!$AD784,"",IF(O$1&gt;'Data Bank'!$AT784,"",IF(AND('Data Bank'!$AC784&lt;100,TODAY()&gt;'Data Bank'!$AT784),1,IF('Data Bank'!$AC784=100,3,IF('Data Bank'!$AC784=0,0,2)))))</f>
        <v>0</v>
      </c>
      <c r="P364" s="177">
        <f ca="1">IF(P$1&lt;'Data Bank'!$AD784,"",IF(P$1&gt;'Data Bank'!$AT784,"",IF(AND('Data Bank'!$AC784&lt;100,TODAY()&gt;'Data Bank'!$AT784),1,IF('Data Bank'!$AC784=100,3,IF('Data Bank'!$AC784=0,0,2)))))</f>
        <v>0</v>
      </c>
      <c r="Q364" s="177">
        <f ca="1">IF(Q$1&lt;'Data Bank'!$AD784,"",IF(Q$1&gt;'Data Bank'!$AT784,"",IF(AND('Data Bank'!$AC784&lt;100,TODAY()&gt;'Data Bank'!$AT784),1,IF('Data Bank'!$AC784=100,3,IF('Data Bank'!$AC784=0,0,2)))))</f>
        <v>0</v>
      </c>
      <c r="R364" s="177">
        <f ca="1">IF(R$1&lt;'Data Bank'!$AD784,"",IF(R$1&gt;'Data Bank'!$AT784,"",IF(AND('Data Bank'!$AC784&lt;100,TODAY()&gt;'Data Bank'!$AT784),1,IF('Data Bank'!$AC784=100,3,IF('Data Bank'!$AC784=0,0,2)))))</f>
        <v>0</v>
      </c>
    </row>
    <row r="365" spans="1:18">
      <c r="A365" s="115" t="str">
        <f>'Data Bank'!E785</f>
        <v>Main CO ODF Rack</v>
      </c>
      <c r="B365" s="178">
        <f ca="1">IF(B$1&lt;'Data Bank'!$AD785,"",IF(B$1&gt;'Data Bank'!$AT785,"",IF(AND('Data Bank'!$AC785&lt;100,TODAY()&gt;'Data Bank'!$AT785),1,IF('Data Bank'!$AC785=100,3,IF('Data Bank'!$AC785=0,0,2)))))</f>
        <v>0</v>
      </c>
      <c r="C365" s="178">
        <f ca="1">IF(C$1&lt;'Data Bank'!$AD785,"",IF(C$1&gt;'Data Bank'!$AT785,"",IF(AND('Data Bank'!$AC785&lt;100,TODAY()&gt;'Data Bank'!$AT785),1,IF('Data Bank'!$AC785=100,3,IF('Data Bank'!$AC785=0,0,2)))))</f>
        <v>0</v>
      </c>
      <c r="D365" s="178">
        <f ca="1">IF(D$1&lt;'Data Bank'!$AD785,"",IF(D$1&gt;'Data Bank'!$AT785,"",IF(AND('Data Bank'!$AC785&lt;100,TODAY()&gt;'Data Bank'!$AT785),1,IF('Data Bank'!$AC785=100,3,IF('Data Bank'!$AC785=0,0,2)))))</f>
        <v>0</v>
      </c>
      <c r="E365" s="178">
        <f ca="1">IF(E$1&lt;'Data Bank'!$AD785,"",IF(E$1&gt;'Data Bank'!$AT785,"",IF(AND('Data Bank'!$AC785&lt;100,TODAY()&gt;'Data Bank'!$AT785),1,IF('Data Bank'!$AC785=100,3,IF('Data Bank'!$AC785=0,0,2)))))</f>
        <v>0</v>
      </c>
      <c r="F365" s="178">
        <f ca="1">IF(F$1&lt;'Data Bank'!$AD785,"",IF(F$1&gt;'Data Bank'!$AT785,"",IF(AND('Data Bank'!$AC785&lt;100,TODAY()&gt;'Data Bank'!$AT785),1,IF('Data Bank'!$AC785=100,3,IF('Data Bank'!$AC785=0,0,2)))))</f>
        <v>0</v>
      </c>
      <c r="G365" s="178">
        <f ca="1">IF(G$1&lt;'Data Bank'!$AD785,"",IF(G$1&gt;'Data Bank'!$AT785,"",IF(AND('Data Bank'!$AC785&lt;100,TODAY()&gt;'Data Bank'!$AT785),1,IF('Data Bank'!$AC785=100,3,IF('Data Bank'!$AC785=0,0,2)))))</f>
        <v>0</v>
      </c>
      <c r="H365" s="178">
        <f ca="1">IF(H$1&lt;'Data Bank'!$AD785,"",IF(H$1&gt;'Data Bank'!$AT785,"",IF(AND('Data Bank'!$AC785&lt;100,TODAY()&gt;'Data Bank'!$AT785),1,IF('Data Bank'!$AC785=100,3,IF('Data Bank'!$AC785=0,0,2)))))</f>
        <v>0</v>
      </c>
      <c r="I365" s="178">
        <f ca="1">IF(I$1&lt;'Data Bank'!$AD785,"",IF(I$1&gt;'Data Bank'!$AT785,"",IF(AND('Data Bank'!$AC785&lt;100,TODAY()&gt;'Data Bank'!$AT785),1,IF('Data Bank'!$AC785=100,3,IF('Data Bank'!$AC785=0,0,2)))))</f>
        <v>0</v>
      </c>
      <c r="J365" s="177">
        <f ca="1">IF(J$1&lt;'Data Bank'!$AD785,"",IF(J$1&gt;'Data Bank'!$AT785,"",IF(AND('Data Bank'!$AC785&lt;100,TODAY()&gt;'Data Bank'!$AT785),1,IF('Data Bank'!$AC785=100,3,IF('Data Bank'!$AC785=0,0,2)))))</f>
        <v>0</v>
      </c>
      <c r="K365" s="177">
        <f ca="1">IF(K$1&lt;'Data Bank'!$AD785,"",IF(K$1&gt;'Data Bank'!$AT785,"",IF(AND('Data Bank'!$AC785&lt;100,TODAY()&gt;'Data Bank'!$AT785),1,IF('Data Bank'!$AC785=100,3,IF('Data Bank'!$AC785=0,0,2)))))</f>
        <v>0</v>
      </c>
      <c r="L365" s="177">
        <f ca="1">IF(L$1&lt;'Data Bank'!$AD785,"",IF(L$1&gt;'Data Bank'!$AT785,"",IF(AND('Data Bank'!$AC785&lt;100,TODAY()&gt;'Data Bank'!$AT785),1,IF('Data Bank'!$AC785=100,3,IF('Data Bank'!$AC785=0,0,2)))))</f>
        <v>0</v>
      </c>
      <c r="M365" s="177">
        <f ca="1">IF(M$1&lt;'Data Bank'!$AD785,"",IF(M$1&gt;'Data Bank'!$AT785,"",IF(AND('Data Bank'!$AC785&lt;100,TODAY()&gt;'Data Bank'!$AT785),1,IF('Data Bank'!$AC785=100,3,IF('Data Bank'!$AC785=0,0,2)))))</f>
        <v>0</v>
      </c>
      <c r="N365" s="177">
        <f ca="1">IF(N$1&lt;'Data Bank'!$AD785,"",IF(N$1&gt;'Data Bank'!$AT785,"",IF(AND('Data Bank'!$AC785&lt;100,TODAY()&gt;'Data Bank'!$AT785),1,IF('Data Bank'!$AC785=100,3,IF('Data Bank'!$AC785=0,0,2)))))</f>
        <v>0</v>
      </c>
      <c r="O365" s="177">
        <f ca="1">IF(O$1&lt;'Data Bank'!$AD785,"",IF(O$1&gt;'Data Bank'!$AT785,"",IF(AND('Data Bank'!$AC785&lt;100,TODAY()&gt;'Data Bank'!$AT785),1,IF('Data Bank'!$AC785=100,3,IF('Data Bank'!$AC785=0,0,2)))))</f>
        <v>0</v>
      </c>
      <c r="P365" s="177">
        <f ca="1">IF(P$1&lt;'Data Bank'!$AD785,"",IF(P$1&gt;'Data Bank'!$AT785,"",IF(AND('Data Bank'!$AC785&lt;100,TODAY()&gt;'Data Bank'!$AT785),1,IF('Data Bank'!$AC785=100,3,IF('Data Bank'!$AC785=0,0,2)))))</f>
        <v>0</v>
      </c>
      <c r="Q365" s="177">
        <f ca="1">IF(Q$1&lt;'Data Bank'!$AD785,"",IF(Q$1&gt;'Data Bank'!$AT785,"",IF(AND('Data Bank'!$AC785&lt;100,TODAY()&gt;'Data Bank'!$AT785),1,IF('Data Bank'!$AC785=100,3,IF('Data Bank'!$AC785=0,0,2)))))</f>
        <v>0</v>
      </c>
      <c r="R365" s="177">
        <f ca="1">IF(R$1&lt;'Data Bank'!$AD785,"",IF(R$1&gt;'Data Bank'!$AT785,"",IF(AND('Data Bank'!$AC785&lt;100,TODAY()&gt;'Data Bank'!$AT785),1,IF('Data Bank'!$AC785=100,3,IF('Data Bank'!$AC785=0,0,2)))))</f>
        <v>0</v>
      </c>
    </row>
    <row r="366" spans="1:18">
      <c r="A366" s="115" t="str">
        <f>'Data Bank'!E786</f>
        <v>Main CO ODF Rack</v>
      </c>
      <c r="B366" s="178">
        <f ca="1">IF(B$1&lt;'Data Bank'!$AD786,"",IF(B$1&gt;'Data Bank'!$AT786,"",IF(AND('Data Bank'!$AC786&lt;100,TODAY()&gt;'Data Bank'!$AT786),1,IF('Data Bank'!$AC786=100,3,IF('Data Bank'!$AC786=0,0,2)))))</f>
        <v>0</v>
      </c>
      <c r="C366" s="178">
        <f ca="1">IF(C$1&lt;'Data Bank'!$AD786,"",IF(C$1&gt;'Data Bank'!$AT786,"",IF(AND('Data Bank'!$AC786&lt;100,TODAY()&gt;'Data Bank'!$AT786),1,IF('Data Bank'!$AC786=100,3,IF('Data Bank'!$AC786=0,0,2)))))</f>
        <v>0</v>
      </c>
      <c r="D366" s="178">
        <f ca="1">IF(D$1&lt;'Data Bank'!$AD786,"",IF(D$1&gt;'Data Bank'!$AT786,"",IF(AND('Data Bank'!$AC786&lt;100,TODAY()&gt;'Data Bank'!$AT786),1,IF('Data Bank'!$AC786=100,3,IF('Data Bank'!$AC786=0,0,2)))))</f>
        <v>0</v>
      </c>
      <c r="E366" s="178">
        <f ca="1">IF(E$1&lt;'Data Bank'!$AD786,"",IF(E$1&gt;'Data Bank'!$AT786,"",IF(AND('Data Bank'!$AC786&lt;100,TODAY()&gt;'Data Bank'!$AT786),1,IF('Data Bank'!$AC786=100,3,IF('Data Bank'!$AC786=0,0,2)))))</f>
        <v>0</v>
      </c>
      <c r="F366" s="178">
        <f ca="1">IF(F$1&lt;'Data Bank'!$AD786,"",IF(F$1&gt;'Data Bank'!$AT786,"",IF(AND('Data Bank'!$AC786&lt;100,TODAY()&gt;'Data Bank'!$AT786),1,IF('Data Bank'!$AC786=100,3,IF('Data Bank'!$AC786=0,0,2)))))</f>
        <v>0</v>
      </c>
      <c r="G366" s="178">
        <f ca="1">IF(G$1&lt;'Data Bank'!$AD786,"",IF(G$1&gt;'Data Bank'!$AT786,"",IF(AND('Data Bank'!$AC786&lt;100,TODAY()&gt;'Data Bank'!$AT786),1,IF('Data Bank'!$AC786=100,3,IF('Data Bank'!$AC786=0,0,2)))))</f>
        <v>0</v>
      </c>
      <c r="H366" s="178">
        <f ca="1">IF(H$1&lt;'Data Bank'!$AD786,"",IF(H$1&gt;'Data Bank'!$AT786,"",IF(AND('Data Bank'!$AC786&lt;100,TODAY()&gt;'Data Bank'!$AT786),1,IF('Data Bank'!$AC786=100,3,IF('Data Bank'!$AC786=0,0,2)))))</f>
        <v>0</v>
      </c>
      <c r="I366" s="178">
        <f ca="1">IF(I$1&lt;'Data Bank'!$AD786,"",IF(I$1&gt;'Data Bank'!$AT786,"",IF(AND('Data Bank'!$AC786&lt;100,TODAY()&gt;'Data Bank'!$AT786),1,IF('Data Bank'!$AC786=100,3,IF('Data Bank'!$AC786=0,0,2)))))</f>
        <v>0</v>
      </c>
      <c r="J366" s="177">
        <f ca="1">IF(J$1&lt;'Data Bank'!$AD786,"",IF(J$1&gt;'Data Bank'!$AT786,"",IF(AND('Data Bank'!$AC786&lt;100,TODAY()&gt;'Data Bank'!$AT786),1,IF('Data Bank'!$AC786=100,3,IF('Data Bank'!$AC786=0,0,2)))))</f>
        <v>0</v>
      </c>
      <c r="K366" s="177">
        <f ca="1">IF(K$1&lt;'Data Bank'!$AD786,"",IF(K$1&gt;'Data Bank'!$AT786,"",IF(AND('Data Bank'!$AC786&lt;100,TODAY()&gt;'Data Bank'!$AT786),1,IF('Data Bank'!$AC786=100,3,IF('Data Bank'!$AC786=0,0,2)))))</f>
        <v>0</v>
      </c>
      <c r="L366" s="177">
        <f ca="1">IF(L$1&lt;'Data Bank'!$AD786,"",IF(L$1&gt;'Data Bank'!$AT786,"",IF(AND('Data Bank'!$AC786&lt;100,TODAY()&gt;'Data Bank'!$AT786),1,IF('Data Bank'!$AC786=100,3,IF('Data Bank'!$AC786=0,0,2)))))</f>
        <v>0</v>
      </c>
      <c r="M366" s="177">
        <f ca="1">IF(M$1&lt;'Data Bank'!$AD786,"",IF(M$1&gt;'Data Bank'!$AT786,"",IF(AND('Data Bank'!$AC786&lt;100,TODAY()&gt;'Data Bank'!$AT786),1,IF('Data Bank'!$AC786=100,3,IF('Data Bank'!$AC786=0,0,2)))))</f>
        <v>0</v>
      </c>
      <c r="N366" s="177">
        <f ca="1">IF(N$1&lt;'Data Bank'!$AD786,"",IF(N$1&gt;'Data Bank'!$AT786,"",IF(AND('Data Bank'!$AC786&lt;100,TODAY()&gt;'Data Bank'!$AT786),1,IF('Data Bank'!$AC786=100,3,IF('Data Bank'!$AC786=0,0,2)))))</f>
        <v>0</v>
      </c>
      <c r="O366" s="177">
        <f ca="1">IF(O$1&lt;'Data Bank'!$AD786,"",IF(O$1&gt;'Data Bank'!$AT786,"",IF(AND('Data Bank'!$AC786&lt;100,TODAY()&gt;'Data Bank'!$AT786),1,IF('Data Bank'!$AC786=100,3,IF('Data Bank'!$AC786=0,0,2)))))</f>
        <v>0</v>
      </c>
      <c r="P366" s="177">
        <f ca="1">IF(P$1&lt;'Data Bank'!$AD786,"",IF(P$1&gt;'Data Bank'!$AT786,"",IF(AND('Data Bank'!$AC786&lt;100,TODAY()&gt;'Data Bank'!$AT786),1,IF('Data Bank'!$AC786=100,3,IF('Data Bank'!$AC786=0,0,2)))))</f>
        <v>0</v>
      </c>
      <c r="Q366" s="177">
        <f ca="1">IF(Q$1&lt;'Data Bank'!$AD786,"",IF(Q$1&gt;'Data Bank'!$AT786,"",IF(AND('Data Bank'!$AC786&lt;100,TODAY()&gt;'Data Bank'!$AT786),1,IF('Data Bank'!$AC786=100,3,IF('Data Bank'!$AC786=0,0,2)))))</f>
        <v>0</v>
      </c>
      <c r="R366" s="177">
        <f ca="1">IF(R$1&lt;'Data Bank'!$AD786,"",IF(R$1&gt;'Data Bank'!$AT786,"",IF(AND('Data Bank'!$AC786&lt;100,TODAY()&gt;'Data Bank'!$AT786),1,IF('Data Bank'!$AC786=100,3,IF('Data Bank'!$AC786=0,0,2)))))</f>
        <v>0</v>
      </c>
    </row>
    <row r="367" spans="1:18">
      <c r="A367" s="115" t="str">
        <f>'Data Bank'!E787</f>
        <v>Main CO ODF Rack</v>
      </c>
      <c r="B367" s="178">
        <f ca="1">IF(B$1&lt;'Data Bank'!$AD787,"",IF(B$1&gt;'Data Bank'!$AT787,"",IF(AND('Data Bank'!$AC787&lt;100,TODAY()&gt;'Data Bank'!$AT787),1,IF('Data Bank'!$AC787=100,3,IF('Data Bank'!$AC787=0,0,2)))))</f>
        <v>0</v>
      </c>
      <c r="C367" s="178">
        <f ca="1">IF(C$1&lt;'Data Bank'!$AD787,"",IF(C$1&gt;'Data Bank'!$AT787,"",IF(AND('Data Bank'!$AC787&lt;100,TODAY()&gt;'Data Bank'!$AT787),1,IF('Data Bank'!$AC787=100,3,IF('Data Bank'!$AC787=0,0,2)))))</f>
        <v>0</v>
      </c>
      <c r="D367" s="178">
        <f ca="1">IF(D$1&lt;'Data Bank'!$AD787,"",IF(D$1&gt;'Data Bank'!$AT787,"",IF(AND('Data Bank'!$AC787&lt;100,TODAY()&gt;'Data Bank'!$AT787),1,IF('Data Bank'!$AC787=100,3,IF('Data Bank'!$AC787=0,0,2)))))</f>
        <v>0</v>
      </c>
      <c r="E367" s="178">
        <f ca="1">IF(E$1&lt;'Data Bank'!$AD787,"",IF(E$1&gt;'Data Bank'!$AT787,"",IF(AND('Data Bank'!$AC787&lt;100,TODAY()&gt;'Data Bank'!$AT787),1,IF('Data Bank'!$AC787=100,3,IF('Data Bank'!$AC787=0,0,2)))))</f>
        <v>0</v>
      </c>
      <c r="F367" s="178">
        <f ca="1">IF(F$1&lt;'Data Bank'!$AD787,"",IF(F$1&gt;'Data Bank'!$AT787,"",IF(AND('Data Bank'!$AC787&lt;100,TODAY()&gt;'Data Bank'!$AT787),1,IF('Data Bank'!$AC787=100,3,IF('Data Bank'!$AC787=0,0,2)))))</f>
        <v>0</v>
      </c>
      <c r="G367" s="178">
        <f ca="1">IF(G$1&lt;'Data Bank'!$AD787,"",IF(G$1&gt;'Data Bank'!$AT787,"",IF(AND('Data Bank'!$AC787&lt;100,TODAY()&gt;'Data Bank'!$AT787),1,IF('Data Bank'!$AC787=100,3,IF('Data Bank'!$AC787=0,0,2)))))</f>
        <v>0</v>
      </c>
      <c r="H367" s="178">
        <f ca="1">IF(H$1&lt;'Data Bank'!$AD787,"",IF(H$1&gt;'Data Bank'!$AT787,"",IF(AND('Data Bank'!$AC787&lt;100,TODAY()&gt;'Data Bank'!$AT787),1,IF('Data Bank'!$AC787=100,3,IF('Data Bank'!$AC787=0,0,2)))))</f>
        <v>0</v>
      </c>
      <c r="I367" s="178">
        <f ca="1">IF(I$1&lt;'Data Bank'!$AD787,"",IF(I$1&gt;'Data Bank'!$AT787,"",IF(AND('Data Bank'!$AC787&lt;100,TODAY()&gt;'Data Bank'!$AT787),1,IF('Data Bank'!$AC787=100,3,IF('Data Bank'!$AC787=0,0,2)))))</f>
        <v>0</v>
      </c>
      <c r="J367" s="177">
        <f ca="1">IF(J$1&lt;'Data Bank'!$AD787,"",IF(J$1&gt;'Data Bank'!$AT787,"",IF(AND('Data Bank'!$AC787&lt;100,TODAY()&gt;'Data Bank'!$AT787),1,IF('Data Bank'!$AC787=100,3,IF('Data Bank'!$AC787=0,0,2)))))</f>
        <v>0</v>
      </c>
      <c r="K367" s="177">
        <f ca="1">IF(K$1&lt;'Data Bank'!$AD787,"",IF(K$1&gt;'Data Bank'!$AT787,"",IF(AND('Data Bank'!$AC787&lt;100,TODAY()&gt;'Data Bank'!$AT787),1,IF('Data Bank'!$AC787=100,3,IF('Data Bank'!$AC787=0,0,2)))))</f>
        <v>0</v>
      </c>
      <c r="L367" s="177">
        <f ca="1">IF(L$1&lt;'Data Bank'!$AD787,"",IF(L$1&gt;'Data Bank'!$AT787,"",IF(AND('Data Bank'!$AC787&lt;100,TODAY()&gt;'Data Bank'!$AT787),1,IF('Data Bank'!$AC787=100,3,IF('Data Bank'!$AC787=0,0,2)))))</f>
        <v>0</v>
      </c>
      <c r="M367" s="177">
        <f ca="1">IF(M$1&lt;'Data Bank'!$AD787,"",IF(M$1&gt;'Data Bank'!$AT787,"",IF(AND('Data Bank'!$AC787&lt;100,TODAY()&gt;'Data Bank'!$AT787),1,IF('Data Bank'!$AC787=100,3,IF('Data Bank'!$AC787=0,0,2)))))</f>
        <v>0</v>
      </c>
      <c r="N367" s="177">
        <f ca="1">IF(N$1&lt;'Data Bank'!$AD787,"",IF(N$1&gt;'Data Bank'!$AT787,"",IF(AND('Data Bank'!$AC787&lt;100,TODAY()&gt;'Data Bank'!$AT787),1,IF('Data Bank'!$AC787=100,3,IF('Data Bank'!$AC787=0,0,2)))))</f>
        <v>0</v>
      </c>
      <c r="O367" s="177">
        <f ca="1">IF(O$1&lt;'Data Bank'!$AD787,"",IF(O$1&gt;'Data Bank'!$AT787,"",IF(AND('Data Bank'!$AC787&lt;100,TODAY()&gt;'Data Bank'!$AT787),1,IF('Data Bank'!$AC787=100,3,IF('Data Bank'!$AC787=0,0,2)))))</f>
        <v>0</v>
      </c>
      <c r="P367" s="177">
        <f ca="1">IF(P$1&lt;'Data Bank'!$AD787,"",IF(P$1&gt;'Data Bank'!$AT787,"",IF(AND('Data Bank'!$AC787&lt;100,TODAY()&gt;'Data Bank'!$AT787),1,IF('Data Bank'!$AC787=100,3,IF('Data Bank'!$AC787=0,0,2)))))</f>
        <v>0</v>
      </c>
      <c r="Q367" s="177">
        <f ca="1">IF(Q$1&lt;'Data Bank'!$AD787,"",IF(Q$1&gt;'Data Bank'!$AT787,"",IF(AND('Data Bank'!$AC787&lt;100,TODAY()&gt;'Data Bank'!$AT787),1,IF('Data Bank'!$AC787=100,3,IF('Data Bank'!$AC787=0,0,2)))))</f>
        <v>0</v>
      </c>
      <c r="R367" s="177">
        <f ca="1">IF(R$1&lt;'Data Bank'!$AD787,"",IF(R$1&gt;'Data Bank'!$AT787,"",IF(AND('Data Bank'!$AC787&lt;100,TODAY()&gt;'Data Bank'!$AT787),1,IF('Data Bank'!$AC787=100,3,IF('Data Bank'!$AC787=0,0,2)))))</f>
        <v>0</v>
      </c>
    </row>
    <row r="368" spans="1:18">
      <c r="A368" s="115" t="str">
        <f>'Data Bank'!E788</f>
        <v>Main CO ODF Rack</v>
      </c>
      <c r="B368" s="178">
        <f ca="1">IF(B$1&lt;'Data Bank'!$AD788,"",IF(B$1&gt;'Data Bank'!$AT788,"",IF(AND('Data Bank'!$AC788&lt;100,TODAY()&gt;'Data Bank'!$AT788),1,IF('Data Bank'!$AC788=100,3,IF('Data Bank'!$AC788=0,0,2)))))</f>
        <v>0</v>
      </c>
      <c r="C368" s="178">
        <f ca="1">IF(C$1&lt;'Data Bank'!$AD788,"",IF(C$1&gt;'Data Bank'!$AT788,"",IF(AND('Data Bank'!$AC788&lt;100,TODAY()&gt;'Data Bank'!$AT788),1,IF('Data Bank'!$AC788=100,3,IF('Data Bank'!$AC788=0,0,2)))))</f>
        <v>0</v>
      </c>
      <c r="D368" s="178">
        <f ca="1">IF(D$1&lt;'Data Bank'!$AD788,"",IF(D$1&gt;'Data Bank'!$AT788,"",IF(AND('Data Bank'!$AC788&lt;100,TODAY()&gt;'Data Bank'!$AT788),1,IF('Data Bank'!$AC788=100,3,IF('Data Bank'!$AC788=0,0,2)))))</f>
        <v>0</v>
      </c>
      <c r="E368" s="178">
        <f ca="1">IF(E$1&lt;'Data Bank'!$AD788,"",IF(E$1&gt;'Data Bank'!$AT788,"",IF(AND('Data Bank'!$AC788&lt;100,TODAY()&gt;'Data Bank'!$AT788),1,IF('Data Bank'!$AC788=100,3,IF('Data Bank'!$AC788=0,0,2)))))</f>
        <v>0</v>
      </c>
      <c r="F368" s="178">
        <f ca="1">IF(F$1&lt;'Data Bank'!$AD788,"",IF(F$1&gt;'Data Bank'!$AT788,"",IF(AND('Data Bank'!$AC788&lt;100,TODAY()&gt;'Data Bank'!$AT788),1,IF('Data Bank'!$AC788=100,3,IF('Data Bank'!$AC788=0,0,2)))))</f>
        <v>0</v>
      </c>
      <c r="G368" s="178">
        <f ca="1">IF(G$1&lt;'Data Bank'!$AD788,"",IF(G$1&gt;'Data Bank'!$AT788,"",IF(AND('Data Bank'!$AC788&lt;100,TODAY()&gt;'Data Bank'!$AT788),1,IF('Data Bank'!$AC788=100,3,IF('Data Bank'!$AC788=0,0,2)))))</f>
        <v>0</v>
      </c>
      <c r="H368" s="178">
        <f ca="1">IF(H$1&lt;'Data Bank'!$AD788,"",IF(H$1&gt;'Data Bank'!$AT788,"",IF(AND('Data Bank'!$AC788&lt;100,TODAY()&gt;'Data Bank'!$AT788),1,IF('Data Bank'!$AC788=100,3,IF('Data Bank'!$AC788=0,0,2)))))</f>
        <v>0</v>
      </c>
      <c r="I368" s="178">
        <f ca="1">IF(I$1&lt;'Data Bank'!$AD788,"",IF(I$1&gt;'Data Bank'!$AT788,"",IF(AND('Data Bank'!$AC788&lt;100,TODAY()&gt;'Data Bank'!$AT788),1,IF('Data Bank'!$AC788=100,3,IF('Data Bank'!$AC788=0,0,2)))))</f>
        <v>0</v>
      </c>
      <c r="J368" s="177">
        <f ca="1">IF(J$1&lt;'Data Bank'!$AD788,"",IF(J$1&gt;'Data Bank'!$AT788,"",IF(AND('Data Bank'!$AC788&lt;100,TODAY()&gt;'Data Bank'!$AT788),1,IF('Data Bank'!$AC788=100,3,IF('Data Bank'!$AC788=0,0,2)))))</f>
        <v>0</v>
      </c>
      <c r="K368" s="177">
        <f ca="1">IF(K$1&lt;'Data Bank'!$AD788,"",IF(K$1&gt;'Data Bank'!$AT788,"",IF(AND('Data Bank'!$AC788&lt;100,TODAY()&gt;'Data Bank'!$AT788),1,IF('Data Bank'!$AC788=100,3,IF('Data Bank'!$AC788=0,0,2)))))</f>
        <v>0</v>
      </c>
      <c r="L368" s="177">
        <f ca="1">IF(L$1&lt;'Data Bank'!$AD788,"",IF(L$1&gt;'Data Bank'!$AT788,"",IF(AND('Data Bank'!$AC788&lt;100,TODAY()&gt;'Data Bank'!$AT788),1,IF('Data Bank'!$AC788=100,3,IF('Data Bank'!$AC788=0,0,2)))))</f>
        <v>0</v>
      </c>
      <c r="M368" s="177">
        <f ca="1">IF(M$1&lt;'Data Bank'!$AD788,"",IF(M$1&gt;'Data Bank'!$AT788,"",IF(AND('Data Bank'!$AC788&lt;100,TODAY()&gt;'Data Bank'!$AT788),1,IF('Data Bank'!$AC788=100,3,IF('Data Bank'!$AC788=0,0,2)))))</f>
        <v>0</v>
      </c>
      <c r="N368" s="177">
        <f ca="1">IF(N$1&lt;'Data Bank'!$AD788,"",IF(N$1&gt;'Data Bank'!$AT788,"",IF(AND('Data Bank'!$AC788&lt;100,TODAY()&gt;'Data Bank'!$AT788),1,IF('Data Bank'!$AC788=100,3,IF('Data Bank'!$AC788=0,0,2)))))</f>
        <v>0</v>
      </c>
      <c r="O368" s="177">
        <f ca="1">IF(O$1&lt;'Data Bank'!$AD788,"",IF(O$1&gt;'Data Bank'!$AT788,"",IF(AND('Data Bank'!$AC788&lt;100,TODAY()&gt;'Data Bank'!$AT788),1,IF('Data Bank'!$AC788=100,3,IF('Data Bank'!$AC788=0,0,2)))))</f>
        <v>0</v>
      </c>
      <c r="P368" s="177">
        <f ca="1">IF(P$1&lt;'Data Bank'!$AD788,"",IF(P$1&gt;'Data Bank'!$AT788,"",IF(AND('Data Bank'!$AC788&lt;100,TODAY()&gt;'Data Bank'!$AT788),1,IF('Data Bank'!$AC788=100,3,IF('Data Bank'!$AC788=0,0,2)))))</f>
        <v>0</v>
      </c>
      <c r="Q368" s="177">
        <f ca="1">IF(Q$1&lt;'Data Bank'!$AD788,"",IF(Q$1&gt;'Data Bank'!$AT788,"",IF(AND('Data Bank'!$AC788&lt;100,TODAY()&gt;'Data Bank'!$AT788),1,IF('Data Bank'!$AC788=100,3,IF('Data Bank'!$AC788=0,0,2)))))</f>
        <v>0</v>
      </c>
      <c r="R368" s="177">
        <f ca="1">IF(R$1&lt;'Data Bank'!$AD788,"",IF(R$1&gt;'Data Bank'!$AT788,"",IF(AND('Data Bank'!$AC788&lt;100,TODAY()&gt;'Data Bank'!$AT788),1,IF('Data Bank'!$AC788=100,3,IF('Data Bank'!$AC788=0,0,2)))))</f>
        <v>0</v>
      </c>
    </row>
    <row r="369" spans="1:18">
      <c r="A369" s="115" t="str">
        <f>'Data Bank'!E789</f>
        <v>Main CO ODF Rack</v>
      </c>
      <c r="B369" s="178">
        <f ca="1">IF(B$1&lt;'Data Bank'!$AD789,"",IF(B$1&gt;'Data Bank'!$AT789,"",IF(AND('Data Bank'!$AC789&lt;100,TODAY()&gt;'Data Bank'!$AT789),1,IF('Data Bank'!$AC789=100,3,IF('Data Bank'!$AC789=0,0,2)))))</f>
        <v>0</v>
      </c>
      <c r="C369" s="178">
        <f ca="1">IF(C$1&lt;'Data Bank'!$AD789,"",IF(C$1&gt;'Data Bank'!$AT789,"",IF(AND('Data Bank'!$AC789&lt;100,TODAY()&gt;'Data Bank'!$AT789),1,IF('Data Bank'!$AC789=100,3,IF('Data Bank'!$AC789=0,0,2)))))</f>
        <v>0</v>
      </c>
      <c r="D369" s="178">
        <f ca="1">IF(D$1&lt;'Data Bank'!$AD789,"",IF(D$1&gt;'Data Bank'!$AT789,"",IF(AND('Data Bank'!$AC789&lt;100,TODAY()&gt;'Data Bank'!$AT789),1,IF('Data Bank'!$AC789=100,3,IF('Data Bank'!$AC789=0,0,2)))))</f>
        <v>0</v>
      </c>
      <c r="E369" s="178">
        <f ca="1">IF(E$1&lt;'Data Bank'!$AD789,"",IF(E$1&gt;'Data Bank'!$AT789,"",IF(AND('Data Bank'!$AC789&lt;100,TODAY()&gt;'Data Bank'!$AT789),1,IF('Data Bank'!$AC789=100,3,IF('Data Bank'!$AC789=0,0,2)))))</f>
        <v>0</v>
      </c>
      <c r="F369" s="178">
        <f ca="1">IF(F$1&lt;'Data Bank'!$AD789,"",IF(F$1&gt;'Data Bank'!$AT789,"",IF(AND('Data Bank'!$AC789&lt;100,TODAY()&gt;'Data Bank'!$AT789),1,IF('Data Bank'!$AC789=100,3,IF('Data Bank'!$AC789=0,0,2)))))</f>
        <v>0</v>
      </c>
      <c r="G369" s="178">
        <f ca="1">IF(G$1&lt;'Data Bank'!$AD789,"",IF(G$1&gt;'Data Bank'!$AT789,"",IF(AND('Data Bank'!$AC789&lt;100,TODAY()&gt;'Data Bank'!$AT789),1,IF('Data Bank'!$AC789=100,3,IF('Data Bank'!$AC789=0,0,2)))))</f>
        <v>0</v>
      </c>
      <c r="H369" s="178">
        <f ca="1">IF(H$1&lt;'Data Bank'!$AD789,"",IF(H$1&gt;'Data Bank'!$AT789,"",IF(AND('Data Bank'!$AC789&lt;100,TODAY()&gt;'Data Bank'!$AT789),1,IF('Data Bank'!$AC789=100,3,IF('Data Bank'!$AC789=0,0,2)))))</f>
        <v>0</v>
      </c>
      <c r="I369" s="178">
        <f ca="1">IF(I$1&lt;'Data Bank'!$AD789,"",IF(I$1&gt;'Data Bank'!$AT789,"",IF(AND('Data Bank'!$AC789&lt;100,TODAY()&gt;'Data Bank'!$AT789),1,IF('Data Bank'!$AC789=100,3,IF('Data Bank'!$AC789=0,0,2)))))</f>
        <v>0</v>
      </c>
      <c r="J369" s="177">
        <f ca="1">IF(J$1&lt;'Data Bank'!$AD789,"",IF(J$1&gt;'Data Bank'!$AT789,"",IF(AND('Data Bank'!$AC789&lt;100,TODAY()&gt;'Data Bank'!$AT789),1,IF('Data Bank'!$AC789=100,3,IF('Data Bank'!$AC789=0,0,2)))))</f>
        <v>0</v>
      </c>
      <c r="K369" s="177">
        <f ca="1">IF(K$1&lt;'Data Bank'!$AD789,"",IF(K$1&gt;'Data Bank'!$AT789,"",IF(AND('Data Bank'!$AC789&lt;100,TODAY()&gt;'Data Bank'!$AT789),1,IF('Data Bank'!$AC789=100,3,IF('Data Bank'!$AC789=0,0,2)))))</f>
        <v>0</v>
      </c>
      <c r="L369" s="177">
        <f ca="1">IF(L$1&lt;'Data Bank'!$AD789,"",IF(L$1&gt;'Data Bank'!$AT789,"",IF(AND('Data Bank'!$AC789&lt;100,TODAY()&gt;'Data Bank'!$AT789),1,IF('Data Bank'!$AC789=100,3,IF('Data Bank'!$AC789=0,0,2)))))</f>
        <v>0</v>
      </c>
      <c r="M369" s="177">
        <f ca="1">IF(M$1&lt;'Data Bank'!$AD789,"",IF(M$1&gt;'Data Bank'!$AT789,"",IF(AND('Data Bank'!$AC789&lt;100,TODAY()&gt;'Data Bank'!$AT789),1,IF('Data Bank'!$AC789=100,3,IF('Data Bank'!$AC789=0,0,2)))))</f>
        <v>0</v>
      </c>
      <c r="N369" s="177">
        <f ca="1">IF(N$1&lt;'Data Bank'!$AD789,"",IF(N$1&gt;'Data Bank'!$AT789,"",IF(AND('Data Bank'!$AC789&lt;100,TODAY()&gt;'Data Bank'!$AT789),1,IF('Data Bank'!$AC789=100,3,IF('Data Bank'!$AC789=0,0,2)))))</f>
        <v>0</v>
      </c>
      <c r="O369" s="177">
        <f ca="1">IF(O$1&lt;'Data Bank'!$AD789,"",IF(O$1&gt;'Data Bank'!$AT789,"",IF(AND('Data Bank'!$AC789&lt;100,TODAY()&gt;'Data Bank'!$AT789),1,IF('Data Bank'!$AC789=100,3,IF('Data Bank'!$AC789=0,0,2)))))</f>
        <v>0</v>
      </c>
      <c r="P369" s="177">
        <f ca="1">IF(P$1&lt;'Data Bank'!$AD789,"",IF(P$1&gt;'Data Bank'!$AT789,"",IF(AND('Data Bank'!$AC789&lt;100,TODAY()&gt;'Data Bank'!$AT789),1,IF('Data Bank'!$AC789=100,3,IF('Data Bank'!$AC789=0,0,2)))))</f>
        <v>0</v>
      </c>
      <c r="Q369" s="177">
        <f ca="1">IF(Q$1&lt;'Data Bank'!$AD789,"",IF(Q$1&gt;'Data Bank'!$AT789,"",IF(AND('Data Bank'!$AC789&lt;100,TODAY()&gt;'Data Bank'!$AT789),1,IF('Data Bank'!$AC789=100,3,IF('Data Bank'!$AC789=0,0,2)))))</f>
        <v>0</v>
      </c>
      <c r="R369" s="177">
        <f ca="1">IF(R$1&lt;'Data Bank'!$AD789,"",IF(R$1&gt;'Data Bank'!$AT789,"",IF(AND('Data Bank'!$AC789&lt;100,TODAY()&gt;'Data Bank'!$AT789),1,IF('Data Bank'!$AC789=100,3,IF('Data Bank'!$AC789=0,0,2)))))</f>
        <v>0</v>
      </c>
    </row>
    <row r="370" spans="1:18">
      <c r="A370" s="115" t="str">
        <f>'Data Bank'!E790</f>
        <v>Main CO ODF Rack</v>
      </c>
      <c r="B370" s="178">
        <f ca="1">IF(B$1&lt;'Data Bank'!$AD790,"",IF(B$1&gt;'Data Bank'!$AT790,"",IF(AND('Data Bank'!$AC790&lt;100,TODAY()&gt;'Data Bank'!$AT790),1,IF('Data Bank'!$AC790=100,3,IF('Data Bank'!$AC790=0,0,2)))))</f>
        <v>0</v>
      </c>
      <c r="C370" s="178">
        <f ca="1">IF(C$1&lt;'Data Bank'!$AD790,"",IF(C$1&gt;'Data Bank'!$AT790,"",IF(AND('Data Bank'!$AC790&lt;100,TODAY()&gt;'Data Bank'!$AT790),1,IF('Data Bank'!$AC790=100,3,IF('Data Bank'!$AC790=0,0,2)))))</f>
        <v>0</v>
      </c>
      <c r="D370" s="178">
        <f ca="1">IF(D$1&lt;'Data Bank'!$AD790,"",IF(D$1&gt;'Data Bank'!$AT790,"",IF(AND('Data Bank'!$AC790&lt;100,TODAY()&gt;'Data Bank'!$AT790),1,IF('Data Bank'!$AC790=100,3,IF('Data Bank'!$AC790=0,0,2)))))</f>
        <v>0</v>
      </c>
      <c r="E370" s="178">
        <f ca="1">IF(E$1&lt;'Data Bank'!$AD790,"",IF(E$1&gt;'Data Bank'!$AT790,"",IF(AND('Data Bank'!$AC790&lt;100,TODAY()&gt;'Data Bank'!$AT790),1,IF('Data Bank'!$AC790=100,3,IF('Data Bank'!$AC790=0,0,2)))))</f>
        <v>0</v>
      </c>
      <c r="F370" s="178">
        <f ca="1">IF(F$1&lt;'Data Bank'!$AD790,"",IF(F$1&gt;'Data Bank'!$AT790,"",IF(AND('Data Bank'!$AC790&lt;100,TODAY()&gt;'Data Bank'!$AT790),1,IF('Data Bank'!$AC790=100,3,IF('Data Bank'!$AC790=0,0,2)))))</f>
        <v>0</v>
      </c>
      <c r="G370" s="178">
        <f ca="1">IF(G$1&lt;'Data Bank'!$AD790,"",IF(G$1&gt;'Data Bank'!$AT790,"",IF(AND('Data Bank'!$AC790&lt;100,TODAY()&gt;'Data Bank'!$AT790),1,IF('Data Bank'!$AC790=100,3,IF('Data Bank'!$AC790=0,0,2)))))</f>
        <v>0</v>
      </c>
      <c r="H370" s="178">
        <f ca="1">IF(H$1&lt;'Data Bank'!$AD790,"",IF(H$1&gt;'Data Bank'!$AT790,"",IF(AND('Data Bank'!$AC790&lt;100,TODAY()&gt;'Data Bank'!$AT790),1,IF('Data Bank'!$AC790=100,3,IF('Data Bank'!$AC790=0,0,2)))))</f>
        <v>0</v>
      </c>
      <c r="I370" s="178">
        <f ca="1">IF(I$1&lt;'Data Bank'!$AD790,"",IF(I$1&gt;'Data Bank'!$AT790,"",IF(AND('Data Bank'!$AC790&lt;100,TODAY()&gt;'Data Bank'!$AT790),1,IF('Data Bank'!$AC790=100,3,IF('Data Bank'!$AC790=0,0,2)))))</f>
        <v>0</v>
      </c>
      <c r="J370" s="177">
        <f ca="1">IF(J$1&lt;'Data Bank'!$AD790,"",IF(J$1&gt;'Data Bank'!$AT790,"",IF(AND('Data Bank'!$AC790&lt;100,TODAY()&gt;'Data Bank'!$AT790),1,IF('Data Bank'!$AC790=100,3,IF('Data Bank'!$AC790=0,0,2)))))</f>
        <v>0</v>
      </c>
      <c r="K370" s="177">
        <f ca="1">IF(K$1&lt;'Data Bank'!$AD790,"",IF(K$1&gt;'Data Bank'!$AT790,"",IF(AND('Data Bank'!$AC790&lt;100,TODAY()&gt;'Data Bank'!$AT790),1,IF('Data Bank'!$AC790=100,3,IF('Data Bank'!$AC790=0,0,2)))))</f>
        <v>0</v>
      </c>
      <c r="L370" s="177">
        <f ca="1">IF(L$1&lt;'Data Bank'!$AD790,"",IF(L$1&gt;'Data Bank'!$AT790,"",IF(AND('Data Bank'!$AC790&lt;100,TODAY()&gt;'Data Bank'!$AT790),1,IF('Data Bank'!$AC790=100,3,IF('Data Bank'!$AC790=0,0,2)))))</f>
        <v>0</v>
      </c>
      <c r="M370" s="177">
        <f ca="1">IF(M$1&lt;'Data Bank'!$AD790,"",IF(M$1&gt;'Data Bank'!$AT790,"",IF(AND('Data Bank'!$AC790&lt;100,TODAY()&gt;'Data Bank'!$AT790),1,IF('Data Bank'!$AC790=100,3,IF('Data Bank'!$AC790=0,0,2)))))</f>
        <v>0</v>
      </c>
      <c r="N370" s="177">
        <f ca="1">IF(N$1&lt;'Data Bank'!$AD790,"",IF(N$1&gt;'Data Bank'!$AT790,"",IF(AND('Data Bank'!$AC790&lt;100,TODAY()&gt;'Data Bank'!$AT790),1,IF('Data Bank'!$AC790=100,3,IF('Data Bank'!$AC790=0,0,2)))))</f>
        <v>0</v>
      </c>
      <c r="O370" s="177">
        <f ca="1">IF(O$1&lt;'Data Bank'!$AD790,"",IF(O$1&gt;'Data Bank'!$AT790,"",IF(AND('Data Bank'!$AC790&lt;100,TODAY()&gt;'Data Bank'!$AT790),1,IF('Data Bank'!$AC790=100,3,IF('Data Bank'!$AC790=0,0,2)))))</f>
        <v>0</v>
      </c>
      <c r="P370" s="177">
        <f ca="1">IF(P$1&lt;'Data Bank'!$AD790,"",IF(P$1&gt;'Data Bank'!$AT790,"",IF(AND('Data Bank'!$AC790&lt;100,TODAY()&gt;'Data Bank'!$AT790),1,IF('Data Bank'!$AC790=100,3,IF('Data Bank'!$AC790=0,0,2)))))</f>
        <v>0</v>
      </c>
      <c r="Q370" s="177">
        <f ca="1">IF(Q$1&lt;'Data Bank'!$AD790,"",IF(Q$1&gt;'Data Bank'!$AT790,"",IF(AND('Data Bank'!$AC790&lt;100,TODAY()&gt;'Data Bank'!$AT790),1,IF('Data Bank'!$AC790=100,3,IF('Data Bank'!$AC790=0,0,2)))))</f>
        <v>0</v>
      </c>
      <c r="R370" s="177">
        <f ca="1">IF(R$1&lt;'Data Bank'!$AD790,"",IF(R$1&gt;'Data Bank'!$AT790,"",IF(AND('Data Bank'!$AC790&lt;100,TODAY()&gt;'Data Bank'!$AT790),1,IF('Data Bank'!$AC790=100,3,IF('Data Bank'!$AC790=0,0,2)))))</f>
        <v>0</v>
      </c>
    </row>
    <row r="371" spans="1:18">
      <c r="A371" s="115" t="str">
        <f>'Data Bank'!E792</f>
        <v>Main CO ODF Rack</v>
      </c>
      <c r="B371" s="178">
        <f ca="1">IF(B$1&lt;'Data Bank'!$AD792,"",IF(B$1&gt;'Data Bank'!$AT792,"",IF(AND('Data Bank'!$AC792&lt;100,TODAY()&gt;'Data Bank'!$AT792),1,IF('Data Bank'!$AC792=100,3,IF('Data Bank'!$AC792=0,0,2)))))</f>
        <v>0</v>
      </c>
      <c r="C371" s="178">
        <f ca="1">IF(C$1&lt;'Data Bank'!$AD792,"",IF(C$1&gt;'Data Bank'!$AT792,"",IF(AND('Data Bank'!$AC792&lt;100,TODAY()&gt;'Data Bank'!$AT792),1,IF('Data Bank'!$AC792=100,3,IF('Data Bank'!$AC792=0,0,2)))))</f>
        <v>0</v>
      </c>
      <c r="D371" s="178">
        <f ca="1">IF(D$1&lt;'Data Bank'!$AD792,"",IF(D$1&gt;'Data Bank'!$AT792,"",IF(AND('Data Bank'!$AC792&lt;100,TODAY()&gt;'Data Bank'!$AT792),1,IF('Data Bank'!$AC792=100,3,IF('Data Bank'!$AC792=0,0,2)))))</f>
        <v>0</v>
      </c>
      <c r="E371" s="178">
        <f ca="1">IF(E$1&lt;'Data Bank'!$AD792,"",IF(E$1&gt;'Data Bank'!$AT792,"",IF(AND('Data Bank'!$AC792&lt;100,TODAY()&gt;'Data Bank'!$AT792),1,IF('Data Bank'!$AC792=100,3,IF('Data Bank'!$AC792=0,0,2)))))</f>
        <v>0</v>
      </c>
      <c r="F371" s="178">
        <f ca="1">IF(F$1&lt;'Data Bank'!$AD792,"",IF(F$1&gt;'Data Bank'!$AT792,"",IF(AND('Data Bank'!$AC792&lt;100,TODAY()&gt;'Data Bank'!$AT792),1,IF('Data Bank'!$AC792=100,3,IF('Data Bank'!$AC792=0,0,2)))))</f>
        <v>0</v>
      </c>
      <c r="G371" s="178">
        <f ca="1">IF(G$1&lt;'Data Bank'!$AD792,"",IF(G$1&gt;'Data Bank'!$AT792,"",IF(AND('Data Bank'!$AC792&lt;100,TODAY()&gt;'Data Bank'!$AT792),1,IF('Data Bank'!$AC792=100,3,IF('Data Bank'!$AC792=0,0,2)))))</f>
        <v>0</v>
      </c>
      <c r="H371" s="178">
        <f ca="1">IF(H$1&lt;'Data Bank'!$AD792,"",IF(H$1&gt;'Data Bank'!$AT792,"",IF(AND('Data Bank'!$AC792&lt;100,TODAY()&gt;'Data Bank'!$AT792),1,IF('Data Bank'!$AC792=100,3,IF('Data Bank'!$AC792=0,0,2)))))</f>
        <v>0</v>
      </c>
      <c r="I371" s="178">
        <f ca="1">IF(I$1&lt;'Data Bank'!$AD792,"",IF(I$1&gt;'Data Bank'!$AT792,"",IF(AND('Data Bank'!$AC792&lt;100,TODAY()&gt;'Data Bank'!$AT792),1,IF('Data Bank'!$AC792=100,3,IF('Data Bank'!$AC792=0,0,2)))))</f>
        <v>0</v>
      </c>
      <c r="J371" s="177">
        <f ca="1">IF(J$1&lt;'Data Bank'!$AD792,"",IF(J$1&gt;'Data Bank'!$AT792,"",IF(AND('Data Bank'!$AC792&lt;100,TODAY()&gt;'Data Bank'!$AT792),1,IF('Data Bank'!$AC792=100,3,IF('Data Bank'!$AC792=0,0,2)))))</f>
        <v>0</v>
      </c>
      <c r="K371" s="177">
        <f ca="1">IF(K$1&lt;'Data Bank'!$AD792,"",IF(K$1&gt;'Data Bank'!$AT792,"",IF(AND('Data Bank'!$AC792&lt;100,TODAY()&gt;'Data Bank'!$AT792),1,IF('Data Bank'!$AC792=100,3,IF('Data Bank'!$AC792=0,0,2)))))</f>
        <v>0</v>
      </c>
      <c r="L371" s="177">
        <f ca="1">IF(L$1&lt;'Data Bank'!$AD792,"",IF(L$1&gt;'Data Bank'!$AT792,"",IF(AND('Data Bank'!$AC792&lt;100,TODAY()&gt;'Data Bank'!$AT792),1,IF('Data Bank'!$AC792=100,3,IF('Data Bank'!$AC792=0,0,2)))))</f>
        <v>0</v>
      </c>
      <c r="M371" s="177">
        <f ca="1">IF(M$1&lt;'Data Bank'!$AD792,"",IF(M$1&gt;'Data Bank'!$AT792,"",IF(AND('Data Bank'!$AC792&lt;100,TODAY()&gt;'Data Bank'!$AT792),1,IF('Data Bank'!$AC792=100,3,IF('Data Bank'!$AC792=0,0,2)))))</f>
        <v>0</v>
      </c>
      <c r="N371" s="177">
        <f ca="1">IF(N$1&lt;'Data Bank'!$AD792,"",IF(N$1&gt;'Data Bank'!$AT792,"",IF(AND('Data Bank'!$AC792&lt;100,TODAY()&gt;'Data Bank'!$AT792),1,IF('Data Bank'!$AC792=100,3,IF('Data Bank'!$AC792=0,0,2)))))</f>
        <v>0</v>
      </c>
      <c r="O371" s="177">
        <f ca="1">IF(O$1&lt;'Data Bank'!$AD792,"",IF(O$1&gt;'Data Bank'!$AT792,"",IF(AND('Data Bank'!$AC792&lt;100,TODAY()&gt;'Data Bank'!$AT792),1,IF('Data Bank'!$AC792=100,3,IF('Data Bank'!$AC792=0,0,2)))))</f>
        <v>0</v>
      </c>
      <c r="P371" s="177">
        <f ca="1">IF(P$1&lt;'Data Bank'!$AD792,"",IF(P$1&gt;'Data Bank'!$AT792,"",IF(AND('Data Bank'!$AC792&lt;100,TODAY()&gt;'Data Bank'!$AT792),1,IF('Data Bank'!$AC792=100,3,IF('Data Bank'!$AC792=0,0,2)))))</f>
        <v>0</v>
      </c>
      <c r="Q371" s="177">
        <f ca="1">IF(Q$1&lt;'Data Bank'!$AD792,"",IF(Q$1&gt;'Data Bank'!$AT792,"",IF(AND('Data Bank'!$AC792&lt;100,TODAY()&gt;'Data Bank'!$AT792),1,IF('Data Bank'!$AC792=100,3,IF('Data Bank'!$AC792=0,0,2)))))</f>
        <v>0</v>
      </c>
      <c r="R371" s="177">
        <f ca="1">IF(R$1&lt;'Data Bank'!$AD792,"",IF(R$1&gt;'Data Bank'!$AT792,"",IF(AND('Data Bank'!$AC792&lt;100,TODAY()&gt;'Data Bank'!$AT792),1,IF('Data Bank'!$AC792=100,3,IF('Data Bank'!$AC792=0,0,2)))))</f>
        <v>0</v>
      </c>
    </row>
    <row r="372" spans="1:18">
      <c r="A372" s="115" t="str">
        <f>'Data Bank'!E793</f>
        <v>Main CO ODF Rack</v>
      </c>
      <c r="B372" s="178">
        <f ca="1">IF(B$1&lt;'Data Bank'!$AD793,"",IF(B$1&gt;'Data Bank'!$AT793,"",IF(AND('Data Bank'!$AC793&lt;100,TODAY()&gt;'Data Bank'!$AT793),1,IF('Data Bank'!$AC793=100,3,IF('Data Bank'!$AC793=0,0,2)))))</f>
        <v>0</v>
      </c>
      <c r="C372" s="178">
        <f ca="1">IF(C$1&lt;'Data Bank'!$AD793,"",IF(C$1&gt;'Data Bank'!$AT793,"",IF(AND('Data Bank'!$AC793&lt;100,TODAY()&gt;'Data Bank'!$AT793),1,IF('Data Bank'!$AC793=100,3,IF('Data Bank'!$AC793=0,0,2)))))</f>
        <v>0</v>
      </c>
      <c r="D372" s="178">
        <f ca="1">IF(D$1&lt;'Data Bank'!$AD793,"",IF(D$1&gt;'Data Bank'!$AT793,"",IF(AND('Data Bank'!$AC793&lt;100,TODAY()&gt;'Data Bank'!$AT793),1,IF('Data Bank'!$AC793=100,3,IF('Data Bank'!$AC793=0,0,2)))))</f>
        <v>0</v>
      </c>
      <c r="E372" s="178">
        <f ca="1">IF(E$1&lt;'Data Bank'!$AD793,"",IF(E$1&gt;'Data Bank'!$AT793,"",IF(AND('Data Bank'!$AC793&lt;100,TODAY()&gt;'Data Bank'!$AT793),1,IF('Data Bank'!$AC793=100,3,IF('Data Bank'!$AC793=0,0,2)))))</f>
        <v>0</v>
      </c>
      <c r="F372" s="178">
        <f ca="1">IF(F$1&lt;'Data Bank'!$AD793,"",IF(F$1&gt;'Data Bank'!$AT793,"",IF(AND('Data Bank'!$AC793&lt;100,TODAY()&gt;'Data Bank'!$AT793),1,IF('Data Bank'!$AC793=100,3,IF('Data Bank'!$AC793=0,0,2)))))</f>
        <v>0</v>
      </c>
      <c r="G372" s="178">
        <f ca="1">IF(G$1&lt;'Data Bank'!$AD793,"",IF(G$1&gt;'Data Bank'!$AT793,"",IF(AND('Data Bank'!$AC793&lt;100,TODAY()&gt;'Data Bank'!$AT793),1,IF('Data Bank'!$AC793=100,3,IF('Data Bank'!$AC793=0,0,2)))))</f>
        <v>0</v>
      </c>
      <c r="H372" s="178">
        <f ca="1">IF(H$1&lt;'Data Bank'!$AD793,"",IF(H$1&gt;'Data Bank'!$AT793,"",IF(AND('Data Bank'!$AC793&lt;100,TODAY()&gt;'Data Bank'!$AT793),1,IF('Data Bank'!$AC793=100,3,IF('Data Bank'!$AC793=0,0,2)))))</f>
        <v>0</v>
      </c>
      <c r="I372" s="178">
        <f ca="1">IF(I$1&lt;'Data Bank'!$AD793,"",IF(I$1&gt;'Data Bank'!$AT793,"",IF(AND('Data Bank'!$AC793&lt;100,TODAY()&gt;'Data Bank'!$AT793),1,IF('Data Bank'!$AC793=100,3,IF('Data Bank'!$AC793=0,0,2)))))</f>
        <v>0</v>
      </c>
      <c r="J372" s="177">
        <f ca="1">IF(J$1&lt;'Data Bank'!$AD793,"",IF(J$1&gt;'Data Bank'!$AT793,"",IF(AND('Data Bank'!$AC793&lt;100,TODAY()&gt;'Data Bank'!$AT793),1,IF('Data Bank'!$AC793=100,3,IF('Data Bank'!$AC793=0,0,2)))))</f>
        <v>0</v>
      </c>
      <c r="K372" s="177">
        <f ca="1">IF(K$1&lt;'Data Bank'!$AD793,"",IF(K$1&gt;'Data Bank'!$AT793,"",IF(AND('Data Bank'!$AC793&lt;100,TODAY()&gt;'Data Bank'!$AT793),1,IF('Data Bank'!$AC793=100,3,IF('Data Bank'!$AC793=0,0,2)))))</f>
        <v>0</v>
      </c>
      <c r="L372" s="177">
        <f ca="1">IF(L$1&lt;'Data Bank'!$AD793,"",IF(L$1&gt;'Data Bank'!$AT793,"",IF(AND('Data Bank'!$AC793&lt;100,TODAY()&gt;'Data Bank'!$AT793),1,IF('Data Bank'!$AC793=100,3,IF('Data Bank'!$AC793=0,0,2)))))</f>
        <v>0</v>
      </c>
      <c r="M372" s="177">
        <f ca="1">IF(M$1&lt;'Data Bank'!$AD793,"",IF(M$1&gt;'Data Bank'!$AT793,"",IF(AND('Data Bank'!$AC793&lt;100,TODAY()&gt;'Data Bank'!$AT793),1,IF('Data Bank'!$AC793=100,3,IF('Data Bank'!$AC793=0,0,2)))))</f>
        <v>0</v>
      </c>
      <c r="N372" s="177">
        <f ca="1">IF(N$1&lt;'Data Bank'!$AD793,"",IF(N$1&gt;'Data Bank'!$AT793,"",IF(AND('Data Bank'!$AC793&lt;100,TODAY()&gt;'Data Bank'!$AT793),1,IF('Data Bank'!$AC793=100,3,IF('Data Bank'!$AC793=0,0,2)))))</f>
        <v>0</v>
      </c>
      <c r="O372" s="177">
        <f ca="1">IF(O$1&lt;'Data Bank'!$AD793,"",IF(O$1&gt;'Data Bank'!$AT793,"",IF(AND('Data Bank'!$AC793&lt;100,TODAY()&gt;'Data Bank'!$AT793),1,IF('Data Bank'!$AC793=100,3,IF('Data Bank'!$AC793=0,0,2)))))</f>
        <v>0</v>
      </c>
      <c r="P372" s="177">
        <f ca="1">IF(P$1&lt;'Data Bank'!$AD793,"",IF(P$1&gt;'Data Bank'!$AT793,"",IF(AND('Data Bank'!$AC793&lt;100,TODAY()&gt;'Data Bank'!$AT793),1,IF('Data Bank'!$AC793=100,3,IF('Data Bank'!$AC793=0,0,2)))))</f>
        <v>0</v>
      </c>
      <c r="Q372" s="177">
        <f ca="1">IF(Q$1&lt;'Data Bank'!$AD793,"",IF(Q$1&gt;'Data Bank'!$AT793,"",IF(AND('Data Bank'!$AC793&lt;100,TODAY()&gt;'Data Bank'!$AT793),1,IF('Data Bank'!$AC793=100,3,IF('Data Bank'!$AC793=0,0,2)))))</f>
        <v>0</v>
      </c>
      <c r="R372" s="177">
        <f ca="1">IF(R$1&lt;'Data Bank'!$AD793,"",IF(R$1&gt;'Data Bank'!$AT793,"",IF(AND('Data Bank'!$AC793&lt;100,TODAY()&gt;'Data Bank'!$AT793),1,IF('Data Bank'!$AC793=100,3,IF('Data Bank'!$AC793=0,0,2)))))</f>
        <v>0</v>
      </c>
    </row>
    <row r="373" spans="1:18">
      <c r="A373" s="115" t="str">
        <f>'Data Bank'!E795</f>
        <v>Main CO ODF Rack</v>
      </c>
      <c r="B373" s="178">
        <f ca="1">IF(B$1&lt;'Data Bank'!$AD795,"",IF(B$1&gt;'Data Bank'!$AT795,"",IF(AND('Data Bank'!$AC795&lt;100,TODAY()&gt;'Data Bank'!$AT795),1,IF('Data Bank'!$AC795=100,3,IF('Data Bank'!$AC795=0,0,2)))))</f>
        <v>0</v>
      </c>
      <c r="C373" s="178">
        <f ca="1">IF(C$1&lt;'Data Bank'!$AD795,"",IF(C$1&gt;'Data Bank'!$AT795,"",IF(AND('Data Bank'!$AC795&lt;100,TODAY()&gt;'Data Bank'!$AT795),1,IF('Data Bank'!$AC795=100,3,IF('Data Bank'!$AC795=0,0,2)))))</f>
        <v>0</v>
      </c>
      <c r="D373" s="178">
        <f ca="1">IF(D$1&lt;'Data Bank'!$AD795,"",IF(D$1&gt;'Data Bank'!$AT795,"",IF(AND('Data Bank'!$AC795&lt;100,TODAY()&gt;'Data Bank'!$AT795),1,IF('Data Bank'!$AC795=100,3,IF('Data Bank'!$AC795=0,0,2)))))</f>
        <v>0</v>
      </c>
      <c r="E373" s="178">
        <f ca="1">IF(E$1&lt;'Data Bank'!$AD795,"",IF(E$1&gt;'Data Bank'!$AT795,"",IF(AND('Data Bank'!$AC795&lt;100,TODAY()&gt;'Data Bank'!$AT795),1,IF('Data Bank'!$AC795=100,3,IF('Data Bank'!$AC795=0,0,2)))))</f>
        <v>0</v>
      </c>
      <c r="F373" s="178">
        <f ca="1">IF(F$1&lt;'Data Bank'!$AD795,"",IF(F$1&gt;'Data Bank'!$AT795,"",IF(AND('Data Bank'!$AC795&lt;100,TODAY()&gt;'Data Bank'!$AT795),1,IF('Data Bank'!$AC795=100,3,IF('Data Bank'!$AC795=0,0,2)))))</f>
        <v>0</v>
      </c>
      <c r="G373" s="178">
        <f ca="1">IF(G$1&lt;'Data Bank'!$AD795,"",IF(G$1&gt;'Data Bank'!$AT795,"",IF(AND('Data Bank'!$AC795&lt;100,TODAY()&gt;'Data Bank'!$AT795),1,IF('Data Bank'!$AC795=100,3,IF('Data Bank'!$AC795=0,0,2)))))</f>
        <v>0</v>
      </c>
      <c r="H373" s="178">
        <f ca="1">IF(H$1&lt;'Data Bank'!$AD795,"",IF(H$1&gt;'Data Bank'!$AT795,"",IF(AND('Data Bank'!$AC795&lt;100,TODAY()&gt;'Data Bank'!$AT795),1,IF('Data Bank'!$AC795=100,3,IF('Data Bank'!$AC795=0,0,2)))))</f>
        <v>0</v>
      </c>
      <c r="I373" s="178">
        <f ca="1">IF(I$1&lt;'Data Bank'!$AD795,"",IF(I$1&gt;'Data Bank'!$AT795,"",IF(AND('Data Bank'!$AC795&lt;100,TODAY()&gt;'Data Bank'!$AT795),1,IF('Data Bank'!$AC795=100,3,IF('Data Bank'!$AC795=0,0,2)))))</f>
        <v>0</v>
      </c>
      <c r="J373" s="177">
        <f ca="1">IF(J$1&lt;'Data Bank'!$AD795,"",IF(J$1&gt;'Data Bank'!$AT795,"",IF(AND('Data Bank'!$AC795&lt;100,TODAY()&gt;'Data Bank'!$AT795),1,IF('Data Bank'!$AC795=100,3,IF('Data Bank'!$AC795=0,0,2)))))</f>
        <v>0</v>
      </c>
      <c r="K373" s="177">
        <f ca="1">IF(K$1&lt;'Data Bank'!$AD795,"",IF(K$1&gt;'Data Bank'!$AT795,"",IF(AND('Data Bank'!$AC795&lt;100,TODAY()&gt;'Data Bank'!$AT795),1,IF('Data Bank'!$AC795=100,3,IF('Data Bank'!$AC795=0,0,2)))))</f>
        <v>0</v>
      </c>
      <c r="L373" s="177">
        <f ca="1">IF(L$1&lt;'Data Bank'!$AD795,"",IF(L$1&gt;'Data Bank'!$AT795,"",IF(AND('Data Bank'!$AC795&lt;100,TODAY()&gt;'Data Bank'!$AT795),1,IF('Data Bank'!$AC795=100,3,IF('Data Bank'!$AC795=0,0,2)))))</f>
        <v>0</v>
      </c>
      <c r="M373" s="177">
        <f ca="1">IF(M$1&lt;'Data Bank'!$AD795,"",IF(M$1&gt;'Data Bank'!$AT795,"",IF(AND('Data Bank'!$AC795&lt;100,TODAY()&gt;'Data Bank'!$AT795),1,IF('Data Bank'!$AC795=100,3,IF('Data Bank'!$AC795=0,0,2)))))</f>
        <v>0</v>
      </c>
      <c r="N373" s="177">
        <f ca="1">IF(N$1&lt;'Data Bank'!$AD795,"",IF(N$1&gt;'Data Bank'!$AT795,"",IF(AND('Data Bank'!$AC795&lt;100,TODAY()&gt;'Data Bank'!$AT795),1,IF('Data Bank'!$AC795=100,3,IF('Data Bank'!$AC795=0,0,2)))))</f>
        <v>0</v>
      </c>
      <c r="O373" s="177">
        <f ca="1">IF(O$1&lt;'Data Bank'!$AD795,"",IF(O$1&gt;'Data Bank'!$AT795,"",IF(AND('Data Bank'!$AC795&lt;100,TODAY()&gt;'Data Bank'!$AT795),1,IF('Data Bank'!$AC795=100,3,IF('Data Bank'!$AC795=0,0,2)))))</f>
        <v>0</v>
      </c>
      <c r="P373" s="177">
        <f ca="1">IF(P$1&lt;'Data Bank'!$AD795,"",IF(P$1&gt;'Data Bank'!$AT795,"",IF(AND('Data Bank'!$AC795&lt;100,TODAY()&gt;'Data Bank'!$AT795),1,IF('Data Bank'!$AC795=100,3,IF('Data Bank'!$AC795=0,0,2)))))</f>
        <v>0</v>
      </c>
      <c r="Q373" s="177">
        <f ca="1">IF(Q$1&lt;'Data Bank'!$AD795,"",IF(Q$1&gt;'Data Bank'!$AT795,"",IF(AND('Data Bank'!$AC795&lt;100,TODAY()&gt;'Data Bank'!$AT795),1,IF('Data Bank'!$AC795=100,3,IF('Data Bank'!$AC795=0,0,2)))))</f>
        <v>0</v>
      </c>
      <c r="R373" s="177">
        <f ca="1">IF(R$1&lt;'Data Bank'!$AD795,"",IF(R$1&gt;'Data Bank'!$AT795,"",IF(AND('Data Bank'!$AC795&lt;100,TODAY()&gt;'Data Bank'!$AT795),1,IF('Data Bank'!$AC795=100,3,IF('Data Bank'!$AC795=0,0,2)))))</f>
        <v>0</v>
      </c>
    </row>
    <row r="374" spans="1:18">
      <c r="A374" s="115" t="str">
        <f>'Data Bank'!E796</f>
        <v>Mirza Virkan</v>
      </c>
      <c r="B374" s="178">
        <f ca="1">IF(B$1&lt;'Data Bank'!$AD796,"",IF(B$1&gt;'Data Bank'!$AT796,"",IF(AND('Data Bank'!$AC796&lt;100,TODAY()&gt;'Data Bank'!$AT796),1,IF('Data Bank'!$AC796=100,3,IF('Data Bank'!$AC796=0,0,2)))))</f>
        <v>0</v>
      </c>
      <c r="C374" s="178">
        <f ca="1">IF(C$1&lt;'Data Bank'!$AD796,"",IF(C$1&gt;'Data Bank'!$AT796,"",IF(AND('Data Bank'!$AC796&lt;100,TODAY()&gt;'Data Bank'!$AT796),1,IF('Data Bank'!$AC796=100,3,IF('Data Bank'!$AC796=0,0,2)))))</f>
        <v>0</v>
      </c>
      <c r="D374" s="178">
        <f ca="1">IF(D$1&lt;'Data Bank'!$AD796,"",IF(D$1&gt;'Data Bank'!$AT796,"",IF(AND('Data Bank'!$AC796&lt;100,TODAY()&gt;'Data Bank'!$AT796),1,IF('Data Bank'!$AC796=100,3,IF('Data Bank'!$AC796=0,0,2)))))</f>
        <v>0</v>
      </c>
      <c r="E374" s="178">
        <f ca="1">IF(E$1&lt;'Data Bank'!$AD796,"",IF(E$1&gt;'Data Bank'!$AT796,"",IF(AND('Data Bank'!$AC796&lt;100,TODAY()&gt;'Data Bank'!$AT796),1,IF('Data Bank'!$AC796=100,3,IF('Data Bank'!$AC796=0,0,2)))))</f>
        <v>0</v>
      </c>
      <c r="F374" s="178">
        <f ca="1">IF(F$1&lt;'Data Bank'!$AD796,"",IF(F$1&gt;'Data Bank'!$AT796,"",IF(AND('Data Bank'!$AC796&lt;100,TODAY()&gt;'Data Bank'!$AT796),1,IF('Data Bank'!$AC796=100,3,IF('Data Bank'!$AC796=0,0,2)))))</f>
        <v>0</v>
      </c>
      <c r="G374" s="178">
        <f ca="1">IF(G$1&lt;'Data Bank'!$AD796,"",IF(G$1&gt;'Data Bank'!$AT796,"",IF(AND('Data Bank'!$AC796&lt;100,TODAY()&gt;'Data Bank'!$AT796),1,IF('Data Bank'!$AC796=100,3,IF('Data Bank'!$AC796=0,0,2)))))</f>
        <v>0</v>
      </c>
      <c r="H374" s="178">
        <f ca="1">IF(H$1&lt;'Data Bank'!$AD796,"",IF(H$1&gt;'Data Bank'!$AT796,"",IF(AND('Data Bank'!$AC796&lt;100,TODAY()&gt;'Data Bank'!$AT796),1,IF('Data Bank'!$AC796=100,3,IF('Data Bank'!$AC796=0,0,2)))))</f>
        <v>0</v>
      </c>
      <c r="I374" s="178">
        <f ca="1">IF(I$1&lt;'Data Bank'!$AD796,"",IF(I$1&gt;'Data Bank'!$AT796,"",IF(AND('Data Bank'!$AC796&lt;100,TODAY()&gt;'Data Bank'!$AT796),1,IF('Data Bank'!$AC796=100,3,IF('Data Bank'!$AC796=0,0,2)))))</f>
        <v>0</v>
      </c>
      <c r="J374" s="177" t="str">
        <f ca="1">IF(J$1&lt;'Data Bank'!$AD796,"",IF(J$1&gt;'Data Bank'!$AT796,"",IF(AND('Data Bank'!$AC796&lt;100,TODAY()&gt;'Data Bank'!$AT796),1,IF('Data Bank'!$AC796=100,3,IF('Data Bank'!$AC796=0,0,2)))))</f>
        <v/>
      </c>
      <c r="K374" s="177" t="str">
        <f ca="1">IF(K$1&lt;'Data Bank'!$AD796,"",IF(K$1&gt;'Data Bank'!$AT796,"",IF(AND('Data Bank'!$AC796&lt;100,TODAY()&gt;'Data Bank'!$AT796),1,IF('Data Bank'!$AC796=100,3,IF('Data Bank'!$AC796=0,0,2)))))</f>
        <v/>
      </c>
      <c r="L374" s="177" t="str">
        <f ca="1">IF(L$1&lt;'Data Bank'!$AD796,"",IF(L$1&gt;'Data Bank'!$AT796,"",IF(AND('Data Bank'!$AC796&lt;100,TODAY()&gt;'Data Bank'!$AT796),1,IF('Data Bank'!$AC796=100,3,IF('Data Bank'!$AC796=0,0,2)))))</f>
        <v/>
      </c>
      <c r="M374" s="177" t="str">
        <f ca="1">IF(M$1&lt;'Data Bank'!$AD796,"",IF(M$1&gt;'Data Bank'!$AT796,"",IF(AND('Data Bank'!$AC796&lt;100,TODAY()&gt;'Data Bank'!$AT796),1,IF('Data Bank'!$AC796=100,3,IF('Data Bank'!$AC796=0,0,2)))))</f>
        <v/>
      </c>
      <c r="N374" s="177" t="str">
        <f ca="1">IF(N$1&lt;'Data Bank'!$AD796,"",IF(N$1&gt;'Data Bank'!$AT796,"",IF(AND('Data Bank'!$AC796&lt;100,TODAY()&gt;'Data Bank'!$AT796),1,IF('Data Bank'!$AC796=100,3,IF('Data Bank'!$AC796=0,0,2)))))</f>
        <v/>
      </c>
      <c r="O374" s="177" t="str">
        <f ca="1">IF(O$1&lt;'Data Bank'!$AD796,"",IF(O$1&gt;'Data Bank'!$AT796,"",IF(AND('Data Bank'!$AC796&lt;100,TODAY()&gt;'Data Bank'!$AT796),1,IF('Data Bank'!$AC796=100,3,IF('Data Bank'!$AC796=0,0,2)))))</f>
        <v/>
      </c>
      <c r="P374" s="177" t="str">
        <f ca="1">IF(P$1&lt;'Data Bank'!$AD796,"",IF(P$1&gt;'Data Bank'!$AT796,"",IF(AND('Data Bank'!$AC796&lt;100,TODAY()&gt;'Data Bank'!$AT796),1,IF('Data Bank'!$AC796=100,3,IF('Data Bank'!$AC796=0,0,2)))))</f>
        <v/>
      </c>
      <c r="Q374" s="177" t="str">
        <f ca="1">IF(Q$1&lt;'Data Bank'!$AD796,"",IF(Q$1&gt;'Data Bank'!$AT796,"",IF(AND('Data Bank'!$AC796&lt;100,TODAY()&gt;'Data Bank'!$AT796),1,IF('Data Bank'!$AC796=100,3,IF('Data Bank'!$AC796=0,0,2)))))</f>
        <v/>
      </c>
      <c r="R374" s="177" t="str">
        <f ca="1">IF(R$1&lt;'Data Bank'!$AD796,"",IF(R$1&gt;'Data Bank'!$AT796,"",IF(AND('Data Bank'!$AC796&lt;100,TODAY()&gt;'Data Bank'!$AT796),1,IF('Data Bank'!$AC796=100,3,IF('Data Bank'!$AC796=0,0,2)))))</f>
        <v/>
      </c>
    </row>
    <row r="375" spans="1:18">
      <c r="A375" s="115" t="str">
        <f>'Data Bank'!E797</f>
        <v>Muradey Kalan</v>
      </c>
      <c r="B375" s="178">
        <f ca="1">IF(B$1&lt;'Data Bank'!$AD797,"",IF(B$1&gt;'Data Bank'!$AT797,"",IF(AND('Data Bank'!$AC797&lt;100,TODAY()&gt;'Data Bank'!$AT797),1,IF('Data Bank'!$AC797=100,3,IF('Data Bank'!$AC797=0,0,2)))))</f>
        <v>0</v>
      </c>
      <c r="C375" s="178">
        <f ca="1">IF(C$1&lt;'Data Bank'!$AD797,"",IF(C$1&gt;'Data Bank'!$AT797,"",IF(AND('Data Bank'!$AC797&lt;100,TODAY()&gt;'Data Bank'!$AT797),1,IF('Data Bank'!$AC797=100,3,IF('Data Bank'!$AC797=0,0,2)))))</f>
        <v>0</v>
      </c>
      <c r="D375" s="178">
        <f ca="1">IF(D$1&lt;'Data Bank'!$AD797,"",IF(D$1&gt;'Data Bank'!$AT797,"",IF(AND('Data Bank'!$AC797&lt;100,TODAY()&gt;'Data Bank'!$AT797),1,IF('Data Bank'!$AC797=100,3,IF('Data Bank'!$AC797=0,0,2)))))</f>
        <v>0</v>
      </c>
      <c r="E375" s="178">
        <f ca="1">IF(E$1&lt;'Data Bank'!$AD797,"",IF(E$1&gt;'Data Bank'!$AT797,"",IF(AND('Data Bank'!$AC797&lt;100,TODAY()&gt;'Data Bank'!$AT797),1,IF('Data Bank'!$AC797=100,3,IF('Data Bank'!$AC797=0,0,2)))))</f>
        <v>0</v>
      </c>
      <c r="F375" s="178">
        <f ca="1">IF(F$1&lt;'Data Bank'!$AD797,"",IF(F$1&gt;'Data Bank'!$AT797,"",IF(AND('Data Bank'!$AC797&lt;100,TODAY()&gt;'Data Bank'!$AT797),1,IF('Data Bank'!$AC797=100,3,IF('Data Bank'!$AC797=0,0,2)))))</f>
        <v>0</v>
      </c>
      <c r="G375" s="178">
        <f ca="1">IF(G$1&lt;'Data Bank'!$AD797,"",IF(G$1&gt;'Data Bank'!$AT797,"",IF(AND('Data Bank'!$AC797&lt;100,TODAY()&gt;'Data Bank'!$AT797),1,IF('Data Bank'!$AC797=100,3,IF('Data Bank'!$AC797=0,0,2)))))</f>
        <v>0</v>
      </c>
      <c r="H375" s="178">
        <f ca="1">IF(H$1&lt;'Data Bank'!$AD797,"",IF(H$1&gt;'Data Bank'!$AT797,"",IF(AND('Data Bank'!$AC797&lt;100,TODAY()&gt;'Data Bank'!$AT797),1,IF('Data Bank'!$AC797=100,3,IF('Data Bank'!$AC797=0,0,2)))))</f>
        <v>0</v>
      </c>
      <c r="I375" s="178">
        <f ca="1">IF(I$1&lt;'Data Bank'!$AD797,"",IF(I$1&gt;'Data Bank'!$AT797,"",IF(AND('Data Bank'!$AC797&lt;100,TODAY()&gt;'Data Bank'!$AT797),1,IF('Data Bank'!$AC797=100,3,IF('Data Bank'!$AC797=0,0,2)))))</f>
        <v>0</v>
      </c>
      <c r="J375" s="177" t="str">
        <f ca="1">IF(J$1&lt;'Data Bank'!$AD797,"",IF(J$1&gt;'Data Bank'!$AT797,"",IF(AND('Data Bank'!$AC797&lt;100,TODAY()&gt;'Data Bank'!$AT797),1,IF('Data Bank'!$AC797=100,3,IF('Data Bank'!$AC797=0,0,2)))))</f>
        <v/>
      </c>
      <c r="K375" s="177" t="str">
        <f ca="1">IF(K$1&lt;'Data Bank'!$AD797,"",IF(K$1&gt;'Data Bank'!$AT797,"",IF(AND('Data Bank'!$AC797&lt;100,TODAY()&gt;'Data Bank'!$AT797),1,IF('Data Bank'!$AC797=100,3,IF('Data Bank'!$AC797=0,0,2)))))</f>
        <v/>
      </c>
      <c r="L375" s="177" t="str">
        <f ca="1">IF(L$1&lt;'Data Bank'!$AD797,"",IF(L$1&gt;'Data Bank'!$AT797,"",IF(AND('Data Bank'!$AC797&lt;100,TODAY()&gt;'Data Bank'!$AT797),1,IF('Data Bank'!$AC797=100,3,IF('Data Bank'!$AC797=0,0,2)))))</f>
        <v/>
      </c>
      <c r="M375" s="177" t="str">
        <f ca="1">IF(M$1&lt;'Data Bank'!$AD797,"",IF(M$1&gt;'Data Bank'!$AT797,"",IF(AND('Data Bank'!$AC797&lt;100,TODAY()&gt;'Data Bank'!$AT797),1,IF('Data Bank'!$AC797=100,3,IF('Data Bank'!$AC797=0,0,2)))))</f>
        <v/>
      </c>
      <c r="N375" s="177" t="str">
        <f ca="1">IF(N$1&lt;'Data Bank'!$AD797,"",IF(N$1&gt;'Data Bank'!$AT797,"",IF(AND('Data Bank'!$AC797&lt;100,TODAY()&gt;'Data Bank'!$AT797),1,IF('Data Bank'!$AC797=100,3,IF('Data Bank'!$AC797=0,0,2)))))</f>
        <v/>
      </c>
      <c r="O375" s="177" t="str">
        <f ca="1">IF(O$1&lt;'Data Bank'!$AD797,"",IF(O$1&gt;'Data Bank'!$AT797,"",IF(AND('Data Bank'!$AC797&lt;100,TODAY()&gt;'Data Bank'!$AT797),1,IF('Data Bank'!$AC797=100,3,IF('Data Bank'!$AC797=0,0,2)))))</f>
        <v/>
      </c>
      <c r="P375" s="177" t="str">
        <f ca="1">IF(P$1&lt;'Data Bank'!$AD797,"",IF(P$1&gt;'Data Bank'!$AT797,"",IF(AND('Data Bank'!$AC797&lt;100,TODAY()&gt;'Data Bank'!$AT797),1,IF('Data Bank'!$AC797=100,3,IF('Data Bank'!$AC797=0,0,2)))))</f>
        <v/>
      </c>
      <c r="Q375" s="177" t="str">
        <f ca="1">IF(Q$1&lt;'Data Bank'!$AD797,"",IF(Q$1&gt;'Data Bank'!$AT797,"",IF(AND('Data Bank'!$AC797&lt;100,TODAY()&gt;'Data Bank'!$AT797),1,IF('Data Bank'!$AC797=100,3,IF('Data Bank'!$AC797=0,0,2)))))</f>
        <v/>
      </c>
      <c r="R375" s="177" t="str">
        <f ca="1">IF(R$1&lt;'Data Bank'!$AD797,"",IF(R$1&gt;'Data Bank'!$AT797,"",IF(AND('Data Bank'!$AC797&lt;100,TODAY()&gt;'Data Bank'!$AT797),1,IF('Data Bank'!$AC797=100,3,IF('Data Bank'!$AC797=0,0,2)))))</f>
        <v/>
      </c>
    </row>
    <row r="376" spans="1:18">
      <c r="A376" s="115" t="str">
        <f>'Data Bank'!E798</f>
        <v>Muridke</v>
      </c>
      <c r="B376" s="178">
        <f ca="1">IF(B$1&lt;'Data Bank'!$AD798,"",IF(B$1&gt;'Data Bank'!$AT798,"",IF(AND('Data Bank'!$AC798&lt;100,TODAY()&gt;'Data Bank'!$AT798),1,IF('Data Bank'!$AC798=100,3,IF('Data Bank'!$AC798=0,0,2)))))</f>
        <v>0</v>
      </c>
      <c r="C376" s="178">
        <f ca="1">IF(C$1&lt;'Data Bank'!$AD798,"",IF(C$1&gt;'Data Bank'!$AT798,"",IF(AND('Data Bank'!$AC798&lt;100,TODAY()&gt;'Data Bank'!$AT798),1,IF('Data Bank'!$AC798=100,3,IF('Data Bank'!$AC798=0,0,2)))))</f>
        <v>0</v>
      </c>
      <c r="D376" s="178">
        <f ca="1">IF(D$1&lt;'Data Bank'!$AD798,"",IF(D$1&gt;'Data Bank'!$AT798,"",IF(AND('Data Bank'!$AC798&lt;100,TODAY()&gt;'Data Bank'!$AT798),1,IF('Data Bank'!$AC798=100,3,IF('Data Bank'!$AC798=0,0,2)))))</f>
        <v>0</v>
      </c>
      <c r="E376" s="178">
        <f ca="1">IF(E$1&lt;'Data Bank'!$AD798,"",IF(E$1&gt;'Data Bank'!$AT798,"",IF(AND('Data Bank'!$AC798&lt;100,TODAY()&gt;'Data Bank'!$AT798),1,IF('Data Bank'!$AC798=100,3,IF('Data Bank'!$AC798=0,0,2)))))</f>
        <v>0</v>
      </c>
      <c r="F376" s="178">
        <f ca="1">IF(F$1&lt;'Data Bank'!$AD798,"",IF(F$1&gt;'Data Bank'!$AT798,"",IF(AND('Data Bank'!$AC798&lt;100,TODAY()&gt;'Data Bank'!$AT798),1,IF('Data Bank'!$AC798=100,3,IF('Data Bank'!$AC798=0,0,2)))))</f>
        <v>0</v>
      </c>
      <c r="G376" s="178">
        <f ca="1">IF(G$1&lt;'Data Bank'!$AD798,"",IF(G$1&gt;'Data Bank'!$AT798,"",IF(AND('Data Bank'!$AC798&lt;100,TODAY()&gt;'Data Bank'!$AT798),1,IF('Data Bank'!$AC798=100,3,IF('Data Bank'!$AC798=0,0,2)))))</f>
        <v>0</v>
      </c>
      <c r="H376" s="178">
        <f ca="1">IF(H$1&lt;'Data Bank'!$AD798,"",IF(H$1&gt;'Data Bank'!$AT798,"",IF(AND('Data Bank'!$AC798&lt;100,TODAY()&gt;'Data Bank'!$AT798),1,IF('Data Bank'!$AC798=100,3,IF('Data Bank'!$AC798=0,0,2)))))</f>
        <v>0</v>
      </c>
      <c r="I376" s="178">
        <f ca="1">IF(I$1&lt;'Data Bank'!$AD798,"",IF(I$1&gt;'Data Bank'!$AT798,"",IF(AND('Data Bank'!$AC798&lt;100,TODAY()&gt;'Data Bank'!$AT798),1,IF('Data Bank'!$AC798=100,3,IF('Data Bank'!$AC798=0,0,2)))))</f>
        <v>0</v>
      </c>
      <c r="J376" s="177" t="str">
        <f ca="1">IF(J$1&lt;'Data Bank'!$AD798,"",IF(J$1&gt;'Data Bank'!$AT798,"",IF(AND('Data Bank'!$AC798&lt;100,TODAY()&gt;'Data Bank'!$AT798),1,IF('Data Bank'!$AC798=100,3,IF('Data Bank'!$AC798=0,0,2)))))</f>
        <v/>
      </c>
      <c r="K376" s="177" t="str">
        <f ca="1">IF(K$1&lt;'Data Bank'!$AD798,"",IF(K$1&gt;'Data Bank'!$AT798,"",IF(AND('Data Bank'!$AC798&lt;100,TODAY()&gt;'Data Bank'!$AT798),1,IF('Data Bank'!$AC798=100,3,IF('Data Bank'!$AC798=0,0,2)))))</f>
        <v/>
      </c>
      <c r="L376" s="177" t="str">
        <f ca="1">IF(L$1&lt;'Data Bank'!$AD798,"",IF(L$1&gt;'Data Bank'!$AT798,"",IF(AND('Data Bank'!$AC798&lt;100,TODAY()&gt;'Data Bank'!$AT798),1,IF('Data Bank'!$AC798=100,3,IF('Data Bank'!$AC798=0,0,2)))))</f>
        <v/>
      </c>
      <c r="M376" s="177" t="str">
        <f ca="1">IF(M$1&lt;'Data Bank'!$AD798,"",IF(M$1&gt;'Data Bank'!$AT798,"",IF(AND('Data Bank'!$AC798&lt;100,TODAY()&gt;'Data Bank'!$AT798),1,IF('Data Bank'!$AC798=100,3,IF('Data Bank'!$AC798=0,0,2)))))</f>
        <v/>
      </c>
      <c r="N376" s="177" t="str">
        <f ca="1">IF(N$1&lt;'Data Bank'!$AD798,"",IF(N$1&gt;'Data Bank'!$AT798,"",IF(AND('Data Bank'!$AC798&lt;100,TODAY()&gt;'Data Bank'!$AT798),1,IF('Data Bank'!$AC798=100,3,IF('Data Bank'!$AC798=0,0,2)))))</f>
        <v/>
      </c>
      <c r="O376" s="177" t="str">
        <f ca="1">IF(O$1&lt;'Data Bank'!$AD798,"",IF(O$1&gt;'Data Bank'!$AT798,"",IF(AND('Data Bank'!$AC798&lt;100,TODAY()&gt;'Data Bank'!$AT798),1,IF('Data Bank'!$AC798=100,3,IF('Data Bank'!$AC798=0,0,2)))))</f>
        <v/>
      </c>
      <c r="P376" s="177" t="str">
        <f ca="1">IF(P$1&lt;'Data Bank'!$AD798,"",IF(P$1&gt;'Data Bank'!$AT798,"",IF(AND('Data Bank'!$AC798&lt;100,TODAY()&gt;'Data Bank'!$AT798),1,IF('Data Bank'!$AC798=100,3,IF('Data Bank'!$AC798=0,0,2)))))</f>
        <v/>
      </c>
      <c r="Q376" s="177" t="str">
        <f ca="1">IF(Q$1&lt;'Data Bank'!$AD798,"",IF(Q$1&gt;'Data Bank'!$AT798,"",IF(AND('Data Bank'!$AC798&lt;100,TODAY()&gt;'Data Bank'!$AT798),1,IF('Data Bank'!$AC798=100,3,IF('Data Bank'!$AC798=0,0,2)))))</f>
        <v/>
      </c>
      <c r="R376" s="177" t="str">
        <f ca="1">IF(R$1&lt;'Data Bank'!$AD798,"",IF(R$1&gt;'Data Bank'!$AT798,"",IF(AND('Data Bank'!$AC798&lt;100,TODAY()&gt;'Data Bank'!$AT798),1,IF('Data Bank'!$AC798=100,3,IF('Data Bank'!$AC798=0,0,2)))))</f>
        <v/>
      </c>
    </row>
    <row r="377" spans="1:18">
      <c r="A377" s="115" t="str">
        <f>'Data Bank'!E799</f>
        <v>Nazri Lubana</v>
      </c>
      <c r="B377" s="178">
        <f ca="1">IF(B$1&lt;'Data Bank'!$AD799,"",IF(B$1&gt;'Data Bank'!$AT799,"",IF(AND('Data Bank'!$AC799&lt;100,TODAY()&gt;'Data Bank'!$AT799),1,IF('Data Bank'!$AC799=100,3,IF('Data Bank'!$AC799=0,0,2)))))</f>
        <v>0</v>
      </c>
      <c r="C377" s="178">
        <f ca="1">IF(C$1&lt;'Data Bank'!$AD799,"",IF(C$1&gt;'Data Bank'!$AT799,"",IF(AND('Data Bank'!$AC799&lt;100,TODAY()&gt;'Data Bank'!$AT799),1,IF('Data Bank'!$AC799=100,3,IF('Data Bank'!$AC799=0,0,2)))))</f>
        <v>0</v>
      </c>
      <c r="D377" s="178">
        <f ca="1">IF(D$1&lt;'Data Bank'!$AD799,"",IF(D$1&gt;'Data Bank'!$AT799,"",IF(AND('Data Bank'!$AC799&lt;100,TODAY()&gt;'Data Bank'!$AT799),1,IF('Data Bank'!$AC799=100,3,IF('Data Bank'!$AC799=0,0,2)))))</f>
        <v>0</v>
      </c>
      <c r="E377" s="178">
        <f ca="1">IF(E$1&lt;'Data Bank'!$AD799,"",IF(E$1&gt;'Data Bank'!$AT799,"",IF(AND('Data Bank'!$AC799&lt;100,TODAY()&gt;'Data Bank'!$AT799),1,IF('Data Bank'!$AC799=100,3,IF('Data Bank'!$AC799=0,0,2)))))</f>
        <v>0</v>
      </c>
      <c r="F377" s="178">
        <f ca="1">IF(F$1&lt;'Data Bank'!$AD799,"",IF(F$1&gt;'Data Bank'!$AT799,"",IF(AND('Data Bank'!$AC799&lt;100,TODAY()&gt;'Data Bank'!$AT799),1,IF('Data Bank'!$AC799=100,3,IF('Data Bank'!$AC799=0,0,2)))))</f>
        <v>0</v>
      </c>
      <c r="G377" s="178">
        <f ca="1">IF(G$1&lt;'Data Bank'!$AD799,"",IF(G$1&gt;'Data Bank'!$AT799,"",IF(AND('Data Bank'!$AC799&lt;100,TODAY()&gt;'Data Bank'!$AT799),1,IF('Data Bank'!$AC799=100,3,IF('Data Bank'!$AC799=0,0,2)))))</f>
        <v>0</v>
      </c>
      <c r="H377" s="178">
        <f ca="1">IF(H$1&lt;'Data Bank'!$AD799,"",IF(H$1&gt;'Data Bank'!$AT799,"",IF(AND('Data Bank'!$AC799&lt;100,TODAY()&gt;'Data Bank'!$AT799),1,IF('Data Bank'!$AC799=100,3,IF('Data Bank'!$AC799=0,0,2)))))</f>
        <v>0</v>
      </c>
      <c r="I377" s="178">
        <f ca="1">IF(I$1&lt;'Data Bank'!$AD799,"",IF(I$1&gt;'Data Bank'!$AT799,"",IF(AND('Data Bank'!$AC799&lt;100,TODAY()&gt;'Data Bank'!$AT799),1,IF('Data Bank'!$AC799=100,3,IF('Data Bank'!$AC799=0,0,2)))))</f>
        <v>0</v>
      </c>
      <c r="J377" s="177" t="str">
        <f ca="1">IF(J$1&lt;'Data Bank'!$AD799,"",IF(J$1&gt;'Data Bank'!$AT799,"",IF(AND('Data Bank'!$AC799&lt;100,TODAY()&gt;'Data Bank'!$AT799),1,IF('Data Bank'!$AC799=100,3,IF('Data Bank'!$AC799=0,0,2)))))</f>
        <v/>
      </c>
      <c r="K377" s="177" t="str">
        <f ca="1">IF(K$1&lt;'Data Bank'!$AD799,"",IF(K$1&gt;'Data Bank'!$AT799,"",IF(AND('Data Bank'!$AC799&lt;100,TODAY()&gt;'Data Bank'!$AT799),1,IF('Data Bank'!$AC799=100,3,IF('Data Bank'!$AC799=0,0,2)))))</f>
        <v/>
      </c>
      <c r="L377" s="177" t="str">
        <f ca="1">IF(L$1&lt;'Data Bank'!$AD799,"",IF(L$1&gt;'Data Bank'!$AT799,"",IF(AND('Data Bank'!$AC799&lt;100,TODAY()&gt;'Data Bank'!$AT799),1,IF('Data Bank'!$AC799=100,3,IF('Data Bank'!$AC799=0,0,2)))))</f>
        <v/>
      </c>
      <c r="M377" s="177" t="str">
        <f ca="1">IF(M$1&lt;'Data Bank'!$AD799,"",IF(M$1&gt;'Data Bank'!$AT799,"",IF(AND('Data Bank'!$AC799&lt;100,TODAY()&gt;'Data Bank'!$AT799),1,IF('Data Bank'!$AC799=100,3,IF('Data Bank'!$AC799=0,0,2)))))</f>
        <v/>
      </c>
      <c r="N377" s="177" t="str">
        <f ca="1">IF(N$1&lt;'Data Bank'!$AD799,"",IF(N$1&gt;'Data Bank'!$AT799,"",IF(AND('Data Bank'!$AC799&lt;100,TODAY()&gt;'Data Bank'!$AT799),1,IF('Data Bank'!$AC799=100,3,IF('Data Bank'!$AC799=0,0,2)))))</f>
        <v/>
      </c>
      <c r="O377" s="177" t="str">
        <f ca="1">IF(O$1&lt;'Data Bank'!$AD799,"",IF(O$1&gt;'Data Bank'!$AT799,"",IF(AND('Data Bank'!$AC799&lt;100,TODAY()&gt;'Data Bank'!$AT799),1,IF('Data Bank'!$AC799=100,3,IF('Data Bank'!$AC799=0,0,2)))))</f>
        <v/>
      </c>
      <c r="P377" s="177" t="str">
        <f ca="1">IF(P$1&lt;'Data Bank'!$AD799,"",IF(P$1&gt;'Data Bank'!$AT799,"",IF(AND('Data Bank'!$AC799&lt;100,TODAY()&gt;'Data Bank'!$AT799),1,IF('Data Bank'!$AC799=100,3,IF('Data Bank'!$AC799=0,0,2)))))</f>
        <v/>
      </c>
      <c r="Q377" s="177" t="str">
        <f ca="1">IF(Q$1&lt;'Data Bank'!$AD799,"",IF(Q$1&gt;'Data Bank'!$AT799,"",IF(AND('Data Bank'!$AC799&lt;100,TODAY()&gt;'Data Bank'!$AT799),1,IF('Data Bank'!$AC799=100,3,IF('Data Bank'!$AC799=0,0,2)))))</f>
        <v/>
      </c>
      <c r="R377" s="177" t="str">
        <f ca="1">IF(R$1&lt;'Data Bank'!$AD799,"",IF(R$1&gt;'Data Bank'!$AT799,"",IF(AND('Data Bank'!$AC799&lt;100,TODAY()&gt;'Data Bank'!$AT799),1,IF('Data Bank'!$AC799=100,3,IF('Data Bank'!$AC799=0,0,2)))))</f>
        <v/>
      </c>
    </row>
    <row r="378" spans="1:18">
      <c r="A378" s="115" t="str">
        <f>'Data Bank'!E802</f>
        <v>Makan Bagh</v>
      </c>
      <c r="B378" s="178">
        <f ca="1">IF(B$1&lt;'Data Bank'!$AD802,"",IF(B$1&gt;'Data Bank'!$AT802,"",IF(AND('Data Bank'!$AC802&lt;100,TODAY()&gt;'Data Bank'!$AT802),1,IF('Data Bank'!$AC802=100,3,IF('Data Bank'!$AC802=0,0,2)))))</f>
        <v>2</v>
      </c>
      <c r="C378" s="178">
        <f ca="1">IF(C$1&lt;'Data Bank'!$AD802,"",IF(C$1&gt;'Data Bank'!$AT802,"",IF(AND('Data Bank'!$AC802&lt;100,TODAY()&gt;'Data Bank'!$AT802),1,IF('Data Bank'!$AC802=100,3,IF('Data Bank'!$AC802=0,0,2)))))</f>
        <v>2</v>
      </c>
      <c r="D378" s="178">
        <f ca="1">IF(D$1&lt;'Data Bank'!$AD802,"",IF(D$1&gt;'Data Bank'!$AT802,"",IF(AND('Data Bank'!$AC802&lt;100,TODAY()&gt;'Data Bank'!$AT802),1,IF('Data Bank'!$AC802=100,3,IF('Data Bank'!$AC802=0,0,2)))))</f>
        <v>2</v>
      </c>
      <c r="E378" s="178">
        <f ca="1">IF(E$1&lt;'Data Bank'!$AD802,"",IF(E$1&gt;'Data Bank'!$AT802,"",IF(AND('Data Bank'!$AC802&lt;100,TODAY()&gt;'Data Bank'!$AT802),1,IF('Data Bank'!$AC802=100,3,IF('Data Bank'!$AC802=0,0,2)))))</f>
        <v>2</v>
      </c>
      <c r="F378" s="178">
        <f ca="1">IF(F$1&lt;'Data Bank'!$AD802,"",IF(F$1&gt;'Data Bank'!$AT802,"",IF(AND('Data Bank'!$AC802&lt;100,TODAY()&gt;'Data Bank'!$AT802),1,IF('Data Bank'!$AC802=100,3,IF('Data Bank'!$AC802=0,0,2)))))</f>
        <v>2</v>
      </c>
      <c r="G378" s="178">
        <f ca="1">IF(G$1&lt;'Data Bank'!$AD802,"",IF(G$1&gt;'Data Bank'!$AT802,"",IF(AND('Data Bank'!$AC802&lt;100,TODAY()&gt;'Data Bank'!$AT802),1,IF('Data Bank'!$AC802=100,3,IF('Data Bank'!$AC802=0,0,2)))))</f>
        <v>2</v>
      </c>
      <c r="H378" s="178">
        <f ca="1">IF(H$1&lt;'Data Bank'!$AD802,"",IF(H$1&gt;'Data Bank'!$AT802,"",IF(AND('Data Bank'!$AC802&lt;100,TODAY()&gt;'Data Bank'!$AT802),1,IF('Data Bank'!$AC802=100,3,IF('Data Bank'!$AC802=0,0,2)))))</f>
        <v>2</v>
      </c>
      <c r="I378" s="178">
        <f ca="1">IF(I$1&lt;'Data Bank'!$AD802,"",IF(I$1&gt;'Data Bank'!$AT802,"",IF(AND('Data Bank'!$AC802&lt;100,TODAY()&gt;'Data Bank'!$AT802),1,IF('Data Bank'!$AC802=100,3,IF('Data Bank'!$AC802=0,0,2)))))</f>
        <v>2</v>
      </c>
      <c r="J378" s="177">
        <f ca="1">IF(J$1&lt;'Data Bank'!$AD802,"",IF(J$1&gt;'Data Bank'!$AT802,"",IF(AND('Data Bank'!$AC802&lt;100,TODAY()&gt;'Data Bank'!$AT802),1,IF('Data Bank'!$AC802=100,3,IF('Data Bank'!$AC802=0,0,2)))))</f>
        <v>2</v>
      </c>
      <c r="K378" s="177">
        <f ca="1">IF(K$1&lt;'Data Bank'!$AD802,"",IF(K$1&gt;'Data Bank'!$AT802,"",IF(AND('Data Bank'!$AC802&lt;100,TODAY()&gt;'Data Bank'!$AT802),1,IF('Data Bank'!$AC802=100,3,IF('Data Bank'!$AC802=0,0,2)))))</f>
        <v>2</v>
      </c>
      <c r="L378" s="177">
        <f ca="1">IF(L$1&lt;'Data Bank'!$AD802,"",IF(L$1&gt;'Data Bank'!$AT802,"",IF(AND('Data Bank'!$AC802&lt;100,TODAY()&gt;'Data Bank'!$AT802),1,IF('Data Bank'!$AC802=100,3,IF('Data Bank'!$AC802=0,0,2)))))</f>
        <v>2</v>
      </c>
      <c r="M378" s="177">
        <f ca="1">IF(M$1&lt;'Data Bank'!$AD802,"",IF(M$1&gt;'Data Bank'!$AT802,"",IF(AND('Data Bank'!$AC802&lt;100,TODAY()&gt;'Data Bank'!$AT802),1,IF('Data Bank'!$AC802=100,3,IF('Data Bank'!$AC802=0,0,2)))))</f>
        <v>2</v>
      </c>
      <c r="N378" s="177">
        <f ca="1">IF(N$1&lt;'Data Bank'!$AD802,"",IF(N$1&gt;'Data Bank'!$AT802,"",IF(AND('Data Bank'!$AC802&lt;100,TODAY()&gt;'Data Bank'!$AT802),1,IF('Data Bank'!$AC802=100,3,IF('Data Bank'!$AC802=0,0,2)))))</f>
        <v>2</v>
      </c>
      <c r="O378" s="177">
        <f ca="1">IF(O$1&lt;'Data Bank'!$AD802,"",IF(O$1&gt;'Data Bank'!$AT802,"",IF(AND('Data Bank'!$AC802&lt;100,TODAY()&gt;'Data Bank'!$AT802),1,IF('Data Bank'!$AC802=100,3,IF('Data Bank'!$AC802=0,0,2)))))</f>
        <v>2</v>
      </c>
      <c r="P378" s="177">
        <f ca="1">IF(P$1&lt;'Data Bank'!$AD802,"",IF(P$1&gt;'Data Bank'!$AT802,"",IF(AND('Data Bank'!$AC802&lt;100,TODAY()&gt;'Data Bank'!$AT802),1,IF('Data Bank'!$AC802=100,3,IF('Data Bank'!$AC802=0,0,2)))))</f>
        <v>2</v>
      </c>
      <c r="Q378" s="177">
        <f ca="1">IF(Q$1&lt;'Data Bank'!$AD802,"",IF(Q$1&gt;'Data Bank'!$AT802,"",IF(AND('Data Bank'!$AC802&lt;100,TODAY()&gt;'Data Bank'!$AT802),1,IF('Data Bank'!$AC802=100,3,IF('Data Bank'!$AC802=0,0,2)))))</f>
        <v>2</v>
      </c>
      <c r="R378" s="177">
        <f ca="1">IF(R$1&lt;'Data Bank'!$AD802,"",IF(R$1&gt;'Data Bank'!$AT802,"",IF(AND('Data Bank'!$AC802&lt;100,TODAY()&gt;'Data Bank'!$AT802),1,IF('Data Bank'!$AC802=100,3,IF('Data Bank'!$AC802=0,0,2)))))</f>
        <v>2</v>
      </c>
    </row>
    <row r="379" spans="1:18">
      <c r="A379" s="115" t="str">
        <f>'Data Bank'!E803</f>
        <v>Makhan_Malikyar_Kalas</v>
      </c>
      <c r="B379" s="178">
        <f ca="1">IF(B$1&lt;'Data Bank'!$AD803,"",IF(B$1&gt;'Data Bank'!$AT803,"",IF(AND('Data Bank'!$AC803&lt;100,TODAY()&gt;'Data Bank'!$AT803),1,IF('Data Bank'!$AC803=100,3,IF('Data Bank'!$AC803=0,0,2)))))</f>
        <v>2</v>
      </c>
      <c r="C379" s="178">
        <f ca="1">IF(C$1&lt;'Data Bank'!$AD803,"",IF(C$1&gt;'Data Bank'!$AT803,"",IF(AND('Data Bank'!$AC803&lt;100,TODAY()&gt;'Data Bank'!$AT803),1,IF('Data Bank'!$AC803=100,3,IF('Data Bank'!$AC803=0,0,2)))))</f>
        <v>2</v>
      </c>
      <c r="D379" s="178">
        <f ca="1">IF(D$1&lt;'Data Bank'!$AD803,"",IF(D$1&gt;'Data Bank'!$AT803,"",IF(AND('Data Bank'!$AC803&lt;100,TODAY()&gt;'Data Bank'!$AT803),1,IF('Data Bank'!$AC803=100,3,IF('Data Bank'!$AC803=0,0,2)))))</f>
        <v>2</v>
      </c>
      <c r="E379" s="178">
        <f ca="1">IF(E$1&lt;'Data Bank'!$AD803,"",IF(E$1&gt;'Data Bank'!$AT803,"",IF(AND('Data Bank'!$AC803&lt;100,TODAY()&gt;'Data Bank'!$AT803),1,IF('Data Bank'!$AC803=100,3,IF('Data Bank'!$AC803=0,0,2)))))</f>
        <v>2</v>
      </c>
      <c r="F379" s="178">
        <f ca="1">IF(F$1&lt;'Data Bank'!$AD803,"",IF(F$1&gt;'Data Bank'!$AT803,"",IF(AND('Data Bank'!$AC803&lt;100,TODAY()&gt;'Data Bank'!$AT803),1,IF('Data Bank'!$AC803=100,3,IF('Data Bank'!$AC803=0,0,2)))))</f>
        <v>2</v>
      </c>
      <c r="G379" s="178">
        <f ca="1">IF(G$1&lt;'Data Bank'!$AD803,"",IF(G$1&gt;'Data Bank'!$AT803,"",IF(AND('Data Bank'!$AC803&lt;100,TODAY()&gt;'Data Bank'!$AT803),1,IF('Data Bank'!$AC803=100,3,IF('Data Bank'!$AC803=0,0,2)))))</f>
        <v>2</v>
      </c>
      <c r="H379" s="178">
        <f ca="1">IF(H$1&lt;'Data Bank'!$AD803,"",IF(H$1&gt;'Data Bank'!$AT803,"",IF(AND('Data Bank'!$AC803&lt;100,TODAY()&gt;'Data Bank'!$AT803),1,IF('Data Bank'!$AC803=100,3,IF('Data Bank'!$AC803=0,0,2)))))</f>
        <v>2</v>
      </c>
      <c r="I379" s="178">
        <f ca="1">IF(I$1&lt;'Data Bank'!$AD803,"",IF(I$1&gt;'Data Bank'!$AT803,"",IF(AND('Data Bank'!$AC803&lt;100,TODAY()&gt;'Data Bank'!$AT803),1,IF('Data Bank'!$AC803=100,3,IF('Data Bank'!$AC803=0,0,2)))))</f>
        <v>2</v>
      </c>
      <c r="J379" s="177">
        <f ca="1">IF(J$1&lt;'Data Bank'!$AD803,"",IF(J$1&gt;'Data Bank'!$AT803,"",IF(AND('Data Bank'!$AC803&lt;100,TODAY()&gt;'Data Bank'!$AT803),1,IF('Data Bank'!$AC803=100,3,IF('Data Bank'!$AC803=0,0,2)))))</f>
        <v>2</v>
      </c>
      <c r="K379" s="177">
        <f ca="1">IF(K$1&lt;'Data Bank'!$AD803,"",IF(K$1&gt;'Data Bank'!$AT803,"",IF(AND('Data Bank'!$AC803&lt;100,TODAY()&gt;'Data Bank'!$AT803),1,IF('Data Bank'!$AC803=100,3,IF('Data Bank'!$AC803=0,0,2)))))</f>
        <v>2</v>
      </c>
      <c r="L379" s="177">
        <f ca="1">IF(L$1&lt;'Data Bank'!$AD803,"",IF(L$1&gt;'Data Bank'!$AT803,"",IF(AND('Data Bank'!$AC803&lt;100,TODAY()&gt;'Data Bank'!$AT803),1,IF('Data Bank'!$AC803=100,3,IF('Data Bank'!$AC803=0,0,2)))))</f>
        <v>2</v>
      </c>
      <c r="M379" s="177">
        <f ca="1">IF(M$1&lt;'Data Bank'!$AD803,"",IF(M$1&gt;'Data Bank'!$AT803,"",IF(AND('Data Bank'!$AC803&lt;100,TODAY()&gt;'Data Bank'!$AT803),1,IF('Data Bank'!$AC803=100,3,IF('Data Bank'!$AC803=0,0,2)))))</f>
        <v>2</v>
      </c>
      <c r="N379" s="177">
        <f ca="1">IF(N$1&lt;'Data Bank'!$AD803,"",IF(N$1&gt;'Data Bank'!$AT803,"",IF(AND('Data Bank'!$AC803&lt;100,TODAY()&gt;'Data Bank'!$AT803),1,IF('Data Bank'!$AC803=100,3,IF('Data Bank'!$AC803=0,0,2)))))</f>
        <v>2</v>
      </c>
      <c r="O379" s="177">
        <f ca="1">IF(O$1&lt;'Data Bank'!$AD803,"",IF(O$1&gt;'Data Bank'!$AT803,"",IF(AND('Data Bank'!$AC803&lt;100,TODAY()&gt;'Data Bank'!$AT803),1,IF('Data Bank'!$AC803=100,3,IF('Data Bank'!$AC803=0,0,2)))))</f>
        <v>2</v>
      </c>
      <c r="P379" s="177">
        <f ca="1">IF(P$1&lt;'Data Bank'!$AD803,"",IF(P$1&gt;'Data Bank'!$AT803,"",IF(AND('Data Bank'!$AC803&lt;100,TODAY()&gt;'Data Bank'!$AT803),1,IF('Data Bank'!$AC803=100,3,IF('Data Bank'!$AC803=0,0,2)))))</f>
        <v>2</v>
      </c>
      <c r="Q379" s="177">
        <f ca="1">IF(Q$1&lt;'Data Bank'!$AD803,"",IF(Q$1&gt;'Data Bank'!$AT803,"",IF(AND('Data Bank'!$AC803&lt;100,TODAY()&gt;'Data Bank'!$AT803),1,IF('Data Bank'!$AC803=100,3,IF('Data Bank'!$AC803=0,0,2)))))</f>
        <v>2</v>
      </c>
      <c r="R379" s="177">
        <f ca="1">IF(R$1&lt;'Data Bank'!$AD803,"",IF(R$1&gt;'Data Bank'!$AT803,"",IF(AND('Data Bank'!$AC803&lt;100,TODAY()&gt;'Data Bank'!$AT803),1,IF('Data Bank'!$AC803=100,3,IF('Data Bank'!$AC803=0,0,2)))))</f>
        <v>2</v>
      </c>
    </row>
    <row r="380" spans="1:18">
      <c r="A380" s="115" t="str">
        <f>'Data Bank'!E805</f>
        <v>Rakh Hiran Minara</v>
      </c>
      <c r="B380" s="178">
        <f ca="1">IF(B$1&lt;'Data Bank'!$AD805,"",IF(B$1&gt;'Data Bank'!$AT805,"",IF(AND('Data Bank'!$AC805&lt;100,TODAY()&gt;'Data Bank'!$AT805),1,IF('Data Bank'!$AC805=100,3,IF('Data Bank'!$AC805=0,0,2)))))</f>
        <v>0</v>
      </c>
      <c r="C380" s="178">
        <f ca="1">IF(C$1&lt;'Data Bank'!$AD805,"",IF(C$1&gt;'Data Bank'!$AT805,"",IF(AND('Data Bank'!$AC805&lt;100,TODAY()&gt;'Data Bank'!$AT805),1,IF('Data Bank'!$AC805=100,3,IF('Data Bank'!$AC805=0,0,2)))))</f>
        <v>0</v>
      </c>
      <c r="D380" s="178">
        <f ca="1">IF(D$1&lt;'Data Bank'!$AD805,"",IF(D$1&gt;'Data Bank'!$AT805,"",IF(AND('Data Bank'!$AC805&lt;100,TODAY()&gt;'Data Bank'!$AT805),1,IF('Data Bank'!$AC805=100,3,IF('Data Bank'!$AC805=0,0,2)))))</f>
        <v>0</v>
      </c>
      <c r="E380" s="178">
        <f ca="1">IF(E$1&lt;'Data Bank'!$AD805,"",IF(E$1&gt;'Data Bank'!$AT805,"",IF(AND('Data Bank'!$AC805&lt;100,TODAY()&gt;'Data Bank'!$AT805),1,IF('Data Bank'!$AC805=100,3,IF('Data Bank'!$AC805=0,0,2)))))</f>
        <v>0</v>
      </c>
      <c r="F380" s="178">
        <f ca="1">IF(F$1&lt;'Data Bank'!$AD805,"",IF(F$1&gt;'Data Bank'!$AT805,"",IF(AND('Data Bank'!$AC805&lt;100,TODAY()&gt;'Data Bank'!$AT805),1,IF('Data Bank'!$AC805=100,3,IF('Data Bank'!$AC805=0,0,2)))))</f>
        <v>0</v>
      </c>
      <c r="G380" s="178">
        <f ca="1">IF(G$1&lt;'Data Bank'!$AD805,"",IF(G$1&gt;'Data Bank'!$AT805,"",IF(AND('Data Bank'!$AC805&lt;100,TODAY()&gt;'Data Bank'!$AT805),1,IF('Data Bank'!$AC805=100,3,IF('Data Bank'!$AC805=0,0,2)))))</f>
        <v>0</v>
      </c>
      <c r="H380" s="178">
        <f ca="1">IF(H$1&lt;'Data Bank'!$AD805,"",IF(H$1&gt;'Data Bank'!$AT805,"",IF(AND('Data Bank'!$AC805&lt;100,TODAY()&gt;'Data Bank'!$AT805),1,IF('Data Bank'!$AC805=100,3,IF('Data Bank'!$AC805=0,0,2)))))</f>
        <v>0</v>
      </c>
      <c r="I380" s="178">
        <f ca="1">IF(I$1&lt;'Data Bank'!$AD805,"",IF(I$1&gt;'Data Bank'!$AT805,"",IF(AND('Data Bank'!$AC805&lt;100,TODAY()&gt;'Data Bank'!$AT805),1,IF('Data Bank'!$AC805=100,3,IF('Data Bank'!$AC805=0,0,2)))))</f>
        <v>0</v>
      </c>
      <c r="J380" s="177" t="str">
        <f ca="1">IF(J$1&lt;'Data Bank'!$AD805,"",IF(J$1&gt;'Data Bank'!$AT805,"",IF(AND('Data Bank'!$AC805&lt;100,TODAY()&gt;'Data Bank'!$AT805),1,IF('Data Bank'!$AC805=100,3,IF('Data Bank'!$AC805=0,0,2)))))</f>
        <v/>
      </c>
      <c r="K380" s="177" t="str">
        <f ca="1">IF(K$1&lt;'Data Bank'!$AD805,"",IF(K$1&gt;'Data Bank'!$AT805,"",IF(AND('Data Bank'!$AC805&lt;100,TODAY()&gt;'Data Bank'!$AT805),1,IF('Data Bank'!$AC805=100,3,IF('Data Bank'!$AC805=0,0,2)))))</f>
        <v/>
      </c>
      <c r="L380" s="177" t="str">
        <f ca="1">IF(L$1&lt;'Data Bank'!$AD805,"",IF(L$1&gt;'Data Bank'!$AT805,"",IF(AND('Data Bank'!$AC805&lt;100,TODAY()&gt;'Data Bank'!$AT805),1,IF('Data Bank'!$AC805=100,3,IF('Data Bank'!$AC805=0,0,2)))))</f>
        <v/>
      </c>
      <c r="M380" s="177" t="str">
        <f ca="1">IF(M$1&lt;'Data Bank'!$AD805,"",IF(M$1&gt;'Data Bank'!$AT805,"",IF(AND('Data Bank'!$AC805&lt;100,TODAY()&gt;'Data Bank'!$AT805),1,IF('Data Bank'!$AC805=100,3,IF('Data Bank'!$AC805=0,0,2)))))</f>
        <v/>
      </c>
      <c r="N380" s="177" t="str">
        <f ca="1">IF(N$1&lt;'Data Bank'!$AD805,"",IF(N$1&gt;'Data Bank'!$AT805,"",IF(AND('Data Bank'!$AC805&lt;100,TODAY()&gt;'Data Bank'!$AT805),1,IF('Data Bank'!$AC805=100,3,IF('Data Bank'!$AC805=0,0,2)))))</f>
        <v/>
      </c>
      <c r="O380" s="177" t="str">
        <f ca="1">IF(O$1&lt;'Data Bank'!$AD805,"",IF(O$1&gt;'Data Bank'!$AT805,"",IF(AND('Data Bank'!$AC805&lt;100,TODAY()&gt;'Data Bank'!$AT805),1,IF('Data Bank'!$AC805=100,3,IF('Data Bank'!$AC805=0,0,2)))))</f>
        <v/>
      </c>
      <c r="P380" s="177" t="str">
        <f ca="1">IF(P$1&lt;'Data Bank'!$AD805,"",IF(P$1&gt;'Data Bank'!$AT805,"",IF(AND('Data Bank'!$AC805&lt;100,TODAY()&gt;'Data Bank'!$AT805),1,IF('Data Bank'!$AC805=100,3,IF('Data Bank'!$AC805=0,0,2)))))</f>
        <v/>
      </c>
      <c r="Q380" s="177" t="str">
        <f ca="1">IF(Q$1&lt;'Data Bank'!$AD805,"",IF(Q$1&gt;'Data Bank'!$AT805,"",IF(AND('Data Bank'!$AC805&lt;100,TODAY()&gt;'Data Bank'!$AT805),1,IF('Data Bank'!$AC805=100,3,IF('Data Bank'!$AC805=0,0,2)))))</f>
        <v/>
      </c>
      <c r="R380" s="177" t="str">
        <f ca="1">IF(R$1&lt;'Data Bank'!$AD805,"",IF(R$1&gt;'Data Bank'!$AT805,"",IF(AND('Data Bank'!$AC805&lt;100,TODAY()&gt;'Data Bank'!$AT805),1,IF('Data Bank'!$AC805=100,3,IF('Data Bank'!$AC805=0,0,2)))))</f>
        <v/>
      </c>
    </row>
    <row r="381" spans="1:18">
      <c r="A381" s="115" t="str">
        <f>'Data Bank'!E807</f>
        <v>Akari-1</v>
      </c>
      <c r="B381" s="178">
        <f ca="1">IF(B$1&lt;'Data Bank'!$AD807,"",IF(B$1&gt;'Data Bank'!$AT807,"",IF(AND('Data Bank'!$AC807&lt;100,TODAY()&gt;'Data Bank'!$AT807),1,IF('Data Bank'!$AC807=100,3,IF('Data Bank'!$AC807=0,0,2)))))</f>
        <v>2</v>
      </c>
      <c r="C381" s="178">
        <f ca="1">IF(C$1&lt;'Data Bank'!$AD807,"",IF(C$1&gt;'Data Bank'!$AT807,"",IF(AND('Data Bank'!$AC807&lt;100,TODAY()&gt;'Data Bank'!$AT807),1,IF('Data Bank'!$AC807=100,3,IF('Data Bank'!$AC807=0,0,2)))))</f>
        <v>2</v>
      </c>
      <c r="D381" s="178">
        <f ca="1">IF(D$1&lt;'Data Bank'!$AD807,"",IF(D$1&gt;'Data Bank'!$AT807,"",IF(AND('Data Bank'!$AC807&lt;100,TODAY()&gt;'Data Bank'!$AT807),1,IF('Data Bank'!$AC807=100,3,IF('Data Bank'!$AC807=0,0,2)))))</f>
        <v>2</v>
      </c>
      <c r="E381" s="178">
        <f ca="1">IF(E$1&lt;'Data Bank'!$AD807,"",IF(E$1&gt;'Data Bank'!$AT807,"",IF(AND('Data Bank'!$AC807&lt;100,TODAY()&gt;'Data Bank'!$AT807),1,IF('Data Bank'!$AC807=100,3,IF('Data Bank'!$AC807=0,0,2)))))</f>
        <v>2</v>
      </c>
      <c r="F381" s="178">
        <f ca="1">IF(F$1&lt;'Data Bank'!$AD807,"",IF(F$1&gt;'Data Bank'!$AT807,"",IF(AND('Data Bank'!$AC807&lt;100,TODAY()&gt;'Data Bank'!$AT807),1,IF('Data Bank'!$AC807=100,3,IF('Data Bank'!$AC807=0,0,2)))))</f>
        <v>2</v>
      </c>
      <c r="G381" s="178">
        <f ca="1">IF(G$1&lt;'Data Bank'!$AD807,"",IF(G$1&gt;'Data Bank'!$AT807,"",IF(AND('Data Bank'!$AC807&lt;100,TODAY()&gt;'Data Bank'!$AT807),1,IF('Data Bank'!$AC807=100,3,IF('Data Bank'!$AC807=0,0,2)))))</f>
        <v>2</v>
      </c>
      <c r="H381" s="178">
        <f ca="1">IF(H$1&lt;'Data Bank'!$AD807,"",IF(H$1&gt;'Data Bank'!$AT807,"",IF(AND('Data Bank'!$AC807&lt;100,TODAY()&gt;'Data Bank'!$AT807),1,IF('Data Bank'!$AC807=100,3,IF('Data Bank'!$AC807=0,0,2)))))</f>
        <v>2</v>
      </c>
      <c r="I381" s="178">
        <f ca="1">IF(I$1&lt;'Data Bank'!$AD807,"",IF(I$1&gt;'Data Bank'!$AT807,"",IF(AND('Data Bank'!$AC807&lt;100,TODAY()&gt;'Data Bank'!$AT807),1,IF('Data Bank'!$AC807=100,3,IF('Data Bank'!$AC807=0,0,2)))))</f>
        <v>2</v>
      </c>
      <c r="J381" s="177">
        <f ca="1">IF(J$1&lt;'Data Bank'!$AD807,"",IF(J$1&gt;'Data Bank'!$AT807,"",IF(AND('Data Bank'!$AC807&lt;100,TODAY()&gt;'Data Bank'!$AT807),1,IF('Data Bank'!$AC807=100,3,IF('Data Bank'!$AC807=0,0,2)))))</f>
        <v>2</v>
      </c>
      <c r="K381" s="177">
        <f ca="1">IF(K$1&lt;'Data Bank'!$AD807,"",IF(K$1&gt;'Data Bank'!$AT807,"",IF(AND('Data Bank'!$AC807&lt;100,TODAY()&gt;'Data Bank'!$AT807),1,IF('Data Bank'!$AC807=100,3,IF('Data Bank'!$AC807=0,0,2)))))</f>
        <v>2</v>
      </c>
      <c r="L381" s="177">
        <f ca="1">IF(L$1&lt;'Data Bank'!$AD807,"",IF(L$1&gt;'Data Bank'!$AT807,"",IF(AND('Data Bank'!$AC807&lt;100,TODAY()&gt;'Data Bank'!$AT807),1,IF('Data Bank'!$AC807=100,3,IF('Data Bank'!$AC807=0,0,2)))))</f>
        <v>2</v>
      </c>
      <c r="M381" s="177">
        <f ca="1">IF(M$1&lt;'Data Bank'!$AD807,"",IF(M$1&gt;'Data Bank'!$AT807,"",IF(AND('Data Bank'!$AC807&lt;100,TODAY()&gt;'Data Bank'!$AT807),1,IF('Data Bank'!$AC807=100,3,IF('Data Bank'!$AC807=0,0,2)))))</f>
        <v>2</v>
      </c>
      <c r="N381" s="177">
        <f ca="1">IF(N$1&lt;'Data Bank'!$AD807,"",IF(N$1&gt;'Data Bank'!$AT807,"",IF(AND('Data Bank'!$AC807&lt;100,TODAY()&gt;'Data Bank'!$AT807),1,IF('Data Bank'!$AC807=100,3,IF('Data Bank'!$AC807=0,0,2)))))</f>
        <v>2</v>
      </c>
      <c r="O381" s="177">
        <f ca="1">IF(O$1&lt;'Data Bank'!$AD807,"",IF(O$1&gt;'Data Bank'!$AT807,"",IF(AND('Data Bank'!$AC807&lt;100,TODAY()&gt;'Data Bank'!$AT807),1,IF('Data Bank'!$AC807=100,3,IF('Data Bank'!$AC807=0,0,2)))))</f>
        <v>2</v>
      </c>
      <c r="P381" s="177">
        <f ca="1">IF(P$1&lt;'Data Bank'!$AD807,"",IF(P$1&gt;'Data Bank'!$AT807,"",IF(AND('Data Bank'!$AC807&lt;100,TODAY()&gt;'Data Bank'!$AT807),1,IF('Data Bank'!$AC807=100,3,IF('Data Bank'!$AC807=0,0,2)))))</f>
        <v>2</v>
      </c>
      <c r="Q381" s="177">
        <f ca="1">IF(Q$1&lt;'Data Bank'!$AD807,"",IF(Q$1&gt;'Data Bank'!$AT807,"",IF(AND('Data Bank'!$AC807&lt;100,TODAY()&gt;'Data Bank'!$AT807),1,IF('Data Bank'!$AC807=100,3,IF('Data Bank'!$AC807=0,0,2)))))</f>
        <v>2</v>
      </c>
      <c r="R381" s="177">
        <f ca="1">IF(R$1&lt;'Data Bank'!$AD807,"",IF(R$1&gt;'Data Bank'!$AT807,"",IF(AND('Data Bank'!$AC807&lt;100,TODAY()&gt;'Data Bank'!$AT807),1,IF('Data Bank'!$AC807=100,3,IF('Data Bank'!$AC807=0,0,2)))))</f>
        <v>2</v>
      </c>
    </row>
    <row r="382" spans="1:18">
      <c r="A382" s="115" t="str">
        <f>'Data Bank'!E810</f>
        <v>Shahdara Town</v>
      </c>
      <c r="B382" s="178">
        <f ca="1">IF(B$1&lt;'Data Bank'!$AD810,"",IF(B$1&gt;'Data Bank'!$AT810,"",IF(AND('Data Bank'!$AC810&lt;100,TODAY()&gt;'Data Bank'!$AT810),1,IF('Data Bank'!$AC810=100,3,IF('Data Bank'!$AC810=0,0,2)))))</f>
        <v>0</v>
      </c>
      <c r="C382" s="178">
        <f ca="1">IF(C$1&lt;'Data Bank'!$AD810,"",IF(C$1&gt;'Data Bank'!$AT810,"",IF(AND('Data Bank'!$AC810&lt;100,TODAY()&gt;'Data Bank'!$AT810),1,IF('Data Bank'!$AC810=100,3,IF('Data Bank'!$AC810=0,0,2)))))</f>
        <v>0</v>
      </c>
      <c r="D382" s="178">
        <f ca="1">IF(D$1&lt;'Data Bank'!$AD810,"",IF(D$1&gt;'Data Bank'!$AT810,"",IF(AND('Data Bank'!$AC810&lt;100,TODAY()&gt;'Data Bank'!$AT810),1,IF('Data Bank'!$AC810=100,3,IF('Data Bank'!$AC810=0,0,2)))))</f>
        <v>0</v>
      </c>
      <c r="E382" s="178">
        <f ca="1">IF(E$1&lt;'Data Bank'!$AD810,"",IF(E$1&gt;'Data Bank'!$AT810,"",IF(AND('Data Bank'!$AC810&lt;100,TODAY()&gt;'Data Bank'!$AT810),1,IF('Data Bank'!$AC810=100,3,IF('Data Bank'!$AC810=0,0,2)))))</f>
        <v>0</v>
      </c>
      <c r="F382" s="178">
        <f ca="1">IF(F$1&lt;'Data Bank'!$AD810,"",IF(F$1&gt;'Data Bank'!$AT810,"",IF(AND('Data Bank'!$AC810&lt;100,TODAY()&gt;'Data Bank'!$AT810),1,IF('Data Bank'!$AC810=100,3,IF('Data Bank'!$AC810=0,0,2)))))</f>
        <v>0</v>
      </c>
      <c r="G382" s="178">
        <f ca="1">IF(G$1&lt;'Data Bank'!$AD810,"",IF(G$1&gt;'Data Bank'!$AT810,"",IF(AND('Data Bank'!$AC810&lt;100,TODAY()&gt;'Data Bank'!$AT810),1,IF('Data Bank'!$AC810=100,3,IF('Data Bank'!$AC810=0,0,2)))))</f>
        <v>0</v>
      </c>
      <c r="H382" s="178">
        <f ca="1">IF(H$1&lt;'Data Bank'!$AD810,"",IF(H$1&gt;'Data Bank'!$AT810,"",IF(AND('Data Bank'!$AC810&lt;100,TODAY()&gt;'Data Bank'!$AT810),1,IF('Data Bank'!$AC810=100,3,IF('Data Bank'!$AC810=0,0,2)))))</f>
        <v>0</v>
      </c>
      <c r="I382" s="178">
        <f ca="1">IF(I$1&lt;'Data Bank'!$AD810,"",IF(I$1&gt;'Data Bank'!$AT810,"",IF(AND('Data Bank'!$AC810&lt;100,TODAY()&gt;'Data Bank'!$AT810),1,IF('Data Bank'!$AC810=100,3,IF('Data Bank'!$AC810=0,0,2)))))</f>
        <v>0</v>
      </c>
      <c r="J382" s="177" t="str">
        <f ca="1">IF(J$1&lt;'Data Bank'!$AD810,"",IF(J$1&gt;'Data Bank'!$AT810,"",IF(AND('Data Bank'!$AC810&lt;100,TODAY()&gt;'Data Bank'!$AT810),1,IF('Data Bank'!$AC810=100,3,IF('Data Bank'!$AC810=0,0,2)))))</f>
        <v/>
      </c>
      <c r="K382" s="177" t="str">
        <f ca="1">IF(K$1&lt;'Data Bank'!$AD810,"",IF(K$1&gt;'Data Bank'!$AT810,"",IF(AND('Data Bank'!$AC810&lt;100,TODAY()&gt;'Data Bank'!$AT810),1,IF('Data Bank'!$AC810=100,3,IF('Data Bank'!$AC810=0,0,2)))))</f>
        <v/>
      </c>
      <c r="L382" s="177" t="str">
        <f ca="1">IF(L$1&lt;'Data Bank'!$AD810,"",IF(L$1&gt;'Data Bank'!$AT810,"",IF(AND('Data Bank'!$AC810&lt;100,TODAY()&gt;'Data Bank'!$AT810),1,IF('Data Bank'!$AC810=100,3,IF('Data Bank'!$AC810=0,0,2)))))</f>
        <v/>
      </c>
      <c r="M382" s="177" t="str">
        <f ca="1">IF(M$1&lt;'Data Bank'!$AD810,"",IF(M$1&gt;'Data Bank'!$AT810,"",IF(AND('Data Bank'!$AC810&lt;100,TODAY()&gt;'Data Bank'!$AT810),1,IF('Data Bank'!$AC810=100,3,IF('Data Bank'!$AC810=0,0,2)))))</f>
        <v/>
      </c>
      <c r="N382" s="177" t="str">
        <f ca="1">IF(N$1&lt;'Data Bank'!$AD810,"",IF(N$1&gt;'Data Bank'!$AT810,"",IF(AND('Data Bank'!$AC810&lt;100,TODAY()&gt;'Data Bank'!$AT810),1,IF('Data Bank'!$AC810=100,3,IF('Data Bank'!$AC810=0,0,2)))))</f>
        <v/>
      </c>
      <c r="O382" s="177" t="str">
        <f ca="1">IF(O$1&lt;'Data Bank'!$AD810,"",IF(O$1&gt;'Data Bank'!$AT810,"",IF(AND('Data Bank'!$AC810&lt;100,TODAY()&gt;'Data Bank'!$AT810),1,IF('Data Bank'!$AC810=100,3,IF('Data Bank'!$AC810=0,0,2)))))</f>
        <v/>
      </c>
      <c r="P382" s="177" t="str">
        <f ca="1">IF(P$1&lt;'Data Bank'!$AD810,"",IF(P$1&gt;'Data Bank'!$AT810,"",IF(AND('Data Bank'!$AC810&lt;100,TODAY()&gt;'Data Bank'!$AT810),1,IF('Data Bank'!$AC810=100,3,IF('Data Bank'!$AC810=0,0,2)))))</f>
        <v/>
      </c>
      <c r="Q382" s="177" t="str">
        <f ca="1">IF(Q$1&lt;'Data Bank'!$AD810,"",IF(Q$1&gt;'Data Bank'!$AT810,"",IF(AND('Data Bank'!$AC810&lt;100,TODAY()&gt;'Data Bank'!$AT810),1,IF('Data Bank'!$AC810=100,3,IF('Data Bank'!$AC810=0,0,2)))))</f>
        <v/>
      </c>
      <c r="R382" s="177" t="str">
        <f ca="1">IF(R$1&lt;'Data Bank'!$AD810,"",IF(R$1&gt;'Data Bank'!$AT810,"",IF(AND('Data Bank'!$AC810&lt;100,TODAY()&gt;'Data Bank'!$AT810),1,IF('Data Bank'!$AC810=100,3,IF('Data Bank'!$AC810=0,0,2)))))</f>
        <v/>
      </c>
    </row>
    <row r="383" spans="1:18">
      <c r="A383" s="115" t="str">
        <f>'Data Bank'!E811</f>
        <v>Maqam Mandi</v>
      </c>
      <c r="B383" s="178">
        <f ca="1">IF(B$1&lt;'Data Bank'!$AD811,"",IF(B$1&gt;'Data Bank'!$AT811,"",IF(AND('Data Bank'!$AC811&lt;100,TODAY()&gt;'Data Bank'!$AT811),1,IF('Data Bank'!$AC811=100,3,IF('Data Bank'!$AC811=0,0,2)))))</f>
        <v>2</v>
      </c>
      <c r="C383" s="178">
        <f ca="1">IF(C$1&lt;'Data Bank'!$AD811,"",IF(C$1&gt;'Data Bank'!$AT811,"",IF(AND('Data Bank'!$AC811&lt;100,TODAY()&gt;'Data Bank'!$AT811),1,IF('Data Bank'!$AC811=100,3,IF('Data Bank'!$AC811=0,0,2)))))</f>
        <v>2</v>
      </c>
      <c r="D383" s="178">
        <f ca="1">IF(D$1&lt;'Data Bank'!$AD811,"",IF(D$1&gt;'Data Bank'!$AT811,"",IF(AND('Data Bank'!$AC811&lt;100,TODAY()&gt;'Data Bank'!$AT811),1,IF('Data Bank'!$AC811=100,3,IF('Data Bank'!$AC811=0,0,2)))))</f>
        <v>2</v>
      </c>
      <c r="E383" s="178">
        <f ca="1">IF(E$1&lt;'Data Bank'!$AD811,"",IF(E$1&gt;'Data Bank'!$AT811,"",IF(AND('Data Bank'!$AC811&lt;100,TODAY()&gt;'Data Bank'!$AT811),1,IF('Data Bank'!$AC811=100,3,IF('Data Bank'!$AC811=0,0,2)))))</f>
        <v>2</v>
      </c>
      <c r="F383" s="178">
        <f ca="1">IF(F$1&lt;'Data Bank'!$AD811,"",IF(F$1&gt;'Data Bank'!$AT811,"",IF(AND('Data Bank'!$AC811&lt;100,TODAY()&gt;'Data Bank'!$AT811),1,IF('Data Bank'!$AC811=100,3,IF('Data Bank'!$AC811=0,0,2)))))</f>
        <v>2</v>
      </c>
      <c r="G383" s="178">
        <f ca="1">IF(G$1&lt;'Data Bank'!$AD811,"",IF(G$1&gt;'Data Bank'!$AT811,"",IF(AND('Data Bank'!$AC811&lt;100,TODAY()&gt;'Data Bank'!$AT811),1,IF('Data Bank'!$AC811=100,3,IF('Data Bank'!$AC811=0,0,2)))))</f>
        <v>2</v>
      </c>
      <c r="H383" s="178">
        <f ca="1">IF(H$1&lt;'Data Bank'!$AD811,"",IF(H$1&gt;'Data Bank'!$AT811,"",IF(AND('Data Bank'!$AC811&lt;100,TODAY()&gt;'Data Bank'!$AT811),1,IF('Data Bank'!$AC811=100,3,IF('Data Bank'!$AC811=0,0,2)))))</f>
        <v>2</v>
      </c>
      <c r="I383" s="178">
        <f ca="1">IF(I$1&lt;'Data Bank'!$AD811,"",IF(I$1&gt;'Data Bank'!$AT811,"",IF(AND('Data Bank'!$AC811&lt;100,TODAY()&gt;'Data Bank'!$AT811),1,IF('Data Bank'!$AC811=100,3,IF('Data Bank'!$AC811=0,0,2)))))</f>
        <v>2</v>
      </c>
      <c r="J383" s="177">
        <f ca="1">IF(J$1&lt;'Data Bank'!$AD811,"",IF(J$1&gt;'Data Bank'!$AT811,"",IF(AND('Data Bank'!$AC811&lt;100,TODAY()&gt;'Data Bank'!$AT811),1,IF('Data Bank'!$AC811=100,3,IF('Data Bank'!$AC811=0,0,2)))))</f>
        <v>2</v>
      </c>
      <c r="K383" s="177">
        <f ca="1">IF(K$1&lt;'Data Bank'!$AD811,"",IF(K$1&gt;'Data Bank'!$AT811,"",IF(AND('Data Bank'!$AC811&lt;100,TODAY()&gt;'Data Bank'!$AT811),1,IF('Data Bank'!$AC811=100,3,IF('Data Bank'!$AC811=0,0,2)))))</f>
        <v>2</v>
      </c>
      <c r="L383" s="177">
        <f ca="1">IF(L$1&lt;'Data Bank'!$AD811,"",IF(L$1&gt;'Data Bank'!$AT811,"",IF(AND('Data Bank'!$AC811&lt;100,TODAY()&gt;'Data Bank'!$AT811),1,IF('Data Bank'!$AC811=100,3,IF('Data Bank'!$AC811=0,0,2)))))</f>
        <v>2</v>
      </c>
      <c r="M383" s="177">
        <f ca="1">IF(M$1&lt;'Data Bank'!$AD811,"",IF(M$1&gt;'Data Bank'!$AT811,"",IF(AND('Data Bank'!$AC811&lt;100,TODAY()&gt;'Data Bank'!$AT811),1,IF('Data Bank'!$AC811=100,3,IF('Data Bank'!$AC811=0,0,2)))))</f>
        <v>2</v>
      </c>
      <c r="N383" s="177">
        <f ca="1">IF(N$1&lt;'Data Bank'!$AD811,"",IF(N$1&gt;'Data Bank'!$AT811,"",IF(AND('Data Bank'!$AC811&lt;100,TODAY()&gt;'Data Bank'!$AT811),1,IF('Data Bank'!$AC811=100,3,IF('Data Bank'!$AC811=0,0,2)))))</f>
        <v>2</v>
      </c>
      <c r="O383" s="177">
        <f ca="1">IF(O$1&lt;'Data Bank'!$AD811,"",IF(O$1&gt;'Data Bank'!$AT811,"",IF(AND('Data Bank'!$AC811&lt;100,TODAY()&gt;'Data Bank'!$AT811),1,IF('Data Bank'!$AC811=100,3,IF('Data Bank'!$AC811=0,0,2)))))</f>
        <v>2</v>
      </c>
      <c r="P383" s="177">
        <f ca="1">IF(P$1&lt;'Data Bank'!$AD811,"",IF(P$1&gt;'Data Bank'!$AT811,"",IF(AND('Data Bank'!$AC811&lt;100,TODAY()&gt;'Data Bank'!$AT811),1,IF('Data Bank'!$AC811=100,3,IF('Data Bank'!$AC811=0,0,2)))))</f>
        <v>2</v>
      </c>
      <c r="Q383" s="177">
        <f ca="1">IF(Q$1&lt;'Data Bank'!$AD811,"",IF(Q$1&gt;'Data Bank'!$AT811,"",IF(AND('Data Bank'!$AC811&lt;100,TODAY()&gt;'Data Bank'!$AT811),1,IF('Data Bank'!$AC811=100,3,IF('Data Bank'!$AC811=0,0,2)))))</f>
        <v>2</v>
      </c>
      <c r="R383" s="177">
        <f ca="1">IF(R$1&lt;'Data Bank'!$AD811,"",IF(R$1&gt;'Data Bank'!$AT811,"",IF(AND('Data Bank'!$AC811&lt;100,TODAY()&gt;'Data Bank'!$AT811),1,IF('Data Bank'!$AC811=100,3,IF('Data Bank'!$AC811=0,0,2)))))</f>
        <v>2</v>
      </c>
    </row>
    <row r="384" spans="1:18">
      <c r="A384" s="115" t="str">
        <f>'Data Bank'!E812</f>
        <v>Transportation</v>
      </c>
      <c r="B384" s="178">
        <f ca="1">IF(B$1&lt;'Data Bank'!$AD812,"",IF(B$1&gt;'Data Bank'!$AT812,"",IF(AND('Data Bank'!$AC812&lt;100,TODAY()&gt;'Data Bank'!$AT812),1,IF('Data Bank'!$AC812=100,3,IF('Data Bank'!$AC812=0,0,2)))))</f>
        <v>0</v>
      </c>
      <c r="C384" s="178">
        <f ca="1">IF(C$1&lt;'Data Bank'!$AD812,"",IF(C$1&gt;'Data Bank'!$AT812,"",IF(AND('Data Bank'!$AC812&lt;100,TODAY()&gt;'Data Bank'!$AT812),1,IF('Data Bank'!$AC812=100,3,IF('Data Bank'!$AC812=0,0,2)))))</f>
        <v>0</v>
      </c>
      <c r="D384" s="178">
        <f ca="1">IF(D$1&lt;'Data Bank'!$AD812,"",IF(D$1&gt;'Data Bank'!$AT812,"",IF(AND('Data Bank'!$AC812&lt;100,TODAY()&gt;'Data Bank'!$AT812),1,IF('Data Bank'!$AC812=100,3,IF('Data Bank'!$AC812=0,0,2)))))</f>
        <v>0</v>
      </c>
      <c r="E384" s="178">
        <f ca="1">IF(E$1&lt;'Data Bank'!$AD812,"",IF(E$1&gt;'Data Bank'!$AT812,"",IF(AND('Data Bank'!$AC812&lt;100,TODAY()&gt;'Data Bank'!$AT812),1,IF('Data Bank'!$AC812=100,3,IF('Data Bank'!$AC812=0,0,2)))))</f>
        <v>0</v>
      </c>
      <c r="F384" s="178">
        <f ca="1">IF(F$1&lt;'Data Bank'!$AD812,"",IF(F$1&gt;'Data Bank'!$AT812,"",IF(AND('Data Bank'!$AC812&lt;100,TODAY()&gt;'Data Bank'!$AT812),1,IF('Data Bank'!$AC812=100,3,IF('Data Bank'!$AC812=0,0,2)))))</f>
        <v>0</v>
      </c>
      <c r="G384" s="178">
        <f ca="1">IF(G$1&lt;'Data Bank'!$AD812,"",IF(G$1&gt;'Data Bank'!$AT812,"",IF(AND('Data Bank'!$AC812&lt;100,TODAY()&gt;'Data Bank'!$AT812),1,IF('Data Bank'!$AC812=100,3,IF('Data Bank'!$AC812=0,0,2)))))</f>
        <v>0</v>
      </c>
      <c r="H384" s="178">
        <f ca="1">IF(H$1&lt;'Data Bank'!$AD812,"",IF(H$1&gt;'Data Bank'!$AT812,"",IF(AND('Data Bank'!$AC812&lt;100,TODAY()&gt;'Data Bank'!$AT812),1,IF('Data Bank'!$AC812=100,3,IF('Data Bank'!$AC812=0,0,2)))))</f>
        <v>0</v>
      </c>
      <c r="I384" s="178">
        <f ca="1">IF(I$1&lt;'Data Bank'!$AD812,"",IF(I$1&gt;'Data Bank'!$AT812,"",IF(AND('Data Bank'!$AC812&lt;100,TODAY()&gt;'Data Bank'!$AT812),1,IF('Data Bank'!$AC812=100,3,IF('Data Bank'!$AC812=0,0,2)))))</f>
        <v>0</v>
      </c>
      <c r="J384" s="177">
        <f ca="1">IF(J$1&lt;'Data Bank'!$AD812,"",IF(J$1&gt;'Data Bank'!$AT812,"",IF(AND('Data Bank'!$AC812&lt;100,TODAY()&gt;'Data Bank'!$AT812),1,IF('Data Bank'!$AC812=100,3,IF('Data Bank'!$AC812=0,0,2)))))</f>
        <v>0</v>
      </c>
      <c r="K384" s="177">
        <f ca="1">IF(K$1&lt;'Data Bank'!$AD812,"",IF(K$1&gt;'Data Bank'!$AT812,"",IF(AND('Data Bank'!$AC812&lt;100,TODAY()&gt;'Data Bank'!$AT812),1,IF('Data Bank'!$AC812=100,3,IF('Data Bank'!$AC812=0,0,2)))))</f>
        <v>0</v>
      </c>
      <c r="L384" s="177">
        <f ca="1">IF(L$1&lt;'Data Bank'!$AD812,"",IF(L$1&gt;'Data Bank'!$AT812,"",IF(AND('Data Bank'!$AC812&lt;100,TODAY()&gt;'Data Bank'!$AT812),1,IF('Data Bank'!$AC812=100,3,IF('Data Bank'!$AC812=0,0,2)))))</f>
        <v>0</v>
      </c>
      <c r="M384" s="177">
        <f ca="1">IF(M$1&lt;'Data Bank'!$AD812,"",IF(M$1&gt;'Data Bank'!$AT812,"",IF(AND('Data Bank'!$AC812&lt;100,TODAY()&gt;'Data Bank'!$AT812),1,IF('Data Bank'!$AC812=100,3,IF('Data Bank'!$AC812=0,0,2)))))</f>
        <v>0</v>
      </c>
      <c r="N384" s="177">
        <f ca="1">IF(N$1&lt;'Data Bank'!$AD812,"",IF(N$1&gt;'Data Bank'!$AT812,"",IF(AND('Data Bank'!$AC812&lt;100,TODAY()&gt;'Data Bank'!$AT812),1,IF('Data Bank'!$AC812=100,3,IF('Data Bank'!$AC812=0,0,2)))))</f>
        <v>0</v>
      </c>
      <c r="O384" s="177">
        <f ca="1">IF(O$1&lt;'Data Bank'!$AD812,"",IF(O$1&gt;'Data Bank'!$AT812,"",IF(AND('Data Bank'!$AC812&lt;100,TODAY()&gt;'Data Bank'!$AT812),1,IF('Data Bank'!$AC812=100,3,IF('Data Bank'!$AC812=0,0,2)))))</f>
        <v>0</v>
      </c>
      <c r="P384" s="177">
        <f ca="1">IF(P$1&lt;'Data Bank'!$AD812,"",IF(P$1&gt;'Data Bank'!$AT812,"",IF(AND('Data Bank'!$AC812&lt;100,TODAY()&gt;'Data Bank'!$AT812),1,IF('Data Bank'!$AC812=100,3,IF('Data Bank'!$AC812=0,0,2)))))</f>
        <v>0</v>
      </c>
      <c r="Q384" s="177">
        <f ca="1">IF(Q$1&lt;'Data Bank'!$AD812,"",IF(Q$1&gt;'Data Bank'!$AT812,"",IF(AND('Data Bank'!$AC812&lt;100,TODAY()&gt;'Data Bank'!$AT812),1,IF('Data Bank'!$AC812=100,3,IF('Data Bank'!$AC812=0,0,2)))))</f>
        <v>0</v>
      </c>
      <c r="R384" s="177">
        <f ca="1">IF(R$1&lt;'Data Bank'!$AD812,"",IF(R$1&gt;'Data Bank'!$AT812,"",IF(AND('Data Bank'!$AC812&lt;100,TODAY()&gt;'Data Bank'!$AT812),1,IF('Data Bank'!$AC812=100,3,IF('Data Bank'!$AC812=0,0,2)))))</f>
        <v>0</v>
      </c>
    </row>
    <row r="385" spans="1:18">
      <c r="A385" s="115" t="str">
        <f>'Data Bank'!E813</f>
        <v>Marala Road &amp; Muradpur</v>
      </c>
      <c r="B385" s="178">
        <f ca="1">IF(B$1&lt;'Data Bank'!$AD813,"",IF(B$1&gt;'Data Bank'!$AT813,"",IF(AND('Data Bank'!$AC813&lt;100,TODAY()&gt;'Data Bank'!$AT813),1,IF('Data Bank'!$AC813=100,3,IF('Data Bank'!$AC813=0,0,2)))))</f>
        <v>2</v>
      </c>
      <c r="C385" s="178">
        <f ca="1">IF(C$1&lt;'Data Bank'!$AD813,"",IF(C$1&gt;'Data Bank'!$AT813,"",IF(AND('Data Bank'!$AC813&lt;100,TODAY()&gt;'Data Bank'!$AT813),1,IF('Data Bank'!$AC813=100,3,IF('Data Bank'!$AC813=0,0,2)))))</f>
        <v>2</v>
      </c>
      <c r="D385" s="178">
        <f ca="1">IF(D$1&lt;'Data Bank'!$AD813,"",IF(D$1&gt;'Data Bank'!$AT813,"",IF(AND('Data Bank'!$AC813&lt;100,TODAY()&gt;'Data Bank'!$AT813),1,IF('Data Bank'!$AC813=100,3,IF('Data Bank'!$AC813=0,0,2)))))</f>
        <v>2</v>
      </c>
      <c r="E385" s="178">
        <f ca="1">IF(E$1&lt;'Data Bank'!$AD813,"",IF(E$1&gt;'Data Bank'!$AT813,"",IF(AND('Data Bank'!$AC813&lt;100,TODAY()&gt;'Data Bank'!$AT813),1,IF('Data Bank'!$AC813=100,3,IF('Data Bank'!$AC813=0,0,2)))))</f>
        <v>2</v>
      </c>
      <c r="F385" s="178">
        <f ca="1">IF(F$1&lt;'Data Bank'!$AD813,"",IF(F$1&gt;'Data Bank'!$AT813,"",IF(AND('Data Bank'!$AC813&lt;100,TODAY()&gt;'Data Bank'!$AT813),1,IF('Data Bank'!$AC813=100,3,IF('Data Bank'!$AC813=0,0,2)))))</f>
        <v>2</v>
      </c>
      <c r="G385" s="178">
        <f ca="1">IF(G$1&lt;'Data Bank'!$AD813,"",IF(G$1&gt;'Data Bank'!$AT813,"",IF(AND('Data Bank'!$AC813&lt;100,TODAY()&gt;'Data Bank'!$AT813),1,IF('Data Bank'!$AC813=100,3,IF('Data Bank'!$AC813=0,0,2)))))</f>
        <v>2</v>
      </c>
      <c r="H385" s="178">
        <f ca="1">IF(H$1&lt;'Data Bank'!$AD813,"",IF(H$1&gt;'Data Bank'!$AT813,"",IF(AND('Data Bank'!$AC813&lt;100,TODAY()&gt;'Data Bank'!$AT813),1,IF('Data Bank'!$AC813=100,3,IF('Data Bank'!$AC813=0,0,2)))))</f>
        <v>2</v>
      </c>
      <c r="I385" s="178">
        <f ca="1">IF(I$1&lt;'Data Bank'!$AD813,"",IF(I$1&gt;'Data Bank'!$AT813,"",IF(AND('Data Bank'!$AC813&lt;100,TODAY()&gt;'Data Bank'!$AT813),1,IF('Data Bank'!$AC813=100,3,IF('Data Bank'!$AC813=0,0,2)))))</f>
        <v>2</v>
      </c>
      <c r="J385" s="177">
        <f ca="1">IF(J$1&lt;'Data Bank'!$AD813,"",IF(J$1&gt;'Data Bank'!$AT813,"",IF(AND('Data Bank'!$AC813&lt;100,TODAY()&gt;'Data Bank'!$AT813),1,IF('Data Bank'!$AC813=100,3,IF('Data Bank'!$AC813=0,0,2)))))</f>
        <v>2</v>
      </c>
      <c r="K385" s="177">
        <f ca="1">IF(K$1&lt;'Data Bank'!$AD813,"",IF(K$1&gt;'Data Bank'!$AT813,"",IF(AND('Data Bank'!$AC813&lt;100,TODAY()&gt;'Data Bank'!$AT813),1,IF('Data Bank'!$AC813=100,3,IF('Data Bank'!$AC813=0,0,2)))))</f>
        <v>2</v>
      </c>
      <c r="L385" s="177">
        <f ca="1">IF(L$1&lt;'Data Bank'!$AD813,"",IF(L$1&gt;'Data Bank'!$AT813,"",IF(AND('Data Bank'!$AC813&lt;100,TODAY()&gt;'Data Bank'!$AT813),1,IF('Data Bank'!$AC813=100,3,IF('Data Bank'!$AC813=0,0,2)))))</f>
        <v>2</v>
      </c>
      <c r="M385" s="177">
        <f ca="1">IF(M$1&lt;'Data Bank'!$AD813,"",IF(M$1&gt;'Data Bank'!$AT813,"",IF(AND('Data Bank'!$AC813&lt;100,TODAY()&gt;'Data Bank'!$AT813),1,IF('Data Bank'!$AC813=100,3,IF('Data Bank'!$AC813=0,0,2)))))</f>
        <v>2</v>
      </c>
      <c r="N385" s="177">
        <f ca="1">IF(N$1&lt;'Data Bank'!$AD813,"",IF(N$1&gt;'Data Bank'!$AT813,"",IF(AND('Data Bank'!$AC813&lt;100,TODAY()&gt;'Data Bank'!$AT813),1,IF('Data Bank'!$AC813=100,3,IF('Data Bank'!$AC813=0,0,2)))))</f>
        <v>2</v>
      </c>
      <c r="O385" s="177">
        <f ca="1">IF(O$1&lt;'Data Bank'!$AD813,"",IF(O$1&gt;'Data Bank'!$AT813,"",IF(AND('Data Bank'!$AC813&lt;100,TODAY()&gt;'Data Bank'!$AT813),1,IF('Data Bank'!$AC813=100,3,IF('Data Bank'!$AC813=0,0,2)))))</f>
        <v>2</v>
      </c>
      <c r="P385" s="177">
        <f ca="1">IF(P$1&lt;'Data Bank'!$AD813,"",IF(P$1&gt;'Data Bank'!$AT813,"",IF(AND('Data Bank'!$AC813&lt;100,TODAY()&gt;'Data Bank'!$AT813),1,IF('Data Bank'!$AC813=100,3,IF('Data Bank'!$AC813=0,0,2)))))</f>
        <v>2</v>
      </c>
      <c r="Q385" s="177">
        <f ca="1">IF(Q$1&lt;'Data Bank'!$AD813,"",IF(Q$1&gt;'Data Bank'!$AT813,"",IF(AND('Data Bank'!$AC813&lt;100,TODAY()&gt;'Data Bank'!$AT813),1,IF('Data Bank'!$AC813=100,3,IF('Data Bank'!$AC813=0,0,2)))))</f>
        <v>2</v>
      </c>
      <c r="R385" s="177">
        <f ca="1">IF(R$1&lt;'Data Bank'!$AD813,"",IF(R$1&gt;'Data Bank'!$AT813,"",IF(AND('Data Bank'!$AC813&lt;100,TODAY()&gt;'Data Bank'!$AT813),1,IF('Data Bank'!$AC813=100,3,IF('Data Bank'!$AC813=0,0,2)))))</f>
        <v>2</v>
      </c>
    </row>
    <row r="386" spans="1:18">
      <c r="A386" s="115" t="str">
        <f>'Data Bank'!E814</f>
        <v>Marhaba Canal View</v>
      </c>
      <c r="B386" s="178">
        <f ca="1">IF(B$1&lt;'Data Bank'!$AD814,"",IF(B$1&gt;'Data Bank'!$AT814,"",IF(AND('Data Bank'!$AC814&lt;100,TODAY()&gt;'Data Bank'!$AT814),1,IF('Data Bank'!$AC814=100,3,IF('Data Bank'!$AC814=0,0,2)))))</f>
        <v>0</v>
      </c>
      <c r="C386" s="178">
        <f ca="1">IF(C$1&lt;'Data Bank'!$AD814,"",IF(C$1&gt;'Data Bank'!$AT814,"",IF(AND('Data Bank'!$AC814&lt;100,TODAY()&gt;'Data Bank'!$AT814),1,IF('Data Bank'!$AC814=100,3,IF('Data Bank'!$AC814=0,0,2)))))</f>
        <v>0</v>
      </c>
      <c r="D386" s="178">
        <f ca="1">IF(D$1&lt;'Data Bank'!$AD814,"",IF(D$1&gt;'Data Bank'!$AT814,"",IF(AND('Data Bank'!$AC814&lt;100,TODAY()&gt;'Data Bank'!$AT814),1,IF('Data Bank'!$AC814=100,3,IF('Data Bank'!$AC814=0,0,2)))))</f>
        <v>0</v>
      </c>
      <c r="E386" s="178">
        <f ca="1">IF(E$1&lt;'Data Bank'!$AD814,"",IF(E$1&gt;'Data Bank'!$AT814,"",IF(AND('Data Bank'!$AC814&lt;100,TODAY()&gt;'Data Bank'!$AT814),1,IF('Data Bank'!$AC814=100,3,IF('Data Bank'!$AC814=0,0,2)))))</f>
        <v>0</v>
      </c>
      <c r="F386" s="178">
        <f ca="1">IF(F$1&lt;'Data Bank'!$AD814,"",IF(F$1&gt;'Data Bank'!$AT814,"",IF(AND('Data Bank'!$AC814&lt;100,TODAY()&gt;'Data Bank'!$AT814),1,IF('Data Bank'!$AC814=100,3,IF('Data Bank'!$AC814=0,0,2)))))</f>
        <v>0</v>
      </c>
      <c r="G386" s="178">
        <f ca="1">IF(G$1&lt;'Data Bank'!$AD814,"",IF(G$1&gt;'Data Bank'!$AT814,"",IF(AND('Data Bank'!$AC814&lt;100,TODAY()&gt;'Data Bank'!$AT814),1,IF('Data Bank'!$AC814=100,3,IF('Data Bank'!$AC814=0,0,2)))))</f>
        <v>0</v>
      </c>
      <c r="H386" s="178">
        <f ca="1">IF(H$1&lt;'Data Bank'!$AD814,"",IF(H$1&gt;'Data Bank'!$AT814,"",IF(AND('Data Bank'!$AC814&lt;100,TODAY()&gt;'Data Bank'!$AT814),1,IF('Data Bank'!$AC814=100,3,IF('Data Bank'!$AC814=0,0,2)))))</f>
        <v>0</v>
      </c>
      <c r="I386" s="178">
        <f ca="1">IF(I$1&lt;'Data Bank'!$AD814,"",IF(I$1&gt;'Data Bank'!$AT814,"",IF(AND('Data Bank'!$AC814&lt;100,TODAY()&gt;'Data Bank'!$AT814),1,IF('Data Bank'!$AC814=100,3,IF('Data Bank'!$AC814=0,0,2)))))</f>
        <v>0</v>
      </c>
      <c r="J386" s="177">
        <f ca="1">IF(J$1&lt;'Data Bank'!$AD814,"",IF(J$1&gt;'Data Bank'!$AT814,"",IF(AND('Data Bank'!$AC814&lt;100,TODAY()&gt;'Data Bank'!$AT814),1,IF('Data Bank'!$AC814=100,3,IF('Data Bank'!$AC814=0,0,2)))))</f>
        <v>0</v>
      </c>
      <c r="K386" s="177">
        <f ca="1">IF(K$1&lt;'Data Bank'!$AD814,"",IF(K$1&gt;'Data Bank'!$AT814,"",IF(AND('Data Bank'!$AC814&lt;100,TODAY()&gt;'Data Bank'!$AT814),1,IF('Data Bank'!$AC814=100,3,IF('Data Bank'!$AC814=0,0,2)))))</f>
        <v>0</v>
      </c>
      <c r="L386" s="177">
        <f ca="1">IF(L$1&lt;'Data Bank'!$AD814,"",IF(L$1&gt;'Data Bank'!$AT814,"",IF(AND('Data Bank'!$AC814&lt;100,TODAY()&gt;'Data Bank'!$AT814),1,IF('Data Bank'!$AC814=100,3,IF('Data Bank'!$AC814=0,0,2)))))</f>
        <v>0</v>
      </c>
      <c r="M386" s="177">
        <f ca="1">IF(M$1&lt;'Data Bank'!$AD814,"",IF(M$1&gt;'Data Bank'!$AT814,"",IF(AND('Data Bank'!$AC814&lt;100,TODAY()&gt;'Data Bank'!$AT814),1,IF('Data Bank'!$AC814=100,3,IF('Data Bank'!$AC814=0,0,2)))))</f>
        <v>0</v>
      </c>
      <c r="N386" s="177">
        <f ca="1">IF(N$1&lt;'Data Bank'!$AD814,"",IF(N$1&gt;'Data Bank'!$AT814,"",IF(AND('Data Bank'!$AC814&lt;100,TODAY()&gt;'Data Bank'!$AT814),1,IF('Data Bank'!$AC814=100,3,IF('Data Bank'!$AC814=0,0,2)))))</f>
        <v>0</v>
      </c>
      <c r="O386" s="177">
        <f ca="1">IF(O$1&lt;'Data Bank'!$AD814,"",IF(O$1&gt;'Data Bank'!$AT814,"",IF(AND('Data Bank'!$AC814&lt;100,TODAY()&gt;'Data Bank'!$AT814),1,IF('Data Bank'!$AC814=100,3,IF('Data Bank'!$AC814=0,0,2)))))</f>
        <v>0</v>
      </c>
      <c r="P386" s="177">
        <f ca="1">IF(P$1&lt;'Data Bank'!$AD814,"",IF(P$1&gt;'Data Bank'!$AT814,"",IF(AND('Data Bank'!$AC814&lt;100,TODAY()&gt;'Data Bank'!$AT814),1,IF('Data Bank'!$AC814=100,3,IF('Data Bank'!$AC814=0,0,2)))))</f>
        <v>0</v>
      </c>
      <c r="Q386" s="177">
        <f ca="1">IF(Q$1&lt;'Data Bank'!$AD814,"",IF(Q$1&gt;'Data Bank'!$AT814,"",IF(AND('Data Bank'!$AC814&lt;100,TODAY()&gt;'Data Bank'!$AT814),1,IF('Data Bank'!$AC814=100,3,IF('Data Bank'!$AC814=0,0,2)))))</f>
        <v>0</v>
      </c>
      <c r="R386" s="177">
        <f ca="1">IF(R$1&lt;'Data Bank'!$AD814,"",IF(R$1&gt;'Data Bank'!$AT814,"",IF(AND('Data Bank'!$AC814&lt;100,TODAY()&gt;'Data Bank'!$AT814),1,IF('Data Bank'!$AC814=100,3,IF('Data Bank'!$AC814=0,0,2)))))</f>
        <v>0</v>
      </c>
    </row>
    <row r="387" spans="1:18">
      <c r="A387" s="115" t="str">
        <f>'Data Bank'!E815</f>
        <v>Marvi Town &amp; Marvi Garden</v>
      </c>
      <c r="B387" s="178">
        <f ca="1">IF(B$1&lt;'Data Bank'!$AD815,"",IF(B$1&gt;'Data Bank'!$AT815,"",IF(AND('Data Bank'!$AC815&lt;100,TODAY()&gt;'Data Bank'!$AT815),1,IF('Data Bank'!$AC815=100,3,IF('Data Bank'!$AC815=0,0,2)))))</f>
        <v>2</v>
      </c>
      <c r="C387" s="178">
        <f ca="1">IF(C$1&lt;'Data Bank'!$AD815,"",IF(C$1&gt;'Data Bank'!$AT815,"",IF(AND('Data Bank'!$AC815&lt;100,TODAY()&gt;'Data Bank'!$AT815),1,IF('Data Bank'!$AC815=100,3,IF('Data Bank'!$AC815=0,0,2)))))</f>
        <v>2</v>
      </c>
      <c r="D387" s="178">
        <f ca="1">IF(D$1&lt;'Data Bank'!$AD815,"",IF(D$1&gt;'Data Bank'!$AT815,"",IF(AND('Data Bank'!$AC815&lt;100,TODAY()&gt;'Data Bank'!$AT815),1,IF('Data Bank'!$AC815=100,3,IF('Data Bank'!$AC815=0,0,2)))))</f>
        <v>2</v>
      </c>
      <c r="E387" s="178">
        <f ca="1">IF(E$1&lt;'Data Bank'!$AD815,"",IF(E$1&gt;'Data Bank'!$AT815,"",IF(AND('Data Bank'!$AC815&lt;100,TODAY()&gt;'Data Bank'!$AT815),1,IF('Data Bank'!$AC815=100,3,IF('Data Bank'!$AC815=0,0,2)))))</f>
        <v>2</v>
      </c>
      <c r="F387" s="178">
        <f ca="1">IF(F$1&lt;'Data Bank'!$AD815,"",IF(F$1&gt;'Data Bank'!$AT815,"",IF(AND('Data Bank'!$AC815&lt;100,TODAY()&gt;'Data Bank'!$AT815),1,IF('Data Bank'!$AC815=100,3,IF('Data Bank'!$AC815=0,0,2)))))</f>
        <v>2</v>
      </c>
      <c r="G387" s="178">
        <f ca="1">IF(G$1&lt;'Data Bank'!$AD815,"",IF(G$1&gt;'Data Bank'!$AT815,"",IF(AND('Data Bank'!$AC815&lt;100,TODAY()&gt;'Data Bank'!$AT815),1,IF('Data Bank'!$AC815=100,3,IF('Data Bank'!$AC815=0,0,2)))))</f>
        <v>2</v>
      </c>
      <c r="H387" s="178">
        <f ca="1">IF(H$1&lt;'Data Bank'!$AD815,"",IF(H$1&gt;'Data Bank'!$AT815,"",IF(AND('Data Bank'!$AC815&lt;100,TODAY()&gt;'Data Bank'!$AT815),1,IF('Data Bank'!$AC815=100,3,IF('Data Bank'!$AC815=0,0,2)))))</f>
        <v>2</v>
      </c>
      <c r="I387" s="178">
        <f ca="1">IF(I$1&lt;'Data Bank'!$AD815,"",IF(I$1&gt;'Data Bank'!$AT815,"",IF(AND('Data Bank'!$AC815&lt;100,TODAY()&gt;'Data Bank'!$AT815),1,IF('Data Bank'!$AC815=100,3,IF('Data Bank'!$AC815=0,0,2)))))</f>
        <v>2</v>
      </c>
      <c r="J387" s="177">
        <f ca="1">IF(J$1&lt;'Data Bank'!$AD815,"",IF(J$1&gt;'Data Bank'!$AT815,"",IF(AND('Data Bank'!$AC815&lt;100,TODAY()&gt;'Data Bank'!$AT815),1,IF('Data Bank'!$AC815=100,3,IF('Data Bank'!$AC815=0,0,2)))))</f>
        <v>2</v>
      </c>
      <c r="K387" s="177">
        <f ca="1">IF(K$1&lt;'Data Bank'!$AD815,"",IF(K$1&gt;'Data Bank'!$AT815,"",IF(AND('Data Bank'!$AC815&lt;100,TODAY()&gt;'Data Bank'!$AT815),1,IF('Data Bank'!$AC815=100,3,IF('Data Bank'!$AC815=0,0,2)))))</f>
        <v>2</v>
      </c>
      <c r="L387" s="177">
        <f ca="1">IF(L$1&lt;'Data Bank'!$AD815,"",IF(L$1&gt;'Data Bank'!$AT815,"",IF(AND('Data Bank'!$AC815&lt;100,TODAY()&gt;'Data Bank'!$AT815),1,IF('Data Bank'!$AC815=100,3,IF('Data Bank'!$AC815=0,0,2)))))</f>
        <v>2</v>
      </c>
      <c r="M387" s="177">
        <f ca="1">IF(M$1&lt;'Data Bank'!$AD815,"",IF(M$1&gt;'Data Bank'!$AT815,"",IF(AND('Data Bank'!$AC815&lt;100,TODAY()&gt;'Data Bank'!$AT815),1,IF('Data Bank'!$AC815=100,3,IF('Data Bank'!$AC815=0,0,2)))))</f>
        <v>2</v>
      </c>
      <c r="N387" s="177">
        <f ca="1">IF(N$1&lt;'Data Bank'!$AD815,"",IF(N$1&gt;'Data Bank'!$AT815,"",IF(AND('Data Bank'!$AC815&lt;100,TODAY()&gt;'Data Bank'!$AT815),1,IF('Data Bank'!$AC815=100,3,IF('Data Bank'!$AC815=0,0,2)))))</f>
        <v>2</v>
      </c>
      <c r="O387" s="177">
        <f ca="1">IF(O$1&lt;'Data Bank'!$AD815,"",IF(O$1&gt;'Data Bank'!$AT815,"",IF(AND('Data Bank'!$AC815&lt;100,TODAY()&gt;'Data Bank'!$AT815),1,IF('Data Bank'!$AC815=100,3,IF('Data Bank'!$AC815=0,0,2)))))</f>
        <v>2</v>
      </c>
      <c r="P387" s="177">
        <f ca="1">IF(P$1&lt;'Data Bank'!$AD815,"",IF(P$1&gt;'Data Bank'!$AT815,"",IF(AND('Data Bank'!$AC815&lt;100,TODAY()&gt;'Data Bank'!$AT815),1,IF('Data Bank'!$AC815=100,3,IF('Data Bank'!$AC815=0,0,2)))))</f>
        <v>2</v>
      </c>
      <c r="Q387" s="177">
        <f ca="1">IF(Q$1&lt;'Data Bank'!$AD815,"",IF(Q$1&gt;'Data Bank'!$AT815,"",IF(AND('Data Bank'!$AC815&lt;100,TODAY()&gt;'Data Bank'!$AT815),1,IF('Data Bank'!$AC815=100,3,IF('Data Bank'!$AC815=0,0,2)))))</f>
        <v>2</v>
      </c>
      <c r="R387" s="177">
        <f ca="1">IF(R$1&lt;'Data Bank'!$AD815,"",IF(R$1&gt;'Data Bank'!$AT815,"",IF(AND('Data Bank'!$AC815&lt;100,TODAY()&gt;'Data Bank'!$AT815),1,IF('Data Bank'!$AC815=100,3,IF('Data Bank'!$AC815=0,0,2)))))</f>
        <v>2</v>
      </c>
    </row>
    <row r="388" spans="1:18">
      <c r="A388" s="115" t="str">
        <f>'Data Bank'!E822</f>
        <v>Medical Colony</v>
      </c>
      <c r="B388" s="178">
        <f ca="1">IF(B$1&lt;'Data Bank'!$AD822,"",IF(B$1&gt;'Data Bank'!$AT822,"",IF(AND('Data Bank'!$AC822&lt;100,TODAY()&gt;'Data Bank'!$AT822),1,IF('Data Bank'!$AC822=100,3,IF('Data Bank'!$AC822=0,0,2)))))</f>
        <v>2</v>
      </c>
      <c r="C388" s="178">
        <f ca="1">IF(C$1&lt;'Data Bank'!$AD822,"",IF(C$1&gt;'Data Bank'!$AT822,"",IF(AND('Data Bank'!$AC822&lt;100,TODAY()&gt;'Data Bank'!$AT822),1,IF('Data Bank'!$AC822=100,3,IF('Data Bank'!$AC822=0,0,2)))))</f>
        <v>2</v>
      </c>
      <c r="D388" s="178">
        <f ca="1">IF(D$1&lt;'Data Bank'!$AD822,"",IF(D$1&gt;'Data Bank'!$AT822,"",IF(AND('Data Bank'!$AC822&lt;100,TODAY()&gt;'Data Bank'!$AT822),1,IF('Data Bank'!$AC822=100,3,IF('Data Bank'!$AC822=0,0,2)))))</f>
        <v>2</v>
      </c>
      <c r="E388" s="178">
        <f ca="1">IF(E$1&lt;'Data Bank'!$AD822,"",IF(E$1&gt;'Data Bank'!$AT822,"",IF(AND('Data Bank'!$AC822&lt;100,TODAY()&gt;'Data Bank'!$AT822),1,IF('Data Bank'!$AC822=100,3,IF('Data Bank'!$AC822=0,0,2)))))</f>
        <v>2</v>
      </c>
      <c r="F388" s="178">
        <f ca="1">IF(F$1&lt;'Data Bank'!$AD822,"",IF(F$1&gt;'Data Bank'!$AT822,"",IF(AND('Data Bank'!$AC822&lt;100,TODAY()&gt;'Data Bank'!$AT822),1,IF('Data Bank'!$AC822=100,3,IF('Data Bank'!$AC822=0,0,2)))))</f>
        <v>2</v>
      </c>
      <c r="G388" s="178">
        <f ca="1">IF(G$1&lt;'Data Bank'!$AD822,"",IF(G$1&gt;'Data Bank'!$AT822,"",IF(AND('Data Bank'!$AC822&lt;100,TODAY()&gt;'Data Bank'!$AT822),1,IF('Data Bank'!$AC822=100,3,IF('Data Bank'!$AC822=0,0,2)))))</f>
        <v>2</v>
      </c>
      <c r="H388" s="178">
        <f ca="1">IF(H$1&lt;'Data Bank'!$AD822,"",IF(H$1&gt;'Data Bank'!$AT822,"",IF(AND('Data Bank'!$AC822&lt;100,TODAY()&gt;'Data Bank'!$AT822),1,IF('Data Bank'!$AC822=100,3,IF('Data Bank'!$AC822=0,0,2)))))</f>
        <v>2</v>
      </c>
      <c r="I388" s="178">
        <f ca="1">IF(I$1&lt;'Data Bank'!$AD822,"",IF(I$1&gt;'Data Bank'!$AT822,"",IF(AND('Data Bank'!$AC822&lt;100,TODAY()&gt;'Data Bank'!$AT822),1,IF('Data Bank'!$AC822=100,3,IF('Data Bank'!$AC822=0,0,2)))))</f>
        <v>2</v>
      </c>
      <c r="J388" s="177">
        <f ca="1">IF(J$1&lt;'Data Bank'!$AD822,"",IF(J$1&gt;'Data Bank'!$AT822,"",IF(AND('Data Bank'!$AC822&lt;100,TODAY()&gt;'Data Bank'!$AT822),1,IF('Data Bank'!$AC822=100,3,IF('Data Bank'!$AC822=0,0,2)))))</f>
        <v>2</v>
      </c>
      <c r="K388" s="177">
        <f ca="1">IF(K$1&lt;'Data Bank'!$AD822,"",IF(K$1&gt;'Data Bank'!$AT822,"",IF(AND('Data Bank'!$AC822&lt;100,TODAY()&gt;'Data Bank'!$AT822),1,IF('Data Bank'!$AC822=100,3,IF('Data Bank'!$AC822=0,0,2)))))</f>
        <v>2</v>
      </c>
      <c r="L388" s="177">
        <f ca="1">IF(L$1&lt;'Data Bank'!$AD822,"",IF(L$1&gt;'Data Bank'!$AT822,"",IF(AND('Data Bank'!$AC822&lt;100,TODAY()&gt;'Data Bank'!$AT822),1,IF('Data Bank'!$AC822=100,3,IF('Data Bank'!$AC822=0,0,2)))))</f>
        <v>2</v>
      </c>
      <c r="M388" s="177">
        <f ca="1">IF(M$1&lt;'Data Bank'!$AD822,"",IF(M$1&gt;'Data Bank'!$AT822,"",IF(AND('Data Bank'!$AC822&lt;100,TODAY()&gt;'Data Bank'!$AT822),1,IF('Data Bank'!$AC822=100,3,IF('Data Bank'!$AC822=0,0,2)))))</f>
        <v>2</v>
      </c>
      <c r="N388" s="177">
        <f ca="1">IF(N$1&lt;'Data Bank'!$AD822,"",IF(N$1&gt;'Data Bank'!$AT822,"",IF(AND('Data Bank'!$AC822&lt;100,TODAY()&gt;'Data Bank'!$AT822),1,IF('Data Bank'!$AC822=100,3,IF('Data Bank'!$AC822=0,0,2)))))</f>
        <v>2</v>
      </c>
      <c r="O388" s="177">
        <f ca="1">IF(O$1&lt;'Data Bank'!$AD822,"",IF(O$1&gt;'Data Bank'!$AT822,"",IF(AND('Data Bank'!$AC822&lt;100,TODAY()&gt;'Data Bank'!$AT822),1,IF('Data Bank'!$AC822=100,3,IF('Data Bank'!$AC822=0,0,2)))))</f>
        <v>2</v>
      </c>
      <c r="P388" s="177">
        <f ca="1">IF(P$1&lt;'Data Bank'!$AD822,"",IF(P$1&gt;'Data Bank'!$AT822,"",IF(AND('Data Bank'!$AC822&lt;100,TODAY()&gt;'Data Bank'!$AT822),1,IF('Data Bank'!$AC822=100,3,IF('Data Bank'!$AC822=0,0,2)))))</f>
        <v>2</v>
      </c>
      <c r="Q388" s="177">
        <f ca="1">IF(Q$1&lt;'Data Bank'!$AD822,"",IF(Q$1&gt;'Data Bank'!$AT822,"",IF(AND('Data Bank'!$AC822&lt;100,TODAY()&gt;'Data Bank'!$AT822),1,IF('Data Bank'!$AC822=100,3,IF('Data Bank'!$AC822=0,0,2)))))</f>
        <v>2</v>
      </c>
      <c r="R388" s="177">
        <f ca="1">IF(R$1&lt;'Data Bank'!$AD822,"",IF(R$1&gt;'Data Bank'!$AT822,"",IF(AND('Data Bank'!$AC822&lt;100,TODAY()&gt;'Data Bank'!$AT822),1,IF('Data Bank'!$AC822=100,3,IF('Data Bank'!$AC822=0,0,2)))))</f>
        <v>2</v>
      </c>
    </row>
    <row r="389" spans="1:18">
      <c r="A389" s="115" t="str">
        <f>'Data Bank'!E830</f>
        <v>Misc.Areas Warsak</v>
      </c>
      <c r="B389" s="178">
        <f ca="1">IF(B$1&lt;'Data Bank'!$AD830,"",IF(B$1&gt;'Data Bank'!$AT830,"",IF(AND('Data Bank'!$AC830&lt;100,TODAY()&gt;'Data Bank'!$AT830),1,IF('Data Bank'!$AC830=100,3,IF('Data Bank'!$AC830=0,0,2)))))</f>
        <v>2</v>
      </c>
      <c r="C389" s="178">
        <f ca="1">IF(C$1&lt;'Data Bank'!$AD830,"",IF(C$1&gt;'Data Bank'!$AT830,"",IF(AND('Data Bank'!$AC830&lt;100,TODAY()&gt;'Data Bank'!$AT830),1,IF('Data Bank'!$AC830=100,3,IF('Data Bank'!$AC830=0,0,2)))))</f>
        <v>2</v>
      </c>
      <c r="D389" s="178">
        <f ca="1">IF(D$1&lt;'Data Bank'!$AD830,"",IF(D$1&gt;'Data Bank'!$AT830,"",IF(AND('Data Bank'!$AC830&lt;100,TODAY()&gt;'Data Bank'!$AT830),1,IF('Data Bank'!$AC830=100,3,IF('Data Bank'!$AC830=0,0,2)))))</f>
        <v>2</v>
      </c>
      <c r="E389" s="178">
        <f ca="1">IF(E$1&lt;'Data Bank'!$AD830,"",IF(E$1&gt;'Data Bank'!$AT830,"",IF(AND('Data Bank'!$AC830&lt;100,TODAY()&gt;'Data Bank'!$AT830),1,IF('Data Bank'!$AC830=100,3,IF('Data Bank'!$AC830=0,0,2)))))</f>
        <v>2</v>
      </c>
      <c r="F389" s="178">
        <f ca="1">IF(F$1&lt;'Data Bank'!$AD830,"",IF(F$1&gt;'Data Bank'!$AT830,"",IF(AND('Data Bank'!$AC830&lt;100,TODAY()&gt;'Data Bank'!$AT830),1,IF('Data Bank'!$AC830=100,3,IF('Data Bank'!$AC830=0,0,2)))))</f>
        <v>2</v>
      </c>
      <c r="G389" s="178">
        <f ca="1">IF(G$1&lt;'Data Bank'!$AD830,"",IF(G$1&gt;'Data Bank'!$AT830,"",IF(AND('Data Bank'!$AC830&lt;100,TODAY()&gt;'Data Bank'!$AT830),1,IF('Data Bank'!$AC830=100,3,IF('Data Bank'!$AC830=0,0,2)))))</f>
        <v>2</v>
      </c>
      <c r="H389" s="178">
        <f ca="1">IF(H$1&lt;'Data Bank'!$AD830,"",IF(H$1&gt;'Data Bank'!$AT830,"",IF(AND('Data Bank'!$AC830&lt;100,TODAY()&gt;'Data Bank'!$AT830),1,IF('Data Bank'!$AC830=100,3,IF('Data Bank'!$AC830=0,0,2)))))</f>
        <v>2</v>
      </c>
      <c r="I389" s="178">
        <f ca="1">IF(I$1&lt;'Data Bank'!$AD830,"",IF(I$1&gt;'Data Bank'!$AT830,"",IF(AND('Data Bank'!$AC830&lt;100,TODAY()&gt;'Data Bank'!$AT830),1,IF('Data Bank'!$AC830=100,3,IF('Data Bank'!$AC830=0,0,2)))))</f>
        <v>2</v>
      </c>
      <c r="J389" s="177">
        <f ca="1">IF(J$1&lt;'Data Bank'!$AD830,"",IF(J$1&gt;'Data Bank'!$AT830,"",IF(AND('Data Bank'!$AC830&lt;100,TODAY()&gt;'Data Bank'!$AT830),1,IF('Data Bank'!$AC830=100,3,IF('Data Bank'!$AC830=0,0,2)))))</f>
        <v>2</v>
      </c>
      <c r="K389" s="177">
        <f ca="1">IF(K$1&lt;'Data Bank'!$AD830,"",IF(K$1&gt;'Data Bank'!$AT830,"",IF(AND('Data Bank'!$AC830&lt;100,TODAY()&gt;'Data Bank'!$AT830),1,IF('Data Bank'!$AC830=100,3,IF('Data Bank'!$AC830=0,0,2)))))</f>
        <v>2</v>
      </c>
      <c r="L389" s="177">
        <f ca="1">IF(L$1&lt;'Data Bank'!$AD830,"",IF(L$1&gt;'Data Bank'!$AT830,"",IF(AND('Data Bank'!$AC830&lt;100,TODAY()&gt;'Data Bank'!$AT830),1,IF('Data Bank'!$AC830=100,3,IF('Data Bank'!$AC830=0,0,2)))))</f>
        <v>2</v>
      </c>
      <c r="M389" s="177">
        <f ca="1">IF(M$1&lt;'Data Bank'!$AD830,"",IF(M$1&gt;'Data Bank'!$AT830,"",IF(AND('Data Bank'!$AC830&lt;100,TODAY()&gt;'Data Bank'!$AT830),1,IF('Data Bank'!$AC830=100,3,IF('Data Bank'!$AC830=0,0,2)))))</f>
        <v>2</v>
      </c>
      <c r="N389" s="177">
        <f ca="1">IF(N$1&lt;'Data Bank'!$AD830,"",IF(N$1&gt;'Data Bank'!$AT830,"",IF(AND('Data Bank'!$AC830&lt;100,TODAY()&gt;'Data Bank'!$AT830),1,IF('Data Bank'!$AC830=100,3,IF('Data Bank'!$AC830=0,0,2)))))</f>
        <v>2</v>
      </c>
      <c r="O389" s="177">
        <f ca="1">IF(O$1&lt;'Data Bank'!$AD830,"",IF(O$1&gt;'Data Bank'!$AT830,"",IF(AND('Data Bank'!$AC830&lt;100,TODAY()&gt;'Data Bank'!$AT830),1,IF('Data Bank'!$AC830=100,3,IF('Data Bank'!$AC830=0,0,2)))))</f>
        <v>2</v>
      </c>
      <c r="P389" s="177">
        <f ca="1">IF(P$1&lt;'Data Bank'!$AD830,"",IF(P$1&gt;'Data Bank'!$AT830,"",IF(AND('Data Bank'!$AC830&lt;100,TODAY()&gt;'Data Bank'!$AT830),1,IF('Data Bank'!$AC830=100,3,IF('Data Bank'!$AC830=0,0,2)))))</f>
        <v>2</v>
      </c>
      <c r="Q389" s="177">
        <f ca="1">IF(Q$1&lt;'Data Bank'!$AD830,"",IF(Q$1&gt;'Data Bank'!$AT830,"",IF(AND('Data Bank'!$AC830&lt;100,TODAY()&gt;'Data Bank'!$AT830),1,IF('Data Bank'!$AC830=100,3,IF('Data Bank'!$AC830=0,0,2)))))</f>
        <v>2</v>
      </c>
      <c r="R389" s="177">
        <f ca="1">IF(R$1&lt;'Data Bank'!$AD830,"",IF(R$1&gt;'Data Bank'!$AT830,"",IF(AND('Data Bank'!$AC830&lt;100,TODAY()&gt;'Data Bank'!$AT830),1,IF('Data Bank'!$AC830=100,3,IF('Data Bank'!$AC830=0,0,2)))))</f>
        <v>2</v>
      </c>
    </row>
    <row r="390" spans="1:18">
      <c r="A390" s="115" t="str">
        <f>'Data Bank'!E843</f>
        <v>Mohabatabad P2</v>
      </c>
      <c r="B390" s="178">
        <f ca="1">IF(B$1&lt;'Data Bank'!$AD843,"",IF(B$1&gt;'Data Bank'!$AT843,"",IF(AND('Data Bank'!$AC843&lt;100,TODAY()&gt;'Data Bank'!$AT843),1,IF('Data Bank'!$AC843=100,3,IF('Data Bank'!$AC843=0,0,2)))))</f>
        <v>0</v>
      </c>
      <c r="C390" s="178">
        <f ca="1">IF(C$1&lt;'Data Bank'!$AD843,"",IF(C$1&gt;'Data Bank'!$AT843,"",IF(AND('Data Bank'!$AC843&lt;100,TODAY()&gt;'Data Bank'!$AT843),1,IF('Data Bank'!$AC843=100,3,IF('Data Bank'!$AC843=0,0,2)))))</f>
        <v>0</v>
      </c>
      <c r="D390" s="178">
        <f ca="1">IF(D$1&lt;'Data Bank'!$AD843,"",IF(D$1&gt;'Data Bank'!$AT843,"",IF(AND('Data Bank'!$AC843&lt;100,TODAY()&gt;'Data Bank'!$AT843),1,IF('Data Bank'!$AC843=100,3,IF('Data Bank'!$AC843=0,0,2)))))</f>
        <v>0</v>
      </c>
      <c r="E390" s="178">
        <f ca="1">IF(E$1&lt;'Data Bank'!$AD843,"",IF(E$1&gt;'Data Bank'!$AT843,"",IF(AND('Data Bank'!$AC843&lt;100,TODAY()&gt;'Data Bank'!$AT843),1,IF('Data Bank'!$AC843=100,3,IF('Data Bank'!$AC843=0,0,2)))))</f>
        <v>0</v>
      </c>
      <c r="F390" s="178">
        <f ca="1">IF(F$1&lt;'Data Bank'!$AD843,"",IF(F$1&gt;'Data Bank'!$AT843,"",IF(AND('Data Bank'!$AC843&lt;100,TODAY()&gt;'Data Bank'!$AT843),1,IF('Data Bank'!$AC843=100,3,IF('Data Bank'!$AC843=0,0,2)))))</f>
        <v>0</v>
      </c>
      <c r="G390" s="178">
        <f ca="1">IF(G$1&lt;'Data Bank'!$AD843,"",IF(G$1&gt;'Data Bank'!$AT843,"",IF(AND('Data Bank'!$AC843&lt;100,TODAY()&gt;'Data Bank'!$AT843),1,IF('Data Bank'!$AC843=100,3,IF('Data Bank'!$AC843=0,0,2)))))</f>
        <v>0</v>
      </c>
      <c r="H390" s="178">
        <f ca="1">IF(H$1&lt;'Data Bank'!$AD843,"",IF(H$1&gt;'Data Bank'!$AT843,"",IF(AND('Data Bank'!$AC843&lt;100,TODAY()&gt;'Data Bank'!$AT843),1,IF('Data Bank'!$AC843=100,3,IF('Data Bank'!$AC843=0,0,2)))))</f>
        <v>0</v>
      </c>
      <c r="I390" s="178">
        <f ca="1">IF(I$1&lt;'Data Bank'!$AD843,"",IF(I$1&gt;'Data Bank'!$AT843,"",IF(AND('Data Bank'!$AC843&lt;100,TODAY()&gt;'Data Bank'!$AT843),1,IF('Data Bank'!$AC843=100,3,IF('Data Bank'!$AC843=0,0,2)))))</f>
        <v>0</v>
      </c>
      <c r="J390" s="177">
        <f ca="1">IF(J$1&lt;'Data Bank'!$AD843,"",IF(J$1&gt;'Data Bank'!$AT843,"",IF(AND('Data Bank'!$AC843&lt;100,TODAY()&gt;'Data Bank'!$AT843),1,IF('Data Bank'!$AC843=100,3,IF('Data Bank'!$AC843=0,0,2)))))</f>
        <v>0</v>
      </c>
      <c r="K390" s="177">
        <f ca="1">IF(K$1&lt;'Data Bank'!$AD843,"",IF(K$1&gt;'Data Bank'!$AT843,"",IF(AND('Data Bank'!$AC843&lt;100,TODAY()&gt;'Data Bank'!$AT843),1,IF('Data Bank'!$AC843=100,3,IF('Data Bank'!$AC843=0,0,2)))))</f>
        <v>0</v>
      </c>
      <c r="L390" s="177">
        <f ca="1">IF(L$1&lt;'Data Bank'!$AD843,"",IF(L$1&gt;'Data Bank'!$AT843,"",IF(AND('Data Bank'!$AC843&lt;100,TODAY()&gt;'Data Bank'!$AT843),1,IF('Data Bank'!$AC843=100,3,IF('Data Bank'!$AC843=0,0,2)))))</f>
        <v>0</v>
      </c>
      <c r="M390" s="177">
        <f ca="1">IF(M$1&lt;'Data Bank'!$AD843,"",IF(M$1&gt;'Data Bank'!$AT843,"",IF(AND('Data Bank'!$AC843&lt;100,TODAY()&gt;'Data Bank'!$AT843),1,IF('Data Bank'!$AC843=100,3,IF('Data Bank'!$AC843=0,0,2)))))</f>
        <v>0</v>
      </c>
      <c r="N390" s="177">
        <f ca="1">IF(N$1&lt;'Data Bank'!$AD843,"",IF(N$1&gt;'Data Bank'!$AT843,"",IF(AND('Data Bank'!$AC843&lt;100,TODAY()&gt;'Data Bank'!$AT843),1,IF('Data Bank'!$AC843=100,3,IF('Data Bank'!$AC843=0,0,2)))))</f>
        <v>0</v>
      </c>
      <c r="O390" s="177">
        <f ca="1">IF(O$1&lt;'Data Bank'!$AD843,"",IF(O$1&gt;'Data Bank'!$AT843,"",IF(AND('Data Bank'!$AC843&lt;100,TODAY()&gt;'Data Bank'!$AT843),1,IF('Data Bank'!$AC843=100,3,IF('Data Bank'!$AC843=0,0,2)))))</f>
        <v>0</v>
      </c>
      <c r="P390" s="177">
        <f ca="1">IF(P$1&lt;'Data Bank'!$AD843,"",IF(P$1&gt;'Data Bank'!$AT843,"",IF(AND('Data Bank'!$AC843&lt;100,TODAY()&gt;'Data Bank'!$AT843),1,IF('Data Bank'!$AC843=100,3,IF('Data Bank'!$AC843=0,0,2)))))</f>
        <v>0</v>
      </c>
      <c r="Q390" s="177">
        <f ca="1">IF(Q$1&lt;'Data Bank'!$AD843,"",IF(Q$1&gt;'Data Bank'!$AT843,"",IF(AND('Data Bank'!$AC843&lt;100,TODAY()&gt;'Data Bank'!$AT843),1,IF('Data Bank'!$AC843=100,3,IF('Data Bank'!$AC843=0,0,2)))))</f>
        <v>0</v>
      </c>
      <c r="R390" s="177">
        <f ca="1">IF(R$1&lt;'Data Bank'!$AD843,"",IF(R$1&gt;'Data Bank'!$AT843,"",IF(AND('Data Bank'!$AC843&lt;100,TODAY()&gt;'Data Bank'!$AT843),1,IF('Data Bank'!$AC843=100,3,IF('Data Bank'!$AC843=0,0,2)))))</f>
        <v>0</v>
      </c>
    </row>
    <row r="391" spans="1:18">
      <c r="A391" s="115" t="str">
        <f>'Data Bank'!E851</f>
        <v>Arshad Town and Model Town</v>
      </c>
      <c r="B391" s="178">
        <f ca="1">IF(B$1&lt;'Data Bank'!$AD851,"",IF(B$1&gt;'Data Bank'!$AT851,"",IF(AND('Data Bank'!$AC851&lt;100,TODAY()&gt;'Data Bank'!$AT851),1,IF('Data Bank'!$AC851=100,3,IF('Data Bank'!$AC851=0,0,2)))))</f>
        <v>0</v>
      </c>
      <c r="C391" s="178">
        <f ca="1">IF(C$1&lt;'Data Bank'!$AD851,"",IF(C$1&gt;'Data Bank'!$AT851,"",IF(AND('Data Bank'!$AC851&lt;100,TODAY()&gt;'Data Bank'!$AT851),1,IF('Data Bank'!$AC851=100,3,IF('Data Bank'!$AC851=0,0,2)))))</f>
        <v>0</v>
      </c>
      <c r="D391" s="178">
        <f ca="1">IF(D$1&lt;'Data Bank'!$AD851,"",IF(D$1&gt;'Data Bank'!$AT851,"",IF(AND('Data Bank'!$AC851&lt;100,TODAY()&gt;'Data Bank'!$AT851),1,IF('Data Bank'!$AC851=100,3,IF('Data Bank'!$AC851=0,0,2)))))</f>
        <v>0</v>
      </c>
      <c r="E391" s="178">
        <f ca="1">IF(E$1&lt;'Data Bank'!$AD851,"",IF(E$1&gt;'Data Bank'!$AT851,"",IF(AND('Data Bank'!$AC851&lt;100,TODAY()&gt;'Data Bank'!$AT851),1,IF('Data Bank'!$AC851=100,3,IF('Data Bank'!$AC851=0,0,2)))))</f>
        <v>0</v>
      </c>
      <c r="F391" s="178">
        <f ca="1">IF(F$1&lt;'Data Bank'!$AD851,"",IF(F$1&gt;'Data Bank'!$AT851,"",IF(AND('Data Bank'!$AC851&lt;100,TODAY()&gt;'Data Bank'!$AT851),1,IF('Data Bank'!$AC851=100,3,IF('Data Bank'!$AC851=0,0,2)))))</f>
        <v>0</v>
      </c>
      <c r="G391" s="178">
        <f ca="1">IF(G$1&lt;'Data Bank'!$AD851,"",IF(G$1&gt;'Data Bank'!$AT851,"",IF(AND('Data Bank'!$AC851&lt;100,TODAY()&gt;'Data Bank'!$AT851),1,IF('Data Bank'!$AC851=100,3,IF('Data Bank'!$AC851=0,0,2)))))</f>
        <v>0</v>
      </c>
      <c r="H391" s="178">
        <f ca="1">IF(H$1&lt;'Data Bank'!$AD851,"",IF(H$1&gt;'Data Bank'!$AT851,"",IF(AND('Data Bank'!$AC851&lt;100,TODAY()&gt;'Data Bank'!$AT851),1,IF('Data Bank'!$AC851=100,3,IF('Data Bank'!$AC851=0,0,2)))))</f>
        <v>0</v>
      </c>
      <c r="I391" s="178">
        <f ca="1">IF(I$1&lt;'Data Bank'!$AD851,"",IF(I$1&gt;'Data Bank'!$AT851,"",IF(AND('Data Bank'!$AC851&lt;100,TODAY()&gt;'Data Bank'!$AT851),1,IF('Data Bank'!$AC851=100,3,IF('Data Bank'!$AC851=0,0,2)))))</f>
        <v>0</v>
      </c>
      <c r="J391" s="177" t="str">
        <f ca="1">IF(J$1&lt;'Data Bank'!$AD851,"",IF(J$1&gt;'Data Bank'!$AT851,"",IF(AND('Data Bank'!$AC851&lt;100,TODAY()&gt;'Data Bank'!$AT851),1,IF('Data Bank'!$AC851=100,3,IF('Data Bank'!$AC851=0,0,2)))))</f>
        <v/>
      </c>
      <c r="K391" s="177" t="str">
        <f ca="1">IF(K$1&lt;'Data Bank'!$AD851,"",IF(K$1&gt;'Data Bank'!$AT851,"",IF(AND('Data Bank'!$AC851&lt;100,TODAY()&gt;'Data Bank'!$AT851),1,IF('Data Bank'!$AC851=100,3,IF('Data Bank'!$AC851=0,0,2)))))</f>
        <v/>
      </c>
      <c r="L391" s="177" t="str">
        <f ca="1">IF(L$1&lt;'Data Bank'!$AD851,"",IF(L$1&gt;'Data Bank'!$AT851,"",IF(AND('Data Bank'!$AC851&lt;100,TODAY()&gt;'Data Bank'!$AT851),1,IF('Data Bank'!$AC851=100,3,IF('Data Bank'!$AC851=0,0,2)))))</f>
        <v/>
      </c>
      <c r="M391" s="177" t="str">
        <f ca="1">IF(M$1&lt;'Data Bank'!$AD851,"",IF(M$1&gt;'Data Bank'!$AT851,"",IF(AND('Data Bank'!$AC851&lt;100,TODAY()&gt;'Data Bank'!$AT851),1,IF('Data Bank'!$AC851=100,3,IF('Data Bank'!$AC851=0,0,2)))))</f>
        <v/>
      </c>
      <c r="N391" s="177" t="str">
        <f ca="1">IF(N$1&lt;'Data Bank'!$AD851,"",IF(N$1&gt;'Data Bank'!$AT851,"",IF(AND('Data Bank'!$AC851&lt;100,TODAY()&gt;'Data Bank'!$AT851),1,IF('Data Bank'!$AC851=100,3,IF('Data Bank'!$AC851=0,0,2)))))</f>
        <v/>
      </c>
      <c r="O391" s="177" t="str">
        <f ca="1">IF(O$1&lt;'Data Bank'!$AD851,"",IF(O$1&gt;'Data Bank'!$AT851,"",IF(AND('Data Bank'!$AC851&lt;100,TODAY()&gt;'Data Bank'!$AT851),1,IF('Data Bank'!$AC851=100,3,IF('Data Bank'!$AC851=0,0,2)))))</f>
        <v/>
      </c>
      <c r="P391" s="177" t="str">
        <f ca="1">IF(P$1&lt;'Data Bank'!$AD851,"",IF(P$1&gt;'Data Bank'!$AT851,"",IF(AND('Data Bank'!$AC851&lt;100,TODAY()&gt;'Data Bank'!$AT851),1,IF('Data Bank'!$AC851=100,3,IF('Data Bank'!$AC851=0,0,2)))))</f>
        <v/>
      </c>
      <c r="Q391" s="177" t="str">
        <f ca="1">IF(Q$1&lt;'Data Bank'!$AD851,"",IF(Q$1&gt;'Data Bank'!$AT851,"",IF(AND('Data Bank'!$AC851&lt;100,TODAY()&gt;'Data Bank'!$AT851),1,IF('Data Bank'!$AC851=100,3,IF('Data Bank'!$AC851=0,0,2)))))</f>
        <v/>
      </c>
      <c r="R391" s="177" t="str">
        <f ca="1">IF(R$1&lt;'Data Bank'!$AD851,"",IF(R$1&gt;'Data Bank'!$AT851,"",IF(AND('Data Bank'!$AC851&lt;100,TODAY()&gt;'Data Bank'!$AT851),1,IF('Data Bank'!$AC851=100,3,IF('Data Bank'!$AC851=0,0,2)))))</f>
        <v/>
      </c>
    </row>
    <row r="392" spans="1:18">
      <c r="A392" s="115" t="str">
        <f>'Data Bank'!E857</f>
        <v>District Complex, Complex City</v>
      </c>
      <c r="B392" s="178">
        <f ca="1">IF(B$1&lt;'Data Bank'!$AD857,"",IF(B$1&gt;'Data Bank'!$AT857,"",IF(AND('Data Bank'!$AC857&lt;100,TODAY()&gt;'Data Bank'!$AT857),1,IF('Data Bank'!$AC857=100,3,IF('Data Bank'!$AC857=0,0,2)))))</f>
        <v>0</v>
      </c>
      <c r="C392" s="178">
        <f ca="1">IF(C$1&lt;'Data Bank'!$AD857,"",IF(C$1&gt;'Data Bank'!$AT857,"",IF(AND('Data Bank'!$AC857&lt;100,TODAY()&gt;'Data Bank'!$AT857),1,IF('Data Bank'!$AC857=100,3,IF('Data Bank'!$AC857=0,0,2)))))</f>
        <v>0</v>
      </c>
      <c r="D392" s="178">
        <f ca="1">IF(D$1&lt;'Data Bank'!$AD857,"",IF(D$1&gt;'Data Bank'!$AT857,"",IF(AND('Data Bank'!$AC857&lt;100,TODAY()&gt;'Data Bank'!$AT857),1,IF('Data Bank'!$AC857=100,3,IF('Data Bank'!$AC857=0,0,2)))))</f>
        <v>0</v>
      </c>
      <c r="E392" s="178">
        <f ca="1">IF(E$1&lt;'Data Bank'!$AD857,"",IF(E$1&gt;'Data Bank'!$AT857,"",IF(AND('Data Bank'!$AC857&lt;100,TODAY()&gt;'Data Bank'!$AT857),1,IF('Data Bank'!$AC857=100,3,IF('Data Bank'!$AC857=0,0,2)))))</f>
        <v>0</v>
      </c>
      <c r="F392" s="178">
        <f ca="1">IF(F$1&lt;'Data Bank'!$AD857,"",IF(F$1&gt;'Data Bank'!$AT857,"",IF(AND('Data Bank'!$AC857&lt;100,TODAY()&gt;'Data Bank'!$AT857),1,IF('Data Bank'!$AC857=100,3,IF('Data Bank'!$AC857=0,0,2)))))</f>
        <v>0</v>
      </c>
      <c r="G392" s="178">
        <f ca="1">IF(G$1&lt;'Data Bank'!$AD857,"",IF(G$1&gt;'Data Bank'!$AT857,"",IF(AND('Data Bank'!$AC857&lt;100,TODAY()&gt;'Data Bank'!$AT857),1,IF('Data Bank'!$AC857=100,3,IF('Data Bank'!$AC857=0,0,2)))))</f>
        <v>0</v>
      </c>
      <c r="H392" s="178">
        <f ca="1">IF(H$1&lt;'Data Bank'!$AD857,"",IF(H$1&gt;'Data Bank'!$AT857,"",IF(AND('Data Bank'!$AC857&lt;100,TODAY()&gt;'Data Bank'!$AT857),1,IF('Data Bank'!$AC857=100,3,IF('Data Bank'!$AC857=0,0,2)))))</f>
        <v>0</v>
      </c>
      <c r="I392" s="178">
        <f ca="1">IF(I$1&lt;'Data Bank'!$AD857,"",IF(I$1&gt;'Data Bank'!$AT857,"",IF(AND('Data Bank'!$AC857&lt;100,TODAY()&gt;'Data Bank'!$AT857),1,IF('Data Bank'!$AC857=100,3,IF('Data Bank'!$AC857=0,0,2)))))</f>
        <v>0</v>
      </c>
      <c r="J392" s="177" t="str">
        <f ca="1">IF(J$1&lt;'Data Bank'!$AD857,"",IF(J$1&gt;'Data Bank'!$AT857,"",IF(AND('Data Bank'!$AC857&lt;100,TODAY()&gt;'Data Bank'!$AT857),1,IF('Data Bank'!$AC857=100,3,IF('Data Bank'!$AC857=0,0,2)))))</f>
        <v/>
      </c>
      <c r="K392" s="177" t="str">
        <f ca="1">IF(K$1&lt;'Data Bank'!$AD857,"",IF(K$1&gt;'Data Bank'!$AT857,"",IF(AND('Data Bank'!$AC857&lt;100,TODAY()&gt;'Data Bank'!$AT857),1,IF('Data Bank'!$AC857=100,3,IF('Data Bank'!$AC857=0,0,2)))))</f>
        <v/>
      </c>
      <c r="L392" s="177" t="str">
        <f ca="1">IF(L$1&lt;'Data Bank'!$AD857,"",IF(L$1&gt;'Data Bank'!$AT857,"",IF(AND('Data Bank'!$AC857&lt;100,TODAY()&gt;'Data Bank'!$AT857),1,IF('Data Bank'!$AC857=100,3,IF('Data Bank'!$AC857=0,0,2)))))</f>
        <v/>
      </c>
      <c r="M392" s="177" t="str">
        <f ca="1">IF(M$1&lt;'Data Bank'!$AD857,"",IF(M$1&gt;'Data Bank'!$AT857,"",IF(AND('Data Bank'!$AC857&lt;100,TODAY()&gt;'Data Bank'!$AT857),1,IF('Data Bank'!$AC857=100,3,IF('Data Bank'!$AC857=0,0,2)))))</f>
        <v/>
      </c>
      <c r="N392" s="177" t="str">
        <f ca="1">IF(N$1&lt;'Data Bank'!$AD857,"",IF(N$1&gt;'Data Bank'!$AT857,"",IF(AND('Data Bank'!$AC857&lt;100,TODAY()&gt;'Data Bank'!$AT857),1,IF('Data Bank'!$AC857=100,3,IF('Data Bank'!$AC857=0,0,2)))))</f>
        <v/>
      </c>
      <c r="O392" s="177" t="str">
        <f ca="1">IF(O$1&lt;'Data Bank'!$AD857,"",IF(O$1&gt;'Data Bank'!$AT857,"",IF(AND('Data Bank'!$AC857&lt;100,TODAY()&gt;'Data Bank'!$AT857),1,IF('Data Bank'!$AC857=100,3,IF('Data Bank'!$AC857=0,0,2)))))</f>
        <v/>
      </c>
      <c r="P392" s="177" t="str">
        <f ca="1">IF(P$1&lt;'Data Bank'!$AD857,"",IF(P$1&gt;'Data Bank'!$AT857,"",IF(AND('Data Bank'!$AC857&lt;100,TODAY()&gt;'Data Bank'!$AT857),1,IF('Data Bank'!$AC857=100,3,IF('Data Bank'!$AC857=0,0,2)))))</f>
        <v/>
      </c>
      <c r="Q392" s="177" t="str">
        <f ca="1">IF(Q$1&lt;'Data Bank'!$AD857,"",IF(Q$1&gt;'Data Bank'!$AT857,"",IF(AND('Data Bank'!$AC857&lt;100,TODAY()&gt;'Data Bank'!$AT857),1,IF('Data Bank'!$AC857=100,3,IF('Data Bank'!$AC857=0,0,2)))))</f>
        <v/>
      </c>
      <c r="R392" s="177" t="str">
        <f ca="1">IF(R$1&lt;'Data Bank'!$AD857,"",IF(R$1&gt;'Data Bank'!$AT857,"",IF(AND('Data Bank'!$AC857&lt;100,TODAY()&gt;'Data Bank'!$AT857),1,IF('Data Bank'!$AC857=100,3,IF('Data Bank'!$AC857=0,0,2)))))</f>
        <v/>
      </c>
    </row>
    <row r="393" spans="1:18">
      <c r="A393" s="115" t="str">
        <f>'Data Bank'!E860</f>
        <v>Gulberg Town</v>
      </c>
      <c r="B393" s="178">
        <f ca="1">IF(B$1&lt;'Data Bank'!$AD860,"",IF(B$1&gt;'Data Bank'!$AT860,"",IF(AND('Data Bank'!$AC860&lt;100,TODAY()&gt;'Data Bank'!$AT860),1,IF('Data Bank'!$AC860=100,3,IF('Data Bank'!$AC860=0,0,2)))))</f>
        <v>0</v>
      </c>
      <c r="C393" s="178">
        <f ca="1">IF(C$1&lt;'Data Bank'!$AD860,"",IF(C$1&gt;'Data Bank'!$AT860,"",IF(AND('Data Bank'!$AC860&lt;100,TODAY()&gt;'Data Bank'!$AT860),1,IF('Data Bank'!$AC860=100,3,IF('Data Bank'!$AC860=0,0,2)))))</f>
        <v>0</v>
      </c>
      <c r="D393" s="178">
        <f ca="1">IF(D$1&lt;'Data Bank'!$AD860,"",IF(D$1&gt;'Data Bank'!$AT860,"",IF(AND('Data Bank'!$AC860&lt;100,TODAY()&gt;'Data Bank'!$AT860),1,IF('Data Bank'!$AC860=100,3,IF('Data Bank'!$AC860=0,0,2)))))</f>
        <v>0</v>
      </c>
      <c r="E393" s="178">
        <f ca="1">IF(E$1&lt;'Data Bank'!$AD860,"",IF(E$1&gt;'Data Bank'!$AT860,"",IF(AND('Data Bank'!$AC860&lt;100,TODAY()&gt;'Data Bank'!$AT860),1,IF('Data Bank'!$AC860=100,3,IF('Data Bank'!$AC860=0,0,2)))))</f>
        <v>0</v>
      </c>
      <c r="F393" s="178">
        <f ca="1">IF(F$1&lt;'Data Bank'!$AD860,"",IF(F$1&gt;'Data Bank'!$AT860,"",IF(AND('Data Bank'!$AC860&lt;100,TODAY()&gt;'Data Bank'!$AT860),1,IF('Data Bank'!$AC860=100,3,IF('Data Bank'!$AC860=0,0,2)))))</f>
        <v>0</v>
      </c>
      <c r="G393" s="178">
        <f ca="1">IF(G$1&lt;'Data Bank'!$AD860,"",IF(G$1&gt;'Data Bank'!$AT860,"",IF(AND('Data Bank'!$AC860&lt;100,TODAY()&gt;'Data Bank'!$AT860),1,IF('Data Bank'!$AC860=100,3,IF('Data Bank'!$AC860=0,0,2)))))</f>
        <v>0</v>
      </c>
      <c r="H393" s="178">
        <f ca="1">IF(H$1&lt;'Data Bank'!$AD860,"",IF(H$1&gt;'Data Bank'!$AT860,"",IF(AND('Data Bank'!$AC860&lt;100,TODAY()&gt;'Data Bank'!$AT860),1,IF('Data Bank'!$AC860=100,3,IF('Data Bank'!$AC860=0,0,2)))))</f>
        <v>0</v>
      </c>
      <c r="I393" s="178">
        <f ca="1">IF(I$1&lt;'Data Bank'!$AD860,"",IF(I$1&gt;'Data Bank'!$AT860,"",IF(AND('Data Bank'!$AC860&lt;100,TODAY()&gt;'Data Bank'!$AT860),1,IF('Data Bank'!$AC860=100,3,IF('Data Bank'!$AC860=0,0,2)))))</f>
        <v>0</v>
      </c>
      <c r="J393" s="177" t="str">
        <f ca="1">IF(J$1&lt;'Data Bank'!$AD860,"",IF(J$1&gt;'Data Bank'!$AT860,"",IF(AND('Data Bank'!$AC860&lt;100,TODAY()&gt;'Data Bank'!$AT860),1,IF('Data Bank'!$AC860=100,3,IF('Data Bank'!$AC860=0,0,2)))))</f>
        <v/>
      </c>
      <c r="K393" s="177" t="str">
        <f ca="1">IF(K$1&lt;'Data Bank'!$AD860,"",IF(K$1&gt;'Data Bank'!$AT860,"",IF(AND('Data Bank'!$AC860&lt;100,TODAY()&gt;'Data Bank'!$AT860),1,IF('Data Bank'!$AC860=100,3,IF('Data Bank'!$AC860=0,0,2)))))</f>
        <v/>
      </c>
      <c r="L393" s="177" t="str">
        <f ca="1">IF(L$1&lt;'Data Bank'!$AD860,"",IF(L$1&gt;'Data Bank'!$AT860,"",IF(AND('Data Bank'!$AC860&lt;100,TODAY()&gt;'Data Bank'!$AT860),1,IF('Data Bank'!$AC860=100,3,IF('Data Bank'!$AC860=0,0,2)))))</f>
        <v/>
      </c>
      <c r="M393" s="177" t="str">
        <f ca="1">IF(M$1&lt;'Data Bank'!$AD860,"",IF(M$1&gt;'Data Bank'!$AT860,"",IF(AND('Data Bank'!$AC860&lt;100,TODAY()&gt;'Data Bank'!$AT860),1,IF('Data Bank'!$AC860=100,3,IF('Data Bank'!$AC860=0,0,2)))))</f>
        <v/>
      </c>
      <c r="N393" s="177" t="str">
        <f ca="1">IF(N$1&lt;'Data Bank'!$AD860,"",IF(N$1&gt;'Data Bank'!$AT860,"",IF(AND('Data Bank'!$AC860&lt;100,TODAY()&gt;'Data Bank'!$AT860),1,IF('Data Bank'!$AC860=100,3,IF('Data Bank'!$AC860=0,0,2)))))</f>
        <v/>
      </c>
      <c r="O393" s="177" t="str">
        <f ca="1">IF(O$1&lt;'Data Bank'!$AD860,"",IF(O$1&gt;'Data Bank'!$AT860,"",IF(AND('Data Bank'!$AC860&lt;100,TODAY()&gt;'Data Bank'!$AT860),1,IF('Data Bank'!$AC860=100,3,IF('Data Bank'!$AC860=0,0,2)))))</f>
        <v/>
      </c>
      <c r="P393" s="177" t="str">
        <f ca="1">IF(P$1&lt;'Data Bank'!$AD860,"",IF(P$1&gt;'Data Bank'!$AT860,"",IF(AND('Data Bank'!$AC860&lt;100,TODAY()&gt;'Data Bank'!$AT860),1,IF('Data Bank'!$AC860=100,3,IF('Data Bank'!$AC860=0,0,2)))))</f>
        <v/>
      </c>
      <c r="Q393" s="177" t="str">
        <f ca="1">IF(Q$1&lt;'Data Bank'!$AD860,"",IF(Q$1&gt;'Data Bank'!$AT860,"",IF(AND('Data Bank'!$AC860&lt;100,TODAY()&gt;'Data Bank'!$AT860),1,IF('Data Bank'!$AC860=100,3,IF('Data Bank'!$AC860=0,0,2)))))</f>
        <v/>
      </c>
      <c r="R393" s="177" t="str">
        <f ca="1">IF(R$1&lt;'Data Bank'!$AD860,"",IF(R$1&gt;'Data Bank'!$AT860,"",IF(AND('Data Bank'!$AC860&lt;100,TODAY()&gt;'Data Bank'!$AT860),1,IF('Data Bank'!$AC860=100,3,IF('Data Bank'!$AC860=0,0,2)))))</f>
        <v/>
      </c>
    </row>
    <row r="394" spans="1:18">
      <c r="A394" s="115" t="str">
        <f>'Data Bank'!E870</f>
        <v>Naimat Colony</v>
      </c>
      <c r="B394" s="178">
        <f ca="1">IF(B$1&lt;'Data Bank'!$AD870,"",IF(B$1&gt;'Data Bank'!$AT870,"",IF(AND('Data Bank'!$AC870&lt;100,TODAY()&gt;'Data Bank'!$AT870),1,IF('Data Bank'!$AC870=100,3,IF('Data Bank'!$AC870=0,0,2)))))</f>
        <v>2</v>
      </c>
      <c r="C394" s="178">
        <f ca="1">IF(C$1&lt;'Data Bank'!$AD870,"",IF(C$1&gt;'Data Bank'!$AT870,"",IF(AND('Data Bank'!$AC870&lt;100,TODAY()&gt;'Data Bank'!$AT870),1,IF('Data Bank'!$AC870=100,3,IF('Data Bank'!$AC870=0,0,2)))))</f>
        <v>2</v>
      </c>
      <c r="D394" s="178">
        <f ca="1">IF(D$1&lt;'Data Bank'!$AD870,"",IF(D$1&gt;'Data Bank'!$AT870,"",IF(AND('Data Bank'!$AC870&lt;100,TODAY()&gt;'Data Bank'!$AT870),1,IF('Data Bank'!$AC870=100,3,IF('Data Bank'!$AC870=0,0,2)))))</f>
        <v>2</v>
      </c>
      <c r="E394" s="178">
        <f ca="1">IF(E$1&lt;'Data Bank'!$AD870,"",IF(E$1&gt;'Data Bank'!$AT870,"",IF(AND('Data Bank'!$AC870&lt;100,TODAY()&gt;'Data Bank'!$AT870),1,IF('Data Bank'!$AC870=100,3,IF('Data Bank'!$AC870=0,0,2)))))</f>
        <v>2</v>
      </c>
      <c r="F394" s="178">
        <f ca="1">IF(F$1&lt;'Data Bank'!$AD870,"",IF(F$1&gt;'Data Bank'!$AT870,"",IF(AND('Data Bank'!$AC870&lt;100,TODAY()&gt;'Data Bank'!$AT870),1,IF('Data Bank'!$AC870=100,3,IF('Data Bank'!$AC870=0,0,2)))))</f>
        <v>2</v>
      </c>
      <c r="G394" s="178">
        <f ca="1">IF(G$1&lt;'Data Bank'!$AD870,"",IF(G$1&gt;'Data Bank'!$AT870,"",IF(AND('Data Bank'!$AC870&lt;100,TODAY()&gt;'Data Bank'!$AT870),1,IF('Data Bank'!$AC870=100,3,IF('Data Bank'!$AC870=0,0,2)))))</f>
        <v>2</v>
      </c>
      <c r="H394" s="178">
        <f ca="1">IF(H$1&lt;'Data Bank'!$AD870,"",IF(H$1&gt;'Data Bank'!$AT870,"",IF(AND('Data Bank'!$AC870&lt;100,TODAY()&gt;'Data Bank'!$AT870),1,IF('Data Bank'!$AC870=100,3,IF('Data Bank'!$AC870=0,0,2)))))</f>
        <v>2</v>
      </c>
      <c r="I394" s="178">
        <f ca="1">IF(I$1&lt;'Data Bank'!$AD870,"",IF(I$1&gt;'Data Bank'!$AT870,"",IF(AND('Data Bank'!$AC870&lt;100,TODAY()&gt;'Data Bank'!$AT870),1,IF('Data Bank'!$AC870=100,3,IF('Data Bank'!$AC870=0,0,2)))))</f>
        <v>2</v>
      </c>
      <c r="J394" s="177">
        <f ca="1">IF(J$1&lt;'Data Bank'!$AD870,"",IF(J$1&gt;'Data Bank'!$AT870,"",IF(AND('Data Bank'!$AC870&lt;100,TODAY()&gt;'Data Bank'!$AT870),1,IF('Data Bank'!$AC870=100,3,IF('Data Bank'!$AC870=0,0,2)))))</f>
        <v>2</v>
      </c>
      <c r="K394" s="177">
        <f ca="1">IF(K$1&lt;'Data Bank'!$AD870,"",IF(K$1&gt;'Data Bank'!$AT870,"",IF(AND('Data Bank'!$AC870&lt;100,TODAY()&gt;'Data Bank'!$AT870),1,IF('Data Bank'!$AC870=100,3,IF('Data Bank'!$AC870=0,0,2)))))</f>
        <v>2</v>
      </c>
      <c r="L394" s="177">
        <f ca="1">IF(L$1&lt;'Data Bank'!$AD870,"",IF(L$1&gt;'Data Bank'!$AT870,"",IF(AND('Data Bank'!$AC870&lt;100,TODAY()&gt;'Data Bank'!$AT870),1,IF('Data Bank'!$AC870=100,3,IF('Data Bank'!$AC870=0,0,2)))))</f>
        <v>2</v>
      </c>
      <c r="M394" s="177">
        <f ca="1">IF(M$1&lt;'Data Bank'!$AD870,"",IF(M$1&gt;'Data Bank'!$AT870,"",IF(AND('Data Bank'!$AC870&lt;100,TODAY()&gt;'Data Bank'!$AT870),1,IF('Data Bank'!$AC870=100,3,IF('Data Bank'!$AC870=0,0,2)))))</f>
        <v>2</v>
      </c>
      <c r="N394" s="177">
        <f ca="1">IF(N$1&lt;'Data Bank'!$AD870,"",IF(N$1&gt;'Data Bank'!$AT870,"",IF(AND('Data Bank'!$AC870&lt;100,TODAY()&gt;'Data Bank'!$AT870),1,IF('Data Bank'!$AC870=100,3,IF('Data Bank'!$AC870=0,0,2)))))</f>
        <v>2</v>
      </c>
      <c r="O394" s="177">
        <f ca="1">IF(O$1&lt;'Data Bank'!$AD870,"",IF(O$1&gt;'Data Bank'!$AT870,"",IF(AND('Data Bank'!$AC870&lt;100,TODAY()&gt;'Data Bank'!$AT870),1,IF('Data Bank'!$AC870=100,3,IF('Data Bank'!$AC870=0,0,2)))))</f>
        <v>2</v>
      </c>
      <c r="P394" s="177">
        <f ca="1">IF(P$1&lt;'Data Bank'!$AD870,"",IF(P$1&gt;'Data Bank'!$AT870,"",IF(AND('Data Bank'!$AC870&lt;100,TODAY()&gt;'Data Bank'!$AT870),1,IF('Data Bank'!$AC870=100,3,IF('Data Bank'!$AC870=0,0,2)))))</f>
        <v>2</v>
      </c>
      <c r="Q394" s="177">
        <f ca="1">IF(Q$1&lt;'Data Bank'!$AD870,"",IF(Q$1&gt;'Data Bank'!$AT870,"",IF(AND('Data Bank'!$AC870&lt;100,TODAY()&gt;'Data Bank'!$AT870),1,IF('Data Bank'!$AC870=100,3,IF('Data Bank'!$AC870=0,0,2)))))</f>
        <v>2</v>
      </c>
      <c r="R394" s="177">
        <f ca="1">IF(R$1&lt;'Data Bank'!$AD870,"",IF(R$1&gt;'Data Bank'!$AT870,"",IF(AND('Data Bank'!$AC870&lt;100,TODAY()&gt;'Data Bank'!$AT870),1,IF('Data Bank'!$AC870=100,3,IF('Data Bank'!$AC870=0,0,2)))))</f>
        <v>2</v>
      </c>
    </row>
    <row r="395" spans="1:18">
      <c r="A395" s="115" t="str">
        <f>'Data Bank'!E872</f>
        <v>Naval ANchorage</v>
      </c>
      <c r="B395" s="178">
        <f ca="1">IF(B$1&lt;'Data Bank'!$AD872,"",IF(B$1&gt;'Data Bank'!$AT872,"",IF(AND('Data Bank'!$AC872&lt;100,TODAY()&gt;'Data Bank'!$AT872),1,IF('Data Bank'!$AC872=100,3,IF('Data Bank'!$AC872=0,0,2)))))</f>
        <v>2</v>
      </c>
      <c r="C395" s="178">
        <f ca="1">IF(C$1&lt;'Data Bank'!$AD872,"",IF(C$1&gt;'Data Bank'!$AT872,"",IF(AND('Data Bank'!$AC872&lt;100,TODAY()&gt;'Data Bank'!$AT872),1,IF('Data Bank'!$AC872=100,3,IF('Data Bank'!$AC872=0,0,2)))))</f>
        <v>2</v>
      </c>
      <c r="D395" s="178">
        <f ca="1">IF(D$1&lt;'Data Bank'!$AD872,"",IF(D$1&gt;'Data Bank'!$AT872,"",IF(AND('Data Bank'!$AC872&lt;100,TODAY()&gt;'Data Bank'!$AT872),1,IF('Data Bank'!$AC872=100,3,IF('Data Bank'!$AC872=0,0,2)))))</f>
        <v>2</v>
      </c>
      <c r="E395" s="178">
        <f ca="1">IF(E$1&lt;'Data Bank'!$AD872,"",IF(E$1&gt;'Data Bank'!$AT872,"",IF(AND('Data Bank'!$AC872&lt;100,TODAY()&gt;'Data Bank'!$AT872),1,IF('Data Bank'!$AC872=100,3,IF('Data Bank'!$AC872=0,0,2)))))</f>
        <v>2</v>
      </c>
      <c r="F395" s="178">
        <f ca="1">IF(F$1&lt;'Data Bank'!$AD872,"",IF(F$1&gt;'Data Bank'!$AT872,"",IF(AND('Data Bank'!$AC872&lt;100,TODAY()&gt;'Data Bank'!$AT872),1,IF('Data Bank'!$AC872=100,3,IF('Data Bank'!$AC872=0,0,2)))))</f>
        <v>2</v>
      </c>
      <c r="G395" s="178">
        <f ca="1">IF(G$1&lt;'Data Bank'!$AD872,"",IF(G$1&gt;'Data Bank'!$AT872,"",IF(AND('Data Bank'!$AC872&lt;100,TODAY()&gt;'Data Bank'!$AT872),1,IF('Data Bank'!$AC872=100,3,IF('Data Bank'!$AC872=0,0,2)))))</f>
        <v>2</v>
      </c>
      <c r="H395" s="178">
        <f ca="1">IF(H$1&lt;'Data Bank'!$AD872,"",IF(H$1&gt;'Data Bank'!$AT872,"",IF(AND('Data Bank'!$AC872&lt;100,TODAY()&gt;'Data Bank'!$AT872),1,IF('Data Bank'!$AC872=100,3,IF('Data Bank'!$AC872=0,0,2)))))</f>
        <v>2</v>
      </c>
      <c r="I395" s="178">
        <f ca="1">IF(I$1&lt;'Data Bank'!$AD872,"",IF(I$1&gt;'Data Bank'!$AT872,"",IF(AND('Data Bank'!$AC872&lt;100,TODAY()&gt;'Data Bank'!$AT872),1,IF('Data Bank'!$AC872=100,3,IF('Data Bank'!$AC872=0,0,2)))))</f>
        <v>2</v>
      </c>
      <c r="J395" s="177">
        <f ca="1">IF(J$1&lt;'Data Bank'!$AD872,"",IF(J$1&gt;'Data Bank'!$AT872,"",IF(AND('Data Bank'!$AC872&lt;100,TODAY()&gt;'Data Bank'!$AT872),1,IF('Data Bank'!$AC872=100,3,IF('Data Bank'!$AC872=0,0,2)))))</f>
        <v>2</v>
      </c>
      <c r="K395" s="177">
        <f ca="1">IF(K$1&lt;'Data Bank'!$AD872,"",IF(K$1&gt;'Data Bank'!$AT872,"",IF(AND('Data Bank'!$AC872&lt;100,TODAY()&gt;'Data Bank'!$AT872),1,IF('Data Bank'!$AC872=100,3,IF('Data Bank'!$AC872=0,0,2)))))</f>
        <v>2</v>
      </c>
      <c r="L395" s="177">
        <f ca="1">IF(L$1&lt;'Data Bank'!$AD872,"",IF(L$1&gt;'Data Bank'!$AT872,"",IF(AND('Data Bank'!$AC872&lt;100,TODAY()&gt;'Data Bank'!$AT872),1,IF('Data Bank'!$AC872=100,3,IF('Data Bank'!$AC872=0,0,2)))))</f>
        <v>2</v>
      </c>
      <c r="M395" s="177">
        <f ca="1">IF(M$1&lt;'Data Bank'!$AD872,"",IF(M$1&gt;'Data Bank'!$AT872,"",IF(AND('Data Bank'!$AC872&lt;100,TODAY()&gt;'Data Bank'!$AT872),1,IF('Data Bank'!$AC872=100,3,IF('Data Bank'!$AC872=0,0,2)))))</f>
        <v>2</v>
      </c>
      <c r="N395" s="177">
        <f ca="1">IF(N$1&lt;'Data Bank'!$AD872,"",IF(N$1&gt;'Data Bank'!$AT872,"",IF(AND('Data Bank'!$AC872&lt;100,TODAY()&gt;'Data Bank'!$AT872),1,IF('Data Bank'!$AC872=100,3,IF('Data Bank'!$AC872=0,0,2)))))</f>
        <v>2</v>
      </c>
      <c r="O395" s="177">
        <f ca="1">IF(O$1&lt;'Data Bank'!$AD872,"",IF(O$1&gt;'Data Bank'!$AT872,"",IF(AND('Data Bank'!$AC872&lt;100,TODAY()&gt;'Data Bank'!$AT872),1,IF('Data Bank'!$AC872=100,3,IF('Data Bank'!$AC872=0,0,2)))))</f>
        <v>2</v>
      </c>
      <c r="P395" s="177">
        <f ca="1">IF(P$1&lt;'Data Bank'!$AD872,"",IF(P$1&gt;'Data Bank'!$AT872,"",IF(AND('Data Bank'!$AC872&lt;100,TODAY()&gt;'Data Bank'!$AT872),1,IF('Data Bank'!$AC872=100,3,IF('Data Bank'!$AC872=0,0,2)))))</f>
        <v>2</v>
      </c>
      <c r="Q395" s="177">
        <f ca="1">IF(Q$1&lt;'Data Bank'!$AD872,"",IF(Q$1&gt;'Data Bank'!$AT872,"",IF(AND('Data Bank'!$AC872&lt;100,TODAY()&gt;'Data Bank'!$AT872),1,IF('Data Bank'!$AC872=100,3,IF('Data Bank'!$AC872=0,0,2)))))</f>
        <v>2</v>
      </c>
      <c r="R395" s="177">
        <f ca="1">IF(R$1&lt;'Data Bank'!$AD872,"",IF(R$1&gt;'Data Bank'!$AT872,"",IF(AND('Data Bank'!$AC872&lt;100,TODAY()&gt;'Data Bank'!$AT872),1,IF('Data Bank'!$AC872=100,3,IF('Data Bank'!$AC872=0,0,2)))))</f>
        <v>2</v>
      </c>
    </row>
    <row r="396" spans="1:18">
      <c r="A396" s="115" t="str">
        <f>'Data Bank'!E874</f>
        <v>Nawab City</v>
      </c>
      <c r="B396" s="178">
        <f ca="1">IF(B$1&lt;'Data Bank'!$AD874,"",IF(B$1&gt;'Data Bank'!$AT874,"",IF(AND('Data Bank'!$AC874&lt;100,TODAY()&gt;'Data Bank'!$AT874),1,IF('Data Bank'!$AC874=100,3,IF('Data Bank'!$AC874=0,0,2)))))</f>
        <v>2</v>
      </c>
      <c r="C396" s="178">
        <f ca="1">IF(C$1&lt;'Data Bank'!$AD874,"",IF(C$1&gt;'Data Bank'!$AT874,"",IF(AND('Data Bank'!$AC874&lt;100,TODAY()&gt;'Data Bank'!$AT874),1,IF('Data Bank'!$AC874=100,3,IF('Data Bank'!$AC874=0,0,2)))))</f>
        <v>2</v>
      </c>
      <c r="D396" s="178">
        <f ca="1">IF(D$1&lt;'Data Bank'!$AD874,"",IF(D$1&gt;'Data Bank'!$AT874,"",IF(AND('Data Bank'!$AC874&lt;100,TODAY()&gt;'Data Bank'!$AT874),1,IF('Data Bank'!$AC874=100,3,IF('Data Bank'!$AC874=0,0,2)))))</f>
        <v>2</v>
      </c>
      <c r="E396" s="178">
        <f ca="1">IF(E$1&lt;'Data Bank'!$AD874,"",IF(E$1&gt;'Data Bank'!$AT874,"",IF(AND('Data Bank'!$AC874&lt;100,TODAY()&gt;'Data Bank'!$AT874),1,IF('Data Bank'!$AC874=100,3,IF('Data Bank'!$AC874=0,0,2)))))</f>
        <v>2</v>
      </c>
      <c r="F396" s="178">
        <f ca="1">IF(F$1&lt;'Data Bank'!$AD874,"",IF(F$1&gt;'Data Bank'!$AT874,"",IF(AND('Data Bank'!$AC874&lt;100,TODAY()&gt;'Data Bank'!$AT874),1,IF('Data Bank'!$AC874=100,3,IF('Data Bank'!$AC874=0,0,2)))))</f>
        <v>2</v>
      </c>
      <c r="G396" s="178">
        <f ca="1">IF(G$1&lt;'Data Bank'!$AD874,"",IF(G$1&gt;'Data Bank'!$AT874,"",IF(AND('Data Bank'!$AC874&lt;100,TODAY()&gt;'Data Bank'!$AT874),1,IF('Data Bank'!$AC874=100,3,IF('Data Bank'!$AC874=0,0,2)))))</f>
        <v>2</v>
      </c>
      <c r="H396" s="178">
        <f ca="1">IF(H$1&lt;'Data Bank'!$AD874,"",IF(H$1&gt;'Data Bank'!$AT874,"",IF(AND('Data Bank'!$AC874&lt;100,TODAY()&gt;'Data Bank'!$AT874),1,IF('Data Bank'!$AC874=100,3,IF('Data Bank'!$AC874=0,0,2)))))</f>
        <v>2</v>
      </c>
      <c r="I396" s="178">
        <f ca="1">IF(I$1&lt;'Data Bank'!$AD874,"",IF(I$1&gt;'Data Bank'!$AT874,"",IF(AND('Data Bank'!$AC874&lt;100,TODAY()&gt;'Data Bank'!$AT874),1,IF('Data Bank'!$AC874=100,3,IF('Data Bank'!$AC874=0,0,2)))))</f>
        <v>2</v>
      </c>
      <c r="J396" s="177">
        <f ca="1">IF(J$1&lt;'Data Bank'!$AD874,"",IF(J$1&gt;'Data Bank'!$AT874,"",IF(AND('Data Bank'!$AC874&lt;100,TODAY()&gt;'Data Bank'!$AT874),1,IF('Data Bank'!$AC874=100,3,IF('Data Bank'!$AC874=0,0,2)))))</f>
        <v>2</v>
      </c>
      <c r="K396" s="177">
        <f ca="1">IF(K$1&lt;'Data Bank'!$AD874,"",IF(K$1&gt;'Data Bank'!$AT874,"",IF(AND('Data Bank'!$AC874&lt;100,TODAY()&gt;'Data Bank'!$AT874),1,IF('Data Bank'!$AC874=100,3,IF('Data Bank'!$AC874=0,0,2)))))</f>
        <v>2</v>
      </c>
      <c r="L396" s="177">
        <f ca="1">IF(L$1&lt;'Data Bank'!$AD874,"",IF(L$1&gt;'Data Bank'!$AT874,"",IF(AND('Data Bank'!$AC874&lt;100,TODAY()&gt;'Data Bank'!$AT874),1,IF('Data Bank'!$AC874=100,3,IF('Data Bank'!$AC874=0,0,2)))))</f>
        <v>2</v>
      </c>
      <c r="M396" s="177">
        <f ca="1">IF(M$1&lt;'Data Bank'!$AD874,"",IF(M$1&gt;'Data Bank'!$AT874,"",IF(AND('Data Bank'!$AC874&lt;100,TODAY()&gt;'Data Bank'!$AT874),1,IF('Data Bank'!$AC874=100,3,IF('Data Bank'!$AC874=0,0,2)))))</f>
        <v>2</v>
      </c>
      <c r="N396" s="177">
        <f ca="1">IF(N$1&lt;'Data Bank'!$AD874,"",IF(N$1&gt;'Data Bank'!$AT874,"",IF(AND('Data Bank'!$AC874&lt;100,TODAY()&gt;'Data Bank'!$AT874),1,IF('Data Bank'!$AC874=100,3,IF('Data Bank'!$AC874=0,0,2)))))</f>
        <v>2</v>
      </c>
      <c r="O396" s="177">
        <f ca="1">IF(O$1&lt;'Data Bank'!$AD874,"",IF(O$1&gt;'Data Bank'!$AT874,"",IF(AND('Data Bank'!$AC874&lt;100,TODAY()&gt;'Data Bank'!$AT874),1,IF('Data Bank'!$AC874=100,3,IF('Data Bank'!$AC874=0,0,2)))))</f>
        <v>2</v>
      </c>
      <c r="P396" s="177">
        <f ca="1">IF(P$1&lt;'Data Bank'!$AD874,"",IF(P$1&gt;'Data Bank'!$AT874,"",IF(AND('Data Bank'!$AC874&lt;100,TODAY()&gt;'Data Bank'!$AT874),1,IF('Data Bank'!$AC874=100,3,IF('Data Bank'!$AC874=0,0,2)))))</f>
        <v>2</v>
      </c>
      <c r="Q396" s="177">
        <f ca="1">IF(Q$1&lt;'Data Bank'!$AD874,"",IF(Q$1&gt;'Data Bank'!$AT874,"",IF(AND('Data Bank'!$AC874&lt;100,TODAY()&gt;'Data Bank'!$AT874),1,IF('Data Bank'!$AC874=100,3,IF('Data Bank'!$AC874=0,0,2)))))</f>
        <v>2</v>
      </c>
      <c r="R396" s="177">
        <f ca="1">IF(R$1&lt;'Data Bank'!$AD874,"",IF(R$1&gt;'Data Bank'!$AT874,"",IF(AND('Data Bank'!$AC874&lt;100,TODAY()&gt;'Data Bank'!$AT874),1,IF('Data Bank'!$AC874=100,3,IF('Data Bank'!$AC874=0,0,2)))))</f>
        <v>2</v>
      </c>
    </row>
    <row r="397" spans="1:18">
      <c r="A397" s="115" t="str">
        <f>'Data Bank'!E876</f>
        <v>Nayab Grace City</v>
      </c>
      <c r="B397" s="178">
        <f ca="1">IF(B$1&lt;'Data Bank'!$AD876,"",IF(B$1&gt;'Data Bank'!$AT876,"",IF(AND('Data Bank'!$AC876&lt;100,TODAY()&gt;'Data Bank'!$AT876),1,IF('Data Bank'!$AC876=100,3,IF('Data Bank'!$AC876=0,0,2)))))</f>
        <v>2</v>
      </c>
      <c r="C397" s="178">
        <f ca="1">IF(C$1&lt;'Data Bank'!$AD876,"",IF(C$1&gt;'Data Bank'!$AT876,"",IF(AND('Data Bank'!$AC876&lt;100,TODAY()&gt;'Data Bank'!$AT876),1,IF('Data Bank'!$AC876=100,3,IF('Data Bank'!$AC876=0,0,2)))))</f>
        <v>2</v>
      </c>
      <c r="D397" s="178">
        <f ca="1">IF(D$1&lt;'Data Bank'!$AD876,"",IF(D$1&gt;'Data Bank'!$AT876,"",IF(AND('Data Bank'!$AC876&lt;100,TODAY()&gt;'Data Bank'!$AT876),1,IF('Data Bank'!$AC876=100,3,IF('Data Bank'!$AC876=0,0,2)))))</f>
        <v>2</v>
      </c>
      <c r="E397" s="178">
        <f ca="1">IF(E$1&lt;'Data Bank'!$AD876,"",IF(E$1&gt;'Data Bank'!$AT876,"",IF(AND('Data Bank'!$AC876&lt;100,TODAY()&gt;'Data Bank'!$AT876),1,IF('Data Bank'!$AC876=100,3,IF('Data Bank'!$AC876=0,0,2)))))</f>
        <v>2</v>
      </c>
      <c r="F397" s="178">
        <f ca="1">IF(F$1&lt;'Data Bank'!$AD876,"",IF(F$1&gt;'Data Bank'!$AT876,"",IF(AND('Data Bank'!$AC876&lt;100,TODAY()&gt;'Data Bank'!$AT876),1,IF('Data Bank'!$AC876=100,3,IF('Data Bank'!$AC876=0,0,2)))))</f>
        <v>2</v>
      </c>
      <c r="G397" s="178">
        <f ca="1">IF(G$1&lt;'Data Bank'!$AD876,"",IF(G$1&gt;'Data Bank'!$AT876,"",IF(AND('Data Bank'!$AC876&lt;100,TODAY()&gt;'Data Bank'!$AT876),1,IF('Data Bank'!$AC876=100,3,IF('Data Bank'!$AC876=0,0,2)))))</f>
        <v>2</v>
      </c>
      <c r="H397" s="178">
        <f ca="1">IF(H$1&lt;'Data Bank'!$AD876,"",IF(H$1&gt;'Data Bank'!$AT876,"",IF(AND('Data Bank'!$AC876&lt;100,TODAY()&gt;'Data Bank'!$AT876),1,IF('Data Bank'!$AC876=100,3,IF('Data Bank'!$AC876=0,0,2)))))</f>
        <v>2</v>
      </c>
      <c r="I397" s="178">
        <f ca="1">IF(I$1&lt;'Data Bank'!$AD876,"",IF(I$1&gt;'Data Bank'!$AT876,"",IF(AND('Data Bank'!$AC876&lt;100,TODAY()&gt;'Data Bank'!$AT876),1,IF('Data Bank'!$AC876=100,3,IF('Data Bank'!$AC876=0,0,2)))))</f>
        <v>2</v>
      </c>
      <c r="J397" s="177">
        <f ca="1">IF(J$1&lt;'Data Bank'!$AD876,"",IF(J$1&gt;'Data Bank'!$AT876,"",IF(AND('Data Bank'!$AC876&lt;100,TODAY()&gt;'Data Bank'!$AT876),1,IF('Data Bank'!$AC876=100,3,IF('Data Bank'!$AC876=0,0,2)))))</f>
        <v>2</v>
      </c>
      <c r="K397" s="177">
        <f ca="1">IF(K$1&lt;'Data Bank'!$AD876,"",IF(K$1&gt;'Data Bank'!$AT876,"",IF(AND('Data Bank'!$AC876&lt;100,TODAY()&gt;'Data Bank'!$AT876),1,IF('Data Bank'!$AC876=100,3,IF('Data Bank'!$AC876=0,0,2)))))</f>
        <v>2</v>
      </c>
      <c r="L397" s="177">
        <f ca="1">IF(L$1&lt;'Data Bank'!$AD876,"",IF(L$1&gt;'Data Bank'!$AT876,"",IF(AND('Data Bank'!$AC876&lt;100,TODAY()&gt;'Data Bank'!$AT876),1,IF('Data Bank'!$AC876=100,3,IF('Data Bank'!$AC876=0,0,2)))))</f>
        <v>2</v>
      </c>
      <c r="M397" s="177">
        <f ca="1">IF(M$1&lt;'Data Bank'!$AD876,"",IF(M$1&gt;'Data Bank'!$AT876,"",IF(AND('Data Bank'!$AC876&lt;100,TODAY()&gt;'Data Bank'!$AT876),1,IF('Data Bank'!$AC876=100,3,IF('Data Bank'!$AC876=0,0,2)))))</f>
        <v>2</v>
      </c>
      <c r="N397" s="177">
        <f ca="1">IF(N$1&lt;'Data Bank'!$AD876,"",IF(N$1&gt;'Data Bank'!$AT876,"",IF(AND('Data Bank'!$AC876&lt;100,TODAY()&gt;'Data Bank'!$AT876),1,IF('Data Bank'!$AC876=100,3,IF('Data Bank'!$AC876=0,0,2)))))</f>
        <v>2</v>
      </c>
      <c r="O397" s="177">
        <f ca="1">IF(O$1&lt;'Data Bank'!$AD876,"",IF(O$1&gt;'Data Bank'!$AT876,"",IF(AND('Data Bank'!$AC876&lt;100,TODAY()&gt;'Data Bank'!$AT876),1,IF('Data Bank'!$AC876=100,3,IF('Data Bank'!$AC876=0,0,2)))))</f>
        <v>2</v>
      </c>
      <c r="P397" s="177">
        <f ca="1">IF(P$1&lt;'Data Bank'!$AD876,"",IF(P$1&gt;'Data Bank'!$AT876,"",IF(AND('Data Bank'!$AC876&lt;100,TODAY()&gt;'Data Bank'!$AT876),1,IF('Data Bank'!$AC876=100,3,IF('Data Bank'!$AC876=0,0,2)))))</f>
        <v>2</v>
      </c>
      <c r="Q397" s="177">
        <f ca="1">IF(Q$1&lt;'Data Bank'!$AD876,"",IF(Q$1&gt;'Data Bank'!$AT876,"",IF(AND('Data Bank'!$AC876&lt;100,TODAY()&gt;'Data Bank'!$AT876),1,IF('Data Bank'!$AC876=100,3,IF('Data Bank'!$AC876=0,0,2)))))</f>
        <v>2</v>
      </c>
      <c r="R397" s="177">
        <f ca="1">IF(R$1&lt;'Data Bank'!$AD876,"",IF(R$1&gt;'Data Bank'!$AT876,"",IF(AND('Data Bank'!$AC876&lt;100,TODAY()&gt;'Data Bank'!$AT876),1,IF('Data Bank'!$AC876=100,3,IF('Data Bank'!$AC876=0,0,2)))))</f>
        <v>2</v>
      </c>
    </row>
    <row r="398" spans="1:18">
      <c r="A398" s="115" t="str">
        <f>'Data Bank'!E878</f>
        <v>Nazeer Apt.</v>
      </c>
      <c r="B398" s="178">
        <f ca="1">IF(B$1&lt;'Data Bank'!$AD878,"",IF(B$1&gt;'Data Bank'!$AT878,"",IF(AND('Data Bank'!$AC878&lt;100,TODAY()&gt;'Data Bank'!$AT878),1,IF('Data Bank'!$AC878=100,3,IF('Data Bank'!$AC878=0,0,2)))))</f>
        <v>2</v>
      </c>
      <c r="C398" s="178">
        <f ca="1">IF(C$1&lt;'Data Bank'!$AD878,"",IF(C$1&gt;'Data Bank'!$AT878,"",IF(AND('Data Bank'!$AC878&lt;100,TODAY()&gt;'Data Bank'!$AT878),1,IF('Data Bank'!$AC878=100,3,IF('Data Bank'!$AC878=0,0,2)))))</f>
        <v>2</v>
      </c>
      <c r="D398" s="178">
        <f ca="1">IF(D$1&lt;'Data Bank'!$AD878,"",IF(D$1&gt;'Data Bank'!$AT878,"",IF(AND('Data Bank'!$AC878&lt;100,TODAY()&gt;'Data Bank'!$AT878),1,IF('Data Bank'!$AC878=100,3,IF('Data Bank'!$AC878=0,0,2)))))</f>
        <v>2</v>
      </c>
      <c r="E398" s="178">
        <f ca="1">IF(E$1&lt;'Data Bank'!$AD878,"",IF(E$1&gt;'Data Bank'!$AT878,"",IF(AND('Data Bank'!$AC878&lt;100,TODAY()&gt;'Data Bank'!$AT878),1,IF('Data Bank'!$AC878=100,3,IF('Data Bank'!$AC878=0,0,2)))))</f>
        <v>2</v>
      </c>
      <c r="F398" s="178">
        <f ca="1">IF(F$1&lt;'Data Bank'!$AD878,"",IF(F$1&gt;'Data Bank'!$AT878,"",IF(AND('Data Bank'!$AC878&lt;100,TODAY()&gt;'Data Bank'!$AT878),1,IF('Data Bank'!$AC878=100,3,IF('Data Bank'!$AC878=0,0,2)))))</f>
        <v>2</v>
      </c>
      <c r="G398" s="178">
        <f ca="1">IF(G$1&lt;'Data Bank'!$AD878,"",IF(G$1&gt;'Data Bank'!$AT878,"",IF(AND('Data Bank'!$AC878&lt;100,TODAY()&gt;'Data Bank'!$AT878),1,IF('Data Bank'!$AC878=100,3,IF('Data Bank'!$AC878=0,0,2)))))</f>
        <v>2</v>
      </c>
      <c r="H398" s="178">
        <f ca="1">IF(H$1&lt;'Data Bank'!$AD878,"",IF(H$1&gt;'Data Bank'!$AT878,"",IF(AND('Data Bank'!$AC878&lt;100,TODAY()&gt;'Data Bank'!$AT878),1,IF('Data Bank'!$AC878=100,3,IF('Data Bank'!$AC878=0,0,2)))))</f>
        <v>2</v>
      </c>
      <c r="I398" s="178">
        <f ca="1">IF(I$1&lt;'Data Bank'!$AD878,"",IF(I$1&gt;'Data Bank'!$AT878,"",IF(AND('Data Bank'!$AC878&lt;100,TODAY()&gt;'Data Bank'!$AT878),1,IF('Data Bank'!$AC878=100,3,IF('Data Bank'!$AC878=0,0,2)))))</f>
        <v>2</v>
      </c>
      <c r="J398" s="177">
        <f ca="1">IF(J$1&lt;'Data Bank'!$AD878,"",IF(J$1&gt;'Data Bank'!$AT878,"",IF(AND('Data Bank'!$AC878&lt;100,TODAY()&gt;'Data Bank'!$AT878),1,IF('Data Bank'!$AC878=100,3,IF('Data Bank'!$AC878=0,0,2)))))</f>
        <v>2</v>
      </c>
      <c r="K398" s="177">
        <f ca="1">IF(K$1&lt;'Data Bank'!$AD878,"",IF(K$1&gt;'Data Bank'!$AT878,"",IF(AND('Data Bank'!$AC878&lt;100,TODAY()&gt;'Data Bank'!$AT878),1,IF('Data Bank'!$AC878=100,3,IF('Data Bank'!$AC878=0,0,2)))))</f>
        <v>2</v>
      </c>
      <c r="L398" s="177">
        <f ca="1">IF(L$1&lt;'Data Bank'!$AD878,"",IF(L$1&gt;'Data Bank'!$AT878,"",IF(AND('Data Bank'!$AC878&lt;100,TODAY()&gt;'Data Bank'!$AT878),1,IF('Data Bank'!$AC878=100,3,IF('Data Bank'!$AC878=0,0,2)))))</f>
        <v>2</v>
      </c>
      <c r="M398" s="177">
        <f ca="1">IF(M$1&lt;'Data Bank'!$AD878,"",IF(M$1&gt;'Data Bank'!$AT878,"",IF(AND('Data Bank'!$AC878&lt;100,TODAY()&gt;'Data Bank'!$AT878),1,IF('Data Bank'!$AC878=100,3,IF('Data Bank'!$AC878=0,0,2)))))</f>
        <v>2</v>
      </c>
      <c r="N398" s="177">
        <f ca="1">IF(N$1&lt;'Data Bank'!$AD878,"",IF(N$1&gt;'Data Bank'!$AT878,"",IF(AND('Data Bank'!$AC878&lt;100,TODAY()&gt;'Data Bank'!$AT878),1,IF('Data Bank'!$AC878=100,3,IF('Data Bank'!$AC878=0,0,2)))))</f>
        <v>2</v>
      </c>
      <c r="O398" s="177">
        <f ca="1">IF(O$1&lt;'Data Bank'!$AD878,"",IF(O$1&gt;'Data Bank'!$AT878,"",IF(AND('Data Bank'!$AC878&lt;100,TODAY()&gt;'Data Bank'!$AT878),1,IF('Data Bank'!$AC878=100,3,IF('Data Bank'!$AC878=0,0,2)))))</f>
        <v>2</v>
      </c>
      <c r="P398" s="177">
        <f ca="1">IF(P$1&lt;'Data Bank'!$AD878,"",IF(P$1&gt;'Data Bank'!$AT878,"",IF(AND('Data Bank'!$AC878&lt;100,TODAY()&gt;'Data Bank'!$AT878),1,IF('Data Bank'!$AC878=100,3,IF('Data Bank'!$AC878=0,0,2)))))</f>
        <v>2</v>
      </c>
      <c r="Q398" s="177">
        <f ca="1">IF(Q$1&lt;'Data Bank'!$AD878,"",IF(Q$1&gt;'Data Bank'!$AT878,"",IF(AND('Data Bank'!$AC878&lt;100,TODAY()&gt;'Data Bank'!$AT878),1,IF('Data Bank'!$AC878=100,3,IF('Data Bank'!$AC878=0,0,2)))))</f>
        <v>2</v>
      </c>
      <c r="R398" s="177">
        <f ca="1">IF(R$1&lt;'Data Bank'!$AD878,"",IF(R$1&gt;'Data Bank'!$AT878,"",IF(AND('Data Bank'!$AC878&lt;100,TODAY()&gt;'Data Bank'!$AT878),1,IF('Data Bank'!$AC878=100,3,IF('Data Bank'!$AC878=0,0,2)))))</f>
        <v>2</v>
      </c>
    </row>
    <row r="399" spans="1:18">
      <c r="A399" s="115" t="str">
        <f>'Data Bank'!E884</f>
        <v>New Naqshband Colony</v>
      </c>
      <c r="B399" s="178">
        <f ca="1">IF(B$1&lt;'Data Bank'!$AD884,"",IF(B$1&gt;'Data Bank'!$AT884,"",IF(AND('Data Bank'!$AC884&lt;100,TODAY()&gt;'Data Bank'!$AT884),1,IF('Data Bank'!$AC884=100,3,IF('Data Bank'!$AC884=0,0,2)))))</f>
        <v>2</v>
      </c>
      <c r="C399" s="178">
        <f ca="1">IF(C$1&lt;'Data Bank'!$AD884,"",IF(C$1&gt;'Data Bank'!$AT884,"",IF(AND('Data Bank'!$AC884&lt;100,TODAY()&gt;'Data Bank'!$AT884),1,IF('Data Bank'!$AC884=100,3,IF('Data Bank'!$AC884=0,0,2)))))</f>
        <v>2</v>
      </c>
      <c r="D399" s="178">
        <f ca="1">IF(D$1&lt;'Data Bank'!$AD884,"",IF(D$1&gt;'Data Bank'!$AT884,"",IF(AND('Data Bank'!$AC884&lt;100,TODAY()&gt;'Data Bank'!$AT884),1,IF('Data Bank'!$AC884=100,3,IF('Data Bank'!$AC884=0,0,2)))))</f>
        <v>2</v>
      </c>
      <c r="E399" s="178">
        <f ca="1">IF(E$1&lt;'Data Bank'!$AD884,"",IF(E$1&gt;'Data Bank'!$AT884,"",IF(AND('Data Bank'!$AC884&lt;100,TODAY()&gt;'Data Bank'!$AT884),1,IF('Data Bank'!$AC884=100,3,IF('Data Bank'!$AC884=0,0,2)))))</f>
        <v>2</v>
      </c>
      <c r="F399" s="178">
        <f ca="1">IF(F$1&lt;'Data Bank'!$AD884,"",IF(F$1&gt;'Data Bank'!$AT884,"",IF(AND('Data Bank'!$AC884&lt;100,TODAY()&gt;'Data Bank'!$AT884),1,IF('Data Bank'!$AC884=100,3,IF('Data Bank'!$AC884=0,0,2)))))</f>
        <v>2</v>
      </c>
      <c r="G399" s="178">
        <f ca="1">IF(G$1&lt;'Data Bank'!$AD884,"",IF(G$1&gt;'Data Bank'!$AT884,"",IF(AND('Data Bank'!$AC884&lt;100,TODAY()&gt;'Data Bank'!$AT884),1,IF('Data Bank'!$AC884=100,3,IF('Data Bank'!$AC884=0,0,2)))))</f>
        <v>2</v>
      </c>
      <c r="H399" s="178">
        <f ca="1">IF(H$1&lt;'Data Bank'!$AD884,"",IF(H$1&gt;'Data Bank'!$AT884,"",IF(AND('Data Bank'!$AC884&lt;100,TODAY()&gt;'Data Bank'!$AT884),1,IF('Data Bank'!$AC884=100,3,IF('Data Bank'!$AC884=0,0,2)))))</f>
        <v>2</v>
      </c>
      <c r="I399" s="178">
        <f ca="1">IF(I$1&lt;'Data Bank'!$AD884,"",IF(I$1&gt;'Data Bank'!$AT884,"",IF(AND('Data Bank'!$AC884&lt;100,TODAY()&gt;'Data Bank'!$AT884),1,IF('Data Bank'!$AC884=100,3,IF('Data Bank'!$AC884=0,0,2)))))</f>
        <v>2</v>
      </c>
      <c r="J399" s="177">
        <f ca="1">IF(J$1&lt;'Data Bank'!$AD884,"",IF(J$1&gt;'Data Bank'!$AT884,"",IF(AND('Data Bank'!$AC884&lt;100,TODAY()&gt;'Data Bank'!$AT884),1,IF('Data Bank'!$AC884=100,3,IF('Data Bank'!$AC884=0,0,2)))))</f>
        <v>2</v>
      </c>
      <c r="K399" s="177">
        <f ca="1">IF(K$1&lt;'Data Bank'!$AD884,"",IF(K$1&gt;'Data Bank'!$AT884,"",IF(AND('Data Bank'!$AC884&lt;100,TODAY()&gt;'Data Bank'!$AT884),1,IF('Data Bank'!$AC884=100,3,IF('Data Bank'!$AC884=0,0,2)))))</f>
        <v>2</v>
      </c>
      <c r="L399" s="177">
        <f ca="1">IF(L$1&lt;'Data Bank'!$AD884,"",IF(L$1&gt;'Data Bank'!$AT884,"",IF(AND('Data Bank'!$AC884&lt;100,TODAY()&gt;'Data Bank'!$AT884),1,IF('Data Bank'!$AC884=100,3,IF('Data Bank'!$AC884=0,0,2)))))</f>
        <v>2</v>
      </c>
      <c r="M399" s="177">
        <f ca="1">IF(M$1&lt;'Data Bank'!$AD884,"",IF(M$1&gt;'Data Bank'!$AT884,"",IF(AND('Data Bank'!$AC884&lt;100,TODAY()&gt;'Data Bank'!$AT884),1,IF('Data Bank'!$AC884=100,3,IF('Data Bank'!$AC884=0,0,2)))))</f>
        <v>2</v>
      </c>
      <c r="N399" s="177">
        <f ca="1">IF(N$1&lt;'Data Bank'!$AD884,"",IF(N$1&gt;'Data Bank'!$AT884,"",IF(AND('Data Bank'!$AC884&lt;100,TODAY()&gt;'Data Bank'!$AT884),1,IF('Data Bank'!$AC884=100,3,IF('Data Bank'!$AC884=0,0,2)))))</f>
        <v>2</v>
      </c>
      <c r="O399" s="177">
        <f ca="1">IF(O$1&lt;'Data Bank'!$AD884,"",IF(O$1&gt;'Data Bank'!$AT884,"",IF(AND('Data Bank'!$AC884&lt;100,TODAY()&gt;'Data Bank'!$AT884),1,IF('Data Bank'!$AC884=100,3,IF('Data Bank'!$AC884=0,0,2)))))</f>
        <v>2</v>
      </c>
      <c r="P399" s="177">
        <f ca="1">IF(P$1&lt;'Data Bank'!$AD884,"",IF(P$1&gt;'Data Bank'!$AT884,"",IF(AND('Data Bank'!$AC884&lt;100,TODAY()&gt;'Data Bank'!$AT884),1,IF('Data Bank'!$AC884=100,3,IF('Data Bank'!$AC884=0,0,2)))))</f>
        <v>2</v>
      </c>
      <c r="Q399" s="177">
        <f ca="1">IF(Q$1&lt;'Data Bank'!$AD884,"",IF(Q$1&gt;'Data Bank'!$AT884,"",IF(AND('Data Bank'!$AC884&lt;100,TODAY()&gt;'Data Bank'!$AT884),1,IF('Data Bank'!$AC884=100,3,IF('Data Bank'!$AC884=0,0,2)))))</f>
        <v>2</v>
      </c>
      <c r="R399" s="177">
        <f ca="1">IF(R$1&lt;'Data Bank'!$AD884,"",IF(R$1&gt;'Data Bank'!$AT884,"",IF(AND('Data Bank'!$AC884&lt;100,TODAY()&gt;'Data Bank'!$AT884),1,IF('Data Bank'!$AC884=100,3,IF('Data Bank'!$AC884=0,0,2)))))</f>
        <v>2</v>
      </c>
    </row>
    <row r="400" spans="1:18">
      <c r="A400" s="115" t="str">
        <f>'Data Bank'!E885</f>
        <v>New Raza Garden</v>
      </c>
      <c r="B400" s="178">
        <f ca="1">IF(B$1&lt;'Data Bank'!$AD885,"",IF(B$1&gt;'Data Bank'!$AT885,"",IF(AND('Data Bank'!$AC885&lt;100,TODAY()&gt;'Data Bank'!$AT885),1,IF('Data Bank'!$AC885=100,3,IF('Data Bank'!$AC885=0,0,2)))))</f>
        <v>2</v>
      </c>
      <c r="C400" s="178">
        <f ca="1">IF(C$1&lt;'Data Bank'!$AD885,"",IF(C$1&gt;'Data Bank'!$AT885,"",IF(AND('Data Bank'!$AC885&lt;100,TODAY()&gt;'Data Bank'!$AT885),1,IF('Data Bank'!$AC885=100,3,IF('Data Bank'!$AC885=0,0,2)))))</f>
        <v>2</v>
      </c>
      <c r="D400" s="178">
        <f ca="1">IF(D$1&lt;'Data Bank'!$AD885,"",IF(D$1&gt;'Data Bank'!$AT885,"",IF(AND('Data Bank'!$AC885&lt;100,TODAY()&gt;'Data Bank'!$AT885),1,IF('Data Bank'!$AC885=100,3,IF('Data Bank'!$AC885=0,0,2)))))</f>
        <v>2</v>
      </c>
      <c r="E400" s="178" t="str">
        <f ca="1">IF(E$1&lt;'Data Bank'!$AD885,"",IF(E$1&gt;'Data Bank'!$AT885,"",IF(AND('Data Bank'!$AC885&lt;100,TODAY()&gt;'Data Bank'!$AT885),1,IF('Data Bank'!$AC885=100,3,IF('Data Bank'!$AC885=0,0,2)))))</f>
        <v/>
      </c>
      <c r="F400" s="178" t="str">
        <f ca="1">IF(F$1&lt;'Data Bank'!$AD885,"",IF(F$1&gt;'Data Bank'!$AT885,"",IF(AND('Data Bank'!$AC885&lt;100,TODAY()&gt;'Data Bank'!$AT885),1,IF('Data Bank'!$AC885=100,3,IF('Data Bank'!$AC885=0,0,2)))))</f>
        <v/>
      </c>
      <c r="G400" s="178" t="str">
        <f ca="1">IF(G$1&lt;'Data Bank'!$AD885,"",IF(G$1&gt;'Data Bank'!$AT885,"",IF(AND('Data Bank'!$AC885&lt;100,TODAY()&gt;'Data Bank'!$AT885),1,IF('Data Bank'!$AC885=100,3,IF('Data Bank'!$AC885=0,0,2)))))</f>
        <v/>
      </c>
      <c r="H400" s="178" t="str">
        <f ca="1">IF(H$1&lt;'Data Bank'!$AD885,"",IF(H$1&gt;'Data Bank'!$AT885,"",IF(AND('Data Bank'!$AC885&lt;100,TODAY()&gt;'Data Bank'!$AT885),1,IF('Data Bank'!$AC885=100,3,IF('Data Bank'!$AC885=0,0,2)))))</f>
        <v/>
      </c>
      <c r="I400" s="178" t="str">
        <f ca="1">IF(I$1&lt;'Data Bank'!$AD885,"",IF(I$1&gt;'Data Bank'!$AT885,"",IF(AND('Data Bank'!$AC885&lt;100,TODAY()&gt;'Data Bank'!$AT885),1,IF('Data Bank'!$AC885=100,3,IF('Data Bank'!$AC885=0,0,2)))))</f>
        <v/>
      </c>
      <c r="J400" s="177" t="str">
        <f ca="1">IF(J$1&lt;'Data Bank'!$AD885,"",IF(J$1&gt;'Data Bank'!$AT885,"",IF(AND('Data Bank'!$AC885&lt;100,TODAY()&gt;'Data Bank'!$AT885),1,IF('Data Bank'!$AC885=100,3,IF('Data Bank'!$AC885=0,0,2)))))</f>
        <v/>
      </c>
      <c r="K400" s="177" t="str">
        <f ca="1">IF(K$1&lt;'Data Bank'!$AD885,"",IF(K$1&gt;'Data Bank'!$AT885,"",IF(AND('Data Bank'!$AC885&lt;100,TODAY()&gt;'Data Bank'!$AT885),1,IF('Data Bank'!$AC885=100,3,IF('Data Bank'!$AC885=0,0,2)))))</f>
        <v/>
      </c>
      <c r="L400" s="177" t="str">
        <f ca="1">IF(L$1&lt;'Data Bank'!$AD885,"",IF(L$1&gt;'Data Bank'!$AT885,"",IF(AND('Data Bank'!$AC885&lt;100,TODAY()&gt;'Data Bank'!$AT885),1,IF('Data Bank'!$AC885=100,3,IF('Data Bank'!$AC885=0,0,2)))))</f>
        <v/>
      </c>
      <c r="M400" s="177" t="str">
        <f ca="1">IF(M$1&lt;'Data Bank'!$AD885,"",IF(M$1&gt;'Data Bank'!$AT885,"",IF(AND('Data Bank'!$AC885&lt;100,TODAY()&gt;'Data Bank'!$AT885),1,IF('Data Bank'!$AC885=100,3,IF('Data Bank'!$AC885=0,0,2)))))</f>
        <v/>
      </c>
      <c r="N400" s="177" t="str">
        <f ca="1">IF(N$1&lt;'Data Bank'!$AD885,"",IF(N$1&gt;'Data Bank'!$AT885,"",IF(AND('Data Bank'!$AC885&lt;100,TODAY()&gt;'Data Bank'!$AT885),1,IF('Data Bank'!$AC885=100,3,IF('Data Bank'!$AC885=0,0,2)))))</f>
        <v/>
      </c>
      <c r="O400" s="177" t="str">
        <f ca="1">IF(O$1&lt;'Data Bank'!$AD885,"",IF(O$1&gt;'Data Bank'!$AT885,"",IF(AND('Data Bank'!$AC885&lt;100,TODAY()&gt;'Data Bank'!$AT885),1,IF('Data Bank'!$AC885=100,3,IF('Data Bank'!$AC885=0,0,2)))))</f>
        <v/>
      </c>
      <c r="P400" s="177" t="str">
        <f ca="1">IF(P$1&lt;'Data Bank'!$AD885,"",IF(P$1&gt;'Data Bank'!$AT885,"",IF(AND('Data Bank'!$AC885&lt;100,TODAY()&gt;'Data Bank'!$AT885),1,IF('Data Bank'!$AC885=100,3,IF('Data Bank'!$AC885=0,0,2)))))</f>
        <v/>
      </c>
      <c r="Q400" s="177" t="str">
        <f ca="1">IF(Q$1&lt;'Data Bank'!$AD885,"",IF(Q$1&gt;'Data Bank'!$AT885,"",IF(AND('Data Bank'!$AC885&lt;100,TODAY()&gt;'Data Bank'!$AT885),1,IF('Data Bank'!$AC885=100,3,IF('Data Bank'!$AC885=0,0,2)))))</f>
        <v/>
      </c>
      <c r="R400" s="177" t="str">
        <f ca="1">IF(R$1&lt;'Data Bank'!$AD885,"",IF(R$1&gt;'Data Bank'!$AT885,"",IF(AND('Data Bank'!$AC885&lt;100,TODAY()&gt;'Data Bank'!$AT885),1,IF('Data Bank'!$AC885=100,3,IF('Data Bank'!$AC885=0,0,2)))))</f>
        <v/>
      </c>
    </row>
    <row r="401" spans="1:18">
      <c r="A401" s="115" t="str">
        <f>'Data Bank'!E897</f>
        <v>Shalimar City</v>
      </c>
      <c r="B401" s="178">
        <f ca="1">IF(B$1&lt;'Data Bank'!$AD897,"",IF(B$1&gt;'Data Bank'!$AT897,"",IF(AND('Data Bank'!$AC897&lt;100,TODAY()&gt;'Data Bank'!$AT897),1,IF('Data Bank'!$AC897=100,3,IF('Data Bank'!$AC897=0,0,2)))))</f>
        <v>0</v>
      </c>
      <c r="C401" s="178">
        <f ca="1">IF(C$1&lt;'Data Bank'!$AD897,"",IF(C$1&gt;'Data Bank'!$AT897,"",IF(AND('Data Bank'!$AC897&lt;100,TODAY()&gt;'Data Bank'!$AT897),1,IF('Data Bank'!$AC897=100,3,IF('Data Bank'!$AC897=0,0,2)))))</f>
        <v>0</v>
      </c>
      <c r="D401" s="178">
        <f ca="1">IF(D$1&lt;'Data Bank'!$AD897,"",IF(D$1&gt;'Data Bank'!$AT897,"",IF(AND('Data Bank'!$AC897&lt;100,TODAY()&gt;'Data Bank'!$AT897),1,IF('Data Bank'!$AC897=100,3,IF('Data Bank'!$AC897=0,0,2)))))</f>
        <v>0</v>
      </c>
      <c r="E401" s="178">
        <f ca="1">IF(E$1&lt;'Data Bank'!$AD897,"",IF(E$1&gt;'Data Bank'!$AT897,"",IF(AND('Data Bank'!$AC897&lt;100,TODAY()&gt;'Data Bank'!$AT897),1,IF('Data Bank'!$AC897=100,3,IF('Data Bank'!$AC897=0,0,2)))))</f>
        <v>0</v>
      </c>
      <c r="F401" s="178">
        <f ca="1">IF(F$1&lt;'Data Bank'!$AD897,"",IF(F$1&gt;'Data Bank'!$AT897,"",IF(AND('Data Bank'!$AC897&lt;100,TODAY()&gt;'Data Bank'!$AT897),1,IF('Data Bank'!$AC897=100,3,IF('Data Bank'!$AC897=0,0,2)))))</f>
        <v>0</v>
      </c>
      <c r="G401" s="178">
        <f ca="1">IF(G$1&lt;'Data Bank'!$AD897,"",IF(G$1&gt;'Data Bank'!$AT897,"",IF(AND('Data Bank'!$AC897&lt;100,TODAY()&gt;'Data Bank'!$AT897),1,IF('Data Bank'!$AC897=100,3,IF('Data Bank'!$AC897=0,0,2)))))</f>
        <v>0</v>
      </c>
      <c r="H401" s="178">
        <f ca="1">IF(H$1&lt;'Data Bank'!$AD897,"",IF(H$1&gt;'Data Bank'!$AT897,"",IF(AND('Data Bank'!$AC897&lt;100,TODAY()&gt;'Data Bank'!$AT897),1,IF('Data Bank'!$AC897=100,3,IF('Data Bank'!$AC897=0,0,2)))))</f>
        <v>0</v>
      </c>
      <c r="I401" s="178">
        <f ca="1">IF(I$1&lt;'Data Bank'!$AD897,"",IF(I$1&gt;'Data Bank'!$AT897,"",IF(AND('Data Bank'!$AC897&lt;100,TODAY()&gt;'Data Bank'!$AT897),1,IF('Data Bank'!$AC897=100,3,IF('Data Bank'!$AC897=0,0,2)))))</f>
        <v>0</v>
      </c>
      <c r="J401" s="177" t="str">
        <f ca="1">IF(J$1&lt;'Data Bank'!$AD897,"",IF(J$1&gt;'Data Bank'!$AT897,"",IF(AND('Data Bank'!$AC897&lt;100,TODAY()&gt;'Data Bank'!$AT897),1,IF('Data Bank'!$AC897=100,3,IF('Data Bank'!$AC897=0,0,2)))))</f>
        <v/>
      </c>
      <c r="K401" s="177" t="str">
        <f ca="1">IF(K$1&lt;'Data Bank'!$AD897,"",IF(K$1&gt;'Data Bank'!$AT897,"",IF(AND('Data Bank'!$AC897&lt;100,TODAY()&gt;'Data Bank'!$AT897),1,IF('Data Bank'!$AC897=100,3,IF('Data Bank'!$AC897=0,0,2)))))</f>
        <v/>
      </c>
      <c r="L401" s="177" t="str">
        <f ca="1">IF(L$1&lt;'Data Bank'!$AD897,"",IF(L$1&gt;'Data Bank'!$AT897,"",IF(AND('Data Bank'!$AC897&lt;100,TODAY()&gt;'Data Bank'!$AT897),1,IF('Data Bank'!$AC897=100,3,IF('Data Bank'!$AC897=0,0,2)))))</f>
        <v/>
      </c>
      <c r="M401" s="177" t="str">
        <f ca="1">IF(M$1&lt;'Data Bank'!$AD897,"",IF(M$1&gt;'Data Bank'!$AT897,"",IF(AND('Data Bank'!$AC897&lt;100,TODAY()&gt;'Data Bank'!$AT897),1,IF('Data Bank'!$AC897=100,3,IF('Data Bank'!$AC897=0,0,2)))))</f>
        <v/>
      </c>
      <c r="N401" s="177" t="str">
        <f ca="1">IF(N$1&lt;'Data Bank'!$AD897,"",IF(N$1&gt;'Data Bank'!$AT897,"",IF(AND('Data Bank'!$AC897&lt;100,TODAY()&gt;'Data Bank'!$AT897),1,IF('Data Bank'!$AC897=100,3,IF('Data Bank'!$AC897=0,0,2)))))</f>
        <v/>
      </c>
      <c r="O401" s="177" t="str">
        <f ca="1">IF(O$1&lt;'Data Bank'!$AD897,"",IF(O$1&gt;'Data Bank'!$AT897,"",IF(AND('Data Bank'!$AC897&lt;100,TODAY()&gt;'Data Bank'!$AT897),1,IF('Data Bank'!$AC897=100,3,IF('Data Bank'!$AC897=0,0,2)))))</f>
        <v/>
      </c>
      <c r="P401" s="177" t="str">
        <f ca="1">IF(P$1&lt;'Data Bank'!$AD897,"",IF(P$1&gt;'Data Bank'!$AT897,"",IF(AND('Data Bank'!$AC897&lt;100,TODAY()&gt;'Data Bank'!$AT897),1,IF('Data Bank'!$AC897=100,3,IF('Data Bank'!$AC897=0,0,2)))))</f>
        <v/>
      </c>
      <c r="Q401" s="177" t="str">
        <f ca="1">IF(Q$1&lt;'Data Bank'!$AD897,"",IF(Q$1&gt;'Data Bank'!$AT897,"",IF(AND('Data Bank'!$AC897&lt;100,TODAY()&gt;'Data Bank'!$AT897),1,IF('Data Bank'!$AC897=100,3,IF('Data Bank'!$AC897=0,0,2)))))</f>
        <v/>
      </c>
      <c r="R401" s="177" t="str">
        <f ca="1">IF(R$1&lt;'Data Bank'!$AD897,"",IF(R$1&gt;'Data Bank'!$AT897,"",IF(AND('Data Bank'!$AC897&lt;100,TODAY()&gt;'Data Bank'!$AT897),1,IF('Data Bank'!$AC897=100,3,IF('Data Bank'!$AC897=0,0,2)))))</f>
        <v/>
      </c>
    </row>
    <row r="402" spans="1:18">
      <c r="A402" s="115" t="str">
        <f>'Data Bank'!E898</f>
        <v>Nowshehra Road</v>
      </c>
      <c r="B402" s="178">
        <f ca="1">IF(B$1&lt;'Data Bank'!$AD898,"",IF(B$1&gt;'Data Bank'!$AT898,"",IF(AND('Data Bank'!$AC898&lt;100,TODAY()&gt;'Data Bank'!$AT898),1,IF('Data Bank'!$AC898=100,3,IF('Data Bank'!$AC898=0,0,2)))))</f>
        <v>0</v>
      </c>
      <c r="C402" s="178">
        <f ca="1">IF(C$1&lt;'Data Bank'!$AD898,"",IF(C$1&gt;'Data Bank'!$AT898,"",IF(AND('Data Bank'!$AC898&lt;100,TODAY()&gt;'Data Bank'!$AT898),1,IF('Data Bank'!$AC898=100,3,IF('Data Bank'!$AC898=0,0,2)))))</f>
        <v>0</v>
      </c>
      <c r="D402" s="178">
        <f ca="1">IF(D$1&lt;'Data Bank'!$AD898,"",IF(D$1&gt;'Data Bank'!$AT898,"",IF(AND('Data Bank'!$AC898&lt;100,TODAY()&gt;'Data Bank'!$AT898),1,IF('Data Bank'!$AC898=100,3,IF('Data Bank'!$AC898=0,0,2)))))</f>
        <v>0</v>
      </c>
      <c r="E402" s="178" t="str">
        <f ca="1">IF(E$1&lt;'Data Bank'!$AD898,"",IF(E$1&gt;'Data Bank'!$AT898,"",IF(AND('Data Bank'!$AC898&lt;100,TODAY()&gt;'Data Bank'!$AT898),1,IF('Data Bank'!$AC898=100,3,IF('Data Bank'!$AC898=0,0,2)))))</f>
        <v/>
      </c>
      <c r="F402" s="178" t="str">
        <f ca="1">IF(F$1&lt;'Data Bank'!$AD898,"",IF(F$1&gt;'Data Bank'!$AT898,"",IF(AND('Data Bank'!$AC898&lt;100,TODAY()&gt;'Data Bank'!$AT898),1,IF('Data Bank'!$AC898=100,3,IF('Data Bank'!$AC898=0,0,2)))))</f>
        <v/>
      </c>
      <c r="G402" s="178" t="str">
        <f ca="1">IF(G$1&lt;'Data Bank'!$AD898,"",IF(G$1&gt;'Data Bank'!$AT898,"",IF(AND('Data Bank'!$AC898&lt;100,TODAY()&gt;'Data Bank'!$AT898),1,IF('Data Bank'!$AC898=100,3,IF('Data Bank'!$AC898=0,0,2)))))</f>
        <v/>
      </c>
      <c r="H402" s="178" t="str">
        <f ca="1">IF(H$1&lt;'Data Bank'!$AD898,"",IF(H$1&gt;'Data Bank'!$AT898,"",IF(AND('Data Bank'!$AC898&lt;100,TODAY()&gt;'Data Bank'!$AT898),1,IF('Data Bank'!$AC898=100,3,IF('Data Bank'!$AC898=0,0,2)))))</f>
        <v/>
      </c>
      <c r="I402" s="178" t="str">
        <f ca="1">IF(I$1&lt;'Data Bank'!$AD898,"",IF(I$1&gt;'Data Bank'!$AT898,"",IF(AND('Data Bank'!$AC898&lt;100,TODAY()&gt;'Data Bank'!$AT898),1,IF('Data Bank'!$AC898=100,3,IF('Data Bank'!$AC898=0,0,2)))))</f>
        <v/>
      </c>
      <c r="J402" s="177" t="str">
        <f ca="1">IF(J$1&lt;'Data Bank'!$AD898,"",IF(J$1&gt;'Data Bank'!$AT898,"",IF(AND('Data Bank'!$AC898&lt;100,TODAY()&gt;'Data Bank'!$AT898),1,IF('Data Bank'!$AC898=100,3,IF('Data Bank'!$AC898=0,0,2)))))</f>
        <v/>
      </c>
      <c r="K402" s="177" t="str">
        <f ca="1">IF(K$1&lt;'Data Bank'!$AD898,"",IF(K$1&gt;'Data Bank'!$AT898,"",IF(AND('Data Bank'!$AC898&lt;100,TODAY()&gt;'Data Bank'!$AT898),1,IF('Data Bank'!$AC898=100,3,IF('Data Bank'!$AC898=0,0,2)))))</f>
        <v/>
      </c>
      <c r="L402" s="177" t="str">
        <f ca="1">IF(L$1&lt;'Data Bank'!$AD898,"",IF(L$1&gt;'Data Bank'!$AT898,"",IF(AND('Data Bank'!$AC898&lt;100,TODAY()&gt;'Data Bank'!$AT898),1,IF('Data Bank'!$AC898=100,3,IF('Data Bank'!$AC898=0,0,2)))))</f>
        <v/>
      </c>
      <c r="M402" s="177" t="str">
        <f ca="1">IF(M$1&lt;'Data Bank'!$AD898,"",IF(M$1&gt;'Data Bank'!$AT898,"",IF(AND('Data Bank'!$AC898&lt;100,TODAY()&gt;'Data Bank'!$AT898),1,IF('Data Bank'!$AC898=100,3,IF('Data Bank'!$AC898=0,0,2)))))</f>
        <v/>
      </c>
      <c r="N402" s="177" t="str">
        <f ca="1">IF(N$1&lt;'Data Bank'!$AD898,"",IF(N$1&gt;'Data Bank'!$AT898,"",IF(AND('Data Bank'!$AC898&lt;100,TODAY()&gt;'Data Bank'!$AT898),1,IF('Data Bank'!$AC898=100,3,IF('Data Bank'!$AC898=0,0,2)))))</f>
        <v/>
      </c>
      <c r="O402" s="177" t="str">
        <f ca="1">IF(O$1&lt;'Data Bank'!$AD898,"",IF(O$1&gt;'Data Bank'!$AT898,"",IF(AND('Data Bank'!$AC898&lt;100,TODAY()&gt;'Data Bank'!$AT898),1,IF('Data Bank'!$AC898=100,3,IF('Data Bank'!$AC898=0,0,2)))))</f>
        <v/>
      </c>
      <c r="P402" s="177" t="str">
        <f ca="1">IF(P$1&lt;'Data Bank'!$AD898,"",IF(P$1&gt;'Data Bank'!$AT898,"",IF(AND('Data Bank'!$AC898&lt;100,TODAY()&gt;'Data Bank'!$AT898),1,IF('Data Bank'!$AC898=100,3,IF('Data Bank'!$AC898=0,0,2)))))</f>
        <v/>
      </c>
      <c r="Q402" s="177" t="str">
        <f ca="1">IF(Q$1&lt;'Data Bank'!$AD898,"",IF(Q$1&gt;'Data Bank'!$AT898,"",IF(AND('Data Bank'!$AC898&lt;100,TODAY()&gt;'Data Bank'!$AT898),1,IF('Data Bank'!$AC898=100,3,IF('Data Bank'!$AC898=0,0,2)))))</f>
        <v/>
      </c>
      <c r="R402" s="177" t="str">
        <f ca="1">IF(R$1&lt;'Data Bank'!$AD898,"",IF(R$1&gt;'Data Bank'!$AT898,"",IF(AND('Data Bank'!$AC898&lt;100,TODAY()&gt;'Data Bank'!$AT898),1,IF('Data Bank'!$AC898=100,3,IF('Data Bank'!$AC898=0,0,2)))))</f>
        <v/>
      </c>
    </row>
    <row r="403" spans="1:18">
      <c r="A403" s="115" t="str">
        <f>'Data Bank'!E899</f>
        <v>DKTCC (Remaining Areas)</v>
      </c>
      <c r="B403" s="178">
        <f ca="1">IF(B$1&lt;'Data Bank'!$AD899,"",IF(B$1&gt;'Data Bank'!$AT899,"",IF(AND('Data Bank'!$AC899&lt;100,TODAY()&gt;'Data Bank'!$AT899),1,IF('Data Bank'!$AC899=100,3,IF('Data Bank'!$AC899=0,0,2)))))</f>
        <v>2</v>
      </c>
      <c r="C403" s="178">
        <f ca="1">IF(C$1&lt;'Data Bank'!$AD899,"",IF(C$1&gt;'Data Bank'!$AT899,"",IF(AND('Data Bank'!$AC899&lt;100,TODAY()&gt;'Data Bank'!$AT899),1,IF('Data Bank'!$AC899=100,3,IF('Data Bank'!$AC899=0,0,2)))))</f>
        <v>2</v>
      </c>
      <c r="D403" s="178">
        <f ca="1">IF(D$1&lt;'Data Bank'!$AD899,"",IF(D$1&gt;'Data Bank'!$AT899,"",IF(AND('Data Bank'!$AC899&lt;100,TODAY()&gt;'Data Bank'!$AT899),1,IF('Data Bank'!$AC899=100,3,IF('Data Bank'!$AC899=0,0,2)))))</f>
        <v>2</v>
      </c>
      <c r="E403" s="178">
        <f ca="1">IF(E$1&lt;'Data Bank'!$AD899,"",IF(E$1&gt;'Data Bank'!$AT899,"",IF(AND('Data Bank'!$AC899&lt;100,TODAY()&gt;'Data Bank'!$AT899),1,IF('Data Bank'!$AC899=100,3,IF('Data Bank'!$AC899=0,0,2)))))</f>
        <v>2</v>
      </c>
      <c r="F403" s="178">
        <f ca="1">IF(F$1&lt;'Data Bank'!$AD899,"",IF(F$1&gt;'Data Bank'!$AT899,"",IF(AND('Data Bank'!$AC899&lt;100,TODAY()&gt;'Data Bank'!$AT899),1,IF('Data Bank'!$AC899=100,3,IF('Data Bank'!$AC899=0,0,2)))))</f>
        <v>2</v>
      </c>
      <c r="G403" s="178">
        <f ca="1">IF(G$1&lt;'Data Bank'!$AD899,"",IF(G$1&gt;'Data Bank'!$AT899,"",IF(AND('Data Bank'!$AC899&lt;100,TODAY()&gt;'Data Bank'!$AT899),1,IF('Data Bank'!$AC899=100,3,IF('Data Bank'!$AC899=0,0,2)))))</f>
        <v>2</v>
      </c>
      <c r="H403" s="178">
        <f ca="1">IF(H$1&lt;'Data Bank'!$AD899,"",IF(H$1&gt;'Data Bank'!$AT899,"",IF(AND('Data Bank'!$AC899&lt;100,TODAY()&gt;'Data Bank'!$AT899),1,IF('Data Bank'!$AC899=100,3,IF('Data Bank'!$AC899=0,0,2)))))</f>
        <v>2</v>
      </c>
      <c r="I403" s="178">
        <f ca="1">IF(I$1&lt;'Data Bank'!$AD899,"",IF(I$1&gt;'Data Bank'!$AT899,"",IF(AND('Data Bank'!$AC899&lt;100,TODAY()&gt;'Data Bank'!$AT899),1,IF('Data Bank'!$AC899=100,3,IF('Data Bank'!$AC899=0,0,2)))))</f>
        <v>2</v>
      </c>
      <c r="J403" s="177">
        <f ca="1">IF(J$1&lt;'Data Bank'!$AD899,"",IF(J$1&gt;'Data Bank'!$AT899,"",IF(AND('Data Bank'!$AC899&lt;100,TODAY()&gt;'Data Bank'!$AT899),1,IF('Data Bank'!$AC899=100,3,IF('Data Bank'!$AC899=0,0,2)))))</f>
        <v>2</v>
      </c>
      <c r="K403" s="177">
        <f ca="1">IF(K$1&lt;'Data Bank'!$AD899,"",IF(K$1&gt;'Data Bank'!$AT899,"",IF(AND('Data Bank'!$AC899&lt;100,TODAY()&gt;'Data Bank'!$AT899),1,IF('Data Bank'!$AC899=100,3,IF('Data Bank'!$AC899=0,0,2)))))</f>
        <v>2</v>
      </c>
      <c r="L403" s="177">
        <f ca="1">IF(L$1&lt;'Data Bank'!$AD899,"",IF(L$1&gt;'Data Bank'!$AT899,"",IF(AND('Data Bank'!$AC899&lt;100,TODAY()&gt;'Data Bank'!$AT899),1,IF('Data Bank'!$AC899=100,3,IF('Data Bank'!$AC899=0,0,2)))))</f>
        <v>2</v>
      </c>
      <c r="M403" s="177">
        <f ca="1">IF(M$1&lt;'Data Bank'!$AD899,"",IF(M$1&gt;'Data Bank'!$AT899,"",IF(AND('Data Bank'!$AC899&lt;100,TODAY()&gt;'Data Bank'!$AT899),1,IF('Data Bank'!$AC899=100,3,IF('Data Bank'!$AC899=0,0,2)))))</f>
        <v>2</v>
      </c>
      <c r="N403" s="177">
        <f ca="1">IF(N$1&lt;'Data Bank'!$AD899,"",IF(N$1&gt;'Data Bank'!$AT899,"",IF(AND('Data Bank'!$AC899&lt;100,TODAY()&gt;'Data Bank'!$AT899),1,IF('Data Bank'!$AC899=100,3,IF('Data Bank'!$AC899=0,0,2)))))</f>
        <v>2</v>
      </c>
      <c r="O403" s="177">
        <f ca="1">IF(O$1&lt;'Data Bank'!$AD899,"",IF(O$1&gt;'Data Bank'!$AT899,"",IF(AND('Data Bank'!$AC899&lt;100,TODAY()&gt;'Data Bank'!$AT899),1,IF('Data Bank'!$AC899=100,3,IF('Data Bank'!$AC899=0,0,2)))))</f>
        <v>2</v>
      </c>
      <c r="P403" s="177">
        <f ca="1">IF(P$1&lt;'Data Bank'!$AD899,"",IF(P$1&gt;'Data Bank'!$AT899,"",IF(AND('Data Bank'!$AC899&lt;100,TODAY()&gt;'Data Bank'!$AT899),1,IF('Data Bank'!$AC899=100,3,IF('Data Bank'!$AC899=0,0,2)))))</f>
        <v>2</v>
      </c>
      <c r="Q403" s="177">
        <f ca="1">IF(Q$1&lt;'Data Bank'!$AD899,"",IF(Q$1&gt;'Data Bank'!$AT899,"",IF(AND('Data Bank'!$AC899&lt;100,TODAY()&gt;'Data Bank'!$AT899),1,IF('Data Bank'!$AC899=100,3,IF('Data Bank'!$AC899=0,0,2)))))</f>
        <v>2</v>
      </c>
      <c r="R403" s="177">
        <f ca="1">IF(R$1&lt;'Data Bank'!$AD899,"",IF(R$1&gt;'Data Bank'!$AT899,"",IF(AND('Data Bank'!$AC899&lt;100,TODAY()&gt;'Data Bank'!$AT899),1,IF('Data Bank'!$AC899=100,3,IF('Data Bank'!$AC899=0,0,2)))))</f>
        <v>2</v>
      </c>
    </row>
    <row r="404" spans="1:18">
      <c r="A404" s="115" t="str">
        <f>'Data Bank'!E900</f>
        <v>Oasis Park Residencia</v>
      </c>
      <c r="B404" s="178">
        <f ca="1">IF(B$1&lt;'Data Bank'!$AD900,"",IF(B$1&gt;'Data Bank'!$AT900,"",IF(AND('Data Bank'!$AC900&lt;100,TODAY()&gt;'Data Bank'!$AT900),1,IF('Data Bank'!$AC900=100,3,IF('Data Bank'!$AC900=0,0,2)))))</f>
        <v>0</v>
      </c>
      <c r="C404" s="178">
        <f ca="1">IF(C$1&lt;'Data Bank'!$AD900,"",IF(C$1&gt;'Data Bank'!$AT900,"",IF(AND('Data Bank'!$AC900&lt;100,TODAY()&gt;'Data Bank'!$AT900),1,IF('Data Bank'!$AC900=100,3,IF('Data Bank'!$AC900=0,0,2)))))</f>
        <v>0</v>
      </c>
      <c r="D404" s="178">
        <f ca="1">IF(D$1&lt;'Data Bank'!$AD900,"",IF(D$1&gt;'Data Bank'!$AT900,"",IF(AND('Data Bank'!$AC900&lt;100,TODAY()&gt;'Data Bank'!$AT900),1,IF('Data Bank'!$AC900=100,3,IF('Data Bank'!$AC900=0,0,2)))))</f>
        <v>0</v>
      </c>
      <c r="E404" s="178">
        <f ca="1">IF(E$1&lt;'Data Bank'!$AD900,"",IF(E$1&gt;'Data Bank'!$AT900,"",IF(AND('Data Bank'!$AC900&lt;100,TODAY()&gt;'Data Bank'!$AT900),1,IF('Data Bank'!$AC900=100,3,IF('Data Bank'!$AC900=0,0,2)))))</f>
        <v>0</v>
      </c>
      <c r="F404" s="178">
        <f ca="1">IF(F$1&lt;'Data Bank'!$AD900,"",IF(F$1&gt;'Data Bank'!$AT900,"",IF(AND('Data Bank'!$AC900&lt;100,TODAY()&gt;'Data Bank'!$AT900),1,IF('Data Bank'!$AC900=100,3,IF('Data Bank'!$AC900=0,0,2)))))</f>
        <v>0</v>
      </c>
      <c r="G404" s="178">
        <f ca="1">IF(G$1&lt;'Data Bank'!$AD900,"",IF(G$1&gt;'Data Bank'!$AT900,"",IF(AND('Data Bank'!$AC900&lt;100,TODAY()&gt;'Data Bank'!$AT900),1,IF('Data Bank'!$AC900=100,3,IF('Data Bank'!$AC900=0,0,2)))))</f>
        <v>0</v>
      </c>
      <c r="H404" s="178">
        <f ca="1">IF(H$1&lt;'Data Bank'!$AD900,"",IF(H$1&gt;'Data Bank'!$AT900,"",IF(AND('Data Bank'!$AC900&lt;100,TODAY()&gt;'Data Bank'!$AT900),1,IF('Data Bank'!$AC900=100,3,IF('Data Bank'!$AC900=0,0,2)))))</f>
        <v>0</v>
      </c>
      <c r="I404" s="178">
        <f ca="1">IF(I$1&lt;'Data Bank'!$AD900,"",IF(I$1&gt;'Data Bank'!$AT900,"",IF(AND('Data Bank'!$AC900&lt;100,TODAY()&gt;'Data Bank'!$AT900),1,IF('Data Bank'!$AC900=100,3,IF('Data Bank'!$AC900=0,0,2)))))</f>
        <v>0</v>
      </c>
      <c r="J404" s="177">
        <f ca="1">IF(J$1&lt;'Data Bank'!$AD900,"",IF(J$1&gt;'Data Bank'!$AT900,"",IF(AND('Data Bank'!$AC900&lt;100,TODAY()&gt;'Data Bank'!$AT900),1,IF('Data Bank'!$AC900=100,3,IF('Data Bank'!$AC900=0,0,2)))))</f>
        <v>0</v>
      </c>
      <c r="K404" s="177">
        <f ca="1">IF(K$1&lt;'Data Bank'!$AD900,"",IF(K$1&gt;'Data Bank'!$AT900,"",IF(AND('Data Bank'!$AC900&lt;100,TODAY()&gt;'Data Bank'!$AT900),1,IF('Data Bank'!$AC900=100,3,IF('Data Bank'!$AC900=0,0,2)))))</f>
        <v>0</v>
      </c>
      <c r="L404" s="177">
        <f ca="1">IF(L$1&lt;'Data Bank'!$AD900,"",IF(L$1&gt;'Data Bank'!$AT900,"",IF(AND('Data Bank'!$AC900&lt;100,TODAY()&gt;'Data Bank'!$AT900),1,IF('Data Bank'!$AC900=100,3,IF('Data Bank'!$AC900=0,0,2)))))</f>
        <v>0</v>
      </c>
      <c r="M404" s="177">
        <f ca="1">IF(M$1&lt;'Data Bank'!$AD900,"",IF(M$1&gt;'Data Bank'!$AT900,"",IF(AND('Data Bank'!$AC900&lt;100,TODAY()&gt;'Data Bank'!$AT900),1,IF('Data Bank'!$AC900=100,3,IF('Data Bank'!$AC900=0,0,2)))))</f>
        <v>0</v>
      </c>
      <c r="N404" s="177">
        <f ca="1">IF(N$1&lt;'Data Bank'!$AD900,"",IF(N$1&gt;'Data Bank'!$AT900,"",IF(AND('Data Bank'!$AC900&lt;100,TODAY()&gt;'Data Bank'!$AT900),1,IF('Data Bank'!$AC900=100,3,IF('Data Bank'!$AC900=0,0,2)))))</f>
        <v>0</v>
      </c>
      <c r="O404" s="177">
        <f ca="1">IF(O$1&lt;'Data Bank'!$AD900,"",IF(O$1&gt;'Data Bank'!$AT900,"",IF(AND('Data Bank'!$AC900&lt;100,TODAY()&gt;'Data Bank'!$AT900),1,IF('Data Bank'!$AC900=100,3,IF('Data Bank'!$AC900=0,0,2)))))</f>
        <v>0</v>
      </c>
      <c r="P404" s="177">
        <f ca="1">IF(P$1&lt;'Data Bank'!$AD900,"",IF(P$1&gt;'Data Bank'!$AT900,"",IF(AND('Data Bank'!$AC900&lt;100,TODAY()&gt;'Data Bank'!$AT900),1,IF('Data Bank'!$AC900=100,3,IF('Data Bank'!$AC900=0,0,2)))))</f>
        <v>0</v>
      </c>
      <c r="Q404" s="177">
        <f ca="1">IF(Q$1&lt;'Data Bank'!$AD900,"",IF(Q$1&gt;'Data Bank'!$AT900,"",IF(AND('Data Bank'!$AC900&lt;100,TODAY()&gt;'Data Bank'!$AT900),1,IF('Data Bank'!$AC900=100,3,IF('Data Bank'!$AC900=0,0,2)))))</f>
        <v>0</v>
      </c>
      <c r="R404" s="177">
        <f ca="1">IF(R$1&lt;'Data Bank'!$AD900,"",IF(R$1&gt;'Data Bank'!$AT900,"",IF(AND('Data Bank'!$AC900&lt;100,TODAY()&gt;'Data Bank'!$AT900),1,IF('Data Bank'!$AC900=100,3,IF('Data Bank'!$AC900=0,0,2)))))</f>
        <v>0</v>
      </c>
    </row>
    <row r="405" spans="1:18">
      <c r="A405" s="115" t="str">
        <f>'Data Bank'!E901</f>
        <v>Odigram P01</v>
      </c>
      <c r="B405" s="178">
        <f ca="1">IF(B$1&lt;'Data Bank'!$AD901,"",IF(B$1&gt;'Data Bank'!$AT901,"",IF(AND('Data Bank'!$AC901&lt;100,TODAY()&gt;'Data Bank'!$AT901),1,IF('Data Bank'!$AC901=100,3,IF('Data Bank'!$AC901=0,0,2)))))</f>
        <v>2</v>
      </c>
      <c r="C405" s="178">
        <f ca="1">IF(C$1&lt;'Data Bank'!$AD901,"",IF(C$1&gt;'Data Bank'!$AT901,"",IF(AND('Data Bank'!$AC901&lt;100,TODAY()&gt;'Data Bank'!$AT901),1,IF('Data Bank'!$AC901=100,3,IF('Data Bank'!$AC901=0,0,2)))))</f>
        <v>2</v>
      </c>
      <c r="D405" s="178">
        <f ca="1">IF(D$1&lt;'Data Bank'!$AD901,"",IF(D$1&gt;'Data Bank'!$AT901,"",IF(AND('Data Bank'!$AC901&lt;100,TODAY()&gt;'Data Bank'!$AT901),1,IF('Data Bank'!$AC901=100,3,IF('Data Bank'!$AC901=0,0,2)))))</f>
        <v>2</v>
      </c>
      <c r="E405" s="178">
        <f ca="1">IF(E$1&lt;'Data Bank'!$AD901,"",IF(E$1&gt;'Data Bank'!$AT901,"",IF(AND('Data Bank'!$AC901&lt;100,TODAY()&gt;'Data Bank'!$AT901),1,IF('Data Bank'!$AC901=100,3,IF('Data Bank'!$AC901=0,0,2)))))</f>
        <v>2</v>
      </c>
      <c r="F405" s="178">
        <f ca="1">IF(F$1&lt;'Data Bank'!$AD901,"",IF(F$1&gt;'Data Bank'!$AT901,"",IF(AND('Data Bank'!$AC901&lt;100,TODAY()&gt;'Data Bank'!$AT901),1,IF('Data Bank'!$AC901=100,3,IF('Data Bank'!$AC901=0,0,2)))))</f>
        <v>2</v>
      </c>
      <c r="G405" s="178">
        <f ca="1">IF(G$1&lt;'Data Bank'!$AD901,"",IF(G$1&gt;'Data Bank'!$AT901,"",IF(AND('Data Bank'!$AC901&lt;100,TODAY()&gt;'Data Bank'!$AT901),1,IF('Data Bank'!$AC901=100,3,IF('Data Bank'!$AC901=0,0,2)))))</f>
        <v>2</v>
      </c>
      <c r="H405" s="178">
        <f ca="1">IF(H$1&lt;'Data Bank'!$AD901,"",IF(H$1&gt;'Data Bank'!$AT901,"",IF(AND('Data Bank'!$AC901&lt;100,TODAY()&gt;'Data Bank'!$AT901),1,IF('Data Bank'!$AC901=100,3,IF('Data Bank'!$AC901=0,0,2)))))</f>
        <v>2</v>
      </c>
      <c r="I405" s="178">
        <f ca="1">IF(I$1&lt;'Data Bank'!$AD901,"",IF(I$1&gt;'Data Bank'!$AT901,"",IF(AND('Data Bank'!$AC901&lt;100,TODAY()&gt;'Data Bank'!$AT901),1,IF('Data Bank'!$AC901=100,3,IF('Data Bank'!$AC901=0,0,2)))))</f>
        <v>2</v>
      </c>
      <c r="J405" s="177">
        <f ca="1">IF(J$1&lt;'Data Bank'!$AD901,"",IF(J$1&gt;'Data Bank'!$AT901,"",IF(AND('Data Bank'!$AC901&lt;100,TODAY()&gt;'Data Bank'!$AT901),1,IF('Data Bank'!$AC901=100,3,IF('Data Bank'!$AC901=0,0,2)))))</f>
        <v>2</v>
      </c>
      <c r="K405" s="177">
        <f ca="1">IF(K$1&lt;'Data Bank'!$AD901,"",IF(K$1&gt;'Data Bank'!$AT901,"",IF(AND('Data Bank'!$AC901&lt;100,TODAY()&gt;'Data Bank'!$AT901),1,IF('Data Bank'!$AC901=100,3,IF('Data Bank'!$AC901=0,0,2)))))</f>
        <v>2</v>
      </c>
      <c r="L405" s="177">
        <f ca="1">IF(L$1&lt;'Data Bank'!$AD901,"",IF(L$1&gt;'Data Bank'!$AT901,"",IF(AND('Data Bank'!$AC901&lt;100,TODAY()&gt;'Data Bank'!$AT901),1,IF('Data Bank'!$AC901=100,3,IF('Data Bank'!$AC901=0,0,2)))))</f>
        <v>2</v>
      </c>
      <c r="M405" s="177">
        <f ca="1">IF(M$1&lt;'Data Bank'!$AD901,"",IF(M$1&gt;'Data Bank'!$AT901,"",IF(AND('Data Bank'!$AC901&lt;100,TODAY()&gt;'Data Bank'!$AT901),1,IF('Data Bank'!$AC901=100,3,IF('Data Bank'!$AC901=0,0,2)))))</f>
        <v>2</v>
      </c>
      <c r="N405" s="177">
        <f ca="1">IF(N$1&lt;'Data Bank'!$AD901,"",IF(N$1&gt;'Data Bank'!$AT901,"",IF(AND('Data Bank'!$AC901&lt;100,TODAY()&gt;'Data Bank'!$AT901),1,IF('Data Bank'!$AC901=100,3,IF('Data Bank'!$AC901=0,0,2)))))</f>
        <v>2</v>
      </c>
      <c r="O405" s="177">
        <f ca="1">IF(O$1&lt;'Data Bank'!$AD901,"",IF(O$1&gt;'Data Bank'!$AT901,"",IF(AND('Data Bank'!$AC901&lt;100,TODAY()&gt;'Data Bank'!$AT901),1,IF('Data Bank'!$AC901=100,3,IF('Data Bank'!$AC901=0,0,2)))))</f>
        <v>2</v>
      </c>
      <c r="P405" s="177">
        <f ca="1">IF(P$1&lt;'Data Bank'!$AD901,"",IF(P$1&gt;'Data Bank'!$AT901,"",IF(AND('Data Bank'!$AC901&lt;100,TODAY()&gt;'Data Bank'!$AT901),1,IF('Data Bank'!$AC901=100,3,IF('Data Bank'!$AC901=0,0,2)))))</f>
        <v>2</v>
      </c>
      <c r="Q405" s="177">
        <f ca="1">IF(Q$1&lt;'Data Bank'!$AD901,"",IF(Q$1&gt;'Data Bank'!$AT901,"",IF(AND('Data Bank'!$AC901&lt;100,TODAY()&gt;'Data Bank'!$AT901),1,IF('Data Bank'!$AC901=100,3,IF('Data Bank'!$AC901=0,0,2)))))</f>
        <v>2</v>
      </c>
      <c r="R405" s="177">
        <f ca="1">IF(R$1&lt;'Data Bank'!$AD901,"",IF(R$1&gt;'Data Bank'!$AT901,"",IF(AND('Data Bank'!$AC901&lt;100,TODAY()&gt;'Data Bank'!$AT901),1,IF('Data Bank'!$AC901=100,3,IF('Data Bank'!$AC901=0,0,2)))))</f>
        <v>2</v>
      </c>
    </row>
    <row r="406" spans="1:18">
      <c r="A406" s="115" t="str">
        <f>'Data Bank'!E902</f>
        <v>Odigram P02</v>
      </c>
      <c r="B406" s="178">
        <f ca="1">IF(B$1&lt;'Data Bank'!$AD902,"",IF(B$1&gt;'Data Bank'!$AT902,"",IF(AND('Data Bank'!$AC902&lt;100,TODAY()&gt;'Data Bank'!$AT902),1,IF('Data Bank'!$AC902=100,3,IF('Data Bank'!$AC902=0,0,2)))))</f>
        <v>2</v>
      </c>
      <c r="C406" s="178">
        <f ca="1">IF(C$1&lt;'Data Bank'!$AD902,"",IF(C$1&gt;'Data Bank'!$AT902,"",IF(AND('Data Bank'!$AC902&lt;100,TODAY()&gt;'Data Bank'!$AT902),1,IF('Data Bank'!$AC902=100,3,IF('Data Bank'!$AC902=0,0,2)))))</f>
        <v>2</v>
      </c>
      <c r="D406" s="178">
        <f ca="1">IF(D$1&lt;'Data Bank'!$AD902,"",IF(D$1&gt;'Data Bank'!$AT902,"",IF(AND('Data Bank'!$AC902&lt;100,TODAY()&gt;'Data Bank'!$AT902),1,IF('Data Bank'!$AC902=100,3,IF('Data Bank'!$AC902=0,0,2)))))</f>
        <v>2</v>
      </c>
      <c r="E406" s="178">
        <f ca="1">IF(E$1&lt;'Data Bank'!$AD902,"",IF(E$1&gt;'Data Bank'!$AT902,"",IF(AND('Data Bank'!$AC902&lt;100,TODAY()&gt;'Data Bank'!$AT902),1,IF('Data Bank'!$AC902=100,3,IF('Data Bank'!$AC902=0,0,2)))))</f>
        <v>2</v>
      </c>
      <c r="F406" s="178">
        <f ca="1">IF(F$1&lt;'Data Bank'!$AD902,"",IF(F$1&gt;'Data Bank'!$AT902,"",IF(AND('Data Bank'!$AC902&lt;100,TODAY()&gt;'Data Bank'!$AT902),1,IF('Data Bank'!$AC902=100,3,IF('Data Bank'!$AC902=0,0,2)))))</f>
        <v>2</v>
      </c>
      <c r="G406" s="178">
        <f ca="1">IF(G$1&lt;'Data Bank'!$AD902,"",IF(G$1&gt;'Data Bank'!$AT902,"",IF(AND('Data Bank'!$AC902&lt;100,TODAY()&gt;'Data Bank'!$AT902),1,IF('Data Bank'!$AC902=100,3,IF('Data Bank'!$AC902=0,0,2)))))</f>
        <v>2</v>
      </c>
      <c r="H406" s="178">
        <f ca="1">IF(H$1&lt;'Data Bank'!$AD902,"",IF(H$1&gt;'Data Bank'!$AT902,"",IF(AND('Data Bank'!$AC902&lt;100,TODAY()&gt;'Data Bank'!$AT902),1,IF('Data Bank'!$AC902=100,3,IF('Data Bank'!$AC902=0,0,2)))))</f>
        <v>2</v>
      </c>
      <c r="I406" s="178">
        <f ca="1">IF(I$1&lt;'Data Bank'!$AD902,"",IF(I$1&gt;'Data Bank'!$AT902,"",IF(AND('Data Bank'!$AC902&lt;100,TODAY()&gt;'Data Bank'!$AT902),1,IF('Data Bank'!$AC902=100,3,IF('Data Bank'!$AC902=0,0,2)))))</f>
        <v>2</v>
      </c>
      <c r="J406" s="177">
        <f ca="1">IF(J$1&lt;'Data Bank'!$AD902,"",IF(J$1&gt;'Data Bank'!$AT902,"",IF(AND('Data Bank'!$AC902&lt;100,TODAY()&gt;'Data Bank'!$AT902),1,IF('Data Bank'!$AC902=100,3,IF('Data Bank'!$AC902=0,0,2)))))</f>
        <v>2</v>
      </c>
      <c r="K406" s="177">
        <f ca="1">IF(K$1&lt;'Data Bank'!$AD902,"",IF(K$1&gt;'Data Bank'!$AT902,"",IF(AND('Data Bank'!$AC902&lt;100,TODAY()&gt;'Data Bank'!$AT902),1,IF('Data Bank'!$AC902=100,3,IF('Data Bank'!$AC902=0,0,2)))))</f>
        <v>2</v>
      </c>
      <c r="L406" s="177">
        <f ca="1">IF(L$1&lt;'Data Bank'!$AD902,"",IF(L$1&gt;'Data Bank'!$AT902,"",IF(AND('Data Bank'!$AC902&lt;100,TODAY()&gt;'Data Bank'!$AT902),1,IF('Data Bank'!$AC902=100,3,IF('Data Bank'!$AC902=0,0,2)))))</f>
        <v>2</v>
      </c>
      <c r="M406" s="177">
        <f ca="1">IF(M$1&lt;'Data Bank'!$AD902,"",IF(M$1&gt;'Data Bank'!$AT902,"",IF(AND('Data Bank'!$AC902&lt;100,TODAY()&gt;'Data Bank'!$AT902),1,IF('Data Bank'!$AC902=100,3,IF('Data Bank'!$AC902=0,0,2)))))</f>
        <v>2</v>
      </c>
      <c r="N406" s="177">
        <f ca="1">IF(N$1&lt;'Data Bank'!$AD902,"",IF(N$1&gt;'Data Bank'!$AT902,"",IF(AND('Data Bank'!$AC902&lt;100,TODAY()&gt;'Data Bank'!$AT902),1,IF('Data Bank'!$AC902=100,3,IF('Data Bank'!$AC902=0,0,2)))))</f>
        <v>2</v>
      </c>
      <c r="O406" s="177">
        <f ca="1">IF(O$1&lt;'Data Bank'!$AD902,"",IF(O$1&gt;'Data Bank'!$AT902,"",IF(AND('Data Bank'!$AC902&lt;100,TODAY()&gt;'Data Bank'!$AT902),1,IF('Data Bank'!$AC902=100,3,IF('Data Bank'!$AC902=0,0,2)))))</f>
        <v>2</v>
      </c>
      <c r="P406" s="177">
        <f ca="1">IF(P$1&lt;'Data Bank'!$AD902,"",IF(P$1&gt;'Data Bank'!$AT902,"",IF(AND('Data Bank'!$AC902&lt;100,TODAY()&gt;'Data Bank'!$AT902),1,IF('Data Bank'!$AC902=100,3,IF('Data Bank'!$AC902=0,0,2)))))</f>
        <v>2</v>
      </c>
      <c r="Q406" s="177">
        <f ca="1">IF(Q$1&lt;'Data Bank'!$AD902,"",IF(Q$1&gt;'Data Bank'!$AT902,"",IF(AND('Data Bank'!$AC902&lt;100,TODAY()&gt;'Data Bank'!$AT902),1,IF('Data Bank'!$AC902=100,3,IF('Data Bank'!$AC902=0,0,2)))))</f>
        <v>2</v>
      </c>
      <c r="R406" s="177">
        <f ca="1">IF(R$1&lt;'Data Bank'!$AD902,"",IF(R$1&gt;'Data Bank'!$AT902,"",IF(AND('Data Bank'!$AC902&lt;100,TODAY()&gt;'Data Bank'!$AT902),1,IF('Data Bank'!$AC902=100,3,IF('Data Bank'!$AC902=0,0,2)))))</f>
        <v>2</v>
      </c>
    </row>
    <row r="407" spans="1:18">
      <c r="A407" s="115" t="str">
        <f>'Data Bank'!E903</f>
        <v>Odigram P03</v>
      </c>
      <c r="B407" s="178">
        <f ca="1">IF(B$1&lt;'Data Bank'!$AD903,"",IF(B$1&gt;'Data Bank'!$AT903,"",IF(AND('Data Bank'!$AC903&lt;100,TODAY()&gt;'Data Bank'!$AT903),1,IF('Data Bank'!$AC903=100,3,IF('Data Bank'!$AC903=0,0,2)))))</f>
        <v>2</v>
      </c>
      <c r="C407" s="178">
        <f ca="1">IF(C$1&lt;'Data Bank'!$AD903,"",IF(C$1&gt;'Data Bank'!$AT903,"",IF(AND('Data Bank'!$AC903&lt;100,TODAY()&gt;'Data Bank'!$AT903),1,IF('Data Bank'!$AC903=100,3,IF('Data Bank'!$AC903=0,0,2)))))</f>
        <v>2</v>
      </c>
      <c r="D407" s="178">
        <f ca="1">IF(D$1&lt;'Data Bank'!$AD903,"",IF(D$1&gt;'Data Bank'!$AT903,"",IF(AND('Data Bank'!$AC903&lt;100,TODAY()&gt;'Data Bank'!$AT903),1,IF('Data Bank'!$AC903=100,3,IF('Data Bank'!$AC903=0,0,2)))))</f>
        <v>2</v>
      </c>
      <c r="E407" s="178">
        <f ca="1">IF(E$1&lt;'Data Bank'!$AD903,"",IF(E$1&gt;'Data Bank'!$AT903,"",IF(AND('Data Bank'!$AC903&lt;100,TODAY()&gt;'Data Bank'!$AT903),1,IF('Data Bank'!$AC903=100,3,IF('Data Bank'!$AC903=0,0,2)))))</f>
        <v>2</v>
      </c>
      <c r="F407" s="178">
        <f ca="1">IF(F$1&lt;'Data Bank'!$AD903,"",IF(F$1&gt;'Data Bank'!$AT903,"",IF(AND('Data Bank'!$AC903&lt;100,TODAY()&gt;'Data Bank'!$AT903),1,IF('Data Bank'!$AC903=100,3,IF('Data Bank'!$AC903=0,0,2)))))</f>
        <v>2</v>
      </c>
      <c r="G407" s="178">
        <f ca="1">IF(G$1&lt;'Data Bank'!$AD903,"",IF(G$1&gt;'Data Bank'!$AT903,"",IF(AND('Data Bank'!$AC903&lt;100,TODAY()&gt;'Data Bank'!$AT903),1,IF('Data Bank'!$AC903=100,3,IF('Data Bank'!$AC903=0,0,2)))))</f>
        <v>2</v>
      </c>
      <c r="H407" s="178">
        <f ca="1">IF(H$1&lt;'Data Bank'!$AD903,"",IF(H$1&gt;'Data Bank'!$AT903,"",IF(AND('Data Bank'!$AC903&lt;100,TODAY()&gt;'Data Bank'!$AT903),1,IF('Data Bank'!$AC903=100,3,IF('Data Bank'!$AC903=0,0,2)))))</f>
        <v>2</v>
      </c>
      <c r="I407" s="178">
        <f ca="1">IF(I$1&lt;'Data Bank'!$AD903,"",IF(I$1&gt;'Data Bank'!$AT903,"",IF(AND('Data Bank'!$AC903&lt;100,TODAY()&gt;'Data Bank'!$AT903),1,IF('Data Bank'!$AC903=100,3,IF('Data Bank'!$AC903=0,0,2)))))</f>
        <v>2</v>
      </c>
      <c r="J407" s="177">
        <f ca="1">IF(J$1&lt;'Data Bank'!$AD903,"",IF(J$1&gt;'Data Bank'!$AT903,"",IF(AND('Data Bank'!$AC903&lt;100,TODAY()&gt;'Data Bank'!$AT903),1,IF('Data Bank'!$AC903=100,3,IF('Data Bank'!$AC903=0,0,2)))))</f>
        <v>2</v>
      </c>
      <c r="K407" s="177">
        <f ca="1">IF(K$1&lt;'Data Bank'!$AD903,"",IF(K$1&gt;'Data Bank'!$AT903,"",IF(AND('Data Bank'!$AC903&lt;100,TODAY()&gt;'Data Bank'!$AT903),1,IF('Data Bank'!$AC903=100,3,IF('Data Bank'!$AC903=0,0,2)))))</f>
        <v>2</v>
      </c>
      <c r="L407" s="177">
        <f ca="1">IF(L$1&lt;'Data Bank'!$AD903,"",IF(L$1&gt;'Data Bank'!$AT903,"",IF(AND('Data Bank'!$AC903&lt;100,TODAY()&gt;'Data Bank'!$AT903),1,IF('Data Bank'!$AC903=100,3,IF('Data Bank'!$AC903=0,0,2)))))</f>
        <v>2</v>
      </c>
      <c r="M407" s="177">
        <f ca="1">IF(M$1&lt;'Data Bank'!$AD903,"",IF(M$1&gt;'Data Bank'!$AT903,"",IF(AND('Data Bank'!$AC903&lt;100,TODAY()&gt;'Data Bank'!$AT903),1,IF('Data Bank'!$AC903=100,3,IF('Data Bank'!$AC903=0,0,2)))))</f>
        <v>2</v>
      </c>
      <c r="N407" s="177">
        <f ca="1">IF(N$1&lt;'Data Bank'!$AD903,"",IF(N$1&gt;'Data Bank'!$AT903,"",IF(AND('Data Bank'!$AC903&lt;100,TODAY()&gt;'Data Bank'!$AT903),1,IF('Data Bank'!$AC903=100,3,IF('Data Bank'!$AC903=0,0,2)))))</f>
        <v>2</v>
      </c>
      <c r="O407" s="177">
        <f ca="1">IF(O$1&lt;'Data Bank'!$AD903,"",IF(O$1&gt;'Data Bank'!$AT903,"",IF(AND('Data Bank'!$AC903&lt;100,TODAY()&gt;'Data Bank'!$AT903),1,IF('Data Bank'!$AC903=100,3,IF('Data Bank'!$AC903=0,0,2)))))</f>
        <v>2</v>
      </c>
      <c r="P407" s="177">
        <f ca="1">IF(P$1&lt;'Data Bank'!$AD903,"",IF(P$1&gt;'Data Bank'!$AT903,"",IF(AND('Data Bank'!$AC903&lt;100,TODAY()&gt;'Data Bank'!$AT903),1,IF('Data Bank'!$AC903=100,3,IF('Data Bank'!$AC903=0,0,2)))))</f>
        <v>2</v>
      </c>
      <c r="Q407" s="177">
        <f ca="1">IF(Q$1&lt;'Data Bank'!$AD903,"",IF(Q$1&gt;'Data Bank'!$AT903,"",IF(AND('Data Bank'!$AC903&lt;100,TODAY()&gt;'Data Bank'!$AT903),1,IF('Data Bank'!$AC903=100,3,IF('Data Bank'!$AC903=0,0,2)))))</f>
        <v>2</v>
      </c>
      <c r="R407" s="177">
        <f ca="1">IF(R$1&lt;'Data Bank'!$AD903,"",IF(R$1&gt;'Data Bank'!$AT903,"",IF(AND('Data Bank'!$AC903&lt;100,TODAY()&gt;'Data Bank'!$AT903),1,IF('Data Bank'!$AC903=100,3,IF('Data Bank'!$AC903=0,0,2)))))</f>
        <v>2</v>
      </c>
    </row>
    <row r="408" spans="1:18">
      <c r="A408" s="115" t="str">
        <f>'Data Bank'!E904</f>
        <v>Odigram P04</v>
      </c>
      <c r="B408" s="178">
        <f ca="1">IF(B$1&lt;'Data Bank'!$AD904,"",IF(B$1&gt;'Data Bank'!$AT904,"",IF(AND('Data Bank'!$AC904&lt;100,TODAY()&gt;'Data Bank'!$AT904),1,IF('Data Bank'!$AC904=100,3,IF('Data Bank'!$AC904=0,0,2)))))</f>
        <v>2</v>
      </c>
      <c r="C408" s="178">
        <f ca="1">IF(C$1&lt;'Data Bank'!$AD904,"",IF(C$1&gt;'Data Bank'!$AT904,"",IF(AND('Data Bank'!$AC904&lt;100,TODAY()&gt;'Data Bank'!$AT904),1,IF('Data Bank'!$AC904=100,3,IF('Data Bank'!$AC904=0,0,2)))))</f>
        <v>2</v>
      </c>
      <c r="D408" s="178">
        <f ca="1">IF(D$1&lt;'Data Bank'!$AD904,"",IF(D$1&gt;'Data Bank'!$AT904,"",IF(AND('Data Bank'!$AC904&lt;100,TODAY()&gt;'Data Bank'!$AT904),1,IF('Data Bank'!$AC904=100,3,IF('Data Bank'!$AC904=0,0,2)))))</f>
        <v>2</v>
      </c>
      <c r="E408" s="178">
        <f ca="1">IF(E$1&lt;'Data Bank'!$AD904,"",IF(E$1&gt;'Data Bank'!$AT904,"",IF(AND('Data Bank'!$AC904&lt;100,TODAY()&gt;'Data Bank'!$AT904),1,IF('Data Bank'!$AC904=100,3,IF('Data Bank'!$AC904=0,0,2)))))</f>
        <v>2</v>
      </c>
      <c r="F408" s="178">
        <f ca="1">IF(F$1&lt;'Data Bank'!$AD904,"",IF(F$1&gt;'Data Bank'!$AT904,"",IF(AND('Data Bank'!$AC904&lt;100,TODAY()&gt;'Data Bank'!$AT904),1,IF('Data Bank'!$AC904=100,3,IF('Data Bank'!$AC904=0,0,2)))))</f>
        <v>2</v>
      </c>
      <c r="G408" s="178">
        <f ca="1">IF(G$1&lt;'Data Bank'!$AD904,"",IF(G$1&gt;'Data Bank'!$AT904,"",IF(AND('Data Bank'!$AC904&lt;100,TODAY()&gt;'Data Bank'!$AT904),1,IF('Data Bank'!$AC904=100,3,IF('Data Bank'!$AC904=0,0,2)))))</f>
        <v>2</v>
      </c>
      <c r="H408" s="178">
        <f ca="1">IF(H$1&lt;'Data Bank'!$AD904,"",IF(H$1&gt;'Data Bank'!$AT904,"",IF(AND('Data Bank'!$AC904&lt;100,TODAY()&gt;'Data Bank'!$AT904),1,IF('Data Bank'!$AC904=100,3,IF('Data Bank'!$AC904=0,0,2)))))</f>
        <v>2</v>
      </c>
      <c r="I408" s="178">
        <f ca="1">IF(I$1&lt;'Data Bank'!$AD904,"",IF(I$1&gt;'Data Bank'!$AT904,"",IF(AND('Data Bank'!$AC904&lt;100,TODAY()&gt;'Data Bank'!$AT904),1,IF('Data Bank'!$AC904=100,3,IF('Data Bank'!$AC904=0,0,2)))))</f>
        <v>2</v>
      </c>
      <c r="J408" s="177">
        <f ca="1">IF(J$1&lt;'Data Bank'!$AD904,"",IF(J$1&gt;'Data Bank'!$AT904,"",IF(AND('Data Bank'!$AC904&lt;100,TODAY()&gt;'Data Bank'!$AT904),1,IF('Data Bank'!$AC904=100,3,IF('Data Bank'!$AC904=0,0,2)))))</f>
        <v>2</v>
      </c>
      <c r="K408" s="177">
        <f ca="1">IF(K$1&lt;'Data Bank'!$AD904,"",IF(K$1&gt;'Data Bank'!$AT904,"",IF(AND('Data Bank'!$AC904&lt;100,TODAY()&gt;'Data Bank'!$AT904),1,IF('Data Bank'!$AC904=100,3,IF('Data Bank'!$AC904=0,0,2)))))</f>
        <v>2</v>
      </c>
      <c r="L408" s="177">
        <f ca="1">IF(L$1&lt;'Data Bank'!$AD904,"",IF(L$1&gt;'Data Bank'!$AT904,"",IF(AND('Data Bank'!$AC904&lt;100,TODAY()&gt;'Data Bank'!$AT904),1,IF('Data Bank'!$AC904=100,3,IF('Data Bank'!$AC904=0,0,2)))))</f>
        <v>2</v>
      </c>
      <c r="M408" s="177">
        <f ca="1">IF(M$1&lt;'Data Bank'!$AD904,"",IF(M$1&gt;'Data Bank'!$AT904,"",IF(AND('Data Bank'!$AC904&lt;100,TODAY()&gt;'Data Bank'!$AT904),1,IF('Data Bank'!$AC904=100,3,IF('Data Bank'!$AC904=0,0,2)))))</f>
        <v>2</v>
      </c>
      <c r="N408" s="177">
        <f ca="1">IF(N$1&lt;'Data Bank'!$AD904,"",IF(N$1&gt;'Data Bank'!$AT904,"",IF(AND('Data Bank'!$AC904&lt;100,TODAY()&gt;'Data Bank'!$AT904),1,IF('Data Bank'!$AC904=100,3,IF('Data Bank'!$AC904=0,0,2)))))</f>
        <v>2</v>
      </c>
      <c r="O408" s="177">
        <f ca="1">IF(O$1&lt;'Data Bank'!$AD904,"",IF(O$1&gt;'Data Bank'!$AT904,"",IF(AND('Data Bank'!$AC904&lt;100,TODAY()&gt;'Data Bank'!$AT904),1,IF('Data Bank'!$AC904=100,3,IF('Data Bank'!$AC904=0,0,2)))))</f>
        <v>2</v>
      </c>
      <c r="P408" s="177">
        <f ca="1">IF(P$1&lt;'Data Bank'!$AD904,"",IF(P$1&gt;'Data Bank'!$AT904,"",IF(AND('Data Bank'!$AC904&lt;100,TODAY()&gt;'Data Bank'!$AT904),1,IF('Data Bank'!$AC904=100,3,IF('Data Bank'!$AC904=0,0,2)))))</f>
        <v>2</v>
      </c>
      <c r="Q408" s="177">
        <f ca="1">IF(Q$1&lt;'Data Bank'!$AD904,"",IF(Q$1&gt;'Data Bank'!$AT904,"",IF(AND('Data Bank'!$AC904&lt;100,TODAY()&gt;'Data Bank'!$AT904),1,IF('Data Bank'!$AC904=100,3,IF('Data Bank'!$AC904=0,0,2)))))</f>
        <v>2</v>
      </c>
      <c r="R408" s="177">
        <f ca="1">IF(R$1&lt;'Data Bank'!$AD904,"",IF(R$1&gt;'Data Bank'!$AT904,"",IF(AND('Data Bank'!$AC904&lt;100,TODAY()&gt;'Data Bank'!$AT904),1,IF('Data Bank'!$AC904=100,3,IF('Data Bank'!$AC904=0,0,2)))))</f>
        <v>2</v>
      </c>
    </row>
    <row r="409" spans="1:18">
      <c r="A409" s="115" t="str">
        <f>'Data Bank'!E905</f>
        <v>Odigram P05</v>
      </c>
      <c r="B409" s="178">
        <f ca="1">IF(B$1&lt;'Data Bank'!$AD905,"",IF(B$1&gt;'Data Bank'!$AT905,"",IF(AND('Data Bank'!$AC905&lt;100,TODAY()&gt;'Data Bank'!$AT905),1,IF('Data Bank'!$AC905=100,3,IF('Data Bank'!$AC905=0,0,2)))))</f>
        <v>2</v>
      </c>
      <c r="C409" s="178">
        <f ca="1">IF(C$1&lt;'Data Bank'!$AD905,"",IF(C$1&gt;'Data Bank'!$AT905,"",IF(AND('Data Bank'!$AC905&lt;100,TODAY()&gt;'Data Bank'!$AT905),1,IF('Data Bank'!$AC905=100,3,IF('Data Bank'!$AC905=0,0,2)))))</f>
        <v>2</v>
      </c>
      <c r="D409" s="178">
        <f ca="1">IF(D$1&lt;'Data Bank'!$AD905,"",IF(D$1&gt;'Data Bank'!$AT905,"",IF(AND('Data Bank'!$AC905&lt;100,TODAY()&gt;'Data Bank'!$AT905),1,IF('Data Bank'!$AC905=100,3,IF('Data Bank'!$AC905=0,0,2)))))</f>
        <v>2</v>
      </c>
      <c r="E409" s="178">
        <f ca="1">IF(E$1&lt;'Data Bank'!$AD905,"",IF(E$1&gt;'Data Bank'!$AT905,"",IF(AND('Data Bank'!$AC905&lt;100,TODAY()&gt;'Data Bank'!$AT905),1,IF('Data Bank'!$AC905=100,3,IF('Data Bank'!$AC905=0,0,2)))))</f>
        <v>2</v>
      </c>
      <c r="F409" s="178">
        <f ca="1">IF(F$1&lt;'Data Bank'!$AD905,"",IF(F$1&gt;'Data Bank'!$AT905,"",IF(AND('Data Bank'!$AC905&lt;100,TODAY()&gt;'Data Bank'!$AT905),1,IF('Data Bank'!$AC905=100,3,IF('Data Bank'!$AC905=0,0,2)))))</f>
        <v>2</v>
      </c>
      <c r="G409" s="178">
        <f ca="1">IF(G$1&lt;'Data Bank'!$AD905,"",IF(G$1&gt;'Data Bank'!$AT905,"",IF(AND('Data Bank'!$AC905&lt;100,TODAY()&gt;'Data Bank'!$AT905),1,IF('Data Bank'!$AC905=100,3,IF('Data Bank'!$AC905=0,0,2)))))</f>
        <v>2</v>
      </c>
      <c r="H409" s="178">
        <f ca="1">IF(H$1&lt;'Data Bank'!$AD905,"",IF(H$1&gt;'Data Bank'!$AT905,"",IF(AND('Data Bank'!$AC905&lt;100,TODAY()&gt;'Data Bank'!$AT905),1,IF('Data Bank'!$AC905=100,3,IF('Data Bank'!$AC905=0,0,2)))))</f>
        <v>2</v>
      </c>
      <c r="I409" s="178">
        <f ca="1">IF(I$1&lt;'Data Bank'!$AD905,"",IF(I$1&gt;'Data Bank'!$AT905,"",IF(AND('Data Bank'!$AC905&lt;100,TODAY()&gt;'Data Bank'!$AT905),1,IF('Data Bank'!$AC905=100,3,IF('Data Bank'!$AC905=0,0,2)))))</f>
        <v>2</v>
      </c>
      <c r="J409" s="177">
        <f ca="1">IF(J$1&lt;'Data Bank'!$AD905,"",IF(J$1&gt;'Data Bank'!$AT905,"",IF(AND('Data Bank'!$AC905&lt;100,TODAY()&gt;'Data Bank'!$AT905),1,IF('Data Bank'!$AC905=100,3,IF('Data Bank'!$AC905=0,0,2)))))</f>
        <v>2</v>
      </c>
      <c r="K409" s="177">
        <f ca="1">IF(K$1&lt;'Data Bank'!$AD905,"",IF(K$1&gt;'Data Bank'!$AT905,"",IF(AND('Data Bank'!$AC905&lt;100,TODAY()&gt;'Data Bank'!$AT905),1,IF('Data Bank'!$AC905=100,3,IF('Data Bank'!$AC905=0,0,2)))))</f>
        <v>2</v>
      </c>
      <c r="L409" s="177">
        <f ca="1">IF(L$1&lt;'Data Bank'!$AD905,"",IF(L$1&gt;'Data Bank'!$AT905,"",IF(AND('Data Bank'!$AC905&lt;100,TODAY()&gt;'Data Bank'!$AT905),1,IF('Data Bank'!$AC905=100,3,IF('Data Bank'!$AC905=0,0,2)))))</f>
        <v>2</v>
      </c>
      <c r="M409" s="177">
        <f ca="1">IF(M$1&lt;'Data Bank'!$AD905,"",IF(M$1&gt;'Data Bank'!$AT905,"",IF(AND('Data Bank'!$AC905&lt;100,TODAY()&gt;'Data Bank'!$AT905),1,IF('Data Bank'!$AC905=100,3,IF('Data Bank'!$AC905=0,0,2)))))</f>
        <v>2</v>
      </c>
      <c r="N409" s="177">
        <f ca="1">IF(N$1&lt;'Data Bank'!$AD905,"",IF(N$1&gt;'Data Bank'!$AT905,"",IF(AND('Data Bank'!$AC905&lt;100,TODAY()&gt;'Data Bank'!$AT905),1,IF('Data Bank'!$AC905=100,3,IF('Data Bank'!$AC905=0,0,2)))))</f>
        <v>2</v>
      </c>
      <c r="O409" s="177">
        <f ca="1">IF(O$1&lt;'Data Bank'!$AD905,"",IF(O$1&gt;'Data Bank'!$AT905,"",IF(AND('Data Bank'!$AC905&lt;100,TODAY()&gt;'Data Bank'!$AT905),1,IF('Data Bank'!$AC905=100,3,IF('Data Bank'!$AC905=0,0,2)))))</f>
        <v>2</v>
      </c>
      <c r="P409" s="177">
        <f ca="1">IF(P$1&lt;'Data Bank'!$AD905,"",IF(P$1&gt;'Data Bank'!$AT905,"",IF(AND('Data Bank'!$AC905&lt;100,TODAY()&gt;'Data Bank'!$AT905),1,IF('Data Bank'!$AC905=100,3,IF('Data Bank'!$AC905=0,0,2)))))</f>
        <v>2</v>
      </c>
      <c r="Q409" s="177">
        <f ca="1">IF(Q$1&lt;'Data Bank'!$AD905,"",IF(Q$1&gt;'Data Bank'!$AT905,"",IF(AND('Data Bank'!$AC905&lt;100,TODAY()&gt;'Data Bank'!$AT905),1,IF('Data Bank'!$AC905=100,3,IF('Data Bank'!$AC905=0,0,2)))))</f>
        <v>2</v>
      </c>
      <c r="R409" s="177">
        <f ca="1">IF(R$1&lt;'Data Bank'!$AD905,"",IF(R$1&gt;'Data Bank'!$AT905,"",IF(AND('Data Bank'!$AC905&lt;100,TODAY()&gt;'Data Bank'!$AT905),1,IF('Data Bank'!$AC905=100,3,IF('Data Bank'!$AC905=0,0,2)))))</f>
        <v>2</v>
      </c>
    </row>
    <row r="410" spans="1:18">
      <c r="A410" s="115" t="str">
        <f>'Data Bank'!E931</f>
        <v>Block M</v>
      </c>
      <c r="B410" s="178">
        <f ca="1">IF(B$1&lt;'Data Bank'!$AD931,"",IF(B$1&gt;'Data Bank'!$AT931,"",IF(AND('Data Bank'!$AC931&lt;100,TODAY()&gt;'Data Bank'!$AT931),1,IF('Data Bank'!$AC931=100,3,IF('Data Bank'!$AC931=0,0,2)))))</f>
        <v>2</v>
      </c>
      <c r="C410" s="178">
        <f ca="1">IF(C$1&lt;'Data Bank'!$AD931,"",IF(C$1&gt;'Data Bank'!$AT931,"",IF(AND('Data Bank'!$AC931&lt;100,TODAY()&gt;'Data Bank'!$AT931),1,IF('Data Bank'!$AC931=100,3,IF('Data Bank'!$AC931=0,0,2)))))</f>
        <v>2</v>
      </c>
      <c r="D410" s="178">
        <f ca="1">IF(D$1&lt;'Data Bank'!$AD931,"",IF(D$1&gt;'Data Bank'!$AT931,"",IF(AND('Data Bank'!$AC931&lt;100,TODAY()&gt;'Data Bank'!$AT931),1,IF('Data Bank'!$AC931=100,3,IF('Data Bank'!$AC931=0,0,2)))))</f>
        <v>2</v>
      </c>
      <c r="E410" s="178">
        <f ca="1">IF(E$1&lt;'Data Bank'!$AD931,"",IF(E$1&gt;'Data Bank'!$AT931,"",IF(AND('Data Bank'!$AC931&lt;100,TODAY()&gt;'Data Bank'!$AT931),1,IF('Data Bank'!$AC931=100,3,IF('Data Bank'!$AC931=0,0,2)))))</f>
        <v>2</v>
      </c>
      <c r="F410" s="178">
        <f ca="1">IF(F$1&lt;'Data Bank'!$AD931,"",IF(F$1&gt;'Data Bank'!$AT931,"",IF(AND('Data Bank'!$AC931&lt;100,TODAY()&gt;'Data Bank'!$AT931),1,IF('Data Bank'!$AC931=100,3,IF('Data Bank'!$AC931=0,0,2)))))</f>
        <v>2</v>
      </c>
      <c r="G410" s="178" t="str">
        <f ca="1">IF(G$1&lt;'Data Bank'!$AD931,"",IF(G$1&gt;'Data Bank'!$AT931,"",IF(AND('Data Bank'!$AC931&lt;100,TODAY()&gt;'Data Bank'!$AT931),1,IF('Data Bank'!$AC931=100,3,IF('Data Bank'!$AC931=0,0,2)))))</f>
        <v/>
      </c>
      <c r="H410" s="178" t="str">
        <f ca="1">IF(H$1&lt;'Data Bank'!$AD931,"",IF(H$1&gt;'Data Bank'!$AT931,"",IF(AND('Data Bank'!$AC931&lt;100,TODAY()&gt;'Data Bank'!$AT931),1,IF('Data Bank'!$AC931=100,3,IF('Data Bank'!$AC931=0,0,2)))))</f>
        <v/>
      </c>
      <c r="I410" s="178" t="str">
        <f ca="1">IF(I$1&lt;'Data Bank'!$AD931,"",IF(I$1&gt;'Data Bank'!$AT931,"",IF(AND('Data Bank'!$AC931&lt;100,TODAY()&gt;'Data Bank'!$AT931),1,IF('Data Bank'!$AC931=100,3,IF('Data Bank'!$AC931=0,0,2)))))</f>
        <v/>
      </c>
      <c r="J410" s="177" t="str">
        <f ca="1">IF(J$1&lt;'Data Bank'!$AD931,"",IF(J$1&gt;'Data Bank'!$AT931,"",IF(AND('Data Bank'!$AC931&lt;100,TODAY()&gt;'Data Bank'!$AT931),1,IF('Data Bank'!$AC931=100,3,IF('Data Bank'!$AC931=0,0,2)))))</f>
        <v/>
      </c>
      <c r="K410" s="177" t="str">
        <f ca="1">IF(K$1&lt;'Data Bank'!$AD931,"",IF(K$1&gt;'Data Bank'!$AT931,"",IF(AND('Data Bank'!$AC931&lt;100,TODAY()&gt;'Data Bank'!$AT931),1,IF('Data Bank'!$AC931=100,3,IF('Data Bank'!$AC931=0,0,2)))))</f>
        <v/>
      </c>
      <c r="L410" s="177" t="str">
        <f ca="1">IF(L$1&lt;'Data Bank'!$AD931,"",IF(L$1&gt;'Data Bank'!$AT931,"",IF(AND('Data Bank'!$AC931&lt;100,TODAY()&gt;'Data Bank'!$AT931),1,IF('Data Bank'!$AC931=100,3,IF('Data Bank'!$AC931=0,0,2)))))</f>
        <v/>
      </c>
      <c r="M410" s="177" t="str">
        <f ca="1">IF(M$1&lt;'Data Bank'!$AD931,"",IF(M$1&gt;'Data Bank'!$AT931,"",IF(AND('Data Bank'!$AC931&lt;100,TODAY()&gt;'Data Bank'!$AT931),1,IF('Data Bank'!$AC931=100,3,IF('Data Bank'!$AC931=0,0,2)))))</f>
        <v/>
      </c>
      <c r="N410" s="177" t="str">
        <f ca="1">IF(N$1&lt;'Data Bank'!$AD931,"",IF(N$1&gt;'Data Bank'!$AT931,"",IF(AND('Data Bank'!$AC931&lt;100,TODAY()&gt;'Data Bank'!$AT931),1,IF('Data Bank'!$AC931=100,3,IF('Data Bank'!$AC931=0,0,2)))))</f>
        <v/>
      </c>
      <c r="O410" s="177" t="str">
        <f ca="1">IF(O$1&lt;'Data Bank'!$AD931,"",IF(O$1&gt;'Data Bank'!$AT931,"",IF(AND('Data Bank'!$AC931&lt;100,TODAY()&gt;'Data Bank'!$AT931),1,IF('Data Bank'!$AC931=100,3,IF('Data Bank'!$AC931=0,0,2)))))</f>
        <v/>
      </c>
      <c r="P410" s="177" t="str">
        <f ca="1">IF(P$1&lt;'Data Bank'!$AD931,"",IF(P$1&gt;'Data Bank'!$AT931,"",IF(AND('Data Bank'!$AC931&lt;100,TODAY()&gt;'Data Bank'!$AT931),1,IF('Data Bank'!$AC931=100,3,IF('Data Bank'!$AC931=0,0,2)))))</f>
        <v/>
      </c>
      <c r="Q410" s="177" t="str">
        <f ca="1">IF(Q$1&lt;'Data Bank'!$AD931,"",IF(Q$1&gt;'Data Bank'!$AT931,"",IF(AND('Data Bank'!$AC931&lt;100,TODAY()&gt;'Data Bank'!$AT931),1,IF('Data Bank'!$AC931=100,3,IF('Data Bank'!$AC931=0,0,2)))))</f>
        <v/>
      </c>
      <c r="R410" s="177" t="str">
        <f ca="1">IF(R$1&lt;'Data Bank'!$AD931,"",IF(R$1&gt;'Data Bank'!$AT931,"",IF(AND('Data Bank'!$AC931&lt;100,TODAY()&gt;'Data Bank'!$AT931),1,IF('Data Bank'!$AC931=100,3,IF('Data Bank'!$AC931=0,0,2)))))</f>
        <v/>
      </c>
    </row>
    <row r="411" spans="1:18">
      <c r="A411" s="115" t="str">
        <f>'Data Bank'!E936</f>
        <v>DHA Rumanza-P1</v>
      </c>
      <c r="B411" s="178">
        <f ca="1">IF(B$1&lt;'Data Bank'!$AD936,"",IF(B$1&gt;'Data Bank'!$AT936,"",IF(AND('Data Bank'!$AC936&lt;100,TODAY()&gt;'Data Bank'!$AT936),1,IF('Data Bank'!$AC936=100,3,IF('Data Bank'!$AC936=0,0,2)))))</f>
        <v>2</v>
      </c>
      <c r="C411" s="178">
        <f ca="1">IF(C$1&lt;'Data Bank'!$AD936,"",IF(C$1&gt;'Data Bank'!$AT936,"",IF(AND('Data Bank'!$AC936&lt;100,TODAY()&gt;'Data Bank'!$AT936),1,IF('Data Bank'!$AC936=100,3,IF('Data Bank'!$AC936=0,0,2)))))</f>
        <v>2</v>
      </c>
      <c r="D411" s="178">
        <f ca="1">IF(D$1&lt;'Data Bank'!$AD936,"",IF(D$1&gt;'Data Bank'!$AT936,"",IF(AND('Data Bank'!$AC936&lt;100,TODAY()&gt;'Data Bank'!$AT936),1,IF('Data Bank'!$AC936=100,3,IF('Data Bank'!$AC936=0,0,2)))))</f>
        <v>2</v>
      </c>
      <c r="E411" s="178">
        <f ca="1">IF(E$1&lt;'Data Bank'!$AD936,"",IF(E$1&gt;'Data Bank'!$AT936,"",IF(AND('Data Bank'!$AC936&lt;100,TODAY()&gt;'Data Bank'!$AT936),1,IF('Data Bank'!$AC936=100,3,IF('Data Bank'!$AC936=0,0,2)))))</f>
        <v>2</v>
      </c>
      <c r="F411" s="178">
        <f ca="1">IF(F$1&lt;'Data Bank'!$AD936,"",IF(F$1&gt;'Data Bank'!$AT936,"",IF(AND('Data Bank'!$AC936&lt;100,TODAY()&gt;'Data Bank'!$AT936),1,IF('Data Bank'!$AC936=100,3,IF('Data Bank'!$AC936=0,0,2)))))</f>
        <v>2</v>
      </c>
      <c r="G411" s="178" t="str">
        <f ca="1">IF(G$1&lt;'Data Bank'!$AD936,"",IF(G$1&gt;'Data Bank'!$AT936,"",IF(AND('Data Bank'!$AC936&lt;100,TODAY()&gt;'Data Bank'!$AT936),1,IF('Data Bank'!$AC936=100,3,IF('Data Bank'!$AC936=0,0,2)))))</f>
        <v/>
      </c>
      <c r="H411" s="178" t="str">
        <f ca="1">IF(H$1&lt;'Data Bank'!$AD936,"",IF(H$1&gt;'Data Bank'!$AT936,"",IF(AND('Data Bank'!$AC936&lt;100,TODAY()&gt;'Data Bank'!$AT936),1,IF('Data Bank'!$AC936=100,3,IF('Data Bank'!$AC936=0,0,2)))))</f>
        <v/>
      </c>
      <c r="I411" s="178" t="str">
        <f ca="1">IF(I$1&lt;'Data Bank'!$AD936,"",IF(I$1&gt;'Data Bank'!$AT936,"",IF(AND('Data Bank'!$AC936&lt;100,TODAY()&gt;'Data Bank'!$AT936),1,IF('Data Bank'!$AC936=100,3,IF('Data Bank'!$AC936=0,0,2)))))</f>
        <v/>
      </c>
      <c r="J411" s="177" t="str">
        <f ca="1">IF(J$1&lt;'Data Bank'!$AD936,"",IF(J$1&gt;'Data Bank'!$AT936,"",IF(AND('Data Bank'!$AC936&lt;100,TODAY()&gt;'Data Bank'!$AT936),1,IF('Data Bank'!$AC936=100,3,IF('Data Bank'!$AC936=0,0,2)))))</f>
        <v/>
      </c>
      <c r="K411" s="177" t="str">
        <f ca="1">IF(K$1&lt;'Data Bank'!$AD936,"",IF(K$1&gt;'Data Bank'!$AT936,"",IF(AND('Data Bank'!$AC936&lt;100,TODAY()&gt;'Data Bank'!$AT936),1,IF('Data Bank'!$AC936=100,3,IF('Data Bank'!$AC936=0,0,2)))))</f>
        <v/>
      </c>
      <c r="L411" s="177" t="str">
        <f ca="1">IF(L$1&lt;'Data Bank'!$AD936,"",IF(L$1&gt;'Data Bank'!$AT936,"",IF(AND('Data Bank'!$AC936&lt;100,TODAY()&gt;'Data Bank'!$AT936),1,IF('Data Bank'!$AC936=100,3,IF('Data Bank'!$AC936=0,0,2)))))</f>
        <v/>
      </c>
      <c r="M411" s="177" t="str">
        <f ca="1">IF(M$1&lt;'Data Bank'!$AD936,"",IF(M$1&gt;'Data Bank'!$AT936,"",IF(AND('Data Bank'!$AC936&lt;100,TODAY()&gt;'Data Bank'!$AT936),1,IF('Data Bank'!$AC936=100,3,IF('Data Bank'!$AC936=0,0,2)))))</f>
        <v/>
      </c>
      <c r="N411" s="177" t="str">
        <f ca="1">IF(N$1&lt;'Data Bank'!$AD936,"",IF(N$1&gt;'Data Bank'!$AT936,"",IF(AND('Data Bank'!$AC936&lt;100,TODAY()&gt;'Data Bank'!$AT936),1,IF('Data Bank'!$AC936=100,3,IF('Data Bank'!$AC936=0,0,2)))))</f>
        <v/>
      </c>
      <c r="O411" s="177" t="str">
        <f ca="1">IF(O$1&lt;'Data Bank'!$AD936,"",IF(O$1&gt;'Data Bank'!$AT936,"",IF(AND('Data Bank'!$AC936&lt;100,TODAY()&gt;'Data Bank'!$AT936),1,IF('Data Bank'!$AC936=100,3,IF('Data Bank'!$AC936=0,0,2)))))</f>
        <v/>
      </c>
      <c r="P411" s="177" t="str">
        <f ca="1">IF(P$1&lt;'Data Bank'!$AD936,"",IF(P$1&gt;'Data Bank'!$AT936,"",IF(AND('Data Bank'!$AC936&lt;100,TODAY()&gt;'Data Bank'!$AT936),1,IF('Data Bank'!$AC936=100,3,IF('Data Bank'!$AC936=0,0,2)))))</f>
        <v/>
      </c>
      <c r="Q411" s="177" t="str">
        <f ca="1">IF(Q$1&lt;'Data Bank'!$AD936,"",IF(Q$1&gt;'Data Bank'!$AT936,"",IF(AND('Data Bank'!$AC936&lt;100,TODAY()&gt;'Data Bank'!$AT936),1,IF('Data Bank'!$AC936=100,3,IF('Data Bank'!$AC936=0,0,2)))))</f>
        <v/>
      </c>
      <c r="R411" s="177" t="str">
        <f ca="1">IF(R$1&lt;'Data Bank'!$AD936,"",IF(R$1&gt;'Data Bank'!$AT936,"",IF(AND('Data Bank'!$AC936&lt;100,TODAY()&gt;'Data Bank'!$AT936),1,IF('Data Bank'!$AC936=100,3,IF('Data Bank'!$AC936=0,0,2)))))</f>
        <v/>
      </c>
    </row>
    <row r="412" spans="1:18">
      <c r="A412" s="115" t="str">
        <f>'Data Bank'!E937</f>
        <v>DHA Villas</v>
      </c>
      <c r="B412" s="178">
        <f ca="1">IF(B$1&lt;'Data Bank'!$AD937,"",IF(B$1&gt;'Data Bank'!$AT937,"",IF(AND('Data Bank'!$AC937&lt;100,TODAY()&gt;'Data Bank'!$AT937),1,IF('Data Bank'!$AC937=100,3,IF('Data Bank'!$AC937=0,0,2)))))</f>
        <v>2</v>
      </c>
      <c r="C412" s="178">
        <f ca="1">IF(C$1&lt;'Data Bank'!$AD937,"",IF(C$1&gt;'Data Bank'!$AT937,"",IF(AND('Data Bank'!$AC937&lt;100,TODAY()&gt;'Data Bank'!$AT937),1,IF('Data Bank'!$AC937=100,3,IF('Data Bank'!$AC937=0,0,2)))))</f>
        <v>2</v>
      </c>
      <c r="D412" s="178">
        <f ca="1">IF(D$1&lt;'Data Bank'!$AD937,"",IF(D$1&gt;'Data Bank'!$AT937,"",IF(AND('Data Bank'!$AC937&lt;100,TODAY()&gt;'Data Bank'!$AT937),1,IF('Data Bank'!$AC937=100,3,IF('Data Bank'!$AC937=0,0,2)))))</f>
        <v>2</v>
      </c>
      <c r="E412" s="178">
        <f ca="1">IF(E$1&lt;'Data Bank'!$AD937,"",IF(E$1&gt;'Data Bank'!$AT937,"",IF(AND('Data Bank'!$AC937&lt;100,TODAY()&gt;'Data Bank'!$AT937),1,IF('Data Bank'!$AC937=100,3,IF('Data Bank'!$AC937=0,0,2)))))</f>
        <v>2</v>
      </c>
      <c r="F412" s="178">
        <f ca="1">IF(F$1&lt;'Data Bank'!$AD937,"",IF(F$1&gt;'Data Bank'!$AT937,"",IF(AND('Data Bank'!$AC937&lt;100,TODAY()&gt;'Data Bank'!$AT937),1,IF('Data Bank'!$AC937=100,3,IF('Data Bank'!$AC937=0,0,2)))))</f>
        <v>2</v>
      </c>
      <c r="G412" s="178" t="str">
        <f ca="1">IF(G$1&lt;'Data Bank'!$AD937,"",IF(G$1&gt;'Data Bank'!$AT937,"",IF(AND('Data Bank'!$AC937&lt;100,TODAY()&gt;'Data Bank'!$AT937),1,IF('Data Bank'!$AC937=100,3,IF('Data Bank'!$AC937=0,0,2)))))</f>
        <v/>
      </c>
      <c r="H412" s="178" t="str">
        <f ca="1">IF(H$1&lt;'Data Bank'!$AD937,"",IF(H$1&gt;'Data Bank'!$AT937,"",IF(AND('Data Bank'!$AC937&lt;100,TODAY()&gt;'Data Bank'!$AT937),1,IF('Data Bank'!$AC937=100,3,IF('Data Bank'!$AC937=0,0,2)))))</f>
        <v/>
      </c>
      <c r="I412" s="178" t="str">
        <f ca="1">IF(I$1&lt;'Data Bank'!$AD937,"",IF(I$1&gt;'Data Bank'!$AT937,"",IF(AND('Data Bank'!$AC937&lt;100,TODAY()&gt;'Data Bank'!$AT937),1,IF('Data Bank'!$AC937=100,3,IF('Data Bank'!$AC937=0,0,2)))))</f>
        <v/>
      </c>
      <c r="J412" s="177" t="str">
        <f ca="1">IF(J$1&lt;'Data Bank'!$AD937,"",IF(J$1&gt;'Data Bank'!$AT937,"",IF(AND('Data Bank'!$AC937&lt;100,TODAY()&gt;'Data Bank'!$AT937),1,IF('Data Bank'!$AC937=100,3,IF('Data Bank'!$AC937=0,0,2)))))</f>
        <v/>
      </c>
      <c r="K412" s="177" t="str">
        <f ca="1">IF(K$1&lt;'Data Bank'!$AD937,"",IF(K$1&gt;'Data Bank'!$AT937,"",IF(AND('Data Bank'!$AC937&lt;100,TODAY()&gt;'Data Bank'!$AT937),1,IF('Data Bank'!$AC937=100,3,IF('Data Bank'!$AC937=0,0,2)))))</f>
        <v/>
      </c>
      <c r="L412" s="177" t="str">
        <f ca="1">IF(L$1&lt;'Data Bank'!$AD937,"",IF(L$1&gt;'Data Bank'!$AT937,"",IF(AND('Data Bank'!$AC937&lt;100,TODAY()&gt;'Data Bank'!$AT937),1,IF('Data Bank'!$AC937=100,3,IF('Data Bank'!$AC937=0,0,2)))))</f>
        <v/>
      </c>
      <c r="M412" s="177" t="str">
        <f ca="1">IF(M$1&lt;'Data Bank'!$AD937,"",IF(M$1&gt;'Data Bank'!$AT937,"",IF(AND('Data Bank'!$AC937&lt;100,TODAY()&gt;'Data Bank'!$AT937),1,IF('Data Bank'!$AC937=100,3,IF('Data Bank'!$AC937=0,0,2)))))</f>
        <v/>
      </c>
      <c r="N412" s="177" t="str">
        <f ca="1">IF(N$1&lt;'Data Bank'!$AD937,"",IF(N$1&gt;'Data Bank'!$AT937,"",IF(AND('Data Bank'!$AC937&lt;100,TODAY()&gt;'Data Bank'!$AT937),1,IF('Data Bank'!$AC937=100,3,IF('Data Bank'!$AC937=0,0,2)))))</f>
        <v/>
      </c>
      <c r="O412" s="177" t="str">
        <f ca="1">IF(O$1&lt;'Data Bank'!$AD937,"",IF(O$1&gt;'Data Bank'!$AT937,"",IF(AND('Data Bank'!$AC937&lt;100,TODAY()&gt;'Data Bank'!$AT937),1,IF('Data Bank'!$AC937=100,3,IF('Data Bank'!$AC937=0,0,2)))))</f>
        <v/>
      </c>
      <c r="P412" s="177" t="str">
        <f ca="1">IF(P$1&lt;'Data Bank'!$AD937,"",IF(P$1&gt;'Data Bank'!$AT937,"",IF(AND('Data Bank'!$AC937&lt;100,TODAY()&gt;'Data Bank'!$AT937),1,IF('Data Bank'!$AC937=100,3,IF('Data Bank'!$AC937=0,0,2)))))</f>
        <v/>
      </c>
      <c r="Q412" s="177" t="str">
        <f ca="1">IF(Q$1&lt;'Data Bank'!$AD937,"",IF(Q$1&gt;'Data Bank'!$AT937,"",IF(AND('Data Bank'!$AC937&lt;100,TODAY()&gt;'Data Bank'!$AT937),1,IF('Data Bank'!$AC937=100,3,IF('Data Bank'!$AC937=0,0,2)))))</f>
        <v/>
      </c>
      <c r="R412" s="177" t="str">
        <f ca="1">IF(R$1&lt;'Data Bank'!$AD937,"",IF(R$1&gt;'Data Bank'!$AT937,"",IF(AND('Data Bank'!$AC937&lt;100,TODAY()&gt;'Data Bank'!$AT937),1,IF('Data Bank'!$AC937=100,3,IF('Data Bank'!$AC937=0,0,2)))))</f>
        <v/>
      </c>
    </row>
    <row r="413" spans="1:18">
      <c r="A413" s="115" t="str">
        <f>'Data Bank'!E940</f>
        <v>High Court Society</v>
      </c>
      <c r="B413" s="178">
        <f ca="1">IF(B$1&lt;'Data Bank'!$AD940,"",IF(B$1&gt;'Data Bank'!$AT940,"",IF(AND('Data Bank'!$AC940&lt;100,TODAY()&gt;'Data Bank'!$AT940),1,IF('Data Bank'!$AC940=100,3,IF('Data Bank'!$AC940=0,0,2)))))</f>
        <v>2</v>
      </c>
      <c r="C413" s="178">
        <f ca="1">IF(C$1&lt;'Data Bank'!$AD940,"",IF(C$1&gt;'Data Bank'!$AT940,"",IF(AND('Data Bank'!$AC940&lt;100,TODAY()&gt;'Data Bank'!$AT940),1,IF('Data Bank'!$AC940=100,3,IF('Data Bank'!$AC940=0,0,2)))))</f>
        <v>2</v>
      </c>
      <c r="D413" s="178">
        <f ca="1">IF(D$1&lt;'Data Bank'!$AD940,"",IF(D$1&gt;'Data Bank'!$AT940,"",IF(AND('Data Bank'!$AC940&lt;100,TODAY()&gt;'Data Bank'!$AT940),1,IF('Data Bank'!$AC940=100,3,IF('Data Bank'!$AC940=0,0,2)))))</f>
        <v>2</v>
      </c>
      <c r="E413" s="178">
        <f ca="1">IF(E$1&lt;'Data Bank'!$AD940,"",IF(E$1&gt;'Data Bank'!$AT940,"",IF(AND('Data Bank'!$AC940&lt;100,TODAY()&gt;'Data Bank'!$AT940),1,IF('Data Bank'!$AC940=100,3,IF('Data Bank'!$AC940=0,0,2)))))</f>
        <v>2</v>
      </c>
      <c r="F413" s="178">
        <f ca="1">IF(F$1&lt;'Data Bank'!$AD940,"",IF(F$1&gt;'Data Bank'!$AT940,"",IF(AND('Data Bank'!$AC940&lt;100,TODAY()&gt;'Data Bank'!$AT940),1,IF('Data Bank'!$AC940=100,3,IF('Data Bank'!$AC940=0,0,2)))))</f>
        <v>2</v>
      </c>
      <c r="G413" s="178">
        <f ca="1">IF(G$1&lt;'Data Bank'!$AD940,"",IF(G$1&gt;'Data Bank'!$AT940,"",IF(AND('Data Bank'!$AC940&lt;100,TODAY()&gt;'Data Bank'!$AT940),1,IF('Data Bank'!$AC940=100,3,IF('Data Bank'!$AC940=0,0,2)))))</f>
        <v>2</v>
      </c>
      <c r="H413" s="178">
        <f ca="1">IF(H$1&lt;'Data Bank'!$AD940,"",IF(H$1&gt;'Data Bank'!$AT940,"",IF(AND('Data Bank'!$AC940&lt;100,TODAY()&gt;'Data Bank'!$AT940),1,IF('Data Bank'!$AC940=100,3,IF('Data Bank'!$AC940=0,0,2)))))</f>
        <v>2</v>
      </c>
      <c r="I413" s="178">
        <f ca="1">IF(I$1&lt;'Data Bank'!$AD940,"",IF(I$1&gt;'Data Bank'!$AT940,"",IF(AND('Data Bank'!$AC940&lt;100,TODAY()&gt;'Data Bank'!$AT940),1,IF('Data Bank'!$AC940=100,3,IF('Data Bank'!$AC940=0,0,2)))))</f>
        <v>2</v>
      </c>
      <c r="J413" s="177">
        <f ca="1">IF(J$1&lt;'Data Bank'!$AD940,"",IF(J$1&gt;'Data Bank'!$AT940,"",IF(AND('Data Bank'!$AC940&lt;100,TODAY()&gt;'Data Bank'!$AT940),1,IF('Data Bank'!$AC940=100,3,IF('Data Bank'!$AC940=0,0,2)))))</f>
        <v>2</v>
      </c>
      <c r="K413" s="177">
        <f ca="1">IF(K$1&lt;'Data Bank'!$AD940,"",IF(K$1&gt;'Data Bank'!$AT940,"",IF(AND('Data Bank'!$AC940&lt;100,TODAY()&gt;'Data Bank'!$AT940),1,IF('Data Bank'!$AC940=100,3,IF('Data Bank'!$AC940=0,0,2)))))</f>
        <v>2</v>
      </c>
      <c r="L413" s="177">
        <f ca="1">IF(L$1&lt;'Data Bank'!$AD940,"",IF(L$1&gt;'Data Bank'!$AT940,"",IF(AND('Data Bank'!$AC940&lt;100,TODAY()&gt;'Data Bank'!$AT940),1,IF('Data Bank'!$AC940=100,3,IF('Data Bank'!$AC940=0,0,2)))))</f>
        <v>2</v>
      </c>
      <c r="M413" s="177">
        <f ca="1">IF(M$1&lt;'Data Bank'!$AD940,"",IF(M$1&gt;'Data Bank'!$AT940,"",IF(AND('Data Bank'!$AC940&lt;100,TODAY()&gt;'Data Bank'!$AT940),1,IF('Data Bank'!$AC940=100,3,IF('Data Bank'!$AC940=0,0,2)))))</f>
        <v>2</v>
      </c>
      <c r="N413" s="177">
        <f ca="1">IF(N$1&lt;'Data Bank'!$AD940,"",IF(N$1&gt;'Data Bank'!$AT940,"",IF(AND('Data Bank'!$AC940&lt;100,TODAY()&gt;'Data Bank'!$AT940),1,IF('Data Bank'!$AC940=100,3,IF('Data Bank'!$AC940=0,0,2)))))</f>
        <v>2</v>
      </c>
      <c r="O413" s="177">
        <f ca="1">IF(O$1&lt;'Data Bank'!$AD940,"",IF(O$1&gt;'Data Bank'!$AT940,"",IF(AND('Data Bank'!$AC940&lt;100,TODAY()&gt;'Data Bank'!$AT940),1,IF('Data Bank'!$AC940=100,3,IF('Data Bank'!$AC940=0,0,2)))))</f>
        <v>2</v>
      </c>
      <c r="P413" s="177">
        <f ca="1">IF(P$1&lt;'Data Bank'!$AD940,"",IF(P$1&gt;'Data Bank'!$AT940,"",IF(AND('Data Bank'!$AC940&lt;100,TODAY()&gt;'Data Bank'!$AT940),1,IF('Data Bank'!$AC940=100,3,IF('Data Bank'!$AC940=0,0,2)))))</f>
        <v>2</v>
      </c>
      <c r="Q413" s="177">
        <f ca="1">IF(Q$1&lt;'Data Bank'!$AD940,"",IF(Q$1&gt;'Data Bank'!$AT940,"",IF(AND('Data Bank'!$AC940&lt;100,TODAY()&gt;'Data Bank'!$AT940),1,IF('Data Bank'!$AC940=100,3,IF('Data Bank'!$AC940=0,0,2)))))</f>
        <v>2</v>
      </c>
      <c r="R413" s="177">
        <f ca="1">IF(R$1&lt;'Data Bank'!$AD940,"",IF(R$1&gt;'Data Bank'!$AT940,"",IF(AND('Data Bank'!$AC940&lt;100,TODAY()&gt;'Data Bank'!$AT940),1,IF('Data Bank'!$AC940=100,3,IF('Data Bank'!$AC940=0,0,2)))))</f>
        <v>2</v>
      </c>
    </row>
    <row r="414" spans="1:18">
      <c r="A414" s="115" t="str">
        <f>'Data Bank'!E943</f>
        <v>Pak China Phosphate Colony</v>
      </c>
      <c r="B414" s="178">
        <f ca="1">IF(B$1&lt;'Data Bank'!$AD943,"",IF(B$1&gt;'Data Bank'!$AT943,"",IF(AND('Data Bank'!$AC943&lt;100,TODAY()&gt;'Data Bank'!$AT943),1,IF('Data Bank'!$AC943=100,3,IF('Data Bank'!$AC943=0,0,2)))))</f>
        <v>0</v>
      </c>
      <c r="C414" s="178">
        <f ca="1">IF(C$1&lt;'Data Bank'!$AD943,"",IF(C$1&gt;'Data Bank'!$AT943,"",IF(AND('Data Bank'!$AC943&lt;100,TODAY()&gt;'Data Bank'!$AT943),1,IF('Data Bank'!$AC943=100,3,IF('Data Bank'!$AC943=0,0,2)))))</f>
        <v>0</v>
      </c>
      <c r="D414" s="178">
        <f ca="1">IF(D$1&lt;'Data Bank'!$AD943,"",IF(D$1&gt;'Data Bank'!$AT943,"",IF(AND('Data Bank'!$AC943&lt;100,TODAY()&gt;'Data Bank'!$AT943),1,IF('Data Bank'!$AC943=100,3,IF('Data Bank'!$AC943=0,0,2)))))</f>
        <v>0</v>
      </c>
      <c r="E414" s="178">
        <f ca="1">IF(E$1&lt;'Data Bank'!$AD943,"",IF(E$1&gt;'Data Bank'!$AT943,"",IF(AND('Data Bank'!$AC943&lt;100,TODAY()&gt;'Data Bank'!$AT943),1,IF('Data Bank'!$AC943=100,3,IF('Data Bank'!$AC943=0,0,2)))))</f>
        <v>0</v>
      </c>
      <c r="F414" s="178" t="str">
        <f ca="1">IF(F$1&lt;'Data Bank'!$AD943,"",IF(F$1&gt;'Data Bank'!$AT943,"",IF(AND('Data Bank'!$AC943&lt;100,TODAY()&gt;'Data Bank'!$AT943),1,IF('Data Bank'!$AC943=100,3,IF('Data Bank'!$AC943=0,0,2)))))</f>
        <v/>
      </c>
      <c r="G414" s="178" t="str">
        <f ca="1">IF(G$1&lt;'Data Bank'!$AD943,"",IF(G$1&gt;'Data Bank'!$AT943,"",IF(AND('Data Bank'!$AC943&lt;100,TODAY()&gt;'Data Bank'!$AT943),1,IF('Data Bank'!$AC943=100,3,IF('Data Bank'!$AC943=0,0,2)))))</f>
        <v/>
      </c>
      <c r="H414" s="178" t="str">
        <f ca="1">IF(H$1&lt;'Data Bank'!$AD943,"",IF(H$1&gt;'Data Bank'!$AT943,"",IF(AND('Data Bank'!$AC943&lt;100,TODAY()&gt;'Data Bank'!$AT943),1,IF('Data Bank'!$AC943=100,3,IF('Data Bank'!$AC943=0,0,2)))))</f>
        <v/>
      </c>
      <c r="I414" s="178" t="str">
        <f ca="1">IF(I$1&lt;'Data Bank'!$AD943,"",IF(I$1&gt;'Data Bank'!$AT943,"",IF(AND('Data Bank'!$AC943&lt;100,TODAY()&gt;'Data Bank'!$AT943),1,IF('Data Bank'!$AC943=100,3,IF('Data Bank'!$AC943=0,0,2)))))</f>
        <v/>
      </c>
      <c r="J414" s="177" t="str">
        <f ca="1">IF(J$1&lt;'Data Bank'!$AD943,"",IF(J$1&gt;'Data Bank'!$AT943,"",IF(AND('Data Bank'!$AC943&lt;100,TODAY()&gt;'Data Bank'!$AT943),1,IF('Data Bank'!$AC943=100,3,IF('Data Bank'!$AC943=0,0,2)))))</f>
        <v/>
      </c>
      <c r="K414" s="177" t="str">
        <f ca="1">IF(K$1&lt;'Data Bank'!$AD943,"",IF(K$1&gt;'Data Bank'!$AT943,"",IF(AND('Data Bank'!$AC943&lt;100,TODAY()&gt;'Data Bank'!$AT943),1,IF('Data Bank'!$AC943=100,3,IF('Data Bank'!$AC943=0,0,2)))))</f>
        <v/>
      </c>
      <c r="L414" s="177" t="str">
        <f ca="1">IF(L$1&lt;'Data Bank'!$AD943,"",IF(L$1&gt;'Data Bank'!$AT943,"",IF(AND('Data Bank'!$AC943&lt;100,TODAY()&gt;'Data Bank'!$AT943),1,IF('Data Bank'!$AC943=100,3,IF('Data Bank'!$AC943=0,0,2)))))</f>
        <v/>
      </c>
      <c r="M414" s="177" t="str">
        <f ca="1">IF(M$1&lt;'Data Bank'!$AD943,"",IF(M$1&gt;'Data Bank'!$AT943,"",IF(AND('Data Bank'!$AC943&lt;100,TODAY()&gt;'Data Bank'!$AT943),1,IF('Data Bank'!$AC943=100,3,IF('Data Bank'!$AC943=0,0,2)))))</f>
        <v/>
      </c>
      <c r="N414" s="177" t="str">
        <f ca="1">IF(N$1&lt;'Data Bank'!$AD943,"",IF(N$1&gt;'Data Bank'!$AT943,"",IF(AND('Data Bank'!$AC943&lt;100,TODAY()&gt;'Data Bank'!$AT943),1,IF('Data Bank'!$AC943=100,3,IF('Data Bank'!$AC943=0,0,2)))))</f>
        <v/>
      </c>
      <c r="O414" s="177" t="str">
        <f ca="1">IF(O$1&lt;'Data Bank'!$AD943,"",IF(O$1&gt;'Data Bank'!$AT943,"",IF(AND('Data Bank'!$AC943&lt;100,TODAY()&gt;'Data Bank'!$AT943),1,IF('Data Bank'!$AC943=100,3,IF('Data Bank'!$AC943=0,0,2)))))</f>
        <v/>
      </c>
      <c r="P414" s="177" t="str">
        <f ca="1">IF(P$1&lt;'Data Bank'!$AD943,"",IF(P$1&gt;'Data Bank'!$AT943,"",IF(AND('Data Bank'!$AC943&lt;100,TODAY()&gt;'Data Bank'!$AT943),1,IF('Data Bank'!$AC943=100,3,IF('Data Bank'!$AC943=0,0,2)))))</f>
        <v/>
      </c>
      <c r="Q414" s="177" t="str">
        <f ca="1">IF(Q$1&lt;'Data Bank'!$AD943,"",IF(Q$1&gt;'Data Bank'!$AT943,"",IF(AND('Data Bank'!$AC943&lt;100,TODAY()&gt;'Data Bank'!$AT943),1,IF('Data Bank'!$AC943=100,3,IF('Data Bank'!$AC943=0,0,2)))))</f>
        <v/>
      </c>
      <c r="R414" s="177" t="str">
        <f ca="1">IF(R$1&lt;'Data Bank'!$AD943,"",IF(R$1&gt;'Data Bank'!$AT943,"",IF(AND('Data Bank'!$AC943&lt;100,TODAY()&gt;'Data Bank'!$AT943),1,IF('Data Bank'!$AC943=100,3,IF('Data Bank'!$AC943=0,0,2)))))</f>
        <v/>
      </c>
    </row>
    <row r="415" spans="1:18">
      <c r="A415" s="115" t="str">
        <f>'Data Bank'!E944</f>
        <v>Pak Ideal CHS P1</v>
      </c>
      <c r="B415" s="178">
        <f ca="1">IF(B$1&lt;'Data Bank'!$AD944,"",IF(B$1&gt;'Data Bank'!$AT944,"",IF(AND('Data Bank'!$AC944&lt;100,TODAY()&gt;'Data Bank'!$AT944),1,IF('Data Bank'!$AC944=100,3,IF('Data Bank'!$AC944=0,0,2)))))</f>
        <v>2</v>
      </c>
      <c r="C415" s="178">
        <f ca="1">IF(C$1&lt;'Data Bank'!$AD944,"",IF(C$1&gt;'Data Bank'!$AT944,"",IF(AND('Data Bank'!$AC944&lt;100,TODAY()&gt;'Data Bank'!$AT944),1,IF('Data Bank'!$AC944=100,3,IF('Data Bank'!$AC944=0,0,2)))))</f>
        <v>2</v>
      </c>
      <c r="D415" s="178">
        <f ca="1">IF(D$1&lt;'Data Bank'!$AD944,"",IF(D$1&gt;'Data Bank'!$AT944,"",IF(AND('Data Bank'!$AC944&lt;100,TODAY()&gt;'Data Bank'!$AT944),1,IF('Data Bank'!$AC944=100,3,IF('Data Bank'!$AC944=0,0,2)))))</f>
        <v>2</v>
      </c>
      <c r="E415" s="178">
        <f ca="1">IF(E$1&lt;'Data Bank'!$AD944,"",IF(E$1&gt;'Data Bank'!$AT944,"",IF(AND('Data Bank'!$AC944&lt;100,TODAY()&gt;'Data Bank'!$AT944),1,IF('Data Bank'!$AC944=100,3,IF('Data Bank'!$AC944=0,0,2)))))</f>
        <v>2</v>
      </c>
      <c r="F415" s="178">
        <f ca="1">IF(F$1&lt;'Data Bank'!$AD944,"",IF(F$1&gt;'Data Bank'!$AT944,"",IF(AND('Data Bank'!$AC944&lt;100,TODAY()&gt;'Data Bank'!$AT944),1,IF('Data Bank'!$AC944=100,3,IF('Data Bank'!$AC944=0,0,2)))))</f>
        <v>2</v>
      </c>
      <c r="G415" s="178">
        <f ca="1">IF(G$1&lt;'Data Bank'!$AD944,"",IF(G$1&gt;'Data Bank'!$AT944,"",IF(AND('Data Bank'!$AC944&lt;100,TODAY()&gt;'Data Bank'!$AT944),1,IF('Data Bank'!$AC944=100,3,IF('Data Bank'!$AC944=0,0,2)))))</f>
        <v>2</v>
      </c>
      <c r="H415" s="178">
        <f ca="1">IF(H$1&lt;'Data Bank'!$AD944,"",IF(H$1&gt;'Data Bank'!$AT944,"",IF(AND('Data Bank'!$AC944&lt;100,TODAY()&gt;'Data Bank'!$AT944),1,IF('Data Bank'!$AC944=100,3,IF('Data Bank'!$AC944=0,0,2)))))</f>
        <v>2</v>
      </c>
      <c r="I415" s="178">
        <f ca="1">IF(I$1&lt;'Data Bank'!$AD944,"",IF(I$1&gt;'Data Bank'!$AT944,"",IF(AND('Data Bank'!$AC944&lt;100,TODAY()&gt;'Data Bank'!$AT944),1,IF('Data Bank'!$AC944=100,3,IF('Data Bank'!$AC944=0,0,2)))))</f>
        <v>2</v>
      </c>
      <c r="J415" s="177">
        <f ca="1">IF(J$1&lt;'Data Bank'!$AD944,"",IF(J$1&gt;'Data Bank'!$AT944,"",IF(AND('Data Bank'!$AC944&lt;100,TODAY()&gt;'Data Bank'!$AT944),1,IF('Data Bank'!$AC944=100,3,IF('Data Bank'!$AC944=0,0,2)))))</f>
        <v>2</v>
      </c>
      <c r="K415" s="177">
        <f ca="1">IF(K$1&lt;'Data Bank'!$AD944,"",IF(K$1&gt;'Data Bank'!$AT944,"",IF(AND('Data Bank'!$AC944&lt;100,TODAY()&gt;'Data Bank'!$AT944),1,IF('Data Bank'!$AC944=100,3,IF('Data Bank'!$AC944=0,0,2)))))</f>
        <v>2</v>
      </c>
      <c r="L415" s="177">
        <f ca="1">IF(L$1&lt;'Data Bank'!$AD944,"",IF(L$1&gt;'Data Bank'!$AT944,"",IF(AND('Data Bank'!$AC944&lt;100,TODAY()&gt;'Data Bank'!$AT944),1,IF('Data Bank'!$AC944=100,3,IF('Data Bank'!$AC944=0,0,2)))))</f>
        <v>2</v>
      </c>
      <c r="M415" s="177">
        <f ca="1">IF(M$1&lt;'Data Bank'!$AD944,"",IF(M$1&gt;'Data Bank'!$AT944,"",IF(AND('Data Bank'!$AC944&lt;100,TODAY()&gt;'Data Bank'!$AT944),1,IF('Data Bank'!$AC944=100,3,IF('Data Bank'!$AC944=0,0,2)))))</f>
        <v>2</v>
      </c>
      <c r="N415" s="177">
        <f ca="1">IF(N$1&lt;'Data Bank'!$AD944,"",IF(N$1&gt;'Data Bank'!$AT944,"",IF(AND('Data Bank'!$AC944&lt;100,TODAY()&gt;'Data Bank'!$AT944),1,IF('Data Bank'!$AC944=100,3,IF('Data Bank'!$AC944=0,0,2)))))</f>
        <v>2</v>
      </c>
      <c r="O415" s="177">
        <f ca="1">IF(O$1&lt;'Data Bank'!$AD944,"",IF(O$1&gt;'Data Bank'!$AT944,"",IF(AND('Data Bank'!$AC944&lt;100,TODAY()&gt;'Data Bank'!$AT944),1,IF('Data Bank'!$AC944=100,3,IF('Data Bank'!$AC944=0,0,2)))))</f>
        <v>2</v>
      </c>
      <c r="P415" s="177">
        <f ca="1">IF(P$1&lt;'Data Bank'!$AD944,"",IF(P$1&gt;'Data Bank'!$AT944,"",IF(AND('Data Bank'!$AC944&lt;100,TODAY()&gt;'Data Bank'!$AT944),1,IF('Data Bank'!$AC944=100,3,IF('Data Bank'!$AC944=0,0,2)))))</f>
        <v>2</v>
      </c>
      <c r="Q415" s="177">
        <f ca="1">IF(Q$1&lt;'Data Bank'!$AD944,"",IF(Q$1&gt;'Data Bank'!$AT944,"",IF(AND('Data Bank'!$AC944&lt;100,TODAY()&gt;'Data Bank'!$AT944),1,IF('Data Bank'!$AC944=100,3,IF('Data Bank'!$AC944=0,0,2)))))</f>
        <v>2</v>
      </c>
      <c r="R415" s="177">
        <f ca="1">IF(R$1&lt;'Data Bank'!$AD944,"",IF(R$1&gt;'Data Bank'!$AT944,"",IF(AND('Data Bank'!$AC944&lt;100,TODAY()&gt;'Data Bank'!$AT944),1,IF('Data Bank'!$AC944=100,3,IF('Data Bank'!$AC944=0,0,2)))))</f>
        <v>2</v>
      </c>
    </row>
    <row r="416" spans="1:18">
      <c r="A416" s="115" t="str">
        <f>'Data Bank'!E948</f>
        <v>Palm Village</v>
      </c>
      <c r="B416" s="178">
        <f ca="1">IF(B$1&lt;'Data Bank'!$AD948,"",IF(B$1&gt;'Data Bank'!$AT948,"",IF(AND('Data Bank'!$AC948&lt;100,TODAY()&gt;'Data Bank'!$AT948),1,IF('Data Bank'!$AC948=100,3,IF('Data Bank'!$AC948=0,0,2)))))</f>
        <v>2</v>
      </c>
      <c r="C416" s="178">
        <f ca="1">IF(C$1&lt;'Data Bank'!$AD948,"",IF(C$1&gt;'Data Bank'!$AT948,"",IF(AND('Data Bank'!$AC948&lt;100,TODAY()&gt;'Data Bank'!$AT948),1,IF('Data Bank'!$AC948=100,3,IF('Data Bank'!$AC948=0,0,2)))))</f>
        <v>2</v>
      </c>
      <c r="D416" s="178">
        <f ca="1">IF(D$1&lt;'Data Bank'!$AD948,"",IF(D$1&gt;'Data Bank'!$AT948,"",IF(AND('Data Bank'!$AC948&lt;100,TODAY()&gt;'Data Bank'!$AT948),1,IF('Data Bank'!$AC948=100,3,IF('Data Bank'!$AC948=0,0,2)))))</f>
        <v>2</v>
      </c>
      <c r="E416" s="178">
        <f ca="1">IF(E$1&lt;'Data Bank'!$AD948,"",IF(E$1&gt;'Data Bank'!$AT948,"",IF(AND('Data Bank'!$AC948&lt;100,TODAY()&gt;'Data Bank'!$AT948),1,IF('Data Bank'!$AC948=100,3,IF('Data Bank'!$AC948=0,0,2)))))</f>
        <v>2</v>
      </c>
      <c r="F416" s="178">
        <f ca="1">IF(F$1&lt;'Data Bank'!$AD948,"",IF(F$1&gt;'Data Bank'!$AT948,"",IF(AND('Data Bank'!$AC948&lt;100,TODAY()&gt;'Data Bank'!$AT948),1,IF('Data Bank'!$AC948=100,3,IF('Data Bank'!$AC948=0,0,2)))))</f>
        <v>2</v>
      </c>
      <c r="G416" s="178">
        <f ca="1">IF(G$1&lt;'Data Bank'!$AD948,"",IF(G$1&gt;'Data Bank'!$AT948,"",IF(AND('Data Bank'!$AC948&lt;100,TODAY()&gt;'Data Bank'!$AT948),1,IF('Data Bank'!$AC948=100,3,IF('Data Bank'!$AC948=0,0,2)))))</f>
        <v>2</v>
      </c>
      <c r="H416" s="178">
        <f ca="1">IF(H$1&lt;'Data Bank'!$AD948,"",IF(H$1&gt;'Data Bank'!$AT948,"",IF(AND('Data Bank'!$AC948&lt;100,TODAY()&gt;'Data Bank'!$AT948),1,IF('Data Bank'!$AC948=100,3,IF('Data Bank'!$AC948=0,0,2)))))</f>
        <v>2</v>
      </c>
      <c r="I416" s="178">
        <f ca="1">IF(I$1&lt;'Data Bank'!$AD948,"",IF(I$1&gt;'Data Bank'!$AT948,"",IF(AND('Data Bank'!$AC948&lt;100,TODAY()&gt;'Data Bank'!$AT948),1,IF('Data Bank'!$AC948=100,3,IF('Data Bank'!$AC948=0,0,2)))))</f>
        <v>2</v>
      </c>
      <c r="J416" s="177">
        <f ca="1">IF(J$1&lt;'Data Bank'!$AD948,"",IF(J$1&gt;'Data Bank'!$AT948,"",IF(AND('Data Bank'!$AC948&lt;100,TODAY()&gt;'Data Bank'!$AT948),1,IF('Data Bank'!$AC948=100,3,IF('Data Bank'!$AC948=0,0,2)))))</f>
        <v>2</v>
      </c>
      <c r="K416" s="177">
        <f ca="1">IF(K$1&lt;'Data Bank'!$AD948,"",IF(K$1&gt;'Data Bank'!$AT948,"",IF(AND('Data Bank'!$AC948&lt;100,TODAY()&gt;'Data Bank'!$AT948),1,IF('Data Bank'!$AC948=100,3,IF('Data Bank'!$AC948=0,0,2)))))</f>
        <v>2</v>
      </c>
      <c r="L416" s="177">
        <f ca="1">IF(L$1&lt;'Data Bank'!$AD948,"",IF(L$1&gt;'Data Bank'!$AT948,"",IF(AND('Data Bank'!$AC948&lt;100,TODAY()&gt;'Data Bank'!$AT948),1,IF('Data Bank'!$AC948=100,3,IF('Data Bank'!$AC948=0,0,2)))))</f>
        <v>2</v>
      </c>
      <c r="M416" s="177">
        <f ca="1">IF(M$1&lt;'Data Bank'!$AD948,"",IF(M$1&gt;'Data Bank'!$AT948,"",IF(AND('Data Bank'!$AC948&lt;100,TODAY()&gt;'Data Bank'!$AT948),1,IF('Data Bank'!$AC948=100,3,IF('Data Bank'!$AC948=0,0,2)))))</f>
        <v>2</v>
      </c>
      <c r="N416" s="177">
        <f ca="1">IF(N$1&lt;'Data Bank'!$AD948,"",IF(N$1&gt;'Data Bank'!$AT948,"",IF(AND('Data Bank'!$AC948&lt;100,TODAY()&gt;'Data Bank'!$AT948),1,IF('Data Bank'!$AC948=100,3,IF('Data Bank'!$AC948=0,0,2)))))</f>
        <v>2</v>
      </c>
      <c r="O416" s="177">
        <f ca="1">IF(O$1&lt;'Data Bank'!$AD948,"",IF(O$1&gt;'Data Bank'!$AT948,"",IF(AND('Data Bank'!$AC948&lt;100,TODAY()&gt;'Data Bank'!$AT948),1,IF('Data Bank'!$AC948=100,3,IF('Data Bank'!$AC948=0,0,2)))))</f>
        <v>2</v>
      </c>
      <c r="P416" s="177">
        <f ca="1">IF(P$1&lt;'Data Bank'!$AD948,"",IF(P$1&gt;'Data Bank'!$AT948,"",IF(AND('Data Bank'!$AC948&lt;100,TODAY()&gt;'Data Bank'!$AT948),1,IF('Data Bank'!$AC948=100,3,IF('Data Bank'!$AC948=0,0,2)))))</f>
        <v>2</v>
      </c>
      <c r="Q416" s="177">
        <f ca="1">IF(Q$1&lt;'Data Bank'!$AD948,"",IF(Q$1&gt;'Data Bank'!$AT948,"",IF(AND('Data Bank'!$AC948&lt;100,TODAY()&gt;'Data Bank'!$AT948),1,IF('Data Bank'!$AC948=100,3,IF('Data Bank'!$AC948=0,0,2)))))</f>
        <v>2</v>
      </c>
      <c r="R416" s="177">
        <f ca="1">IF(R$1&lt;'Data Bank'!$AD948,"",IF(R$1&gt;'Data Bank'!$AT948,"",IF(AND('Data Bank'!$AC948&lt;100,TODAY()&gt;'Data Bank'!$AT948),1,IF('Data Bank'!$AC948=100,3,IF('Data Bank'!$AC948=0,0,2)))))</f>
        <v>2</v>
      </c>
    </row>
    <row r="417" spans="1:18">
      <c r="A417" s="115" t="str">
        <f>'Data Bank'!E949</f>
        <v>Feeder</v>
      </c>
      <c r="B417" s="178">
        <f ca="1">IF(B$1&lt;'Data Bank'!$AD949,"",IF(B$1&gt;'Data Bank'!$AT949,"",IF(AND('Data Bank'!$AC949&lt;100,TODAY()&gt;'Data Bank'!$AT949),1,IF('Data Bank'!$AC949=100,3,IF('Data Bank'!$AC949=0,0,2)))))</f>
        <v>0</v>
      </c>
      <c r="C417" s="178">
        <f ca="1">IF(C$1&lt;'Data Bank'!$AD949,"",IF(C$1&gt;'Data Bank'!$AT949,"",IF(AND('Data Bank'!$AC949&lt;100,TODAY()&gt;'Data Bank'!$AT949),1,IF('Data Bank'!$AC949=100,3,IF('Data Bank'!$AC949=0,0,2)))))</f>
        <v>0</v>
      </c>
      <c r="D417" s="178">
        <f ca="1">IF(D$1&lt;'Data Bank'!$AD949,"",IF(D$1&gt;'Data Bank'!$AT949,"",IF(AND('Data Bank'!$AC949&lt;100,TODAY()&gt;'Data Bank'!$AT949),1,IF('Data Bank'!$AC949=100,3,IF('Data Bank'!$AC949=0,0,2)))))</f>
        <v>0</v>
      </c>
      <c r="E417" s="178">
        <f ca="1">IF(E$1&lt;'Data Bank'!$AD949,"",IF(E$1&gt;'Data Bank'!$AT949,"",IF(AND('Data Bank'!$AC949&lt;100,TODAY()&gt;'Data Bank'!$AT949),1,IF('Data Bank'!$AC949=100,3,IF('Data Bank'!$AC949=0,0,2)))))</f>
        <v>0</v>
      </c>
      <c r="F417" s="178">
        <f ca="1">IF(F$1&lt;'Data Bank'!$AD949,"",IF(F$1&gt;'Data Bank'!$AT949,"",IF(AND('Data Bank'!$AC949&lt;100,TODAY()&gt;'Data Bank'!$AT949),1,IF('Data Bank'!$AC949=100,3,IF('Data Bank'!$AC949=0,0,2)))))</f>
        <v>0</v>
      </c>
      <c r="G417" s="178">
        <f ca="1">IF(G$1&lt;'Data Bank'!$AD949,"",IF(G$1&gt;'Data Bank'!$AT949,"",IF(AND('Data Bank'!$AC949&lt;100,TODAY()&gt;'Data Bank'!$AT949),1,IF('Data Bank'!$AC949=100,3,IF('Data Bank'!$AC949=0,0,2)))))</f>
        <v>0</v>
      </c>
      <c r="H417" s="178">
        <f ca="1">IF(H$1&lt;'Data Bank'!$AD949,"",IF(H$1&gt;'Data Bank'!$AT949,"",IF(AND('Data Bank'!$AC949&lt;100,TODAY()&gt;'Data Bank'!$AT949),1,IF('Data Bank'!$AC949=100,3,IF('Data Bank'!$AC949=0,0,2)))))</f>
        <v>0</v>
      </c>
      <c r="I417" s="178">
        <f ca="1">IF(I$1&lt;'Data Bank'!$AD949,"",IF(I$1&gt;'Data Bank'!$AT949,"",IF(AND('Data Bank'!$AC949&lt;100,TODAY()&gt;'Data Bank'!$AT949),1,IF('Data Bank'!$AC949=100,3,IF('Data Bank'!$AC949=0,0,2)))))</f>
        <v>0</v>
      </c>
      <c r="J417" s="177">
        <f ca="1">IF(J$1&lt;'Data Bank'!$AD949,"",IF(J$1&gt;'Data Bank'!$AT949,"",IF(AND('Data Bank'!$AC949&lt;100,TODAY()&gt;'Data Bank'!$AT949),1,IF('Data Bank'!$AC949=100,3,IF('Data Bank'!$AC949=0,0,2)))))</f>
        <v>0</v>
      </c>
      <c r="K417" s="177">
        <f ca="1">IF(K$1&lt;'Data Bank'!$AD949,"",IF(K$1&gt;'Data Bank'!$AT949,"",IF(AND('Data Bank'!$AC949&lt;100,TODAY()&gt;'Data Bank'!$AT949),1,IF('Data Bank'!$AC949=100,3,IF('Data Bank'!$AC949=0,0,2)))))</f>
        <v>0</v>
      </c>
      <c r="L417" s="177">
        <f ca="1">IF(L$1&lt;'Data Bank'!$AD949,"",IF(L$1&gt;'Data Bank'!$AT949,"",IF(AND('Data Bank'!$AC949&lt;100,TODAY()&gt;'Data Bank'!$AT949),1,IF('Data Bank'!$AC949=100,3,IF('Data Bank'!$AC949=0,0,2)))))</f>
        <v>0</v>
      </c>
      <c r="M417" s="177">
        <f ca="1">IF(M$1&lt;'Data Bank'!$AD949,"",IF(M$1&gt;'Data Bank'!$AT949,"",IF(AND('Data Bank'!$AC949&lt;100,TODAY()&gt;'Data Bank'!$AT949),1,IF('Data Bank'!$AC949=100,3,IF('Data Bank'!$AC949=0,0,2)))))</f>
        <v>0</v>
      </c>
      <c r="N417" s="177">
        <f ca="1">IF(N$1&lt;'Data Bank'!$AD949,"",IF(N$1&gt;'Data Bank'!$AT949,"",IF(AND('Data Bank'!$AC949&lt;100,TODAY()&gt;'Data Bank'!$AT949),1,IF('Data Bank'!$AC949=100,3,IF('Data Bank'!$AC949=0,0,2)))))</f>
        <v>0</v>
      </c>
      <c r="O417" s="177">
        <f ca="1">IF(O$1&lt;'Data Bank'!$AD949,"",IF(O$1&gt;'Data Bank'!$AT949,"",IF(AND('Data Bank'!$AC949&lt;100,TODAY()&gt;'Data Bank'!$AT949),1,IF('Data Bank'!$AC949=100,3,IF('Data Bank'!$AC949=0,0,2)))))</f>
        <v>0</v>
      </c>
      <c r="P417" s="177">
        <f ca="1">IF(P$1&lt;'Data Bank'!$AD949,"",IF(P$1&gt;'Data Bank'!$AT949,"",IF(AND('Data Bank'!$AC949&lt;100,TODAY()&gt;'Data Bank'!$AT949),1,IF('Data Bank'!$AC949=100,3,IF('Data Bank'!$AC949=0,0,2)))))</f>
        <v>0</v>
      </c>
      <c r="Q417" s="177">
        <f ca="1">IF(Q$1&lt;'Data Bank'!$AD949,"",IF(Q$1&gt;'Data Bank'!$AT949,"",IF(AND('Data Bank'!$AC949&lt;100,TODAY()&gt;'Data Bank'!$AT949),1,IF('Data Bank'!$AC949=100,3,IF('Data Bank'!$AC949=0,0,2)))))</f>
        <v>0</v>
      </c>
      <c r="R417" s="177">
        <f ca="1">IF(R$1&lt;'Data Bank'!$AD949,"",IF(R$1&gt;'Data Bank'!$AT949,"",IF(AND('Data Bank'!$AC949&lt;100,TODAY()&gt;'Data Bank'!$AT949),1,IF('Data Bank'!$AC949=100,3,IF('Data Bank'!$AC949=0,0,2)))))</f>
        <v>0</v>
      </c>
    </row>
    <row r="418" spans="1:18">
      <c r="A418" s="115" t="str">
        <f>'Data Bank'!E950</f>
        <v>Transportation</v>
      </c>
      <c r="B418" s="178">
        <f ca="1">IF(B$1&lt;'Data Bank'!$AD950,"",IF(B$1&gt;'Data Bank'!$AT950,"",IF(AND('Data Bank'!$AC950&lt;100,TODAY()&gt;'Data Bank'!$AT950),1,IF('Data Bank'!$AC950=100,3,IF('Data Bank'!$AC950=0,0,2)))))</f>
        <v>0</v>
      </c>
      <c r="C418" s="178">
        <f ca="1">IF(C$1&lt;'Data Bank'!$AD950,"",IF(C$1&gt;'Data Bank'!$AT950,"",IF(AND('Data Bank'!$AC950&lt;100,TODAY()&gt;'Data Bank'!$AT950),1,IF('Data Bank'!$AC950=100,3,IF('Data Bank'!$AC950=0,0,2)))))</f>
        <v>0</v>
      </c>
      <c r="D418" s="178">
        <f ca="1">IF(D$1&lt;'Data Bank'!$AD950,"",IF(D$1&gt;'Data Bank'!$AT950,"",IF(AND('Data Bank'!$AC950&lt;100,TODAY()&gt;'Data Bank'!$AT950),1,IF('Data Bank'!$AC950=100,3,IF('Data Bank'!$AC950=0,0,2)))))</f>
        <v>0</v>
      </c>
      <c r="E418" s="178">
        <f ca="1">IF(E$1&lt;'Data Bank'!$AD950,"",IF(E$1&gt;'Data Bank'!$AT950,"",IF(AND('Data Bank'!$AC950&lt;100,TODAY()&gt;'Data Bank'!$AT950),1,IF('Data Bank'!$AC950=100,3,IF('Data Bank'!$AC950=0,0,2)))))</f>
        <v>0</v>
      </c>
      <c r="F418" s="178">
        <f ca="1">IF(F$1&lt;'Data Bank'!$AD950,"",IF(F$1&gt;'Data Bank'!$AT950,"",IF(AND('Data Bank'!$AC950&lt;100,TODAY()&gt;'Data Bank'!$AT950),1,IF('Data Bank'!$AC950=100,3,IF('Data Bank'!$AC950=0,0,2)))))</f>
        <v>0</v>
      </c>
      <c r="G418" s="178">
        <f ca="1">IF(G$1&lt;'Data Bank'!$AD950,"",IF(G$1&gt;'Data Bank'!$AT950,"",IF(AND('Data Bank'!$AC950&lt;100,TODAY()&gt;'Data Bank'!$AT950),1,IF('Data Bank'!$AC950=100,3,IF('Data Bank'!$AC950=0,0,2)))))</f>
        <v>0</v>
      </c>
      <c r="H418" s="178">
        <f ca="1">IF(H$1&lt;'Data Bank'!$AD950,"",IF(H$1&gt;'Data Bank'!$AT950,"",IF(AND('Data Bank'!$AC950&lt;100,TODAY()&gt;'Data Bank'!$AT950),1,IF('Data Bank'!$AC950=100,3,IF('Data Bank'!$AC950=0,0,2)))))</f>
        <v>0</v>
      </c>
      <c r="I418" s="178">
        <f ca="1">IF(I$1&lt;'Data Bank'!$AD950,"",IF(I$1&gt;'Data Bank'!$AT950,"",IF(AND('Data Bank'!$AC950&lt;100,TODAY()&gt;'Data Bank'!$AT950),1,IF('Data Bank'!$AC950=100,3,IF('Data Bank'!$AC950=0,0,2)))))</f>
        <v>0</v>
      </c>
      <c r="J418" s="177">
        <f ca="1">IF(J$1&lt;'Data Bank'!$AD950,"",IF(J$1&gt;'Data Bank'!$AT950,"",IF(AND('Data Bank'!$AC950&lt;100,TODAY()&gt;'Data Bank'!$AT950),1,IF('Data Bank'!$AC950=100,3,IF('Data Bank'!$AC950=0,0,2)))))</f>
        <v>0</v>
      </c>
      <c r="K418" s="177">
        <f ca="1">IF(K$1&lt;'Data Bank'!$AD950,"",IF(K$1&gt;'Data Bank'!$AT950,"",IF(AND('Data Bank'!$AC950&lt;100,TODAY()&gt;'Data Bank'!$AT950),1,IF('Data Bank'!$AC950=100,3,IF('Data Bank'!$AC950=0,0,2)))))</f>
        <v>0</v>
      </c>
      <c r="L418" s="177">
        <f ca="1">IF(L$1&lt;'Data Bank'!$AD950,"",IF(L$1&gt;'Data Bank'!$AT950,"",IF(AND('Data Bank'!$AC950&lt;100,TODAY()&gt;'Data Bank'!$AT950),1,IF('Data Bank'!$AC950=100,3,IF('Data Bank'!$AC950=0,0,2)))))</f>
        <v>0</v>
      </c>
      <c r="M418" s="177">
        <f ca="1">IF(M$1&lt;'Data Bank'!$AD950,"",IF(M$1&gt;'Data Bank'!$AT950,"",IF(AND('Data Bank'!$AC950&lt;100,TODAY()&gt;'Data Bank'!$AT950),1,IF('Data Bank'!$AC950=100,3,IF('Data Bank'!$AC950=0,0,2)))))</f>
        <v>0</v>
      </c>
      <c r="N418" s="177">
        <f ca="1">IF(N$1&lt;'Data Bank'!$AD950,"",IF(N$1&gt;'Data Bank'!$AT950,"",IF(AND('Data Bank'!$AC950&lt;100,TODAY()&gt;'Data Bank'!$AT950),1,IF('Data Bank'!$AC950=100,3,IF('Data Bank'!$AC950=0,0,2)))))</f>
        <v>0</v>
      </c>
      <c r="O418" s="177">
        <f ca="1">IF(O$1&lt;'Data Bank'!$AD950,"",IF(O$1&gt;'Data Bank'!$AT950,"",IF(AND('Data Bank'!$AC950&lt;100,TODAY()&gt;'Data Bank'!$AT950),1,IF('Data Bank'!$AC950=100,3,IF('Data Bank'!$AC950=0,0,2)))))</f>
        <v>0</v>
      </c>
      <c r="P418" s="177">
        <f ca="1">IF(P$1&lt;'Data Bank'!$AD950,"",IF(P$1&gt;'Data Bank'!$AT950,"",IF(AND('Data Bank'!$AC950&lt;100,TODAY()&gt;'Data Bank'!$AT950),1,IF('Data Bank'!$AC950=100,3,IF('Data Bank'!$AC950=0,0,2)))))</f>
        <v>0</v>
      </c>
      <c r="Q418" s="177">
        <f ca="1">IF(Q$1&lt;'Data Bank'!$AD950,"",IF(Q$1&gt;'Data Bank'!$AT950,"",IF(AND('Data Bank'!$AC950&lt;100,TODAY()&gt;'Data Bank'!$AT950),1,IF('Data Bank'!$AC950=100,3,IF('Data Bank'!$AC950=0,0,2)))))</f>
        <v>0</v>
      </c>
      <c r="R418" s="177">
        <f ca="1">IF(R$1&lt;'Data Bank'!$AD950,"",IF(R$1&gt;'Data Bank'!$AT950,"",IF(AND('Data Bank'!$AC950&lt;100,TODAY()&gt;'Data Bank'!$AT950),1,IF('Data Bank'!$AC950=100,3,IF('Data Bank'!$AC950=0,0,2)))))</f>
        <v>0</v>
      </c>
    </row>
    <row r="419" spans="1:18">
      <c r="A419" s="115" t="str">
        <f>'Data Bank'!E952</f>
        <v>Paragon Ideal Homes</v>
      </c>
      <c r="B419" s="178">
        <f ca="1">IF(B$1&lt;'Data Bank'!$AD952,"",IF(B$1&gt;'Data Bank'!$AT952,"",IF(AND('Data Bank'!$AC952&lt;100,TODAY()&gt;'Data Bank'!$AT952),1,IF('Data Bank'!$AC952=100,3,IF('Data Bank'!$AC952=0,0,2)))))</f>
        <v>0</v>
      </c>
      <c r="C419" s="178">
        <f ca="1">IF(C$1&lt;'Data Bank'!$AD952,"",IF(C$1&gt;'Data Bank'!$AT952,"",IF(AND('Data Bank'!$AC952&lt;100,TODAY()&gt;'Data Bank'!$AT952),1,IF('Data Bank'!$AC952=100,3,IF('Data Bank'!$AC952=0,0,2)))))</f>
        <v>0</v>
      </c>
      <c r="D419" s="178">
        <f ca="1">IF(D$1&lt;'Data Bank'!$AD952,"",IF(D$1&gt;'Data Bank'!$AT952,"",IF(AND('Data Bank'!$AC952&lt;100,TODAY()&gt;'Data Bank'!$AT952),1,IF('Data Bank'!$AC952=100,3,IF('Data Bank'!$AC952=0,0,2)))))</f>
        <v>0</v>
      </c>
      <c r="E419" s="178">
        <f ca="1">IF(E$1&lt;'Data Bank'!$AD952,"",IF(E$1&gt;'Data Bank'!$AT952,"",IF(AND('Data Bank'!$AC952&lt;100,TODAY()&gt;'Data Bank'!$AT952),1,IF('Data Bank'!$AC952=100,3,IF('Data Bank'!$AC952=0,0,2)))))</f>
        <v>0</v>
      </c>
      <c r="F419" s="178" t="str">
        <f ca="1">IF(F$1&lt;'Data Bank'!$AD952,"",IF(F$1&gt;'Data Bank'!$AT952,"",IF(AND('Data Bank'!$AC952&lt;100,TODAY()&gt;'Data Bank'!$AT952),1,IF('Data Bank'!$AC952=100,3,IF('Data Bank'!$AC952=0,0,2)))))</f>
        <v/>
      </c>
      <c r="G419" s="178" t="str">
        <f ca="1">IF(G$1&lt;'Data Bank'!$AD952,"",IF(G$1&gt;'Data Bank'!$AT952,"",IF(AND('Data Bank'!$AC952&lt;100,TODAY()&gt;'Data Bank'!$AT952),1,IF('Data Bank'!$AC952=100,3,IF('Data Bank'!$AC952=0,0,2)))))</f>
        <v/>
      </c>
      <c r="H419" s="178" t="str">
        <f ca="1">IF(H$1&lt;'Data Bank'!$AD952,"",IF(H$1&gt;'Data Bank'!$AT952,"",IF(AND('Data Bank'!$AC952&lt;100,TODAY()&gt;'Data Bank'!$AT952),1,IF('Data Bank'!$AC952=100,3,IF('Data Bank'!$AC952=0,0,2)))))</f>
        <v/>
      </c>
      <c r="I419" s="178" t="str">
        <f ca="1">IF(I$1&lt;'Data Bank'!$AD952,"",IF(I$1&gt;'Data Bank'!$AT952,"",IF(AND('Data Bank'!$AC952&lt;100,TODAY()&gt;'Data Bank'!$AT952),1,IF('Data Bank'!$AC952=100,3,IF('Data Bank'!$AC952=0,0,2)))))</f>
        <v/>
      </c>
      <c r="J419" s="177" t="str">
        <f ca="1">IF(J$1&lt;'Data Bank'!$AD952,"",IF(J$1&gt;'Data Bank'!$AT952,"",IF(AND('Data Bank'!$AC952&lt;100,TODAY()&gt;'Data Bank'!$AT952),1,IF('Data Bank'!$AC952=100,3,IF('Data Bank'!$AC952=0,0,2)))))</f>
        <v/>
      </c>
      <c r="K419" s="177" t="str">
        <f ca="1">IF(K$1&lt;'Data Bank'!$AD952,"",IF(K$1&gt;'Data Bank'!$AT952,"",IF(AND('Data Bank'!$AC952&lt;100,TODAY()&gt;'Data Bank'!$AT952),1,IF('Data Bank'!$AC952=100,3,IF('Data Bank'!$AC952=0,0,2)))))</f>
        <v/>
      </c>
      <c r="L419" s="177" t="str">
        <f ca="1">IF(L$1&lt;'Data Bank'!$AD952,"",IF(L$1&gt;'Data Bank'!$AT952,"",IF(AND('Data Bank'!$AC952&lt;100,TODAY()&gt;'Data Bank'!$AT952),1,IF('Data Bank'!$AC952=100,3,IF('Data Bank'!$AC952=0,0,2)))))</f>
        <v/>
      </c>
      <c r="M419" s="177" t="str">
        <f ca="1">IF(M$1&lt;'Data Bank'!$AD952,"",IF(M$1&gt;'Data Bank'!$AT952,"",IF(AND('Data Bank'!$AC952&lt;100,TODAY()&gt;'Data Bank'!$AT952),1,IF('Data Bank'!$AC952=100,3,IF('Data Bank'!$AC952=0,0,2)))))</f>
        <v/>
      </c>
      <c r="N419" s="177" t="str">
        <f ca="1">IF(N$1&lt;'Data Bank'!$AD952,"",IF(N$1&gt;'Data Bank'!$AT952,"",IF(AND('Data Bank'!$AC952&lt;100,TODAY()&gt;'Data Bank'!$AT952),1,IF('Data Bank'!$AC952=100,3,IF('Data Bank'!$AC952=0,0,2)))))</f>
        <v/>
      </c>
      <c r="O419" s="177" t="str">
        <f ca="1">IF(O$1&lt;'Data Bank'!$AD952,"",IF(O$1&gt;'Data Bank'!$AT952,"",IF(AND('Data Bank'!$AC952&lt;100,TODAY()&gt;'Data Bank'!$AT952),1,IF('Data Bank'!$AC952=100,3,IF('Data Bank'!$AC952=0,0,2)))))</f>
        <v/>
      </c>
      <c r="P419" s="177" t="str">
        <f ca="1">IF(P$1&lt;'Data Bank'!$AD952,"",IF(P$1&gt;'Data Bank'!$AT952,"",IF(AND('Data Bank'!$AC952&lt;100,TODAY()&gt;'Data Bank'!$AT952),1,IF('Data Bank'!$AC952=100,3,IF('Data Bank'!$AC952=0,0,2)))))</f>
        <v/>
      </c>
      <c r="Q419" s="177" t="str">
        <f ca="1">IF(Q$1&lt;'Data Bank'!$AD952,"",IF(Q$1&gt;'Data Bank'!$AT952,"",IF(AND('Data Bank'!$AC952&lt;100,TODAY()&gt;'Data Bank'!$AT952),1,IF('Data Bank'!$AC952=100,3,IF('Data Bank'!$AC952=0,0,2)))))</f>
        <v/>
      </c>
      <c r="R419" s="177" t="str">
        <f ca="1">IF(R$1&lt;'Data Bank'!$AD952,"",IF(R$1&gt;'Data Bank'!$AT952,"",IF(AND('Data Bank'!$AC952&lt;100,TODAY()&gt;'Data Bank'!$AT952),1,IF('Data Bank'!$AC952=100,3,IF('Data Bank'!$AC952=0,0,2)))))</f>
        <v/>
      </c>
    </row>
    <row r="420" spans="1:18">
      <c r="A420" s="115" t="str">
        <f>'Data Bank'!E953</f>
        <v>Parao Road</v>
      </c>
      <c r="B420" s="178">
        <f ca="1">IF(B$1&lt;'Data Bank'!$AD953,"",IF(B$1&gt;'Data Bank'!$AT953,"",IF(AND('Data Bank'!$AC953&lt;100,TODAY()&gt;'Data Bank'!$AT953),1,IF('Data Bank'!$AC953=100,3,IF('Data Bank'!$AC953=0,0,2)))))</f>
        <v>2</v>
      </c>
      <c r="C420" s="178">
        <f ca="1">IF(C$1&lt;'Data Bank'!$AD953,"",IF(C$1&gt;'Data Bank'!$AT953,"",IF(AND('Data Bank'!$AC953&lt;100,TODAY()&gt;'Data Bank'!$AT953),1,IF('Data Bank'!$AC953=100,3,IF('Data Bank'!$AC953=0,0,2)))))</f>
        <v>2</v>
      </c>
      <c r="D420" s="178">
        <f ca="1">IF(D$1&lt;'Data Bank'!$AD953,"",IF(D$1&gt;'Data Bank'!$AT953,"",IF(AND('Data Bank'!$AC953&lt;100,TODAY()&gt;'Data Bank'!$AT953),1,IF('Data Bank'!$AC953=100,3,IF('Data Bank'!$AC953=0,0,2)))))</f>
        <v>2</v>
      </c>
      <c r="E420" s="178">
        <f ca="1">IF(E$1&lt;'Data Bank'!$AD953,"",IF(E$1&gt;'Data Bank'!$AT953,"",IF(AND('Data Bank'!$AC953&lt;100,TODAY()&gt;'Data Bank'!$AT953),1,IF('Data Bank'!$AC953=100,3,IF('Data Bank'!$AC953=0,0,2)))))</f>
        <v>2</v>
      </c>
      <c r="F420" s="178">
        <f ca="1">IF(F$1&lt;'Data Bank'!$AD953,"",IF(F$1&gt;'Data Bank'!$AT953,"",IF(AND('Data Bank'!$AC953&lt;100,TODAY()&gt;'Data Bank'!$AT953),1,IF('Data Bank'!$AC953=100,3,IF('Data Bank'!$AC953=0,0,2)))))</f>
        <v>2</v>
      </c>
      <c r="G420" s="178">
        <f ca="1">IF(G$1&lt;'Data Bank'!$AD953,"",IF(G$1&gt;'Data Bank'!$AT953,"",IF(AND('Data Bank'!$AC953&lt;100,TODAY()&gt;'Data Bank'!$AT953),1,IF('Data Bank'!$AC953=100,3,IF('Data Bank'!$AC953=0,0,2)))))</f>
        <v>2</v>
      </c>
      <c r="H420" s="178">
        <f ca="1">IF(H$1&lt;'Data Bank'!$AD953,"",IF(H$1&gt;'Data Bank'!$AT953,"",IF(AND('Data Bank'!$AC953&lt;100,TODAY()&gt;'Data Bank'!$AT953),1,IF('Data Bank'!$AC953=100,3,IF('Data Bank'!$AC953=0,0,2)))))</f>
        <v>2</v>
      </c>
      <c r="I420" s="178">
        <f ca="1">IF(I$1&lt;'Data Bank'!$AD953,"",IF(I$1&gt;'Data Bank'!$AT953,"",IF(AND('Data Bank'!$AC953&lt;100,TODAY()&gt;'Data Bank'!$AT953),1,IF('Data Bank'!$AC953=100,3,IF('Data Bank'!$AC953=0,0,2)))))</f>
        <v>2</v>
      </c>
      <c r="J420" s="177">
        <f ca="1">IF(J$1&lt;'Data Bank'!$AD953,"",IF(J$1&gt;'Data Bank'!$AT953,"",IF(AND('Data Bank'!$AC953&lt;100,TODAY()&gt;'Data Bank'!$AT953),1,IF('Data Bank'!$AC953=100,3,IF('Data Bank'!$AC953=0,0,2)))))</f>
        <v>2</v>
      </c>
      <c r="K420" s="177">
        <f ca="1">IF(K$1&lt;'Data Bank'!$AD953,"",IF(K$1&gt;'Data Bank'!$AT953,"",IF(AND('Data Bank'!$AC953&lt;100,TODAY()&gt;'Data Bank'!$AT953),1,IF('Data Bank'!$AC953=100,3,IF('Data Bank'!$AC953=0,0,2)))))</f>
        <v>2</v>
      </c>
      <c r="L420" s="177">
        <f ca="1">IF(L$1&lt;'Data Bank'!$AD953,"",IF(L$1&gt;'Data Bank'!$AT953,"",IF(AND('Data Bank'!$AC953&lt;100,TODAY()&gt;'Data Bank'!$AT953),1,IF('Data Bank'!$AC953=100,3,IF('Data Bank'!$AC953=0,0,2)))))</f>
        <v>2</v>
      </c>
      <c r="M420" s="177">
        <f ca="1">IF(M$1&lt;'Data Bank'!$AD953,"",IF(M$1&gt;'Data Bank'!$AT953,"",IF(AND('Data Bank'!$AC953&lt;100,TODAY()&gt;'Data Bank'!$AT953),1,IF('Data Bank'!$AC953=100,3,IF('Data Bank'!$AC953=0,0,2)))))</f>
        <v>2</v>
      </c>
      <c r="N420" s="177">
        <f ca="1">IF(N$1&lt;'Data Bank'!$AD953,"",IF(N$1&gt;'Data Bank'!$AT953,"",IF(AND('Data Bank'!$AC953&lt;100,TODAY()&gt;'Data Bank'!$AT953),1,IF('Data Bank'!$AC953=100,3,IF('Data Bank'!$AC953=0,0,2)))))</f>
        <v>2</v>
      </c>
      <c r="O420" s="177">
        <f ca="1">IF(O$1&lt;'Data Bank'!$AD953,"",IF(O$1&gt;'Data Bank'!$AT953,"",IF(AND('Data Bank'!$AC953&lt;100,TODAY()&gt;'Data Bank'!$AT953),1,IF('Data Bank'!$AC953=100,3,IF('Data Bank'!$AC953=0,0,2)))))</f>
        <v>2</v>
      </c>
      <c r="P420" s="177">
        <f ca="1">IF(P$1&lt;'Data Bank'!$AD953,"",IF(P$1&gt;'Data Bank'!$AT953,"",IF(AND('Data Bank'!$AC953&lt;100,TODAY()&gt;'Data Bank'!$AT953),1,IF('Data Bank'!$AC953=100,3,IF('Data Bank'!$AC953=0,0,2)))))</f>
        <v>2</v>
      </c>
      <c r="Q420" s="177">
        <f ca="1">IF(Q$1&lt;'Data Bank'!$AD953,"",IF(Q$1&gt;'Data Bank'!$AT953,"",IF(AND('Data Bank'!$AC953&lt;100,TODAY()&gt;'Data Bank'!$AT953),1,IF('Data Bank'!$AC953=100,3,IF('Data Bank'!$AC953=0,0,2)))))</f>
        <v>2</v>
      </c>
      <c r="R420" s="177">
        <f ca="1">IF(R$1&lt;'Data Bank'!$AD953,"",IF(R$1&gt;'Data Bank'!$AT953,"",IF(AND('Data Bank'!$AC953&lt;100,TODAY()&gt;'Data Bank'!$AT953),1,IF('Data Bank'!$AC953=100,3,IF('Data Bank'!$AC953=0,0,2)))))</f>
        <v>2</v>
      </c>
    </row>
    <row r="421" spans="1:18">
      <c r="A421" s="115" t="str">
        <f>'Data Bank'!E956</f>
        <v>Sialkot By Pass</v>
      </c>
      <c r="B421" s="178">
        <f ca="1">IF(B$1&lt;'Data Bank'!$AD956,"",IF(B$1&gt;'Data Bank'!$AT956,"",IF(AND('Data Bank'!$AC956&lt;100,TODAY()&gt;'Data Bank'!$AT956),1,IF('Data Bank'!$AC956=100,3,IF('Data Bank'!$AC956=0,0,2)))))</f>
        <v>2</v>
      </c>
      <c r="C421" s="178">
        <f ca="1">IF(C$1&lt;'Data Bank'!$AD956,"",IF(C$1&gt;'Data Bank'!$AT956,"",IF(AND('Data Bank'!$AC956&lt;100,TODAY()&gt;'Data Bank'!$AT956),1,IF('Data Bank'!$AC956=100,3,IF('Data Bank'!$AC956=0,0,2)))))</f>
        <v>2</v>
      </c>
      <c r="D421" s="178">
        <f ca="1">IF(D$1&lt;'Data Bank'!$AD956,"",IF(D$1&gt;'Data Bank'!$AT956,"",IF(AND('Data Bank'!$AC956&lt;100,TODAY()&gt;'Data Bank'!$AT956),1,IF('Data Bank'!$AC956=100,3,IF('Data Bank'!$AC956=0,0,2)))))</f>
        <v>2</v>
      </c>
      <c r="E421" s="178">
        <f ca="1">IF(E$1&lt;'Data Bank'!$AD956,"",IF(E$1&gt;'Data Bank'!$AT956,"",IF(AND('Data Bank'!$AC956&lt;100,TODAY()&gt;'Data Bank'!$AT956),1,IF('Data Bank'!$AC956=100,3,IF('Data Bank'!$AC956=0,0,2)))))</f>
        <v>2</v>
      </c>
      <c r="F421" s="178">
        <f ca="1">IF(F$1&lt;'Data Bank'!$AD956,"",IF(F$1&gt;'Data Bank'!$AT956,"",IF(AND('Data Bank'!$AC956&lt;100,TODAY()&gt;'Data Bank'!$AT956),1,IF('Data Bank'!$AC956=100,3,IF('Data Bank'!$AC956=0,0,2)))))</f>
        <v>2</v>
      </c>
      <c r="G421" s="178">
        <f ca="1">IF(G$1&lt;'Data Bank'!$AD956,"",IF(G$1&gt;'Data Bank'!$AT956,"",IF(AND('Data Bank'!$AC956&lt;100,TODAY()&gt;'Data Bank'!$AT956),1,IF('Data Bank'!$AC956=100,3,IF('Data Bank'!$AC956=0,0,2)))))</f>
        <v>2</v>
      </c>
      <c r="H421" s="178">
        <f ca="1">IF(H$1&lt;'Data Bank'!$AD956,"",IF(H$1&gt;'Data Bank'!$AT956,"",IF(AND('Data Bank'!$AC956&lt;100,TODAY()&gt;'Data Bank'!$AT956),1,IF('Data Bank'!$AC956=100,3,IF('Data Bank'!$AC956=0,0,2)))))</f>
        <v>2</v>
      </c>
      <c r="I421" s="178">
        <f ca="1">IF(I$1&lt;'Data Bank'!$AD956,"",IF(I$1&gt;'Data Bank'!$AT956,"",IF(AND('Data Bank'!$AC956&lt;100,TODAY()&gt;'Data Bank'!$AT956),1,IF('Data Bank'!$AC956=100,3,IF('Data Bank'!$AC956=0,0,2)))))</f>
        <v>2</v>
      </c>
      <c r="J421" s="177">
        <f ca="1">IF(J$1&lt;'Data Bank'!$AD956,"",IF(J$1&gt;'Data Bank'!$AT956,"",IF(AND('Data Bank'!$AC956&lt;100,TODAY()&gt;'Data Bank'!$AT956),1,IF('Data Bank'!$AC956=100,3,IF('Data Bank'!$AC956=0,0,2)))))</f>
        <v>2</v>
      </c>
      <c r="K421" s="177">
        <f ca="1">IF(K$1&lt;'Data Bank'!$AD956,"",IF(K$1&gt;'Data Bank'!$AT956,"",IF(AND('Data Bank'!$AC956&lt;100,TODAY()&gt;'Data Bank'!$AT956),1,IF('Data Bank'!$AC956=100,3,IF('Data Bank'!$AC956=0,0,2)))))</f>
        <v>2</v>
      </c>
      <c r="L421" s="177">
        <f ca="1">IF(L$1&lt;'Data Bank'!$AD956,"",IF(L$1&gt;'Data Bank'!$AT956,"",IF(AND('Data Bank'!$AC956&lt;100,TODAY()&gt;'Data Bank'!$AT956),1,IF('Data Bank'!$AC956=100,3,IF('Data Bank'!$AC956=0,0,2)))))</f>
        <v>2</v>
      </c>
      <c r="M421" s="177">
        <f ca="1">IF(M$1&lt;'Data Bank'!$AD956,"",IF(M$1&gt;'Data Bank'!$AT956,"",IF(AND('Data Bank'!$AC956&lt;100,TODAY()&gt;'Data Bank'!$AT956),1,IF('Data Bank'!$AC956=100,3,IF('Data Bank'!$AC956=0,0,2)))))</f>
        <v>2</v>
      </c>
      <c r="N421" s="177">
        <f ca="1">IF(N$1&lt;'Data Bank'!$AD956,"",IF(N$1&gt;'Data Bank'!$AT956,"",IF(AND('Data Bank'!$AC956&lt;100,TODAY()&gt;'Data Bank'!$AT956),1,IF('Data Bank'!$AC956=100,3,IF('Data Bank'!$AC956=0,0,2)))))</f>
        <v>2</v>
      </c>
      <c r="O421" s="177">
        <f ca="1">IF(O$1&lt;'Data Bank'!$AD956,"",IF(O$1&gt;'Data Bank'!$AT956,"",IF(AND('Data Bank'!$AC956&lt;100,TODAY()&gt;'Data Bank'!$AT956),1,IF('Data Bank'!$AC956=100,3,IF('Data Bank'!$AC956=0,0,2)))))</f>
        <v>2</v>
      </c>
      <c r="P421" s="177">
        <f ca="1">IF(P$1&lt;'Data Bank'!$AD956,"",IF(P$1&gt;'Data Bank'!$AT956,"",IF(AND('Data Bank'!$AC956&lt;100,TODAY()&gt;'Data Bank'!$AT956),1,IF('Data Bank'!$AC956=100,3,IF('Data Bank'!$AC956=0,0,2)))))</f>
        <v>2</v>
      </c>
      <c r="Q421" s="177">
        <f ca="1">IF(Q$1&lt;'Data Bank'!$AD956,"",IF(Q$1&gt;'Data Bank'!$AT956,"",IF(AND('Data Bank'!$AC956&lt;100,TODAY()&gt;'Data Bank'!$AT956),1,IF('Data Bank'!$AC956=100,3,IF('Data Bank'!$AC956=0,0,2)))))</f>
        <v>2</v>
      </c>
      <c r="R421" s="177">
        <f ca="1">IF(R$1&lt;'Data Bank'!$AD956,"",IF(R$1&gt;'Data Bank'!$AT956,"",IF(AND('Data Bank'!$AC956&lt;100,TODAY()&gt;'Data Bank'!$AT956),1,IF('Data Bank'!$AC956=100,3,IF('Data Bank'!$AC956=0,0,2)))))</f>
        <v>2</v>
      </c>
    </row>
    <row r="422" spans="1:18">
      <c r="A422" s="115" t="str">
        <f>'Data Bank'!E957</f>
        <v>Sialkot Road</v>
      </c>
      <c r="B422" s="178">
        <f ca="1">IF(B$1&lt;'Data Bank'!$AD957,"",IF(B$1&gt;'Data Bank'!$AT957,"",IF(AND('Data Bank'!$AC957&lt;100,TODAY()&gt;'Data Bank'!$AT957),1,IF('Data Bank'!$AC957=100,3,IF('Data Bank'!$AC957=0,0,2)))))</f>
        <v>2</v>
      </c>
      <c r="C422" s="178">
        <f ca="1">IF(C$1&lt;'Data Bank'!$AD957,"",IF(C$1&gt;'Data Bank'!$AT957,"",IF(AND('Data Bank'!$AC957&lt;100,TODAY()&gt;'Data Bank'!$AT957),1,IF('Data Bank'!$AC957=100,3,IF('Data Bank'!$AC957=0,0,2)))))</f>
        <v>2</v>
      </c>
      <c r="D422" s="178">
        <f ca="1">IF(D$1&lt;'Data Bank'!$AD957,"",IF(D$1&gt;'Data Bank'!$AT957,"",IF(AND('Data Bank'!$AC957&lt;100,TODAY()&gt;'Data Bank'!$AT957),1,IF('Data Bank'!$AC957=100,3,IF('Data Bank'!$AC957=0,0,2)))))</f>
        <v>2</v>
      </c>
      <c r="E422" s="178">
        <f ca="1">IF(E$1&lt;'Data Bank'!$AD957,"",IF(E$1&gt;'Data Bank'!$AT957,"",IF(AND('Data Bank'!$AC957&lt;100,TODAY()&gt;'Data Bank'!$AT957),1,IF('Data Bank'!$AC957=100,3,IF('Data Bank'!$AC957=0,0,2)))))</f>
        <v>2</v>
      </c>
      <c r="F422" s="178">
        <f ca="1">IF(F$1&lt;'Data Bank'!$AD957,"",IF(F$1&gt;'Data Bank'!$AT957,"",IF(AND('Data Bank'!$AC957&lt;100,TODAY()&gt;'Data Bank'!$AT957),1,IF('Data Bank'!$AC957=100,3,IF('Data Bank'!$AC957=0,0,2)))))</f>
        <v>2</v>
      </c>
      <c r="G422" s="178">
        <f ca="1">IF(G$1&lt;'Data Bank'!$AD957,"",IF(G$1&gt;'Data Bank'!$AT957,"",IF(AND('Data Bank'!$AC957&lt;100,TODAY()&gt;'Data Bank'!$AT957),1,IF('Data Bank'!$AC957=100,3,IF('Data Bank'!$AC957=0,0,2)))))</f>
        <v>2</v>
      </c>
      <c r="H422" s="178">
        <f ca="1">IF(H$1&lt;'Data Bank'!$AD957,"",IF(H$1&gt;'Data Bank'!$AT957,"",IF(AND('Data Bank'!$AC957&lt;100,TODAY()&gt;'Data Bank'!$AT957),1,IF('Data Bank'!$AC957=100,3,IF('Data Bank'!$AC957=0,0,2)))))</f>
        <v>2</v>
      </c>
      <c r="I422" s="178">
        <f ca="1">IF(I$1&lt;'Data Bank'!$AD957,"",IF(I$1&gt;'Data Bank'!$AT957,"",IF(AND('Data Bank'!$AC957&lt;100,TODAY()&gt;'Data Bank'!$AT957),1,IF('Data Bank'!$AC957=100,3,IF('Data Bank'!$AC957=0,0,2)))))</f>
        <v>2</v>
      </c>
      <c r="J422" s="177">
        <f ca="1">IF(J$1&lt;'Data Bank'!$AD957,"",IF(J$1&gt;'Data Bank'!$AT957,"",IF(AND('Data Bank'!$AC957&lt;100,TODAY()&gt;'Data Bank'!$AT957),1,IF('Data Bank'!$AC957=100,3,IF('Data Bank'!$AC957=0,0,2)))))</f>
        <v>2</v>
      </c>
      <c r="K422" s="177">
        <f ca="1">IF(K$1&lt;'Data Bank'!$AD957,"",IF(K$1&gt;'Data Bank'!$AT957,"",IF(AND('Data Bank'!$AC957&lt;100,TODAY()&gt;'Data Bank'!$AT957),1,IF('Data Bank'!$AC957=100,3,IF('Data Bank'!$AC957=0,0,2)))))</f>
        <v>2</v>
      </c>
      <c r="L422" s="177">
        <f ca="1">IF(L$1&lt;'Data Bank'!$AD957,"",IF(L$1&gt;'Data Bank'!$AT957,"",IF(AND('Data Bank'!$AC957&lt;100,TODAY()&gt;'Data Bank'!$AT957),1,IF('Data Bank'!$AC957=100,3,IF('Data Bank'!$AC957=0,0,2)))))</f>
        <v>2</v>
      </c>
      <c r="M422" s="177">
        <f ca="1">IF(M$1&lt;'Data Bank'!$AD957,"",IF(M$1&gt;'Data Bank'!$AT957,"",IF(AND('Data Bank'!$AC957&lt;100,TODAY()&gt;'Data Bank'!$AT957),1,IF('Data Bank'!$AC957=100,3,IF('Data Bank'!$AC957=0,0,2)))))</f>
        <v>2</v>
      </c>
      <c r="N422" s="177">
        <f ca="1">IF(N$1&lt;'Data Bank'!$AD957,"",IF(N$1&gt;'Data Bank'!$AT957,"",IF(AND('Data Bank'!$AC957&lt;100,TODAY()&gt;'Data Bank'!$AT957),1,IF('Data Bank'!$AC957=100,3,IF('Data Bank'!$AC957=0,0,2)))))</f>
        <v>2</v>
      </c>
      <c r="O422" s="177">
        <f ca="1">IF(O$1&lt;'Data Bank'!$AD957,"",IF(O$1&gt;'Data Bank'!$AT957,"",IF(AND('Data Bank'!$AC957&lt;100,TODAY()&gt;'Data Bank'!$AT957),1,IF('Data Bank'!$AC957=100,3,IF('Data Bank'!$AC957=0,0,2)))))</f>
        <v>2</v>
      </c>
      <c r="P422" s="177">
        <f ca="1">IF(P$1&lt;'Data Bank'!$AD957,"",IF(P$1&gt;'Data Bank'!$AT957,"",IF(AND('Data Bank'!$AC957&lt;100,TODAY()&gt;'Data Bank'!$AT957),1,IF('Data Bank'!$AC957=100,3,IF('Data Bank'!$AC957=0,0,2)))))</f>
        <v>2</v>
      </c>
      <c r="Q422" s="177">
        <f ca="1">IF(Q$1&lt;'Data Bank'!$AD957,"",IF(Q$1&gt;'Data Bank'!$AT957,"",IF(AND('Data Bank'!$AC957&lt;100,TODAY()&gt;'Data Bank'!$AT957),1,IF('Data Bank'!$AC957=100,3,IF('Data Bank'!$AC957=0,0,2)))))</f>
        <v>2</v>
      </c>
      <c r="R422" s="177">
        <f ca="1">IF(R$1&lt;'Data Bank'!$AD957,"",IF(R$1&gt;'Data Bank'!$AT957,"",IF(AND('Data Bank'!$AC957&lt;100,TODAY()&gt;'Data Bank'!$AT957),1,IF('Data Bank'!$AC957=100,3,IF('Data Bank'!$AC957=0,0,2)))))</f>
        <v>2</v>
      </c>
    </row>
    <row r="423" spans="1:18">
      <c r="A423" s="115" t="str">
        <f>'Data Bank'!E959</f>
        <v>Al-Rafeh Garden</v>
      </c>
      <c r="B423" s="178">
        <f ca="1">IF(B$1&lt;'Data Bank'!$AD959,"",IF(B$1&gt;'Data Bank'!$AT959,"",IF(AND('Data Bank'!$AC959&lt;100,TODAY()&gt;'Data Bank'!$AT959),1,IF('Data Bank'!$AC959=100,3,IF('Data Bank'!$AC959=0,0,2)))))</f>
        <v>0</v>
      </c>
      <c r="C423" s="178">
        <f ca="1">IF(C$1&lt;'Data Bank'!$AD959,"",IF(C$1&gt;'Data Bank'!$AT959,"",IF(AND('Data Bank'!$AC959&lt;100,TODAY()&gt;'Data Bank'!$AT959),1,IF('Data Bank'!$AC959=100,3,IF('Data Bank'!$AC959=0,0,2)))))</f>
        <v>0</v>
      </c>
      <c r="D423" s="178">
        <f ca="1">IF(D$1&lt;'Data Bank'!$AD959,"",IF(D$1&gt;'Data Bank'!$AT959,"",IF(AND('Data Bank'!$AC959&lt;100,TODAY()&gt;'Data Bank'!$AT959),1,IF('Data Bank'!$AC959=100,3,IF('Data Bank'!$AC959=0,0,2)))))</f>
        <v>0</v>
      </c>
      <c r="E423" s="178">
        <f ca="1">IF(E$1&lt;'Data Bank'!$AD959,"",IF(E$1&gt;'Data Bank'!$AT959,"",IF(AND('Data Bank'!$AC959&lt;100,TODAY()&gt;'Data Bank'!$AT959),1,IF('Data Bank'!$AC959=100,3,IF('Data Bank'!$AC959=0,0,2)))))</f>
        <v>0</v>
      </c>
      <c r="F423" s="178">
        <f ca="1">IF(F$1&lt;'Data Bank'!$AD959,"",IF(F$1&gt;'Data Bank'!$AT959,"",IF(AND('Data Bank'!$AC959&lt;100,TODAY()&gt;'Data Bank'!$AT959),1,IF('Data Bank'!$AC959=100,3,IF('Data Bank'!$AC959=0,0,2)))))</f>
        <v>0</v>
      </c>
      <c r="G423" s="178">
        <f ca="1">IF(G$1&lt;'Data Bank'!$AD959,"",IF(G$1&gt;'Data Bank'!$AT959,"",IF(AND('Data Bank'!$AC959&lt;100,TODAY()&gt;'Data Bank'!$AT959),1,IF('Data Bank'!$AC959=100,3,IF('Data Bank'!$AC959=0,0,2)))))</f>
        <v>0</v>
      </c>
      <c r="H423" s="178">
        <f ca="1">IF(H$1&lt;'Data Bank'!$AD959,"",IF(H$1&gt;'Data Bank'!$AT959,"",IF(AND('Data Bank'!$AC959&lt;100,TODAY()&gt;'Data Bank'!$AT959),1,IF('Data Bank'!$AC959=100,3,IF('Data Bank'!$AC959=0,0,2)))))</f>
        <v>0</v>
      </c>
      <c r="I423" s="178">
        <f ca="1">IF(I$1&lt;'Data Bank'!$AD959,"",IF(I$1&gt;'Data Bank'!$AT959,"",IF(AND('Data Bank'!$AC959&lt;100,TODAY()&gt;'Data Bank'!$AT959),1,IF('Data Bank'!$AC959=100,3,IF('Data Bank'!$AC959=0,0,2)))))</f>
        <v>0</v>
      </c>
      <c r="J423" s="177" t="str">
        <f ca="1">IF(J$1&lt;'Data Bank'!$AD959,"",IF(J$1&gt;'Data Bank'!$AT959,"",IF(AND('Data Bank'!$AC959&lt;100,TODAY()&gt;'Data Bank'!$AT959),1,IF('Data Bank'!$AC959=100,3,IF('Data Bank'!$AC959=0,0,2)))))</f>
        <v/>
      </c>
      <c r="K423" s="177" t="str">
        <f ca="1">IF(K$1&lt;'Data Bank'!$AD959,"",IF(K$1&gt;'Data Bank'!$AT959,"",IF(AND('Data Bank'!$AC959&lt;100,TODAY()&gt;'Data Bank'!$AT959),1,IF('Data Bank'!$AC959=100,3,IF('Data Bank'!$AC959=0,0,2)))))</f>
        <v/>
      </c>
      <c r="L423" s="177" t="str">
        <f ca="1">IF(L$1&lt;'Data Bank'!$AD959,"",IF(L$1&gt;'Data Bank'!$AT959,"",IF(AND('Data Bank'!$AC959&lt;100,TODAY()&gt;'Data Bank'!$AT959),1,IF('Data Bank'!$AC959=100,3,IF('Data Bank'!$AC959=0,0,2)))))</f>
        <v/>
      </c>
      <c r="M423" s="177" t="str">
        <f ca="1">IF(M$1&lt;'Data Bank'!$AD959,"",IF(M$1&gt;'Data Bank'!$AT959,"",IF(AND('Data Bank'!$AC959&lt;100,TODAY()&gt;'Data Bank'!$AT959),1,IF('Data Bank'!$AC959=100,3,IF('Data Bank'!$AC959=0,0,2)))))</f>
        <v/>
      </c>
      <c r="N423" s="177" t="str">
        <f ca="1">IF(N$1&lt;'Data Bank'!$AD959,"",IF(N$1&gt;'Data Bank'!$AT959,"",IF(AND('Data Bank'!$AC959&lt;100,TODAY()&gt;'Data Bank'!$AT959),1,IF('Data Bank'!$AC959=100,3,IF('Data Bank'!$AC959=0,0,2)))))</f>
        <v/>
      </c>
      <c r="O423" s="177" t="str">
        <f ca="1">IF(O$1&lt;'Data Bank'!$AD959,"",IF(O$1&gt;'Data Bank'!$AT959,"",IF(AND('Data Bank'!$AC959&lt;100,TODAY()&gt;'Data Bank'!$AT959),1,IF('Data Bank'!$AC959=100,3,IF('Data Bank'!$AC959=0,0,2)))))</f>
        <v/>
      </c>
      <c r="P423" s="177" t="str">
        <f ca="1">IF(P$1&lt;'Data Bank'!$AD959,"",IF(P$1&gt;'Data Bank'!$AT959,"",IF(AND('Data Bank'!$AC959&lt;100,TODAY()&gt;'Data Bank'!$AT959),1,IF('Data Bank'!$AC959=100,3,IF('Data Bank'!$AC959=0,0,2)))))</f>
        <v/>
      </c>
      <c r="Q423" s="177" t="str">
        <f ca="1">IF(Q$1&lt;'Data Bank'!$AD959,"",IF(Q$1&gt;'Data Bank'!$AT959,"",IF(AND('Data Bank'!$AC959&lt;100,TODAY()&gt;'Data Bank'!$AT959),1,IF('Data Bank'!$AC959=100,3,IF('Data Bank'!$AC959=0,0,2)))))</f>
        <v/>
      </c>
      <c r="R423" s="177" t="str">
        <f ca="1">IF(R$1&lt;'Data Bank'!$AD959,"",IF(R$1&gt;'Data Bank'!$AT959,"",IF(AND('Data Bank'!$AC959&lt;100,TODAY()&gt;'Data Bank'!$AT959),1,IF('Data Bank'!$AC959=100,3,IF('Data Bank'!$AC959=0,0,2)))))</f>
        <v/>
      </c>
    </row>
    <row r="424" spans="1:18">
      <c r="A424" s="115" t="str">
        <f>'Data Bank'!E960</f>
        <v>Pasrur Rd &amp; Skt Bypass</v>
      </c>
      <c r="B424" s="178">
        <f ca="1">IF(B$1&lt;'Data Bank'!$AD960,"",IF(B$1&gt;'Data Bank'!$AT960,"",IF(AND('Data Bank'!$AC960&lt;100,TODAY()&gt;'Data Bank'!$AT960),1,IF('Data Bank'!$AC960=100,3,IF('Data Bank'!$AC960=0,0,2)))))</f>
        <v>2</v>
      </c>
      <c r="C424" s="178">
        <f ca="1">IF(C$1&lt;'Data Bank'!$AD960,"",IF(C$1&gt;'Data Bank'!$AT960,"",IF(AND('Data Bank'!$AC960&lt;100,TODAY()&gt;'Data Bank'!$AT960),1,IF('Data Bank'!$AC960=100,3,IF('Data Bank'!$AC960=0,0,2)))))</f>
        <v>2</v>
      </c>
      <c r="D424" s="178">
        <f ca="1">IF(D$1&lt;'Data Bank'!$AD960,"",IF(D$1&gt;'Data Bank'!$AT960,"",IF(AND('Data Bank'!$AC960&lt;100,TODAY()&gt;'Data Bank'!$AT960),1,IF('Data Bank'!$AC960=100,3,IF('Data Bank'!$AC960=0,0,2)))))</f>
        <v>2</v>
      </c>
      <c r="E424" s="178">
        <f ca="1">IF(E$1&lt;'Data Bank'!$AD960,"",IF(E$1&gt;'Data Bank'!$AT960,"",IF(AND('Data Bank'!$AC960&lt;100,TODAY()&gt;'Data Bank'!$AT960),1,IF('Data Bank'!$AC960=100,3,IF('Data Bank'!$AC960=0,0,2)))))</f>
        <v>2</v>
      </c>
      <c r="F424" s="178">
        <f ca="1">IF(F$1&lt;'Data Bank'!$AD960,"",IF(F$1&gt;'Data Bank'!$AT960,"",IF(AND('Data Bank'!$AC960&lt;100,TODAY()&gt;'Data Bank'!$AT960),1,IF('Data Bank'!$AC960=100,3,IF('Data Bank'!$AC960=0,0,2)))))</f>
        <v>2</v>
      </c>
      <c r="G424" s="178">
        <f ca="1">IF(G$1&lt;'Data Bank'!$AD960,"",IF(G$1&gt;'Data Bank'!$AT960,"",IF(AND('Data Bank'!$AC960&lt;100,TODAY()&gt;'Data Bank'!$AT960),1,IF('Data Bank'!$AC960=100,3,IF('Data Bank'!$AC960=0,0,2)))))</f>
        <v>2</v>
      </c>
      <c r="H424" s="178">
        <f ca="1">IF(H$1&lt;'Data Bank'!$AD960,"",IF(H$1&gt;'Data Bank'!$AT960,"",IF(AND('Data Bank'!$AC960&lt;100,TODAY()&gt;'Data Bank'!$AT960),1,IF('Data Bank'!$AC960=100,3,IF('Data Bank'!$AC960=0,0,2)))))</f>
        <v>2</v>
      </c>
      <c r="I424" s="178">
        <f ca="1">IF(I$1&lt;'Data Bank'!$AD960,"",IF(I$1&gt;'Data Bank'!$AT960,"",IF(AND('Data Bank'!$AC960&lt;100,TODAY()&gt;'Data Bank'!$AT960),1,IF('Data Bank'!$AC960=100,3,IF('Data Bank'!$AC960=0,0,2)))))</f>
        <v>2</v>
      </c>
      <c r="J424" s="177">
        <f ca="1">IF(J$1&lt;'Data Bank'!$AD960,"",IF(J$1&gt;'Data Bank'!$AT960,"",IF(AND('Data Bank'!$AC960&lt;100,TODAY()&gt;'Data Bank'!$AT960),1,IF('Data Bank'!$AC960=100,3,IF('Data Bank'!$AC960=0,0,2)))))</f>
        <v>2</v>
      </c>
      <c r="K424" s="177">
        <f ca="1">IF(K$1&lt;'Data Bank'!$AD960,"",IF(K$1&gt;'Data Bank'!$AT960,"",IF(AND('Data Bank'!$AC960&lt;100,TODAY()&gt;'Data Bank'!$AT960),1,IF('Data Bank'!$AC960=100,3,IF('Data Bank'!$AC960=0,0,2)))))</f>
        <v>2</v>
      </c>
      <c r="L424" s="177">
        <f ca="1">IF(L$1&lt;'Data Bank'!$AD960,"",IF(L$1&gt;'Data Bank'!$AT960,"",IF(AND('Data Bank'!$AC960&lt;100,TODAY()&gt;'Data Bank'!$AT960),1,IF('Data Bank'!$AC960=100,3,IF('Data Bank'!$AC960=0,0,2)))))</f>
        <v>2</v>
      </c>
      <c r="M424" s="177">
        <f ca="1">IF(M$1&lt;'Data Bank'!$AD960,"",IF(M$1&gt;'Data Bank'!$AT960,"",IF(AND('Data Bank'!$AC960&lt;100,TODAY()&gt;'Data Bank'!$AT960),1,IF('Data Bank'!$AC960=100,3,IF('Data Bank'!$AC960=0,0,2)))))</f>
        <v>2</v>
      </c>
      <c r="N424" s="177">
        <f ca="1">IF(N$1&lt;'Data Bank'!$AD960,"",IF(N$1&gt;'Data Bank'!$AT960,"",IF(AND('Data Bank'!$AC960&lt;100,TODAY()&gt;'Data Bank'!$AT960),1,IF('Data Bank'!$AC960=100,3,IF('Data Bank'!$AC960=0,0,2)))))</f>
        <v>2</v>
      </c>
      <c r="O424" s="177">
        <f ca="1">IF(O$1&lt;'Data Bank'!$AD960,"",IF(O$1&gt;'Data Bank'!$AT960,"",IF(AND('Data Bank'!$AC960&lt;100,TODAY()&gt;'Data Bank'!$AT960),1,IF('Data Bank'!$AC960=100,3,IF('Data Bank'!$AC960=0,0,2)))))</f>
        <v>2</v>
      </c>
      <c r="P424" s="177">
        <f ca="1">IF(P$1&lt;'Data Bank'!$AD960,"",IF(P$1&gt;'Data Bank'!$AT960,"",IF(AND('Data Bank'!$AC960&lt;100,TODAY()&gt;'Data Bank'!$AT960),1,IF('Data Bank'!$AC960=100,3,IF('Data Bank'!$AC960=0,0,2)))))</f>
        <v>2</v>
      </c>
      <c r="Q424" s="177">
        <f ca="1">IF(Q$1&lt;'Data Bank'!$AD960,"",IF(Q$1&gt;'Data Bank'!$AT960,"",IF(AND('Data Bank'!$AC960&lt;100,TODAY()&gt;'Data Bank'!$AT960),1,IF('Data Bank'!$AC960=100,3,IF('Data Bank'!$AC960=0,0,2)))))</f>
        <v>2</v>
      </c>
      <c r="R424" s="177">
        <f ca="1">IF(R$1&lt;'Data Bank'!$AD960,"",IF(R$1&gt;'Data Bank'!$AT960,"",IF(AND('Data Bank'!$AC960&lt;100,TODAY()&gt;'Data Bank'!$AT960),1,IF('Data Bank'!$AC960=100,3,IF('Data Bank'!$AC960=0,0,2)))))</f>
        <v>2</v>
      </c>
    </row>
    <row r="425" spans="1:18">
      <c r="A425" s="115" t="str">
        <f>'Data Bank'!E965</f>
        <v>Ph-1 G &amp; H Block</v>
      </c>
      <c r="B425" s="178">
        <f ca="1">IF(B$1&lt;'Data Bank'!$AD965,"",IF(B$1&gt;'Data Bank'!$AT965,"",IF(AND('Data Bank'!$AC965&lt;100,TODAY()&gt;'Data Bank'!$AT965),1,IF('Data Bank'!$AC965=100,3,IF('Data Bank'!$AC965=0,0,2)))))</f>
        <v>0</v>
      </c>
      <c r="C425" s="178">
        <f ca="1">IF(C$1&lt;'Data Bank'!$AD965,"",IF(C$1&gt;'Data Bank'!$AT965,"",IF(AND('Data Bank'!$AC965&lt;100,TODAY()&gt;'Data Bank'!$AT965),1,IF('Data Bank'!$AC965=100,3,IF('Data Bank'!$AC965=0,0,2)))))</f>
        <v>0</v>
      </c>
      <c r="D425" s="178">
        <f ca="1">IF(D$1&lt;'Data Bank'!$AD965,"",IF(D$1&gt;'Data Bank'!$AT965,"",IF(AND('Data Bank'!$AC965&lt;100,TODAY()&gt;'Data Bank'!$AT965),1,IF('Data Bank'!$AC965=100,3,IF('Data Bank'!$AC965=0,0,2)))))</f>
        <v>0</v>
      </c>
      <c r="E425" s="178">
        <f ca="1">IF(E$1&lt;'Data Bank'!$AD965,"",IF(E$1&gt;'Data Bank'!$AT965,"",IF(AND('Data Bank'!$AC965&lt;100,TODAY()&gt;'Data Bank'!$AT965),1,IF('Data Bank'!$AC965=100,3,IF('Data Bank'!$AC965=0,0,2)))))</f>
        <v>0</v>
      </c>
      <c r="F425" s="178" t="str">
        <f ca="1">IF(F$1&lt;'Data Bank'!$AD965,"",IF(F$1&gt;'Data Bank'!$AT965,"",IF(AND('Data Bank'!$AC965&lt;100,TODAY()&gt;'Data Bank'!$AT965),1,IF('Data Bank'!$AC965=100,3,IF('Data Bank'!$AC965=0,0,2)))))</f>
        <v/>
      </c>
      <c r="G425" s="178" t="str">
        <f ca="1">IF(G$1&lt;'Data Bank'!$AD965,"",IF(G$1&gt;'Data Bank'!$AT965,"",IF(AND('Data Bank'!$AC965&lt;100,TODAY()&gt;'Data Bank'!$AT965),1,IF('Data Bank'!$AC965=100,3,IF('Data Bank'!$AC965=0,0,2)))))</f>
        <v/>
      </c>
      <c r="H425" s="178" t="str">
        <f ca="1">IF(H$1&lt;'Data Bank'!$AD965,"",IF(H$1&gt;'Data Bank'!$AT965,"",IF(AND('Data Bank'!$AC965&lt;100,TODAY()&gt;'Data Bank'!$AT965),1,IF('Data Bank'!$AC965=100,3,IF('Data Bank'!$AC965=0,0,2)))))</f>
        <v/>
      </c>
      <c r="I425" s="178" t="str">
        <f ca="1">IF(I$1&lt;'Data Bank'!$AD965,"",IF(I$1&gt;'Data Bank'!$AT965,"",IF(AND('Data Bank'!$AC965&lt;100,TODAY()&gt;'Data Bank'!$AT965),1,IF('Data Bank'!$AC965=100,3,IF('Data Bank'!$AC965=0,0,2)))))</f>
        <v/>
      </c>
      <c r="J425" s="177" t="str">
        <f ca="1">IF(J$1&lt;'Data Bank'!$AD965,"",IF(J$1&gt;'Data Bank'!$AT965,"",IF(AND('Data Bank'!$AC965&lt;100,TODAY()&gt;'Data Bank'!$AT965),1,IF('Data Bank'!$AC965=100,3,IF('Data Bank'!$AC965=0,0,2)))))</f>
        <v/>
      </c>
      <c r="K425" s="177" t="str">
        <f ca="1">IF(K$1&lt;'Data Bank'!$AD965,"",IF(K$1&gt;'Data Bank'!$AT965,"",IF(AND('Data Bank'!$AC965&lt;100,TODAY()&gt;'Data Bank'!$AT965),1,IF('Data Bank'!$AC965=100,3,IF('Data Bank'!$AC965=0,0,2)))))</f>
        <v/>
      </c>
      <c r="L425" s="177" t="str">
        <f ca="1">IF(L$1&lt;'Data Bank'!$AD965,"",IF(L$1&gt;'Data Bank'!$AT965,"",IF(AND('Data Bank'!$AC965&lt;100,TODAY()&gt;'Data Bank'!$AT965),1,IF('Data Bank'!$AC965=100,3,IF('Data Bank'!$AC965=0,0,2)))))</f>
        <v/>
      </c>
      <c r="M425" s="177" t="str">
        <f ca="1">IF(M$1&lt;'Data Bank'!$AD965,"",IF(M$1&gt;'Data Bank'!$AT965,"",IF(AND('Data Bank'!$AC965&lt;100,TODAY()&gt;'Data Bank'!$AT965),1,IF('Data Bank'!$AC965=100,3,IF('Data Bank'!$AC965=0,0,2)))))</f>
        <v/>
      </c>
      <c r="N425" s="177" t="str">
        <f ca="1">IF(N$1&lt;'Data Bank'!$AD965,"",IF(N$1&gt;'Data Bank'!$AT965,"",IF(AND('Data Bank'!$AC965&lt;100,TODAY()&gt;'Data Bank'!$AT965),1,IF('Data Bank'!$AC965=100,3,IF('Data Bank'!$AC965=0,0,2)))))</f>
        <v/>
      </c>
      <c r="O425" s="177" t="str">
        <f ca="1">IF(O$1&lt;'Data Bank'!$AD965,"",IF(O$1&gt;'Data Bank'!$AT965,"",IF(AND('Data Bank'!$AC965&lt;100,TODAY()&gt;'Data Bank'!$AT965),1,IF('Data Bank'!$AC965=100,3,IF('Data Bank'!$AC965=0,0,2)))))</f>
        <v/>
      </c>
      <c r="P425" s="177" t="str">
        <f ca="1">IF(P$1&lt;'Data Bank'!$AD965,"",IF(P$1&gt;'Data Bank'!$AT965,"",IF(AND('Data Bank'!$AC965&lt;100,TODAY()&gt;'Data Bank'!$AT965),1,IF('Data Bank'!$AC965=100,3,IF('Data Bank'!$AC965=0,0,2)))))</f>
        <v/>
      </c>
      <c r="Q425" s="177" t="str">
        <f ca="1">IF(Q$1&lt;'Data Bank'!$AD965,"",IF(Q$1&gt;'Data Bank'!$AT965,"",IF(AND('Data Bank'!$AC965&lt;100,TODAY()&gt;'Data Bank'!$AT965),1,IF('Data Bank'!$AC965=100,3,IF('Data Bank'!$AC965=0,0,2)))))</f>
        <v/>
      </c>
      <c r="R425" s="177" t="str">
        <f ca="1">IF(R$1&lt;'Data Bank'!$AD965,"",IF(R$1&gt;'Data Bank'!$AT965,"",IF(AND('Data Bank'!$AC965&lt;100,TODAY()&gt;'Data Bank'!$AT965),1,IF('Data Bank'!$AC965=100,3,IF('Data Bank'!$AC965=0,0,2)))))</f>
        <v/>
      </c>
    </row>
    <row r="426" spans="1:18">
      <c r="A426" s="115" t="str">
        <f>'Data Bank'!E975</f>
        <v>PH-7-P3</v>
      </c>
      <c r="B426" s="178">
        <f ca="1">IF(B$1&lt;'Data Bank'!$AD975,"",IF(B$1&gt;'Data Bank'!$AT975,"",IF(AND('Data Bank'!$AC975&lt;100,TODAY()&gt;'Data Bank'!$AT975),1,IF('Data Bank'!$AC975=100,3,IF('Data Bank'!$AC975=0,0,2)))))</f>
        <v>1</v>
      </c>
      <c r="C426" s="178">
        <f ca="1">IF(C$1&lt;'Data Bank'!$AD975,"",IF(C$1&gt;'Data Bank'!$AT975,"",IF(AND('Data Bank'!$AC975&lt;100,TODAY()&gt;'Data Bank'!$AT975),1,IF('Data Bank'!$AC975=100,3,IF('Data Bank'!$AC975=0,0,2)))))</f>
        <v>1</v>
      </c>
      <c r="D426" s="178" t="str">
        <f ca="1">IF(D$1&lt;'Data Bank'!$AD975,"",IF(D$1&gt;'Data Bank'!$AT975,"",IF(AND('Data Bank'!$AC975&lt;100,TODAY()&gt;'Data Bank'!$AT975),1,IF('Data Bank'!$AC975=100,3,IF('Data Bank'!$AC975=0,0,2)))))</f>
        <v/>
      </c>
      <c r="E426" s="178" t="str">
        <f ca="1">IF(E$1&lt;'Data Bank'!$AD975,"",IF(E$1&gt;'Data Bank'!$AT975,"",IF(AND('Data Bank'!$AC975&lt;100,TODAY()&gt;'Data Bank'!$AT975),1,IF('Data Bank'!$AC975=100,3,IF('Data Bank'!$AC975=0,0,2)))))</f>
        <v/>
      </c>
      <c r="F426" s="178" t="str">
        <f ca="1">IF(F$1&lt;'Data Bank'!$AD975,"",IF(F$1&gt;'Data Bank'!$AT975,"",IF(AND('Data Bank'!$AC975&lt;100,TODAY()&gt;'Data Bank'!$AT975),1,IF('Data Bank'!$AC975=100,3,IF('Data Bank'!$AC975=0,0,2)))))</f>
        <v/>
      </c>
      <c r="G426" s="178" t="str">
        <f ca="1">IF(G$1&lt;'Data Bank'!$AD975,"",IF(G$1&gt;'Data Bank'!$AT975,"",IF(AND('Data Bank'!$AC975&lt;100,TODAY()&gt;'Data Bank'!$AT975),1,IF('Data Bank'!$AC975=100,3,IF('Data Bank'!$AC975=0,0,2)))))</f>
        <v/>
      </c>
      <c r="H426" s="178" t="str">
        <f ca="1">IF(H$1&lt;'Data Bank'!$AD975,"",IF(H$1&gt;'Data Bank'!$AT975,"",IF(AND('Data Bank'!$AC975&lt;100,TODAY()&gt;'Data Bank'!$AT975),1,IF('Data Bank'!$AC975=100,3,IF('Data Bank'!$AC975=0,0,2)))))</f>
        <v/>
      </c>
      <c r="I426" s="178" t="str">
        <f ca="1">IF(I$1&lt;'Data Bank'!$AD975,"",IF(I$1&gt;'Data Bank'!$AT975,"",IF(AND('Data Bank'!$AC975&lt;100,TODAY()&gt;'Data Bank'!$AT975),1,IF('Data Bank'!$AC975=100,3,IF('Data Bank'!$AC975=0,0,2)))))</f>
        <v/>
      </c>
      <c r="J426" s="177" t="str">
        <f ca="1">IF(J$1&lt;'Data Bank'!$AD975,"",IF(J$1&gt;'Data Bank'!$AT975,"",IF(AND('Data Bank'!$AC975&lt;100,TODAY()&gt;'Data Bank'!$AT975),1,IF('Data Bank'!$AC975=100,3,IF('Data Bank'!$AC975=0,0,2)))))</f>
        <v/>
      </c>
      <c r="K426" s="177" t="str">
        <f ca="1">IF(K$1&lt;'Data Bank'!$AD975,"",IF(K$1&gt;'Data Bank'!$AT975,"",IF(AND('Data Bank'!$AC975&lt;100,TODAY()&gt;'Data Bank'!$AT975),1,IF('Data Bank'!$AC975=100,3,IF('Data Bank'!$AC975=0,0,2)))))</f>
        <v/>
      </c>
      <c r="L426" s="177" t="str">
        <f ca="1">IF(L$1&lt;'Data Bank'!$AD975,"",IF(L$1&gt;'Data Bank'!$AT975,"",IF(AND('Data Bank'!$AC975&lt;100,TODAY()&gt;'Data Bank'!$AT975),1,IF('Data Bank'!$AC975=100,3,IF('Data Bank'!$AC975=0,0,2)))))</f>
        <v/>
      </c>
      <c r="M426" s="177" t="str">
        <f ca="1">IF(M$1&lt;'Data Bank'!$AD975,"",IF(M$1&gt;'Data Bank'!$AT975,"",IF(AND('Data Bank'!$AC975&lt;100,TODAY()&gt;'Data Bank'!$AT975),1,IF('Data Bank'!$AC975=100,3,IF('Data Bank'!$AC975=0,0,2)))))</f>
        <v/>
      </c>
      <c r="N426" s="177" t="str">
        <f ca="1">IF(N$1&lt;'Data Bank'!$AD975,"",IF(N$1&gt;'Data Bank'!$AT975,"",IF(AND('Data Bank'!$AC975&lt;100,TODAY()&gt;'Data Bank'!$AT975),1,IF('Data Bank'!$AC975=100,3,IF('Data Bank'!$AC975=0,0,2)))))</f>
        <v/>
      </c>
      <c r="O426" s="177" t="str">
        <f ca="1">IF(O$1&lt;'Data Bank'!$AD975,"",IF(O$1&gt;'Data Bank'!$AT975,"",IF(AND('Data Bank'!$AC975&lt;100,TODAY()&gt;'Data Bank'!$AT975),1,IF('Data Bank'!$AC975=100,3,IF('Data Bank'!$AC975=0,0,2)))))</f>
        <v/>
      </c>
      <c r="P426" s="177" t="str">
        <f ca="1">IF(P$1&lt;'Data Bank'!$AD975,"",IF(P$1&gt;'Data Bank'!$AT975,"",IF(AND('Data Bank'!$AC975&lt;100,TODAY()&gt;'Data Bank'!$AT975),1,IF('Data Bank'!$AC975=100,3,IF('Data Bank'!$AC975=0,0,2)))))</f>
        <v/>
      </c>
      <c r="Q426" s="177" t="str">
        <f ca="1">IF(Q$1&lt;'Data Bank'!$AD975,"",IF(Q$1&gt;'Data Bank'!$AT975,"",IF(AND('Data Bank'!$AC975&lt;100,TODAY()&gt;'Data Bank'!$AT975),1,IF('Data Bank'!$AC975=100,3,IF('Data Bank'!$AC975=0,0,2)))))</f>
        <v/>
      </c>
      <c r="R426" s="177" t="str">
        <f ca="1">IF(R$1&lt;'Data Bank'!$AD975,"",IF(R$1&gt;'Data Bank'!$AT975,"",IF(AND('Data Bank'!$AC975&lt;100,TODAY()&gt;'Data Bank'!$AT975),1,IF('Data Bank'!$AC975=100,3,IF('Data Bank'!$AC975=0,0,2)))))</f>
        <v/>
      </c>
    </row>
    <row r="427" spans="1:18">
      <c r="A427" s="115" t="str">
        <f>'Data Bank'!E978</f>
        <v>Ph-8-IVY-P2</v>
      </c>
      <c r="B427" s="178">
        <f ca="1">IF(B$1&lt;'Data Bank'!$AD978,"",IF(B$1&gt;'Data Bank'!$AT978,"",IF(AND('Data Bank'!$AC978&lt;100,TODAY()&gt;'Data Bank'!$AT978),1,IF('Data Bank'!$AC978=100,3,IF('Data Bank'!$AC978=0,0,2)))))</f>
        <v>0</v>
      </c>
      <c r="C427" s="178">
        <f ca="1">IF(C$1&lt;'Data Bank'!$AD978,"",IF(C$1&gt;'Data Bank'!$AT978,"",IF(AND('Data Bank'!$AC978&lt;100,TODAY()&gt;'Data Bank'!$AT978),1,IF('Data Bank'!$AC978=100,3,IF('Data Bank'!$AC978=0,0,2)))))</f>
        <v>0</v>
      </c>
      <c r="D427" s="178">
        <f ca="1">IF(D$1&lt;'Data Bank'!$AD978,"",IF(D$1&gt;'Data Bank'!$AT978,"",IF(AND('Data Bank'!$AC978&lt;100,TODAY()&gt;'Data Bank'!$AT978),1,IF('Data Bank'!$AC978=100,3,IF('Data Bank'!$AC978=0,0,2)))))</f>
        <v>0</v>
      </c>
      <c r="E427" s="178">
        <f ca="1">IF(E$1&lt;'Data Bank'!$AD978,"",IF(E$1&gt;'Data Bank'!$AT978,"",IF(AND('Data Bank'!$AC978&lt;100,TODAY()&gt;'Data Bank'!$AT978),1,IF('Data Bank'!$AC978=100,3,IF('Data Bank'!$AC978=0,0,2)))))</f>
        <v>0</v>
      </c>
      <c r="F427" s="178" t="str">
        <f ca="1">IF(F$1&lt;'Data Bank'!$AD978,"",IF(F$1&gt;'Data Bank'!$AT978,"",IF(AND('Data Bank'!$AC978&lt;100,TODAY()&gt;'Data Bank'!$AT978),1,IF('Data Bank'!$AC978=100,3,IF('Data Bank'!$AC978=0,0,2)))))</f>
        <v/>
      </c>
      <c r="G427" s="178" t="str">
        <f ca="1">IF(G$1&lt;'Data Bank'!$AD978,"",IF(G$1&gt;'Data Bank'!$AT978,"",IF(AND('Data Bank'!$AC978&lt;100,TODAY()&gt;'Data Bank'!$AT978),1,IF('Data Bank'!$AC978=100,3,IF('Data Bank'!$AC978=0,0,2)))))</f>
        <v/>
      </c>
      <c r="H427" s="178" t="str">
        <f ca="1">IF(H$1&lt;'Data Bank'!$AD978,"",IF(H$1&gt;'Data Bank'!$AT978,"",IF(AND('Data Bank'!$AC978&lt;100,TODAY()&gt;'Data Bank'!$AT978),1,IF('Data Bank'!$AC978=100,3,IF('Data Bank'!$AC978=0,0,2)))))</f>
        <v/>
      </c>
      <c r="I427" s="178" t="str">
        <f ca="1">IF(I$1&lt;'Data Bank'!$AD978,"",IF(I$1&gt;'Data Bank'!$AT978,"",IF(AND('Data Bank'!$AC978&lt;100,TODAY()&gt;'Data Bank'!$AT978),1,IF('Data Bank'!$AC978=100,3,IF('Data Bank'!$AC978=0,0,2)))))</f>
        <v/>
      </c>
      <c r="J427" s="177" t="str">
        <f ca="1">IF(J$1&lt;'Data Bank'!$AD978,"",IF(J$1&gt;'Data Bank'!$AT978,"",IF(AND('Data Bank'!$AC978&lt;100,TODAY()&gt;'Data Bank'!$AT978),1,IF('Data Bank'!$AC978=100,3,IF('Data Bank'!$AC978=0,0,2)))))</f>
        <v/>
      </c>
      <c r="K427" s="177" t="str">
        <f ca="1">IF(K$1&lt;'Data Bank'!$AD978,"",IF(K$1&gt;'Data Bank'!$AT978,"",IF(AND('Data Bank'!$AC978&lt;100,TODAY()&gt;'Data Bank'!$AT978),1,IF('Data Bank'!$AC978=100,3,IF('Data Bank'!$AC978=0,0,2)))))</f>
        <v/>
      </c>
      <c r="L427" s="177" t="str">
        <f ca="1">IF(L$1&lt;'Data Bank'!$AD978,"",IF(L$1&gt;'Data Bank'!$AT978,"",IF(AND('Data Bank'!$AC978&lt;100,TODAY()&gt;'Data Bank'!$AT978),1,IF('Data Bank'!$AC978=100,3,IF('Data Bank'!$AC978=0,0,2)))))</f>
        <v/>
      </c>
      <c r="M427" s="177" t="str">
        <f ca="1">IF(M$1&lt;'Data Bank'!$AD978,"",IF(M$1&gt;'Data Bank'!$AT978,"",IF(AND('Data Bank'!$AC978&lt;100,TODAY()&gt;'Data Bank'!$AT978),1,IF('Data Bank'!$AC978=100,3,IF('Data Bank'!$AC978=0,0,2)))))</f>
        <v/>
      </c>
      <c r="N427" s="177" t="str">
        <f ca="1">IF(N$1&lt;'Data Bank'!$AD978,"",IF(N$1&gt;'Data Bank'!$AT978,"",IF(AND('Data Bank'!$AC978&lt;100,TODAY()&gt;'Data Bank'!$AT978),1,IF('Data Bank'!$AC978=100,3,IF('Data Bank'!$AC978=0,0,2)))))</f>
        <v/>
      </c>
      <c r="O427" s="177" t="str">
        <f ca="1">IF(O$1&lt;'Data Bank'!$AD978,"",IF(O$1&gt;'Data Bank'!$AT978,"",IF(AND('Data Bank'!$AC978&lt;100,TODAY()&gt;'Data Bank'!$AT978),1,IF('Data Bank'!$AC978=100,3,IF('Data Bank'!$AC978=0,0,2)))))</f>
        <v/>
      </c>
      <c r="P427" s="177" t="str">
        <f ca="1">IF(P$1&lt;'Data Bank'!$AD978,"",IF(P$1&gt;'Data Bank'!$AT978,"",IF(AND('Data Bank'!$AC978&lt;100,TODAY()&gt;'Data Bank'!$AT978),1,IF('Data Bank'!$AC978=100,3,IF('Data Bank'!$AC978=0,0,2)))))</f>
        <v/>
      </c>
      <c r="Q427" s="177" t="str">
        <f ca="1">IF(Q$1&lt;'Data Bank'!$AD978,"",IF(Q$1&gt;'Data Bank'!$AT978,"",IF(AND('Data Bank'!$AC978&lt;100,TODAY()&gt;'Data Bank'!$AT978),1,IF('Data Bank'!$AC978=100,3,IF('Data Bank'!$AC978=0,0,2)))))</f>
        <v/>
      </c>
      <c r="R427" s="177" t="str">
        <f ca="1">IF(R$1&lt;'Data Bank'!$AD978,"",IF(R$1&gt;'Data Bank'!$AT978,"",IF(AND('Data Bank'!$AC978&lt;100,TODAY()&gt;'Data Bank'!$AT978),1,IF('Data Bank'!$AC978=100,3,IF('Data Bank'!$AC978=0,0,2)))))</f>
        <v/>
      </c>
    </row>
    <row r="428" spans="1:18">
      <c r="A428" s="115" t="str">
        <f>'Data Bank'!E990</f>
        <v>Pioneer Fountain_KHI UNI</v>
      </c>
      <c r="B428" s="178">
        <f ca="1">IF(B$1&lt;'Data Bank'!$AD990,"",IF(B$1&gt;'Data Bank'!$AT990,"",IF(AND('Data Bank'!$AC990&lt;100,TODAY()&gt;'Data Bank'!$AT990),1,IF('Data Bank'!$AC990=100,3,IF('Data Bank'!$AC990=0,0,2)))))</f>
        <v>2</v>
      </c>
      <c r="C428" s="178">
        <f ca="1">IF(C$1&lt;'Data Bank'!$AD990,"",IF(C$1&gt;'Data Bank'!$AT990,"",IF(AND('Data Bank'!$AC990&lt;100,TODAY()&gt;'Data Bank'!$AT990),1,IF('Data Bank'!$AC990=100,3,IF('Data Bank'!$AC990=0,0,2)))))</f>
        <v>2</v>
      </c>
      <c r="D428" s="178">
        <f ca="1">IF(D$1&lt;'Data Bank'!$AD990,"",IF(D$1&gt;'Data Bank'!$AT990,"",IF(AND('Data Bank'!$AC990&lt;100,TODAY()&gt;'Data Bank'!$AT990),1,IF('Data Bank'!$AC990=100,3,IF('Data Bank'!$AC990=0,0,2)))))</f>
        <v>2</v>
      </c>
      <c r="E428" s="178">
        <f ca="1">IF(E$1&lt;'Data Bank'!$AD990,"",IF(E$1&gt;'Data Bank'!$AT990,"",IF(AND('Data Bank'!$AC990&lt;100,TODAY()&gt;'Data Bank'!$AT990),1,IF('Data Bank'!$AC990=100,3,IF('Data Bank'!$AC990=0,0,2)))))</f>
        <v>2</v>
      </c>
      <c r="F428" s="178">
        <f ca="1">IF(F$1&lt;'Data Bank'!$AD990,"",IF(F$1&gt;'Data Bank'!$AT990,"",IF(AND('Data Bank'!$AC990&lt;100,TODAY()&gt;'Data Bank'!$AT990),1,IF('Data Bank'!$AC990=100,3,IF('Data Bank'!$AC990=0,0,2)))))</f>
        <v>2</v>
      </c>
      <c r="G428" s="178">
        <f ca="1">IF(G$1&lt;'Data Bank'!$AD990,"",IF(G$1&gt;'Data Bank'!$AT990,"",IF(AND('Data Bank'!$AC990&lt;100,TODAY()&gt;'Data Bank'!$AT990),1,IF('Data Bank'!$AC990=100,3,IF('Data Bank'!$AC990=0,0,2)))))</f>
        <v>2</v>
      </c>
      <c r="H428" s="178">
        <f ca="1">IF(H$1&lt;'Data Bank'!$AD990,"",IF(H$1&gt;'Data Bank'!$AT990,"",IF(AND('Data Bank'!$AC990&lt;100,TODAY()&gt;'Data Bank'!$AT990),1,IF('Data Bank'!$AC990=100,3,IF('Data Bank'!$AC990=0,0,2)))))</f>
        <v>2</v>
      </c>
      <c r="I428" s="178">
        <f ca="1">IF(I$1&lt;'Data Bank'!$AD990,"",IF(I$1&gt;'Data Bank'!$AT990,"",IF(AND('Data Bank'!$AC990&lt;100,TODAY()&gt;'Data Bank'!$AT990),1,IF('Data Bank'!$AC990=100,3,IF('Data Bank'!$AC990=0,0,2)))))</f>
        <v>2</v>
      </c>
      <c r="J428" s="177">
        <f ca="1">IF(J$1&lt;'Data Bank'!$AD990,"",IF(J$1&gt;'Data Bank'!$AT990,"",IF(AND('Data Bank'!$AC990&lt;100,TODAY()&gt;'Data Bank'!$AT990),1,IF('Data Bank'!$AC990=100,3,IF('Data Bank'!$AC990=0,0,2)))))</f>
        <v>2</v>
      </c>
      <c r="K428" s="177">
        <f ca="1">IF(K$1&lt;'Data Bank'!$AD990,"",IF(K$1&gt;'Data Bank'!$AT990,"",IF(AND('Data Bank'!$AC990&lt;100,TODAY()&gt;'Data Bank'!$AT990),1,IF('Data Bank'!$AC990=100,3,IF('Data Bank'!$AC990=0,0,2)))))</f>
        <v>2</v>
      </c>
      <c r="L428" s="177">
        <f ca="1">IF(L$1&lt;'Data Bank'!$AD990,"",IF(L$1&gt;'Data Bank'!$AT990,"",IF(AND('Data Bank'!$AC990&lt;100,TODAY()&gt;'Data Bank'!$AT990),1,IF('Data Bank'!$AC990=100,3,IF('Data Bank'!$AC990=0,0,2)))))</f>
        <v>2</v>
      </c>
      <c r="M428" s="177">
        <f ca="1">IF(M$1&lt;'Data Bank'!$AD990,"",IF(M$1&gt;'Data Bank'!$AT990,"",IF(AND('Data Bank'!$AC990&lt;100,TODAY()&gt;'Data Bank'!$AT990),1,IF('Data Bank'!$AC990=100,3,IF('Data Bank'!$AC990=0,0,2)))))</f>
        <v>2</v>
      </c>
      <c r="N428" s="177">
        <f ca="1">IF(N$1&lt;'Data Bank'!$AD990,"",IF(N$1&gt;'Data Bank'!$AT990,"",IF(AND('Data Bank'!$AC990&lt;100,TODAY()&gt;'Data Bank'!$AT990),1,IF('Data Bank'!$AC990=100,3,IF('Data Bank'!$AC990=0,0,2)))))</f>
        <v>2</v>
      </c>
      <c r="O428" s="177">
        <f ca="1">IF(O$1&lt;'Data Bank'!$AD990,"",IF(O$1&gt;'Data Bank'!$AT990,"",IF(AND('Data Bank'!$AC990&lt;100,TODAY()&gt;'Data Bank'!$AT990),1,IF('Data Bank'!$AC990=100,3,IF('Data Bank'!$AC990=0,0,2)))))</f>
        <v>2</v>
      </c>
      <c r="P428" s="177">
        <f ca="1">IF(P$1&lt;'Data Bank'!$AD990,"",IF(P$1&gt;'Data Bank'!$AT990,"",IF(AND('Data Bank'!$AC990&lt;100,TODAY()&gt;'Data Bank'!$AT990),1,IF('Data Bank'!$AC990=100,3,IF('Data Bank'!$AC990=0,0,2)))))</f>
        <v>2</v>
      </c>
      <c r="Q428" s="177">
        <f ca="1">IF(Q$1&lt;'Data Bank'!$AD990,"",IF(Q$1&gt;'Data Bank'!$AT990,"",IF(AND('Data Bank'!$AC990&lt;100,TODAY()&gt;'Data Bank'!$AT990),1,IF('Data Bank'!$AC990=100,3,IF('Data Bank'!$AC990=0,0,2)))))</f>
        <v>2</v>
      </c>
      <c r="R428" s="177">
        <f ca="1">IF(R$1&lt;'Data Bank'!$AD990,"",IF(R$1&gt;'Data Bank'!$AT990,"",IF(AND('Data Bank'!$AC990&lt;100,TODAY()&gt;'Data Bank'!$AT990),1,IF('Data Bank'!$AC990=100,3,IF('Data Bank'!$AC990=0,0,2)))))</f>
        <v>2</v>
      </c>
    </row>
    <row r="429" spans="1:18">
      <c r="A429" s="115" t="str">
        <f>'Data Bank'!E991</f>
        <v>PK01</v>
      </c>
      <c r="B429" s="178">
        <f ca="1">IF(B$1&lt;'Data Bank'!$AD991,"",IF(B$1&gt;'Data Bank'!$AT991,"",IF(AND('Data Bank'!$AC991&lt;100,TODAY()&gt;'Data Bank'!$AT991),1,IF('Data Bank'!$AC991=100,3,IF('Data Bank'!$AC991=0,0,2)))))</f>
        <v>2</v>
      </c>
      <c r="C429" s="178">
        <f ca="1">IF(C$1&lt;'Data Bank'!$AD991,"",IF(C$1&gt;'Data Bank'!$AT991,"",IF(AND('Data Bank'!$AC991&lt;100,TODAY()&gt;'Data Bank'!$AT991),1,IF('Data Bank'!$AC991=100,3,IF('Data Bank'!$AC991=0,0,2)))))</f>
        <v>2</v>
      </c>
      <c r="D429" s="178">
        <f ca="1">IF(D$1&lt;'Data Bank'!$AD991,"",IF(D$1&gt;'Data Bank'!$AT991,"",IF(AND('Data Bank'!$AC991&lt;100,TODAY()&gt;'Data Bank'!$AT991),1,IF('Data Bank'!$AC991=100,3,IF('Data Bank'!$AC991=0,0,2)))))</f>
        <v>2</v>
      </c>
      <c r="E429" s="178">
        <f ca="1">IF(E$1&lt;'Data Bank'!$AD991,"",IF(E$1&gt;'Data Bank'!$AT991,"",IF(AND('Data Bank'!$AC991&lt;100,TODAY()&gt;'Data Bank'!$AT991),1,IF('Data Bank'!$AC991=100,3,IF('Data Bank'!$AC991=0,0,2)))))</f>
        <v>2</v>
      </c>
      <c r="F429" s="178" t="str">
        <f ca="1">IF(F$1&lt;'Data Bank'!$AD991,"",IF(F$1&gt;'Data Bank'!$AT991,"",IF(AND('Data Bank'!$AC991&lt;100,TODAY()&gt;'Data Bank'!$AT991),1,IF('Data Bank'!$AC991=100,3,IF('Data Bank'!$AC991=0,0,2)))))</f>
        <v/>
      </c>
      <c r="G429" s="178" t="str">
        <f ca="1">IF(G$1&lt;'Data Bank'!$AD991,"",IF(G$1&gt;'Data Bank'!$AT991,"",IF(AND('Data Bank'!$AC991&lt;100,TODAY()&gt;'Data Bank'!$AT991),1,IF('Data Bank'!$AC991=100,3,IF('Data Bank'!$AC991=0,0,2)))))</f>
        <v/>
      </c>
      <c r="H429" s="178" t="str">
        <f ca="1">IF(H$1&lt;'Data Bank'!$AD991,"",IF(H$1&gt;'Data Bank'!$AT991,"",IF(AND('Data Bank'!$AC991&lt;100,TODAY()&gt;'Data Bank'!$AT991),1,IF('Data Bank'!$AC991=100,3,IF('Data Bank'!$AC991=0,0,2)))))</f>
        <v/>
      </c>
      <c r="I429" s="178" t="str">
        <f ca="1">IF(I$1&lt;'Data Bank'!$AD991,"",IF(I$1&gt;'Data Bank'!$AT991,"",IF(AND('Data Bank'!$AC991&lt;100,TODAY()&gt;'Data Bank'!$AT991),1,IF('Data Bank'!$AC991=100,3,IF('Data Bank'!$AC991=0,0,2)))))</f>
        <v/>
      </c>
      <c r="J429" s="177" t="str">
        <f ca="1">IF(J$1&lt;'Data Bank'!$AD991,"",IF(J$1&gt;'Data Bank'!$AT991,"",IF(AND('Data Bank'!$AC991&lt;100,TODAY()&gt;'Data Bank'!$AT991),1,IF('Data Bank'!$AC991=100,3,IF('Data Bank'!$AC991=0,0,2)))))</f>
        <v/>
      </c>
      <c r="K429" s="177" t="str">
        <f ca="1">IF(K$1&lt;'Data Bank'!$AD991,"",IF(K$1&gt;'Data Bank'!$AT991,"",IF(AND('Data Bank'!$AC991&lt;100,TODAY()&gt;'Data Bank'!$AT991),1,IF('Data Bank'!$AC991=100,3,IF('Data Bank'!$AC991=0,0,2)))))</f>
        <v/>
      </c>
      <c r="L429" s="177" t="str">
        <f ca="1">IF(L$1&lt;'Data Bank'!$AD991,"",IF(L$1&gt;'Data Bank'!$AT991,"",IF(AND('Data Bank'!$AC991&lt;100,TODAY()&gt;'Data Bank'!$AT991),1,IF('Data Bank'!$AC991=100,3,IF('Data Bank'!$AC991=0,0,2)))))</f>
        <v/>
      </c>
      <c r="M429" s="177" t="str">
        <f ca="1">IF(M$1&lt;'Data Bank'!$AD991,"",IF(M$1&gt;'Data Bank'!$AT991,"",IF(AND('Data Bank'!$AC991&lt;100,TODAY()&gt;'Data Bank'!$AT991),1,IF('Data Bank'!$AC991=100,3,IF('Data Bank'!$AC991=0,0,2)))))</f>
        <v/>
      </c>
      <c r="N429" s="177" t="str">
        <f ca="1">IF(N$1&lt;'Data Bank'!$AD991,"",IF(N$1&gt;'Data Bank'!$AT991,"",IF(AND('Data Bank'!$AC991&lt;100,TODAY()&gt;'Data Bank'!$AT991),1,IF('Data Bank'!$AC991=100,3,IF('Data Bank'!$AC991=0,0,2)))))</f>
        <v/>
      </c>
      <c r="O429" s="177" t="str">
        <f ca="1">IF(O$1&lt;'Data Bank'!$AD991,"",IF(O$1&gt;'Data Bank'!$AT991,"",IF(AND('Data Bank'!$AC991&lt;100,TODAY()&gt;'Data Bank'!$AT991),1,IF('Data Bank'!$AC991=100,3,IF('Data Bank'!$AC991=0,0,2)))))</f>
        <v/>
      </c>
      <c r="P429" s="177" t="str">
        <f ca="1">IF(P$1&lt;'Data Bank'!$AD991,"",IF(P$1&gt;'Data Bank'!$AT991,"",IF(AND('Data Bank'!$AC991&lt;100,TODAY()&gt;'Data Bank'!$AT991),1,IF('Data Bank'!$AC991=100,3,IF('Data Bank'!$AC991=0,0,2)))))</f>
        <v/>
      </c>
      <c r="Q429" s="177" t="str">
        <f ca="1">IF(Q$1&lt;'Data Bank'!$AD991,"",IF(Q$1&gt;'Data Bank'!$AT991,"",IF(AND('Data Bank'!$AC991&lt;100,TODAY()&gt;'Data Bank'!$AT991),1,IF('Data Bank'!$AC991=100,3,IF('Data Bank'!$AC991=0,0,2)))))</f>
        <v/>
      </c>
      <c r="R429" s="177" t="str">
        <f ca="1">IF(R$1&lt;'Data Bank'!$AD991,"",IF(R$1&gt;'Data Bank'!$AT991,"",IF(AND('Data Bank'!$AC991&lt;100,TODAY()&gt;'Data Bank'!$AT991),1,IF('Data Bank'!$AC991=100,3,IF('Data Bank'!$AC991=0,0,2)))))</f>
        <v/>
      </c>
    </row>
    <row r="430" spans="1:18">
      <c r="A430" s="115" t="str">
        <f>'Data Bank'!E998</f>
        <v>Pocket-1</v>
      </c>
      <c r="B430" s="178">
        <f ca="1">IF(B$1&lt;'Data Bank'!$AD998,"",IF(B$1&gt;'Data Bank'!$AT998,"",IF(AND('Data Bank'!$AC998&lt;100,TODAY()&gt;'Data Bank'!$AT998),1,IF('Data Bank'!$AC998=100,3,IF('Data Bank'!$AC998=0,0,2)))))</f>
        <v>2</v>
      </c>
      <c r="C430" s="178">
        <f ca="1">IF(C$1&lt;'Data Bank'!$AD998,"",IF(C$1&gt;'Data Bank'!$AT998,"",IF(AND('Data Bank'!$AC998&lt;100,TODAY()&gt;'Data Bank'!$AT998),1,IF('Data Bank'!$AC998=100,3,IF('Data Bank'!$AC998=0,0,2)))))</f>
        <v>2</v>
      </c>
      <c r="D430" s="178">
        <f ca="1">IF(D$1&lt;'Data Bank'!$AD998,"",IF(D$1&gt;'Data Bank'!$AT998,"",IF(AND('Data Bank'!$AC998&lt;100,TODAY()&gt;'Data Bank'!$AT998),1,IF('Data Bank'!$AC998=100,3,IF('Data Bank'!$AC998=0,0,2)))))</f>
        <v>2</v>
      </c>
      <c r="E430" s="178" t="str">
        <f ca="1">IF(E$1&lt;'Data Bank'!$AD998,"",IF(E$1&gt;'Data Bank'!$AT998,"",IF(AND('Data Bank'!$AC998&lt;100,TODAY()&gt;'Data Bank'!$AT998),1,IF('Data Bank'!$AC998=100,3,IF('Data Bank'!$AC998=0,0,2)))))</f>
        <v/>
      </c>
      <c r="F430" s="178" t="str">
        <f ca="1">IF(F$1&lt;'Data Bank'!$AD998,"",IF(F$1&gt;'Data Bank'!$AT998,"",IF(AND('Data Bank'!$AC998&lt;100,TODAY()&gt;'Data Bank'!$AT998),1,IF('Data Bank'!$AC998=100,3,IF('Data Bank'!$AC998=0,0,2)))))</f>
        <v/>
      </c>
      <c r="G430" s="178" t="str">
        <f ca="1">IF(G$1&lt;'Data Bank'!$AD998,"",IF(G$1&gt;'Data Bank'!$AT998,"",IF(AND('Data Bank'!$AC998&lt;100,TODAY()&gt;'Data Bank'!$AT998),1,IF('Data Bank'!$AC998=100,3,IF('Data Bank'!$AC998=0,0,2)))))</f>
        <v/>
      </c>
      <c r="H430" s="178" t="str">
        <f ca="1">IF(H$1&lt;'Data Bank'!$AD998,"",IF(H$1&gt;'Data Bank'!$AT998,"",IF(AND('Data Bank'!$AC998&lt;100,TODAY()&gt;'Data Bank'!$AT998),1,IF('Data Bank'!$AC998=100,3,IF('Data Bank'!$AC998=0,0,2)))))</f>
        <v/>
      </c>
      <c r="I430" s="178" t="str">
        <f ca="1">IF(I$1&lt;'Data Bank'!$AD998,"",IF(I$1&gt;'Data Bank'!$AT998,"",IF(AND('Data Bank'!$AC998&lt;100,TODAY()&gt;'Data Bank'!$AT998),1,IF('Data Bank'!$AC998=100,3,IF('Data Bank'!$AC998=0,0,2)))))</f>
        <v/>
      </c>
      <c r="J430" s="177" t="str">
        <f ca="1">IF(J$1&lt;'Data Bank'!$AD998,"",IF(J$1&gt;'Data Bank'!$AT998,"",IF(AND('Data Bank'!$AC998&lt;100,TODAY()&gt;'Data Bank'!$AT998),1,IF('Data Bank'!$AC998=100,3,IF('Data Bank'!$AC998=0,0,2)))))</f>
        <v/>
      </c>
      <c r="K430" s="177" t="str">
        <f ca="1">IF(K$1&lt;'Data Bank'!$AD998,"",IF(K$1&gt;'Data Bank'!$AT998,"",IF(AND('Data Bank'!$AC998&lt;100,TODAY()&gt;'Data Bank'!$AT998),1,IF('Data Bank'!$AC998=100,3,IF('Data Bank'!$AC998=0,0,2)))))</f>
        <v/>
      </c>
      <c r="L430" s="177" t="str">
        <f ca="1">IF(L$1&lt;'Data Bank'!$AD998,"",IF(L$1&gt;'Data Bank'!$AT998,"",IF(AND('Data Bank'!$AC998&lt;100,TODAY()&gt;'Data Bank'!$AT998),1,IF('Data Bank'!$AC998=100,3,IF('Data Bank'!$AC998=0,0,2)))))</f>
        <v/>
      </c>
      <c r="M430" s="177" t="str">
        <f ca="1">IF(M$1&lt;'Data Bank'!$AD998,"",IF(M$1&gt;'Data Bank'!$AT998,"",IF(AND('Data Bank'!$AC998&lt;100,TODAY()&gt;'Data Bank'!$AT998),1,IF('Data Bank'!$AC998=100,3,IF('Data Bank'!$AC998=0,0,2)))))</f>
        <v/>
      </c>
      <c r="N430" s="177" t="str">
        <f ca="1">IF(N$1&lt;'Data Bank'!$AD998,"",IF(N$1&gt;'Data Bank'!$AT998,"",IF(AND('Data Bank'!$AC998&lt;100,TODAY()&gt;'Data Bank'!$AT998),1,IF('Data Bank'!$AC998=100,3,IF('Data Bank'!$AC998=0,0,2)))))</f>
        <v/>
      </c>
      <c r="O430" s="177" t="str">
        <f ca="1">IF(O$1&lt;'Data Bank'!$AD998,"",IF(O$1&gt;'Data Bank'!$AT998,"",IF(AND('Data Bank'!$AC998&lt;100,TODAY()&gt;'Data Bank'!$AT998),1,IF('Data Bank'!$AC998=100,3,IF('Data Bank'!$AC998=0,0,2)))))</f>
        <v/>
      </c>
      <c r="P430" s="177" t="str">
        <f ca="1">IF(P$1&lt;'Data Bank'!$AD998,"",IF(P$1&gt;'Data Bank'!$AT998,"",IF(AND('Data Bank'!$AC998&lt;100,TODAY()&gt;'Data Bank'!$AT998),1,IF('Data Bank'!$AC998=100,3,IF('Data Bank'!$AC998=0,0,2)))))</f>
        <v/>
      </c>
      <c r="Q430" s="177" t="str">
        <f ca="1">IF(Q$1&lt;'Data Bank'!$AD998,"",IF(Q$1&gt;'Data Bank'!$AT998,"",IF(AND('Data Bank'!$AC998&lt;100,TODAY()&gt;'Data Bank'!$AT998),1,IF('Data Bank'!$AC998=100,3,IF('Data Bank'!$AC998=0,0,2)))))</f>
        <v/>
      </c>
      <c r="R430" s="177" t="str">
        <f ca="1">IF(R$1&lt;'Data Bank'!$AD998,"",IF(R$1&gt;'Data Bank'!$AT998,"",IF(AND('Data Bank'!$AC998&lt;100,TODAY()&gt;'Data Bank'!$AT998),1,IF('Data Bank'!$AC998=100,3,IF('Data Bank'!$AC998=0,0,2)))))</f>
        <v/>
      </c>
    </row>
    <row r="431" spans="1:18">
      <c r="A431" s="115" t="str">
        <f>'Data Bank'!E1005</f>
        <v>Pohan Colony</v>
      </c>
      <c r="B431" s="178">
        <f ca="1">IF(B$1&lt;'Data Bank'!$AD1005,"",IF(B$1&gt;'Data Bank'!$AT1005,"",IF(AND('Data Bank'!$AC1005&lt;100,TODAY()&gt;'Data Bank'!$AT1005),1,IF('Data Bank'!$AC1005=100,3,IF('Data Bank'!$AC1005=0,0,2)))))</f>
        <v>2</v>
      </c>
      <c r="C431" s="178">
        <f ca="1">IF(C$1&lt;'Data Bank'!$AD1005,"",IF(C$1&gt;'Data Bank'!$AT1005,"",IF(AND('Data Bank'!$AC1005&lt;100,TODAY()&gt;'Data Bank'!$AT1005),1,IF('Data Bank'!$AC1005=100,3,IF('Data Bank'!$AC1005=0,0,2)))))</f>
        <v>2</v>
      </c>
      <c r="D431" s="178">
        <f ca="1">IF(D$1&lt;'Data Bank'!$AD1005,"",IF(D$1&gt;'Data Bank'!$AT1005,"",IF(AND('Data Bank'!$AC1005&lt;100,TODAY()&gt;'Data Bank'!$AT1005),1,IF('Data Bank'!$AC1005=100,3,IF('Data Bank'!$AC1005=0,0,2)))))</f>
        <v>2</v>
      </c>
      <c r="E431" s="178">
        <f ca="1">IF(E$1&lt;'Data Bank'!$AD1005,"",IF(E$1&gt;'Data Bank'!$AT1005,"",IF(AND('Data Bank'!$AC1005&lt;100,TODAY()&gt;'Data Bank'!$AT1005),1,IF('Data Bank'!$AC1005=100,3,IF('Data Bank'!$AC1005=0,0,2)))))</f>
        <v>2</v>
      </c>
      <c r="F431" s="178">
        <f ca="1">IF(F$1&lt;'Data Bank'!$AD1005,"",IF(F$1&gt;'Data Bank'!$AT1005,"",IF(AND('Data Bank'!$AC1005&lt;100,TODAY()&gt;'Data Bank'!$AT1005),1,IF('Data Bank'!$AC1005=100,3,IF('Data Bank'!$AC1005=0,0,2)))))</f>
        <v>2</v>
      </c>
      <c r="G431" s="178">
        <f ca="1">IF(G$1&lt;'Data Bank'!$AD1005,"",IF(G$1&gt;'Data Bank'!$AT1005,"",IF(AND('Data Bank'!$AC1005&lt;100,TODAY()&gt;'Data Bank'!$AT1005),1,IF('Data Bank'!$AC1005=100,3,IF('Data Bank'!$AC1005=0,0,2)))))</f>
        <v>2</v>
      </c>
      <c r="H431" s="178">
        <f ca="1">IF(H$1&lt;'Data Bank'!$AD1005,"",IF(H$1&gt;'Data Bank'!$AT1005,"",IF(AND('Data Bank'!$AC1005&lt;100,TODAY()&gt;'Data Bank'!$AT1005),1,IF('Data Bank'!$AC1005=100,3,IF('Data Bank'!$AC1005=0,0,2)))))</f>
        <v>2</v>
      </c>
      <c r="I431" s="178">
        <f ca="1">IF(I$1&lt;'Data Bank'!$AD1005,"",IF(I$1&gt;'Data Bank'!$AT1005,"",IF(AND('Data Bank'!$AC1005&lt;100,TODAY()&gt;'Data Bank'!$AT1005),1,IF('Data Bank'!$AC1005=100,3,IF('Data Bank'!$AC1005=0,0,2)))))</f>
        <v>2</v>
      </c>
      <c r="J431" s="177">
        <f ca="1">IF(J$1&lt;'Data Bank'!$AD1005,"",IF(J$1&gt;'Data Bank'!$AT1005,"",IF(AND('Data Bank'!$AC1005&lt;100,TODAY()&gt;'Data Bank'!$AT1005),1,IF('Data Bank'!$AC1005=100,3,IF('Data Bank'!$AC1005=0,0,2)))))</f>
        <v>2</v>
      </c>
      <c r="K431" s="177">
        <f ca="1">IF(K$1&lt;'Data Bank'!$AD1005,"",IF(K$1&gt;'Data Bank'!$AT1005,"",IF(AND('Data Bank'!$AC1005&lt;100,TODAY()&gt;'Data Bank'!$AT1005),1,IF('Data Bank'!$AC1005=100,3,IF('Data Bank'!$AC1005=0,0,2)))))</f>
        <v>2</v>
      </c>
      <c r="L431" s="177">
        <f ca="1">IF(L$1&lt;'Data Bank'!$AD1005,"",IF(L$1&gt;'Data Bank'!$AT1005,"",IF(AND('Data Bank'!$AC1005&lt;100,TODAY()&gt;'Data Bank'!$AT1005),1,IF('Data Bank'!$AC1005=100,3,IF('Data Bank'!$AC1005=0,0,2)))))</f>
        <v>2</v>
      </c>
      <c r="M431" s="177">
        <f ca="1">IF(M$1&lt;'Data Bank'!$AD1005,"",IF(M$1&gt;'Data Bank'!$AT1005,"",IF(AND('Data Bank'!$AC1005&lt;100,TODAY()&gt;'Data Bank'!$AT1005),1,IF('Data Bank'!$AC1005=100,3,IF('Data Bank'!$AC1005=0,0,2)))))</f>
        <v>2</v>
      </c>
      <c r="N431" s="177">
        <f ca="1">IF(N$1&lt;'Data Bank'!$AD1005,"",IF(N$1&gt;'Data Bank'!$AT1005,"",IF(AND('Data Bank'!$AC1005&lt;100,TODAY()&gt;'Data Bank'!$AT1005),1,IF('Data Bank'!$AC1005=100,3,IF('Data Bank'!$AC1005=0,0,2)))))</f>
        <v>2</v>
      </c>
      <c r="O431" s="177">
        <f ca="1">IF(O$1&lt;'Data Bank'!$AD1005,"",IF(O$1&gt;'Data Bank'!$AT1005,"",IF(AND('Data Bank'!$AC1005&lt;100,TODAY()&gt;'Data Bank'!$AT1005),1,IF('Data Bank'!$AC1005=100,3,IF('Data Bank'!$AC1005=0,0,2)))))</f>
        <v>2</v>
      </c>
      <c r="P431" s="177">
        <f ca="1">IF(P$1&lt;'Data Bank'!$AD1005,"",IF(P$1&gt;'Data Bank'!$AT1005,"",IF(AND('Data Bank'!$AC1005&lt;100,TODAY()&gt;'Data Bank'!$AT1005),1,IF('Data Bank'!$AC1005=100,3,IF('Data Bank'!$AC1005=0,0,2)))))</f>
        <v>2</v>
      </c>
      <c r="Q431" s="177">
        <f ca="1">IF(Q$1&lt;'Data Bank'!$AD1005,"",IF(Q$1&gt;'Data Bank'!$AT1005,"",IF(AND('Data Bank'!$AC1005&lt;100,TODAY()&gt;'Data Bank'!$AT1005),1,IF('Data Bank'!$AC1005=100,3,IF('Data Bank'!$AC1005=0,0,2)))))</f>
        <v>2</v>
      </c>
      <c r="R431" s="177">
        <f ca="1">IF(R$1&lt;'Data Bank'!$AD1005,"",IF(R$1&gt;'Data Bank'!$AT1005,"",IF(AND('Data Bank'!$AC1005&lt;100,TODAY()&gt;'Data Bank'!$AT1005),1,IF('Data Bank'!$AC1005=100,3,IF('Data Bank'!$AC1005=0,0,2)))))</f>
        <v>2</v>
      </c>
    </row>
    <row r="432" spans="1:18">
      <c r="A432" s="115" t="str">
        <f>'Data Bank'!E1007</f>
        <v>Askari-4</v>
      </c>
      <c r="B432" s="178">
        <f ca="1">IF(B$1&lt;'Data Bank'!$AD1007,"",IF(B$1&gt;'Data Bank'!$AT1007,"",IF(AND('Data Bank'!$AC1007&lt;100,TODAY()&gt;'Data Bank'!$AT1007),1,IF('Data Bank'!$AC1007=100,3,IF('Data Bank'!$AC1007=0,0,2)))))</f>
        <v>2</v>
      </c>
      <c r="C432" s="178">
        <f ca="1">IF(C$1&lt;'Data Bank'!$AD1007,"",IF(C$1&gt;'Data Bank'!$AT1007,"",IF(AND('Data Bank'!$AC1007&lt;100,TODAY()&gt;'Data Bank'!$AT1007),1,IF('Data Bank'!$AC1007=100,3,IF('Data Bank'!$AC1007=0,0,2)))))</f>
        <v>2</v>
      </c>
      <c r="D432" s="178">
        <f ca="1">IF(D$1&lt;'Data Bank'!$AD1007,"",IF(D$1&gt;'Data Bank'!$AT1007,"",IF(AND('Data Bank'!$AC1007&lt;100,TODAY()&gt;'Data Bank'!$AT1007),1,IF('Data Bank'!$AC1007=100,3,IF('Data Bank'!$AC1007=0,0,2)))))</f>
        <v>2</v>
      </c>
      <c r="E432" s="178">
        <f ca="1">IF(E$1&lt;'Data Bank'!$AD1007,"",IF(E$1&gt;'Data Bank'!$AT1007,"",IF(AND('Data Bank'!$AC1007&lt;100,TODAY()&gt;'Data Bank'!$AT1007),1,IF('Data Bank'!$AC1007=100,3,IF('Data Bank'!$AC1007=0,0,2)))))</f>
        <v>2</v>
      </c>
      <c r="F432" s="178">
        <f ca="1">IF(F$1&lt;'Data Bank'!$AD1007,"",IF(F$1&gt;'Data Bank'!$AT1007,"",IF(AND('Data Bank'!$AC1007&lt;100,TODAY()&gt;'Data Bank'!$AT1007),1,IF('Data Bank'!$AC1007=100,3,IF('Data Bank'!$AC1007=0,0,2)))))</f>
        <v>2</v>
      </c>
      <c r="G432" s="178">
        <f ca="1">IF(G$1&lt;'Data Bank'!$AD1007,"",IF(G$1&gt;'Data Bank'!$AT1007,"",IF(AND('Data Bank'!$AC1007&lt;100,TODAY()&gt;'Data Bank'!$AT1007),1,IF('Data Bank'!$AC1007=100,3,IF('Data Bank'!$AC1007=0,0,2)))))</f>
        <v>2</v>
      </c>
      <c r="H432" s="178">
        <f ca="1">IF(H$1&lt;'Data Bank'!$AD1007,"",IF(H$1&gt;'Data Bank'!$AT1007,"",IF(AND('Data Bank'!$AC1007&lt;100,TODAY()&gt;'Data Bank'!$AT1007),1,IF('Data Bank'!$AC1007=100,3,IF('Data Bank'!$AC1007=0,0,2)))))</f>
        <v>2</v>
      </c>
      <c r="I432" s="178">
        <f ca="1">IF(I$1&lt;'Data Bank'!$AD1007,"",IF(I$1&gt;'Data Bank'!$AT1007,"",IF(AND('Data Bank'!$AC1007&lt;100,TODAY()&gt;'Data Bank'!$AT1007),1,IF('Data Bank'!$AC1007=100,3,IF('Data Bank'!$AC1007=0,0,2)))))</f>
        <v>2</v>
      </c>
      <c r="J432" s="177">
        <f ca="1">IF(J$1&lt;'Data Bank'!$AD1007,"",IF(J$1&gt;'Data Bank'!$AT1007,"",IF(AND('Data Bank'!$AC1007&lt;100,TODAY()&gt;'Data Bank'!$AT1007),1,IF('Data Bank'!$AC1007=100,3,IF('Data Bank'!$AC1007=0,0,2)))))</f>
        <v>2</v>
      </c>
      <c r="K432" s="177">
        <f ca="1">IF(K$1&lt;'Data Bank'!$AD1007,"",IF(K$1&gt;'Data Bank'!$AT1007,"",IF(AND('Data Bank'!$AC1007&lt;100,TODAY()&gt;'Data Bank'!$AT1007),1,IF('Data Bank'!$AC1007=100,3,IF('Data Bank'!$AC1007=0,0,2)))))</f>
        <v>2</v>
      </c>
      <c r="L432" s="177">
        <f ca="1">IF(L$1&lt;'Data Bank'!$AD1007,"",IF(L$1&gt;'Data Bank'!$AT1007,"",IF(AND('Data Bank'!$AC1007&lt;100,TODAY()&gt;'Data Bank'!$AT1007),1,IF('Data Bank'!$AC1007=100,3,IF('Data Bank'!$AC1007=0,0,2)))))</f>
        <v>2</v>
      </c>
      <c r="M432" s="177">
        <f ca="1">IF(M$1&lt;'Data Bank'!$AD1007,"",IF(M$1&gt;'Data Bank'!$AT1007,"",IF(AND('Data Bank'!$AC1007&lt;100,TODAY()&gt;'Data Bank'!$AT1007),1,IF('Data Bank'!$AC1007=100,3,IF('Data Bank'!$AC1007=0,0,2)))))</f>
        <v>2</v>
      </c>
      <c r="N432" s="177">
        <f ca="1">IF(N$1&lt;'Data Bank'!$AD1007,"",IF(N$1&gt;'Data Bank'!$AT1007,"",IF(AND('Data Bank'!$AC1007&lt;100,TODAY()&gt;'Data Bank'!$AT1007),1,IF('Data Bank'!$AC1007=100,3,IF('Data Bank'!$AC1007=0,0,2)))))</f>
        <v>2</v>
      </c>
      <c r="O432" s="177">
        <f ca="1">IF(O$1&lt;'Data Bank'!$AD1007,"",IF(O$1&gt;'Data Bank'!$AT1007,"",IF(AND('Data Bank'!$AC1007&lt;100,TODAY()&gt;'Data Bank'!$AT1007),1,IF('Data Bank'!$AC1007=100,3,IF('Data Bank'!$AC1007=0,0,2)))))</f>
        <v>2</v>
      </c>
      <c r="P432" s="177">
        <f ca="1">IF(P$1&lt;'Data Bank'!$AD1007,"",IF(P$1&gt;'Data Bank'!$AT1007,"",IF(AND('Data Bank'!$AC1007&lt;100,TODAY()&gt;'Data Bank'!$AT1007),1,IF('Data Bank'!$AC1007=100,3,IF('Data Bank'!$AC1007=0,0,2)))))</f>
        <v>2</v>
      </c>
      <c r="Q432" s="177">
        <f ca="1">IF(Q$1&lt;'Data Bank'!$AD1007,"",IF(Q$1&gt;'Data Bank'!$AT1007,"",IF(AND('Data Bank'!$AC1007&lt;100,TODAY()&gt;'Data Bank'!$AT1007),1,IF('Data Bank'!$AC1007=100,3,IF('Data Bank'!$AC1007=0,0,2)))))</f>
        <v>2</v>
      </c>
      <c r="R432" s="177">
        <f ca="1">IF(R$1&lt;'Data Bank'!$AD1007,"",IF(R$1&gt;'Data Bank'!$AT1007,"",IF(AND('Data Bank'!$AC1007&lt;100,TODAY()&gt;'Data Bank'!$AT1007),1,IF('Data Bank'!$AC1007=100,3,IF('Data Bank'!$AC1007=0,0,2)))))</f>
        <v>2</v>
      </c>
    </row>
    <row r="433" spans="1:18">
      <c r="A433" s="115" t="str">
        <f>'Data Bank'!E1008</f>
        <v>Al-Reheem Garden</v>
      </c>
      <c r="B433" s="178">
        <f ca="1">IF(B$1&lt;'Data Bank'!$AD1008,"",IF(B$1&gt;'Data Bank'!$AT1008,"",IF(AND('Data Bank'!$AC1008&lt;100,TODAY()&gt;'Data Bank'!$AT1008),1,IF('Data Bank'!$AC1008=100,3,IF('Data Bank'!$AC1008=0,0,2)))))</f>
        <v>0</v>
      </c>
      <c r="C433" s="178">
        <f ca="1">IF(C$1&lt;'Data Bank'!$AD1008,"",IF(C$1&gt;'Data Bank'!$AT1008,"",IF(AND('Data Bank'!$AC1008&lt;100,TODAY()&gt;'Data Bank'!$AT1008),1,IF('Data Bank'!$AC1008=100,3,IF('Data Bank'!$AC1008=0,0,2)))))</f>
        <v>0</v>
      </c>
      <c r="D433" s="178">
        <f ca="1">IF(D$1&lt;'Data Bank'!$AD1008,"",IF(D$1&gt;'Data Bank'!$AT1008,"",IF(AND('Data Bank'!$AC1008&lt;100,TODAY()&gt;'Data Bank'!$AT1008),1,IF('Data Bank'!$AC1008=100,3,IF('Data Bank'!$AC1008=0,0,2)))))</f>
        <v>0</v>
      </c>
      <c r="E433" s="178">
        <f ca="1">IF(E$1&lt;'Data Bank'!$AD1008,"",IF(E$1&gt;'Data Bank'!$AT1008,"",IF(AND('Data Bank'!$AC1008&lt;100,TODAY()&gt;'Data Bank'!$AT1008),1,IF('Data Bank'!$AC1008=100,3,IF('Data Bank'!$AC1008=0,0,2)))))</f>
        <v>0</v>
      </c>
      <c r="F433" s="178">
        <f ca="1">IF(F$1&lt;'Data Bank'!$AD1008,"",IF(F$1&gt;'Data Bank'!$AT1008,"",IF(AND('Data Bank'!$AC1008&lt;100,TODAY()&gt;'Data Bank'!$AT1008),1,IF('Data Bank'!$AC1008=100,3,IF('Data Bank'!$AC1008=0,0,2)))))</f>
        <v>0</v>
      </c>
      <c r="G433" s="178">
        <f ca="1">IF(G$1&lt;'Data Bank'!$AD1008,"",IF(G$1&gt;'Data Bank'!$AT1008,"",IF(AND('Data Bank'!$AC1008&lt;100,TODAY()&gt;'Data Bank'!$AT1008),1,IF('Data Bank'!$AC1008=100,3,IF('Data Bank'!$AC1008=0,0,2)))))</f>
        <v>0</v>
      </c>
      <c r="H433" s="178">
        <f ca="1">IF(H$1&lt;'Data Bank'!$AD1008,"",IF(H$1&gt;'Data Bank'!$AT1008,"",IF(AND('Data Bank'!$AC1008&lt;100,TODAY()&gt;'Data Bank'!$AT1008),1,IF('Data Bank'!$AC1008=100,3,IF('Data Bank'!$AC1008=0,0,2)))))</f>
        <v>0</v>
      </c>
      <c r="I433" s="178">
        <f ca="1">IF(I$1&lt;'Data Bank'!$AD1008,"",IF(I$1&gt;'Data Bank'!$AT1008,"",IF(AND('Data Bank'!$AC1008&lt;100,TODAY()&gt;'Data Bank'!$AT1008),1,IF('Data Bank'!$AC1008=100,3,IF('Data Bank'!$AC1008=0,0,2)))))</f>
        <v>0</v>
      </c>
      <c r="J433" s="177" t="str">
        <f ca="1">IF(J$1&lt;'Data Bank'!$AD1008,"",IF(J$1&gt;'Data Bank'!$AT1008,"",IF(AND('Data Bank'!$AC1008&lt;100,TODAY()&gt;'Data Bank'!$AT1008),1,IF('Data Bank'!$AC1008=100,3,IF('Data Bank'!$AC1008=0,0,2)))))</f>
        <v/>
      </c>
      <c r="K433" s="177" t="str">
        <f ca="1">IF(K$1&lt;'Data Bank'!$AD1008,"",IF(K$1&gt;'Data Bank'!$AT1008,"",IF(AND('Data Bank'!$AC1008&lt;100,TODAY()&gt;'Data Bank'!$AT1008),1,IF('Data Bank'!$AC1008=100,3,IF('Data Bank'!$AC1008=0,0,2)))))</f>
        <v/>
      </c>
      <c r="L433" s="177" t="str">
        <f ca="1">IF(L$1&lt;'Data Bank'!$AD1008,"",IF(L$1&gt;'Data Bank'!$AT1008,"",IF(AND('Data Bank'!$AC1008&lt;100,TODAY()&gt;'Data Bank'!$AT1008),1,IF('Data Bank'!$AC1008=100,3,IF('Data Bank'!$AC1008=0,0,2)))))</f>
        <v/>
      </c>
      <c r="M433" s="177" t="str">
        <f ca="1">IF(M$1&lt;'Data Bank'!$AD1008,"",IF(M$1&gt;'Data Bank'!$AT1008,"",IF(AND('Data Bank'!$AC1008&lt;100,TODAY()&gt;'Data Bank'!$AT1008),1,IF('Data Bank'!$AC1008=100,3,IF('Data Bank'!$AC1008=0,0,2)))))</f>
        <v/>
      </c>
      <c r="N433" s="177" t="str">
        <f ca="1">IF(N$1&lt;'Data Bank'!$AD1008,"",IF(N$1&gt;'Data Bank'!$AT1008,"",IF(AND('Data Bank'!$AC1008&lt;100,TODAY()&gt;'Data Bank'!$AT1008),1,IF('Data Bank'!$AC1008=100,3,IF('Data Bank'!$AC1008=0,0,2)))))</f>
        <v/>
      </c>
      <c r="O433" s="177" t="str">
        <f ca="1">IF(O$1&lt;'Data Bank'!$AD1008,"",IF(O$1&gt;'Data Bank'!$AT1008,"",IF(AND('Data Bank'!$AC1008&lt;100,TODAY()&gt;'Data Bank'!$AT1008),1,IF('Data Bank'!$AC1008=100,3,IF('Data Bank'!$AC1008=0,0,2)))))</f>
        <v/>
      </c>
      <c r="P433" s="177" t="str">
        <f ca="1">IF(P$1&lt;'Data Bank'!$AD1008,"",IF(P$1&gt;'Data Bank'!$AT1008,"",IF(AND('Data Bank'!$AC1008&lt;100,TODAY()&gt;'Data Bank'!$AT1008),1,IF('Data Bank'!$AC1008=100,3,IF('Data Bank'!$AC1008=0,0,2)))))</f>
        <v/>
      </c>
      <c r="Q433" s="177" t="str">
        <f ca="1">IF(Q$1&lt;'Data Bank'!$AD1008,"",IF(Q$1&gt;'Data Bank'!$AT1008,"",IF(AND('Data Bank'!$AC1008&lt;100,TODAY()&gt;'Data Bank'!$AT1008),1,IF('Data Bank'!$AC1008=100,3,IF('Data Bank'!$AC1008=0,0,2)))))</f>
        <v/>
      </c>
      <c r="R433" s="177" t="str">
        <f ca="1">IF(R$1&lt;'Data Bank'!$AD1008,"",IF(R$1&gt;'Data Bank'!$AT1008,"",IF(AND('Data Bank'!$AC1008&lt;100,TODAY()&gt;'Data Bank'!$AT1008),1,IF('Data Bank'!$AC1008=100,3,IF('Data Bank'!$AC1008=0,0,2)))))</f>
        <v/>
      </c>
    </row>
    <row r="434" spans="1:18">
      <c r="A434" s="115" t="str">
        <f>'Data Bank'!E1010</f>
        <v>Punjab Small Ind. Estate</v>
      </c>
      <c r="B434" s="178">
        <f ca="1">IF(B$1&lt;'Data Bank'!$AD1010,"",IF(B$1&gt;'Data Bank'!$AT1010,"",IF(AND('Data Bank'!$AC1010&lt;100,TODAY()&gt;'Data Bank'!$AT1010),1,IF('Data Bank'!$AC1010=100,3,IF('Data Bank'!$AC1010=0,0,2)))))</f>
        <v>0</v>
      </c>
      <c r="C434" s="178">
        <f ca="1">IF(C$1&lt;'Data Bank'!$AD1010,"",IF(C$1&gt;'Data Bank'!$AT1010,"",IF(AND('Data Bank'!$AC1010&lt;100,TODAY()&gt;'Data Bank'!$AT1010),1,IF('Data Bank'!$AC1010=100,3,IF('Data Bank'!$AC1010=0,0,2)))))</f>
        <v>0</v>
      </c>
      <c r="D434" s="178">
        <f ca="1">IF(D$1&lt;'Data Bank'!$AD1010,"",IF(D$1&gt;'Data Bank'!$AT1010,"",IF(AND('Data Bank'!$AC1010&lt;100,TODAY()&gt;'Data Bank'!$AT1010),1,IF('Data Bank'!$AC1010=100,3,IF('Data Bank'!$AC1010=0,0,2)))))</f>
        <v>0</v>
      </c>
      <c r="E434" s="178">
        <f ca="1">IF(E$1&lt;'Data Bank'!$AD1010,"",IF(E$1&gt;'Data Bank'!$AT1010,"",IF(AND('Data Bank'!$AC1010&lt;100,TODAY()&gt;'Data Bank'!$AT1010),1,IF('Data Bank'!$AC1010=100,3,IF('Data Bank'!$AC1010=0,0,2)))))</f>
        <v>0</v>
      </c>
      <c r="F434" s="178" t="str">
        <f ca="1">IF(F$1&lt;'Data Bank'!$AD1010,"",IF(F$1&gt;'Data Bank'!$AT1010,"",IF(AND('Data Bank'!$AC1010&lt;100,TODAY()&gt;'Data Bank'!$AT1010),1,IF('Data Bank'!$AC1010=100,3,IF('Data Bank'!$AC1010=0,0,2)))))</f>
        <v/>
      </c>
      <c r="G434" s="178" t="str">
        <f ca="1">IF(G$1&lt;'Data Bank'!$AD1010,"",IF(G$1&gt;'Data Bank'!$AT1010,"",IF(AND('Data Bank'!$AC1010&lt;100,TODAY()&gt;'Data Bank'!$AT1010),1,IF('Data Bank'!$AC1010=100,3,IF('Data Bank'!$AC1010=0,0,2)))))</f>
        <v/>
      </c>
      <c r="H434" s="178" t="str">
        <f ca="1">IF(H$1&lt;'Data Bank'!$AD1010,"",IF(H$1&gt;'Data Bank'!$AT1010,"",IF(AND('Data Bank'!$AC1010&lt;100,TODAY()&gt;'Data Bank'!$AT1010),1,IF('Data Bank'!$AC1010=100,3,IF('Data Bank'!$AC1010=0,0,2)))))</f>
        <v/>
      </c>
      <c r="I434" s="178" t="str">
        <f ca="1">IF(I$1&lt;'Data Bank'!$AD1010,"",IF(I$1&gt;'Data Bank'!$AT1010,"",IF(AND('Data Bank'!$AC1010&lt;100,TODAY()&gt;'Data Bank'!$AT1010),1,IF('Data Bank'!$AC1010=100,3,IF('Data Bank'!$AC1010=0,0,2)))))</f>
        <v/>
      </c>
      <c r="J434" s="177" t="str">
        <f ca="1">IF(J$1&lt;'Data Bank'!$AD1010,"",IF(J$1&gt;'Data Bank'!$AT1010,"",IF(AND('Data Bank'!$AC1010&lt;100,TODAY()&gt;'Data Bank'!$AT1010),1,IF('Data Bank'!$AC1010=100,3,IF('Data Bank'!$AC1010=0,0,2)))))</f>
        <v/>
      </c>
      <c r="K434" s="177" t="str">
        <f ca="1">IF(K$1&lt;'Data Bank'!$AD1010,"",IF(K$1&gt;'Data Bank'!$AT1010,"",IF(AND('Data Bank'!$AC1010&lt;100,TODAY()&gt;'Data Bank'!$AT1010),1,IF('Data Bank'!$AC1010=100,3,IF('Data Bank'!$AC1010=0,0,2)))))</f>
        <v/>
      </c>
      <c r="L434" s="177" t="str">
        <f ca="1">IF(L$1&lt;'Data Bank'!$AD1010,"",IF(L$1&gt;'Data Bank'!$AT1010,"",IF(AND('Data Bank'!$AC1010&lt;100,TODAY()&gt;'Data Bank'!$AT1010),1,IF('Data Bank'!$AC1010=100,3,IF('Data Bank'!$AC1010=0,0,2)))))</f>
        <v/>
      </c>
      <c r="M434" s="177" t="str">
        <f ca="1">IF(M$1&lt;'Data Bank'!$AD1010,"",IF(M$1&gt;'Data Bank'!$AT1010,"",IF(AND('Data Bank'!$AC1010&lt;100,TODAY()&gt;'Data Bank'!$AT1010),1,IF('Data Bank'!$AC1010=100,3,IF('Data Bank'!$AC1010=0,0,2)))))</f>
        <v/>
      </c>
      <c r="N434" s="177" t="str">
        <f ca="1">IF(N$1&lt;'Data Bank'!$AD1010,"",IF(N$1&gt;'Data Bank'!$AT1010,"",IF(AND('Data Bank'!$AC1010&lt;100,TODAY()&gt;'Data Bank'!$AT1010),1,IF('Data Bank'!$AC1010=100,3,IF('Data Bank'!$AC1010=0,0,2)))))</f>
        <v/>
      </c>
      <c r="O434" s="177" t="str">
        <f ca="1">IF(O$1&lt;'Data Bank'!$AD1010,"",IF(O$1&gt;'Data Bank'!$AT1010,"",IF(AND('Data Bank'!$AC1010&lt;100,TODAY()&gt;'Data Bank'!$AT1010),1,IF('Data Bank'!$AC1010=100,3,IF('Data Bank'!$AC1010=0,0,2)))))</f>
        <v/>
      </c>
      <c r="P434" s="177" t="str">
        <f ca="1">IF(P$1&lt;'Data Bank'!$AD1010,"",IF(P$1&gt;'Data Bank'!$AT1010,"",IF(AND('Data Bank'!$AC1010&lt;100,TODAY()&gt;'Data Bank'!$AT1010),1,IF('Data Bank'!$AC1010=100,3,IF('Data Bank'!$AC1010=0,0,2)))))</f>
        <v/>
      </c>
      <c r="Q434" s="177" t="str">
        <f ca="1">IF(Q$1&lt;'Data Bank'!$AD1010,"",IF(Q$1&gt;'Data Bank'!$AT1010,"",IF(AND('Data Bank'!$AC1010&lt;100,TODAY()&gt;'Data Bank'!$AT1010),1,IF('Data Bank'!$AC1010=100,3,IF('Data Bank'!$AC1010=0,0,2)))))</f>
        <v/>
      </c>
      <c r="R434" s="177" t="str">
        <f ca="1">IF(R$1&lt;'Data Bank'!$AD1010,"",IF(R$1&gt;'Data Bank'!$AT1010,"",IF(AND('Data Bank'!$AC1010&lt;100,TODAY()&gt;'Data Bank'!$AT1010),1,IF('Data Bank'!$AC1010=100,3,IF('Data Bank'!$AC1010=0,0,2)))))</f>
        <v/>
      </c>
    </row>
    <row r="435" spans="1:18">
      <c r="A435" s="115" t="str">
        <f>'Data Bank'!E1011</f>
        <v>Punjabi Sodagran Society</v>
      </c>
      <c r="B435" s="178">
        <f ca="1">IF(B$1&lt;'Data Bank'!$AD1011,"",IF(B$1&gt;'Data Bank'!$AT1011,"",IF(AND('Data Bank'!$AC1011&lt;100,TODAY()&gt;'Data Bank'!$AT1011),1,IF('Data Bank'!$AC1011=100,3,IF('Data Bank'!$AC1011=0,0,2)))))</f>
        <v>0</v>
      </c>
      <c r="C435" s="178">
        <f ca="1">IF(C$1&lt;'Data Bank'!$AD1011,"",IF(C$1&gt;'Data Bank'!$AT1011,"",IF(AND('Data Bank'!$AC1011&lt;100,TODAY()&gt;'Data Bank'!$AT1011),1,IF('Data Bank'!$AC1011=100,3,IF('Data Bank'!$AC1011=0,0,2)))))</f>
        <v>0</v>
      </c>
      <c r="D435" s="178">
        <f ca="1">IF(D$1&lt;'Data Bank'!$AD1011,"",IF(D$1&gt;'Data Bank'!$AT1011,"",IF(AND('Data Bank'!$AC1011&lt;100,TODAY()&gt;'Data Bank'!$AT1011),1,IF('Data Bank'!$AC1011=100,3,IF('Data Bank'!$AC1011=0,0,2)))))</f>
        <v>0</v>
      </c>
      <c r="E435" s="178">
        <f ca="1">IF(E$1&lt;'Data Bank'!$AD1011,"",IF(E$1&gt;'Data Bank'!$AT1011,"",IF(AND('Data Bank'!$AC1011&lt;100,TODAY()&gt;'Data Bank'!$AT1011),1,IF('Data Bank'!$AC1011=100,3,IF('Data Bank'!$AC1011=0,0,2)))))</f>
        <v>0</v>
      </c>
      <c r="F435" s="178">
        <f ca="1">IF(F$1&lt;'Data Bank'!$AD1011,"",IF(F$1&gt;'Data Bank'!$AT1011,"",IF(AND('Data Bank'!$AC1011&lt;100,TODAY()&gt;'Data Bank'!$AT1011),1,IF('Data Bank'!$AC1011=100,3,IF('Data Bank'!$AC1011=0,0,2)))))</f>
        <v>0</v>
      </c>
      <c r="G435" s="178">
        <f ca="1">IF(G$1&lt;'Data Bank'!$AD1011,"",IF(G$1&gt;'Data Bank'!$AT1011,"",IF(AND('Data Bank'!$AC1011&lt;100,TODAY()&gt;'Data Bank'!$AT1011),1,IF('Data Bank'!$AC1011=100,3,IF('Data Bank'!$AC1011=0,0,2)))))</f>
        <v>0</v>
      </c>
      <c r="H435" s="178">
        <f ca="1">IF(H$1&lt;'Data Bank'!$AD1011,"",IF(H$1&gt;'Data Bank'!$AT1011,"",IF(AND('Data Bank'!$AC1011&lt;100,TODAY()&gt;'Data Bank'!$AT1011),1,IF('Data Bank'!$AC1011=100,3,IF('Data Bank'!$AC1011=0,0,2)))))</f>
        <v>0</v>
      </c>
      <c r="I435" s="178">
        <f ca="1">IF(I$1&lt;'Data Bank'!$AD1011,"",IF(I$1&gt;'Data Bank'!$AT1011,"",IF(AND('Data Bank'!$AC1011&lt;100,TODAY()&gt;'Data Bank'!$AT1011),1,IF('Data Bank'!$AC1011=100,3,IF('Data Bank'!$AC1011=0,0,2)))))</f>
        <v>0</v>
      </c>
      <c r="J435" s="177" t="str">
        <f ca="1">IF(J$1&lt;'Data Bank'!$AD1011,"",IF(J$1&gt;'Data Bank'!$AT1011,"",IF(AND('Data Bank'!$AC1011&lt;100,TODAY()&gt;'Data Bank'!$AT1011),1,IF('Data Bank'!$AC1011=100,3,IF('Data Bank'!$AC1011=0,0,2)))))</f>
        <v/>
      </c>
      <c r="K435" s="177" t="str">
        <f ca="1">IF(K$1&lt;'Data Bank'!$AD1011,"",IF(K$1&gt;'Data Bank'!$AT1011,"",IF(AND('Data Bank'!$AC1011&lt;100,TODAY()&gt;'Data Bank'!$AT1011),1,IF('Data Bank'!$AC1011=100,3,IF('Data Bank'!$AC1011=0,0,2)))))</f>
        <v/>
      </c>
      <c r="L435" s="177" t="str">
        <f ca="1">IF(L$1&lt;'Data Bank'!$AD1011,"",IF(L$1&gt;'Data Bank'!$AT1011,"",IF(AND('Data Bank'!$AC1011&lt;100,TODAY()&gt;'Data Bank'!$AT1011),1,IF('Data Bank'!$AC1011=100,3,IF('Data Bank'!$AC1011=0,0,2)))))</f>
        <v/>
      </c>
      <c r="M435" s="177" t="str">
        <f ca="1">IF(M$1&lt;'Data Bank'!$AD1011,"",IF(M$1&gt;'Data Bank'!$AT1011,"",IF(AND('Data Bank'!$AC1011&lt;100,TODAY()&gt;'Data Bank'!$AT1011),1,IF('Data Bank'!$AC1011=100,3,IF('Data Bank'!$AC1011=0,0,2)))))</f>
        <v/>
      </c>
      <c r="N435" s="177" t="str">
        <f ca="1">IF(N$1&lt;'Data Bank'!$AD1011,"",IF(N$1&gt;'Data Bank'!$AT1011,"",IF(AND('Data Bank'!$AC1011&lt;100,TODAY()&gt;'Data Bank'!$AT1011),1,IF('Data Bank'!$AC1011=100,3,IF('Data Bank'!$AC1011=0,0,2)))))</f>
        <v/>
      </c>
      <c r="O435" s="177" t="str">
        <f ca="1">IF(O$1&lt;'Data Bank'!$AD1011,"",IF(O$1&gt;'Data Bank'!$AT1011,"",IF(AND('Data Bank'!$AC1011&lt;100,TODAY()&gt;'Data Bank'!$AT1011),1,IF('Data Bank'!$AC1011=100,3,IF('Data Bank'!$AC1011=0,0,2)))))</f>
        <v/>
      </c>
      <c r="P435" s="177" t="str">
        <f ca="1">IF(P$1&lt;'Data Bank'!$AD1011,"",IF(P$1&gt;'Data Bank'!$AT1011,"",IF(AND('Data Bank'!$AC1011&lt;100,TODAY()&gt;'Data Bank'!$AT1011),1,IF('Data Bank'!$AC1011=100,3,IF('Data Bank'!$AC1011=0,0,2)))))</f>
        <v/>
      </c>
      <c r="Q435" s="177" t="str">
        <f ca="1">IF(Q$1&lt;'Data Bank'!$AD1011,"",IF(Q$1&gt;'Data Bank'!$AT1011,"",IF(AND('Data Bank'!$AC1011&lt;100,TODAY()&gt;'Data Bank'!$AT1011),1,IF('Data Bank'!$AC1011=100,3,IF('Data Bank'!$AC1011=0,0,2)))))</f>
        <v/>
      </c>
      <c r="R435" s="177" t="str">
        <f ca="1">IF(R$1&lt;'Data Bank'!$AD1011,"",IF(R$1&gt;'Data Bank'!$AT1011,"",IF(AND('Data Bank'!$AC1011&lt;100,TODAY()&gt;'Data Bank'!$AT1011),1,IF('Data Bank'!$AC1011=100,3,IF('Data Bank'!$AC1011=0,0,2)))))</f>
        <v/>
      </c>
    </row>
    <row r="436" spans="1:18">
      <c r="A436" s="115" t="str">
        <f>'Data Bank'!E1012</f>
        <v>Bismilllah Society</v>
      </c>
      <c r="B436" s="178">
        <f ca="1">IF(B$1&lt;'Data Bank'!$AD1012,"",IF(B$1&gt;'Data Bank'!$AT1012,"",IF(AND('Data Bank'!$AC1012&lt;100,TODAY()&gt;'Data Bank'!$AT1012),1,IF('Data Bank'!$AC1012=100,3,IF('Data Bank'!$AC1012=0,0,2)))))</f>
        <v>0</v>
      </c>
      <c r="C436" s="178">
        <f ca="1">IF(C$1&lt;'Data Bank'!$AD1012,"",IF(C$1&gt;'Data Bank'!$AT1012,"",IF(AND('Data Bank'!$AC1012&lt;100,TODAY()&gt;'Data Bank'!$AT1012),1,IF('Data Bank'!$AC1012=100,3,IF('Data Bank'!$AC1012=0,0,2)))))</f>
        <v>0</v>
      </c>
      <c r="D436" s="178">
        <f ca="1">IF(D$1&lt;'Data Bank'!$AD1012,"",IF(D$1&gt;'Data Bank'!$AT1012,"",IF(AND('Data Bank'!$AC1012&lt;100,TODAY()&gt;'Data Bank'!$AT1012),1,IF('Data Bank'!$AC1012=100,3,IF('Data Bank'!$AC1012=0,0,2)))))</f>
        <v>0</v>
      </c>
      <c r="E436" s="178">
        <f ca="1">IF(E$1&lt;'Data Bank'!$AD1012,"",IF(E$1&gt;'Data Bank'!$AT1012,"",IF(AND('Data Bank'!$AC1012&lt;100,TODAY()&gt;'Data Bank'!$AT1012),1,IF('Data Bank'!$AC1012=100,3,IF('Data Bank'!$AC1012=0,0,2)))))</f>
        <v>0</v>
      </c>
      <c r="F436" s="178">
        <f ca="1">IF(F$1&lt;'Data Bank'!$AD1012,"",IF(F$1&gt;'Data Bank'!$AT1012,"",IF(AND('Data Bank'!$AC1012&lt;100,TODAY()&gt;'Data Bank'!$AT1012),1,IF('Data Bank'!$AC1012=100,3,IF('Data Bank'!$AC1012=0,0,2)))))</f>
        <v>0</v>
      </c>
      <c r="G436" s="178">
        <f ca="1">IF(G$1&lt;'Data Bank'!$AD1012,"",IF(G$1&gt;'Data Bank'!$AT1012,"",IF(AND('Data Bank'!$AC1012&lt;100,TODAY()&gt;'Data Bank'!$AT1012),1,IF('Data Bank'!$AC1012=100,3,IF('Data Bank'!$AC1012=0,0,2)))))</f>
        <v>0</v>
      </c>
      <c r="H436" s="178">
        <f ca="1">IF(H$1&lt;'Data Bank'!$AD1012,"",IF(H$1&gt;'Data Bank'!$AT1012,"",IF(AND('Data Bank'!$AC1012&lt;100,TODAY()&gt;'Data Bank'!$AT1012),1,IF('Data Bank'!$AC1012=100,3,IF('Data Bank'!$AC1012=0,0,2)))))</f>
        <v>0</v>
      </c>
      <c r="I436" s="178">
        <f ca="1">IF(I$1&lt;'Data Bank'!$AD1012,"",IF(I$1&gt;'Data Bank'!$AT1012,"",IF(AND('Data Bank'!$AC1012&lt;100,TODAY()&gt;'Data Bank'!$AT1012),1,IF('Data Bank'!$AC1012=100,3,IF('Data Bank'!$AC1012=0,0,2)))))</f>
        <v>0</v>
      </c>
      <c r="J436" s="177" t="str">
        <f ca="1">IF(J$1&lt;'Data Bank'!$AD1012,"",IF(J$1&gt;'Data Bank'!$AT1012,"",IF(AND('Data Bank'!$AC1012&lt;100,TODAY()&gt;'Data Bank'!$AT1012),1,IF('Data Bank'!$AC1012=100,3,IF('Data Bank'!$AC1012=0,0,2)))))</f>
        <v/>
      </c>
      <c r="K436" s="177" t="str">
        <f ca="1">IF(K$1&lt;'Data Bank'!$AD1012,"",IF(K$1&gt;'Data Bank'!$AT1012,"",IF(AND('Data Bank'!$AC1012&lt;100,TODAY()&gt;'Data Bank'!$AT1012),1,IF('Data Bank'!$AC1012=100,3,IF('Data Bank'!$AC1012=0,0,2)))))</f>
        <v/>
      </c>
      <c r="L436" s="177" t="str">
        <f ca="1">IF(L$1&lt;'Data Bank'!$AD1012,"",IF(L$1&gt;'Data Bank'!$AT1012,"",IF(AND('Data Bank'!$AC1012&lt;100,TODAY()&gt;'Data Bank'!$AT1012),1,IF('Data Bank'!$AC1012=100,3,IF('Data Bank'!$AC1012=0,0,2)))))</f>
        <v/>
      </c>
      <c r="M436" s="177" t="str">
        <f ca="1">IF(M$1&lt;'Data Bank'!$AD1012,"",IF(M$1&gt;'Data Bank'!$AT1012,"",IF(AND('Data Bank'!$AC1012&lt;100,TODAY()&gt;'Data Bank'!$AT1012),1,IF('Data Bank'!$AC1012=100,3,IF('Data Bank'!$AC1012=0,0,2)))))</f>
        <v/>
      </c>
      <c r="N436" s="177" t="str">
        <f ca="1">IF(N$1&lt;'Data Bank'!$AD1012,"",IF(N$1&gt;'Data Bank'!$AT1012,"",IF(AND('Data Bank'!$AC1012&lt;100,TODAY()&gt;'Data Bank'!$AT1012),1,IF('Data Bank'!$AC1012=100,3,IF('Data Bank'!$AC1012=0,0,2)))))</f>
        <v/>
      </c>
      <c r="O436" s="177" t="str">
        <f ca="1">IF(O$1&lt;'Data Bank'!$AD1012,"",IF(O$1&gt;'Data Bank'!$AT1012,"",IF(AND('Data Bank'!$AC1012&lt;100,TODAY()&gt;'Data Bank'!$AT1012),1,IF('Data Bank'!$AC1012=100,3,IF('Data Bank'!$AC1012=0,0,2)))))</f>
        <v/>
      </c>
      <c r="P436" s="177" t="str">
        <f ca="1">IF(P$1&lt;'Data Bank'!$AD1012,"",IF(P$1&gt;'Data Bank'!$AT1012,"",IF(AND('Data Bank'!$AC1012&lt;100,TODAY()&gt;'Data Bank'!$AT1012),1,IF('Data Bank'!$AC1012=100,3,IF('Data Bank'!$AC1012=0,0,2)))))</f>
        <v/>
      </c>
      <c r="Q436" s="177" t="str">
        <f ca="1">IF(Q$1&lt;'Data Bank'!$AD1012,"",IF(Q$1&gt;'Data Bank'!$AT1012,"",IF(AND('Data Bank'!$AC1012&lt;100,TODAY()&gt;'Data Bank'!$AT1012),1,IF('Data Bank'!$AC1012=100,3,IF('Data Bank'!$AC1012=0,0,2)))))</f>
        <v/>
      </c>
      <c r="R436" s="177" t="str">
        <f ca="1">IF(R$1&lt;'Data Bank'!$AD1012,"",IF(R$1&gt;'Data Bank'!$AT1012,"",IF(AND('Data Bank'!$AC1012&lt;100,TODAY()&gt;'Data Bank'!$AT1012),1,IF('Data Bank'!$AC1012=100,3,IF('Data Bank'!$AC1012=0,0,2)))))</f>
        <v/>
      </c>
    </row>
    <row r="437" spans="1:18">
      <c r="A437" s="115" t="str">
        <f>'Data Bank'!E1013</f>
        <v>Qaiserabad</v>
      </c>
      <c r="B437" s="178">
        <f ca="1">IF(B$1&lt;'Data Bank'!$AD1013,"",IF(B$1&gt;'Data Bank'!$AT1013,"",IF(AND('Data Bank'!$AC1013&lt;100,TODAY()&gt;'Data Bank'!$AT1013),1,IF('Data Bank'!$AC1013=100,3,IF('Data Bank'!$AC1013=0,0,2)))))</f>
        <v>2</v>
      </c>
      <c r="C437" s="178">
        <f ca="1">IF(C$1&lt;'Data Bank'!$AD1013,"",IF(C$1&gt;'Data Bank'!$AT1013,"",IF(AND('Data Bank'!$AC1013&lt;100,TODAY()&gt;'Data Bank'!$AT1013),1,IF('Data Bank'!$AC1013=100,3,IF('Data Bank'!$AC1013=0,0,2)))))</f>
        <v>2</v>
      </c>
      <c r="D437" s="178">
        <f ca="1">IF(D$1&lt;'Data Bank'!$AD1013,"",IF(D$1&gt;'Data Bank'!$AT1013,"",IF(AND('Data Bank'!$AC1013&lt;100,TODAY()&gt;'Data Bank'!$AT1013),1,IF('Data Bank'!$AC1013=100,3,IF('Data Bank'!$AC1013=0,0,2)))))</f>
        <v>2</v>
      </c>
      <c r="E437" s="178">
        <f ca="1">IF(E$1&lt;'Data Bank'!$AD1013,"",IF(E$1&gt;'Data Bank'!$AT1013,"",IF(AND('Data Bank'!$AC1013&lt;100,TODAY()&gt;'Data Bank'!$AT1013),1,IF('Data Bank'!$AC1013=100,3,IF('Data Bank'!$AC1013=0,0,2)))))</f>
        <v>2</v>
      </c>
      <c r="F437" s="178">
        <f ca="1">IF(F$1&lt;'Data Bank'!$AD1013,"",IF(F$1&gt;'Data Bank'!$AT1013,"",IF(AND('Data Bank'!$AC1013&lt;100,TODAY()&gt;'Data Bank'!$AT1013),1,IF('Data Bank'!$AC1013=100,3,IF('Data Bank'!$AC1013=0,0,2)))))</f>
        <v>2</v>
      </c>
      <c r="G437" s="178">
        <f ca="1">IF(G$1&lt;'Data Bank'!$AD1013,"",IF(G$1&gt;'Data Bank'!$AT1013,"",IF(AND('Data Bank'!$AC1013&lt;100,TODAY()&gt;'Data Bank'!$AT1013),1,IF('Data Bank'!$AC1013=100,3,IF('Data Bank'!$AC1013=0,0,2)))))</f>
        <v>2</v>
      </c>
      <c r="H437" s="178">
        <f ca="1">IF(H$1&lt;'Data Bank'!$AD1013,"",IF(H$1&gt;'Data Bank'!$AT1013,"",IF(AND('Data Bank'!$AC1013&lt;100,TODAY()&gt;'Data Bank'!$AT1013),1,IF('Data Bank'!$AC1013=100,3,IF('Data Bank'!$AC1013=0,0,2)))))</f>
        <v>2</v>
      </c>
      <c r="I437" s="178">
        <f ca="1">IF(I$1&lt;'Data Bank'!$AD1013,"",IF(I$1&gt;'Data Bank'!$AT1013,"",IF(AND('Data Bank'!$AC1013&lt;100,TODAY()&gt;'Data Bank'!$AT1013),1,IF('Data Bank'!$AC1013=100,3,IF('Data Bank'!$AC1013=0,0,2)))))</f>
        <v>2</v>
      </c>
      <c r="J437" s="177">
        <f ca="1">IF(J$1&lt;'Data Bank'!$AD1013,"",IF(J$1&gt;'Data Bank'!$AT1013,"",IF(AND('Data Bank'!$AC1013&lt;100,TODAY()&gt;'Data Bank'!$AT1013),1,IF('Data Bank'!$AC1013=100,3,IF('Data Bank'!$AC1013=0,0,2)))))</f>
        <v>2</v>
      </c>
      <c r="K437" s="177">
        <f ca="1">IF(K$1&lt;'Data Bank'!$AD1013,"",IF(K$1&gt;'Data Bank'!$AT1013,"",IF(AND('Data Bank'!$AC1013&lt;100,TODAY()&gt;'Data Bank'!$AT1013),1,IF('Data Bank'!$AC1013=100,3,IF('Data Bank'!$AC1013=0,0,2)))))</f>
        <v>2</v>
      </c>
      <c r="L437" s="177">
        <f ca="1">IF(L$1&lt;'Data Bank'!$AD1013,"",IF(L$1&gt;'Data Bank'!$AT1013,"",IF(AND('Data Bank'!$AC1013&lt;100,TODAY()&gt;'Data Bank'!$AT1013),1,IF('Data Bank'!$AC1013=100,3,IF('Data Bank'!$AC1013=0,0,2)))))</f>
        <v>2</v>
      </c>
      <c r="M437" s="177">
        <f ca="1">IF(M$1&lt;'Data Bank'!$AD1013,"",IF(M$1&gt;'Data Bank'!$AT1013,"",IF(AND('Data Bank'!$AC1013&lt;100,TODAY()&gt;'Data Bank'!$AT1013),1,IF('Data Bank'!$AC1013=100,3,IF('Data Bank'!$AC1013=0,0,2)))))</f>
        <v>2</v>
      </c>
      <c r="N437" s="177">
        <f ca="1">IF(N$1&lt;'Data Bank'!$AD1013,"",IF(N$1&gt;'Data Bank'!$AT1013,"",IF(AND('Data Bank'!$AC1013&lt;100,TODAY()&gt;'Data Bank'!$AT1013),1,IF('Data Bank'!$AC1013=100,3,IF('Data Bank'!$AC1013=0,0,2)))))</f>
        <v>2</v>
      </c>
      <c r="O437" s="177">
        <f ca="1">IF(O$1&lt;'Data Bank'!$AD1013,"",IF(O$1&gt;'Data Bank'!$AT1013,"",IF(AND('Data Bank'!$AC1013&lt;100,TODAY()&gt;'Data Bank'!$AT1013),1,IF('Data Bank'!$AC1013=100,3,IF('Data Bank'!$AC1013=0,0,2)))))</f>
        <v>2</v>
      </c>
      <c r="P437" s="177">
        <f ca="1">IF(P$1&lt;'Data Bank'!$AD1013,"",IF(P$1&gt;'Data Bank'!$AT1013,"",IF(AND('Data Bank'!$AC1013&lt;100,TODAY()&gt;'Data Bank'!$AT1013),1,IF('Data Bank'!$AC1013=100,3,IF('Data Bank'!$AC1013=0,0,2)))))</f>
        <v>2</v>
      </c>
      <c r="Q437" s="177">
        <f ca="1">IF(Q$1&lt;'Data Bank'!$AD1013,"",IF(Q$1&gt;'Data Bank'!$AT1013,"",IF(AND('Data Bank'!$AC1013&lt;100,TODAY()&gt;'Data Bank'!$AT1013),1,IF('Data Bank'!$AC1013=100,3,IF('Data Bank'!$AC1013=0,0,2)))))</f>
        <v>2</v>
      </c>
      <c r="R437" s="177">
        <f ca="1">IF(R$1&lt;'Data Bank'!$AD1013,"",IF(R$1&gt;'Data Bank'!$AT1013,"",IF(AND('Data Bank'!$AC1013&lt;100,TODAY()&gt;'Data Bank'!$AT1013),1,IF('Data Bank'!$AC1013=100,3,IF('Data Bank'!$AC1013=0,0,2)))))</f>
        <v>2</v>
      </c>
    </row>
    <row r="438" spans="1:18">
      <c r="A438" s="115" t="str">
        <f>'Data Bank'!E1014</f>
        <v>Qasim Pur Colony</v>
      </c>
      <c r="B438" s="178">
        <f ca="1">IF(B$1&lt;'Data Bank'!$AD1014,"",IF(B$1&gt;'Data Bank'!$AT1014,"",IF(AND('Data Bank'!$AC1014&lt;100,TODAY()&gt;'Data Bank'!$AT1014),1,IF('Data Bank'!$AC1014=100,3,IF('Data Bank'!$AC1014=0,0,2)))))</f>
        <v>2</v>
      </c>
      <c r="C438" s="178">
        <f ca="1">IF(C$1&lt;'Data Bank'!$AD1014,"",IF(C$1&gt;'Data Bank'!$AT1014,"",IF(AND('Data Bank'!$AC1014&lt;100,TODAY()&gt;'Data Bank'!$AT1014),1,IF('Data Bank'!$AC1014=100,3,IF('Data Bank'!$AC1014=0,0,2)))))</f>
        <v>2</v>
      </c>
      <c r="D438" s="178">
        <f ca="1">IF(D$1&lt;'Data Bank'!$AD1014,"",IF(D$1&gt;'Data Bank'!$AT1014,"",IF(AND('Data Bank'!$AC1014&lt;100,TODAY()&gt;'Data Bank'!$AT1014),1,IF('Data Bank'!$AC1014=100,3,IF('Data Bank'!$AC1014=0,0,2)))))</f>
        <v>2</v>
      </c>
      <c r="E438" s="178">
        <f ca="1">IF(E$1&lt;'Data Bank'!$AD1014,"",IF(E$1&gt;'Data Bank'!$AT1014,"",IF(AND('Data Bank'!$AC1014&lt;100,TODAY()&gt;'Data Bank'!$AT1014),1,IF('Data Bank'!$AC1014=100,3,IF('Data Bank'!$AC1014=0,0,2)))))</f>
        <v>2</v>
      </c>
      <c r="F438" s="178">
        <f ca="1">IF(F$1&lt;'Data Bank'!$AD1014,"",IF(F$1&gt;'Data Bank'!$AT1014,"",IF(AND('Data Bank'!$AC1014&lt;100,TODAY()&gt;'Data Bank'!$AT1014),1,IF('Data Bank'!$AC1014=100,3,IF('Data Bank'!$AC1014=0,0,2)))))</f>
        <v>2</v>
      </c>
      <c r="G438" s="178">
        <f ca="1">IF(G$1&lt;'Data Bank'!$AD1014,"",IF(G$1&gt;'Data Bank'!$AT1014,"",IF(AND('Data Bank'!$AC1014&lt;100,TODAY()&gt;'Data Bank'!$AT1014),1,IF('Data Bank'!$AC1014=100,3,IF('Data Bank'!$AC1014=0,0,2)))))</f>
        <v>2</v>
      </c>
      <c r="H438" s="178">
        <f ca="1">IF(H$1&lt;'Data Bank'!$AD1014,"",IF(H$1&gt;'Data Bank'!$AT1014,"",IF(AND('Data Bank'!$AC1014&lt;100,TODAY()&gt;'Data Bank'!$AT1014),1,IF('Data Bank'!$AC1014=100,3,IF('Data Bank'!$AC1014=0,0,2)))))</f>
        <v>2</v>
      </c>
      <c r="I438" s="178">
        <f ca="1">IF(I$1&lt;'Data Bank'!$AD1014,"",IF(I$1&gt;'Data Bank'!$AT1014,"",IF(AND('Data Bank'!$AC1014&lt;100,TODAY()&gt;'Data Bank'!$AT1014),1,IF('Data Bank'!$AC1014=100,3,IF('Data Bank'!$AC1014=0,0,2)))))</f>
        <v>2</v>
      </c>
      <c r="J438" s="177">
        <f ca="1">IF(J$1&lt;'Data Bank'!$AD1014,"",IF(J$1&gt;'Data Bank'!$AT1014,"",IF(AND('Data Bank'!$AC1014&lt;100,TODAY()&gt;'Data Bank'!$AT1014),1,IF('Data Bank'!$AC1014=100,3,IF('Data Bank'!$AC1014=0,0,2)))))</f>
        <v>2</v>
      </c>
      <c r="K438" s="177">
        <f ca="1">IF(K$1&lt;'Data Bank'!$AD1014,"",IF(K$1&gt;'Data Bank'!$AT1014,"",IF(AND('Data Bank'!$AC1014&lt;100,TODAY()&gt;'Data Bank'!$AT1014),1,IF('Data Bank'!$AC1014=100,3,IF('Data Bank'!$AC1014=0,0,2)))))</f>
        <v>2</v>
      </c>
      <c r="L438" s="177">
        <f ca="1">IF(L$1&lt;'Data Bank'!$AD1014,"",IF(L$1&gt;'Data Bank'!$AT1014,"",IF(AND('Data Bank'!$AC1014&lt;100,TODAY()&gt;'Data Bank'!$AT1014),1,IF('Data Bank'!$AC1014=100,3,IF('Data Bank'!$AC1014=0,0,2)))))</f>
        <v>2</v>
      </c>
      <c r="M438" s="177">
        <f ca="1">IF(M$1&lt;'Data Bank'!$AD1014,"",IF(M$1&gt;'Data Bank'!$AT1014,"",IF(AND('Data Bank'!$AC1014&lt;100,TODAY()&gt;'Data Bank'!$AT1014),1,IF('Data Bank'!$AC1014=100,3,IF('Data Bank'!$AC1014=0,0,2)))))</f>
        <v>2</v>
      </c>
      <c r="N438" s="177">
        <f ca="1">IF(N$1&lt;'Data Bank'!$AD1014,"",IF(N$1&gt;'Data Bank'!$AT1014,"",IF(AND('Data Bank'!$AC1014&lt;100,TODAY()&gt;'Data Bank'!$AT1014),1,IF('Data Bank'!$AC1014=100,3,IF('Data Bank'!$AC1014=0,0,2)))))</f>
        <v>2</v>
      </c>
      <c r="O438" s="177">
        <f ca="1">IF(O$1&lt;'Data Bank'!$AD1014,"",IF(O$1&gt;'Data Bank'!$AT1014,"",IF(AND('Data Bank'!$AC1014&lt;100,TODAY()&gt;'Data Bank'!$AT1014),1,IF('Data Bank'!$AC1014=100,3,IF('Data Bank'!$AC1014=0,0,2)))))</f>
        <v>2</v>
      </c>
      <c r="P438" s="177">
        <f ca="1">IF(P$1&lt;'Data Bank'!$AD1014,"",IF(P$1&gt;'Data Bank'!$AT1014,"",IF(AND('Data Bank'!$AC1014&lt;100,TODAY()&gt;'Data Bank'!$AT1014),1,IF('Data Bank'!$AC1014=100,3,IF('Data Bank'!$AC1014=0,0,2)))))</f>
        <v>2</v>
      </c>
      <c r="Q438" s="177">
        <f ca="1">IF(Q$1&lt;'Data Bank'!$AD1014,"",IF(Q$1&gt;'Data Bank'!$AT1014,"",IF(AND('Data Bank'!$AC1014&lt;100,TODAY()&gt;'Data Bank'!$AT1014),1,IF('Data Bank'!$AC1014=100,3,IF('Data Bank'!$AC1014=0,0,2)))))</f>
        <v>2</v>
      </c>
      <c r="R438" s="177">
        <f ca="1">IF(R$1&lt;'Data Bank'!$AD1014,"",IF(R$1&gt;'Data Bank'!$AT1014,"",IF(AND('Data Bank'!$AC1014&lt;100,TODAY()&gt;'Data Bank'!$AT1014),1,IF('Data Bank'!$AC1014=100,3,IF('Data Bank'!$AC1014=0,0,2)))))</f>
        <v>2</v>
      </c>
    </row>
    <row r="439" spans="1:18">
      <c r="A439" s="115" t="str">
        <f>'Data Bank'!E1015</f>
        <v>Qasim Town</v>
      </c>
      <c r="B439" s="178">
        <f ca="1">IF(B$1&lt;'Data Bank'!$AD1015,"",IF(B$1&gt;'Data Bank'!$AT1015,"",IF(AND('Data Bank'!$AC1015&lt;100,TODAY()&gt;'Data Bank'!$AT1015),1,IF('Data Bank'!$AC1015=100,3,IF('Data Bank'!$AC1015=0,0,2)))))</f>
        <v>2</v>
      </c>
      <c r="C439" s="178">
        <f ca="1">IF(C$1&lt;'Data Bank'!$AD1015,"",IF(C$1&gt;'Data Bank'!$AT1015,"",IF(AND('Data Bank'!$AC1015&lt;100,TODAY()&gt;'Data Bank'!$AT1015),1,IF('Data Bank'!$AC1015=100,3,IF('Data Bank'!$AC1015=0,0,2)))))</f>
        <v>2</v>
      </c>
      <c r="D439" s="178">
        <f ca="1">IF(D$1&lt;'Data Bank'!$AD1015,"",IF(D$1&gt;'Data Bank'!$AT1015,"",IF(AND('Data Bank'!$AC1015&lt;100,TODAY()&gt;'Data Bank'!$AT1015),1,IF('Data Bank'!$AC1015=100,3,IF('Data Bank'!$AC1015=0,0,2)))))</f>
        <v>2</v>
      </c>
      <c r="E439" s="178">
        <f ca="1">IF(E$1&lt;'Data Bank'!$AD1015,"",IF(E$1&gt;'Data Bank'!$AT1015,"",IF(AND('Data Bank'!$AC1015&lt;100,TODAY()&gt;'Data Bank'!$AT1015),1,IF('Data Bank'!$AC1015=100,3,IF('Data Bank'!$AC1015=0,0,2)))))</f>
        <v>2</v>
      </c>
      <c r="F439" s="178">
        <f ca="1">IF(F$1&lt;'Data Bank'!$AD1015,"",IF(F$1&gt;'Data Bank'!$AT1015,"",IF(AND('Data Bank'!$AC1015&lt;100,TODAY()&gt;'Data Bank'!$AT1015),1,IF('Data Bank'!$AC1015=100,3,IF('Data Bank'!$AC1015=0,0,2)))))</f>
        <v>2</v>
      </c>
      <c r="G439" s="178">
        <f ca="1">IF(G$1&lt;'Data Bank'!$AD1015,"",IF(G$1&gt;'Data Bank'!$AT1015,"",IF(AND('Data Bank'!$AC1015&lt;100,TODAY()&gt;'Data Bank'!$AT1015),1,IF('Data Bank'!$AC1015=100,3,IF('Data Bank'!$AC1015=0,0,2)))))</f>
        <v>2</v>
      </c>
      <c r="H439" s="178">
        <f ca="1">IF(H$1&lt;'Data Bank'!$AD1015,"",IF(H$1&gt;'Data Bank'!$AT1015,"",IF(AND('Data Bank'!$AC1015&lt;100,TODAY()&gt;'Data Bank'!$AT1015),1,IF('Data Bank'!$AC1015=100,3,IF('Data Bank'!$AC1015=0,0,2)))))</f>
        <v>2</v>
      </c>
      <c r="I439" s="178">
        <f ca="1">IF(I$1&lt;'Data Bank'!$AD1015,"",IF(I$1&gt;'Data Bank'!$AT1015,"",IF(AND('Data Bank'!$AC1015&lt;100,TODAY()&gt;'Data Bank'!$AT1015),1,IF('Data Bank'!$AC1015=100,3,IF('Data Bank'!$AC1015=0,0,2)))))</f>
        <v>2</v>
      </c>
      <c r="J439" s="177">
        <f ca="1">IF(J$1&lt;'Data Bank'!$AD1015,"",IF(J$1&gt;'Data Bank'!$AT1015,"",IF(AND('Data Bank'!$AC1015&lt;100,TODAY()&gt;'Data Bank'!$AT1015),1,IF('Data Bank'!$AC1015=100,3,IF('Data Bank'!$AC1015=0,0,2)))))</f>
        <v>2</v>
      </c>
      <c r="K439" s="177">
        <f ca="1">IF(K$1&lt;'Data Bank'!$AD1015,"",IF(K$1&gt;'Data Bank'!$AT1015,"",IF(AND('Data Bank'!$AC1015&lt;100,TODAY()&gt;'Data Bank'!$AT1015),1,IF('Data Bank'!$AC1015=100,3,IF('Data Bank'!$AC1015=0,0,2)))))</f>
        <v>2</v>
      </c>
      <c r="L439" s="177">
        <f ca="1">IF(L$1&lt;'Data Bank'!$AD1015,"",IF(L$1&gt;'Data Bank'!$AT1015,"",IF(AND('Data Bank'!$AC1015&lt;100,TODAY()&gt;'Data Bank'!$AT1015),1,IF('Data Bank'!$AC1015=100,3,IF('Data Bank'!$AC1015=0,0,2)))))</f>
        <v>2</v>
      </c>
      <c r="M439" s="177">
        <f ca="1">IF(M$1&lt;'Data Bank'!$AD1015,"",IF(M$1&gt;'Data Bank'!$AT1015,"",IF(AND('Data Bank'!$AC1015&lt;100,TODAY()&gt;'Data Bank'!$AT1015),1,IF('Data Bank'!$AC1015=100,3,IF('Data Bank'!$AC1015=0,0,2)))))</f>
        <v>2</v>
      </c>
      <c r="N439" s="177">
        <f ca="1">IF(N$1&lt;'Data Bank'!$AD1015,"",IF(N$1&gt;'Data Bank'!$AT1015,"",IF(AND('Data Bank'!$AC1015&lt;100,TODAY()&gt;'Data Bank'!$AT1015),1,IF('Data Bank'!$AC1015=100,3,IF('Data Bank'!$AC1015=0,0,2)))))</f>
        <v>2</v>
      </c>
      <c r="O439" s="177">
        <f ca="1">IF(O$1&lt;'Data Bank'!$AD1015,"",IF(O$1&gt;'Data Bank'!$AT1015,"",IF(AND('Data Bank'!$AC1015&lt;100,TODAY()&gt;'Data Bank'!$AT1015),1,IF('Data Bank'!$AC1015=100,3,IF('Data Bank'!$AC1015=0,0,2)))))</f>
        <v>2</v>
      </c>
      <c r="P439" s="177">
        <f ca="1">IF(P$1&lt;'Data Bank'!$AD1015,"",IF(P$1&gt;'Data Bank'!$AT1015,"",IF(AND('Data Bank'!$AC1015&lt;100,TODAY()&gt;'Data Bank'!$AT1015),1,IF('Data Bank'!$AC1015=100,3,IF('Data Bank'!$AC1015=0,0,2)))))</f>
        <v>2</v>
      </c>
      <c r="Q439" s="177">
        <f ca="1">IF(Q$1&lt;'Data Bank'!$AD1015,"",IF(Q$1&gt;'Data Bank'!$AT1015,"",IF(AND('Data Bank'!$AC1015&lt;100,TODAY()&gt;'Data Bank'!$AT1015),1,IF('Data Bank'!$AC1015=100,3,IF('Data Bank'!$AC1015=0,0,2)))))</f>
        <v>2</v>
      </c>
      <c r="R439" s="177">
        <f ca="1">IF(R$1&lt;'Data Bank'!$AD1015,"",IF(R$1&gt;'Data Bank'!$AT1015,"",IF(AND('Data Bank'!$AC1015&lt;100,TODAY()&gt;'Data Bank'!$AT1015),1,IF('Data Bank'!$AC1015=100,3,IF('Data Bank'!$AC1015=0,0,2)))))</f>
        <v>2</v>
      </c>
    </row>
    <row r="440" spans="1:18">
      <c r="A440" s="115" t="str">
        <f>'Data Bank'!E1017</f>
        <v>Qazi Town</v>
      </c>
      <c r="B440" s="178">
        <f ca="1">IF(B$1&lt;'Data Bank'!$AD1017,"",IF(B$1&gt;'Data Bank'!$AT1017,"",IF(AND('Data Bank'!$AC1017&lt;100,TODAY()&gt;'Data Bank'!$AT1017),1,IF('Data Bank'!$AC1017=100,3,IF('Data Bank'!$AC1017=0,0,2)))))</f>
        <v>1</v>
      </c>
      <c r="C440" s="178" t="str">
        <f ca="1">IF(C$1&lt;'Data Bank'!$AD1017,"",IF(C$1&gt;'Data Bank'!$AT1017,"",IF(AND('Data Bank'!$AC1017&lt;100,TODAY()&gt;'Data Bank'!$AT1017),1,IF('Data Bank'!$AC1017=100,3,IF('Data Bank'!$AC1017=0,0,2)))))</f>
        <v/>
      </c>
      <c r="D440" s="178" t="str">
        <f ca="1">IF(D$1&lt;'Data Bank'!$AD1017,"",IF(D$1&gt;'Data Bank'!$AT1017,"",IF(AND('Data Bank'!$AC1017&lt;100,TODAY()&gt;'Data Bank'!$AT1017),1,IF('Data Bank'!$AC1017=100,3,IF('Data Bank'!$AC1017=0,0,2)))))</f>
        <v/>
      </c>
      <c r="E440" s="178" t="str">
        <f ca="1">IF(E$1&lt;'Data Bank'!$AD1017,"",IF(E$1&gt;'Data Bank'!$AT1017,"",IF(AND('Data Bank'!$AC1017&lt;100,TODAY()&gt;'Data Bank'!$AT1017),1,IF('Data Bank'!$AC1017=100,3,IF('Data Bank'!$AC1017=0,0,2)))))</f>
        <v/>
      </c>
      <c r="F440" s="178" t="str">
        <f ca="1">IF(F$1&lt;'Data Bank'!$AD1017,"",IF(F$1&gt;'Data Bank'!$AT1017,"",IF(AND('Data Bank'!$AC1017&lt;100,TODAY()&gt;'Data Bank'!$AT1017),1,IF('Data Bank'!$AC1017=100,3,IF('Data Bank'!$AC1017=0,0,2)))))</f>
        <v/>
      </c>
      <c r="G440" s="178" t="str">
        <f ca="1">IF(G$1&lt;'Data Bank'!$AD1017,"",IF(G$1&gt;'Data Bank'!$AT1017,"",IF(AND('Data Bank'!$AC1017&lt;100,TODAY()&gt;'Data Bank'!$AT1017),1,IF('Data Bank'!$AC1017=100,3,IF('Data Bank'!$AC1017=0,0,2)))))</f>
        <v/>
      </c>
      <c r="H440" s="178" t="str">
        <f ca="1">IF(H$1&lt;'Data Bank'!$AD1017,"",IF(H$1&gt;'Data Bank'!$AT1017,"",IF(AND('Data Bank'!$AC1017&lt;100,TODAY()&gt;'Data Bank'!$AT1017),1,IF('Data Bank'!$AC1017=100,3,IF('Data Bank'!$AC1017=0,0,2)))))</f>
        <v/>
      </c>
      <c r="I440" s="178" t="str">
        <f ca="1">IF(I$1&lt;'Data Bank'!$AD1017,"",IF(I$1&gt;'Data Bank'!$AT1017,"",IF(AND('Data Bank'!$AC1017&lt;100,TODAY()&gt;'Data Bank'!$AT1017),1,IF('Data Bank'!$AC1017=100,3,IF('Data Bank'!$AC1017=0,0,2)))))</f>
        <v/>
      </c>
      <c r="J440" s="177" t="str">
        <f ca="1">IF(J$1&lt;'Data Bank'!$AD1017,"",IF(J$1&gt;'Data Bank'!$AT1017,"",IF(AND('Data Bank'!$AC1017&lt;100,TODAY()&gt;'Data Bank'!$AT1017),1,IF('Data Bank'!$AC1017=100,3,IF('Data Bank'!$AC1017=0,0,2)))))</f>
        <v/>
      </c>
      <c r="K440" s="177" t="str">
        <f ca="1">IF(K$1&lt;'Data Bank'!$AD1017,"",IF(K$1&gt;'Data Bank'!$AT1017,"",IF(AND('Data Bank'!$AC1017&lt;100,TODAY()&gt;'Data Bank'!$AT1017),1,IF('Data Bank'!$AC1017=100,3,IF('Data Bank'!$AC1017=0,0,2)))))</f>
        <v/>
      </c>
      <c r="L440" s="177" t="str">
        <f ca="1">IF(L$1&lt;'Data Bank'!$AD1017,"",IF(L$1&gt;'Data Bank'!$AT1017,"",IF(AND('Data Bank'!$AC1017&lt;100,TODAY()&gt;'Data Bank'!$AT1017),1,IF('Data Bank'!$AC1017=100,3,IF('Data Bank'!$AC1017=0,0,2)))))</f>
        <v/>
      </c>
      <c r="M440" s="177" t="str">
        <f ca="1">IF(M$1&lt;'Data Bank'!$AD1017,"",IF(M$1&gt;'Data Bank'!$AT1017,"",IF(AND('Data Bank'!$AC1017&lt;100,TODAY()&gt;'Data Bank'!$AT1017),1,IF('Data Bank'!$AC1017=100,3,IF('Data Bank'!$AC1017=0,0,2)))))</f>
        <v/>
      </c>
      <c r="N440" s="177" t="str">
        <f ca="1">IF(N$1&lt;'Data Bank'!$AD1017,"",IF(N$1&gt;'Data Bank'!$AT1017,"",IF(AND('Data Bank'!$AC1017&lt;100,TODAY()&gt;'Data Bank'!$AT1017),1,IF('Data Bank'!$AC1017=100,3,IF('Data Bank'!$AC1017=0,0,2)))))</f>
        <v/>
      </c>
      <c r="O440" s="177" t="str">
        <f ca="1">IF(O$1&lt;'Data Bank'!$AD1017,"",IF(O$1&gt;'Data Bank'!$AT1017,"",IF(AND('Data Bank'!$AC1017&lt;100,TODAY()&gt;'Data Bank'!$AT1017),1,IF('Data Bank'!$AC1017=100,3,IF('Data Bank'!$AC1017=0,0,2)))))</f>
        <v/>
      </c>
      <c r="P440" s="177" t="str">
        <f ca="1">IF(P$1&lt;'Data Bank'!$AD1017,"",IF(P$1&gt;'Data Bank'!$AT1017,"",IF(AND('Data Bank'!$AC1017&lt;100,TODAY()&gt;'Data Bank'!$AT1017),1,IF('Data Bank'!$AC1017=100,3,IF('Data Bank'!$AC1017=0,0,2)))))</f>
        <v/>
      </c>
      <c r="Q440" s="177" t="str">
        <f ca="1">IF(Q$1&lt;'Data Bank'!$AD1017,"",IF(Q$1&gt;'Data Bank'!$AT1017,"",IF(AND('Data Bank'!$AC1017&lt;100,TODAY()&gt;'Data Bank'!$AT1017),1,IF('Data Bank'!$AC1017=100,3,IF('Data Bank'!$AC1017=0,0,2)))))</f>
        <v/>
      </c>
      <c r="R440" s="177" t="str">
        <f ca="1">IF(R$1&lt;'Data Bank'!$AD1017,"",IF(R$1&gt;'Data Bank'!$AT1017,"",IF(AND('Data Bank'!$AC1017&lt;100,TODAY()&gt;'Data Bank'!$AT1017),1,IF('Data Bank'!$AC1017=100,3,IF('Data Bank'!$AC1017=0,0,2)))))</f>
        <v/>
      </c>
    </row>
    <row r="441" spans="1:18">
      <c r="A441" s="115" t="str">
        <f>'Data Bank'!E1018</f>
        <v>Circular Road</v>
      </c>
      <c r="B441" s="178">
        <f ca="1">IF(B$1&lt;'Data Bank'!$AD1018,"",IF(B$1&gt;'Data Bank'!$AT1018,"",IF(AND('Data Bank'!$AC1018&lt;100,TODAY()&gt;'Data Bank'!$AT1018),1,IF('Data Bank'!$AC1018=100,3,IF('Data Bank'!$AC1018=0,0,2)))))</f>
        <v>0</v>
      </c>
      <c r="C441" s="178">
        <f ca="1">IF(C$1&lt;'Data Bank'!$AD1018,"",IF(C$1&gt;'Data Bank'!$AT1018,"",IF(AND('Data Bank'!$AC1018&lt;100,TODAY()&gt;'Data Bank'!$AT1018),1,IF('Data Bank'!$AC1018=100,3,IF('Data Bank'!$AC1018=0,0,2)))))</f>
        <v>0</v>
      </c>
      <c r="D441" s="178">
        <f ca="1">IF(D$1&lt;'Data Bank'!$AD1018,"",IF(D$1&gt;'Data Bank'!$AT1018,"",IF(AND('Data Bank'!$AC1018&lt;100,TODAY()&gt;'Data Bank'!$AT1018),1,IF('Data Bank'!$AC1018=100,3,IF('Data Bank'!$AC1018=0,0,2)))))</f>
        <v>0</v>
      </c>
      <c r="E441" s="178">
        <f ca="1">IF(E$1&lt;'Data Bank'!$AD1018,"",IF(E$1&gt;'Data Bank'!$AT1018,"",IF(AND('Data Bank'!$AC1018&lt;100,TODAY()&gt;'Data Bank'!$AT1018),1,IF('Data Bank'!$AC1018=100,3,IF('Data Bank'!$AC1018=0,0,2)))))</f>
        <v>0</v>
      </c>
      <c r="F441" s="178">
        <f ca="1">IF(F$1&lt;'Data Bank'!$AD1018,"",IF(F$1&gt;'Data Bank'!$AT1018,"",IF(AND('Data Bank'!$AC1018&lt;100,TODAY()&gt;'Data Bank'!$AT1018),1,IF('Data Bank'!$AC1018=100,3,IF('Data Bank'!$AC1018=0,0,2)))))</f>
        <v>0</v>
      </c>
      <c r="G441" s="178">
        <f ca="1">IF(G$1&lt;'Data Bank'!$AD1018,"",IF(G$1&gt;'Data Bank'!$AT1018,"",IF(AND('Data Bank'!$AC1018&lt;100,TODAY()&gt;'Data Bank'!$AT1018),1,IF('Data Bank'!$AC1018=100,3,IF('Data Bank'!$AC1018=0,0,2)))))</f>
        <v>0</v>
      </c>
      <c r="H441" s="178">
        <f ca="1">IF(H$1&lt;'Data Bank'!$AD1018,"",IF(H$1&gt;'Data Bank'!$AT1018,"",IF(AND('Data Bank'!$AC1018&lt;100,TODAY()&gt;'Data Bank'!$AT1018),1,IF('Data Bank'!$AC1018=100,3,IF('Data Bank'!$AC1018=0,0,2)))))</f>
        <v>0</v>
      </c>
      <c r="I441" s="178">
        <f ca="1">IF(I$1&lt;'Data Bank'!$AD1018,"",IF(I$1&gt;'Data Bank'!$AT1018,"",IF(AND('Data Bank'!$AC1018&lt;100,TODAY()&gt;'Data Bank'!$AT1018),1,IF('Data Bank'!$AC1018=100,3,IF('Data Bank'!$AC1018=0,0,2)))))</f>
        <v>0</v>
      </c>
      <c r="J441" s="177" t="str">
        <f ca="1">IF(J$1&lt;'Data Bank'!$AD1018,"",IF(J$1&gt;'Data Bank'!$AT1018,"",IF(AND('Data Bank'!$AC1018&lt;100,TODAY()&gt;'Data Bank'!$AT1018),1,IF('Data Bank'!$AC1018=100,3,IF('Data Bank'!$AC1018=0,0,2)))))</f>
        <v/>
      </c>
      <c r="K441" s="177" t="str">
        <f ca="1">IF(K$1&lt;'Data Bank'!$AD1018,"",IF(K$1&gt;'Data Bank'!$AT1018,"",IF(AND('Data Bank'!$AC1018&lt;100,TODAY()&gt;'Data Bank'!$AT1018),1,IF('Data Bank'!$AC1018=100,3,IF('Data Bank'!$AC1018=0,0,2)))))</f>
        <v/>
      </c>
      <c r="L441" s="177" t="str">
        <f ca="1">IF(L$1&lt;'Data Bank'!$AD1018,"",IF(L$1&gt;'Data Bank'!$AT1018,"",IF(AND('Data Bank'!$AC1018&lt;100,TODAY()&gt;'Data Bank'!$AT1018),1,IF('Data Bank'!$AC1018=100,3,IF('Data Bank'!$AC1018=0,0,2)))))</f>
        <v/>
      </c>
      <c r="M441" s="177" t="str">
        <f ca="1">IF(M$1&lt;'Data Bank'!$AD1018,"",IF(M$1&gt;'Data Bank'!$AT1018,"",IF(AND('Data Bank'!$AC1018&lt;100,TODAY()&gt;'Data Bank'!$AT1018),1,IF('Data Bank'!$AC1018=100,3,IF('Data Bank'!$AC1018=0,0,2)))))</f>
        <v/>
      </c>
      <c r="N441" s="177" t="str">
        <f ca="1">IF(N$1&lt;'Data Bank'!$AD1018,"",IF(N$1&gt;'Data Bank'!$AT1018,"",IF(AND('Data Bank'!$AC1018&lt;100,TODAY()&gt;'Data Bank'!$AT1018),1,IF('Data Bank'!$AC1018=100,3,IF('Data Bank'!$AC1018=0,0,2)))))</f>
        <v/>
      </c>
      <c r="O441" s="177" t="str">
        <f ca="1">IF(O$1&lt;'Data Bank'!$AD1018,"",IF(O$1&gt;'Data Bank'!$AT1018,"",IF(AND('Data Bank'!$AC1018&lt;100,TODAY()&gt;'Data Bank'!$AT1018),1,IF('Data Bank'!$AC1018=100,3,IF('Data Bank'!$AC1018=0,0,2)))))</f>
        <v/>
      </c>
      <c r="P441" s="177" t="str">
        <f ca="1">IF(P$1&lt;'Data Bank'!$AD1018,"",IF(P$1&gt;'Data Bank'!$AT1018,"",IF(AND('Data Bank'!$AC1018&lt;100,TODAY()&gt;'Data Bank'!$AT1018),1,IF('Data Bank'!$AC1018=100,3,IF('Data Bank'!$AC1018=0,0,2)))))</f>
        <v/>
      </c>
      <c r="Q441" s="177" t="str">
        <f ca="1">IF(Q$1&lt;'Data Bank'!$AD1018,"",IF(Q$1&gt;'Data Bank'!$AT1018,"",IF(AND('Data Bank'!$AC1018&lt;100,TODAY()&gt;'Data Bank'!$AT1018),1,IF('Data Bank'!$AC1018=100,3,IF('Data Bank'!$AC1018=0,0,2)))))</f>
        <v/>
      </c>
      <c r="R441" s="177" t="str">
        <f ca="1">IF(R$1&lt;'Data Bank'!$AD1018,"",IF(R$1&gt;'Data Bank'!$AT1018,"",IF(AND('Data Bank'!$AC1018&lt;100,TODAY()&gt;'Data Bank'!$AT1018),1,IF('Data Bank'!$AC1018=100,3,IF('Data Bank'!$AC1018=0,0,2)))))</f>
        <v/>
      </c>
    </row>
    <row r="442" spans="1:18">
      <c r="A442" s="115" t="str">
        <f>'Data Bank'!E1019</f>
        <v>Civil Lines</v>
      </c>
      <c r="B442" s="178">
        <f ca="1">IF(B$1&lt;'Data Bank'!$AD1019,"",IF(B$1&gt;'Data Bank'!$AT1019,"",IF(AND('Data Bank'!$AC1019&lt;100,TODAY()&gt;'Data Bank'!$AT1019),1,IF('Data Bank'!$AC1019=100,3,IF('Data Bank'!$AC1019=0,0,2)))))</f>
        <v>0</v>
      </c>
      <c r="C442" s="178">
        <f ca="1">IF(C$1&lt;'Data Bank'!$AD1019,"",IF(C$1&gt;'Data Bank'!$AT1019,"",IF(AND('Data Bank'!$AC1019&lt;100,TODAY()&gt;'Data Bank'!$AT1019),1,IF('Data Bank'!$AC1019=100,3,IF('Data Bank'!$AC1019=0,0,2)))))</f>
        <v>0</v>
      </c>
      <c r="D442" s="178">
        <f ca="1">IF(D$1&lt;'Data Bank'!$AD1019,"",IF(D$1&gt;'Data Bank'!$AT1019,"",IF(AND('Data Bank'!$AC1019&lt;100,TODAY()&gt;'Data Bank'!$AT1019),1,IF('Data Bank'!$AC1019=100,3,IF('Data Bank'!$AC1019=0,0,2)))))</f>
        <v>0</v>
      </c>
      <c r="E442" s="178">
        <f ca="1">IF(E$1&lt;'Data Bank'!$AD1019,"",IF(E$1&gt;'Data Bank'!$AT1019,"",IF(AND('Data Bank'!$AC1019&lt;100,TODAY()&gt;'Data Bank'!$AT1019),1,IF('Data Bank'!$AC1019=100,3,IF('Data Bank'!$AC1019=0,0,2)))))</f>
        <v>0</v>
      </c>
      <c r="F442" s="178">
        <f ca="1">IF(F$1&lt;'Data Bank'!$AD1019,"",IF(F$1&gt;'Data Bank'!$AT1019,"",IF(AND('Data Bank'!$AC1019&lt;100,TODAY()&gt;'Data Bank'!$AT1019),1,IF('Data Bank'!$AC1019=100,3,IF('Data Bank'!$AC1019=0,0,2)))))</f>
        <v>0</v>
      </c>
      <c r="G442" s="178">
        <f ca="1">IF(G$1&lt;'Data Bank'!$AD1019,"",IF(G$1&gt;'Data Bank'!$AT1019,"",IF(AND('Data Bank'!$AC1019&lt;100,TODAY()&gt;'Data Bank'!$AT1019),1,IF('Data Bank'!$AC1019=100,3,IF('Data Bank'!$AC1019=0,0,2)))))</f>
        <v>0</v>
      </c>
      <c r="H442" s="178">
        <f ca="1">IF(H$1&lt;'Data Bank'!$AD1019,"",IF(H$1&gt;'Data Bank'!$AT1019,"",IF(AND('Data Bank'!$AC1019&lt;100,TODAY()&gt;'Data Bank'!$AT1019),1,IF('Data Bank'!$AC1019=100,3,IF('Data Bank'!$AC1019=0,0,2)))))</f>
        <v>0</v>
      </c>
      <c r="I442" s="178">
        <f ca="1">IF(I$1&lt;'Data Bank'!$AD1019,"",IF(I$1&gt;'Data Bank'!$AT1019,"",IF(AND('Data Bank'!$AC1019&lt;100,TODAY()&gt;'Data Bank'!$AT1019),1,IF('Data Bank'!$AC1019=100,3,IF('Data Bank'!$AC1019=0,0,2)))))</f>
        <v>0</v>
      </c>
      <c r="J442" s="177" t="str">
        <f ca="1">IF(J$1&lt;'Data Bank'!$AD1019,"",IF(J$1&gt;'Data Bank'!$AT1019,"",IF(AND('Data Bank'!$AC1019&lt;100,TODAY()&gt;'Data Bank'!$AT1019),1,IF('Data Bank'!$AC1019=100,3,IF('Data Bank'!$AC1019=0,0,2)))))</f>
        <v/>
      </c>
      <c r="K442" s="177" t="str">
        <f ca="1">IF(K$1&lt;'Data Bank'!$AD1019,"",IF(K$1&gt;'Data Bank'!$AT1019,"",IF(AND('Data Bank'!$AC1019&lt;100,TODAY()&gt;'Data Bank'!$AT1019),1,IF('Data Bank'!$AC1019=100,3,IF('Data Bank'!$AC1019=0,0,2)))))</f>
        <v/>
      </c>
      <c r="L442" s="177" t="str">
        <f ca="1">IF(L$1&lt;'Data Bank'!$AD1019,"",IF(L$1&gt;'Data Bank'!$AT1019,"",IF(AND('Data Bank'!$AC1019&lt;100,TODAY()&gt;'Data Bank'!$AT1019),1,IF('Data Bank'!$AC1019=100,3,IF('Data Bank'!$AC1019=0,0,2)))))</f>
        <v/>
      </c>
      <c r="M442" s="177" t="str">
        <f ca="1">IF(M$1&lt;'Data Bank'!$AD1019,"",IF(M$1&gt;'Data Bank'!$AT1019,"",IF(AND('Data Bank'!$AC1019&lt;100,TODAY()&gt;'Data Bank'!$AT1019),1,IF('Data Bank'!$AC1019=100,3,IF('Data Bank'!$AC1019=0,0,2)))))</f>
        <v/>
      </c>
      <c r="N442" s="177" t="str">
        <f ca="1">IF(N$1&lt;'Data Bank'!$AD1019,"",IF(N$1&gt;'Data Bank'!$AT1019,"",IF(AND('Data Bank'!$AC1019&lt;100,TODAY()&gt;'Data Bank'!$AT1019),1,IF('Data Bank'!$AC1019=100,3,IF('Data Bank'!$AC1019=0,0,2)))))</f>
        <v/>
      </c>
      <c r="O442" s="177" t="str">
        <f ca="1">IF(O$1&lt;'Data Bank'!$AD1019,"",IF(O$1&gt;'Data Bank'!$AT1019,"",IF(AND('Data Bank'!$AC1019&lt;100,TODAY()&gt;'Data Bank'!$AT1019),1,IF('Data Bank'!$AC1019=100,3,IF('Data Bank'!$AC1019=0,0,2)))))</f>
        <v/>
      </c>
      <c r="P442" s="177" t="str">
        <f ca="1">IF(P$1&lt;'Data Bank'!$AD1019,"",IF(P$1&gt;'Data Bank'!$AT1019,"",IF(AND('Data Bank'!$AC1019&lt;100,TODAY()&gt;'Data Bank'!$AT1019),1,IF('Data Bank'!$AC1019=100,3,IF('Data Bank'!$AC1019=0,0,2)))))</f>
        <v/>
      </c>
      <c r="Q442" s="177" t="str">
        <f ca="1">IF(Q$1&lt;'Data Bank'!$AD1019,"",IF(Q$1&gt;'Data Bank'!$AT1019,"",IF(AND('Data Bank'!$AC1019&lt;100,TODAY()&gt;'Data Bank'!$AT1019),1,IF('Data Bank'!$AC1019=100,3,IF('Data Bank'!$AC1019=0,0,2)))))</f>
        <v/>
      </c>
      <c r="R442" s="177" t="str">
        <f ca="1">IF(R$1&lt;'Data Bank'!$AD1019,"",IF(R$1&gt;'Data Bank'!$AT1019,"",IF(AND('Data Bank'!$AC1019&lt;100,TODAY()&gt;'Data Bank'!$AT1019),1,IF('Data Bank'!$AC1019=100,3,IF('Data Bank'!$AC1019=0,0,2)))))</f>
        <v/>
      </c>
    </row>
    <row r="443" spans="1:18">
      <c r="A443" s="115" t="str">
        <f>'Data Bank'!E1024</f>
        <v>Rahbr-Sec-2-P1</v>
      </c>
      <c r="B443" s="178">
        <f ca="1">IF(B$1&lt;'Data Bank'!$AD1024,"",IF(B$1&gt;'Data Bank'!$AT1024,"",IF(AND('Data Bank'!$AC1024&lt;100,TODAY()&gt;'Data Bank'!$AT1024),1,IF('Data Bank'!$AC1024=100,3,IF('Data Bank'!$AC1024=0,0,2)))))</f>
        <v>0</v>
      </c>
      <c r="C443" s="178">
        <f ca="1">IF(C$1&lt;'Data Bank'!$AD1024,"",IF(C$1&gt;'Data Bank'!$AT1024,"",IF(AND('Data Bank'!$AC1024&lt;100,TODAY()&gt;'Data Bank'!$AT1024),1,IF('Data Bank'!$AC1024=100,3,IF('Data Bank'!$AC1024=0,0,2)))))</f>
        <v>0</v>
      </c>
      <c r="D443" s="178">
        <f ca="1">IF(D$1&lt;'Data Bank'!$AD1024,"",IF(D$1&gt;'Data Bank'!$AT1024,"",IF(AND('Data Bank'!$AC1024&lt;100,TODAY()&gt;'Data Bank'!$AT1024),1,IF('Data Bank'!$AC1024=100,3,IF('Data Bank'!$AC1024=0,0,2)))))</f>
        <v>0</v>
      </c>
      <c r="E443" s="178">
        <f ca="1">IF(E$1&lt;'Data Bank'!$AD1024,"",IF(E$1&gt;'Data Bank'!$AT1024,"",IF(AND('Data Bank'!$AC1024&lt;100,TODAY()&gt;'Data Bank'!$AT1024),1,IF('Data Bank'!$AC1024=100,3,IF('Data Bank'!$AC1024=0,0,2)))))</f>
        <v>0</v>
      </c>
      <c r="F443" s="178" t="str">
        <f ca="1">IF(F$1&lt;'Data Bank'!$AD1024,"",IF(F$1&gt;'Data Bank'!$AT1024,"",IF(AND('Data Bank'!$AC1024&lt;100,TODAY()&gt;'Data Bank'!$AT1024),1,IF('Data Bank'!$AC1024=100,3,IF('Data Bank'!$AC1024=0,0,2)))))</f>
        <v/>
      </c>
      <c r="G443" s="178" t="str">
        <f ca="1">IF(G$1&lt;'Data Bank'!$AD1024,"",IF(G$1&gt;'Data Bank'!$AT1024,"",IF(AND('Data Bank'!$AC1024&lt;100,TODAY()&gt;'Data Bank'!$AT1024),1,IF('Data Bank'!$AC1024=100,3,IF('Data Bank'!$AC1024=0,0,2)))))</f>
        <v/>
      </c>
      <c r="H443" s="178" t="str">
        <f ca="1">IF(H$1&lt;'Data Bank'!$AD1024,"",IF(H$1&gt;'Data Bank'!$AT1024,"",IF(AND('Data Bank'!$AC1024&lt;100,TODAY()&gt;'Data Bank'!$AT1024),1,IF('Data Bank'!$AC1024=100,3,IF('Data Bank'!$AC1024=0,0,2)))))</f>
        <v/>
      </c>
      <c r="I443" s="178" t="str">
        <f ca="1">IF(I$1&lt;'Data Bank'!$AD1024,"",IF(I$1&gt;'Data Bank'!$AT1024,"",IF(AND('Data Bank'!$AC1024&lt;100,TODAY()&gt;'Data Bank'!$AT1024),1,IF('Data Bank'!$AC1024=100,3,IF('Data Bank'!$AC1024=0,0,2)))))</f>
        <v/>
      </c>
      <c r="J443" s="177" t="str">
        <f ca="1">IF(J$1&lt;'Data Bank'!$AD1024,"",IF(J$1&gt;'Data Bank'!$AT1024,"",IF(AND('Data Bank'!$AC1024&lt;100,TODAY()&gt;'Data Bank'!$AT1024),1,IF('Data Bank'!$AC1024=100,3,IF('Data Bank'!$AC1024=0,0,2)))))</f>
        <v/>
      </c>
      <c r="K443" s="177" t="str">
        <f ca="1">IF(K$1&lt;'Data Bank'!$AD1024,"",IF(K$1&gt;'Data Bank'!$AT1024,"",IF(AND('Data Bank'!$AC1024&lt;100,TODAY()&gt;'Data Bank'!$AT1024),1,IF('Data Bank'!$AC1024=100,3,IF('Data Bank'!$AC1024=0,0,2)))))</f>
        <v/>
      </c>
      <c r="L443" s="177" t="str">
        <f ca="1">IF(L$1&lt;'Data Bank'!$AD1024,"",IF(L$1&gt;'Data Bank'!$AT1024,"",IF(AND('Data Bank'!$AC1024&lt;100,TODAY()&gt;'Data Bank'!$AT1024),1,IF('Data Bank'!$AC1024=100,3,IF('Data Bank'!$AC1024=0,0,2)))))</f>
        <v/>
      </c>
      <c r="M443" s="177" t="str">
        <f ca="1">IF(M$1&lt;'Data Bank'!$AD1024,"",IF(M$1&gt;'Data Bank'!$AT1024,"",IF(AND('Data Bank'!$AC1024&lt;100,TODAY()&gt;'Data Bank'!$AT1024),1,IF('Data Bank'!$AC1024=100,3,IF('Data Bank'!$AC1024=0,0,2)))))</f>
        <v/>
      </c>
      <c r="N443" s="177" t="str">
        <f ca="1">IF(N$1&lt;'Data Bank'!$AD1024,"",IF(N$1&gt;'Data Bank'!$AT1024,"",IF(AND('Data Bank'!$AC1024&lt;100,TODAY()&gt;'Data Bank'!$AT1024),1,IF('Data Bank'!$AC1024=100,3,IF('Data Bank'!$AC1024=0,0,2)))))</f>
        <v/>
      </c>
      <c r="O443" s="177" t="str">
        <f ca="1">IF(O$1&lt;'Data Bank'!$AD1024,"",IF(O$1&gt;'Data Bank'!$AT1024,"",IF(AND('Data Bank'!$AC1024&lt;100,TODAY()&gt;'Data Bank'!$AT1024),1,IF('Data Bank'!$AC1024=100,3,IF('Data Bank'!$AC1024=0,0,2)))))</f>
        <v/>
      </c>
      <c r="P443" s="177" t="str">
        <f ca="1">IF(P$1&lt;'Data Bank'!$AD1024,"",IF(P$1&gt;'Data Bank'!$AT1024,"",IF(AND('Data Bank'!$AC1024&lt;100,TODAY()&gt;'Data Bank'!$AT1024),1,IF('Data Bank'!$AC1024=100,3,IF('Data Bank'!$AC1024=0,0,2)))))</f>
        <v/>
      </c>
      <c r="Q443" s="177" t="str">
        <f ca="1">IF(Q$1&lt;'Data Bank'!$AD1024,"",IF(Q$1&gt;'Data Bank'!$AT1024,"",IF(AND('Data Bank'!$AC1024&lt;100,TODAY()&gt;'Data Bank'!$AT1024),1,IF('Data Bank'!$AC1024=100,3,IF('Data Bank'!$AC1024=0,0,2)))))</f>
        <v/>
      </c>
      <c r="R443" s="177" t="str">
        <f ca="1">IF(R$1&lt;'Data Bank'!$AD1024,"",IF(R$1&gt;'Data Bank'!$AT1024,"",IF(AND('Data Bank'!$AC1024&lt;100,TODAY()&gt;'Data Bank'!$AT1024),1,IF('Data Bank'!$AC1024=100,3,IF('Data Bank'!$AC1024=0,0,2)))))</f>
        <v/>
      </c>
    </row>
    <row r="444" spans="1:18">
      <c r="A444" s="115" t="str">
        <f>'Data Bank'!E1025</f>
        <v>Rahbr-Sec-2-P2</v>
      </c>
      <c r="B444" s="178">
        <f ca="1">IF(B$1&lt;'Data Bank'!$AD1025,"",IF(B$1&gt;'Data Bank'!$AT1025,"",IF(AND('Data Bank'!$AC1025&lt;100,TODAY()&gt;'Data Bank'!$AT1025),1,IF('Data Bank'!$AC1025=100,3,IF('Data Bank'!$AC1025=0,0,2)))))</f>
        <v>0</v>
      </c>
      <c r="C444" s="178">
        <f ca="1">IF(C$1&lt;'Data Bank'!$AD1025,"",IF(C$1&gt;'Data Bank'!$AT1025,"",IF(AND('Data Bank'!$AC1025&lt;100,TODAY()&gt;'Data Bank'!$AT1025),1,IF('Data Bank'!$AC1025=100,3,IF('Data Bank'!$AC1025=0,0,2)))))</f>
        <v>0</v>
      </c>
      <c r="D444" s="178">
        <f ca="1">IF(D$1&lt;'Data Bank'!$AD1025,"",IF(D$1&gt;'Data Bank'!$AT1025,"",IF(AND('Data Bank'!$AC1025&lt;100,TODAY()&gt;'Data Bank'!$AT1025),1,IF('Data Bank'!$AC1025=100,3,IF('Data Bank'!$AC1025=0,0,2)))))</f>
        <v>0</v>
      </c>
      <c r="E444" s="178">
        <f ca="1">IF(E$1&lt;'Data Bank'!$AD1025,"",IF(E$1&gt;'Data Bank'!$AT1025,"",IF(AND('Data Bank'!$AC1025&lt;100,TODAY()&gt;'Data Bank'!$AT1025),1,IF('Data Bank'!$AC1025=100,3,IF('Data Bank'!$AC1025=0,0,2)))))</f>
        <v>0</v>
      </c>
      <c r="F444" s="178" t="str">
        <f ca="1">IF(F$1&lt;'Data Bank'!$AD1025,"",IF(F$1&gt;'Data Bank'!$AT1025,"",IF(AND('Data Bank'!$AC1025&lt;100,TODAY()&gt;'Data Bank'!$AT1025),1,IF('Data Bank'!$AC1025=100,3,IF('Data Bank'!$AC1025=0,0,2)))))</f>
        <v/>
      </c>
      <c r="G444" s="178" t="str">
        <f ca="1">IF(G$1&lt;'Data Bank'!$AD1025,"",IF(G$1&gt;'Data Bank'!$AT1025,"",IF(AND('Data Bank'!$AC1025&lt;100,TODAY()&gt;'Data Bank'!$AT1025),1,IF('Data Bank'!$AC1025=100,3,IF('Data Bank'!$AC1025=0,0,2)))))</f>
        <v/>
      </c>
      <c r="H444" s="178" t="str">
        <f ca="1">IF(H$1&lt;'Data Bank'!$AD1025,"",IF(H$1&gt;'Data Bank'!$AT1025,"",IF(AND('Data Bank'!$AC1025&lt;100,TODAY()&gt;'Data Bank'!$AT1025),1,IF('Data Bank'!$AC1025=100,3,IF('Data Bank'!$AC1025=0,0,2)))))</f>
        <v/>
      </c>
      <c r="I444" s="178" t="str">
        <f ca="1">IF(I$1&lt;'Data Bank'!$AD1025,"",IF(I$1&gt;'Data Bank'!$AT1025,"",IF(AND('Data Bank'!$AC1025&lt;100,TODAY()&gt;'Data Bank'!$AT1025),1,IF('Data Bank'!$AC1025=100,3,IF('Data Bank'!$AC1025=0,0,2)))))</f>
        <v/>
      </c>
      <c r="J444" s="177" t="str">
        <f ca="1">IF(J$1&lt;'Data Bank'!$AD1025,"",IF(J$1&gt;'Data Bank'!$AT1025,"",IF(AND('Data Bank'!$AC1025&lt;100,TODAY()&gt;'Data Bank'!$AT1025),1,IF('Data Bank'!$AC1025=100,3,IF('Data Bank'!$AC1025=0,0,2)))))</f>
        <v/>
      </c>
      <c r="K444" s="177" t="str">
        <f ca="1">IF(K$1&lt;'Data Bank'!$AD1025,"",IF(K$1&gt;'Data Bank'!$AT1025,"",IF(AND('Data Bank'!$AC1025&lt;100,TODAY()&gt;'Data Bank'!$AT1025),1,IF('Data Bank'!$AC1025=100,3,IF('Data Bank'!$AC1025=0,0,2)))))</f>
        <v/>
      </c>
      <c r="L444" s="177" t="str">
        <f ca="1">IF(L$1&lt;'Data Bank'!$AD1025,"",IF(L$1&gt;'Data Bank'!$AT1025,"",IF(AND('Data Bank'!$AC1025&lt;100,TODAY()&gt;'Data Bank'!$AT1025),1,IF('Data Bank'!$AC1025=100,3,IF('Data Bank'!$AC1025=0,0,2)))))</f>
        <v/>
      </c>
      <c r="M444" s="177" t="str">
        <f ca="1">IF(M$1&lt;'Data Bank'!$AD1025,"",IF(M$1&gt;'Data Bank'!$AT1025,"",IF(AND('Data Bank'!$AC1025&lt;100,TODAY()&gt;'Data Bank'!$AT1025),1,IF('Data Bank'!$AC1025=100,3,IF('Data Bank'!$AC1025=0,0,2)))))</f>
        <v/>
      </c>
      <c r="N444" s="177" t="str">
        <f ca="1">IF(N$1&lt;'Data Bank'!$AD1025,"",IF(N$1&gt;'Data Bank'!$AT1025,"",IF(AND('Data Bank'!$AC1025&lt;100,TODAY()&gt;'Data Bank'!$AT1025),1,IF('Data Bank'!$AC1025=100,3,IF('Data Bank'!$AC1025=0,0,2)))))</f>
        <v/>
      </c>
      <c r="O444" s="177" t="str">
        <f ca="1">IF(O$1&lt;'Data Bank'!$AD1025,"",IF(O$1&gt;'Data Bank'!$AT1025,"",IF(AND('Data Bank'!$AC1025&lt;100,TODAY()&gt;'Data Bank'!$AT1025),1,IF('Data Bank'!$AC1025=100,3,IF('Data Bank'!$AC1025=0,0,2)))))</f>
        <v/>
      </c>
      <c r="P444" s="177" t="str">
        <f ca="1">IF(P$1&lt;'Data Bank'!$AD1025,"",IF(P$1&gt;'Data Bank'!$AT1025,"",IF(AND('Data Bank'!$AC1025&lt;100,TODAY()&gt;'Data Bank'!$AT1025),1,IF('Data Bank'!$AC1025=100,3,IF('Data Bank'!$AC1025=0,0,2)))))</f>
        <v/>
      </c>
      <c r="Q444" s="177" t="str">
        <f ca="1">IF(Q$1&lt;'Data Bank'!$AD1025,"",IF(Q$1&gt;'Data Bank'!$AT1025,"",IF(AND('Data Bank'!$AC1025&lt;100,TODAY()&gt;'Data Bank'!$AT1025),1,IF('Data Bank'!$AC1025=100,3,IF('Data Bank'!$AC1025=0,0,2)))))</f>
        <v/>
      </c>
      <c r="R444" s="177" t="str">
        <f ca="1">IF(R$1&lt;'Data Bank'!$AD1025,"",IF(R$1&gt;'Data Bank'!$AT1025,"",IF(AND('Data Bank'!$AC1025&lt;100,TODAY()&gt;'Data Bank'!$AT1025),1,IF('Data Bank'!$AC1025=100,3,IF('Data Bank'!$AC1025=0,0,2)))))</f>
        <v/>
      </c>
    </row>
    <row r="445" spans="1:18">
      <c r="A445" s="115" t="str">
        <f>'Data Bank'!E1030</f>
        <v>Green City Park</v>
      </c>
      <c r="B445" s="178">
        <f ca="1">IF(B$1&lt;'Data Bank'!$AD1030,"",IF(B$1&gt;'Data Bank'!$AT1030,"",IF(AND('Data Bank'!$AC1030&lt;100,TODAY()&gt;'Data Bank'!$AT1030),1,IF('Data Bank'!$AC1030=100,3,IF('Data Bank'!$AC1030=0,0,2)))))</f>
        <v>0</v>
      </c>
      <c r="C445" s="178">
        <f ca="1">IF(C$1&lt;'Data Bank'!$AD1030,"",IF(C$1&gt;'Data Bank'!$AT1030,"",IF(AND('Data Bank'!$AC1030&lt;100,TODAY()&gt;'Data Bank'!$AT1030),1,IF('Data Bank'!$AC1030=100,3,IF('Data Bank'!$AC1030=0,0,2)))))</f>
        <v>0</v>
      </c>
      <c r="D445" s="178">
        <f ca="1">IF(D$1&lt;'Data Bank'!$AD1030,"",IF(D$1&gt;'Data Bank'!$AT1030,"",IF(AND('Data Bank'!$AC1030&lt;100,TODAY()&gt;'Data Bank'!$AT1030),1,IF('Data Bank'!$AC1030=100,3,IF('Data Bank'!$AC1030=0,0,2)))))</f>
        <v>0</v>
      </c>
      <c r="E445" s="178">
        <f ca="1">IF(E$1&lt;'Data Bank'!$AD1030,"",IF(E$1&gt;'Data Bank'!$AT1030,"",IF(AND('Data Bank'!$AC1030&lt;100,TODAY()&gt;'Data Bank'!$AT1030),1,IF('Data Bank'!$AC1030=100,3,IF('Data Bank'!$AC1030=0,0,2)))))</f>
        <v>0</v>
      </c>
      <c r="F445" s="178">
        <f ca="1">IF(F$1&lt;'Data Bank'!$AD1030,"",IF(F$1&gt;'Data Bank'!$AT1030,"",IF(AND('Data Bank'!$AC1030&lt;100,TODAY()&gt;'Data Bank'!$AT1030),1,IF('Data Bank'!$AC1030=100,3,IF('Data Bank'!$AC1030=0,0,2)))))</f>
        <v>0</v>
      </c>
      <c r="G445" s="178">
        <f ca="1">IF(G$1&lt;'Data Bank'!$AD1030,"",IF(G$1&gt;'Data Bank'!$AT1030,"",IF(AND('Data Bank'!$AC1030&lt;100,TODAY()&gt;'Data Bank'!$AT1030),1,IF('Data Bank'!$AC1030=100,3,IF('Data Bank'!$AC1030=0,0,2)))))</f>
        <v>0</v>
      </c>
      <c r="H445" s="178">
        <f ca="1">IF(H$1&lt;'Data Bank'!$AD1030,"",IF(H$1&gt;'Data Bank'!$AT1030,"",IF(AND('Data Bank'!$AC1030&lt;100,TODAY()&gt;'Data Bank'!$AT1030),1,IF('Data Bank'!$AC1030=100,3,IF('Data Bank'!$AC1030=0,0,2)))))</f>
        <v>0</v>
      </c>
      <c r="I445" s="178">
        <f ca="1">IF(I$1&lt;'Data Bank'!$AD1030,"",IF(I$1&gt;'Data Bank'!$AT1030,"",IF(AND('Data Bank'!$AC1030&lt;100,TODAY()&gt;'Data Bank'!$AT1030),1,IF('Data Bank'!$AC1030=100,3,IF('Data Bank'!$AC1030=0,0,2)))))</f>
        <v>0</v>
      </c>
      <c r="J445" s="177" t="str">
        <f ca="1">IF(J$1&lt;'Data Bank'!$AD1030,"",IF(J$1&gt;'Data Bank'!$AT1030,"",IF(AND('Data Bank'!$AC1030&lt;100,TODAY()&gt;'Data Bank'!$AT1030),1,IF('Data Bank'!$AC1030=100,3,IF('Data Bank'!$AC1030=0,0,2)))))</f>
        <v/>
      </c>
      <c r="K445" s="177" t="str">
        <f ca="1">IF(K$1&lt;'Data Bank'!$AD1030,"",IF(K$1&gt;'Data Bank'!$AT1030,"",IF(AND('Data Bank'!$AC1030&lt;100,TODAY()&gt;'Data Bank'!$AT1030),1,IF('Data Bank'!$AC1030=100,3,IF('Data Bank'!$AC1030=0,0,2)))))</f>
        <v/>
      </c>
      <c r="L445" s="177" t="str">
        <f ca="1">IF(L$1&lt;'Data Bank'!$AD1030,"",IF(L$1&gt;'Data Bank'!$AT1030,"",IF(AND('Data Bank'!$AC1030&lt;100,TODAY()&gt;'Data Bank'!$AT1030),1,IF('Data Bank'!$AC1030=100,3,IF('Data Bank'!$AC1030=0,0,2)))))</f>
        <v/>
      </c>
      <c r="M445" s="177" t="str">
        <f ca="1">IF(M$1&lt;'Data Bank'!$AD1030,"",IF(M$1&gt;'Data Bank'!$AT1030,"",IF(AND('Data Bank'!$AC1030&lt;100,TODAY()&gt;'Data Bank'!$AT1030),1,IF('Data Bank'!$AC1030=100,3,IF('Data Bank'!$AC1030=0,0,2)))))</f>
        <v/>
      </c>
      <c r="N445" s="177" t="str">
        <f ca="1">IF(N$1&lt;'Data Bank'!$AD1030,"",IF(N$1&gt;'Data Bank'!$AT1030,"",IF(AND('Data Bank'!$AC1030&lt;100,TODAY()&gt;'Data Bank'!$AT1030),1,IF('Data Bank'!$AC1030=100,3,IF('Data Bank'!$AC1030=0,0,2)))))</f>
        <v/>
      </c>
      <c r="O445" s="177" t="str">
        <f ca="1">IF(O$1&lt;'Data Bank'!$AD1030,"",IF(O$1&gt;'Data Bank'!$AT1030,"",IF(AND('Data Bank'!$AC1030&lt;100,TODAY()&gt;'Data Bank'!$AT1030),1,IF('Data Bank'!$AC1030=100,3,IF('Data Bank'!$AC1030=0,0,2)))))</f>
        <v/>
      </c>
      <c r="P445" s="177" t="str">
        <f ca="1">IF(P$1&lt;'Data Bank'!$AD1030,"",IF(P$1&gt;'Data Bank'!$AT1030,"",IF(AND('Data Bank'!$AC1030&lt;100,TODAY()&gt;'Data Bank'!$AT1030),1,IF('Data Bank'!$AC1030=100,3,IF('Data Bank'!$AC1030=0,0,2)))))</f>
        <v/>
      </c>
      <c r="Q445" s="177" t="str">
        <f ca="1">IF(Q$1&lt;'Data Bank'!$AD1030,"",IF(Q$1&gt;'Data Bank'!$AT1030,"",IF(AND('Data Bank'!$AC1030&lt;100,TODAY()&gt;'Data Bank'!$AT1030),1,IF('Data Bank'!$AC1030=100,3,IF('Data Bank'!$AC1030=0,0,2)))))</f>
        <v/>
      </c>
      <c r="R445" s="177" t="str">
        <f ca="1">IF(R$1&lt;'Data Bank'!$AD1030,"",IF(R$1&gt;'Data Bank'!$AT1030,"",IF(AND('Data Bank'!$AC1030&lt;100,TODAY()&gt;'Data Bank'!$AT1030),1,IF('Data Bank'!$AC1030=100,3,IF('Data Bank'!$AC1030=0,0,2)))))</f>
        <v/>
      </c>
    </row>
    <row r="446" spans="1:18">
      <c r="A446" s="115" t="str">
        <f>'Data Bank'!E1031</f>
        <v>Habib Garden</v>
      </c>
      <c r="B446" s="178">
        <f ca="1">IF(B$1&lt;'Data Bank'!$AD1031,"",IF(B$1&gt;'Data Bank'!$AT1031,"",IF(AND('Data Bank'!$AC1031&lt;100,TODAY()&gt;'Data Bank'!$AT1031),1,IF('Data Bank'!$AC1031=100,3,IF('Data Bank'!$AC1031=0,0,2)))))</f>
        <v>0</v>
      </c>
      <c r="C446" s="178">
        <f ca="1">IF(C$1&lt;'Data Bank'!$AD1031,"",IF(C$1&gt;'Data Bank'!$AT1031,"",IF(AND('Data Bank'!$AC1031&lt;100,TODAY()&gt;'Data Bank'!$AT1031),1,IF('Data Bank'!$AC1031=100,3,IF('Data Bank'!$AC1031=0,0,2)))))</f>
        <v>0</v>
      </c>
      <c r="D446" s="178">
        <f ca="1">IF(D$1&lt;'Data Bank'!$AD1031,"",IF(D$1&gt;'Data Bank'!$AT1031,"",IF(AND('Data Bank'!$AC1031&lt;100,TODAY()&gt;'Data Bank'!$AT1031),1,IF('Data Bank'!$AC1031=100,3,IF('Data Bank'!$AC1031=0,0,2)))))</f>
        <v>0</v>
      </c>
      <c r="E446" s="178">
        <f ca="1">IF(E$1&lt;'Data Bank'!$AD1031,"",IF(E$1&gt;'Data Bank'!$AT1031,"",IF(AND('Data Bank'!$AC1031&lt;100,TODAY()&gt;'Data Bank'!$AT1031),1,IF('Data Bank'!$AC1031=100,3,IF('Data Bank'!$AC1031=0,0,2)))))</f>
        <v>0</v>
      </c>
      <c r="F446" s="178">
        <f ca="1">IF(F$1&lt;'Data Bank'!$AD1031,"",IF(F$1&gt;'Data Bank'!$AT1031,"",IF(AND('Data Bank'!$AC1031&lt;100,TODAY()&gt;'Data Bank'!$AT1031),1,IF('Data Bank'!$AC1031=100,3,IF('Data Bank'!$AC1031=0,0,2)))))</f>
        <v>0</v>
      </c>
      <c r="G446" s="178">
        <f ca="1">IF(G$1&lt;'Data Bank'!$AD1031,"",IF(G$1&gt;'Data Bank'!$AT1031,"",IF(AND('Data Bank'!$AC1031&lt;100,TODAY()&gt;'Data Bank'!$AT1031),1,IF('Data Bank'!$AC1031=100,3,IF('Data Bank'!$AC1031=0,0,2)))))</f>
        <v>0</v>
      </c>
      <c r="H446" s="178">
        <f ca="1">IF(H$1&lt;'Data Bank'!$AD1031,"",IF(H$1&gt;'Data Bank'!$AT1031,"",IF(AND('Data Bank'!$AC1031&lt;100,TODAY()&gt;'Data Bank'!$AT1031),1,IF('Data Bank'!$AC1031=100,3,IF('Data Bank'!$AC1031=0,0,2)))))</f>
        <v>0</v>
      </c>
      <c r="I446" s="178">
        <f ca="1">IF(I$1&lt;'Data Bank'!$AD1031,"",IF(I$1&gt;'Data Bank'!$AT1031,"",IF(AND('Data Bank'!$AC1031&lt;100,TODAY()&gt;'Data Bank'!$AT1031),1,IF('Data Bank'!$AC1031=100,3,IF('Data Bank'!$AC1031=0,0,2)))))</f>
        <v>0</v>
      </c>
      <c r="J446" s="177" t="str">
        <f ca="1">IF(J$1&lt;'Data Bank'!$AD1031,"",IF(J$1&gt;'Data Bank'!$AT1031,"",IF(AND('Data Bank'!$AC1031&lt;100,TODAY()&gt;'Data Bank'!$AT1031),1,IF('Data Bank'!$AC1031=100,3,IF('Data Bank'!$AC1031=0,0,2)))))</f>
        <v/>
      </c>
      <c r="K446" s="177" t="str">
        <f ca="1">IF(K$1&lt;'Data Bank'!$AD1031,"",IF(K$1&gt;'Data Bank'!$AT1031,"",IF(AND('Data Bank'!$AC1031&lt;100,TODAY()&gt;'Data Bank'!$AT1031),1,IF('Data Bank'!$AC1031=100,3,IF('Data Bank'!$AC1031=0,0,2)))))</f>
        <v/>
      </c>
      <c r="L446" s="177" t="str">
        <f ca="1">IF(L$1&lt;'Data Bank'!$AD1031,"",IF(L$1&gt;'Data Bank'!$AT1031,"",IF(AND('Data Bank'!$AC1031&lt;100,TODAY()&gt;'Data Bank'!$AT1031),1,IF('Data Bank'!$AC1031=100,3,IF('Data Bank'!$AC1031=0,0,2)))))</f>
        <v/>
      </c>
      <c r="M446" s="177" t="str">
        <f ca="1">IF(M$1&lt;'Data Bank'!$AD1031,"",IF(M$1&gt;'Data Bank'!$AT1031,"",IF(AND('Data Bank'!$AC1031&lt;100,TODAY()&gt;'Data Bank'!$AT1031),1,IF('Data Bank'!$AC1031=100,3,IF('Data Bank'!$AC1031=0,0,2)))))</f>
        <v/>
      </c>
      <c r="N446" s="177" t="str">
        <f ca="1">IF(N$1&lt;'Data Bank'!$AD1031,"",IF(N$1&gt;'Data Bank'!$AT1031,"",IF(AND('Data Bank'!$AC1031&lt;100,TODAY()&gt;'Data Bank'!$AT1031),1,IF('Data Bank'!$AC1031=100,3,IF('Data Bank'!$AC1031=0,0,2)))))</f>
        <v/>
      </c>
      <c r="O446" s="177" t="str">
        <f ca="1">IF(O$1&lt;'Data Bank'!$AD1031,"",IF(O$1&gt;'Data Bank'!$AT1031,"",IF(AND('Data Bank'!$AC1031&lt;100,TODAY()&gt;'Data Bank'!$AT1031),1,IF('Data Bank'!$AC1031=100,3,IF('Data Bank'!$AC1031=0,0,2)))))</f>
        <v/>
      </c>
      <c r="P446" s="177" t="str">
        <f ca="1">IF(P$1&lt;'Data Bank'!$AD1031,"",IF(P$1&gt;'Data Bank'!$AT1031,"",IF(AND('Data Bank'!$AC1031&lt;100,TODAY()&gt;'Data Bank'!$AT1031),1,IF('Data Bank'!$AC1031=100,3,IF('Data Bank'!$AC1031=0,0,2)))))</f>
        <v/>
      </c>
      <c r="Q446" s="177" t="str">
        <f ca="1">IF(Q$1&lt;'Data Bank'!$AD1031,"",IF(Q$1&gt;'Data Bank'!$AT1031,"",IF(AND('Data Bank'!$AC1031&lt;100,TODAY()&gt;'Data Bank'!$AT1031),1,IF('Data Bank'!$AC1031=100,3,IF('Data Bank'!$AC1031=0,0,2)))))</f>
        <v/>
      </c>
      <c r="R446" s="177" t="str">
        <f ca="1">IF(R$1&lt;'Data Bank'!$AD1031,"",IF(R$1&gt;'Data Bank'!$AT1031,"",IF(AND('Data Bank'!$AC1031&lt;100,TODAY()&gt;'Data Bank'!$AT1031),1,IF('Data Bank'!$AC1031=100,3,IF('Data Bank'!$AC1031=0,0,2)))))</f>
        <v/>
      </c>
    </row>
    <row r="447" spans="1:18">
      <c r="A447" s="115" t="str">
        <f>'Data Bank'!E1032</f>
        <v>Rangpura Road</v>
      </c>
      <c r="B447" s="178">
        <f ca="1">IF(B$1&lt;'Data Bank'!$AD1032,"",IF(B$1&gt;'Data Bank'!$AT1032,"",IF(AND('Data Bank'!$AC1032&lt;100,TODAY()&gt;'Data Bank'!$AT1032),1,IF('Data Bank'!$AC1032=100,3,IF('Data Bank'!$AC1032=0,0,2)))))</f>
        <v>2</v>
      </c>
      <c r="C447" s="178">
        <f ca="1">IF(C$1&lt;'Data Bank'!$AD1032,"",IF(C$1&gt;'Data Bank'!$AT1032,"",IF(AND('Data Bank'!$AC1032&lt;100,TODAY()&gt;'Data Bank'!$AT1032),1,IF('Data Bank'!$AC1032=100,3,IF('Data Bank'!$AC1032=0,0,2)))))</f>
        <v>2</v>
      </c>
      <c r="D447" s="178">
        <f ca="1">IF(D$1&lt;'Data Bank'!$AD1032,"",IF(D$1&gt;'Data Bank'!$AT1032,"",IF(AND('Data Bank'!$AC1032&lt;100,TODAY()&gt;'Data Bank'!$AT1032),1,IF('Data Bank'!$AC1032=100,3,IF('Data Bank'!$AC1032=0,0,2)))))</f>
        <v>2</v>
      </c>
      <c r="E447" s="178">
        <f ca="1">IF(E$1&lt;'Data Bank'!$AD1032,"",IF(E$1&gt;'Data Bank'!$AT1032,"",IF(AND('Data Bank'!$AC1032&lt;100,TODAY()&gt;'Data Bank'!$AT1032),1,IF('Data Bank'!$AC1032=100,3,IF('Data Bank'!$AC1032=0,0,2)))))</f>
        <v>2</v>
      </c>
      <c r="F447" s="178">
        <f ca="1">IF(F$1&lt;'Data Bank'!$AD1032,"",IF(F$1&gt;'Data Bank'!$AT1032,"",IF(AND('Data Bank'!$AC1032&lt;100,TODAY()&gt;'Data Bank'!$AT1032),1,IF('Data Bank'!$AC1032=100,3,IF('Data Bank'!$AC1032=0,0,2)))))</f>
        <v>2</v>
      </c>
      <c r="G447" s="178">
        <f ca="1">IF(G$1&lt;'Data Bank'!$AD1032,"",IF(G$1&gt;'Data Bank'!$AT1032,"",IF(AND('Data Bank'!$AC1032&lt;100,TODAY()&gt;'Data Bank'!$AT1032),1,IF('Data Bank'!$AC1032=100,3,IF('Data Bank'!$AC1032=0,0,2)))))</f>
        <v>2</v>
      </c>
      <c r="H447" s="178">
        <f ca="1">IF(H$1&lt;'Data Bank'!$AD1032,"",IF(H$1&gt;'Data Bank'!$AT1032,"",IF(AND('Data Bank'!$AC1032&lt;100,TODAY()&gt;'Data Bank'!$AT1032),1,IF('Data Bank'!$AC1032=100,3,IF('Data Bank'!$AC1032=0,0,2)))))</f>
        <v>2</v>
      </c>
      <c r="I447" s="178">
        <f ca="1">IF(I$1&lt;'Data Bank'!$AD1032,"",IF(I$1&gt;'Data Bank'!$AT1032,"",IF(AND('Data Bank'!$AC1032&lt;100,TODAY()&gt;'Data Bank'!$AT1032),1,IF('Data Bank'!$AC1032=100,3,IF('Data Bank'!$AC1032=0,0,2)))))</f>
        <v>2</v>
      </c>
      <c r="J447" s="177">
        <f ca="1">IF(J$1&lt;'Data Bank'!$AD1032,"",IF(J$1&gt;'Data Bank'!$AT1032,"",IF(AND('Data Bank'!$AC1032&lt;100,TODAY()&gt;'Data Bank'!$AT1032),1,IF('Data Bank'!$AC1032=100,3,IF('Data Bank'!$AC1032=0,0,2)))))</f>
        <v>2</v>
      </c>
      <c r="K447" s="177">
        <f ca="1">IF(K$1&lt;'Data Bank'!$AD1032,"",IF(K$1&gt;'Data Bank'!$AT1032,"",IF(AND('Data Bank'!$AC1032&lt;100,TODAY()&gt;'Data Bank'!$AT1032),1,IF('Data Bank'!$AC1032=100,3,IF('Data Bank'!$AC1032=0,0,2)))))</f>
        <v>2</v>
      </c>
      <c r="L447" s="177">
        <f ca="1">IF(L$1&lt;'Data Bank'!$AD1032,"",IF(L$1&gt;'Data Bank'!$AT1032,"",IF(AND('Data Bank'!$AC1032&lt;100,TODAY()&gt;'Data Bank'!$AT1032),1,IF('Data Bank'!$AC1032=100,3,IF('Data Bank'!$AC1032=0,0,2)))))</f>
        <v>2</v>
      </c>
      <c r="M447" s="177">
        <f ca="1">IF(M$1&lt;'Data Bank'!$AD1032,"",IF(M$1&gt;'Data Bank'!$AT1032,"",IF(AND('Data Bank'!$AC1032&lt;100,TODAY()&gt;'Data Bank'!$AT1032),1,IF('Data Bank'!$AC1032=100,3,IF('Data Bank'!$AC1032=0,0,2)))))</f>
        <v>2</v>
      </c>
      <c r="N447" s="177">
        <f ca="1">IF(N$1&lt;'Data Bank'!$AD1032,"",IF(N$1&gt;'Data Bank'!$AT1032,"",IF(AND('Data Bank'!$AC1032&lt;100,TODAY()&gt;'Data Bank'!$AT1032),1,IF('Data Bank'!$AC1032=100,3,IF('Data Bank'!$AC1032=0,0,2)))))</f>
        <v>2</v>
      </c>
      <c r="O447" s="177">
        <f ca="1">IF(O$1&lt;'Data Bank'!$AD1032,"",IF(O$1&gt;'Data Bank'!$AT1032,"",IF(AND('Data Bank'!$AC1032&lt;100,TODAY()&gt;'Data Bank'!$AT1032),1,IF('Data Bank'!$AC1032=100,3,IF('Data Bank'!$AC1032=0,0,2)))))</f>
        <v>2</v>
      </c>
      <c r="P447" s="177">
        <f ca="1">IF(P$1&lt;'Data Bank'!$AD1032,"",IF(P$1&gt;'Data Bank'!$AT1032,"",IF(AND('Data Bank'!$AC1032&lt;100,TODAY()&gt;'Data Bank'!$AT1032),1,IF('Data Bank'!$AC1032=100,3,IF('Data Bank'!$AC1032=0,0,2)))))</f>
        <v>2</v>
      </c>
      <c r="Q447" s="177">
        <f ca="1">IF(Q$1&lt;'Data Bank'!$AD1032,"",IF(Q$1&gt;'Data Bank'!$AT1032,"",IF(AND('Data Bank'!$AC1032&lt;100,TODAY()&gt;'Data Bank'!$AT1032),1,IF('Data Bank'!$AC1032=100,3,IF('Data Bank'!$AC1032=0,0,2)))))</f>
        <v>2</v>
      </c>
      <c r="R447" s="177">
        <f ca="1">IF(R$1&lt;'Data Bank'!$AD1032,"",IF(R$1&gt;'Data Bank'!$AT1032,"",IF(AND('Data Bank'!$AC1032&lt;100,TODAY()&gt;'Data Bank'!$AT1032),1,IF('Data Bank'!$AC1032=100,3,IF('Data Bank'!$AC1032=0,0,2)))))</f>
        <v>2</v>
      </c>
    </row>
    <row r="448" spans="1:18">
      <c r="A448" s="115" t="str">
        <f>'Data Bank'!E1033</f>
        <v>Ranjha Mahira</v>
      </c>
      <c r="B448" s="178">
        <f ca="1">IF(B$1&lt;'Data Bank'!$AD1033,"",IF(B$1&gt;'Data Bank'!$AT1033,"",IF(AND('Data Bank'!$AC1033&lt;100,TODAY()&gt;'Data Bank'!$AT1033),1,IF('Data Bank'!$AC1033=100,3,IF('Data Bank'!$AC1033=0,0,2)))))</f>
        <v>0</v>
      </c>
      <c r="C448" s="178">
        <f ca="1">IF(C$1&lt;'Data Bank'!$AD1033,"",IF(C$1&gt;'Data Bank'!$AT1033,"",IF(AND('Data Bank'!$AC1033&lt;100,TODAY()&gt;'Data Bank'!$AT1033),1,IF('Data Bank'!$AC1033=100,3,IF('Data Bank'!$AC1033=0,0,2)))))</f>
        <v>0</v>
      </c>
      <c r="D448" s="178">
        <f ca="1">IF(D$1&lt;'Data Bank'!$AD1033,"",IF(D$1&gt;'Data Bank'!$AT1033,"",IF(AND('Data Bank'!$AC1033&lt;100,TODAY()&gt;'Data Bank'!$AT1033),1,IF('Data Bank'!$AC1033=100,3,IF('Data Bank'!$AC1033=0,0,2)))))</f>
        <v>0</v>
      </c>
      <c r="E448" s="178">
        <f ca="1">IF(E$1&lt;'Data Bank'!$AD1033,"",IF(E$1&gt;'Data Bank'!$AT1033,"",IF(AND('Data Bank'!$AC1033&lt;100,TODAY()&gt;'Data Bank'!$AT1033),1,IF('Data Bank'!$AC1033=100,3,IF('Data Bank'!$AC1033=0,0,2)))))</f>
        <v>0</v>
      </c>
      <c r="F448" s="178">
        <f ca="1">IF(F$1&lt;'Data Bank'!$AD1033,"",IF(F$1&gt;'Data Bank'!$AT1033,"",IF(AND('Data Bank'!$AC1033&lt;100,TODAY()&gt;'Data Bank'!$AT1033),1,IF('Data Bank'!$AC1033=100,3,IF('Data Bank'!$AC1033=0,0,2)))))</f>
        <v>0</v>
      </c>
      <c r="G448" s="178">
        <f ca="1">IF(G$1&lt;'Data Bank'!$AD1033,"",IF(G$1&gt;'Data Bank'!$AT1033,"",IF(AND('Data Bank'!$AC1033&lt;100,TODAY()&gt;'Data Bank'!$AT1033),1,IF('Data Bank'!$AC1033=100,3,IF('Data Bank'!$AC1033=0,0,2)))))</f>
        <v>0</v>
      </c>
      <c r="H448" s="178">
        <f ca="1">IF(H$1&lt;'Data Bank'!$AD1033,"",IF(H$1&gt;'Data Bank'!$AT1033,"",IF(AND('Data Bank'!$AC1033&lt;100,TODAY()&gt;'Data Bank'!$AT1033),1,IF('Data Bank'!$AC1033=100,3,IF('Data Bank'!$AC1033=0,0,2)))))</f>
        <v>0</v>
      </c>
      <c r="I448" s="178">
        <f ca="1">IF(I$1&lt;'Data Bank'!$AD1033,"",IF(I$1&gt;'Data Bank'!$AT1033,"",IF(AND('Data Bank'!$AC1033&lt;100,TODAY()&gt;'Data Bank'!$AT1033),1,IF('Data Bank'!$AC1033=100,3,IF('Data Bank'!$AC1033=0,0,2)))))</f>
        <v>0</v>
      </c>
      <c r="J448" s="177">
        <f ca="1">IF(J$1&lt;'Data Bank'!$AD1033,"",IF(J$1&gt;'Data Bank'!$AT1033,"",IF(AND('Data Bank'!$AC1033&lt;100,TODAY()&gt;'Data Bank'!$AT1033),1,IF('Data Bank'!$AC1033=100,3,IF('Data Bank'!$AC1033=0,0,2)))))</f>
        <v>0</v>
      </c>
      <c r="K448" s="177">
        <f ca="1">IF(K$1&lt;'Data Bank'!$AD1033,"",IF(K$1&gt;'Data Bank'!$AT1033,"",IF(AND('Data Bank'!$AC1033&lt;100,TODAY()&gt;'Data Bank'!$AT1033),1,IF('Data Bank'!$AC1033=100,3,IF('Data Bank'!$AC1033=0,0,2)))))</f>
        <v>0</v>
      </c>
      <c r="L448" s="177">
        <f ca="1">IF(L$1&lt;'Data Bank'!$AD1033,"",IF(L$1&gt;'Data Bank'!$AT1033,"",IF(AND('Data Bank'!$AC1033&lt;100,TODAY()&gt;'Data Bank'!$AT1033),1,IF('Data Bank'!$AC1033=100,3,IF('Data Bank'!$AC1033=0,0,2)))))</f>
        <v>0</v>
      </c>
      <c r="M448" s="177">
        <f ca="1">IF(M$1&lt;'Data Bank'!$AD1033,"",IF(M$1&gt;'Data Bank'!$AT1033,"",IF(AND('Data Bank'!$AC1033&lt;100,TODAY()&gt;'Data Bank'!$AT1033),1,IF('Data Bank'!$AC1033=100,3,IF('Data Bank'!$AC1033=0,0,2)))))</f>
        <v>0</v>
      </c>
      <c r="N448" s="177">
        <f ca="1">IF(N$1&lt;'Data Bank'!$AD1033,"",IF(N$1&gt;'Data Bank'!$AT1033,"",IF(AND('Data Bank'!$AC1033&lt;100,TODAY()&gt;'Data Bank'!$AT1033),1,IF('Data Bank'!$AC1033=100,3,IF('Data Bank'!$AC1033=0,0,2)))))</f>
        <v>0</v>
      </c>
      <c r="O448" s="177">
        <f ca="1">IF(O$1&lt;'Data Bank'!$AD1033,"",IF(O$1&gt;'Data Bank'!$AT1033,"",IF(AND('Data Bank'!$AC1033&lt;100,TODAY()&gt;'Data Bank'!$AT1033),1,IF('Data Bank'!$AC1033=100,3,IF('Data Bank'!$AC1033=0,0,2)))))</f>
        <v>0</v>
      </c>
      <c r="P448" s="177">
        <f ca="1">IF(P$1&lt;'Data Bank'!$AD1033,"",IF(P$1&gt;'Data Bank'!$AT1033,"",IF(AND('Data Bank'!$AC1033&lt;100,TODAY()&gt;'Data Bank'!$AT1033),1,IF('Data Bank'!$AC1033=100,3,IF('Data Bank'!$AC1033=0,0,2)))))</f>
        <v>0</v>
      </c>
      <c r="Q448" s="177">
        <f ca="1">IF(Q$1&lt;'Data Bank'!$AD1033,"",IF(Q$1&gt;'Data Bank'!$AT1033,"",IF(AND('Data Bank'!$AC1033&lt;100,TODAY()&gt;'Data Bank'!$AT1033),1,IF('Data Bank'!$AC1033=100,3,IF('Data Bank'!$AC1033=0,0,2)))))</f>
        <v>0</v>
      </c>
      <c r="R448" s="177">
        <f ca="1">IF(R$1&lt;'Data Bank'!$AD1033,"",IF(R$1&gt;'Data Bank'!$AT1033,"",IF(AND('Data Bank'!$AC1033&lt;100,TODAY()&gt;'Data Bank'!$AT1033),1,IF('Data Bank'!$AC1033=100,3,IF('Data Bank'!$AC1033=0,0,2)))))</f>
        <v>0</v>
      </c>
    </row>
    <row r="449" spans="1:18">
      <c r="A449" s="115" t="str">
        <f>'Data Bank'!E1036</f>
        <v>Razaq Royal Ph-3_P1</v>
      </c>
      <c r="B449" s="178">
        <f ca="1">IF(B$1&lt;'Data Bank'!$AD1036,"",IF(B$1&gt;'Data Bank'!$AT1036,"",IF(AND('Data Bank'!$AC1036&lt;100,TODAY()&gt;'Data Bank'!$AT1036),1,IF('Data Bank'!$AC1036=100,3,IF('Data Bank'!$AC1036=0,0,2)))))</f>
        <v>0</v>
      </c>
      <c r="C449" s="178">
        <f ca="1">IF(C$1&lt;'Data Bank'!$AD1036,"",IF(C$1&gt;'Data Bank'!$AT1036,"",IF(AND('Data Bank'!$AC1036&lt;100,TODAY()&gt;'Data Bank'!$AT1036),1,IF('Data Bank'!$AC1036=100,3,IF('Data Bank'!$AC1036=0,0,2)))))</f>
        <v>0</v>
      </c>
      <c r="D449" s="178">
        <f ca="1">IF(D$1&lt;'Data Bank'!$AD1036,"",IF(D$1&gt;'Data Bank'!$AT1036,"",IF(AND('Data Bank'!$AC1036&lt;100,TODAY()&gt;'Data Bank'!$AT1036),1,IF('Data Bank'!$AC1036=100,3,IF('Data Bank'!$AC1036=0,0,2)))))</f>
        <v>0</v>
      </c>
      <c r="E449" s="178">
        <f ca="1">IF(E$1&lt;'Data Bank'!$AD1036,"",IF(E$1&gt;'Data Bank'!$AT1036,"",IF(AND('Data Bank'!$AC1036&lt;100,TODAY()&gt;'Data Bank'!$AT1036),1,IF('Data Bank'!$AC1036=100,3,IF('Data Bank'!$AC1036=0,0,2)))))</f>
        <v>0</v>
      </c>
      <c r="F449" s="178">
        <f ca="1">IF(F$1&lt;'Data Bank'!$AD1036,"",IF(F$1&gt;'Data Bank'!$AT1036,"",IF(AND('Data Bank'!$AC1036&lt;100,TODAY()&gt;'Data Bank'!$AT1036),1,IF('Data Bank'!$AC1036=100,3,IF('Data Bank'!$AC1036=0,0,2)))))</f>
        <v>0</v>
      </c>
      <c r="G449" s="178">
        <f ca="1">IF(G$1&lt;'Data Bank'!$AD1036,"",IF(G$1&gt;'Data Bank'!$AT1036,"",IF(AND('Data Bank'!$AC1036&lt;100,TODAY()&gt;'Data Bank'!$AT1036),1,IF('Data Bank'!$AC1036=100,3,IF('Data Bank'!$AC1036=0,0,2)))))</f>
        <v>0</v>
      </c>
      <c r="H449" s="178">
        <f ca="1">IF(H$1&lt;'Data Bank'!$AD1036,"",IF(H$1&gt;'Data Bank'!$AT1036,"",IF(AND('Data Bank'!$AC1036&lt;100,TODAY()&gt;'Data Bank'!$AT1036),1,IF('Data Bank'!$AC1036=100,3,IF('Data Bank'!$AC1036=0,0,2)))))</f>
        <v>0</v>
      </c>
      <c r="I449" s="178">
        <f ca="1">IF(I$1&lt;'Data Bank'!$AD1036,"",IF(I$1&gt;'Data Bank'!$AT1036,"",IF(AND('Data Bank'!$AC1036&lt;100,TODAY()&gt;'Data Bank'!$AT1036),1,IF('Data Bank'!$AC1036=100,3,IF('Data Bank'!$AC1036=0,0,2)))))</f>
        <v>0</v>
      </c>
      <c r="J449" s="177">
        <f ca="1">IF(J$1&lt;'Data Bank'!$AD1036,"",IF(J$1&gt;'Data Bank'!$AT1036,"",IF(AND('Data Bank'!$AC1036&lt;100,TODAY()&gt;'Data Bank'!$AT1036),1,IF('Data Bank'!$AC1036=100,3,IF('Data Bank'!$AC1036=0,0,2)))))</f>
        <v>0</v>
      </c>
      <c r="K449" s="177">
        <f ca="1">IF(K$1&lt;'Data Bank'!$AD1036,"",IF(K$1&gt;'Data Bank'!$AT1036,"",IF(AND('Data Bank'!$AC1036&lt;100,TODAY()&gt;'Data Bank'!$AT1036),1,IF('Data Bank'!$AC1036=100,3,IF('Data Bank'!$AC1036=0,0,2)))))</f>
        <v>0</v>
      </c>
      <c r="L449" s="177">
        <f ca="1">IF(L$1&lt;'Data Bank'!$AD1036,"",IF(L$1&gt;'Data Bank'!$AT1036,"",IF(AND('Data Bank'!$AC1036&lt;100,TODAY()&gt;'Data Bank'!$AT1036),1,IF('Data Bank'!$AC1036=100,3,IF('Data Bank'!$AC1036=0,0,2)))))</f>
        <v>0</v>
      </c>
      <c r="M449" s="177">
        <f ca="1">IF(M$1&lt;'Data Bank'!$AD1036,"",IF(M$1&gt;'Data Bank'!$AT1036,"",IF(AND('Data Bank'!$AC1036&lt;100,TODAY()&gt;'Data Bank'!$AT1036),1,IF('Data Bank'!$AC1036=100,3,IF('Data Bank'!$AC1036=0,0,2)))))</f>
        <v>0</v>
      </c>
      <c r="N449" s="177">
        <f ca="1">IF(N$1&lt;'Data Bank'!$AD1036,"",IF(N$1&gt;'Data Bank'!$AT1036,"",IF(AND('Data Bank'!$AC1036&lt;100,TODAY()&gt;'Data Bank'!$AT1036),1,IF('Data Bank'!$AC1036=100,3,IF('Data Bank'!$AC1036=0,0,2)))))</f>
        <v>0</v>
      </c>
      <c r="O449" s="177">
        <f ca="1">IF(O$1&lt;'Data Bank'!$AD1036,"",IF(O$1&gt;'Data Bank'!$AT1036,"",IF(AND('Data Bank'!$AC1036&lt;100,TODAY()&gt;'Data Bank'!$AT1036),1,IF('Data Bank'!$AC1036=100,3,IF('Data Bank'!$AC1036=0,0,2)))))</f>
        <v>0</v>
      </c>
      <c r="P449" s="177">
        <f ca="1">IF(P$1&lt;'Data Bank'!$AD1036,"",IF(P$1&gt;'Data Bank'!$AT1036,"",IF(AND('Data Bank'!$AC1036&lt;100,TODAY()&gt;'Data Bank'!$AT1036),1,IF('Data Bank'!$AC1036=100,3,IF('Data Bank'!$AC1036=0,0,2)))))</f>
        <v>0</v>
      </c>
      <c r="Q449" s="177">
        <f ca="1">IF(Q$1&lt;'Data Bank'!$AD1036,"",IF(Q$1&gt;'Data Bank'!$AT1036,"",IF(AND('Data Bank'!$AC1036&lt;100,TODAY()&gt;'Data Bank'!$AT1036),1,IF('Data Bank'!$AC1036=100,3,IF('Data Bank'!$AC1036=0,0,2)))))</f>
        <v>0</v>
      </c>
      <c r="R449" s="177">
        <f ca="1">IF(R$1&lt;'Data Bank'!$AD1036,"",IF(R$1&gt;'Data Bank'!$AT1036,"",IF(AND('Data Bank'!$AC1036&lt;100,TODAY()&gt;'Data Bank'!$AT1036),1,IF('Data Bank'!$AC1036=100,3,IF('Data Bank'!$AC1036=0,0,2)))))</f>
        <v>0</v>
      </c>
    </row>
    <row r="450" spans="1:18">
      <c r="A450" s="115" t="str">
        <f>'Data Bank'!E1037</f>
        <v>Razaq Royal Ph-3_P2</v>
      </c>
      <c r="B450" s="178">
        <f ca="1">IF(B$1&lt;'Data Bank'!$AD1037,"",IF(B$1&gt;'Data Bank'!$AT1037,"",IF(AND('Data Bank'!$AC1037&lt;100,TODAY()&gt;'Data Bank'!$AT1037),1,IF('Data Bank'!$AC1037=100,3,IF('Data Bank'!$AC1037=0,0,2)))))</f>
        <v>0</v>
      </c>
      <c r="C450" s="178">
        <f ca="1">IF(C$1&lt;'Data Bank'!$AD1037,"",IF(C$1&gt;'Data Bank'!$AT1037,"",IF(AND('Data Bank'!$AC1037&lt;100,TODAY()&gt;'Data Bank'!$AT1037),1,IF('Data Bank'!$AC1037=100,3,IF('Data Bank'!$AC1037=0,0,2)))))</f>
        <v>0</v>
      </c>
      <c r="D450" s="178">
        <f ca="1">IF(D$1&lt;'Data Bank'!$AD1037,"",IF(D$1&gt;'Data Bank'!$AT1037,"",IF(AND('Data Bank'!$AC1037&lt;100,TODAY()&gt;'Data Bank'!$AT1037),1,IF('Data Bank'!$AC1037=100,3,IF('Data Bank'!$AC1037=0,0,2)))))</f>
        <v>0</v>
      </c>
      <c r="E450" s="178">
        <f ca="1">IF(E$1&lt;'Data Bank'!$AD1037,"",IF(E$1&gt;'Data Bank'!$AT1037,"",IF(AND('Data Bank'!$AC1037&lt;100,TODAY()&gt;'Data Bank'!$AT1037),1,IF('Data Bank'!$AC1037=100,3,IF('Data Bank'!$AC1037=0,0,2)))))</f>
        <v>0</v>
      </c>
      <c r="F450" s="178">
        <f ca="1">IF(F$1&lt;'Data Bank'!$AD1037,"",IF(F$1&gt;'Data Bank'!$AT1037,"",IF(AND('Data Bank'!$AC1037&lt;100,TODAY()&gt;'Data Bank'!$AT1037),1,IF('Data Bank'!$AC1037=100,3,IF('Data Bank'!$AC1037=0,0,2)))))</f>
        <v>0</v>
      </c>
      <c r="G450" s="178">
        <f ca="1">IF(G$1&lt;'Data Bank'!$AD1037,"",IF(G$1&gt;'Data Bank'!$AT1037,"",IF(AND('Data Bank'!$AC1037&lt;100,TODAY()&gt;'Data Bank'!$AT1037),1,IF('Data Bank'!$AC1037=100,3,IF('Data Bank'!$AC1037=0,0,2)))))</f>
        <v>0</v>
      </c>
      <c r="H450" s="178">
        <f ca="1">IF(H$1&lt;'Data Bank'!$AD1037,"",IF(H$1&gt;'Data Bank'!$AT1037,"",IF(AND('Data Bank'!$AC1037&lt;100,TODAY()&gt;'Data Bank'!$AT1037),1,IF('Data Bank'!$AC1037=100,3,IF('Data Bank'!$AC1037=0,0,2)))))</f>
        <v>0</v>
      </c>
      <c r="I450" s="178">
        <f ca="1">IF(I$1&lt;'Data Bank'!$AD1037,"",IF(I$1&gt;'Data Bank'!$AT1037,"",IF(AND('Data Bank'!$AC1037&lt;100,TODAY()&gt;'Data Bank'!$AT1037),1,IF('Data Bank'!$AC1037=100,3,IF('Data Bank'!$AC1037=0,0,2)))))</f>
        <v>0</v>
      </c>
      <c r="J450" s="177">
        <f ca="1">IF(J$1&lt;'Data Bank'!$AD1037,"",IF(J$1&gt;'Data Bank'!$AT1037,"",IF(AND('Data Bank'!$AC1037&lt;100,TODAY()&gt;'Data Bank'!$AT1037),1,IF('Data Bank'!$AC1037=100,3,IF('Data Bank'!$AC1037=0,0,2)))))</f>
        <v>0</v>
      </c>
      <c r="K450" s="177">
        <f ca="1">IF(K$1&lt;'Data Bank'!$AD1037,"",IF(K$1&gt;'Data Bank'!$AT1037,"",IF(AND('Data Bank'!$AC1037&lt;100,TODAY()&gt;'Data Bank'!$AT1037),1,IF('Data Bank'!$AC1037=100,3,IF('Data Bank'!$AC1037=0,0,2)))))</f>
        <v>0</v>
      </c>
      <c r="L450" s="177">
        <f ca="1">IF(L$1&lt;'Data Bank'!$AD1037,"",IF(L$1&gt;'Data Bank'!$AT1037,"",IF(AND('Data Bank'!$AC1037&lt;100,TODAY()&gt;'Data Bank'!$AT1037),1,IF('Data Bank'!$AC1037=100,3,IF('Data Bank'!$AC1037=0,0,2)))))</f>
        <v>0</v>
      </c>
      <c r="M450" s="177">
        <f ca="1">IF(M$1&lt;'Data Bank'!$AD1037,"",IF(M$1&gt;'Data Bank'!$AT1037,"",IF(AND('Data Bank'!$AC1037&lt;100,TODAY()&gt;'Data Bank'!$AT1037),1,IF('Data Bank'!$AC1037=100,3,IF('Data Bank'!$AC1037=0,0,2)))))</f>
        <v>0</v>
      </c>
      <c r="N450" s="177">
        <f ca="1">IF(N$1&lt;'Data Bank'!$AD1037,"",IF(N$1&gt;'Data Bank'!$AT1037,"",IF(AND('Data Bank'!$AC1037&lt;100,TODAY()&gt;'Data Bank'!$AT1037),1,IF('Data Bank'!$AC1037=100,3,IF('Data Bank'!$AC1037=0,0,2)))))</f>
        <v>0</v>
      </c>
      <c r="O450" s="177">
        <f ca="1">IF(O$1&lt;'Data Bank'!$AD1037,"",IF(O$1&gt;'Data Bank'!$AT1037,"",IF(AND('Data Bank'!$AC1037&lt;100,TODAY()&gt;'Data Bank'!$AT1037),1,IF('Data Bank'!$AC1037=100,3,IF('Data Bank'!$AC1037=0,0,2)))))</f>
        <v>0</v>
      </c>
      <c r="P450" s="177">
        <f ca="1">IF(P$1&lt;'Data Bank'!$AD1037,"",IF(P$1&gt;'Data Bank'!$AT1037,"",IF(AND('Data Bank'!$AC1037&lt;100,TODAY()&gt;'Data Bank'!$AT1037),1,IF('Data Bank'!$AC1037=100,3,IF('Data Bank'!$AC1037=0,0,2)))))</f>
        <v>0</v>
      </c>
      <c r="Q450" s="177">
        <f ca="1">IF(Q$1&lt;'Data Bank'!$AD1037,"",IF(Q$1&gt;'Data Bank'!$AT1037,"",IF(AND('Data Bank'!$AC1037&lt;100,TODAY()&gt;'Data Bank'!$AT1037),1,IF('Data Bank'!$AC1037=100,3,IF('Data Bank'!$AC1037=0,0,2)))))</f>
        <v>0</v>
      </c>
      <c r="R450" s="177">
        <f ca="1">IF(R$1&lt;'Data Bank'!$AD1037,"",IF(R$1&gt;'Data Bank'!$AT1037,"",IF(AND('Data Bank'!$AC1037&lt;100,TODAY()&gt;'Data Bank'!$AT1037),1,IF('Data Bank'!$AC1037=100,3,IF('Data Bank'!$AC1037=0,0,2)))))</f>
        <v>0</v>
      </c>
    </row>
    <row r="451" spans="1:18">
      <c r="A451" s="115" t="str">
        <f>'Data Bank'!E1038</f>
        <v>Askari-5 P1</v>
      </c>
      <c r="B451" s="178">
        <f ca="1">IF(B$1&lt;'Data Bank'!$AD1038,"",IF(B$1&gt;'Data Bank'!$AT1038,"",IF(AND('Data Bank'!$AC1038&lt;100,TODAY()&gt;'Data Bank'!$AT1038),1,IF('Data Bank'!$AC1038=100,3,IF('Data Bank'!$AC1038=0,0,2)))))</f>
        <v>2</v>
      </c>
      <c r="C451" s="178">
        <f ca="1">IF(C$1&lt;'Data Bank'!$AD1038,"",IF(C$1&gt;'Data Bank'!$AT1038,"",IF(AND('Data Bank'!$AC1038&lt;100,TODAY()&gt;'Data Bank'!$AT1038),1,IF('Data Bank'!$AC1038=100,3,IF('Data Bank'!$AC1038=0,0,2)))))</f>
        <v>2</v>
      </c>
      <c r="D451" s="178">
        <f ca="1">IF(D$1&lt;'Data Bank'!$AD1038,"",IF(D$1&gt;'Data Bank'!$AT1038,"",IF(AND('Data Bank'!$AC1038&lt;100,TODAY()&gt;'Data Bank'!$AT1038),1,IF('Data Bank'!$AC1038=100,3,IF('Data Bank'!$AC1038=0,0,2)))))</f>
        <v>2</v>
      </c>
      <c r="E451" s="178">
        <f ca="1">IF(E$1&lt;'Data Bank'!$AD1038,"",IF(E$1&gt;'Data Bank'!$AT1038,"",IF(AND('Data Bank'!$AC1038&lt;100,TODAY()&gt;'Data Bank'!$AT1038),1,IF('Data Bank'!$AC1038=100,3,IF('Data Bank'!$AC1038=0,0,2)))))</f>
        <v>2</v>
      </c>
      <c r="F451" s="178">
        <f ca="1">IF(F$1&lt;'Data Bank'!$AD1038,"",IF(F$1&gt;'Data Bank'!$AT1038,"",IF(AND('Data Bank'!$AC1038&lt;100,TODAY()&gt;'Data Bank'!$AT1038),1,IF('Data Bank'!$AC1038=100,3,IF('Data Bank'!$AC1038=0,0,2)))))</f>
        <v>2</v>
      </c>
      <c r="G451" s="178">
        <f ca="1">IF(G$1&lt;'Data Bank'!$AD1038,"",IF(G$1&gt;'Data Bank'!$AT1038,"",IF(AND('Data Bank'!$AC1038&lt;100,TODAY()&gt;'Data Bank'!$AT1038),1,IF('Data Bank'!$AC1038=100,3,IF('Data Bank'!$AC1038=0,0,2)))))</f>
        <v>2</v>
      </c>
      <c r="H451" s="178">
        <f ca="1">IF(H$1&lt;'Data Bank'!$AD1038,"",IF(H$1&gt;'Data Bank'!$AT1038,"",IF(AND('Data Bank'!$AC1038&lt;100,TODAY()&gt;'Data Bank'!$AT1038),1,IF('Data Bank'!$AC1038=100,3,IF('Data Bank'!$AC1038=0,0,2)))))</f>
        <v>2</v>
      </c>
      <c r="I451" s="178">
        <f ca="1">IF(I$1&lt;'Data Bank'!$AD1038,"",IF(I$1&gt;'Data Bank'!$AT1038,"",IF(AND('Data Bank'!$AC1038&lt;100,TODAY()&gt;'Data Bank'!$AT1038),1,IF('Data Bank'!$AC1038=100,3,IF('Data Bank'!$AC1038=0,0,2)))))</f>
        <v>2</v>
      </c>
      <c r="J451" s="177">
        <f ca="1">IF(J$1&lt;'Data Bank'!$AD1038,"",IF(J$1&gt;'Data Bank'!$AT1038,"",IF(AND('Data Bank'!$AC1038&lt;100,TODAY()&gt;'Data Bank'!$AT1038),1,IF('Data Bank'!$AC1038=100,3,IF('Data Bank'!$AC1038=0,0,2)))))</f>
        <v>2</v>
      </c>
      <c r="K451" s="177">
        <f ca="1">IF(K$1&lt;'Data Bank'!$AD1038,"",IF(K$1&gt;'Data Bank'!$AT1038,"",IF(AND('Data Bank'!$AC1038&lt;100,TODAY()&gt;'Data Bank'!$AT1038),1,IF('Data Bank'!$AC1038=100,3,IF('Data Bank'!$AC1038=0,0,2)))))</f>
        <v>2</v>
      </c>
      <c r="L451" s="177">
        <f ca="1">IF(L$1&lt;'Data Bank'!$AD1038,"",IF(L$1&gt;'Data Bank'!$AT1038,"",IF(AND('Data Bank'!$AC1038&lt;100,TODAY()&gt;'Data Bank'!$AT1038),1,IF('Data Bank'!$AC1038=100,3,IF('Data Bank'!$AC1038=0,0,2)))))</f>
        <v>2</v>
      </c>
      <c r="M451" s="177">
        <f ca="1">IF(M$1&lt;'Data Bank'!$AD1038,"",IF(M$1&gt;'Data Bank'!$AT1038,"",IF(AND('Data Bank'!$AC1038&lt;100,TODAY()&gt;'Data Bank'!$AT1038),1,IF('Data Bank'!$AC1038=100,3,IF('Data Bank'!$AC1038=0,0,2)))))</f>
        <v>2</v>
      </c>
      <c r="N451" s="177">
        <f ca="1">IF(N$1&lt;'Data Bank'!$AD1038,"",IF(N$1&gt;'Data Bank'!$AT1038,"",IF(AND('Data Bank'!$AC1038&lt;100,TODAY()&gt;'Data Bank'!$AT1038),1,IF('Data Bank'!$AC1038=100,3,IF('Data Bank'!$AC1038=0,0,2)))))</f>
        <v>2</v>
      </c>
      <c r="O451" s="177">
        <f ca="1">IF(O$1&lt;'Data Bank'!$AD1038,"",IF(O$1&gt;'Data Bank'!$AT1038,"",IF(AND('Data Bank'!$AC1038&lt;100,TODAY()&gt;'Data Bank'!$AT1038),1,IF('Data Bank'!$AC1038=100,3,IF('Data Bank'!$AC1038=0,0,2)))))</f>
        <v>2</v>
      </c>
      <c r="P451" s="177">
        <f ca="1">IF(P$1&lt;'Data Bank'!$AD1038,"",IF(P$1&gt;'Data Bank'!$AT1038,"",IF(AND('Data Bank'!$AC1038&lt;100,TODAY()&gt;'Data Bank'!$AT1038),1,IF('Data Bank'!$AC1038=100,3,IF('Data Bank'!$AC1038=0,0,2)))))</f>
        <v>2</v>
      </c>
      <c r="Q451" s="177">
        <f ca="1">IF(Q$1&lt;'Data Bank'!$AD1038,"",IF(Q$1&gt;'Data Bank'!$AT1038,"",IF(AND('Data Bank'!$AC1038&lt;100,TODAY()&gt;'Data Bank'!$AT1038),1,IF('Data Bank'!$AC1038=100,3,IF('Data Bank'!$AC1038=0,0,2)))))</f>
        <v>2</v>
      </c>
      <c r="R451" s="177">
        <f ca="1">IF(R$1&lt;'Data Bank'!$AD1038,"",IF(R$1&gt;'Data Bank'!$AT1038,"",IF(AND('Data Bank'!$AC1038&lt;100,TODAY()&gt;'Data Bank'!$AT1038),1,IF('Data Bank'!$AC1038=100,3,IF('Data Bank'!$AC1038=0,0,2)))))</f>
        <v>2</v>
      </c>
    </row>
    <row r="452" spans="1:18">
      <c r="A452" s="115" t="str">
        <f>'Data Bank'!E1039</f>
        <v>Askari-5 P2</v>
      </c>
      <c r="B452" s="178">
        <f ca="1">IF(B$1&lt;'Data Bank'!$AD1039,"",IF(B$1&gt;'Data Bank'!$AT1039,"",IF(AND('Data Bank'!$AC1039&lt;100,TODAY()&gt;'Data Bank'!$AT1039),1,IF('Data Bank'!$AC1039=100,3,IF('Data Bank'!$AC1039=0,0,2)))))</f>
        <v>2</v>
      </c>
      <c r="C452" s="178">
        <f ca="1">IF(C$1&lt;'Data Bank'!$AD1039,"",IF(C$1&gt;'Data Bank'!$AT1039,"",IF(AND('Data Bank'!$AC1039&lt;100,TODAY()&gt;'Data Bank'!$AT1039),1,IF('Data Bank'!$AC1039=100,3,IF('Data Bank'!$AC1039=0,0,2)))))</f>
        <v>2</v>
      </c>
      <c r="D452" s="178">
        <f ca="1">IF(D$1&lt;'Data Bank'!$AD1039,"",IF(D$1&gt;'Data Bank'!$AT1039,"",IF(AND('Data Bank'!$AC1039&lt;100,TODAY()&gt;'Data Bank'!$AT1039),1,IF('Data Bank'!$AC1039=100,3,IF('Data Bank'!$AC1039=0,0,2)))))</f>
        <v>2</v>
      </c>
      <c r="E452" s="178">
        <f ca="1">IF(E$1&lt;'Data Bank'!$AD1039,"",IF(E$1&gt;'Data Bank'!$AT1039,"",IF(AND('Data Bank'!$AC1039&lt;100,TODAY()&gt;'Data Bank'!$AT1039),1,IF('Data Bank'!$AC1039=100,3,IF('Data Bank'!$AC1039=0,0,2)))))</f>
        <v>2</v>
      </c>
      <c r="F452" s="178">
        <f ca="1">IF(F$1&lt;'Data Bank'!$AD1039,"",IF(F$1&gt;'Data Bank'!$AT1039,"",IF(AND('Data Bank'!$AC1039&lt;100,TODAY()&gt;'Data Bank'!$AT1039),1,IF('Data Bank'!$AC1039=100,3,IF('Data Bank'!$AC1039=0,0,2)))))</f>
        <v>2</v>
      </c>
      <c r="G452" s="178">
        <f ca="1">IF(G$1&lt;'Data Bank'!$AD1039,"",IF(G$1&gt;'Data Bank'!$AT1039,"",IF(AND('Data Bank'!$AC1039&lt;100,TODAY()&gt;'Data Bank'!$AT1039),1,IF('Data Bank'!$AC1039=100,3,IF('Data Bank'!$AC1039=0,0,2)))))</f>
        <v>2</v>
      </c>
      <c r="H452" s="178">
        <f ca="1">IF(H$1&lt;'Data Bank'!$AD1039,"",IF(H$1&gt;'Data Bank'!$AT1039,"",IF(AND('Data Bank'!$AC1039&lt;100,TODAY()&gt;'Data Bank'!$AT1039),1,IF('Data Bank'!$AC1039=100,3,IF('Data Bank'!$AC1039=0,0,2)))))</f>
        <v>2</v>
      </c>
      <c r="I452" s="178">
        <f ca="1">IF(I$1&lt;'Data Bank'!$AD1039,"",IF(I$1&gt;'Data Bank'!$AT1039,"",IF(AND('Data Bank'!$AC1039&lt;100,TODAY()&gt;'Data Bank'!$AT1039),1,IF('Data Bank'!$AC1039=100,3,IF('Data Bank'!$AC1039=0,0,2)))))</f>
        <v>2</v>
      </c>
      <c r="J452" s="177">
        <f ca="1">IF(J$1&lt;'Data Bank'!$AD1039,"",IF(J$1&gt;'Data Bank'!$AT1039,"",IF(AND('Data Bank'!$AC1039&lt;100,TODAY()&gt;'Data Bank'!$AT1039),1,IF('Data Bank'!$AC1039=100,3,IF('Data Bank'!$AC1039=0,0,2)))))</f>
        <v>2</v>
      </c>
      <c r="K452" s="177">
        <f ca="1">IF(K$1&lt;'Data Bank'!$AD1039,"",IF(K$1&gt;'Data Bank'!$AT1039,"",IF(AND('Data Bank'!$AC1039&lt;100,TODAY()&gt;'Data Bank'!$AT1039),1,IF('Data Bank'!$AC1039=100,3,IF('Data Bank'!$AC1039=0,0,2)))))</f>
        <v>2</v>
      </c>
      <c r="L452" s="177">
        <f ca="1">IF(L$1&lt;'Data Bank'!$AD1039,"",IF(L$1&gt;'Data Bank'!$AT1039,"",IF(AND('Data Bank'!$AC1039&lt;100,TODAY()&gt;'Data Bank'!$AT1039),1,IF('Data Bank'!$AC1039=100,3,IF('Data Bank'!$AC1039=0,0,2)))))</f>
        <v>2</v>
      </c>
      <c r="M452" s="177">
        <f ca="1">IF(M$1&lt;'Data Bank'!$AD1039,"",IF(M$1&gt;'Data Bank'!$AT1039,"",IF(AND('Data Bank'!$AC1039&lt;100,TODAY()&gt;'Data Bank'!$AT1039),1,IF('Data Bank'!$AC1039=100,3,IF('Data Bank'!$AC1039=0,0,2)))))</f>
        <v>2</v>
      </c>
      <c r="N452" s="177">
        <f ca="1">IF(N$1&lt;'Data Bank'!$AD1039,"",IF(N$1&gt;'Data Bank'!$AT1039,"",IF(AND('Data Bank'!$AC1039&lt;100,TODAY()&gt;'Data Bank'!$AT1039),1,IF('Data Bank'!$AC1039=100,3,IF('Data Bank'!$AC1039=0,0,2)))))</f>
        <v>2</v>
      </c>
      <c r="O452" s="177">
        <f ca="1">IF(O$1&lt;'Data Bank'!$AD1039,"",IF(O$1&gt;'Data Bank'!$AT1039,"",IF(AND('Data Bank'!$AC1039&lt;100,TODAY()&gt;'Data Bank'!$AT1039),1,IF('Data Bank'!$AC1039=100,3,IF('Data Bank'!$AC1039=0,0,2)))))</f>
        <v>2</v>
      </c>
      <c r="P452" s="177">
        <f ca="1">IF(P$1&lt;'Data Bank'!$AD1039,"",IF(P$1&gt;'Data Bank'!$AT1039,"",IF(AND('Data Bank'!$AC1039&lt;100,TODAY()&gt;'Data Bank'!$AT1039),1,IF('Data Bank'!$AC1039=100,3,IF('Data Bank'!$AC1039=0,0,2)))))</f>
        <v>2</v>
      </c>
      <c r="Q452" s="177">
        <f ca="1">IF(Q$1&lt;'Data Bank'!$AD1039,"",IF(Q$1&gt;'Data Bank'!$AT1039,"",IF(AND('Data Bank'!$AC1039&lt;100,TODAY()&gt;'Data Bank'!$AT1039),1,IF('Data Bank'!$AC1039=100,3,IF('Data Bank'!$AC1039=0,0,2)))))</f>
        <v>2</v>
      </c>
      <c r="R452" s="177">
        <f ca="1">IF(R$1&lt;'Data Bank'!$AD1039,"",IF(R$1&gt;'Data Bank'!$AT1039,"",IF(AND('Data Bank'!$AC1039&lt;100,TODAY()&gt;'Data Bank'!$AT1039),1,IF('Data Bank'!$AC1039=100,3,IF('Data Bank'!$AC1039=0,0,2)))))</f>
        <v>2</v>
      </c>
    </row>
    <row r="453" spans="1:18">
      <c r="A453" s="115" t="str">
        <f>'Data Bank'!E1040</f>
        <v xml:space="preserve">Katchery Road and Allama Iqbal </v>
      </c>
      <c r="B453" s="178">
        <f ca="1">IF(B$1&lt;'Data Bank'!$AD1040,"",IF(B$1&gt;'Data Bank'!$AT1040,"",IF(AND('Data Bank'!$AC1040&lt;100,TODAY()&gt;'Data Bank'!$AT1040),1,IF('Data Bank'!$AC1040=100,3,IF('Data Bank'!$AC1040=0,0,2)))))</f>
        <v>0</v>
      </c>
      <c r="C453" s="178">
        <f ca="1">IF(C$1&lt;'Data Bank'!$AD1040,"",IF(C$1&gt;'Data Bank'!$AT1040,"",IF(AND('Data Bank'!$AC1040&lt;100,TODAY()&gt;'Data Bank'!$AT1040),1,IF('Data Bank'!$AC1040=100,3,IF('Data Bank'!$AC1040=0,0,2)))))</f>
        <v>0</v>
      </c>
      <c r="D453" s="178">
        <f ca="1">IF(D$1&lt;'Data Bank'!$AD1040,"",IF(D$1&gt;'Data Bank'!$AT1040,"",IF(AND('Data Bank'!$AC1040&lt;100,TODAY()&gt;'Data Bank'!$AT1040),1,IF('Data Bank'!$AC1040=100,3,IF('Data Bank'!$AC1040=0,0,2)))))</f>
        <v>0</v>
      </c>
      <c r="E453" s="178">
        <f ca="1">IF(E$1&lt;'Data Bank'!$AD1040,"",IF(E$1&gt;'Data Bank'!$AT1040,"",IF(AND('Data Bank'!$AC1040&lt;100,TODAY()&gt;'Data Bank'!$AT1040),1,IF('Data Bank'!$AC1040=100,3,IF('Data Bank'!$AC1040=0,0,2)))))</f>
        <v>0</v>
      </c>
      <c r="F453" s="178">
        <f ca="1">IF(F$1&lt;'Data Bank'!$AD1040,"",IF(F$1&gt;'Data Bank'!$AT1040,"",IF(AND('Data Bank'!$AC1040&lt;100,TODAY()&gt;'Data Bank'!$AT1040),1,IF('Data Bank'!$AC1040=100,3,IF('Data Bank'!$AC1040=0,0,2)))))</f>
        <v>0</v>
      </c>
      <c r="G453" s="178">
        <f ca="1">IF(G$1&lt;'Data Bank'!$AD1040,"",IF(G$1&gt;'Data Bank'!$AT1040,"",IF(AND('Data Bank'!$AC1040&lt;100,TODAY()&gt;'Data Bank'!$AT1040),1,IF('Data Bank'!$AC1040=100,3,IF('Data Bank'!$AC1040=0,0,2)))))</f>
        <v>0</v>
      </c>
      <c r="H453" s="178">
        <f ca="1">IF(H$1&lt;'Data Bank'!$AD1040,"",IF(H$1&gt;'Data Bank'!$AT1040,"",IF(AND('Data Bank'!$AC1040&lt;100,TODAY()&gt;'Data Bank'!$AT1040),1,IF('Data Bank'!$AC1040=100,3,IF('Data Bank'!$AC1040=0,0,2)))))</f>
        <v>0</v>
      </c>
      <c r="I453" s="178">
        <f ca="1">IF(I$1&lt;'Data Bank'!$AD1040,"",IF(I$1&gt;'Data Bank'!$AT1040,"",IF(AND('Data Bank'!$AC1040&lt;100,TODAY()&gt;'Data Bank'!$AT1040),1,IF('Data Bank'!$AC1040=100,3,IF('Data Bank'!$AC1040=0,0,2)))))</f>
        <v>0</v>
      </c>
      <c r="J453" s="177" t="str">
        <f ca="1">IF(J$1&lt;'Data Bank'!$AD1040,"",IF(J$1&gt;'Data Bank'!$AT1040,"",IF(AND('Data Bank'!$AC1040&lt;100,TODAY()&gt;'Data Bank'!$AT1040),1,IF('Data Bank'!$AC1040=100,3,IF('Data Bank'!$AC1040=0,0,2)))))</f>
        <v/>
      </c>
      <c r="K453" s="177" t="str">
        <f ca="1">IF(K$1&lt;'Data Bank'!$AD1040,"",IF(K$1&gt;'Data Bank'!$AT1040,"",IF(AND('Data Bank'!$AC1040&lt;100,TODAY()&gt;'Data Bank'!$AT1040),1,IF('Data Bank'!$AC1040=100,3,IF('Data Bank'!$AC1040=0,0,2)))))</f>
        <v/>
      </c>
      <c r="L453" s="177" t="str">
        <f ca="1">IF(L$1&lt;'Data Bank'!$AD1040,"",IF(L$1&gt;'Data Bank'!$AT1040,"",IF(AND('Data Bank'!$AC1040&lt;100,TODAY()&gt;'Data Bank'!$AT1040),1,IF('Data Bank'!$AC1040=100,3,IF('Data Bank'!$AC1040=0,0,2)))))</f>
        <v/>
      </c>
      <c r="M453" s="177" t="str">
        <f ca="1">IF(M$1&lt;'Data Bank'!$AD1040,"",IF(M$1&gt;'Data Bank'!$AT1040,"",IF(AND('Data Bank'!$AC1040&lt;100,TODAY()&gt;'Data Bank'!$AT1040),1,IF('Data Bank'!$AC1040=100,3,IF('Data Bank'!$AC1040=0,0,2)))))</f>
        <v/>
      </c>
      <c r="N453" s="177" t="str">
        <f ca="1">IF(N$1&lt;'Data Bank'!$AD1040,"",IF(N$1&gt;'Data Bank'!$AT1040,"",IF(AND('Data Bank'!$AC1040&lt;100,TODAY()&gt;'Data Bank'!$AT1040),1,IF('Data Bank'!$AC1040=100,3,IF('Data Bank'!$AC1040=0,0,2)))))</f>
        <v/>
      </c>
      <c r="O453" s="177" t="str">
        <f ca="1">IF(O$1&lt;'Data Bank'!$AD1040,"",IF(O$1&gt;'Data Bank'!$AT1040,"",IF(AND('Data Bank'!$AC1040&lt;100,TODAY()&gt;'Data Bank'!$AT1040),1,IF('Data Bank'!$AC1040=100,3,IF('Data Bank'!$AC1040=0,0,2)))))</f>
        <v/>
      </c>
      <c r="P453" s="177" t="str">
        <f ca="1">IF(P$1&lt;'Data Bank'!$AD1040,"",IF(P$1&gt;'Data Bank'!$AT1040,"",IF(AND('Data Bank'!$AC1040&lt;100,TODAY()&gt;'Data Bank'!$AT1040),1,IF('Data Bank'!$AC1040=100,3,IF('Data Bank'!$AC1040=0,0,2)))))</f>
        <v/>
      </c>
      <c r="Q453" s="177" t="str">
        <f ca="1">IF(Q$1&lt;'Data Bank'!$AD1040,"",IF(Q$1&gt;'Data Bank'!$AT1040,"",IF(AND('Data Bank'!$AC1040&lt;100,TODAY()&gt;'Data Bank'!$AT1040),1,IF('Data Bank'!$AC1040=100,3,IF('Data Bank'!$AC1040=0,0,2)))))</f>
        <v/>
      </c>
      <c r="R453" s="177" t="str">
        <f ca="1">IF(R$1&lt;'Data Bank'!$AD1040,"",IF(R$1&gt;'Data Bank'!$AT1040,"",IF(AND('Data Bank'!$AC1040&lt;100,TODAY()&gt;'Data Bank'!$AT1040),1,IF('Data Bank'!$AC1040=100,3,IF('Data Bank'!$AC1040=0,0,2)))))</f>
        <v/>
      </c>
    </row>
    <row r="454" spans="1:18">
      <c r="A454" s="115" t="str">
        <f>'Data Bank'!E1048</f>
        <v>Rehman Garden-2 Pk-7</v>
      </c>
      <c r="B454" s="178">
        <f ca="1">IF(B$1&lt;'Data Bank'!$AD1048,"",IF(B$1&gt;'Data Bank'!$AT1048,"",IF(AND('Data Bank'!$AC1048&lt;100,TODAY()&gt;'Data Bank'!$AT1048),1,IF('Data Bank'!$AC1048=100,3,IF('Data Bank'!$AC1048=0,0,2)))))</f>
        <v>0</v>
      </c>
      <c r="C454" s="178">
        <f ca="1">IF(C$1&lt;'Data Bank'!$AD1048,"",IF(C$1&gt;'Data Bank'!$AT1048,"",IF(AND('Data Bank'!$AC1048&lt;100,TODAY()&gt;'Data Bank'!$AT1048),1,IF('Data Bank'!$AC1048=100,3,IF('Data Bank'!$AC1048=0,0,2)))))</f>
        <v>0</v>
      </c>
      <c r="D454" s="178">
        <f ca="1">IF(D$1&lt;'Data Bank'!$AD1048,"",IF(D$1&gt;'Data Bank'!$AT1048,"",IF(AND('Data Bank'!$AC1048&lt;100,TODAY()&gt;'Data Bank'!$AT1048),1,IF('Data Bank'!$AC1048=100,3,IF('Data Bank'!$AC1048=0,0,2)))))</f>
        <v>0</v>
      </c>
      <c r="E454" s="178">
        <f ca="1">IF(E$1&lt;'Data Bank'!$AD1048,"",IF(E$1&gt;'Data Bank'!$AT1048,"",IF(AND('Data Bank'!$AC1048&lt;100,TODAY()&gt;'Data Bank'!$AT1048),1,IF('Data Bank'!$AC1048=100,3,IF('Data Bank'!$AC1048=0,0,2)))))</f>
        <v>0</v>
      </c>
      <c r="F454" s="178" t="str">
        <f ca="1">IF(F$1&lt;'Data Bank'!$AD1048,"",IF(F$1&gt;'Data Bank'!$AT1048,"",IF(AND('Data Bank'!$AC1048&lt;100,TODAY()&gt;'Data Bank'!$AT1048),1,IF('Data Bank'!$AC1048=100,3,IF('Data Bank'!$AC1048=0,0,2)))))</f>
        <v/>
      </c>
      <c r="G454" s="178" t="str">
        <f ca="1">IF(G$1&lt;'Data Bank'!$AD1048,"",IF(G$1&gt;'Data Bank'!$AT1048,"",IF(AND('Data Bank'!$AC1048&lt;100,TODAY()&gt;'Data Bank'!$AT1048),1,IF('Data Bank'!$AC1048=100,3,IF('Data Bank'!$AC1048=0,0,2)))))</f>
        <v/>
      </c>
      <c r="H454" s="178" t="str">
        <f ca="1">IF(H$1&lt;'Data Bank'!$AD1048,"",IF(H$1&gt;'Data Bank'!$AT1048,"",IF(AND('Data Bank'!$AC1048&lt;100,TODAY()&gt;'Data Bank'!$AT1048),1,IF('Data Bank'!$AC1048=100,3,IF('Data Bank'!$AC1048=0,0,2)))))</f>
        <v/>
      </c>
      <c r="I454" s="178" t="str">
        <f ca="1">IF(I$1&lt;'Data Bank'!$AD1048,"",IF(I$1&gt;'Data Bank'!$AT1048,"",IF(AND('Data Bank'!$AC1048&lt;100,TODAY()&gt;'Data Bank'!$AT1048),1,IF('Data Bank'!$AC1048=100,3,IF('Data Bank'!$AC1048=0,0,2)))))</f>
        <v/>
      </c>
      <c r="J454" s="177" t="str">
        <f ca="1">IF(J$1&lt;'Data Bank'!$AD1048,"",IF(J$1&gt;'Data Bank'!$AT1048,"",IF(AND('Data Bank'!$AC1048&lt;100,TODAY()&gt;'Data Bank'!$AT1048),1,IF('Data Bank'!$AC1048=100,3,IF('Data Bank'!$AC1048=0,0,2)))))</f>
        <v/>
      </c>
      <c r="K454" s="177" t="str">
        <f ca="1">IF(K$1&lt;'Data Bank'!$AD1048,"",IF(K$1&gt;'Data Bank'!$AT1048,"",IF(AND('Data Bank'!$AC1048&lt;100,TODAY()&gt;'Data Bank'!$AT1048),1,IF('Data Bank'!$AC1048=100,3,IF('Data Bank'!$AC1048=0,0,2)))))</f>
        <v/>
      </c>
      <c r="L454" s="177" t="str">
        <f ca="1">IF(L$1&lt;'Data Bank'!$AD1048,"",IF(L$1&gt;'Data Bank'!$AT1048,"",IF(AND('Data Bank'!$AC1048&lt;100,TODAY()&gt;'Data Bank'!$AT1048),1,IF('Data Bank'!$AC1048=100,3,IF('Data Bank'!$AC1048=0,0,2)))))</f>
        <v/>
      </c>
      <c r="M454" s="177" t="str">
        <f ca="1">IF(M$1&lt;'Data Bank'!$AD1048,"",IF(M$1&gt;'Data Bank'!$AT1048,"",IF(AND('Data Bank'!$AC1048&lt;100,TODAY()&gt;'Data Bank'!$AT1048),1,IF('Data Bank'!$AC1048=100,3,IF('Data Bank'!$AC1048=0,0,2)))))</f>
        <v/>
      </c>
      <c r="N454" s="177" t="str">
        <f ca="1">IF(N$1&lt;'Data Bank'!$AD1048,"",IF(N$1&gt;'Data Bank'!$AT1048,"",IF(AND('Data Bank'!$AC1048&lt;100,TODAY()&gt;'Data Bank'!$AT1048),1,IF('Data Bank'!$AC1048=100,3,IF('Data Bank'!$AC1048=0,0,2)))))</f>
        <v/>
      </c>
      <c r="O454" s="177" t="str">
        <f ca="1">IF(O$1&lt;'Data Bank'!$AD1048,"",IF(O$1&gt;'Data Bank'!$AT1048,"",IF(AND('Data Bank'!$AC1048&lt;100,TODAY()&gt;'Data Bank'!$AT1048),1,IF('Data Bank'!$AC1048=100,3,IF('Data Bank'!$AC1048=0,0,2)))))</f>
        <v/>
      </c>
      <c r="P454" s="177" t="str">
        <f ca="1">IF(P$1&lt;'Data Bank'!$AD1048,"",IF(P$1&gt;'Data Bank'!$AT1048,"",IF(AND('Data Bank'!$AC1048&lt;100,TODAY()&gt;'Data Bank'!$AT1048),1,IF('Data Bank'!$AC1048=100,3,IF('Data Bank'!$AC1048=0,0,2)))))</f>
        <v/>
      </c>
      <c r="Q454" s="177" t="str">
        <f ca="1">IF(Q$1&lt;'Data Bank'!$AD1048,"",IF(Q$1&gt;'Data Bank'!$AT1048,"",IF(AND('Data Bank'!$AC1048&lt;100,TODAY()&gt;'Data Bank'!$AT1048),1,IF('Data Bank'!$AC1048=100,3,IF('Data Bank'!$AC1048=0,0,2)))))</f>
        <v/>
      </c>
      <c r="R454" s="177" t="str">
        <f ca="1">IF(R$1&lt;'Data Bank'!$AD1048,"",IF(R$1&gt;'Data Bank'!$AT1048,"",IF(AND('Data Bank'!$AC1048&lt;100,TODAY()&gt;'Data Bank'!$AT1048),1,IF('Data Bank'!$AC1048=100,3,IF('Data Bank'!$AC1048=0,0,2)))))</f>
        <v/>
      </c>
    </row>
    <row r="455" spans="1:18">
      <c r="A455" s="115" t="str">
        <f>'Data Bank'!E1049</f>
        <v>Rehman Garden-2 Pk-8</v>
      </c>
      <c r="B455" s="178">
        <f ca="1">IF(B$1&lt;'Data Bank'!$AD1049,"",IF(B$1&gt;'Data Bank'!$AT1049,"",IF(AND('Data Bank'!$AC1049&lt;100,TODAY()&gt;'Data Bank'!$AT1049),1,IF('Data Bank'!$AC1049=100,3,IF('Data Bank'!$AC1049=0,0,2)))))</f>
        <v>0</v>
      </c>
      <c r="C455" s="178">
        <f ca="1">IF(C$1&lt;'Data Bank'!$AD1049,"",IF(C$1&gt;'Data Bank'!$AT1049,"",IF(AND('Data Bank'!$AC1049&lt;100,TODAY()&gt;'Data Bank'!$AT1049),1,IF('Data Bank'!$AC1049=100,3,IF('Data Bank'!$AC1049=0,0,2)))))</f>
        <v>0</v>
      </c>
      <c r="D455" s="178">
        <f ca="1">IF(D$1&lt;'Data Bank'!$AD1049,"",IF(D$1&gt;'Data Bank'!$AT1049,"",IF(AND('Data Bank'!$AC1049&lt;100,TODAY()&gt;'Data Bank'!$AT1049),1,IF('Data Bank'!$AC1049=100,3,IF('Data Bank'!$AC1049=0,0,2)))))</f>
        <v>0</v>
      </c>
      <c r="E455" s="178">
        <f ca="1">IF(E$1&lt;'Data Bank'!$AD1049,"",IF(E$1&gt;'Data Bank'!$AT1049,"",IF(AND('Data Bank'!$AC1049&lt;100,TODAY()&gt;'Data Bank'!$AT1049),1,IF('Data Bank'!$AC1049=100,3,IF('Data Bank'!$AC1049=0,0,2)))))</f>
        <v>0</v>
      </c>
      <c r="F455" s="178">
        <f ca="1">IF(F$1&lt;'Data Bank'!$AD1049,"",IF(F$1&gt;'Data Bank'!$AT1049,"",IF(AND('Data Bank'!$AC1049&lt;100,TODAY()&gt;'Data Bank'!$AT1049),1,IF('Data Bank'!$AC1049=100,3,IF('Data Bank'!$AC1049=0,0,2)))))</f>
        <v>0</v>
      </c>
      <c r="G455" s="178" t="str">
        <f ca="1">IF(G$1&lt;'Data Bank'!$AD1049,"",IF(G$1&gt;'Data Bank'!$AT1049,"",IF(AND('Data Bank'!$AC1049&lt;100,TODAY()&gt;'Data Bank'!$AT1049),1,IF('Data Bank'!$AC1049=100,3,IF('Data Bank'!$AC1049=0,0,2)))))</f>
        <v/>
      </c>
      <c r="H455" s="178" t="str">
        <f ca="1">IF(H$1&lt;'Data Bank'!$AD1049,"",IF(H$1&gt;'Data Bank'!$AT1049,"",IF(AND('Data Bank'!$AC1049&lt;100,TODAY()&gt;'Data Bank'!$AT1049),1,IF('Data Bank'!$AC1049=100,3,IF('Data Bank'!$AC1049=0,0,2)))))</f>
        <v/>
      </c>
      <c r="I455" s="178" t="str">
        <f ca="1">IF(I$1&lt;'Data Bank'!$AD1049,"",IF(I$1&gt;'Data Bank'!$AT1049,"",IF(AND('Data Bank'!$AC1049&lt;100,TODAY()&gt;'Data Bank'!$AT1049),1,IF('Data Bank'!$AC1049=100,3,IF('Data Bank'!$AC1049=0,0,2)))))</f>
        <v/>
      </c>
      <c r="J455" s="177" t="str">
        <f ca="1">IF(J$1&lt;'Data Bank'!$AD1049,"",IF(J$1&gt;'Data Bank'!$AT1049,"",IF(AND('Data Bank'!$AC1049&lt;100,TODAY()&gt;'Data Bank'!$AT1049),1,IF('Data Bank'!$AC1049=100,3,IF('Data Bank'!$AC1049=0,0,2)))))</f>
        <v/>
      </c>
      <c r="K455" s="177" t="str">
        <f ca="1">IF(K$1&lt;'Data Bank'!$AD1049,"",IF(K$1&gt;'Data Bank'!$AT1049,"",IF(AND('Data Bank'!$AC1049&lt;100,TODAY()&gt;'Data Bank'!$AT1049),1,IF('Data Bank'!$AC1049=100,3,IF('Data Bank'!$AC1049=0,0,2)))))</f>
        <v/>
      </c>
      <c r="L455" s="177" t="str">
        <f ca="1">IF(L$1&lt;'Data Bank'!$AD1049,"",IF(L$1&gt;'Data Bank'!$AT1049,"",IF(AND('Data Bank'!$AC1049&lt;100,TODAY()&gt;'Data Bank'!$AT1049),1,IF('Data Bank'!$AC1049=100,3,IF('Data Bank'!$AC1049=0,0,2)))))</f>
        <v/>
      </c>
      <c r="M455" s="177" t="str">
        <f ca="1">IF(M$1&lt;'Data Bank'!$AD1049,"",IF(M$1&gt;'Data Bank'!$AT1049,"",IF(AND('Data Bank'!$AC1049&lt;100,TODAY()&gt;'Data Bank'!$AT1049),1,IF('Data Bank'!$AC1049=100,3,IF('Data Bank'!$AC1049=0,0,2)))))</f>
        <v/>
      </c>
      <c r="N455" s="177" t="str">
        <f ca="1">IF(N$1&lt;'Data Bank'!$AD1049,"",IF(N$1&gt;'Data Bank'!$AT1049,"",IF(AND('Data Bank'!$AC1049&lt;100,TODAY()&gt;'Data Bank'!$AT1049),1,IF('Data Bank'!$AC1049=100,3,IF('Data Bank'!$AC1049=0,0,2)))))</f>
        <v/>
      </c>
      <c r="O455" s="177" t="str">
        <f ca="1">IF(O$1&lt;'Data Bank'!$AD1049,"",IF(O$1&gt;'Data Bank'!$AT1049,"",IF(AND('Data Bank'!$AC1049&lt;100,TODAY()&gt;'Data Bank'!$AT1049),1,IF('Data Bank'!$AC1049=100,3,IF('Data Bank'!$AC1049=0,0,2)))))</f>
        <v/>
      </c>
      <c r="P455" s="177" t="str">
        <f ca="1">IF(P$1&lt;'Data Bank'!$AD1049,"",IF(P$1&gt;'Data Bank'!$AT1049,"",IF(AND('Data Bank'!$AC1049&lt;100,TODAY()&gt;'Data Bank'!$AT1049),1,IF('Data Bank'!$AC1049=100,3,IF('Data Bank'!$AC1049=0,0,2)))))</f>
        <v/>
      </c>
      <c r="Q455" s="177" t="str">
        <f ca="1">IF(Q$1&lt;'Data Bank'!$AD1049,"",IF(Q$1&gt;'Data Bank'!$AT1049,"",IF(AND('Data Bank'!$AC1049&lt;100,TODAY()&gt;'Data Bank'!$AT1049),1,IF('Data Bank'!$AC1049=100,3,IF('Data Bank'!$AC1049=0,0,2)))))</f>
        <v/>
      </c>
      <c r="R455" s="177" t="str">
        <f ca="1">IF(R$1&lt;'Data Bank'!$AD1049,"",IF(R$1&gt;'Data Bank'!$AT1049,"",IF(AND('Data Bank'!$AC1049&lt;100,TODAY()&gt;'Data Bank'!$AT1049),1,IF('Data Bank'!$AC1049=100,3,IF('Data Bank'!$AC1049=0,0,2)))))</f>
        <v/>
      </c>
    </row>
    <row r="456" spans="1:18">
      <c r="A456" s="115" t="str">
        <f>'Data Bank'!E1055</f>
        <v>River Area_Hayatabad</v>
      </c>
      <c r="B456" s="178">
        <f ca="1">IF(B$1&lt;'Data Bank'!$AD1055,"",IF(B$1&gt;'Data Bank'!$AT1055,"",IF(AND('Data Bank'!$AC1055&lt;100,TODAY()&gt;'Data Bank'!$AT1055),1,IF('Data Bank'!$AC1055=100,3,IF('Data Bank'!$AC1055=0,0,2)))))</f>
        <v>2</v>
      </c>
      <c r="C456" s="178">
        <f ca="1">IF(C$1&lt;'Data Bank'!$AD1055,"",IF(C$1&gt;'Data Bank'!$AT1055,"",IF(AND('Data Bank'!$AC1055&lt;100,TODAY()&gt;'Data Bank'!$AT1055),1,IF('Data Bank'!$AC1055=100,3,IF('Data Bank'!$AC1055=0,0,2)))))</f>
        <v>2</v>
      </c>
      <c r="D456" s="178">
        <f ca="1">IF(D$1&lt;'Data Bank'!$AD1055,"",IF(D$1&gt;'Data Bank'!$AT1055,"",IF(AND('Data Bank'!$AC1055&lt;100,TODAY()&gt;'Data Bank'!$AT1055),1,IF('Data Bank'!$AC1055=100,3,IF('Data Bank'!$AC1055=0,0,2)))))</f>
        <v>2</v>
      </c>
      <c r="E456" s="178">
        <f ca="1">IF(E$1&lt;'Data Bank'!$AD1055,"",IF(E$1&gt;'Data Bank'!$AT1055,"",IF(AND('Data Bank'!$AC1055&lt;100,TODAY()&gt;'Data Bank'!$AT1055),1,IF('Data Bank'!$AC1055=100,3,IF('Data Bank'!$AC1055=0,0,2)))))</f>
        <v>2</v>
      </c>
      <c r="F456" s="178">
        <f ca="1">IF(F$1&lt;'Data Bank'!$AD1055,"",IF(F$1&gt;'Data Bank'!$AT1055,"",IF(AND('Data Bank'!$AC1055&lt;100,TODAY()&gt;'Data Bank'!$AT1055),1,IF('Data Bank'!$AC1055=100,3,IF('Data Bank'!$AC1055=0,0,2)))))</f>
        <v>2</v>
      </c>
      <c r="G456" s="178">
        <f ca="1">IF(G$1&lt;'Data Bank'!$AD1055,"",IF(G$1&gt;'Data Bank'!$AT1055,"",IF(AND('Data Bank'!$AC1055&lt;100,TODAY()&gt;'Data Bank'!$AT1055),1,IF('Data Bank'!$AC1055=100,3,IF('Data Bank'!$AC1055=0,0,2)))))</f>
        <v>2</v>
      </c>
      <c r="H456" s="178">
        <f ca="1">IF(H$1&lt;'Data Bank'!$AD1055,"",IF(H$1&gt;'Data Bank'!$AT1055,"",IF(AND('Data Bank'!$AC1055&lt;100,TODAY()&gt;'Data Bank'!$AT1055),1,IF('Data Bank'!$AC1055=100,3,IF('Data Bank'!$AC1055=0,0,2)))))</f>
        <v>2</v>
      </c>
      <c r="I456" s="178">
        <f ca="1">IF(I$1&lt;'Data Bank'!$AD1055,"",IF(I$1&gt;'Data Bank'!$AT1055,"",IF(AND('Data Bank'!$AC1055&lt;100,TODAY()&gt;'Data Bank'!$AT1055),1,IF('Data Bank'!$AC1055=100,3,IF('Data Bank'!$AC1055=0,0,2)))))</f>
        <v>2</v>
      </c>
      <c r="J456" s="177">
        <f ca="1">IF(J$1&lt;'Data Bank'!$AD1055,"",IF(J$1&gt;'Data Bank'!$AT1055,"",IF(AND('Data Bank'!$AC1055&lt;100,TODAY()&gt;'Data Bank'!$AT1055),1,IF('Data Bank'!$AC1055=100,3,IF('Data Bank'!$AC1055=0,0,2)))))</f>
        <v>2</v>
      </c>
      <c r="K456" s="177">
        <f ca="1">IF(K$1&lt;'Data Bank'!$AD1055,"",IF(K$1&gt;'Data Bank'!$AT1055,"",IF(AND('Data Bank'!$AC1055&lt;100,TODAY()&gt;'Data Bank'!$AT1055),1,IF('Data Bank'!$AC1055=100,3,IF('Data Bank'!$AC1055=0,0,2)))))</f>
        <v>2</v>
      </c>
      <c r="L456" s="177">
        <f ca="1">IF(L$1&lt;'Data Bank'!$AD1055,"",IF(L$1&gt;'Data Bank'!$AT1055,"",IF(AND('Data Bank'!$AC1055&lt;100,TODAY()&gt;'Data Bank'!$AT1055),1,IF('Data Bank'!$AC1055=100,3,IF('Data Bank'!$AC1055=0,0,2)))))</f>
        <v>2</v>
      </c>
      <c r="M456" s="177">
        <f ca="1">IF(M$1&lt;'Data Bank'!$AD1055,"",IF(M$1&gt;'Data Bank'!$AT1055,"",IF(AND('Data Bank'!$AC1055&lt;100,TODAY()&gt;'Data Bank'!$AT1055),1,IF('Data Bank'!$AC1055=100,3,IF('Data Bank'!$AC1055=0,0,2)))))</f>
        <v>2</v>
      </c>
      <c r="N456" s="177">
        <f ca="1">IF(N$1&lt;'Data Bank'!$AD1055,"",IF(N$1&gt;'Data Bank'!$AT1055,"",IF(AND('Data Bank'!$AC1055&lt;100,TODAY()&gt;'Data Bank'!$AT1055),1,IF('Data Bank'!$AC1055=100,3,IF('Data Bank'!$AC1055=0,0,2)))))</f>
        <v>2</v>
      </c>
      <c r="O456" s="177">
        <f ca="1">IF(O$1&lt;'Data Bank'!$AD1055,"",IF(O$1&gt;'Data Bank'!$AT1055,"",IF(AND('Data Bank'!$AC1055&lt;100,TODAY()&gt;'Data Bank'!$AT1055),1,IF('Data Bank'!$AC1055=100,3,IF('Data Bank'!$AC1055=0,0,2)))))</f>
        <v>2</v>
      </c>
      <c r="P456" s="177">
        <f ca="1">IF(P$1&lt;'Data Bank'!$AD1055,"",IF(P$1&gt;'Data Bank'!$AT1055,"",IF(AND('Data Bank'!$AC1055&lt;100,TODAY()&gt;'Data Bank'!$AT1055),1,IF('Data Bank'!$AC1055=100,3,IF('Data Bank'!$AC1055=0,0,2)))))</f>
        <v>2</v>
      </c>
      <c r="Q456" s="177">
        <f ca="1">IF(Q$1&lt;'Data Bank'!$AD1055,"",IF(Q$1&gt;'Data Bank'!$AT1055,"",IF(AND('Data Bank'!$AC1055&lt;100,TODAY()&gt;'Data Bank'!$AT1055),1,IF('Data Bank'!$AC1055=100,3,IF('Data Bank'!$AC1055=0,0,2)))))</f>
        <v>2</v>
      </c>
      <c r="R456" s="177">
        <f ca="1">IF(R$1&lt;'Data Bank'!$AD1055,"",IF(R$1&gt;'Data Bank'!$AT1055,"",IF(AND('Data Bank'!$AC1055&lt;100,TODAY()&gt;'Data Bank'!$AT1055),1,IF('Data Bank'!$AC1055=100,3,IF('Data Bank'!$AC1055=0,0,2)))))</f>
        <v>2</v>
      </c>
    </row>
    <row r="457" spans="1:18">
      <c r="A457" s="115" t="str">
        <f>'Data Bank'!E1058</f>
        <v>Roras Road</v>
      </c>
      <c r="B457" s="178">
        <f ca="1">IF(B$1&lt;'Data Bank'!$AD1058,"",IF(B$1&gt;'Data Bank'!$AT1058,"",IF(AND('Data Bank'!$AC1058&lt;100,TODAY()&gt;'Data Bank'!$AT1058),1,IF('Data Bank'!$AC1058=100,3,IF('Data Bank'!$AC1058=0,0,2)))))</f>
        <v>2</v>
      </c>
      <c r="C457" s="178">
        <f ca="1">IF(C$1&lt;'Data Bank'!$AD1058,"",IF(C$1&gt;'Data Bank'!$AT1058,"",IF(AND('Data Bank'!$AC1058&lt;100,TODAY()&gt;'Data Bank'!$AT1058),1,IF('Data Bank'!$AC1058=100,3,IF('Data Bank'!$AC1058=0,0,2)))))</f>
        <v>2</v>
      </c>
      <c r="D457" s="178">
        <f ca="1">IF(D$1&lt;'Data Bank'!$AD1058,"",IF(D$1&gt;'Data Bank'!$AT1058,"",IF(AND('Data Bank'!$AC1058&lt;100,TODAY()&gt;'Data Bank'!$AT1058),1,IF('Data Bank'!$AC1058=100,3,IF('Data Bank'!$AC1058=0,0,2)))))</f>
        <v>2</v>
      </c>
      <c r="E457" s="178">
        <f ca="1">IF(E$1&lt;'Data Bank'!$AD1058,"",IF(E$1&gt;'Data Bank'!$AT1058,"",IF(AND('Data Bank'!$AC1058&lt;100,TODAY()&gt;'Data Bank'!$AT1058),1,IF('Data Bank'!$AC1058=100,3,IF('Data Bank'!$AC1058=0,0,2)))))</f>
        <v>2</v>
      </c>
      <c r="F457" s="178">
        <f ca="1">IF(F$1&lt;'Data Bank'!$AD1058,"",IF(F$1&gt;'Data Bank'!$AT1058,"",IF(AND('Data Bank'!$AC1058&lt;100,TODAY()&gt;'Data Bank'!$AT1058),1,IF('Data Bank'!$AC1058=100,3,IF('Data Bank'!$AC1058=0,0,2)))))</f>
        <v>2</v>
      </c>
      <c r="G457" s="178">
        <f ca="1">IF(G$1&lt;'Data Bank'!$AD1058,"",IF(G$1&gt;'Data Bank'!$AT1058,"",IF(AND('Data Bank'!$AC1058&lt;100,TODAY()&gt;'Data Bank'!$AT1058),1,IF('Data Bank'!$AC1058=100,3,IF('Data Bank'!$AC1058=0,0,2)))))</f>
        <v>2</v>
      </c>
      <c r="H457" s="178">
        <f ca="1">IF(H$1&lt;'Data Bank'!$AD1058,"",IF(H$1&gt;'Data Bank'!$AT1058,"",IF(AND('Data Bank'!$AC1058&lt;100,TODAY()&gt;'Data Bank'!$AT1058),1,IF('Data Bank'!$AC1058=100,3,IF('Data Bank'!$AC1058=0,0,2)))))</f>
        <v>2</v>
      </c>
      <c r="I457" s="178">
        <f ca="1">IF(I$1&lt;'Data Bank'!$AD1058,"",IF(I$1&gt;'Data Bank'!$AT1058,"",IF(AND('Data Bank'!$AC1058&lt;100,TODAY()&gt;'Data Bank'!$AT1058),1,IF('Data Bank'!$AC1058=100,3,IF('Data Bank'!$AC1058=0,0,2)))))</f>
        <v>2</v>
      </c>
      <c r="J457" s="177">
        <f ca="1">IF(J$1&lt;'Data Bank'!$AD1058,"",IF(J$1&gt;'Data Bank'!$AT1058,"",IF(AND('Data Bank'!$AC1058&lt;100,TODAY()&gt;'Data Bank'!$AT1058),1,IF('Data Bank'!$AC1058=100,3,IF('Data Bank'!$AC1058=0,0,2)))))</f>
        <v>2</v>
      </c>
      <c r="K457" s="177">
        <f ca="1">IF(K$1&lt;'Data Bank'!$AD1058,"",IF(K$1&gt;'Data Bank'!$AT1058,"",IF(AND('Data Bank'!$AC1058&lt;100,TODAY()&gt;'Data Bank'!$AT1058),1,IF('Data Bank'!$AC1058=100,3,IF('Data Bank'!$AC1058=0,0,2)))))</f>
        <v>2</v>
      </c>
      <c r="L457" s="177">
        <f ca="1">IF(L$1&lt;'Data Bank'!$AD1058,"",IF(L$1&gt;'Data Bank'!$AT1058,"",IF(AND('Data Bank'!$AC1058&lt;100,TODAY()&gt;'Data Bank'!$AT1058),1,IF('Data Bank'!$AC1058=100,3,IF('Data Bank'!$AC1058=0,0,2)))))</f>
        <v>2</v>
      </c>
      <c r="M457" s="177">
        <f ca="1">IF(M$1&lt;'Data Bank'!$AD1058,"",IF(M$1&gt;'Data Bank'!$AT1058,"",IF(AND('Data Bank'!$AC1058&lt;100,TODAY()&gt;'Data Bank'!$AT1058),1,IF('Data Bank'!$AC1058=100,3,IF('Data Bank'!$AC1058=0,0,2)))))</f>
        <v>2</v>
      </c>
      <c r="N457" s="177">
        <f ca="1">IF(N$1&lt;'Data Bank'!$AD1058,"",IF(N$1&gt;'Data Bank'!$AT1058,"",IF(AND('Data Bank'!$AC1058&lt;100,TODAY()&gt;'Data Bank'!$AT1058),1,IF('Data Bank'!$AC1058=100,3,IF('Data Bank'!$AC1058=0,0,2)))))</f>
        <v>2</v>
      </c>
      <c r="O457" s="177">
        <f ca="1">IF(O$1&lt;'Data Bank'!$AD1058,"",IF(O$1&gt;'Data Bank'!$AT1058,"",IF(AND('Data Bank'!$AC1058&lt;100,TODAY()&gt;'Data Bank'!$AT1058),1,IF('Data Bank'!$AC1058=100,3,IF('Data Bank'!$AC1058=0,0,2)))))</f>
        <v>2</v>
      </c>
      <c r="P457" s="177">
        <f ca="1">IF(P$1&lt;'Data Bank'!$AD1058,"",IF(P$1&gt;'Data Bank'!$AT1058,"",IF(AND('Data Bank'!$AC1058&lt;100,TODAY()&gt;'Data Bank'!$AT1058),1,IF('Data Bank'!$AC1058=100,3,IF('Data Bank'!$AC1058=0,0,2)))))</f>
        <v>2</v>
      </c>
      <c r="Q457" s="177">
        <f ca="1">IF(Q$1&lt;'Data Bank'!$AD1058,"",IF(Q$1&gt;'Data Bank'!$AT1058,"",IF(AND('Data Bank'!$AC1058&lt;100,TODAY()&gt;'Data Bank'!$AT1058),1,IF('Data Bank'!$AC1058=100,3,IF('Data Bank'!$AC1058=0,0,2)))))</f>
        <v>2</v>
      </c>
      <c r="R457" s="177">
        <f ca="1">IF(R$1&lt;'Data Bank'!$AD1058,"",IF(R$1&gt;'Data Bank'!$AT1058,"",IF(AND('Data Bank'!$AC1058&lt;100,TODAY()&gt;'Data Bank'!$AT1058),1,IF('Data Bank'!$AC1058=100,3,IF('Data Bank'!$AC1058=0,0,2)))))</f>
        <v>2</v>
      </c>
    </row>
    <row r="458" spans="1:18">
      <c r="A458" s="115" t="str">
        <f>'Data Bank'!E1059</f>
        <v>Roshan Pakistan</v>
      </c>
      <c r="B458" s="178">
        <f ca="1">IF(B$1&lt;'Data Bank'!$AD1059,"",IF(B$1&gt;'Data Bank'!$AT1059,"",IF(AND('Data Bank'!$AC1059&lt;100,TODAY()&gt;'Data Bank'!$AT1059),1,IF('Data Bank'!$AC1059=100,3,IF('Data Bank'!$AC1059=0,0,2)))))</f>
        <v>2</v>
      </c>
      <c r="C458" s="178">
        <f ca="1">IF(C$1&lt;'Data Bank'!$AD1059,"",IF(C$1&gt;'Data Bank'!$AT1059,"",IF(AND('Data Bank'!$AC1059&lt;100,TODAY()&gt;'Data Bank'!$AT1059),1,IF('Data Bank'!$AC1059=100,3,IF('Data Bank'!$AC1059=0,0,2)))))</f>
        <v>2</v>
      </c>
      <c r="D458" s="178">
        <f ca="1">IF(D$1&lt;'Data Bank'!$AD1059,"",IF(D$1&gt;'Data Bank'!$AT1059,"",IF(AND('Data Bank'!$AC1059&lt;100,TODAY()&gt;'Data Bank'!$AT1059),1,IF('Data Bank'!$AC1059=100,3,IF('Data Bank'!$AC1059=0,0,2)))))</f>
        <v>2</v>
      </c>
      <c r="E458" s="178">
        <f ca="1">IF(E$1&lt;'Data Bank'!$AD1059,"",IF(E$1&gt;'Data Bank'!$AT1059,"",IF(AND('Data Bank'!$AC1059&lt;100,TODAY()&gt;'Data Bank'!$AT1059),1,IF('Data Bank'!$AC1059=100,3,IF('Data Bank'!$AC1059=0,0,2)))))</f>
        <v>2</v>
      </c>
      <c r="F458" s="178">
        <f ca="1">IF(F$1&lt;'Data Bank'!$AD1059,"",IF(F$1&gt;'Data Bank'!$AT1059,"",IF(AND('Data Bank'!$AC1059&lt;100,TODAY()&gt;'Data Bank'!$AT1059),1,IF('Data Bank'!$AC1059=100,3,IF('Data Bank'!$AC1059=0,0,2)))))</f>
        <v>2</v>
      </c>
      <c r="G458" s="178">
        <f ca="1">IF(G$1&lt;'Data Bank'!$AD1059,"",IF(G$1&gt;'Data Bank'!$AT1059,"",IF(AND('Data Bank'!$AC1059&lt;100,TODAY()&gt;'Data Bank'!$AT1059),1,IF('Data Bank'!$AC1059=100,3,IF('Data Bank'!$AC1059=0,0,2)))))</f>
        <v>2</v>
      </c>
      <c r="H458" s="178">
        <f ca="1">IF(H$1&lt;'Data Bank'!$AD1059,"",IF(H$1&gt;'Data Bank'!$AT1059,"",IF(AND('Data Bank'!$AC1059&lt;100,TODAY()&gt;'Data Bank'!$AT1059),1,IF('Data Bank'!$AC1059=100,3,IF('Data Bank'!$AC1059=0,0,2)))))</f>
        <v>2</v>
      </c>
      <c r="I458" s="178">
        <f ca="1">IF(I$1&lt;'Data Bank'!$AD1059,"",IF(I$1&gt;'Data Bank'!$AT1059,"",IF(AND('Data Bank'!$AC1059&lt;100,TODAY()&gt;'Data Bank'!$AT1059),1,IF('Data Bank'!$AC1059=100,3,IF('Data Bank'!$AC1059=0,0,2)))))</f>
        <v>2</v>
      </c>
      <c r="J458" s="177">
        <f ca="1">IF(J$1&lt;'Data Bank'!$AD1059,"",IF(J$1&gt;'Data Bank'!$AT1059,"",IF(AND('Data Bank'!$AC1059&lt;100,TODAY()&gt;'Data Bank'!$AT1059),1,IF('Data Bank'!$AC1059=100,3,IF('Data Bank'!$AC1059=0,0,2)))))</f>
        <v>2</v>
      </c>
      <c r="K458" s="177">
        <f ca="1">IF(K$1&lt;'Data Bank'!$AD1059,"",IF(K$1&gt;'Data Bank'!$AT1059,"",IF(AND('Data Bank'!$AC1059&lt;100,TODAY()&gt;'Data Bank'!$AT1059),1,IF('Data Bank'!$AC1059=100,3,IF('Data Bank'!$AC1059=0,0,2)))))</f>
        <v>2</v>
      </c>
      <c r="L458" s="177">
        <f ca="1">IF(L$1&lt;'Data Bank'!$AD1059,"",IF(L$1&gt;'Data Bank'!$AT1059,"",IF(AND('Data Bank'!$AC1059&lt;100,TODAY()&gt;'Data Bank'!$AT1059),1,IF('Data Bank'!$AC1059=100,3,IF('Data Bank'!$AC1059=0,0,2)))))</f>
        <v>2</v>
      </c>
      <c r="M458" s="177">
        <f ca="1">IF(M$1&lt;'Data Bank'!$AD1059,"",IF(M$1&gt;'Data Bank'!$AT1059,"",IF(AND('Data Bank'!$AC1059&lt;100,TODAY()&gt;'Data Bank'!$AT1059),1,IF('Data Bank'!$AC1059=100,3,IF('Data Bank'!$AC1059=0,0,2)))))</f>
        <v>2</v>
      </c>
      <c r="N458" s="177">
        <f ca="1">IF(N$1&lt;'Data Bank'!$AD1059,"",IF(N$1&gt;'Data Bank'!$AT1059,"",IF(AND('Data Bank'!$AC1059&lt;100,TODAY()&gt;'Data Bank'!$AT1059),1,IF('Data Bank'!$AC1059=100,3,IF('Data Bank'!$AC1059=0,0,2)))))</f>
        <v>2</v>
      </c>
      <c r="O458" s="177">
        <f ca="1">IF(O$1&lt;'Data Bank'!$AD1059,"",IF(O$1&gt;'Data Bank'!$AT1059,"",IF(AND('Data Bank'!$AC1059&lt;100,TODAY()&gt;'Data Bank'!$AT1059),1,IF('Data Bank'!$AC1059=100,3,IF('Data Bank'!$AC1059=0,0,2)))))</f>
        <v>2</v>
      </c>
      <c r="P458" s="177">
        <f ca="1">IF(P$1&lt;'Data Bank'!$AD1059,"",IF(P$1&gt;'Data Bank'!$AT1059,"",IF(AND('Data Bank'!$AC1059&lt;100,TODAY()&gt;'Data Bank'!$AT1059),1,IF('Data Bank'!$AC1059=100,3,IF('Data Bank'!$AC1059=0,0,2)))))</f>
        <v>2</v>
      </c>
      <c r="Q458" s="177">
        <f ca="1">IF(Q$1&lt;'Data Bank'!$AD1059,"",IF(Q$1&gt;'Data Bank'!$AT1059,"",IF(AND('Data Bank'!$AC1059&lt;100,TODAY()&gt;'Data Bank'!$AT1059),1,IF('Data Bank'!$AC1059=100,3,IF('Data Bank'!$AC1059=0,0,2)))))</f>
        <v>2</v>
      </c>
      <c r="R458" s="177">
        <f ca="1">IF(R$1&lt;'Data Bank'!$AD1059,"",IF(R$1&gt;'Data Bank'!$AT1059,"",IF(AND('Data Bank'!$AC1059&lt;100,TODAY()&gt;'Data Bank'!$AT1059),1,IF('Data Bank'!$AC1059=100,3,IF('Data Bank'!$AC1059=0,0,2)))))</f>
        <v>2</v>
      </c>
    </row>
    <row r="459" spans="1:18">
      <c r="A459" s="115" t="str">
        <f>'Data Bank'!E1060</f>
        <v>Roshan_Noor ext._Madina_Uni</v>
      </c>
      <c r="B459" s="178">
        <f ca="1">IF(B$1&lt;'Data Bank'!$AD1060,"",IF(B$1&gt;'Data Bank'!$AT1060,"",IF(AND('Data Bank'!$AC1060&lt;100,TODAY()&gt;'Data Bank'!$AT1060),1,IF('Data Bank'!$AC1060=100,3,IF('Data Bank'!$AC1060=0,0,2)))))</f>
        <v>2</v>
      </c>
      <c r="C459" s="178">
        <f ca="1">IF(C$1&lt;'Data Bank'!$AD1060,"",IF(C$1&gt;'Data Bank'!$AT1060,"",IF(AND('Data Bank'!$AC1060&lt;100,TODAY()&gt;'Data Bank'!$AT1060),1,IF('Data Bank'!$AC1060=100,3,IF('Data Bank'!$AC1060=0,0,2)))))</f>
        <v>2</v>
      </c>
      <c r="D459" s="178">
        <f ca="1">IF(D$1&lt;'Data Bank'!$AD1060,"",IF(D$1&gt;'Data Bank'!$AT1060,"",IF(AND('Data Bank'!$AC1060&lt;100,TODAY()&gt;'Data Bank'!$AT1060),1,IF('Data Bank'!$AC1060=100,3,IF('Data Bank'!$AC1060=0,0,2)))))</f>
        <v>2</v>
      </c>
      <c r="E459" s="178">
        <f ca="1">IF(E$1&lt;'Data Bank'!$AD1060,"",IF(E$1&gt;'Data Bank'!$AT1060,"",IF(AND('Data Bank'!$AC1060&lt;100,TODAY()&gt;'Data Bank'!$AT1060),1,IF('Data Bank'!$AC1060=100,3,IF('Data Bank'!$AC1060=0,0,2)))))</f>
        <v>2</v>
      </c>
      <c r="F459" s="178">
        <f ca="1">IF(F$1&lt;'Data Bank'!$AD1060,"",IF(F$1&gt;'Data Bank'!$AT1060,"",IF(AND('Data Bank'!$AC1060&lt;100,TODAY()&gt;'Data Bank'!$AT1060),1,IF('Data Bank'!$AC1060=100,3,IF('Data Bank'!$AC1060=0,0,2)))))</f>
        <v>2</v>
      </c>
      <c r="G459" s="178">
        <f ca="1">IF(G$1&lt;'Data Bank'!$AD1060,"",IF(G$1&gt;'Data Bank'!$AT1060,"",IF(AND('Data Bank'!$AC1060&lt;100,TODAY()&gt;'Data Bank'!$AT1060),1,IF('Data Bank'!$AC1060=100,3,IF('Data Bank'!$AC1060=0,0,2)))))</f>
        <v>2</v>
      </c>
      <c r="H459" s="178">
        <f ca="1">IF(H$1&lt;'Data Bank'!$AD1060,"",IF(H$1&gt;'Data Bank'!$AT1060,"",IF(AND('Data Bank'!$AC1060&lt;100,TODAY()&gt;'Data Bank'!$AT1060),1,IF('Data Bank'!$AC1060=100,3,IF('Data Bank'!$AC1060=0,0,2)))))</f>
        <v>2</v>
      </c>
      <c r="I459" s="178">
        <f ca="1">IF(I$1&lt;'Data Bank'!$AD1060,"",IF(I$1&gt;'Data Bank'!$AT1060,"",IF(AND('Data Bank'!$AC1060&lt;100,TODAY()&gt;'Data Bank'!$AT1060),1,IF('Data Bank'!$AC1060=100,3,IF('Data Bank'!$AC1060=0,0,2)))))</f>
        <v>2</v>
      </c>
      <c r="J459" s="177">
        <f ca="1">IF(J$1&lt;'Data Bank'!$AD1060,"",IF(J$1&gt;'Data Bank'!$AT1060,"",IF(AND('Data Bank'!$AC1060&lt;100,TODAY()&gt;'Data Bank'!$AT1060),1,IF('Data Bank'!$AC1060=100,3,IF('Data Bank'!$AC1060=0,0,2)))))</f>
        <v>2</v>
      </c>
      <c r="K459" s="177">
        <f ca="1">IF(K$1&lt;'Data Bank'!$AD1060,"",IF(K$1&gt;'Data Bank'!$AT1060,"",IF(AND('Data Bank'!$AC1060&lt;100,TODAY()&gt;'Data Bank'!$AT1060),1,IF('Data Bank'!$AC1060=100,3,IF('Data Bank'!$AC1060=0,0,2)))))</f>
        <v>2</v>
      </c>
      <c r="L459" s="177">
        <f ca="1">IF(L$1&lt;'Data Bank'!$AD1060,"",IF(L$1&gt;'Data Bank'!$AT1060,"",IF(AND('Data Bank'!$AC1060&lt;100,TODAY()&gt;'Data Bank'!$AT1060),1,IF('Data Bank'!$AC1060=100,3,IF('Data Bank'!$AC1060=0,0,2)))))</f>
        <v>2</v>
      </c>
      <c r="M459" s="177">
        <f ca="1">IF(M$1&lt;'Data Bank'!$AD1060,"",IF(M$1&gt;'Data Bank'!$AT1060,"",IF(AND('Data Bank'!$AC1060&lt;100,TODAY()&gt;'Data Bank'!$AT1060),1,IF('Data Bank'!$AC1060=100,3,IF('Data Bank'!$AC1060=0,0,2)))))</f>
        <v>2</v>
      </c>
      <c r="N459" s="177">
        <f ca="1">IF(N$1&lt;'Data Bank'!$AD1060,"",IF(N$1&gt;'Data Bank'!$AT1060,"",IF(AND('Data Bank'!$AC1060&lt;100,TODAY()&gt;'Data Bank'!$AT1060),1,IF('Data Bank'!$AC1060=100,3,IF('Data Bank'!$AC1060=0,0,2)))))</f>
        <v>2</v>
      </c>
      <c r="O459" s="177">
        <f ca="1">IF(O$1&lt;'Data Bank'!$AD1060,"",IF(O$1&gt;'Data Bank'!$AT1060,"",IF(AND('Data Bank'!$AC1060&lt;100,TODAY()&gt;'Data Bank'!$AT1060),1,IF('Data Bank'!$AC1060=100,3,IF('Data Bank'!$AC1060=0,0,2)))))</f>
        <v>2</v>
      </c>
      <c r="P459" s="177">
        <f ca="1">IF(P$1&lt;'Data Bank'!$AD1060,"",IF(P$1&gt;'Data Bank'!$AT1060,"",IF(AND('Data Bank'!$AC1060&lt;100,TODAY()&gt;'Data Bank'!$AT1060),1,IF('Data Bank'!$AC1060=100,3,IF('Data Bank'!$AC1060=0,0,2)))))</f>
        <v>2</v>
      </c>
      <c r="Q459" s="177">
        <f ca="1">IF(Q$1&lt;'Data Bank'!$AD1060,"",IF(Q$1&gt;'Data Bank'!$AT1060,"",IF(AND('Data Bank'!$AC1060&lt;100,TODAY()&gt;'Data Bank'!$AT1060),1,IF('Data Bank'!$AC1060=100,3,IF('Data Bank'!$AC1060=0,0,2)))))</f>
        <v>2</v>
      </c>
      <c r="R459" s="177">
        <f ca="1">IF(R$1&lt;'Data Bank'!$AD1060,"",IF(R$1&gt;'Data Bank'!$AT1060,"",IF(AND('Data Bank'!$AC1060&lt;100,TODAY()&gt;'Data Bank'!$AT1060),1,IF('Data Bank'!$AC1060=100,3,IF('Data Bank'!$AC1060=0,0,2)))))</f>
        <v>2</v>
      </c>
    </row>
    <row r="460" spans="1:18">
      <c r="A460" s="115" t="str">
        <f>'Data Bank'!E1061</f>
        <v>Roshanabad</v>
      </c>
      <c r="B460" s="178">
        <f ca="1">IF(B$1&lt;'Data Bank'!$AD1061,"",IF(B$1&gt;'Data Bank'!$AT1061,"",IF(AND('Data Bank'!$AC1061&lt;100,TODAY()&gt;'Data Bank'!$AT1061),1,IF('Data Bank'!$AC1061=100,3,IF('Data Bank'!$AC1061=0,0,2)))))</f>
        <v>2</v>
      </c>
      <c r="C460" s="178">
        <f ca="1">IF(C$1&lt;'Data Bank'!$AD1061,"",IF(C$1&gt;'Data Bank'!$AT1061,"",IF(AND('Data Bank'!$AC1061&lt;100,TODAY()&gt;'Data Bank'!$AT1061),1,IF('Data Bank'!$AC1061=100,3,IF('Data Bank'!$AC1061=0,0,2)))))</f>
        <v>2</v>
      </c>
      <c r="D460" s="178">
        <f ca="1">IF(D$1&lt;'Data Bank'!$AD1061,"",IF(D$1&gt;'Data Bank'!$AT1061,"",IF(AND('Data Bank'!$AC1061&lt;100,TODAY()&gt;'Data Bank'!$AT1061),1,IF('Data Bank'!$AC1061=100,3,IF('Data Bank'!$AC1061=0,0,2)))))</f>
        <v>2</v>
      </c>
      <c r="E460" s="178">
        <f ca="1">IF(E$1&lt;'Data Bank'!$AD1061,"",IF(E$1&gt;'Data Bank'!$AT1061,"",IF(AND('Data Bank'!$AC1061&lt;100,TODAY()&gt;'Data Bank'!$AT1061),1,IF('Data Bank'!$AC1061=100,3,IF('Data Bank'!$AC1061=0,0,2)))))</f>
        <v>2</v>
      </c>
      <c r="F460" s="178">
        <f ca="1">IF(F$1&lt;'Data Bank'!$AD1061,"",IF(F$1&gt;'Data Bank'!$AT1061,"",IF(AND('Data Bank'!$AC1061&lt;100,TODAY()&gt;'Data Bank'!$AT1061),1,IF('Data Bank'!$AC1061=100,3,IF('Data Bank'!$AC1061=0,0,2)))))</f>
        <v>2</v>
      </c>
      <c r="G460" s="178">
        <f ca="1">IF(G$1&lt;'Data Bank'!$AD1061,"",IF(G$1&gt;'Data Bank'!$AT1061,"",IF(AND('Data Bank'!$AC1061&lt;100,TODAY()&gt;'Data Bank'!$AT1061),1,IF('Data Bank'!$AC1061=100,3,IF('Data Bank'!$AC1061=0,0,2)))))</f>
        <v>2</v>
      </c>
      <c r="H460" s="178">
        <f ca="1">IF(H$1&lt;'Data Bank'!$AD1061,"",IF(H$1&gt;'Data Bank'!$AT1061,"",IF(AND('Data Bank'!$AC1061&lt;100,TODAY()&gt;'Data Bank'!$AT1061),1,IF('Data Bank'!$AC1061=100,3,IF('Data Bank'!$AC1061=0,0,2)))))</f>
        <v>2</v>
      </c>
      <c r="I460" s="178">
        <f ca="1">IF(I$1&lt;'Data Bank'!$AD1061,"",IF(I$1&gt;'Data Bank'!$AT1061,"",IF(AND('Data Bank'!$AC1061&lt;100,TODAY()&gt;'Data Bank'!$AT1061),1,IF('Data Bank'!$AC1061=100,3,IF('Data Bank'!$AC1061=0,0,2)))))</f>
        <v>2</v>
      </c>
      <c r="J460" s="177">
        <f ca="1">IF(J$1&lt;'Data Bank'!$AD1061,"",IF(J$1&gt;'Data Bank'!$AT1061,"",IF(AND('Data Bank'!$AC1061&lt;100,TODAY()&gt;'Data Bank'!$AT1061),1,IF('Data Bank'!$AC1061=100,3,IF('Data Bank'!$AC1061=0,0,2)))))</f>
        <v>2</v>
      </c>
      <c r="K460" s="177">
        <f ca="1">IF(K$1&lt;'Data Bank'!$AD1061,"",IF(K$1&gt;'Data Bank'!$AT1061,"",IF(AND('Data Bank'!$AC1061&lt;100,TODAY()&gt;'Data Bank'!$AT1061),1,IF('Data Bank'!$AC1061=100,3,IF('Data Bank'!$AC1061=0,0,2)))))</f>
        <v>2</v>
      </c>
      <c r="L460" s="177">
        <f ca="1">IF(L$1&lt;'Data Bank'!$AD1061,"",IF(L$1&gt;'Data Bank'!$AT1061,"",IF(AND('Data Bank'!$AC1061&lt;100,TODAY()&gt;'Data Bank'!$AT1061),1,IF('Data Bank'!$AC1061=100,3,IF('Data Bank'!$AC1061=0,0,2)))))</f>
        <v>2</v>
      </c>
      <c r="M460" s="177">
        <f ca="1">IF(M$1&lt;'Data Bank'!$AD1061,"",IF(M$1&gt;'Data Bank'!$AT1061,"",IF(AND('Data Bank'!$AC1061&lt;100,TODAY()&gt;'Data Bank'!$AT1061),1,IF('Data Bank'!$AC1061=100,3,IF('Data Bank'!$AC1061=0,0,2)))))</f>
        <v>2</v>
      </c>
      <c r="N460" s="177">
        <f ca="1">IF(N$1&lt;'Data Bank'!$AD1061,"",IF(N$1&gt;'Data Bank'!$AT1061,"",IF(AND('Data Bank'!$AC1061&lt;100,TODAY()&gt;'Data Bank'!$AT1061),1,IF('Data Bank'!$AC1061=100,3,IF('Data Bank'!$AC1061=0,0,2)))))</f>
        <v>2</v>
      </c>
      <c r="O460" s="177">
        <f ca="1">IF(O$1&lt;'Data Bank'!$AD1061,"",IF(O$1&gt;'Data Bank'!$AT1061,"",IF(AND('Data Bank'!$AC1061&lt;100,TODAY()&gt;'Data Bank'!$AT1061),1,IF('Data Bank'!$AC1061=100,3,IF('Data Bank'!$AC1061=0,0,2)))))</f>
        <v>2</v>
      </c>
      <c r="P460" s="177">
        <f ca="1">IF(P$1&lt;'Data Bank'!$AD1061,"",IF(P$1&gt;'Data Bank'!$AT1061,"",IF(AND('Data Bank'!$AC1061&lt;100,TODAY()&gt;'Data Bank'!$AT1061),1,IF('Data Bank'!$AC1061=100,3,IF('Data Bank'!$AC1061=0,0,2)))))</f>
        <v>2</v>
      </c>
      <c r="Q460" s="177">
        <f ca="1">IF(Q$1&lt;'Data Bank'!$AD1061,"",IF(Q$1&gt;'Data Bank'!$AT1061,"",IF(AND('Data Bank'!$AC1061&lt;100,TODAY()&gt;'Data Bank'!$AT1061),1,IF('Data Bank'!$AC1061=100,3,IF('Data Bank'!$AC1061=0,0,2)))))</f>
        <v>2</v>
      </c>
      <c r="R460" s="177">
        <f ca="1">IF(R$1&lt;'Data Bank'!$AD1061,"",IF(R$1&gt;'Data Bank'!$AT1061,"",IF(AND('Data Bank'!$AC1061&lt;100,TODAY()&gt;'Data Bank'!$AT1061),1,IF('Data Bank'!$AC1061=100,3,IF('Data Bank'!$AC1061=0,0,2)))))</f>
        <v>2</v>
      </c>
    </row>
    <row r="461" spans="1:18">
      <c r="A461" s="115" t="str">
        <f>'Data Bank'!E1062</f>
        <v>Manik Road Mohala Hussainabad</v>
      </c>
      <c r="B461" s="178">
        <f ca="1">IF(B$1&lt;'Data Bank'!$AD1062,"",IF(B$1&gt;'Data Bank'!$AT1062,"",IF(AND('Data Bank'!$AC1062&lt;100,TODAY()&gt;'Data Bank'!$AT1062),1,IF('Data Bank'!$AC1062=100,3,IF('Data Bank'!$AC1062=0,0,2)))))</f>
        <v>0</v>
      </c>
      <c r="C461" s="178">
        <f ca="1">IF(C$1&lt;'Data Bank'!$AD1062,"",IF(C$1&gt;'Data Bank'!$AT1062,"",IF(AND('Data Bank'!$AC1062&lt;100,TODAY()&gt;'Data Bank'!$AT1062),1,IF('Data Bank'!$AC1062=100,3,IF('Data Bank'!$AC1062=0,0,2)))))</f>
        <v>0</v>
      </c>
      <c r="D461" s="178">
        <f ca="1">IF(D$1&lt;'Data Bank'!$AD1062,"",IF(D$1&gt;'Data Bank'!$AT1062,"",IF(AND('Data Bank'!$AC1062&lt;100,TODAY()&gt;'Data Bank'!$AT1062),1,IF('Data Bank'!$AC1062=100,3,IF('Data Bank'!$AC1062=0,0,2)))))</f>
        <v>0</v>
      </c>
      <c r="E461" s="178">
        <f ca="1">IF(E$1&lt;'Data Bank'!$AD1062,"",IF(E$1&gt;'Data Bank'!$AT1062,"",IF(AND('Data Bank'!$AC1062&lt;100,TODAY()&gt;'Data Bank'!$AT1062),1,IF('Data Bank'!$AC1062=100,3,IF('Data Bank'!$AC1062=0,0,2)))))</f>
        <v>0</v>
      </c>
      <c r="F461" s="178">
        <f ca="1">IF(F$1&lt;'Data Bank'!$AD1062,"",IF(F$1&gt;'Data Bank'!$AT1062,"",IF(AND('Data Bank'!$AC1062&lt;100,TODAY()&gt;'Data Bank'!$AT1062),1,IF('Data Bank'!$AC1062=100,3,IF('Data Bank'!$AC1062=0,0,2)))))</f>
        <v>0</v>
      </c>
      <c r="G461" s="178">
        <f ca="1">IF(G$1&lt;'Data Bank'!$AD1062,"",IF(G$1&gt;'Data Bank'!$AT1062,"",IF(AND('Data Bank'!$AC1062&lt;100,TODAY()&gt;'Data Bank'!$AT1062),1,IF('Data Bank'!$AC1062=100,3,IF('Data Bank'!$AC1062=0,0,2)))))</f>
        <v>0</v>
      </c>
      <c r="H461" s="178">
        <f ca="1">IF(H$1&lt;'Data Bank'!$AD1062,"",IF(H$1&gt;'Data Bank'!$AT1062,"",IF(AND('Data Bank'!$AC1062&lt;100,TODAY()&gt;'Data Bank'!$AT1062),1,IF('Data Bank'!$AC1062=100,3,IF('Data Bank'!$AC1062=0,0,2)))))</f>
        <v>0</v>
      </c>
      <c r="I461" s="178">
        <f ca="1">IF(I$1&lt;'Data Bank'!$AD1062,"",IF(I$1&gt;'Data Bank'!$AT1062,"",IF(AND('Data Bank'!$AC1062&lt;100,TODAY()&gt;'Data Bank'!$AT1062),1,IF('Data Bank'!$AC1062=100,3,IF('Data Bank'!$AC1062=0,0,2)))))</f>
        <v>0</v>
      </c>
      <c r="J461" s="177" t="str">
        <f ca="1">IF(J$1&lt;'Data Bank'!$AD1062,"",IF(J$1&gt;'Data Bank'!$AT1062,"",IF(AND('Data Bank'!$AC1062&lt;100,TODAY()&gt;'Data Bank'!$AT1062),1,IF('Data Bank'!$AC1062=100,3,IF('Data Bank'!$AC1062=0,0,2)))))</f>
        <v/>
      </c>
      <c r="K461" s="177" t="str">
        <f ca="1">IF(K$1&lt;'Data Bank'!$AD1062,"",IF(K$1&gt;'Data Bank'!$AT1062,"",IF(AND('Data Bank'!$AC1062&lt;100,TODAY()&gt;'Data Bank'!$AT1062),1,IF('Data Bank'!$AC1062=100,3,IF('Data Bank'!$AC1062=0,0,2)))))</f>
        <v/>
      </c>
      <c r="L461" s="177" t="str">
        <f ca="1">IF(L$1&lt;'Data Bank'!$AD1062,"",IF(L$1&gt;'Data Bank'!$AT1062,"",IF(AND('Data Bank'!$AC1062&lt;100,TODAY()&gt;'Data Bank'!$AT1062),1,IF('Data Bank'!$AC1062=100,3,IF('Data Bank'!$AC1062=0,0,2)))))</f>
        <v/>
      </c>
      <c r="M461" s="177" t="str">
        <f ca="1">IF(M$1&lt;'Data Bank'!$AD1062,"",IF(M$1&gt;'Data Bank'!$AT1062,"",IF(AND('Data Bank'!$AC1062&lt;100,TODAY()&gt;'Data Bank'!$AT1062),1,IF('Data Bank'!$AC1062=100,3,IF('Data Bank'!$AC1062=0,0,2)))))</f>
        <v/>
      </c>
      <c r="N461" s="177" t="str">
        <f ca="1">IF(N$1&lt;'Data Bank'!$AD1062,"",IF(N$1&gt;'Data Bank'!$AT1062,"",IF(AND('Data Bank'!$AC1062&lt;100,TODAY()&gt;'Data Bank'!$AT1062),1,IF('Data Bank'!$AC1062=100,3,IF('Data Bank'!$AC1062=0,0,2)))))</f>
        <v/>
      </c>
      <c r="O461" s="177" t="str">
        <f ca="1">IF(O$1&lt;'Data Bank'!$AD1062,"",IF(O$1&gt;'Data Bank'!$AT1062,"",IF(AND('Data Bank'!$AC1062&lt;100,TODAY()&gt;'Data Bank'!$AT1062),1,IF('Data Bank'!$AC1062=100,3,IF('Data Bank'!$AC1062=0,0,2)))))</f>
        <v/>
      </c>
      <c r="P461" s="177" t="str">
        <f ca="1">IF(P$1&lt;'Data Bank'!$AD1062,"",IF(P$1&gt;'Data Bank'!$AT1062,"",IF(AND('Data Bank'!$AC1062&lt;100,TODAY()&gt;'Data Bank'!$AT1062),1,IF('Data Bank'!$AC1062=100,3,IF('Data Bank'!$AC1062=0,0,2)))))</f>
        <v/>
      </c>
      <c r="Q461" s="177" t="str">
        <f ca="1">IF(Q$1&lt;'Data Bank'!$AD1062,"",IF(Q$1&gt;'Data Bank'!$AT1062,"",IF(AND('Data Bank'!$AC1062&lt;100,TODAY()&gt;'Data Bank'!$AT1062),1,IF('Data Bank'!$AC1062=100,3,IF('Data Bank'!$AC1062=0,0,2)))))</f>
        <v/>
      </c>
      <c r="R461" s="177" t="str">
        <f ca="1">IF(R$1&lt;'Data Bank'!$AD1062,"",IF(R$1&gt;'Data Bank'!$AT1062,"",IF(AND('Data Bank'!$AC1062&lt;100,TODAY()&gt;'Data Bank'!$AT1062),1,IF('Data Bank'!$AC1062=100,3,IF('Data Bank'!$AC1062=0,0,2)))))</f>
        <v/>
      </c>
    </row>
    <row r="462" spans="1:18">
      <c r="A462" s="115" t="str">
        <f>'Data Bank'!E1064</f>
        <v>Moh Meera Shah Hussain</v>
      </c>
      <c r="B462" s="178">
        <f ca="1">IF(B$1&lt;'Data Bank'!$AD1064,"",IF(B$1&gt;'Data Bank'!$AT1064,"",IF(AND('Data Bank'!$AC1064&lt;100,TODAY()&gt;'Data Bank'!$AT1064),1,IF('Data Bank'!$AC1064=100,3,IF('Data Bank'!$AC1064=0,0,2)))))</f>
        <v>0</v>
      </c>
      <c r="C462" s="178">
        <f ca="1">IF(C$1&lt;'Data Bank'!$AD1064,"",IF(C$1&gt;'Data Bank'!$AT1064,"",IF(AND('Data Bank'!$AC1064&lt;100,TODAY()&gt;'Data Bank'!$AT1064),1,IF('Data Bank'!$AC1064=100,3,IF('Data Bank'!$AC1064=0,0,2)))))</f>
        <v>0</v>
      </c>
      <c r="D462" s="178">
        <f ca="1">IF(D$1&lt;'Data Bank'!$AD1064,"",IF(D$1&gt;'Data Bank'!$AT1064,"",IF(AND('Data Bank'!$AC1064&lt;100,TODAY()&gt;'Data Bank'!$AT1064),1,IF('Data Bank'!$AC1064=100,3,IF('Data Bank'!$AC1064=0,0,2)))))</f>
        <v>0</v>
      </c>
      <c r="E462" s="178">
        <f ca="1">IF(E$1&lt;'Data Bank'!$AD1064,"",IF(E$1&gt;'Data Bank'!$AT1064,"",IF(AND('Data Bank'!$AC1064&lt;100,TODAY()&gt;'Data Bank'!$AT1064),1,IF('Data Bank'!$AC1064=100,3,IF('Data Bank'!$AC1064=0,0,2)))))</f>
        <v>0</v>
      </c>
      <c r="F462" s="178">
        <f ca="1">IF(F$1&lt;'Data Bank'!$AD1064,"",IF(F$1&gt;'Data Bank'!$AT1064,"",IF(AND('Data Bank'!$AC1064&lt;100,TODAY()&gt;'Data Bank'!$AT1064),1,IF('Data Bank'!$AC1064=100,3,IF('Data Bank'!$AC1064=0,0,2)))))</f>
        <v>0</v>
      </c>
      <c r="G462" s="178">
        <f ca="1">IF(G$1&lt;'Data Bank'!$AD1064,"",IF(G$1&gt;'Data Bank'!$AT1064,"",IF(AND('Data Bank'!$AC1064&lt;100,TODAY()&gt;'Data Bank'!$AT1064),1,IF('Data Bank'!$AC1064=100,3,IF('Data Bank'!$AC1064=0,0,2)))))</f>
        <v>0</v>
      </c>
      <c r="H462" s="178">
        <f ca="1">IF(H$1&lt;'Data Bank'!$AD1064,"",IF(H$1&gt;'Data Bank'!$AT1064,"",IF(AND('Data Bank'!$AC1064&lt;100,TODAY()&gt;'Data Bank'!$AT1064),1,IF('Data Bank'!$AC1064=100,3,IF('Data Bank'!$AC1064=0,0,2)))))</f>
        <v>0</v>
      </c>
      <c r="I462" s="178">
        <f ca="1">IF(I$1&lt;'Data Bank'!$AD1064,"",IF(I$1&gt;'Data Bank'!$AT1064,"",IF(AND('Data Bank'!$AC1064&lt;100,TODAY()&gt;'Data Bank'!$AT1064),1,IF('Data Bank'!$AC1064=100,3,IF('Data Bank'!$AC1064=0,0,2)))))</f>
        <v>0</v>
      </c>
      <c r="J462" s="177" t="str">
        <f ca="1">IF(J$1&lt;'Data Bank'!$AD1064,"",IF(J$1&gt;'Data Bank'!$AT1064,"",IF(AND('Data Bank'!$AC1064&lt;100,TODAY()&gt;'Data Bank'!$AT1064),1,IF('Data Bank'!$AC1064=100,3,IF('Data Bank'!$AC1064=0,0,2)))))</f>
        <v/>
      </c>
      <c r="K462" s="177" t="str">
        <f ca="1">IF(K$1&lt;'Data Bank'!$AD1064,"",IF(K$1&gt;'Data Bank'!$AT1064,"",IF(AND('Data Bank'!$AC1064&lt;100,TODAY()&gt;'Data Bank'!$AT1064),1,IF('Data Bank'!$AC1064=100,3,IF('Data Bank'!$AC1064=0,0,2)))))</f>
        <v/>
      </c>
      <c r="L462" s="177" t="str">
        <f ca="1">IF(L$1&lt;'Data Bank'!$AD1064,"",IF(L$1&gt;'Data Bank'!$AT1064,"",IF(AND('Data Bank'!$AC1064&lt;100,TODAY()&gt;'Data Bank'!$AT1064),1,IF('Data Bank'!$AC1064=100,3,IF('Data Bank'!$AC1064=0,0,2)))))</f>
        <v/>
      </c>
      <c r="M462" s="177" t="str">
        <f ca="1">IF(M$1&lt;'Data Bank'!$AD1064,"",IF(M$1&gt;'Data Bank'!$AT1064,"",IF(AND('Data Bank'!$AC1064&lt;100,TODAY()&gt;'Data Bank'!$AT1064),1,IF('Data Bank'!$AC1064=100,3,IF('Data Bank'!$AC1064=0,0,2)))))</f>
        <v/>
      </c>
      <c r="N462" s="177" t="str">
        <f ca="1">IF(N$1&lt;'Data Bank'!$AD1064,"",IF(N$1&gt;'Data Bank'!$AT1064,"",IF(AND('Data Bank'!$AC1064&lt;100,TODAY()&gt;'Data Bank'!$AT1064),1,IF('Data Bank'!$AC1064=100,3,IF('Data Bank'!$AC1064=0,0,2)))))</f>
        <v/>
      </c>
      <c r="O462" s="177" t="str">
        <f ca="1">IF(O$1&lt;'Data Bank'!$AD1064,"",IF(O$1&gt;'Data Bank'!$AT1064,"",IF(AND('Data Bank'!$AC1064&lt;100,TODAY()&gt;'Data Bank'!$AT1064),1,IF('Data Bank'!$AC1064=100,3,IF('Data Bank'!$AC1064=0,0,2)))))</f>
        <v/>
      </c>
      <c r="P462" s="177" t="str">
        <f ca="1">IF(P$1&lt;'Data Bank'!$AD1064,"",IF(P$1&gt;'Data Bank'!$AT1064,"",IF(AND('Data Bank'!$AC1064&lt;100,TODAY()&gt;'Data Bank'!$AT1064),1,IF('Data Bank'!$AC1064=100,3,IF('Data Bank'!$AC1064=0,0,2)))))</f>
        <v/>
      </c>
      <c r="Q462" s="177" t="str">
        <f ca="1">IF(Q$1&lt;'Data Bank'!$AD1064,"",IF(Q$1&gt;'Data Bank'!$AT1064,"",IF(AND('Data Bank'!$AC1064&lt;100,TODAY()&gt;'Data Bank'!$AT1064),1,IF('Data Bank'!$AC1064=100,3,IF('Data Bank'!$AC1064=0,0,2)))))</f>
        <v/>
      </c>
      <c r="R462" s="177" t="str">
        <f ca="1">IF(R$1&lt;'Data Bank'!$AD1064,"",IF(R$1&gt;'Data Bank'!$AT1064,"",IF(AND('Data Bank'!$AC1064&lt;100,TODAY()&gt;'Data Bank'!$AT1064),1,IF('Data Bank'!$AC1064=100,3,IF('Data Bank'!$AC1064=0,0,2)))))</f>
        <v/>
      </c>
    </row>
    <row r="463" spans="1:18">
      <c r="A463" s="115" t="str">
        <f>'Data Bank'!E1065</f>
        <v>Royal Residencia</v>
      </c>
      <c r="B463" s="178">
        <f ca="1">IF(B$1&lt;'Data Bank'!$AD1065,"",IF(B$1&gt;'Data Bank'!$AT1065,"",IF(AND('Data Bank'!$AC1065&lt;100,TODAY()&gt;'Data Bank'!$AT1065),1,IF('Data Bank'!$AC1065=100,3,IF('Data Bank'!$AC1065=0,0,2)))))</f>
        <v>2</v>
      </c>
      <c r="C463" s="178">
        <f ca="1">IF(C$1&lt;'Data Bank'!$AD1065,"",IF(C$1&gt;'Data Bank'!$AT1065,"",IF(AND('Data Bank'!$AC1065&lt;100,TODAY()&gt;'Data Bank'!$AT1065),1,IF('Data Bank'!$AC1065=100,3,IF('Data Bank'!$AC1065=0,0,2)))))</f>
        <v>2</v>
      </c>
      <c r="D463" s="178">
        <f ca="1">IF(D$1&lt;'Data Bank'!$AD1065,"",IF(D$1&gt;'Data Bank'!$AT1065,"",IF(AND('Data Bank'!$AC1065&lt;100,TODAY()&gt;'Data Bank'!$AT1065),1,IF('Data Bank'!$AC1065=100,3,IF('Data Bank'!$AC1065=0,0,2)))))</f>
        <v>2</v>
      </c>
      <c r="E463" s="178">
        <f ca="1">IF(E$1&lt;'Data Bank'!$AD1065,"",IF(E$1&gt;'Data Bank'!$AT1065,"",IF(AND('Data Bank'!$AC1065&lt;100,TODAY()&gt;'Data Bank'!$AT1065),1,IF('Data Bank'!$AC1065=100,3,IF('Data Bank'!$AC1065=0,0,2)))))</f>
        <v>2</v>
      </c>
      <c r="F463" s="178">
        <f ca="1">IF(F$1&lt;'Data Bank'!$AD1065,"",IF(F$1&gt;'Data Bank'!$AT1065,"",IF(AND('Data Bank'!$AC1065&lt;100,TODAY()&gt;'Data Bank'!$AT1065),1,IF('Data Bank'!$AC1065=100,3,IF('Data Bank'!$AC1065=0,0,2)))))</f>
        <v>2</v>
      </c>
      <c r="G463" s="178">
        <f ca="1">IF(G$1&lt;'Data Bank'!$AD1065,"",IF(G$1&gt;'Data Bank'!$AT1065,"",IF(AND('Data Bank'!$AC1065&lt;100,TODAY()&gt;'Data Bank'!$AT1065),1,IF('Data Bank'!$AC1065=100,3,IF('Data Bank'!$AC1065=0,0,2)))))</f>
        <v>2</v>
      </c>
      <c r="H463" s="178">
        <f ca="1">IF(H$1&lt;'Data Bank'!$AD1065,"",IF(H$1&gt;'Data Bank'!$AT1065,"",IF(AND('Data Bank'!$AC1065&lt;100,TODAY()&gt;'Data Bank'!$AT1065),1,IF('Data Bank'!$AC1065=100,3,IF('Data Bank'!$AC1065=0,0,2)))))</f>
        <v>2</v>
      </c>
      <c r="I463" s="178">
        <f ca="1">IF(I$1&lt;'Data Bank'!$AD1065,"",IF(I$1&gt;'Data Bank'!$AT1065,"",IF(AND('Data Bank'!$AC1065&lt;100,TODAY()&gt;'Data Bank'!$AT1065),1,IF('Data Bank'!$AC1065=100,3,IF('Data Bank'!$AC1065=0,0,2)))))</f>
        <v>2</v>
      </c>
      <c r="J463" s="177">
        <f ca="1">IF(J$1&lt;'Data Bank'!$AD1065,"",IF(J$1&gt;'Data Bank'!$AT1065,"",IF(AND('Data Bank'!$AC1065&lt;100,TODAY()&gt;'Data Bank'!$AT1065),1,IF('Data Bank'!$AC1065=100,3,IF('Data Bank'!$AC1065=0,0,2)))))</f>
        <v>2</v>
      </c>
      <c r="K463" s="177">
        <f ca="1">IF(K$1&lt;'Data Bank'!$AD1065,"",IF(K$1&gt;'Data Bank'!$AT1065,"",IF(AND('Data Bank'!$AC1065&lt;100,TODAY()&gt;'Data Bank'!$AT1065),1,IF('Data Bank'!$AC1065=100,3,IF('Data Bank'!$AC1065=0,0,2)))))</f>
        <v>2</v>
      </c>
      <c r="L463" s="177">
        <f ca="1">IF(L$1&lt;'Data Bank'!$AD1065,"",IF(L$1&gt;'Data Bank'!$AT1065,"",IF(AND('Data Bank'!$AC1065&lt;100,TODAY()&gt;'Data Bank'!$AT1065),1,IF('Data Bank'!$AC1065=100,3,IF('Data Bank'!$AC1065=0,0,2)))))</f>
        <v>2</v>
      </c>
      <c r="M463" s="177">
        <f ca="1">IF(M$1&lt;'Data Bank'!$AD1065,"",IF(M$1&gt;'Data Bank'!$AT1065,"",IF(AND('Data Bank'!$AC1065&lt;100,TODAY()&gt;'Data Bank'!$AT1065),1,IF('Data Bank'!$AC1065=100,3,IF('Data Bank'!$AC1065=0,0,2)))))</f>
        <v>2</v>
      </c>
      <c r="N463" s="177">
        <f ca="1">IF(N$1&lt;'Data Bank'!$AD1065,"",IF(N$1&gt;'Data Bank'!$AT1065,"",IF(AND('Data Bank'!$AC1065&lt;100,TODAY()&gt;'Data Bank'!$AT1065),1,IF('Data Bank'!$AC1065=100,3,IF('Data Bank'!$AC1065=0,0,2)))))</f>
        <v>2</v>
      </c>
      <c r="O463" s="177">
        <f ca="1">IF(O$1&lt;'Data Bank'!$AD1065,"",IF(O$1&gt;'Data Bank'!$AT1065,"",IF(AND('Data Bank'!$AC1065&lt;100,TODAY()&gt;'Data Bank'!$AT1065),1,IF('Data Bank'!$AC1065=100,3,IF('Data Bank'!$AC1065=0,0,2)))))</f>
        <v>2</v>
      </c>
      <c r="P463" s="177">
        <f ca="1">IF(P$1&lt;'Data Bank'!$AD1065,"",IF(P$1&gt;'Data Bank'!$AT1065,"",IF(AND('Data Bank'!$AC1065&lt;100,TODAY()&gt;'Data Bank'!$AT1065),1,IF('Data Bank'!$AC1065=100,3,IF('Data Bank'!$AC1065=0,0,2)))))</f>
        <v>2</v>
      </c>
      <c r="Q463" s="177">
        <f ca="1">IF(Q$1&lt;'Data Bank'!$AD1065,"",IF(Q$1&gt;'Data Bank'!$AT1065,"",IF(AND('Data Bank'!$AC1065&lt;100,TODAY()&gt;'Data Bank'!$AT1065),1,IF('Data Bank'!$AC1065=100,3,IF('Data Bank'!$AC1065=0,0,2)))))</f>
        <v>2</v>
      </c>
      <c r="R463" s="177">
        <f ca="1">IF(R$1&lt;'Data Bank'!$AD1065,"",IF(R$1&gt;'Data Bank'!$AT1065,"",IF(AND('Data Bank'!$AC1065&lt;100,TODAY()&gt;'Data Bank'!$AT1065),1,IF('Data Bank'!$AC1065=100,3,IF('Data Bank'!$AC1065=0,0,2)))))</f>
        <v>2</v>
      </c>
    </row>
    <row r="464" spans="1:18">
      <c r="A464" s="115" t="str">
        <f>'Data Bank'!E1066</f>
        <v>Royal Villas EXT.</v>
      </c>
      <c r="B464" s="178">
        <f ca="1">IF(B$1&lt;'Data Bank'!$AD1066,"",IF(B$1&gt;'Data Bank'!$AT1066,"",IF(AND('Data Bank'!$AC1066&lt;100,TODAY()&gt;'Data Bank'!$AT1066),1,IF('Data Bank'!$AC1066=100,3,IF('Data Bank'!$AC1066=0,0,2)))))</f>
        <v>2</v>
      </c>
      <c r="C464" s="178">
        <f ca="1">IF(C$1&lt;'Data Bank'!$AD1066,"",IF(C$1&gt;'Data Bank'!$AT1066,"",IF(AND('Data Bank'!$AC1066&lt;100,TODAY()&gt;'Data Bank'!$AT1066),1,IF('Data Bank'!$AC1066=100,3,IF('Data Bank'!$AC1066=0,0,2)))))</f>
        <v>2</v>
      </c>
      <c r="D464" s="178">
        <f ca="1">IF(D$1&lt;'Data Bank'!$AD1066,"",IF(D$1&gt;'Data Bank'!$AT1066,"",IF(AND('Data Bank'!$AC1066&lt;100,TODAY()&gt;'Data Bank'!$AT1066),1,IF('Data Bank'!$AC1066=100,3,IF('Data Bank'!$AC1066=0,0,2)))))</f>
        <v>2</v>
      </c>
      <c r="E464" s="178">
        <f ca="1">IF(E$1&lt;'Data Bank'!$AD1066,"",IF(E$1&gt;'Data Bank'!$AT1066,"",IF(AND('Data Bank'!$AC1066&lt;100,TODAY()&gt;'Data Bank'!$AT1066),1,IF('Data Bank'!$AC1066=100,3,IF('Data Bank'!$AC1066=0,0,2)))))</f>
        <v>2</v>
      </c>
      <c r="F464" s="178">
        <f ca="1">IF(F$1&lt;'Data Bank'!$AD1066,"",IF(F$1&gt;'Data Bank'!$AT1066,"",IF(AND('Data Bank'!$AC1066&lt;100,TODAY()&gt;'Data Bank'!$AT1066),1,IF('Data Bank'!$AC1066=100,3,IF('Data Bank'!$AC1066=0,0,2)))))</f>
        <v>2</v>
      </c>
      <c r="G464" s="178">
        <f ca="1">IF(G$1&lt;'Data Bank'!$AD1066,"",IF(G$1&gt;'Data Bank'!$AT1066,"",IF(AND('Data Bank'!$AC1066&lt;100,TODAY()&gt;'Data Bank'!$AT1066),1,IF('Data Bank'!$AC1066=100,3,IF('Data Bank'!$AC1066=0,0,2)))))</f>
        <v>2</v>
      </c>
      <c r="H464" s="178">
        <f ca="1">IF(H$1&lt;'Data Bank'!$AD1066,"",IF(H$1&gt;'Data Bank'!$AT1066,"",IF(AND('Data Bank'!$AC1066&lt;100,TODAY()&gt;'Data Bank'!$AT1066),1,IF('Data Bank'!$AC1066=100,3,IF('Data Bank'!$AC1066=0,0,2)))))</f>
        <v>2</v>
      </c>
      <c r="I464" s="178">
        <f ca="1">IF(I$1&lt;'Data Bank'!$AD1066,"",IF(I$1&gt;'Data Bank'!$AT1066,"",IF(AND('Data Bank'!$AC1066&lt;100,TODAY()&gt;'Data Bank'!$AT1066),1,IF('Data Bank'!$AC1066=100,3,IF('Data Bank'!$AC1066=0,0,2)))))</f>
        <v>2</v>
      </c>
      <c r="J464" s="177">
        <f ca="1">IF(J$1&lt;'Data Bank'!$AD1066,"",IF(J$1&gt;'Data Bank'!$AT1066,"",IF(AND('Data Bank'!$AC1066&lt;100,TODAY()&gt;'Data Bank'!$AT1066),1,IF('Data Bank'!$AC1066=100,3,IF('Data Bank'!$AC1066=0,0,2)))))</f>
        <v>2</v>
      </c>
      <c r="K464" s="177">
        <f ca="1">IF(K$1&lt;'Data Bank'!$AD1066,"",IF(K$1&gt;'Data Bank'!$AT1066,"",IF(AND('Data Bank'!$AC1066&lt;100,TODAY()&gt;'Data Bank'!$AT1066),1,IF('Data Bank'!$AC1066=100,3,IF('Data Bank'!$AC1066=0,0,2)))))</f>
        <v>2</v>
      </c>
      <c r="L464" s="177">
        <f ca="1">IF(L$1&lt;'Data Bank'!$AD1066,"",IF(L$1&gt;'Data Bank'!$AT1066,"",IF(AND('Data Bank'!$AC1066&lt;100,TODAY()&gt;'Data Bank'!$AT1066),1,IF('Data Bank'!$AC1066=100,3,IF('Data Bank'!$AC1066=0,0,2)))))</f>
        <v>2</v>
      </c>
      <c r="M464" s="177">
        <f ca="1">IF(M$1&lt;'Data Bank'!$AD1066,"",IF(M$1&gt;'Data Bank'!$AT1066,"",IF(AND('Data Bank'!$AC1066&lt;100,TODAY()&gt;'Data Bank'!$AT1066),1,IF('Data Bank'!$AC1066=100,3,IF('Data Bank'!$AC1066=0,0,2)))))</f>
        <v>2</v>
      </c>
      <c r="N464" s="177">
        <f ca="1">IF(N$1&lt;'Data Bank'!$AD1066,"",IF(N$1&gt;'Data Bank'!$AT1066,"",IF(AND('Data Bank'!$AC1066&lt;100,TODAY()&gt;'Data Bank'!$AT1066),1,IF('Data Bank'!$AC1066=100,3,IF('Data Bank'!$AC1066=0,0,2)))))</f>
        <v>2</v>
      </c>
      <c r="O464" s="177">
        <f ca="1">IF(O$1&lt;'Data Bank'!$AD1066,"",IF(O$1&gt;'Data Bank'!$AT1066,"",IF(AND('Data Bank'!$AC1066&lt;100,TODAY()&gt;'Data Bank'!$AT1066),1,IF('Data Bank'!$AC1066=100,3,IF('Data Bank'!$AC1066=0,0,2)))))</f>
        <v>2</v>
      </c>
      <c r="P464" s="177">
        <f ca="1">IF(P$1&lt;'Data Bank'!$AD1066,"",IF(P$1&gt;'Data Bank'!$AT1066,"",IF(AND('Data Bank'!$AC1066&lt;100,TODAY()&gt;'Data Bank'!$AT1066),1,IF('Data Bank'!$AC1066=100,3,IF('Data Bank'!$AC1066=0,0,2)))))</f>
        <v>2</v>
      </c>
      <c r="Q464" s="177">
        <f ca="1">IF(Q$1&lt;'Data Bank'!$AD1066,"",IF(Q$1&gt;'Data Bank'!$AT1066,"",IF(AND('Data Bank'!$AC1066&lt;100,TODAY()&gt;'Data Bank'!$AT1066),1,IF('Data Bank'!$AC1066=100,3,IF('Data Bank'!$AC1066=0,0,2)))))</f>
        <v>2</v>
      </c>
      <c r="R464" s="177">
        <f ca="1">IF(R$1&lt;'Data Bank'!$AD1066,"",IF(R$1&gt;'Data Bank'!$AT1066,"",IF(AND('Data Bank'!$AC1066&lt;100,TODAY()&gt;'Data Bank'!$AT1066),1,IF('Data Bank'!$AC1066=100,3,IF('Data Bank'!$AC1066=0,0,2)))))</f>
        <v>2</v>
      </c>
    </row>
    <row r="465" spans="1:18">
      <c r="A465" s="115" t="str">
        <f>'Data Bank'!E1067</f>
        <v>RPO Office TO Session Court Roa</v>
      </c>
      <c r="B465" s="178">
        <f ca="1">IF(B$1&lt;'Data Bank'!$AD1067,"",IF(B$1&gt;'Data Bank'!$AT1067,"",IF(AND('Data Bank'!$AC1067&lt;100,TODAY()&gt;'Data Bank'!$AT1067),1,IF('Data Bank'!$AC1067=100,3,IF('Data Bank'!$AC1067=0,0,2)))))</f>
        <v>2</v>
      </c>
      <c r="C465" s="178">
        <f ca="1">IF(C$1&lt;'Data Bank'!$AD1067,"",IF(C$1&gt;'Data Bank'!$AT1067,"",IF(AND('Data Bank'!$AC1067&lt;100,TODAY()&gt;'Data Bank'!$AT1067),1,IF('Data Bank'!$AC1067=100,3,IF('Data Bank'!$AC1067=0,0,2)))))</f>
        <v>2</v>
      </c>
      <c r="D465" s="178">
        <f ca="1">IF(D$1&lt;'Data Bank'!$AD1067,"",IF(D$1&gt;'Data Bank'!$AT1067,"",IF(AND('Data Bank'!$AC1067&lt;100,TODAY()&gt;'Data Bank'!$AT1067),1,IF('Data Bank'!$AC1067=100,3,IF('Data Bank'!$AC1067=0,0,2)))))</f>
        <v>2</v>
      </c>
      <c r="E465" s="178">
        <f ca="1">IF(E$1&lt;'Data Bank'!$AD1067,"",IF(E$1&gt;'Data Bank'!$AT1067,"",IF(AND('Data Bank'!$AC1067&lt;100,TODAY()&gt;'Data Bank'!$AT1067),1,IF('Data Bank'!$AC1067=100,3,IF('Data Bank'!$AC1067=0,0,2)))))</f>
        <v>2</v>
      </c>
      <c r="F465" s="178">
        <f ca="1">IF(F$1&lt;'Data Bank'!$AD1067,"",IF(F$1&gt;'Data Bank'!$AT1067,"",IF(AND('Data Bank'!$AC1067&lt;100,TODAY()&gt;'Data Bank'!$AT1067),1,IF('Data Bank'!$AC1067=100,3,IF('Data Bank'!$AC1067=0,0,2)))))</f>
        <v>2</v>
      </c>
      <c r="G465" s="178">
        <f ca="1">IF(G$1&lt;'Data Bank'!$AD1067,"",IF(G$1&gt;'Data Bank'!$AT1067,"",IF(AND('Data Bank'!$AC1067&lt;100,TODAY()&gt;'Data Bank'!$AT1067),1,IF('Data Bank'!$AC1067=100,3,IF('Data Bank'!$AC1067=0,0,2)))))</f>
        <v>2</v>
      </c>
      <c r="H465" s="178">
        <f ca="1">IF(H$1&lt;'Data Bank'!$AD1067,"",IF(H$1&gt;'Data Bank'!$AT1067,"",IF(AND('Data Bank'!$AC1067&lt;100,TODAY()&gt;'Data Bank'!$AT1067),1,IF('Data Bank'!$AC1067=100,3,IF('Data Bank'!$AC1067=0,0,2)))))</f>
        <v>2</v>
      </c>
      <c r="I465" s="178">
        <f ca="1">IF(I$1&lt;'Data Bank'!$AD1067,"",IF(I$1&gt;'Data Bank'!$AT1067,"",IF(AND('Data Bank'!$AC1067&lt;100,TODAY()&gt;'Data Bank'!$AT1067),1,IF('Data Bank'!$AC1067=100,3,IF('Data Bank'!$AC1067=0,0,2)))))</f>
        <v>2</v>
      </c>
      <c r="J465" s="177">
        <f ca="1">IF(J$1&lt;'Data Bank'!$AD1067,"",IF(J$1&gt;'Data Bank'!$AT1067,"",IF(AND('Data Bank'!$AC1067&lt;100,TODAY()&gt;'Data Bank'!$AT1067),1,IF('Data Bank'!$AC1067=100,3,IF('Data Bank'!$AC1067=0,0,2)))))</f>
        <v>2</v>
      </c>
      <c r="K465" s="177">
        <f ca="1">IF(K$1&lt;'Data Bank'!$AD1067,"",IF(K$1&gt;'Data Bank'!$AT1067,"",IF(AND('Data Bank'!$AC1067&lt;100,TODAY()&gt;'Data Bank'!$AT1067),1,IF('Data Bank'!$AC1067=100,3,IF('Data Bank'!$AC1067=0,0,2)))))</f>
        <v>2</v>
      </c>
      <c r="L465" s="177">
        <f ca="1">IF(L$1&lt;'Data Bank'!$AD1067,"",IF(L$1&gt;'Data Bank'!$AT1067,"",IF(AND('Data Bank'!$AC1067&lt;100,TODAY()&gt;'Data Bank'!$AT1067),1,IF('Data Bank'!$AC1067=100,3,IF('Data Bank'!$AC1067=0,0,2)))))</f>
        <v>2</v>
      </c>
      <c r="M465" s="177">
        <f ca="1">IF(M$1&lt;'Data Bank'!$AD1067,"",IF(M$1&gt;'Data Bank'!$AT1067,"",IF(AND('Data Bank'!$AC1067&lt;100,TODAY()&gt;'Data Bank'!$AT1067),1,IF('Data Bank'!$AC1067=100,3,IF('Data Bank'!$AC1067=0,0,2)))))</f>
        <v>2</v>
      </c>
      <c r="N465" s="177">
        <f ca="1">IF(N$1&lt;'Data Bank'!$AD1067,"",IF(N$1&gt;'Data Bank'!$AT1067,"",IF(AND('Data Bank'!$AC1067&lt;100,TODAY()&gt;'Data Bank'!$AT1067),1,IF('Data Bank'!$AC1067=100,3,IF('Data Bank'!$AC1067=0,0,2)))))</f>
        <v>2</v>
      </c>
      <c r="O465" s="177">
        <f ca="1">IF(O$1&lt;'Data Bank'!$AD1067,"",IF(O$1&gt;'Data Bank'!$AT1067,"",IF(AND('Data Bank'!$AC1067&lt;100,TODAY()&gt;'Data Bank'!$AT1067),1,IF('Data Bank'!$AC1067=100,3,IF('Data Bank'!$AC1067=0,0,2)))))</f>
        <v>2</v>
      </c>
      <c r="P465" s="177">
        <f ca="1">IF(P$1&lt;'Data Bank'!$AD1067,"",IF(P$1&gt;'Data Bank'!$AT1067,"",IF(AND('Data Bank'!$AC1067&lt;100,TODAY()&gt;'Data Bank'!$AT1067),1,IF('Data Bank'!$AC1067=100,3,IF('Data Bank'!$AC1067=0,0,2)))))</f>
        <v>2</v>
      </c>
      <c r="Q465" s="177">
        <f ca="1">IF(Q$1&lt;'Data Bank'!$AD1067,"",IF(Q$1&gt;'Data Bank'!$AT1067,"",IF(AND('Data Bank'!$AC1067&lt;100,TODAY()&gt;'Data Bank'!$AT1067),1,IF('Data Bank'!$AC1067=100,3,IF('Data Bank'!$AC1067=0,0,2)))))</f>
        <v>2</v>
      </c>
      <c r="R465" s="177">
        <f ca="1">IF(R$1&lt;'Data Bank'!$AD1067,"",IF(R$1&gt;'Data Bank'!$AT1067,"",IF(AND('Data Bank'!$AC1067&lt;100,TODAY()&gt;'Data Bank'!$AT1067),1,IF('Data Bank'!$AC1067=100,3,IF('Data Bank'!$AC1067=0,0,2)))))</f>
        <v>2</v>
      </c>
    </row>
    <row r="466" spans="1:18">
      <c r="A466" s="115" t="str">
        <f>'Data Bank'!E1068</f>
        <v>Mohala Hajver Nagar Open Area</v>
      </c>
      <c r="B466" s="178">
        <f ca="1">IF(B$1&lt;'Data Bank'!$AD1068,"",IF(B$1&gt;'Data Bank'!$AT1068,"",IF(AND('Data Bank'!$AC1068&lt;100,TODAY()&gt;'Data Bank'!$AT1068),1,IF('Data Bank'!$AC1068=100,3,IF('Data Bank'!$AC1068=0,0,2)))))</f>
        <v>0</v>
      </c>
      <c r="C466" s="178">
        <f ca="1">IF(C$1&lt;'Data Bank'!$AD1068,"",IF(C$1&gt;'Data Bank'!$AT1068,"",IF(AND('Data Bank'!$AC1068&lt;100,TODAY()&gt;'Data Bank'!$AT1068),1,IF('Data Bank'!$AC1068=100,3,IF('Data Bank'!$AC1068=0,0,2)))))</f>
        <v>0</v>
      </c>
      <c r="D466" s="178">
        <f ca="1">IF(D$1&lt;'Data Bank'!$AD1068,"",IF(D$1&gt;'Data Bank'!$AT1068,"",IF(AND('Data Bank'!$AC1068&lt;100,TODAY()&gt;'Data Bank'!$AT1068),1,IF('Data Bank'!$AC1068=100,3,IF('Data Bank'!$AC1068=0,0,2)))))</f>
        <v>0</v>
      </c>
      <c r="E466" s="178">
        <f ca="1">IF(E$1&lt;'Data Bank'!$AD1068,"",IF(E$1&gt;'Data Bank'!$AT1068,"",IF(AND('Data Bank'!$AC1068&lt;100,TODAY()&gt;'Data Bank'!$AT1068),1,IF('Data Bank'!$AC1068=100,3,IF('Data Bank'!$AC1068=0,0,2)))))</f>
        <v>0</v>
      </c>
      <c r="F466" s="178">
        <f ca="1">IF(F$1&lt;'Data Bank'!$AD1068,"",IF(F$1&gt;'Data Bank'!$AT1068,"",IF(AND('Data Bank'!$AC1068&lt;100,TODAY()&gt;'Data Bank'!$AT1068),1,IF('Data Bank'!$AC1068=100,3,IF('Data Bank'!$AC1068=0,0,2)))))</f>
        <v>0</v>
      </c>
      <c r="G466" s="178">
        <f ca="1">IF(G$1&lt;'Data Bank'!$AD1068,"",IF(G$1&gt;'Data Bank'!$AT1068,"",IF(AND('Data Bank'!$AC1068&lt;100,TODAY()&gt;'Data Bank'!$AT1068),1,IF('Data Bank'!$AC1068=100,3,IF('Data Bank'!$AC1068=0,0,2)))))</f>
        <v>0</v>
      </c>
      <c r="H466" s="178">
        <f ca="1">IF(H$1&lt;'Data Bank'!$AD1068,"",IF(H$1&gt;'Data Bank'!$AT1068,"",IF(AND('Data Bank'!$AC1068&lt;100,TODAY()&gt;'Data Bank'!$AT1068),1,IF('Data Bank'!$AC1068=100,3,IF('Data Bank'!$AC1068=0,0,2)))))</f>
        <v>0</v>
      </c>
      <c r="I466" s="178">
        <f ca="1">IF(I$1&lt;'Data Bank'!$AD1068,"",IF(I$1&gt;'Data Bank'!$AT1068,"",IF(AND('Data Bank'!$AC1068&lt;100,TODAY()&gt;'Data Bank'!$AT1068),1,IF('Data Bank'!$AC1068=100,3,IF('Data Bank'!$AC1068=0,0,2)))))</f>
        <v>0</v>
      </c>
      <c r="J466" s="177" t="str">
        <f ca="1">IF(J$1&lt;'Data Bank'!$AD1068,"",IF(J$1&gt;'Data Bank'!$AT1068,"",IF(AND('Data Bank'!$AC1068&lt;100,TODAY()&gt;'Data Bank'!$AT1068),1,IF('Data Bank'!$AC1068=100,3,IF('Data Bank'!$AC1068=0,0,2)))))</f>
        <v/>
      </c>
      <c r="K466" s="177" t="str">
        <f ca="1">IF(K$1&lt;'Data Bank'!$AD1068,"",IF(K$1&gt;'Data Bank'!$AT1068,"",IF(AND('Data Bank'!$AC1068&lt;100,TODAY()&gt;'Data Bank'!$AT1068),1,IF('Data Bank'!$AC1068=100,3,IF('Data Bank'!$AC1068=0,0,2)))))</f>
        <v/>
      </c>
      <c r="L466" s="177" t="str">
        <f ca="1">IF(L$1&lt;'Data Bank'!$AD1068,"",IF(L$1&gt;'Data Bank'!$AT1068,"",IF(AND('Data Bank'!$AC1068&lt;100,TODAY()&gt;'Data Bank'!$AT1068),1,IF('Data Bank'!$AC1068=100,3,IF('Data Bank'!$AC1068=0,0,2)))))</f>
        <v/>
      </c>
      <c r="M466" s="177" t="str">
        <f ca="1">IF(M$1&lt;'Data Bank'!$AD1068,"",IF(M$1&gt;'Data Bank'!$AT1068,"",IF(AND('Data Bank'!$AC1068&lt;100,TODAY()&gt;'Data Bank'!$AT1068),1,IF('Data Bank'!$AC1068=100,3,IF('Data Bank'!$AC1068=0,0,2)))))</f>
        <v/>
      </c>
      <c r="N466" s="177" t="str">
        <f ca="1">IF(N$1&lt;'Data Bank'!$AD1068,"",IF(N$1&gt;'Data Bank'!$AT1068,"",IF(AND('Data Bank'!$AC1068&lt;100,TODAY()&gt;'Data Bank'!$AT1068),1,IF('Data Bank'!$AC1068=100,3,IF('Data Bank'!$AC1068=0,0,2)))))</f>
        <v/>
      </c>
      <c r="O466" s="177" t="str">
        <f ca="1">IF(O$1&lt;'Data Bank'!$AD1068,"",IF(O$1&gt;'Data Bank'!$AT1068,"",IF(AND('Data Bank'!$AC1068&lt;100,TODAY()&gt;'Data Bank'!$AT1068),1,IF('Data Bank'!$AC1068=100,3,IF('Data Bank'!$AC1068=0,0,2)))))</f>
        <v/>
      </c>
      <c r="P466" s="177" t="str">
        <f ca="1">IF(P$1&lt;'Data Bank'!$AD1068,"",IF(P$1&gt;'Data Bank'!$AT1068,"",IF(AND('Data Bank'!$AC1068&lt;100,TODAY()&gt;'Data Bank'!$AT1068),1,IF('Data Bank'!$AC1068=100,3,IF('Data Bank'!$AC1068=0,0,2)))))</f>
        <v/>
      </c>
      <c r="Q466" s="177" t="str">
        <f ca="1">IF(Q$1&lt;'Data Bank'!$AD1068,"",IF(Q$1&gt;'Data Bank'!$AT1068,"",IF(AND('Data Bank'!$AC1068&lt;100,TODAY()&gt;'Data Bank'!$AT1068),1,IF('Data Bank'!$AC1068=100,3,IF('Data Bank'!$AC1068=0,0,2)))))</f>
        <v/>
      </c>
      <c r="R466" s="177" t="str">
        <f ca="1">IF(R$1&lt;'Data Bank'!$AD1068,"",IF(R$1&gt;'Data Bank'!$AT1068,"",IF(AND('Data Bank'!$AC1068&lt;100,TODAY()&gt;'Data Bank'!$AT1068),1,IF('Data Bank'!$AC1068=100,3,IF('Data Bank'!$AC1068=0,0,2)))))</f>
        <v/>
      </c>
    </row>
    <row r="467" spans="1:18">
      <c r="A467" s="115" t="str">
        <f>'Data Bank'!E1071</f>
        <v>Sachal Township_Kings Crystal</v>
      </c>
      <c r="B467" s="178">
        <f ca="1">IF(B$1&lt;'Data Bank'!$AD1071,"",IF(B$1&gt;'Data Bank'!$AT1071,"",IF(AND('Data Bank'!$AC1071&lt;100,TODAY()&gt;'Data Bank'!$AT1071),1,IF('Data Bank'!$AC1071=100,3,IF('Data Bank'!$AC1071=0,0,2)))))</f>
        <v>2</v>
      </c>
      <c r="C467" s="178">
        <f ca="1">IF(C$1&lt;'Data Bank'!$AD1071,"",IF(C$1&gt;'Data Bank'!$AT1071,"",IF(AND('Data Bank'!$AC1071&lt;100,TODAY()&gt;'Data Bank'!$AT1071),1,IF('Data Bank'!$AC1071=100,3,IF('Data Bank'!$AC1071=0,0,2)))))</f>
        <v>2</v>
      </c>
      <c r="D467" s="178">
        <f ca="1">IF(D$1&lt;'Data Bank'!$AD1071,"",IF(D$1&gt;'Data Bank'!$AT1071,"",IF(AND('Data Bank'!$AC1071&lt;100,TODAY()&gt;'Data Bank'!$AT1071),1,IF('Data Bank'!$AC1071=100,3,IF('Data Bank'!$AC1071=0,0,2)))))</f>
        <v>2</v>
      </c>
      <c r="E467" s="178">
        <f ca="1">IF(E$1&lt;'Data Bank'!$AD1071,"",IF(E$1&gt;'Data Bank'!$AT1071,"",IF(AND('Data Bank'!$AC1071&lt;100,TODAY()&gt;'Data Bank'!$AT1071),1,IF('Data Bank'!$AC1071=100,3,IF('Data Bank'!$AC1071=0,0,2)))))</f>
        <v>2</v>
      </c>
      <c r="F467" s="178" t="str">
        <f ca="1">IF(F$1&lt;'Data Bank'!$AD1071,"",IF(F$1&gt;'Data Bank'!$AT1071,"",IF(AND('Data Bank'!$AC1071&lt;100,TODAY()&gt;'Data Bank'!$AT1071),1,IF('Data Bank'!$AC1071=100,3,IF('Data Bank'!$AC1071=0,0,2)))))</f>
        <v/>
      </c>
      <c r="G467" s="178" t="str">
        <f ca="1">IF(G$1&lt;'Data Bank'!$AD1071,"",IF(G$1&gt;'Data Bank'!$AT1071,"",IF(AND('Data Bank'!$AC1071&lt;100,TODAY()&gt;'Data Bank'!$AT1071),1,IF('Data Bank'!$AC1071=100,3,IF('Data Bank'!$AC1071=0,0,2)))))</f>
        <v/>
      </c>
      <c r="H467" s="178" t="str">
        <f ca="1">IF(H$1&lt;'Data Bank'!$AD1071,"",IF(H$1&gt;'Data Bank'!$AT1071,"",IF(AND('Data Bank'!$AC1071&lt;100,TODAY()&gt;'Data Bank'!$AT1071),1,IF('Data Bank'!$AC1071=100,3,IF('Data Bank'!$AC1071=0,0,2)))))</f>
        <v/>
      </c>
      <c r="I467" s="178" t="str">
        <f ca="1">IF(I$1&lt;'Data Bank'!$AD1071,"",IF(I$1&gt;'Data Bank'!$AT1071,"",IF(AND('Data Bank'!$AC1071&lt;100,TODAY()&gt;'Data Bank'!$AT1071),1,IF('Data Bank'!$AC1071=100,3,IF('Data Bank'!$AC1071=0,0,2)))))</f>
        <v/>
      </c>
      <c r="J467" s="177" t="str">
        <f ca="1">IF(J$1&lt;'Data Bank'!$AD1071,"",IF(J$1&gt;'Data Bank'!$AT1071,"",IF(AND('Data Bank'!$AC1071&lt;100,TODAY()&gt;'Data Bank'!$AT1071),1,IF('Data Bank'!$AC1071=100,3,IF('Data Bank'!$AC1071=0,0,2)))))</f>
        <v/>
      </c>
      <c r="K467" s="177" t="str">
        <f ca="1">IF(K$1&lt;'Data Bank'!$AD1071,"",IF(K$1&gt;'Data Bank'!$AT1071,"",IF(AND('Data Bank'!$AC1071&lt;100,TODAY()&gt;'Data Bank'!$AT1071),1,IF('Data Bank'!$AC1071=100,3,IF('Data Bank'!$AC1071=0,0,2)))))</f>
        <v/>
      </c>
      <c r="L467" s="177" t="str">
        <f ca="1">IF(L$1&lt;'Data Bank'!$AD1071,"",IF(L$1&gt;'Data Bank'!$AT1071,"",IF(AND('Data Bank'!$AC1071&lt;100,TODAY()&gt;'Data Bank'!$AT1071),1,IF('Data Bank'!$AC1071=100,3,IF('Data Bank'!$AC1071=0,0,2)))))</f>
        <v/>
      </c>
      <c r="M467" s="177" t="str">
        <f ca="1">IF(M$1&lt;'Data Bank'!$AD1071,"",IF(M$1&gt;'Data Bank'!$AT1071,"",IF(AND('Data Bank'!$AC1071&lt;100,TODAY()&gt;'Data Bank'!$AT1071),1,IF('Data Bank'!$AC1071=100,3,IF('Data Bank'!$AC1071=0,0,2)))))</f>
        <v/>
      </c>
      <c r="N467" s="177" t="str">
        <f ca="1">IF(N$1&lt;'Data Bank'!$AD1071,"",IF(N$1&gt;'Data Bank'!$AT1071,"",IF(AND('Data Bank'!$AC1071&lt;100,TODAY()&gt;'Data Bank'!$AT1071),1,IF('Data Bank'!$AC1071=100,3,IF('Data Bank'!$AC1071=0,0,2)))))</f>
        <v/>
      </c>
      <c r="O467" s="177" t="str">
        <f ca="1">IF(O$1&lt;'Data Bank'!$AD1071,"",IF(O$1&gt;'Data Bank'!$AT1071,"",IF(AND('Data Bank'!$AC1071&lt;100,TODAY()&gt;'Data Bank'!$AT1071),1,IF('Data Bank'!$AC1071=100,3,IF('Data Bank'!$AC1071=0,0,2)))))</f>
        <v/>
      </c>
      <c r="P467" s="177" t="str">
        <f ca="1">IF(P$1&lt;'Data Bank'!$AD1071,"",IF(P$1&gt;'Data Bank'!$AT1071,"",IF(AND('Data Bank'!$AC1071&lt;100,TODAY()&gt;'Data Bank'!$AT1071),1,IF('Data Bank'!$AC1071=100,3,IF('Data Bank'!$AC1071=0,0,2)))))</f>
        <v/>
      </c>
      <c r="Q467" s="177" t="str">
        <f ca="1">IF(Q$1&lt;'Data Bank'!$AD1071,"",IF(Q$1&gt;'Data Bank'!$AT1071,"",IF(AND('Data Bank'!$AC1071&lt;100,TODAY()&gt;'Data Bank'!$AT1071),1,IF('Data Bank'!$AC1071=100,3,IF('Data Bank'!$AC1071=0,0,2)))))</f>
        <v/>
      </c>
      <c r="R467" s="177" t="str">
        <f ca="1">IF(R$1&lt;'Data Bank'!$AD1071,"",IF(R$1&gt;'Data Bank'!$AT1071,"",IF(AND('Data Bank'!$AC1071&lt;100,TODAY()&gt;'Data Bank'!$AT1071),1,IF('Data Bank'!$AC1071=100,3,IF('Data Bank'!$AC1071=0,0,2)))))</f>
        <v/>
      </c>
    </row>
    <row r="468" spans="1:18">
      <c r="A468" s="115" t="str">
        <f>'Data Bank'!E1073</f>
        <v>Mushtaq Town</v>
      </c>
      <c r="B468" s="178">
        <f ca="1">IF(B$1&lt;'Data Bank'!$AD1073,"",IF(B$1&gt;'Data Bank'!$AT1073,"",IF(AND('Data Bank'!$AC1073&lt;100,TODAY()&gt;'Data Bank'!$AT1073),1,IF('Data Bank'!$AC1073=100,3,IF('Data Bank'!$AC1073=0,0,2)))))</f>
        <v>0</v>
      </c>
      <c r="C468" s="178">
        <f ca="1">IF(C$1&lt;'Data Bank'!$AD1073,"",IF(C$1&gt;'Data Bank'!$AT1073,"",IF(AND('Data Bank'!$AC1073&lt;100,TODAY()&gt;'Data Bank'!$AT1073),1,IF('Data Bank'!$AC1073=100,3,IF('Data Bank'!$AC1073=0,0,2)))))</f>
        <v>0</v>
      </c>
      <c r="D468" s="178">
        <f ca="1">IF(D$1&lt;'Data Bank'!$AD1073,"",IF(D$1&gt;'Data Bank'!$AT1073,"",IF(AND('Data Bank'!$AC1073&lt;100,TODAY()&gt;'Data Bank'!$AT1073),1,IF('Data Bank'!$AC1073=100,3,IF('Data Bank'!$AC1073=0,0,2)))))</f>
        <v>0</v>
      </c>
      <c r="E468" s="178">
        <f ca="1">IF(E$1&lt;'Data Bank'!$AD1073,"",IF(E$1&gt;'Data Bank'!$AT1073,"",IF(AND('Data Bank'!$AC1073&lt;100,TODAY()&gt;'Data Bank'!$AT1073),1,IF('Data Bank'!$AC1073=100,3,IF('Data Bank'!$AC1073=0,0,2)))))</f>
        <v>0</v>
      </c>
      <c r="F468" s="178">
        <f ca="1">IF(F$1&lt;'Data Bank'!$AD1073,"",IF(F$1&gt;'Data Bank'!$AT1073,"",IF(AND('Data Bank'!$AC1073&lt;100,TODAY()&gt;'Data Bank'!$AT1073),1,IF('Data Bank'!$AC1073=100,3,IF('Data Bank'!$AC1073=0,0,2)))))</f>
        <v>0</v>
      </c>
      <c r="G468" s="178">
        <f ca="1">IF(G$1&lt;'Data Bank'!$AD1073,"",IF(G$1&gt;'Data Bank'!$AT1073,"",IF(AND('Data Bank'!$AC1073&lt;100,TODAY()&gt;'Data Bank'!$AT1073),1,IF('Data Bank'!$AC1073=100,3,IF('Data Bank'!$AC1073=0,0,2)))))</f>
        <v>0</v>
      </c>
      <c r="H468" s="178">
        <f ca="1">IF(H$1&lt;'Data Bank'!$AD1073,"",IF(H$1&gt;'Data Bank'!$AT1073,"",IF(AND('Data Bank'!$AC1073&lt;100,TODAY()&gt;'Data Bank'!$AT1073),1,IF('Data Bank'!$AC1073=100,3,IF('Data Bank'!$AC1073=0,0,2)))))</f>
        <v>0</v>
      </c>
      <c r="I468" s="178">
        <f ca="1">IF(I$1&lt;'Data Bank'!$AD1073,"",IF(I$1&gt;'Data Bank'!$AT1073,"",IF(AND('Data Bank'!$AC1073&lt;100,TODAY()&gt;'Data Bank'!$AT1073),1,IF('Data Bank'!$AC1073=100,3,IF('Data Bank'!$AC1073=0,0,2)))))</f>
        <v>0</v>
      </c>
      <c r="J468" s="177" t="str">
        <f ca="1">IF(J$1&lt;'Data Bank'!$AD1073,"",IF(J$1&gt;'Data Bank'!$AT1073,"",IF(AND('Data Bank'!$AC1073&lt;100,TODAY()&gt;'Data Bank'!$AT1073),1,IF('Data Bank'!$AC1073=100,3,IF('Data Bank'!$AC1073=0,0,2)))))</f>
        <v/>
      </c>
      <c r="K468" s="177" t="str">
        <f ca="1">IF(K$1&lt;'Data Bank'!$AD1073,"",IF(K$1&gt;'Data Bank'!$AT1073,"",IF(AND('Data Bank'!$AC1073&lt;100,TODAY()&gt;'Data Bank'!$AT1073),1,IF('Data Bank'!$AC1073=100,3,IF('Data Bank'!$AC1073=0,0,2)))))</f>
        <v/>
      </c>
      <c r="L468" s="177" t="str">
        <f ca="1">IF(L$1&lt;'Data Bank'!$AD1073,"",IF(L$1&gt;'Data Bank'!$AT1073,"",IF(AND('Data Bank'!$AC1073&lt;100,TODAY()&gt;'Data Bank'!$AT1073),1,IF('Data Bank'!$AC1073=100,3,IF('Data Bank'!$AC1073=0,0,2)))))</f>
        <v/>
      </c>
      <c r="M468" s="177" t="str">
        <f ca="1">IF(M$1&lt;'Data Bank'!$AD1073,"",IF(M$1&gt;'Data Bank'!$AT1073,"",IF(AND('Data Bank'!$AC1073&lt;100,TODAY()&gt;'Data Bank'!$AT1073),1,IF('Data Bank'!$AC1073=100,3,IF('Data Bank'!$AC1073=0,0,2)))))</f>
        <v/>
      </c>
      <c r="N468" s="177" t="str">
        <f ca="1">IF(N$1&lt;'Data Bank'!$AD1073,"",IF(N$1&gt;'Data Bank'!$AT1073,"",IF(AND('Data Bank'!$AC1073&lt;100,TODAY()&gt;'Data Bank'!$AT1073),1,IF('Data Bank'!$AC1073=100,3,IF('Data Bank'!$AC1073=0,0,2)))))</f>
        <v/>
      </c>
      <c r="O468" s="177" t="str">
        <f ca="1">IF(O$1&lt;'Data Bank'!$AD1073,"",IF(O$1&gt;'Data Bank'!$AT1073,"",IF(AND('Data Bank'!$AC1073&lt;100,TODAY()&gt;'Data Bank'!$AT1073),1,IF('Data Bank'!$AC1073=100,3,IF('Data Bank'!$AC1073=0,0,2)))))</f>
        <v/>
      </c>
      <c r="P468" s="177" t="str">
        <f ca="1">IF(P$1&lt;'Data Bank'!$AD1073,"",IF(P$1&gt;'Data Bank'!$AT1073,"",IF(AND('Data Bank'!$AC1073&lt;100,TODAY()&gt;'Data Bank'!$AT1073),1,IF('Data Bank'!$AC1073=100,3,IF('Data Bank'!$AC1073=0,0,2)))))</f>
        <v/>
      </c>
      <c r="Q468" s="177" t="str">
        <f ca="1">IF(Q$1&lt;'Data Bank'!$AD1073,"",IF(Q$1&gt;'Data Bank'!$AT1073,"",IF(AND('Data Bank'!$AC1073&lt;100,TODAY()&gt;'Data Bank'!$AT1073),1,IF('Data Bank'!$AC1073=100,3,IF('Data Bank'!$AC1073=0,0,2)))))</f>
        <v/>
      </c>
      <c r="R468" s="177" t="str">
        <f ca="1">IF(R$1&lt;'Data Bank'!$AD1073,"",IF(R$1&gt;'Data Bank'!$AT1073,"",IF(AND('Data Bank'!$AC1073&lt;100,TODAY()&gt;'Data Bank'!$AT1073),1,IF('Data Bank'!$AC1073=100,3,IF('Data Bank'!$AC1073=0,0,2)))))</f>
        <v/>
      </c>
    </row>
    <row r="469" spans="1:18">
      <c r="A469" s="115" t="str">
        <f>'Data Bank'!E1074</f>
        <v>Sadiqabad latifabad Wahidabad</v>
      </c>
      <c r="B469" s="178">
        <f ca="1">IF(B$1&lt;'Data Bank'!$AD1074,"",IF(B$1&gt;'Data Bank'!$AT1074,"",IF(AND('Data Bank'!$AC1074&lt;100,TODAY()&gt;'Data Bank'!$AT1074),1,IF('Data Bank'!$AC1074=100,3,IF('Data Bank'!$AC1074=0,0,2)))))</f>
        <v>2</v>
      </c>
      <c r="C469" s="178">
        <f ca="1">IF(C$1&lt;'Data Bank'!$AD1074,"",IF(C$1&gt;'Data Bank'!$AT1074,"",IF(AND('Data Bank'!$AC1074&lt;100,TODAY()&gt;'Data Bank'!$AT1074),1,IF('Data Bank'!$AC1074=100,3,IF('Data Bank'!$AC1074=0,0,2)))))</f>
        <v>2</v>
      </c>
      <c r="D469" s="178">
        <f ca="1">IF(D$1&lt;'Data Bank'!$AD1074,"",IF(D$1&gt;'Data Bank'!$AT1074,"",IF(AND('Data Bank'!$AC1074&lt;100,TODAY()&gt;'Data Bank'!$AT1074),1,IF('Data Bank'!$AC1074=100,3,IF('Data Bank'!$AC1074=0,0,2)))))</f>
        <v>2</v>
      </c>
      <c r="E469" s="178">
        <f ca="1">IF(E$1&lt;'Data Bank'!$AD1074,"",IF(E$1&gt;'Data Bank'!$AT1074,"",IF(AND('Data Bank'!$AC1074&lt;100,TODAY()&gt;'Data Bank'!$AT1074),1,IF('Data Bank'!$AC1074=100,3,IF('Data Bank'!$AC1074=0,0,2)))))</f>
        <v>2</v>
      </c>
      <c r="F469" s="178">
        <f ca="1">IF(F$1&lt;'Data Bank'!$AD1074,"",IF(F$1&gt;'Data Bank'!$AT1074,"",IF(AND('Data Bank'!$AC1074&lt;100,TODAY()&gt;'Data Bank'!$AT1074),1,IF('Data Bank'!$AC1074=100,3,IF('Data Bank'!$AC1074=0,0,2)))))</f>
        <v>2</v>
      </c>
      <c r="G469" s="178">
        <f ca="1">IF(G$1&lt;'Data Bank'!$AD1074,"",IF(G$1&gt;'Data Bank'!$AT1074,"",IF(AND('Data Bank'!$AC1074&lt;100,TODAY()&gt;'Data Bank'!$AT1074),1,IF('Data Bank'!$AC1074=100,3,IF('Data Bank'!$AC1074=0,0,2)))))</f>
        <v>2</v>
      </c>
      <c r="H469" s="178">
        <f ca="1">IF(H$1&lt;'Data Bank'!$AD1074,"",IF(H$1&gt;'Data Bank'!$AT1074,"",IF(AND('Data Bank'!$AC1074&lt;100,TODAY()&gt;'Data Bank'!$AT1074),1,IF('Data Bank'!$AC1074=100,3,IF('Data Bank'!$AC1074=0,0,2)))))</f>
        <v>2</v>
      </c>
      <c r="I469" s="178">
        <f ca="1">IF(I$1&lt;'Data Bank'!$AD1074,"",IF(I$1&gt;'Data Bank'!$AT1074,"",IF(AND('Data Bank'!$AC1074&lt;100,TODAY()&gt;'Data Bank'!$AT1074),1,IF('Data Bank'!$AC1074=100,3,IF('Data Bank'!$AC1074=0,0,2)))))</f>
        <v>2</v>
      </c>
      <c r="J469" s="177">
        <f ca="1">IF(J$1&lt;'Data Bank'!$AD1074,"",IF(J$1&gt;'Data Bank'!$AT1074,"",IF(AND('Data Bank'!$AC1074&lt;100,TODAY()&gt;'Data Bank'!$AT1074),1,IF('Data Bank'!$AC1074=100,3,IF('Data Bank'!$AC1074=0,0,2)))))</f>
        <v>2</v>
      </c>
      <c r="K469" s="177">
        <f ca="1">IF(K$1&lt;'Data Bank'!$AD1074,"",IF(K$1&gt;'Data Bank'!$AT1074,"",IF(AND('Data Bank'!$AC1074&lt;100,TODAY()&gt;'Data Bank'!$AT1074),1,IF('Data Bank'!$AC1074=100,3,IF('Data Bank'!$AC1074=0,0,2)))))</f>
        <v>2</v>
      </c>
      <c r="L469" s="177">
        <f ca="1">IF(L$1&lt;'Data Bank'!$AD1074,"",IF(L$1&gt;'Data Bank'!$AT1074,"",IF(AND('Data Bank'!$AC1074&lt;100,TODAY()&gt;'Data Bank'!$AT1074),1,IF('Data Bank'!$AC1074=100,3,IF('Data Bank'!$AC1074=0,0,2)))))</f>
        <v>2</v>
      </c>
      <c r="M469" s="177">
        <f ca="1">IF(M$1&lt;'Data Bank'!$AD1074,"",IF(M$1&gt;'Data Bank'!$AT1074,"",IF(AND('Data Bank'!$AC1074&lt;100,TODAY()&gt;'Data Bank'!$AT1074),1,IF('Data Bank'!$AC1074=100,3,IF('Data Bank'!$AC1074=0,0,2)))))</f>
        <v>2</v>
      </c>
      <c r="N469" s="177">
        <f ca="1">IF(N$1&lt;'Data Bank'!$AD1074,"",IF(N$1&gt;'Data Bank'!$AT1074,"",IF(AND('Data Bank'!$AC1074&lt;100,TODAY()&gt;'Data Bank'!$AT1074),1,IF('Data Bank'!$AC1074=100,3,IF('Data Bank'!$AC1074=0,0,2)))))</f>
        <v>2</v>
      </c>
      <c r="O469" s="177">
        <f ca="1">IF(O$1&lt;'Data Bank'!$AD1074,"",IF(O$1&gt;'Data Bank'!$AT1074,"",IF(AND('Data Bank'!$AC1074&lt;100,TODAY()&gt;'Data Bank'!$AT1074),1,IF('Data Bank'!$AC1074=100,3,IF('Data Bank'!$AC1074=0,0,2)))))</f>
        <v>2</v>
      </c>
      <c r="P469" s="177">
        <f ca="1">IF(P$1&lt;'Data Bank'!$AD1074,"",IF(P$1&gt;'Data Bank'!$AT1074,"",IF(AND('Data Bank'!$AC1074&lt;100,TODAY()&gt;'Data Bank'!$AT1074),1,IF('Data Bank'!$AC1074=100,3,IF('Data Bank'!$AC1074=0,0,2)))))</f>
        <v>2</v>
      </c>
      <c r="Q469" s="177">
        <f ca="1">IF(Q$1&lt;'Data Bank'!$AD1074,"",IF(Q$1&gt;'Data Bank'!$AT1074,"",IF(AND('Data Bank'!$AC1074&lt;100,TODAY()&gt;'Data Bank'!$AT1074),1,IF('Data Bank'!$AC1074=100,3,IF('Data Bank'!$AC1074=0,0,2)))))</f>
        <v>2</v>
      </c>
      <c r="R469" s="177">
        <f ca="1">IF(R$1&lt;'Data Bank'!$AD1074,"",IF(R$1&gt;'Data Bank'!$AT1074,"",IF(AND('Data Bank'!$AC1074&lt;100,TODAY()&gt;'Data Bank'!$AT1074),1,IF('Data Bank'!$AC1074=100,3,IF('Data Bank'!$AC1074=0,0,2)))))</f>
        <v>2</v>
      </c>
    </row>
    <row r="470" spans="1:18">
      <c r="A470" s="115" t="str">
        <f>'Data Bank'!E1084</f>
        <v>Pan peer Road Societies</v>
      </c>
      <c r="B470" s="178">
        <f ca="1">IF(B$1&lt;'Data Bank'!$AD1084,"",IF(B$1&gt;'Data Bank'!$AT1084,"",IF(AND('Data Bank'!$AC1084&lt;100,TODAY()&gt;'Data Bank'!$AT1084),1,IF('Data Bank'!$AC1084=100,3,IF('Data Bank'!$AC1084=0,0,2)))))</f>
        <v>0</v>
      </c>
      <c r="C470" s="178">
        <f ca="1">IF(C$1&lt;'Data Bank'!$AD1084,"",IF(C$1&gt;'Data Bank'!$AT1084,"",IF(AND('Data Bank'!$AC1084&lt;100,TODAY()&gt;'Data Bank'!$AT1084),1,IF('Data Bank'!$AC1084=100,3,IF('Data Bank'!$AC1084=0,0,2)))))</f>
        <v>0</v>
      </c>
      <c r="D470" s="178">
        <f ca="1">IF(D$1&lt;'Data Bank'!$AD1084,"",IF(D$1&gt;'Data Bank'!$AT1084,"",IF(AND('Data Bank'!$AC1084&lt;100,TODAY()&gt;'Data Bank'!$AT1084),1,IF('Data Bank'!$AC1084=100,3,IF('Data Bank'!$AC1084=0,0,2)))))</f>
        <v>0</v>
      </c>
      <c r="E470" s="178">
        <f ca="1">IF(E$1&lt;'Data Bank'!$AD1084,"",IF(E$1&gt;'Data Bank'!$AT1084,"",IF(AND('Data Bank'!$AC1084&lt;100,TODAY()&gt;'Data Bank'!$AT1084),1,IF('Data Bank'!$AC1084=100,3,IF('Data Bank'!$AC1084=0,0,2)))))</f>
        <v>0</v>
      </c>
      <c r="F470" s="178">
        <f ca="1">IF(F$1&lt;'Data Bank'!$AD1084,"",IF(F$1&gt;'Data Bank'!$AT1084,"",IF(AND('Data Bank'!$AC1084&lt;100,TODAY()&gt;'Data Bank'!$AT1084),1,IF('Data Bank'!$AC1084=100,3,IF('Data Bank'!$AC1084=0,0,2)))))</f>
        <v>0</v>
      </c>
      <c r="G470" s="178">
        <f ca="1">IF(G$1&lt;'Data Bank'!$AD1084,"",IF(G$1&gt;'Data Bank'!$AT1084,"",IF(AND('Data Bank'!$AC1084&lt;100,TODAY()&gt;'Data Bank'!$AT1084),1,IF('Data Bank'!$AC1084=100,3,IF('Data Bank'!$AC1084=0,0,2)))))</f>
        <v>0</v>
      </c>
      <c r="H470" s="178">
        <f ca="1">IF(H$1&lt;'Data Bank'!$AD1084,"",IF(H$1&gt;'Data Bank'!$AT1084,"",IF(AND('Data Bank'!$AC1084&lt;100,TODAY()&gt;'Data Bank'!$AT1084),1,IF('Data Bank'!$AC1084=100,3,IF('Data Bank'!$AC1084=0,0,2)))))</f>
        <v>0</v>
      </c>
      <c r="I470" s="178">
        <f ca="1">IF(I$1&lt;'Data Bank'!$AD1084,"",IF(I$1&gt;'Data Bank'!$AT1084,"",IF(AND('Data Bank'!$AC1084&lt;100,TODAY()&gt;'Data Bank'!$AT1084),1,IF('Data Bank'!$AC1084=100,3,IF('Data Bank'!$AC1084=0,0,2)))))</f>
        <v>0</v>
      </c>
      <c r="J470" s="177" t="str">
        <f ca="1">IF(J$1&lt;'Data Bank'!$AD1084,"",IF(J$1&gt;'Data Bank'!$AT1084,"",IF(AND('Data Bank'!$AC1084&lt;100,TODAY()&gt;'Data Bank'!$AT1084),1,IF('Data Bank'!$AC1084=100,3,IF('Data Bank'!$AC1084=0,0,2)))))</f>
        <v/>
      </c>
      <c r="K470" s="177" t="str">
        <f ca="1">IF(K$1&lt;'Data Bank'!$AD1084,"",IF(K$1&gt;'Data Bank'!$AT1084,"",IF(AND('Data Bank'!$AC1084&lt;100,TODAY()&gt;'Data Bank'!$AT1084),1,IF('Data Bank'!$AC1084=100,3,IF('Data Bank'!$AC1084=0,0,2)))))</f>
        <v/>
      </c>
      <c r="L470" s="177" t="str">
        <f ca="1">IF(L$1&lt;'Data Bank'!$AD1084,"",IF(L$1&gt;'Data Bank'!$AT1084,"",IF(AND('Data Bank'!$AC1084&lt;100,TODAY()&gt;'Data Bank'!$AT1084),1,IF('Data Bank'!$AC1084=100,3,IF('Data Bank'!$AC1084=0,0,2)))))</f>
        <v/>
      </c>
      <c r="M470" s="177" t="str">
        <f ca="1">IF(M$1&lt;'Data Bank'!$AD1084,"",IF(M$1&gt;'Data Bank'!$AT1084,"",IF(AND('Data Bank'!$AC1084&lt;100,TODAY()&gt;'Data Bank'!$AT1084),1,IF('Data Bank'!$AC1084=100,3,IF('Data Bank'!$AC1084=0,0,2)))))</f>
        <v/>
      </c>
      <c r="N470" s="177" t="str">
        <f ca="1">IF(N$1&lt;'Data Bank'!$AD1084,"",IF(N$1&gt;'Data Bank'!$AT1084,"",IF(AND('Data Bank'!$AC1084&lt;100,TODAY()&gt;'Data Bank'!$AT1084),1,IF('Data Bank'!$AC1084=100,3,IF('Data Bank'!$AC1084=0,0,2)))))</f>
        <v/>
      </c>
      <c r="O470" s="177" t="str">
        <f ca="1">IF(O$1&lt;'Data Bank'!$AD1084,"",IF(O$1&gt;'Data Bank'!$AT1084,"",IF(AND('Data Bank'!$AC1084&lt;100,TODAY()&gt;'Data Bank'!$AT1084),1,IF('Data Bank'!$AC1084=100,3,IF('Data Bank'!$AC1084=0,0,2)))))</f>
        <v/>
      </c>
      <c r="P470" s="177" t="str">
        <f ca="1">IF(P$1&lt;'Data Bank'!$AD1084,"",IF(P$1&gt;'Data Bank'!$AT1084,"",IF(AND('Data Bank'!$AC1084&lt;100,TODAY()&gt;'Data Bank'!$AT1084),1,IF('Data Bank'!$AC1084=100,3,IF('Data Bank'!$AC1084=0,0,2)))))</f>
        <v/>
      </c>
      <c r="Q470" s="177" t="str">
        <f ca="1">IF(Q$1&lt;'Data Bank'!$AD1084,"",IF(Q$1&gt;'Data Bank'!$AT1084,"",IF(AND('Data Bank'!$AC1084&lt;100,TODAY()&gt;'Data Bank'!$AT1084),1,IF('Data Bank'!$AC1084=100,3,IF('Data Bank'!$AC1084=0,0,2)))))</f>
        <v/>
      </c>
      <c r="R470" s="177" t="str">
        <f ca="1">IF(R$1&lt;'Data Bank'!$AD1084,"",IF(R$1&gt;'Data Bank'!$AT1084,"",IF(AND('Data Bank'!$AC1084&lt;100,TODAY()&gt;'Data Bank'!$AT1084),1,IF('Data Bank'!$AC1084=100,3,IF('Data Bank'!$AC1084=0,0,2)))))</f>
        <v/>
      </c>
    </row>
    <row r="471" spans="1:18">
      <c r="A471" s="115" t="str">
        <f>'Data Bank'!E1085</f>
        <v>Saima Down Town</v>
      </c>
      <c r="B471" s="178">
        <f ca="1">IF(B$1&lt;'Data Bank'!$AD1085,"",IF(B$1&gt;'Data Bank'!$AT1085,"",IF(AND('Data Bank'!$AC1085&lt;100,TODAY()&gt;'Data Bank'!$AT1085),1,IF('Data Bank'!$AC1085=100,3,IF('Data Bank'!$AC1085=0,0,2)))))</f>
        <v>2</v>
      </c>
      <c r="C471" s="178">
        <f ca="1">IF(C$1&lt;'Data Bank'!$AD1085,"",IF(C$1&gt;'Data Bank'!$AT1085,"",IF(AND('Data Bank'!$AC1085&lt;100,TODAY()&gt;'Data Bank'!$AT1085),1,IF('Data Bank'!$AC1085=100,3,IF('Data Bank'!$AC1085=0,0,2)))))</f>
        <v>2</v>
      </c>
      <c r="D471" s="178">
        <f ca="1">IF(D$1&lt;'Data Bank'!$AD1085,"",IF(D$1&gt;'Data Bank'!$AT1085,"",IF(AND('Data Bank'!$AC1085&lt;100,TODAY()&gt;'Data Bank'!$AT1085),1,IF('Data Bank'!$AC1085=100,3,IF('Data Bank'!$AC1085=0,0,2)))))</f>
        <v>2</v>
      </c>
      <c r="E471" s="178">
        <f ca="1">IF(E$1&lt;'Data Bank'!$AD1085,"",IF(E$1&gt;'Data Bank'!$AT1085,"",IF(AND('Data Bank'!$AC1085&lt;100,TODAY()&gt;'Data Bank'!$AT1085),1,IF('Data Bank'!$AC1085=100,3,IF('Data Bank'!$AC1085=0,0,2)))))</f>
        <v>2</v>
      </c>
      <c r="F471" s="178">
        <f ca="1">IF(F$1&lt;'Data Bank'!$AD1085,"",IF(F$1&gt;'Data Bank'!$AT1085,"",IF(AND('Data Bank'!$AC1085&lt;100,TODAY()&gt;'Data Bank'!$AT1085),1,IF('Data Bank'!$AC1085=100,3,IF('Data Bank'!$AC1085=0,0,2)))))</f>
        <v>2</v>
      </c>
      <c r="G471" s="178">
        <f ca="1">IF(G$1&lt;'Data Bank'!$AD1085,"",IF(G$1&gt;'Data Bank'!$AT1085,"",IF(AND('Data Bank'!$AC1085&lt;100,TODAY()&gt;'Data Bank'!$AT1085),1,IF('Data Bank'!$AC1085=100,3,IF('Data Bank'!$AC1085=0,0,2)))))</f>
        <v>2</v>
      </c>
      <c r="H471" s="178">
        <f ca="1">IF(H$1&lt;'Data Bank'!$AD1085,"",IF(H$1&gt;'Data Bank'!$AT1085,"",IF(AND('Data Bank'!$AC1085&lt;100,TODAY()&gt;'Data Bank'!$AT1085),1,IF('Data Bank'!$AC1085=100,3,IF('Data Bank'!$AC1085=0,0,2)))))</f>
        <v>2</v>
      </c>
      <c r="I471" s="178">
        <f ca="1">IF(I$1&lt;'Data Bank'!$AD1085,"",IF(I$1&gt;'Data Bank'!$AT1085,"",IF(AND('Data Bank'!$AC1085&lt;100,TODAY()&gt;'Data Bank'!$AT1085),1,IF('Data Bank'!$AC1085=100,3,IF('Data Bank'!$AC1085=0,0,2)))))</f>
        <v>2</v>
      </c>
      <c r="J471" s="177" t="str">
        <f ca="1">IF(J$1&lt;'Data Bank'!$AD1085,"",IF(J$1&gt;'Data Bank'!$AT1085,"",IF(AND('Data Bank'!$AC1085&lt;100,TODAY()&gt;'Data Bank'!$AT1085),1,IF('Data Bank'!$AC1085=100,3,IF('Data Bank'!$AC1085=0,0,2)))))</f>
        <v/>
      </c>
      <c r="K471" s="177" t="str">
        <f ca="1">IF(K$1&lt;'Data Bank'!$AD1085,"",IF(K$1&gt;'Data Bank'!$AT1085,"",IF(AND('Data Bank'!$AC1085&lt;100,TODAY()&gt;'Data Bank'!$AT1085),1,IF('Data Bank'!$AC1085=100,3,IF('Data Bank'!$AC1085=0,0,2)))))</f>
        <v/>
      </c>
      <c r="L471" s="177" t="str">
        <f ca="1">IF(L$1&lt;'Data Bank'!$AD1085,"",IF(L$1&gt;'Data Bank'!$AT1085,"",IF(AND('Data Bank'!$AC1085&lt;100,TODAY()&gt;'Data Bank'!$AT1085),1,IF('Data Bank'!$AC1085=100,3,IF('Data Bank'!$AC1085=0,0,2)))))</f>
        <v/>
      </c>
      <c r="M471" s="177" t="str">
        <f ca="1">IF(M$1&lt;'Data Bank'!$AD1085,"",IF(M$1&gt;'Data Bank'!$AT1085,"",IF(AND('Data Bank'!$AC1085&lt;100,TODAY()&gt;'Data Bank'!$AT1085),1,IF('Data Bank'!$AC1085=100,3,IF('Data Bank'!$AC1085=0,0,2)))))</f>
        <v/>
      </c>
      <c r="N471" s="177" t="str">
        <f ca="1">IF(N$1&lt;'Data Bank'!$AD1085,"",IF(N$1&gt;'Data Bank'!$AT1085,"",IF(AND('Data Bank'!$AC1085&lt;100,TODAY()&gt;'Data Bank'!$AT1085),1,IF('Data Bank'!$AC1085=100,3,IF('Data Bank'!$AC1085=0,0,2)))))</f>
        <v/>
      </c>
      <c r="O471" s="177" t="str">
        <f ca="1">IF(O$1&lt;'Data Bank'!$AD1085,"",IF(O$1&gt;'Data Bank'!$AT1085,"",IF(AND('Data Bank'!$AC1085&lt;100,TODAY()&gt;'Data Bank'!$AT1085),1,IF('Data Bank'!$AC1085=100,3,IF('Data Bank'!$AC1085=0,0,2)))))</f>
        <v/>
      </c>
      <c r="P471" s="177" t="str">
        <f ca="1">IF(P$1&lt;'Data Bank'!$AD1085,"",IF(P$1&gt;'Data Bank'!$AT1085,"",IF(AND('Data Bank'!$AC1085&lt;100,TODAY()&gt;'Data Bank'!$AT1085),1,IF('Data Bank'!$AC1085=100,3,IF('Data Bank'!$AC1085=0,0,2)))))</f>
        <v/>
      </c>
      <c r="Q471" s="177" t="str">
        <f ca="1">IF(Q$1&lt;'Data Bank'!$AD1085,"",IF(Q$1&gt;'Data Bank'!$AT1085,"",IF(AND('Data Bank'!$AC1085&lt;100,TODAY()&gt;'Data Bank'!$AT1085),1,IF('Data Bank'!$AC1085=100,3,IF('Data Bank'!$AC1085=0,0,2)))))</f>
        <v/>
      </c>
      <c r="R471" s="177" t="str">
        <f ca="1">IF(R$1&lt;'Data Bank'!$AD1085,"",IF(R$1&gt;'Data Bank'!$AT1085,"",IF(AND('Data Bank'!$AC1085&lt;100,TODAY()&gt;'Data Bank'!$AT1085),1,IF('Data Bank'!$AC1085=100,3,IF('Data Bank'!$AC1085=0,0,2)))))</f>
        <v/>
      </c>
    </row>
    <row r="472" spans="1:18">
      <c r="A472" s="115" t="str">
        <f>'Data Bank'!E1086</f>
        <v>Askari-5G</v>
      </c>
      <c r="B472" s="178">
        <f ca="1">IF(B$1&lt;'Data Bank'!$AD1086,"",IF(B$1&gt;'Data Bank'!$AT1086,"",IF(AND('Data Bank'!$AC1086&lt;100,TODAY()&gt;'Data Bank'!$AT1086),1,IF('Data Bank'!$AC1086=100,3,IF('Data Bank'!$AC1086=0,0,2)))))</f>
        <v>2</v>
      </c>
      <c r="C472" s="178">
        <f ca="1">IF(C$1&lt;'Data Bank'!$AD1086,"",IF(C$1&gt;'Data Bank'!$AT1086,"",IF(AND('Data Bank'!$AC1086&lt;100,TODAY()&gt;'Data Bank'!$AT1086),1,IF('Data Bank'!$AC1086=100,3,IF('Data Bank'!$AC1086=0,0,2)))))</f>
        <v>2</v>
      </c>
      <c r="D472" s="178">
        <f ca="1">IF(D$1&lt;'Data Bank'!$AD1086,"",IF(D$1&gt;'Data Bank'!$AT1086,"",IF(AND('Data Bank'!$AC1086&lt;100,TODAY()&gt;'Data Bank'!$AT1086),1,IF('Data Bank'!$AC1086=100,3,IF('Data Bank'!$AC1086=0,0,2)))))</f>
        <v>2</v>
      </c>
      <c r="E472" s="178">
        <f ca="1">IF(E$1&lt;'Data Bank'!$AD1086,"",IF(E$1&gt;'Data Bank'!$AT1086,"",IF(AND('Data Bank'!$AC1086&lt;100,TODAY()&gt;'Data Bank'!$AT1086),1,IF('Data Bank'!$AC1086=100,3,IF('Data Bank'!$AC1086=0,0,2)))))</f>
        <v>2</v>
      </c>
      <c r="F472" s="178">
        <f ca="1">IF(F$1&lt;'Data Bank'!$AD1086,"",IF(F$1&gt;'Data Bank'!$AT1086,"",IF(AND('Data Bank'!$AC1086&lt;100,TODAY()&gt;'Data Bank'!$AT1086),1,IF('Data Bank'!$AC1086=100,3,IF('Data Bank'!$AC1086=0,0,2)))))</f>
        <v>2</v>
      </c>
      <c r="G472" s="178">
        <f ca="1">IF(G$1&lt;'Data Bank'!$AD1086,"",IF(G$1&gt;'Data Bank'!$AT1086,"",IF(AND('Data Bank'!$AC1086&lt;100,TODAY()&gt;'Data Bank'!$AT1086),1,IF('Data Bank'!$AC1086=100,3,IF('Data Bank'!$AC1086=0,0,2)))))</f>
        <v>2</v>
      </c>
      <c r="H472" s="178">
        <f ca="1">IF(H$1&lt;'Data Bank'!$AD1086,"",IF(H$1&gt;'Data Bank'!$AT1086,"",IF(AND('Data Bank'!$AC1086&lt;100,TODAY()&gt;'Data Bank'!$AT1086),1,IF('Data Bank'!$AC1086=100,3,IF('Data Bank'!$AC1086=0,0,2)))))</f>
        <v>2</v>
      </c>
      <c r="I472" s="178">
        <f ca="1">IF(I$1&lt;'Data Bank'!$AD1086,"",IF(I$1&gt;'Data Bank'!$AT1086,"",IF(AND('Data Bank'!$AC1086&lt;100,TODAY()&gt;'Data Bank'!$AT1086),1,IF('Data Bank'!$AC1086=100,3,IF('Data Bank'!$AC1086=0,0,2)))))</f>
        <v>2</v>
      </c>
      <c r="J472" s="177">
        <f ca="1">IF(J$1&lt;'Data Bank'!$AD1086,"",IF(J$1&gt;'Data Bank'!$AT1086,"",IF(AND('Data Bank'!$AC1086&lt;100,TODAY()&gt;'Data Bank'!$AT1086),1,IF('Data Bank'!$AC1086=100,3,IF('Data Bank'!$AC1086=0,0,2)))))</f>
        <v>2</v>
      </c>
      <c r="K472" s="177">
        <f ca="1">IF(K$1&lt;'Data Bank'!$AD1086,"",IF(K$1&gt;'Data Bank'!$AT1086,"",IF(AND('Data Bank'!$AC1086&lt;100,TODAY()&gt;'Data Bank'!$AT1086),1,IF('Data Bank'!$AC1086=100,3,IF('Data Bank'!$AC1086=0,0,2)))))</f>
        <v>2</v>
      </c>
      <c r="L472" s="177">
        <f ca="1">IF(L$1&lt;'Data Bank'!$AD1086,"",IF(L$1&gt;'Data Bank'!$AT1086,"",IF(AND('Data Bank'!$AC1086&lt;100,TODAY()&gt;'Data Bank'!$AT1086),1,IF('Data Bank'!$AC1086=100,3,IF('Data Bank'!$AC1086=0,0,2)))))</f>
        <v>2</v>
      </c>
      <c r="M472" s="177">
        <f ca="1">IF(M$1&lt;'Data Bank'!$AD1086,"",IF(M$1&gt;'Data Bank'!$AT1086,"",IF(AND('Data Bank'!$AC1086&lt;100,TODAY()&gt;'Data Bank'!$AT1086),1,IF('Data Bank'!$AC1086=100,3,IF('Data Bank'!$AC1086=0,0,2)))))</f>
        <v>2</v>
      </c>
      <c r="N472" s="177">
        <f ca="1">IF(N$1&lt;'Data Bank'!$AD1086,"",IF(N$1&gt;'Data Bank'!$AT1086,"",IF(AND('Data Bank'!$AC1086&lt;100,TODAY()&gt;'Data Bank'!$AT1086),1,IF('Data Bank'!$AC1086=100,3,IF('Data Bank'!$AC1086=0,0,2)))))</f>
        <v>2</v>
      </c>
      <c r="O472" s="177">
        <f ca="1">IF(O$1&lt;'Data Bank'!$AD1086,"",IF(O$1&gt;'Data Bank'!$AT1086,"",IF(AND('Data Bank'!$AC1086&lt;100,TODAY()&gt;'Data Bank'!$AT1086),1,IF('Data Bank'!$AC1086=100,3,IF('Data Bank'!$AC1086=0,0,2)))))</f>
        <v>2</v>
      </c>
      <c r="P472" s="177">
        <f ca="1">IF(P$1&lt;'Data Bank'!$AD1086,"",IF(P$1&gt;'Data Bank'!$AT1086,"",IF(AND('Data Bank'!$AC1086&lt;100,TODAY()&gt;'Data Bank'!$AT1086),1,IF('Data Bank'!$AC1086=100,3,IF('Data Bank'!$AC1086=0,0,2)))))</f>
        <v>2</v>
      </c>
      <c r="Q472" s="177">
        <f ca="1">IF(Q$1&lt;'Data Bank'!$AD1086,"",IF(Q$1&gt;'Data Bank'!$AT1086,"",IF(AND('Data Bank'!$AC1086&lt;100,TODAY()&gt;'Data Bank'!$AT1086),1,IF('Data Bank'!$AC1086=100,3,IF('Data Bank'!$AC1086=0,0,2)))))</f>
        <v>2</v>
      </c>
      <c r="R472" s="177">
        <f ca="1">IF(R$1&lt;'Data Bank'!$AD1086,"",IF(R$1&gt;'Data Bank'!$AT1086,"",IF(AND('Data Bank'!$AC1086&lt;100,TODAY()&gt;'Data Bank'!$AT1086),1,IF('Data Bank'!$AC1086=100,3,IF('Data Bank'!$AC1086=0,0,2)))))</f>
        <v>2</v>
      </c>
    </row>
    <row r="473" spans="1:18">
      <c r="A473" s="115" t="str">
        <f>'Data Bank'!E1089</f>
        <v>Salman Gardens</v>
      </c>
      <c r="B473" s="178">
        <f ca="1">IF(B$1&lt;'Data Bank'!$AD1089,"",IF(B$1&gt;'Data Bank'!$AT1089,"",IF(AND('Data Bank'!$AC1089&lt;100,TODAY()&gt;'Data Bank'!$AT1089),1,IF('Data Bank'!$AC1089=100,3,IF('Data Bank'!$AC1089=0,0,2)))))</f>
        <v>0</v>
      </c>
      <c r="C473" s="178">
        <f ca="1">IF(C$1&lt;'Data Bank'!$AD1089,"",IF(C$1&gt;'Data Bank'!$AT1089,"",IF(AND('Data Bank'!$AC1089&lt;100,TODAY()&gt;'Data Bank'!$AT1089),1,IF('Data Bank'!$AC1089=100,3,IF('Data Bank'!$AC1089=0,0,2)))))</f>
        <v>0</v>
      </c>
      <c r="D473" s="178">
        <f ca="1">IF(D$1&lt;'Data Bank'!$AD1089,"",IF(D$1&gt;'Data Bank'!$AT1089,"",IF(AND('Data Bank'!$AC1089&lt;100,TODAY()&gt;'Data Bank'!$AT1089),1,IF('Data Bank'!$AC1089=100,3,IF('Data Bank'!$AC1089=0,0,2)))))</f>
        <v>0</v>
      </c>
      <c r="E473" s="178">
        <f ca="1">IF(E$1&lt;'Data Bank'!$AD1089,"",IF(E$1&gt;'Data Bank'!$AT1089,"",IF(AND('Data Bank'!$AC1089&lt;100,TODAY()&gt;'Data Bank'!$AT1089),1,IF('Data Bank'!$AC1089=100,3,IF('Data Bank'!$AC1089=0,0,2)))))</f>
        <v>0</v>
      </c>
      <c r="F473" s="178">
        <f ca="1">IF(F$1&lt;'Data Bank'!$AD1089,"",IF(F$1&gt;'Data Bank'!$AT1089,"",IF(AND('Data Bank'!$AC1089&lt;100,TODAY()&gt;'Data Bank'!$AT1089),1,IF('Data Bank'!$AC1089=100,3,IF('Data Bank'!$AC1089=0,0,2)))))</f>
        <v>0</v>
      </c>
      <c r="G473" s="178">
        <f ca="1">IF(G$1&lt;'Data Bank'!$AD1089,"",IF(G$1&gt;'Data Bank'!$AT1089,"",IF(AND('Data Bank'!$AC1089&lt;100,TODAY()&gt;'Data Bank'!$AT1089),1,IF('Data Bank'!$AC1089=100,3,IF('Data Bank'!$AC1089=0,0,2)))))</f>
        <v>0</v>
      </c>
      <c r="H473" s="178">
        <f ca="1">IF(H$1&lt;'Data Bank'!$AD1089,"",IF(H$1&gt;'Data Bank'!$AT1089,"",IF(AND('Data Bank'!$AC1089&lt;100,TODAY()&gt;'Data Bank'!$AT1089),1,IF('Data Bank'!$AC1089=100,3,IF('Data Bank'!$AC1089=0,0,2)))))</f>
        <v>0</v>
      </c>
      <c r="I473" s="178">
        <f ca="1">IF(I$1&lt;'Data Bank'!$AD1089,"",IF(I$1&gt;'Data Bank'!$AT1089,"",IF(AND('Data Bank'!$AC1089&lt;100,TODAY()&gt;'Data Bank'!$AT1089),1,IF('Data Bank'!$AC1089=100,3,IF('Data Bank'!$AC1089=0,0,2)))))</f>
        <v>0</v>
      </c>
      <c r="J473" s="177" t="str">
        <f ca="1">IF(J$1&lt;'Data Bank'!$AD1089,"",IF(J$1&gt;'Data Bank'!$AT1089,"",IF(AND('Data Bank'!$AC1089&lt;100,TODAY()&gt;'Data Bank'!$AT1089),1,IF('Data Bank'!$AC1089=100,3,IF('Data Bank'!$AC1089=0,0,2)))))</f>
        <v/>
      </c>
      <c r="K473" s="177" t="str">
        <f ca="1">IF(K$1&lt;'Data Bank'!$AD1089,"",IF(K$1&gt;'Data Bank'!$AT1089,"",IF(AND('Data Bank'!$AC1089&lt;100,TODAY()&gt;'Data Bank'!$AT1089),1,IF('Data Bank'!$AC1089=100,3,IF('Data Bank'!$AC1089=0,0,2)))))</f>
        <v/>
      </c>
      <c r="L473" s="177" t="str">
        <f ca="1">IF(L$1&lt;'Data Bank'!$AD1089,"",IF(L$1&gt;'Data Bank'!$AT1089,"",IF(AND('Data Bank'!$AC1089&lt;100,TODAY()&gt;'Data Bank'!$AT1089),1,IF('Data Bank'!$AC1089=100,3,IF('Data Bank'!$AC1089=0,0,2)))))</f>
        <v/>
      </c>
      <c r="M473" s="177" t="str">
        <f ca="1">IF(M$1&lt;'Data Bank'!$AD1089,"",IF(M$1&gt;'Data Bank'!$AT1089,"",IF(AND('Data Bank'!$AC1089&lt;100,TODAY()&gt;'Data Bank'!$AT1089),1,IF('Data Bank'!$AC1089=100,3,IF('Data Bank'!$AC1089=0,0,2)))))</f>
        <v/>
      </c>
      <c r="N473" s="177" t="str">
        <f ca="1">IF(N$1&lt;'Data Bank'!$AD1089,"",IF(N$1&gt;'Data Bank'!$AT1089,"",IF(AND('Data Bank'!$AC1089&lt;100,TODAY()&gt;'Data Bank'!$AT1089),1,IF('Data Bank'!$AC1089=100,3,IF('Data Bank'!$AC1089=0,0,2)))))</f>
        <v/>
      </c>
      <c r="O473" s="177" t="str">
        <f ca="1">IF(O$1&lt;'Data Bank'!$AD1089,"",IF(O$1&gt;'Data Bank'!$AT1089,"",IF(AND('Data Bank'!$AC1089&lt;100,TODAY()&gt;'Data Bank'!$AT1089),1,IF('Data Bank'!$AC1089=100,3,IF('Data Bank'!$AC1089=0,0,2)))))</f>
        <v/>
      </c>
      <c r="P473" s="177" t="str">
        <f ca="1">IF(P$1&lt;'Data Bank'!$AD1089,"",IF(P$1&gt;'Data Bank'!$AT1089,"",IF(AND('Data Bank'!$AC1089&lt;100,TODAY()&gt;'Data Bank'!$AT1089),1,IF('Data Bank'!$AC1089=100,3,IF('Data Bank'!$AC1089=0,0,2)))))</f>
        <v/>
      </c>
      <c r="Q473" s="177" t="str">
        <f ca="1">IF(Q$1&lt;'Data Bank'!$AD1089,"",IF(Q$1&gt;'Data Bank'!$AT1089,"",IF(AND('Data Bank'!$AC1089&lt;100,TODAY()&gt;'Data Bank'!$AT1089),1,IF('Data Bank'!$AC1089=100,3,IF('Data Bank'!$AC1089=0,0,2)))))</f>
        <v/>
      </c>
      <c r="R473" s="177" t="str">
        <f ca="1">IF(R$1&lt;'Data Bank'!$AD1089,"",IF(R$1&gt;'Data Bank'!$AT1089,"",IF(AND('Data Bank'!$AC1089&lt;100,TODAY()&gt;'Data Bank'!$AT1089),1,IF('Data Bank'!$AC1089=100,3,IF('Data Bank'!$AC1089=0,0,2)))))</f>
        <v/>
      </c>
    </row>
    <row r="474" spans="1:18">
      <c r="A474" s="115" t="str">
        <f>'Data Bank'!E1098</f>
        <v>Sarai Saleh</v>
      </c>
      <c r="B474" s="178">
        <f ca="1">IF(B$1&lt;'Data Bank'!$AD1098,"",IF(B$1&gt;'Data Bank'!$AT1098,"",IF(AND('Data Bank'!$AC1098&lt;100,TODAY()&gt;'Data Bank'!$AT1098),1,IF('Data Bank'!$AC1098=100,3,IF('Data Bank'!$AC1098=0,0,2)))))</f>
        <v>2</v>
      </c>
      <c r="C474" s="178">
        <f ca="1">IF(C$1&lt;'Data Bank'!$AD1098,"",IF(C$1&gt;'Data Bank'!$AT1098,"",IF(AND('Data Bank'!$AC1098&lt;100,TODAY()&gt;'Data Bank'!$AT1098),1,IF('Data Bank'!$AC1098=100,3,IF('Data Bank'!$AC1098=0,0,2)))))</f>
        <v>2</v>
      </c>
      <c r="D474" s="178">
        <f ca="1">IF(D$1&lt;'Data Bank'!$AD1098,"",IF(D$1&gt;'Data Bank'!$AT1098,"",IF(AND('Data Bank'!$AC1098&lt;100,TODAY()&gt;'Data Bank'!$AT1098),1,IF('Data Bank'!$AC1098=100,3,IF('Data Bank'!$AC1098=0,0,2)))))</f>
        <v>2</v>
      </c>
      <c r="E474" s="178" t="str">
        <f ca="1">IF(E$1&lt;'Data Bank'!$AD1098,"",IF(E$1&gt;'Data Bank'!$AT1098,"",IF(AND('Data Bank'!$AC1098&lt;100,TODAY()&gt;'Data Bank'!$AT1098),1,IF('Data Bank'!$AC1098=100,3,IF('Data Bank'!$AC1098=0,0,2)))))</f>
        <v/>
      </c>
      <c r="F474" s="178" t="str">
        <f ca="1">IF(F$1&lt;'Data Bank'!$AD1098,"",IF(F$1&gt;'Data Bank'!$AT1098,"",IF(AND('Data Bank'!$AC1098&lt;100,TODAY()&gt;'Data Bank'!$AT1098),1,IF('Data Bank'!$AC1098=100,3,IF('Data Bank'!$AC1098=0,0,2)))))</f>
        <v/>
      </c>
      <c r="G474" s="178" t="str">
        <f ca="1">IF(G$1&lt;'Data Bank'!$AD1098,"",IF(G$1&gt;'Data Bank'!$AT1098,"",IF(AND('Data Bank'!$AC1098&lt;100,TODAY()&gt;'Data Bank'!$AT1098),1,IF('Data Bank'!$AC1098=100,3,IF('Data Bank'!$AC1098=0,0,2)))))</f>
        <v/>
      </c>
      <c r="H474" s="178" t="str">
        <f ca="1">IF(H$1&lt;'Data Bank'!$AD1098,"",IF(H$1&gt;'Data Bank'!$AT1098,"",IF(AND('Data Bank'!$AC1098&lt;100,TODAY()&gt;'Data Bank'!$AT1098),1,IF('Data Bank'!$AC1098=100,3,IF('Data Bank'!$AC1098=0,0,2)))))</f>
        <v/>
      </c>
      <c r="I474" s="178" t="str">
        <f ca="1">IF(I$1&lt;'Data Bank'!$AD1098,"",IF(I$1&gt;'Data Bank'!$AT1098,"",IF(AND('Data Bank'!$AC1098&lt;100,TODAY()&gt;'Data Bank'!$AT1098),1,IF('Data Bank'!$AC1098=100,3,IF('Data Bank'!$AC1098=0,0,2)))))</f>
        <v/>
      </c>
      <c r="J474" s="177" t="str">
        <f ca="1">IF(J$1&lt;'Data Bank'!$AD1098,"",IF(J$1&gt;'Data Bank'!$AT1098,"",IF(AND('Data Bank'!$AC1098&lt;100,TODAY()&gt;'Data Bank'!$AT1098),1,IF('Data Bank'!$AC1098=100,3,IF('Data Bank'!$AC1098=0,0,2)))))</f>
        <v/>
      </c>
      <c r="K474" s="177" t="str">
        <f ca="1">IF(K$1&lt;'Data Bank'!$AD1098,"",IF(K$1&gt;'Data Bank'!$AT1098,"",IF(AND('Data Bank'!$AC1098&lt;100,TODAY()&gt;'Data Bank'!$AT1098),1,IF('Data Bank'!$AC1098=100,3,IF('Data Bank'!$AC1098=0,0,2)))))</f>
        <v/>
      </c>
      <c r="L474" s="177" t="str">
        <f ca="1">IF(L$1&lt;'Data Bank'!$AD1098,"",IF(L$1&gt;'Data Bank'!$AT1098,"",IF(AND('Data Bank'!$AC1098&lt;100,TODAY()&gt;'Data Bank'!$AT1098),1,IF('Data Bank'!$AC1098=100,3,IF('Data Bank'!$AC1098=0,0,2)))))</f>
        <v/>
      </c>
      <c r="M474" s="177" t="str">
        <f ca="1">IF(M$1&lt;'Data Bank'!$AD1098,"",IF(M$1&gt;'Data Bank'!$AT1098,"",IF(AND('Data Bank'!$AC1098&lt;100,TODAY()&gt;'Data Bank'!$AT1098),1,IF('Data Bank'!$AC1098=100,3,IF('Data Bank'!$AC1098=0,0,2)))))</f>
        <v/>
      </c>
      <c r="N474" s="177" t="str">
        <f ca="1">IF(N$1&lt;'Data Bank'!$AD1098,"",IF(N$1&gt;'Data Bank'!$AT1098,"",IF(AND('Data Bank'!$AC1098&lt;100,TODAY()&gt;'Data Bank'!$AT1098),1,IF('Data Bank'!$AC1098=100,3,IF('Data Bank'!$AC1098=0,0,2)))))</f>
        <v/>
      </c>
      <c r="O474" s="177" t="str">
        <f ca="1">IF(O$1&lt;'Data Bank'!$AD1098,"",IF(O$1&gt;'Data Bank'!$AT1098,"",IF(AND('Data Bank'!$AC1098&lt;100,TODAY()&gt;'Data Bank'!$AT1098),1,IF('Data Bank'!$AC1098=100,3,IF('Data Bank'!$AC1098=0,0,2)))))</f>
        <v/>
      </c>
      <c r="P474" s="177" t="str">
        <f ca="1">IF(P$1&lt;'Data Bank'!$AD1098,"",IF(P$1&gt;'Data Bank'!$AT1098,"",IF(AND('Data Bank'!$AC1098&lt;100,TODAY()&gt;'Data Bank'!$AT1098),1,IF('Data Bank'!$AC1098=100,3,IF('Data Bank'!$AC1098=0,0,2)))))</f>
        <v/>
      </c>
      <c r="Q474" s="177" t="str">
        <f ca="1">IF(Q$1&lt;'Data Bank'!$AD1098,"",IF(Q$1&gt;'Data Bank'!$AT1098,"",IF(AND('Data Bank'!$AC1098&lt;100,TODAY()&gt;'Data Bank'!$AT1098),1,IF('Data Bank'!$AC1098=100,3,IF('Data Bank'!$AC1098=0,0,2)))))</f>
        <v/>
      </c>
      <c r="R474" s="177" t="str">
        <f ca="1">IF(R$1&lt;'Data Bank'!$AD1098,"",IF(R$1&gt;'Data Bank'!$AT1098,"",IF(AND('Data Bank'!$AC1098&lt;100,TODAY()&gt;'Data Bank'!$AT1098),1,IF('Data Bank'!$AC1098=100,3,IF('Data Bank'!$AC1098=0,0,2)))))</f>
        <v/>
      </c>
    </row>
    <row r="475" spans="1:18">
      <c r="A475" s="115" t="str">
        <f>'Data Bank'!E1099</f>
        <v>Sarfaraz Colony</v>
      </c>
      <c r="B475" s="178">
        <f ca="1">IF(B$1&lt;'Data Bank'!$AD1099,"",IF(B$1&gt;'Data Bank'!$AT1099,"",IF(AND('Data Bank'!$AC1099&lt;100,TODAY()&gt;'Data Bank'!$AT1099),1,IF('Data Bank'!$AC1099=100,3,IF('Data Bank'!$AC1099=0,0,2)))))</f>
        <v>2</v>
      </c>
      <c r="C475" s="178">
        <f ca="1">IF(C$1&lt;'Data Bank'!$AD1099,"",IF(C$1&gt;'Data Bank'!$AT1099,"",IF(AND('Data Bank'!$AC1099&lt;100,TODAY()&gt;'Data Bank'!$AT1099),1,IF('Data Bank'!$AC1099=100,3,IF('Data Bank'!$AC1099=0,0,2)))))</f>
        <v>2</v>
      </c>
      <c r="D475" s="178">
        <f ca="1">IF(D$1&lt;'Data Bank'!$AD1099,"",IF(D$1&gt;'Data Bank'!$AT1099,"",IF(AND('Data Bank'!$AC1099&lt;100,TODAY()&gt;'Data Bank'!$AT1099),1,IF('Data Bank'!$AC1099=100,3,IF('Data Bank'!$AC1099=0,0,2)))))</f>
        <v>2</v>
      </c>
      <c r="E475" s="178">
        <f ca="1">IF(E$1&lt;'Data Bank'!$AD1099,"",IF(E$1&gt;'Data Bank'!$AT1099,"",IF(AND('Data Bank'!$AC1099&lt;100,TODAY()&gt;'Data Bank'!$AT1099),1,IF('Data Bank'!$AC1099=100,3,IF('Data Bank'!$AC1099=0,0,2)))))</f>
        <v>2</v>
      </c>
      <c r="F475" s="178">
        <f ca="1">IF(F$1&lt;'Data Bank'!$AD1099,"",IF(F$1&gt;'Data Bank'!$AT1099,"",IF(AND('Data Bank'!$AC1099&lt;100,TODAY()&gt;'Data Bank'!$AT1099),1,IF('Data Bank'!$AC1099=100,3,IF('Data Bank'!$AC1099=0,0,2)))))</f>
        <v>2</v>
      </c>
      <c r="G475" s="178">
        <f ca="1">IF(G$1&lt;'Data Bank'!$AD1099,"",IF(G$1&gt;'Data Bank'!$AT1099,"",IF(AND('Data Bank'!$AC1099&lt;100,TODAY()&gt;'Data Bank'!$AT1099),1,IF('Data Bank'!$AC1099=100,3,IF('Data Bank'!$AC1099=0,0,2)))))</f>
        <v>2</v>
      </c>
      <c r="H475" s="178">
        <f ca="1">IF(H$1&lt;'Data Bank'!$AD1099,"",IF(H$1&gt;'Data Bank'!$AT1099,"",IF(AND('Data Bank'!$AC1099&lt;100,TODAY()&gt;'Data Bank'!$AT1099),1,IF('Data Bank'!$AC1099=100,3,IF('Data Bank'!$AC1099=0,0,2)))))</f>
        <v>2</v>
      </c>
      <c r="I475" s="178">
        <f ca="1">IF(I$1&lt;'Data Bank'!$AD1099,"",IF(I$1&gt;'Data Bank'!$AT1099,"",IF(AND('Data Bank'!$AC1099&lt;100,TODAY()&gt;'Data Bank'!$AT1099),1,IF('Data Bank'!$AC1099=100,3,IF('Data Bank'!$AC1099=0,0,2)))))</f>
        <v>2</v>
      </c>
      <c r="J475" s="177">
        <f ca="1">IF(J$1&lt;'Data Bank'!$AD1099,"",IF(J$1&gt;'Data Bank'!$AT1099,"",IF(AND('Data Bank'!$AC1099&lt;100,TODAY()&gt;'Data Bank'!$AT1099),1,IF('Data Bank'!$AC1099=100,3,IF('Data Bank'!$AC1099=0,0,2)))))</f>
        <v>2</v>
      </c>
      <c r="K475" s="177">
        <f ca="1">IF(K$1&lt;'Data Bank'!$AD1099,"",IF(K$1&gt;'Data Bank'!$AT1099,"",IF(AND('Data Bank'!$AC1099&lt;100,TODAY()&gt;'Data Bank'!$AT1099),1,IF('Data Bank'!$AC1099=100,3,IF('Data Bank'!$AC1099=0,0,2)))))</f>
        <v>2</v>
      </c>
      <c r="L475" s="177">
        <f ca="1">IF(L$1&lt;'Data Bank'!$AD1099,"",IF(L$1&gt;'Data Bank'!$AT1099,"",IF(AND('Data Bank'!$AC1099&lt;100,TODAY()&gt;'Data Bank'!$AT1099),1,IF('Data Bank'!$AC1099=100,3,IF('Data Bank'!$AC1099=0,0,2)))))</f>
        <v>2</v>
      </c>
      <c r="M475" s="177">
        <f ca="1">IF(M$1&lt;'Data Bank'!$AD1099,"",IF(M$1&gt;'Data Bank'!$AT1099,"",IF(AND('Data Bank'!$AC1099&lt;100,TODAY()&gt;'Data Bank'!$AT1099),1,IF('Data Bank'!$AC1099=100,3,IF('Data Bank'!$AC1099=0,0,2)))))</f>
        <v>2</v>
      </c>
      <c r="N475" s="177">
        <f ca="1">IF(N$1&lt;'Data Bank'!$AD1099,"",IF(N$1&gt;'Data Bank'!$AT1099,"",IF(AND('Data Bank'!$AC1099&lt;100,TODAY()&gt;'Data Bank'!$AT1099),1,IF('Data Bank'!$AC1099=100,3,IF('Data Bank'!$AC1099=0,0,2)))))</f>
        <v>2</v>
      </c>
      <c r="O475" s="177">
        <f ca="1">IF(O$1&lt;'Data Bank'!$AD1099,"",IF(O$1&gt;'Data Bank'!$AT1099,"",IF(AND('Data Bank'!$AC1099&lt;100,TODAY()&gt;'Data Bank'!$AT1099),1,IF('Data Bank'!$AC1099=100,3,IF('Data Bank'!$AC1099=0,0,2)))))</f>
        <v>2</v>
      </c>
      <c r="P475" s="177">
        <f ca="1">IF(P$1&lt;'Data Bank'!$AD1099,"",IF(P$1&gt;'Data Bank'!$AT1099,"",IF(AND('Data Bank'!$AC1099&lt;100,TODAY()&gt;'Data Bank'!$AT1099),1,IF('Data Bank'!$AC1099=100,3,IF('Data Bank'!$AC1099=0,0,2)))))</f>
        <v>2</v>
      </c>
      <c r="Q475" s="177">
        <f ca="1">IF(Q$1&lt;'Data Bank'!$AD1099,"",IF(Q$1&gt;'Data Bank'!$AT1099,"",IF(AND('Data Bank'!$AC1099&lt;100,TODAY()&gt;'Data Bank'!$AT1099),1,IF('Data Bank'!$AC1099=100,3,IF('Data Bank'!$AC1099=0,0,2)))))</f>
        <v>2</v>
      </c>
      <c r="R475" s="177">
        <f ca="1">IF(R$1&lt;'Data Bank'!$AD1099,"",IF(R$1&gt;'Data Bank'!$AT1099,"",IF(AND('Data Bank'!$AC1099&lt;100,TODAY()&gt;'Data Bank'!$AT1099),1,IF('Data Bank'!$AC1099=100,3,IF('Data Bank'!$AC1099=0,0,2)))))</f>
        <v>2</v>
      </c>
    </row>
    <row r="476" spans="1:18">
      <c r="A476" s="115" t="str">
        <f>'Data Bank'!E1100</f>
        <v xml:space="preserve">Satellite Town
</v>
      </c>
      <c r="B476" s="178">
        <f ca="1">IF(B$1&lt;'Data Bank'!$AD1100,"",IF(B$1&gt;'Data Bank'!$AT1100,"",IF(AND('Data Bank'!$AC1100&lt;100,TODAY()&gt;'Data Bank'!$AT1100),1,IF('Data Bank'!$AC1100=100,3,IF('Data Bank'!$AC1100=0,0,2)))))</f>
        <v>2</v>
      </c>
      <c r="C476" s="178">
        <f ca="1">IF(C$1&lt;'Data Bank'!$AD1100,"",IF(C$1&gt;'Data Bank'!$AT1100,"",IF(AND('Data Bank'!$AC1100&lt;100,TODAY()&gt;'Data Bank'!$AT1100),1,IF('Data Bank'!$AC1100=100,3,IF('Data Bank'!$AC1100=0,0,2)))))</f>
        <v>2</v>
      </c>
      <c r="D476" s="178">
        <f ca="1">IF(D$1&lt;'Data Bank'!$AD1100,"",IF(D$1&gt;'Data Bank'!$AT1100,"",IF(AND('Data Bank'!$AC1100&lt;100,TODAY()&gt;'Data Bank'!$AT1100),1,IF('Data Bank'!$AC1100=100,3,IF('Data Bank'!$AC1100=0,0,2)))))</f>
        <v>2</v>
      </c>
      <c r="E476" s="178">
        <f ca="1">IF(E$1&lt;'Data Bank'!$AD1100,"",IF(E$1&gt;'Data Bank'!$AT1100,"",IF(AND('Data Bank'!$AC1100&lt;100,TODAY()&gt;'Data Bank'!$AT1100),1,IF('Data Bank'!$AC1100=100,3,IF('Data Bank'!$AC1100=0,0,2)))))</f>
        <v>2</v>
      </c>
      <c r="F476" s="178">
        <f ca="1">IF(F$1&lt;'Data Bank'!$AD1100,"",IF(F$1&gt;'Data Bank'!$AT1100,"",IF(AND('Data Bank'!$AC1100&lt;100,TODAY()&gt;'Data Bank'!$AT1100),1,IF('Data Bank'!$AC1100=100,3,IF('Data Bank'!$AC1100=0,0,2)))))</f>
        <v>2</v>
      </c>
      <c r="G476" s="178">
        <f ca="1">IF(G$1&lt;'Data Bank'!$AD1100,"",IF(G$1&gt;'Data Bank'!$AT1100,"",IF(AND('Data Bank'!$AC1100&lt;100,TODAY()&gt;'Data Bank'!$AT1100),1,IF('Data Bank'!$AC1100=100,3,IF('Data Bank'!$AC1100=0,0,2)))))</f>
        <v>2</v>
      </c>
      <c r="H476" s="178">
        <f ca="1">IF(H$1&lt;'Data Bank'!$AD1100,"",IF(H$1&gt;'Data Bank'!$AT1100,"",IF(AND('Data Bank'!$AC1100&lt;100,TODAY()&gt;'Data Bank'!$AT1100),1,IF('Data Bank'!$AC1100=100,3,IF('Data Bank'!$AC1100=0,0,2)))))</f>
        <v>2</v>
      </c>
      <c r="I476" s="178">
        <f ca="1">IF(I$1&lt;'Data Bank'!$AD1100,"",IF(I$1&gt;'Data Bank'!$AT1100,"",IF(AND('Data Bank'!$AC1100&lt;100,TODAY()&gt;'Data Bank'!$AT1100),1,IF('Data Bank'!$AC1100=100,3,IF('Data Bank'!$AC1100=0,0,2)))))</f>
        <v>2</v>
      </c>
      <c r="J476" s="177">
        <f ca="1">IF(J$1&lt;'Data Bank'!$AD1100,"",IF(J$1&gt;'Data Bank'!$AT1100,"",IF(AND('Data Bank'!$AC1100&lt;100,TODAY()&gt;'Data Bank'!$AT1100),1,IF('Data Bank'!$AC1100=100,3,IF('Data Bank'!$AC1100=0,0,2)))))</f>
        <v>2</v>
      </c>
      <c r="K476" s="177">
        <f ca="1">IF(K$1&lt;'Data Bank'!$AD1100,"",IF(K$1&gt;'Data Bank'!$AT1100,"",IF(AND('Data Bank'!$AC1100&lt;100,TODAY()&gt;'Data Bank'!$AT1100),1,IF('Data Bank'!$AC1100=100,3,IF('Data Bank'!$AC1100=0,0,2)))))</f>
        <v>2</v>
      </c>
      <c r="L476" s="177">
        <f ca="1">IF(L$1&lt;'Data Bank'!$AD1100,"",IF(L$1&gt;'Data Bank'!$AT1100,"",IF(AND('Data Bank'!$AC1100&lt;100,TODAY()&gt;'Data Bank'!$AT1100),1,IF('Data Bank'!$AC1100=100,3,IF('Data Bank'!$AC1100=0,0,2)))))</f>
        <v>2</v>
      </c>
      <c r="M476" s="177">
        <f ca="1">IF(M$1&lt;'Data Bank'!$AD1100,"",IF(M$1&gt;'Data Bank'!$AT1100,"",IF(AND('Data Bank'!$AC1100&lt;100,TODAY()&gt;'Data Bank'!$AT1100),1,IF('Data Bank'!$AC1100=100,3,IF('Data Bank'!$AC1100=0,0,2)))))</f>
        <v>2</v>
      </c>
      <c r="N476" s="177">
        <f ca="1">IF(N$1&lt;'Data Bank'!$AD1100,"",IF(N$1&gt;'Data Bank'!$AT1100,"",IF(AND('Data Bank'!$AC1100&lt;100,TODAY()&gt;'Data Bank'!$AT1100),1,IF('Data Bank'!$AC1100=100,3,IF('Data Bank'!$AC1100=0,0,2)))))</f>
        <v>2</v>
      </c>
      <c r="O476" s="177">
        <f ca="1">IF(O$1&lt;'Data Bank'!$AD1100,"",IF(O$1&gt;'Data Bank'!$AT1100,"",IF(AND('Data Bank'!$AC1100&lt;100,TODAY()&gt;'Data Bank'!$AT1100),1,IF('Data Bank'!$AC1100=100,3,IF('Data Bank'!$AC1100=0,0,2)))))</f>
        <v>2</v>
      </c>
      <c r="P476" s="177">
        <f ca="1">IF(P$1&lt;'Data Bank'!$AD1100,"",IF(P$1&gt;'Data Bank'!$AT1100,"",IF(AND('Data Bank'!$AC1100&lt;100,TODAY()&gt;'Data Bank'!$AT1100),1,IF('Data Bank'!$AC1100=100,3,IF('Data Bank'!$AC1100=0,0,2)))))</f>
        <v>2</v>
      </c>
      <c r="Q476" s="177">
        <f ca="1">IF(Q$1&lt;'Data Bank'!$AD1100,"",IF(Q$1&gt;'Data Bank'!$AT1100,"",IF(AND('Data Bank'!$AC1100&lt;100,TODAY()&gt;'Data Bank'!$AT1100),1,IF('Data Bank'!$AC1100=100,3,IF('Data Bank'!$AC1100=0,0,2)))))</f>
        <v>2</v>
      </c>
      <c r="R476" s="177">
        <f ca="1">IF(R$1&lt;'Data Bank'!$AD1100,"",IF(R$1&gt;'Data Bank'!$AT1100,"",IF(AND('Data Bank'!$AC1100&lt;100,TODAY()&gt;'Data Bank'!$AT1100),1,IF('Data Bank'!$AC1100=100,3,IF('Data Bank'!$AC1100=0,0,2)))))</f>
        <v>2</v>
      </c>
    </row>
    <row r="477" spans="1:18">
      <c r="A477" s="115" t="str">
        <f>'Data Bank'!E1101</f>
        <v>Samanabad-College Area</v>
      </c>
      <c r="B477" s="178">
        <f ca="1">IF(B$1&lt;'Data Bank'!$AD1101,"",IF(B$1&gt;'Data Bank'!$AT1101,"",IF(AND('Data Bank'!$AC1101&lt;100,TODAY()&gt;'Data Bank'!$AT1101),1,IF('Data Bank'!$AC1101=100,3,IF('Data Bank'!$AC1101=0,0,2)))))</f>
        <v>0</v>
      </c>
      <c r="C477" s="178">
        <f ca="1">IF(C$1&lt;'Data Bank'!$AD1101,"",IF(C$1&gt;'Data Bank'!$AT1101,"",IF(AND('Data Bank'!$AC1101&lt;100,TODAY()&gt;'Data Bank'!$AT1101),1,IF('Data Bank'!$AC1101=100,3,IF('Data Bank'!$AC1101=0,0,2)))))</f>
        <v>0</v>
      </c>
      <c r="D477" s="178">
        <f ca="1">IF(D$1&lt;'Data Bank'!$AD1101,"",IF(D$1&gt;'Data Bank'!$AT1101,"",IF(AND('Data Bank'!$AC1101&lt;100,TODAY()&gt;'Data Bank'!$AT1101),1,IF('Data Bank'!$AC1101=100,3,IF('Data Bank'!$AC1101=0,0,2)))))</f>
        <v>0</v>
      </c>
      <c r="E477" s="178">
        <f ca="1">IF(E$1&lt;'Data Bank'!$AD1101,"",IF(E$1&gt;'Data Bank'!$AT1101,"",IF(AND('Data Bank'!$AC1101&lt;100,TODAY()&gt;'Data Bank'!$AT1101),1,IF('Data Bank'!$AC1101=100,3,IF('Data Bank'!$AC1101=0,0,2)))))</f>
        <v>0</v>
      </c>
      <c r="F477" s="178">
        <f ca="1">IF(F$1&lt;'Data Bank'!$AD1101,"",IF(F$1&gt;'Data Bank'!$AT1101,"",IF(AND('Data Bank'!$AC1101&lt;100,TODAY()&gt;'Data Bank'!$AT1101),1,IF('Data Bank'!$AC1101=100,3,IF('Data Bank'!$AC1101=0,0,2)))))</f>
        <v>0</v>
      </c>
      <c r="G477" s="178">
        <f ca="1">IF(G$1&lt;'Data Bank'!$AD1101,"",IF(G$1&gt;'Data Bank'!$AT1101,"",IF(AND('Data Bank'!$AC1101&lt;100,TODAY()&gt;'Data Bank'!$AT1101),1,IF('Data Bank'!$AC1101=100,3,IF('Data Bank'!$AC1101=0,0,2)))))</f>
        <v>0</v>
      </c>
      <c r="H477" s="178">
        <f ca="1">IF(H$1&lt;'Data Bank'!$AD1101,"",IF(H$1&gt;'Data Bank'!$AT1101,"",IF(AND('Data Bank'!$AC1101&lt;100,TODAY()&gt;'Data Bank'!$AT1101),1,IF('Data Bank'!$AC1101=100,3,IF('Data Bank'!$AC1101=0,0,2)))))</f>
        <v>0</v>
      </c>
      <c r="I477" s="178">
        <f ca="1">IF(I$1&lt;'Data Bank'!$AD1101,"",IF(I$1&gt;'Data Bank'!$AT1101,"",IF(AND('Data Bank'!$AC1101&lt;100,TODAY()&gt;'Data Bank'!$AT1101),1,IF('Data Bank'!$AC1101=100,3,IF('Data Bank'!$AC1101=0,0,2)))))</f>
        <v>0</v>
      </c>
      <c r="J477" s="177" t="str">
        <f ca="1">IF(J$1&lt;'Data Bank'!$AD1101,"",IF(J$1&gt;'Data Bank'!$AT1101,"",IF(AND('Data Bank'!$AC1101&lt;100,TODAY()&gt;'Data Bank'!$AT1101),1,IF('Data Bank'!$AC1101=100,3,IF('Data Bank'!$AC1101=0,0,2)))))</f>
        <v/>
      </c>
      <c r="K477" s="177" t="str">
        <f ca="1">IF(K$1&lt;'Data Bank'!$AD1101,"",IF(K$1&gt;'Data Bank'!$AT1101,"",IF(AND('Data Bank'!$AC1101&lt;100,TODAY()&gt;'Data Bank'!$AT1101),1,IF('Data Bank'!$AC1101=100,3,IF('Data Bank'!$AC1101=0,0,2)))))</f>
        <v/>
      </c>
      <c r="L477" s="177" t="str">
        <f ca="1">IF(L$1&lt;'Data Bank'!$AD1101,"",IF(L$1&gt;'Data Bank'!$AT1101,"",IF(AND('Data Bank'!$AC1101&lt;100,TODAY()&gt;'Data Bank'!$AT1101),1,IF('Data Bank'!$AC1101=100,3,IF('Data Bank'!$AC1101=0,0,2)))))</f>
        <v/>
      </c>
      <c r="M477" s="177" t="str">
        <f ca="1">IF(M$1&lt;'Data Bank'!$AD1101,"",IF(M$1&gt;'Data Bank'!$AT1101,"",IF(AND('Data Bank'!$AC1101&lt;100,TODAY()&gt;'Data Bank'!$AT1101),1,IF('Data Bank'!$AC1101=100,3,IF('Data Bank'!$AC1101=0,0,2)))))</f>
        <v/>
      </c>
      <c r="N477" s="177" t="str">
        <f ca="1">IF(N$1&lt;'Data Bank'!$AD1101,"",IF(N$1&gt;'Data Bank'!$AT1101,"",IF(AND('Data Bank'!$AC1101&lt;100,TODAY()&gt;'Data Bank'!$AT1101),1,IF('Data Bank'!$AC1101=100,3,IF('Data Bank'!$AC1101=0,0,2)))))</f>
        <v/>
      </c>
      <c r="O477" s="177" t="str">
        <f ca="1">IF(O$1&lt;'Data Bank'!$AD1101,"",IF(O$1&gt;'Data Bank'!$AT1101,"",IF(AND('Data Bank'!$AC1101&lt;100,TODAY()&gt;'Data Bank'!$AT1101),1,IF('Data Bank'!$AC1101=100,3,IF('Data Bank'!$AC1101=0,0,2)))))</f>
        <v/>
      </c>
      <c r="P477" s="177" t="str">
        <f ca="1">IF(P$1&lt;'Data Bank'!$AD1101,"",IF(P$1&gt;'Data Bank'!$AT1101,"",IF(AND('Data Bank'!$AC1101&lt;100,TODAY()&gt;'Data Bank'!$AT1101),1,IF('Data Bank'!$AC1101=100,3,IF('Data Bank'!$AC1101=0,0,2)))))</f>
        <v/>
      </c>
      <c r="Q477" s="177" t="str">
        <f ca="1">IF(Q$1&lt;'Data Bank'!$AD1101,"",IF(Q$1&gt;'Data Bank'!$AT1101,"",IF(AND('Data Bank'!$AC1101&lt;100,TODAY()&gt;'Data Bank'!$AT1101),1,IF('Data Bank'!$AC1101=100,3,IF('Data Bank'!$AC1101=0,0,2)))))</f>
        <v/>
      </c>
      <c r="R477" s="177" t="str">
        <f ca="1">IF(R$1&lt;'Data Bank'!$AD1101,"",IF(R$1&gt;'Data Bank'!$AT1101,"",IF(AND('Data Bank'!$AC1101&lt;100,TODAY()&gt;'Data Bank'!$AT1101),1,IF('Data Bank'!$AC1101=100,3,IF('Data Bank'!$AC1101=0,0,2)))))</f>
        <v/>
      </c>
    </row>
    <row r="478" spans="1:18">
      <c r="A478" s="115" t="str">
        <f>'Data Bank'!E1105</f>
        <v>Feeder</v>
      </c>
      <c r="B478" s="178">
        <f ca="1">IF(B$1&lt;'Data Bank'!$AD1105,"",IF(B$1&gt;'Data Bank'!$AT1105,"",IF(AND('Data Bank'!$AC1105&lt;100,TODAY()&gt;'Data Bank'!$AT1105),1,IF('Data Bank'!$AC1105=100,3,IF('Data Bank'!$AC1105=0,0,2)))))</f>
        <v>0</v>
      </c>
      <c r="C478" s="178">
        <f ca="1">IF(C$1&lt;'Data Bank'!$AD1105,"",IF(C$1&gt;'Data Bank'!$AT1105,"",IF(AND('Data Bank'!$AC1105&lt;100,TODAY()&gt;'Data Bank'!$AT1105),1,IF('Data Bank'!$AC1105=100,3,IF('Data Bank'!$AC1105=0,0,2)))))</f>
        <v>0</v>
      </c>
      <c r="D478" s="178">
        <f ca="1">IF(D$1&lt;'Data Bank'!$AD1105,"",IF(D$1&gt;'Data Bank'!$AT1105,"",IF(AND('Data Bank'!$AC1105&lt;100,TODAY()&gt;'Data Bank'!$AT1105),1,IF('Data Bank'!$AC1105=100,3,IF('Data Bank'!$AC1105=0,0,2)))))</f>
        <v>0</v>
      </c>
      <c r="E478" s="178">
        <f ca="1">IF(E$1&lt;'Data Bank'!$AD1105,"",IF(E$1&gt;'Data Bank'!$AT1105,"",IF(AND('Data Bank'!$AC1105&lt;100,TODAY()&gt;'Data Bank'!$AT1105),1,IF('Data Bank'!$AC1105=100,3,IF('Data Bank'!$AC1105=0,0,2)))))</f>
        <v>0</v>
      </c>
      <c r="F478" s="178">
        <f ca="1">IF(F$1&lt;'Data Bank'!$AD1105,"",IF(F$1&gt;'Data Bank'!$AT1105,"",IF(AND('Data Bank'!$AC1105&lt;100,TODAY()&gt;'Data Bank'!$AT1105),1,IF('Data Bank'!$AC1105=100,3,IF('Data Bank'!$AC1105=0,0,2)))))</f>
        <v>0</v>
      </c>
      <c r="G478" s="178">
        <f ca="1">IF(G$1&lt;'Data Bank'!$AD1105,"",IF(G$1&gt;'Data Bank'!$AT1105,"",IF(AND('Data Bank'!$AC1105&lt;100,TODAY()&gt;'Data Bank'!$AT1105),1,IF('Data Bank'!$AC1105=100,3,IF('Data Bank'!$AC1105=0,0,2)))))</f>
        <v>0</v>
      </c>
      <c r="H478" s="178">
        <f ca="1">IF(H$1&lt;'Data Bank'!$AD1105,"",IF(H$1&gt;'Data Bank'!$AT1105,"",IF(AND('Data Bank'!$AC1105&lt;100,TODAY()&gt;'Data Bank'!$AT1105),1,IF('Data Bank'!$AC1105=100,3,IF('Data Bank'!$AC1105=0,0,2)))))</f>
        <v>0</v>
      </c>
      <c r="I478" s="178">
        <f ca="1">IF(I$1&lt;'Data Bank'!$AD1105,"",IF(I$1&gt;'Data Bank'!$AT1105,"",IF(AND('Data Bank'!$AC1105&lt;100,TODAY()&gt;'Data Bank'!$AT1105),1,IF('Data Bank'!$AC1105=100,3,IF('Data Bank'!$AC1105=0,0,2)))))</f>
        <v>0</v>
      </c>
      <c r="J478" s="177">
        <f ca="1">IF(J$1&lt;'Data Bank'!$AD1105,"",IF(J$1&gt;'Data Bank'!$AT1105,"",IF(AND('Data Bank'!$AC1105&lt;100,TODAY()&gt;'Data Bank'!$AT1105),1,IF('Data Bank'!$AC1105=100,3,IF('Data Bank'!$AC1105=0,0,2)))))</f>
        <v>0</v>
      </c>
      <c r="K478" s="177">
        <f ca="1">IF(K$1&lt;'Data Bank'!$AD1105,"",IF(K$1&gt;'Data Bank'!$AT1105,"",IF(AND('Data Bank'!$AC1105&lt;100,TODAY()&gt;'Data Bank'!$AT1105),1,IF('Data Bank'!$AC1105=100,3,IF('Data Bank'!$AC1105=0,0,2)))))</f>
        <v>0</v>
      </c>
      <c r="L478" s="177">
        <f ca="1">IF(L$1&lt;'Data Bank'!$AD1105,"",IF(L$1&gt;'Data Bank'!$AT1105,"",IF(AND('Data Bank'!$AC1105&lt;100,TODAY()&gt;'Data Bank'!$AT1105),1,IF('Data Bank'!$AC1105=100,3,IF('Data Bank'!$AC1105=0,0,2)))))</f>
        <v>0</v>
      </c>
      <c r="M478" s="177">
        <f ca="1">IF(M$1&lt;'Data Bank'!$AD1105,"",IF(M$1&gt;'Data Bank'!$AT1105,"",IF(AND('Data Bank'!$AC1105&lt;100,TODAY()&gt;'Data Bank'!$AT1105),1,IF('Data Bank'!$AC1105=100,3,IF('Data Bank'!$AC1105=0,0,2)))))</f>
        <v>0</v>
      </c>
      <c r="N478" s="177">
        <f ca="1">IF(N$1&lt;'Data Bank'!$AD1105,"",IF(N$1&gt;'Data Bank'!$AT1105,"",IF(AND('Data Bank'!$AC1105&lt;100,TODAY()&gt;'Data Bank'!$AT1105),1,IF('Data Bank'!$AC1105=100,3,IF('Data Bank'!$AC1105=0,0,2)))))</f>
        <v>0</v>
      </c>
      <c r="O478" s="177">
        <f ca="1">IF(O$1&lt;'Data Bank'!$AD1105,"",IF(O$1&gt;'Data Bank'!$AT1105,"",IF(AND('Data Bank'!$AC1105&lt;100,TODAY()&gt;'Data Bank'!$AT1105),1,IF('Data Bank'!$AC1105=100,3,IF('Data Bank'!$AC1105=0,0,2)))))</f>
        <v>0</v>
      </c>
      <c r="P478" s="177">
        <f ca="1">IF(P$1&lt;'Data Bank'!$AD1105,"",IF(P$1&gt;'Data Bank'!$AT1105,"",IF(AND('Data Bank'!$AC1105&lt;100,TODAY()&gt;'Data Bank'!$AT1105),1,IF('Data Bank'!$AC1105=100,3,IF('Data Bank'!$AC1105=0,0,2)))))</f>
        <v>0</v>
      </c>
      <c r="Q478" s="177">
        <f ca="1">IF(Q$1&lt;'Data Bank'!$AD1105,"",IF(Q$1&gt;'Data Bank'!$AT1105,"",IF(AND('Data Bank'!$AC1105&lt;100,TODAY()&gt;'Data Bank'!$AT1105),1,IF('Data Bank'!$AC1105=100,3,IF('Data Bank'!$AC1105=0,0,2)))))</f>
        <v>0</v>
      </c>
      <c r="R478" s="177">
        <f ca="1">IF(R$1&lt;'Data Bank'!$AD1105,"",IF(R$1&gt;'Data Bank'!$AT1105,"",IF(AND('Data Bank'!$AC1105&lt;100,TODAY()&gt;'Data Bank'!$AT1105),1,IF('Data Bank'!$AC1105=100,3,IF('Data Bank'!$AC1105=0,0,2)))))</f>
        <v>0</v>
      </c>
    </row>
    <row r="479" spans="1:18">
      <c r="A479" s="115" t="str">
        <f>'Data Bank'!E1106</f>
        <v>Transportation</v>
      </c>
      <c r="B479" s="178">
        <f ca="1">IF(B$1&lt;'Data Bank'!$AD1106,"",IF(B$1&gt;'Data Bank'!$AT1106,"",IF(AND('Data Bank'!$AC1106&lt;100,TODAY()&gt;'Data Bank'!$AT1106),1,IF('Data Bank'!$AC1106=100,3,IF('Data Bank'!$AC1106=0,0,2)))))</f>
        <v>0</v>
      </c>
      <c r="C479" s="178">
        <f ca="1">IF(C$1&lt;'Data Bank'!$AD1106,"",IF(C$1&gt;'Data Bank'!$AT1106,"",IF(AND('Data Bank'!$AC1106&lt;100,TODAY()&gt;'Data Bank'!$AT1106),1,IF('Data Bank'!$AC1106=100,3,IF('Data Bank'!$AC1106=0,0,2)))))</f>
        <v>0</v>
      </c>
      <c r="D479" s="178">
        <f ca="1">IF(D$1&lt;'Data Bank'!$AD1106,"",IF(D$1&gt;'Data Bank'!$AT1106,"",IF(AND('Data Bank'!$AC1106&lt;100,TODAY()&gt;'Data Bank'!$AT1106),1,IF('Data Bank'!$AC1106=100,3,IF('Data Bank'!$AC1106=0,0,2)))))</f>
        <v>0</v>
      </c>
      <c r="E479" s="178">
        <f ca="1">IF(E$1&lt;'Data Bank'!$AD1106,"",IF(E$1&gt;'Data Bank'!$AT1106,"",IF(AND('Data Bank'!$AC1106&lt;100,TODAY()&gt;'Data Bank'!$AT1106),1,IF('Data Bank'!$AC1106=100,3,IF('Data Bank'!$AC1106=0,0,2)))))</f>
        <v>0</v>
      </c>
      <c r="F479" s="178">
        <f ca="1">IF(F$1&lt;'Data Bank'!$AD1106,"",IF(F$1&gt;'Data Bank'!$AT1106,"",IF(AND('Data Bank'!$AC1106&lt;100,TODAY()&gt;'Data Bank'!$AT1106),1,IF('Data Bank'!$AC1106=100,3,IF('Data Bank'!$AC1106=0,0,2)))))</f>
        <v>0</v>
      </c>
      <c r="G479" s="178">
        <f ca="1">IF(G$1&lt;'Data Bank'!$AD1106,"",IF(G$1&gt;'Data Bank'!$AT1106,"",IF(AND('Data Bank'!$AC1106&lt;100,TODAY()&gt;'Data Bank'!$AT1106),1,IF('Data Bank'!$AC1106=100,3,IF('Data Bank'!$AC1106=0,0,2)))))</f>
        <v>0</v>
      </c>
      <c r="H479" s="178">
        <f ca="1">IF(H$1&lt;'Data Bank'!$AD1106,"",IF(H$1&gt;'Data Bank'!$AT1106,"",IF(AND('Data Bank'!$AC1106&lt;100,TODAY()&gt;'Data Bank'!$AT1106),1,IF('Data Bank'!$AC1106=100,3,IF('Data Bank'!$AC1106=0,0,2)))))</f>
        <v>0</v>
      </c>
      <c r="I479" s="178">
        <f ca="1">IF(I$1&lt;'Data Bank'!$AD1106,"",IF(I$1&gt;'Data Bank'!$AT1106,"",IF(AND('Data Bank'!$AC1106&lt;100,TODAY()&gt;'Data Bank'!$AT1106),1,IF('Data Bank'!$AC1106=100,3,IF('Data Bank'!$AC1106=0,0,2)))))</f>
        <v>0</v>
      </c>
      <c r="J479" s="177">
        <f ca="1">IF(J$1&lt;'Data Bank'!$AD1106,"",IF(J$1&gt;'Data Bank'!$AT1106,"",IF(AND('Data Bank'!$AC1106&lt;100,TODAY()&gt;'Data Bank'!$AT1106),1,IF('Data Bank'!$AC1106=100,3,IF('Data Bank'!$AC1106=0,0,2)))))</f>
        <v>0</v>
      </c>
      <c r="K479" s="177">
        <f ca="1">IF(K$1&lt;'Data Bank'!$AD1106,"",IF(K$1&gt;'Data Bank'!$AT1106,"",IF(AND('Data Bank'!$AC1106&lt;100,TODAY()&gt;'Data Bank'!$AT1106),1,IF('Data Bank'!$AC1106=100,3,IF('Data Bank'!$AC1106=0,0,2)))))</f>
        <v>0</v>
      </c>
      <c r="L479" s="177">
        <f ca="1">IF(L$1&lt;'Data Bank'!$AD1106,"",IF(L$1&gt;'Data Bank'!$AT1106,"",IF(AND('Data Bank'!$AC1106&lt;100,TODAY()&gt;'Data Bank'!$AT1106),1,IF('Data Bank'!$AC1106=100,3,IF('Data Bank'!$AC1106=0,0,2)))))</f>
        <v>0</v>
      </c>
      <c r="M479" s="177">
        <f ca="1">IF(M$1&lt;'Data Bank'!$AD1106,"",IF(M$1&gt;'Data Bank'!$AT1106,"",IF(AND('Data Bank'!$AC1106&lt;100,TODAY()&gt;'Data Bank'!$AT1106),1,IF('Data Bank'!$AC1106=100,3,IF('Data Bank'!$AC1106=0,0,2)))))</f>
        <v>0</v>
      </c>
      <c r="N479" s="177">
        <f ca="1">IF(N$1&lt;'Data Bank'!$AD1106,"",IF(N$1&gt;'Data Bank'!$AT1106,"",IF(AND('Data Bank'!$AC1106&lt;100,TODAY()&gt;'Data Bank'!$AT1106),1,IF('Data Bank'!$AC1106=100,3,IF('Data Bank'!$AC1106=0,0,2)))))</f>
        <v>0</v>
      </c>
      <c r="O479" s="177">
        <f ca="1">IF(O$1&lt;'Data Bank'!$AD1106,"",IF(O$1&gt;'Data Bank'!$AT1106,"",IF(AND('Data Bank'!$AC1106&lt;100,TODAY()&gt;'Data Bank'!$AT1106),1,IF('Data Bank'!$AC1106=100,3,IF('Data Bank'!$AC1106=0,0,2)))))</f>
        <v>0</v>
      </c>
      <c r="P479" s="177">
        <f ca="1">IF(P$1&lt;'Data Bank'!$AD1106,"",IF(P$1&gt;'Data Bank'!$AT1106,"",IF(AND('Data Bank'!$AC1106&lt;100,TODAY()&gt;'Data Bank'!$AT1106),1,IF('Data Bank'!$AC1106=100,3,IF('Data Bank'!$AC1106=0,0,2)))))</f>
        <v>0</v>
      </c>
      <c r="Q479" s="177">
        <f ca="1">IF(Q$1&lt;'Data Bank'!$AD1106,"",IF(Q$1&gt;'Data Bank'!$AT1106,"",IF(AND('Data Bank'!$AC1106&lt;100,TODAY()&gt;'Data Bank'!$AT1106),1,IF('Data Bank'!$AC1106=100,3,IF('Data Bank'!$AC1106=0,0,2)))))</f>
        <v>0</v>
      </c>
      <c r="R479" s="177">
        <f ca="1">IF(R$1&lt;'Data Bank'!$AD1106,"",IF(R$1&gt;'Data Bank'!$AT1106,"",IF(AND('Data Bank'!$AC1106&lt;100,TODAY()&gt;'Data Bank'!$AT1106),1,IF('Data Bank'!$AC1106=100,3,IF('Data Bank'!$AC1106=0,0,2)))))</f>
        <v>0</v>
      </c>
    </row>
    <row r="480" spans="1:18">
      <c r="A480" s="115" t="str">
        <f>'Data Bank'!E1110</f>
        <v>Scheme33_MalirCantt_MDU_P03</v>
      </c>
      <c r="B480" s="178">
        <f ca="1">IF(B$1&lt;'Data Bank'!$AD1110,"",IF(B$1&gt;'Data Bank'!$AT1110,"",IF(AND('Data Bank'!$AC1110&lt;100,TODAY()&gt;'Data Bank'!$AT1110),1,IF('Data Bank'!$AC1110=100,3,IF('Data Bank'!$AC1110=0,0,2)))))</f>
        <v>2</v>
      </c>
      <c r="C480" s="178">
        <f ca="1">IF(C$1&lt;'Data Bank'!$AD1110,"",IF(C$1&gt;'Data Bank'!$AT1110,"",IF(AND('Data Bank'!$AC1110&lt;100,TODAY()&gt;'Data Bank'!$AT1110),1,IF('Data Bank'!$AC1110=100,3,IF('Data Bank'!$AC1110=0,0,2)))))</f>
        <v>2</v>
      </c>
      <c r="D480" s="178">
        <f ca="1">IF(D$1&lt;'Data Bank'!$AD1110,"",IF(D$1&gt;'Data Bank'!$AT1110,"",IF(AND('Data Bank'!$AC1110&lt;100,TODAY()&gt;'Data Bank'!$AT1110),1,IF('Data Bank'!$AC1110=100,3,IF('Data Bank'!$AC1110=0,0,2)))))</f>
        <v>2</v>
      </c>
      <c r="E480" s="178">
        <f ca="1">IF(E$1&lt;'Data Bank'!$AD1110,"",IF(E$1&gt;'Data Bank'!$AT1110,"",IF(AND('Data Bank'!$AC1110&lt;100,TODAY()&gt;'Data Bank'!$AT1110),1,IF('Data Bank'!$AC1110=100,3,IF('Data Bank'!$AC1110=0,0,2)))))</f>
        <v>2</v>
      </c>
      <c r="F480" s="178">
        <f ca="1">IF(F$1&lt;'Data Bank'!$AD1110,"",IF(F$1&gt;'Data Bank'!$AT1110,"",IF(AND('Data Bank'!$AC1110&lt;100,TODAY()&gt;'Data Bank'!$AT1110),1,IF('Data Bank'!$AC1110=100,3,IF('Data Bank'!$AC1110=0,0,2)))))</f>
        <v>2</v>
      </c>
      <c r="G480" s="178">
        <f ca="1">IF(G$1&lt;'Data Bank'!$AD1110,"",IF(G$1&gt;'Data Bank'!$AT1110,"",IF(AND('Data Bank'!$AC1110&lt;100,TODAY()&gt;'Data Bank'!$AT1110),1,IF('Data Bank'!$AC1110=100,3,IF('Data Bank'!$AC1110=0,0,2)))))</f>
        <v>2</v>
      </c>
      <c r="H480" s="178">
        <f ca="1">IF(H$1&lt;'Data Bank'!$AD1110,"",IF(H$1&gt;'Data Bank'!$AT1110,"",IF(AND('Data Bank'!$AC1110&lt;100,TODAY()&gt;'Data Bank'!$AT1110),1,IF('Data Bank'!$AC1110=100,3,IF('Data Bank'!$AC1110=0,0,2)))))</f>
        <v>2</v>
      </c>
      <c r="I480" s="178">
        <f ca="1">IF(I$1&lt;'Data Bank'!$AD1110,"",IF(I$1&gt;'Data Bank'!$AT1110,"",IF(AND('Data Bank'!$AC1110&lt;100,TODAY()&gt;'Data Bank'!$AT1110),1,IF('Data Bank'!$AC1110=100,3,IF('Data Bank'!$AC1110=0,0,2)))))</f>
        <v>2</v>
      </c>
      <c r="J480" s="177">
        <f ca="1">IF(J$1&lt;'Data Bank'!$AD1110,"",IF(J$1&gt;'Data Bank'!$AT1110,"",IF(AND('Data Bank'!$AC1110&lt;100,TODAY()&gt;'Data Bank'!$AT1110),1,IF('Data Bank'!$AC1110=100,3,IF('Data Bank'!$AC1110=0,0,2)))))</f>
        <v>2</v>
      </c>
      <c r="K480" s="177">
        <f ca="1">IF(K$1&lt;'Data Bank'!$AD1110,"",IF(K$1&gt;'Data Bank'!$AT1110,"",IF(AND('Data Bank'!$AC1110&lt;100,TODAY()&gt;'Data Bank'!$AT1110),1,IF('Data Bank'!$AC1110=100,3,IF('Data Bank'!$AC1110=0,0,2)))))</f>
        <v>2</v>
      </c>
      <c r="L480" s="177">
        <f ca="1">IF(L$1&lt;'Data Bank'!$AD1110,"",IF(L$1&gt;'Data Bank'!$AT1110,"",IF(AND('Data Bank'!$AC1110&lt;100,TODAY()&gt;'Data Bank'!$AT1110),1,IF('Data Bank'!$AC1110=100,3,IF('Data Bank'!$AC1110=0,0,2)))))</f>
        <v>2</v>
      </c>
      <c r="M480" s="177">
        <f ca="1">IF(M$1&lt;'Data Bank'!$AD1110,"",IF(M$1&gt;'Data Bank'!$AT1110,"",IF(AND('Data Bank'!$AC1110&lt;100,TODAY()&gt;'Data Bank'!$AT1110),1,IF('Data Bank'!$AC1110=100,3,IF('Data Bank'!$AC1110=0,0,2)))))</f>
        <v>2</v>
      </c>
      <c r="N480" s="177">
        <f ca="1">IF(N$1&lt;'Data Bank'!$AD1110,"",IF(N$1&gt;'Data Bank'!$AT1110,"",IF(AND('Data Bank'!$AC1110&lt;100,TODAY()&gt;'Data Bank'!$AT1110),1,IF('Data Bank'!$AC1110=100,3,IF('Data Bank'!$AC1110=0,0,2)))))</f>
        <v>2</v>
      </c>
      <c r="O480" s="177">
        <f ca="1">IF(O$1&lt;'Data Bank'!$AD1110,"",IF(O$1&gt;'Data Bank'!$AT1110,"",IF(AND('Data Bank'!$AC1110&lt;100,TODAY()&gt;'Data Bank'!$AT1110),1,IF('Data Bank'!$AC1110=100,3,IF('Data Bank'!$AC1110=0,0,2)))))</f>
        <v>2</v>
      </c>
      <c r="P480" s="177">
        <f ca="1">IF(P$1&lt;'Data Bank'!$AD1110,"",IF(P$1&gt;'Data Bank'!$AT1110,"",IF(AND('Data Bank'!$AC1110&lt;100,TODAY()&gt;'Data Bank'!$AT1110),1,IF('Data Bank'!$AC1110=100,3,IF('Data Bank'!$AC1110=0,0,2)))))</f>
        <v>2</v>
      </c>
      <c r="Q480" s="177">
        <f ca="1">IF(Q$1&lt;'Data Bank'!$AD1110,"",IF(Q$1&gt;'Data Bank'!$AT1110,"",IF(AND('Data Bank'!$AC1110&lt;100,TODAY()&gt;'Data Bank'!$AT1110),1,IF('Data Bank'!$AC1110=100,3,IF('Data Bank'!$AC1110=0,0,2)))))</f>
        <v>2</v>
      </c>
      <c r="R480" s="177">
        <f ca="1">IF(R$1&lt;'Data Bank'!$AD1110,"",IF(R$1&gt;'Data Bank'!$AT1110,"",IF(AND('Data Bank'!$AC1110&lt;100,TODAY()&gt;'Data Bank'!$AT1110),1,IF('Data Bank'!$AC1110=100,3,IF('Data Bank'!$AC1110=0,0,2)))))</f>
        <v>2</v>
      </c>
    </row>
    <row r="481" spans="1:18">
      <c r="A481" s="115" t="str">
        <f>'Data Bank'!E1111</f>
        <v>Scheme33_MalirCantt_MDU_P04</v>
      </c>
      <c r="B481" s="178">
        <f ca="1">IF(B$1&lt;'Data Bank'!$AD1111,"",IF(B$1&gt;'Data Bank'!$AT1111,"",IF(AND('Data Bank'!$AC1111&lt;100,TODAY()&gt;'Data Bank'!$AT1111),1,IF('Data Bank'!$AC1111=100,3,IF('Data Bank'!$AC1111=0,0,2)))))</f>
        <v>2</v>
      </c>
      <c r="C481" s="178">
        <f ca="1">IF(C$1&lt;'Data Bank'!$AD1111,"",IF(C$1&gt;'Data Bank'!$AT1111,"",IF(AND('Data Bank'!$AC1111&lt;100,TODAY()&gt;'Data Bank'!$AT1111),1,IF('Data Bank'!$AC1111=100,3,IF('Data Bank'!$AC1111=0,0,2)))))</f>
        <v>2</v>
      </c>
      <c r="D481" s="178">
        <f ca="1">IF(D$1&lt;'Data Bank'!$AD1111,"",IF(D$1&gt;'Data Bank'!$AT1111,"",IF(AND('Data Bank'!$AC1111&lt;100,TODAY()&gt;'Data Bank'!$AT1111),1,IF('Data Bank'!$AC1111=100,3,IF('Data Bank'!$AC1111=0,0,2)))))</f>
        <v>2</v>
      </c>
      <c r="E481" s="178">
        <f ca="1">IF(E$1&lt;'Data Bank'!$AD1111,"",IF(E$1&gt;'Data Bank'!$AT1111,"",IF(AND('Data Bank'!$AC1111&lt;100,TODAY()&gt;'Data Bank'!$AT1111),1,IF('Data Bank'!$AC1111=100,3,IF('Data Bank'!$AC1111=0,0,2)))))</f>
        <v>2</v>
      </c>
      <c r="F481" s="178">
        <f ca="1">IF(F$1&lt;'Data Bank'!$AD1111,"",IF(F$1&gt;'Data Bank'!$AT1111,"",IF(AND('Data Bank'!$AC1111&lt;100,TODAY()&gt;'Data Bank'!$AT1111),1,IF('Data Bank'!$AC1111=100,3,IF('Data Bank'!$AC1111=0,0,2)))))</f>
        <v>2</v>
      </c>
      <c r="G481" s="178">
        <f ca="1">IF(G$1&lt;'Data Bank'!$AD1111,"",IF(G$1&gt;'Data Bank'!$AT1111,"",IF(AND('Data Bank'!$AC1111&lt;100,TODAY()&gt;'Data Bank'!$AT1111),1,IF('Data Bank'!$AC1111=100,3,IF('Data Bank'!$AC1111=0,0,2)))))</f>
        <v>2</v>
      </c>
      <c r="H481" s="178">
        <f ca="1">IF(H$1&lt;'Data Bank'!$AD1111,"",IF(H$1&gt;'Data Bank'!$AT1111,"",IF(AND('Data Bank'!$AC1111&lt;100,TODAY()&gt;'Data Bank'!$AT1111),1,IF('Data Bank'!$AC1111=100,3,IF('Data Bank'!$AC1111=0,0,2)))))</f>
        <v>2</v>
      </c>
      <c r="I481" s="178">
        <f ca="1">IF(I$1&lt;'Data Bank'!$AD1111,"",IF(I$1&gt;'Data Bank'!$AT1111,"",IF(AND('Data Bank'!$AC1111&lt;100,TODAY()&gt;'Data Bank'!$AT1111),1,IF('Data Bank'!$AC1111=100,3,IF('Data Bank'!$AC1111=0,0,2)))))</f>
        <v>2</v>
      </c>
      <c r="J481" s="177">
        <f ca="1">IF(J$1&lt;'Data Bank'!$AD1111,"",IF(J$1&gt;'Data Bank'!$AT1111,"",IF(AND('Data Bank'!$AC1111&lt;100,TODAY()&gt;'Data Bank'!$AT1111),1,IF('Data Bank'!$AC1111=100,3,IF('Data Bank'!$AC1111=0,0,2)))))</f>
        <v>2</v>
      </c>
      <c r="K481" s="177">
        <f ca="1">IF(K$1&lt;'Data Bank'!$AD1111,"",IF(K$1&gt;'Data Bank'!$AT1111,"",IF(AND('Data Bank'!$AC1111&lt;100,TODAY()&gt;'Data Bank'!$AT1111),1,IF('Data Bank'!$AC1111=100,3,IF('Data Bank'!$AC1111=0,0,2)))))</f>
        <v>2</v>
      </c>
      <c r="L481" s="177">
        <f ca="1">IF(L$1&lt;'Data Bank'!$AD1111,"",IF(L$1&gt;'Data Bank'!$AT1111,"",IF(AND('Data Bank'!$AC1111&lt;100,TODAY()&gt;'Data Bank'!$AT1111),1,IF('Data Bank'!$AC1111=100,3,IF('Data Bank'!$AC1111=0,0,2)))))</f>
        <v>2</v>
      </c>
      <c r="M481" s="177">
        <f ca="1">IF(M$1&lt;'Data Bank'!$AD1111,"",IF(M$1&gt;'Data Bank'!$AT1111,"",IF(AND('Data Bank'!$AC1111&lt;100,TODAY()&gt;'Data Bank'!$AT1111),1,IF('Data Bank'!$AC1111=100,3,IF('Data Bank'!$AC1111=0,0,2)))))</f>
        <v>2</v>
      </c>
      <c r="N481" s="177">
        <f ca="1">IF(N$1&lt;'Data Bank'!$AD1111,"",IF(N$1&gt;'Data Bank'!$AT1111,"",IF(AND('Data Bank'!$AC1111&lt;100,TODAY()&gt;'Data Bank'!$AT1111),1,IF('Data Bank'!$AC1111=100,3,IF('Data Bank'!$AC1111=0,0,2)))))</f>
        <v>2</v>
      </c>
      <c r="O481" s="177">
        <f ca="1">IF(O$1&lt;'Data Bank'!$AD1111,"",IF(O$1&gt;'Data Bank'!$AT1111,"",IF(AND('Data Bank'!$AC1111&lt;100,TODAY()&gt;'Data Bank'!$AT1111),1,IF('Data Bank'!$AC1111=100,3,IF('Data Bank'!$AC1111=0,0,2)))))</f>
        <v>2</v>
      </c>
      <c r="P481" s="177">
        <f ca="1">IF(P$1&lt;'Data Bank'!$AD1111,"",IF(P$1&gt;'Data Bank'!$AT1111,"",IF(AND('Data Bank'!$AC1111&lt;100,TODAY()&gt;'Data Bank'!$AT1111),1,IF('Data Bank'!$AC1111=100,3,IF('Data Bank'!$AC1111=0,0,2)))))</f>
        <v>2</v>
      </c>
      <c r="Q481" s="177">
        <f ca="1">IF(Q$1&lt;'Data Bank'!$AD1111,"",IF(Q$1&gt;'Data Bank'!$AT1111,"",IF(AND('Data Bank'!$AC1111&lt;100,TODAY()&gt;'Data Bank'!$AT1111),1,IF('Data Bank'!$AC1111=100,3,IF('Data Bank'!$AC1111=0,0,2)))))</f>
        <v>2</v>
      </c>
      <c r="R481" s="177">
        <f ca="1">IF(R$1&lt;'Data Bank'!$AD1111,"",IF(R$1&gt;'Data Bank'!$AT1111,"",IF(AND('Data Bank'!$AC1111&lt;100,TODAY()&gt;'Data Bank'!$AT1111),1,IF('Data Bank'!$AC1111=100,3,IF('Data Bank'!$AC1111=0,0,2)))))</f>
        <v>2</v>
      </c>
    </row>
    <row r="482" spans="1:18">
      <c r="A482" s="115" t="str">
        <f>'Data Bank'!E1112</f>
        <v>Sector P, U, V &amp; SPECHS</v>
      </c>
      <c r="B482" s="178">
        <f ca="1">IF(B$1&lt;'Data Bank'!$AD1112,"",IF(B$1&gt;'Data Bank'!$AT1112,"",IF(AND('Data Bank'!$AC1112&lt;100,TODAY()&gt;'Data Bank'!$AT1112),1,IF('Data Bank'!$AC1112=100,3,IF('Data Bank'!$AC1112=0,0,2)))))</f>
        <v>1</v>
      </c>
      <c r="C482" s="178">
        <f ca="1">IF(C$1&lt;'Data Bank'!$AD1112,"",IF(C$1&gt;'Data Bank'!$AT1112,"",IF(AND('Data Bank'!$AC1112&lt;100,TODAY()&gt;'Data Bank'!$AT1112),1,IF('Data Bank'!$AC1112=100,3,IF('Data Bank'!$AC1112=0,0,2)))))</f>
        <v>1</v>
      </c>
      <c r="D482" s="178" t="str">
        <f ca="1">IF(D$1&lt;'Data Bank'!$AD1112,"",IF(D$1&gt;'Data Bank'!$AT1112,"",IF(AND('Data Bank'!$AC1112&lt;100,TODAY()&gt;'Data Bank'!$AT1112),1,IF('Data Bank'!$AC1112=100,3,IF('Data Bank'!$AC1112=0,0,2)))))</f>
        <v/>
      </c>
      <c r="E482" s="178" t="str">
        <f ca="1">IF(E$1&lt;'Data Bank'!$AD1112,"",IF(E$1&gt;'Data Bank'!$AT1112,"",IF(AND('Data Bank'!$AC1112&lt;100,TODAY()&gt;'Data Bank'!$AT1112),1,IF('Data Bank'!$AC1112=100,3,IF('Data Bank'!$AC1112=0,0,2)))))</f>
        <v/>
      </c>
      <c r="F482" s="178" t="str">
        <f ca="1">IF(F$1&lt;'Data Bank'!$AD1112,"",IF(F$1&gt;'Data Bank'!$AT1112,"",IF(AND('Data Bank'!$AC1112&lt;100,TODAY()&gt;'Data Bank'!$AT1112),1,IF('Data Bank'!$AC1112=100,3,IF('Data Bank'!$AC1112=0,0,2)))))</f>
        <v/>
      </c>
      <c r="G482" s="178" t="str">
        <f ca="1">IF(G$1&lt;'Data Bank'!$AD1112,"",IF(G$1&gt;'Data Bank'!$AT1112,"",IF(AND('Data Bank'!$AC1112&lt;100,TODAY()&gt;'Data Bank'!$AT1112),1,IF('Data Bank'!$AC1112=100,3,IF('Data Bank'!$AC1112=0,0,2)))))</f>
        <v/>
      </c>
      <c r="H482" s="178" t="str">
        <f ca="1">IF(H$1&lt;'Data Bank'!$AD1112,"",IF(H$1&gt;'Data Bank'!$AT1112,"",IF(AND('Data Bank'!$AC1112&lt;100,TODAY()&gt;'Data Bank'!$AT1112),1,IF('Data Bank'!$AC1112=100,3,IF('Data Bank'!$AC1112=0,0,2)))))</f>
        <v/>
      </c>
      <c r="I482" s="178" t="str">
        <f ca="1">IF(I$1&lt;'Data Bank'!$AD1112,"",IF(I$1&gt;'Data Bank'!$AT1112,"",IF(AND('Data Bank'!$AC1112&lt;100,TODAY()&gt;'Data Bank'!$AT1112),1,IF('Data Bank'!$AC1112=100,3,IF('Data Bank'!$AC1112=0,0,2)))))</f>
        <v/>
      </c>
      <c r="J482" s="177" t="str">
        <f ca="1">IF(J$1&lt;'Data Bank'!$AD1112,"",IF(J$1&gt;'Data Bank'!$AT1112,"",IF(AND('Data Bank'!$AC1112&lt;100,TODAY()&gt;'Data Bank'!$AT1112),1,IF('Data Bank'!$AC1112=100,3,IF('Data Bank'!$AC1112=0,0,2)))))</f>
        <v/>
      </c>
      <c r="K482" s="177" t="str">
        <f ca="1">IF(K$1&lt;'Data Bank'!$AD1112,"",IF(K$1&gt;'Data Bank'!$AT1112,"",IF(AND('Data Bank'!$AC1112&lt;100,TODAY()&gt;'Data Bank'!$AT1112),1,IF('Data Bank'!$AC1112=100,3,IF('Data Bank'!$AC1112=0,0,2)))))</f>
        <v/>
      </c>
      <c r="L482" s="177" t="str">
        <f ca="1">IF(L$1&lt;'Data Bank'!$AD1112,"",IF(L$1&gt;'Data Bank'!$AT1112,"",IF(AND('Data Bank'!$AC1112&lt;100,TODAY()&gt;'Data Bank'!$AT1112),1,IF('Data Bank'!$AC1112=100,3,IF('Data Bank'!$AC1112=0,0,2)))))</f>
        <v/>
      </c>
      <c r="M482" s="177" t="str">
        <f ca="1">IF(M$1&lt;'Data Bank'!$AD1112,"",IF(M$1&gt;'Data Bank'!$AT1112,"",IF(AND('Data Bank'!$AC1112&lt;100,TODAY()&gt;'Data Bank'!$AT1112),1,IF('Data Bank'!$AC1112=100,3,IF('Data Bank'!$AC1112=0,0,2)))))</f>
        <v/>
      </c>
      <c r="N482" s="177" t="str">
        <f ca="1">IF(N$1&lt;'Data Bank'!$AD1112,"",IF(N$1&gt;'Data Bank'!$AT1112,"",IF(AND('Data Bank'!$AC1112&lt;100,TODAY()&gt;'Data Bank'!$AT1112),1,IF('Data Bank'!$AC1112=100,3,IF('Data Bank'!$AC1112=0,0,2)))))</f>
        <v/>
      </c>
      <c r="O482" s="177" t="str">
        <f ca="1">IF(O$1&lt;'Data Bank'!$AD1112,"",IF(O$1&gt;'Data Bank'!$AT1112,"",IF(AND('Data Bank'!$AC1112&lt;100,TODAY()&gt;'Data Bank'!$AT1112),1,IF('Data Bank'!$AC1112=100,3,IF('Data Bank'!$AC1112=0,0,2)))))</f>
        <v/>
      </c>
      <c r="P482" s="177" t="str">
        <f ca="1">IF(P$1&lt;'Data Bank'!$AD1112,"",IF(P$1&gt;'Data Bank'!$AT1112,"",IF(AND('Data Bank'!$AC1112&lt;100,TODAY()&gt;'Data Bank'!$AT1112),1,IF('Data Bank'!$AC1112=100,3,IF('Data Bank'!$AC1112=0,0,2)))))</f>
        <v/>
      </c>
      <c r="Q482" s="177" t="str">
        <f ca="1">IF(Q$1&lt;'Data Bank'!$AD1112,"",IF(Q$1&gt;'Data Bank'!$AT1112,"",IF(AND('Data Bank'!$AC1112&lt;100,TODAY()&gt;'Data Bank'!$AT1112),1,IF('Data Bank'!$AC1112=100,3,IF('Data Bank'!$AC1112=0,0,2)))))</f>
        <v/>
      </c>
      <c r="R482" s="177" t="str">
        <f ca="1">IF(R$1&lt;'Data Bank'!$AD1112,"",IF(R$1&gt;'Data Bank'!$AT1112,"",IF(AND('Data Bank'!$AC1112&lt;100,TODAY()&gt;'Data Bank'!$AT1112),1,IF('Data Bank'!$AC1112=100,3,IF('Data Bank'!$AC1112=0,0,2)))))</f>
        <v/>
      </c>
    </row>
    <row r="483" spans="1:18">
      <c r="A483" s="115" t="str">
        <f>'Data Bank'!E1113</f>
        <v>Sector Q</v>
      </c>
      <c r="B483" s="178">
        <f ca="1">IF(B$1&lt;'Data Bank'!$AD1113,"",IF(B$1&gt;'Data Bank'!$AT1113,"",IF(AND('Data Bank'!$AC1113&lt;100,TODAY()&gt;'Data Bank'!$AT1113),1,IF('Data Bank'!$AC1113=100,3,IF('Data Bank'!$AC1113=0,0,2)))))</f>
        <v>1</v>
      </c>
      <c r="C483" s="178">
        <f ca="1">IF(C$1&lt;'Data Bank'!$AD1113,"",IF(C$1&gt;'Data Bank'!$AT1113,"",IF(AND('Data Bank'!$AC1113&lt;100,TODAY()&gt;'Data Bank'!$AT1113),1,IF('Data Bank'!$AC1113=100,3,IF('Data Bank'!$AC1113=0,0,2)))))</f>
        <v>1</v>
      </c>
      <c r="D483" s="178" t="str">
        <f ca="1">IF(D$1&lt;'Data Bank'!$AD1113,"",IF(D$1&gt;'Data Bank'!$AT1113,"",IF(AND('Data Bank'!$AC1113&lt;100,TODAY()&gt;'Data Bank'!$AT1113),1,IF('Data Bank'!$AC1113=100,3,IF('Data Bank'!$AC1113=0,0,2)))))</f>
        <v/>
      </c>
      <c r="E483" s="178" t="str">
        <f ca="1">IF(E$1&lt;'Data Bank'!$AD1113,"",IF(E$1&gt;'Data Bank'!$AT1113,"",IF(AND('Data Bank'!$AC1113&lt;100,TODAY()&gt;'Data Bank'!$AT1113),1,IF('Data Bank'!$AC1113=100,3,IF('Data Bank'!$AC1113=0,0,2)))))</f>
        <v/>
      </c>
      <c r="F483" s="178" t="str">
        <f ca="1">IF(F$1&lt;'Data Bank'!$AD1113,"",IF(F$1&gt;'Data Bank'!$AT1113,"",IF(AND('Data Bank'!$AC1113&lt;100,TODAY()&gt;'Data Bank'!$AT1113),1,IF('Data Bank'!$AC1113=100,3,IF('Data Bank'!$AC1113=0,0,2)))))</f>
        <v/>
      </c>
      <c r="G483" s="178" t="str">
        <f ca="1">IF(G$1&lt;'Data Bank'!$AD1113,"",IF(G$1&gt;'Data Bank'!$AT1113,"",IF(AND('Data Bank'!$AC1113&lt;100,TODAY()&gt;'Data Bank'!$AT1113),1,IF('Data Bank'!$AC1113=100,3,IF('Data Bank'!$AC1113=0,0,2)))))</f>
        <v/>
      </c>
      <c r="H483" s="178" t="str">
        <f ca="1">IF(H$1&lt;'Data Bank'!$AD1113,"",IF(H$1&gt;'Data Bank'!$AT1113,"",IF(AND('Data Bank'!$AC1113&lt;100,TODAY()&gt;'Data Bank'!$AT1113),1,IF('Data Bank'!$AC1113=100,3,IF('Data Bank'!$AC1113=0,0,2)))))</f>
        <v/>
      </c>
      <c r="I483" s="178" t="str">
        <f ca="1">IF(I$1&lt;'Data Bank'!$AD1113,"",IF(I$1&gt;'Data Bank'!$AT1113,"",IF(AND('Data Bank'!$AC1113&lt;100,TODAY()&gt;'Data Bank'!$AT1113),1,IF('Data Bank'!$AC1113=100,3,IF('Data Bank'!$AC1113=0,0,2)))))</f>
        <v/>
      </c>
      <c r="J483" s="177" t="str">
        <f ca="1">IF(J$1&lt;'Data Bank'!$AD1113,"",IF(J$1&gt;'Data Bank'!$AT1113,"",IF(AND('Data Bank'!$AC1113&lt;100,TODAY()&gt;'Data Bank'!$AT1113),1,IF('Data Bank'!$AC1113=100,3,IF('Data Bank'!$AC1113=0,0,2)))))</f>
        <v/>
      </c>
      <c r="K483" s="177" t="str">
        <f ca="1">IF(K$1&lt;'Data Bank'!$AD1113,"",IF(K$1&gt;'Data Bank'!$AT1113,"",IF(AND('Data Bank'!$AC1113&lt;100,TODAY()&gt;'Data Bank'!$AT1113),1,IF('Data Bank'!$AC1113=100,3,IF('Data Bank'!$AC1113=0,0,2)))))</f>
        <v/>
      </c>
      <c r="L483" s="177" t="str">
        <f ca="1">IF(L$1&lt;'Data Bank'!$AD1113,"",IF(L$1&gt;'Data Bank'!$AT1113,"",IF(AND('Data Bank'!$AC1113&lt;100,TODAY()&gt;'Data Bank'!$AT1113),1,IF('Data Bank'!$AC1113=100,3,IF('Data Bank'!$AC1113=0,0,2)))))</f>
        <v/>
      </c>
      <c r="M483" s="177" t="str">
        <f ca="1">IF(M$1&lt;'Data Bank'!$AD1113,"",IF(M$1&gt;'Data Bank'!$AT1113,"",IF(AND('Data Bank'!$AC1113&lt;100,TODAY()&gt;'Data Bank'!$AT1113),1,IF('Data Bank'!$AC1113=100,3,IF('Data Bank'!$AC1113=0,0,2)))))</f>
        <v/>
      </c>
      <c r="N483" s="177" t="str">
        <f ca="1">IF(N$1&lt;'Data Bank'!$AD1113,"",IF(N$1&gt;'Data Bank'!$AT1113,"",IF(AND('Data Bank'!$AC1113&lt;100,TODAY()&gt;'Data Bank'!$AT1113),1,IF('Data Bank'!$AC1113=100,3,IF('Data Bank'!$AC1113=0,0,2)))))</f>
        <v/>
      </c>
      <c r="O483" s="177" t="str">
        <f ca="1">IF(O$1&lt;'Data Bank'!$AD1113,"",IF(O$1&gt;'Data Bank'!$AT1113,"",IF(AND('Data Bank'!$AC1113&lt;100,TODAY()&gt;'Data Bank'!$AT1113),1,IF('Data Bank'!$AC1113=100,3,IF('Data Bank'!$AC1113=0,0,2)))))</f>
        <v/>
      </c>
      <c r="P483" s="177" t="str">
        <f ca="1">IF(P$1&lt;'Data Bank'!$AD1113,"",IF(P$1&gt;'Data Bank'!$AT1113,"",IF(AND('Data Bank'!$AC1113&lt;100,TODAY()&gt;'Data Bank'!$AT1113),1,IF('Data Bank'!$AC1113=100,3,IF('Data Bank'!$AC1113=0,0,2)))))</f>
        <v/>
      </c>
      <c r="Q483" s="177" t="str">
        <f ca="1">IF(Q$1&lt;'Data Bank'!$AD1113,"",IF(Q$1&gt;'Data Bank'!$AT1113,"",IF(AND('Data Bank'!$AC1113&lt;100,TODAY()&gt;'Data Bank'!$AT1113),1,IF('Data Bank'!$AC1113=100,3,IF('Data Bank'!$AC1113=0,0,2)))))</f>
        <v/>
      </c>
      <c r="R483" s="177" t="str">
        <f ca="1">IF(R$1&lt;'Data Bank'!$AD1113,"",IF(R$1&gt;'Data Bank'!$AT1113,"",IF(AND('Data Bank'!$AC1113&lt;100,TODAY()&gt;'Data Bank'!$AT1113),1,IF('Data Bank'!$AC1113=100,3,IF('Data Bank'!$AC1113=0,0,2)))))</f>
        <v/>
      </c>
    </row>
    <row r="484" spans="1:18">
      <c r="A484" s="115" t="str">
        <f>'Data Bank'!E1114</f>
        <v>Sector R</v>
      </c>
      <c r="B484" s="178">
        <f ca="1">IF(B$1&lt;'Data Bank'!$AD1114,"",IF(B$1&gt;'Data Bank'!$AT1114,"",IF(AND('Data Bank'!$AC1114&lt;100,TODAY()&gt;'Data Bank'!$AT1114),1,IF('Data Bank'!$AC1114=100,3,IF('Data Bank'!$AC1114=0,0,2)))))</f>
        <v>1</v>
      </c>
      <c r="C484" s="178">
        <f ca="1">IF(C$1&lt;'Data Bank'!$AD1114,"",IF(C$1&gt;'Data Bank'!$AT1114,"",IF(AND('Data Bank'!$AC1114&lt;100,TODAY()&gt;'Data Bank'!$AT1114),1,IF('Data Bank'!$AC1114=100,3,IF('Data Bank'!$AC1114=0,0,2)))))</f>
        <v>1</v>
      </c>
      <c r="D484" s="178" t="str">
        <f ca="1">IF(D$1&lt;'Data Bank'!$AD1114,"",IF(D$1&gt;'Data Bank'!$AT1114,"",IF(AND('Data Bank'!$AC1114&lt;100,TODAY()&gt;'Data Bank'!$AT1114),1,IF('Data Bank'!$AC1114=100,3,IF('Data Bank'!$AC1114=0,0,2)))))</f>
        <v/>
      </c>
      <c r="E484" s="178" t="str">
        <f ca="1">IF(E$1&lt;'Data Bank'!$AD1114,"",IF(E$1&gt;'Data Bank'!$AT1114,"",IF(AND('Data Bank'!$AC1114&lt;100,TODAY()&gt;'Data Bank'!$AT1114),1,IF('Data Bank'!$AC1114=100,3,IF('Data Bank'!$AC1114=0,0,2)))))</f>
        <v/>
      </c>
      <c r="F484" s="178" t="str">
        <f ca="1">IF(F$1&lt;'Data Bank'!$AD1114,"",IF(F$1&gt;'Data Bank'!$AT1114,"",IF(AND('Data Bank'!$AC1114&lt;100,TODAY()&gt;'Data Bank'!$AT1114),1,IF('Data Bank'!$AC1114=100,3,IF('Data Bank'!$AC1114=0,0,2)))))</f>
        <v/>
      </c>
      <c r="G484" s="178" t="str">
        <f ca="1">IF(G$1&lt;'Data Bank'!$AD1114,"",IF(G$1&gt;'Data Bank'!$AT1114,"",IF(AND('Data Bank'!$AC1114&lt;100,TODAY()&gt;'Data Bank'!$AT1114),1,IF('Data Bank'!$AC1114=100,3,IF('Data Bank'!$AC1114=0,0,2)))))</f>
        <v/>
      </c>
      <c r="H484" s="178" t="str">
        <f ca="1">IF(H$1&lt;'Data Bank'!$AD1114,"",IF(H$1&gt;'Data Bank'!$AT1114,"",IF(AND('Data Bank'!$AC1114&lt;100,TODAY()&gt;'Data Bank'!$AT1114),1,IF('Data Bank'!$AC1114=100,3,IF('Data Bank'!$AC1114=0,0,2)))))</f>
        <v/>
      </c>
      <c r="I484" s="178" t="str">
        <f ca="1">IF(I$1&lt;'Data Bank'!$AD1114,"",IF(I$1&gt;'Data Bank'!$AT1114,"",IF(AND('Data Bank'!$AC1114&lt;100,TODAY()&gt;'Data Bank'!$AT1114),1,IF('Data Bank'!$AC1114=100,3,IF('Data Bank'!$AC1114=0,0,2)))))</f>
        <v/>
      </c>
      <c r="J484" s="177" t="str">
        <f ca="1">IF(J$1&lt;'Data Bank'!$AD1114,"",IF(J$1&gt;'Data Bank'!$AT1114,"",IF(AND('Data Bank'!$AC1114&lt;100,TODAY()&gt;'Data Bank'!$AT1114),1,IF('Data Bank'!$AC1114=100,3,IF('Data Bank'!$AC1114=0,0,2)))))</f>
        <v/>
      </c>
      <c r="K484" s="177" t="str">
        <f ca="1">IF(K$1&lt;'Data Bank'!$AD1114,"",IF(K$1&gt;'Data Bank'!$AT1114,"",IF(AND('Data Bank'!$AC1114&lt;100,TODAY()&gt;'Data Bank'!$AT1114),1,IF('Data Bank'!$AC1114=100,3,IF('Data Bank'!$AC1114=0,0,2)))))</f>
        <v/>
      </c>
      <c r="L484" s="177" t="str">
        <f ca="1">IF(L$1&lt;'Data Bank'!$AD1114,"",IF(L$1&gt;'Data Bank'!$AT1114,"",IF(AND('Data Bank'!$AC1114&lt;100,TODAY()&gt;'Data Bank'!$AT1114),1,IF('Data Bank'!$AC1114=100,3,IF('Data Bank'!$AC1114=0,0,2)))))</f>
        <v/>
      </c>
      <c r="M484" s="177" t="str">
        <f ca="1">IF(M$1&lt;'Data Bank'!$AD1114,"",IF(M$1&gt;'Data Bank'!$AT1114,"",IF(AND('Data Bank'!$AC1114&lt;100,TODAY()&gt;'Data Bank'!$AT1114),1,IF('Data Bank'!$AC1114=100,3,IF('Data Bank'!$AC1114=0,0,2)))))</f>
        <v/>
      </c>
      <c r="N484" s="177" t="str">
        <f ca="1">IF(N$1&lt;'Data Bank'!$AD1114,"",IF(N$1&gt;'Data Bank'!$AT1114,"",IF(AND('Data Bank'!$AC1114&lt;100,TODAY()&gt;'Data Bank'!$AT1114),1,IF('Data Bank'!$AC1114=100,3,IF('Data Bank'!$AC1114=0,0,2)))))</f>
        <v/>
      </c>
      <c r="O484" s="177" t="str">
        <f ca="1">IF(O$1&lt;'Data Bank'!$AD1114,"",IF(O$1&gt;'Data Bank'!$AT1114,"",IF(AND('Data Bank'!$AC1114&lt;100,TODAY()&gt;'Data Bank'!$AT1114),1,IF('Data Bank'!$AC1114=100,3,IF('Data Bank'!$AC1114=0,0,2)))))</f>
        <v/>
      </c>
      <c r="P484" s="177" t="str">
        <f ca="1">IF(P$1&lt;'Data Bank'!$AD1114,"",IF(P$1&gt;'Data Bank'!$AT1114,"",IF(AND('Data Bank'!$AC1114&lt;100,TODAY()&gt;'Data Bank'!$AT1114),1,IF('Data Bank'!$AC1114=100,3,IF('Data Bank'!$AC1114=0,0,2)))))</f>
        <v/>
      </c>
      <c r="Q484" s="177" t="str">
        <f ca="1">IF(Q$1&lt;'Data Bank'!$AD1114,"",IF(Q$1&gt;'Data Bank'!$AT1114,"",IF(AND('Data Bank'!$AC1114&lt;100,TODAY()&gt;'Data Bank'!$AT1114),1,IF('Data Bank'!$AC1114=100,3,IF('Data Bank'!$AC1114=0,0,2)))))</f>
        <v/>
      </c>
      <c r="R484" s="177" t="str">
        <f ca="1">IF(R$1&lt;'Data Bank'!$AD1114,"",IF(R$1&gt;'Data Bank'!$AT1114,"",IF(AND('Data Bank'!$AC1114&lt;100,TODAY()&gt;'Data Bank'!$AT1114),1,IF('Data Bank'!$AC1114=100,3,IF('Data Bank'!$AC1114=0,0,2)))))</f>
        <v/>
      </c>
    </row>
    <row r="485" spans="1:18">
      <c r="A485" s="115" t="str">
        <f>'Data Bank'!E1115</f>
        <v>Sector S</v>
      </c>
      <c r="B485" s="178">
        <f ca="1">IF(B$1&lt;'Data Bank'!$AD1115,"",IF(B$1&gt;'Data Bank'!$AT1115,"",IF(AND('Data Bank'!$AC1115&lt;100,TODAY()&gt;'Data Bank'!$AT1115),1,IF('Data Bank'!$AC1115=100,3,IF('Data Bank'!$AC1115=0,0,2)))))</f>
        <v>2</v>
      </c>
      <c r="C485" s="178">
        <f ca="1">IF(C$1&lt;'Data Bank'!$AD1115,"",IF(C$1&gt;'Data Bank'!$AT1115,"",IF(AND('Data Bank'!$AC1115&lt;100,TODAY()&gt;'Data Bank'!$AT1115),1,IF('Data Bank'!$AC1115=100,3,IF('Data Bank'!$AC1115=0,0,2)))))</f>
        <v>2</v>
      </c>
      <c r="D485" s="178">
        <f ca="1">IF(D$1&lt;'Data Bank'!$AD1115,"",IF(D$1&gt;'Data Bank'!$AT1115,"",IF(AND('Data Bank'!$AC1115&lt;100,TODAY()&gt;'Data Bank'!$AT1115),1,IF('Data Bank'!$AC1115=100,3,IF('Data Bank'!$AC1115=0,0,2)))))</f>
        <v>2</v>
      </c>
      <c r="E485" s="178">
        <f ca="1">IF(E$1&lt;'Data Bank'!$AD1115,"",IF(E$1&gt;'Data Bank'!$AT1115,"",IF(AND('Data Bank'!$AC1115&lt;100,TODAY()&gt;'Data Bank'!$AT1115),1,IF('Data Bank'!$AC1115=100,3,IF('Data Bank'!$AC1115=0,0,2)))))</f>
        <v>2</v>
      </c>
      <c r="F485" s="178">
        <f ca="1">IF(F$1&lt;'Data Bank'!$AD1115,"",IF(F$1&gt;'Data Bank'!$AT1115,"",IF(AND('Data Bank'!$AC1115&lt;100,TODAY()&gt;'Data Bank'!$AT1115),1,IF('Data Bank'!$AC1115=100,3,IF('Data Bank'!$AC1115=0,0,2)))))</f>
        <v>2</v>
      </c>
      <c r="G485" s="178">
        <f ca="1">IF(G$1&lt;'Data Bank'!$AD1115,"",IF(G$1&gt;'Data Bank'!$AT1115,"",IF(AND('Data Bank'!$AC1115&lt;100,TODAY()&gt;'Data Bank'!$AT1115),1,IF('Data Bank'!$AC1115=100,3,IF('Data Bank'!$AC1115=0,0,2)))))</f>
        <v>2</v>
      </c>
      <c r="H485" s="178">
        <f ca="1">IF(H$1&lt;'Data Bank'!$AD1115,"",IF(H$1&gt;'Data Bank'!$AT1115,"",IF(AND('Data Bank'!$AC1115&lt;100,TODAY()&gt;'Data Bank'!$AT1115),1,IF('Data Bank'!$AC1115=100,3,IF('Data Bank'!$AC1115=0,0,2)))))</f>
        <v>2</v>
      </c>
      <c r="I485" s="178">
        <f ca="1">IF(I$1&lt;'Data Bank'!$AD1115,"",IF(I$1&gt;'Data Bank'!$AT1115,"",IF(AND('Data Bank'!$AC1115&lt;100,TODAY()&gt;'Data Bank'!$AT1115),1,IF('Data Bank'!$AC1115=100,3,IF('Data Bank'!$AC1115=0,0,2)))))</f>
        <v>2</v>
      </c>
      <c r="J485" s="177">
        <f ca="1">IF(J$1&lt;'Data Bank'!$AD1115,"",IF(J$1&gt;'Data Bank'!$AT1115,"",IF(AND('Data Bank'!$AC1115&lt;100,TODAY()&gt;'Data Bank'!$AT1115),1,IF('Data Bank'!$AC1115=100,3,IF('Data Bank'!$AC1115=0,0,2)))))</f>
        <v>2</v>
      </c>
      <c r="K485" s="177">
        <f ca="1">IF(K$1&lt;'Data Bank'!$AD1115,"",IF(K$1&gt;'Data Bank'!$AT1115,"",IF(AND('Data Bank'!$AC1115&lt;100,TODAY()&gt;'Data Bank'!$AT1115),1,IF('Data Bank'!$AC1115=100,3,IF('Data Bank'!$AC1115=0,0,2)))))</f>
        <v>2</v>
      </c>
      <c r="L485" s="177">
        <f ca="1">IF(L$1&lt;'Data Bank'!$AD1115,"",IF(L$1&gt;'Data Bank'!$AT1115,"",IF(AND('Data Bank'!$AC1115&lt;100,TODAY()&gt;'Data Bank'!$AT1115),1,IF('Data Bank'!$AC1115=100,3,IF('Data Bank'!$AC1115=0,0,2)))))</f>
        <v>2</v>
      </c>
      <c r="M485" s="177">
        <f ca="1">IF(M$1&lt;'Data Bank'!$AD1115,"",IF(M$1&gt;'Data Bank'!$AT1115,"",IF(AND('Data Bank'!$AC1115&lt;100,TODAY()&gt;'Data Bank'!$AT1115),1,IF('Data Bank'!$AC1115=100,3,IF('Data Bank'!$AC1115=0,0,2)))))</f>
        <v>2</v>
      </c>
      <c r="N485" s="177">
        <f ca="1">IF(N$1&lt;'Data Bank'!$AD1115,"",IF(N$1&gt;'Data Bank'!$AT1115,"",IF(AND('Data Bank'!$AC1115&lt;100,TODAY()&gt;'Data Bank'!$AT1115),1,IF('Data Bank'!$AC1115=100,3,IF('Data Bank'!$AC1115=0,0,2)))))</f>
        <v>2</v>
      </c>
      <c r="O485" s="177">
        <f ca="1">IF(O$1&lt;'Data Bank'!$AD1115,"",IF(O$1&gt;'Data Bank'!$AT1115,"",IF(AND('Data Bank'!$AC1115&lt;100,TODAY()&gt;'Data Bank'!$AT1115),1,IF('Data Bank'!$AC1115=100,3,IF('Data Bank'!$AC1115=0,0,2)))))</f>
        <v>2</v>
      </c>
      <c r="P485" s="177">
        <f ca="1">IF(P$1&lt;'Data Bank'!$AD1115,"",IF(P$1&gt;'Data Bank'!$AT1115,"",IF(AND('Data Bank'!$AC1115&lt;100,TODAY()&gt;'Data Bank'!$AT1115),1,IF('Data Bank'!$AC1115=100,3,IF('Data Bank'!$AC1115=0,0,2)))))</f>
        <v>2</v>
      </c>
      <c r="Q485" s="177">
        <f ca="1">IF(Q$1&lt;'Data Bank'!$AD1115,"",IF(Q$1&gt;'Data Bank'!$AT1115,"",IF(AND('Data Bank'!$AC1115&lt;100,TODAY()&gt;'Data Bank'!$AT1115),1,IF('Data Bank'!$AC1115=100,3,IF('Data Bank'!$AC1115=0,0,2)))))</f>
        <v>2</v>
      </c>
      <c r="R485" s="177">
        <f ca="1">IF(R$1&lt;'Data Bank'!$AD1115,"",IF(R$1&gt;'Data Bank'!$AT1115,"",IF(AND('Data Bank'!$AC1115&lt;100,TODAY()&gt;'Data Bank'!$AT1115),1,IF('Data Bank'!$AC1115=100,3,IF('Data Bank'!$AC1115=0,0,2)))))</f>
        <v>2</v>
      </c>
    </row>
    <row r="486" spans="1:18">
      <c r="A486" s="115" t="str">
        <f>'Data Bank'!E1116</f>
        <v>Sector T</v>
      </c>
      <c r="B486" s="178">
        <f ca="1">IF(B$1&lt;'Data Bank'!$AD1116,"",IF(B$1&gt;'Data Bank'!$AT1116,"",IF(AND('Data Bank'!$AC1116&lt;100,TODAY()&gt;'Data Bank'!$AT1116),1,IF('Data Bank'!$AC1116=100,3,IF('Data Bank'!$AC1116=0,0,2)))))</f>
        <v>2</v>
      </c>
      <c r="C486" s="178">
        <f ca="1">IF(C$1&lt;'Data Bank'!$AD1116,"",IF(C$1&gt;'Data Bank'!$AT1116,"",IF(AND('Data Bank'!$AC1116&lt;100,TODAY()&gt;'Data Bank'!$AT1116),1,IF('Data Bank'!$AC1116=100,3,IF('Data Bank'!$AC1116=0,0,2)))))</f>
        <v>2</v>
      </c>
      <c r="D486" s="178">
        <f ca="1">IF(D$1&lt;'Data Bank'!$AD1116,"",IF(D$1&gt;'Data Bank'!$AT1116,"",IF(AND('Data Bank'!$AC1116&lt;100,TODAY()&gt;'Data Bank'!$AT1116),1,IF('Data Bank'!$AC1116=100,3,IF('Data Bank'!$AC1116=0,0,2)))))</f>
        <v>2</v>
      </c>
      <c r="E486" s="178">
        <f ca="1">IF(E$1&lt;'Data Bank'!$AD1116,"",IF(E$1&gt;'Data Bank'!$AT1116,"",IF(AND('Data Bank'!$AC1116&lt;100,TODAY()&gt;'Data Bank'!$AT1116),1,IF('Data Bank'!$AC1116=100,3,IF('Data Bank'!$AC1116=0,0,2)))))</f>
        <v>2</v>
      </c>
      <c r="F486" s="178">
        <f ca="1">IF(F$1&lt;'Data Bank'!$AD1116,"",IF(F$1&gt;'Data Bank'!$AT1116,"",IF(AND('Data Bank'!$AC1116&lt;100,TODAY()&gt;'Data Bank'!$AT1116),1,IF('Data Bank'!$AC1116=100,3,IF('Data Bank'!$AC1116=0,0,2)))))</f>
        <v>2</v>
      </c>
      <c r="G486" s="178">
        <f ca="1">IF(G$1&lt;'Data Bank'!$AD1116,"",IF(G$1&gt;'Data Bank'!$AT1116,"",IF(AND('Data Bank'!$AC1116&lt;100,TODAY()&gt;'Data Bank'!$AT1116),1,IF('Data Bank'!$AC1116=100,3,IF('Data Bank'!$AC1116=0,0,2)))))</f>
        <v>2</v>
      </c>
      <c r="H486" s="178">
        <f ca="1">IF(H$1&lt;'Data Bank'!$AD1116,"",IF(H$1&gt;'Data Bank'!$AT1116,"",IF(AND('Data Bank'!$AC1116&lt;100,TODAY()&gt;'Data Bank'!$AT1116),1,IF('Data Bank'!$AC1116=100,3,IF('Data Bank'!$AC1116=0,0,2)))))</f>
        <v>2</v>
      </c>
      <c r="I486" s="178">
        <f ca="1">IF(I$1&lt;'Data Bank'!$AD1116,"",IF(I$1&gt;'Data Bank'!$AT1116,"",IF(AND('Data Bank'!$AC1116&lt;100,TODAY()&gt;'Data Bank'!$AT1116),1,IF('Data Bank'!$AC1116=100,3,IF('Data Bank'!$AC1116=0,0,2)))))</f>
        <v>2</v>
      </c>
      <c r="J486" s="177">
        <f ca="1">IF(J$1&lt;'Data Bank'!$AD1116,"",IF(J$1&gt;'Data Bank'!$AT1116,"",IF(AND('Data Bank'!$AC1116&lt;100,TODAY()&gt;'Data Bank'!$AT1116),1,IF('Data Bank'!$AC1116=100,3,IF('Data Bank'!$AC1116=0,0,2)))))</f>
        <v>2</v>
      </c>
      <c r="K486" s="177">
        <f ca="1">IF(K$1&lt;'Data Bank'!$AD1116,"",IF(K$1&gt;'Data Bank'!$AT1116,"",IF(AND('Data Bank'!$AC1116&lt;100,TODAY()&gt;'Data Bank'!$AT1116),1,IF('Data Bank'!$AC1116=100,3,IF('Data Bank'!$AC1116=0,0,2)))))</f>
        <v>2</v>
      </c>
      <c r="L486" s="177">
        <f ca="1">IF(L$1&lt;'Data Bank'!$AD1116,"",IF(L$1&gt;'Data Bank'!$AT1116,"",IF(AND('Data Bank'!$AC1116&lt;100,TODAY()&gt;'Data Bank'!$AT1116),1,IF('Data Bank'!$AC1116=100,3,IF('Data Bank'!$AC1116=0,0,2)))))</f>
        <v>2</v>
      </c>
      <c r="M486" s="177">
        <f ca="1">IF(M$1&lt;'Data Bank'!$AD1116,"",IF(M$1&gt;'Data Bank'!$AT1116,"",IF(AND('Data Bank'!$AC1116&lt;100,TODAY()&gt;'Data Bank'!$AT1116),1,IF('Data Bank'!$AC1116=100,3,IF('Data Bank'!$AC1116=0,0,2)))))</f>
        <v>2</v>
      </c>
      <c r="N486" s="177">
        <f ca="1">IF(N$1&lt;'Data Bank'!$AD1116,"",IF(N$1&gt;'Data Bank'!$AT1116,"",IF(AND('Data Bank'!$AC1116&lt;100,TODAY()&gt;'Data Bank'!$AT1116),1,IF('Data Bank'!$AC1116=100,3,IF('Data Bank'!$AC1116=0,0,2)))))</f>
        <v>2</v>
      </c>
      <c r="O486" s="177">
        <f ca="1">IF(O$1&lt;'Data Bank'!$AD1116,"",IF(O$1&gt;'Data Bank'!$AT1116,"",IF(AND('Data Bank'!$AC1116&lt;100,TODAY()&gt;'Data Bank'!$AT1116),1,IF('Data Bank'!$AC1116=100,3,IF('Data Bank'!$AC1116=0,0,2)))))</f>
        <v>2</v>
      </c>
      <c r="P486" s="177">
        <f ca="1">IF(P$1&lt;'Data Bank'!$AD1116,"",IF(P$1&gt;'Data Bank'!$AT1116,"",IF(AND('Data Bank'!$AC1116&lt;100,TODAY()&gt;'Data Bank'!$AT1116),1,IF('Data Bank'!$AC1116=100,3,IF('Data Bank'!$AC1116=0,0,2)))))</f>
        <v>2</v>
      </c>
      <c r="Q486" s="177">
        <f ca="1">IF(Q$1&lt;'Data Bank'!$AD1116,"",IF(Q$1&gt;'Data Bank'!$AT1116,"",IF(AND('Data Bank'!$AC1116&lt;100,TODAY()&gt;'Data Bank'!$AT1116),1,IF('Data Bank'!$AC1116=100,3,IF('Data Bank'!$AC1116=0,0,2)))))</f>
        <v>2</v>
      </c>
      <c r="R486" s="177">
        <f ca="1">IF(R$1&lt;'Data Bank'!$AD1116,"",IF(R$1&gt;'Data Bank'!$AT1116,"",IF(AND('Data Bank'!$AC1116&lt;100,TODAY()&gt;'Data Bank'!$AT1116),1,IF('Data Bank'!$AC1116=100,3,IF('Data Bank'!$AC1116=0,0,2)))))</f>
        <v>2</v>
      </c>
    </row>
    <row r="487" spans="1:18">
      <c r="A487" s="115" t="str">
        <f>'Data Bank'!E1117</f>
        <v>Sector W, ZA &amp; Colonies</v>
      </c>
      <c r="B487" s="178">
        <f ca="1">IF(B$1&lt;'Data Bank'!$AD1117,"",IF(B$1&gt;'Data Bank'!$AT1117,"",IF(AND('Data Bank'!$AC1117&lt;100,TODAY()&gt;'Data Bank'!$AT1117),1,IF('Data Bank'!$AC1117=100,3,IF('Data Bank'!$AC1117=0,0,2)))))</f>
        <v>2</v>
      </c>
      <c r="C487" s="178">
        <f ca="1">IF(C$1&lt;'Data Bank'!$AD1117,"",IF(C$1&gt;'Data Bank'!$AT1117,"",IF(AND('Data Bank'!$AC1117&lt;100,TODAY()&gt;'Data Bank'!$AT1117),1,IF('Data Bank'!$AC1117=100,3,IF('Data Bank'!$AC1117=0,0,2)))))</f>
        <v>2</v>
      </c>
      <c r="D487" s="178">
        <f ca="1">IF(D$1&lt;'Data Bank'!$AD1117,"",IF(D$1&gt;'Data Bank'!$AT1117,"",IF(AND('Data Bank'!$AC1117&lt;100,TODAY()&gt;'Data Bank'!$AT1117),1,IF('Data Bank'!$AC1117=100,3,IF('Data Bank'!$AC1117=0,0,2)))))</f>
        <v>2</v>
      </c>
      <c r="E487" s="178">
        <f ca="1">IF(E$1&lt;'Data Bank'!$AD1117,"",IF(E$1&gt;'Data Bank'!$AT1117,"",IF(AND('Data Bank'!$AC1117&lt;100,TODAY()&gt;'Data Bank'!$AT1117),1,IF('Data Bank'!$AC1117=100,3,IF('Data Bank'!$AC1117=0,0,2)))))</f>
        <v>2</v>
      </c>
      <c r="F487" s="178">
        <f ca="1">IF(F$1&lt;'Data Bank'!$AD1117,"",IF(F$1&gt;'Data Bank'!$AT1117,"",IF(AND('Data Bank'!$AC1117&lt;100,TODAY()&gt;'Data Bank'!$AT1117),1,IF('Data Bank'!$AC1117=100,3,IF('Data Bank'!$AC1117=0,0,2)))))</f>
        <v>2</v>
      </c>
      <c r="G487" s="178">
        <f ca="1">IF(G$1&lt;'Data Bank'!$AD1117,"",IF(G$1&gt;'Data Bank'!$AT1117,"",IF(AND('Data Bank'!$AC1117&lt;100,TODAY()&gt;'Data Bank'!$AT1117),1,IF('Data Bank'!$AC1117=100,3,IF('Data Bank'!$AC1117=0,0,2)))))</f>
        <v>2</v>
      </c>
      <c r="H487" s="178">
        <f ca="1">IF(H$1&lt;'Data Bank'!$AD1117,"",IF(H$1&gt;'Data Bank'!$AT1117,"",IF(AND('Data Bank'!$AC1117&lt;100,TODAY()&gt;'Data Bank'!$AT1117),1,IF('Data Bank'!$AC1117=100,3,IF('Data Bank'!$AC1117=0,0,2)))))</f>
        <v>2</v>
      </c>
      <c r="I487" s="178">
        <f ca="1">IF(I$1&lt;'Data Bank'!$AD1117,"",IF(I$1&gt;'Data Bank'!$AT1117,"",IF(AND('Data Bank'!$AC1117&lt;100,TODAY()&gt;'Data Bank'!$AT1117),1,IF('Data Bank'!$AC1117=100,3,IF('Data Bank'!$AC1117=0,0,2)))))</f>
        <v>2</v>
      </c>
      <c r="J487" s="177">
        <f ca="1">IF(J$1&lt;'Data Bank'!$AD1117,"",IF(J$1&gt;'Data Bank'!$AT1117,"",IF(AND('Data Bank'!$AC1117&lt;100,TODAY()&gt;'Data Bank'!$AT1117),1,IF('Data Bank'!$AC1117=100,3,IF('Data Bank'!$AC1117=0,0,2)))))</f>
        <v>2</v>
      </c>
      <c r="K487" s="177">
        <f ca="1">IF(K$1&lt;'Data Bank'!$AD1117,"",IF(K$1&gt;'Data Bank'!$AT1117,"",IF(AND('Data Bank'!$AC1117&lt;100,TODAY()&gt;'Data Bank'!$AT1117),1,IF('Data Bank'!$AC1117=100,3,IF('Data Bank'!$AC1117=0,0,2)))))</f>
        <v>2</v>
      </c>
      <c r="L487" s="177">
        <f ca="1">IF(L$1&lt;'Data Bank'!$AD1117,"",IF(L$1&gt;'Data Bank'!$AT1117,"",IF(AND('Data Bank'!$AC1117&lt;100,TODAY()&gt;'Data Bank'!$AT1117),1,IF('Data Bank'!$AC1117=100,3,IF('Data Bank'!$AC1117=0,0,2)))))</f>
        <v>2</v>
      </c>
      <c r="M487" s="177">
        <f ca="1">IF(M$1&lt;'Data Bank'!$AD1117,"",IF(M$1&gt;'Data Bank'!$AT1117,"",IF(AND('Data Bank'!$AC1117&lt;100,TODAY()&gt;'Data Bank'!$AT1117),1,IF('Data Bank'!$AC1117=100,3,IF('Data Bank'!$AC1117=0,0,2)))))</f>
        <v>2</v>
      </c>
      <c r="N487" s="177">
        <f ca="1">IF(N$1&lt;'Data Bank'!$AD1117,"",IF(N$1&gt;'Data Bank'!$AT1117,"",IF(AND('Data Bank'!$AC1117&lt;100,TODAY()&gt;'Data Bank'!$AT1117),1,IF('Data Bank'!$AC1117=100,3,IF('Data Bank'!$AC1117=0,0,2)))))</f>
        <v>2</v>
      </c>
      <c r="O487" s="177">
        <f ca="1">IF(O$1&lt;'Data Bank'!$AD1117,"",IF(O$1&gt;'Data Bank'!$AT1117,"",IF(AND('Data Bank'!$AC1117&lt;100,TODAY()&gt;'Data Bank'!$AT1117),1,IF('Data Bank'!$AC1117=100,3,IF('Data Bank'!$AC1117=0,0,2)))))</f>
        <v>2</v>
      </c>
      <c r="P487" s="177">
        <f ca="1">IF(P$1&lt;'Data Bank'!$AD1117,"",IF(P$1&gt;'Data Bank'!$AT1117,"",IF(AND('Data Bank'!$AC1117&lt;100,TODAY()&gt;'Data Bank'!$AT1117),1,IF('Data Bank'!$AC1117=100,3,IF('Data Bank'!$AC1117=0,0,2)))))</f>
        <v>2</v>
      </c>
      <c r="Q487" s="177">
        <f ca="1">IF(Q$1&lt;'Data Bank'!$AD1117,"",IF(Q$1&gt;'Data Bank'!$AT1117,"",IF(AND('Data Bank'!$AC1117&lt;100,TODAY()&gt;'Data Bank'!$AT1117),1,IF('Data Bank'!$AC1117=100,3,IF('Data Bank'!$AC1117=0,0,2)))))</f>
        <v>2</v>
      </c>
      <c r="R487" s="177">
        <f ca="1">IF(R$1&lt;'Data Bank'!$AD1117,"",IF(R$1&gt;'Data Bank'!$AT1117,"",IF(AND('Data Bank'!$AC1117&lt;100,TODAY()&gt;'Data Bank'!$AT1117),1,IF('Data Bank'!$AC1117=100,3,IF('Data Bank'!$AC1117=0,0,2)))))</f>
        <v>2</v>
      </c>
    </row>
    <row r="488" spans="1:18">
      <c r="A488" s="115" t="str">
        <f>'Data Bank'!E1118</f>
        <v>Sector X</v>
      </c>
      <c r="B488" s="178">
        <f ca="1">IF(B$1&lt;'Data Bank'!$AD1118,"",IF(B$1&gt;'Data Bank'!$AT1118,"",IF(AND('Data Bank'!$AC1118&lt;100,TODAY()&gt;'Data Bank'!$AT1118),1,IF('Data Bank'!$AC1118=100,3,IF('Data Bank'!$AC1118=0,0,2)))))</f>
        <v>1</v>
      </c>
      <c r="C488" s="178">
        <f ca="1">IF(C$1&lt;'Data Bank'!$AD1118,"",IF(C$1&gt;'Data Bank'!$AT1118,"",IF(AND('Data Bank'!$AC1118&lt;100,TODAY()&gt;'Data Bank'!$AT1118),1,IF('Data Bank'!$AC1118=100,3,IF('Data Bank'!$AC1118=0,0,2)))))</f>
        <v>1</v>
      </c>
      <c r="D488" s="178" t="str">
        <f ca="1">IF(D$1&lt;'Data Bank'!$AD1118,"",IF(D$1&gt;'Data Bank'!$AT1118,"",IF(AND('Data Bank'!$AC1118&lt;100,TODAY()&gt;'Data Bank'!$AT1118),1,IF('Data Bank'!$AC1118=100,3,IF('Data Bank'!$AC1118=0,0,2)))))</f>
        <v/>
      </c>
      <c r="E488" s="178" t="str">
        <f ca="1">IF(E$1&lt;'Data Bank'!$AD1118,"",IF(E$1&gt;'Data Bank'!$AT1118,"",IF(AND('Data Bank'!$AC1118&lt;100,TODAY()&gt;'Data Bank'!$AT1118),1,IF('Data Bank'!$AC1118=100,3,IF('Data Bank'!$AC1118=0,0,2)))))</f>
        <v/>
      </c>
      <c r="F488" s="178" t="str">
        <f ca="1">IF(F$1&lt;'Data Bank'!$AD1118,"",IF(F$1&gt;'Data Bank'!$AT1118,"",IF(AND('Data Bank'!$AC1118&lt;100,TODAY()&gt;'Data Bank'!$AT1118),1,IF('Data Bank'!$AC1118=100,3,IF('Data Bank'!$AC1118=0,0,2)))))</f>
        <v/>
      </c>
      <c r="G488" s="178" t="str">
        <f ca="1">IF(G$1&lt;'Data Bank'!$AD1118,"",IF(G$1&gt;'Data Bank'!$AT1118,"",IF(AND('Data Bank'!$AC1118&lt;100,TODAY()&gt;'Data Bank'!$AT1118),1,IF('Data Bank'!$AC1118=100,3,IF('Data Bank'!$AC1118=0,0,2)))))</f>
        <v/>
      </c>
      <c r="H488" s="178" t="str">
        <f ca="1">IF(H$1&lt;'Data Bank'!$AD1118,"",IF(H$1&gt;'Data Bank'!$AT1118,"",IF(AND('Data Bank'!$AC1118&lt;100,TODAY()&gt;'Data Bank'!$AT1118),1,IF('Data Bank'!$AC1118=100,3,IF('Data Bank'!$AC1118=0,0,2)))))</f>
        <v/>
      </c>
      <c r="I488" s="178" t="str">
        <f ca="1">IF(I$1&lt;'Data Bank'!$AD1118,"",IF(I$1&gt;'Data Bank'!$AT1118,"",IF(AND('Data Bank'!$AC1118&lt;100,TODAY()&gt;'Data Bank'!$AT1118),1,IF('Data Bank'!$AC1118=100,3,IF('Data Bank'!$AC1118=0,0,2)))))</f>
        <v/>
      </c>
      <c r="J488" s="177" t="str">
        <f ca="1">IF(J$1&lt;'Data Bank'!$AD1118,"",IF(J$1&gt;'Data Bank'!$AT1118,"",IF(AND('Data Bank'!$AC1118&lt;100,TODAY()&gt;'Data Bank'!$AT1118),1,IF('Data Bank'!$AC1118=100,3,IF('Data Bank'!$AC1118=0,0,2)))))</f>
        <v/>
      </c>
      <c r="K488" s="177" t="str">
        <f ca="1">IF(K$1&lt;'Data Bank'!$AD1118,"",IF(K$1&gt;'Data Bank'!$AT1118,"",IF(AND('Data Bank'!$AC1118&lt;100,TODAY()&gt;'Data Bank'!$AT1118),1,IF('Data Bank'!$AC1118=100,3,IF('Data Bank'!$AC1118=0,0,2)))))</f>
        <v/>
      </c>
      <c r="L488" s="177" t="str">
        <f ca="1">IF(L$1&lt;'Data Bank'!$AD1118,"",IF(L$1&gt;'Data Bank'!$AT1118,"",IF(AND('Data Bank'!$AC1118&lt;100,TODAY()&gt;'Data Bank'!$AT1118),1,IF('Data Bank'!$AC1118=100,3,IF('Data Bank'!$AC1118=0,0,2)))))</f>
        <v/>
      </c>
      <c r="M488" s="177" t="str">
        <f ca="1">IF(M$1&lt;'Data Bank'!$AD1118,"",IF(M$1&gt;'Data Bank'!$AT1118,"",IF(AND('Data Bank'!$AC1118&lt;100,TODAY()&gt;'Data Bank'!$AT1118),1,IF('Data Bank'!$AC1118=100,3,IF('Data Bank'!$AC1118=0,0,2)))))</f>
        <v/>
      </c>
      <c r="N488" s="177" t="str">
        <f ca="1">IF(N$1&lt;'Data Bank'!$AD1118,"",IF(N$1&gt;'Data Bank'!$AT1118,"",IF(AND('Data Bank'!$AC1118&lt;100,TODAY()&gt;'Data Bank'!$AT1118),1,IF('Data Bank'!$AC1118=100,3,IF('Data Bank'!$AC1118=0,0,2)))))</f>
        <v/>
      </c>
      <c r="O488" s="177" t="str">
        <f ca="1">IF(O$1&lt;'Data Bank'!$AD1118,"",IF(O$1&gt;'Data Bank'!$AT1118,"",IF(AND('Data Bank'!$AC1118&lt;100,TODAY()&gt;'Data Bank'!$AT1118),1,IF('Data Bank'!$AC1118=100,3,IF('Data Bank'!$AC1118=0,0,2)))))</f>
        <v/>
      </c>
      <c r="P488" s="177" t="str">
        <f ca="1">IF(P$1&lt;'Data Bank'!$AD1118,"",IF(P$1&gt;'Data Bank'!$AT1118,"",IF(AND('Data Bank'!$AC1118&lt;100,TODAY()&gt;'Data Bank'!$AT1118),1,IF('Data Bank'!$AC1118=100,3,IF('Data Bank'!$AC1118=0,0,2)))))</f>
        <v/>
      </c>
      <c r="Q488" s="177" t="str">
        <f ca="1">IF(Q$1&lt;'Data Bank'!$AD1118,"",IF(Q$1&gt;'Data Bank'!$AT1118,"",IF(AND('Data Bank'!$AC1118&lt;100,TODAY()&gt;'Data Bank'!$AT1118),1,IF('Data Bank'!$AC1118=100,3,IF('Data Bank'!$AC1118=0,0,2)))))</f>
        <v/>
      </c>
      <c r="R488" s="177" t="str">
        <f ca="1">IF(R$1&lt;'Data Bank'!$AD1118,"",IF(R$1&gt;'Data Bank'!$AT1118,"",IF(AND('Data Bank'!$AC1118&lt;100,TODAY()&gt;'Data Bank'!$AT1118),1,IF('Data Bank'!$AC1118=100,3,IF('Data Bank'!$AC1118=0,0,2)))))</f>
        <v/>
      </c>
    </row>
    <row r="489" spans="1:18">
      <c r="A489" s="115" t="str">
        <f>'Data Bank'!E1119</f>
        <v>Sector Y</v>
      </c>
      <c r="B489" s="178">
        <f ca="1">IF(B$1&lt;'Data Bank'!$AD1119,"",IF(B$1&gt;'Data Bank'!$AT1119,"",IF(AND('Data Bank'!$AC1119&lt;100,TODAY()&gt;'Data Bank'!$AT1119),1,IF('Data Bank'!$AC1119=100,3,IF('Data Bank'!$AC1119=0,0,2)))))</f>
        <v>1</v>
      </c>
      <c r="C489" s="178">
        <f ca="1">IF(C$1&lt;'Data Bank'!$AD1119,"",IF(C$1&gt;'Data Bank'!$AT1119,"",IF(AND('Data Bank'!$AC1119&lt;100,TODAY()&gt;'Data Bank'!$AT1119),1,IF('Data Bank'!$AC1119=100,3,IF('Data Bank'!$AC1119=0,0,2)))))</f>
        <v>1</v>
      </c>
      <c r="D489" s="178" t="str">
        <f ca="1">IF(D$1&lt;'Data Bank'!$AD1119,"",IF(D$1&gt;'Data Bank'!$AT1119,"",IF(AND('Data Bank'!$AC1119&lt;100,TODAY()&gt;'Data Bank'!$AT1119),1,IF('Data Bank'!$AC1119=100,3,IF('Data Bank'!$AC1119=0,0,2)))))</f>
        <v/>
      </c>
      <c r="E489" s="178" t="str">
        <f ca="1">IF(E$1&lt;'Data Bank'!$AD1119,"",IF(E$1&gt;'Data Bank'!$AT1119,"",IF(AND('Data Bank'!$AC1119&lt;100,TODAY()&gt;'Data Bank'!$AT1119),1,IF('Data Bank'!$AC1119=100,3,IF('Data Bank'!$AC1119=0,0,2)))))</f>
        <v/>
      </c>
      <c r="F489" s="178" t="str">
        <f ca="1">IF(F$1&lt;'Data Bank'!$AD1119,"",IF(F$1&gt;'Data Bank'!$AT1119,"",IF(AND('Data Bank'!$AC1119&lt;100,TODAY()&gt;'Data Bank'!$AT1119),1,IF('Data Bank'!$AC1119=100,3,IF('Data Bank'!$AC1119=0,0,2)))))</f>
        <v/>
      </c>
      <c r="G489" s="178" t="str">
        <f ca="1">IF(G$1&lt;'Data Bank'!$AD1119,"",IF(G$1&gt;'Data Bank'!$AT1119,"",IF(AND('Data Bank'!$AC1119&lt;100,TODAY()&gt;'Data Bank'!$AT1119),1,IF('Data Bank'!$AC1119=100,3,IF('Data Bank'!$AC1119=0,0,2)))))</f>
        <v/>
      </c>
      <c r="H489" s="178" t="str">
        <f ca="1">IF(H$1&lt;'Data Bank'!$AD1119,"",IF(H$1&gt;'Data Bank'!$AT1119,"",IF(AND('Data Bank'!$AC1119&lt;100,TODAY()&gt;'Data Bank'!$AT1119),1,IF('Data Bank'!$AC1119=100,3,IF('Data Bank'!$AC1119=0,0,2)))))</f>
        <v/>
      </c>
      <c r="I489" s="178" t="str">
        <f ca="1">IF(I$1&lt;'Data Bank'!$AD1119,"",IF(I$1&gt;'Data Bank'!$AT1119,"",IF(AND('Data Bank'!$AC1119&lt;100,TODAY()&gt;'Data Bank'!$AT1119),1,IF('Data Bank'!$AC1119=100,3,IF('Data Bank'!$AC1119=0,0,2)))))</f>
        <v/>
      </c>
      <c r="J489" s="177" t="str">
        <f ca="1">IF(J$1&lt;'Data Bank'!$AD1119,"",IF(J$1&gt;'Data Bank'!$AT1119,"",IF(AND('Data Bank'!$AC1119&lt;100,TODAY()&gt;'Data Bank'!$AT1119),1,IF('Data Bank'!$AC1119=100,3,IF('Data Bank'!$AC1119=0,0,2)))))</f>
        <v/>
      </c>
      <c r="K489" s="177" t="str">
        <f ca="1">IF(K$1&lt;'Data Bank'!$AD1119,"",IF(K$1&gt;'Data Bank'!$AT1119,"",IF(AND('Data Bank'!$AC1119&lt;100,TODAY()&gt;'Data Bank'!$AT1119),1,IF('Data Bank'!$AC1119=100,3,IF('Data Bank'!$AC1119=0,0,2)))))</f>
        <v/>
      </c>
      <c r="L489" s="177" t="str">
        <f ca="1">IF(L$1&lt;'Data Bank'!$AD1119,"",IF(L$1&gt;'Data Bank'!$AT1119,"",IF(AND('Data Bank'!$AC1119&lt;100,TODAY()&gt;'Data Bank'!$AT1119),1,IF('Data Bank'!$AC1119=100,3,IF('Data Bank'!$AC1119=0,0,2)))))</f>
        <v/>
      </c>
      <c r="M489" s="177" t="str">
        <f ca="1">IF(M$1&lt;'Data Bank'!$AD1119,"",IF(M$1&gt;'Data Bank'!$AT1119,"",IF(AND('Data Bank'!$AC1119&lt;100,TODAY()&gt;'Data Bank'!$AT1119),1,IF('Data Bank'!$AC1119=100,3,IF('Data Bank'!$AC1119=0,0,2)))))</f>
        <v/>
      </c>
      <c r="N489" s="177" t="str">
        <f ca="1">IF(N$1&lt;'Data Bank'!$AD1119,"",IF(N$1&gt;'Data Bank'!$AT1119,"",IF(AND('Data Bank'!$AC1119&lt;100,TODAY()&gt;'Data Bank'!$AT1119),1,IF('Data Bank'!$AC1119=100,3,IF('Data Bank'!$AC1119=0,0,2)))))</f>
        <v/>
      </c>
      <c r="O489" s="177" t="str">
        <f ca="1">IF(O$1&lt;'Data Bank'!$AD1119,"",IF(O$1&gt;'Data Bank'!$AT1119,"",IF(AND('Data Bank'!$AC1119&lt;100,TODAY()&gt;'Data Bank'!$AT1119),1,IF('Data Bank'!$AC1119=100,3,IF('Data Bank'!$AC1119=0,0,2)))))</f>
        <v/>
      </c>
      <c r="P489" s="177" t="str">
        <f ca="1">IF(P$1&lt;'Data Bank'!$AD1119,"",IF(P$1&gt;'Data Bank'!$AT1119,"",IF(AND('Data Bank'!$AC1119&lt;100,TODAY()&gt;'Data Bank'!$AT1119),1,IF('Data Bank'!$AC1119=100,3,IF('Data Bank'!$AC1119=0,0,2)))))</f>
        <v/>
      </c>
      <c r="Q489" s="177" t="str">
        <f ca="1">IF(Q$1&lt;'Data Bank'!$AD1119,"",IF(Q$1&gt;'Data Bank'!$AT1119,"",IF(AND('Data Bank'!$AC1119&lt;100,TODAY()&gt;'Data Bank'!$AT1119),1,IF('Data Bank'!$AC1119=100,3,IF('Data Bank'!$AC1119=0,0,2)))))</f>
        <v/>
      </c>
      <c r="R489" s="177" t="str">
        <f ca="1">IF(R$1&lt;'Data Bank'!$AD1119,"",IF(R$1&gt;'Data Bank'!$AT1119,"",IF(AND('Data Bank'!$AC1119&lt;100,TODAY()&gt;'Data Bank'!$AT1119),1,IF('Data Bank'!$AC1119=100,3,IF('Data Bank'!$AC1119=0,0,2)))))</f>
        <v/>
      </c>
    </row>
    <row r="490" spans="1:18">
      <c r="A490" s="115" t="str">
        <f>'Data Bank'!E1120</f>
        <v>Sector Z</v>
      </c>
      <c r="B490" s="178">
        <f ca="1">IF(B$1&lt;'Data Bank'!$AD1120,"",IF(B$1&gt;'Data Bank'!$AT1120,"",IF(AND('Data Bank'!$AC1120&lt;100,TODAY()&gt;'Data Bank'!$AT1120),1,IF('Data Bank'!$AC1120=100,3,IF('Data Bank'!$AC1120=0,0,2)))))</f>
        <v>2</v>
      </c>
      <c r="C490" s="178">
        <f ca="1">IF(C$1&lt;'Data Bank'!$AD1120,"",IF(C$1&gt;'Data Bank'!$AT1120,"",IF(AND('Data Bank'!$AC1120&lt;100,TODAY()&gt;'Data Bank'!$AT1120),1,IF('Data Bank'!$AC1120=100,3,IF('Data Bank'!$AC1120=0,0,2)))))</f>
        <v>2</v>
      </c>
      <c r="D490" s="178">
        <f ca="1">IF(D$1&lt;'Data Bank'!$AD1120,"",IF(D$1&gt;'Data Bank'!$AT1120,"",IF(AND('Data Bank'!$AC1120&lt;100,TODAY()&gt;'Data Bank'!$AT1120),1,IF('Data Bank'!$AC1120=100,3,IF('Data Bank'!$AC1120=0,0,2)))))</f>
        <v>2</v>
      </c>
      <c r="E490" s="178">
        <f ca="1">IF(E$1&lt;'Data Bank'!$AD1120,"",IF(E$1&gt;'Data Bank'!$AT1120,"",IF(AND('Data Bank'!$AC1120&lt;100,TODAY()&gt;'Data Bank'!$AT1120),1,IF('Data Bank'!$AC1120=100,3,IF('Data Bank'!$AC1120=0,0,2)))))</f>
        <v>2</v>
      </c>
      <c r="F490" s="178">
        <f ca="1">IF(F$1&lt;'Data Bank'!$AD1120,"",IF(F$1&gt;'Data Bank'!$AT1120,"",IF(AND('Data Bank'!$AC1120&lt;100,TODAY()&gt;'Data Bank'!$AT1120),1,IF('Data Bank'!$AC1120=100,3,IF('Data Bank'!$AC1120=0,0,2)))))</f>
        <v>2</v>
      </c>
      <c r="G490" s="178">
        <f ca="1">IF(G$1&lt;'Data Bank'!$AD1120,"",IF(G$1&gt;'Data Bank'!$AT1120,"",IF(AND('Data Bank'!$AC1120&lt;100,TODAY()&gt;'Data Bank'!$AT1120),1,IF('Data Bank'!$AC1120=100,3,IF('Data Bank'!$AC1120=0,0,2)))))</f>
        <v>2</v>
      </c>
      <c r="H490" s="178">
        <f ca="1">IF(H$1&lt;'Data Bank'!$AD1120,"",IF(H$1&gt;'Data Bank'!$AT1120,"",IF(AND('Data Bank'!$AC1120&lt;100,TODAY()&gt;'Data Bank'!$AT1120),1,IF('Data Bank'!$AC1120=100,3,IF('Data Bank'!$AC1120=0,0,2)))))</f>
        <v>2</v>
      </c>
      <c r="I490" s="178">
        <f ca="1">IF(I$1&lt;'Data Bank'!$AD1120,"",IF(I$1&gt;'Data Bank'!$AT1120,"",IF(AND('Data Bank'!$AC1120&lt;100,TODAY()&gt;'Data Bank'!$AT1120),1,IF('Data Bank'!$AC1120=100,3,IF('Data Bank'!$AC1120=0,0,2)))))</f>
        <v>2</v>
      </c>
      <c r="J490" s="177">
        <f ca="1">IF(J$1&lt;'Data Bank'!$AD1120,"",IF(J$1&gt;'Data Bank'!$AT1120,"",IF(AND('Data Bank'!$AC1120&lt;100,TODAY()&gt;'Data Bank'!$AT1120),1,IF('Data Bank'!$AC1120=100,3,IF('Data Bank'!$AC1120=0,0,2)))))</f>
        <v>2</v>
      </c>
      <c r="K490" s="177">
        <f ca="1">IF(K$1&lt;'Data Bank'!$AD1120,"",IF(K$1&gt;'Data Bank'!$AT1120,"",IF(AND('Data Bank'!$AC1120&lt;100,TODAY()&gt;'Data Bank'!$AT1120),1,IF('Data Bank'!$AC1120=100,3,IF('Data Bank'!$AC1120=0,0,2)))))</f>
        <v>2</v>
      </c>
      <c r="L490" s="177">
        <f ca="1">IF(L$1&lt;'Data Bank'!$AD1120,"",IF(L$1&gt;'Data Bank'!$AT1120,"",IF(AND('Data Bank'!$AC1120&lt;100,TODAY()&gt;'Data Bank'!$AT1120),1,IF('Data Bank'!$AC1120=100,3,IF('Data Bank'!$AC1120=0,0,2)))))</f>
        <v>2</v>
      </c>
      <c r="M490" s="177">
        <f ca="1">IF(M$1&lt;'Data Bank'!$AD1120,"",IF(M$1&gt;'Data Bank'!$AT1120,"",IF(AND('Data Bank'!$AC1120&lt;100,TODAY()&gt;'Data Bank'!$AT1120),1,IF('Data Bank'!$AC1120=100,3,IF('Data Bank'!$AC1120=0,0,2)))))</f>
        <v>2</v>
      </c>
      <c r="N490" s="177">
        <f ca="1">IF(N$1&lt;'Data Bank'!$AD1120,"",IF(N$1&gt;'Data Bank'!$AT1120,"",IF(AND('Data Bank'!$AC1120&lt;100,TODAY()&gt;'Data Bank'!$AT1120),1,IF('Data Bank'!$AC1120=100,3,IF('Data Bank'!$AC1120=0,0,2)))))</f>
        <v>2</v>
      </c>
      <c r="O490" s="177">
        <f ca="1">IF(O$1&lt;'Data Bank'!$AD1120,"",IF(O$1&gt;'Data Bank'!$AT1120,"",IF(AND('Data Bank'!$AC1120&lt;100,TODAY()&gt;'Data Bank'!$AT1120),1,IF('Data Bank'!$AC1120=100,3,IF('Data Bank'!$AC1120=0,0,2)))))</f>
        <v>2</v>
      </c>
      <c r="P490" s="177">
        <f ca="1">IF(P$1&lt;'Data Bank'!$AD1120,"",IF(P$1&gt;'Data Bank'!$AT1120,"",IF(AND('Data Bank'!$AC1120&lt;100,TODAY()&gt;'Data Bank'!$AT1120),1,IF('Data Bank'!$AC1120=100,3,IF('Data Bank'!$AC1120=0,0,2)))))</f>
        <v>2</v>
      </c>
      <c r="Q490" s="177">
        <f ca="1">IF(Q$1&lt;'Data Bank'!$AD1120,"",IF(Q$1&gt;'Data Bank'!$AT1120,"",IF(AND('Data Bank'!$AC1120&lt;100,TODAY()&gt;'Data Bank'!$AT1120),1,IF('Data Bank'!$AC1120=100,3,IF('Data Bank'!$AC1120=0,0,2)))))</f>
        <v>2</v>
      </c>
      <c r="R490" s="177">
        <f ca="1">IF(R$1&lt;'Data Bank'!$AD1120,"",IF(R$1&gt;'Data Bank'!$AT1120,"",IF(AND('Data Bank'!$AC1120&lt;100,TODAY()&gt;'Data Bank'!$AT1120),1,IF('Data Bank'!$AC1120=100,3,IF('Data Bank'!$AC1120=0,0,2)))))</f>
        <v>2</v>
      </c>
    </row>
    <row r="491" spans="1:18">
      <c r="A491" s="115" t="str">
        <f>'Data Bank'!E1121</f>
        <v>SGD Bhalwal Road TO Fatima Jinn</v>
      </c>
      <c r="B491" s="178">
        <f ca="1">IF(B$1&lt;'Data Bank'!$AD1121,"",IF(B$1&gt;'Data Bank'!$AT1121,"",IF(AND('Data Bank'!$AC1121&lt;100,TODAY()&gt;'Data Bank'!$AT1121),1,IF('Data Bank'!$AC1121=100,3,IF('Data Bank'!$AC1121=0,0,2)))))</f>
        <v>2</v>
      </c>
      <c r="C491" s="178">
        <f ca="1">IF(C$1&lt;'Data Bank'!$AD1121,"",IF(C$1&gt;'Data Bank'!$AT1121,"",IF(AND('Data Bank'!$AC1121&lt;100,TODAY()&gt;'Data Bank'!$AT1121),1,IF('Data Bank'!$AC1121=100,3,IF('Data Bank'!$AC1121=0,0,2)))))</f>
        <v>2</v>
      </c>
      <c r="D491" s="178">
        <f ca="1">IF(D$1&lt;'Data Bank'!$AD1121,"",IF(D$1&gt;'Data Bank'!$AT1121,"",IF(AND('Data Bank'!$AC1121&lt;100,TODAY()&gt;'Data Bank'!$AT1121),1,IF('Data Bank'!$AC1121=100,3,IF('Data Bank'!$AC1121=0,0,2)))))</f>
        <v>2</v>
      </c>
      <c r="E491" s="178">
        <f ca="1">IF(E$1&lt;'Data Bank'!$AD1121,"",IF(E$1&gt;'Data Bank'!$AT1121,"",IF(AND('Data Bank'!$AC1121&lt;100,TODAY()&gt;'Data Bank'!$AT1121),1,IF('Data Bank'!$AC1121=100,3,IF('Data Bank'!$AC1121=0,0,2)))))</f>
        <v>2</v>
      </c>
      <c r="F491" s="178">
        <f ca="1">IF(F$1&lt;'Data Bank'!$AD1121,"",IF(F$1&gt;'Data Bank'!$AT1121,"",IF(AND('Data Bank'!$AC1121&lt;100,TODAY()&gt;'Data Bank'!$AT1121),1,IF('Data Bank'!$AC1121=100,3,IF('Data Bank'!$AC1121=0,0,2)))))</f>
        <v>2</v>
      </c>
      <c r="G491" s="178">
        <f ca="1">IF(G$1&lt;'Data Bank'!$AD1121,"",IF(G$1&gt;'Data Bank'!$AT1121,"",IF(AND('Data Bank'!$AC1121&lt;100,TODAY()&gt;'Data Bank'!$AT1121),1,IF('Data Bank'!$AC1121=100,3,IF('Data Bank'!$AC1121=0,0,2)))))</f>
        <v>2</v>
      </c>
      <c r="H491" s="178">
        <f ca="1">IF(H$1&lt;'Data Bank'!$AD1121,"",IF(H$1&gt;'Data Bank'!$AT1121,"",IF(AND('Data Bank'!$AC1121&lt;100,TODAY()&gt;'Data Bank'!$AT1121),1,IF('Data Bank'!$AC1121=100,3,IF('Data Bank'!$AC1121=0,0,2)))))</f>
        <v>2</v>
      </c>
      <c r="I491" s="178">
        <f ca="1">IF(I$1&lt;'Data Bank'!$AD1121,"",IF(I$1&gt;'Data Bank'!$AT1121,"",IF(AND('Data Bank'!$AC1121&lt;100,TODAY()&gt;'Data Bank'!$AT1121),1,IF('Data Bank'!$AC1121=100,3,IF('Data Bank'!$AC1121=0,0,2)))))</f>
        <v>2</v>
      </c>
      <c r="J491" s="177">
        <f ca="1">IF(J$1&lt;'Data Bank'!$AD1121,"",IF(J$1&gt;'Data Bank'!$AT1121,"",IF(AND('Data Bank'!$AC1121&lt;100,TODAY()&gt;'Data Bank'!$AT1121),1,IF('Data Bank'!$AC1121=100,3,IF('Data Bank'!$AC1121=0,0,2)))))</f>
        <v>2</v>
      </c>
      <c r="K491" s="177">
        <f ca="1">IF(K$1&lt;'Data Bank'!$AD1121,"",IF(K$1&gt;'Data Bank'!$AT1121,"",IF(AND('Data Bank'!$AC1121&lt;100,TODAY()&gt;'Data Bank'!$AT1121),1,IF('Data Bank'!$AC1121=100,3,IF('Data Bank'!$AC1121=0,0,2)))))</f>
        <v>2</v>
      </c>
      <c r="L491" s="177">
        <f ca="1">IF(L$1&lt;'Data Bank'!$AD1121,"",IF(L$1&gt;'Data Bank'!$AT1121,"",IF(AND('Data Bank'!$AC1121&lt;100,TODAY()&gt;'Data Bank'!$AT1121),1,IF('Data Bank'!$AC1121=100,3,IF('Data Bank'!$AC1121=0,0,2)))))</f>
        <v>2</v>
      </c>
      <c r="M491" s="177">
        <f ca="1">IF(M$1&lt;'Data Bank'!$AD1121,"",IF(M$1&gt;'Data Bank'!$AT1121,"",IF(AND('Data Bank'!$AC1121&lt;100,TODAY()&gt;'Data Bank'!$AT1121),1,IF('Data Bank'!$AC1121=100,3,IF('Data Bank'!$AC1121=0,0,2)))))</f>
        <v>2</v>
      </c>
      <c r="N491" s="177">
        <f ca="1">IF(N$1&lt;'Data Bank'!$AD1121,"",IF(N$1&gt;'Data Bank'!$AT1121,"",IF(AND('Data Bank'!$AC1121&lt;100,TODAY()&gt;'Data Bank'!$AT1121),1,IF('Data Bank'!$AC1121=100,3,IF('Data Bank'!$AC1121=0,0,2)))))</f>
        <v>2</v>
      </c>
      <c r="O491" s="177">
        <f ca="1">IF(O$1&lt;'Data Bank'!$AD1121,"",IF(O$1&gt;'Data Bank'!$AT1121,"",IF(AND('Data Bank'!$AC1121&lt;100,TODAY()&gt;'Data Bank'!$AT1121),1,IF('Data Bank'!$AC1121=100,3,IF('Data Bank'!$AC1121=0,0,2)))))</f>
        <v>2</v>
      </c>
      <c r="P491" s="177">
        <f ca="1">IF(P$1&lt;'Data Bank'!$AD1121,"",IF(P$1&gt;'Data Bank'!$AT1121,"",IF(AND('Data Bank'!$AC1121&lt;100,TODAY()&gt;'Data Bank'!$AT1121),1,IF('Data Bank'!$AC1121=100,3,IF('Data Bank'!$AC1121=0,0,2)))))</f>
        <v>2</v>
      </c>
      <c r="Q491" s="177">
        <f ca="1">IF(Q$1&lt;'Data Bank'!$AD1121,"",IF(Q$1&gt;'Data Bank'!$AT1121,"",IF(AND('Data Bank'!$AC1121&lt;100,TODAY()&gt;'Data Bank'!$AT1121),1,IF('Data Bank'!$AC1121=100,3,IF('Data Bank'!$AC1121=0,0,2)))))</f>
        <v>2</v>
      </c>
      <c r="R491" s="177">
        <f ca="1">IF(R$1&lt;'Data Bank'!$AD1121,"",IF(R$1&gt;'Data Bank'!$AT1121,"",IF(AND('Data Bank'!$AC1121&lt;100,TODAY()&gt;'Data Bank'!$AT1121),1,IF('Data Bank'!$AC1121=100,3,IF('Data Bank'!$AC1121=0,0,2)))))</f>
        <v>2</v>
      </c>
    </row>
    <row r="492" spans="1:18">
      <c r="A492" s="115" t="str">
        <f>'Data Bank'!E1122</f>
        <v>Abid Colony</v>
      </c>
      <c r="B492" s="178">
        <f ca="1">IF(B$1&lt;'Data Bank'!$AD1122,"",IF(B$1&gt;'Data Bank'!$AT1122,"",IF(AND('Data Bank'!$AC1122&lt;100,TODAY()&gt;'Data Bank'!$AT1122),1,IF('Data Bank'!$AC1122=100,3,IF('Data Bank'!$AC1122=0,0,2)))))</f>
        <v>0</v>
      </c>
      <c r="C492" s="178">
        <f ca="1">IF(C$1&lt;'Data Bank'!$AD1122,"",IF(C$1&gt;'Data Bank'!$AT1122,"",IF(AND('Data Bank'!$AC1122&lt;100,TODAY()&gt;'Data Bank'!$AT1122),1,IF('Data Bank'!$AC1122=100,3,IF('Data Bank'!$AC1122=0,0,2)))))</f>
        <v>0</v>
      </c>
      <c r="D492" s="178">
        <f ca="1">IF(D$1&lt;'Data Bank'!$AD1122,"",IF(D$1&gt;'Data Bank'!$AT1122,"",IF(AND('Data Bank'!$AC1122&lt;100,TODAY()&gt;'Data Bank'!$AT1122),1,IF('Data Bank'!$AC1122=100,3,IF('Data Bank'!$AC1122=0,0,2)))))</f>
        <v>0</v>
      </c>
      <c r="E492" s="178">
        <f ca="1">IF(E$1&lt;'Data Bank'!$AD1122,"",IF(E$1&gt;'Data Bank'!$AT1122,"",IF(AND('Data Bank'!$AC1122&lt;100,TODAY()&gt;'Data Bank'!$AT1122),1,IF('Data Bank'!$AC1122=100,3,IF('Data Bank'!$AC1122=0,0,2)))))</f>
        <v>0</v>
      </c>
      <c r="F492" s="178">
        <f ca="1">IF(F$1&lt;'Data Bank'!$AD1122,"",IF(F$1&gt;'Data Bank'!$AT1122,"",IF(AND('Data Bank'!$AC1122&lt;100,TODAY()&gt;'Data Bank'!$AT1122),1,IF('Data Bank'!$AC1122=100,3,IF('Data Bank'!$AC1122=0,0,2)))))</f>
        <v>0</v>
      </c>
      <c r="G492" s="178">
        <f ca="1">IF(G$1&lt;'Data Bank'!$AD1122,"",IF(G$1&gt;'Data Bank'!$AT1122,"",IF(AND('Data Bank'!$AC1122&lt;100,TODAY()&gt;'Data Bank'!$AT1122),1,IF('Data Bank'!$AC1122=100,3,IF('Data Bank'!$AC1122=0,0,2)))))</f>
        <v>0</v>
      </c>
      <c r="H492" s="178">
        <f ca="1">IF(H$1&lt;'Data Bank'!$AD1122,"",IF(H$1&gt;'Data Bank'!$AT1122,"",IF(AND('Data Bank'!$AC1122&lt;100,TODAY()&gt;'Data Bank'!$AT1122),1,IF('Data Bank'!$AC1122=100,3,IF('Data Bank'!$AC1122=0,0,2)))))</f>
        <v>0</v>
      </c>
      <c r="I492" s="178">
        <f ca="1">IF(I$1&lt;'Data Bank'!$AD1122,"",IF(I$1&gt;'Data Bank'!$AT1122,"",IF(AND('Data Bank'!$AC1122&lt;100,TODAY()&gt;'Data Bank'!$AT1122),1,IF('Data Bank'!$AC1122=100,3,IF('Data Bank'!$AC1122=0,0,2)))))</f>
        <v>0</v>
      </c>
      <c r="J492" s="177" t="str">
        <f ca="1">IF(J$1&lt;'Data Bank'!$AD1122,"",IF(J$1&gt;'Data Bank'!$AT1122,"",IF(AND('Data Bank'!$AC1122&lt;100,TODAY()&gt;'Data Bank'!$AT1122),1,IF('Data Bank'!$AC1122=100,3,IF('Data Bank'!$AC1122=0,0,2)))))</f>
        <v/>
      </c>
      <c r="K492" s="177" t="str">
        <f ca="1">IF(K$1&lt;'Data Bank'!$AD1122,"",IF(K$1&gt;'Data Bank'!$AT1122,"",IF(AND('Data Bank'!$AC1122&lt;100,TODAY()&gt;'Data Bank'!$AT1122),1,IF('Data Bank'!$AC1122=100,3,IF('Data Bank'!$AC1122=0,0,2)))))</f>
        <v/>
      </c>
      <c r="L492" s="177" t="str">
        <f ca="1">IF(L$1&lt;'Data Bank'!$AD1122,"",IF(L$1&gt;'Data Bank'!$AT1122,"",IF(AND('Data Bank'!$AC1122&lt;100,TODAY()&gt;'Data Bank'!$AT1122),1,IF('Data Bank'!$AC1122=100,3,IF('Data Bank'!$AC1122=0,0,2)))))</f>
        <v/>
      </c>
      <c r="M492" s="177" t="str">
        <f ca="1">IF(M$1&lt;'Data Bank'!$AD1122,"",IF(M$1&gt;'Data Bank'!$AT1122,"",IF(AND('Data Bank'!$AC1122&lt;100,TODAY()&gt;'Data Bank'!$AT1122),1,IF('Data Bank'!$AC1122=100,3,IF('Data Bank'!$AC1122=0,0,2)))))</f>
        <v/>
      </c>
      <c r="N492" s="177" t="str">
        <f ca="1">IF(N$1&lt;'Data Bank'!$AD1122,"",IF(N$1&gt;'Data Bank'!$AT1122,"",IF(AND('Data Bank'!$AC1122&lt;100,TODAY()&gt;'Data Bank'!$AT1122),1,IF('Data Bank'!$AC1122=100,3,IF('Data Bank'!$AC1122=0,0,2)))))</f>
        <v/>
      </c>
      <c r="O492" s="177" t="str">
        <f ca="1">IF(O$1&lt;'Data Bank'!$AD1122,"",IF(O$1&gt;'Data Bank'!$AT1122,"",IF(AND('Data Bank'!$AC1122&lt;100,TODAY()&gt;'Data Bank'!$AT1122),1,IF('Data Bank'!$AC1122=100,3,IF('Data Bank'!$AC1122=0,0,2)))))</f>
        <v/>
      </c>
      <c r="P492" s="177" t="str">
        <f ca="1">IF(P$1&lt;'Data Bank'!$AD1122,"",IF(P$1&gt;'Data Bank'!$AT1122,"",IF(AND('Data Bank'!$AC1122&lt;100,TODAY()&gt;'Data Bank'!$AT1122),1,IF('Data Bank'!$AC1122=100,3,IF('Data Bank'!$AC1122=0,0,2)))))</f>
        <v/>
      </c>
      <c r="Q492" s="177" t="str">
        <f ca="1">IF(Q$1&lt;'Data Bank'!$AD1122,"",IF(Q$1&gt;'Data Bank'!$AT1122,"",IF(AND('Data Bank'!$AC1122&lt;100,TODAY()&gt;'Data Bank'!$AT1122),1,IF('Data Bank'!$AC1122=100,3,IF('Data Bank'!$AC1122=0,0,2)))))</f>
        <v/>
      </c>
      <c r="R492" s="177" t="str">
        <f ca="1">IF(R$1&lt;'Data Bank'!$AD1122,"",IF(R$1&gt;'Data Bank'!$AT1122,"",IF(AND('Data Bank'!$AC1122&lt;100,TODAY()&gt;'Data Bank'!$AT1122),1,IF('Data Bank'!$AC1122=100,3,IF('Data Bank'!$AC1122=0,0,2)))))</f>
        <v/>
      </c>
    </row>
    <row r="493" spans="1:18">
      <c r="A493" s="115" t="str">
        <f>'Data Bank'!E1123</f>
        <v>Shagai &amp; Akhon Baba P01</v>
      </c>
      <c r="B493" s="178">
        <f ca="1">IF(B$1&lt;'Data Bank'!$AD1123,"",IF(B$1&gt;'Data Bank'!$AT1123,"",IF(AND('Data Bank'!$AC1123&lt;100,TODAY()&gt;'Data Bank'!$AT1123),1,IF('Data Bank'!$AC1123=100,3,IF('Data Bank'!$AC1123=0,0,2)))))</f>
        <v>0</v>
      </c>
      <c r="C493" s="178">
        <f ca="1">IF(C$1&lt;'Data Bank'!$AD1123,"",IF(C$1&gt;'Data Bank'!$AT1123,"",IF(AND('Data Bank'!$AC1123&lt;100,TODAY()&gt;'Data Bank'!$AT1123),1,IF('Data Bank'!$AC1123=100,3,IF('Data Bank'!$AC1123=0,0,2)))))</f>
        <v>0</v>
      </c>
      <c r="D493" s="178">
        <f ca="1">IF(D$1&lt;'Data Bank'!$AD1123,"",IF(D$1&gt;'Data Bank'!$AT1123,"",IF(AND('Data Bank'!$AC1123&lt;100,TODAY()&gt;'Data Bank'!$AT1123),1,IF('Data Bank'!$AC1123=100,3,IF('Data Bank'!$AC1123=0,0,2)))))</f>
        <v>0</v>
      </c>
      <c r="E493" s="178">
        <f ca="1">IF(E$1&lt;'Data Bank'!$AD1123,"",IF(E$1&gt;'Data Bank'!$AT1123,"",IF(AND('Data Bank'!$AC1123&lt;100,TODAY()&gt;'Data Bank'!$AT1123),1,IF('Data Bank'!$AC1123=100,3,IF('Data Bank'!$AC1123=0,0,2)))))</f>
        <v>0</v>
      </c>
      <c r="F493" s="178" t="str">
        <f ca="1">IF(F$1&lt;'Data Bank'!$AD1123,"",IF(F$1&gt;'Data Bank'!$AT1123,"",IF(AND('Data Bank'!$AC1123&lt;100,TODAY()&gt;'Data Bank'!$AT1123),1,IF('Data Bank'!$AC1123=100,3,IF('Data Bank'!$AC1123=0,0,2)))))</f>
        <v/>
      </c>
      <c r="G493" s="178" t="str">
        <f ca="1">IF(G$1&lt;'Data Bank'!$AD1123,"",IF(G$1&gt;'Data Bank'!$AT1123,"",IF(AND('Data Bank'!$AC1123&lt;100,TODAY()&gt;'Data Bank'!$AT1123),1,IF('Data Bank'!$AC1123=100,3,IF('Data Bank'!$AC1123=0,0,2)))))</f>
        <v/>
      </c>
      <c r="H493" s="178" t="str">
        <f ca="1">IF(H$1&lt;'Data Bank'!$AD1123,"",IF(H$1&gt;'Data Bank'!$AT1123,"",IF(AND('Data Bank'!$AC1123&lt;100,TODAY()&gt;'Data Bank'!$AT1123),1,IF('Data Bank'!$AC1123=100,3,IF('Data Bank'!$AC1123=0,0,2)))))</f>
        <v/>
      </c>
      <c r="I493" s="178" t="str">
        <f ca="1">IF(I$1&lt;'Data Bank'!$AD1123,"",IF(I$1&gt;'Data Bank'!$AT1123,"",IF(AND('Data Bank'!$AC1123&lt;100,TODAY()&gt;'Data Bank'!$AT1123),1,IF('Data Bank'!$AC1123=100,3,IF('Data Bank'!$AC1123=0,0,2)))))</f>
        <v/>
      </c>
      <c r="J493" s="177" t="str">
        <f ca="1">IF(J$1&lt;'Data Bank'!$AD1123,"",IF(J$1&gt;'Data Bank'!$AT1123,"",IF(AND('Data Bank'!$AC1123&lt;100,TODAY()&gt;'Data Bank'!$AT1123),1,IF('Data Bank'!$AC1123=100,3,IF('Data Bank'!$AC1123=0,0,2)))))</f>
        <v/>
      </c>
      <c r="K493" s="177" t="str">
        <f ca="1">IF(K$1&lt;'Data Bank'!$AD1123,"",IF(K$1&gt;'Data Bank'!$AT1123,"",IF(AND('Data Bank'!$AC1123&lt;100,TODAY()&gt;'Data Bank'!$AT1123),1,IF('Data Bank'!$AC1123=100,3,IF('Data Bank'!$AC1123=0,0,2)))))</f>
        <v/>
      </c>
      <c r="L493" s="177" t="str">
        <f ca="1">IF(L$1&lt;'Data Bank'!$AD1123,"",IF(L$1&gt;'Data Bank'!$AT1123,"",IF(AND('Data Bank'!$AC1123&lt;100,TODAY()&gt;'Data Bank'!$AT1123),1,IF('Data Bank'!$AC1123=100,3,IF('Data Bank'!$AC1123=0,0,2)))))</f>
        <v/>
      </c>
      <c r="M493" s="177" t="str">
        <f ca="1">IF(M$1&lt;'Data Bank'!$AD1123,"",IF(M$1&gt;'Data Bank'!$AT1123,"",IF(AND('Data Bank'!$AC1123&lt;100,TODAY()&gt;'Data Bank'!$AT1123),1,IF('Data Bank'!$AC1123=100,3,IF('Data Bank'!$AC1123=0,0,2)))))</f>
        <v/>
      </c>
      <c r="N493" s="177" t="str">
        <f ca="1">IF(N$1&lt;'Data Bank'!$AD1123,"",IF(N$1&gt;'Data Bank'!$AT1123,"",IF(AND('Data Bank'!$AC1123&lt;100,TODAY()&gt;'Data Bank'!$AT1123),1,IF('Data Bank'!$AC1123=100,3,IF('Data Bank'!$AC1123=0,0,2)))))</f>
        <v/>
      </c>
      <c r="O493" s="177" t="str">
        <f ca="1">IF(O$1&lt;'Data Bank'!$AD1123,"",IF(O$1&gt;'Data Bank'!$AT1123,"",IF(AND('Data Bank'!$AC1123&lt;100,TODAY()&gt;'Data Bank'!$AT1123),1,IF('Data Bank'!$AC1123=100,3,IF('Data Bank'!$AC1123=0,0,2)))))</f>
        <v/>
      </c>
      <c r="P493" s="177" t="str">
        <f ca="1">IF(P$1&lt;'Data Bank'!$AD1123,"",IF(P$1&gt;'Data Bank'!$AT1123,"",IF(AND('Data Bank'!$AC1123&lt;100,TODAY()&gt;'Data Bank'!$AT1123),1,IF('Data Bank'!$AC1123=100,3,IF('Data Bank'!$AC1123=0,0,2)))))</f>
        <v/>
      </c>
      <c r="Q493" s="177" t="str">
        <f ca="1">IF(Q$1&lt;'Data Bank'!$AD1123,"",IF(Q$1&gt;'Data Bank'!$AT1123,"",IF(AND('Data Bank'!$AC1123&lt;100,TODAY()&gt;'Data Bank'!$AT1123),1,IF('Data Bank'!$AC1123=100,3,IF('Data Bank'!$AC1123=0,0,2)))))</f>
        <v/>
      </c>
      <c r="R493" s="177" t="str">
        <f ca="1">IF(R$1&lt;'Data Bank'!$AD1123,"",IF(R$1&gt;'Data Bank'!$AT1123,"",IF(AND('Data Bank'!$AC1123&lt;100,TODAY()&gt;'Data Bank'!$AT1123),1,IF('Data Bank'!$AC1123=100,3,IF('Data Bank'!$AC1123=0,0,2)))))</f>
        <v/>
      </c>
    </row>
    <row r="494" spans="1:18">
      <c r="A494" s="115" t="str">
        <f>'Data Bank'!E1124</f>
        <v>Shagai &amp; Akhon Baba P02</v>
      </c>
      <c r="B494" s="178">
        <f ca="1">IF(B$1&lt;'Data Bank'!$AD1124,"",IF(B$1&gt;'Data Bank'!$AT1124,"",IF(AND('Data Bank'!$AC1124&lt;100,TODAY()&gt;'Data Bank'!$AT1124),1,IF('Data Bank'!$AC1124=100,3,IF('Data Bank'!$AC1124=0,0,2)))))</f>
        <v>2</v>
      </c>
      <c r="C494" s="178">
        <f ca="1">IF(C$1&lt;'Data Bank'!$AD1124,"",IF(C$1&gt;'Data Bank'!$AT1124,"",IF(AND('Data Bank'!$AC1124&lt;100,TODAY()&gt;'Data Bank'!$AT1124),1,IF('Data Bank'!$AC1124=100,3,IF('Data Bank'!$AC1124=0,0,2)))))</f>
        <v>2</v>
      </c>
      <c r="D494" s="178">
        <f ca="1">IF(D$1&lt;'Data Bank'!$AD1124,"",IF(D$1&gt;'Data Bank'!$AT1124,"",IF(AND('Data Bank'!$AC1124&lt;100,TODAY()&gt;'Data Bank'!$AT1124),1,IF('Data Bank'!$AC1124=100,3,IF('Data Bank'!$AC1124=0,0,2)))))</f>
        <v>2</v>
      </c>
      <c r="E494" s="178">
        <f ca="1">IF(E$1&lt;'Data Bank'!$AD1124,"",IF(E$1&gt;'Data Bank'!$AT1124,"",IF(AND('Data Bank'!$AC1124&lt;100,TODAY()&gt;'Data Bank'!$AT1124),1,IF('Data Bank'!$AC1124=100,3,IF('Data Bank'!$AC1124=0,0,2)))))</f>
        <v>2</v>
      </c>
      <c r="F494" s="178">
        <f ca="1">IF(F$1&lt;'Data Bank'!$AD1124,"",IF(F$1&gt;'Data Bank'!$AT1124,"",IF(AND('Data Bank'!$AC1124&lt;100,TODAY()&gt;'Data Bank'!$AT1124),1,IF('Data Bank'!$AC1124=100,3,IF('Data Bank'!$AC1124=0,0,2)))))</f>
        <v>2</v>
      </c>
      <c r="G494" s="178" t="str">
        <f ca="1">IF(G$1&lt;'Data Bank'!$AD1124,"",IF(G$1&gt;'Data Bank'!$AT1124,"",IF(AND('Data Bank'!$AC1124&lt;100,TODAY()&gt;'Data Bank'!$AT1124),1,IF('Data Bank'!$AC1124=100,3,IF('Data Bank'!$AC1124=0,0,2)))))</f>
        <v/>
      </c>
      <c r="H494" s="178" t="str">
        <f ca="1">IF(H$1&lt;'Data Bank'!$AD1124,"",IF(H$1&gt;'Data Bank'!$AT1124,"",IF(AND('Data Bank'!$AC1124&lt;100,TODAY()&gt;'Data Bank'!$AT1124),1,IF('Data Bank'!$AC1124=100,3,IF('Data Bank'!$AC1124=0,0,2)))))</f>
        <v/>
      </c>
      <c r="I494" s="178" t="str">
        <f ca="1">IF(I$1&lt;'Data Bank'!$AD1124,"",IF(I$1&gt;'Data Bank'!$AT1124,"",IF(AND('Data Bank'!$AC1124&lt;100,TODAY()&gt;'Data Bank'!$AT1124),1,IF('Data Bank'!$AC1124=100,3,IF('Data Bank'!$AC1124=0,0,2)))))</f>
        <v/>
      </c>
      <c r="J494" s="177" t="str">
        <f ca="1">IF(J$1&lt;'Data Bank'!$AD1124,"",IF(J$1&gt;'Data Bank'!$AT1124,"",IF(AND('Data Bank'!$AC1124&lt;100,TODAY()&gt;'Data Bank'!$AT1124),1,IF('Data Bank'!$AC1124=100,3,IF('Data Bank'!$AC1124=0,0,2)))))</f>
        <v/>
      </c>
      <c r="K494" s="177" t="str">
        <f ca="1">IF(K$1&lt;'Data Bank'!$AD1124,"",IF(K$1&gt;'Data Bank'!$AT1124,"",IF(AND('Data Bank'!$AC1124&lt;100,TODAY()&gt;'Data Bank'!$AT1124),1,IF('Data Bank'!$AC1124=100,3,IF('Data Bank'!$AC1124=0,0,2)))))</f>
        <v/>
      </c>
      <c r="L494" s="177" t="str">
        <f ca="1">IF(L$1&lt;'Data Bank'!$AD1124,"",IF(L$1&gt;'Data Bank'!$AT1124,"",IF(AND('Data Bank'!$AC1124&lt;100,TODAY()&gt;'Data Bank'!$AT1124),1,IF('Data Bank'!$AC1124=100,3,IF('Data Bank'!$AC1124=0,0,2)))))</f>
        <v/>
      </c>
      <c r="M494" s="177" t="str">
        <f ca="1">IF(M$1&lt;'Data Bank'!$AD1124,"",IF(M$1&gt;'Data Bank'!$AT1124,"",IF(AND('Data Bank'!$AC1124&lt;100,TODAY()&gt;'Data Bank'!$AT1124),1,IF('Data Bank'!$AC1124=100,3,IF('Data Bank'!$AC1124=0,0,2)))))</f>
        <v/>
      </c>
      <c r="N494" s="177" t="str">
        <f ca="1">IF(N$1&lt;'Data Bank'!$AD1124,"",IF(N$1&gt;'Data Bank'!$AT1124,"",IF(AND('Data Bank'!$AC1124&lt;100,TODAY()&gt;'Data Bank'!$AT1124),1,IF('Data Bank'!$AC1124=100,3,IF('Data Bank'!$AC1124=0,0,2)))))</f>
        <v/>
      </c>
      <c r="O494" s="177" t="str">
        <f ca="1">IF(O$1&lt;'Data Bank'!$AD1124,"",IF(O$1&gt;'Data Bank'!$AT1124,"",IF(AND('Data Bank'!$AC1124&lt;100,TODAY()&gt;'Data Bank'!$AT1124),1,IF('Data Bank'!$AC1124=100,3,IF('Data Bank'!$AC1124=0,0,2)))))</f>
        <v/>
      </c>
      <c r="P494" s="177" t="str">
        <f ca="1">IF(P$1&lt;'Data Bank'!$AD1124,"",IF(P$1&gt;'Data Bank'!$AT1124,"",IF(AND('Data Bank'!$AC1124&lt;100,TODAY()&gt;'Data Bank'!$AT1124),1,IF('Data Bank'!$AC1124=100,3,IF('Data Bank'!$AC1124=0,0,2)))))</f>
        <v/>
      </c>
      <c r="Q494" s="177" t="str">
        <f ca="1">IF(Q$1&lt;'Data Bank'!$AD1124,"",IF(Q$1&gt;'Data Bank'!$AT1124,"",IF(AND('Data Bank'!$AC1124&lt;100,TODAY()&gt;'Data Bank'!$AT1124),1,IF('Data Bank'!$AC1124=100,3,IF('Data Bank'!$AC1124=0,0,2)))))</f>
        <v/>
      </c>
      <c r="R494" s="177" t="str">
        <f ca="1">IF(R$1&lt;'Data Bank'!$AD1124,"",IF(R$1&gt;'Data Bank'!$AT1124,"",IF(AND('Data Bank'!$AC1124&lt;100,TODAY()&gt;'Data Bank'!$AT1124),1,IF('Data Bank'!$AC1124=100,3,IF('Data Bank'!$AC1124=0,0,2)))))</f>
        <v/>
      </c>
    </row>
    <row r="495" spans="1:18">
      <c r="A495" s="115" t="str">
        <f>'Data Bank'!E1125</f>
        <v>Ajmal Town,Faisal Town</v>
      </c>
      <c r="B495" s="178">
        <f ca="1">IF(B$1&lt;'Data Bank'!$AD1125,"",IF(B$1&gt;'Data Bank'!$AT1125,"",IF(AND('Data Bank'!$AC1125&lt;100,TODAY()&gt;'Data Bank'!$AT1125),1,IF('Data Bank'!$AC1125=100,3,IF('Data Bank'!$AC1125=0,0,2)))))</f>
        <v>0</v>
      </c>
      <c r="C495" s="178">
        <f ca="1">IF(C$1&lt;'Data Bank'!$AD1125,"",IF(C$1&gt;'Data Bank'!$AT1125,"",IF(AND('Data Bank'!$AC1125&lt;100,TODAY()&gt;'Data Bank'!$AT1125),1,IF('Data Bank'!$AC1125=100,3,IF('Data Bank'!$AC1125=0,0,2)))))</f>
        <v>0</v>
      </c>
      <c r="D495" s="178">
        <f ca="1">IF(D$1&lt;'Data Bank'!$AD1125,"",IF(D$1&gt;'Data Bank'!$AT1125,"",IF(AND('Data Bank'!$AC1125&lt;100,TODAY()&gt;'Data Bank'!$AT1125),1,IF('Data Bank'!$AC1125=100,3,IF('Data Bank'!$AC1125=0,0,2)))))</f>
        <v>0</v>
      </c>
      <c r="E495" s="178">
        <f ca="1">IF(E$1&lt;'Data Bank'!$AD1125,"",IF(E$1&gt;'Data Bank'!$AT1125,"",IF(AND('Data Bank'!$AC1125&lt;100,TODAY()&gt;'Data Bank'!$AT1125),1,IF('Data Bank'!$AC1125=100,3,IF('Data Bank'!$AC1125=0,0,2)))))</f>
        <v>0</v>
      </c>
      <c r="F495" s="178">
        <f ca="1">IF(F$1&lt;'Data Bank'!$AD1125,"",IF(F$1&gt;'Data Bank'!$AT1125,"",IF(AND('Data Bank'!$AC1125&lt;100,TODAY()&gt;'Data Bank'!$AT1125),1,IF('Data Bank'!$AC1125=100,3,IF('Data Bank'!$AC1125=0,0,2)))))</f>
        <v>0</v>
      </c>
      <c r="G495" s="178">
        <f ca="1">IF(G$1&lt;'Data Bank'!$AD1125,"",IF(G$1&gt;'Data Bank'!$AT1125,"",IF(AND('Data Bank'!$AC1125&lt;100,TODAY()&gt;'Data Bank'!$AT1125),1,IF('Data Bank'!$AC1125=100,3,IF('Data Bank'!$AC1125=0,0,2)))))</f>
        <v>0</v>
      </c>
      <c r="H495" s="178">
        <f ca="1">IF(H$1&lt;'Data Bank'!$AD1125,"",IF(H$1&gt;'Data Bank'!$AT1125,"",IF(AND('Data Bank'!$AC1125&lt;100,TODAY()&gt;'Data Bank'!$AT1125),1,IF('Data Bank'!$AC1125=100,3,IF('Data Bank'!$AC1125=0,0,2)))))</f>
        <v>0</v>
      </c>
      <c r="I495" s="178">
        <f ca="1">IF(I$1&lt;'Data Bank'!$AD1125,"",IF(I$1&gt;'Data Bank'!$AT1125,"",IF(AND('Data Bank'!$AC1125&lt;100,TODAY()&gt;'Data Bank'!$AT1125),1,IF('Data Bank'!$AC1125=100,3,IF('Data Bank'!$AC1125=0,0,2)))))</f>
        <v>0</v>
      </c>
      <c r="J495" s="177" t="str">
        <f ca="1">IF(J$1&lt;'Data Bank'!$AD1125,"",IF(J$1&gt;'Data Bank'!$AT1125,"",IF(AND('Data Bank'!$AC1125&lt;100,TODAY()&gt;'Data Bank'!$AT1125),1,IF('Data Bank'!$AC1125=100,3,IF('Data Bank'!$AC1125=0,0,2)))))</f>
        <v/>
      </c>
      <c r="K495" s="177" t="str">
        <f ca="1">IF(K$1&lt;'Data Bank'!$AD1125,"",IF(K$1&gt;'Data Bank'!$AT1125,"",IF(AND('Data Bank'!$AC1125&lt;100,TODAY()&gt;'Data Bank'!$AT1125),1,IF('Data Bank'!$AC1125=100,3,IF('Data Bank'!$AC1125=0,0,2)))))</f>
        <v/>
      </c>
      <c r="L495" s="177" t="str">
        <f ca="1">IF(L$1&lt;'Data Bank'!$AD1125,"",IF(L$1&gt;'Data Bank'!$AT1125,"",IF(AND('Data Bank'!$AC1125&lt;100,TODAY()&gt;'Data Bank'!$AT1125),1,IF('Data Bank'!$AC1125=100,3,IF('Data Bank'!$AC1125=0,0,2)))))</f>
        <v/>
      </c>
      <c r="M495" s="177" t="str">
        <f ca="1">IF(M$1&lt;'Data Bank'!$AD1125,"",IF(M$1&gt;'Data Bank'!$AT1125,"",IF(AND('Data Bank'!$AC1125&lt;100,TODAY()&gt;'Data Bank'!$AT1125),1,IF('Data Bank'!$AC1125=100,3,IF('Data Bank'!$AC1125=0,0,2)))))</f>
        <v/>
      </c>
      <c r="N495" s="177" t="str">
        <f ca="1">IF(N$1&lt;'Data Bank'!$AD1125,"",IF(N$1&gt;'Data Bank'!$AT1125,"",IF(AND('Data Bank'!$AC1125&lt;100,TODAY()&gt;'Data Bank'!$AT1125),1,IF('Data Bank'!$AC1125=100,3,IF('Data Bank'!$AC1125=0,0,2)))))</f>
        <v/>
      </c>
      <c r="O495" s="177" t="str">
        <f ca="1">IF(O$1&lt;'Data Bank'!$AD1125,"",IF(O$1&gt;'Data Bank'!$AT1125,"",IF(AND('Data Bank'!$AC1125&lt;100,TODAY()&gt;'Data Bank'!$AT1125),1,IF('Data Bank'!$AC1125=100,3,IF('Data Bank'!$AC1125=0,0,2)))))</f>
        <v/>
      </c>
      <c r="P495" s="177" t="str">
        <f ca="1">IF(P$1&lt;'Data Bank'!$AD1125,"",IF(P$1&gt;'Data Bank'!$AT1125,"",IF(AND('Data Bank'!$AC1125&lt;100,TODAY()&gt;'Data Bank'!$AT1125),1,IF('Data Bank'!$AC1125=100,3,IF('Data Bank'!$AC1125=0,0,2)))))</f>
        <v/>
      </c>
      <c r="Q495" s="177" t="str">
        <f ca="1">IF(Q$1&lt;'Data Bank'!$AD1125,"",IF(Q$1&gt;'Data Bank'!$AT1125,"",IF(AND('Data Bank'!$AC1125&lt;100,TODAY()&gt;'Data Bank'!$AT1125),1,IF('Data Bank'!$AC1125=100,3,IF('Data Bank'!$AC1125=0,0,2)))))</f>
        <v/>
      </c>
      <c r="R495" s="177" t="str">
        <f ca="1">IF(R$1&lt;'Data Bank'!$AD1125,"",IF(R$1&gt;'Data Bank'!$AT1125,"",IF(AND('Data Bank'!$AC1125&lt;100,TODAY()&gt;'Data Bank'!$AT1125),1,IF('Data Bank'!$AC1125=100,3,IF('Data Bank'!$AC1125=0,0,2)))))</f>
        <v/>
      </c>
    </row>
    <row r="496" spans="1:18">
      <c r="A496" s="115" t="str">
        <f>'Data Bank'!E1126</f>
        <v>Shah Nawaz Grand City</v>
      </c>
      <c r="B496" s="178">
        <f ca="1">IF(B$1&lt;'Data Bank'!$AD1126,"",IF(B$1&gt;'Data Bank'!$AT1126,"",IF(AND('Data Bank'!$AC1126&lt;100,TODAY()&gt;'Data Bank'!$AT1126),1,IF('Data Bank'!$AC1126=100,3,IF('Data Bank'!$AC1126=0,0,2)))))</f>
        <v>2</v>
      </c>
      <c r="C496" s="178">
        <f ca="1">IF(C$1&lt;'Data Bank'!$AD1126,"",IF(C$1&gt;'Data Bank'!$AT1126,"",IF(AND('Data Bank'!$AC1126&lt;100,TODAY()&gt;'Data Bank'!$AT1126),1,IF('Data Bank'!$AC1126=100,3,IF('Data Bank'!$AC1126=0,0,2)))))</f>
        <v>2</v>
      </c>
      <c r="D496" s="178">
        <f ca="1">IF(D$1&lt;'Data Bank'!$AD1126,"",IF(D$1&gt;'Data Bank'!$AT1126,"",IF(AND('Data Bank'!$AC1126&lt;100,TODAY()&gt;'Data Bank'!$AT1126),1,IF('Data Bank'!$AC1126=100,3,IF('Data Bank'!$AC1126=0,0,2)))))</f>
        <v>2</v>
      </c>
      <c r="E496" s="178">
        <f ca="1">IF(E$1&lt;'Data Bank'!$AD1126,"",IF(E$1&gt;'Data Bank'!$AT1126,"",IF(AND('Data Bank'!$AC1126&lt;100,TODAY()&gt;'Data Bank'!$AT1126),1,IF('Data Bank'!$AC1126=100,3,IF('Data Bank'!$AC1126=0,0,2)))))</f>
        <v>2</v>
      </c>
      <c r="F496" s="178">
        <f ca="1">IF(F$1&lt;'Data Bank'!$AD1126,"",IF(F$1&gt;'Data Bank'!$AT1126,"",IF(AND('Data Bank'!$AC1126&lt;100,TODAY()&gt;'Data Bank'!$AT1126),1,IF('Data Bank'!$AC1126=100,3,IF('Data Bank'!$AC1126=0,0,2)))))</f>
        <v>2</v>
      </c>
      <c r="G496" s="178">
        <f ca="1">IF(G$1&lt;'Data Bank'!$AD1126,"",IF(G$1&gt;'Data Bank'!$AT1126,"",IF(AND('Data Bank'!$AC1126&lt;100,TODAY()&gt;'Data Bank'!$AT1126),1,IF('Data Bank'!$AC1126=100,3,IF('Data Bank'!$AC1126=0,0,2)))))</f>
        <v>2</v>
      </c>
      <c r="H496" s="178">
        <f ca="1">IF(H$1&lt;'Data Bank'!$AD1126,"",IF(H$1&gt;'Data Bank'!$AT1126,"",IF(AND('Data Bank'!$AC1126&lt;100,TODAY()&gt;'Data Bank'!$AT1126),1,IF('Data Bank'!$AC1126=100,3,IF('Data Bank'!$AC1126=0,0,2)))))</f>
        <v>2</v>
      </c>
      <c r="I496" s="178">
        <f ca="1">IF(I$1&lt;'Data Bank'!$AD1126,"",IF(I$1&gt;'Data Bank'!$AT1126,"",IF(AND('Data Bank'!$AC1126&lt;100,TODAY()&gt;'Data Bank'!$AT1126),1,IF('Data Bank'!$AC1126=100,3,IF('Data Bank'!$AC1126=0,0,2)))))</f>
        <v>2</v>
      </c>
      <c r="J496" s="177">
        <f ca="1">IF(J$1&lt;'Data Bank'!$AD1126,"",IF(J$1&gt;'Data Bank'!$AT1126,"",IF(AND('Data Bank'!$AC1126&lt;100,TODAY()&gt;'Data Bank'!$AT1126),1,IF('Data Bank'!$AC1126=100,3,IF('Data Bank'!$AC1126=0,0,2)))))</f>
        <v>2</v>
      </c>
      <c r="K496" s="177">
        <f ca="1">IF(K$1&lt;'Data Bank'!$AD1126,"",IF(K$1&gt;'Data Bank'!$AT1126,"",IF(AND('Data Bank'!$AC1126&lt;100,TODAY()&gt;'Data Bank'!$AT1126),1,IF('Data Bank'!$AC1126=100,3,IF('Data Bank'!$AC1126=0,0,2)))))</f>
        <v>2</v>
      </c>
      <c r="L496" s="177">
        <f ca="1">IF(L$1&lt;'Data Bank'!$AD1126,"",IF(L$1&gt;'Data Bank'!$AT1126,"",IF(AND('Data Bank'!$AC1126&lt;100,TODAY()&gt;'Data Bank'!$AT1126),1,IF('Data Bank'!$AC1126=100,3,IF('Data Bank'!$AC1126=0,0,2)))))</f>
        <v>2</v>
      </c>
      <c r="M496" s="177">
        <f ca="1">IF(M$1&lt;'Data Bank'!$AD1126,"",IF(M$1&gt;'Data Bank'!$AT1126,"",IF(AND('Data Bank'!$AC1126&lt;100,TODAY()&gt;'Data Bank'!$AT1126),1,IF('Data Bank'!$AC1126=100,3,IF('Data Bank'!$AC1126=0,0,2)))))</f>
        <v>2</v>
      </c>
      <c r="N496" s="177">
        <f ca="1">IF(N$1&lt;'Data Bank'!$AD1126,"",IF(N$1&gt;'Data Bank'!$AT1126,"",IF(AND('Data Bank'!$AC1126&lt;100,TODAY()&gt;'Data Bank'!$AT1126),1,IF('Data Bank'!$AC1126=100,3,IF('Data Bank'!$AC1126=0,0,2)))))</f>
        <v>2</v>
      </c>
      <c r="O496" s="177">
        <f ca="1">IF(O$1&lt;'Data Bank'!$AD1126,"",IF(O$1&gt;'Data Bank'!$AT1126,"",IF(AND('Data Bank'!$AC1126&lt;100,TODAY()&gt;'Data Bank'!$AT1126),1,IF('Data Bank'!$AC1126=100,3,IF('Data Bank'!$AC1126=0,0,2)))))</f>
        <v>2</v>
      </c>
      <c r="P496" s="177">
        <f ca="1">IF(P$1&lt;'Data Bank'!$AD1126,"",IF(P$1&gt;'Data Bank'!$AT1126,"",IF(AND('Data Bank'!$AC1126&lt;100,TODAY()&gt;'Data Bank'!$AT1126),1,IF('Data Bank'!$AC1126=100,3,IF('Data Bank'!$AC1126=0,0,2)))))</f>
        <v>2</v>
      </c>
      <c r="Q496" s="177">
        <f ca="1">IF(Q$1&lt;'Data Bank'!$AD1126,"",IF(Q$1&gt;'Data Bank'!$AT1126,"",IF(AND('Data Bank'!$AC1126&lt;100,TODAY()&gt;'Data Bank'!$AT1126),1,IF('Data Bank'!$AC1126=100,3,IF('Data Bank'!$AC1126=0,0,2)))))</f>
        <v>2</v>
      </c>
      <c r="R496" s="177">
        <f ca="1">IF(R$1&lt;'Data Bank'!$AD1126,"",IF(R$1&gt;'Data Bank'!$AT1126,"",IF(AND('Data Bank'!$AC1126&lt;100,TODAY()&gt;'Data Bank'!$AT1126),1,IF('Data Bank'!$AC1126=100,3,IF('Data Bank'!$AC1126=0,0,2)))))</f>
        <v>2</v>
      </c>
    </row>
    <row r="497" spans="1:18">
      <c r="A497" s="115" t="str">
        <f>'Data Bank'!E1127</f>
        <v>Shahabpura</v>
      </c>
      <c r="B497" s="178">
        <f ca="1">IF(B$1&lt;'Data Bank'!$AD1127,"",IF(B$1&gt;'Data Bank'!$AT1127,"",IF(AND('Data Bank'!$AC1127&lt;100,TODAY()&gt;'Data Bank'!$AT1127),1,IF('Data Bank'!$AC1127=100,3,IF('Data Bank'!$AC1127=0,0,2)))))</f>
        <v>0</v>
      </c>
      <c r="C497" s="178">
        <f ca="1">IF(C$1&lt;'Data Bank'!$AD1127,"",IF(C$1&gt;'Data Bank'!$AT1127,"",IF(AND('Data Bank'!$AC1127&lt;100,TODAY()&gt;'Data Bank'!$AT1127),1,IF('Data Bank'!$AC1127=100,3,IF('Data Bank'!$AC1127=0,0,2)))))</f>
        <v>0</v>
      </c>
      <c r="D497" s="178">
        <f ca="1">IF(D$1&lt;'Data Bank'!$AD1127,"",IF(D$1&gt;'Data Bank'!$AT1127,"",IF(AND('Data Bank'!$AC1127&lt;100,TODAY()&gt;'Data Bank'!$AT1127),1,IF('Data Bank'!$AC1127=100,3,IF('Data Bank'!$AC1127=0,0,2)))))</f>
        <v>0</v>
      </c>
      <c r="E497" s="178" t="str">
        <f ca="1">IF(E$1&lt;'Data Bank'!$AD1127,"",IF(E$1&gt;'Data Bank'!$AT1127,"",IF(AND('Data Bank'!$AC1127&lt;100,TODAY()&gt;'Data Bank'!$AT1127),1,IF('Data Bank'!$AC1127=100,3,IF('Data Bank'!$AC1127=0,0,2)))))</f>
        <v/>
      </c>
      <c r="F497" s="178" t="str">
        <f ca="1">IF(F$1&lt;'Data Bank'!$AD1127,"",IF(F$1&gt;'Data Bank'!$AT1127,"",IF(AND('Data Bank'!$AC1127&lt;100,TODAY()&gt;'Data Bank'!$AT1127),1,IF('Data Bank'!$AC1127=100,3,IF('Data Bank'!$AC1127=0,0,2)))))</f>
        <v/>
      </c>
      <c r="G497" s="178" t="str">
        <f ca="1">IF(G$1&lt;'Data Bank'!$AD1127,"",IF(G$1&gt;'Data Bank'!$AT1127,"",IF(AND('Data Bank'!$AC1127&lt;100,TODAY()&gt;'Data Bank'!$AT1127),1,IF('Data Bank'!$AC1127=100,3,IF('Data Bank'!$AC1127=0,0,2)))))</f>
        <v/>
      </c>
      <c r="H497" s="178" t="str">
        <f ca="1">IF(H$1&lt;'Data Bank'!$AD1127,"",IF(H$1&gt;'Data Bank'!$AT1127,"",IF(AND('Data Bank'!$AC1127&lt;100,TODAY()&gt;'Data Bank'!$AT1127),1,IF('Data Bank'!$AC1127=100,3,IF('Data Bank'!$AC1127=0,0,2)))))</f>
        <v/>
      </c>
      <c r="I497" s="178" t="str">
        <f ca="1">IF(I$1&lt;'Data Bank'!$AD1127,"",IF(I$1&gt;'Data Bank'!$AT1127,"",IF(AND('Data Bank'!$AC1127&lt;100,TODAY()&gt;'Data Bank'!$AT1127),1,IF('Data Bank'!$AC1127=100,3,IF('Data Bank'!$AC1127=0,0,2)))))</f>
        <v/>
      </c>
      <c r="J497" s="177" t="str">
        <f ca="1">IF(J$1&lt;'Data Bank'!$AD1127,"",IF(J$1&gt;'Data Bank'!$AT1127,"",IF(AND('Data Bank'!$AC1127&lt;100,TODAY()&gt;'Data Bank'!$AT1127),1,IF('Data Bank'!$AC1127=100,3,IF('Data Bank'!$AC1127=0,0,2)))))</f>
        <v/>
      </c>
      <c r="K497" s="177" t="str">
        <f ca="1">IF(K$1&lt;'Data Bank'!$AD1127,"",IF(K$1&gt;'Data Bank'!$AT1127,"",IF(AND('Data Bank'!$AC1127&lt;100,TODAY()&gt;'Data Bank'!$AT1127),1,IF('Data Bank'!$AC1127=100,3,IF('Data Bank'!$AC1127=0,0,2)))))</f>
        <v/>
      </c>
      <c r="L497" s="177" t="str">
        <f ca="1">IF(L$1&lt;'Data Bank'!$AD1127,"",IF(L$1&gt;'Data Bank'!$AT1127,"",IF(AND('Data Bank'!$AC1127&lt;100,TODAY()&gt;'Data Bank'!$AT1127),1,IF('Data Bank'!$AC1127=100,3,IF('Data Bank'!$AC1127=0,0,2)))))</f>
        <v/>
      </c>
      <c r="M497" s="177" t="str">
        <f ca="1">IF(M$1&lt;'Data Bank'!$AD1127,"",IF(M$1&gt;'Data Bank'!$AT1127,"",IF(AND('Data Bank'!$AC1127&lt;100,TODAY()&gt;'Data Bank'!$AT1127),1,IF('Data Bank'!$AC1127=100,3,IF('Data Bank'!$AC1127=0,0,2)))))</f>
        <v/>
      </c>
      <c r="N497" s="177" t="str">
        <f ca="1">IF(N$1&lt;'Data Bank'!$AD1127,"",IF(N$1&gt;'Data Bank'!$AT1127,"",IF(AND('Data Bank'!$AC1127&lt;100,TODAY()&gt;'Data Bank'!$AT1127),1,IF('Data Bank'!$AC1127=100,3,IF('Data Bank'!$AC1127=0,0,2)))))</f>
        <v/>
      </c>
      <c r="O497" s="177" t="str">
        <f ca="1">IF(O$1&lt;'Data Bank'!$AD1127,"",IF(O$1&gt;'Data Bank'!$AT1127,"",IF(AND('Data Bank'!$AC1127&lt;100,TODAY()&gt;'Data Bank'!$AT1127),1,IF('Data Bank'!$AC1127=100,3,IF('Data Bank'!$AC1127=0,0,2)))))</f>
        <v/>
      </c>
      <c r="P497" s="177" t="str">
        <f ca="1">IF(P$1&lt;'Data Bank'!$AD1127,"",IF(P$1&gt;'Data Bank'!$AT1127,"",IF(AND('Data Bank'!$AC1127&lt;100,TODAY()&gt;'Data Bank'!$AT1127),1,IF('Data Bank'!$AC1127=100,3,IF('Data Bank'!$AC1127=0,0,2)))))</f>
        <v/>
      </c>
      <c r="Q497" s="177" t="str">
        <f ca="1">IF(Q$1&lt;'Data Bank'!$AD1127,"",IF(Q$1&gt;'Data Bank'!$AT1127,"",IF(AND('Data Bank'!$AC1127&lt;100,TODAY()&gt;'Data Bank'!$AT1127),1,IF('Data Bank'!$AC1127=100,3,IF('Data Bank'!$AC1127=0,0,2)))))</f>
        <v/>
      </c>
      <c r="R497" s="177" t="str">
        <f ca="1">IF(R$1&lt;'Data Bank'!$AD1127,"",IF(R$1&gt;'Data Bank'!$AT1127,"",IF(AND('Data Bank'!$AC1127&lt;100,TODAY()&gt;'Data Bank'!$AT1127),1,IF('Data Bank'!$AC1127=100,3,IF('Data Bank'!$AC1127=0,0,2)))))</f>
        <v/>
      </c>
    </row>
    <row r="498" spans="1:18">
      <c r="A498" s="115" t="str">
        <f>'Data Bank'!E1128</f>
        <v>Shahabpura Main Rd</v>
      </c>
      <c r="B498" s="178">
        <f ca="1">IF(B$1&lt;'Data Bank'!$AD1128,"",IF(B$1&gt;'Data Bank'!$AT1128,"",IF(AND('Data Bank'!$AC1128&lt;100,TODAY()&gt;'Data Bank'!$AT1128),1,IF('Data Bank'!$AC1128=100,3,IF('Data Bank'!$AC1128=0,0,2)))))</f>
        <v>2</v>
      </c>
      <c r="C498" s="178">
        <f ca="1">IF(C$1&lt;'Data Bank'!$AD1128,"",IF(C$1&gt;'Data Bank'!$AT1128,"",IF(AND('Data Bank'!$AC1128&lt;100,TODAY()&gt;'Data Bank'!$AT1128),1,IF('Data Bank'!$AC1128=100,3,IF('Data Bank'!$AC1128=0,0,2)))))</f>
        <v>2</v>
      </c>
      <c r="D498" s="178">
        <f ca="1">IF(D$1&lt;'Data Bank'!$AD1128,"",IF(D$1&gt;'Data Bank'!$AT1128,"",IF(AND('Data Bank'!$AC1128&lt;100,TODAY()&gt;'Data Bank'!$AT1128),1,IF('Data Bank'!$AC1128=100,3,IF('Data Bank'!$AC1128=0,0,2)))))</f>
        <v>2</v>
      </c>
      <c r="E498" s="178">
        <f ca="1">IF(E$1&lt;'Data Bank'!$AD1128,"",IF(E$1&gt;'Data Bank'!$AT1128,"",IF(AND('Data Bank'!$AC1128&lt;100,TODAY()&gt;'Data Bank'!$AT1128),1,IF('Data Bank'!$AC1128=100,3,IF('Data Bank'!$AC1128=0,0,2)))))</f>
        <v>2</v>
      </c>
      <c r="F498" s="178">
        <f ca="1">IF(F$1&lt;'Data Bank'!$AD1128,"",IF(F$1&gt;'Data Bank'!$AT1128,"",IF(AND('Data Bank'!$AC1128&lt;100,TODAY()&gt;'Data Bank'!$AT1128),1,IF('Data Bank'!$AC1128=100,3,IF('Data Bank'!$AC1128=0,0,2)))))</f>
        <v>2</v>
      </c>
      <c r="G498" s="178">
        <f ca="1">IF(G$1&lt;'Data Bank'!$AD1128,"",IF(G$1&gt;'Data Bank'!$AT1128,"",IF(AND('Data Bank'!$AC1128&lt;100,TODAY()&gt;'Data Bank'!$AT1128),1,IF('Data Bank'!$AC1128=100,3,IF('Data Bank'!$AC1128=0,0,2)))))</f>
        <v>2</v>
      </c>
      <c r="H498" s="178">
        <f ca="1">IF(H$1&lt;'Data Bank'!$AD1128,"",IF(H$1&gt;'Data Bank'!$AT1128,"",IF(AND('Data Bank'!$AC1128&lt;100,TODAY()&gt;'Data Bank'!$AT1128),1,IF('Data Bank'!$AC1128=100,3,IF('Data Bank'!$AC1128=0,0,2)))))</f>
        <v>2</v>
      </c>
      <c r="I498" s="178">
        <f ca="1">IF(I$1&lt;'Data Bank'!$AD1128,"",IF(I$1&gt;'Data Bank'!$AT1128,"",IF(AND('Data Bank'!$AC1128&lt;100,TODAY()&gt;'Data Bank'!$AT1128),1,IF('Data Bank'!$AC1128=100,3,IF('Data Bank'!$AC1128=0,0,2)))))</f>
        <v>2</v>
      </c>
      <c r="J498" s="177">
        <f ca="1">IF(J$1&lt;'Data Bank'!$AD1128,"",IF(J$1&gt;'Data Bank'!$AT1128,"",IF(AND('Data Bank'!$AC1128&lt;100,TODAY()&gt;'Data Bank'!$AT1128),1,IF('Data Bank'!$AC1128=100,3,IF('Data Bank'!$AC1128=0,0,2)))))</f>
        <v>2</v>
      </c>
      <c r="K498" s="177">
        <f ca="1">IF(K$1&lt;'Data Bank'!$AD1128,"",IF(K$1&gt;'Data Bank'!$AT1128,"",IF(AND('Data Bank'!$AC1128&lt;100,TODAY()&gt;'Data Bank'!$AT1128),1,IF('Data Bank'!$AC1128=100,3,IF('Data Bank'!$AC1128=0,0,2)))))</f>
        <v>2</v>
      </c>
      <c r="L498" s="177">
        <f ca="1">IF(L$1&lt;'Data Bank'!$AD1128,"",IF(L$1&gt;'Data Bank'!$AT1128,"",IF(AND('Data Bank'!$AC1128&lt;100,TODAY()&gt;'Data Bank'!$AT1128),1,IF('Data Bank'!$AC1128=100,3,IF('Data Bank'!$AC1128=0,0,2)))))</f>
        <v>2</v>
      </c>
      <c r="M498" s="177">
        <f ca="1">IF(M$1&lt;'Data Bank'!$AD1128,"",IF(M$1&gt;'Data Bank'!$AT1128,"",IF(AND('Data Bank'!$AC1128&lt;100,TODAY()&gt;'Data Bank'!$AT1128),1,IF('Data Bank'!$AC1128=100,3,IF('Data Bank'!$AC1128=0,0,2)))))</f>
        <v>2</v>
      </c>
      <c r="N498" s="177">
        <f ca="1">IF(N$1&lt;'Data Bank'!$AD1128,"",IF(N$1&gt;'Data Bank'!$AT1128,"",IF(AND('Data Bank'!$AC1128&lt;100,TODAY()&gt;'Data Bank'!$AT1128),1,IF('Data Bank'!$AC1128=100,3,IF('Data Bank'!$AC1128=0,0,2)))))</f>
        <v>2</v>
      </c>
      <c r="O498" s="177">
        <f ca="1">IF(O$1&lt;'Data Bank'!$AD1128,"",IF(O$1&gt;'Data Bank'!$AT1128,"",IF(AND('Data Bank'!$AC1128&lt;100,TODAY()&gt;'Data Bank'!$AT1128),1,IF('Data Bank'!$AC1128=100,3,IF('Data Bank'!$AC1128=0,0,2)))))</f>
        <v>2</v>
      </c>
      <c r="P498" s="177">
        <f ca="1">IF(P$1&lt;'Data Bank'!$AD1128,"",IF(P$1&gt;'Data Bank'!$AT1128,"",IF(AND('Data Bank'!$AC1128&lt;100,TODAY()&gt;'Data Bank'!$AT1128),1,IF('Data Bank'!$AC1128=100,3,IF('Data Bank'!$AC1128=0,0,2)))))</f>
        <v>2</v>
      </c>
      <c r="Q498" s="177">
        <f ca="1">IF(Q$1&lt;'Data Bank'!$AD1128,"",IF(Q$1&gt;'Data Bank'!$AT1128,"",IF(AND('Data Bank'!$AC1128&lt;100,TODAY()&gt;'Data Bank'!$AT1128),1,IF('Data Bank'!$AC1128=100,3,IF('Data Bank'!$AC1128=0,0,2)))))</f>
        <v>2</v>
      </c>
      <c r="R498" s="177">
        <f ca="1">IF(R$1&lt;'Data Bank'!$AD1128,"",IF(R$1&gt;'Data Bank'!$AT1128,"",IF(AND('Data Bank'!$AC1128&lt;100,TODAY()&gt;'Data Bank'!$AT1128),1,IF('Data Bank'!$AC1128=100,3,IF('Data Bank'!$AC1128=0,0,2)))))</f>
        <v>2</v>
      </c>
    </row>
    <row r="499" spans="1:18">
      <c r="A499" s="115" t="str">
        <f>'Data Bank'!E1129</f>
        <v>Shahdara &amp; Habib Colony</v>
      </c>
      <c r="B499" s="178">
        <f ca="1">IF(B$1&lt;'Data Bank'!$AD1129,"",IF(B$1&gt;'Data Bank'!$AT1129,"",IF(AND('Data Bank'!$AC1129&lt;100,TODAY()&gt;'Data Bank'!$AT1129),1,IF('Data Bank'!$AC1129=100,3,IF('Data Bank'!$AC1129=0,0,2)))))</f>
        <v>0</v>
      </c>
      <c r="C499" s="178">
        <f ca="1">IF(C$1&lt;'Data Bank'!$AD1129,"",IF(C$1&gt;'Data Bank'!$AT1129,"",IF(AND('Data Bank'!$AC1129&lt;100,TODAY()&gt;'Data Bank'!$AT1129),1,IF('Data Bank'!$AC1129=100,3,IF('Data Bank'!$AC1129=0,0,2)))))</f>
        <v>0</v>
      </c>
      <c r="D499" s="178">
        <f ca="1">IF(D$1&lt;'Data Bank'!$AD1129,"",IF(D$1&gt;'Data Bank'!$AT1129,"",IF(AND('Data Bank'!$AC1129&lt;100,TODAY()&gt;'Data Bank'!$AT1129),1,IF('Data Bank'!$AC1129=100,3,IF('Data Bank'!$AC1129=0,0,2)))))</f>
        <v>0</v>
      </c>
      <c r="E499" s="178">
        <f ca="1">IF(E$1&lt;'Data Bank'!$AD1129,"",IF(E$1&gt;'Data Bank'!$AT1129,"",IF(AND('Data Bank'!$AC1129&lt;100,TODAY()&gt;'Data Bank'!$AT1129),1,IF('Data Bank'!$AC1129=100,3,IF('Data Bank'!$AC1129=0,0,2)))))</f>
        <v>0</v>
      </c>
      <c r="F499" s="178" t="str">
        <f ca="1">IF(F$1&lt;'Data Bank'!$AD1129,"",IF(F$1&gt;'Data Bank'!$AT1129,"",IF(AND('Data Bank'!$AC1129&lt;100,TODAY()&gt;'Data Bank'!$AT1129),1,IF('Data Bank'!$AC1129=100,3,IF('Data Bank'!$AC1129=0,0,2)))))</f>
        <v/>
      </c>
      <c r="G499" s="178" t="str">
        <f ca="1">IF(G$1&lt;'Data Bank'!$AD1129,"",IF(G$1&gt;'Data Bank'!$AT1129,"",IF(AND('Data Bank'!$AC1129&lt;100,TODAY()&gt;'Data Bank'!$AT1129),1,IF('Data Bank'!$AC1129=100,3,IF('Data Bank'!$AC1129=0,0,2)))))</f>
        <v/>
      </c>
      <c r="H499" s="178" t="str">
        <f ca="1">IF(H$1&lt;'Data Bank'!$AD1129,"",IF(H$1&gt;'Data Bank'!$AT1129,"",IF(AND('Data Bank'!$AC1129&lt;100,TODAY()&gt;'Data Bank'!$AT1129),1,IF('Data Bank'!$AC1129=100,3,IF('Data Bank'!$AC1129=0,0,2)))))</f>
        <v/>
      </c>
      <c r="I499" s="178" t="str">
        <f ca="1">IF(I$1&lt;'Data Bank'!$AD1129,"",IF(I$1&gt;'Data Bank'!$AT1129,"",IF(AND('Data Bank'!$AC1129&lt;100,TODAY()&gt;'Data Bank'!$AT1129),1,IF('Data Bank'!$AC1129=100,3,IF('Data Bank'!$AC1129=0,0,2)))))</f>
        <v/>
      </c>
      <c r="J499" s="177" t="str">
        <f ca="1">IF(J$1&lt;'Data Bank'!$AD1129,"",IF(J$1&gt;'Data Bank'!$AT1129,"",IF(AND('Data Bank'!$AC1129&lt;100,TODAY()&gt;'Data Bank'!$AT1129),1,IF('Data Bank'!$AC1129=100,3,IF('Data Bank'!$AC1129=0,0,2)))))</f>
        <v/>
      </c>
      <c r="K499" s="177" t="str">
        <f ca="1">IF(K$1&lt;'Data Bank'!$AD1129,"",IF(K$1&gt;'Data Bank'!$AT1129,"",IF(AND('Data Bank'!$AC1129&lt;100,TODAY()&gt;'Data Bank'!$AT1129),1,IF('Data Bank'!$AC1129=100,3,IF('Data Bank'!$AC1129=0,0,2)))))</f>
        <v/>
      </c>
      <c r="L499" s="177" t="str">
        <f ca="1">IF(L$1&lt;'Data Bank'!$AD1129,"",IF(L$1&gt;'Data Bank'!$AT1129,"",IF(AND('Data Bank'!$AC1129&lt;100,TODAY()&gt;'Data Bank'!$AT1129),1,IF('Data Bank'!$AC1129=100,3,IF('Data Bank'!$AC1129=0,0,2)))))</f>
        <v/>
      </c>
      <c r="M499" s="177" t="str">
        <f ca="1">IF(M$1&lt;'Data Bank'!$AD1129,"",IF(M$1&gt;'Data Bank'!$AT1129,"",IF(AND('Data Bank'!$AC1129&lt;100,TODAY()&gt;'Data Bank'!$AT1129),1,IF('Data Bank'!$AC1129=100,3,IF('Data Bank'!$AC1129=0,0,2)))))</f>
        <v/>
      </c>
      <c r="N499" s="177" t="str">
        <f ca="1">IF(N$1&lt;'Data Bank'!$AD1129,"",IF(N$1&gt;'Data Bank'!$AT1129,"",IF(AND('Data Bank'!$AC1129&lt;100,TODAY()&gt;'Data Bank'!$AT1129),1,IF('Data Bank'!$AC1129=100,3,IF('Data Bank'!$AC1129=0,0,2)))))</f>
        <v/>
      </c>
      <c r="O499" s="177" t="str">
        <f ca="1">IF(O$1&lt;'Data Bank'!$AD1129,"",IF(O$1&gt;'Data Bank'!$AT1129,"",IF(AND('Data Bank'!$AC1129&lt;100,TODAY()&gt;'Data Bank'!$AT1129),1,IF('Data Bank'!$AC1129=100,3,IF('Data Bank'!$AC1129=0,0,2)))))</f>
        <v/>
      </c>
      <c r="P499" s="177" t="str">
        <f ca="1">IF(P$1&lt;'Data Bank'!$AD1129,"",IF(P$1&gt;'Data Bank'!$AT1129,"",IF(AND('Data Bank'!$AC1129&lt;100,TODAY()&gt;'Data Bank'!$AT1129),1,IF('Data Bank'!$AC1129=100,3,IF('Data Bank'!$AC1129=0,0,2)))))</f>
        <v/>
      </c>
      <c r="Q499" s="177" t="str">
        <f ca="1">IF(Q$1&lt;'Data Bank'!$AD1129,"",IF(Q$1&gt;'Data Bank'!$AT1129,"",IF(AND('Data Bank'!$AC1129&lt;100,TODAY()&gt;'Data Bank'!$AT1129),1,IF('Data Bank'!$AC1129=100,3,IF('Data Bank'!$AC1129=0,0,2)))))</f>
        <v/>
      </c>
      <c r="R499" s="177" t="str">
        <f ca="1">IF(R$1&lt;'Data Bank'!$AD1129,"",IF(R$1&gt;'Data Bank'!$AT1129,"",IF(AND('Data Bank'!$AC1129&lt;100,TODAY()&gt;'Data Bank'!$AT1129),1,IF('Data Bank'!$AC1129=100,3,IF('Data Bank'!$AC1129=0,0,2)))))</f>
        <v/>
      </c>
    </row>
    <row r="500" spans="1:18">
      <c r="A500" s="115" t="str">
        <f>'Data Bank'!E1130</f>
        <v>Akbar Town &amp; Laghari Colony</v>
      </c>
      <c r="B500" s="178">
        <f ca="1">IF(B$1&lt;'Data Bank'!$AD1130,"",IF(B$1&gt;'Data Bank'!$AT1130,"",IF(AND('Data Bank'!$AC1130&lt;100,TODAY()&gt;'Data Bank'!$AT1130),1,IF('Data Bank'!$AC1130=100,3,IF('Data Bank'!$AC1130=0,0,2)))))</f>
        <v>0</v>
      </c>
      <c r="C500" s="178">
        <f ca="1">IF(C$1&lt;'Data Bank'!$AD1130,"",IF(C$1&gt;'Data Bank'!$AT1130,"",IF(AND('Data Bank'!$AC1130&lt;100,TODAY()&gt;'Data Bank'!$AT1130),1,IF('Data Bank'!$AC1130=100,3,IF('Data Bank'!$AC1130=0,0,2)))))</f>
        <v>0</v>
      </c>
      <c r="D500" s="178">
        <f ca="1">IF(D$1&lt;'Data Bank'!$AD1130,"",IF(D$1&gt;'Data Bank'!$AT1130,"",IF(AND('Data Bank'!$AC1130&lt;100,TODAY()&gt;'Data Bank'!$AT1130),1,IF('Data Bank'!$AC1130=100,3,IF('Data Bank'!$AC1130=0,0,2)))))</f>
        <v>0</v>
      </c>
      <c r="E500" s="178">
        <f ca="1">IF(E$1&lt;'Data Bank'!$AD1130,"",IF(E$1&gt;'Data Bank'!$AT1130,"",IF(AND('Data Bank'!$AC1130&lt;100,TODAY()&gt;'Data Bank'!$AT1130),1,IF('Data Bank'!$AC1130=100,3,IF('Data Bank'!$AC1130=0,0,2)))))</f>
        <v>0</v>
      </c>
      <c r="F500" s="178">
        <f ca="1">IF(F$1&lt;'Data Bank'!$AD1130,"",IF(F$1&gt;'Data Bank'!$AT1130,"",IF(AND('Data Bank'!$AC1130&lt;100,TODAY()&gt;'Data Bank'!$AT1130),1,IF('Data Bank'!$AC1130=100,3,IF('Data Bank'!$AC1130=0,0,2)))))</f>
        <v>0</v>
      </c>
      <c r="G500" s="178">
        <f ca="1">IF(G$1&lt;'Data Bank'!$AD1130,"",IF(G$1&gt;'Data Bank'!$AT1130,"",IF(AND('Data Bank'!$AC1130&lt;100,TODAY()&gt;'Data Bank'!$AT1130),1,IF('Data Bank'!$AC1130=100,3,IF('Data Bank'!$AC1130=0,0,2)))))</f>
        <v>0</v>
      </c>
      <c r="H500" s="178">
        <f ca="1">IF(H$1&lt;'Data Bank'!$AD1130,"",IF(H$1&gt;'Data Bank'!$AT1130,"",IF(AND('Data Bank'!$AC1130&lt;100,TODAY()&gt;'Data Bank'!$AT1130),1,IF('Data Bank'!$AC1130=100,3,IF('Data Bank'!$AC1130=0,0,2)))))</f>
        <v>0</v>
      </c>
      <c r="I500" s="178">
        <f ca="1">IF(I$1&lt;'Data Bank'!$AD1130,"",IF(I$1&gt;'Data Bank'!$AT1130,"",IF(AND('Data Bank'!$AC1130&lt;100,TODAY()&gt;'Data Bank'!$AT1130),1,IF('Data Bank'!$AC1130=100,3,IF('Data Bank'!$AC1130=0,0,2)))))</f>
        <v>0</v>
      </c>
      <c r="J500" s="177" t="str">
        <f ca="1">IF(J$1&lt;'Data Bank'!$AD1130,"",IF(J$1&gt;'Data Bank'!$AT1130,"",IF(AND('Data Bank'!$AC1130&lt;100,TODAY()&gt;'Data Bank'!$AT1130),1,IF('Data Bank'!$AC1130=100,3,IF('Data Bank'!$AC1130=0,0,2)))))</f>
        <v/>
      </c>
      <c r="K500" s="177" t="str">
        <f ca="1">IF(K$1&lt;'Data Bank'!$AD1130,"",IF(K$1&gt;'Data Bank'!$AT1130,"",IF(AND('Data Bank'!$AC1130&lt;100,TODAY()&gt;'Data Bank'!$AT1130),1,IF('Data Bank'!$AC1130=100,3,IF('Data Bank'!$AC1130=0,0,2)))))</f>
        <v/>
      </c>
      <c r="L500" s="177" t="str">
        <f ca="1">IF(L$1&lt;'Data Bank'!$AD1130,"",IF(L$1&gt;'Data Bank'!$AT1130,"",IF(AND('Data Bank'!$AC1130&lt;100,TODAY()&gt;'Data Bank'!$AT1130),1,IF('Data Bank'!$AC1130=100,3,IF('Data Bank'!$AC1130=0,0,2)))))</f>
        <v/>
      </c>
      <c r="M500" s="177" t="str">
        <f ca="1">IF(M$1&lt;'Data Bank'!$AD1130,"",IF(M$1&gt;'Data Bank'!$AT1130,"",IF(AND('Data Bank'!$AC1130&lt;100,TODAY()&gt;'Data Bank'!$AT1130),1,IF('Data Bank'!$AC1130=100,3,IF('Data Bank'!$AC1130=0,0,2)))))</f>
        <v/>
      </c>
      <c r="N500" s="177" t="str">
        <f ca="1">IF(N$1&lt;'Data Bank'!$AD1130,"",IF(N$1&gt;'Data Bank'!$AT1130,"",IF(AND('Data Bank'!$AC1130&lt;100,TODAY()&gt;'Data Bank'!$AT1130),1,IF('Data Bank'!$AC1130=100,3,IF('Data Bank'!$AC1130=0,0,2)))))</f>
        <v/>
      </c>
      <c r="O500" s="177" t="str">
        <f ca="1">IF(O$1&lt;'Data Bank'!$AD1130,"",IF(O$1&gt;'Data Bank'!$AT1130,"",IF(AND('Data Bank'!$AC1130&lt;100,TODAY()&gt;'Data Bank'!$AT1130),1,IF('Data Bank'!$AC1130=100,3,IF('Data Bank'!$AC1130=0,0,2)))))</f>
        <v/>
      </c>
      <c r="P500" s="177" t="str">
        <f ca="1">IF(P$1&lt;'Data Bank'!$AD1130,"",IF(P$1&gt;'Data Bank'!$AT1130,"",IF(AND('Data Bank'!$AC1130&lt;100,TODAY()&gt;'Data Bank'!$AT1130),1,IF('Data Bank'!$AC1130=100,3,IF('Data Bank'!$AC1130=0,0,2)))))</f>
        <v/>
      </c>
      <c r="Q500" s="177" t="str">
        <f ca="1">IF(Q$1&lt;'Data Bank'!$AD1130,"",IF(Q$1&gt;'Data Bank'!$AT1130,"",IF(AND('Data Bank'!$AC1130&lt;100,TODAY()&gt;'Data Bank'!$AT1130),1,IF('Data Bank'!$AC1130=100,3,IF('Data Bank'!$AC1130=0,0,2)))))</f>
        <v/>
      </c>
      <c r="R500" s="177" t="str">
        <f ca="1">IF(R$1&lt;'Data Bank'!$AD1130,"",IF(R$1&gt;'Data Bank'!$AT1130,"",IF(AND('Data Bank'!$AC1130&lt;100,TODAY()&gt;'Data Bank'!$AT1130),1,IF('Data Bank'!$AC1130=100,3,IF('Data Bank'!$AC1130=0,0,2)))))</f>
        <v/>
      </c>
    </row>
    <row r="501" spans="1:18">
      <c r="A501" s="115" t="str">
        <f>'Data Bank'!E1131</f>
        <v>Al Haram City, Hamza City Overs</v>
      </c>
      <c r="B501" s="178">
        <f ca="1">IF(B$1&lt;'Data Bank'!$AD1131,"",IF(B$1&gt;'Data Bank'!$AT1131,"",IF(AND('Data Bank'!$AC1131&lt;100,TODAY()&gt;'Data Bank'!$AT1131),1,IF('Data Bank'!$AC1131=100,3,IF('Data Bank'!$AC1131=0,0,2)))))</f>
        <v>0</v>
      </c>
      <c r="C501" s="178">
        <f ca="1">IF(C$1&lt;'Data Bank'!$AD1131,"",IF(C$1&gt;'Data Bank'!$AT1131,"",IF(AND('Data Bank'!$AC1131&lt;100,TODAY()&gt;'Data Bank'!$AT1131),1,IF('Data Bank'!$AC1131=100,3,IF('Data Bank'!$AC1131=0,0,2)))))</f>
        <v>0</v>
      </c>
      <c r="D501" s="178">
        <f ca="1">IF(D$1&lt;'Data Bank'!$AD1131,"",IF(D$1&gt;'Data Bank'!$AT1131,"",IF(AND('Data Bank'!$AC1131&lt;100,TODAY()&gt;'Data Bank'!$AT1131),1,IF('Data Bank'!$AC1131=100,3,IF('Data Bank'!$AC1131=0,0,2)))))</f>
        <v>0</v>
      </c>
      <c r="E501" s="178">
        <f ca="1">IF(E$1&lt;'Data Bank'!$AD1131,"",IF(E$1&gt;'Data Bank'!$AT1131,"",IF(AND('Data Bank'!$AC1131&lt;100,TODAY()&gt;'Data Bank'!$AT1131),1,IF('Data Bank'!$AC1131=100,3,IF('Data Bank'!$AC1131=0,0,2)))))</f>
        <v>0</v>
      </c>
      <c r="F501" s="178">
        <f ca="1">IF(F$1&lt;'Data Bank'!$AD1131,"",IF(F$1&gt;'Data Bank'!$AT1131,"",IF(AND('Data Bank'!$AC1131&lt;100,TODAY()&gt;'Data Bank'!$AT1131),1,IF('Data Bank'!$AC1131=100,3,IF('Data Bank'!$AC1131=0,0,2)))))</f>
        <v>0</v>
      </c>
      <c r="G501" s="178">
        <f ca="1">IF(G$1&lt;'Data Bank'!$AD1131,"",IF(G$1&gt;'Data Bank'!$AT1131,"",IF(AND('Data Bank'!$AC1131&lt;100,TODAY()&gt;'Data Bank'!$AT1131),1,IF('Data Bank'!$AC1131=100,3,IF('Data Bank'!$AC1131=0,0,2)))))</f>
        <v>0</v>
      </c>
      <c r="H501" s="178">
        <f ca="1">IF(H$1&lt;'Data Bank'!$AD1131,"",IF(H$1&gt;'Data Bank'!$AT1131,"",IF(AND('Data Bank'!$AC1131&lt;100,TODAY()&gt;'Data Bank'!$AT1131),1,IF('Data Bank'!$AC1131=100,3,IF('Data Bank'!$AC1131=0,0,2)))))</f>
        <v>0</v>
      </c>
      <c r="I501" s="178">
        <f ca="1">IF(I$1&lt;'Data Bank'!$AD1131,"",IF(I$1&gt;'Data Bank'!$AT1131,"",IF(AND('Data Bank'!$AC1131&lt;100,TODAY()&gt;'Data Bank'!$AT1131),1,IF('Data Bank'!$AC1131=100,3,IF('Data Bank'!$AC1131=0,0,2)))))</f>
        <v>0</v>
      </c>
      <c r="J501" s="177" t="str">
        <f ca="1">IF(J$1&lt;'Data Bank'!$AD1131,"",IF(J$1&gt;'Data Bank'!$AT1131,"",IF(AND('Data Bank'!$AC1131&lt;100,TODAY()&gt;'Data Bank'!$AT1131),1,IF('Data Bank'!$AC1131=100,3,IF('Data Bank'!$AC1131=0,0,2)))))</f>
        <v/>
      </c>
      <c r="K501" s="177" t="str">
        <f ca="1">IF(K$1&lt;'Data Bank'!$AD1131,"",IF(K$1&gt;'Data Bank'!$AT1131,"",IF(AND('Data Bank'!$AC1131&lt;100,TODAY()&gt;'Data Bank'!$AT1131),1,IF('Data Bank'!$AC1131=100,3,IF('Data Bank'!$AC1131=0,0,2)))))</f>
        <v/>
      </c>
      <c r="L501" s="177" t="str">
        <f ca="1">IF(L$1&lt;'Data Bank'!$AD1131,"",IF(L$1&gt;'Data Bank'!$AT1131,"",IF(AND('Data Bank'!$AC1131&lt;100,TODAY()&gt;'Data Bank'!$AT1131),1,IF('Data Bank'!$AC1131=100,3,IF('Data Bank'!$AC1131=0,0,2)))))</f>
        <v/>
      </c>
      <c r="M501" s="177" t="str">
        <f ca="1">IF(M$1&lt;'Data Bank'!$AD1131,"",IF(M$1&gt;'Data Bank'!$AT1131,"",IF(AND('Data Bank'!$AC1131&lt;100,TODAY()&gt;'Data Bank'!$AT1131),1,IF('Data Bank'!$AC1131=100,3,IF('Data Bank'!$AC1131=0,0,2)))))</f>
        <v/>
      </c>
      <c r="N501" s="177" t="str">
        <f ca="1">IF(N$1&lt;'Data Bank'!$AD1131,"",IF(N$1&gt;'Data Bank'!$AT1131,"",IF(AND('Data Bank'!$AC1131&lt;100,TODAY()&gt;'Data Bank'!$AT1131),1,IF('Data Bank'!$AC1131=100,3,IF('Data Bank'!$AC1131=0,0,2)))))</f>
        <v/>
      </c>
      <c r="O501" s="177" t="str">
        <f ca="1">IF(O$1&lt;'Data Bank'!$AD1131,"",IF(O$1&gt;'Data Bank'!$AT1131,"",IF(AND('Data Bank'!$AC1131&lt;100,TODAY()&gt;'Data Bank'!$AT1131),1,IF('Data Bank'!$AC1131=100,3,IF('Data Bank'!$AC1131=0,0,2)))))</f>
        <v/>
      </c>
      <c r="P501" s="177" t="str">
        <f ca="1">IF(P$1&lt;'Data Bank'!$AD1131,"",IF(P$1&gt;'Data Bank'!$AT1131,"",IF(AND('Data Bank'!$AC1131&lt;100,TODAY()&gt;'Data Bank'!$AT1131),1,IF('Data Bank'!$AC1131=100,3,IF('Data Bank'!$AC1131=0,0,2)))))</f>
        <v/>
      </c>
      <c r="Q501" s="177" t="str">
        <f ca="1">IF(Q$1&lt;'Data Bank'!$AD1131,"",IF(Q$1&gt;'Data Bank'!$AT1131,"",IF(AND('Data Bank'!$AC1131&lt;100,TODAY()&gt;'Data Bank'!$AT1131),1,IF('Data Bank'!$AC1131=100,3,IF('Data Bank'!$AC1131=0,0,2)))))</f>
        <v/>
      </c>
      <c r="R501" s="177" t="str">
        <f ca="1">IF(R$1&lt;'Data Bank'!$AD1131,"",IF(R$1&gt;'Data Bank'!$AT1131,"",IF(AND('Data Bank'!$AC1131&lt;100,TODAY()&gt;'Data Bank'!$AT1131),1,IF('Data Bank'!$AC1131=100,3,IF('Data Bank'!$AC1131=0,0,2)))))</f>
        <v/>
      </c>
    </row>
    <row r="502" spans="1:18">
      <c r="A502" s="115" t="str">
        <f>'Data Bank'!E1132</f>
        <v>Shalimar Town</v>
      </c>
      <c r="B502" s="178">
        <f ca="1">IF(B$1&lt;'Data Bank'!$AD1132,"",IF(B$1&gt;'Data Bank'!$AT1132,"",IF(AND('Data Bank'!$AC1132&lt;100,TODAY()&gt;'Data Bank'!$AT1132),1,IF('Data Bank'!$AC1132=100,3,IF('Data Bank'!$AC1132=0,0,2)))))</f>
        <v>2</v>
      </c>
      <c r="C502" s="178">
        <f ca="1">IF(C$1&lt;'Data Bank'!$AD1132,"",IF(C$1&gt;'Data Bank'!$AT1132,"",IF(AND('Data Bank'!$AC1132&lt;100,TODAY()&gt;'Data Bank'!$AT1132),1,IF('Data Bank'!$AC1132=100,3,IF('Data Bank'!$AC1132=0,0,2)))))</f>
        <v>2</v>
      </c>
      <c r="D502" s="178">
        <f ca="1">IF(D$1&lt;'Data Bank'!$AD1132,"",IF(D$1&gt;'Data Bank'!$AT1132,"",IF(AND('Data Bank'!$AC1132&lt;100,TODAY()&gt;'Data Bank'!$AT1132),1,IF('Data Bank'!$AC1132=100,3,IF('Data Bank'!$AC1132=0,0,2)))))</f>
        <v>2</v>
      </c>
      <c r="E502" s="178">
        <f ca="1">IF(E$1&lt;'Data Bank'!$AD1132,"",IF(E$1&gt;'Data Bank'!$AT1132,"",IF(AND('Data Bank'!$AC1132&lt;100,TODAY()&gt;'Data Bank'!$AT1132),1,IF('Data Bank'!$AC1132=100,3,IF('Data Bank'!$AC1132=0,0,2)))))</f>
        <v>2</v>
      </c>
      <c r="F502" s="178">
        <f ca="1">IF(F$1&lt;'Data Bank'!$AD1132,"",IF(F$1&gt;'Data Bank'!$AT1132,"",IF(AND('Data Bank'!$AC1132&lt;100,TODAY()&gt;'Data Bank'!$AT1132),1,IF('Data Bank'!$AC1132=100,3,IF('Data Bank'!$AC1132=0,0,2)))))</f>
        <v>2</v>
      </c>
      <c r="G502" s="178">
        <f ca="1">IF(G$1&lt;'Data Bank'!$AD1132,"",IF(G$1&gt;'Data Bank'!$AT1132,"",IF(AND('Data Bank'!$AC1132&lt;100,TODAY()&gt;'Data Bank'!$AT1132),1,IF('Data Bank'!$AC1132=100,3,IF('Data Bank'!$AC1132=0,0,2)))))</f>
        <v>2</v>
      </c>
      <c r="H502" s="178">
        <f ca="1">IF(H$1&lt;'Data Bank'!$AD1132,"",IF(H$1&gt;'Data Bank'!$AT1132,"",IF(AND('Data Bank'!$AC1132&lt;100,TODAY()&gt;'Data Bank'!$AT1132),1,IF('Data Bank'!$AC1132=100,3,IF('Data Bank'!$AC1132=0,0,2)))))</f>
        <v>2</v>
      </c>
      <c r="I502" s="178">
        <f ca="1">IF(I$1&lt;'Data Bank'!$AD1132,"",IF(I$1&gt;'Data Bank'!$AT1132,"",IF(AND('Data Bank'!$AC1132&lt;100,TODAY()&gt;'Data Bank'!$AT1132),1,IF('Data Bank'!$AC1132=100,3,IF('Data Bank'!$AC1132=0,0,2)))))</f>
        <v>2</v>
      </c>
      <c r="J502" s="177">
        <f ca="1">IF(J$1&lt;'Data Bank'!$AD1132,"",IF(J$1&gt;'Data Bank'!$AT1132,"",IF(AND('Data Bank'!$AC1132&lt;100,TODAY()&gt;'Data Bank'!$AT1132),1,IF('Data Bank'!$AC1132=100,3,IF('Data Bank'!$AC1132=0,0,2)))))</f>
        <v>2</v>
      </c>
      <c r="K502" s="177">
        <f ca="1">IF(K$1&lt;'Data Bank'!$AD1132,"",IF(K$1&gt;'Data Bank'!$AT1132,"",IF(AND('Data Bank'!$AC1132&lt;100,TODAY()&gt;'Data Bank'!$AT1132),1,IF('Data Bank'!$AC1132=100,3,IF('Data Bank'!$AC1132=0,0,2)))))</f>
        <v>2</v>
      </c>
      <c r="L502" s="177">
        <f ca="1">IF(L$1&lt;'Data Bank'!$AD1132,"",IF(L$1&gt;'Data Bank'!$AT1132,"",IF(AND('Data Bank'!$AC1132&lt;100,TODAY()&gt;'Data Bank'!$AT1132),1,IF('Data Bank'!$AC1132=100,3,IF('Data Bank'!$AC1132=0,0,2)))))</f>
        <v>2</v>
      </c>
      <c r="M502" s="177">
        <f ca="1">IF(M$1&lt;'Data Bank'!$AD1132,"",IF(M$1&gt;'Data Bank'!$AT1132,"",IF(AND('Data Bank'!$AC1132&lt;100,TODAY()&gt;'Data Bank'!$AT1132),1,IF('Data Bank'!$AC1132=100,3,IF('Data Bank'!$AC1132=0,0,2)))))</f>
        <v>2</v>
      </c>
      <c r="N502" s="177">
        <f ca="1">IF(N$1&lt;'Data Bank'!$AD1132,"",IF(N$1&gt;'Data Bank'!$AT1132,"",IF(AND('Data Bank'!$AC1132&lt;100,TODAY()&gt;'Data Bank'!$AT1132),1,IF('Data Bank'!$AC1132=100,3,IF('Data Bank'!$AC1132=0,0,2)))))</f>
        <v>2</v>
      </c>
      <c r="O502" s="177">
        <f ca="1">IF(O$1&lt;'Data Bank'!$AD1132,"",IF(O$1&gt;'Data Bank'!$AT1132,"",IF(AND('Data Bank'!$AC1132&lt;100,TODAY()&gt;'Data Bank'!$AT1132),1,IF('Data Bank'!$AC1132=100,3,IF('Data Bank'!$AC1132=0,0,2)))))</f>
        <v>2</v>
      </c>
      <c r="P502" s="177">
        <f ca="1">IF(P$1&lt;'Data Bank'!$AD1132,"",IF(P$1&gt;'Data Bank'!$AT1132,"",IF(AND('Data Bank'!$AC1132&lt;100,TODAY()&gt;'Data Bank'!$AT1132),1,IF('Data Bank'!$AC1132=100,3,IF('Data Bank'!$AC1132=0,0,2)))))</f>
        <v>2</v>
      </c>
      <c r="Q502" s="177">
        <f ca="1">IF(Q$1&lt;'Data Bank'!$AD1132,"",IF(Q$1&gt;'Data Bank'!$AT1132,"",IF(AND('Data Bank'!$AC1132&lt;100,TODAY()&gt;'Data Bank'!$AT1132),1,IF('Data Bank'!$AC1132=100,3,IF('Data Bank'!$AC1132=0,0,2)))))</f>
        <v>2</v>
      </c>
      <c r="R502" s="177">
        <f ca="1">IF(R$1&lt;'Data Bank'!$AD1132,"",IF(R$1&gt;'Data Bank'!$AT1132,"",IF(AND('Data Bank'!$AC1132&lt;100,TODAY()&gt;'Data Bank'!$AT1132),1,IF('Data Bank'!$AC1132=100,3,IF('Data Bank'!$AC1132=0,0,2)))))</f>
        <v>2</v>
      </c>
    </row>
    <row r="503" spans="1:18">
      <c r="A503" s="115" t="str">
        <f>'Data Bank'!E1133</f>
        <v xml:space="preserve">Al Hassan, Jamal City, Al Noor </v>
      </c>
      <c r="B503" s="178">
        <f ca="1">IF(B$1&lt;'Data Bank'!$AD1133,"",IF(B$1&gt;'Data Bank'!$AT1133,"",IF(AND('Data Bank'!$AC1133&lt;100,TODAY()&gt;'Data Bank'!$AT1133),1,IF('Data Bank'!$AC1133=100,3,IF('Data Bank'!$AC1133=0,0,2)))))</f>
        <v>0</v>
      </c>
      <c r="C503" s="178">
        <f ca="1">IF(C$1&lt;'Data Bank'!$AD1133,"",IF(C$1&gt;'Data Bank'!$AT1133,"",IF(AND('Data Bank'!$AC1133&lt;100,TODAY()&gt;'Data Bank'!$AT1133),1,IF('Data Bank'!$AC1133=100,3,IF('Data Bank'!$AC1133=0,0,2)))))</f>
        <v>0</v>
      </c>
      <c r="D503" s="178">
        <f ca="1">IF(D$1&lt;'Data Bank'!$AD1133,"",IF(D$1&gt;'Data Bank'!$AT1133,"",IF(AND('Data Bank'!$AC1133&lt;100,TODAY()&gt;'Data Bank'!$AT1133),1,IF('Data Bank'!$AC1133=100,3,IF('Data Bank'!$AC1133=0,0,2)))))</f>
        <v>0</v>
      </c>
      <c r="E503" s="178">
        <f ca="1">IF(E$1&lt;'Data Bank'!$AD1133,"",IF(E$1&gt;'Data Bank'!$AT1133,"",IF(AND('Data Bank'!$AC1133&lt;100,TODAY()&gt;'Data Bank'!$AT1133),1,IF('Data Bank'!$AC1133=100,3,IF('Data Bank'!$AC1133=0,0,2)))))</f>
        <v>0</v>
      </c>
      <c r="F503" s="178">
        <f ca="1">IF(F$1&lt;'Data Bank'!$AD1133,"",IF(F$1&gt;'Data Bank'!$AT1133,"",IF(AND('Data Bank'!$AC1133&lt;100,TODAY()&gt;'Data Bank'!$AT1133),1,IF('Data Bank'!$AC1133=100,3,IF('Data Bank'!$AC1133=0,0,2)))))</f>
        <v>0</v>
      </c>
      <c r="G503" s="178">
        <f ca="1">IF(G$1&lt;'Data Bank'!$AD1133,"",IF(G$1&gt;'Data Bank'!$AT1133,"",IF(AND('Data Bank'!$AC1133&lt;100,TODAY()&gt;'Data Bank'!$AT1133),1,IF('Data Bank'!$AC1133=100,3,IF('Data Bank'!$AC1133=0,0,2)))))</f>
        <v>0</v>
      </c>
      <c r="H503" s="178">
        <f ca="1">IF(H$1&lt;'Data Bank'!$AD1133,"",IF(H$1&gt;'Data Bank'!$AT1133,"",IF(AND('Data Bank'!$AC1133&lt;100,TODAY()&gt;'Data Bank'!$AT1133),1,IF('Data Bank'!$AC1133=100,3,IF('Data Bank'!$AC1133=0,0,2)))))</f>
        <v>0</v>
      </c>
      <c r="I503" s="178">
        <f ca="1">IF(I$1&lt;'Data Bank'!$AD1133,"",IF(I$1&gt;'Data Bank'!$AT1133,"",IF(AND('Data Bank'!$AC1133&lt;100,TODAY()&gt;'Data Bank'!$AT1133),1,IF('Data Bank'!$AC1133=100,3,IF('Data Bank'!$AC1133=0,0,2)))))</f>
        <v>0</v>
      </c>
      <c r="J503" s="177" t="str">
        <f ca="1">IF(J$1&lt;'Data Bank'!$AD1133,"",IF(J$1&gt;'Data Bank'!$AT1133,"",IF(AND('Data Bank'!$AC1133&lt;100,TODAY()&gt;'Data Bank'!$AT1133),1,IF('Data Bank'!$AC1133=100,3,IF('Data Bank'!$AC1133=0,0,2)))))</f>
        <v/>
      </c>
      <c r="K503" s="177" t="str">
        <f ca="1">IF(K$1&lt;'Data Bank'!$AD1133,"",IF(K$1&gt;'Data Bank'!$AT1133,"",IF(AND('Data Bank'!$AC1133&lt;100,TODAY()&gt;'Data Bank'!$AT1133),1,IF('Data Bank'!$AC1133=100,3,IF('Data Bank'!$AC1133=0,0,2)))))</f>
        <v/>
      </c>
      <c r="L503" s="177" t="str">
        <f ca="1">IF(L$1&lt;'Data Bank'!$AD1133,"",IF(L$1&gt;'Data Bank'!$AT1133,"",IF(AND('Data Bank'!$AC1133&lt;100,TODAY()&gt;'Data Bank'!$AT1133),1,IF('Data Bank'!$AC1133=100,3,IF('Data Bank'!$AC1133=0,0,2)))))</f>
        <v/>
      </c>
      <c r="M503" s="177" t="str">
        <f ca="1">IF(M$1&lt;'Data Bank'!$AD1133,"",IF(M$1&gt;'Data Bank'!$AT1133,"",IF(AND('Data Bank'!$AC1133&lt;100,TODAY()&gt;'Data Bank'!$AT1133),1,IF('Data Bank'!$AC1133=100,3,IF('Data Bank'!$AC1133=0,0,2)))))</f>
        <v/>
      </c>
      <c r="N503" s="177" t="str">
        <f ca="1">IF(N$1&lt;'Data Bank'!$AD1133,"",IF(N$1&gt;'Data Bank'!$AT1133,"",IF(AND('Data Bank'!$AC1133&lt;100,TODAY()&gt;'Data Bank'!$AT1133),1,IF('Data Bank'!$AC1133=100,3,IF('Data Bank'!$AC1133=0,0,2)))))</f>
        <v/>
      </c>
      <c r="O503" s="177" t="str">
        <f ca="1">IF(O$1&lt;'Data Bank'!$AD1133,"",IF(O$1&gt;'Data Bank'!$AT1133,"",IF(AND('Data Bank'!$AC1133&lt;100,TODAY()&gt;'Data Bank'!$AT1133),1,IF('Data Bank'!$AC1133=100,3,IF('Data Bank'!$AC1133=0,0,2)))))</f>
        <v/>
      </c>
      <c r="P503" s="177" t="str">
        <f ca="1">IF(P$1&lt;'Data Bank'!$AD1133,"",IF(P$1&gt;'Data Bank'!$AT1133,"",IF(AND('Data Bank'!$AC1133&lt;100,TODAY()&gt;'Data Bank'!$AT1133),1,IF('Data Bank'!$AC1133=100,3,IF('Data Bank'!$AC1133=0,0,2)))))</f>
        <v/>
      </c>
      <c r="Q503" s="177" t="str">
        <f ca="1">IF(Q$1&lt;'Data Bank'!$AD1133,"",IF(Q$1&gt;'Data Bank'!$AT1133,"",IF(AND('Data Bank'!$AC1133&lt;100,TODAY()&gt;'Data Bank'!$AT1133),1,IF('Data Bank'!$AC1133=100,3,IF('Data Bank'!$AC1133=0,0,2)))))</f>
        <v/>
      </c>
      <c r="R503" s="177" t="str">
        <f ca="1">IF(R$1&lt;'Data Bank'!$AD1133,"",IF(R$1&gt;'Data Bank'!$AT1133,"",IF(AND('Data Bank'!$AC1133&lt;100,TODAY()&gt;'Data Bank'!$AT1133),1,IF('Data Bank'!$AC1133=100,3,IF('Data Bank'!$AC1133=0,0,2)))))</f>
        <v/>
      </c>
    </row>
    <row r="504" spans="1:18">
      <c r="A504" s="115" t="str">
        <f>'Data Bank'!E1134</f>
        <v>Shamas Pur</v>
      </c>
      <c r="B504" s="178">
        <f ca="1">IF(B$1&lt;'Data Bank'!$AD1134,"",IF(B$1&gt;'Data Bank'!$AT1134,"",IF(AND('Data Bank'!$AC1134&lt;100,TODAY()&gt;'Data Bank'!$AT1134),1,IF('Data Bank'!$AC1134=100,3,IF('Data Bank'!$AC1134=0,0,2)))))</f>
        <v>0</v>
      </c>
      <c r="C504" s="178">
        <f ca="1">IF(C$1&lt;'Data Bank'!$AD1134,"",IF(C$1&gt;'Data Bank'!$AT1134,"",IF(AND('Data Bank'!$AC1134&lt;100,TODAY()&gt;'Data Bank'!$AT1134),1,IF('Data Bank'!$AC1134=100,3,IF('Data Bank'!$AC1134=0,0,2)))))</f>
        <v>0</v>
      </c>
      <c r="D504" s="178">
        <f ca="1">IF(D$1&lt;'Data Bank'!$AD1134,"",IF(D$1&gt;'Data Bank'!$AT1134,"",IF(AND('Data Bank'!$AC1134&lt;100,TODAY()&gt;'Data Bank'!$AT1134),1,IF('Data Bank'!$AC1134=100,3,IF('Data Bank'!$AC1134=0,0,2)))))</f>
        <v>0</v>
      </c>
      <c r="E504" s="178">
        <f ca="1">IF(E$1&lt;'Data Bank'!$AD1134,"",IF(E$1&gt;'Data Bank'!$AT1134,"",IF(AND('Data Bank'!$AC1134&lt;100,TODAY()&gt;'Data Bank'!$AT1134),1,IF('Data Bank'!$AC1134=100,3,IF('Data Bank'!$AC1134=0,0,2)))))</f>
        <v>0</v>
      </c>
      <c r="F504" s="178">
        <f ca="1">IF(F$1&lt;'Data Bank'!$AD1134,"",IF(F$1&gt;'Data Bank'!$AT1134,"",IF(AND('Data Bank'!$AC1134&lt;100,TODAY()&gt;'Data Bank'!$AT1134),1,IF('Data Bank'!$AC1134=100,3,IF('Data Bank'!$AC1134=0,0,2)))))</f>
        <v>0</v>
      </c>
      <c r="G504" s="178">
        <f ca="1">IF(G$1&lt;'Data Bank'!$AD1134,"",IF(G$1&gt;'Data Bank'!$AT1134,"",IF(AND('Data Bank'!$AC1134&lt;100,TODAY()&gt;'Data Bank'!$AT1134),1,IF('Data Bank'!$AC1134=100,3,IF('Data Bank'!$AC1134=0,0,2)))))</f>
        <v>0</v>
      </c>
      <c r="H504" s="178">
        <f ca="1">IF(H$1&lt;'Data Bank'!$AD1134,"",IF(H$1&gt;'Data Bank'!$AT1134,"",IF(AND('Data Bank'!$AC1134&lt;100,TODAY()&gt;'Data Bank'!$AT1134),1,IF('Data Bank'!$AC1134=100,3,IF('Data Bank'!$AC1134=0,0,2)))))</f>
        <v>0</v>
      </c>
      <c r="I504" s="178">
        <f ca="1">IF(I$1&lt;'Data Bank'!$AD1134,"",IF(I$1&gt;'Data Bank'!$AT1134,"",IF(AND('Data Bank'!$AC1134&lt;100,TODAY()&gt;'Data Bank'!$AT1134),1,IF('Data Bank'!$AC1134=100,3,IF('Data Bank'!$AC1134=0,0,2)))))</f>
        <v>0</v>
      </c>
      <c r="J504" s="177">
        <f ca="1">IF(J$1&lt;'Data Bank'!$AD1134,"",IF(J$1&gt;'Data Bank'!$AT1134,"",IF(AND('Data Bank'!$AC1134&lt;100,TODAY()&gt;'Data Bank'!$AT1134),1,IF('Data Bank'!$AC1134=100,3,IF('Data Bank'!$AC1134=0,0,2)))))</f>
        <v>0</v>
      </c>
      <c r="K504" s="177">
        <f ca="1">IF(K$1&lt;'Data Bank'!$AD1134,"",IF(K$1&gt;'Data Bank'!$AT1134,"",IF(AND('Data Bank'!$AC1134&lt;100,TODAY()&gt;'Data Bank'!$AT1134),1,IF('Data Bank'!$AC1134=100,3,IF('Data Bank'!$AC1134=0,0,2)))))</f>
        <v>0</v>
      </c>
      <c r="L504" s="177">
        <f ca="1">IF(L$1&lt;'Data Bank'!$AD1134,"",IF(L$1&gt;'Data Bank'!$AT1134,"",IF(AND('Data Bank'!$AC1134&lt;100,TODAY()&gt;'Data Bank'!$AT1134),1,IF('Data Bank'!$AC1134=100,3,IF('Data Bank'!$AC1134=0,0,2)))))</f>
        <v>0</v>
      </c>
      <c r="M504" s="177">
        <f ca="1">IF(M$1&lt;'Data Bank'!$AD1134,"",IF(M$1&gt;'Data Bank'!$AT1134,"",IF(AND('Data Bank'!$AC1134&lt;100,TODAY()&gt;'Data Bank'!$AT1134),1,IF('Data Bank'!$AC1134=100,3,IF('Data Bank'!$AC1134=0,0,2)))))</f>
        <v>0</v>
      </c>
      <c r="N504" s="177">
        <f ca="1">IF(N$1&lt;'Data Bank'!$AD1134,"",IF(N$1&gt;'Data Bank'!$AT1134,"",IF(AND('Data Bank'!$AC1134&lt;100,TODAY()&gt;'Data Bank'!$AT1134),1,IF('Data Bank'!$AC1134=100,3,IF('Data Bank'!$AC1134=0,0,2)))))</f>
        <v>0</v>
      </c>
      <c r="O504" s="177">
        <f ca="1">IF(O$1&lt;'Data Bank'!$AD1134,"",IF(O$1&gt;'Data Bank'!$AT1134,"",IF(AND('Data Bank'!$AC1134&lt;100,TODAY()&gt;'Data Bank'!$AT1134),1,IF('Data Bank'!$AC1134=100,3,IF('Data Bank'!$AC1134=0,0,2)))))</f>
        <v>0</v>
      </c>
      <c r="P504" s="177">
        <f ca="1">IF(P$1&lt;'Data Bank'!$AD1134,"",IF(P$1&gt;'Data Bank'!$AT1134,"",IF(AND('Data Bank'!$AC1134&lt;100,TODAY()&gt;'Data Bank'!$AT1134),1,IF('Data Bank'!$AC1134=100,3,IF('Data Bank'!$AC1134=0,0,2)))))</f>
        <v>0</v>
      </c>
      <c r="Q504" s="177">
        <f ca="1">IF(Q$1&lt;'Data Bank'!$AD1134,"",IF(Q$1&gt;'Data Bank'!$AT1134,"",IF(AND('Data Bank'!$AC1134&lt;100,TODAY()&gt;'Data Bank'!$AT1134),1,IF('Data Bank'!$AC1134=100,3,IF('Data Bank'!$AC1134=0,0,2)))))</f>
        <v>0</v>
      </c>
      <c r="R504" s="177">
        <f ca="1">IF(R$1&lt;'Data Bank'!$AD1134,"",IF(R$1&gt;'Data Bank'!$AT1134,"",IF(AND('Data Bank'!$AC1134&lt;100,TODAY()&gt;'Data Bank'!$AT1134),1,IF('Data Bank'!$AC1134=100,3,IF('Data Bank'!$AC1134=0,0,2)))))</f>
        <v>0</v>
      </c>
    </row>
    <row r="505" spans="1:18">
      <c r="A505" s="115" t="str">
        <f>'Data Bank'!E1135</f>
        <v>Shamsi Colony</v>
      </c>
      <c r="B505" s="178">
        <f ca="1">IF(B$1&lt;'Data Bank'!$AD1135,"",IF(B$1&gt;'Data Bank'!$AT1135,"",IF(AND('Data Bank'!$AC1135&lt;100,TODAY()&gt;'Data Bank'!$AT1135),1,IF('Data Bank'!$AC1135=100,3,IF('Data Bank'!$AC1135=0,0,2)))))</f>
        <v>2</v>
      </c>
      <c r="C505" s="178">
        <f ca="1">IF(C$1&lt;'Data Bank'!$AD1135,"",IF(C$1&gt;'Data Bank'!$AT1135,"",IF(AND('Data Bank'!$AC1135&lt;100,TODAY()&gt;'Data Bank'!$AT1135),1,IF('Data Bank'!$AC1135=100,3,IF('Data Bank'!$AC1135=0,0,2)))))</f>
        <v>2</v>
      </c>
      <c r="D505" s="178">
        <f ca="1">IF(D$1&lt;'Data Bank'!$AD1135,"",IF(D$1&gt;'Data Bank'!$AT1135,"",IF(AND('Data Bank'!$AC1135&lt;100,TODAY()&gt;'Data Bank'!$AT1135),1,IF('Data Bank'!$AC1135=100,3,IF('Data Bank'!$AC1135=0,0,2)))))</f>
        <v>2</v>
      </c>
      <c r="E505" s="178">
        <f ca="1">IF(E$1&lt;'Data Bank'!$AD1135,"",IF(E$1&gt;'Data Bank'!$AT1135,"",IF(AND('Data Bank'!$AC1135&lt;100,TODAY()&gt;'Data Bank'!$AT1135),1,IF('Data Bank'!$AC1135=100,3,IF('Data Bank'!$AC1135=0,0,2)))))</f>
        <v>2</v>
      </c>
      <c r="F505" s="178">
        <f ca="1">IF(F$1&lt;'Data Bank'!$AD1135,"",IF(F$1&gt;'Data Bank'!$AT1135,"",IF(AND('Data Bank'!$AC1135&lt;100,TODAY()&gt;'Data Bank'!$AT1135),1,IF('Data Bank'!$AC1135=100,3,IF('Data Bank'!$AC1135=0,0,2)))))</f>
        <v>2</v>
      </c>
      <c r="G505" s="178">
        <f ca="1">IF(G$1&lt;'Data Bank'!$AD1135,"",IF(G$1&gt;'Data Bank'!$AT1135,"",IF(AND('Data Bank'!$AC1135&lt;100,TODAY()&gt;'Data Bank'!$AT1135),1,IF('Data Bank'!$AC1135=100,3,IF('Data Bank'!$AC1135=0,0,2)))))</f>
        <v>2</v>
      </c>
      <c r="H505" s="178">
        <f ca="1">IF(H$1&lt;'Data Bank'!$AD1135,"",IF(H$1&gt;'Data Bank'!$AT1135,"",IF(AND('Data Bank'!$AC1135&lt;100,TODAY()&gt;'Data Bank'!$AT1135),1,IF('Data Bank'!$AC1135=100,3,IF('Data Bank'!$AC1135=0,0,2)))))</f>
        <v>2</v>
      </c>
      <c r="I505" s="178">
        <f ca="1">IF(I$1&lt;'Data Bank'!$AD1135,"",IF(I$1&gt;'Data Bank'!$AT1135,"",IF(AND('Data Bank'!$AC1135&lt;100,TODAY()&gt;'Data Bank'!$AT1135),1,IF('Data Bank'!$AC1135=100,3,IF('Data Bank'!$AC1135=0,0,2)))))</f>
        <v>2</v>
      </c>
      <c r="J505" s="177">
        <f ca="1">IF(J$1&lt;'Data Bank'!$AD1135,"",IF(J$1&gt;'Data Bank'!$AT1135,"",IF(AND('Data Bank'!$AC1135&lt;100,TODAY()&gt;'Data Bank'!$AT1135),1,IF('Data Bank'!$AC1135=100,3,IF('Data Bank'!$AC1135=0,0,2)))))</f>
        <v>2</v>
      </c>
      <c r="K505" s="177">
        <f ca="1">IF(K$1&lt;'Data Bank'!$AD1135,"",IF(K$1&gt;'Data Bank'!$AT1135,"",IF(AND('Data Bank'!$AC1135&lt;100,TODAY()&gt;'Data Bank'!$AT1135),1,IF('Data Bank'!$AC1135=100,3,IF('Data Bank'!$AC1135=0,0,2)))))</f>
        <v>2</v>
      </c>
      <c r="L505" s="177">
        <f ca="1">IF(L$1&lt;'Data Bank'!$AD1135,"",IF(L$1&gt;'Data Bank'!$AT1135,"",IF(AND('Data Bank'!$AC1135&lt;100,TODAY()&gt;'Data Bank'!$AT1135),1,IF('Data Bank'!$AC1135=100,3,IF('Data Bank'!$AC1135=0,0,2)))))</f>
        <v>2</v>
      </c>
      <c r="M505" s="177">
        <f ca="1">IF(M$1&lt;'Data Bank'!$AD1135,"",IF(M$1&gt;'Data Bank'!$AT1135,"",IF(AND('Data Bank'!$AC1135&lt;100,TODAY()&gt;'Data Bank'!$AT1135),1,IF('Data Bank'!$AC1135=100,3,IF('Data Bank'!$AC1135=0,0,2)))))</f>
        <v>2</v>
      </c>
      <c r="N505" s="177">
        <f ca="1">IF(N$1&lt;'Data Bank'!$AD1135,"",IF(N$1&gt;'Data Bank'!$AT1135,"",IF(AND('Data Bank'!$AC1135&lt;100,TODAY()&gt;'Data Bank'!$AT1135),1,IF('Data Bank'!$AC1135=100,3,IF('Data Bank'!$AC1135=0,0,2)))))</f>
        <v>2</v>
      </c>
      <c r="O505" s="177">
        <f ca="1">IF(O$1&lt;'Data Bank'!$AD1135,"",IF(O$1&gt;'Data Bank'!$AT1135,"",IF(AND('Data Bank'!$AC1135&lt;100,TODAY()&gt;'Data Bank'!$AT1135),1,IF('Data Bank'!$AC1135=100,3,IF('Data Bank'!$AC1135=0,0,2)))))</f>
        <v>2</v>
      </c>
      <c r="P505" s="177">
        <f ca="1">IF(P$1&lt;'Data Bank'!$AD1135,"",IF(P$1&gt;'Data Bank'!$AT1135,"",IF(AND('Data Bank'!$AC1135&lt;100,TODAY()&gt;'Data Bank'!$AT1135),1,IF('Data Bank'!$AC1135=100,3,IF('Data Bank'!$AC1135=0,0,2)))))</f>
        <v>2</v>
      </c>
      <c r="Q505" s="177">
        <f ca="1">IF(Q$1&lt;'Data Bank'!$AD1135,"",IF(Q$1&gt;'Data Bank'!$AT1135,"",IF(AND('Data Bank'!$AC1135&lt;100,TODAY()&gt;'Data Bank'!$AT1135),1,IF('Data Bank'!$AC1135=100,3,IF('Data Bank'!$AC1135=0,0,2)))))</f>
        <v>2</v>
      </c>
      <c r="R505" s="177">
        <f ca="1">IF(R$1&lt;'Data Bank'!$AD1135,"",IF(R$1&gt;'Data Bank'!$AT1135,"",IF(AND('Data Bank'!$AC1135&lt;100,TODAY()&gt;'Data Bank'!$AT1135),1,IF('Data Bank'!$AC1135=100,3,IF('Data Bank'!$AC1135=0,0,2)))))</f>
        <v>2</v>
      </c>
    </row>
    <row r="506" spans="1:18">
      <c r="A506" s="115" t="str">
        <f>'Data Bank'!E1137</f>
        <v>Shamsi Society</v>
      </c>
      <c r="B506" s="178">
        <f ca="1">IF(B$1&lt;'Data Bank'!$AD1137,"",IF(B$1&gt;'Data Bank'!$AT1137,"",IF(AND('Data Bank'!$AC1137&lt;100,TODAY()&gt;'Data Bank'!$AT1137),1,IF('Data Bank'!$AC1137=100,3,IF('Data Bank'!$AC1137=0,0,2)))))</f>
        <v>0</v>
      </c>
      <c r="C506" s="178">
        <f ca="1">IF(C$1&lt;'Data Bank'!$AD1137,"",IF(C$1&gt;'Data Bank'!$AT1137,"",IF(AND('Data Bank'!$AC1137&lt;100,TODAY()&gt;'Data Bank'!$AT1137),1,IF('Data Bank'!$AC1137=100,3,IF('Data Bank'!$AC1137=0,0,2)))))</f>
        <v>0</v>
      </c>
      <c r="D506" s="178">
        <f ca="1">IF(D$1&lt;'Data Bank'!$AD1137,"",IF(D$1&gt;'Data Bank'!$AT1137,"",IF(AND('Data Bank'!$AC1137&lt;100,TODAY()&gt;'Data Bank'!$AT1137),1,IF('Data Bank'!$AC1137=100,3,IF('Data Bank'!$AC1137=0,0,2)))))</f>
        <v>0</v>
      </c>
      <c r="E506" s="178">
        <f ca="1">IF(E$1&lt;'Data Bank'!$AD1137,"",IF(E$1&gt;'Data Bank'!$AT1137,"",IF(AND('Data Bank'!$AC1137&lt;100,TODAY()&gt;'Data Bank'!$AT1137),1,IF('Data Bank'!$AC1137=100,3,IF('Data Bank'!$AC1137=0,0,2)))))</f>
        <v>0</v>
      </c>
      <c r="F506" s="178">
        <f ca="1">IF(F$1&lt;'Data Bank'!$AD1137,"",IF(F$1&gt;'Data Bank'!$AT1137,"",IF(AND('Data Bank'!$AC1137&lt;100,TODAY()&gt;'Data Bank'!$AT1137),1,IF('Data Bank'!$AC1137=100,3,IF('Data Bank'!$AC1137=0,0,2)))))</f>
        <v>0</v>
      </c>
      <c r="G506" s="178">
        <f ca="1">IF(G$1&lt;'Data Bank'!$AD1137,"",IF(G$1&gt;'Data Bank'!$AT1137,"",IF(AND('Data Bank'!$AC1137&lt;100,TODAY()&gt;'Data Bank'!$AT1137),1,IF('Data Bank'!$AC1137=100,3,IF('Data Bank'!$AC1137=0,0,2)))))</f>
        <v>0</v>
      </c>
      <c r="H506" s="178">
        <f ca="1">IF(H$1&lt;'Data Bank'!$AD1137,"",IF(H$1&gt;'Data Bank'!$AT1137,"",IF(AND('Data Bank'!$AC1137&lt;100,TODAY()&gt;'Data Bank'!$AT1137),1,IF('Data Bank'!$AC1137=100,3,IF('Data Bank'!$AC1137=0,0,2)))))</f>
        <v>0</v>
      </c>
      <c r="I506" s="178">
        <f ca="1">IF(I$1&lt;'Data Bank'!$AD1137,"",IF(I$1&gt;'Data Bank'!$AT1137,"",IF(AND('Data Bank'!$AC1137&lt;100,TODAY()&gt;'Data Bank'!$AT1137),1,IF('Data Bank'!$AC1137=100,3,IF('Data Bank'!$AC1137=0,0,2)))))</f>
        <v>0</v>
      </c>
      <c r="J506" s="177" t="str">
        <f ca="1">IF(J$1&lt;'Data Bank'!$AD1137,"",IF(J$1&gt;'Data Bank'!$AT1137,"",IF(AND('Data Bank'!$AC1137&lt;100,TODAY()&gt;'Data Bank'!$AT1137),1,IF('Data Bank'!$AC1137=100,3,IF('Data Bank'!$AC1137=0,0,2)))))</f>
        <v/>
      </c>
      <c r="K506" s="177" t="str">
        <f ca="1">IF(K$1&lt;'Data Bank'!$AD1137,"",IF(K$1&gt;'Data Bank'!$AT1137,"",IF(AND('Data Bank'!$AC1137&lt;100,TODAY()&gt;'Data Bank'!$AT1137),1,IF('Data Bank'!$AC1137=100,3,IF('Data Bank'!$AC1137=0,0,2)))))</f>
        <v/>
      </c>
      <c r="L506" s="177" t="str">
        <f ca="1">IF(L$1&lt;'Data Bank'!$AD1137,"",IF(L$1&gt;'Data Bank'!$AT1137,"",IF(AND('Data Bank'!$AC1137&lt;100,TODAY()&gt;'Data Bank'!$AT1137),1,IF('Data Bank'!$AC1137=100,3,IF('Data Bank'!$AC1137=0,0,2)))))</f>
        <v/>
      </c>
      <c r="M506" s="177" t="str">
        <f ca="1">IF(M$1&lt;'Data Bank'!$AD1137,"",IF(M$1&gt;'Data Bank'!$AT1137,"",IF(AND('Data Bank'!$AC1137&lt;100,TODAY()&gt;'Data Bank'!$AT1137),1,IF('Data Bank'!$AC1137=100,3,IF('Data Bank'!$AC1137=0,0,2)))))</f>
        <v/>
      </c>
      <c r="N506" s="177" t="str">
        <f ca="1">IF(N$1&lt;'Data Bank'!$AD1137,"",IF(N$1&gt;'Data Bank'!$AT1137,"",IF(AND('Data Bank'!$AC1137&lt;100,TODAY()&gt;'Data Bank'!$AT1137),1,IF('Data Bank'!$AC1137=100,3,IF('Data Bank'!$AC1137=0,0,2)))))</f>
        <v/>
      </c>
      <c r="O506" s="177" t="str">
        <f ca="1">IF(O$1&lt;'Data Bank'!$AD1137,"",IF(O$1&gt;'Data Bank'!$AT1137,"",IF(AND('Data Bank'!$AC1137&lt;100,TODAY()&gt;'Data Bank'!$AT1137),1,IF('Data Bank'!$AC1137=100,3,IF('Data Bank'!$AC1137=0,0,2)))))</f>
        <v/>
      </c>
      <c r="P506" s="177" t="str">
        <f ca="1">IF(P$1&lt;'Data Bank'!$AD1137,"",IF(P$1&gt;'Data Bank'!$AT1137,"",IF(AND('Data Bank'!$AC1137&lt;100,TODAY()&gt;'Data Bank'!$AT1137),1,IF('Data Bank'!$AC1137=100,3,IF('Data Bank'!$AC1137=0,0,2)))))</f>
        <v/>
      </c>
      <c r="Q506" s="177" t="str">
        <f ca="1">IF(Q$1&lt;'Data Bank'!$AD1137,"",IF(Q$1&gt;'Data Bank'!$AT1137,"",IF(AND('Data Bank'!$AC1137&lt;100,TODAY()&gt;'Data Bank'!$AT1137),1,IF('Data Bank'!$AC1137=100,3,IF('Data Bank'!$AC1137=0,0,2)))))</f>
        <v/>
      </c>
      <c r="R506" s="177" t="str">
        <f ca="1">IF(R$1&lt;'Data Bank'!$AD1137,"",IF(R$1&gt;'Data Bank'!$AT1137,"",IF(AND('Data Bank'!$AC1137&lt;100,TODAY()&gt;'Data Bank'!$AT1137),1,IF('Data Bank'!$AC1137=100,3,IF('Data Bank'!$AC1137=0,0,2)))))</f>
        <v/>
      </c>
    </row>
    <row r="507" spans="1:18">
      <c r="A507" s="115" t="str">
        <f>'Data Bank'!E1138</f>
        <v>Sharifabad</v>
      </c>
      <c r="B507" s="178">
        <f ca="1">IF(B$1&lt;'Data Bank'!$AD1138,"",IF(B$1&gt;'Data Bank'!$AT1138,"",IF(AND('Data Bank'!$AC1138&lt;100,TODAY()&gt;'Data Bank'!$AT1138),1,IF('Data Bank'!$AC1138=100,3,IF('Data Bank'!$AC1138=0,0,2)))))</f>
        <v>0</v>
      </c>
      <c r="C507" s="178">
        <f ca="1">IF(C$1&lt;'Data Bank'!$AD1138,"",IF(C$1&gt;'Data Bank'!$AT1138,"",IF(AND('Data Bank'!$AC1138&lt;100,TODAY()&gt;'Data Bank'!$AT1138),1,IF('Data Bank'!$AC1138=100,3,IF('Data Bank'!$AC1138=0,0,2)))))</f>
        <v>0</v>
      </c>
      <c r="D507" s="178">
        <f ca="1">IF(D$1&lt;'Data Bank'!$AD1138,"",IF(D$1&gt;'Data Bank'!$AT1138,"",IF(AND('Data Bank'!$AC1138&lt;100,TODAY()&gt;'Data Bank'!$AT1138),1,IF('Data Bank'!$AC1138=100,3,IF('Data Bank'!$AC1138=0,0,2)))))</f>
        <v>0</v>
      </c>
      <c r="E507" s="178">
        <f ca="1">IF(E$1&lt;'Data Bank'!$AD1138,"",IF(E$1&gt;'Data Bank'!$AT1138,"",IF(AND('Data Bank'!$AC1138&lt;100,TODAY()&gt;'Data Bank'!$AT1138),1,IF('Data Bank'!$AC1138=100,3,IF('Data Bank'!$AC1138=0,0,2)))))</f>
        <v>0</v>
      </c>
      <c r="F507" s="178">
        <f ca="1">IF(F$1&lt;'Data Bank'!$AD1138,"",IF(F$1&gt;'Data Bank'!$AT1138,"",IF(AND('Data Bank'!$AC1138&lt;100,TODAY()&gt;'Data Bank'!$AT1138),1,IF('Data Bank'!$AC1138=100,3,IF('Data Bank'!$AC1138=0,0,2)))))</f>
        <v>0</v>
      </c>
      <c r="G507" s="178">
        <f ca="1">IF(G$1&lt;'Data Bank'!$AD1138,"",IF(G$1&gt;'Data Bank'!$AT1138,"",IF(AND('Data Bank'!$AC1138&lt;100,TODAY()&gt;'Data Bank'!$AT1138),1,IF('Data Bank'!$AC1138=100,3,IF('Data Bank'!$AC1138=0,0,2)))))</f>
        <v>0</v>
      </c>
      <c r="H507" s="178">
        <f ca="1">IF(H$1&lt;'Data Bank'!$AD1138,"",IF(H$1&gt;'Data Bank'!$AT1138,"",IF(AND('Data Bank'!$AC1138&lt;100,TODAY()&gt;'Data Bank'!$AT1138),1,IF('Data Bank'!$AC1138=100,3,IF('Data Bank'!$AC1138=0,0,2)))))</f>
        <v>0</v>
      </c>
      <c r="I507" s="178">
        <f ca="1">IF(I$1&lt;'Data Bank'!$AD1138,"",IF(I$1&gt;'Data Bank'!$AT1138,"",IF(AND('Data Bank'!$AC1138&lt;100,TODAY()&gt;'Data Bank'!$AT1138),1,IF('Data Bank'!$AC1138=100,3,IF('Data Bank'!$AC1138=0,0,2)))))</f>
        <v>0</v>
      </c>
      <c r="J507" s="177">
        <f ca="1">IF(J$1&lt;'Data Bank'!$AD1138,"",IF(J$1&gt;'Data Bank'!$AT1138,"",IF(AND('Data Bank'!$AC1138&lt;100,TODAY()&gt;'Data Bank'!$AT1138),1,IF('Data Bank'!$AC1138=100,3,IF('Data Bank'!$AC1138=0,0,2)))))</f>
        <v>0</v>
      </c>
      <c r="K507" s="177">
        <f ca="1">IF(K$1&lt;'Data Bank'!$AD1138,"",IF(K$1&gt;'Data Bank'!$AT1138,"",IF(AND('Data Bank'!$AC1138&lt;100,TODAY()&gt;'Data Bank'!$AT1138),1,IF('Data Bank'!$AC1138=100,3,IF('Data Bank'!$AC1138=0,0,2)))))</f>
        <v>0</v>
      </c>
      <c r="L507" s="177">
        <f ca="1">IF(L$1&lt;'Data Bank'!$AD1138,"",IF(L$1&gt;'Data Bank'!$AT1138,"",IF(AND('Data Bank'!$AC1138&lt;100,TODAY()&gt;'Data Bank'!$AT1138),1,IF('Data Bank'!$AC1138=100,3,IF('Data Bank'!$AC1138=0,0,2)))))</f>
        <v>0</v>
      </c>
      <c r="M507" s="177">
        <f ca="1">IF(M$1&lt;'Data Bank'!$AD1138,"",IF(M$1&gt;'Data Bank'!$AT1138,"",IF(AND('Data Bank'!$AC1138&lt;100,TODAY()&gt;'Data Bank'!$AT1138),1,IF('Data Bank'!$AC1138=100,3,IF('Data Bank'!$AC1138=0,0,2)))))</f>
        <v>0</v>
      </c>
      <c r="N507" s="177">
        <f ca="1">IF(N$1&lt;'Data Bank'!$AD1138,"",IF(N$1&gt;'Data Bank'!$AT1138,"",IF(AND('Data Bank'!$AC1138&lt;100,TODAY()&gt;'Data Bank'!$AT1138),1,IF('Data Bank'!$AC1138=100,3,IF('Data Bank'!$AC1138=0,0,2)))))</f>
        <v>0</v>
      </c>
      <c r="O507" s="177">
        <f ca="1">IF(O$1&lt;'Data Bank'!$AD1138,"",IF(O$1&gt;'Data Bank'!$AT1138,"",IF(AND('Data Bank'!$AC1138&lt;100,TODAY()&gt;'Data Bank'!$AT1138),1,IF('Data Bank'!$AC1138=100,3,IF('Data Bank'!$AC1138=0,0,2)))))</f>
        <v>0</v>
      </c>
      <c r="P507" s="177">
        <f ca="1">IF(P$1&lt;'Data Bank'!$AD1138,"",IF(P$1&gt;'Data Bank'!$AT1138,"",IF(AND('Data Bank'!$AC1138&lt;100,TODAY()&gt;'Data Bank'!$AT1138),1,IF('Data Bank'!$AC1138=100,3,IF('Data Bank'!$AC1138=0,0,2)))))</f>
        <v>0</v>
      </c>
      <c r="Q507" s="177">
        <f ca="1">IF(Q$1&lt;'Data Bank'!$AD1138,"",IF(Q$1&gt;'Data Bank'!$AT1138,"",IF(AND('Data Bank'!$AC1138&lt;100,TODAY()&gt;'Data Bank'!$AT1138),1,IF('Data Bank'!$AC1138=100,3,IF('Data Bank'!$AC1138=0,0,2)))))</f>
        <v>0</v>
      </c>
      <c r="R507" s="177">
        <f ca="1">IF(R$1&lt;'Data Bank'!$AD1138,"",IF(R$1&gt;'Data Bank'!$AT1138,"",IF(AND('Data Bank'!$AC1138&lt;100,TODAY()&gt;'Data Bank'!$AT1138),1,IF('Data Bank'!$AC1138=100,3,IF('Data Bank'!$AC1138=0,0,2)))))</f>
        <v>0</v>
      </c>
    </row>
    <row r="508" spans="1:18">
      <c r="A508" s="115" t="str">
        <f>'Data Bank'!E1142</f>
        <v>SHFT Pocket-1</v>
      </c>
      <c r="B508" s="178">
        <f ca="1">IF(B$1&lt;'Data Bank'!$AD1142,"",IF(B$1&gt;'Data Bank'!$AT1142,"",IF(AND('Data Bank'!$AC1142&lt;100,TODAY()&gt;'Data Bank'!$AT1142),1,IF('Data Bank'!$AC1142=100,3,IF('Data Bank'!$AC1142=0,0,2)))))</f>
        <v>0</v>
      </c>
      <c r="C508" s="178">
        <f ca="1">IF(C$1&lt;'Data Bank'!$AD1142,"",IF(C$1&gt;'Data Bank'!$AT1142,"",IF(AND('Data Bank'!$AC1142&lt;100,TODAY()&gt;'Data Bank'!$AT1142),1,IF('Data Bank'!$AC1142=100,3,IF('Data Bank'!$AC1142=0,0,2)))))</f>
        <v>0</v>
      </c>
      <c r="D508" s="178">
        <f ca="1">IF(D$1&lt;'Data Bank'!$AD1142,"",IF(D$1&gt;'Data Bank'!$AT1142,"",IF(AND('Data Bank'!$AC1142&lt;100,TODAY()&gt;'Data Bank'!$AT1142),1,IF('Data Bank'!$AC1142=100,3,IF('Data Bank'!$AC1142=0,0,2)))))</f>
        <v>0</v>
      </c>
      <c r="E508" s="178">
        <f ca="1">IF(E$1&lt;'Data Bank'!$AD1142,"",IF(E$1&gt;'Data Bank'!$AT1142,"",IF(AND('Data Bank'!$AC1142&lt;100,TODAY()&gt;'Data Bank'!$AT1142),1,IF('Data Bank'!$AC1142=100,3,IF('Data Bank'!$AC1142=0,0,2)))))</f>
        <v>0</v>
      </c>
      <c r="F508" s="178">
        <f ca="1">IF(F$1&lt;'Data Bank'!$AD1142,"",IF(F$1&gt;'Data Bank'!$AT1142,"",IF(AND('Data Bank'!$AC1142&lt;100,TODAY()&gt;'Data Bank'!$AT1142),1,IF('Data Bank'!$AC1142=100,3,IF('Data Bank'!$AC1142=0,0,2)))))</f>
        <v>0</v>
      </c>
      <c r="G508" s="178">
        <f ca="1">IF(G$1&lt;'Data Bank'!$AD1142,"",IF(G$1&gt;'Data Bank'!$AT1142,"",IF(AND('Data Bank'!$AC1142&lt;100,TODAY()&gt;'Data Bank'!$AT1142),1,IF('Data Bank'!$AC1142=100,3,IF('Data Bank'!$AC1142=0,0,2)))))</f>
        <v>0</v>
      </c>
      <c r="H508" s="178">
        <f ca="1">IF(H$1&lt;'Data Bank'!$AD1142,"",IF(H$1&gt;'Data Bank'!$AT1142,"",IF(AND('Data Bank'!$AC1142&lt;100,TODAY()&gt;'Data Bank'!$AT1142),1,IF('Data Bank'!$AC1142=100,3,IF('Data Bank'!$AC1142=0,0,2)))))</f>
        <v>0</v>
      </c>
      <c r="I508" s="178">
        <f ca="1">IF(I$1&lt;'Data Bank'!$AD1142,"",IF(I$1&gt;'Data Bank'!$AT1142,"",IF(AND('Data Bank'!$AC1142&lt;100,TODAY()&gt;'Data Bank'!$AT1142),1,IF('Data Bank'!$AC1142=100,3,IF('Data Bank'!$AC1142=0,0,2)))))</f>
        <v>0</v>
      </c>
      <c r="J508" s="177" t="str">
        <f ca="1">IF(J$1&lt;'Data Bank'!$AD1142,"",IF(J$1&gt;'Data Bank'!$AT1142,"",IF(AND('Data Bank'!$AC1142&lt;100,TODAY()&gt;'Data Bank'!$AT1142),1,IF('Data Bank'!$AC1142=100,3,IF('Data Bank'!$AC1142=0,0,2)))))</f>
        <v/>
      </c>
      <c r="K508" s="177" t="str">
        <f ca="1">IF(K$1&lt;'Data Bank'!$AD1142,"",IF(K$1&gt;'Data Bank'!$AT1142,"",IF(AND('Data Bank'!$AC1142&lt;100,TODAY()&gt;'Data Bank'!$AT1142),1,IF('Data Bank'!$AC1142=100,3,IF('Data Bank'!$AC1142=0,0,2)))))</f>
        <v/>
      </c>
      <c r="L508" s="177" t="str">
        <f ca="1">IF(L$1&lt;'Data Bank'!$AD1142,"",IF(L$1&gt;'Data Bank'!$AT1142,"",IF(AND('Data Bank'!$AC1142&lt;100,TODAY()&gt;'Data Bank'!$AT1142),1,IF('Data Bank'!$AC1142=100,3,IF('Data Bank'!$AC1142=0,0,2)))))</f>
        <v/>
      </c>
      <c r="M508" s="177" t="str">
        <f ca="1">IF(M$1&lt;'Data Bank'!$AD1142,"",IF(M$1&gt;'Data Bank'!$AT1142,"",IF(AND('Data Bank'!$AC1142&lt;100,TODAY()&gt;'Data Bank'!$AT1142),1,IF('Data Bank'!$AC1142=100,3,IF('Data Bank'!$AC1142=0,0,2)))))</f>
        <v/>
      </c>
      <c r="N508" s="177" t="str">
        <f ca="1">IF(N$1&lt;'Data Bank'!$AD1142,"",IF(N$1&gt;'Data Bank'!$AT1142,"",IF(AND('Data Bank'!$AC1142&lt;100,TODAY()&gt;'Data Bank'!$AT1142),1,IF('Data Bank'!$AC1142=100,3,IF('Data Bank'!$AC1142=0,0,2)))))</f>
        <v/>
      </c>
      <c r="O508" s="177" t="str">
        <f ca="1">IF(O$1&lt;'Data Bank'!$AD1142,"",IF(O$1&gt;'Data Bank'!$AT1142,"",IF(AND('Data Bank'!$AC1142&lt;100,TODAY()&gt;'Data Bank'!$AT1142),1,IF('Data Bank'!$AC1142=100,3,IF('Data Bank'!$AC1142=0,0,2)))))</f>
        <v/>
      </c>
      <c r="P508" s="177" t="str">
        <f ca="1">IF(P$1&lt;'Data Bank'!$AD1142,"",IF(P$1&gt;'Data Bank'!$AT1142,"",IF(AND('Data Bank'!$AC1142&lt;100,TODAY()&gt;'Data Bank'!$AT1142),1,IF('Data Bank'!$AC1142=100,3,IF('Data Bank'!$AC1142=0,0,2)))))</f>
        <v/>
      </c>
      <c r="Q508" s="177" t="str">
        <f ca="1">IF(Q$1&lt;'Data Bank'!$AD1142,"",IF(Q$1&gt;'Data Bank'!$AT1142,"",IF(AND('Data Bank'!$AC1142&lt;100,TODAY()&gt;'Data Bank'!$AT1142),1,IF('Data Bank'!$AC1142=100,3,IF('Data Bank'!$AC1142=0,0,2)))))</f>
        <v/>
      </c>
      <c r="R508" s="177" t="str">
        <f ca="1">IF(R$1&lt;'Data Bank'!$AD1142,"",IF(R$1&gt;'Data Bank'!$AT1142,"",IF(AND('Data Bank'!$AC1142&lt;100,TODAY()&gt;'Data Bank'!$AT1142),1,IF('Data Bank'!$AC1142=100,3,IF('Data Bank'!$AC1142=0,0,2)))))</f>
        <v/>
      </c>
    </row>
    <row r="509" spans="1:18">
      <c r="A509" s="115" t="str">
        <f>'Data Bank'!E1143</f>
        <v>SHFT Pocket-2</v>
      </c>
      <c r="B509" s="178">
        <f ca="1">IF(B$1&lt;'Data Bank'!$AD1143,"",IF(B$1&gt;'Data Bank'!$AT1143,"",IF(AND('Data Bank'!$AC1143&lt;100,TODAY()&gt;'Data Bank'!$AT1143),1,IF('Data Bank'!$AC1143=100,3,IF('Data Bank'!$AC1143=0,0,2)))))</f>
        <v>0</v>
      </c>
      <c r="C509" s="178">
        <f ca="1">IF(C$1&lt;'Data Bank'!$AD1143,"",IF(C$1&gt;'Data Bank'!$AT1143,"",IF(AND('Data Bank'!$AC1143&lt;100,TODAY()&gt;'Data Bank'!$AT1143),1,IF('Data Bank'!$AC1143=100,3,IF('Data Bank'!$AC1143=0,0,2)))))</f>
        <v>0</v>
      </c>
      <c r="D509" s="178">
        <f ca="1">IF(D$1&lt;'Data Bank'!$AD1143,"",IF(D$1&gt;'Data Bank'!$AT1143,"",IF(AND('Data Bank'!$AC1143&lt;100,TODAY()&gt;'Data Bank'!$AT1143),1,IF('Data Bank'!$AC1143=100,3,IF('Data Bank'!$AC1143=0,0,2)))))</f>
        <v>0</v>
      </c>
      <c r="E509" s="178">
        <f ca="1">IF(E$1&lt;'Data Bank'!$AD1143,"",IF(E$1&gt;'Data Bank'!$AT1143,"",IF(AND('Data Bank'!$AC1143&lt;100,TODAY()&gt;'Data Bank'!$AT1143),1,IF('Data Bank'!$AC1143=100,3,IF('Data Bank'!$AC1143=0,0,2)))))</f>
        <v>0</v>
      </c>
      <c r="F509" s="178">
        <f ca="1">IF(F$1&lt;'Data Bank'!$AD1143,"",IF(F$1&gt;'Data Bank'!$AT1143,"",IF(AND('Data Bank'!$AC1143&lt;100,TODAY()&gt;'Data Bank'!$AT1143),1,IF('Data Bank'!$AC1143=100,3,IF('Data Bank'!$AC1143=0,0,2)))))</f>
        <v>0</v>
      </c>
      <c r="G509" s="178">
        <f ca="1">IF(G$1&lt;'Data Bank'!$AD1143,"",IF(G$1&gt;'Data Bank'!$AT1143,"",IF(AND('Data Bank'!$AC1143&lt;100,TODAY()&gt;'Data Bank'!$AT1143),1,IF('Data Bank'!$AC1143=100,3,IF('Data Bank'!$AC1143=0,0,2)))))</f>
        <v>0</v>
      </c>
      <c r="H509" s="178">
        <f ca="1">IF(H$1&lt;'Data Bank'!$AD1143,"",IF(H$1&gt;'Data Bank'!$AT1143,"",IF(AND('Data Bank'!$AC1143&lt;100,TODAY()&gt;'Data Bank'!$AT1143),1,IF('Data Bank'!$AC1143=100,3,IF('Data Bank'!$AC1143=0,0,2)))))</f>
        <v>0</v>
      </c>
      <c r="I509" s="178">
        <f ca="1">IF(I$1&lt;'Data Bank'!$AD1143,"",IF(I$1&gt;'Data Bank'!$AT1143,"",IF(AND('Data Bank'!$AC1143&lt;100,TODAY()&gt;'Data Bank'!$AT1143),1,IF('Data Bank'!$AC1143=100,3,IF('Data Bank'!$AC1143=0,0,2)))))</f>
        <v>0</v>
      </c>
      <c r="J509" s="177" t="str">
        <f ca="1">IF(J$1&lt;'Data Bank'!$AD1143,"",IF(J$1&gt;'Data Bank'!$AT1143,"",IF(AND('Data Bank'!$AC1143&lt;100,TODAY()&gt;'Data Bank'!$AT1143),1,IF('Data Bank'!$AC1143=100,3,IF('Data Bank'!$AC1143=0,0,2)))))</f>
        <v/>
      </c>
      <c r="K509" s="177" t="str">
        <f ca="1">IF(K$1&lt;'Data Bank'!$AD1143,"",IF(K$1&gt;'Data Bank'!$AT1143,"",IF(AND('Data Bank'!$AC1143&lt;100,TODAY()&gt;'Data Bank'!$AT1143),1,IF('Data Bank'!$AC1143=100,3,IF('Data Bank'!$AC1143=0,0,2)))))</f>
        <v/>
      </c>
      <c r="L509" s="177" t="str">
        <f ca="1">IF(L$1&lt;'Data Bank'!$AD1143,"",IF(L$1&gt;'Data Bank'!$AT1143,"",IF(AND('Data Bank'!$AC1143&lt;100,TODAY()&gt;'Data Bank'!$AT1143),1,IF('Data Bank'!$AC1143=100,3,IF('Data Bank'!$AC1143=0,0,2)))))</f>
        <v/>
      </c>
      <c r="M509" s="177" t="str">
        <f ca="1">IF(M$1&lt;'Data Bank'!$AD1143,"",IF(M$1&gt;'Data Bank'!$AT1143,"",IF(AND('Data Bank'!$AC1143&lt;100,TODAY()&gt;'Data Bank'!$AT1143),1,IF('Data Bank'!$AC1143=100,3,IF('Data Bank'!$AC1143=0,0,2)))))</f>
        <v/>
      </c>
      <c r="N509" s="177" t="str">
        <f ca="1">IF(N$1&lt;'Data Bank'!$AD1143,"",IF(N$1&gt;'Data Bank'!$AT1143,"",IF(AND('Data Bank'!$AC1143&lt;100,TODAY()&gt;'Data Bank'!$AT1143),1,IF('Data Bank'!$AC1143=100,3,IF('Data Bank'!$AC1143=0,0,2)))))</f>
        <v/>
      </c>
      <c r="O509" s="177" t="str">
        <f ca="1">IF(O$1&lt;'Data Bank'!$AD1143,"",IF(O$1&gt;'Data Bank'!$AT1143,"",IF(AND('Data Bank'!$AC1143&lt;100,TODAY()&gt;'Data Bank'!$AT1143),1,IF('Data Bank'!$AC1143=100,3,IF('Data Bank'!$AC1143=0,0,2)))))</f>
        <v/>
      </c>
      <c r="P509" s="177" t="str">
        <f ca="1">IF(P$1&lt;'Data Bank'!$AD1143,"",IF(P$1&gt;'Data Bank'!$AT1143,"",IF(AND('Data Bank'!$AC1143&lt;100,TODAY()&gt;'Data Bank'!$AT1143),1,IF('Data Bank'!$AC1143=100,3,IF('Data Bank'!$AC1143=0,0,2)))))</f>
        <v/>
      </c>
      <c r="Q509" s="177" t="str">
        <f ca="1">IF(Q$1&lt;'Data Bank'!$AD1143,"",IF(Q$1&gt;'Data Bank'!$AT1143,"",IF(AND('Data Bank'!$AC1143&lt;100,TODAY()&gt;'Data Bank'!$AT1143),1,IF('Data Bank'!$AC1143=100,3,IF('Data Bank'!$AC1143=0,0,2)))))</f>
        <v/>
      </c>
      <c r="R509" s="177" t="str">
        <f ca="1">IF(R$1&lt;'Data Bank'!$AD1143,"",IF(R$1&gt;'Data Bank'!$AT1143,"",IF(AND('Data Bank'!$AC1143&lt;100,TODAY()&gt;'Data Bank'!$AT1143),1,IF('Data Bank'!$AC1143=100,3,IF('Data Bank'!$AC1143=0,0,2)))))</f>
        <v/>
      </c>
    </row>
    <row r="510" spans="1:18">
      <c r="A510" s="115" t="str">
        <f>'Data Bank'!E1147</f>
        <v>Shia Bagh &amp; BUH Qambar P01</v>
      </c>
      <c r="B510" s="178">
        <f ca="1">IF(B$1&lt;'Data Bank'!$AD1147,"",IF(B$1&gt;'Data Bank'!$AT1147,"",IF(AND('Data Bank'!$AC1147&lt;100,TODAY()&gt;'Data Bank'!$AT1147),1,IF('Data Bank'!$AC1147=100,3,IF('Data Bank'!$AC1147=0,0,2)))))</f>
        <v>2</v>
      </c>
      <c r="C510" s="178">
        <f ca="1">IF(C$1&lt;'Data Bank'!$AD1147,"",IF(C$1&gt;'Data Bank'!$AT1147,"",IF(AND('Data Bank'!$AC1147&lt;100,TODAY()&gt;'Data Bank'!$AT1147),1,IF('Data Bank'!$AC1147=100,3,IF('Data Bank'!$AC1147=0,0,2)))))</f>
        <v>2</v>
      </c>
      <c r="D510" s="178">
        <f ca="1">IF(D$1&lt;'Data Bank'!$AD1147,"",IF(D$1&gt;'Data Bank'!$AT1147,"",IF(AND('Data Bank'!$AC1147&lt;100,TODAY()&gt;'Data Bank'!$AT1147),1,IF('Data Bank'!$AC1147=100,3,IF('Data Bank'!$AC1147=0,0,2)))))</f>
        <v>2</v>
      </c>
      <c r="E510" s="178">
        <f ca="1">IF(E$1&lt;'Data Bank'!$AD1147,"",IF(E$1&gt;'Data Bank'!$AT1147,"",IF(AND('Data Bank'!$AC1147&lt;100,TODAY()&gt;'Data Bank'!$AT1147),1,IF('Data Bank'!$AC1147=100,3,IF('Data Bank'!$AC1147=0,0,2)))))</f>
        <v>2</v>
      </c>
      <c r="F510" s="178">
        <f ca="1">IF(F$1&lt;'Data Bank'!$AD1147,"",IF(F$1&gt;'Data Bank'!$AT1147,"",IF(AND('Data Bank'!$AC1147&lt;100,TODAY()&gt;'Data Bank'!$AT1147),1,IF('Data Bank'!$AC1147=100,3,IF('Data Bank'!$AC1147=0,0,2)))))</f>
        <v>2</v>
      </c>
      <c r="G510" s="178">
        <f ca="1">IF(G$1&lt;'Data Bank'!$AD1147,"",IF(G$1&gt;'Data Bank'!$AT1147,"",IF(AND('Data Bank'!$AC1147&lt;100,TODAY()&gt;'Data Bank'!$AT1147),1,IF('Data Bank'!$AC1147=100,3,IF('Data Bank'!$AC1147=0,0,2)))))</f>
        <v>2</v>
      </c>
      <c r="H510" s="178">
        <f ca="1">IF(H$1&lt;'Data Bank'!$AD1147,"",IF(H$1&gt;'Data Bank'!$AT1147,"",IF(AND('Data Bank'!$AC1147&lt;100,TODAY()&gt;'Data Bank'!$AT1147),1,IF('Data Bank'!$AC1147=100,3,IF('Data Bank'!$AC1147=0,0,2)))))</f>
        <v>2</v>
      </c>
      <c r="I510" s="178">
        <f ca="1">IF(I$1&lt;'Data Bank'!$AD1147,"",IF(I$1&gt;'Data Bank'!$AT1147,"",IF(AND('Data Bank'!$AC1147&lt;100,TODAY()&gt;'Data Bank'!$AT1147),1,IF('Data Bank'!$AC1147=100,3,IF('Data Bank'!$AC1147=0,0,2)))))</f>
        <v>2</v>
      </c>
      <c r="J510" s="177">
        <f ca="1">IF(J$1&lt;'Data Bank'!$AD1147,"",IF(J$1&gt;'Data Bank'!$AT1147,"",IF(AND('Data Bank'!$AC1147&lt;100,TODAY()&gt;'Data Bank'!$AT1147),1,IF('Data Bank'!$AC1147=100,3,IF('Data Bank'!$AC1147=0,0,2)))))</f>
        <v>2</v>
      </c>
      <c r="K510" s="177">
        <f ca="1">IF(K$1&lt;'Data Bank'!$AD1147,"",IF(K$1&gt;'Data Bank'!$AT1147,"",IF(AND('Data Bank'!$AC1147&lt;100,TODAY()&gt;'Data Bank'!$AT1147),1,IF('Data Bank'!$AC1147=100,3,IF('Data Bank'!$AC1147=0,0,2)))))</f>
        <v>2</v>
      </c>
      <c r="L510" s="177">
        <f ca="1">IF(L$1&lt;'Data Bank'!$AD1147,"",IF(L$1&gt;'Data Bank'!$AT1147,"",IF(AND('Data Bank'!$AC1147&lt;100,TODAY()&gt;'Data Bank'!$AT1147),1,IF('Data Bank'!$AC1147=100,3,IF('Data Bank'!$AC1147=0,0,2)))))</f>
        <v>2</v>
      </c>
      <c r="M510" s="177">
        <f ca="1">IF(M$1&lt;'Data Bank'!$AD1147,"",IF(M$1&gt;'Data Bank'!$AT1147,"",IF(AND('Data Bank'!$AC1147&lt;100,TODAY()&gt;'Data Bank'!$AT1147),1,IF('Data Bank'!$AC1147=100,3,IF('Data Bank'!$AC1147=0,0,2)))))</f>
        <v>2</v>
      </c>
      <c r="N510" s="177">
        <f ca="1">IF(N$1&lt;'Data Bank'!$AD1147,"",IF(N$1&gt;'Data Bank'!$AT1147,"",IF(AND('Data Bank'!$AC1147&lt;100,TODAY()&gt;'Data Bank'!$AT1147),1,IF('Data Bank'!$AC1147=100,3,IF('Data Bank'!$AC1147=0,0,2)))))</f>
        <v>2</v>
      </c>
      <c r="O510" s="177">
        <f ca="1">IF(O$1&lt;'Data Bank'!$AD1147,"",IF(O$1&gt;'Data Bank'!$AT1147,"",IF(AND('Data Bank'!$AC1147&lt;100,TODAY()&gt;'Data Bank'!$AT1147),1,IF('Data Bank'!$AC1147=100,3,IF('Data Bank'!$AC1147=0,0,2)))))</f>
        <v>2</v>
      </c>
      <c r="P510" s="177">
        <f ca="1">IF(P$1&lt;'Data Bank'!$AD1147,"",IF(P$1&gt;'Data Bank'!$AT1147,"",IF(AND('Data Bank'!$AC1147&lt;100,TODAY()&gt;'Data Bank'!$AT1147),1,IF('Data Bank'!$AC1147=100,3,IF('Data Bank'!$AC1147=0,0,2)))))</f>
        <v>2</v>
      </c>
      <c r="Q510" s="177">
        <f ca="1">IF(Q$1&lt;'Data Bank'!$AD1147,"",IF(Q$1&gt;'Data Bank'!$AT1147,"",IF(AND('Data Bank'!$AC1147&lt;100,TODAY()&gt;'Data Bank'!$AT1147),1,IF('Data Bank'!$AC1147=100,3,IF('Data Bank'!$AC1147=0,0,2)))))</f>
        <v>2</v>
      </c>
      <c r="R510" s="177">
        <f ca="1">IF(R$1&lt;'Data Bank'!$AD1147,"",IF(R$1&gt;'Data Bank'!$AT1147,"",IF(AND('Data Bank'!$AC1147&lt;100,TODAY()&gt;'Data Bank'!$AT1147),1,IF('Data Bank'!$AC1147=100,3,IF('Data Bank'!$AC1147=0,0,2)))))</f>
        <v>2</v>
      </c>
    </row>
    <row r="511" spans="1:18">
      <c r="A511" s="115" t="str">
        <f>'Data Bank'!E1148</f>
        <v>Shia Bagh &amp; BUH Qambar P02</v>
      </c>
      <c r="B511" s="178">
        <f ca="1">IF(B$1&lt;'Data Bank'!$AD1148,"",IF(B$1&gt;'Data Bank'!$AT1148,"",IF(AND('Data Bank'!$AC1148&lt;100,TODAY()&gt;'Data Bank'!$AT1148),1,IF('Data Bank'!$AC1148=100,3,IF('Data Bank'!$AC1148=0,0,2)))))</f>
        <v>2</v>
      </c>
      <c r="C511" s="178">
        <f ca="1">IF(C$1&lt;'Data Bank'!$AD1148,"",IF(C$1&gt;'Data Bank'!$AT1148,"",IF(AND('Data Bank'!$AC1148&lt;100,TODAY()&gt;'Data Bank'!$AT1148),1,IF('Data Bank'!$AC1148=100,3,IF('Data Bank'!$AC1148=0,0,2)))))</f>
        <v>2</v>
      </c>
      <c r="D511" s="178">
        <f ca="1">IF(D$1&lt;'Data Bank'!$AD1148,"",IF(D$1&gt;'Data Bank'!$AT1148,"",IF(AND('Data Bank'!$AC1148&lt;100,TODAY()&gt;'Data Bank'!$AT1148),1,IF('Data Bank'!$AC1148=100,3,IF('Data Bank'!$AC1148=0,0,2)))))</f>
        <v>2</v>
      </c>
      <c r="E511" s="178">
        <f ca="1">IF(E$1&lt;'Data Bank'!$AD1148,"",IF(E$1&gt;'Data Bank'!$AT1148,"",IF(AND('Data Bank'!$AC1148&lt;100,TODAY()&gt;'Data Bank'!$AT1148),1,IF('Data Bank'!$AC1148=100,3,IF('Data Bank'!$AC1148=0,0,2)))))</f>
        <v>2</v>
      </c>
      <c r="F511" s="178">
        <f ca="1">IF(F$1&lt;'Data Bank'!$AD1148,"",IF(F$1&gt;'Data Bank'!$AT1148,"",IF(AND('Data Bank'!$AC1148&lt;100,TODAY()&gt;'Data Bank'!$AT1148),1,IF('Data Bank'!$AC1148=100,3,IF('Data Bank'!$AC1148=0,0,2)))))</f>
        <v>2</v>
      </c>
      <c r="G511" s="178">
        <f ca="1">IF(G$1&lt;'Data Bank'!$AD1148,"",IF(G$1&gt;'Data Bank'!$AT1148,"",IF(AND('Data Bank'!$AC1148&lt;100,TODAY()&gt;'Data Bank'!$AT1148),1,IF('Data Bank'!$AC1148=100,3,IF('Data Bank'!$AC1148=0,0,2)))))</f>
        <v>2</v>
      </c>
      <c r="H511" s="178">
        <f ca="1">IF(H$1&lt;'Data Bank'!$AD1148,"",IF(H$1&gt;'Data Bank'!$AT1148,"",IF(AND('Data Bank'!$AC1148&lt;100,TODAY()&gt;'Data Bank'!$AT1148),1,IF('Data Bank'!$AC1148=100,3,IF('Data Bank'!$AC1148=0,0,2)))))</f>
        <v>2</v>
      </c>
      <c r="I511" s="178">
        <f ca="1">IF(I$1&lt;'Data Bank'!$AD1148,"",IF(I$1&gt;'Data Bank'!$AT1148,"",IF(AND('Data Bank'!$AC1148&lt;100,TODAY()&gt;'Data Bank'!$AT1148),1,IF('Data Bank'!$AC1148=100,3,IF('Data Bank'!$AC1148=0,0,2)))))</f>
        <v>2</v>
      </c>
      <c r="J511" s="177">
        <f ca="1">IF(J$1&lt;'Data Bank'!$AD1148,"",IF(J$1&gt;'Data Bank'!$AT1148,"",IF(AND('Data Bank'!$AC1148&lt;100,TODAY()&gt;'Data Bank'!$AT1148),1,IF('Data Bank'!$AC1148=100,3,IF('Data Bank'!$AC1148=0,0,2)))))</f>
        <v>2</v>
      </c>
      <c r="K511" s="177">
        <f ca="1">IF(K$1&lt;'Data Bank'!$AD1148,"",IF(K$1&gt;'Data Bank'!$AT1148,"",IF(AND('Data Bank'!$AC1148&lt;100,TODAY()&gt;'Data Bank'!$AT1148),1,IF('Data Bank'!$AC1148=100,3,IF('Data Bank'!$AC1148=0,0,2)))))</f>
        <v>2</v>
      </c>
      <c r="L511" s="177">
        <f ca="1">IF(L$1&lt;'Data Bank'!$AD1148,"",IF(L$1&gt;'Data Bank'!$AT1148,"",IF(AND('Data Bank'!$AC1148&lt;100,TODAY()&gt;'Data Bank'!$AT1148),1,IF('Data Bank'!$AC1148=100,3,IF('Data Bank'!$AC1148=0,0,2)))))</f>
        <v>2</v>
      </c>
      <c r="M511" s="177">
        <f ca="1">IF(M$1&lt;'Data Bank'!$AD1148,"",IF(M$1&gt;'Data Bank'!$AT1148,"",IF(AND('Data Bank'!$AC1148&lt;100,TODAY()&gt;'Data Bank'!$AT1148),1,IF('Data Bank'!$AC1148=100,3,IF('Data Bank'!$AC1148=0,0,2)))))</f>
        <v>2</v>
      </c>
      <c r="N511" s="177">
        <f ca="1">IF(N$1&lt;'Data Bank'!$AD1148,"",IF(N$1&gt;'Data Bank'!$AT1148,"",IF(AND('Data Bank'!$AC1148&lt;100,TODAY()&gt;'Data Bank'!$AT1148),1,IF('Data Bank'!$AC1148=100,3,IF('Data Bank'!$AC1148=0,0,2)))))</f>
        <v>2</v>
      </c>
      <c r="O511" s="177">
        <f ca="1">IF(O$1&lt;'Data Bank'!$AD1148,"",IF(O$1&gt;'Data Bank'!$AT1148,"",IF(AND('Data Bank'!$AC1148&lt;100,TODAY()&gt;'Data Bank'!$AT1148),1,IF('Data Bank'!$AC1148=100,3,IF('Data Bank'!$AC1148=0,0,2)))))</f>
        <v>2</v>
      </c>
      <c r="P511" s="177">
        <f ca="1">IF(P$1&lt;'Data Bank'!$AD1148,"",IF(P$1&gt;'Data Bank'!$AT1148,"",IF(AND('Data Bank'!$AC1148&lt;100,TODAY()&gt;'Data Bank'!$AT1148),1,IF('Data Bank'!$AC1148=100,3,IF('Data Bank'!$AC1148=0,0,2)))))</f>
        <v>2</v>
      </c>
      <c r="Q511" s="177">
        <f ca="1">IF(Q$1&lt;'Data Bank'!$AD1148,"",IF(Q$1&gt;'Data Bank'!$AT1148,"",IF(AND('Data Bank'!$AC1148&lt;100,TODAY()&gt;'Data Bank'!$AT1148),1,IF('Data Bank'!$AC1148=100,3,IF('Data Bank'!$AC1148=0,0,2)))))</f>
        <v>2</v>
      </c>
      <c r="R511" s="177">
        <f ca="1">IF(R$1&lt;'Data Bank'!$AD1148,"",IF(R$1&gt;'Data Bank'!$AT1148,"",IF(AND('Data Bank'!$AC1148&lt;100,TODAY()&gt;'Data Bank'!$AT1148),1,IF('Data Bank'!$AC1148=100,3,IF('Data Bank'!$AC1148=0,0,2)))))</f>
        <v>2</v>
      </c>
    </row>
    <row r="512" spans="1:18">
      <c r="A512" s="115" t="str">
        <f>'Data Bank'!E1151</f>
        <v>Askari-5J</v>
      </c>
      <c r="B512" s="178">
        <f ca="1">IF(B$1&lt;'Data Bank'!$AD1151,"",IF(B$1&gt;'Data Bank'!$AT1151,"",IF(AND('Data Bank'!$AC1151&lt;100,TODAY()&gt;'Data Bank'!$AT1151),1,IF('Data Bank'!$AC1151=100,3,IF('Data Bank'!$AC1151=0,0,2)))))</f>
        <v>2</v>
      </c>
      <c r="C512" s="178">
        <f ca="1">IF(C$1&lt;'Data Bank'!$AD1151,"",IF(C$1&gt;'Data Bank'!$AT1151,"",IF(AND('Data Bank'!$AC1151&lt;100,TODAY()&gt;'Data Bank'!$AT1151),1,IF('Data Bank'!$AC1151=100,3,IF('Data Bank'!$AC1151=0,0,2)))))</f>
        <v>2</v>
      </c>
      <c r="D512" s="178">
        <f ca="1">IF(D$1&lt;'Data Bank'!$AD1151,"",IF(D$1&gt;'Data Bank'!$AT1151,"",IF(AND('Data Bank'!$AC1151&lt;100,TODAY()&gt;'Data Bank'!$AT1151),1,IF('Data Bank'!$AC1151=100,3,IF('Data Bank'!$AC1151=0,0,2)))))</f>
        <v>2</v>
      </c>
      <c r="E512" s="178">
        <f ca="1">IF(E$1&lt;'Data Bank'!$AD1151,"",IF(E$1&gt;'Data Bank'!$AT1151,"",IF(AND('Data Bank'!$AC1151&lt;100,TODAY()&gt;'Data Bank'!$AT1151),1,IF('Data Bank'!$AC1151=100,3,IF('Data Bank'!$AC1151=0,0,2)))))</f>
        <v>2</v>
      </c>
      <c r="F512" s="178">
        <f ca="1">IF(F$1&lt;'Data Bank'!$AD1151,"",IF(F$1&gt;'Data Bank'!$AT1151,"",IF(AND('Data Bank'!$AC1151&lt;100,TODAY()&gt;'Data Bank'!$AT1151),1,IF('Data Bank'!$AC1151=100,3,IF('Data Bank'!$AC1151=0,0,2)))))</f>
        <v>2</v>
      </c>
      <c r="G512" s="178">
        <f ca="1">IF(G$1&lt;'Data Bank'!$AD1151,"",IF(G$1&gt;'Data Bank'!$AT1151,"",IF(AND('Data Bank'!$AC1151&lt;100,TODAY()&gt;'Data Bank'!$AT1151),1,IF('Data Bank'!$AC1151=100,3,IF('Data Bank'!$AC1151=0,0,2)))))</f>
        <v>2</v>
      </c>
      <c r="H512" s="178">
        <f ca="1">IF(H$1&lt;'Data Bank'!$AD1151,"",IF(H$1&gt;'Data Bank'!$AT1151,"",IF(AND('Data Bank'!$AC1151&lt;100,TODAY()&gt;'Data Bank'!$AT1151),1,IF('Data Bank'!$AC1151=100,3,IF('Data Bank'!$AC1151=0,0,2)))))</f>
        <v>2</v>
      </c>
      <c r="I512" s="178">
        <f ca="1">IF(I$1&lt;'Data Bank'!$AD1151,"",IF(I$1&gt;'Data Bank'!$AT1151,"",IF(AND('Data Bank'!$AC1151&lt;100,TODAY()&gt;'Data Bank'!$AT1151),1,IF('Data Bank'!$AC1151=100,3,IF('Data Bank'!$AC1151=0,0,2)))))</f>
        <v>2</v>
      </c>
      <c r="J512" s="177">
        <f ca="1">IF(J$1&lt;'Data Bank'!$AD1151,"",IF(J$1&gt;'Data Bank'!$AT1151,"",IF(AND('Data Bank'!$AC1151&lt;100,TODAY()&gt;'Data Bank'!$AT1151),1,IF('Data Bank'!$AC1151=100,3,IF('Data Bank'!$AC1151=0,0,2)))))</f>
        <v>2</v>
      </c>
      <c r="K512" s="177">
        <f ca="1">IF(K$1&lt;'Data Bank'!$AD1151,"",IF(K$1&gt;'Data Bank'!$AT1151,"",IF(AND('Data Bank'!$AC1151&lt;100,TODAY()&gt;'Data Bank'!$AT1151),1,IF('Data Bank'!$AC1151=100,3,IF('Data Bank'!$AC1151=0,0,2)))))</f>
        <v>2</v>
      </c>
      <c r="L512" s="177">
        <f ca="1">IF(L$1&lt;'Data Bank'!$AD1151,"",IF(L$1&gt;'Data Bank'!$AT1151,"",IF(AND('Data Bank'!$AC1151&lt;100,TODAY()&gt;'Data Bank'!$AT1151),1,IF('Data Bank'!$AC1151=100,3,IF('Data Bank'!$AC1151=0,0,2)))))</f>
        <v>2</v>
      </c>
      <c r="M512" s="177">
        <f ca="1">IF(M$1&lt;'Data Bank'!$AD1151,"",IF(M$1&gt;'Data Bank'!$AT1151,"",IF(AND('Data Bank'!$AC1151&lt;100,TODAY()&gt;'Data Bank'!$AT1151),1,IF('Data Bank'!$AC1151=100,3,IF('Data Bank'!$AC1151=0,0,2)))))</f>
        <v>2</v>
      </c>
      <c r="N512" s="177">
        <f ca="1">IF(N$1&lt;'Data Bank'!$AD1151,"",IF(N$1&gt;'Data Bank'!$AT1151,"",IF(AND('Data Bank'!$AC1151&lt;100,TODAY()&gt;'Data Bank'!$AT1151),1,IF('Data Bank'!$AC1151=100,3,IF('Data Bank'!$AC1151=0,0,2)))))</f>
        <v>2</v>
      </c>
      <c r="O512" s="177">
        <f ca="1">IF(O$1&lt;'Data Bank'!$AD1151,"",IF(O$1&gt;'Data Bank'!$AT1151,"",IF(AND('Data Bank'!$AC1151&lt;100,TODAY()&gt;'Data Bank'!$AT1151),1,IF('Data Bank'!$AC1151=100,3,IF('Data Bank'!$AC1151=0,0,2)))))</f>
        <v>2</v>
      </c>
      <c r="P512" s="177">
        <f ca="1">IF(P$1&lt;'Data Bank'!$AD1151,"",IF(P$1&gt;'Data Bank'!$AT1151,"",IF(AND('Data Bank'!$AC1151&lt;100,TODAY()&gt;'Data Bank'!$AT1151),1,IF('Data Bank'!$AC1151=100,3,IF('Data Bank'!$AC1151=0,0,2)))))</f>
        <v>2</v>
      </c>
      <c r="Q512" s="177">
        <f ca="1">IF(Q$1&lt;'Data Bank'!$AD1151,"",IF(Q$1&gt;'Data Bank'!$AT1151,"",IF(AND('Data Bank'!$AC1151&lt;100,TODAY()&gt;'Data Bank'!$AT1151),1,IF('Data Bank'!$AC1151=100,3,IF('Data Bank'!$AC1151=0,0,2)))))</f>
        <v>2</v>
      </c>
      <c r="R512" s="177">
        <f ca="1">IF(R$1&lt;'Data Bank'!$AD1151,"",IF(R$1&gt;'Data Bank'!$AT1151,"",IF(AND('Data Bank'!$AC1151&lt;100,TODAY()&gt;'Data Bank'!$AT1151),1,IF('Data Bank'!$AC1151=100,3,IF('Data Bank'!$AC1151=0,0,2)))))</f>
        <v>2</v>
      </c>
    </row>
    <row r="513" spans="1:18">
      <c r="A513" s="115" t="str">
        <f>'Data Bank'!E1159</f>
        <v>SKT Rd Pocket 05</v>
      </c>
      <c r="B513" s="178">
        <f ca="1">IF(B$1&lt;'Data Bank'!$AD1159,"",IF(B$1&gt;'Data Bank'!$AT1159,"",IF(AND('Data Bank'!$AC1159&lt;100,TODAY()&gt;'Data Bank'!$AT1159),1,IF('Data Bank'!$AC1159=100,3,IF('Data Bank'!$AC1159=0,0,2)))))</f>
        <v>2</v>
      </c>
      <c r="C513" s="178">
        <f ca="1">IF(C$1&lt;'Data Bank'!$AD1159,"",IF(C$1&gt;'Data Bank'!$AT1159,"",IF(AND('Data Bank'!$AC1159&lt;100,TODAY()&gt;'Data Bank'!$AT1159),1,IF('Data Bank'!$AC1159=100,3,IF('Data Bank'!$AC1159=0,0,2)))))</f>
        <v>2</v>
      </c>
      <c r="D513" s="178">
        <f ca="1">IF(D$1&lt;'Data Bank'!$AD1159,"",IF(D$1&gt;'Data Bank'!$AT1159,"",IF(AND('Data Bank'!$AC1159&lt;100,TODAY()&gt;'Data Bank'!$AT1159),1,IF('Data Bank'!$AC1159=100,3,IF('Data Bank'!$AC1159=0,0,2)))))</f>
        <v>2</v>
      </c>
      <c r="E513" s="178">
        <f ca="1">IF(E$1&lt;'Data Bank'!$AD1159,"",IF(E$1&gt;'Data Bank'!$AT1159,"",IF(AND('Data Bank'!$AC1159&lt;100,TODAY()&gt;'Data Bank'!$AT1159),1,IF('Data Bank'!$AC1159=100,3,IF('Data Bank'!$AC1159=0,0,2)))))</f>
        <v>2</v>
      </c>
      <c r="F513" s="178">
        <f ca="1">IF(F$1&lt;'Data Bank'!$AD1159,"",IF(F$1&gt;'Data Bank'!$AT1159,"",IF(AND('Data Bank'!$AC1159&lt;100,TODAY()&gt;'Data Bank'!$AT1159),1,IF('Data Bank'!$AC1159=100,3,IF('Data Bank'!$AC1159=0,0,2)))))</f>
        <v>2</v>
      </c>
      <c r="G513" s="178">
        <f ca="1">IF(G$1&lt;'Data Bank'!$AD1159,"",IF(G$1&gt;'Data Bank'!$AT1159,"",IF(AND('Data Bank'!$AC1159&lt;100,TODAY()&gt;'Data Bank'!$AT1159),1,IF('Data Bank'!$AC1159=100,3,IF('Data Bank'!$AC1159=0,0,2)))))</f>
        <v>2</v>
      </c>
      <c r="H513" s="178">
        <f ca="1">IF(H$1&lt;'Data Bank'!$AD1159,"",IF(H$1&gt;'Data Bank'!$AT1159,"",IF(AND('Data Bank'!$AC1159&lt;100,TODAY()&gt;'Data Bank'!$AT1159),1,IF('Data Bank'!$AC1159=100,3,IF('Data Bank'!$AC1159=0,0,2)))))</f>
        <v>2</v>
      </c>
      <c r="I513" s="178">
        <f ca="1">IF(I$1&lt;'Data Bank'!$AD1159,"",IF(I$1&gt;'Data Bank'!$AT1159,"",IF(AND('Data Bank'!$AC1159&lt;100,TODAY()&gt;'Data Bank'!$AT1159),1,IF('Data Bank'!$AC1159=100,3,IF('Data Bank'!$AC1159=0,0,2)))))</f>
        <v>2</v>
      </c>
      <c r="J513" s="177">
        <f ca="1">IF(J$1&lt;'Data Bank'!$AD1159,"",IF(J$1&gt;'Data Bank'!$AT1159,"",IF(AND('Data Bank'!$AC1159&lt;100,TODAY()&gt;'Data Bank'!$AT1159),1,IF('Data Bank'!$AC1159=100,3,IF('Data Bank'!$AC1159=0,0,2)))))</f>
        <v>2</v>
      </c>
      <c r="K513" s="177">
        <f ca="1">IF(K$1&lt;'Data Bank'!$AD1159,"",IF(K$1&gt;'Data Bank'!$AT1159,"",IF(AND('Data Bank'!$AC1159&lt;100,TODAY()&gt;'Data Bank'!$AT1159),1,IF('Data Bank'!$AC1159=100,3,IF('Data Bank'!$AC1159=0,0,2)))))</f>
        <v>2</v>
      </c>
      <c r="L513" s="177">
        <f ca="1">IF(L$1&lt;'Data Bank'!$AD1159,"",IF(L$1&gt;'Data Bank'!$AT1159,"",IF(AND('Data Bank'!$AC1159&lt;100,TODAY()&gt;'Data Bank'!$AT1159),1,IF('Data Bank'!$AC1159=100,3,IF('Data Bank'!$AC1159=0,0,2)))))</f>
        <v>2</v>
      </c>
      <c r="M513" s="177">
        <f ca="1">IF(M$1&lt;'Data Bank'!$AD1159,"",IF(M$1&gt;'Data Bank'!$AT1159,"",IF(AND('Data Bank'!$AC1159&lt;100,TODAY()&gt;'Data Bank'!$AT1159),1,IF('Data Bank'!$AC1159=100,3,IF('Data Bank'!$AC1159=0,0,2)))))</f>
        <v>2</v>
      </c>
      <c r="N513" s="177">
        <f ca="1">IF(N$1&lt;'Data Bank'!$AD1159,"",IF(N$1&gt;'Data Bank'!$AT1159,"",IF(AND('Data Bank'!$AC1159&lt;100,TODAY()&gt;'Data Bank'!$AT1159),1,IF('Data Bank'!$AC1159=100,3,IF('Data Bank'!$AC1159=0,0,2)))))</f>
        <v>2</v>
      </c>
      <c r="O513" s="177">
        <f ca="1">IF(O$1&lt;'Data Bank'!$AD1159,"",IF(O$1&gt;'Data Bank'!$AT1159,"",IF(AND('Data Bank'!$AC1159&lt;100,TODAY()&gt;'Data Bank'!$AT1159),1,IF('Data Bank'!$AC1159=100,3,IF('Data Bank'!$AC1159=0,0,2)))))</f>
        <v>2</v>
      </c>
      <c r="P513" s="177">
        <f ca="1">IF(P$1&lt;'Data Bank'!$AD1159,"",IF(P$1&gt;'Data Bank'!$AT1159,"",IF(AND('Data Bank'!$AC1159&lt;100,TODAY()&gt;'Data Bank'!$AT1159),1,IF('Data Bank'!$AC1159=100,3,IF('Data Bank'!$AC1159=0,0,2)))))</f>
        <v>2</v>
      </c>
      <c r="Q513" s="177">
        <f ca="1">IF(Q$1&lt;'Data Bank'!$AD1159,"",IF(Q$1&gt;'Data Bank'!$AT1159,"",IF(AND('Data Bank'!$AC1159&lt;100,TODAY()&gt;'Data Bank'!$AT1159),1,IF('Data Bank'!$AC1159=100,3,IF('Data Bank'!$AC1159=0,0,2)))))</f>
        <v>2</v>
      </c>
      <c r="R513" s="177">
        <f ca="1">IF(R$1&lt;'Data Bank'!$AD1159,"",IF(R$1&gt;'Data Bank'!$AT1159,"",IF(AND('Data Bank'!$AC1159&lt;100,TODAY()&gt;'Data Bank'!$AT1159),1,IF('Data Bank'!$AC1159=100,3,IF('Data Bank'!$AC1159=0,0,2)))))</f>
        <v>2</v>
      </c>
    </row>
    <row r="514" spans="1:18">
      <c r="A514" s="115" t="str">
        <f>'Data Bank'!E1160</f>
        <v>Small Industrial Estate</v>
      </c>
      <c r="B514" s="178">
        <f ca="1">IF(B$1&lt;'Data Bank'!$AD1160,"",IF(B$1&gt;'Data Bank'!$AT1160,"",IF(AND('Data Bank'!$AC1160&lt;100,TODAY()&gt;'Data Bank'!$AT1160),1,IF('Data Bank'!$AC1160=100,3,IF('Data Bank'!$AC1160=0,0,2)))))</f>
        <v>0</v>
      </c>
      <c r="C514" s="178">
        <f ca="1">IF(C$1&lt;'Data Bank'!$AD1160,"",IF(C$1&gt;'Data Bank'!$AT1160,"",IF(AND('Data Bank'!$AC1160&lt;100,TODAY()&gt;'Data Bank'!$AT1160),1,IF('Data Bank'!$AC1160=100,3,IF('Data Bank'!$AC1160=0,0,2)))))</f>
        <v>0</v>
      </c>
      <c r="D514" s="178">
        <f ca="1">IF(D$1&lt;'Data Bank'!$AD1160,"",IF(D$1&gt;'Data Bank'!$AT1160,"",IF(AND('Data Bank'!$AC1160&lt;100,TODAY()&gt;'Data Bank'!$AT1160),1,IF('Data Bank'!$AC1160=100,3,IF('Data Bank'!$AC1160=0,0,2)))))</f>
        <v>0</v>
      </c>
      <c r="E514" s="178">
        <f ca="1">IF(E$1&lt;'Data Bank'!$AD1160,"",IF(E$1&gt;'Data Bank'!$AT1160,"",IF(AND('Data Bank'!$AC1160&lt;100,TODAY()&gt;'Data Bank'!$AT1160),1,IF('Data Bank'!$AC1160=100,3,IF('Data Bank'!$AC1160=0,0,2)))))</f>
        <v>0</v>
      </c>
      <c r="F514" s="178" t="str">
        <f ca="1">IF(F$1&lt;'Data Bank'!$AD1160,"",IF(F$1&gt;'Data Bank'!$AT1160,"",IF(AND('Data Bank'!$AC1160&lt;100,TODAY()&gt;'Data Bank'!$AT1160),1,IF('Data Bank'!$AC1160=100,3,IF('Data Bank'!$AC1160=0,0,2)))))</f>
        <v/>
      </c>
      <c r="G514" s="178" t="str">
        <f ca="1">IF(G$1&lt;'Data Bank'!$AD1160,"",IF(G$1&gt;'Data Bank'!$AT1160,"",IF(AND('Data Bank'!$AC1160&lt;100,TODAY()&gt;'Data Bank'!$AT1160),1,IF('Data Bank'!$AC1160=100,3,IF('Data Bank'!$AC1160=0,0,2)))))</f>
        <v/>
      </c>
      <c r="H514" s="178" t="str">
        <f ca="1">IF(H$1&lt;'Data Bank'!$AD1160,"",IF(H$1&gt;'Data Bank'!$AT1160,"",IF(AND('Data Bank'!$AC1160&lt;100,TODAY()&gt;'Data Bank'!$AT1160),1,IF('Data Bank'!$AC1160=100,3,IF('Data Bank'!$AC1160=0,0,2)))))</f>
        <v/>
      </c>
      <c r="I514" s="178" t="str">
        <f ca="1">IF(I$1&lt;'Data Bank'!$AD1160,"",IF(I$1&gt;'Data Bank'!$AT1160,"",IF(AND('Data Bank'!$AC1160&lt;100,TODAY()&gt;'Data Bank'!$AT1160),1,IF('Data Bank'!$AC1160=100,3,IF('Data Bank'!$AC1160=0,0,2)))))</f>
        <v/>
      </c>
      <c r="J514" s="177" t="str">
        <f ca="1">IF(J$1&lt;'Data Bank'!$AD1160,"",IF(J$1&gt;'Data Bank'!$AT1160,"",IF(AND('Data Bank'!$AC1160&lt;100,TODAY()&gt;'Data Bank'!$AT1160),1,IF('Data Bank'!$AC1160=100,3,IF('Data Bank'!$AC1160=0,0,2)))))</f>
        <v/>
      </c>
      <c r="K514" s="177" t="str">
        <f ca="1">IF(K$1&lt;'Data Bank'!$AD1160,"",IF(K$1&gt;'Data Bank'!$AT1160,"",IF(AND('Data Bank'!$AC1160&lt;100,TODAY()&gt;'Data Bank'!$AT1160),1,IF('Data Bank'!$AC1160=100,3,IF('Data Bank'!$AC1160=0,0,2)))))</f>
        <v/>
      </c>
      <c r="L514" s="177" t="str">
        <f ca="1">IF(L$1&lt;'Data Bank'!$AD1160,"",IF(L$1&gt;'Data Bank'!$AT1160,"",IF(AND('Data Bank'!$AC1160&lt;100,TODAY()&gt;'Data Bank'!$AT1160),1,IF('Data Bank'!$AC1160=100,3,IF('Data Bank'!$AC1160=0,0,2)))))</f>
        <v/>
      </c>
      <c r="M514" s="177" t="str">
        <f ca="1">IF(M$1&lt;'Data Bank'!$AD1160,"",IF(M$1&gt;'Data Bank'!$AT1160,"",IF(AND('Data Bank'!$AC1160&lt;100,TODAY()&gt;'Data Bank'!$AT1160),1,IF('Data Bank'!$AC1160=100,3,IF('Data Bank'!$AC1160=0,0,2)))))</f>
        <v/>
      </c>
      <c r="N514" s="177" t="str">
        <f ca="1">IF(N$1&lt;'Data Bank'!$AD1160,"",IF(N$1&gt;'Data Bank'!$AT1160,"",IF(AND('Data Bank'!$AC1160&lt;100,TODAY()&gt;'Data Bank'!$AT1160),1,IF('Data Bank'!$AC1160=100,3,IF('Data Bank'!$AC1160=0,0,2)))))</f>
        <v/>
      </c>
      <c r="O514" s="177" t="str">
        <f ca="1">IF(O$1&lt;'Data Bank'!$AD1160,"",IF(O$1&gt;'Data Bank'!$AT1160,"",IF(AND('Data Bank'!$AC1160&lt;100,TODAY()&gt;'Data Bank'!$AT1160),1,IF('Data Bank'!$AC1160=100,3,IF('Data Bank'!$AC1160=0,0,2)))))</f>
        <v/>
      </c>
      <c r="P514" s="177" t="str">
        <f ca="1">IF(P$1&lt;'Data Bank'!$AD1160,"",IF(P$1&gt;'Data Bank'!$AT1160,"",IF(AND('Data Bank'!$AC1160&lt;100,TODAY()&gt;'Data Bank'!$AT1160),1,IF('Data Bank'!$AC1160=100,3,IF('Data Bank'!$AC1160=0,0,2)))))</f>
        <v/>
      </c>
      <c r="Q514" s="177" t="str">
        <f ca="1">IF(Q$1&lt;'Data Bank'!$AD1160,"",IF(Q$1&gt;'Data Bank'!$AT1160,"",IF(AND('Data Bank'!$AC1160&lt;100,TODAY()&gt;'Data Bank'!$AT1160),1,IF('Data Bank'!$AC1160=100,3,IF('Data Bank'!$AC1160=0,0,2)))))</f>
        <v/>
      </c>
      <c r="R514" s="177" t="str">
        <f ca="1">IF(R$1&lt;'Data Bank'!$AD1160,"",IF(R$1&gt;'Data Bank'!$AT1160,"",IF(AND('Data Bank'!$AC1160&lt;100,TODAY()&gt;'Data Bank'!$AT1160),1,IF('Data Bank'!$AC1160=100,3,IF('Data Bank'!$AC1160=0,0,2)))))</f>
        <v/>
      </c>
    </row>
    <row r="515" spans="1:18">
      <c r="A515" s="115" t="str">
        <f>'Data Bank'!E1161</f>
        <v>Soomra Society</v>
      </c>
      <c r="B515" s="178">
        <f ca="1">IF(B$1&lt;'Data Bank'!$AD1161,"",IF(B$1&gt;'Data Bank'!$AT1161,"",IF(AND('Data Bank'!$AC1161&lt;100,TODAY()&gt;'Data Bank'!$AT1161),1,IF('Data Bank'!$AC1161=100,3,IF('Data Bank'!$AC1161=0,0,2)))))</f>
        <v>2</v>
      </c>
      <c r="C515" s="178">
        <f ca="1">IF(C$1&lt;'Data Bank'!$AD1161,"",IF(C$1&gt;'Data Bank'!$AT1161,"",IF(AND('Data Bank'!$AC1161&lt;100,TODAY()&gt;'Data Bank'!$AT1161),1,IF('Data Bank'!$AC1161=100,3,IF('Data Bank'!$AC1161=0,0,2)))))</f>
        <v>2</v>
      </c>
      <c r="D515" s="178">
        <f ca="1">IF(D$1&lt;'Data Bank'!$AD1161,"",IF(D$1&gt;'Data Bank'!$AT1161,"",IF(AND('Data Bank'!$AC1161&lt;100,TODAY()&gt;'Data Bank'!$AT1161),1,IF('Data Bank'!$AC1161=100,3,IF('Data Bank'!$AC1161=0,0,2)))))</f>
        <v>2</v>
      </c>
      <c r="E515" s="178">
        <f ca="1">IF(E$1&lt;'Data Bank'!$AD1161,"",IF(E$1&gt;'Data Bank'!$AT1161,"",IF(AND('Data Bank'!$AC1161&lt;100,TODAY()&gt;'Data Bank'!$AT1161),1,IF('Data Bank'!$AC1161=100,3,IF('Data Bank'!$AC1161=0,0,2)))))</f>
        <v>2</v>
      </c>
      <c r="F515" s="178">
        <f ca="1">IF(F$1&lt;'Data Bank'!$AD1161,"",IF(F$1&gt;'Data Bank'!$AT1161,"",IF(AND('Data Bank'!$AC1161&lt;100,TODAY()&gt;'Data Bank'!$AT1161),1,IF('Data Bank'!$AC1161=100,3,IF('Data Bank'!$AC1161=0,0,2)))))</f>
        <v>2</v>
      </c>
      <c r="G515" s="178">
        <f ca="1">IF(G$1&lt;'Data Bank'!$AD1161,"",IF(G$1&gt;'Data Bank'!$AT1161,"",IF(AND('Data Bank'!$AC1161&lt;100,TODAY()&gt;'Data Bank'!$AT1161),1,IF('Data Bank'!$AC1161=100,3,IF('Data Bank'!$AC1161=0,0,2)))))</f>
        <v>2</v>
      </c>
      <c r="H515" s="178">
        <f ca="1">IF(H$1&lt;'Data Bank'!$AD1161,"",IF(H$1&gt;'Data Bank'!$AT1161,"",IF(AND('Data Bank'!$AC1161&lt;100,TODAY()&gt;'Data Bank'!$AT1161),1,IF('Data Bank'!$AC1161=100,3,IF('Data Bank'!$AC1161=0,0,2)))))</f>
        <v>2</v>
      </c>
      <c r="I515" s="178">
        <f ca="1">IF(I$1&lt;'Data Bank'!$AD1161,"",IF(I$1&gt;'Data Bank'!$AT1161,"",IF(AND('Data Bank'!$AC1161&lt;100,TODAY()&gt;'Data Bank'!$AT1161),1,IF('Data Bank'!$AC1161=100,3,IF('Data Bank'!$AC1161=0,0,2)))))</f>
        <v>2</v>
      </c>
      <c r="J515" s="177">
        <f ca="1">IF(J$1&lt;'Data Bank'!$AD1161,"",IF(J$1&gt;'Data Bank'!$AT1161,"",IF(AND('Data Bank'!$AC1161&lt;100,TODAY()&gt;'Data Bank'!$AT1161),1,IF('Data Bank'!$AC1161=100,3,IF('Data Bank'!$AC1161=0,0,2)))))</f>
        <v>2</v>
      </c>
      <c r="K515" s="177">
        <f ca="1">IF(K$1&lt;'Data Bank'!$AD1161,"",IF(K$1&gt;'Data Bank'!$AT1161,"",IF(AND('Data Bank'!$AC1161&lt;100,TODAY()&gt;'Data Bank'!$AT1161),1,IF('Data Bank'!$AC1161=100,3,IF('Data Bank'!$AC1161=0,0,2)))))</f>
        <v>2</v>
      </c>
      <c r="L515" s="177">
        <f ca="1">IF(L$1&lt;'Data Bank'!$AD1161,"",IF(L$1&gt;'Data Bank'!$AT1161,"",IF(AND('Data Bank'!$AC1161&lt;100,TODAY()&gt;'Data Bank'!$AT1161),1,IF('Data Bank'!$AC1161=100,3,IF('Data Bank'!$AC1161=0,0,2)))))</f>
        <v>2</v>
      </c>
      <c r="M515" s="177">
        <f ca="1">IF(M$1&lt;'Data Bank'!$AD1161,"",IF(M$1&gt;'Data Bank'!$AT1161,"",IF(AND('Data Bank'!$AC1161&lt;100,TODAY()&gt;'Data Bank'!$AT1161),1,IF('Data Bank'!$AC1161=100,3,IF('Data Bank'!$AC1161=0,0,2)))))</f>
        <v>2</v>
      </c>
      <c r="N515" s="177">
        <f ca="1">IF(N$1&lt;'Data Bank'!$AD1161,"",IF(N$1&gt;'Data Bank'!$AT1161,"",IF(AND('Data Bank'!$AC1161&lt;100,TODAY()&gt;'Data Bank'!$AT1161),1,IF('Data Bank'!$AC1161=100,3,IF('Data Bank'!$AC1161=0,0,2)))))</f>
        <v>2</v>
      </c>
      <c r="O515" s="177">
        <f ca="1">IF(O$1&lt;'Data Bank'!$AD1161,"",IF(O$1&gt;'Data Bank'!$AT1161,"",IF(AND('Data Bank'!$AC1161&lt;100,TODAY()&gt;'Data Bank'!$AT1161),1,IF('Data Bank'!$AC1161=100,3,IF('Data Bank'!$AC1161=0,0,2)))))</f>
        <v>2</v>
      </c>
      <c r="P515" s="177">
        <f ca="1">IF(P$1&lt;'Data Bank'!$AD1161,"",IF(P$1&gt;'Data Bank'!$AT1161,"",IF(AND('Data Bank'!$AC1161&lt;100,TODAY()&gt;'Data Bank'!$AT1161),1,IF('Data Bank'!$AC1161=100,3,IF('Data Bank'!$AC1161=0,0,2)))))</f>
        <v>2</v>
      </c>
      <c r="Q515" s="177">
        <f ca="1">IF(Q$1&lt;'Data Bank'!$AD1161,"",IF(Q$1&gt;'Data Bank'!$AT1161,"",IF(AND('Data Bank'!$AC1161&lt;100,TODAY()&gt;'Data Bank'!$AT1161),1,IF('Data Bank'!$AC1161=100,3,IF('Data Bank'!$AC1161=0,0,2)))))</f>
        <v>2</v>
      </c>
      <c r="R515" s="177">
        <f ca="1">IF(R$1&lt;'Data Bank'!$AD1161,"",IF(R$1&gt;'Data Bank'!$AT1161,"",IF(AND('Data Bank'!$AC1161&lt;100,TODAY()&gt;'Data Bank'!$AT1161),1,IF('Data Bank'!$AC1161=100,3,IF('Data Bank'!$AC1161=0,0,2)))))</f>
        <v>2</v>
      </c>
    </row>
    <row r="516" spans="1:18">
      <c r="A516" s="115" t="str">
        <f>'Data Bank'!E1162</f>
        <v xml:space="preserve">SSGC Housing </v>
      </c>
      <c r="B516" s="178">
        <f ca="1">IF(B$1&lt;'Data Bank'!$AD1162,"",IF(B$1&gt;'Data Bank'!$AT1162,"",IF(AND('Data Bank'!$AC1162&lt;100,TODAY()&gt;'Data Bank'!$AT1162),1,IF('Data Bank'!$AC1162=100,3,IF('Data Bank'!$AC1162=0,0,2)))))</f>
        <v>2</v>
      </c>
      <c r="C516" s="178">
        <f ca="1">IF(C$1&lt;'Data Bank'!$AD1162,"",IF(C$1&gt;'Data Bank'!$AT1162,"",IF(AND('Data Bank'!$AC1162&lt;100,TODAY()&gt;'Data Bank'!$AT1162),1,IF('Data Bank'!$AC1162=100,3,IF('Data Bank'!$AC1162=0,0,2)))))</f>
        <v>2</v>
      </c>
      <c r="D516" s="178">
        <f ca="1">IF(D$1&lt;'Data Bank'!$AD1162,"",IF(D$1&gt;'Data Bank'!$AT1162,"",IF(AND('Data Bank'!$AC1162&lt;100,TODAY()&gt;'Data Bank'!$AT1162),1,IF('Data Bank'!$AC1162=100,3,IF('Data Bank'!$AC1162=0,0,2)))))</f>
        <v>2</v>
      </c>
      <c r="E516" s="178">
        <f ca="1">IF(E$1&lt;'Data Bank'!$AD1162,"",IF(E$1&gt;'Data Bank'!$AT1162,"",IF(AND('Data Bank'!$AC1162&lt;100,TODAY()&gt;'Data Bank'!$AT1162),1,IF('Data Bank'!$AC1162=100,3,IF('Data Bank'!$AC1162=0,0,2)))))</f>
        <v>2</v>
      </c>
      <c r="F516" s="178">
        <f ca="1">IF(F$1&lt;'Data Bank'!$AD1162,"",IF(F$1&gt;'Data Bank'!$AT1162,"",IF(AND('Data Bank'!$AC1162&lt;100,TODAY()&gt;'Data Bank'!$AT1162),1,IF('Data Bank'!$AC1162=100,3,IF('Data Bank'!$AC1162=0,0,2)))))</f>
        <v>2</v>
      </c>
      <c r="G516" s="178">
        <f ca="1">IF(G$1&lt;'Data Bank'!$AD1162,"",IF(G$1&gt;'Data Bank'!$AT1162,"",IF(AND('Data Bank'!$AC1162&lt;100,TODAY()&gt;'Data Bank'!$AT1162),1,IF('Data Bank'!$AC1162=100,3,IF('Data Bank'!$AC1162=0,0,2)))))</f>
        <v>2</v>
      </c>
      <c r="H516" s="178">
        <f ca="1">IF(H$1&lt;'Data Bank'!$AD1162,"",IF(H$1&gt;'Data Bank'!$AT1162,"",IF(AND('Data Bank'!$AC1162&lt;100,TODAY()&gt;'Data Bank'!$AT1162),1,IF('Data Bank'!$AC1162=100,3,IF('Data Bank'!$AC1162=0,0,2)))))</f>
        <v>2</v>
      </c>
      <c r="I516" s="178">
        <f ca="1">IF(I$1&lt;'Data Bank'!$AD1162,"",IF(I$1&gt;'Data Bank'!$AT1162,"",IF(AND('Data Bank'!$AC1162&lt;100,TODAY()&gt;'Data Bank'!$AT1162),1,IF('Data Bank'!$AC1162=100,3,IF('Data Bank'!$AC1162=0,0,2)))))</f>
        <v>2</v>
      </c>
      <c r="J516" s="177">
        <f ca="1">IF(J$1&lt;'Data Bank'!$AD1162,"",IF(J$1&gt;'Data Bank'!$AT1162,"",IF(AND('Data Bank'!$AC1162&lt;100,TODAY()&gt;'Data Bank'!$AT1162),1,IF('Data Bank'!$AC1162=100,3,IF('Data Bank'!$AC1162=0,0,2)))))</f>
        <v>2</v>
      </c>
      <c r="K516" s="177">
        <f ca="1">IF(K$1&lt;'Data Bank'!$AD1162,"",IF(K$1&gt;'Data Bank'!$AT1162,"",IF(AND('Data Bank'!$AC1162&lt;100,TODAY()&gt;'Data Bank'!$AT1162),1,IF('Data Bank'!$AC1162=100,3,IF('Data Bank'!$AC1162=0,0,2)))))</f>
        <v>2</v>
      </c>
      <c r="L516" s="177">
        <f ca="1">IF(L$1&lt;'Data Bank'!$AD1162,"",IF(L$1&gt;'Data Bank'!$AT1162,"",IF(AND('Data Bank'!$AC1162&lt;100,TODAY()&gt;'Data Bank'!$AT1162),1,IF('Data Bank'!$AC1162=100,3,IF('Data Bank'!$AC1162=0,0,2)))))</f>
        <v>2</v>
      </c>
      <c r="M516" s="177">
        <f ca="1">IF(M$1&lt;'Data Bank'!$AD1162,"",IF(M$1&gt;'Data Bank'!$AT1162,"",IF(AND('Data Bank'!$AC1162&lt;100,TODAY()&gt;'Data Bank'!$AT1162),1,IF('Data Bank'!$AC1162=100,3,IF('Data Bank'!$AC1162=0,0,2)))))</f>
        <v>2</v>
      </c>
      <c r="N516" s="177">
        <f ca="1">IF(N$1&lt;'Data Bank'!$AD1162,"",IF(N$1&gt;'Data Bank'!$AT1162,"",IF(AND('Data Bank'!$AC1162&lt;100,TODAY()&gt;'Data Bank'!$AT1162),1,IF('Data Bank'!$AC1162=100,3,IF('Data Bank'!$AC1162=0,0,2)))))</f>
        <v>2</v>
      </c>
      <c r="O516" s="177">
        <f ca="1">IF(O$1&lt;'Data Bank'!$AD1162,"",IF(O$1&gt;'Data Bank'!$AT1162,"",IF(AND('Data Bank'!$AC1162&lt;100,TODAY()&gt;'Data Bank'!$AT1162),1,IF('Data Bank'!$AC1162=100,3,IF('Data Bank'!$AC1162=0,0,2)))))</f>
        <v>2</v>
      </c>
      <c r="P516" s="177">
        <f ca="1">IF(P$1&lt;'Data Bank'!$AD1162,"",IF(P$1&gt;'Data Bank'!$AT1162,"",IF(AND('Data Bank'!$AC1162&lt;100,TODAY()&gt;'Data Bank'!$AT1162),1,IF('Data Bank'!$AC1162=100,3,IF('Data Bank'!$AC1162=0,0,2)))))</f>
        <v>2</v>
      </c>
      <c r="Q516" s="177">
        <f ca="1">IF(Q$1&lt;'Data Bank'!$AD1162,"",IF(Q$1&gt;'Data Bank'!$AT1162,"",IF(AND('Data Bank'!$AC1162&lt;100,TODAY()&gt;'Data Bank'!$AT1162),1,IF('Data Bank'!$AC1162=100,3,IF('Data Bank'!$AC1162=0,0,2)))))</f>
        <v>2</v>
      </c>
      <c r="R516" s="177">
        <f ca="1">IF(R$1&lt;'Data Bank'!$AD1162,"",IF(R$1&gt;'Data Bank'!$AT1162,"",IF(AND('Data Bank'!$AC1162&lt;100,TODAY()&gt;'Data Bank'!$AT1162),1,IF('Data Bank'!$AC1162=100,3,IF('Data Bank'!$AC1162=0,0,2)))))</f>
        <v>2</v>
      </c>
    </row>
    <row r="517" spans="1:18">
      <c r="A517" s="115" t="str">
        <f>'Data Bank'!E1165</f>
        <v>Amir Canal View, Canal Residenc</v>
      </c>
      <c r="B517" s="178">
        <f ca="1">IF(B$1&lt;'Data Bank'!$AD1165,"",IF(B$1&gt;'Data Bank'!$AT1165,"",IF(AND('Data Bank'!$AC1165&lt;100,TODAY()&gt;'Data Bank'!$AT1165),1,IF('Data Bank'!$AC1165=100,3,IF('Data Bank'!$AC1165=0,0,2)))))</f>
        <v>0</v>
      </c>
      <c r="C517" s="178">
        <f ca="1">IF(C$1&lt;'Data Bank'!$AD1165,"",IF(C$1&gt;'Data Bank'!$AT1165,"",IF(AND('Data Bank'!$AC1165&lt;100,TODAY()&gt;'Data Bank'!$AT1165),1,IF('Data Bank'!$AC1165=100,3,IF('Data Bank'!$AC1165=0,0,2)))))</f>
        <v>0</v>
      </c>
      <c r="D517" s="178">
        <f ca="1">IF(D$1&lt;'Data Bank'!$AD1165,"",IF(D$1&gt;'Data Bank'!$AT1165,"",IF(AND('Data Bank'!$AC1165&lt;100,TODAY()&gt;'Data Bank'!$AT1165),1,IF('Data Bank'!$AC1165=100,3,IF('Data Bank'!$AC1165=0,0,2)))))</f>
        <v>0</v>
      </c>
      <c r="E517" s="178">
        <f ca="1">IF(E$1&lt;'Data Bank'!$AD1165,"",IF(E$1&gt;'Data Bank'!$AT1165,"",IF(AND('Data Bank'!$AC1165&lt;100,TODAY()&gt;'Data Bank'!$AT1165),1,IF('Data Bank'!$AC1165=100,3,IF('Data Bank'!$AC1165=0,0,2)))))</f>
        <v>0</v>
      </c>
      <c r="F517" s="178">
        <f ca="1">IF(F$1&lt;'Data Bank'!$AD1165,"",IF(F$1&gt;'Data Bank'!$AT1165,"",IF(AND('Data Bank'!$AC1165&lt;100,TODAY()&gt;'Data Bank'!$AT1165),1,IF('Data Bank'!$AC1165=100,3,IF('Data Bank'!$AC1165=0,0,2)))))</f>
        <v>0</v>
      </c>
      <c r="G517" s="178">
        <f ca="1">IF(G$1&lt;'Data Bank'!$AD1165,"",IF(G$1&gt;'Data Bank'!$AT1165,"",IF(AND('Data Bank'!$AC1165&lt;100,TODAY()&gt;'Data Bank'!$AT1165),1,IF('Data Bank'!$AC1165=100,3,IF('Data Bank'!$AC1165=0,0,2)))))</f>
        <v>0</v>
      </c>
      <c r="H517" s="178">
        <f ca="1">IF(H$1&lt;'Data Bank'!$AD1165,"",IF(H$1&gt;'Data Bank'!$AT1165,"",IF(AND('Data Bank'!$AC1165&lt;100,TODAY()&gt;'Data Bank'!$AT1165),1,IF('Data Bank'!$AC1165=100,3,IF('Data Bank'!$AC1165=0,0,2)))))</f>
        <v>0</v>
      </c>
      <c r="I517" s="178">
        <f ca="1">IF(I$1&lt;'Data Bank'!$AD1165,"",IF(I$1&gt;'Data Bank'!$AT1165,"",IF(AND('Data Bank'!$AC1165&lt;100,TODAY()&gt;'Data Bank'!$AT1165),1,IF('Data Bank'!$AC1165=100,3,IF('Data Bank'!$AC1165=0,0,2)))))</f>
        <v>0</v>
      </c>
      <c r="J517" s="177" t="str">
        <f ca="1">IF(J$1&lt;'Data Bank'!$AD1165,"",IF(J$1&gt;'Data Bank'!$AT1165,"",IF(AND('Data Bank'!$AC1165&lt;100,TODAY()&gt;'Data Bank'!$AT1165),1,IF('Data Bank'!$AC1165=100,3,IF('Data Bank'!$AC1165=0,0,2)))))</f>
        <v/>
      </c>
      <c r="K517" s="177" t="str">
        <f ca="1">IF(K$1&lt;'Data Bank'!$AD1165,"",IF(K$1&gt;'Data Bank'!$AT1165,"",IF(AND('Data Bank'!$AC1165&lt;100,TODAY()&gt;'Data Bank'!$AT1165),1,IF('Data Bank'!$AC1165=100,3,IF('Data Bank'!$AC1165=0,0,2)))))</f>
        <v/>
      </c>
      <c r="L517" s="177" t="str">
        <f ca="1">IF(L$1&lt;'Data Bank'!$AD1165,"",IF(L$1&gt;'Data Bank'!$AT1165,"",IF(AND('Data Bank'!$AC1165&lt;100,TODAY()&gt;'Data Bank'!$AT1165),1,IF('Data Bank'!$AC1165=100,3,IF('Data Bank'!$AC1165=0,0,2)))))</f>
        <v/>
      </c>
      <c r="M517" s="177" t="str">
        <f ca="1">IF(M$1&lt;'Data Bank'!$AD1165,"",IF(M$1&gt;'Data Bank'!$AT1165,"",IF(AND('Data Bank'!$AC1165&lt;100,TODAY()&gt;'Data Bank'!$AT1165),1,IF('Data Bank'!$AC1165=100,3,IF('Data Bank'!$AC1165=0,0,2)))))</f>
        <v/>
      </c>
      <c r="N517" s="177" t="str">
        <f ca="1">IF(N$1&lt;'Data Bank'!$AD1165,"",IF(N$1&gt;'Data Bank'!$AT1165,"",IF(AND('Data Bank'!$AC1165&lt;100,TODAY()&gt;'Data Bank'!$AT1165),1,IF('Data Bank'!$AC1165=100,3,IF('Data Bank'!$AC1165=0,0,2)))))</f>
        <v/>
      </c>
      <c r="O517" s="177" t="str">
        <f ca="1">IF(O$1&lt;'Data Bank'!$AD1165,"",IF(O$1&gt;'Data Bank'!$AT1165,"",IF(AND('Data Bank'!$AC1165&lt;100,TODAY()&gt;'Data Bank'!$AT1165),1,IF('Data Bank'!$AC1165=100,3,IF('Data Bank'!$AC1165=0,0,2)))))</f>
        <v/>
      </c>
      <c r="P517" s="177" t="str">
        <f ca="1">IF(P$1&lt;'Data Bank'!$AD1165,"",IF(P$1&gt;'Data Bank'!$AT1165,"",IF(AND('Data Bank'!$AC1165&lt;100,TODAY()&gt;'Data Bank'!$AT1165),1,IF('Data Bank'!$AC1165=100,3,IF('Data Bank'!$AC1165=0,0,2)))))</f>
        <v/>
      </c>
      <c r="Q517" s="177" t="str">
        <f ca="1">IF(Q$1&lt;'Data Bank'!$AD1165,"",IF(Q$1&gt;'Data Bank'!$AT1165,"",IF(AND('Data Bank'!$AC1165&lt;100,TODAY()&gt;'Data Bank'!$AT1165),1,IF('Data Bank'!$AC1165=100,3,IF('Data Bank'!$AC1165=0,0,2)))))</f>
        <v/>
      </c>
      <c r="R517" s="177" t="str">
        <f ca="1">IF(R$1&lt;'Data Bank'!$AD1165,"",IF(R$1&gt;'Data Bank'!$AT1165,"",IF(AND('Data Bank'!$AC1165&lt;100,TODAY()&gt;'Data Bank'!$AT1165),1,IF('Data Bank'!$AC1165=100,3,IF('Data Bank'!$AC1165=0,0,2)))))</f>
        <v/>
      </c>
    </row>
    <row r="518" spans="1:18">
      <c r="A518" s="115" t="str">
        <f>'Data Bank'!E1166</f>
        <v>Sui Gas Road</v>
      </c>
      <c r="B518" s="178">
        <f ca="1">IF(B$1&lt;'Data Bank'!$AD1166,"",IF(B$1&gt;'Data Bank'!$AT1166,"",IF(AND('Data Bank'!$AC1166&lt;100,TODAY()&gt;'Data Bank'!$AT1166),1,IF('Data Bank'!$AC1166=100,3,IF('Data Bank'!$AC1166=0,0,2)))))</f>
        <v>2</v>
      </c>
      <c r="C518" s="178">
        <f ca="1">IF(C$1&lt;'Data Bank'!$AD1166,"",IF(C$1&gt;'Data Bank'!$AT1166,"",IF(AND('Data Bank'!$AC1166&lt;100,TODAY()&gt;'Data Bank'!$AT1166),1,IF('Data Bank'!$AC1166=100,3,IF('Data Bank'!$AC1166=0,0,2)))))</f>
        <v>2</v>
      </c>
      <c r="D518" s="178">
        <f ca="1">IF(D$1&lt;'Data Bank'!$AD1166,"",IF(D$1&gt;'Data Bank'!$AT1166,"",IF(AND('Data Bank'!$AC1166&lt;100,TODAY()&gt;'Data Bank'!$AT1166),1,IF('Data Bank'!$AC1166=100,3,IF('Data Bank'!$AC1166=0,0,2)))))</f>
        <v>2</v>
      </c>
      <c r="E518" s="178">
        <f ca="1">IF(E$1&lt;'Data Bank'!$AD1166,"",IF(E$1&gt;'Data Bank'!$AT1166,"",IF(AND('Data Bank'!$AC1166&lt;100,TODAY()&gt;'Data Bank'!$AT1166),1,IF('Data Bank'!$AC1166=100,3,IF('Data Bank'!$AC1166=0,0,2)))))</f>
        <v>2</v>
      </c>
      <c r="F518" s="178">
        <f ca="1">IF(F$1&lt;'Data Bank'!$AD1166,"",IF(F$1&gt;'Data Bank'!$AT1166,"",IF(AND('Data Bank'!$AC1166&lt;100,TODAY()&gt;'Data Bank'!$AT1166),1,IF('Data Bank'!$AC1166=100,3,IF('Data Bank'!$AC1166=0,0,2)))))</f>
        <v>2</v>
      </c>
      <c r="G518" s="178">
        <f ca="1">IF(G$1&lt;'Data Bank'!$AD1166,"",IF(G$1&gt;'Data Bank'!$AT1166,"",IF(AND('Data Bank'!$AC1166&lt;100,TODAY()&gt;'Data Bank'!$AT1166),1,IF('Data Bank'!$AC1166=100,3,IF('Data Bank'!$AC1166=0,0,2)))))</f>
        <v>2</v>
      </c>
      <c r="H518" s="178">
        <f ca="1">IF(H$1&lt;'Data Bank'!$AD1166,"",IF(H$1&gt;'Data Bank'!$AT1166,"",IF(AND('Data Bank'!$AC1166&lt;100,TODAY()&gt;'Data Bank'!$AT1166),1,IF('Data Bank'!$AC1166=100,3,IF('Data Bank'!$AC1166=0,0,2)))))</f>
        <v>2</v>
      </c>
      <c r="I518" s="178">
        <f ca="1">IF(I$1&lt;'Data Bank'!$AD1166,"",IF(I$1&gt;'Data Bank'!$AT1166,"",IF(AND('Data Bank'!$AC1166&lt;100,TODAY()&gt;'Data Bank'!$AT1166),1,IF('Data Bank'!$AC1166=100,3,IF('Data Bank'!$AC1166=0,0,2)))))</f>
        <v>2</v>
      </c>
      <c r="J518" s="177">
        <f ca="1">IF(J$1&lt;'Data Bank'!$AD1166,"",IF(J$1&gt;'Data Bank'!$AT1166,"",IF(AND('Data Bank'!$AC1166&lt;100,TODAY()&gt;'Data Bank'!$AT1166),1,IF('Data Bank'!$AC1166=100,3,IF('Data Bank'!$AC1166=0,0,2)))))</f>
        <v>2</v>
      </c>
      <c r="K518" s="177">
        <f ca="1">IF(K$1&lt;'Data Bank'!$AD1166,"",IF(K$1&gt;'Data Bank'!$AT1166,"",IF(AND('Data Bank'!$AC1166&lt;100,TODAY()&gt;'Data Bank'!$AT1166),1,IF('Data Bank'!$AC1166=100,3,IF('Data Bank'!$AC1166=0,0,2)))))</f>
        <v>2</v>
      </c>
      <c r="L518" s="177">
        <f ca="1">IF(L$1&lt;'Data Bank'!$AD1166,"",IF(L$1&gt;'Data Bank'!$AT1166,"",IF(AND('Data Bank'!$AC1166&lt;100,TODAY()&gt;'Data Bank'!$AT1166),1,IF('Data Bank'!$AC1166=100,3,IF('Data Bank'!$AC1166=0,0,2)))))</f>
        <v>2</v>
      </c>
      <c r="M518" s="177">
        <f ca="1">IF(M$1&lt;'Data Bank'!$AD1166,"",IF(M$1&gt;'Data Bank'!$AT1166,"",IF(AND('Data Bank'!$AC1166&lt;100,TODAY()&gt;'Data Bank'!$AT1166),1,IF('Data Bank'!$AC1166=100,3,IF('Data Bank'!$AC1166=0,0,2)))))</f>
        <v>2</v>
      </c>
      <c r="N518" s="177">
        <f ca="1">IF(N$1&lt;'Data Bank'!$AD1166,"",IF(N$1&gt;'Data Bank'!$AT1166,"",IF(AND('Data Bank'!$AC1166&lt;100,TODAY()&gt;'Data Bank'!$AT1166),1,IF('Data Bank'!$AC1166=100,3,IF('Data Bank'!$AC1166=0,0,2)))))</f>
        <v>2</v>
      </c>
      <c r="O518" s="177">
        <f ca="1">IF(O$1&lt;'Data Bank'!$AD1166,"",IF(O$1&gt;'Data Bank'!$AT1166,"",IF(AND('Data Bank'!$AC1166&lt;100,TODAY()&gt;'Data Bank'!$AT1166),1,IF('Data Bank'!$AC1166=100,3,IF('Data Bank'!$AC1166=0,0,2)))))</f>
        <v>2</v>
      </c>
      <c r="P518" s="177">
        <f ca="1">IF(P$1&lt;'Data Bank'!$AD1166,"",IF(P$1&gt;'Data Bank'!$AT1166,"",IF(AND('Data Bank'!$AC1166&lt;100,TODAY()&gt;'Data Bank'!$AT1166),1,IF('Data Bank'!$AC1166=100,3,IF('Data Bank'!$AC1166=0,0,2)))))</f>
        <v>2</v>
      </c>
      <c r="Q518" s="177">
        <f ca="1">IF(Q$1&lt;'Data Bank'!$AD1166,"",IF(Q$1&gt;'Data Bank'!$AT1166,"",IF(AND('Data Bank'!$AC1166&lt;100,TODAY()&gt;'Data Bank'!$AT1166),1,IF('Data Bank'!$AC1166=100,3,IF('Data Bank'!$AC1166=0,0,2)))))</f>
        <v>2</v>
      </c>
      <c r="R518" s="177">
        <f ca="1">IF(R$1&lt;'Data Bank'!$AD1166,"",IF(R$1&gt;'Data Bank'!$AT1166,"",IF(AND('Data Bank'!$AC1166&lt;100,TODAY()&gt;'Data Bank'!$AT1166),1,IF('Data Bank'!$AC1166=100,3,IF('Data Bank'!$AC1166=0,0,2)))))</f>
        <v>2</v>
      </c>
    </row>
    <row r="519" spans="1:18">
      <c r="A519" s="115" t="str">
        <f>'Data Bank'!E1169</f>
        <v>Arif Town, Shahzad Colony</v>
      </c>
      <c r="B519" s="178">
        <f ca="1">IF(B$1&lt;'Data Bank'!$AD1169,"",IF(B$1&gt;'Data Bank'!$AT1169,"",IF(AND('Data Bank'!$AC1169&lt;100,TODAY()&gt;'Data Bank'!$AT1169),1,IF('Data Bank'!$AC1169=100,3,IF('Data Bank'!$AC1169=0,0,2)))))</f>
        <v>0</v>
      </c>
      <c r="C519" s="178">
        <f ca="1">IF(C$1&lt;'Data Bank'!$AD1169,"",IF(C$1&gt;'Data Bank'!$AT1169,"",IF(AND('Data Bank'!$AC1169&lt;100,TODAY()&gt;'Data Bank'!$AT1169),1,IF('Data Bank'!$AC1169=100,3,IF('Data Bank'!$AC1169=0,0,2)))))</f>
        <v>0</v>
      </c>
      <c r="D519" s="178">
        <f ca="1">IF(D$1&lt;'Data Bank'!$AD1169,"",IF(D$1&gt;'Data Bank'!$AT1169,"",IF(AND('Data Bank'!$AC1169&lt;100,TODAY()&gt;'Data Bank'!$AT1169),1,IF('Data Bank'!$AC1169=100,3,IF('Data Bank'!$AC1169=0,0,2)))))</f>
        <v>0</v>
      </c>
      <c r="E519" s="178">
        <f ca="1">IF(E$1&lt;'Data Bank'!$AD1169,"",IF(E$1&gt;'Data Bank'!$AT1169,"",IF(AND('Data Bank'!$AC1169&lt;100,TODAY()&gt;'Data Bank'!$AT1169),1,IF('Data Bank'!$AC1169=100,3,IF('Data Bank'!$AC1169=0,0,2)))))</f>
        <v>0</v>
      </c>
      <c r="F519" s="178">
        <f ca="1">IF(F$1&lt;'Data Bank'!$AD1169,"",IF(F$1&gt;'Data Bank'!$AT1169,"",IF(AND('Data Bank'!$AC1169&lt;100,TODAY()&gt;'Data Bank'!$AT1169),1,IF('Data Bank'!$AC1169=100,3,IF('Data Bank'!$AC1169=0,0,2)))))</f>
        <v>0</v>
      </c>
      <c r="G519" s="178">
        <f ca="1">IF(G$1&lt;'Data Bank'!$AD1169,"",IF(G$1&gt;'Data Bank'!$AT1169,"",IF(AND('Data Bank'!$AC1169&lt;100,TODAY()&gt;'Data Bank'!$AT1169),1,IF('Data Bank'!$AC1169=100,3,IF('Data Bank'!$AC1169=0,0,2)))))</f>
        <v>0</v>
      </c>
      <c r="H519" s="178">
        <f ca="1">IF(H$1&lt;'Data Bank'!$AD1169,"",IF(H$1&gt;'Data Bank'!$AT1169,"",IF(AND('Data Bank'!$AC1169&lt;100,TODAY()&gt;'Data Bank'!$AT1169),1,IF('Data Bank'!$AC1169=100,3,IF('Data Bank'!$AC1169=0,0,2)))))</f>
        <v>0</v>
      </c>
      <c r="I519" s="178">
        <f ca="1">IF(I$1&lt;'Data Bank'!$AD1169,"",IF(I$1&gt;'Data Bank'!$AT1169,"",IF(AND('Data Bank'!$AC1169&lt;100,TODAY()&gt;'Data Bank'!$AT1169),1,IF('Data Bank'!$AC1169=100,3,IF('Data Bank'!$AC1169=0,0,2)))))</f>
        <v>0</v>
      </c>
      <c r="J519" s="177" t="str">
        <f ca="1">IF(J$1&lt;'Data Bank'!$AD1169,"",IF(J$1&gt;'Data Bank'!$AT1169,"",IF(AND('Data Bank'!$AC1169&lt;100,TODAY()&gt;'Data Bank'!$AT1169),1,IF('Data Bank'!$AC1169=100,3,IF('Data Bank'!$AC1169=0,0,2)))))</f>
        <v/>
      </c>
      <c r="K519" s="177" t="str">
        <f ca="1">IF(K$1&lt;'Data Bank'!$AD1169,"",IF(K$1&gt;'Data Bank'!$AT1169,"",IF(AND('Data Bank'!$AC1169&lt;100,TODAY()&gt;'Data Bank'!$AT1169),1,IF('Data Bank'!$AC1169=100,3,IF('Data Bank'!$AC1169=0,0,2)))))</f>
        <v/>
      </c>
      <c r="L519" s="177" t="str">
        <f ca="1">IF(L$1&lt;'Data Bank'!$AD1169,"",IF(L$1&gt;'Data Bank'!$AT1169,"",IF(AND('Data Bank'!$AC1169&lt;100,TODAY()&gt;'Data Bank'!$AT1169),1,IF('Data Bank'!$AC1169=100,3,IF('Data Bank'!$AC1169=0,0,2)))))</f>
        <v/>
      </c>
      <c r="M519" s="177" t="str">
        <f ca="1">IF(M$1&lt;'Data Bank'!$AD1169,"",IF(M$1&gt;'Data Bank'!$AT1169,"",IF(AND('Data Bank'!$AC1169&lt;100,TODAY()&gt;'Data Bank'!$AT1169),1,IF('Data Bank'!$AC1169=100,3,IF('Data Bank'!$AC1169=0,0,2)))))</f>
        <v/>
      </c>
      <c r="N519" s="177" t="str">
        <f ca="1">IF(N$1&lt;'Data Bank'!$AD1169,"",IF(N$1&gt;'Data Bank'!$AT1169,"",IF(AND('Data Bank'!$AC1169&lt;100,TODAY()&gt;'Data Bank'!$AT1169),1,IF('Data Bank'!$AC1169=100,3,IF('Data Bank'!$AC1169=0,0,2)))))</f>
        <v/>
      </c>
      <c r="O519" s="177" t="str">
        <f ca="1">IF(O$1&lt;'Data Bank'!$AD1169,"",IF(O$1&gt;'Data Bank'!$AT1169,"",IF(AND('Data Bank'!$AC1169&lt;100,TODAY()&gt;'Data Bank'!$AT1169),1,IF('Data Bank'!$AC1169=100,3,IF('Data Bank'!$AC1169=0,0,2)))))</f>
        <v/>
      </c>
      <c r="P519" s="177" t="str">
        <f ca="1">IF(P$1&lt;'Data Bank'!$AD1169,"",IF(P$1&gt;'Data Bank'!$AT1169,"",IF(AND('Data Bank'!$AC1169&lt;100,TODAY()&gt;'Data Bank'!$AT1169),1,IF('Data Bank'!$AC1169=100,3,IF('Data Bank'!$AC1169=0,0,2)))))</f>
        <v/>
      </c>
      <c r="Q519" s="177" t="str">
        <f ca="1">IF(Q$1&lt;'Data Bank'!$AD1169,"",IF(Q$1&gt;'Data Bank'!$AT1169,"",IF(AND('Data Bank'!$AC1169&lt;100,TODAY()&gt;'Data Bank'!$AT1169),1,IF('Data Bank'!$AC1169=100,3,IF('Data Bank'!$AC1169=0,0,2)))))</f>
        <v/>
      </c>
      <c r="R519" s="177" t="str">
        <f ca="1">IF(R$1&lt;'Data Bank'!$AD1169,"",IF(R$1&gt;'Data Bank'!$AT1169,"",IF(AND('Data Bank'!$AC1169&lt;100,TODAY()&gt;'Data Bank'!$AT1169),1,IF('Data Bank'!$AC1169=100,3,IF('Data Bank'!$AC1169=0,0,2)))))</f>
        <v/>
      </c>
    </row>
    <row r="520" spans="1:18">
      <c r="A520" s="115" t="str">
        <f>'Data Bank'!E1171</f>
        <v>Sukkur Township P-2_KingCrystl2</v>
      </c>
      <c r="B520" s="178">
        <f ca="1">IF(B$1&lt;'Data Bank'!$AD1171,"",IF(B$1&gt;'Data Bank'!$AT1171,"",IF(AND('Data Bank'!$AC1171&lt;100,TODAY()&gt;'Data Bank'!$AT1171),1,IF('Data Bank'!$AC1171=100,3,IF('Data Bank'!$AC1171=0,0,2)))))</f>
        <v>2</v>
      </c>
      <c r="C520" s="178">
        <f ca="1">IF(C$1&lt;'Data Bank'!$AD1171,"",IF(C$1&gt;'Data Bank'!$AT1171,"",IF(AND('Data Bank'!$AC1171&lt;100,TODAY()&gt;'Data Bank'!$AT1171),1,IF('Data Bank'!$AC1171=100,3,IF('Data Bank'!$AC1171=0,0,2)))))</f>
        <v>2</v>
      </c>
      <c r="D520" s="178">
        <f ca="1">IF(D$1&lt;'Data Bank'!$AD1171,"",IF(D$1&gt;'Data Bank'!$AT1171,"",IF(AND('Data Bank'!$AC1171&lt;100,TODAY()&gt;'Data Bank'!$AT1171),1,IF('Data Bank'!$AC1171=100,3,IF('Data Bank'!$AC1171=0,0,2)))))</f>
        <v>2</v>
      </c>
      <c r="E520" s="178">
        <f ca="1">IF(E$1&lt;'Data Bank'!$AD1171,"",IF(E$1&gt;'Data Bank'!$AT1171,"",IF(AND('Data Bank'!$AC1171&lt;100,TODAY()&gt;'Data Bank'!$AT1171),1,IF('Data Bank'!$AC1171=100,3,IF('Data Bank'!$AC1171=0,0,2)))))</f>
        <v>2</v>
      </c>
      <c r="F520" s="178" t="str">
        <f ca="1">IF(F$1&lt;'Data Bank'!$AD1171,"",IF(F$1&gt;'Data Bank'!$AT1171,"",IF(AND('Data Bank'!$AC1171&lt;100,TODAY()&gt;'Data Bank'!$AT1171),1,IF('Data Bank'!$AC1171=100,3,IF('Data Bank'!$AC1171=0,0,2)))))</f>
        <v/>
      </c>
      <c r="G520" s="178" t="str">
        <f ca="1">IF(G$1&lt;'Data Bank'!$AD1171,"",IF(G$1&gt;'Data Bank'!$AT1171,"",IF(AND('Data Bank'!$AC1171&lt;100,TODAY()&gt;'Data Bank'!$AT1171),1,IF('Data Bank'!$AC1171=100,3,IF('Data Bank'!$AC1171=0,0,2)))))</f>
        <v/>
      </c>
      <c r="H520" s="178" t="str">
        <f ca="1">IF(H$1&lt;'Data Bank'!$AD1171,"",IF(H$1&gt;'Data Bank'!$AT1171,"",IF(AND('Data Bank'!$AC1171&lt;100,TODAY()&gt;'Data Bank'!$AT1171),1,IF('Data Bank'!$AC1171=100,3,IF('Data Bank'!$AC1171=0,0,2)))))</f>
        <v/>
      </c>
      <c r="I520" s="178" t="str">
        <f ca="1">IF(I$1&lt;'Data Bank'!$AD1171,"",IF(I$1&gt;'Data Bank'!$AT1171,"",IF(AND('Data Bank'!$AC1171&lt;100,TODAY()&gt;'Data Bank'!$AT1171),1,IF('Data Bank'!$AC1171=100,3,IF('Data Bank'!$AC1171=0,0,2)))))</f>
        <v/>
      </c>
      <c r="J520" s="177" t="str">
        <f ca="1">IF(J$1&lt;'Data Bank'!$AD1171,"",IF(J$1&gt;'Data Bank'!$AT1171,"",IF(AND('Data Bank'!$AC1171&lt;100,TODAY()&gt;'Data Bank'!$AT1171),1,IF('Data Bank'!$AC1171=100,3,IF('Data Bank'!$AC1171=0,0,2)))))</f>
        <v/>
      </c>
      <c r="K520" s="177" t="str">
        <f ca="1">IF(K$1&lt;'Data Bank'!$AD1171,"",IF(K$1&gt;'Data Bank'!$AT1171,"",IF(AND('Data Bank'!$AC1171&lt;100,TODAY()&gt;'Data Bank'!$AT1171),1,IF('Data Bank'!$AC1171=100,3,IF('Data Bank'!$AC1171=0,0,2)))))</f>
        <v/>
      </c>
      <c r="L520" s="177" t="str">
        <f ca="1">IF(L$1&lt;'Data Bank'!$AD1171,"",IF(L$1&gt;'Data Bank'!$AT1171,"",IF(AND('Data Bank'!$AC1171&lt;100,TODAY()&gt;'Data Bank'!$AT1171),1,IF('Data Bank'!$AC1171=100,3,IF('Data Bank'!$AC1171=0,0,2)))))</f>
        <v/>
      </c>
      <c r="M520" s="177" t="str">
        <f ca="1">IF(M$1&lt;'Data Bank'!$AD1171,"",IF(M$1&gt;'Data Bank'!$AT1171,"",IF(AND('Data Bank'!$AC1171&lt;100,TODAY()&gt;'Data Bank'!$AT1171),1,IF('Data Bank'!$AC1171=100,3,IF('Data Bank'!$AC1171=0,0,2)))))</f>
        <v/>
      </c>
      <c r="N520" s="177" t="str">
        <f ca="1">IF(N$1&lt;'Data Bank'!$AD1171,"",IF(N$1&gt;'Data Bank'!$AT1171,"",IF(AND('Data Bank'!$AC1171&lt;100,TODAY()&gt;'Data Bank'!$AT1171),1,IF('Data Bank'!$AC1171=100,3,IF('Data Bank'!$AC1171=0,0,2)))))</f>
        <v/>
      </c>
      <c r="O520" s="177" t="str">
        <f ca="1">IF(O$1&lt;'Data Bank'!$AD1171,"",IF(O$1&gt;'Data Bank'!$AT1171,"",IF(AND('Data Bank'!$AC1171&lt;100,TODAY()&gt;'Data Bank'!$AT1171),1,IF('Data Bank'!$AC1171=100,3,IF('Data Bank'!$AC1171=0,0,2)))))</f>
        <v/>
      </c>
      <c r="P520" s="177" t="str">
        <f ca="1">IF(P$1&lt;'Data Bank'!$AD1171,"",IF(P$1&gt;'Data Bank'!$AT1171,"",IF(AND('Data Bank'!$AC1171&lt;100,TODAY()&gt;'Data Bank'!$AT1171),1,IF('Data Bank'!$AC1171=100,3,IF('Data Bank'!$AC1171=0,0,2)))))</f>
        <v/>
      </c>
      <c r="Q520" s="177" t="str">
        <f ca="1">IF(Q$1&lt;'Data Bank'!$AD1171,"",IF(Q$1&gt;'Data Bank'!$AT1171,"",IF(AND('Data Bank'!$AC1171&lt;100,TODAY()&gt;'Data Bank'!$AT1171),1,IF('Data Bank'!$AC1171=100,3,IF('Data Bank'!$AC1171=0,0,2)))))</f>
        <v/>
      </c>
      <c r="R520" s="177" t="str">
        <f ca="1">IF(R$1&lt;'Data Bank'!$AD1171,"",IF(R$1&gt;'Data Bank'!$AT1171,"",IF(AND('Data Bank'!$AC1171&lt;100,TODAY()&gt;'Data Bank'!$AT1171),1,IF('Data Bank'!$AC1171=100,3,IF('Data Bank'!$AC1171=0,0,2)))))</f>
        <v/>
      </c>
    </row>
    <row r="521" spans="1:18">
      <c r="A521" s="115" t="str">
        <f>'Data Bank'!E1175</f>
        <v>Sultan Town</v>
      </c>
      <c r="B521" s="178">
        <f ca="1">IF(B$1&lt;'Data Bank'!$AD1175,"",IF(B$1&gt;'Data Bank'!$AT1175,"",IF(AND('Data Bank'!$AC1175&lt;100,TODAY()&gt;'Data Bank'!$AT1175),1,IF('Data Bank'!$AC1175=100,3,IF('Data Bank'!$AC1175=0,0,2)))))</f>
        <v>2</v>
      </c>
      <c r="C521" s="178">
        <f ca="1">IF(C$1&lt;'Data Bank'!$AD1175,"",IF(C$1&gt;'Data Bank'!$AT1175,"",IF(AND('Data Bank'!$AC1175&lt;100,TODAY()&gt;'Data Bank'!$AT1175),1,IF('Data Bank'!$AC1175=100,3,IF('Data Bank'!$AC1175=0,0,2)))))</f>
        <v>2</v>
      </c>
      <c r="D521" s="178">
        <f ca="1">IF(D$1&lt;'Data Bank'!$AD1175,"",IF(D$1&gt;'Data Bank'!$AT1175,"",IF(AND('Data Bank'!$AC1175&lt;100,TODAY()&gt;'Data Bank'!$AT1175),1,IF('Data Bank'!$AC1175=100,3,IF('Data Bank'!$AC1175=0,0,2)))))</f>
        <v>2</v>
      </c>
      <c r="E521" s="178">
        <f ca="1">IF(E$1&lt;'Data Bank'!$AD1175,"",IF(E$1&gt;'Data Bank'!$AT1175,"",IF(AND('Data Bank'!$AC1175&lt;100,TODAY()&gt;'Data Bank'!$AT1175),1,IF('Data Bank'!$AC1175=100,3,IF('Data Bank'!$AC1175=0,0,2)))))</f>
        <v>2</v>
      </c>
      <c r="F521" s="178">
        <f ca="1">IF(F$1&lt;'Data Bank'!$AD1175,"",IF(F$1&gt;'Data Bank'!$AT1175,"",IF(AND('Data Bank'!$AC1175&lt;100,TODAY()&gt;'Data Bank'!$AT1175),1,IF('Data Bank'!$AC1175=100,3,IF('Data Bank'!$AC1175=0,0,2)))))</f>
        <v>2</v>
      </c>
      <c r="G521" s="178">
        <f ca="1">IF(G$1&lt;'Data Bank'!$AD1175,"",IF(G$1&gt;'Data Bank'!$AT1175,"",IF(AND('Data Bank'!$AC1175&lt;100,TODAY()&gt;'Data Bank'!$AT1175),1,IF('Data Bank'!$AC1175=100,3,IF('Data Bank'!$AC1175=0,0,2)))))</f>
        <v>2</v>
      </c>
      <c r="H521" s="178">
        <f ca="1">IF(H$1&lt;'Data Bank'!$AD1175,"",IF(H$1&gt;'Data Bank'!$AT1175,"",IF(AND('Data Bank'!$AC1175&lt;100,TODAY()&gt;'Data Bank'!$AT1175),1,IF('Data Bank'!$AC1175=100,3,IF('Data Bank'!$AC1175=0,0,2)))))</f>
        <v>2</v>
      </c>
      <c r="I521" s="178">
        <f ca="1">IF(I$1&lt;'Data Bank'!$AD1175,"",IF(I$1&gt;'Data Bank'!$AT1175,"",IF(AND('Data Bank'!$AC1175&lt;100,TODAY()&gt;'Data Bank'!$AT1175),1,IF('Data Bank'!$AC1175=100,3,IF('Data Bank'!$AC1175=0,0,2)))))</f>
        <v>2</v>
      </c>
      <c r="J521" s="177">
        <f ca="1">IF(J$1&lt;'Data Bank'!$AD1175,"",IF(J$1&gt;'Data Bank'!$AT1175,"",IF(AND('Data Bank'!$AC1175&lt;100,TODAY()&gt;'Data Bank'!$AT1175),1,IF('Data Bank'!$AC1175=100,3,IF('Data Bank'!$AC1175=0,0,2)))))</f>
        <v>2</v>
      </c>
      <c r="K521" s="177">
        <f ca="1">IF(K$1&lt;'Data Bank'!$AD1175,"",IF(K$1&gt;'Data Bank'!$AT1175,"",IF(AND('Data Bank'!$AC1175&lt;100,TODAY()&gt;'Data Bank'!$AT1175),1,IF('Data Bank'!$AC1175=100,3,IF('Data Bank'!$AC1175=0,0,2)))))</f>
        <v>2</v>
      </c>
      <c r="L521" s="177">
        <f ca="1">IF(L$1&lt;'Data Bank'!$AD1175,"",IF(L$1&gt;'Data Bank'!$AT1175,"",IF(AND('Data Bank'!$AC1175&lt;100,TODAY()&gt;'Data Bank'!$AT1175),1,IF('Data Bank'!$AC1175=100,3,IF('Data Bank'!$AC1175=0,0,2)))))</f>
        <v>2</v>
      </c>
      <c r="M521" s="177">
        <f ca="1">IF(M$1&lt;'Data Bank'!$AD1175,"",IF(M$1&gt;'Data Bank'!$AT1175,"",IF(AND('Data Bank'!$AC1175&lt;100,TODAY()&gt;'Data Bank'!$AT1175),1,IF('Data Bank'!$AC1175=100,3,IF('Data Bank'!$AC1175=0,0,2)))))</f>
        <v>2</v>
      </c>
      <c r="N521" s="177">
        <f ca="1">IF(N$1&lt;'Data Bank'!$AD1175,"",IF(N$1&gt;'Data Bank'!$AT1175,"",IF(AND('Data Bank'!$AC1175&lt;100,TODAY()&gt;'Data Bank'!$AT1175),1,IF('Data Bank'!$AC1175=100,3,IF('Data Bank'!$AC1175=0,0,2)))))</f>
        <v>2</v>
      </c>
      <c r="O521" s="177">
        <f ca="1">IF(O$1&lt;'Data Bank'!$AD1175,"",IF(O$1&gt;'Data Bank'!$AT1175,"",IF(AND('Data Bank'!$AC1175&lt;100,TODAY()&gt;'Data Bank'!$AT1175),1,IF('Data Bank'!$AC1175=100,3,IF('Data Bank'!$AC1175=0,0,2)))))</f>
        <v>2</v>
      </c>
      <c r="P521" s="177">
        <f ca="1">IF(P$1&lt;'Data Bank'!$AD1175,"",IF(P$1&gt;'Data Bank'!$AT1175,"",IF(AND('Data Bank'!$AC1175&lt;100,TODAY()&gt;'Data Bank'!$AT1175),1,IF('Data Bank'!$AC1175=100,3,IF('Data Bank'!$AC1175=0,0,2)))))</f>
        <v>2</v>
      </c>
      <c r="Q521" s="177">
        <f ca="1">IF(Q$1&lt;'Data Bank'!$AD1175,"",IF(Q$1&gt;'Data Bank'!$AT1175,"",IF(AND('Data Bank'!$AC1175&lt;100,TODAY()&gt;'Data Bank'!$AT1175),1,IF('Data Bank'!$AC1175=100,3,IF('Data Bank'!$AC1175=0,0,2)))))</f>
        <v>2</v>
      </c>
      <c r="R521" s="177">
        <f ca="1">IF(R$1&lt;'Data Bank'!$AD1175,"",IF(R$1&gt;'Data Bank'!$AT1175,"",IF(AND('Data Bank'!$AC1175&lt;100,TODAY()&gt;'Data Bank'!$AT1175),1,IF('Data Bank'!$AC1175=100,3,IF('Data Bank'!$AC1175=0,0,2)))))</f>
        <v>2</v>
      </c>
    </row>
    <row r="522" spans="1:18">
      <c r="A522" s="115" t="str">
        <f>'Data Bank'!E1180</f>
        <v>T &amp; T Colony</v>
      </c>
      <c r="B522" s="178">
        <f ca="1">IF(B$1&lt;'Data Bank'!$AD1180,"",IF(B$1&gt;'Data Bank'!$AT1180,"",IF(AND('Data Bank'!$AC1180&lt;100,TODAY()&gt;'Data Bank'!$AT1180),1,IF('Data Bank'!$AC1180=100,3,IF('Data Bank'!$AC1180=0,0,2)))))</f>
        <v>0</v>
      </c>
      <c r="C522" s="178">
        <f ca="1">IF(C$1&lt;'Data Bank'!$AD1180,"",IF(C$1&gt;'Data Bank'!$AT1180,"",IF(AND('Data Bank'!$AC1180&lt;100,TODAY()&gt;'Data Bank'!$AT1180),1,IF('Data Bank'!$AC1180=100,3,IF('Data Bank'!$AC1180=0,0,2)))))</f>
        <v>0</v>
      </c>
      <c r="D522" s="178">
        <f ca="1">IF(D$1&lt;'Data Bank'!$AD1180,"",IF(D$1&gt;'Data Bank'!$AT1180,"",IF(AND('Data Bank'!$AC1180&lt;100,TODAY()&gt;'Data Bank'!$AT1180),1,IF('Data Bank'!$AC1180=100,3,IF('Data Bank'!$AC1180=0,0,2)))))</f>
        <v>0</v>
      </c>
      <c r="E522" s="178">
        <f ca="1">IF(E$1&lt;'Data Bank'!$AD1180,"",IF(E$1&gt;'Data Bank'!$AT1180,"",IF(AND('Data Bank'!$AC1180&lt;100,TODAY()&gt;'Data Bank'!$AT1180),1,IF('Data Bank'!$AC1180=100,3,IF('Data Bank'!$AC1180=0,0,2)))))</f>
        <v>0</v>
      </c>
      <c r="F522" s="178">
        <f ca="1">IF(F$1&lt;'Data Bank'!$AD1180,"",IF(F$1&gt;'Data Bank'!$AT1180,"",IF(AND('Data Bank'!$AC1180&lt;100,TODAY()&gt;'Data Bank'!$AT1180),1,IF('Data Bank'!$AC1180=100,3,IF('Data Bank'!$AC1180=0,0,2)))))</f>
        <v>0</v>
      </c>
      <c r="G522" s="178">
        <f ca="1">IF(G$1&lt;'Data Bank'!$AD1180,"",IF(G$1&gt;'Data Bank'!$AT1180,"",IF(AND('Data Bank'!$AC1180&lt;100,TODAY()&gt;'Data Bank'!$AT1180),1,IF('Data Bank'!$AC1180=100,3,IF('Data Bank'!$AC1180=0,0,2)))))</f>
        <v>0</v>
      </c>
      <c r="H522" s="178">
        <f ca="1">IF(H$1&lt;'Data Bank'!$AD1180,"",IF(H$1&gt;'Data Bank'!$AT1180,"",IF(AND('Data Bank'!$AC1180&lt;100,TODAY()&gt;'Data Bank'!$AT1180),1,IF('Data Bank'!$AC1180=100,3,IF('Data Bank'!$AC1180=0,0,2)))))</f>
        <v>0</v>
      </c>
      <c r="I522" s="178">
        <f ca="1">IF(I$1&lt;'Data Bank'!$AD1180,"",IF(I$1&gt;'Data Bank'!$AT1180,"",IF(AND('Data Bank'!$AC1180&lt;100,TODAY()&gt;'Data Bank'!$AT1180),1,IF('Data Bank'!$AC1180=100,3,IF('Data Bank'!$AC1180=0,0,2)))))</f>
        <v>0</v>
      </c>
      <c r="J522" s="177">
        <f ca="1">IF(J$1&lt;'Data Bank'!$AD1180,"",IF(J$1&gt;'Data Bank'!$AT1180,"",IF(AND('Data Bank'!$AC1180&lt;100,TODAY()&gt;'Data Bank'!$AT1180),1,IF('Data Bank'!$AC1180=100,3,IF('Data Bank'!$AC1180=0,0,2)))))</f>
        <v>0</v>
      </c>
      <c r="K522" s="177">
        <f ca="1">IF(K$1&lt;'Data Bank'!$AD1180,"",IF(K$1&gt;'Data Bank'!$AT1180,"",IF(AND('Data Bank'!$AC1180&lt;100,TODAY()&gt;'Data Bank'!$AT1180),1,IF('Data Bank'!$AC1180=100,3,IF('Data Bank'!$AC1180=0,0,2)))))</f>
        <v>0</v>
      </c>
      <c r="L522" s="177">
        <f ca="1">IF(L$1&lt;'Data Bank'!$AD1180,"",IF(L$1&gt;'Data Bank'!$AT1180,"",IF(AND('Data Bank'!$AC1180&lt;100,TODAY()&gt;'Data Bank'!$AT1180),1,IF('Data Bank'!$AC1180=100,3,IF('Data Bank'!$AC1180=0,0,2)))))</f>
        <v>0</v>
      </c>
      <c r="M522" s="177">
        <f ca="1">IF(M$1&lt;'Data Bank'!$AD1180,"",IF(M$1&gt;'Data Bank'!$AT1180,"",IF(AND('Data Bank'!$AC1180&lt;100,TODAY()&gt;'Data Bank'!$AT1180),1,IF('Data Bank'!$AC1180=100,3,IF('Data Bank'!$AC1180=0,0,2)))))</f>
        <v>0</v>
      </c>
      <c r="N522" s="177">
        <f ca="1">IF(N$1&lt;'Data Bank'!$AD1180,"",IF(N$1&gt;'Data Bank'!$AT1180,"",IF(AND('Data Bank'!$AC1180&lt;100,TODAY()&gt;'Data Bank'!$AT1180),1,IF('Data Bank'!$AC1180=100,3,IF('Data Bank'!$AC1180=0,0,2)))))</f>
        <v>0</v>
      </c>
      <c r="O522" s="177">
        <f ca="1">IF(O$1&lt;'Data Bank'!$AD1180,"",IF(O$1&gt;'Data Bank'!$AT1180,"",IF(AND('Data Bank'!$AC1180&lt;100,TODAY()&gt;'Data Bank'!$AT1180),1,IF('Data Bank'!$AC1180=100,3,IF('Data Bank'!$AC1180=0,0,2)))))</f>
        <v>0</v>
      </c>
      <c r="P522" s="177">
        <f ca="1">IF(P$1&lt;'Data Bank'!$AD1180,"",IF(P$1&gt;'Data Bank'!$AT1180,"",IF(AND('Data Bank'!$AC1180&lt;100,TODAY()&gt;'Data Bank'!$AT1180),1,IF('Data Bank'!$AC1180=100,3,IF('Data Bank'!$AC1180=0,0,2)))))</f>
        <v>0</v>
      </c>
      <c r="Q522" s="177">
        <f ca="1">IF(Q$1&lt;'Data Bank'!$AD1180,"",IF(Q$1&gt;'Data Bank'!$AT1180,"",IF(AND('Data Bank'!$AC1180&lt;100,TODAY()&gt;'Data Bank'!$AT1180),1,IF('Data Bank'!$AC1180=100,3,IF('Data Bank'!$AC1180=0,0,2)))))</f>
        <v>0</v>
      </c>
      <c r="R522" s="177">
        <f ca="1">IF(R$1&lt;'Data Bank'!$AD1180,"",IF(R$1&gt;'Data Bank'!$AT1180,"",IF(AND('Data Bank'!$AC1180&lt;100,TODAY()&gt;'Data Bank'!$AT1180),1,IF('Data Bank'!$AC1180=100,3,IF('Data Bank'!$AC1180=0,0,2)))))</f>
        <v>0</v>
      </c>
    </row>
    <row r="523" spans="1:18">
      <c r="A523" s="115" t="str">
        <f>'Data Bank'!E1183</f>
        <v>Tajabad P02</v>
      </c>
      <c r="B523" s="178">
        <f ca="1">IF(B$1&lt;'Data Bank'!$AD1183,"",IF(B$1&gt;'Data Bank'!$AT1183,"",IF(AND('Data Bank'!$AC1183&lt;100,TODAY()&gt;'Data Bank'!$AT1183),1,IF('Data Bank'!$AC1183=100,3,IF('Data Bank'!$AC1183=0,0,2)))))</f>
        <v>0</v>
      </c>
      <c r="C523" s="178">
        <f ca="1">IF(C$1&lt;'Data Bank'!$AD1183,"",IF(C$1&gt;'Data Bank'!$AT1183,"",IF(AND('Data Bank'!$AC1183&lt;100,TODAY()&gt;'Data Bank'!$AT1183),1,IF('Data Bank'!$AC1183=100,3,IF('Data Bank'!$AC1183=0,0,2)))))</f>
        <v>0</v>
      </c>
      <c r="D523" s="178">
        <f ca="1">IF(D$1&lt;'Data Bank'!$AD1183,"",IF(D$1&gt;'Data Bank'!$AT1183,"",IF(AND('Data Bank'!$AC1183&lt;100,TODAY()&gt;'Data Bank'!$AT1183),1,IF('Data Bank'!$AC1183=100,3,IF('Data Bank'!$AC1183=0,0,2)))))</f>
        <v>0</v>
      </c>
      <c r="E523" s="178">
        <f ca="1">IF(E$1&lt;'Data Bank'!$AD1183,"",IF(E$1&gt;'Data Bank'!$AT1183,"",IF(AND('Data Bank'!$AC1183&lt;100,TODAY()&gt;'Data Bank'!$AT1183),1,IF('Data Bank'!$AC1183=100,3,IF('Data Bank'!$AC1183=0,0,2)))))</f>
        <v>0</v>
      </c>
      <c r="F523" s="178">
        <f ca="1">IF(F$1&lt;'Data Bank'!$AD1183,"",IF(F$1&gt;'Data Bank'!$AT1183,"",IF(AND('Data Bank'!$AC1183&lt;100,TODAY()&gt;'Data Bank'!$AT1183),1,IF('Data Bank'!$AC1183=100,3,IF('Data Bank'!$AC1183=0,0,2)))))</f>
        <v>0</v>
      </c>
      <c r="G523" s="178" t="str">
        <f ca="1">IF(G$1&lt;'Data Bank'!$AD1183,"",IF(G$1&gt;'Data Bank'!$AT1183,"",IF(AND('Data Bank'!$AC1183&lt;100,TODAY()&gt;'Data Bank'!$AT1183),1,IF('Data Bank'!$AC1183=100,3,IF('Data Bank'!$AC1183=0,0,2)))))</f>
        <v/>
      </c>
      <c r="H523" s="178" t="str">
        <f ca="1">IF(H$1&lt;'Data Bank'!$AD1183,"",IF(H$1&gt;'Data Bank'!$AT1183,"",IF(AND('Data Bank'!$AC1183&lt;100,TODAY()&gt;'Data Bank'!$AT1183),1,IF('Data Bank'!$AC1183=100,3,IF('Data Bank'!$AC1183=0,0,2)))))</f>
        <v/>
      </c>
      <c r="I523" s="178" t="str">
        <f ca="1">IF(I$1&lt;'Data Bank'!$AD1183,"",IF(I$1&gt;'Data Bank'!$AT1183,"",IF(AND('Data Bank'!$AC1183&lt;100,TODAY()&gt;'Data Bank'!$AT1183),1,IF('Data Bank'!$AC1183=100,3,IF('Data Bank'!$AC1183=0,0,2)))))</f>
        <v/>
      </c>
      <c r="J523" s="177" t="str">
        <f ca="1">IF(J$1&lt;'Data Bank'!$AD1183,"",IF(J$1&gt;'Data Bank'!$AT1183,"",IF(AND('Data Bank'!$AC1183&lt;100,TODAY()&gt;'Data Bank'!$AT1183),1,IF('Data Bank'!$AC1183=100,3,IF('Data Bank'!$AC1183=0,0,2)))))</f>
        <v/>
      </c>
      <c r="K523" s="177" t="str">
        <f ca="1">IF(K$1&lt;'Data Bank'!$AD1183,"",IF(K$1&gt;'Data Bank'!$AT1183,"",IF(AND('Data Bank'!$AC1183&lt;100,TODAY()&gt;'Data Bank'!$AT1183),1,IF('Data Bank'!$AC1183=100,3,IF('Data Bank'!$AC1183=0,0,2)))))</f>
        <v/>
      </c>
      <c r="L523" s="177" t="str">
        <f ca="1">IF(L$1&lt;'Data Bank'!$AD1183,"",IF(L$1&gt;'Data Bank'!$AT1183,"",IF(AND('Data Bank'!$AC1183&lt;100,TODAY()&gt;'Data Bank'!$AT1183),1,IF('Data Bank'!$AC1183=100,3,IF('Data Bank'!$AC1183=0,0,2)))))</f>
        <v/>
      </c>
      <c r="M523" s="177" t="str">
        <f ca="1">IF(M$1&lt;'Data Bank'!$AD1183,"",IF(M$1&gt;'Data Bank'!$AT1183,"",IF(AND('Data Bank'!$AC1183&lt;100,TODAY()&gt;'Data Bank'!$AT1183),1,IF('Data Bank'!$AC1183=100,3,IF('Data Bank'!$AC1183=0,0,2)))))</f>
        <v/>
      </c>
      <c r="N523" s="177" t="str">
        <f ca="1">IF(N$1&lt;'Data Bank'!$AD1183,"",IF(N$1&gt;'Data Bank'!$AT1183,"",IF(AND('Data Bank'!$AC1183&lt;100,TODAY()&gt;'Data Bank'!$AT1183),1,IF('Data Bank'!$AC1183=100,3,IF('Data Bank'!$AC1183=0,0,2)))))</f>
        <v/>
      </c>
      <c r="O523" s="177" t="str">
        <f ca="1">IF(O$1&lt;'Data Bank'!$AD1183,"",IF(O$1&gt;'Data Bank'!$AT1183,"",IF(AND('Data Bank'!$AC1183&lt;100,TODAY()&gt;'Data Bank'!$AT1183),1,IF('Data Bank'!$AC1183=100,3,IF('Data Bank'!$AC1183=0,0,2)))))</f>
        <v/>
      </c>
      <c r="P523" s="177" t="str">
        <f ca="1">IF(P$1&lt;'Data Bank'!$AD1183,"",IF(P$1&gt;'Data Bank'!$AT1183,"",IF(AND('Data Bank'!$AC1183&lt;100,TODAY()&gt;'Data Bank'!$AT1183),1,IF('Data Bank'!$AC1183=100,3,IF('Data Bank'!$AC1183=0,0,2)))))</f>
        <v/>
      </c>
      <c r="Q523" s="177" t="str">
        <f ca="1">IF(Q$1&lt;'Data Bank'!$AD1183,"",IF(Q$1&gt;'Data Bank'!$AT1183,"",IF(AND('Data Bank'!$AC1183&lt;100,TODAY()&gt;'Data Bank'!$AT1183),1,IF('Data Bank'!$AC1183=100,3,IF('Data Bank'!$AC1183=0,0,2)))))</f>
        <v/>
      </c>
      <c r="R523" s="177" t="str">
        <f ca="1">IF(R$1&lt;'Data Bank'!$AD1183,"",IF(R$1&gt;'Data Bank'!$AT1183,"",IF(AND('Data Bank'!$AC1183&lt;100,TODAY()&gt;'Data Bank'!$AT1183),1,IF('Data Bank'!$AC1183=100,3,IF('Data Bank'!$AC1183=0,0,2)))))</f>
        <v/>
      </c>
    </row>
    <row r="524" spans="1:18">
      <c r="A524" s="115" t="str">
        <f>'Data Bank'!E1185</f>
        <v>Tameer e Hayat Colony</v>
      </c>
      <c r="B524" s="178">
        <f ca="1">IF(B$1&lt;'Data Bank'!$AD1185,"",IF(B$1&gt;'Data Bank'!$AT1185,"",IF(AND('Data Bank'!$AC1185&lt;100,TODAY()&gt;'Data Bank'!$AT1185),1,IF('Data Bank'!$AC1185=100,3,IF('Data Bank'!$AC1185=0,0,2)))))</f>
        <v>0</v>
      </c>
      <c r="C524" s="178">
        <f ca="1">IF(C$1&lt;'Data Bank'!$AD1185,"",IF(C$1&gt;'Data Bank'!$AT1185,"",IF(AND('Data Bank'!$AC1185&lt;100,TODAY()&gt;'Data Bank'!$AT1185),1,IF('Data Bank'!$AC1185=100,3,IF('Data Bank'!$AC1185=0,0,2)))))</f>
        <v>0</v>
      </c>
      <c r="D524" s="178">
        <f ca="1">IF(D$1&lt;'Data Bank'!$AD1185,"",IF(D$1&gt;'Data Bank'!$AT1185,"",IF(AND('Data Bank'!$AC1185&lt;100,TODAY()&gt;'Data Bank'!$AT1185),1,IF('Data Bank'!$AC1185=100,3,IF('Data Bank'!$AC1185=0,0,2)))))</f>
        <v>0</v>
      </c>
      <c r="E524" s="178">
        <f ca="1">IF(E$1&lt;'Data Bank'!$AD1185,"",IF(E$1&gt;'Data Bank'!$AT1185,"",IF(AND('Data Bank'!$AC1185&lt;100,TODAY()&gt;'Data Bank'!$AT1185),1,IF('Data Bank'!$AC1185=100,3,IF('Data Bank'!$AC1185=0,0,2)))))</f>
        <v>0</v>
      </c>
      <c r="F524" s="178">
        <f ca="1">IF(F$1&lt;'Data Bank'!$AD1185,"",IF(F$1&gt;'Data Bank'!$AT1185,"",IF(AND('Data Bank'!$AC1185&lt;100,TODAY()&gt;'Data Bank'!$AT1185),1,IF('Data Bank'!$AC1185=100,3,IF('Data Bank'!$AC1185=0,0,2)))))</f>
        <v>0</v>
      </c>
      <c r="G524" s="178">
        <f ca="1">IF(G$1&lt;'Data Bank'!$AD1185,"",IF(G$1&gt;'Data Bank'!$AT1185,"",IF(AND('Data Bank'!$AC1185&lt;100,TODAY()&gt;'Data Bank'!$AT1185),1,IF('Data Bank'!$AC1185=100,3,IF('Data Bank'!$AC1185=0,0,2)))))</f>
        <v>0</v>
      </c>
      <c r="H524" s="178">
        <f ca="1">IF(H$1&lt;'Data Bank'!$AD1185,"",IF(H$1&gt;'Data Bank'!$AT1185,"",IF(AND('Data Bank'!$AC1185&lt;100,TODAY()&gt;'Data Bank'!$AT1185),1,IF('Data Bank'!$AC1185=100,3,IF('Data Bank'!$AC1185=0,0,2)))))</f>
        <v>0</v>
      </c>
      <c r="I524" s="178">
        <f ca="1">IF(I$1&lt;'Data Bank'!$AD1185,"",IF(I$1&gt;'Data Bank'!$AT1185,"",IF(AND('Data Bank'!$AC1185&lt;100,TODAY()&gt;'Data Bank'!$AT1185),1,IF('Data Bank'!$AC1185=100,3,IF('Data Bank'!$AC1185=0,0,2)))))</f>
        <v>0</v>
      </c>
      <c r="J524" s="177">
        <f ca="1">IF(J$1&lt;'Data Bank'!$AD1185,"",IF(J$1&gt;'Data Bank'!$AT1185,"",IF(AND('Data Bank'!$AC1185&lt;100,TODAY()&gt;'Data Bank'!$AT1185),1,IF('Data Bank'!$AC1185=100,3,IF('Data Bank'!$AC1185=0,0,2)))))</f>
        <v>0</v>
      </c>
      <c r="K524" s="177">
        <f ca="1">IF(K$1&lt;'Data Bank'!$AD1185,"",IF(K$1&gt;'Data Bank'!$AT1185,"",IF(AND('Data Bank'!$AC1185&lt;100,TODAY()&gt;'Data Bank'!$AT1185),1,IF('Data Bank'!$AC1185=100,3,IF('Data Bank'!$AC1185=0,0,2)))))</f>
        <v>0</v>
      </c>
      <c r="L524" s="177">
        <f ca="1">IF(L$1&lt;'Data Bank'!$AD1185,"",IF(L$1&gt;'Data Bank'!$AT1185,"",IF(AND('Data Bank'!$AC1185&lt;100,TODAY()&gt;'Data Bank'!$AT1185),1,IF('Data Bank'!$AC1185=100,3,IF('Data Bank'!$AC1185=0,0,2)))))</f>
        <v>0</v>
      </c>
      <c r="M524" s="177">
        <f ca="1">IF(M$1&lt;'Data Bank'!$AD1185,"",IF(M$1&gt;'Data Bank'!$AT1185,"",IF(AND('Data Bank'!$AC1185&lt;100,TODAY()&gt;'Data Bank'!$AT1185),1,IF('Data Bank'!$AC1185=100,3,IF('Data Bank'!$AC1185=0,0,2)))))</f>
        <v>0</v>
      </c>
      <c r="N524" s="177">
        <f ca="1">IF(N$1&lt;'Data Bank'!$AD1185,"",IF(N$1&gt;'Data Bank'!$AT1185,"",IF(AND('Data Bank'!$AC1185&lt;100,TODAY()&gt;'Data Bank'!$AT1185),1,IF('Data Bank'!$AC1185=100,3,IF('Data Bank'!$AC1185=0,0,2)))))</f>
        <v>0</v>
      </c>
      <c r="O524" s="177">
        <f ca="1">IF(O$1&lt;'Data Bank'!$AD1185,"",IF(O$1&gt;'Data Bank'!$AT1185,"",IF(AND('Data Bank'!$AC1185&lt;100,TODAY()&gt;'Data Bank'!$AT1185),1,IF('Data Bank'!$AC1185=100,3,IF('Data Bank'!$AC1185=0,0,2)))))</f>
        <v>0</v>
      </c>
      <c r="P524" s="177">
        <f ca="1">IF(P$1&lt;'Data Bank'!$AD1185,"",IF(P$1&gt;'Data Bank'!$AT1185,"",IF(AND('Data Bank'!$AC1185&lt;100,TODAY()&gt;'Data Bank'!$AT1185),1,IF('Data Bank'!$AC1185=100,3,IF('Data Bank'!$AC1185=0,0,2)))))</f>
        <v>0</v>
      </c>
      <c r="Q524" s="177">
        <f ca="1">IF(Q$1&lt;'Data Bank'!$AD1185,"",IF(Q$1&gt;'Data Bank'!$AT1185,"",IF(AND('Data Bank'!$AC1185&lt;100,TODAY()&gt;'Data Bank'!$AT1185),1,IF('Data Bank'!$AC1185=100,3,IF('Data Bank'!$AC1185=0,0,2)))))</f>
        <v>0</v>
      </c>
      <c r="R524" s="177">
        <f ca="1">IF(R$1&lt;'Data Bank'!$AD1185,"",IF(R$1&gt;'Data Bank'!$AT1185,"",IF(AND('Data Bank'!$AC1185&lt;100,TODAY()&gt;'Data Bank'!$AT1185),1,IF('Data Bank'!$AC1185=100,3,IF('Data Bank'!$AC1185=0,0,2)))))</f>
        <v>0</v>
      </c>
    </row>
    <row r="525" spans="1:18">
      <c r="A525" s="115" t="str">
        <f>'Data Bank'!E1187</f>
        <v>Commercial Area, Kothi Mohallah</v>
      </c>
      <c r="B525" s="178">
        <f ca="1">IF(B$1&lt;'Data Bank'!$AD1187,"",IF(B$1&gt;'Data Bank'!$AT1187,"",IF(AND('Data Bank'!$AC1187&lt;100,TODAY()&gt;'Data Bank'!$AT1187),1,IF('Data Bank'!$AC1187=100,3,IF('Data Bank'!$AC1187=0,0,2)))))</f>
        <v>0</v>
      </c>
      <c r="C525" s="178">
        <f ca="1">IF(C$1&lt;'Data Bank'!$AD1187,"",IF(C$1&gt;'Data Bank'!$AT1187,"",IF(AND('Data Bank'!$AC1187&lt;100,TODAY()&gt;'Data Bank'!$AT1187),1,IF('Data Bank'!$AC1187=100,3,IF('Data Bank'!$AC1187=0,0,2)))))</f>
        <v>0</v>
      </c>
      <c r="D525" s="178">
        <f ca="1">IF(D$1&lt;'Data Bank'!$AD1187,"",IF(D$1&gt;'Data Bank'!$AT1187,"",IF(AND('Data Bank'!$AC1187&lt;100,TODAY()&gt;'Data Bank'!$AT1187),1,IF('Data Bank'!$AC1187=100,3,IF('Data Bank'!$AC1187=0,0,2)))))</f>
        <v>0</v>
      </c>
      <c r="E525" s="178">
        <f ca="1">IF(E$1&lt;'Data Bank'!$AD1187,"",IF(E$1&gt;'Data Bank'!$AT1187,"",IF(AND('Data Bank'!$AC1187&lt;100,TODAY()&gt;'Data Bank'!$AT1187),1,IF('Data Bank'!$AC1187=100,3,IF('Data Bank'!$AC1187=0,0,2)))))</f>
        <v>0</v>
      </c>
      <c r="F525" s="178">
        <f ca="1">IF(F$1&lt;'Data Bank'!$AD1187,"",IF(F$1&gt;'Data Bank'!$AT1187,"",IF(AND('Data Bank'!$AC1187&lt;100,TODAY()&gt;'Data Bank'!$AT1187),1,IF('Data Bank'!$AC1187=100,3,IF('Data Bank'!$AC1187=0,0,2)))))</f>
        <v>0</v>
      </c>
      <c r="G525" s="178">
        <f ca="1">IF(G$1&lt;'Data Bank'!$AD1187,"",IF(G$1&gt;'Data Bank'!$AT1187,"",IF(AND('Data Bank'!$AC1187&lt;100,TODAY()&gt;'Data Bank'!$AT1187),1,IF('Data Bank'!$AC1187=100,3,IF('Data Bank'!$AC1187=0,0,2)))))</f>
        <v>0</v>
      </c>
      <c r="H525" s="178">
        <f ca="1">IF(H$1&lt;'Data Bank'!$AD1187,"",IF(H$1&gt;'Data Bank'!$AT1187,"",IF(AND('Data Bank'!$AC1187&lt;100,TODAY()&gt;'Data Bank'!$AT1187),1,IF('Data Bank'!$AC1187=100,3,IF('Data Bank'!$AC1187=0,0,2)))))</f>
        <v>0</v>
      </c>
      <c r="I525" s="178">
        <f ca="1">IF(I$1&lt;'Data Bank'!$AD1187,"",IF(I$1&gt;'Data Bank'!$AT1187,"",IF(AND('Data Bank'!$AC1187&lt;100,TODAY()&gt;'Data Bank'!$AT1187),1,IF('Data Bank'!$AC1187=100,3,IF('Data Bank'!$AC1187=0,0,2)))))</f>
        <v>0</v>
      </c>
      <c r="J525" s="177" t="str">
        <f ca="1">IF(J$1&lt;'Data Bank'!$AD1187,"",IF(J$1&gt;'Data Bank'!$AT1187,"",IF(AND('Data Bank'!$AC1187&lt;100,TODAY()&gt;'Data Bank'!$AT1187),1,IF('Data Bank'!$AC1187=100,3,IF('Data Bank'!$AC1187=0,0,2)))))</f>
        <v/>
      </c>
      <c r="K525" s="177" t="str">
        <f ca="1">IF(K$1&lt;'Data Bank'!$AD1187,"",IF(K$1&gt;'Data Bank'!$AT1187,"",IF(AND('Data Bank'!$AC1187&lt;100,TODAY()&gt;'Data Bank'!$AT1187),1,IF('Data Bank'!$AC1187=100,3,IF('Data Bank'!$AC1187=0,0,2)))))</f>
        <v/>
      </c>
      <c r="L525" s="177" t="str">
        <f ca="1">IF(L$1&lt;'Data Bank'!$AD1187,"",IF(L$1&gt;'Data Bank'!$AT1187,"",IF(AND('Data Bank'!$AC1187&lt;100,TODAY()&gt;'Data Bank'!$AT1187),1,IF('Data Bank'!$AC1187=100,3,IF('Data Bank'!$AC1187=0,0,2)))))</f>
        <v/>
      </c>
      <c r="M525" s="177" t="str">
        <f ca="1">IF(M$1&lt;'Data Bank'!$AD1187,"",IF(M$1&gt;'Data Bank'!$AT1187,"",IF(AND('Data Bank'!$AC1187&lt;100,TODAY()&gt;'Data Bank'!$AT1187),1,IF('Data Bank'!$AC1187=100,3,IF('Data Bank'!$AC1187=0,0,2)))))</f>
        <v/>
      </c>
      <c r="N525" s="177" t="str">
        <f ca="1">IF(N$1&lt;'Data Bank'!$AD1187,"",IF(N$1&gt;'Data Bank'!$AT1187,"",IF(AND('Data Bank'!$AC1187&lt;100,TODAY()&gt;'Data Bank'!$AT1187),1,IF('Data Bank'!$AC1187=100,3,IF('Data Bank'!$AC1187=0,0,2)))))</f>
        <v/>
      </c>
      <c r="O525" s="177" t="str">
        <f ca="1">IF(O$1&lt;'Data Bank'!$AD1187,"",IF(O$1&gt;'Data Bank'!$AT1187,"",IF(AND('Data Bank'!$AC1187&lt;100,TODAY()&gt;'Data Bank'!$AT1187),1,IF('Data Bank'!$AC1187=100,3,IF('Data Bank'!$AC1187=0,0,2)))))</f>
        <v/>
      </c>
      <c r="P525" s="177" t="str">
        <f ca="1">IF(P$1&lt;'Data Bank'!$AD1187,"",IF(P$1&gt;'Data Bank'!$AT1187,"",IF(AND('Data Bank'!$AC1187&lt;100,TODAY()&gt;'Data Bank'!$AT1187),1,IF('Data Bank'!$AC1187=100,3,IF('Data Bank'!$AC1187=0,0,2)))))</f>
        <v/>
      </c>
      <c r="Q525" s="177" t="str">
        <f ca="1">IF(Q$1&lt;'Data Bank'!$AD1187,"",IF(Q$1&gt;'Data Bank'!$AT1187,"",IF(AND('Data Bank'!$AC1187&lt;100,TODAY()&gt;'Data Bank'!$AT1187),1,IF('Data Bank'!$AC1187=100,3,IF('Data Bank'!$AC1187=0,0,2)))))</f>
        <v/>
      </c>
      <c r="R525" s="177" t="str">
        <f ca="1">IF(R$1&lt;'Data Bank'!$AD1187,"",IF(R$1&gt;'Data Bank'!$AT1187,"",IF(AND('Data Bank'!$AC1187&lt;100,TODAY()&gt;'Data Bank'!$AT1187),1,IF('Data Bank'!$AC1187=100,3,IF('Data Bank'!$AC1187=0,0,2)))))</f>
        <v/>
      </c>
    </row>
    <row r="526" spans="1:18">
      <c r="A526" s="115" t="str">
        <f>'Data Bank'!E1189</f>
        <v>Tariq Garden &amp; Makki Road Area</v>
      </c>
      <c r="B526" s="178">
        <f ca="1">IF(B$1&lt;'Data Bank'!$AD1189,"",IF(B$1&gt;'Data Bank'!$AT1189,"",IF(AND('Data Bank'!$AC1189&lt;100,TODAY()&gt;'Data Bank'!$AT1189),1,IF('Data Bank'!$AC1189=100,3,IF('Data Bank'!$AC1189=0,0,2)))))</f>
        <v>1</v>
      </c>
      <c r="C526" s="178" t="str">
        <f ca="1">IF(C$1&lt;'Data Bank'!$AD1189,"",IF(C$1&gt;'Data Bank'!$AT1189,"",IF(AND('Data Bank'!$AC1189&lt;100,TODAY()&gt;'Data Bank'!$AT1189),1,IF('Data Bank'!$AC1189=100,3,IF('Data Bank'!$AC1189=0,0,2)))))</f>
        <v/>
      </c>
      <c r="D526" s="178" t="str">
        <f ca="1">IF(D$1&lt;'Data Bank'!$AD1189,"",IF(D$1&gt;'Data Bank'!$AT1189,"",IF(AND('Data Bank'!$AC1189&lt;100,TODAY()&gt;'Data Bank'!$AT1189),1,IF('Data Bank'!$AC1189=100,3,IF('Data Bank'!$AC1189=0,0,2)))))</f>
        <v/>
      </c>
      <c r="E526" s="178" t="str">
        <f ca="1">IF(E$1&lt;'Data Bank'!$AD1189,"",IF(E$1&gt;'Data Bank'!$AT1189,"",IF(AND('Data Bank'!$AC1189&lt;100,TODAY()&gt;'Data Bank'!$AT1189),1,IF('Data Bank'!$AC1189=100,3,IF('Data Bank'!$AC1189=0,0,2)))))</f>
        <v/>
      </c>
      <c r="F526" s="178" t="str">
        <f ca="1">IF(F$1&lt;'Data Bank'!$AD1189,"",IF(F$1&gt;'Data Bank'!$AT1189,"",IF(AND('Data Bank'!$AC1189&lt;100,TODAY()&gt;'Data Bank'!$AT1189),1,IF('Data Bank'!$AC1189=100,3,IF('Data Bank'!$AC1189=0,0,2)))))</f>
        <v/>
      </c>
      <c r="G526" s="178" t="str">
        <f ca="1">IF(G$1&lt;'Data Bank'!$AD1189,"",IF(G$1&gt;'Data Bank'!$AT1189,"",IF(AND('Data Bank'!$AC1189&lt;100,TODAY()&gt;'Data Bank'!$AT1189),1,IF('Data Bank'!$AC1189=100,3,IF('Data Bank'!$AC1189=0,0,2)))))</f>
        <v/>
      </c>
      <c r="H526" s="178" t="str">
        <f ca="1">IF(H$1&lt;'Data Bank'!$AD1189,"",IF(H$1&gt;'Data Bank'!$AT1189,"",IF(AND('Data Bank'!$AC1189&lt;100,TODAY()&gt;'Data Bank'!$AT1189),1,IF('Data Bank'!$AC1189=100,3,IF('Data Bank'!$AC1189=0,0,2)))))</f>
        <v/>
      </c>
      <c r="I526" s="178" t="str">
        <f ca="1">IF(I$1&lt;'Data Bank'!$AD1189,"",IF(I$1&gt;'Data Bank'!$AT1189,"",IF(AND('Data Bank'!$AC1189&lt;100,TODAY()&gt;'Data Bank'!$AT1189),1,IF('Data Bank'!$AC1189=100,3,IF('Data Bank'!$AC1189=0,0,2)))))</f>
        <v/>
      </c>
      <c r="J526" s="177" t="str">
        <f ca="1">IF(J$1&lt;'Data Bank'!$AD1189,"",IF(J$1&gt;'Data Bank'!$AT1189,"",IF(AND('Data Bank'!$AC1189&lt;100,TODAY()&gt;'Data Bank'!$AT1189),1,IF('Data Bank'!$AC1189=100,3,IF('Data Bank'!$AC1189=0,0,2)))))</f>
        <v/>
      </c>
      <c r="K526" s="177" t="str">
        <f ca="1">IF(K$1&lt;'Data Bank'!$AD1189,"",IF(K$1&gt;'Data Bank'!$AT1189,"",IF(AND('Data Bank'!$AC1189&lt;100,TODAY()&gt;'Data Bank'!$AT1189),1,IF('Data Bank'!$AC1189=100,3,IF('Data Bank'!$AC1189=0,0,2)))))</f>
        <v/>
      </c>
      <c r="L526" s="177" t="str">
        <f ca="1">IF(L$1&lt;'Data Bank'!$AD1189,"",IF(L$1&gt;'Data Bank'!$AT1189,"",IF(AND('Data Bank'!$AC1189&lt;100,TODAY()&gt;'Data Bank'!$AT1189),1,IF('Data Bank'!$AC1189=100,3,IF('Data Bank'!$AC1189=0,0,2)))))</f>
        <v/>
      </c>
      <c r="M526" s="177" t="str">
        <f ca="1">IF(M$1&lt;'Data Bank'!$AD1189,"",IF(M$1&gt;'Data Bank'!$AT1189,"",IF(AND('Data Bank'!$AC1189&lt;100,TODAY()&gt;'Data Bank'!$AT1189),1,IF('Data Bank'!$AC1189=100,3,IF('Data Bank'!$AC1189=0,0,2)))))</f>
        <v/>
      </c>
      <c r="N526" s="177" t="str">
        <f ca="1">IF(N$1&lt;'Data Bank'!$AD1189,"",IF(N$1&gt;'Data Bank'!$AT1189,"",IF(AND('Data Bank'!$AC1189&lt;100,TODAY()&gt;'Data Bank'!$AT1189),1,IF('Data Bank'!$AC1189=100,3,IF('Data Bank'!$AC1189=0,0,2)))))</f>
        <v/>
      </c>
      <c r="O526" s="177" t="str">
        <f ca="1">IF(O$1&lt;'Data Bank'!$AD1189,"",IF(O$1&gt;'Data Bank'!$AT1189,"",IF(AND('Data Bank'!$AC1189&lt;100,TODAY()&gt;'Data Bank'!$AT1189),1,IF('Data Bank'!$AC1189=100,3,IF('Data Bank'!$AC1189=0,0,2)))))</f>
        <v/>
      </c>
      <c r="P526" s="177" t="str">
        <f ca="1">IF(P$1&lt;'Data Bank'!$AD1189,"",IF(P$1&gt;'Data Bank'!$AT1189,"",IF(AND('Data Bank'!$AC1189&lt;100,TODAY()&gt;'Data Bank'!$AT1189),1,IF('Data Bank'!$AC1189=100,3,IF('Data Bank'!$AC1189=0,0,2)))))</f>
        <v/>
      </c>
      <c r="Q526" s="177" t="str">
        <f ca="1">IF(Q$1&lt;'Data Bank'!$AD1189,"",IF(Q$1&gt;'Data Bank'!$AT1189,"",IF(AND('Data Bank'!$AC1189&lt;100,TODAY()&gt;'Data Bank'!$AT1189),1,IF('Data Bank'!$AC1189=100,3,IF('Data Bank'!$AC1189=0,0,2)))))</f>
        <v/>
      </c>
      <c r="R526" s="177" t="str">
        <f ca="1">IF(R$1&lt;'Data Bank'!$AD1189,"",IF(R$1&gt;'Data Bank'!$AT1189,"",IF(AND('Data Bank'!$AC1189&lt;100,TODAY()&gt;'Data Bank'!$AT1189),1,IF('Data Bank'!$AC1189=100,3,IF('Data Bank'!$AC1189=0,0,2)))))</f>
        <v/>
      </c>
    </row>
    <row r="527" spans="1:18">
      <c r="A527" s="115" t="str">
        <f>'Data Bank'!E1191</f>
        <v>Thatti Gujran &amp; Mughlan</v>
      </c>
      <c r="B527" s="178">
        <f ca="1">IF(B$1&lt;'Data Bank'!$AD1191,"",IF(B$1&gt;'Data Bank'!$AT1191,"",IF(AND('Data Bank'!$AC1191&lt;100,TODAY()&gt;'Data Bank'!$AT1191),1,IF('Data Bank'!$AC1191=100,3,IF('Data Bank'!$AC1191=0,0,2)))))</f>
        <v>0</v>
      </c>
      <c r="C527" s="178">
        <f ca="1">IF(C$1&lt;'Data Bank'!$AD1191,"",IF(C$1&gt;'Data Bank'!$AT1191,"",IF(AND('Data Bank'!$AC1191&lt;100,TODAY()&gt;'Data Bank'!$AT1191),1,IF('Data Bank'!$AC1191=100,3,IF('Data Bank'!$AC1191=0,0,2)))))</f>
        <v>0</v>
      </c>
      <c r="D527" s="178">
        <f ca="1">IF(D$1&lt;'Data Bank'!$AD1191,"",IF(D$1&gt;'Data Bank'!$AT1191,"",IF(AND('Data Bank'!$AC1191&lt;100,TODAY()&gt;'Data Bank'!$AT1191),1,IF('Data Bank'!$AC1191=100,3,IF('Data Bank'!$AC1191=0,0,2)))))</f>
        <v>0</v>
      </c>
      <c r="E527" s="178">
        <f ca="1">IF(E$1&lt;'Data Bank'!$AD1191,"",IF(E$1&gt;'Data Bank'!$AT1191,"",IF(AND('Data Bank'!$AC1191&lt;100,TODAY()&gt;'Data Bank'!$AT1191),1,IF('Data Bank'!$AC1191=100,3,IF('Data Bank'!$AC1191=0,0,2)))))</f>
        <v>0</v>
      </c>
      <c r="F527" s="178" t="str">
        <f ca="1">IF(F$1&lt;'Data Bank'!$AD1191,"",IF(F$1&gt;'Data Bank'!$AT1191,"",IF(AND('Data Bank'!$AC1191&lt;100,TODAY()&gt;'Data Bank'!$AT1191),1,IF('Data Bank'!$AC1191=100,3,IF('Data Bank'!$AC1191=0,0,2)))))</f>
        <v/>
      </c>
      <c r="G527" s="178" t="str">
        <f ca="1">IF(G$1&lt;'Data Bank'!$AD1191,"",IF(G$1&gt;'Data Bank'!$AT1191,"",IF(AND('Data Bank'!$AC1191&lt;100,TODAY()&gt;'Data Bank'!$AT1191),1,IF('Data Bank'!$AC1191=100,3,IF('Data Bank'!$AC1191=0,0,2)))))</f>
        <v/>
      </c>
      <c r="H527" s="178" t="str">
        <f ca="1">IF(H$1&lt;'Data Bank'!$AD1191,"",IF(H$1&gt;'Data Bank'!$AT1191,"",IF(AND('Data Bank'!$AC1191&lt;100,TODAY()&gt;'Data Bank'!$AT1191),1,IF('Data Bank'!$AC1191=100,3,IF('Data Bank'!$AC1191=0,0,2)))))</f>
        <v/>
      </c>
      <c r="I527" s="178" t="str">
        <f ca="1">IF(I$1&lt;'Data Bank'!$AD1191,"",IF(I$1&gt;'Data Bank'!$AT1191,"",IF(AND('Data Bank'!$AC1191&lt;100,TODAY()&gt;'Data Bank'!$AT1191),1,IF('Data Bank'!$AC1191=100,3,IF('Data Bank'!$AC1191=0,0,2)))))</f>
        <v/>
      </c>
      <c r="J527" s="177" t="str">
        <f ca="1">IF(J$1&lt;'Data Bank'!$AD1191,"",IF(J$1&gt;'Data Bank'!$AT1191,"",IF(AND('Data Bank'!$AC1191&lt;100,TODAY()&gt;'Data Bank'!$AT1191),1,IF('Data Bank'!$AC1191=100,3,IF('Data Bank'!$AC1191=0,0,2)))))</f>
        <v/>
      </c>
      <c r="K527" s="177" t="str">
        <f ca="1">IF(K$1&lt;'Data Bank'!$AD1191,"",IF(K$1&gt;'Data Bank'!$AT1191,"",IF(AND('Data Bank'!$AC1191&lt;100,TODAY()&gt;'Data Bank'!$AT1191),1,IF('Data Bank'!$AC1191=100,3,IF('Data Bank'!$AC1191=0,0,2)))))</f>
        <v/>
      </c>
      <c r="L527" s="177" t="str">
        <f ca="1">IF(L$1&lt;'Data Bank'!$AD1191,"",IF(L$1&gt;'Data Bank'!$AT1191,"",IF(AND('Data Bank'!$AC1191&lt;100,TODAY()&gt;'Data Bank'!$AT1191),1,IF('Data Bank'!$AC1191=100,3,IF('Data Bank'!$AC1191=0,0,2)))))</f>
        <v/>
      </c>
      <c r="M527" s="177" t="str">
        <f ca="1">IF(M$1&lt;'Data Bank'!$AD1191,"",IF(M$1&gt;'Data Bank'!$AT1191,"",IF(AND('Data Bank'!$AC1191&lt;100,TODAY()&gt;'Data Bank'!$AT1191),1,IF('Data Bank'!$AC1191=100,3,IF('Data Bank'!$AC1191=0,0,2)))))</f>
        <v/>
      </c>
      <c r="N527" s="177" t="str">
        <f ca="1">IF(N$1&lt;'Data Bank'!$AD1191,"",IF(N$1&gt;'Data Bank'!$AT1191,"",IF(AND('Data Bank'!$AC1191&lt;100,TODAY()&gt;'Data Bank'!$AT1191),1,IF('Data Bank'!$AC1191=100,3,IF('Data Bank'!$AC1191=0,0,2)))))</f>
        <v/>
      </c>
      <c r="O527" s="177" t="str">
        <f ca="1">IF(O$1&lt;'Data Bank'!$AD1191,"",IF(O$1&gt;'Data Bank'!$AT1191,"",IF(AND('Data Bank'!$AC1191&lt;100,TODAY()&gt;'Data Bank'!$AT1191),1,IF('Data Bank'!$AC1191=100,3,IF('Data Bank'!$AC1191=0,0,2)))))</f>
        <v/>
      </c>
      <c r="P527" s="177" t="str">
        <f ca="1">IF(P$1&lt;'Data Bank'!$AD1191,"",IF(P$1&gt;'Data Bank'!$AT1191,"",IF(AND('Data Bank'!$AC1191&lt;100,TODAY()&gt;'Data Bank'!$AT1191),1,IF('Data Bank'!$AC1191=100,3,IF('Data Bank'!$AC1191=0,0,2)))))</f>
        <v/>
      </c>
      <c r="Q527" s="177" t="str">
        <f ca="1">IF(Q$1&lt;'Data Bank'!$AD1191,"",IF(Q$1&gt;'Data Bank'!$AT1191,"",IF(AND('Data Bank'!$AC1191&lt;100,TODAY()&gt;'Data Bank'!$AT1191),1,IF('Data Bank'!$AC1191=100,3,IF('Data Bank'!$AC1191=0,0,2)))))</f>
        <v/>
      </c>
      <c r="R527" s="177" t="str">
        <f ca="1">IF(R$1&lt;'Data Bank'!$AD1191,"",IF(R$1&gt;'Data Bank'!$AT1191,"",IF(AND('Data Bank'!$AC1191&lt;100,TODAY()&gt;'Data Bank'!$AT1191),1,IF('Data Bank'!$AC1191=100,3,IF('Data Bank'!$AC1191=0,0,2)))))</f>
        <v/>
      </c>
    </row>
    <row r="528" spans="1:18">
      <c r="A528" s="115" t="str">
        <f>'Data Bank'!E1193</f>
        <v>Feeder</v>
      </c>
      <c r="B528" s="178">
        <f ca="1">IF(B$1&lt;'Data Bank'!$AD1193,"",IF(B$1&gt;'Data Bank'!$AT1193,"",IF(AND('Data Bank'!$AC1193&lt;100,TODAY()&gt;'Data Bank'!$AT1193),1,IF('Data Bank'!$AC1193=100,3,IF('Data Bank'!$AC1193=0,0,2)))))</f>
        <v>0</v>
      </c>
      <c r="C528" s="178">
        <f ca="1">IF(C$1&lt;'Data Bank'!$AD1193,"",IF(C$1&gt;'Data Bank'!$AT1193,"",IF(AND('Data Bank'!$AC1193&lt;100,TODAY()&gt;'Data Bank'!$AT1193),1,IF('Data Bank'!$AC1193=100,3,IF('Data Bank'!$AC1193=0,0,2)))))</f>
        <v>0</v>
      </c>
      <c r="D528" s="178">
        <f ca="1">IF(D$1&lt;'Data Bank'!$AD1193,"",IF(D$1&gt;'Data Bank'!$AT1193,"",IF(AND('Data Bank'!$AC1193&lt;100,TODAY()&gt;'Data Bank'!$AT1193),1,IF('Data Bank'!$AC1193=100,3,IF('Data Bank'!$AC1193=0,0,2)))))</f>
        <v>0</v>
      </c>
      <c r="E528" s="178">
        <f ca="1">IF(E$1&lt;'Data Bank'!$AD1193,"",IF(E$1&gt;'Data Bank'!$AT1193,"",IF(AND('Data Bank'!$AC1193&lt;100,TODAY()&gt;'Data Bank'!$AT1193),1,IF('Data Bank'!$AC1193=100,3,IF('Data Bank'!$AC1193=0,0,2)))))</f>
        <v>0</v>
      </c>
      <c r="F528" s="178">
        <f ca="1">IF(F$1&lt;'Data Bank'!$AD1193,"",IF(F$1&gt;'Data Bank'!$AT1193,"",IF(AND('Data Bank'!$AC1193&lt;100,TODAY()&gt;'Data Bank'!$AT1193),1,IF('Data Bank'!$AC1193=100,3,IF('Data Bank'!$AC1193=0,0,2)))))</f>
        <v>0</v>
      </c>
      <c r="G528" s="178">
        <f ca="1">IF(G$1&lt;'Data Bank'!$AD1193,"",IF(G$1&gt;'Data Bank'!$AT1193,"",IF(AND('Data Bank'!$AC1193&lt;100,TODAY()&gt;'Data Bank'!$AT1193),1,IF('Data Bank'!$AC1193=100,3,IF('Data Bank'!$AC1193=0,0,2)))))</f>
        <v>0</v>
      </c>
      <c r="H528" s="178">
        <f ca="1">IF(H$1&lt;'Data Bank'!$AD1193,"",IF(H$1&gt;'Data Bank'!$AT1193,"",IF(AND('Data Bank'!$AC1193&lt;100,TODAY()&gt;'Data Bank'!$AT1193),1,IF('Data Bank'!$AC1193=100,3,IF('Data Bank'!$AC1193=0,0,2)))))</f>
        <v>0</v>
      </c>
      <c r="I528" s="178">
        <f ca="1">IF(I$1&lt;'Data Bank'!$AD1193,"",IF(I$1&gt;'Data Bank'!$AT1193,"",IF(AND('Data Bank'!$AC1193&lt;100,TODAY()&gt;'Data Bank'!$AT1193),1,IF('Data Bank'!$AC1193=100,3,IF('Data Bank'!$AC1193=0,0,2)))))</f>
        <v>0</v>
      </c>
      <c r="J528" s="177">
        <f ca="1">IF(J$1&lt;'Data Bank'!$AD1193,"",IF(J$1&gt;'Data Bank'!$AT1193,"",IF(AND('Data Bank'!$AC1193&lt;100,TODAY()&gt;'Data Bank'!$AT1193),1,IF('Data Bank'!$AC1193=100,3,IF('Data Bank'!$AC1193=0,0,2)))))</f>
        <v>0</v>
      </c>
      <c r="K528" s="177">
        <f ca="1">IF(K$1&lt;'Data Bank'!$AD1193,"",IF(K$1&gt;'Data Bank'!$AT1193,"",IF(AND('Data Bank'!$AC1193&lt;100,TODAY()&gt;'Data Bank'!$AT1193),1,IF('Data Bank'!$AC1193=100,3,IF('Data Bank'!$AC1193=0,0,2)))))</f>
        <v>0</v>
      </c>
      <c r="L528" s="177">
        <f ca="1">IF(L$1&lt;'Data Bank'!$AD1193,"",IF(L$1&gt;'Data Bank'!$AT1193,"",IF(AND('Data Bank'!$AC1193&lt;100,TODAY()&gt;'Data Bank'!$AT1193),1,IF('Data Bank'!$AC1193=100,3,IF('Data Bank'!$AC1193=0,0,2)))))</f>
        <v>0</v>
      </c>
      <c r="M528" s="177">
        <f ca="1">IF(M$1&lt;'Data Bank'!$AD1193,"",IF(M$1&gt;'Data Bank'!$AT1193,"",IF(AND('Data Bank'!$AC1193&lt;100,TODAY()&gt;'Data Bank'!$AT1193),1,IF('Data Bank'!$AC1193=100,3,IF('Data Bank'!$AC1193=0,0,2)))))</f>
        <v>0</v>
      </c>
      <c r="N528" s="177">
        <f ca="1">IF(N$1&lt;'Data Bank'!$AD1193,"",IF(N$1&gt;'Data Bank'!$AT1193,"",IF(AND('Data Bank'!$AC1193&lt;100,TODAY()&gt;'Data Bank'!$AT1193),1,IF('Data Bank'!$AC1193=100,3,IF('Data Bank'!$AC1193=0,0,2)))))</f>
        <v>0</v>
      </c>
      <c r="O528" s="177">
        <f ca="1">IF(O$1&lt;'Data Bank'!$AD1193,"",IF(O$1&gt;'Data Bank'!$AT1193,"",IF(AND('Data Bank'!$AC1193&lt;100,TODAY()&gt;'Data Bank'!$AT1193),1,IF('Data Bank'!$AC1193=100,3,IF('Data Bank'!$AC1193=0,0,2)))))</f>
        <v>0</v>
      </c>
      <c r="P528" s="177">
        <f ca="1">IF(P$1&lt;'Data Bank'!$AD1193,"",IF(P$1&gt;'Data Bank'!$AT1193,"",IF(AND('Data Bank'!$AC1193&lt;100,TODAY()&gt;'Data Bank'!$AT1193),1,IF('Data Bank'!$AC1193=100,3,IF('Data Bank'!$AC1193=0,0,2)))))</f>
        <v>0</v>
      </c>
      <c r="Q528" s="177">
        <f ca="1">IF(Q$1&lt;'Data Bank'!$AD1193,"",IF(Q$1&gt;'Data Bank'!$AT1193,"",IF(AND('Data Bank'!$AC1193&lt;100,TODAY()&gt;'Data Bank'!$AT1193),1,IF('Data Bank'!$AC1193=100,3,IF('Data Bank'!$AC1193=0,0,2)))))</f>
        <v>0</v>
      </c>
      <c r="R528" s="177">
        <f ca="1">IF(R$1&lt;'Data Bank'!$AD1193,"",IF(R$1&gt;'Data Bank'!$AT1193,"",IF(AND('Data Bank'!$AC1193&lt;100,TODAY()&gt;'Data Bank'!$AT1193),1,IF('Data Bank'!$AC1193=100,3,IF('Data Bank'!$AC1193=0,0,2)))))</f>
        <v>0</v>
      </c>
    </row>
    <row r="529" spans="1:18">
      <c r="A529" s="115" t="str">
        <f>'Data Bank'!E1194</f>
        <v>TIP Housing</v>
      </c>
      <c r="B529" s="178">
        <f ca="1">IF(B$1&lt;'Data Bank'!$AD1194,"",IF(B$1&gt;'Data Bank'!$AT1194,"",IF(AND('Data Bank'!$AC1194&lt;100,TODAY()&gt;'Data Bank'!$AT1194),1,IF('Data Bank'!$AC1194=100,3,IF('Data Bank'!$AC1194=0,0,2)))))</f>
        <v>2</v>
      </c>
      <c r="C529" s="178">
        <f ca="1">IF(C$1&lt;'Data Bank'!$AD1194,"",IF(C$1&gt;'Data Bank'!$AT1194,"",IF(AND('Data Bank'!$AC1194&lt;100,TODAY()&gt;'Data Bank'!$AT1194),1,IF('Data Bank'!$AC1194=100,3,IF('Data Bank'!$AC1194=0,0,2)))))</f>
        <v>2</v>
      </c>
      <c r="D529" s="178">
        <f ca="1">IF(D$1&lt;'Data Bank'!$AD1194,"",IF(D$1&gt;'Data Bank'!$AT1194,"",IF(AND('Data Bank'!$AC1194&lt;100,TODAY()&gt;'Data Bank'!$AT1194),1,IF('Data Bank'!$AC1194=100,3,IF('Data Bank'!$AC1194=0,0,2)))))</f>
        <v>2</v>
      </c>
      <c r="E529" s="178">
        <f ca="1">IF(E$1&lt;'Data Bank'!$AD1194,"",IF(E$1&gt;'Data Bank'!$AT1194,"",IF(AND('Data Bank'!$AC1194&lt;100,TODAY()&gt;'Data Bank'!$AT1194),1,IF('Data Bank'!$AC1194=100,3,IF('Data Bank'!$AC1194=0,0,2)))))</f>
        <v>2</v>
      </c>
      <c r="F529" s="178">
        <f ca="1">IF(F$1&lt;'Data Bank'!$AD1194,"",IF(F$1&gt;'Data Bank'!$AT1194,"",IF(AND('Data Bank'!$AC1194&lt;100,TODAY()&gt;'Data Bank'!$AT1194),1,IF('Data Bank'!$AC1194=100,3,IF('Data Bank'!$AC1194=0,0,2)))))</f>
        <v>2</v>
      </c>
      <c r="G529" s="178">
        <f ca="1">IF(G$1&lt;'Data Bank'!$AD1194,"",IF(G$1&gt;'Data Bank'!$AT1194,"",IF(AND('Data Bank'!$AC1194&lt;100,TODAY()&gt;'Data Bank'!$AT1194),1,IF('Data Bank'!$AC1194=100,3,IF('Data Bank'!$AC1194=0,0,2)))))</f>
        <v>2</v>
      </c>
      <c r="H529" s="178">
        <f ca="1">IF(H$1&lt;'Data Bank'!$AD1194,"",IF(H$1&gt;'Data Bank'!$AT1194,"",IF(AND('Data Bank'!$AC1194&lt;100,TODAY()&gt;'Data Bank'!$AT1194),1,IF('Data Bank'!$AC1194=100,3,IF('Data Bank'!$AC1194=0,0,2)))))</f>
        <v>2</v>
      </c>
      <c r="I529" s="178">
        <f ca="1">IF(I$1&lt;'Data Bank'!$AD1194,"",IF(I$1&gt;'Data Bank'!$AT1194,"",IF(AND('Data Bank'!$AC1194&lt;100,TODAY()&gt;'Data Bank'!$AT1194),1,IF('Data Bank'!$AC1194=100,3,IF('Data Bank'!$AC1194=0,0,2)))))</f>
        <v>2</v>
      </c>
      <c r="J529" s="177">
        <f ca="1">IF(J$1&lt;'Data Bank'!$AD1194,"",IF(J$1&gt;'Data Bank'!$AT1194,"",IF(AND('Data Bank'!$AC1194&lt;100,TODAY()&gt;'Data Bank'!$AT1194),1,IF('Data Bank'!$AC1194=100,3,IF('Data Bank'!$AC1194=0,0,2)))))</f>
        <v>2</v>
      </c>
      <c r="K529" s="177">
        <f ca="1">IF(K$1&lt;'Data Bank'!$AD1194,"",IF(K$1&gt;'Data Bank'!$AT1194,"",IF(AND('Data Bank'!$AC1194&lt;100,TODAY()&gt;'Data Bank'!$AT1194),1,IF('Data Bank'!$AC1194=100,3,IF('Data Bank'!$AC1194=0,0,2)))))</f>
        <v>2</v>
      </c>
      <c r="L529" s="177">
        <f ca="1">IF(L$1&lt;'Data Bank'!$AD1194,"",IF(L$1&gt;'Data Bank'!$AT1194,"",IF(AND('Data Bank'!$AC1194&lt;100,TODAY()&gt;'Data Bank'!$AT1194),1,IF('Data Bank'!$AC1194=100,3,IF('Data Bank'!$AC1194=0,0,2)))))</f>
        <v>2</v>
      </c>
      <c r="M529" s="177">
        <f ca="1">IF(M$1&lt;'Data Bank'!$AD1194,"",IF(M$1&gt;'Data Bank'!$AT1194,"",IF(AND('Data Bank'!$AC1194&lt;100,TODAY()&gt;'Data Bank'!$AT1194),1,IF('Data Bank'!$AC1194=100,3,IF('Data Bank'!$AC1194=0,0,2)))))</f>
        <v>2</v>
      </c>
      <c r="N529" s="177">
        <f ca="1">IF(N$1&lt;'Data Bank'!$AD1194,"",IF(N$1&gt;'Data Bank'!$AT1194,"",IF(AND('Data Bank'!$AC1194&lt;100,TODAY()&gt;'Data Bank'!$AT1194),1,IF('Data Bank'!$AC1194=100,3,IF('Data Bank'!$AC1194=0,0,2)))))</f>
        <v>2</v>
      </c>
      <c r="O529" s="177">
        <f ca="1">IF(O$1&lt;'Data Bank'!$AD1194,"",IF(O$1&gt;'Data Bank'!$AT1194,"",IF(AND('Data Bank'!$AC1194&lt;100,TODAY()&gt;'Data Bank'!$AT1194),1,IF('Data Bank'!$AC1194=100,3,IF('Data Bank'!$AC1194=0,0,2)))))</f>
        <v>2</v>
      </c>
      <c r="P529" s="177">
        <f ca="1">IF(P$1&lt;'Data Bank'!$AD1194,"",IF(P$1&gt;'Data Bank'!$AT1194,"",IF(AND('Data Bank'!$AC1194&lt;100,TODAY()&gt;'Data Bank'!$AT1194),1,IF('Data Bank'!$AC1194=100,3,IF('Data Bank'!$AC1194=0,0,2)))))</f>
        <v>2</v>
      </c>
      <c r="Q529" s="177">
        <f ca="1">IF(Q$1&lt;'Data Bank'!$AD1194,"",IF(Q$1&gt;'Data Bank'!$AT1194,"",IF(AND('Data Bank'!$AC1194&lt;100,TODAY()&gt;'Data Bank'!$AT1194),1,IF('Data Bank'!$AC1194=100,3,IF('Data Bank'!$AC1194=0,0,2)))))</f>
        <v>2</v>
      </c>
      <c r="R529" s="177">
        <f ca="1">IF(R$1&lt;'Data Bank'!$AD1194,"",IF(R$1&gt;'Data Bank'!$AT1194,"",IF(AND('Data Bank'!$AC1194&lt;100,TODAY()&gt;'Data Bank'!$AT1194),1,IF('Data Bank'!$AC1194=100,3,IF('Data Bank'!$AC1194=0,0,2)))))</f>
        <v>2</v>
      </c>
    </row>
    <row r="530" spans="1:18">
      <c r="A530" s="115" t="str">
        <f>'Data Bank'!E1196</f>
        <v>Towards Ugoki Mor</v>
      </c>
      <c r="B530" s="178">
        <f ca="1">IF(B$1&lt;'Data Bank'!$AD1196,"",IF(B$1&gt;'Data Bank'!$AT1196,"",IF(AND('Data Bank'!$AC1196&lt;100,TODAY()&gt;'Data Bank'!$AT1196),1,IF('Data Bank'!$AC1196=100,3,IF('Data Bank'!$AC1196=0,0,2)))))</f>
        <v>1</v>
      </c>
      <c r="C530" s="178" t="str">
        <f ca="1">IF(C$1&lt;'Data Bank'!$AD1196,"",IF(C$1&gt;'Data Bank'!$AT1196,"",IF(AND('Data Bank'!$AC1196&lt;100,TODAY()&gt;'Data Bank'!$AT1196),1,IF('Data Bank'!$AC1196=100,3,IF('Data Bank'!$AC1196=0,0,2)))))</f>
        <v/>
      </c>
      <c r="D530" s="178" t="str">
        <f ca="1">IF(D$1&lt;'Data Bank'!$AD1196,"",IF(D$1&gt;'Data Bank'!$AT1196,"",IF(AND('Data Bank'!$AC1196&lt;100,TODAY()&gt;'Data Bank'!$AT1196),1,IF('Data Bank'!$AC1196=100,3,IF('Data Bank'!$AC1196=0,0,2)))))</f>
        <v/>
      </c>
      <c r="E530" s="178" t="str">
        <f ca="1">IF(E$1&lt;'Data Bank'!$AD1196,"",IF(E$1&gt;'Data Bank'!$AT1196,"",IF(AND('Data Bank'!$AC1196&lt;100,TODAY()&gt;'Data Bank'!$AT1196),1,IF('Data Bank'!$AC1196=100,3,IF('Data Bank'!$AC1196=0,0,2)))))</f>
        <v/>
      </c>
      <c r="F530" s="178" t="str">
        <f ca="1">IF(F$1&lt;'Data Bank'!$AD1196,"",IF(F$1&gt;'Data Bank'!$AT1196,"",IF(AND('Data Bank'!$AC1196&lt;100,TODAY()&gt;'Data Bank'!$AT1196),1,IF('Data Bank'!$AC1196=100,3,IF('Data Bank'!$AC1196=0,0,2)))))</f>
        <v/>
      </c>
      <c r="G530" s="178" t="str">
        <f ca="1">IF(G$1&lt;'Data Bank'!$AD1196,"",IF(G$1&gt;'Data Bank'!$AT1196,"",IF(AND('Data Bank'!$AC1196&lt;100,TODAY()&gt;'Data Bank'!$AT1196),1,IF('Data Bank'!$AC1196=100,3,IF('Data Bank'!$AC1196=0,0,2)))))</f>
        <v/>
      </c>
      <c r="H530" s="178" t="str">
        <f ca="1">IF(H$1&lt;'Data Bank'!$AD1196,"",IF(H$1&gt;'Data Bank'!$AT1196,"",IF(AND('Data Bank'!$AC1196&lt;100,TODAY()&gt;'Data Bank'!$AT1196),1,IF('Data Bank'!$AC1196=100,3,IF('Data Bank'!$AC1196=0,0,2)))))</f>
        <v/>
      </c>
      <c r="I530" s="178" t="str">
        <f ca="1">IF(I$1&lt;'Data Bank'!$AD1196,"",IF(I$1&gt;'Data Bank'!$AT1196,"",IF(AND('Data Bank'!$AC1196&lt;100,TODAY()&gt;'Data Bank'!$AT1196),1,IF('Data Bank'!$AC1196=100,3,IF('Data Bank'!$AC1196=0,0,2)))))</f>
        <v/>
      </c>
      <c r="J530" s="177" t="str">
        <f ca="1">IF(J$1&lt;'Data Bank'!$AD1196,"",IF(J$1&gt;'Data Bank'!$AT1196,"",IF(AND('Data Bank'!$AC1196&lt;100,TODAY()&gt;'Data Bank'!$AT1196),1,IF('Data Bank'!$AC1196=100,3,IF('Data Bank'!$AC1196=0,0,2)))))</f>
        <v/>
      </c>
      <c r="K530" s="177" t="str">
        <f ca="1">IF(K$1&lt;'Data Bank'!$AD1196,"",IF(K$1&gt;'Data Bank'!$AT1196,"",IF(AND('Data Bank'!$AC1196&lt;100,TODAY()&gt;'Data Bank'!$AT1196),1,IF('Data Bank'!$AC1196=100,3,IF('Data Bank'!$AC1196=0,0,2)))))</f>
        <v/>
      </c>
      <c r="L530" s="177" t="str">
        <f ca="1">IF(L$1&lt;'Data Bank'!$AD1196,"",IF(L$1&gt;'Data Bank'!$AT1196,"",IF(AND('Data Bank'!$AC1196&lt;100,TODAY()&gt;'Data Bank'!$AT1196),1,IF('Data Bank'!$AC1196=100,3,IF('Data Bank'!$AC1196=0,0,2)))))</f>
        <v/>
      </c>
      <c r="M530" s="177" t="str">
        <f ca="1">IF(M$1&lt;'Data Bank'!$AD1196,"",IF(M$1&gt;'Data Bank'!$AT1196,"",IF(AND('Data Bank'!$AC1196&lt;100,TODAY()&gt;'Data Bank'!$AT1196),1,IF('Data Bank'!$AC1196=100,3,IF('Data Bank'!$AC1196=0,0,2)))))</f>
        <v/>
      </c>
      <c r="N530" s="177" t="str">
        <f ca="1">IF(N$1&lt;'Data Bank'!$AD1196,"",IF(N$1&gt;'Data Bank'!$AT1196,"",IF(AND('Data Bank'!$AC1196&lt;100,TODAY()&gt;'Data Bank'!$AT1196),1,IF('Data Bank'!$AC1196=100,3,IF('Data Bank'!$AC1196=0,0,2)))))</f>
        <v/>
      </c>
      <c r="O530" s="177" t="str">
        <f ca="1">IF(O$1&lt;'Data Bank'!$AD1196,"",IF(O$1&gt;'Data Bank'!$AT1196,"",IF(AND('Data Bank'!$AC1196&lt;100,TODAY()&gt;'Data Bank'!$AT1196),1,IF('Data Bank'!$AC1196=100,3,IF('Data Bank'!$AC1196=0,0,2)))))</f>
        <v/>
      </c>
      <c r="P530" s="177" t="str">
        <f ca="1">IF(P$1&lt;'Data Bank'!$AD1196,"",IF(P$1&gt;'Data Bank'!$AT1196,"",IF(AND('Data Bank'!$AC1196&lt;100,TODAY()&gt;'Data Bank'!$AT1196),1,IF('Data Bank'!$AC1196=100,3,IF('Data Bank'!$AC1196=0,0,2)))))</f>
        <v/>
      </c>
      <c r="Q530" s="177" t="str">
        <f ca="1">IF(Q$1&lt;'Data Bank'!$AD1196,"",IF(Q$1&gt;'Data Bank'!$AT1196,"",IF(AND('Data Bank'!$AC1196&lt;100,TODAY()&gt;'Data Bank'!$AT1196),1,IF('Data Bank'!$AC1196=100,3,IF('Data Bank'!$AC1196=0,0,2)))))</f>
        <v/>
      </c>
      <c r="R530" s="177" t="str">
        <f ca="1">IF(R$1&lt;'Data Bank'!$AD1196,"",IF(R$1&gt;'Data Bank'!$AT1196,"",IF(AND('Data Bank'!$AC1196&lt;100,TODAY()&gt;'Data Bank'!$AT1196),1,IF('Data Bank'!$AC1196=100,3,IF('Data Bank'!$AC1196=0,0,2)))))</f>
        <v/>
      </c>
    </row>
    <row r="531" spans="1:18">
      <c r="A531" s="115" t="str">
        <f>'Data Bank'!E1198</f>
        <v>Askari-6 Sec 03</v>
      </c>
      <c r="B531" s="178">
        <f ca="1">IF(B$1&lt;'Data Bank'!$AD1198,"",IF(B$1&gt;'Data Bank'!$AT1198,"",IF(AND('Data Bank'!$AC1198&lt;100,TODAY()&gt;'Data Bank'!$AT1198),1,IF('Data Bank'!$AC1198=100,3,IF('Data Bank'!$AC1198=0,0,2)))))</f>
        <v>0</v>
      </c>
      <c r="C531" s="178">
        <f ca="1">IF(C$1&lt;'Data Bank'!$AD1198,"",IF(C$1&gt;'Data Bank'!$AT1198,"",IF(AND('Data Bank'!$AC1198&lt;100,TODAY()&gt;'Data Bank'!$AT1198),1,IF('Data Bank'!$AC1198=100,3,IF('Data Bank'!$AC1198=0,0,2)))))</f>
        <v>0</v>
      </c>
      <c r="D531" s="178">
        <f ca="1">IF(D$1&lt;'Data Bank'!$AD1198,"",IF(D$1&gt;'Data Bank'!$AT1198,"",IF(AND('Data Bank'!$AC1198&lt;100,TODAY()&gt;'Data Bank'!$AT1198),1,IF('Data Bank'!$AC1198=100,3,IF('Data Bank'!$AC1198=0,0,2)))))</f>
        <v>0</v>
      </c>
      <c r="E531" s="178">
        <f ca="1">IF(E$1&lt;'Data Bank'!$AD1198,"",IF(E$1&gt;'Data Bank'!$AT1198,"",IF(AND('Data Bank'!$AC1198&lt;100,TODAY()&gt;'Data Bank'!$AT1198),1,IF('Data Bank'!$AC1198=100,3,IF('Data Bank'!$AC1198=0,0,2)))))</f>
        <v>0</v>
      </c>
      <c r="F531" s="178">
        <f ca="1">IF(F$1&lt;'Data Bank'!$AD1198,"",IF(F$1&gt;'Data Bank'!$AT1198,"",IF(AND('Data Bank'!$AC1198&lt;100,TODAY()&gt;'Data Bank'!$AT1198),1,IF('Data Bank'!$AC1198=100,3,IF('Data Bank'!$AC1198=0,0,2)))))</f>
        <v>0</v>
      </c>
      <c r="G531" s="178">
        <f ca="1">IF(G$1&lt;'Data Bank'!$AD1198,"",IF(G$1&gt;'Data Bank'!$AT1198,"",IF(AND('Data Bank'!$AC1198&lt;100,TODAY()&gt;'Data Bank'!$AT1198),1,IF('Data Bank'!$AC1198=100,3,IF('Data Bank'!$AC1198=0,0,2)))))</f>
        <v>0</v>
      </c>
      <c r="H531" s="178">
        <f ca="1">IF(H$1&lt;'Data Bank'!$AD1198,"",IF(H$1&gt;'Data Bank'!$AT1198,"",IF(AND('Data Bank'!$AC1198&lt;100,TODAY()&gt;'Data Bank'!$AT1198),1,IF('Data Bank'!$AC1198=100,3,IF('Data Bank'!$AC1198=0,0,2)))))</f>
        <v>0</v>
      </c>
      <c r="I531" s="178">
        <f ca="1">IF(I$1&lt;'Data Bank'!$AD1198,"",IF(I$1&gt;'Data Bank'!$AT1198,"",IF(AND('Data Bank'!$AC1198&lt;100,TODAY()&gt;'Data Bank'!$AT1198),1,IF('Data Bank'!$AC1198=100,3,IF('Data Bank'!$AC1198=0,0,2)))))</f>
        <v>0</v>
      </c>
      <c r="J531" s="177">
        <f ca="1">IF(J$1&lt;'Data Bank'!$AD1198,"",IF(J$1&gt;'Data Bank'!$AT1198,"",IF(AND('Data Bank'!$AC1198&lt;100,TODAY()&gt;'Data Bank'!$AT1198),1,IF('Data Bank'!$AC1198=100,3,IF('Data Bank'!$AC1198=0,0,2)))))</f>
        <v>0</v>
      </c>
      <c r="K531" s="177">
        <f ca="1">IF(K$1&lt;'Data Bank'!$AD1198,"",IF(K$1&gt;'Data Bank'!$AT1198,"",IF(AND('Data Bank'!$AC1198&lt;100,TODAY()&gt;'Data Bank'!$AT1198),1,IF('Data Bank'!$AC1198=100,3,IF('Data Bank'!$AC1198=0,0,2)))))</f>
        <v>0</v>
      </c>
      <c r="L531" s="177">
        <f ca="1">IF(L$1&lt;'Data Bank'!$AD1198,"",IF(L$1&gt;'Data Bank'!$AT1198,"",IF(AND('Data Bank'!$AC1198&lt;100,TODAY()&gt;'Data Bank'!$AT1198),1,IF('Data Bank'!$AC1198=100,3,IF('Data Bank'!$AC1198=0,0,2)))))</f>
        <v>0</v>
      </c>
      <c r="M531" s="177">
        <f ca="1">IF(M$1&lt;'Data Bank'!$AD1198,"",IF(M$1&gt;'Data Bank'!$AT1198,"",IF(AND('Data Bank'!$AC1198&lt;100,TODAY()&gt;'Data Bank'!$AT1198),1,IF('Data Bank'!$AC1198=100,3,IF('Data Bank'!$AC1198=0,0,2)))))</f>
        <v>0</v>
      </c>
      <c r="N531" s="177">
        <f ca="1">IF(N$1&lt;'Data Bank'!$AD1198,"",IF(N$1&gt;'Data Bank'!$AT1198,"",IF(AND('Data Bank'!$AC1198&lt;100,TODAY()&gt;'Data Bank'!$AT1198),1,IF('Data Bank'!$AC1198=100,3,IF('Data Bank'!$AC1198=0,0,2)))))</f>
        <v>0</v>
      </c>
      <c r="O531" s="177">
        <f ca="1">IF(O$1&lt;'Data Bank'!$AD1198,"",IF(O$1&gt;'Data Bank'!$AT1198,"",IF(AND('Data Bank'!$AC1198&lt;100,TODAY()&gt;'Data Bank'!$AT1198),1,IF('Data Bank'!$AC1198=100,3,IF('Data Bank'!$AC1198=0,0,2)))))</f>
        <v>0</v>
      </c>
      <c r="P531" s="177">
        <f ca="1">IF(P$1&lt;'Data Bank'!$AD1198,"",IF(P$1&gt;'Data Bank'!$AT1198,"",IF(AND('Data Bank'!$AC1198&lt;100,TODAY()&gt;'Data Bank'!$AT1198),1,IF('Data Bank'!$AC1198=100,3,IF('Data Bank'!$AC1198=0,0,2)))))</f>
        <v>0</v>
      </c>
      <c r="Q531" s="177">
        <f ca="1">IF(Q$1&lt;'Data Bank'!$AD1198,"",IF(Q$1&gt;'Data Bank'!$AT1198,"",IF(AND('Data Bank'!$AC1198&lt;100,TODAY()&gt;'Data Bank'!$AT1198),1,IF('Data Bank'!$AC1198=100,3,IF('Data Bank'!$AC1198=0,0,2)))))</f>
        <v>0</v>
      </c>
      <c r="R531" s="177">
        <f ca="1">IF(R$1&lt;'Data Bank'!$AD1198,"",IF(R$1&gt;'Data Bank'!$AT1198,"",IF(AND('Data Bank'!$AC1198&lt;100,TODAY()&gt;'Data Bank'!$AT1198),1,IF('Data Bank'!$AC1198=100,3,IF('Data Bank'!$AC1198=0,0,2)))))</f>
        <v>0</v>
      </c>
    </row>
    <row r="532" spans="1:18">
      <c r="A532" s="115" t="str">
        <f>'Data Bank'!E1205</f>
        <v>Askari-6 Sec 10</v>
      </c>
      <c r="B532" s="178">
        <f ca="1">IF(B$1&lt;'Data Bank'!$AD1205,"",IF(B$1&gt;'Data Bank'!$AT1205,"",IF(AND('Data Bank'!$AC1205&lt;100,TODAY()&gt;'Data Bank'!$AT1205),1,IF('Data Bank'!$AC1205=100,3,IF('Data Bank'!$AC1205=0,0,2)))))</f>
        <v>0</v>
      </c>
      <c r="C532" s="178">
        <f ca="1">IF(C$1&lt;'Data Bank'!$AD1205,"",IF(C$1&gt;'Data Bank'!$AT1205,"",IF(AND('Data Bank'!$AC1205&lt;100,TODAY()&gt;'Data Bank'!$AT1205),1,IF('Data Bank'!$AC1205=100,3,IF('Data Bank'!$AC1205=0,0,2)))))</f>
        <v>0</v>
      </c>
      <c r="D532" s="178">
        <f ca="1">IF(D$1&lt;'Data Bank'!$AD1205,"",IF(D$1&gt;'Data Bank'!$AT1205,"",IF(AND('Data Bank'!$AC1205&lt;100,TODAY()&gt;'Data Bank'!$AT1205),1,IF('Data Bank'!$AC1205=100,3,IF('Data Bank'!$AC1205=0,0,2)))))</f>
        <v>0</v>
      </c>
      <c r="E532" s="178">
        <f ca="1">IF(E$1&lt;'Data Bank'!$AD1205,"",IF(E$1&gt;'Data Bank'!$AT1205,"",IF(AND('Data Bank'!$AC1205&lt;100,TODAY()&gt;'Data Bank'!$AT1205),1,IF('Data Bank'!$AC1205=100,3,IF('Data Bank'!$AC1205=0,0,2)))))</f>
        <v>0</v>
      </c>
      <c r="F532" s="178">
        <f ca="1">IF(F$1&lt;'Data Bank'!$AD1205,"",IF(F$1&gt;'Data Bank'!$AT1205,"",IF(AND('Data Bank'!$AC1205&lt;100,TODAY()&gt;'Data Bank'!$AT1205),1,IF('Data Bank'!$AC1205=100,3,IF('Data Bank'!$AC1205=0,0,2)))))</f>
        <v>0</v>
      </c>
      <c r="G532" s="178">
        <f ca="1">IF(G$1&lt;'Data Bank'!$AD1205,"",IF(G$1&gt;'Data Bank'!$AT1205,"",IF(AND('Data Bank'!$AC1205&lt;100,TODAY()&gt;'Data Bank'!$AT1205),1,IF('Data Bank'!$AC1205=100,3,IF('Data Bank'!$AC1205=0,0,2)))))</f>
        <v>0</v>
      </c>
      <c r="H532" s="178">
        <f ca="1">IF(H$1&lt;'Data Bank'!$AD1205,"",IF(H$1&gt;'Data Bank'!$AT1205,"",IF(AND('Data Bank'!$AC1205&lt;100,TODAY()&gt;'Data Bank'!$AT1205),1,IF('Data Bank'!$AC1205=100,3,IF('Data Bank'!$AC1205=0,0,2)))))</f>
        <v>0</v>
      </c>
      <c r="I532" s="178">
        <f ca="1">IF(I$1&lt;'Data Bank'!$AD1205,"",IF(I$1&gt;'Data Bank'!$AT1205,"",IF(AND('Data Bank'!$AC1205&lt;100,TODAY()&gt;'Data Bank'!$AT1205),1,IF('Data Bank'!$AC1205=100,3,IF('Data Bank'!$AC1205=0,0,2)))))</f>
        <v>0</v>
      </c>
      <c r="J532" s="177">
        <f ca="1">IF(J$1&lt;'Data Bank'!$AD1205,"",IF(J$1&gt;'Data Bank'!$AT1205,"",IF(AND('Data Bank'!$AC1205&lt;100,TODAY()&gt;'Data Bank'!$AT1205),1,IF('Data Bank'!$AC1205=100,3,IF('Data Bank'!$AC1205=0,0,2)))))</f>
        <v>0</v>
      </c>
      <c r="K532" s="177">
        <f ca="1">IF(K$1&lt;'Data Bank'!$AD1205,"",IF(K$1&gt;'Data Bank'!$AT1205,"",IF(AND('Data Bank'!$AC1205&lt;100,TODAY()&gt;'Data Bank'!$AT1205),1,IF('Data Bank'!$AC1205=100,3,IF('Data Bank'!$AC1205=0,0,2)))))</f>
        <v>0</v>
      </c>
      <c r="L532" s="177">
        <f ca="1">IF(L$1&lt;'Data Bank'!$AD1205,"",IF(L$1&gt;'Data Bank'!$AT1205,"",IF(AND('Data Bank'!$AC1205&lt;100,TODAY()&gt;'Data Bank'!$AT1205),1,IF('Data Bank'!$AC1205=100,3,IF('Data Bank'!$AC1205=0,0,2)))))</f>
        <v>0</v>
      </c>
      <c r="M532" s="177">
        <f ca="1">IF(M$1&lt;'Data Bank'!$AD1205,"",IF(M$1&gt;'Data Bank'!$AT1205,"",IF(AND('Data Bank'!$AC1205&lt;100,TODAY()&gt;'Data Bank'!$AT1205),1,IF('Data Bank'!$AC1205=100,3,IF('Data Bank'!$AC1205=0,0,2)))))</f>
        <v>0</v>
      </c>
      <c r="N532" s="177">
        <f ca="1">IF(N$1&lt;'Data Bank'!$AD1205,"",IF(N$1&gt;'Data Bank'!$AT1205,"",IF(AND('Data Bank'!$AC1205&lt;100,TODAY()&gt;'Data Bank'!$AT1205),1,IF('Data Bank'!$AC1205=100,3,IF('Data Bank'!$AC1205=0,0,2)))))</f>
        <v>0</v>
      </c>
      <c r="O532" s="177">
        <f ca="1">IF(O$1&lt;'Data Bank'!$AD1205,"",IF(O$1&gt;'Data Bank'!$AT1205,"",IF(AND('Data Bank'!$AC1205&lt;100,TODAY()&gt;'Data Bank'!$AT1205),1,IF('Data Bank'!$AC1205=100,3,IF('Data Bank'!$AC1205=0,0,2)))))</f>
        <v>0</v>
      </c>
      <c r="P532" s="177">
        <f ca="1">IF(P$1&lt;'Data Bank'!$AD1205,"",IF(P$1&gt;'Data Bank'!$AT1205,"",IF(AND('Data Bank'!$AC1205&lt;100,TODAY()&gt;'Data Bank'!$AT1205),1,IF('Data Bank'!$AC1205=100,3,IF('Data Bank'!$AC1205=0,0,2)))))</f>
        <v>0</v>
      </c>
      <c r="Q532" s="177">
        <f ca="1">IF(Q$1&lt;'Data Bank'!$AD1205,"",IF(Q$1&gt;'Data Bank'!$AT1205,"",IF(AND('Data Bank'!$AC1205&lt;100,TODAY()&gt;'Data Bank'!$AT1205),1,IF('Data Bank'!$AC1205=100,3,IF('Data Bank'!$AC1205=0,0,2)))))</f>
        <v>0</v>
      </c>
      <c r="R532" s="177">
        <f ca="1">IF(R$1&lt;'Data Bank'!$AD1205,"",IF(R$1&gt;'Data Bank'!$AT1205,"",IF(AND('Data Bank'!$AC1205&lt;100,TODAY()&gt;'Data Bank'!$AT1205),1,IF('Data Bank'!$AC1205=100,3,IF('Data Bank'!$AC1205=0,0,2)))))</f>
        <v>0</v>
      </c>
    </row>
    <row r="533" spans="1:18">
      <c r="A533" s="115" t="str">
        <f>'Data Bank'!E1207</f>
        <v>Gulshen I Azmat, Maqbool City</v>
      </c>
      <c r="B533" s="178">
        <f ca="1">IF(B$1&lt;'Data Bank'!$AD1207,"",IF(B$1&gt;'Data Bank'!$AT1207,"",IF(AND('Data Bank'!$AC1207&lt;100,TODAY()&gt;'Data Bank'!$AT1207),1,IF('Data Bank'!$AC1207=100,3,IF('Data Bank'!$AC1207=0,0,2)))))</f>
        <v>0</v>
      </c>
      <c r="C533" s="178">
        <f ca="1">IF(C$1&lt;'Data Bank'!$AD1207,"",IF(C$1&gt;'Data Bank'!$AT1207,"",IF(AND('Data Bank'!$AC1207&lt;100,TODAY()&gt;'Data Bank'!$AT1207),1,IF('Data Bank'!$AC1207=100,3,IF('Data Bank'!$AC1207=0,0,2)))))</f>
        <v>0</v>
      </c>
      <c r="D533" s="178">
        <f ca="1">IF(D$1&lt;'Data Bank'!$AD1207,"",IF(D$1&gt;'Data Bank'!$AT1207,"",IF(AND('Data Bank'!$AC1207&lt;100,TODAY()&gt;'Data Bank'!$AT1207),1,IF('Data Bank'!$AC1207=100,3,IF('Data Bank'!$AC1207=0,0,2)))))</f>
        <v>0</v>
      </c>
      <c r="E533" s="178">
        <f ca="1">IF(E$1&lt;'Data Bank'!$AD1207,"",IF(E$1&gt;'Data Bank'!$AT1207,"",IF(AND('Data Bank'!$AC1207&lt;100,TODAY()&gt;'Data Bank'!$AT1207),1,IF('Data Bank'!$AC1207=100,3,IF('Data Bank'!$AC1207=0,0,2)))))</f>
        <v>0</v>
      </c>
      <c r="F533" s="178">
        <f ca="1">IF(F$1&lt;'Data Bank'!$AD1207,"",IF(F$1&gt;'Data Bank'!$AT1207,"",IF(AND('Data Bank'!$AC1207&lt;100,TODAY()&gt;'Data Bank'!$AT1207),1,IF('Data Bank'!$AC1207=100,3,IF('Data Bank'!$AC1207=0,0,2)))))</f>
        <v>0</v>
      </c>
      <c r="G533" s="178">
        <f ca="1">IF(G$1&lt;'Data Bank'!$AD1207,"",IF(G$1&gt;'Data Bank'!$AT1207,"",IF(AND('Data Bank'!$AC1207&lt;100,TODAY()&gt;'Data Bank'!$AT1207),1,IF('Data Bank'!$AC1207=100,3,IF('Data Bank'!$AC1207=0,0,2)))))</f>
        <v>0</v>
      </c>
      <c r="H533" s="178">
        <f ca="1">IF(H$1&lt;'Data Bank'!$AD1207,"",IF(H$1&gt;'Data Bank'!$AT1207,"",IF(AND('Data Bank'!$AC1207&lt;100,TODAY()&gt;'Data Bank'!$AT1207),1,IF('Data Bank'!$AC1207=100,3,IF('Data Bank'!$AC1207=0,0,2)))))</f>
        <v>0</v>
      </c>
      <c r="I533" s="178">
        <f ca="1">IF(I$1&lt;'Data Bank'!$AD1207,"",IF(I$1&gt;'Data Bank'!$AT1207,"",IF(AND('Data Bank'!$AC1207&lt;100,TODAY()&gt;'Data Bank'!$AT1207),1,IF('Data Bank'!$AC1207=100,3,IF('Data Bank'!$AC1207=0,0,2)))))</f>
        <v>0</v>
      </c>
      <c r="J533" s="177" t="str">
        <f ca="1">IF(J$1&lt;'Data Bank'!$AD1207,"",IF(J$1&gt;'Data Bank'!$AT1207,"",IF(AND('Data Bank'!$AC1207&lt;100,TODAY()&gt;'Data Bank'!$AT1207),1,IF('Data Bank'!$AC1207=100,3,IF('Data Bank'!$AC1207=0,0,2)))))</f>
        <v/>
      </c>
      <c r="K533" s="177" t="str">
        <f ca="1">IF(K$1&lt;'Data Bank'!$AD1207,"",IF(K$1&gt;'Data Bank'!$AT1207,"",IF(AND('Data Bank'!$AC1207&lt;100,TODAY()&gt;'Data Bank'!$AT1207),1,IF('Data Bank'!$AC1207=100,3,IF('Data Bank'!$AC1207=0,0,2)))))</f>
        <v/>
      </c>
      <c r="L533" s="177" t="str">
        <f ca="1">IF(L$1&lt;'Data Bank'!$AD1207,"",IF(L$1&gt;'Data Bank'!$AT1207,"",IF(AND('Data Bank'!$AC1207&lt;100,TODAY()&gt;'Data Bank'!$AT1207),1,IF('Data Bank'!$AC1207=100,3,IF('Data Bank'!$AC1207=0,0,2)))))</f>
        <v/>
      </c>
      <c r="M533" s="177" t="str">
        <f ca="1">IF(M$1&lt;'Data Bank'!$AD1207,"",IF(M$1&gt;'Data Bank'!$AT1207,"",IF(AND('Data Bank'!$AC1207&lt;100,TODAY()&gt;'Data Bank'!$AT1207),1,IF('Data Bank'!$AC1207=100,3,IF('Data Bank'!$AC1207=0,0,2)))))</f>
        <v/>
      </c>
      <c r="N533" s="177" t="str">
        <f ca="1">IF(N$1&lt;'Data Bank'!$AD1207,"",IF(N$1&gt;'Data Bank'!$AT1207,"",IF(AND('Data Bank'!$AC1207&lt;100,TODAY()&gt;'Data Bank'!$AT1207),1,IF('Data Bank'!$AC1207=100,3,IF('Data Bank'!$AC1207=0,0,2)))))</f>
        <v/>
      </c>
      <c r="O533" s="177" t="str">
        <f ca="1">IF(O$1&lt;'Data Bank'!$AD1207,"",IF(O$1&gt;'Data Bank'!$AT1207,"",IF(AND('Data Bank'!$AC1207&lt;100,TODAY()&gt;'Data Bank'!$AT1207),1,IF('Data Bank'!$AC1207=100,3,IF('Data Bank'!$AC1207=0,0,2)))))</f>
        <v/>
      </c>
      <c r="P533" s="177" t="str">
        <f ca="1">IF(P$1&lt;'Data Bank'!$AD1207,"",IF(P$1&gt;'Data Bank'!$AT1207,"",IF(AND('Data Bank'!$AC1207&lt;100,TODAY()&gt;'Data Bank'!$AT1207),1,IF('Data Bank'!$AC1207=100,3,IF('Data Bank'!$AC1207=0,0,2)))))</f>
        <v/>
      </c>
      <c r="Q533" s="177" t="str">
        <f ca="1">IF(Q$1&lt;'Data Bank'!$AD1207,"",IF(Q$1&gt;'Data Bank'!$AT1207,"",IF(AND('Data Bank'!$AC1207&lt;100,TODAY()&gt;'Data Bank'!$AT1207),1,IF('Data Bank'!$AC1207=100,3,IF('Data Bank'!$AC1207=0,0,2)))))</f>
        <v/>
      </c>
      <c r="R533" s="177" t="str">
        <f ca="1">IF(R$1&lt;'Data Bank'!$AD1207,"",IF(R$1&gt;'Data Bank'!$AT1207,"",IF(AND('Data Bank'!$AC1207&lt;100,TODAY()&gt;'Data Bank'!$AT1207),1,IF('Data Bank'!$AC1207=100,3,IF('Data Bank'!$AC1207=0,0,2)))))</f>
        <v/>
      </c>
    </row>
    <row r="534" spans="1:18">
      <c r="A534" s="115" t="str">
        <f>'Data Bank'!E1208</f>
        <v>Gulshen I Iqbal</v>
      </c>
      <c r="B534" s="178">
        <f ca="1">IF(B$1&lt;'Data Bank'!$AD1208,"",IF(B$1&gt;'Data Bank'!$AT1208,"",IF(AND('Data Bank'!$AC1208&lt;100,TODAY()&gt;'Data Bank'!$AT1208),1,IF('Data Bank'!$AC1208=100,3,IF('Data Bank'!$AC1208=0,0,2)))))</f>
        <v>0</v>
      </c>
      <c r="C534" s="178">
        <f ca="1">IF(C$1&lt;'Data Bank'!$AD1208,"",IF(C$1&gt;'Data Bank'!$AT1208,"",IF(AND('Data Bank'!$AC1208&lt;100,TODAY()&gt;'Data Bank'!$AT1208),1,IF('Data Bank'!$AC1208=100,3,IF('Data Bank'!$AC1208=0,0,2)))))</f>
        <v>0</v>
      </c>
      <c r="D534" s="178">
        <f ca="1">IF(D$1&lt;'Data Bank'!$AD1208,"",IF(D$1&gt;'Data Bank'!$AT1208,"",IF(AND('Data Bank'!$AC1208&lt;100,TODAY()&gt;'Data Bank'!$AT1208),1,IF('Data Bank'!$AC1208=100,3,IF('Data Bank'!$AC1208=0,0,2)))))</f>
        <v>0</v>
      </c>
      <c r="E534" s="178">
        <f ca="1">IF(E$1&lt;'Data Bank'!$AD1208,"",IF(E$1&gt;'Data Bank'!$AT1208,"",IF(AND('Data Bank'!$AC1208&lt;100,TODAY()&gt;'Data Bank'!$AT1208),1,IF('Data Bank'!$AC1208=100,3,IF('Data Bank'!$AC1208=0,0,2)))))</f>
        <v>0</v>
      </c>
      <c r="F534" s="178">
        <f ca="1">IF(F$1&lt;'Data Bank'!$AD1208,"",IF(F$1&gt;'Data Bank'!$AT1208,"",IF(AND('Data Bank'!$AC1208&lt;100,TODAY()&gt;'Data Bank'!$AT1208),1,IF('Data Bank'!$AC1208=100,3,IF('Data Bank'!$AC1208=0,0,2)))))</f>
        <v>0</v>
      </c>
      <c r="G534" s="178">
        <f ca="1">IF(G$1&lt;'Data Bank'!$AD1208,"",IF(G$1&gt;'Data Bank'!$AT1208,"",IF(AND('Data Bank'!$AC1208&lt;100,TODAY()&gt;'Data Bank'!$AT1208),1,IF('Data Bank'!$AC1208=100,3,IF('Data Bank'!$AC1208=0,0,2)))))</f>
        <v>0</v>
      </c>
      <c r="H534" s="178">
        <f ca="1">IF(H$1&lt;'Data Bank'!$AD1208,"",IF(H$1&gt;'Data Bank'!$AT1208,"",IF(AND('Data Bank'!$AC1208&lt;100,TODAY()&gt;'Data Bank'!$AT1208),1,IF('Data Bank'!$AC1208=100,3,IF('Data Bank'!$AC1208=0,0,2)))))</f>
        <v>0</v>
      </c>
      <c r="I534" s="178">
        <f ca="1">IF(I$1&lt;'Data Bank'!$AD1208,"",IF(I$1&gt;'Data Bank'!$AT1208,"",IF(AND('Data Bank'!$AC1208&lt;100,TODAY()&gt;'Data Bank'!$AT1208),1,IF('Data Bank'!$AC1208=100,3,IF('Data Bank'!$AC1208=0,0,2)))))</f>
        <v>0</v>
      </c>
      <c r="J534" s="177" t="str">
        <f ca="1">IF(J$1&lt;'Data Bank'!$AD1208,"",IF(J$1&gt;'Data Bank'!$AT1208,"",IF(AND('Data Bank'!$AC1208&lt;100,TODAY()&gt;'Data Bank'!$AT1208),1,IF('Data Bank'!$AC1208=100,3,IF('Data Bank'!$AC1208=0,0,2)))))</f>
        <v/>
      </c>
      <c r="K534" s="177" t="str">
        <f ca="1">IF(K$1&lt;'Data Bank'!$AD1208,"",IF(K$1&gt;'Data Bank'!$AT1208,"",IF(AND('Data Bank'!$AC1208&lt;100,TODAY()&gt;'Data Bank'!$AT1208),1,IF('Data Bank'!$AC1208=100,3,IF('Data Bank'!$AC1208=0,0,2)))))</f>
        <v/>
      </c>
      <c r="L534" s="177" t="str">
        <f ca="1">IF(L$1&lt;'Data Bank'!$AD1208,"",IF(L$1&gt;'Data Bank'!$AT1208,"",IF(AND('Data Bank'!$AC1208&lt;100,TODAY()&gt;'Data Bank'!$AT1208),1,IF('Data Bank'!$AC1208=100,3,IF('Data Bank'!$AC1208=0,0,2)))))</f>
        <v/>
      </c>
      <c r="M534" s="177" t="str">
        <f ca="1">IF(M$1&lt;'Data Bank'!$AD1208,"",IF(M$1&gt;'Data Bank'!$AT1208,"",IF(AND('Data Bank'!$AC1208&lt;100,TODAY()&gt;'Data Bank'!$AT1208),1,IF('Data Bank'!$AC1208=100,3,IF('Data Bank'!$AC1208=0,0,2)))))</f>
        <v/>
      </c>
      <c r="N534" s="177" t="str">
        <f ca="1">IF(N$1&lt;'Data Bank'!$AD1208,"",IF(N$1&gt;'Data Bank'!$AT1208,"",IF(AND('Data Bank'!$AC1208&lt;100,TODAY()&gt;'Data Bank'!$AT1208),1,IF('Data Bank'!$AC1208=100,3,IF('Data Bank'!$AC1208=0,0,2)))))</f>
        <v/>
      </c>
      <c r="O534" s="177" t="str">
        <f ca="1">IF(O$1&lt;'Data Bank'!$AD1208,"",IF(O$1&gt;'Data Bank'!$AT1208,"",IF(AND('Data Bank'!$AC1208&lt;100,TODAY()&gt;'Data Bank'!$AT1208),1,IF('Data Bank'!$AC1208=100,3,IF('Data Bank'!$AC1208=0,0,2)))))</f>
        <v/>
      </c>
      <c r="P534" s="177" t="str">
        <f ca="1">IF(P$1&lt;'Data Bank'!$AD1208,"",IF(P$1&gt;'Data Bank'!$AT1208,"",IF(AND('Data Bank'!$AC1208&lt;100,TODAY()&gt;'Data Bank'!$AT1208),1,IF('Data Bank'!$AC1208=100,3,IF('Data Bank'!$AC1208=0,0,2)))))</f>
        <v/>
      </c>
      <c r="Q534" s="177" t="str">
        <f ca="1">IF(Q$1&lt;'Data Bank'!$AD1208,"",IF(Q$1&gt;'Data Bank'!$AT1208,"",IF(AND('Data Bank'!$AC1208&lt;100,TODAY()&gt;'Data Bank'!$AT1208),1,IF('Data Bank'!$AC1208=100,3,IF('Data Bank'!$AC1208=0,0,2)))))</f>
        <v/>
      </c>
      <c r="R534" s="177" t="str">
        <f ca="1">IF(R$1&lt;'Data Bank'!$AD1208,"",IF(R$1&gt;'Data Bank'!$AT1208,"",IF(AND('Data Bank'!$AC1208&lt;100,TODAY()&gt;'Data Bank'!$AT1208),1,IF('Data Bank'!$AC1208=100,3,IF('Data Bank'!$AC1208=0,0,2)))))</f>
        <v/>
      </c>
    </row>
    <row r="535" spans="1:18">
      <c r="A535" s="115" t="str">
        <f>'Data Bank'!E1216</f>
        <v>Mehar Farid Colony</v>
      </c>
      <c r="B535" s="178">
        <f ca="1">IF(B$1&lt;'Data Bank'!$AD1216,"",IF(B$1&gt;'Data Bank'!$AT1216,"",IF(AND('Data Bank'!$AC1216&lt;100,TODAY()&gt;'Data Bank'!$AT1216),1,IF('Data Bank'!$AC1216=100,3,IF('Data Bank'!$AC1216=0,0,2)))))</f>
        <v>0</v>
      </c>
      <c r="C535" s="178">
        <f ca="1">IF(C$1&lt;'Data Bank'!$AD1216,"",IF(C$1&gt;'Data Bank'!$AT1216,"",IF(AND('Data Bank'!$AC1216&lt;100,TODAY()&gt;'Data Bank'!$AT1216),1,IF('Data Bank'!$AC1216=100,3,IF('Data Bank'!$AC1216=0,0,2)))))</f>
        <v>0</v>
      </c>
      <c r="D535" s="178">
        <f ca="1">IF(D$1&lt;'Data Bank'!$AD1216,"",IF(D$1&gt;'Data Bank'!$AT1216,"",IF(AND('Data Bank'!$AC1216&lt;100,TODAY()&gt;'Data Bank'!$AT1216),1,IF('Data Bank'!$AC1216=100,3,IF('Data Bank'!$AC1216=0,0,2)))))</f>
        <v>0</v>
      </c>
      <c r="E535" s="178">
        <f ca="1">IF(E$1&lt;'Data Bank'!$AD1216,"",IF(E$1&gt;'Data Bank'!$AT1216,"",IF(AND('Data Bank'!$AC1216&lt;100,TODAY()&gt;'Data Bank'!$AT1216),1,IF('Data Bank'!$AC1216=100,3,IF('Data Bank'!$AC1216=0,0,2)))))</f>
        <v>0</v>
      </c>
      <c r="F535" s="178">
        <f ca="1">IF(F$1&lt;'Data Bank'!$AD1216,"",IF(F$1&gt;'Data Bank'!$AT1216,"",IF(AND('Data Bank'!$AC1216&lt;100,TODAY()&gt;'Data Bank'!$AT1216),1,IF('Data Bank'!$AC1216=100,3,IF('Data Bank'!$AC1216=0,0,2)))))</f>
        <v>0</v>
      </c>
      <c r="G535" s="178">
        <f ca="1">IF(G$1&lt;'Data Bank'!$AD1216,"",IF(G$1&gt;'Data Bank'!$AT1216,"",IF(AND('Data Bank'!$AC1216&lt;100,TODAY()&gt;'Data Bank'!$AT1216),1,IF('Data Bank'!$AC1216=100,3,IF('Data Bank'!$AC1216=0,0,2)))))</f>
        <v>0</v>
      </c>
      <c r="H535" s="178">
        <f ca="1">IF(H$1&lt;'Data Bank'!$AD1216,"",IF(H$1&gt;'Data Bank'!$AT1216,"",IF(AND('Data Bank'!$AC1216&lt;100,TODAY()&gt;'Data Bank'!$AT1216),1,IF('Data Bank'!$AC1216=100,3,IF('Data Bank'!$AC1216=0,0,2)))))</f>
        <v>0</v>
      </c>
      <c r="I535" s="178">
        <f ca="1">IF(I$1&lt;'Data Bank'!$AD1216,"",IF(I$1&gt;'Data Bank'!$AT1216,"",IF(AND('Data Bank'!$AC1216&lt;100,TODAY()&gt;'Data Bank'!$AT1216),1,IF('Data Bank'!$AC1216=100,3,IF('Data Bank'!$AC1216=0,0,2)))))</f>
        <v>0</v>
      </c>
      <c r="J535" s="177" t="str">
        <f ca="1">IF(J$1&lt;'Data Bank'!$AD1216,"",IF(J$1&gt;'Data Bank'!$AT1216,"",IF(AND('Data Bank'!$AC1216&lt;100,TODAY()&gt;'Data Bank'!$AT1216),1,IF('Data Bank'!$AC1216=100,3,IF('Data Bank'!$AC1216=0,0,2)))))</f>
        <v/>
      </c>
      <c r="K535" s="177" t="str">
        <f ca="1">IF(K$1&lt;'Data Bank'!$AD1216,"",IF(K$1&gt;'Data Bank'!$AT1216,"",IF(AND('Data Bank'!$AC1216&lt;100,TODAY()&gt;'Data Bank'!$AT1216),1,IF('Data Bank'!$AC1216=100,3,IF('Data Bank'!$AC1216=0,0,2)))))</f>
        <v/>
      </c>
      <c r="L535" s="177" t="str">
        <f ca="1">IF(L$1&lt;'Data Bank'!$AD1216,"",IF(L$1&gt;'Data Bank'!$AT1216,"",IF(AND('Data Bank'!$AC1216&lt;100,TODAY()&gt;'Data Bank'!$AT1216),1,IF('Data Bank'!$AC1216=100,3,IF('Data Bank'!$AC1216=0,0,2)))))</f>
        <v/>
      </c>
      <c r="M535" s="177" t="str">
        <f ca="1">IF(M$1&lt;'Data Bank'!$AD1216,"",IF(M$1&gt;'Data Bank'!$AT1216,"",IF(AND('Data Bank'!$AC1216&lt;100,TODAY()&gt;'Data Bank'!$AT1216),1,IF('Data Bank'!$AC1216=100,3,IF('Data Bank'!$AC1216=0,0,2)))))</f>
        <v/>
      </c>
      <c r="N535" s="177" t="str">
        <f ca="1">IF(N$1&lt;'Data Bank'!$AD1216,"",IF(N$1&gt;'Data Bank'!$AT1216,"",IF(AND('Data Bank'!$AC1216&lt;100,TODAY()&gt;'Data Bank'!$AT1216),1,IF('Data Bank'!$AC1216=100,3,IF('Data Bank'!$AC1216=0,0,2)))))</f>
        <v/>
      </c>
      <c r="O535" s="177" t="str">
        <f ca="1">IF(O$1&lt;'Data Bank'!$AD1216,"",IF(O$1&gt;'Data Bank'!$AT1216,"",IF(AND('Data Bank'!$AC1216&lt;100,TODAY()&gt;'Data Bank'!$AT1216),1,IF('Data Bank'!$AC1216=100,3,IF('Data Bank'!$AC1216=0,0,2)))))</f>
        <v/>
      </c>
      <c r="P535" s="177" t="str">
        <f ca="1">IF(P$1&lt;'Data Bank'!$AD1216,"",IF(P$1&gt;'Data Bank'!$AT1216,"",IF(AND('Data Bank'!$AC1216&lt;100,TODAY()&gt;'Data Bank'!$AT1216),1,IF('Data Bank'!$AC1216=100,3,IF('Data Bank'!$AC1216=0,0,2)))))</f>
        <v/>
      </c>
      <c r="Q535" s="177" t="str">
        <f ca="1">IF(Q$1&lt;'Data Bank'!$AD1216,"",IF(Q$1&gt;'Data Bank'!$AT1216,"",IF(AND('Data Bank'!$AC1216&lt;100,TODAY()&gt;'Data Bank'!$AT1216),1,IF('Data Bank'!$AC1216=100,3,IF('Data Bank'!$AC1216=0,0,2)))))</f>
        <v/>
      </c>
      <c r="R535" s="177" t="str">
        <f ca="1">IF(R$1&lt;'Data Bank'!$AD1216,"",IF(R$1&gt;'Data Bank'!$AT1216,"",IF(AND('Data Bank'!$AC1216&lt;100,TODAY()&gt;'Data Bank'!$AT1216),1,IF('Data Bank'!$AC1216=100,3,IF('Data Bank'!$AC1216=0,0,2)))))</f>
        <v/>
      </c>
    </row>
    <row r="536" spans="1:18">
      <c r="A536" s="115" t="str">
        <f>'Data Bank'!E1217</f>
        <v>Model Avenue</v>
      </c>
      <c r="B536" s="178">
        <f ca="1">IF(B$1&lt;'Data Bank'!$AD1217,"",IF(B$1&gt;'Data Bank'!$AT1217,"",IF(AND('Data Bank'!$AC1217&lt;100,TODAY()&gt;'Data Bank'!$AT1217),1,IF('Data Bank'!$AC1217=100,3,IF('Data Bank'!$AC1217=0,0,2)))))</f>
        <v>0</v>
      </c>
      <c r="C536" s="178">
        <f ca="1">IF(C$1&lt;'Data Bank'!$AD1217,"",IF(C$1&gt;'Data Bank'!$AT1217,"",IF(AND('Data Bank'!$AC1217&lt;100,TODAY()&gt;'Data Bank'!$AT1217),1,IF('Data Bank'!$AC1217=100,3,IF('Data Bank'!$AC1217=0,0,2)))))</f>
        <v>0</v>
      </c>
      <c r="D536" s="178">
        <f ca="1">IF(D$1&lt;'Data Bank'!$AD1217,"",IF(D$1&gt;'Data Bank'!$AT1217,"",IF(AND('Data Bank'!$AC1217&lt;100,TODAY()&gt;'Data Bank'!$AT1217),1,IF('Data Bank'!$AC1217=100,3,IF('Data Bank'!$AC1217=0,0,2)))))</f>
        <v>0</v>
      </c>
      <c r="E536" s="178">
        <f ca="1">IF(E$1&lt;'Data Bank'!$AD1217,"",IF(E$1&gt;'Data Bank'!$AT1217,"",IF(AND('Data Bank'!$AC1217&lt;100,TODAY()&gt;'Data Bank'!$AT1217),1,IF('Data Bank'!$AC1217=100,3,IF('Data Bank'!$AC1217=0,0,2)))))</f>
        <v>0</v>
      </c>
      <c r="F536" s="178">
        <f ca="1">IF(F$1&lt;'Data Bank'!$AD1217,"",IF(F$1&gt;'Data Bank'!$AT1217,"",IF(AND('Data Bank'!$AC1217&lt;100,TODAY()&gt;'Data Bank'!$AT1217),1,IF('Data Bank'!$AC1217=100,3,IF('Data Bank'!$AC1217=0,0,2)))))</f>
        <v>0</v>
      </c>
      <c r="G536" s="178">
        <f ca="1">IF(G$1&lt;'Data Bank'!$AD1217,"",IF(G$1&gt;'Data Bank'!$AT1217,"",IF(AND('Data Bank'!$AC1217&lt;100,TODAY()&gt;'Data Bank'!$AT1217),1,IF('Data Bank'!$AC1217=100,3,IF('Data Bank'!$AC1217=0,0,2)))))</f>
        <v>0</v>
      </c>
      <c r="H536" s="178">
        <f ca="1">IF(H$1&lt;'Data Bank'!$AD1217,"",IF(H$1&gt;'Data Bank'!$AT1217,"",IF(AND('Data Bank'!$AC1217&lt;100,TODAY()&gt;'Data Bank'!$AT1217),1,IF('Data Bank'!$AC1217=100,3,IF('Data Bank'!$AC1217=0,0,2)))))</f>
        <v>0</v>
      </c>
      <c r="I536" s="178">
        <f ca="1">IF(I$1&lt;'Data Bank'!$AD1217,"",IF(I$1&gt;'Data Bank'!$AT1217,"",IF(AND('Data Bank'!$AC1217&lt;100,TODAY()&gt;'Data Bank'!$AT1217),1,IF('Data Bank'!$AC1217=100,3,IF('Data Bank'!$AC1217=0,0,2)))))</f>
        <v>0</v>
      </c>
      <c r="J536" s="177" t="str">
        <f ca="1">IF(J$1&lt;'Data Bank'!$AD1217,"",IF(J$1&gt;'Data Bank'!$AT1217,"",IF(AND('Data Bank'!$AC1217&lt;100,TODAY()&gt;'Data Bank'!$AT1217),1,IF('Data Bank'!$AC1217=100,3,IF('Data Bank'!$AC1217=0,0,2)))))</f>
        <v/>
      </c>
      <c r="K536" s="177" t="str">
        <f ca="1">IF(K$1&lt;'Data Bank'!$AD1217,"",IF(K$1&gt;'Data Bank'!$AT1217,"",IF(AND('Data Bank'!$AC1217&lt;100,TODAY()&gt;'Data Bank'!$AT1217),1,IF('Data Bank'!$AC1217=100,3,IF('Data Bank'!$AC1217=0,0,2)))))</f>
        <v/>
      </c>
      <c r="L536" s="177" t="str">
        <f ca="1">IF(L$1&lt;'Data Bank'!$AD1217,"",IF(L$1&gt;'Data Bank'!$AT1217,"",IF(AND('Data Bank'!$AC1217&lt;100,TODAY()&gt;'Data Bank'!$AT1217),1,IF('Data Bank'!$AC1217=100,3,IF('Data Bank'!$AC1217=0,0,2)))))</f>
        <v/>
      </c>
      <c r="M536" s="177" t="str">
        <f ca="1">IF(M$1&lt;'Data Bank'!$AD1217,"",IF(M$1&gt;'Data Bank'!$AT1217,"",IF(AND('Data Bank'!$AC1217&lt;100,TODAY()&gt;'Data Bank'!$AT1217),1,IF('Data Bank'!$AC1217=100,3,IF('Data Bank'!$AC1217=0,0,2)))))</f>
        <v/>
      </c>
      <c r="N536" s="177" t="str">
        <f ca="1">IF(N$1&lt;'Data Bank'!$AD1217,"",IF(N$1&gt;'Data Bank'!$AT1217,"",IF(AND('Data Bank'!$AC1217&lt;100,TODAY()&gt;'Data Bank'!$AT1217),1,IF('Data Bank'!$AC1217=100,3,IF('Data Bank'!$AC1217=0,0,2)))))</f>
        <v/>
      </c>
      <c r="O536" s="177" t="str">
        <f ca="1">IF(O$1&lt;'Data Bank'!$AD1217,"",IF(O$1&gt;'Data Bank'!$AT1217,"",IF(AND('Data Bank'!$AC1217&lt;100,TODAY()&gt;'Data Bank'!$AT1217),1,IF('Data Bank'!$AC1217=100,3,IF('Data Bank'!$AC1217=0,0,2)))))</f>
        <v/>
      </c>
      <c r="P536" s="177" t="str">
        <f ca="1">IF(P$1&lt;'Data Bank'!$AD1217,"",IF(P$1&gt;'Data Bank'!$AT1217,"",IF(AND('Data Bank'!$AC1217&lt;100,TODAY()&gt;'Data Bank'!$AT1217),1,IF('Data Bank'!$AC1217=100,3,IF('Data Bank'!$AC1217=0,0,2)))))</f>
        <v/>
      </c>
      <c r="Q536" s="177" t="str">
        <f ca="1">IF(Q$1&lt;'Data Bank'!$AD1217,"",IF(Q$1&gt;'Data Bank'!$AT1217,"",IF(AND('Data Bank'!$AC1217&lt;100,TODAY()&gt;'Data Bank'!$AT1217),1,IF('Data Bank'!$AC1217=100,3,IF('Data Bank'!$AC1217=0,0,2)))))</f>
        <v/>
      </c>
      <c r="R536" s="177" t="str">
        <f ca="1">IF(R$1&lt;'Data Bank'!$AD1217,"",IF(R$1&gt;'Data Bank'!$AT1217,"",IF(AND('Data Bank'!$AC1217&lt;100,TODAY()&gt;'Data Bank'!$AT1217),1,IF('Data Bank'!$AC1217=100,3,IF('Data Bank'!$AC1217=0,0,2)))))</f>
        <v/>
      </c>
    </row>
    <row r="537" spans="1:18">
      <c r="A537" s="115" t="str">
        <f>'Data Bank'!E1222</f>
        <v>Transportation</v>
      </c>
      <c r="B537" s="178">
        <f ca="1">IF(B$1&lt;'Data Bank'!$AD1222,"",IF(B$1&gt;'Data Bank'!$AT1222,"",IF(AND('Data Bank'!$AC1222&lt;100,TODAY()&gt;'Data Bank'!$AT1222),1,IF('Data Bank'!$AC1222=100,3,IF('Data Bank'!$AC1222=0,0,2)))))</f>
        <v>0</v>
      </c>
      <c r="C537" s="178">
        <f ca="1">IF(C$1&lt;'Data Bank'!$AD1222,"",IF(C$1&gt;'Data Bank'!$AT1222,"",IF(AND('Data Bank'!$AC1222&lt;100,TODAY()&gt;'Data Bank'!$AT1222),1,IF('Data Bank'!$AC1222=100,3,IF('Data Bank'!$AC1222=0,0,2)))))</f>
        <v>0</v>
      </c>
      <c r="D537" s="178">
        <f ca="1">IF(D$1&lt;'Data Bank'!$AD1222,"",IF(D$1&gt;'Data Bank'!$AT1222,"",IF(AND('Data Bank'!$AC1222&lt;100,TODAY()&gt;'Data Bank'!$AT1222),1,IF('Data Bank'!$AC1222=100,3,IF('Data Bank'!$AC1222=0,0,2)))))</f>
        <v>0</v>
      </c>
      <c r="E537" s="178">
        <f ca="1">IF(E$1&lt;'Data Bank'!$AD1222,"",IF(E$1&gt;'Data Bank'!$AT1222,"",IF(AND('Data Bank'!$AC1222&lt;100,TODAY()&gt;'Data Bank'!$AT1222),1,IF('Data Bank'!$AC1222=100,3,IF('Data Bank'!$AC1222=0,0,2)))))</f>
        <v>0</v>
      </c>
      <c r="F537" s="178">
        <f ca="1">IF(F$1&lt;'Data Bank'!$AD1222,"",IF(F$1&gt;'Data Bank'!$AT1222,"",IF(AND('Data Bank'!$AC1222&lt;100,TODAY()&gt;'Data Bank'!$AT1222),1,IF('Data Bank'!$AC1222=100,3,IF('Data Bank'!$AC1222=0,0,2)))))</f>
        <v>0</v>
      </c>
      <c r="G537" s="178">
        <f ca="1">IF(G$1&lt;'Data Bank'!$AD1222,"",IF(G$1&gt;'Data Bank'!$AT1222,"",IF(AND('Data Bank'!$AC1222&lt;100,TODAY()&gt;'Data Bank'!$AT1222),1,IF('Data Bank'!$AC1222=100,3,IF('Data Bank'!$AC1222=0,0,2)))))</f>
        <v>0</v>
      </c>
      <c r="H537" s="178">
        <f ca="1">IF(H$1&lt;'Data Bank'!$AD1222,"",IF(H$1&gt;'Data Bank'!$AT1222,"",IF(AND('Data Bank'!$AC1222&lt;100,TODAY()&gt;'Data Bank'!$AT1222),1,IF('Data Bank'!$AC1222=100,3,IF('Data Bank'!$AC1222=0,0,2)))))</f>
        <v>0</v>
      </c>
      <c r="I537" s="178">
        <f ca="1">IF(I$1&lt;'Data Bank'!$AD1222,"",IF(I$1&gt;'Data Bank'!$AT1222,"",IF(AND('Data Bank'!$AC1222&lt;100,TODAY()&gt;'Data Bank'!$AT1222),1,IF('Data Bank'!$AC1222=100,3,IF('Data Bank'!$AC1222=0,0,2)))))</f>
        <v>0</v>
      </c>
      <c r="J537" s="177">
        <f ca="1">IF(J$1&lt;'Data Bank'!$AD1222,"",IF(J$1&gt;'Data Bank'!$AT1222,"",IF(AND('Data Bank'!$AC1222&lt;100,TODAY()&gt;'Data Bank'!$AT1222),1,IF('Data Bank'!$AC1222=100,3,IF('Data Bank'!$AC1222=0,0,2)))))</f>
        <v>0</v>
      </c>
      <c r="K537" s="177">
        <f ca="1">IF(K$1&lt;'Data Bank'!$AD1222,"",IF(K$1&gt;'Data Bank'!$AT1222,"",IF(AND('Data Bank'!$AC1222&lt;100,TODAY()&gt;'Data Bank'!$AT1222),1,IF('Data Bank'!$AC1222=100,3,IF('Data Bank'!$AC1222=0,0,2)))))</f>
        <v>0</v>
      </c>
      <c r="L537" s="177">
        <f ca="1">IF(L$1&lt;'Data Bank'!$AD1222,"",IF(L$1&gt;'Data Bank'!$AT1222,"",IF(AND('Data Bank'!$AC1222&lt;100,TODAY()&gt;'Data Bank'!$AT1222),1,IF('Data Bank'!$AC1222=100,3,IF('Data Bank'!$AC1222=0,0,2)))))</f>
        <v>0</v>
      </c>
      <c r="M537" s="177">
        <f ca="1">IF(M$1&lt;'Data Bank'!$AD1222,"",IF(M$1&gt;'Data Bank'!$AT1222,"",IF(AND('Data Bank'!$AC1222&lt;100,TODAY()&gt;'Data Bank'!$AT1222),1,IF('Data Bank'!$AC1222=100,3,IF('Data Bank'!$AC1222=0,0,2)))))</f>
        <v>0</v>
      </c>
      <c r="N537" s="177">
        <f ca="1">IF(N$1&lt;'Data Bank'!$AD1222,"",IF(N$1&gt;'Data Bank'!$AT1222,"",IF(AND('Data Bank'!$AC1222&lt;100,TODAY()&gt;'Data Bank'!$AT1222),1,IF('Data Bank'!$AC1222=100,3,IF('Data Bank'!$AC1222=0,0,2)))))</f>
        <v>0</v>
      </c>
      <c r="O537" s="177">
        <f ca="1">IF(O$1&lt;'Data Bank'!$AD1222,"",IF(O$1&gt;'Data Bank'!$AT1222,"",IF(AND('Data Bank'!$AC1222&lt;100,TODAY()&gt;'Data Bank'!$AT1222),1,IF('Data Bank'!$AC1222=100,3,IF('Data Bank'!$AC1222=0,0,2)))))</f>
        <v>0</v>
      </c>
      <c r="P537" s="177">
        <f ca="1">IF(P$1&lt;'Data Bank'!$AD1222,"",IF(P$1&gt;'Data Bank'!$AT1222,"",IF(AND('Data Bank'!$AC1222&lt;100,TODAY()&gt;'Data Bank'!$AT1222),1,IF('Data Bank'!$AC1222=100,3,IF('Data Bank'!$AC1222=0,0,2)))))</f>
        <v>0</v>
      </c>
      <c r="Q537" s="177">
        <f ca="1">IF(Q$1&lt;'Data Bank'!$AD1222,"",IF(Q$1&gt;'Data Bank'!$AT1222,"",IF(AND('Data Bank'!$AC1222&lt;100,TODAY()&gt;'Data Bank'!$AT1222),1,IF('Data Bank'!$AC1222=100,3,IF('Data Bank'!$AC1222=0,0,2)))))</f>
        <v>0</v>
      </c>
      <c r="R537" s="177">
        <f ca="1">IF(R$1&lt;'Data Bank'!$AD1222,"",IF(R$1&gt;'Data Bank'!$AT1222,"",IF(AND('Data Bank'!$AC1222&lt;100,TODAY()&gt;'Data Bank'!$AT1222),1,IF('Data Bank'!$AC1222=100,3,IF('Data Bank'!$AC1222=0,0,2)))))</f>
        <v>0</v>
      </c>
    </row>
    <row r="538" spans="1:18">
      <c r="A538" s="115" t="str">
        <f>'Data Bank'!E1256</f>
        <v>Transportation</v>
      </c>
      <c r="B538" s="178">
        <f ca="1">IF(B$1&lt;'Data Bank'!$AD1256,"",IF(B$1&gt;'Data Bank'!$AT1256,"",IF(AND('Data Bank'!$AC1256&lt;100,TODAY()&gt;'Data Bank'!$AT1256),1,IF('Data Bank'!$AC1256=100,3,IF('Data Bank'!$AC1256=0,0,2)))))</f>
        <v>0</v>
      </c>
      <c r="C538" s="178">
        <f ca="1">IF(C$1&lt;'Data Bank'!$AD1256,"",IF(C$1&gt;'Data Bank'!$AT1256,"",IF(AND('Data Bank'!$AC1256&lt;100,TODAY()&gt;'Data Bank'!$AT1256),1,IF('Data Bank'!$AC1256=100,3,IF('Data Bank'!$AC1256=0,0,2)))))</f>
        <v>0</v>
      </c>
      <c r="D538" s="178">
        <f ca="1">IF(D$1&lt;'Data Bank'!$AD1256,"",IF(D$1&gt;'Data Bank'!$AT1256,"",IF(AND('Data Bank'!$AC1256&lt;100,TODAY()&gt;'Data Bank'!$AT1256),1,IF('Data Bank'!$AC1256=100,3,IF('Data Bank'!$AC1256=0,0,2)))))</f>
        <v>0</v>
      </c>
      <c r="E538" s="178">
        <f ca="1">IF(E$1&lt;'Data Bank'!$AD1256,"",IF(E$1&gt;'Data Bank'!$AT1256,"",IF(AND('Data Bank'!$AC1256&lt;100,TODAY()&gt;'Data Bank'!$AT1256),1,IF('Data Bank'!$AC1256=100,3,IF('Data Bank'!$AC1256=0,0,2)))))</f>
        <v>0</v>
      </c>
      <c r="F538" s="178">
        <f ca="1">IF(F$1&lt;'Data Bank'!$AD1256,"",IF(F$1&gt;'Data Bank'!$AT1256,"",IF(AND('Data Bank'!$AC1256&lt;100,TODAY()&gt;'Data Bank'!$AT1256),1,IF('Data Bank'!$AC1256=100,3,IF('Data Bank'!$AC1256=0,0,2)))))</f>
        <v>0</v>
      </c>
      <c r="G538" s="178">
        <f ca="1">IF(G$1&lt;'Data Bank'!$AD1256,"",IF(G$1&gt;'Data Bank'!$AT1256,"",IF(AND('Data Bank'!$AC1256&lt;100,TODAY()&gt;'Data Bank'!$AT1256),1,IF('Data Bank'!$AC1256=100,3,IF('Data Bank'!$AC1256=0,0,2)))))</f>
        <v>0</v>
      </c>
      <c r="H538" s="178">
        <f ca="1">IF(H$1&lt;'Data Bank'!$AD1256,"",IF(H$1&gt;'Data Bank'!$AT1256,"",IF(AND('Data Bank'!$AC1256&lt;100,TODAY()&gt;'Data Bank'!$AT1256),1,IF('Data Bank'!$AC1256=100,3,IF('Data Bank'!$AC1256=0,0,2)))))</f>
        <v>0</v>
      </c>
      <c r="I538" s="178">
        <f ca="1">IF(I$1&lt;'Data Bank'!$AD1256,"",IF(I$1&gt;'Data Bank'!$AT1256,"",IF(AND('Data Bank'!$AC1256&lt;100,TODAY()&gt;'Data Bank'!$AT1256),1,IF('Data Bank'!$AC1256=100,3,IF('Data Bank'!$AC1256=0,0,2)))))</f>
        <v>0</v>
      </c>
      <c r="J538" s="177">
        <f ca="1">IF(J$1&lt;'Data Bank'!$AD1256,"",IF(J$1&gt;'Data Bank'!$AT1256,"",IF(AND('Data Bank'!$AC1256&lt;100,TODAY()&gt;'Data Bank'!$AT1256),1,IF('Data Bank'!$AC1256=100,3,IF('Data Bank'!$AC1256=0,0,2)))))</f>
        <v>0</v>
      </c>
      <c r="K538" s="177">
        <f ca="1">IF(K$1&lt;'Data Bank'!$AD1256,"",IF(K$1&gt;'Data Bank'!$AT1256,"",IF(AND('Data Bank'!$AC1256&lt;100,TODAY()&gt;'Data Bank'!$AT1256),1,IF('Data Bank'!$AC1256=100,3,IF('Data Bank'!$AC1256=0,0,2)))))</f>
        <v>0</v>
      </c>
      <c r="L538" s="177">
        <f ca="1">IF(L$1&lt;'Data Bank'!$AD1256,"",IF(L$1&gt;'Data Bank'!$AT1256,"",IF(AND('Data Bank'!$AC1256&lt;100,TODAY()&gt;'Data Bank'!$AT1256),1,IF('Data Bank'!$AC1256=100,3,IF('Data Bank'!$AC1256=0,0,2)))))</f>
        <v>0</v>
      </c>
      <c r="M538" s="177">
        <f ca="1">IF(M$1&lt;'Data Bank'!$AD1256,"",IF(M$1&gt;'Data Bank'!$AT1256,"",IF(AND('Data Bank'!$AC1256&lt;100,TODAY()&gt;'Data Bank'!$AT1256),1,IF('Data Bank'!$AC1256=100,3,IF('Data Bank'!$AC1256=0,0,2)))))</f>
        <v>0</v>
      </c>
      <c r="N538" s="177">
        <f ca="1">IF(N$1&lt;'Data Bank'!$AD1256,"",IF(N$1&gt;'Data Bank'!$AT1256,"",IF(AND('Data Bank'!$AC1256&lt;100,TODAY()&gt;'Data Bank'!$AT1256),1,IF('Data Bank'!$AC1256=100,3,IF('Data Bank'!$AC1256=0,0,2)))))</f>
        <v>0</v>
      </c>
      <c r="O538" s="177">
        <f ca="1">IF(O$1&lt;'Data Bank'!$AD1256,"",IF(O$1&gt;'Data Bank'!$AT1256,"",IF(AND('Data Bank'!$AC1256&lt;100,TODAY()&gt;'Data Bank'!$AT1256),1,IF('Data Bank'!$AC1256=100,3,IF('Data Bank'!$AC1256=0,0,2)))))</f>
        <v>0</v>
      </c>
      <c r="P538" s="177">
        <f ca="1">IF(P$1&lt;'Data Bank'!$AD1256,"",IF(P$1&gt;'Data Bank'!$AT1256,"",IF(AND('Data Bank'!$AC1256&lt;100,TODAY()&gt;'Data Bank'!$AT1256),1,IF('Data Bank'!$AC1256=100,3,IF('Data Bank'!$AC1256=0,0,2)))))</f>
        <v>0</v>
      </c>
      <c r="Q538" s="177">
        <f ca="1">IF(Q$1&lt;'Data Bank'!$AD1256,"",IF(Q$1&gt;'Data Bank'!$AT1256,"",IF(AND('Data Bank'!$AC1256&lt;100,TODAY()&gt;'Data Bank'!$AT1256),1,IF('Data Bank'!$AC1256=100,3,IF('Data Bank'!$AC1256=0,0,2)))))</f>
        <v>0</v>
      </c>
      <c r="R538" s="177">
        <f ca="1">IF(R$1&lt;'Data Bank'!$AD1256,"",IF(R$1&gt;'Data Bank'!$AT1256,"",IF(AND('Data Bank'!$AC1256&lt;100,TODAY()&gt;'Data Bank'!$AT1256),1,IF('Data Bank'!$AC1256=100,3,IF('Data Bank'!$AC1256=0,0,2)))))</f>
        <v>0</v>
      </c>
    </row>
    <row r="539" spans="1:18">
      <c r="A539" s="115" t="str">
        <f>'Data Bank'!E1261</f>
        <v>Transportation</v>
      </c>
      <c r="B539" s="178">
        <f ca="1">IF(B$1&lt;'Data Bank'!$AD1261,"",IF(B$1&gt;'Data Bank'!$AT1261,"",IF(AND('Data Bank'!$AC1261&lt;100,TODAY()&gt;'Data Bank'!$AT1261),1,IF('Data Bank'!$AC1261=100,3,IF('Data Bank'!$AC1261=0,0,2)))))</f>
        <v>0</v>
      </c>
      <c r="C539" s="178">
        <f ca="1">IF(C$1&lt;'Data Bank'!$AD1261,"",IF(C$1&gt;'Data Bank'!$AT1261,"",IF(AND('Data Bank'!$AC1261&lt;100,TODAY()&gt;'Data Bank'!$AT1261),1,IF('Data Bank'!$AC1261=100,3,IF('Data Bank'!$AC1261=0,0,2)))))</f>
        <v>0</v>
      </c>
      <c r="D539" s="178">
        <f ca="1">IF(D$1&lt;'Data Bank'!$AD1261,"",IF(D$1&gt;'Data Bank'!$AT1261,"",IF(AND('Data Bank'!$AC1261&lt;100,TODAY()&gt;'Data Bank'!$AT1261),1,IF('Data Bank'!$AC1261=100,3,IF('Data Bank'!$AC1261=0,0,2)))))</f>
        <v>0</v>
      </c>
      <c r="E539" s="178">
        <f ca="1">IF(E$1&lt;'Data Bank'!$AD1261,"",IF(E$1&gt;'Data Bank'!$AT1261,"",IF(AND('Data Bank'!$AC1261&lt;100,TODAY()&gt;'Data Bank'!$AT1261),1,IF('Data Bank'!$AC1261=100,3,IF('Data Bank'!$AC1261=0,0,2)))))</f>
        <v>0</v>
      </c>
      <c r="F539" s="178">
        <f ca="1">IF(F$1&lt;'Data Bank'!$AD1261,"",IF(F$1&gt;'Data Bank'!$AT1261,"",IF(AND('Data Bank'!$AC1261&lt;100,TODAY()&gt;'Data Bank'!$AT1261),1,IF('Data Bank'!$AC1261=100,3,IF('Data Bank'!$AC1261=0,0,2)))))</f>
        <v>0</v>
      </c>
      <c r="G539" s="178">
        <f ca="1">IF(G$1&lt;'Data Bank'!$AD1261,"",IF(G$1&gt;'Data Bank'!$AT1261,"",IF(AND('Data Bank'!$AC1261&lt;100,TODAY()&gt;'Data Bank'!$AT1261),1,IF('Data Bank'!$AC1261=100,3,IF('Data Bank'!$AC1261=0,0,2)))))</f>
        <v>0</v>
      </c>
      <c r="H539" s="178">
        <f ca="1">IF(H$1&lt;'Data Bank'!$AD1261,"",IF(H$1&gt;'Data Bank'!$AT1261,"",IF(AND('Data Bank'!$AC1261&lt;100,TODAY()&gt;'Data Bank'!$AT1261),1,IF('Data Bank'!$AC1261=100,3,IF('Data Bank'!$AC1261=0,0,2)))))</f>
        <v>0</v>
      </c>
      <c r="I539" s="178">
        <f ca="1">IF(I$1&lt;'Data Bank'!$AD1261,"",IF(I$1&gt;'Data Bank'!$AT1261,"",IF(AND('Data Bank'!$AC1261&lt;100,TODAY()&gt;'Data Bank'!$AT1261),1,IF('Data Bank'!$AC1261=100,3,IF('Data Bank'!$AC1261=0,0,2)))))</f>
        <v>0</v>
      </c>
      <c r="J539" s="177">
        <f ca="1">IF(J$1&lt;'Data Bank'!$AD1261,"",IF(J$1&gt;'Data Bank'!$AT1261,"",IF(AND('Data Bank'!$AC1261&lt;100,TODAY()&gt;'Data Bank'!$AT1261),1,IF('Data Bank'!$AC1261=100,3,IF('Data Bank'!$AC1261=0,0,2)))))</f>
        <v>0</v>
      </c>
      <c r="K539" s="177">
        <f ca="1">IF(K$1&lt;'Data Bank'!$AD1261,"",IF(K$1&gt;'Data Bank'!$AT1261,"",IF(AND('Data Bank'!$AC1261&lt;100,TODAY()&gt;'Data Bank'!$AT1261),1,IF('Data Bank'!$AC1261=100,3,IF('Data Bank'!$AC1261=0,0,2)))))</f>
        <v>0</v>
      </c>
      <c r="L539" s="177">
        <f ca="1">IF(L$1&lt;'Data Bank'!$AD1261,"",IF(L$1&gt;'Data Bank'!$AT1261,"",IF(AND('Data Bank'!$AC1261&lt;100,TODAY()&gt;'Data Bank'!$AT1261),1,IF('Data Bank'!$AC1261=100,3,IF('Data Bank'!$AC1261=0,0,2)))))</f>
        <v>0</v>
      </c>
      <c r="M539" s="177">
        <f ca="1">IF(M$1&lt;'Data Bank'!$AD1261,"",IF(M$1&gt;'Data Bank'!$AT1261,"",IF(AND('Data Bank'!$AC1261&lt;100,TODAY()&gt;'Data Bank'!$AT1261),1,IF('Data Bank'!$AC1261=100,3,IF('Data Bank'!$AC1261=0,0,2)))))</f>
        <v>0</v>
      </c>
      <c r="N539" s="177">
        <f ca="1">IF(N$1&lt;'Data Bank'!$AD1261,"",IF(N$1&gt;'Data Bank'!$AT1261,"",IF(AND('Data Bank'!$AC1261&lt;100,TODAY()&gt;'Data Bank'!$AT1261),1,IF('Data Bank'!$AC1261=100,3,IF('Data Bank'!$AC1261=0,0,2)))))</f>
        <v>0</v>
      </c>
      <c r="O539" s="177">
        <f ca="1">IF(O$1&lt;'Data Bank'!$AD1261,"",IF(O$1&gt;'Data Bank'!$AT1261,"",IF(AND('Data Bank'!$AC1261&lt;100,TODAY()&gt;'Data Bank'!$AT1261),1,IF('Data Bank'!$AC1261=100,3,IF('Data Bank'!$AC1261=0,0,2)))))</f>
        <v>0</v>
      </c>
      <c r="P539" s="177">
        <f ca="1">IF(P$1&lt;'Data Bank'!$AD1261,"",IF(P$1&gt;'Data Bank'!$AT1261,"",IF(AND('Data Bank'!$AC1261&lt;100,TODAY()&gt;'Data Bank'!$AT1261),1,IF('Data Bank'!$AC1261=100,3,IF('Data Bank'!$AC1261=0,0,2)))))</f>
        <v>0</v>
      </c>
      <c r="Q539" s="177">
        <f ca="1">IF(Q$1&lt;'Data Bank'!$AD1261,"",IF(Q$1&gt;'Data Bank'!$AT1261,"",IF(AND('Data Bank'!$AC1261&lt;100,TODAY()&gt;'Data Bank'!$AT1261),1,IF('Data Bank'!$AC1261=100,3,IF('Data Bank'!$AC1261=0,0,2)))))</f>
        <v>0</v>
      </c>
      <c r="R539" s="177">
        <f ca="1">IF(R$1&lt;'Data Bank'!$AD1261,"",IF(R$1&gt;'Data Bank'!$AT1261,"",IF(AND('Data Bank'!$AC1261&lt;100,TODAY()&gt;'Data Bank'!$AT1261),1,IF('Data Bank'!$AC1261=100,3,IF('Data Bank'!$AC1261=0,0,2)))))</f>
        <v>0</v>
      </c>
    </row>
    <row r="540" spans="1:18">
      <c r="A540" s="115" t="str">
        <f>'Data Bank'!E1283</f>
        <v>Transportation</v>
      </c>
      <c r="B540" s="178">
        <f ca="1">IF(B$1&lt;'Data Bank'!$AD1283,"",IF(B$1&gt;'Data Bank'!$AT1283,"",IF(AND('Data Bank'!$AC1283&lt;100,TODAY()&gt;'Data Bank'!$AT1283),1,IF('Data Bank'!$AC1283=100,3,IF('Data Bank'!$AC1283=0,0,2)))))</f>
        <v>0</v>
      </c>
      <c r="C540" s="178">
        <f ca="1">IF(C$1&lt;'Data Bank'!$AD1283,"",IF(C$1&gt;'Data Bank'!$AT1283,"",IF(AND('Data Bank'!$AC1283&lt;100,TODAY()&gt;'Data Bank'!$AT1283),1,IF('Data Bank'!$AC1283=100,3,IF('Data Bank'!$AC1283=0,0,2)))))</f>
        <v>0</v>
      </c>
      <c r="D540" s="178">
        <f ca="1">IF(D$1&lt;'Data Bank'!$AD1283,"",IF(D$1&gt;'Data Bank'!$AT1283,"",IF(AND('Data Bank'!$AC1283&lt;100,TODAY()&gt;'Data Bank'!$AT1283),1,IF('Data Bank'!$AC1283=100,3,IF('Data Bank'!$AC1283=0,0,2)))))</f>
        <v>0</v>
      </c>
      <c r="E540" s="178">
        <f ca="1">IF(E$1&lt;'Data Bank'!$AD1283,"",IF(E$1&gt;'Data Bank'!$AT1283,"",IF(AND('Data Bank'!$AC1283&lt;100,TODAY()&gt;'Data Bank'!$AT1283),1,IF('Data Bank'!$AC1283=100,3,IF('Data Bank'!$AC1283=0,0,2)))))</f>
        <v>0</v>
      </c>
      <c r="F540" s="178">
        <f ca="1">IF(F$1&lt;'Data Bank'!$AD1283,"",IF(F$1&gt;'Data Bank'!$AT1283,"",IF(AND('Data Bank'!$AC1283&lt;100,TODAY()&gt;'Data Bank'!$AT1283),1,IF('Data Bank'!$AC1283=100,3,IF('Data Bank'!$AC1283=0,0,2)))))</f>
        <v>0</v>
      </c>
      <c r="G540" s="178">
        <f ca="1">IF(G$1&lt;'Data Bank'!$AD1283,"",IF(G$1&gt;'Data Bank'!$AT1283,"",IF(AND('Data Bank'!$AC1283&lt;100,TODAY()&gt;'Data Bank'!$AT1283),1,IF('Data Bank'!$AC1283=100,3,IF('Data Bank'!$AC1283=0,0,2)))))</f>
        <v>0</v>
      </c>
      <c r="H540" s="178">
        <f ca="1">IF(H$1&lt;'Data Bank'!$AD1283,"",IF(H$1&gt;'Data Bank'!$AT1283,"",IF(AND('Data Bank'!$AC1283&lt;100,TODAY()&gt;'Data Bank'!$AT1283),1,IF('Data Bank'!$AC1283=100,3,IF('Data Bank'!$AC1283=0,0,2)))))</f>
        <v>0</v>
      </c>
      <c r="I540" s="178">
        <f ca="1">IF(I$1&lt;'Data Bank'!$AD1283,"",IF(I$1&gt;'Data Bank'!$AT1283,"",IF(AND('Data Bank'!$AC1283&lt;100,TODAY()&gt;'Data Bank'!$AT1283),1,IF('Data Bank'!$AC1283=100,3,IF('Data Bank'!$AC1283=0,0,2)))))</f>
        <v>0</v>
      </c>
      <c r="J540" s="177">
        <f ca="1">IF(J$1&lt;'Data Bank'!$AD1283,"",IF(J$1&gt;'Data Bank'!$AT1283,"",IF(AND('Data Bank'!$AC1283&lt;100,TODAY()&gt;'Data Bank'!$AT1283),1,IF('Data Bank'!$AC1283=100,3,IF('Data Bank'!$AC1283=0,0,2)))))</f>
        <v>0</v>
      </c>
      <c r="K540" s="177">
        <f ca="1">IF(K$1&lt;'Data Bank'!$AD1283,"",IF(K$1&gt;'Data Bank'!$AT1283,"",IF(AND('Data Bank'!$AC1283&lt;100,TODAY()&gt;'Data Bank'!$AT1283),1,IF('Data Bank'!$AC1283=100,3,IF('Data Bank'!$AC1283=0,0,2)))))</f>
        <v>0</v>
      </c>
      <c r="L540" s="177">
        <f ca="1">IF(L$1&lt;'Data Bank'!$AD1283,"",IF(L$1&gt;'Data Bank'!$AT1283,"",IF(AND('Data Bank'!$AC1283&lt;100,TODAY()&gt;'Data Bank'!$AT1283),1,IF('Data Bank'!$AC1283=100,3,IF('Data Bank'!$AC1283=0,0,2)))))</f>
        <v>0</v>
      </c>
      <c r="M540" s="177">
        <f ca="1">IF(M$1&lt;'Data Bank'!$AD1283,"",IF(M$1&gt;'Data Bank'!$AT1283,"",IF(AND('Data Bank'!$AC1283&lt;100,TODAY()&gt;'Data Bank'!$AT1283),1,IF('Data Bank'!$AC1283=100,3,IF('Data Bank'!$AC1283=0,0,2)))))</f>
        <v>0</v>
      </c>
      <c r="N540" s="177">
        <f ca="1">IF(N$1&lt;'Data Bank'!$AD1283,"",IF(N$1&gt;'Data Bank'!$AT1283,"",IF(AND('Data Bank'!$AC1283&lt;100,TODAY()&gt;'Data Bank'!$AT1283),1,IF('Data Bank'!$AC1283=100,3,IF('Data Bank'!$AC1283=0,0,2)))))</f>
        <v>0</v>
      </c>
      <c r="O540" s="177">
        <f ca="1">IF(O$1&lt;'Data Bank'!$AD1283,"",IF(O$1&gt;'Data Bank'!$AT1283,"",IF(AND('Data Bank'!$AC1283&lt;100,TODAY()&gt;'Data Bank'!$AT1283),1,IF('Data Bank'!$AC1283=100,3,IF('Data Bank'!$AC1283=0,0,2)))))</f>
        <v>0</v>
      </c>
      <c r="P540" s="177">
        <f ca="1">IF(P$1&lt;'Data Bank'!$AD1283,"",IF(P$1&gt;'Data Bank'!$AT1283,"",IF(AND('Data Bank'!$AC1283&lt;100,TODAY()&gt;'Data Bank'!$AT1283),1,IF('Data Bank'!$AC1283=100,3,IF('Data Bank'!$AC1283=0,0,2)))))</f>
        <v>0</v>
      </c>
      <c r="Q540" s="177">
        <f ca="1">IF(Q$1&lt;'Data Bank'!$AD1283,"",IF(Q$1&gt;'Data Bank'!$AT1283,"",IF(AND('Data Bank'!$AC1283&lt;100,TODAY()&gt;'Data Bank'!$AT1283),1,IF('Data Bank'!$AC1283=100,3,IF('Data Bank'!$AC1283=0,0,2)))))</f>
        <v>0</v>
      </c>
      <c r="R540" s="177">
        <f ca="1">IF(R$1&lt;'Data Bank'!$AD1283,"",IF(R$1&gt;'Data Bank'!$AT1283,"",IF(AND('Data Bank'!$AC1283&lt;100,TODAY()&gt;'Data Bank'!$AT1283),1,IF('Data Bank'!$AC1283=100,3,IF('Data Bank'!$AC1283=0,0,2)))))</f>
        <v>0</v>
      </c>
    </row>
    <row r="541" spans="1:18">
      <c r="A541" s="115" t="str">
        <f>'Data Bank'!E1287</f>
        <v>Transportation</v>
      </c>
      <c r="B541" s="178">
        <f ca="1">IF(B$1&lt;'Data Bank'!$AD1287,"",IF(B$1&gt;'Data Bank'!$AT1287,"",IF(AND('Data Bank'!$AC1287&lt;100,TODAY()&gt;'Data Bank'!$AT1287),1,IF('Data Bank'!$AC1287=100,3,IF('Data Bank'!$AC1287=0,0,2)))))</f>
        <v>0</v>
      </c>
      <c r="C541" s="178">
        <f ca="1">IF(C$1&lt;'Data Bank'!$AD1287,"",IF(C$1&gt;'Data Bank'!$AT1287,"",IF(AND('Data Bank'!$AC1287&lt;100,TODAY()&gt;'Data Bank'!$AT1287),1,IF('Data Bank'!$AC1287=100,3,IF('Data Bank'!$AC1287=0,0,2)))))</f>
        <v>0</v>
      </c>
      <c r="D541" s="178">
        <f ca="1">IF(D$1&lt;'Data Bank'!$AD1287,"",IF(D$1&gt;'Data Bank'!$AT1287,"",IF(AND('Data Bank'!$AC1287&lt;100,TODAY()&gt;'Data Bank'!$AT1287),1,IF('Data Bank'!$AC1287=100,3,IF('Data Bank'!$AC1287=0,0,2)))))</f>
        <v>0</v>
      </c>
      <c r="E541" s="178">
        <f ca="1">IF(E$1&lt;'Data Bank'!$AD1287,"",IF(E$1&gt;'Data Bank'!$AT1287,"",IF(AND('Data Bank'!$AC1287&lt;100,TODAY()&gt;'Data Bank'!$AT1287),1,IF('Data Bank'!$AC1287=100,3,IF('Data Bank'!$AC1287=0,0,2)))))</f>
        <v>0</v>
      </c>
      <c r="F541" s="178">
        <f ca="1">IF(F$1&lt;'Data Bank'!$AD1287,"",IF(F$1&gt;'Data Bank'!$AT1287,"",IF(AND('Data Bank'!$AC1287&lt;100,TODAY()&gt;'Data Bank'!$AT1287),1,IF('Data Bank'!$AC1287=100,3,IF('Data Bank'!$AC1287=0,0,2)))))</f>
        <v>0</v>
      </c>
      <c r="G541" s="178">
        <f ca="1">IF(G$1&lt;'Data Bank'!$AD1287,"",IF(G$1&gt;'Data Bank'!$AT1287,"",IF(AND('Data Bank'!$AC1287&lt;100,TODAY()&gt;'Data Bank'!$AT1287),1,IF('Data Bank'!$AC1287=100,3,IF('Data Bank'!$AC1287=0,0,2)))))</f>
        <v>0</v>
      </c>
      <c r="H541" s="178">
        <f ca="1">IF(H$1&lt;'Data Bank'!$AD1287,"",IF(H$1&gt;'Data Bank'!$AT1287,"",IF(AND('Data Bank'!$AC1287&lt;100,TODAY()&gt;'Data Bank'!$AT1287),1,IF('Data Bank'!$AC1287=100,3,IF('Data Bank'!$AC1287=0,0,2)))))</f>
        <v>0</v>
      </c>
      <c r="I541" s="178">
        <f ca="1">IF(I$1&lt;'Data Bank'!$AD1287,"",IF(I$1&gt;'Data Bank'!$AT1287,"",IF(AND('Data Bank'!$AC1287&lt;100,TODAY()&gt;'Data Bank'!$AT1287),1,IF('Data Bank'!$AC1287=100,3,IF('Data Bank'!$AC1287=0,0,2)))))</f>
        <v>0</v>
      </c>
      <c r="J541" s="177">
        <f ca="1">IF(J$1&lt;'Data Bank'!$AD1287,"",IF(J$1&gt;'Data Bank'!$AT1287,"",IF(AND('Data Bank'!$AC1287&lt;100,TODAY()&gt;'Data Bank'!$AT1287),1,IF('Data Bank'!$AC1287=100,3,IF('Data Bank'!$AC1287=0,0,2)))))</f>
        <v>0</v>
      </c>
      <c r="K541" s="177">
        <f ca="1">IF(K$1&lt;'Data Bank'!$AD1287,"",IF(K$1&gt;'Data Bank'!$AT1287,"",IF(AND('Data Bank'!$AC1287&lt;100,TODAY()&gt;'Data Bank'!$AT1287),1,IF('Data Bank'!$AC1287=100,3,IF('Data Bank'!$AC1287=0,0,2)))))</f>
        <v>0</v>
      </c>
      <c r="L541" s="177">
        <f ca="1">IF(L$1&lt;'Data Bank'!$AD1287,"",IF(L$1&gt;'Data Bank'!$AT1287,"",IF(AND('Data Bank'!$AC1287&lt;100,TODAY()&gt;'Data Bank'!$AT1287),1,IF('Data Bank'!$AC1287=100,3,IF('Data Bank'!$AC1287=0,0,2)))))</f>
        <v>0</v>
      </c>
      <c r="M541" s="177">
        <f ca="1">IF(M$1&lt;'Data Bank'!$AD1287,"",IF(M$1&gt;'Data Bank'!$AT1287,"",IF(AND('Data Bank'!$AC1287&lt;100,TODAY()&gt;'Data Bank'!$AT1287),1,IF('Data Bank'!$AC1287=100,3,IF('Data Bank'!$AC1287=0,0,2)))))</f>
        <v>0</v>
      </c>
      <c r="N541" s="177">
        <f ca="1">IF(N$1&lt;'Data Bank'!$AD1287,"",IF(N$1&gt;'Data Bank'!$AT1287,"",IF(AND('Data Bank'!$AC1287&lt;100,TODAY()&gt;'Data Bank'!$AT1287),1,IF('Data Bank'!$AC1287=100,3,IF('Data Bank'!$AC1287=0,0,2)))))</f>
        <v>0</v>
      </c>
      <c r="O541" s="177">
        <f ca="1">IF(O$1&lt;'Data Bank'!$AD1287,"",IF(O$1&gt;'Data Bank'!$AT1287,"",IF(AND('Data Bank'!$AC1287&lt;100,TODAY()&gt;'Data Bank'!$AT1287),1,IF('Data Bank'!$AC1287=100,3,IF('Data Bank'!$AC1287=0,0,2)))))</f>
        <v>0</v>
      </c>
      <c r="P541" s="177">
        <f ca="1">IF(P$1&lt;'Data Bank'!$AD1287,"",IF(P$1&gt;'Data Bank'!$AT1287,"",IF(AND('Data Bank'!$AC1287&lt;100,TODAY()&gt;'Data Bank'!$AT1287),1,IF('Data Bank'!$AC1287=100,3,IF('Data Bank'!$AC1287=0,0,2)))))</f>
        <v>0</v>
      </c>
      <c r="Q541" s="177">
        <f ca="1">IF(Q$1&lt;'Data Bank'!$AD1287,"",IF(Q$1&gt;'Data Bank'!$AT1287,"",IF(AND('Data Bank'!$AC1287&lt;100,TODAY()&gt;'Data Bank'!$AT1287),1,IF('Data Bank'!$AC1287=100,3,IF('Data Bank'!$AC1287=0,0,2)))))</f>
        <v>0</v>
      </c>
      <c r="R541" s="177">
        <f ca="1">IF(R$1&lt;'Data Bank'!$AD1287,"",IF(R$1&gt;'Data Bank'!$AT1287,"",IF(AND('Data Bank'!$AC1287&lt;100,TODAY()&gt;'Data Bank'!$AT1287),1,IF('Data Bank'!$AC1287=100,3,IF('Data Bank'!$AC1287=0,0,2)))))</f>
        <v>0</v>
      </c>
    </row>
    <row r="542" spans="1:18">
      <c r="A542" s="115" t="str">
        <f>'Data Bank'!E1311</f>
        <v>Unknown Society _ 5</v>
      </c>
      <c r="B542" s="178">
        <f ca="1">IF(B$1&lt;'Data Bank'!$AD1311,"",IF(B$1&gt;'Data Bank'!$AT1311,"",IF(AND('Data Bank'!$AC1311&lt;100,TODAY()&gt;'Data Bank'!$AT1311),1,IF('Data Bank'!$AC1311=100,3,IF('Data Bank'!$AC1311=0,0,2)))))</f>
        <v>0</v>
      </c>
      <c r="C542" s="178">
        <f ca="1">IF(C$1&lt;'Data Bank'!$AD1311,"",IF(C$1&gt;'Data Bank'!$AT1311,"",IF(AND('Data Bank'!$AC1311&lt;100,TODAY()&gt;'Data Bank'!$AT1311),1,IF('Data Bank'!$AC1311=100,3,IF('Data Bank'!$AC1311=0,0,2)))))</f>
        <v>0</v>
      </c>
      <c r="D542" s="178">
        <f ca="1">IF(D$1&lt;'Data Bank'!$AD1311,"",IF(D$1&gt;'Data Bank'!$AT1311,"",IF(AND('Data Bank'!$AC1311&lt;100,TODAY()&gt;'Data Bank'!$AT1311),1,IF('Data Bank'!$AC1311=100,3,IF('Data Bank'!$AC1311=0,0,2)))))</f>
        <v>0</v>
      </c>
      <c r="E542" s="178" t="str">
        <f ca="1">IF(E$1&lt;'Data Bank'!$AD1311,"",IF(E$1&gt;'Data Bank'!$AT1311,"",IF(AND('Data Bank'!$AC1311&lt;100,TODAY()&gt;'Data Bank'!$AT1311),1,IF('Data Bank'!$AC1311=100,3,IF('Data Bank'!$AC1311=0,0,2)))))</f>
        <v/>
      </c>
      <c r="F542" s="178" t="str">
        <f ca="1">IF(F$1&lt;'Data Bank'!$AD1311,"",IF(F$1&gt;'Data Bank'!$AT1311,"",IF(AND('Data Bank'!$AC1311&lt;100,TODAY()&gt;'Data Bank'!$AT1311),1,IF('Data Bank'!$AC1311=100,3,IF('Data Bank'!$AC1311=0,0,2)))))</f>
        <v/>
      </c>
      <c r="G542" s="178" t="str">
        <f ca="1">IF(G$1&lt;'Data Bank'!$AD1311,"",IF(G$1&gt;'Data Bank'!$AT1311,"",IF(AND('Data Bank'!$AC1311&lt;100,TODAY()&gt;'Data Bank'!$AT1311),1,IF('Data Bank'!$AC1311=100,3,IF('Data Bank'!$AC1311=0,0,2)))))</f>
        <v/>
      </c>
      <c r="H542" s="178" t="str">
        <f ca="1">IF(H$1&lt;'Data Bank'!$AD1311,"",IF(H$1&gt;'Data Bank'!$AT1311,"",IF(AND('Data Bank'!$AC1311&lt;100,TODAY()&gt;'Data Bank'!$AT1311),1,IF('Data Bank'!$AC1311=100,3,IF('Data Bank'!$AC1311=0,0,2)))))</f>
        <v/>
      </c>
      <c r="I542" s="178" t="str">
        <f ca="1">IF(I$1&lt;'Data Bank'!$AD1311,"",IF(I$1&gt;'Data Bank'!$AT1311,"",IF(AND('Data Bank'!$AC1311&lt;100,TODAY()&gt;'Data Bank'!$AT1311),1,IF('Data Bank'!$AC1311=100,3,IF('Data Bank'!$AC1311=0,0,2)))))</f>
        <v/>
      </c>
      <c r="J542" s="177" t="str">
        <f ca="1">IF(J$1&lt;'Data Bank'!$AD1311,"",IF(J$1&gt;'Data Bank'!$AT1311,"",IF(AND('Data Bank'!$AC1311&lt;100,TODAY()&gt;'Data Bank'!$AT1311),1,IF('Data Bank'!$AC1311=100,3,IF('Data Bank'!$AC1311=0,0,2)))))</f>
        <v/>
      </c>
      <c r="K542" s="177" t="str">
        <f ca="1">IF(K$1&lt;'Data Bank'!$AD1311,"",IF(K$1&gt;'Data Bank'!$AT1311,"",IF(AND('Data Bank'!$AC1311&lt;100,TODAY()&gt;'Data Bank'!$AT1311),1,IF('Data Bank'!$AC1311=100,3,IF('Data Bank'!$AC1311=0,0,2)))))</f>
        <v/>
      </c>
      <c r="L542" s="177" t="str">
        <f ca="1">IF(L$1&lt;'Data Bank'!$AD1311,"",IF(L$1&gt;'Data Bank'!$AT1311,"",IF(AND('Data Bank'!$AC1311&lt;100,TODAY()&gt;'Data Bank'!$AT1311),1,IF('Data Bank'!$AC1311=100,3,IF('Data Bank'!$AC1311=0,0,2)))))</f>
        <v/>
      </c>
      <c r="M542" s="177" t="str">
        <f ca="1">IF(M$1&lt;'Data Bank'!$AD1311,"",IF(M$1&gt;'Data Bank'!$AT1311,"",IF(AND('Data Bank'!$AC1311&lt;100,TODAY()&gt;'Data Bank'!$AT1311),1,IF('Data Bank'!$AC1311=100,3,IF('Data Bank'!$AC1311=0,0,2)))))</f>
        <v/>
      </c>
      <c r="N542" s="177" t="str">
        <f ca="1">IF(N$1&lt;'Data Bank'!$AD1311,"",IF(N$1&gt;'Data Bank'!$AT1311,"",IF(AND('Data Bank'!$AC1311&lt;100,TODAY()&gt;'Data Bank'!$AT1311),1,IF('Data Bank'!$AC1311=100,3,IF('Data Bank'!$AC1311=0,0,2)))))</f>
        <v/>
      </c>
      <c r="O542" s="177" t="str">
        <f ca="1">IF(O$1&lt;'Data Bank'!$AD1311,"",IF(O$1&gt;'Data Bank'!$AT1311,"",IF(AND('Data Bank'!$AC1311&lt;100,TODAY()&gt;'Data Bank'!$AT1311),1,IF('Data Bank'!$AC1311=100,3,IF('Data Bank'!$AC1311=0,0,2)))))</f>
        <v/>
      </c>
      <c r="P542" s="177" t="str">
        <f ca="1">IF(P$1&lt;'Data Bank'!$AD1311,"",IF(P$1&gt;'Data Bank'!$AT1311,"",IF(AND('Data Bank'!$AC1311&lt;100,TODAY()&gt;'Data Bank'!$AT1311),1,IF('Data Bank'!$AC1311=100,3,IF('Data Bank'!$AC1311=0,0,2)))))</f>
        <v/>
      </c>
      <c r="Q542" s="177" t="str">
        <f ca="1">IF(Q$1&lt;'Data Bank'!$AD1311,"",IF(Q$1&gt;'Data Bank'!$AT1311,"",IF(AND('Data Bank'!$AC1311&lt;100,TODAY()&gt;'Data Bank'!$AT1311),1,IF('Data Bank'!$AC1311=100,3,IF('Data Bank'!$AC1311=0,0,2)))))</f>
        <v/>
      </c>
      <c r="R542" s="177" t="str">
        <f ca="1">IF(R$1&lt;'Data Bank'!$AD1311,"",IF(R$1&gt;'Data Bank'!$AT1311,"",IF(AND('Data Bank'!$AC1311&lt;100,TODAY()&gt;'Data Bank'!$AT1311),1,IF('Data Bank'!$AC1311=100,3,IF('Data Bank'!$AC1311=0,0,2)))))</f>
        <v/>
      </c>
    </row>
    <row r="543" spans="1:18">
      <c r="A543" s="115" t="str">
        <f>'Data Bank'!E1326</f>
        <v>Unknown Society_12</v>
      </c>
      <c r="B543" s="178">
        <f ca="1">IF(B$1&lt;'Data Bank'!$AD1326,"",IF(B$1&gt;'Data Bank'!$AT1326,"",IF(AND('Data Bank'!$AC1326&lt;100,TODAY()&gt;'Data Bank'!$AT1326),1,IF('Data Bank'!$AC1326=100,3,IF('Data Bank'!$AC1326=0,0,2)))))</f>
        <v>0</v>
      </c>
      <c r="C543" s="178">
        <f ca="1">IF(C$1&lt;'Data Bank'!$AD1326,"",IF(C$1&gt;'Data Bank'!$AT1326,"",IF(AND('Data Bank'!$AC1326&lt;100,TODAY()&gt;'Data Bank'!$AT1326),1,IF('Data Bank'!$AC1326=100,3,IF('Data Bank'!$AC1326=0,0,2)))))</f>
        <v>0</v>
      </c>
      <c r="D543" s="178">
        <f ca="1">IF(D$1&lt;'Data Bank'!$AD1326,"",IF(D$1&gt;'Data Bank'!$AT1326,"",IF(AND('Data Bank'!$AC1326&lt;100,TODAY()&gt;'Data Bank'!$AT1326),1,IF('Data Bank'!$AC1326=100,3,IF('Data Bank'!$AC1326=0,0,2)))))</f>
        <v>0</v>
      </c>
      <c r="E543" s="178" t="str">
        <f ca="1">IF(E$1&lt;'Data Bank'!$AD1326,"",IF(E$1&gt;'Data Bank'!$AT1326,"",IF(AND('Data Bank'!$AC1326&lt;100,TODAY()&gt;'Data Bank'!$AT1326),1,IF('Data Bank'!$AC1326=100,3,IF('Data Bank'!$AC1326=0,0,2)))))</f>
        <v/>
      </c>
      <c r="F543" s="178" t="str">
        <f ca="1">IF(F$1&lt;'Data Bank'!$AD1326,"",IF(F$1&gt;'Data Bank'!$AT1326,"",IF(AND('Data Bank'!$AC1326&lt;100,TODAY()&gt;'Data Bank'!$AT1326),1,IF('Data Bank'!$AC1326=100,3,IF('Data Bank'!$AC1326=0,0,2)))))</f>
        <v/>
      </c>
      <c r="G543" s="178" t="str">
        <f ca="1">IF(G$1&lt;'Data Bank'!$AD1326,"",IF(G$1&gt;'Data Bank'!$AT1326,"",IF(AND('Data Bank'!$AC1326&lt;100,TODAY()&gt;'Data Bank'!$AT1326),1,IF('Data Bank'!$AC1326=100,3,IF('Data Bank'!$AC1326=0,0,2)))))</f>
        <v/>
      </c>
      <c r="H543" s="178" t="str">
        <f ca="1">IF(H$1&lt;'Data Bank'!$AD1326,"",IF(H$1&gt;'Data Bank'!$AT1326,"",IF(AND('Data Bank'!$AC1326&lt;100,TODAY()&gt;'Data Bank'!$AT1326),1,IF('Data Bank'!$AC1326=100,3,IF('Data Bank'!$AC1326=0,0,2)))))</f>
        <v/>
      </c>
      <c r="I543" s="178" t="str">
        <f ca="1">IF(I$1&lt;'Data Bank'!$AD1326,"",IF(I$1&gt;'Data Bank'!$AT1326,"",IF(AND('Data Bank'!$AC1326&lt;100,TODAY()&gt;'Data Bank'!$AT1326),1,IF('Data Bank'!$AC1326=100,3,IF('Data Bank'!$AC1326=0,0,2)))))</f>
        <v/>
      </c>
      <c r="J543" s="177" t="str">
        <f ca="1">IF(J$1&lt;'Data Bank'!$AD1326,"",IF(J$1&gt;'Data Bank'!$AT1326,"",IF(AND('Data Bank'!$AC1326&lt;100,TODAY()&gt;'Data Bank'!$AT1326),1,IF('Data Bank'!$AC1326=100,3,IF('Data Bank'!$AC1326=0,0,2)))))</f>
        <v/>
      </c>
      <c r="K543" s="177" t="str">
        <f ca="1">IF(K$1&lt;'Data Bank'!$AD1326,"",IF(K$1&gt;'Data Bank'!$AT1326,"",IF(AND('Data Bank'!$AC1326&lt;100,TODAY()&gt;'Data Bank'!$AT1326),1,IF('Data Bank'!$AC1326=100,3,IF('Data Bank'!$AC1326=0,0,2)))))</f>
        <v/>
      </c>
      <c r="L543" s="177" t="str">
        <f ca="1">IF(L$1&lt;'Data Bank'!$AD1326,"",IF(L$1&gt;'Data Bank'!$AT1326,"",IF(AND('Data Bank'!$AC1326&lt;100,TODAY()&gt;'Data Bank'!$AT1326),1,IF('Data Bank'!$AC1326=100,3,IF('Data Bank'!$AC1326=0,0,2)))))</f>
        <v/>
      </c>
      <c r="M543" s="177" t="str">
        <f ca="1">IF(M$1&lt;'Data Bank'!$AD1326,"",IF(M$1&gt;'Data Bank'!$AT1326,"",IF(AND('Data Bank'!$AC1326&lt;100,TODAY()&gt;'Data Bank'!$AT1326),1,IF('Data Bank'!$AC1326=100,3,IF('Data Bank'!$AC1326=0,0,2)))))</f>
        <v/>
      </c>
      <c r="N543" s="177" t="str">
        <f ca="1">IF(N$1&lt;'Data Bank'!$AD1326,"",IF(N$1&gt;'Data Bank'!$AT1326,"",IF(AND('Data Bank'!$AC1326&lt;100,TODAY()&gt;'Data Bank'!$AT1326),1,IF('Data Bank'!$AC1326=100,3,IF('Data Bank'!$AC1326=0,0,2)))))</f>
        <v/>
      </c>
      <c r="O543" s="177" t="str">
        <f ca="1">IF(O$1&lt;'Data Bank'!$AD1326,"",IF(O$1&gt;'Data Bank'!$AT1326,"",IF(AND('Data Bank'!$AC1326&lt;100,TODAY()&gt;'Data Bank'!$AT1326),1,IF('Data Bank'!$AC1326=100,3,IF('Data Bank'!$AC1326=0,0,2)))))</f>
        <v/>
      </c>
      <c r="P543" s="177" t="str">
        <f ca="1">IF(P$1&lt;'Data Bank'!$AD1326,"",IF(P$1&gt;'Data Bank'!$AT1326,"",IF(AND('Data Bank'!$AC1326&lt;100,TODAY()&gt;'Data Bank'!$AT1326),1,IF('Data Bank'!$AC1326=100,3,IF('Data Bank'!$AC1326=0,0,2)))))</f>
        <v/>
      </c>
      <c r="Q543" s="177" t="str">
        <f ca="1">IF(Q$1&lt;'Data Bank'!$AD1326,"",IF(Q$1&gt;'Data Bank'!$AT1326,"",IF(AND('Data Bank'!$AC1326&lt;100,TODAY()&gt;'Data Bank'!$AT1326),1,IF('Data Bank'!$AC1326=100,3,IF('Data Bank'!$AC1326=0,0,2)))))</f>
        <v/>
      </c>
      <c r="R543" s="177" t="str">
        <f ca="1">IF(R$1&lt;'Data Bank'!$AD1326,"",IF(R$1&gt;'Data Bank'!$AT1326,"",IF(AND('Data Bank'!$AC1326&lt;100,TODAY()&gt;'Data Bank'!$AT1326),1,IF('Data Bank'!$AC1326=100,3,IF('Data Bank'!$AC1326=0,0,2)))))</f>
        <v/>
      </c>
    </row>
    <row r="544" spans="1:18">
      <c r="A544" s="115" t="str">
        <f>'Data Bank'!E1327</f>
        <v>Unknown Society_22</v>
      </c>
      <c r="B544" s="178">
        <f ca="1">IF(B$1&lt;'Data Bank'!$AD1327,"",IF(B$1&gt;'Data Bank'!$AT1327,"",IF(AND('Data Bank'!$AC1327&lt;100,TODAY()&gt;'Data Bank'!$AT1327),1,IF('Data Bank'!$AC1327=100,3,IF('Data Bank'!$AC1327=0,0,2)))))</f>
        <v>0</v>
      </c>
      <c r="C544" s="178">
        <f ca="1">IF(C$1&lt;'Data Bank'!$AD1327,"",IF(C$1&gt;'Data Bank'!$AT1327,"",IF(AND('Data Bank'!$AC1327&lt;100,TODAY()&gt;'Data Bank'!$AT1327),1,IF('Data Bank'!$AC1327=100,3,IF('Data Bank'!$AC1327=0,0,2)))))</f>
        <v>0</v>
      </c>
      <c r="D544" s="178">
        <f ca="1">IF(D$1&lt;'Data Bank'!$AD1327,"",IF(D$1&gt;'Data Bank'!$AT1327,"",IF(AND('Data Bank'!$AC1327&lt;100,TODAY()&gt;'Data Bank'!$AT1327),1,IF('Data Bank'!$AC1327=100,3,IF('Data Bank'!$AC1327=0,0,2)))))</f>
        <v>0</v>
      </c>
      <c r="E544" s="178">
        <f ca="1">IF(E$1&lt;'Data Bank'!$AD1327,"",IF(E$1&gt;'Data Bank'!$AT1327,"",IF(AND('Data Bank'!$AC1327&lt;100,TODAY()&gt;'Data Bank'!$AT1327),1,IF('Data Bank'!$AC1327=100,3,IF('Data Bank'!$AC1327=0,0,2)))))</f>
        <v>0</v>
      </c>
      <c r="F544" s="178">
        <f ca="1">IF(F$1&lt;'Data Bank'!$AD1327,"",IF(F$1&gt;'Data Bank'!$AT1327,"",IF(AND('Data Bank'!$AC1327&lt;100,TODAY()&gt;'Data Bank'!$AT1327),1,IF('Data Bank'!$AC1327=100,3,IF('Data Bank'!$AC1327=0,0,2)))))</f>
        <v>0</v>
      </c>
      <c r="G544" s="178">
        <f ca="1">IF(G$1&lt;'Data Bank'!$AD1327,"",IF(G$1&gt;'Data Bank'!$AT1327,"",IF(AND('Data Bank'!$AC1327&lt;100,TODAY()&gt;'Data Bank'!$AT1327),1,IF('Data Bank'!$AC1327=100,3,IF('Data Bank'!$AC1327=0,0,2)))))</f>
        <v>0</v>
      </c>
      <c r="H544" s="178">
        <f ca="1">IF(H$1&lt;'Data Bank'!$AD1327,"",IF(H$1&gt;'Data Bank'!$AT1327,"",IF(AND('Data Bank'!$AC1327&lt;100,TODAY()&gt;'Data Bank'!$AT1327),1,IF('Data Bank'!$AC1327=100,3,IF('Data Bank'!$AC1327=0,0,2)))))</f>
        <v>0</v>
      </c>
      <c r="I544" s="178">
        <f ca="1">IF(I$1&lt;'Data Bank'!$AD1327,"",IF(I$1&gt;'Data Bank'!$AT1327,"",IF(AND('Data Bank'!$AC1327&lt;100,TODAY()&gt;'Data Bank'!$AT1327),1,IF('Data Bank'!$AC1327=100,3,IF('Data Bank'!$AC1327=0,0,2)))))</f>
        <v>0</v>
      </c>
      <c r="J544" s="177">
        <f ca="1">IF(J$1&lt;'Data Bank'!$AD1327,"",IF(J$1&gt;'Data Bank'!$AT1327,"",IF(AND('Data Bank'!$AC1327&lt;100,TODAY()&gt;'Data Bank'!$AT1327),1,IF('Data Bank'!$AC1327=100,3,IF('Data Bank'!$AC1327=0,0,2)))))</f>
        <v>0</v>
      </c>
      <c r="K544" s="177">
        <f ca="1">IF(K$1&lt;'Data Bank'!$AD1327,"",IF(K$1&gt;'Data Bank'!$AT1327,"",IF(AND('Data Bank'!$AC1327&lt;100,TODAY()&gt;'Data Bank'!$AT1327),1,IF('Data Bank'!$AC1327=100,3,IF('Data Bank'!$AC1327=0,0,2)))))</f>
        <v>0</v>
      </c>
      <c r="L544" s="177">
        <f ca="1">IF(L$1&lt;'Data Bank'!$AD1327,"",IF(L$1&gt;'Data Bank'!$AT1327,"",IF(AND('Data Bank'!$AC1327&lt;100,TODAY()&gt;'Data Bank'!$AT1327),1,IF('Data Bank'!$AC1327=100,3,IF('Data Bank'!$AC1327=0,0,2)))))</f>
        <v>0</v>
      </c>
      <c r="M544" s="177">
        <f ca="1">IF(M$1&lt;'Data Bank'!$AD1327,"",IF(M$1&gt;'Data Bank'!$AT1327,"",IF(AND('Data Bank'!$AC1327&lt;100,TODAY()&gt;'Data Bank'!$AT1327),1,IF('Data Bank'!$AC1327=100,3,IF('Data Bank'!$AC1327=0,0,2)))))</f>
        <v>0</v>
      </c>
      <c r="N544" s="177">
        <f ca="1">IF(N$1&lt;'Data Bank'!$AD1327,"",IF(N$1&gt;'Data Bank'!$AT1327,"",IF(AND('Data Bank'!$AC1327&lt;100,TODAY()&gt;'Data Bank'!$AT1327),1,IF('Data Bank'!$AC1327=100,3,IF('Data Bank'!$AC1327=0,0,2)))))</f>
        <v>0</v>
      </c>
      <c r="O544" s="177">
        <f ca="1">IF(O$1&lt;'Data Bank'!$AD1327,"",IF(O$1&gt;'Data Bank'!$AT1327,"",IF(AND('Data Bank'!$AC1327&lt;100,TODAY()&gt;'Data Bank'!$AT1327),1,IF('Data Bank'!$AC1327=100,3,IF('Data Bank'!$AC1327=0,0,2)))))</f>
        <v>0</v>
      </c>
      <c r="P544" s="177">
        <f ca="1">IF(P$1&lt;'Data Bank'!$AD1327,"",IF(P$1&gt;'Data Bank'!$AT1327,"",IF(AND('Data Bank'!$AC1327&lt;100,TODAY()&gt;'Data Bank'!$AT1327),1,IF('Data Bank'!$AC1327=100,3,IF('Data Bank'!$AC1327=0,0,2)))))</f>
        <v>0</v>
      </c>
      <c r="Q544" s="177">
        <f ca="1">IF(Q$1&lt;'Data Bank'!$AD1327,"",IF(Q$1&gt;'Data Bank'!$AT1327,"",IF(AND('Data Bank'!$AC1327&lt;100,TODAY()&gt;'Data Bank'!$AT1327),1,IF('Data Bank'!$AC1327=100,3,IF('Data Bank'!$AC1327=0,0,2)))))</f>
        <v>0</v>
      </c>
      <c r="R544" s="177">
        <f ca="1">IF(R$1&lt;'Data Bank'!$AD1327,"",IF(R$1&gt;'Data Bank'!$AT1327,"",IF(AND('Data Bank'!$AC1327&lt;100,TODAY()&gt;'Data Bank'!$AT1327),1,IF('Data Bank'!$AC1327=100,3,IF('Data Bank'!$AC1327=0,0,2)))))</f>
        <v>0</v>
      </c>
    </row>
    <row r="545" spans="1:18">
      <c r="A545" s="115" t="str">
        <f>'Data Bank'!E1328</f>
        <v>Unknown Society_23</v>
      </c>
      <c r="B545" s="178">
        <f ca="1">IF(B$1&lt;'Data Bank'!$AD1328,"",IF(B$1&gt;'Data Bank'!$AT1328,"",IF(AND('Data Bank'!$AC1328&lt;100,TODAY()&gt;'Data Bank'!$AT1328),1,IF('Data Bank'!$AC1328=100,3,IF('Data Bank'!$AC1328=0,0,2)))))</f>
        <v>1</v>
      </c>
      <c r="C545" s="178" t="str">
        <f ca="1">IF(C$1&lt;'Data Bank'!$AD1328,"",IF(C$1&gt;'Data Bank'!$AT1328,"",IF(AND('Data Bank'!$AC1328&lt;100,TODAY()&gt;'Data Bank'!$AT1328),1,IF('Data Bank'!$AC1328=100,3,IF('Data Bank'!$AC1328=0,0,2)))))</f>
        <v/>
      </c>
      <c r="D545" s="178" t="str">
        <f ca="1">IF(D$1&lt;'Data Bank'!$AD1328,"",IF(D$1&gt;'Data Bank'!$AT1328,"",IF(AND('Data Bank'!$AC1328&lt;100,TODAY()&gt;'Data Bank'!$AT1328),1,IF('Data Bank'!$AC1328=100,3,IF('Data Bank'!$AC1328=0,0,2)))))</f>
        <v/>
      </c>
      <c r="E545" s="178" t="str">
        <f ca="1">IF(E$1&lt;'Data Bank'!$AD1328,"",IF(E$1&gt;'Data Bank'!$AT1328,"",IF(AND('Data Bank'!$AC1328&lt;100,TODAY()&gt;'Data Bank'!$AT1328),1,IF('Data Bank'!$AC1328=100,3,IF('Data Bank'!$AC1328=0,0,2)))))</f>
        <v/>
      </c>
      <c r="F545" s="178" t="str">
        <f ca="1">IF(F$1&lt;'Data Bank'!$AD1328,"",IF(F$1&gt;'Data Bank'!$AT1328,"",IF(AND('Data Bank'!$AC1328&lt;100,TODAY()&gt;'Data Bank'!$AT1328),1,IF('Data Bank'!$AC1328=100,3,IF('Data Bank'!$AC1328=0,0,2)))))</f>
        <v/>
      </c>
      <c r="G545" s="178" t="str">
        <f ca="1">IF(G$1&lt;'Data Bank'!$AD1328,"",IF(G$1&gt;'Data Bank'!$AT1328,"",IF(AND('Data Bank'!$AC1328&lt;100,TODAY()&gt;'Data Bank'!$AT1328),1,IF('Data Bank'!$AC1328=100,3,IF('Data Bank'!$AC1328=0,0,2)))))</f>
        <v/>
      </c>
      <c r="H545" s="178" t="str">
        <f ca="1">IF(H$1&lt;'Data Bank'!$AD1328,"",IF(H$1&gt;'Data Bank'!$AT1328,"",IF(AND('Data Bank'!$AC1328&lt;100,TODAY()&gt;'Data Bank'!$AT1328),1,IF('Data Bank'!$AC1328=100,3,IF('Data Bank'!$AC1328=0,0,2)))))</f>
        <v/>
      </c>
      <c r="I545" s="178" t="str">
        <f ca="1">IF(I$1&lt;'Data Bank'!$AD1328,"",IF(I$1&gt;'Data Bank'!$AT1328,"",IF(AND('Data Bank'!$AC1328&lt;100,TODAY()&gt;'Data Bank'!$AT1328),1,IF('Data Bank'!$AC1328=100,3,IF('Data Bank'!$AC1328=0,0,2)))))</f>
        <v/>
      </c>
      <c r="J545" s="177" t="str">
        <f ca="1">IF(J$1&lt;'Data Bank'!$AD1328,"",IF(J$1&gt;'Data Bank'!$AT1328,"",IF(AND('Data Bank'!$AC1328&lt;100,TODAY()&gt;'Data Bank'!$AT1328),1,IF('Data Bank'!$AC1328=100,3,IF('Data Bank'!$AC1328=0,0,2)))))</f>
        <v/>
      </c>
      <c r="K545" s="177" t="str">
        <f ca="1">IF(K$1&lt;'Data Bank'!$AD1328,"",IF(K$1&gt;'Data Bank'!$AT1328,"",IF(AND('Data Bank'!$AC1328&lt;100,TODAY()&gt;'Data Bank'!$AT1328),1,IF('Data Bank'!$AC1328=100,3,IF('Data Bank'!$AC1328=0,0,2)))))</f>
        <v/>
      </c>
      <c r="L545" s="177" t="str">
        <f ca="1">IF(L$1&lt;'Data Bank'!$AD1328,"",IF(L$1&gt;'Data Bank'!$AT1328,"",IF(AND('Data Bank'!$AC1328&lt;100,TODAY()&gt;'Data Bank'!$AT1328),1,IF('Data Bank'!$AC1328=100,3,IF('Data Bank'!$AC1328=0,0,2)))))</f>
        <v/>
      </c>
      <c r="M545" s="177" t="str">
        <f ca="1">IF(M$1&lt;'Data Bank'!$AD1328,"",IF(M$1&gt;'Data Bank'!$AT1328,"",IF(AND('Data Bank'!$AC1328&lt;100,TODAY()&gt;'Data Bank'!$AT1328),1,IF('Data Bank'!$AC1328=100,3,IF('Data Bank'!$AC1328=0,0,2)))))</f>
        <v/>
      </c>
      <c r="N545" s="177" t="str">
        <f ca="1">IF(N$1&lt;'Data Bank'!$AD1328,"",IF(N$1&gt;'Data Bank'!$AT1328,"",IF(AND('Data Bank'!$AC1328&lt;100,TODAY()&gt;'Data Bank'!$AT1328),1,IF('Data Bank'!$AC1328=100,3,IF('Data Bank'!$AC1328=0,0,2)))))</f>
        <v/>
      </c>
      <c r="O545" s="177" t="str">
        <f ca="1">IF(O$1&lt;'Data Bank'!$AD1328,"",IF(O$1&gt;'Data Bank'!$AT1328,"",IF(AND('Data Bank'!$AC1328&lt;100,TODAY()&gt;'Data Bank'!$AT1328),1,IF('Data Bank'!$AC1328=100,3,IF('Data Bank'!$AC1328=0,0,2)))))</f>
        <v/>
      </c>
      <c r="P545" s="177" t="str">
        <f ca="1">IF(P$1&lt;'Data Bank'!$AD1328,"",IF(P$1&gt;'Data Bank'!$AT1328,"",IF(AND('Data Bank'!$AC1328&lt;100,TODAY()&gt;'Data Bank'!$AT1328),1,IF('Data Bank'!$AC1328=100,3,IF('Data Bank'!$AC1328=0,0,2)))))</f>
        <v/>
      </c>
      <c r="Q545" s="177" t="str">
        <f ca="1">IF(Q$1&lt;'Data Bank'!$AD1328,"",IF(Q$1&gt;'Data Bank'!$AT1328,"",IF(AND('Data Bank'!$AC1328&lt;100,TODAY()&gt;'Data Bank'!$AT1328),1,IF('Data Bank'!$AC1328=100,3,IF('Data Bank'!$AC1328=0,0,2)))))</f>
        <v/>
      </c>
      <c r="R545" s="177" t="str">
        <f ca="1">IF(R$1&lt;'Data Bank'!$AD1328,"",IF(R$1&gt;'Data Bank'!$AT1328,"",IF(AND('Data Bank'!$AC1328&lt;100,TODAY()&gt;'Data Bank'!$AT1328),1,IF('Data Bank'!$AC1328=100,3,IF('Data Bank'!$AC1328=0,0,2)))))</f>
        <v/>
      </c>
    </row>
    <row r="546" spans="1:18">
      <c r="A546" s="115" t="str">
        <f>'Data Bank'!E1331</f>
        <v>Noor Colony,Zamindara Housing</v>
      </c>
      <c r="B546" s="178">
        <f ca="1">IF(B$1&lt;'Data Bank'!$AD1331,"",IF(B$1&gt;'Data Bank'!$AT1331,"",IF(AND('Data Bank'!$AC1331&lt;100,TODAY()&gt;'Data Bank'!$AT1331),1,IF('Data Bank'!$AC1331=100,3,IF('Data Bank'!$AC1331=0,0,2)))))</f>
        <v>0</v>
      </c>
      <c r="C546" s="178">
        <f ca="1">IF(C$1&lt;'Data Bank'!$AD1331,"",IF(C$1&gt;'Data Bank'!$AT1331,"",IF(AND('Data Bank'!$AC1331&lt;100,TODAY()&gt;'Data Bank'!$AT1331),1,IF('Data Bank'!$AC1331=100,3,IF('Data Bank'!$AC1331=0,0,2)))))</f>
        <v>0</v>
      </c>
      <c r="D546" s="178">
        <f ca="1">IF(D$1&lt;'Data Bank'!$AD1331,"",IF(D$1&gt;'Data Bank'!$AT1331,"",IF(AND('Data Bank'!$AC1331&lt;100,TODAY()&gt;'Data Bank'!$AT1331),1,IF('Data Bank'!$AC1331=100,3,IF('Data Bank'!$AC1331=0,0,2)))))</f>
        <v>0</v>
      </c>
      <c r="E546" s="178">
        <f ca="1">IF(E$1&lt;'Data Bank'!$AD1331,"",IF(E$1&gt;'Data Bank'!$AT1331,"",IF(AND('Data Bank'!$AC1331&lt;100,TODAY()&gt;'Data Bank'!$AT1331),1,IF('Data Bank'!$AC1331=100,3,IF('Data Bank'!$AC1331=0,0,2)))))</f>
        <v>0</v>
      </c>
      <c r="F546" s="178">
        <f ca="1">IF(F$1&lt;'Data Bank'!$AD1331,"",IF(F$1&gt;'Data Bank'!$AT1331,"",IF(AND('Data Bank'!$AC1331&lt;100,TODAY()&gt;'Data Bank'!$AT1331),1,IF('Data Bank'!$AC1331=100,3,IF('Data Bank'!$AC1331=0,0,2)))))</f>
        <v>0</v>
      </c>
      <c r="G546" s="178">
        <f ca="1">IF(G$1&lt;'Data Bank'!$AD1331,"",IF(G$1&gt;'Data Bank'!$AT1331,"",IF(AND('Data Bank'!$AC1331&lt;100,TODAY()&gt;'Data Bank'!$AT1331),1,IF('Data Bank'!$AC1331=100,3,IF('Data Bank'!$AC1331=0,0,2)))))</f>
        <v>0</v>
      </c>
      <c r="H546" s="178">
        <f ca="1">IF(H$1&lt;'Data Bank'!$AD1331,"",IF(H$1&gt;'Data Bank'!$AT1331,"",IF(AND('Data Bank'!$AC1331&lt;100,TODAY()&gt;'Data Bank'!$AT1331),1,IF('Data Bank'!$AC1331=100,3,IF('Data Bank'!$AC1331=0,0,2)))))</f>
        <v>0</v>
      </c>
      <c r="I546" s="178">
        <f ca="1">IF(I$1&lt;'Data Bank'!$AD1331,"",IF(I$1&gt;'Data Bank'!$AT1331,"",IF(AND('Data Bank'!$AC1331&lt;100,TODAY()&gt;'Data Bank'!$AT1331),1,IF('Data Bank'!$AC1331=100,3,IF('Data Bank'!$AC1331=0,0,2)))))</f>
        <v>0</v>
      </c>
      <c r="J546" s="177" t="str">
        <f ca="1">IF(J$1&lt;'Data Bank'!$AD1331,"",IF(J$1&gt;'Data Bank'!$AT1331,"",IF(AND('Data Bank'!$AC1331&lt;100,TODAY()&gt;'Data Bank'!$AT1331),1,IF('Data Bank'!$AC1331=100,3,IF('Data Bank'!$AC1331=0,0,2)))))</f>
        <v/>
      </c>
      <c r="K546" s="177" t="str">
        <f ca="1">IF(K$1&lt;'Data Bank'!$AD1331,"",IF(K$1&gt;'Data Bank'!$AT1331,"",IF(AND('Data Bank'!$AC1331&lt;100,TODAY()&gt;'Data Bank'!$AT1331),1,IF('Data Bank'!$AC1331=100,3,IF('Data Bank'!$AC1331=0,0,2)))))</f>
        <v/>
      </c>
      <c r="L546" s="177" t="str">
        <f ca="1">IF(L$1&lt;'Data Bank'!$AD1331,"",IF(L$1&gt;'Data Bank'!$AT1331,"",IF(AND('Data Bank'!$AC1331&lt;100,TODAY()&gt;'Data Bank'!$AT1331),1,IF('Data Bank'!$AC1331=100,3,IF('Data Bank'!$AC1331=0,0,2)))))</f>
        <v/>
      </c>
      <c r="M546" s="177" t="str">
        <f ca="1">IF(M$1&lt;'Data Bank'!$AD1331,"",IF(M$1&gt;'Data Bank'!$AT1331,"",IF(AND('Data Bank'!$AC1331&lt;100,TODAY()&gt;'Data Bank'!$AT1331),1,IF('Data Bank'!$AC1331=100,3,IF('Data Bank'!$AC1331=0,0,2)))))</f>
        <v/>
      </c>
      <c r="N546" s="177" t="str">
        <f ca="1">IF(N$1&lt;'Data Bank'!$AD1331,"",IF(N$1&gt;'Data Bank'!$AT1331,"",IF(AND('Data Bank'!$AC1331&lt;100,TODAY()&gt;'Data Bank'!$AT1331),1,IF('Data Bank'!$AC1331=100,3,IF('Data Bank'!$AC1331=0,0,2)))))</f>
        <v/>
      </c>
      <c r="O546" s="177" t="str">
        <f ca="1">IF(O$1&lt;'Data Bank'!$AD1331,"",IF(O$1&gt;'Data Bank'!$AT1331,"",IF(AND('Data Bank'!$AC1331&lt;100,TODAY()&gt;'Data Bank'!$AT1331),1,IF('Data Bank'!$AC1331=100,3,IF('Data Bank'!$AC1331=0,0,2)))))</f>
        <v/>
      </c>
      <c r="P546" s="177" t="str">
        <f ca="1">IF(P$1&lt;'Data Bank'!$AD1331,"",IF(P$1&gt;'Data Bank'!$AT1331,"",IF(AND('Data Bank'!$AC1331&lt;100,TODAY()&gt;'Data Bank'!$AT1331),1,IF('Data Bank'!$AC1331=100,3,IF('Data Bank'!$AC1331=0,0,2)))))</f>
        <v/>
      </c>
      <c r="Q546" s="177" t="str">
        <f ca="1">IF(Q$1&lt;'Data Bank'!$AD1331,"",IF(Q$1&gt;'Data Bank'!$AT1331,"",IF(AND('Data Bank'!$AC1331&lt;100,TODAY()&gt;'Data Bank'!$AT1331),1,IF('Data Bank'!$AC1331=100,3,IF('Data Bank'!$AC1331=0,0,2)))))</f>
        <v/>
      </c>
      <c r="R546" s="177" t="str">
        <f ca="1">IF(R$1&lt;'Data Bank'!$AD1331,"",IF(R$1&gt;'Data Bank'!$AT1331,"",IF(AND('Data Bank'!$AC1331&lt;100,TODAY()&gt;'Data Bank'!$AT1331),1,IF('Data Bank'!$AC1331=100,3,IF('Data Bank'!$AC1331=0,0,2)))))</f>
        <v/>
      </c>
    </row>
    <row r="547" spans="1:18">
      <c r="A547" s="115" t="str">
        <f>'Data Bank'!E1332</f>
        <v>Public Colony &amp; Commercial Area</v>
      </c>
      <c r="B547" s="178">
        <f ca="1">IF(B$1&lt;'Data Bank'!$AD1332,"",IF(B$1&gt;'Data Bank'!$AT1332,"",IF(AND('Data Bank'!$AC1332&lt;100,TODAY()&gt;'Data Bank'!$AT1332),1,IF('Data Bank'!$AC1332=100,3,IF('Data Bank'!$AC1332=0,0,2)))))</f>
        <v>0</v>
      </c>
      <c r="C547" s="178">
        <f ca="1">IF(C$1&lt;'Data Bank'!$AD1332,"",IF(C$1&gt;'Data Bank'!$AT1332,"",IF(AND('Data Bank'!$AC1332&lt;100,TODAY()&gt;'Data Bank'!$AT1332),1,IF('Data Bank'!$AC1332=100,3,IF('Data Bank'!$AC1332=0,0,2)))))</f>
        <v>0</v>
      </c>
      <c r="D547" s="178">
        <f ca="1">IF(D$1&lt;'Data Bank'!$AD1332,"",IF(D$1&gt;'Data Bank'!$AT1332,"",IF(AND('Data Bank'!$AC1332&lt;100,TODAY()&gt;'Data Bank'!$AT1332),1,IF('Data Bank'!$AC1332=100,3,IF('Data Bank'!$AC1332=0,0,2)))))</f>
        <v>0</v>
      </c>
      <c r="E547" s="178">
        <f ca="1">IF(E$1&lt;'Data Bank'!$AD1332,"",IF(E$1&gt;'Data Bank'!$AT1332,"",IF(AND('Data Bank'!$AC1332&lt;100,TODAY()&gt;'Data Bank'!$AT1332),1,IF('Data Bank'!$AC1332=100,3,IF('Data Bank'!$AC1332=0,0,2)))))</f>
        <v>0</v>
      </c>
      <c r="F547" s="178">
        <f ca="1">IF(F$1&lt;'Data Bank'!$AD1332,"",IF(F$1&gt;'Data Bank'!$AT1332,"",IF(AND('Data Bank'!$AC1332&lt;100,TODAY()&gt;'Data Bank'!$AT1332),1,IF('Data Bank'!$AC1332=100,3,IF('Data Bank'!$AC1332=0,0,2)))))</f>
        <v>0</v>
      </c>
      <c r="G547" s="178">
        <f ca="1">IF(G$1&lt;'Data Bank'!$AD1332,"",IF(G$1&gt;'Data Bank'!$AT1332,"",IF(AND('Data Bank'!$AC1332&lt;100,TODAY()&gt;'Data Bank'!$AT1332),1,IF('Data Bank'!$AC1332=100,3,IF('Data Bank'!$AC1332=0,0,2)))))</f>
        <v>0</v>
      </c>
      <c r="H547" s="178">
        <f ca="1">IF(H$1&lt;'Data Bank'!$AD1332,"",IF(H$1&gt;'Data Bank'!$AT1332,"",IF(AND('Data Bank'!$AC1332&lt;100,TODAY()&gt;'Data Bank'!$AT1332),1,IF('Data Bank'!$AC1332=100,3,IF('Data Bank'!$AC1332=0,0,2)))))</f>
        <v>0</v>
      </c>
      <c r="I547" s="178">
        <f ca="1">IF(I$1&lt;'Data Bank'!$AD1332,"",IF(I$1&gt;'Data Bank'!$AT1332,"",IF(AND('Data Bank'!$AC1332&lt;100,TODAY()&gt;'Data Bank'!$AT1332),1,IF('Data Bank'!$AC1332=100,3,IF('Data Bank'!$AC1332=0,0,2)))))</f>
        <v>0</v>
      </c>
      <c r="J547" s="177" t="str">
        <f ca="1">IF(J$1&lt;'Data Bank'!$AD1332,"",IF(J$1&gt;'Data Bank'!$AT1332,"",IF(AND('Data Bank'!$AC1332&lt;100,TODAY()&gt;'Data Bank'!$AT1332),1,IF('Data Bank'!$AC1332=100,3,IF('Data Bank'!$AC1332=0,0,2)))))</f>
        <v/>
      </c>
      <c r="K547" s="177" t="str">
        <f ca="1">IF(K$1&lt;'Data Bank'!$AD1332,"",IF(K$1&gt;'Data Bank'!$AT1332,"",IF(AND('Data Bank'!$AC1332&lt;100,TODAY()&gt;'Data Bank'!$AT1332),1,IF('Data Bank'!$AC1332=100,3,IF('Data Bank'!$AC1332=0,0,2)))))</f>
        <v/>
      </c>
      <c r="L547" s="177" t="str">
        <f ca="1">IF(L$1&lt;'Data Bank'!$AD1332,"",IF(L$1&gt;'Data Bank'!$AT1332,"",IF(AND('Data Bank'!$AC1332&lt;100,TODAY()&gt;'Data Bank'!$AT1332),1,IF('Data Bank'!$AC1332=100,3,IF('Data Bank'!$AC1332=0,0,2)))))</f>
        <v/>
      </c>
      <c r="M547" s="177" t="str">
        <f ca="1">IF(M$1&lt;'Data Bank'!$AD1332,"",IF(M$1&gt;'Data Bank'!$AT1332,"",IF(AND('Data Bank'!$AC1332&lt;100,TODAY()&gt;'Data Bank'!$AT1332),1,IF('Data Bank'!$AC1332=100,3,IF('Data Bank'!$AC1332=0,0,2)))))</f>
        <v/>
      </c>
      <c r="N547" s="177" t="str">
        <f ca="1">IF(N$1&lt;'Data Bank'!$AD1332,"",IF(N$1&gt;'Data Bank'!$AT1332,"",IF(AND('Data Bank'!$AC1332&lt;100,TODAY()&gt;'Data Bank'!$AT1332),1,IF('Data Bank'!$AC1332=100,3,IF('Data Bank'!$AC1332=0,0,2)))))</f>
        <v/>
      </c>
      <c r="O547" s="177" t="str">
        <f ca="1">IF(O$1&lt;'Data Bank'!$AD1332,"",IF(O$1&gt;'Data Bank'!$AT1332,"",IF(AND('Data Bank'!$AC1332&lt;100,TODAY()&gt;'Data Bank'!$AT1332),1,IF('Data Bank'!$AC1332=100,3,IF('Data Bank'!$AC1332=0,0,2)))))</f>
        <v/>
      </c>
      <c r="P547" s="177" t="str">
        <f ca="1">IF(P$1&lt;'Data Bank'!$AD1332,"",IF(P$1&gt;'Data Bank'!$AT1332,"",IF(AND('Data Bank'!$AC1332&lt;100,TODAY()&gt;'Data Bank'!$AT1332),1,IF('Data Bank'!$AC1332=100,3,IF('Data Bank'!$AC1332=0,0,2)))))</f>
        <v/>
      </c>
      <c r="Q547" s="177" t="str">
        <f ca="1">IF(Q$1&lt;'Data Bank'!$AD1332,"",IF(Q$1&gt;'Data Bank'!$AT1332,"",IF(AND('Data Bank'!$AC1332&lt;100,TODAY()&gt;'Data Bank'!$AT1332),1,IF('Data Bank'!$AC1332=100,3,IF('Data Bank'!$AC1332=0,0,2)))))</f>
        <v/>
      </c>
      <c r="R547" s="177" t="str">
        <f ca="1">IF(R$1&lt;'Data Bank'!$AD1332,"",IF(R$1&gt;'Data Bank'!$AT1332,"",IF(AND('Data Bank'!$AC1332&lt;100,TODAY()&gt;'Data Bank'!$AT1332),1,IF('Data Bank'!$AC1332=100,3,IF('Data Bank'!$AC1332=0,0,2)))))</f>
        <v/>
      </c>
    </row>
    <row r="548" spans="1:18">
      <c r="A548" s="115" t="str">
        <f>'Data Bank'!E1333</f>
        <v>Rao Town</v>
      </c>
      <c r="B548" s="178">
        <f ca="1">IF(B$1&lt;'Data Bank'!$AD1333,"",IF(B$1&gt;'Data Bank'!$AT1333,"",IF(AND('Data Bank'!$AC1333&lt;100,TODAY()&gt;'Data Bank'!$AT1333),1,IF('Data Bank'!$AC1333=100,3,IF('Data Bank'!$AC1333=0,0,2)))))</f>
        <v>0</v>
      </c>
      <c r="C548" s="178">
        <f ca="1">IF(C$1&lt;'Data Bank'!$AD1333,"",IF(C$1&gt;'Data Bank'!$AT1333,"",IF(AND('Data Bank'!$AC1333&lt;100,TODAY()&gt;'Data Bank'!$AT1333),1,IF('Data Bank'!$AC1333=100,3,IF('Data Bank'!$AC1333=0,0,2)))))</f>
        <v>0</v>
      </c>
      <c r="D548" s="178">
        <f ca="1">IF(D$1&lt;'Data Bank'!$AD1333,"",IF(D$1&gt;'Data Bank'!$AT1333,"",IF(AND('Data Bank'!$AC1333&lt;100,TODAY()&gt;'Data Bank'!$AT1333),1,IF('Data Bank'!$AC1333=100,3,IF('Data Bank'!$AC1333=0,0,2)))))</f>
        <v>0</v>
      </c>
      <c r="E548" s="178">
        <f ca="1">IF(E$1&lt;'Data Bank'!$AD1333,"",IF(E$1&gt;'Data Bank'!$AT1333,"",IF(AND('Data Bank'!$AC1333&lt;100,TODAY()&gt;'Data Bank'!$AT1333),1,IF('Data Bank'!$AC1333=100,3,IF('Data Bank'!$AC1333=0,0,2)))))</f>
        <v>0</v>
      </c>
      <c r="F548" s="178">
        <f ca="1">IF(F$1&lt;'Data Bank'!$AD1333,"",IF(F$1&gt;'Data Bank'!$AT1333,"",IF(AND('Data Bank'!$AC1333&lt;100,TODAY()&gt;'Data Bank'!$AT1333),1,IF('Data Bank'!$AC1333=100,3,IF('Data Bank'!$AC1333=0,0,2)))))</f>
        <v>0</v>
      </c>
      <c r="G548" s="178">
        <f ca="1">IF(G$1&lt;'Data Bank'!$AD1333,"",IF(G$1&gt;'Data Bank'!$AT1333,"",IF(AND('Data Bank'!$AC1333&lt;100,TODAY()&gt;'Data Bank'!$AT1333),1,IF('Data Bank'!$AC1333=100,3,IF('Data Bank'!$AC1333=0,0,2)))))</f>
        <v>0</v>
      </c>
      <c r="H548" s="178">
        <f ca="1">IF(H$1&lt;'Data Bank'!$AD1333,"",IF(H$1&gt;'Data Bank'!$AT1333,"",IF(AND('Data Bank'!$AC1333&lt;100,TODAY()&gt;'Data Bank'!$AT1333),1,IF('Data Bank'!$AC1333=100,3,IF('Data Bank'!$AC1333=0,0,2)))))</f>
        <v>0</v>
      </c>
      <c r="I548" s="178">
        <f ca="1">IF(I$1&lt;'Data Bank'!$AD1333,"",IF(I$1&gt;'Data Bank'!$AT1333,"",IF(AND('Data Bank'!$AC1333&lt;100,TODAY()&gt;'Data Bank'!$AT1333),1,IF('Data Bank'!$AC1333=100,3,IF('Data Bank'!$AC1333=0,0,2)))))</f>
        <v>0</v>
      </c>
      <c r="J548" s="177" t="str">
        <f ca="1">IF(J$1&lt;'Data Bank'!$AD1333,"",IF(J$1&gt;'Data Bank'!$AT1333,"",IF(AND('Data Bank'!$AC1333&lt;100,TODAY()&gt;'Data Bank'!$AT1333),1,IF('Data Bank'!$AC1333=100,3,IF('Data Bank'!$AC1333=0,0,2)))))</f>
        <v/>
      </c>
      <c r="K548" s="177" t="str">
        <f ca="1">IF(K$1&lt;'Data Bank'!$AD1333,"",IF(K$1&gt;'Data Bank'!$AT1333,"",IF(AND('Data Bank'!$AC1333&lt;100,TODAY()&gt;'Data Bank'!$AT1333),1,IF('Data Bank'!$AC1333=100,3,IF('Data Bank'!$AC1333=0,0,2)))))</f>
        <v/>
      </c>
      <c r="L548" s="177" t="str">
        <f ca="1">IF(L$1&lt;'Data Bank'!$AD1333,"",IF(L$1&gt;'Data Bank'!$AT1333,"",IF(AND('Data Bank'!$AC1333&lt;100,TODAY()&gt;'Data Bank'!$AT1333),1,IF('Data Bank'!$AC1333=100,3,IF('Data Bank'!$AC1333=0,0,2)))))</f>
        <v/>
      </c>
      <c r="M548" s="177" t="str">
        <f ca="1">IF(M$1&lt;'Data Bank'!$AD1333,"",IF(M$1&gt;'Data Bank'!$AT1333,"",IF(AND('Data Bank'!$AC1333&lt;100,TODAY()&gt;'Data Bank'!$AT1333),1,IF('Data Bank'!$AC1333=100,3,IF('Data Bank'!$AC1333=0,0,2)))))</f>
        <v/>
      </c>
      <c r="N548" s="177" t="str">
        <f ca="1">IF(N$1&lt;'Data Bank'!$AD1333,"",IF(N$1&gt;'Data Bank'!$AT1333,"",IF(AND('Data Bank'!$AC1333&lt;100,TODAY()&gt;'Data Bank'!$AT1333),1,IF('Data Bank'!$AC1333=100,3,IF('Data Bank'!$AC1333=0,0,2)))))</f>
        <v/>
      </c>
      <c r="O548" s="177" t="str">
        <f ca="1">IF(O$1&lt;'Data Bank'!$AD1333,"",IF(O$1&gt;'Data Bank'!$AT1333,"",IF(AND('Data Bank'!$AC1333&lt;100,TODAY()&gt;'Data Bank'!$AT1333),1,IF('Data Bank'!$AC1333=100,3,IF('Data Bank'!$AC1333=0,0,2)))))</f>
        <v/>
      </c>
      <c r="P548" s="177" t="str">
        <f ca="1">IF(P$1&lt;'Data Bank'!$AD1333,"",IF(P$1&gt;'Data Bank'!$AT1333,"",IF(AND('Data Bank'!$AC1333&lt;100,TODAY()&gt;'Data Bank'!$AT1333),1,IF('Data Bank'!$AC1333=100,3,IF('Data Bank'!$AC1333=0,0,2)))))</f>
        <v/>
      </c>
      <c r="Q548" s="177" t="str">
        <f ca="1">IF(Q$1&lt;'Data Bank'!$AD1333,"",IF(Q$1&gt;'Data Bank'!$AT1333,"",IF(AND('Data Bank'!$AC1333&lt;100,TODAY()&gt;'Data Bank'!$AT1333),1,IF('Data Bank'!$AC1333=100,3,IF('Data Bank'!$AC1333=0,0,2)))))</f>
        <v/>
      </c>
      <c r="R548" s="177" t="str">
        <f ca="1">IF(R$1&lt;'Data Bank'!$AD1333,"",IF(R$1&gt;'Data Bank'!$AT1333,"",IF(AND('Data Bank'!$AC1333&lt;100,TODAY()&gt;'Data Bank'!$AT1333),1,IF('Data Bank'!$AC1333=100,3,IF('Data Bank'!$AC1333=0,0,2)))))</f>
        <v/>
      </c>
    </row>
    <row r="549" spans="1:18">
      <c r="A549" s="115" t="str">
        <f>'Data Bank'!E1334</f>
        <v>Rehman Avenue</v>
      </c>
      <c r="B549" s="178">
        <f ca="1">IF(B$1&lt;'Data Bank'!$AD1334,"",IF(B$1&gt;'Data Bank'!$AT1334,"",IF(AND('Data Bank'!$AC1334&lt;100,TODAY()&gt;'Data Bank'!$AT1334),1,IF('Data Bank'!$AC1334=100,3,IF('Data Bank'!$AC1334=0,0,2)))))</f>
        <v>0</v>
      </c>
      <c r="C549" s="178">
        <f ca="1">IF(C$1&lt;'Data Bank'!$AD1334,"",IF(C$1&gt;'Data Bank'!$AT1334,"",IF(AND('Data Bank'!$AC1334&lt;100,TODAY()&gt;'Data Bank'!$AT1334),1,IF('Data Bank'!$AC1334=100,3,IF('Data Bank'!$AC1334=0,0,2)))))</f>
        <v>0</v>
      </c>
      <c r="D549" s="178">
        <f ca="1">IF(D$1&lt;'Data Bank'!$AD1334,"",IF(D$1&gt;'Data Bank'!$AT1334,"",IF(AND('Data Bank'!$AC1334&lt;100,TODAY()&gt;'Data Bank'!$AT1334),1,IF('Data Bank'!$AC1334=100,3,IF('Data Bank'!$AC1334=0,0,2)))))</f>
        <v>0</v>
      </c>
      <c r="E549" s="178">
        <f ca="1">IF(E$1&lt;'Data Bank'!$AD1334,"",IF(E$1&gt;'Data Bank'!$AT1334,"",IF(AND('Data Bank'!$AC1334&lt;100,TODAY()&gt;'Data Bank'!$AT1334),1,IF('Data Bank'!$AC1334=100,3,IF('Data Bank'!$AC1334=0,0,2)))))</f>
        <v>0</v>
      </c>
      <c r="F549" s="178">
        <f ca="1">IF(F$1&lt;'Data Bank'!$AD1334,"",IF(F$1&gt;'Data Bank'!$AT1334,"",IF(AND('Data Bank'!$AC1334&lt;100,TODAY()&gt;'Data Bank'!$AT1334),1,IF('Data Bank'!$AC1334=100,3,IF('Data Bank'!$AC1334=0,0,2)))))</f>
        <v>0</v>
      </c>
      <c r="G549" s="178">
        <f ca="1">IF(G$1&lt;'Data Bank'!$AD1334,"",IF(G$1&gt;'Data Bank'!$AT1334,"",IF(AND('Data Bank'!$AC1334&lt;100,TODAY()&gt;'Data Bank'!$AT1334),1,IF('Data Bank'!$AC1334=100,3,IF('Data Bank'!$AC1334=0,0,2)))))</f>
        <v>0</v>
      </c>
      <c r="H549" s="178">
        <f ca="1">IF(H$1&lt;'Data Bank'!$AD1334,"",IF(H$1&gt;'Data Bank'!$AT1334,"",IF(AND('Data Bank'!$AC1334&lt;100,TODAY()&gt;'Data Bank'!$AT1334),1,IF('Data Bank'!$AC1334=100,3,IF('Data Bank'!$AC1334=0,0,2)))))</f>
        <v>0</v>
      </c>
      <c r="I549" s="178">
        <f ca="1">IF(I$1&lt;'Data Bank'!$AD1334,"",IF(I$1&gt;'Data Bank'!$AT1334,"",IF(AND('Data Bank'!$AC1334&lt;100,TODAY()&gt;'Data Bank'!$AT1334),1,IF('Data Bank'!$AC1334=100,3,IF('Data Bank'!$AC1334=0,0,2)))))</f>
        <v>0</v>
      </c>
      <c r="J549" s="177" t="str">
        <f ca="1">IF(J$1&lt;'Data Bank'!$AD1334,"",IF(J$1&gt;'Data Bank'!$AT1334,"",IF(AND('Data Bank'!$AC1334&lt;100,TODAY()&gt;'Data Bank'!$AT1334),1,IF('Data Bank'!$AC1334=100,3,IF('Data Bank'!$AC1334=0,0,2)))))</f>
        <v/>
      </c>
      <c r="K549" s="177" t="str">
        <f ca="1">IF(K$1&lt;'Data Bank'!$AD1334,"",IF(K$1&gt;'Data Bank'!$AT1334,"",IF(AND('Data Bank'!$AC1334&lt;100,TODAY()&gt;'Data Bank'!$AT1334),1,IF('Data Bank'!$AC1334=100,3,IF('Data Bank'!$AC1334=0,0,2)))))</f>
        <v/>
      </c>
      <c r="L549" s="177" t="str">
        <f ca="1">IF(L$1&lt;'Data Bank'!$AD1334,"",IF(L$1&gt;'Data Bank'!$AT1334,"",IF(AND('Data Bank'!$AC1334&lt;100,TODAY()&gt;'Data Bank'!$AT1334),1,IF('Data Bank'!$AC1334=100,3,IF('Data Bank'!$AC1334=0,0,2)))))</f>
        <v/>
      </c>
      <c r="M549" s="177" t="str">
        <f ca="1">IF(M$1&lt;'Data Bank'!$AD1334,"",IF(M$1&gt;'Data Bank'!$AT1334,"",IF(AND('Data Bank'!$AC1334&lt;100,TODAY()&gt;'Data Bank'!$AT1334),1,IF('Data Bank'!$AC1334=100,3,IF('Data Bank'!$AC1334=0,0,2)))))</f>
        <v/>
      </c>
      <c r="N549" s="177" t="str">
        <f ca="1">IF(N$1&lt;'Data Bank'!$AD1334,"",IF(N$1&gt;'Data Bank'!$AT1334,"",IF(AND('Data Bank'!$AC1334&lt;100,TODAY()&gt;'Data Bank'!$AT1334),1,IF('Data Bank'!$AC1334=100,3,IF('Data Bank'!$AC1334=0,0,2)))))</f>
        <v/>
      </c>
      <c r="O549" s="177" t="str">
        <f ca="1">IF(O$1&lt;'Data Bank'!$AD1334,"",IF(O$1&gt;'Data Bank'!$AT1334,"",IF(AND('Data Bank'!$AC1334&lt;100,TODAY()&gt;'Data Bank'!$AT1334),1,IF('Data Bank'!$AC1334=100,3,IF('Data Bank'!$AC1334=0,0,2)))))</f>
        <v/>
      </c>
      <c r="P549" s="177" t="str">
        <f ca="1">IF(P$1&lt;'Data Bank'!$AD1334,"",IF(P$1&gt;'Data Bank'!$AT1334,"",IF(AND('Data Bank'!$AC1334&lt;100,TODAY()&gt;'Data Bank'!$AT1334),1,IF('Data Bank'!$AC1334=100,3,IF('Data Bank'!$AC1334=0,0,2)))))</f>
        <v/>
      </c>
      <c r="Q549" s="177" t="str">
        <f ca="1">IF(Q$1&lt;'Data Bank'!$AD1334,"",IF(Q$1&gt;'Data Bank'!$AT1334,"",IF(AND('Data Bank'!$AC1334&lt;100,TODAY()&gt;'Data Bank'!$AT1334),1,IF('Data Bank'!$AC1334=100,3,IF('Data Bank'!$AC1334=0,0,2)))))</f>
        <v/>
      </c>
      <c r="R549" s="177" t="str">
        <f ca="1">IF(R$1&lt;'Data Bank'!$AD1334,"",IF(R$1&gt;'Data Bank'!$AT1334,"",IF(AND('Data Bank'!$AC1334&lt;100,TODAY()&gt;'Data Bank'!$AT1334),1,IF('Data Bank'!$AC1334=100,3,IF('Data Bank'!$AC1334=0,0,2)))))</f>
        <v/>
      </c>
    </row>
    <row r="550" spans="1:18">
      <c r="A550" s="115" t="str">
        <f>'Data Bank'!E1336</f>
        <v>Unkown Society 15</v>
      </c>
      <c r="B550" s="178">
        <f ca="1">IF(B$1&lt;'Data Bank'!$AD1336,"",IF(B$1&gt;'Data Bank'!$AT1336,"",IF(AND('Data Bank'!$AC1336&lt;100,TODAY()&gt;'Data Bank'!$AT1336),1,IF('Data Bank'!$AC1336=100,3,IF('Data Bank'!$AC1336=0,0,2)))))</f>
        <v>0</v>
      </c>
      <c r="C550" s="178">
        <f ca="1">IF(C$1&lt;'Data Bank'!$AD1336,"",IF(C$1&gt;'Data Bank'!$AT1336,"",IF(AND('Data Bank'!$AC1336&lt;100,TODAY()&gt;'Data Bank'!$AT1336),1,IF('Data Bank'!$AC1336=100,3,IF('Data Bank'!$AC1336=0,0,2)))))</f>
        <v>0</v>
      </c>
      <c r="D550" s="178">
        <f ca="1">IF(D$1&lt;'Data Bank'!$AD1336,"",IF(D$1&gt;'Data Bank'!$AT1336,"",IF(AND('Data Bank'!$AC1336&lt;100,TODAY()&gt;'Data Bank'!$AT1336),1,IF('Data Bank'!$AC1336=100,3,IF('Data Bank'!$AC1336=0,0,2)))))</f>
        <v>0</v>
      </c>
      <c r="E550" s="178">
        <f ca="1">IF(E$1&lt;'Data Bank'!$AD1336,"",IF(E$1&gt;'Data Bank'!$AT1336,"",IF(AND('Data Bank'!$AC1336&lt;100,TODAY()&gt;'Data Bank'!$AT1336),1,IF('Data Bank'!$AC1336=100,3,IF('Data Bank'!$AC1336=0,0,2)))))</f>
        <v>0</v>
      </c>
      <c r="F550" s="178" t="str">
        <f ca="1">IF(F$1&lt;'Data Bank'!$AD1336,"",IF(F$1&gt;'Data Bank'!$AT1336,"",IF(AND('Data Bank'!$AC1336&lt;100,TODAY()&gt;'Data Bank'!$AT1336),1,IF('Data Bank'!$AC1336=100,3,IF('Data Bank'!$AC1336=0,0,2)))))</f>
        <v/>
      </c>
      <c r="G550" s="178" t="str">
        <f ca="1">IF(G$1&lt;'Data Bank'!$AD1336,"",IF(G$1&gt;'Data Bank'!$AT1336,"",IF(AND('Data Bank'!$AC1336&lt;100,TODAY()&gt;'Data Bank'!$AT1336),1,IF('Data Bank'!$AC1336=100,3,IF('Data Bank'!$AC1336=0,0,2)))))</f>
        <v/>
      </c>
      <c r="H550" s="178" t="str">
        <f ca="1">IF(H$1&lt;'Data Bank'!$AD1336,"",IF(H$1&gt;'Data Bank'!$AT1336,"",IF(AND('Data Bank'!$AC1336&lt;100,TODAY()&gt;'Data Bank'!$AT1336),1,IF('Data Bank'!$AC1336=100,3,IF('Data Bank'!$AC1336=0,0,2)))))</f>
        <v/>
      </c>
      <c r="I550" s="178" t="str">
        <f ca="1">IF(I$1&lt;'Data Bank'!$AD1336,"",IF(I$1&gt;'Data Bank'!$AT1336,"",IF(AND('Data Bank'!$AC1336&lt;100,TODAY()&gt;'Data Bank'!$AT1336),1,IF('Data Bank'!$AC1336=100,3,IF('Data Bank'!$AC1336=0,0,2)))))</f>
        <v/>
      </c>
      <c r="J550" s="177" t="str">
        <f ca="1">IF(J$1&lt;'Data Bank'!$AD1336,"",IF(J$1&gt;'Data Bank'!$AT1336,"",IF(AND('Data Bank'!$AC1336&lt;100,TODAY()&gt;'Data Bank'!$AT1336),1,IF('Data Bank'!$AC1336=100,3,IF('Data Bank'!$AC1336=0,0,2)))))</f>
        <v/>
      </c>
      <c r="K550" s="177" t="str">
        <f ca="1">IF(K$1&lt;'Data Bank'!$AD1336,"",IF(K$1&gt;'Data Bank'!$AT1336,"",IF(AND('Data Bank'!$AC1336&lt;100,TODAY()&gt;'Data Bank'!$AT1336),1,IF('Data Bank'!$AC1336=100,3,IF('Data Bank'!$AC1336=0,0,2)))))</f>
        <v/>
      </c>
      <c r="L550" s="177" t="str">
        <f ca="1">IF(L$1&lt;'Data Bank'!$AD1336,"",IF(L$1&gt;'Data Bank'!$AT1336,"",IF(AND('Data Bank'!$AC1336&lt;100,TODAY()&gt;'Data Bank'!$AT1336),1,IF('Data Bank'!$AC1336=100,3,IF('Data Bank'!$AC1336=0,0,2)))))</f>
        <v/>
      </c>
      <c r="M550" s="177" t="str">
        <f ca="1">IF(M$1&lt;'Data Bank'!$AD1336,"",IF(M$1&gt;'Data Bank'!$AT1336,"",IF(AND('Data Bank'!$AC1336&lt;100,TODAY()&gt;'Data Bank'!$AT1336),1,IF('Data Bank'!$AC1336=100,3,IF('Data Bank'!$AC1336=0,0,2)))))</f>
        <v/>
      </c>
      <c r="N550" s="177" t="str">
        <f ca="1">IF(N$1&lt;'Data Bank'!$AD1336,"",IF(N$1&gt;'Data Bank'!$AT1336,"",IF(AND('Data Bank'!$AC1336&lt;100,TODAY()&gt;'Data Bank'!$AT1336),1,IF('Data Bank'!$AC1336=100,3,IF('Data Bank'!$AC1336=0,0,2)))))</f>
        <v/>
      </c>
      <c r="O550" s="177" t="str">
        <f ca="1">IF(O$1&lt;'Data Bank'!$AD1336,"",IF(O$1&gt;'Data Bank'!$AT1336,"",IF(AND('Data Bank'!$AC1336&lt;100,TODAY()&gt;'Data Bank'!$AT1336),1,IF('Data Bank'!$AC1336=100,3,IF('Data Bank'!$AC1336=0,0,2)))))</f>
        <v/>
      </c>
      <c r="P550" s="177" t="str">
        <f ca="1">IF(P$1&lt;'Data Bank'!$AD1336,"",IF(P$1&gt;'Data Bank'!$AT1336,"",IF(AND('Data Bank'!$AC1336&lt;100,TODAY()&gt;'Data Bank'!$AT1336),1,IF('Data Bank'!$AC1336=100,3,IF('Data Bank'!$AC1336=0,0,2)))))</f>
        <v/>
      </c>
      <c r="Q550" s="177" t="str">
        <f ca="1">IF(Q$1&lt;'Data Bank'!$AD1336,"",IF(Q$1&gt;'Data Bank'!$AT1336,"",IF(AND('Data Bank'!$AC1336&lt;100,TODAY()&gt;'Data Bank'!$AT1336),1,IF('Data Bank'!$AC1336=100,3,IF('Data Bank'!$AC1336=0,0,2)))))</f>
        <v/>
      </c>
      <c r="R550" s="177" t="str">
        <f ca="1">IF(R$1&lt;'Data Bank'!$AD1336,"",IF(R$1&gt;'Data Bank'!$AT1336,"",IF(AND('Data Bank'!$AC1336&lt;100,TODAY()&gt;'Data Bank'!$AT1336),1,IF('Data Bank'!$AC1336=100,3,IF('Data Bank'!$AC1336=0,0,2)))))</f>
        <v/>
      </c>
    </row>
    <row r="551" spans="1:18">
      <c r="A551" s="115" t="str">
        <f>'Data Bank'!E1337</f>
        <v>Unkown Society 16</v>
      </c>
      <c r="B551" s="178">
        <f ca="1">IF(B$1&lt;'Data Bank'!$AD1337,"",IF(B$1&gt;'Data Bank'!$AT1337,"",IF(AND('Data Bank'!$AC1337&lt;100,TODAY()&gt;'Data Bank'!$AT1337),1,IF('Data Bank'!$AC1337=100,3,IF('Data Bank'!$AC1337=0,0,2)))))</f>
        <v>0</v>
      </c>
      <c r="C551" s="178">
        <f ca="1">IF(C$1&lt;'Data Bank'!$AD1337,"",IF(C$1&gt;'Data Bank'!$AT1337,"",IF(AND('Data Bank'!$AC1337&lt;100,TODAY()&gt;'Data Bank'!$AT1337),1,IF('Data Bank'!$AC1337=100,3,IF('Data Bank'!$AC1337=0,0,2)))))</f>
        <v>0</v>
      </c>
      <c r="D551" s="178">
        <f ca="1">IF(D$1&lt;'Data Bank'!$AD1337,"",IF(D$1&gt;'Data Bank'!$AT1337,"",IF(AND('Data Bank'!$AC1337&lt;100,TODAY()&gt;'Data Bank'!$AT1337),1,IF('Data Bank'!$AC1337=100,3,IF('Data Bank'!$AC1337=0,0,2)))))</f>
        <v>0</v>
      </c>
      <c r="E551" s="178">
        <f ca="1">IF(E$1&lt;'Data Bank'!$AD1337,"",IF(E$1&gt;'Data Bank'!$AT1337,"",IF(AND('Data Bank'!$AC1337&lt;100,TODAY()&gt;'Data Bank'!$AT1337),1,IF('Data Bank'!$AC1337=100,3,IF('Data Bank'!$AC1337=0,0,2)))))</f>
        <v>0</v>
      </c>
      <c r="F551" s="178" t="str">
        <f ca="1">IF(F$1&lt;'Data Bank'!$AD1337,"",IF(F$1&gt;'Data Bank'!$AT1337,"",IF(AND('Data Bank'!$AC1337&lt;100,TODAY()&gt;'Data Bank'!$AT1337),1,IF('Data Bank'!$AC1337=100,3,IF('Data Bank'!$AC1337=0,0,2)))))</f>
        <v/>
      </c>
      <c r="G551" s="178" t="str">
        <f ca="1">IF(G$1&lt;'Data Bank'!$AD1337,"",IF(G$1&gt;'Data Bank'!$AT1337,"",IF(AND('Data Bank'!$AC1337&lt;100,TODAY()&gt;'Data Bank'!$AT1337),1,IF('Data Bank'!$AC1337=100,3,IF('Data Bank'!$AC1337=0,0,2)))))</f>
        <v/>
      </c>
      <c r="H551" s="178" t="str">
        <f ca="1">IF(H$1&lt;'Data Bank'!$AD1337,"",IF(H$1&gt;'Data Bank'!$AT1337,"",IF(AND('Data Bank'!$AC1337&lt;100,TODAY()&gt;'Data Bank'!$AT1337),1,IF('Data Bank'!$AC1337=100,3,IF('Data Bank'!$AC1337=0,0,2)))))</f>
        <v/>
      </c>
      <c r="I551" s="178" t="str">
        <f ca="1">IF(I$1&lt;'Data Bank'!$AD1337,"",IF(I$1&gt;'Data Bank'!$AT1337,"",IF(AND('Data Bank'!$AC1337&lt;100,TODAY()&gt;'Data Bank'!$AT1337),1,IF('Data Bank'!$AC1337=100,3,IF('Data Bank'!$AC1337=0,0,2)))))</f>
        <v/>
      </c>
      <c r="J551" s="177" t="str">
        <f ca="1">IF(J$1&lt;'Data Bank'!$AD1337,"",IF(J$1&gt;'Data Bank'!$AT1337,"",IF(AND('Data Bank'!$AC1337&lt;100,TODAY()&gt;'Data Bank'!$AT1337),1,IF('Data Bank'!$AC1337=100,3,IF('Data Bank'!$AC1337=0,0,2)))))</f>
        <v/>
      </c>
      <c r="K551" s="177" t="str">
        <f ca="1">IF(K$1&lt;'Data Bank'!$AD1337,"",IF(K$1&gt;'Data Bank'!$AT1337,"",IF(AND('Data Bank'!$AC1337&lt;100,TODAY()&gt;'Data Bank'!$AT1337),1,IF('Data Bank'!$AC1337=100,3,IF('Data Bank'!$AC1337=0,0,2)))))</f>
        <v/>
      </c>
      <c r="L551" s="177" t="str">
        <f ca="1">IF(L$1&lt;'Data Bank'!$AD1337,"",IF(L$1&gt;'Data Bank'!$AT1337,"",IF(AND('Data Bank'!$AC1337&lt;100,TODAY()&gt;'Data Bank'!$AT1337),1,IF('Data Bank'!$AC1337=100,3,IF('Data Bank'!$AC1337=0,0,2)))))</f>
        <v/>
      </c>
      <c r="M551" s="177" t="str">
        <f ca="1">IF(M$1&lt;'Data Bank'!$AD1337,"",IF(M$1&gt;'Data Bank'!$AT1337,"",IF(AND('Data Bank'!$AC1337&lt;100,TODAY()&gt;'Data Bank'!$AT1337),1,IF('Data Bank'!$AC1337=100,3,IF('Data Bank'!$AC1337=0,0,2)))))</f>
        <v/>
      </c>
      <c r="N551" s="177" t="str">
        <f ca="1">IF(N$1&lt;'Data Bank'!$AD1337,"",IF(N$1&gt;'Data Bank'!$AT1337,"",IF(AND('Data Bank'!$AC1337&lt;100,TODAY()&gt;'Data Bank'!$AT1337),1,IF('Data Bank'!$AC1337=100,3,IF('Data Bank'!$AC1337=0,0,2)))))</f>
        <v/>
      </c>
      <c r="O551" s="177" t="str">
        <f ca="1">IF(O$1&lt;'Data Bank'!$AD1337,"",IF(O$1&gt;'Data Bank'!$AT1337,"",IF(AND('Data Bank'!$AC1337&lt;100,TODAY()&gt;'Data Bank'!$AT1337),1,IF('Data Bank'!$AC1337=100,3,IF('Data Bank'!$AC1337=0,0,2)))))</f>
        <v/>
      </c>
      <c r="P551" s="177" t="str">
        <f ca="1">IF(P$1&lt;'Data Bank'!$AD1337,"",IF(P$1&gt;'Data Bank'!$AT1337,"",IF(AND('Data Bank'!$AC1337&lt;100,TODAY()&gt;'Data Bank'!$AT1337),1,IF('Data Bank'!$AC1337=100,3,IF('Data Bank'!$AC1337=0,0,2)))))</f>
        <v/>
      </c>
      <c r="Q551" s="177" t="str">
        <f ca="1">IF(Q$1&lt;'Data Bank'!$AD1337,"",IF(Q$1&gt;'Data Bank'!$AT1337,"",IF(AND('Data Bank'!$AC1337&lt;100,TODAY()&gt;'Data Bank'!$AT1337),1,IF('Data Bank'!$AC1337=100,3,IF('Data Bank'!$AC1337=0,0,2)))))</f>
        <v/>
      </c>
      <c r="R551" s="177" t="str">
        <f ca="1">IF(R$1&lt;'Data Bank'!$AD1337,"",IF(R$1&gt;'Data Bank'!$AT1337,"",IF(AND('Data Bank'!$AC1337&lt;100,TODAY()&gt;'Data Bank'!$AT1337),1,IF('Data Bank'!$AC1337=100,3,IF('Data Bank'!$AC1337=0,0,2)))))</f>
        <v/>
      </c>
    </row>
    <row r="552" spans="1:18">
      <c r="A552" s="115" t="str">
        <f>'Data Bank'!E1338</f>
        <v>Unkown Society 17</v>
      </c>
      <c r="B552" s="178">
        <f ca="1">IF(B$1&lt;'Data Bank'!$AD1338,"",IF(B$1&gt;'Data Bank'!$AT1338,"",IF(AND('Data Bank'!$AC1338&lt;100,TODAY()&gt;'Data Bank'!$AT1338),1,IF('Data Bank'!$AC1338=100,3,IF('Data Bank'!$AC1338=0,0,2)))))</f>
        <v>0</v>
      </c>
      <c r="C552" s="178">
        <f ca="1">IF(C$1&lt;'Data Bank'!$AD1338,"",IF(C$1&gt;'Data Bank'!$AT1338,"",IF(AND('Data Bank'!$AC1338&lt;100,TODAY()&gt;'Data Bank'!$AT1338),1,IF('Data Bank'!$AC1338=100,3,IF('Data Bank'!$AC1338=0,0,2)))))</f>
        <v>0</v>
      </c>
      <c r="D552" s="178">
        <f ca="1">IF(D$1&lt;'Data Bank'!$AD1338,"",IF(D$1&gt;'Data Bank'!$AT1338,"",IF(AND('Data Bank'!$AC1338&lt;100,TODAY()&gt;'Data Bank'!$AT1338),1,IF('Data Bank'!$AC1338=100,3,IF('Data Bank'!$AC1338=0,0,2)))))</f>
        <v>0</v>
      </c>
      <c r="E552" s="178">
        <f ca="1">IF(E$1&lt;'Data Bank'!$AD1338,"",IF(E$1&gt;'Data Bank'!$AT1338,"",IF(AND('Data Bank'!$AC1338&lt;100,TODAY()&gt;'Data Bank'!$AT1338),1,IF('Data Bank'!$AC1338=100,3,IF('Data Bank'!$AC1338=0,0,2)))))</f>
        <v>0</v>
      </c>
      <c r="F552" s="178">
        <f ca="1">IF(F$1&lt;'Data Bank'!$AD1338,"",IF(F$1&gt;'Data Bank'!$AT1338,"",IF(AND('Data Bank'!$AC1338&lt;100,TODAY()&gt;'Data Bank'!$AT1338),1,IF('Data Bank'!$AC1338=100,3,IF('Data Bank'!$AC1338=0,0,2)))))</f>
        <v>0</v>
      </c>
      <c r="G552" s="178">
        <f ca="1">IF(G$1&lt;'Data Bank'!$AD1338,"",IF(G$1&gt;'Data Bank'!$AT1338,"",IF(AND('Data Bank'!$AC1338&lt;100,TODAY()&gt;'Data Bank'!$AT1338),1,IF('Data Bank'!$AC1338=100,3,IF('Data Bank'!$AC1338=0,0,2)))))</f>
        <v>0</v>
      </c>
      <c r="H552" s="178">
        <f ca="1">IF(H$1&lt;'Data Bank'!$AD1338,"",IF(H$1&gt;'Data Bank'!$AT1338,"",IF(AND('Data Bank'!$AC1338&lt;100,TODAY()&gt;'Data Bank'!$AT1338),1,IF('Data Bank'!$AC1338=100,3,IF('Data Bank'!$AC1338=0,0,2)))))</f>
        <v>0</v>
      </c>
      <c r="I552" s="178">
        <f ca="1">IF(I$1&lt;'Data Bank'!$AD1338,"",IF(I$1&gt;'Data Bank'!$AT1338,"",IF(AND('Data Bank'!$AC1338&lt;100,TODAY()&gt;'Data Bank'!$AT1338),1,IF('Data Bank'!$AC1338=100,3,IF('Data Bank'!$AC1338=0,0,2)))))</f>
        <v>0</v>
      </c>
      <c r="J552" s="177">
        <f ca="1">IF(J$1&lt;'Data Bank'!$AD1338,"",IF(J$1&gt;'Data Bank'!$AT1338,"",IF(AND('Data Bank'!$AC1338&lt;100,TODAY()&gt;'Data Bank'!$AT1338),1,IF('Data Bank'!$AC1338=100,3,IF('Data Bank'!$AC1338=0,0,2)))))</f>
        <v>0</v>
      </c>
      <c r="K552" s="177">
        <f ca="1">IF(K$1&lt;'Data Bank'!$AD1338,"",IF(K$1&gt;'Data Bank'!$AT1338,"",IF(AND('Data Bank'!$AC1338&lt;100,TODAY()&gt;'Data Bank'!$AT1338),1,IF('Data Bank'!$AC1338=100,3,IF('Data Bank'!$AC1338=0,0,2)))))</f>
        <v>0</v>
      </c>
      <c r="L552" s="177">
        <f ca="1">IF(L$1&lt;'Data Bank'!$AD1338,"",IF(L$1&gt;'Data Bank'!$AT1338,"",IF(AND('Data Bank'!$AC1338&lt;100,TODAY()&gt;'Data Bank'!$AT1338),1,IF('Data Bank'!$AC1338=100,3,IF('Data Bank'!$AC1338=0,0,2)))))</f>
        <v>0</v>
      </c>
      <c r="M552" s="177">
        <f ca="1">IF(M$1&lt;'Data Bank'!$AD1338,"",IF(M$1&gt;'Data Bank'!$AT1338,"",IF(AND('Data Bank'!$AC1338&lt;100,TODAY()&gt;'Data Bank'!$AT1338),1,IF('Data Bank'!$AC1338=100,3,IF('Data Bank'!$AC1338=0,0,2)))))</f>
        <v>0</v>
      </c>
      <c r="N552" s="177">
        <f ca="1">IF(N$1&lt;'Data Bank'!$AD1338,"",IF(N$1&gt;'Data Bank'!$AT1338,"",IF(AND('Data Bank'!$AC1338&lt;100,TODAY()&gt;'Data Bank'!$AT1338),1,IF('Data Bank'!$AC1338=100,3,IF('Data Bank'!$AC1338=0,0,2)))))</f>
        <v>0</v>
      </c>
      <c r="O552" s="177">
        <f ca="1">IF(O$1&lt;'Data Bank'!$AD1338,"",IF(O$1&gt;'Data Bank'!$AT1338,"",IF(AND('Data Bank'!$AC1338&lt;100,TODAY()&gt;'Data Bank'!$AT1338),1,IF('Data Bank'!$AC1338=100,3,IF('Data Bank'!$AC1338=0,0,2)))))</f>
        <v>0</v>
      </c>
      <c r="P552" s="177">
        <f ca="1">IF(P$1&lt;'Data Bank'!$AD1338,"",IF(P$1&gt;'Data Bank'!$AT1338,"",IF(AND('Data Bank'!$AC1338&lt;100,TODAY()&gt;'Data Bank'!$AT1338),1,IF('Data Bank'!$AC1338=100,3,IF('Data Bank'!$AC1338=0,0,2)))))</f>
        <v>0</v>
      </c>
      <c r="Q552" s="177">
        <f ca="1">IF(Q$1&lt;'Data Bank'!$AD1338,"",IF(Q$1&gt;'Data Bank'!$AT1338,"",IF(AND('Data Bank'!$AC1338&lt;100,TODAY()&gt;'Data Bank'!$AT1338),1,IF('Data Bank'!$AC1338=100,3,IF('Data Bank'!$AC1338=0,0,2)))))</f>
        <v>0</v>
      </c>
      <c r="R552" s="177">
        <f ca="1">IF(R$1&lt;'Data Bank'!$AD1338,"",IF(R$1&gt;'Data Bank'!$AT1338,"",IF(AND('Data Bank'!$AC1338&lt;100,TODAY()&gt;'Data Bank'!$AT1338),1,IF('Data Bank'!$AC1338=100,3,IF('Data Bank'!$AC1338=0,0,2)))))</f>
        <v>0</v>
      </c>
    </row>
    <row r="553" spans="1:18">
      <c r="A553" s="115" t="str">
        <f>'Data Bank'!E1339</f>
        <v>Unkown Society 18</v>
      </c>
      <c r="B553" s="178">
        <f ca="1">IF(B$1&lt;'Data Bank'!$AD1339,"",IF(B$1&gt;'Data Bank'!$AT1339,"",IF(AND('Data Bank'!$AC1339&lt;100,TODAY()&gt;'Data Bank'!$AT1339),1,IF('Data Bank'!$AC1339=100,3,IF('Data Bank'!$AC1339=0,0,2)))))</f>
        <v>0</v>
      </c>
      <c r="C553" s="178">
        <f ca="1">IF(C$1&lt;'Data Bank'!$AD1339,"",IF(C$1&gt;'Data Bank'!$AT1339,"",IF(AND('Data Bank'!$AC1339&lt;100,TODAY()&gt;'Data Bank'!$AT1339),1,IF('Data Bank'!$AC1339=100,3,IF('Data Bank'!$AC1339=0,0,2)))))</f>
        <v>0</v>
      </c>
      <c r="D553" s="178">
        <f ca="1">IF(D$1&lt;'Data Bank'!$AD1339,"",IF(D$1&gt;'Data Bank'!$AT1339,"",IF(AND('Data Bank'!$AC1339&lt;100,TODAY()&gt;'Data Bank'!$AT1339),1,IF('Data Bank'!$AC1339=100,3,IF('Data Bank'!$AC1339=0,0,2)))))</f>
        <v>0</v>
      </c>
      <c r="E553" s="178">
        <f ca="1">IF(E$1&lt;'Data Bank'!$AD1339,"",IF(E$1&gt;'Data Bank'!$AT1339,"",IF(AND('Data Bank'!$AC1339&lt;100,TODAY()&gt;'Data Bank'!$AT1339),1,IF('Data Bank'!$AC1339=100,3,IF('Data Bank'!$AC1339=0,0,2)))))</f>
        <v>0</v>
      </c>
      <c r="F553" s="178">
        <f ca="1">IF(F$1&lt;'Data Bank'!$AD1339,"",IF(F$1&gt;'Data Bank'!$AT1339,"",IF(AND('Data Bank'!$AC1339&lt;100,TODAY()&gt;'Data Bank'!$AT1339),1,IF('Data Bank'!$AC1339=100,3,IF('Data Bank'!$AC1339=0,0,2)))))</f>
        <v>0</v>
      </c>
      <c r="G553" s="178">
        <f ca="1">IF(G$1&lt;'Data Bank'!$AD1339,"",IF(G$1&gt;'Data Bank'!$AT1339,"",IF(AND('Data Bank'!$AC1339&lt;100,TODAY()&gt;'Data Bank'!$AT1339),1,IF('Data Bank'!$AC1339=100,3,IF('Data Bank'!$AC1339=0,0,2)))))</f>
        <v>0</v>
      </c>
      <c r="H553" s="178">
        <f ca="1">IF(H$1&lt;'Data Bank'!$AD1339,"",IF(H$1&gt;'Data Bank'!$AT1339,"",IF(AND('Data Bank'!$AC1339&lt;100,TODAY()&gt;'Data Bank'!$AT1339),1,IF('Data Bank'!$AC1339=100,3,IF('Data Bank'!$AC1339=0,0,2)))))</f>
        <v>0</v>
      </c>
      <c r="I553" s="178">
        <f ca="1">IF(I$1&lt;'Data Bank'!$AD1339,"",IF(I$1&gt;'Data Bank'!$AT1339,"",IF(AND('Data Bank'!$AC1339&lt;100,TODAY()&gt;'Data Bank'!$AT1339),1,IF('Data Bank'!$AC1339=100,3,IF('Data Bank'!$AC1339=0,0,2)))))</f>
        <v>0</v>
      </c>
      <c r="J553" s="177">
        <f ca="1">IF(J$1&lt;'Data Bank'!$AD1339,"",IF(J$1&gt;'Data Bank'!$AT1339,"",IF(AND('Data Bank'!$AC1339&lt;100,TODAY()&gt;'Data Bank'!$AT1339),1,IF('Data Bank'!$AC1339=100,3,IF('Data Bank'!$AC1339=0,0,2)))))</f>
        <v>0</v>
      </c>
      <c r="K553" s="177">
        <f ca="1">IF(K$1&lt;'Data Bank'!$AD1339,"",IF(K$1&gt;'Data Bank'!$AT1339,"",IF(AND('Data Bank'!$AC1339&lt;100,TODAY()&gt;'Data Bank'!$AT1339),1,IF('Data Bank'!$AC1339=100,3,IF('Data Bank'!$AC1339=0,0,2)))))</f>
        <v>0</v>
      </c>
      <c r="L553" s="177">
        <f ca="1">IF(L$1&lt;'Data Bank'!$AD1339,"",IF(L$1&gt;'Data Bank'!$AT1339,"",IF(AND('Data Bank'!$AC1339&lt;100,TODAY()&gt;'Data Bank'!$AT1339),1,IF('Data Bank'!$AC1339=100,3,IF('Data Bank'!$AC1339=0,0,2)))))</f>
        <v>0</v>
      </c>
      <c r="M553" s="177">
        <f ca="1">IF(M$1&lt;'Data Bank'!$AD1339,"",IF(M$1&gt;'Data Bank'!$AT1339,"",IF(AND('Data Bank'!$AC1339&lt;100,TODAY()&gt;'Data Bank'!$AT1339),1,IF('Data Bank'!$AC1339=100,3,IF('Data Bank'!$AC1339=0,0,2)))))</f>
        <v>0</v>
      </c>
      <c r="N553" s="177">
        <f ca="1">IF(N$1&lt;'Data Bank'!$AD1339,"",IF(N$1&gt;'Data Bank'!$AT1339,"",IF(AND('Data Bank'!$AC1339&lt;100,TODAY()&gt;'Data Bank'!$AT1339),1,IF('Data Bank'!$AC1339=100,3,IF('Data Bank'!$AC1339=0,0,2)))))</f>
        <v>0</v>
      </c>
      <c r="O553" s="177">
        <f ca="1">IF(O$1&lt;'Data Bank'!$AD1339,"",IF(O$1&gt;'Data Bank'!$AT1339,"",IF(AND('Data Bank'!$AC1339&lt;100,TODAY()&gt;'Data Bank'!$AT1339),1,IF('Data Bank'!$AC1339=100,3,IF('Data Bank'!$AC1339=0,0,2)))))</f>
        <v>0</v>
      </c>
      <c r="P553" s="177">
        <f ca="1">IF(P$1&lt;'Data Bank'!$AD1339,"",IF(P$1&gt;'Data Bank'!$AT1339,"",IF(AND('Data Bank'!$AC1339&lt;100,TODAY()&gt;'Data Bank'!$AT1339),1,IF('Data Bank'!$AC1339=100,3,IF('Data Bank'!$AC1339=0,0,2)))))</f>
        <v>0</v>
      </c>
      <c r="Q553" s="177">
        <f ca="1">IF(Q$1&lt;'Data Bank'!$AD1339,"",IF(Q$1&gt;'Data Bank'!$AT1339,"",IF(AND('Data Bank'!$AC1339&lt;100,TODAY()&gt;'Data Bank'!$AT1339),1,IF('Data Bank'!$AC1339=100,3,IF('Data Bank'!$AC1339=0,0,2)))))</f>
        <v>0</v>
      </c>
      <c r="R553" s="177">
        <f ca="1">IF(R$1&lt;'Data Bank'!$AD1339,"",IF(R$1&gt;'Data Bank'!$AT1339,"",IF(AND('Data Bank'!$AC1339&lt;100,TODAY()&gt;'Data Bank'!$AT1339),1,IF('Data Bank'!$AC1339=100,3,IF('Data Bank'!$AC1339=0,0,2)))))</f>
        <v>0</v>
      </c>
    </row>
    <row r="554" spans="1:18">
      <c r="A554" s="115" t="str">
        <f>'Data Bank'!E1340</f>
        <v>Unkown Society 19</v>
      </c>
      <c r="B554" s="178">
        <f ca="1">IF(B$1&lt;'Data Bank'!$AD1340,"",IF(B$1&gt;'Data Bank'!$AT1340,"",IF(AND('Data Bank'!$AC1340&lt;100,TODAY()&gt;'Data Bank'!$AT1340),1,IF('Data Bank'!$AC1340=100,3,IF('Data Bank'!$AC1340=0,0,2)))))</f>
        <v>0</v>
      </c>
      <c r="C554" s="178">
        <f ca="1">IF(C$1&lt;'Data Bank'!$AD1340,"",IF(C$1&gt;'Data Bank'!$AT1340,"",IF(AND('Data Bank'!$AC1340&lt;100,TODAY()&gt;'Data Bank'!$AT1340),1,IF('Data Bank'!$AC1340=100,3,IF('Data Bank'!$AC1340=0,0,2)))))</f>
        <v>0</v>
      </c>
      <c r="D554" s="178">
        <f ca="1">IF(D$1&lt;'Data Bank'!$AD1340,"",IF(D$1&gt;'Data Bank'!$AT1340,"",IF(AND('Data Bank'!$AC1340&lt;100,TODAY()&gt;'Data Bank'!$AT1340),1,IF('Data Bank'!$AC1340=100,3,IF('Data Bank'!$AC1340=0,0,2)))))</f>
        <v>0</v>
      </c>
      <c r="E554" s="178">
        <f ca="1">IF(E$1&lt;'Data Bank'!$AD1340,"",IF(E$1&gt;'Data Bank'!$AT1340,"",IF(AND('Data Bank'!$AC1340&lt;100,TODAY()&gt;'Data Bank'!$AT1340),1,IF('Data Bank'!$AC1340=100,3,IF('Data Bank'!$AC1340=0,0,2)))))</f>
        <v>0</v>
      </c>
      <c r="F554" s="178">
        <f ca="1">IF(F$1&lt;'Data Bank'!$AD1340,"",IF(F$1&gt;'Data Bank'!$AT1340,"",IF(AND('Data Bank'!$AC1340&lt;100,TODAY()&gt;'Data Bank'!$AT1340),1,IF('Data Bank'!$AC1340=100,3,IF('Data Bank'!$AC1340=0,0,2)))))</f>
        <v>0</v>
      </c>
      <c r="G554" s="178">
        <f ca="1">IF(G$1&lt;'Data Bank'!$AD1340,"",IF(G$1&gt;'Data Bank'!$AT1340,"",IF(AND('Data Bank'!$AC1340&lt;100,TODAY()&gt;'Data Bank'!$AT1340),1,IF('Data Bank'!$AC1340=100,3,IF('Data Bank'!$AC1340=0,0,2)))))</f>
        <v>0</v>
      </c>
      <c r="H554" s="178">
        <f ca="1">IF(H$1&lt;'Data Bank'!$AD1340,"",IF(H$1&gt;'Data Bank'!$AT1340,"",IF(AND('Data Bank'!$AC1340&lt;100,TODAY()&gt;'Data Bank'!$AT1340),1,IF('Data Bank'!$AC1340=100,3,IF('Data Bank'!$AC1340=0,0,2)))))</f>
        <v>0</v>
      </c>
      <c r="I554" s="178">
        <f ca="1">IF(I$1&lt;'Data Bank'!$AD1340,"",IF(I$1&gt;'Data Bank'!$AT1340,"",IF(AND('Data Bank'!$AC1340&lt;100,TODAY()&gt;'Data Bank'!$AT1340),1,IF('Data Bank'!$AC1340=100,3,IF('Data Bank'!$AC1340=0,0,2)))))</f>
        <v>0</v>
      </c>
      <c r="J554" s="177">
        <f ca="1">IF(J$1&lt;'Data Bank'!$AD1340,"",IF(J$1&gt;'Data Bank'!$AT1340,"",IF(AND('Data Bank'!$AC1340&lt;100,TODAY()&gt;'Data Bank'!$AT1340),1,IF('Data Bank'!$AC1340=100,3,IF('Data Bank'!$AC1340=0,0,2)))))</f>
        <v>0</v>
      </c>
      <c r="K554" s="177">
        <f ca="1">IF(K$1&lt;'Data Bank'!$AD1340,"",IF(K$1&gt;'Data Bank'!$AT1340,"",IF(AND('Data Bank'!$AC1340&lt;100,TODAY()&gt;'Data Bank'!$AT1340),1,IF('Data Bank'!$AC1340=100,3,IF('Data Bank'!$AC1340=0,0,2)))))</f>
        <v>0</v>
      </c>
      <c r="L554" s="177">
        <f ca="1">IF(L$1&lt;'Data Bank'!$AD1340,"",IF(L$1&gt;'Data Bank'!$AT1340,"",IF(AND('Data Bank'!$AC1340&lt;100,TODAY()&gt;'Data Bank'!$AT1340),1,IF('Data Bank'!$AC1340=100,3,IF('Data Bank'!$AC1340=0,0,2)))))</f>
        <v>0</v>
      </c>
      <c r="M554" s="177">
        <f ca="1">IF(M$1&lt;'Data Bank'!$AD1340,"",IF(M$1&gt;'Data Bank'!$AT1340,"",IF(AND('Data Bank'!$AC1340&lt;100,TODAY()&gt;'Data Bank'!$AT1340),1,IF('Data Bank'!$AC1340=100,3,IF('Data Bank'!$AC1340=0,0,2)))))</f>
        <v>0</v>
      </c>
      <c r="N554" s="177">
        <f ca="1">IF(N$1&lt;'Data Bank'!$AD1340,"",IF(N$1&gt;'Data Bank'!$AT1340,"",IF(AND('Data Bank'!$AC1340&lt;100,TODAY()&gt;'Data Bank'!$AT1340),1,IF('Data Bank'!$AC1340=100,3,IF('Data Bank'!$AC1340=0,0,2)))))</f>
        <v>0</v>
      </c>
      <c r="O554" s="177">
        <f ca="1">IF(O$1&lt;'Data Bank'!$AD1340,"",IF(O$1&gt;'Data Bank'!$AT1340,"",IF(AND('Data Bank'!$AC1340&lt;100,TODAY()&gt;'Data Bank'!$AT1340),1,IF('Data Bank'!$AC1340=100,3,IF('Data Bank'!$AC1340=0,0,2)))))</f>
        <v>0</v>
      </c>
      <c r="P554" s="177">
        <f ca="1">IF(P$1&lt;'Data Bank'!$AD1340,"",IF(P$1&gt;'Data Bank'!$AT1340,"",IF(AND('Data Bank'!$AC1340&lt;100,TODAY()&gt;'Data Bank'!$AT1340),1,IF('Data Bank'!$AC1340=100,3,IF('Data Bank'!$AC1340=0,0,2)))))</f>
        <v>0</v>
      </c>
      <c r="Q554" s="177">
        <f ca="1">IF(Q$1&lt;'Data Bank'!$AD1340,"",IF(Q$1&gt;'Data Bank'!$AT1340,"",IF(AND('Data Bank'!$AC1340&lt;100,TODAY()&gt;'Data Bank'!$AT1340),1,IF('Data Bank'!$AC1340=100,3,IF('Data Bank'!$AC1340=0,0,2)))))</f>
        <v>0</v>
      </c>
      <c r="R554" s="177">
        <f ca="1">IF(R$1&lt;'Data Bank'!$AD1340,"",IF(R$1&gt;'Data Bank'!$AT1340,"",IF(AND('Data Bank'!$AC1340&lt;100,TODAY()&gt;'Data Bank'!$AT1340),1,IF('Data Bank'!$AC1340=100,3,IF('Data Bank'!$AC1340=0,0,2)))))</f>
        <v>0</v>
      </c>
    </row>
    <row r="555" spans="1:18">
      <c r="A555" s="115" t="str">
        <f>'Data Bank'!E1343</f>
        <v>Unkown Society 6</v>
      </c>
      <c r="B555" s="178">
        <f ca="1">IF(B$1&lt;'Data Bank'!$AD1343,"",IF(B$1&gt;'Data Bank'!$AT1343,"",IF(AND('Data Bank'!$AC1343&lt;100,TODAY()&gt;'Data Bank'!$AT1343),1,IF('Data Bank'!$AC1343=100,3,IF('Data Bank'!$AC1343=0,0,2)))))</f>
        <v>1</v>
      </c>
      <c r="C555" s="178">
        <f ca="1">IF(C$1&lt;'Data Bank'!$AD1343,"",IF(C$1&gt;'Data Bank'!$AT1343,"",IF(AND('Data Bank'!$AC1343&lt;100,TODAY()&gt;'Data Bank'!$AT1343),1,IF('Data Bank'!$AC1343=100,3,IF('Data Bank'!$AC1343=0,0,2)))))</f>
        <v>1</v>
      </c>
      <c r="D555" s="178" t="str">
        <f ca="1">IF(D$1&lt;'Data Bank'!$AD1343,"",IF(D$1&gt;'Data Bank'!$AT1343,"",IF(AND('Data Bank'!$AC1343&lt;100,TODAY()&gt;'Data Bank'!$AT1343),1,IF('Data Bank'!$AC1343=100,3,IF('Data Bank'!$AC1343=0,0,2)))))</f>
        <v/>
      </c>
      <c r="E555" s="178" t="str">
        <f ca="1">IF(E$1&lt;'Data Bank'!$AD1343,"",IF(E$1&gt;'Data Bank'!$AT1343,"",IF(AND('Data Bank'!$AC1343&lt;100,TODAY()&gt;'Data Bank'!$AT1343),1,IF('Data Bank'!$AC1343=100,3,IF('Data Bank'!$AC1343=0,0,2)))))</f>
        <v/>
      </c>
      <c r="F555" s="178" t="str">
        <f ca="1">IF(F$1&lt;'Data Bank'!$AD1343,"",IF(F$1&gt;'Data Bank'!$AT1343,"",IF(AND('Data Bank'!$AC1343&lt;100,TODAY()&gt;'Data Bank'!$AT1343),1,IF('Data Bank'!$AC1343=100,3,IF('Data Bank'!$AC1343=0,0,2)))))</f>
        <v/>
      </c>
      <c r="G555" s="178" t="str">
        <f ca="1">IF(G$1&lt;'Data Bank'!$AD1343,"",IF(G$1&gt;'Data Bank'!$AT1343,"",IF(AND('Data Bank'!$AC1343&lt;100,TODAY()&gt;'Data Bank'!$AT1343),1,IF('Data Bank'!$AC1343=100,3,IF('Data Bank'!$AC1343=0,0,2)))))</f>
        <v/>
      </c>
      <c r="H555" s="178" t="str">
        <f ca="1">IF(H$1&lt;'Data Bank'!$AD1343,"",IF(H$1&gt;'Data Bank'!$AT1343,"",IF(AND('Data Bank'!$AC1343&lt;100,TODAY()&gt;'Data Bank'!$AT1343),1,IF('Data Bank'!$AC1343=100,3,IF('Data Bank'!$AC1343=0,0,2)))))</f>
        <v/>
      </c>
      <c r="I555" s="178" t="str">
        <f ca="1">IF(I$1&lt;'Data Bank'!$AD1343,"",IF(I$1&gt;'Data Bank'!$AT1343,"",IF(AND('Data Bank'!$AC1343&lt;100,TODAY()&gt;'Data Bank'!$AT1343),1,IF('Data Bank'!$AC1343=100,3,IF('Data Bank'!$AC1343=0,0,2)))))</f>
        <v/>
      </c>
      <c r="J555" s="177" t="str">
        <f ca="1">IF(J$1&lt;'Data Bank'!$AD1343,"",IF(J$1&gt;'Data Bank'!$AT1343,"",IF(AND('Data Bank'!$AC1343&lt;100,TODAY()&gt;'Data Bank'!$AT1343),1,IF('Data Bank'!$AC1343=100,3,IF('Data Bank'!$AC1343=0,0,2)))))</f>
        <v/>
      </c>
      <c r="K555" s="177" t="str">
        <f ca="1">IF(K$1&lt;'Data Bank'!$AD1343,"",IF(K$1&gt;'Data Bank'!$AT1343,"",IF(AND('Data Bank'!$AC1343&lt;100,TODAY()&gt;'Data Bank'!$AT1343),1,IF('Data Bank'!$AC1343=100,3,IF('Data Bank'!$AC1343=0,0,2)))))</f>
        <v/>
      </c>
      <c r="L555" s="177" t="str">
        <f ca="1">IF(L$1&lt;'Data Bank'!$AD1343,"",IF(L$1&gt;'Data Bank'!$AT1343,"",IF(AND('Data Bank'!$AC1343&lt;100,TODAY()&gt;'Data Bank'!$AT1343),1,IF('Data Bank'!$AC1343=100,3,IF('Data Bank'!$AC1343=0,0,2)))))</f>
        <v/>
      </c>
      <c r="M555" s="177" t="str">
        <f ca="1">IF(M$1&lt;'Data Bank'!$AD1343,"",IF(M$1&gt;'Data Bank'!$AT1343,"",IF(AND('Data Bank'!$AC1343&lt;100,TODAY()&gt;'Data Bank'!$AT1343),1,IF('Data Bank'!$AC1343=100,3,IF('Data Bank'!$AC1343=0,0,2)))))</f>
        <v/>
      </c>
      <c r="N555" s="177" t="str">
        <f ca="1">IF(N$1&lt;'Data Bank'!$AD1343,"",IF(N$1&gt;'Data Bank'!$AT1343,"",IF(AND('Data Bank'!$AC1343&lt;100,TODAY()&gt;'Data Bank'!$AT1343),1,IF('Data Bank'!$AC1343=100,3,IF('Data Bank'!$AC1343=0,0,2)))))</f>
        <v/>
      </c>
      <c r="O555" s="177" t="str">
        <f ca="1">IF(O$1&lt;'Data Bank'!$AD1343,"",IF(O$1&gt;'Data Bank'!$AT1343,"",IF(AND('Data Bank'!$AC1343&lt;100,TODAY()&gt;'Data Bank'!$AT1343),1,IF('Data Bank'!$AC1343=100,3,IF('Data Bank'!$AC1343=0,0,2)))))</f>
        <v/>
      </c>
      <c r="P555" s="177" t="str">
        <f ca="1">IF(P$1&lt;'Data Bank'!$AD1343,"",IF(P$1&gt;'Data Bank'!$AT1343,"",IF(AND('Data Bank'!$AC1343&lt;100,TODAY()&gt;'Data Bank'!$AT1343),1,IF('Data Bank'!$AC1343=100,3,IF('Data Bank'!$AC1343=0,0,2)))))</f>
        <v/>
      </c>
      <c r="Q555" s="177" t="str">
        <f ca="1">IF(Q$1&lt;'Data Bank'!$AD1343,"",IF(Q$1&gt;'Data Bank'!$AT1343,"",IF(AND('Data Bank'!$AC1343&lt;100,TODAY()&gt;'Data Bank'!$AT1343),1,IF('Data Bank'!$AC1343=100,3,IF('Data Bank'!$AC1343=0,0,2)))))</f>
        <v/>
      </c>
      <c r="R555" s="177" t="str">
        <f ca="1">IF(R$1&lt;'Data Bank'!$AD1343,"",IF(R$1&gt;'Data Bank'!$AT1343,"",IF(AND('Data Bank'!$AC1343&lt;100,TODAY()&gt;'Data Bank'!$AT1343),1,IF('Data Bank'!$AC1343=100,3,IF('Data Bank'!$AC1343=0,0,2)))))</f>
        <v/>
      </c>
    </row>
    <row r="556" spans="1:18">
      <c r="A556" s="115" t="str">
        <f>'Data Bank'!E1351</f>
        <v>Wafay Citi GG Block</v>
      </c>
      <c r="B556" s="178">
        <f ca="1">IF(B$1&lt;'Data Bank'!$AD1351,"",IF(B$1&gt;'Data Bank'!$AT1351,"",IF(AND('Data Bank'!$AC1351&lt;100,TODAY()&gt;'Data Bank'!$AT1351),1,IF('Data Bank'!$AC1351=100,3,IF('Data Bank'!$AC1351=0,0,2)))))</f>
        <v>2</v>
      </c>
      <c r="C556" s="178">
        <f ca="1">IF(C$1&lt;'Data Bank'!$AD1351,"",IF(C$1&gt;'Data Bank'!$AT1351,"",IF(AND('Data Bank'!$AC1351&lt;100,TODAY()&gt;'Data Bank'!$AT1351),1,IF('Data Bank'!$AC1351=100,3,IF('Data Bank'!$AC1351=0,0,2)))))</f>
        <v>2</v>
      </c>
      <c r="D556" s="178">
        <f ca="1">IF(D$1&lt;'Data Bank'!$AD1351,"",IF(D$1&gt;'Data Bank'!$AT1351,"",IF(AND('Data Bank'!$AC1351&lt;100,TODAY()&gt;'Data Bank'!$AT1351),1,IF('Data Bank'!$AC1351=100,3,IF('Data Bank'!$AC1351=0,0,2)))))</f>
        <v>2</v>
      </c>
      <c r="E556" s="178">
        <f ca="1">IF(E$1&lt;'Data Bank'!$AD1351,"",IF(E$1&gt;'Data Bank'!$AT1351,"",IF(AND('Data Bank'!$AC1351&lt;100,TODAY()&gt;'Data Bank'!$AT1351),1,IF('Data Bank'!$AC1351=100,3,IF('Data Bank'!$AC1351=0,0,2)))))</f>
        <v>2</v>
      </c>
      <c r="F556" s="178">
        <f ca="1">IF(F$1&lt;'Data Bank'!$AD1351,"",IF(F$1&gt;'Data Bank'!$AT1351,"",IF(AND('Data Bank'!$AC1351&lt;100,TODAY()&gt;'Data Bank'!$AT1351),1,IF('Data Bank'!$AC1351=100,3,IF('Data Bank'!$AC1351=0,0,2)))))</f>
        <v>2</v>
      </c>
      <c r="G556" s="178">
        <f ca="1">IF(G$1&lt;'Data Bank'!$AD1351,"",IF(G$1&gt;'Data Bank'!$AT1351,"",IF(AND('Data Bank'!$AC1351&lt;100,TODAY()&gt;'Data Bank'!$AT1351),1,IF('Data Bank'!$AC1351=100,3,IF('Data Bank'!$AC1351=0,0,2)))))</f>
        <v>2</v>
      </c>
      <c r="H556" s="178">
        <f ca="1">IF(H$1&lt;'Data Bank'!$AD1351,"",IF(H$1&gt;'Data Bank'!$AT1351,"",IF(AND('Data Bank'!$AC1351&lt;100,TODAY()&gt;'Data Bank'!$AT1351),1,IF('Data Bank'!$AC1351=100,3,IF('Data Bank'!$AC1351=0,0,2)))))</f>
        <v>2</v>
      </c>
      <c r="I556" s="178">
        <f ca="1">IF(I$1&lt;'Data Bank'!$AD1351,"",IF(I$1&gt;'Data Bank'!$AT1351,"",IF(AND('Data Bank'!$AC1351&lt;100,TODAY()&gt;'Data Bank'!$AT1351),1,IF('Data Bank'!$AC1351=100,3,IF('Data Bank'!$AC1351=0,0,2)))))</f>
        <v>2</v>
      </c>
      <c r="J556" s="177">
        <f ca="1">IF(J$1&lt;'Data Bank'!$AD1351,"",IF(J$1&gt;'Data Bank'!$AT1351,"",IF(AND('Data Bank'!$AC1351&lt;100,TODAY()&gt;'Data Bank'!$AT1351),1,IF('Data Bank'!$AC1351=100,3,IF('Data Bank'!$AC1351=0,0,2)))))</f>
        <v>2</v>
      </c>
      <c r="K556" s="177">
        <f ca="1">IF(K$1&lt;'Data Bank'!$AD1351,"",IF(K$1&gt;'Data Bank'!$AT1351,"",IF(AND('Data Bank'!$AC1351&lt;100,TODAY()&gt;'Data Bank'!$AT1351),1,IF('Data Bank'!$AC1351=100,3,IF('Data Bank'!$AC1351=0,0,2)))))</f>
        <v>2</v>
      </c>
      <c r="L556" s="177">
        <f ca="1">IF(L$1&lt;'Data Bank'!$AD1351,"",IF(L$1&gt;'Data Bank'!$AT1351,"",IF(AND('Data Bank'!$AC1351&lt;100,TODAY()&gt;'Data Bank'!$AT1351),1,IF('Data Bank'!$AC1351=100,3,IF('Data Bank'!$AC1351=0,0,2)))))</f>
        <v>2</v>
      </c>
      <c r="M556" s="177">
        <f ca="1">IF(M$1&lt;'Data Bank'!$AD1351,"",IF(M$1&gt;'Data Bank'!$AT1351,"",IF(AND('Data Bank'!$AC1351&lt;100,TODAY()&gt;'Data Bank'!$AT1351),1,IF('Data Bank'!$AC1351=100,3,IF('Data Bank'!$AC1351=0,0,2)))))</f>
        <v>2</v>
      </c>
      <c r="N556" s="177">
        <f ca="1">IF(N$1&lt;'Data Bank'!$AD1351,"",IF(N$1&gt;'Data Bank'!$AT1351,"",IF(AND('Data Bank'!$AC1351&lt;100,TODAY()&gt;'Data Bank'!$AT1351),1,IF('Data Bank'!$AC1351=100,3,IF('Data Bank'!$AC1351=0,0,2)))))</f>
        <v>2</v>
      </c>
      <c r="O556" s="177">
        <f ca="1">IF(O$1&lt;'Data Bank'!$AD1351,"",IF(O$1&gt;'Data Bank'!$AT1351,"",IF(AND('Data Bank'!$AC1351&lt;100,TODAY()&gt;'Data Bank'!$AT1351),1,IF('Data Bank'!$AC1351=100,3,IF('Data Bank'!$AC1351=0,0,2)))))</f>
        <v>2</v>
      </c>
      <c r="P556" s="177">
        <f ca="1">IF(P$1&lt;'Data Bank'!$AD1351,"",IF(P$1&gt;'Data Bank'!$AT1351,"",IF(AND('Data Bank'!$AC1351&lt;100,TODAY()&gt;'Data Bank'!$AT1351),1,IF('Data Bank'!$AC1351=100,3,IF('Data Bank'!$AC1351=0,0,2)))))</f>
        <v>2</v>
      </c>
      <c r="Q556" s="177">
        <f ca="1">IF(Q$1&lt;'Data Bank'!$AD1351,"",IF(Q$1&gt;'Data Bank'!$AT1351,"",IF(AND('Data Bank'!$AC1351&lt;100,TODAY()&gt;'Data Bank'!$AT1351),1,IF('Data Bank'!$AC1351=100,3,IF('Data Bank'!$AC1351=0,0,2)))))</f>
        <v>2</v>
      </c>
      <c r="R556" s="177">
        <f ca="1">IF(R$1&lt;'Data Bank'!$AD1351,"",IF(R$1&gt;'Data Bank'!$AT1351,"",IF(AND('Data Bank'!$AC1351&lt;100,TODAY()&gt;'Data Bank'!$AT1351),1,IF('Data Bank'!$AC1351=100,3,IF('Data Bank'!$AC1351=0,0,2)))))</f>
        <v>2</v>
      </c>
    </row>
    <row r="557" spans="1:18">
      <c r="A557" s="115" t="str">
        <f>'Data Bank'!E1357</f>
        <v>Warsak Rd Ext. P2</v>
      </c>
      <c r="B557" s="178">
        <f ca="1">IF(B$1&lt;'Data Bank'!$AD1357,"",IF(B$1&gt;'Data Bank'!$AT1357,"",IF(AND('Data Bank'!$AC1357&lt;100,TODAY()&gt;'Data Bank'!$AT1357),1,IF('Data Bank'!$AC1357=100,3,IF('Data Bank'!$AC1357=0,0,2)))))</f>
        <v>0</v>
      </c>
      <c r="C557" s="178">
        <f ca="1">IF(C$1&lt;'Data Bank'!$AD1357,"",IF(C$1&gt;'Data Bank'!$AT1357,"",IF(AND('Data Bank'!$AC1357&lt;100,TODAY()&gt;'Data Bank'!$AT1357),1,IF('Data Bank'!$AC1357=100,3,IF('Data Bank'!$AC1357=0,0,2)))))</f>
        <v>0</v>
      </c>
      <c r="D557" s="178">
        <f ca="1">IF(D$1&lt;'Data Bank'!$AD1357,"",IF(D$1&gt;'Data Bank'!$AT1357,"",IF(AND('Data Bank'!$AC1357&lt;100,TODAY()&gt;'Data Bank'!$AT1357),1,IF('Data Bank'!$AC1357=100,3,IF('Data Bank'!$AC1357=0,0,2)))))</f>
        <v>0</v>
      </c>
      <c r="E557" s="178">
        <f ca="1">IF(E$1&lt;'Data Bank'!$AD1357,"",IF(E$1&gt;'Data Bank'!$AT1357,"",IF(AND('Data Bank'!$AC1357&lt;100,TODAY()&gt;'Data Bank'!$AT1357),1,IF('Data Bank'!$AC1357=100,3,IF('Data Bank'!$AC1357=0,0,2)))))</f>
        <v>0</v>
      </c>
      <c r="F557" s="178">
        <f ca="1">IF(F$1&lt;'Data Bank'!$AD1357,"",IF(F$1&gt;'Data Bank'!$AT1357,"",IF(AND('Data Bank'!$AC1357&lt;100,TODAY()&gt;'Data Bank'!$AT1357),1,IF('Data Bank'!$AC1357=100,3,IF('Data Bank'!$AC1357=0,0,2)))))</f>
        <v>0</v>
      </c>
      <c r="G557" s="178">
        <f ca="1">IF(G$1&lt;'Data Bank'!$AD1357,"",IF(G$1&gt;'Data Bank'!$AT1357,"",IF(AND('Data Bank'!$AC1357&lt;100,TODAY()&gt;'Data Bank'!$AT1357),1,IF('Data Bank'!$AC1357=100,3,IF('Data Bank'!$AC1357=0,0,2)))))</f>
        <v>0</v>
      </c>
      <c r="H557" s="178">
        <f ca="1">IF(H$1&lt;'Data Bank'!$AD1357,"",IF(H$1&gt;'Data Bank'!$AT1357,"",IF(AND('Data Bank'!$AC1357&lt;100,TODAY()&gt;'Data Bank'!$AT1357),1,IF('Data Bank'!$AC1357=100,3,IF('Data Bank'!$AC1357=0,0,2)))))</f>
        <v>0</v>
      </c>
      <c r="I557" s="178">
        <f ca="1">IF(I$1&lt;'Data Bank'!$AD1357,"",IF(I$1&gt;'Data Bank'!$AT1357,"",IF(AND('Data Bank'!$AC1357&lt;100,TODAY()&gt;'Data Bank'!$AT1357),1,IF('Data Bank'!$AC1357=100,3,IF('Data Bank'!$AC1357=0,0,2)))))</f>
        <v>0</v>
      </c>
      <c r="J557" s="177">
        <f ca="1">IF(J$1&lt;'Data Bank'!$AD1357,"",IF(J$1&gt;'Data Bank'!$AT1357,"",IF(AND('Data Bank'!$AC1357&lt;100,TODAY()&gt;'Data Bank'!$AT1357),1,IF('Data Bank'!$AC1357=100,3,IF('Data Bank'!$AC1357=0,0,2)))))</f>
        <v>0</v>
      </c>
      <c r="K557" s="177">
        <f ca="1">IF(K$1&lt;'Data Bank'!$AD1357,"",IF(K$1&gt;'Data Bank'!$AT1357,"",IF(AND('Data Bank'!$AC1357&lt;100,TODAY()&gt;'Data Bank'!$AT1357),1,IF('Data Bank'!$AC1357=100,3,IF('Data Bank'!$AC1357=0,0,2)))))</f>
        <v>0</v>
      </c>
      <c r="L557" s="177">
        <f ca="1">IF(L$1&lt;'Data Bank'!$AD1357,"",IF(L$1&gt;'Data Bank'!$AT1357,"",IF(AND('Data Bank'!$AC1357&lt;100,TODAY()&gt;'Data Bank'!$AT1357),1,IF('Data Bank'!$AC1357=100,3,IF('Data Bank'!$AC1357=0,0,2)))))</f>
        <v>0</v>
      </c>
      <c r="M557" s="177">
        <f ca="1">IF(M$1&lt;'Data Bank'!$AD1357,"",IF(M$1&gt;'Data Bank'!$AT1357,"",IF(AND('Data Bank'!$AC1357&lt;100,TODAY()&gt;'Data Bank'!$AT1357),1,IF('Data Bank'!$AC1357=100,3,IF('Data Bank'!$AC1357=0,0,2)))))</f>
        <v>0</v>
      </c>
      <c r="N557" s="177">
        <f ca="1">IF(N$1&lt;'Data Bank'!$AD1357,"",IF(N$1&gt;'Data Bank'!$AT1357,"",IF(AND('Data Bank'!$AC1357&lt;100,TODAY()&gt;'Data Bank'!$AT1357),1,IF('Data Bank'!$AC1357=100,3,IF('Data Bank'!$AC1357=0,0,2)))))</f>
        <v>0</v>
      </c>
      <c r="O557" s="177">
        <f ca="1">IF(O$1&lt;'Data Bank'!$AD1357,"",IF(O$1&gt;'Data Bank'!$AT1357,"",IF(AND('Data Bank'!$AC1357&lt;100,TODAY()&gt;'Data Bank'!$AT1357),1,IF('Data Bank'!$AC1357=100,3,IF('Data Bank'!$AC1357=0,0,2)))))</f>
        <v>0</v>
      </c>
      <c r="P557" s="177">
        <f ca="1">IF(P$1&lt;'Data Bank'!$AD1357,"",IF(P$1&gt;'Data Bank'!$AT1357,"",IF(AND('Data Bank'!$AC1357&lt;100,TODAY()&gt;'Data Bank'!$AT1357),1,IF('Data Bank'!$AC1357=100,3,IF('Data Bank'!$AC1357=0,0,2)))))</f>
        <v>0</v>
      </c>
      <c r="Q557" s="177">
        <f ca="1">IF(Q$1&lt;'Data Bank'!$AD1357,"",IF(Q$1&gt;'Data Bank'!$AT1357,"",IF(AND('Data Bank'!$AC1357&lt;100,TODAY()&gt;'Data Bank'!$AT1357),1,IF('Data Bank'!$AC1357=100,3,IF('Data Bank'!$AC1357=0,0,2)))))</f>
        <v>0</v>
      </c>
      <c r="R557" s="177">
        <f ca="1">IF(R$1&lt;'Data Bank'!$AD1357,"",IF(R$1&gt;'Data Bank'!$AT1357,"",IF(AND('Data Bank'!$AC1357&lt;100,TODAY()&gt;'Data Bank'!$AT1357),1,IF('Data Bank'!$AC1357=100,3,IF('Data Bank'!$AC1357=0,0,2)))))</f>
        <v>0</v>
      </c>
    </row>
    <row r="558" spans="1:18">
      <c r="A558" s="115" t="str">
        <f>'Data Bank'!E1358</f>
        <v>Warsak Rd Ext. P3</v>
      </c>
      <c r="B558" s="178">
        <f ca="1">IF(B$1&lt;'Data Bank'!$AD1358,"",IF(B$1&gt;'Data Bank'!$AT1358,"",IF(AND('Data Bank'!$AC1358&lt;100,TODAY()&gt;'Data Bank'!$AT1358),1,IF('Data Bank'!$AC1358=100,3,IF('Data Bank'!$AC1358=0,0,2)))))</f>
        <v>0</v>
      </c>
      <c r="C558" s="178">
        <f ca="1">IF(C$1&lt;'Data Bank'!$AD1358,"",IF(C$1&gt;'Data Bank'!$AT1358,"",IF(AND('Data Bank'!$AC1358&lt;100,TODAY()&gt;'Data Bank'!$AT1358),1,IF('Data Bank'!$AC1358=100,3,IF('Data Bank'!$AC1358=0,0,2)))))</f>
        <v>0</v>
      </c>
      <c r="D558" s="178">
        <f ca="1">IF(D$1&lt;'Data Bank'!$AD1358,"",IF(D$1&gt;'Data Bank'!$AT1358,"",IF(AND('Data Bank'!$AC1358&lt;100,TODAY()&gt;'Data Bank'!$AT1358),1,IF('Data Bank'!$AC1358=100,3,IF('Data Bank'!$AC1358=0,0,2)))))</f>
        <v>0</v>
      </c>
      <c r="E558" s="178">
        <f ca="1">IF(E$1&lt;'Data Bank'!$AD1358,"",IF(E$1&gt;'Data Bank'!$AT1358,"",IF(AND('Data Bank'!$AC1358&lt;100,TODAY()&gt;'Data Bank'!$AT1358),1,IF('Data Bank'!$AC1358=100,3,IF('Data Bank'!$AC1358=0,0,2)))))</f>
        <v>0</v>
      </c>
      <c r="F558" s="178" t="str">
        <f ca="1">IF(F$1&lt;'Data Bank'!$AD1358,"",IF(F$1&gt;'Data Bank'!$AT1358,"",IF(AND('Data Bank'!$AC1358&lt;100,TODAY()&gt;'Data Bank'!$AT1358),1,IF('Data Bank'!$AC1358=100,3,IF('Data Bank'!$AC1358=0,0,2)))))</f>
        <v/>
      </c>
      <c r="G558" s="178" t="str">
        <f ca="1">IF(G$1&lt;'Data Bank'!$AD1358,"",IF(G$1&gt;'Data Bank'!$AT1358,"",IF(AND('Data Bank'!$AC1358&lt;100,TODAY()&gt;'Data Bank'!$AT1358),1,IF('Data Bank'!$AC1358=100,3,IF('Data Bank'!$AC1358=0,0,2)))))</f>
        <v/>
      </c>
      <c r="H558" s="178" t="str">
        <f ca="1">IF(H$1&lt;'Data Bank'!$AD1358,"",IF(H$1&gt;'Data Bank'!$AT1358,"",IF(AND('Data Bank'!$AC1358&lt;100,TODAY()&gt;'Data Bank'!$AT1358),1,IF('Data Bank'!$AC1358=100,3,IF('Data Bank'!$AC1358=0,0,2)))))</f>
        <v/>
      </c>
      <c r="I558" s="178" t="str">
        <f ca="1">IF(I$1&lt;'Data Bank'!$AD1358,"",IF(I$1&gt;'Data Bank'!$AT1358,"",IF(AND('Data Bank'!$AC1358&lt;100,TODAY()&gt;'Data Bank'!$AT1358),1,IF('Data Bank'!$AC1358=100,3,IF('Data Bank'!$AC1358=0,0,2)))))</f>
        <v/>
      </c>
      <c r="J558" s="177" t="str">
        <f ca="1">IF(J$1&lt;'Data Bank'!$AD1358,"",IF(J$1&gt;'Data Bank'!$AT1358,"",IF(AND('Data Bank'!$AC1358&lt;100,TODAY()&gt;'Data Bank'!$AT1358),1,IF('Data Bank'!$AC1358=100,3,IF('Data Bank'!$AC1358=0,0,2)))))</f>
        <v/>
      </c>
      <c r="K558" s="177" t="str">
        <f ca="1">IF(K$1&lt;'Data Bank'!$AD1358,"",IF(K$1&gt;'Data Bank'!$AT1358,"",IF(AND('Data Bank'!$AC1358&lt;100,TODAY()&gt;'Data Bank'!$AT1358),1,IF('Data Bank'!$AC1358=100,3,IF('Data Bank'!$AC1358=0,0,2)))))</f>
        <v/>
      </c>
      <c r="L558" s="177" t="str">
        <f ca="1">IF(L$1&lt;'Data Bank'!$AD1358,"",IF(L$1&gt;'Data Bank'!$AT1358,"",IF(AND('Data Bank'!$AC1358&lt;100,TODAY()&gt;'Data Bank'!$AT1358),1,IF('Data Bank'!$AC1358=100,3,IF('Data Bank'!$AC1358=0,0,2)))))</f>
        <v/>
      </c>
      <c r="M558" s="177" t="str">
        <f ca="1">IF(M$1&lt;'Data Bank'!$AD1358,"",IF(M$1&gt;'Data Bank'!$AT1358,"",IF(AND('Data Bank'!$AC1358&lt;100,TODAY()&gt;'Data Bank'!$AT1358),1,IF('Data Bank'!$AC1358=100,3,IF('Data Bank'!$AC1358=0,0,2)))))</f>
        <v/>
      </c>
      <c r="N558" s="177" t="str">
        <f ca="1">IF(N$1&lt;'Data Bank'!$AD1358,"",IF(N$1&gt;'Data Bank'!$AT1358,"",IF(AND('Data Bank'!$AC1358&lt;100,TODAY()&gt;'Data Bank'!$AT1358),1,IF('Data Bank'!$AC1358=100,3,IF('Data Bank'!$AC1358=0,0,2)))))</f>
        <v/>
      </c>
      <c r="O558" s="177" t="str">
        <f ca="1">IF(O$1&lt;'Data Bank'!$AD1358,"",IF(O$1&gt;'Data Bank'!$AT1358,"",IF(AND('Data Bank'!$AC1358&lt;100,TODAY()&gt;'Data Bank'!$AT1358),1,IF('Data Bank'!$AC1358=100,3,IF('Data Bank'!$AC1358=0,0,2)))))</f>
        <v/>
      </c>
      <c r="P558" s="177" t="str">
        <f ca="1">IF(P$1&lt;'Data Bank'!$AD1358,"",IF(P$1&gt;'Data Bank'!$AT1358,"",IF(AND('Data Bank'!$AC1358&lt;100,TODAY()&gt;'Data Bank'!$AT1358),1,IF('Data Bank'!$AC1358=100,3,IF('Data Bank'!$AC1358=0,0,2)))))</f>
        <v/>
      </c>
      <c r="Q558" s="177" t="str">
        <f ca="1">IF(Q$1&lt;'Data Bank'!$AD1358,"",IF(Q$1&gt;'Data Bank'!$AT1358,"",IF(AND('Data Bank'!$AC1358&lt;100,TODAY()&gt;'Data Bank'!$AT1358),1,IF('Data Bank'!$AC1358=100,3,IF('Data Bank'!$AC1358=0,0,2)))))</f>
        <v/>
      </c>
      <c r="R558" s="177" t="str">
        <f ca="1">IF(R$1&lt;'Data Bank'!$AD1358,"",IF(R$1&gt;'Data Bank'!$AT1358,"",IF(AND('Data Bank'!$AC1358&lt;100,TODAY()&gt;'Data Bank'!$AT1358),1,IF('Data Bank'!$AC1358=100,3,IF('Data Bank'!$AC1358=0,0,2)))))</f>
        <v/>
      </c>
    </row>
    <row r="559" spans="1:18">
      <c r="A559" s="115" t="str">
        <f>'Data Bank'!E1367</f>
        <v>Writers Colony</v>
      </c>
      <c r="B559" s="178">
        <f ca="1">IF(B$1&lt;'Data Bank'!$AD1367,"",IF(B$1&gt;'Data Bank'!$AT1367,"",IF(AND('Data Bank'!$AC1367&lt;100,TODAY()&gt;'Data Bank'!$AT1367),1,IF('Data Bank'!$AC1367=100,3,IF('Data Bank'!$AC1367=0,0,2)))))</f>
        <v>2</v>
      </c>
      <c r="C559" s="178">
        <f ca="1">IF(C$1&lt;'Data Bank'!$AD1367,"",IF(C$1&gt;'Data Bank'!$AT1367,"",IF(AND('Data Bank'!$AC1367&lt;100,TODAY()&gt;'Data Bank'!$AT1367),1,IF('Data Bank'!$AC1367=100,3,IF('Data Bank'!$AC1367=0,0,2)))))</f>
        <v>2</v>
      </c>
      <c r="D559" s="178">
        <f ca="1">IF(D$1&lt;'Data Bank'!$AD1367,"",IF(D$1&gt;'Data Bank'!$AT1367,"",IF(AND('Data Bank'!$AC1367&lt;100,TODAY()&gt;'Data Bank'!$AT1367),1,IF('Data Bank'!$AC1367=100,3,IF('Data Bank'!$AC1367=0,0,2)))))</f>
        <v>2</v>
      </c>
      <c r="E559" s="178">
        <f ca="1">IF(E$1&lt;'Data Bank'!$AD1367,"",IF(E$1&gt;'Data Bank'!$AT1367,"",IF(AND('Data Bank'!$AC1367&lt;100,TODAY()&gt;'Data Bank'!$AT1367),1,IF('Data Bank'!$AC1367=100,3,IF('Data Bank'!$AC1367=0,0,2)))))</f>
        <v>2</v>
      </c>
      <c r="F559" s="178">
        <f ca="1">IF(F$1&lt;'Data Bank'!$AD1367,"",IF(F$1&gt;'Data Bank'!$AT1367,"",IF(AND('Data Bank'!$AC1367&lt;100,TODAY()&gt;'Data Bank'!$AT1367),1,IF('Data Bank'!$AC1367=100,3,IF('Data Bank'!$AC1367=0,0,2)))))</f>
        <v>2</v>
      </c>
      <c r="G559" s="178">
        <f ca="1">IF(G$1&lt;'Data Bank'!$AD1367,"",IF(G$1&gt;'Data Bank'!$AT1367,"",IF(AND('Data Bank'!$AC1367&lt;100,TODAY()&gt;'Data Bank'!$AT1367),1,IF('Data Bank'!$AC1367=100,3,IF('Data Bank'!$AC1367=0,0,2)))))</f>
        <v>2</v>
      </c>
      <c r="H559" s="178">
        <f ca="1">IF(H$1&lt;'Data Bank'!$AD1367,"",IF(H$1&gt;'Data Bank'!$AT1367,"",IF(AND('Data Bank'!$AC1367&lt;100,TODAY()&gt;'Data Bank'!$AT1367),1,IF('Data Bank'!$AC1367=100,3,IF('Data Bank'!$AC1367=0,0,2)))))</f>
        <v>2</v>
      </c>
      <c r="I559" s="178">
        <f ca="1">IF(I$1&lt;'Data Bank'!$AD1367,"",IF(I$1&gt;'Data Bank'!$AT1367,"",IF(AND('Data Bank'!$AC1367&lt;100,TODAY()&gt;'Data Bank'!$AT1367),1,IF('Data Bank'!$AC1367=100,3,IF('Data Bank'!$AC1367=0,0,2)))))</f>
        <v>2</v>
      </c>
      <c r="J559" s="177">
        <f ca="1">IF(J$1&lt;'Data Bank'!$AD1367,"",IF(J$1&gt;'Data Bank'!$AT1367,"",IF(AND('Data Bank'!$AC1367&lt;100,TODAY()&gt;'Data Bank'!$AT1367),1,IF('Data Bank'!$AC1367=100,3,IF('Data Bank'!$AC1367=0,0,2)))))</f>
        <v>2</v>
      </c>
      <c r="K559" s="177">
        <f ca="1">IF(K$1&lt;'Data Bank'!$AD1367,"",IF(K$1&gt;'Data Bank'!$AT1367,"",IF(AND('Data Bank'!$AC1367&lt;100,TODAY()&gt;'Data Bank'!$AT1367),1,IF('Data Bank'!$AC1367=100,3,IF('Data Bank'!$AC1367=0,0,2)))))</f>
        <v>2</v>
      </c>
      <c r="L559" s="177">
        <f ca="1">IF(L$1&lt;'Data Bank'!$AD1367,"",IF(L$1&gt;'Data Bank'!$AT1367,"",IF(AND('Data Bank'!$AC1367&lt;100,TODAY()&gt;'Data Bank'!$AT1367),1,IF('Data Bank'!$AC1367=100,3,IF('Data Bank'!$AC1367=0,0,2)))))</f>
        <v>2</v>
      </c>
      <c r="M559" s="177">
        <f ca="1">IF(M$1&lt;'Data Bank'!$AD1367,"",IF(M$1&gt;'Data Bank'!$AT1367,"",IF(AND('Data Bank'!$AC1367&lt;100,TODAY()&gt;'Data Bank'!$AT1367),1,IF('Data Bank'!$AC1367=100,3,IF('Data Bank'!$AC1367=0,0,2)))))</f>
        <v>2</v>
      </c>
      <c r="N559" s="177">
        <f ca="1">IF(N$1&lt;'Data Bank'!$AD1367,"",IF(N$1&gt;'Data Bank'!$AT1367,"",IF(AND('Data Bank'!$AC1367&lt;100,TODAY()&gt;'Data Bank'!$AT1367),1,IF('Data Bank'!$AC1367=100,3,IF('Data Bank'!$AC1367=0,0,2)))))</f>
        <v>2</v>
      </c>
      <c r="O559" s="177">
        <f ca="1">IF(O$1&lt;'Data Bank'!$AD1367,"",IF(O$1&gt;'Data Bank'!$AT1367,"",IF(AND('Data Bank'!$AC1367&lt;100,TODAY()&gt;'Data Bank'!$AT1367),1,IF('Data Bank'!$AC1367=100,3,IF('Data Bank'!$AC1367=0,0,2)))))</f>
        <v>2</v>
      </c>
      <c r="P559" s="177">
        <f ca="1">IF(P$1&lt;'Data Bank'!$AD1367,"",IF(P$1&gt;'Data Bank'!$AT1367,"",IF(AND('Data Bank'!$AC1367&lt;100,TODAY()&gt;'Data Bank'!$AT1367),1,IF('Data Bank'!$AC1367=100,3,IF('Data Bank'!$AC1367=0,0,2)))))</f>
        <v>2</v>
      </c>
      <c r="Q559" s="177">
        <f ca="1">IF(Q$1&lt;'Data Bank'!$AD1367,"",IF(Q$1&gt;'Data Bank'!$AT1367,"",IF(AND('Data Bank'!$AC1367&lt;100,TODAY()&gt;'Data Bank'!$AT1367),1,IF('Data Bank'!$AC1367=100,3,IF('Data Bank'!$AC1367=0,0,2)))))</f>
        <v>2</v>
      </c>
      <c r="R559" s="177">
        <f ca="1">IF(R$1&lt;'Data Bank'!$AD1367,"",IF(R$1&gt;'Data Bank'!$AT1367,"",IF(AND('Data Bank'!$AC1367&lt;100,TODAY()&gt;'Data Bank'!$AT1367),1,IF('Data Bank'!$AC1367=100,3,IF('Data Bank'!$AC1367=0,0,2)))))</f>
        <v>2</v>
      </c>
    </row>
    <row r="560" spans="1:18">
      <c r="A560" s="115" t="str">
        <f>'Data Bank'!E1368</f>
        <v>Ya Rehman Society</v>
      </c>
      <c r="B560" s="178">
        <f ca="1">IF(B$1&lt;'Data Bank'!$AD1368,"",IF(B$1&gt;'Data Bank'!$AT1368,"",IF(AND('Data Bank'!$AC1368&lt;100,TODAY()&gt;'Data Bank'!$AT1368),1,IF('Data Bank'!$AC1368=100,3,IF('Data Bank'!$AC1368=0,0,2)))))</f>
        <v>2</v>
      </c>
      <c r="C560" s="178">
        <f ca="1">IF(C$1&lt;'Data Bank'!$AD1368,"",IF(C$1&gt;'Data Bank'!$AT1368,"",IF(AND('Data Bank'!$AC1368&lt;100,TODAY()&gt;'Data Bank'!$AT1368),1,IF('Data Bank'!$AC1368=100,3,IF('Data Bank'!$AC1368=0,0,2)))))</f>
        <v>2</v>
      </c>
      <c r="D560" s="178">
        <f ca="1">IF(D$1&lt;'Data Bank'!$AD1368,"",IF(D$1&gt;'Data Bank'!$AT1368,"",IF(AND('Data Bank'!$AC1368&lt;100,TODAY()&gt;'Data Bank'!$AT1368),1,IF('Data Bank'!$AC1368=100,3,IF('Data Bank'!$AC1368=0,0,2)))))</f>
        <v>2</v>
      </c>
      <c r="E560" s="178">
        <f ca="1">IF(E$1&lt;'Data Bank'!$AD1368,"",IF(E$1&gt;'Data Bank'!$AT1368,"",IF(AND('Data Bank'!$AC1368&lt;100,TODAY()&gt;'Data Bank'!$AT1368),1,IF('Data Bank'!$AC1368=100,3,IF('Data Bank'!$AC1368=0,0,2)))))</f>
        <v>2</v>
      </c>
      <c r="F560" s="178">
        <f ca="1">IF(F$1&lt;'Data Bank'!$AD1368,"",IF(F$1&gt;'Data Bank'!$AT1368,"",IF(AND('Data Bank'!$AC1368&lt;100,TODAY()&gt;'Data Bank'!$AT1368),1,IF('Data Bank'!$AC1368=100,3,IF('Data Bank'!$AC1368=0,0,2)))))</f>
        <v>2</v>
      </c>
      <c r="G560" s="178">
        <f ca="1">IF(G$1&lt;'Data Bank'!$AD1368,"",IF(G$1&gt;'Data Bank'!$AT1368,"",IF(AND('Data Bank'!$AC1368&lt;100,TODAY()&gt;'Data Bank'!$AT1368),1,IF('Data Bank'!$AC1368=100,3,IF('Data Bank'!$AC1368=0,0,2)))))</f>
        <v>2</v>
      </c>
      <c r="H560" s="178">
        <f ca="1">IF(H$1&lt;'Data Bank'!$AD1368,"",IF(H$1&gt;'Data Bank'!$AT1368,"",IF(AND('Data Bank'!$AC1368&lt;100,TODAY()&gt;'Data Bank'!$AT1368),1,IF('Data Bank'!$AC1368=100,3,IF('Data Bank'!$AC1368=0,0,2)))))</f>
        <v>2</v>
      </c>
      <c r="I560" s="178">
        <f ca="1">IF(I$1&lt;'Data Bank'!$AD1368,"",IF(I$1&gt;'Data Bank'!$AT1368,"",IF(AND('Data Bank'!$AC1368&lt;100,TODAY()&gt;'Data Bank'!$AT1368),1,IF('Data Bank'!$AC1368=100,3,IF('Data Bank'!$AC1368=0,0,2)))))</f>
        <v>2</v>
      </c>
      <c r="J560" s="177">
        <f ca="1">IF(J$1&lt;'Data Bank'!$AD1368,"",IF(J$1&gt;'Data Bank'!$AT1368,"",IF(AND('Data Bank'!$AC1368&lt;100,TODAY()&gt;'Data Bank'!$AT1368),1,IF('Data Bank'!$AC1368=100,3,IF('Data Bank'!$AC1368=0,0,2)))))</f>
        <v>2</v>
      </c>
      <c r="K560" s="177">
        <f ca="1">IF(K$1&lt;'Data Bank'!$AD1368,"",IF(K$1&gt;'Data Bank'!$AT1368,"",IF(AND('Data Bank'!$AC1368&lt;100,TODAY()&gt;'Data Bank'!$AT1368),1,IF('Data Bank'!$AC1368=100,3,IF('Data Bank'!$AC1368=0,0,2)))))</f>
        <v>2</v>
      </c>
      <c r="L560" s="177">
        <f ca="1">IF(L$1&lt;'Data Bank'!$AD1368,"",IF(L$1&gt;'Data Bank'!$AT1368,"",IF(AND('Data Bank'!$AC1368&lt;100,TODAY()&gt;'Data Bank'!$AT1368),1,IF('Data Bank'!$AC1368=100,3,IF('Data Bank'!$AC1368=0,0,2)))))</f>
        <v>2</v>
      </c>
      <c r="M560" s="177">
        <f ca="1">IF(M$1&lt;'Data Bank'!$AD1368,"",IF(M$1&gt;'Data Bank'!$AT1368,"",IF(AND('Data Bank'!$AC1368&lt;100,TODAY()&gt;'Data Bank'!$AT1368),1,IF('Data Bank'!$AC1368=100,3,IF('Data Bank'!$AC1368=0,0,2)))))</f>
        <v>2</v>
      </c>
      <c r="N560" s="177">
        <f ca="1">IF(N$1&lt;'Data Bank'!$AD1368,"",IF(N$1&gt;'Data Bank'!$AT1368,"",IF(AND('Data Bank'!$AC1368&lt;100,TODAY()&gt;'Data Bank'!$AT1368),1,IF('Data Bank'!$AC1368=100,3,IF('Data Bank'!$AC1368=0,0,2)))))</f>
        <v>2</v>
      </c>
      <c r="O560" s="177">
        <f ca="1">IF(O$1&lt;'Data Bank'!$AD1368,"",IF(O$1&gt;'Data Bank'!$AT1368,"",IF(AND('Data Bank'!$AC1368&lt;100,TODAY()&gt;'Data Bank'!$AT1368),1,IF('Data Bank'!$AC1368=100,3,IF('Data Bank'!$AC1368=0,0,2)))))</f>
        <v>2</v>
      </c>
      <c r="P560" s="177">
        <f ca="1">IF(P$1&lt;'Data Bank'!$AD1368,"",IF(P$1&gt;'Data Bank'!$AT1368,"",IF(AND('Data Bank'!$AC1368&lt;100,TODAY()&gt;'Data Bank'!$AT1368),1,IF('Data Bank'!$AC1368=100,3,IF('Data Bank'!$AC1368=0,0,2)))))</f>
        <v>2</v>
      </c>
      <c r="Q560" s="177">
        <f ca="1">IF(Q$1&lt;'Data Bank'!$AD1368,"",IF(Q$1&gt;'Data Bank'!$AT1368,"",IF(AND('Data Bank'!$AC1368&lt;100,TODAY()&gt;'Data Bank'!$AT1368),1,IF('Data Bank'!$AC1368=100,3,IF('Data Bank'!$AC1368=0,0,2)))))</f>
        <v>2</v>
      </c>
      <c r="R560" s="177">
        <f ca="1">IF(R$1&lt;'Data Bank'!$AD1368,"",IF(R$1&gt;'Data Bank'!$AT1368,"",IF(AND('Data Bank'!$AC1368&lt;100,TODAY()&gt;'Data Bank'!$AT1368),1,IF('Data Bank'!$AC1368=100,3,IF('Data Bank'!$AC1368=0,0,2)))))</f>
        <v>2</v>
      </c>
    </row>
    <row r="561" spans="1:18">
      <c r="A561" s="115" t="str">
        <f>'Data Bank'!E1369</f>
        <v>Younas Town</v>
      </c>
      <c r="B561" s="178">
        <f ca="1">IF(B$1&lt;'Data Bank'!$AD1369,"",IF(B$1&gt;'Data Bank'!$AT1369,"",IF(AND('Data Bank'!$AC1369&lt;100,TODAY()&gt;'Data Bank'!$AT1369),1,IF('Data Bank'!$AC1369=100,3,IF('Data Bank'!$AC1369=0,0,2)))))</f>
        <v>2</v>
      </c>
      <c r="C561" s="178">
        <f ca="1">IF(C$1&lt;'Data Bank'!$AD1369,"",IF(C$1&gt;'Data Bank'!$AT1369,"",IF(AND('Data Bank'!$AC1369&lt;100,TODAY()&gt;'Data Bank'!$AT1369),1,IF('Data Bank'!$AC1369=100,3,IF('Data Bank'!$AC1369=0,0,2)))))</f>
        <v>2</v>
      </c>
      <c r="D561" s="178">
        <f ca="1">IF(D$1&lt;'Data Bank'!$AD1369,"",IF(D$1&gt;'Data Bank'!$AT1369,"",IF(AND('Data Bank'!$AC1369&lt;100,TODAY()&gt;'Data Bank'!$AT1369),1,IF('Data Bank'!$AC1369=100,3,IF('Data Bank'!$AC1369=0,0,2)))))</f>
        <v>2</v>
      </c>
      <c r="E561" s="178">
        <f ca="1">IF(E$1&lt;'Data Bank'!$AD1369,"",IF(E$1&gt;'Data Bank'!$AT1369,"",IF(AND('Data Bank'!$AC1369&lt;100,TODAY()&gt;'Data Bank'!$AT1369),1,IF('Data Bank'!$AC1369=100,3,IF('Data Bank'!$AC1369=0,0,2)))))</f>
        <v>2</v>
      </c>
      <c r="F561" s="178">
        <f ca="1">IF(F$1&lt;'Data Bank'!$AD1369,"",IF(F$1&gt;'Data Bank'!$AT1369,"",IF(AND('Data Bank'!$AC1369&lt;100,TODAY()&gt;'Data Bank'!$AT1369),1,IF('Data Bank'!$AC1369=100,3,IF('Data Bank'!$AC1369=0,0,2)))))</f>
        <v>2</v>
      </c>
      <c r="G561" s="178">
        <f ca="1">IF(G$1&lt;'Data Bank'!$AD1369,"",IF(G$1&gt;'Data Bank'!$AT1369,"",IF(AND('Data Bank'!$AC1369&lt;100,TODAY()&gt;'Data Bank'!$AT1369),1,IF('Data Bank'!$AC1369=100,3,IF('Data Bank'!$AC1369=0,0,2)))))</f>
        <v>2</v>
      </c>
      <c r="H561" s="178">
        <f ca="1">IF(H$1&lt;'Data Bank'!$AD1369,"",IF(H$1&gt;'Data Bank'!$AT1369,"",IF(AND('Data Bank'!$AC1369&lt;100,TODAY()&gt;'Data Bank'!$AT1369),1,IF('Data Bank'!$AC1369=100,3,IF('Data Bank'!$AC1369=0,0,2)))))</f>
        <v>2</v>
      </c>
      <c r="I561" s="178">
        <f ca="1">IF(I$1&lt;'Data Bank'!$AD1369,"",IF(I$1&gt;'Data Bank'!$AT1369,"",IF(AND('Data Bank'!$AC1369&lt;100,TODAY()&gt;'Data Bank'!$AT1369),1,IF('Data Bank'!$AC1369=100,3,IF('Data Bank'!$AC1369=0,0,2)))))</f>
        <v>2</v>
      </c>
      <c r="J561" s="177">
        <f ca="1">IF(J$1&lt;'Data Bank'!$AD1369,"",IF(J$1&gt;'Data Bank'!$AT1369,"",IF(AND('Data Bank'!$AC1369&lt;100,TODAY()&gt;'Data Bank'!$AT1369),1,IF('Data Bank'!$AC1369=100,3,IF('Data Bank'!$AC1369=0,0,2)))))</f>
        <v>2</v>
      </c>
      <c r="K561" s="177">
        <f ca="1">IF(K$1&lt;'Data Bank'!$AD1369,"",IF(K$1&gt;'Data Bank'!$AT1369,"",IF(AND('Data Bank'!$AC1369&lt;100,TODAY()&gt;'Data Bank'!$AT1369),1,IF('Data Bank'!$AC1369=100,3,IF('Data Bank'!$AC1369=0,0,2)))))</f>
        <v>2</v>
      </c>
      <c r="L561" s="177">
        <f ca="1">IF(L$1&lt;'Data Bank'!$AD1369,"",IF(L$1&gt;'Data Bank'!$AT1369,"",IF(AND('Data Bank'!$AC1369&lt;100,TODAY()&gt;'Data Bank'!$AT1369),1,IF('Data Bank'!$AC1369=100,3,IF('Data Bank'!$AC1369=0,0,2)))))</f>
        <v>2</v>
      </c>
      <c r="M561" s="177">
        <f ca="1">IF(M$1&lt;'Data Bank'!$AD1369,"",IF(M$1&gt;'Data Bank'!$AT1369,"",IF(AND('Data Bank'!$AC1369&lt;100,TODAY()&gt;'Data Bank'!$AT1369),1,IF('Data Bank'!$AC1369=100,3,IF('Data Bank'!$AC1369=0,0,2)))))</f>
        <v>2</v>
      </c>
      <c r="N561" s="177">
        <f ca="1">IF(N$1&lt;'Data Bank'!$AD1369,"",IF(N$1&gt;'Data Bank'!$AT1369,"",IF(AND('Data Bank'!$AC1369&lt;100,TODAY()&gt;'Data Bank'!$AT1369),1,IF('Data Bank'!$AC1369=100,3,IF('Data Bank'!$AC1369=0,0,2)))))</f>
        <v>2</v>
      </c>
      <c r="O561" s="177">
        <f ca="1">IF(O$1&lt;'Data Bank'!$AD1369,"",IF(O$1&gt;'Data Bank'!$AT1369,"",IF(AND('Data Bank'!$AC1369&lt;100,TODAY()&gt;'Data Bank'!$AT1369),1,IF('Data Bank'!$AC1369=100,3,IF('Data Bank'!$AC1369=0,0,2)))))</f>
        <v>2</v>
      </c>
      <c r="P561" s="177">
        <f ca="1">IF(P$1&lt;'Data Bank'!$AD1369,"",IF(P$1&gt;'Data Bank'!$AT1369,"",IF(AND('Data Bank'!$AC1369&lt;100,TODAY()&gt;'Data Bank'!$AT1369),1,IF('Data Bank'!$AC1369=100,3,IF('Data Bank'!$AC1369=0,0,2)))))</f>
        <v>2</v>
      </c>
      <c r="Q561" s="177">
        <f ca="1">IF(Q$1&lt;'Data Bank'!$AD1369,"",IF(Q$1&gt;'Data Bank'!$AT1369,"",IF(AND('Data Bank'!$AC1369&lt;100,TODAY()&gt;'Data Bank'!$AT1369),1,IF('Data Bank'!$AC1369=100,3,IF('Data Bank'!$AC1369=0,0,2)))))</f>
        <v>2</v>
      </c>
      <c r="R561" s="177">
        <f ca="1">IF(R$1&lt;'Data Bank'!$AD1369,"",IF(R$1&gt;'Data Bank'!$AT1369,"",IF(AND('Data Bank'!$AC1369&lt;100,TODAY()&gt;'Data Bank'!$AT1369),1,IF('Data Bank'!$AC1369=100,3,IF('Data Bank'!$AC1369=0,0,2)))))</f>
        <v>2</v>
      </c>
    </row>
    <row r="562" spans="1:18">
      <c r="A562" s="115" t="str">
        <f>'Data Bank'!E1370</f>
        <v>Z Block NST &amp; Services Colony</v>
      </c>
      <c r="B562" s="178">
        <f ca="1">IF(B$1&lt;'Data Bank'!$AD1370,"",IF(B$1&gt;'Data Bank'!$AT1370,"",IF(AND('Data Bank'!$AC1370&lt;100,TODAY()&gt;'Data Bank'!$AT1370),1,IF('Data Bank'!$AC1370=100,3,IF('Data Bank'!$AC1370=0,0,2)))))</f>
        <v>2</v>
      </c>
      <c r="C562" s="178">
        <f ca="1">IF(C$1&lt;'Data Bank'!$AD1370,"",IF(C$1&gt;'Data Bank'!$AT1370,"",IF(AND('Data Bank'!$AC1370&lt;100,TODAY()&gt;'Data Bank'!$AT1370),1,IF('Data Bank'!$AC1370=100,3,IF('Data Bank'!$AC1370=0,0,2)))))</f>
        <v>2</v>
      </c>
      <c r="D562" s="178">
        <f ca="1">IF(D$1&lt;'Data Bank'!$AD1370,"",IF(D$1&gt;'Data Bank'!$AT1370,"",IF(AND('Data Bank'!$AC1370&lt;100,TODAY()&gt;'Data Bank'!$AT1370),1,IF('Data Bank'!$AC1370=100,3,IF('Data Bank'!$AC1370=0,0,2)))))</f>
        <v>2</v>
      </c>
      <c r="E562" s="178">
        <f ca="1">IF(E$1&lt;'Data Bank'!$AD1370,"",IF(E$1&gt;'Data Bank'!$AT1370,"",IF(AND('Data Bank'!$AC1370&lt;100,TODAY()&gt;'Data Bank'!$AT1370),1,IF('Data Bank'!$AC1370=100,3,IF('Data Bank'!$AC1370=0,0,2)))))</f>
        <v>2</v>
      </c>
      <c r="F562" s="178">
        <f ca="1">IF(F$1&lt;'Data Bank'!$AD1370,"",IF(F$1&gt;'Data Bank'!$AT1370,"",IF(AND('Data Bank'!$AC1370&lt;100,TODAY()&gt;'Data Bank'!$AT1370),1,IF('Data Bank'!$AC1370=100,3,IF('Data Bank'!$AC1370=0,0,2)))))</f>
        <v>2</v>
      </c>
      <c r="G562" s="178">
        <f ca="1">IF(G$1&lt;'Data Bank'!$AD1370,"",IF(G$1&gt;'Data Bank'!$AT1370,"",IF(AND('Data Bank'!$AC1370&lt;100,TODAY()&gt;'Data Bank'!$AT1370),1,IF('Data Bank'!$AC1370=100,3,IF('Data Bank'!$AC1370=0,0,2)))))</f>
        <v>2</v>
      </c>
      <c r="H562" s="178">
        <f ca="1">IF(H$1&lt;'Data Bank'!$AD1370,"",IF(H$1&gt;'Data Bank'!$AT1370,"",IF(AND('Data Bank'!$AC1370&lt;100,TODAY()&gt;'Data Bank'!$AT1370),1,IF('Data Bank'!$AC1370=100,3,IF('Data Bank'!$AC1370=0,0,2)))))</f>
        <v>2</v>
      </c>
      <c r="I562" s="178">
        <f ca="1">IF(I$1&lt;'Data Bank'!$AD1370,"",IF(I$1&gt;'Data Bank'!$AT1370,"",IF(AND('Data Bank'!$AC1370&lt;100,TODAY()&gt;'Data Bank'!$AT1370),1,IF('Data Bank'!$AC1370=100,3,IF('Data Bank'!$AC1370=0,0,2)))))</f>
        <v>2</v>
      </c>
      <c r="J562" s="177">
        <f ca="1">IF(J$1&lt;'Data Bank'!$AD1370,"",IF(J$1&gt;'Data Bank'!$AT1370,"",IF(AND('Data Bank'!$AC1370&lt;100,TODAY()&gt;'Data Bank'!$AT1370),1,IF('Data Bank'!$AC1370=100,3,IF('Data Bank'!$AC1370=0,0,2)))))</f>
        <v>2</v>
      </c>
      <c r="K562" s="177">
        <f ca="1">IF(K$1&lt;'Data Bank'!$AD1370,"",IF(K$1&gt;'Data Bank'!$AT1370,"",IF(AND('Data Bank'!$AC1370&lt;100,TODAY()&gt;'Data Bank'!$AT1370),1,IF('Data Bank'!$AC1370=100,3,IF('Data Bank'!$AC1370=0,0,2)))))</f>
        <v>2</v>
      </c>
      <c r="L562" s="177">
        <f ca="1">IF(L$1&lt;'Data Bank'!$AD1370,"",IF(L$1&gt;'Data Bank'!$AT1370,"",IF(AND('Data Bank'!$AC1370&lt;100,TODAY()&gt;'Data Bank'!$AT1370),1,IF('Data Bank'!$AC1370=100,3,IF('Data Bank'!$AC1370=0,0,2)))))</f>
        <v>2</v>
      </c>
      <c r="M562" s="177">
        <f ca="1">IF(M$1&lt;'Data Bank'!$AD1370,"",IF(M$1&gt;'Data Bank'!$AT1370,"",IF(AND('Data Bank'!$AC1370&lt;100,TODAY()&gt;'Data Bank'!$AT1370),1,IF('Data Bank'!$AC1370=100,3,IF('Data Bank'!$AC1370=0,0,2)))))</f>
        <v>2</v>
      </c>
      <c r="N562" s="177">
        <f ca="1">IF(N$1&lt;'Data Bank'!$AD1370,"",IF(N$1&gt;'Data Bank'!$AT1370,"",IF(AND('Data Bank'!$AC1370&lt;100,TODAY()&gt;'Data Bank'!$AT1370),1,IF('Data Bank'!$AC1370=100,3,IF('Data Bank'!$AC1370=0,0,2)))))</f>
        <v>2</v>
      </c>
      <c r="O562" s="177">
        <f ca="1">IF(O$1&lt;'Data Bank'!$AD1370,"",IF(O$1&gt;'Data Bank'!$AT1370,"",IF(AND('Data Bank'!$AC1370&lt;100,TODAY()&gt;'Data Bank'!$AT1370),1,IF('Data Bank'!$AC1370=100,3,IF('Data Bank'!$AC1370=0,0,2)))))</f>
        <v>2</v>
      </c>
      <c r="P562" s="177">
        <f ca="1">IF(P$1&lt;'Data Bank'!$AD1370,"",IF(P$1&gt;'Data Bank'!$AT1370,"",IF(AND('Data Bank'!$AC1370&lt;100,TODAY()&gt;'Data Bank'!$AT1370),1,IF('Data Bank'!$AC1370=100,3,IF('Data Bank'!$AC1370=0,0,2)))))</f>
        <v>2</v>
      </c>
      <c r="Q562" s="177">
        <f ca="1">IF(Q$1&lt;'Data Bank'!$AD1370,"",IF(Q$1&gt;'Data Bank'!$AT1370,"",IF(AND('Data Bank'!$AC1370&lt;100,TODAY()&gt;'Data Bank'!$AT1370),1,IF('Data Bank'!$AC1370=100,3,IF('Data Bank'!$AC1370=0,0,2)))))</f>
        <v>2</v>
      </c>
      <c r="R562" s="177">
        <f ca="1">IF(R$1&lt;'Data Bank'!$AD1370,"",IF(R$1&gt;'Data Bank'!$AT1370,"",IF(AND('Data Bank'!$AC1370&lt;100,TODAY()&gt;'Data Bank'!$AT1370),1,IF('Data Bank'!$AC1370=100,3,IF('Data Bank'!$AC1370=0,0,2)))))</f>
        <v>2</v>
      </c>
    </row>
    <row r="563" spans="1:18">
      <c r="A563" s="115" t="str">
        <f>'Data Bank'!E1371</f>
        <v>Zafar Colony</v>
      </c>
      <c r="B563" s="178">
        <f ca="1">IF(B$1&lt;'Data Bank'!$AD1371,"",IF(B$1&gt;'Data Bank'!$AT1371,"",IF(AND('Data Bank'!$AC1371&lt;100,TODAY()&gt;'Data Bank'!$AT1371),1,IF('Data Bank'!$AC1371=100,3,IF('Data Bank'!$AC1371=0,0,2)))))</f>
        <v>2</v>
      </c>
      <c r="C563" s="178">
        <f ca="1">IF(C$1&lt;'Data Bank'!$AD1371,"",IF(C$1&gt;'Data Bank'!$AT1371,"",IF(AND('Data Bank'!$AC1371&lt;100,TODAY()&gt;'Data Bank'!$AT1371),1,IF('Data Bank'!$AC1371=100,3,IF('Data Bank'!$AC1371=0,0,2)))))</f>
        <v>2</v>
      </c>
      <c r="D563" s="178">
        <f ca="1">IF(D$1&lt;'Data Bank'!$AD1371,"",IF(D$1&gt;'Data Bank'!$AT1371,"",IF(AND('Data Bank'!$AC1371&lt;100,TODAY()&gt;'Data Bank'!$AT1371),1,IF('Data Bank'!$AC1371=100,3,IF('Data Bank'!$AC1371=0,0,2)))))</f>
        <v>2</v>
      </c>
      <c r="E563" s="178">
        <f ca="1">IF(E$1&lt;'Data Bank'!$AD1371,"",IF(E$1&gt;'Data Bank'!$AT1371,"",IF(AND('Data Bank'!$AC1371&lt;100,TODAY()&gt;'Data Bank'!$AT1371),1,IF('Data Bank'!$AC1371=100,3,IF('Data Bank'!$AC1371=0,0,2)))))</f>
        <v>2</v>
      </c>
      <c r="F563" s="178">
        <f ca="1">IF(F$1&lt;'Data Bank'!$AD1371,"",IF(F$1&gt;'Data Bank'!$AT1371,"",IF(AND('Data Bank'!$AC1371&lt;100,TODAY()&gt;'Data Bank'!$AT1371),1,IF('Data Bank'!$AC1371=100,3,IF('Data Bank'!$AC1371=0,0,2)))))</f>
        <v>2</v>
      </c>
      <c r="G563" s="178">
        <f ca="1">IF(G$1&lt;'Data Bank'!$AD1371,"",IF(G$1&gt;'Data Bank'!$AT1371,"",IF(AND('Data Bank'!$AC1371&lt;100,TODAY()&gt;'Data Bank'!$AT1371),1,IF('Data Bank'!$AC1371=100,3,IF('Data Bank'!$AC1371=0,0,2)))))</f>
        <v>2</v>
      </c>
      <c r="H563" s="178">
        <f ca="1">IF(H$1&lt;'Data Bank'!$AD1371,"",IF(H$1&gt;'Data Bank'!$AT1371,"",IF(AND('Data Bank'!$AC1371&lt;100,TODAY()&gt;'Data Bank'!$AT1371),1,IF('Data Bank'!$AC1371=100,3,IF('Data Bank'!$AC1371=0,0,2)))))</f>
        <v>2</v>
      </c>
      <c r="I563" s="178">
        <f ca="1">IF(I$1&lt;'Data Bank'!$AD1371,"",IF(I$1&gt;'Data Bank'!$AT1371,"",IF(AND('Data Bank'!$AC1371&lt;100,TODAY()&gt;'Data Bank'!$AT1371),1,IF('Data Bank'!$AC1371=100,3,IF('Data Bank'!$AC1371=0,0,2)))))</f>
        <v>2</v>
      </c>
      <c r="J563" s="177">
        <f ca="1">IF(J$1&lt;'Data Bank'!$AD1371,"",IF(J$1&gt;'Data Bank'!$AT1371,"",IF(AND('Data Bank'!$AC1371&lt;100,TODAY()&gt;'Data Bank'!$AT1371),1,IF('Data Bank'!$AC1371=100,3,IF('Data Bank'!$AC1371=0,0,2)))))</f>
        <v>2</v>
      </c>
      <c r="K563" s="177">
        <f ca="1">IF(K$1&lt;'Data Bank'!$AD1371,"",IF(K$1&gt;'Data Bank'!$AT1371,"",IF(AND('Data Bank'!$AC1371&lt;100,TODAY()&gt;'Data Bank'!$AT1371),1,IF('Data Bank'!$AC1371=100,3,IF('Data Bank'!$AC1371=0,0,2)))))</f>
        <v>2</v>
      </c>
      <c r="L563" s="177">
        <f ca="1">IF(L$1&lt;'Data Bank'!$AD1371,"",IF(L$1&gt;'Data Bank'!$AT1371,"",IF(AND('Data Bank'!$AC1371&lt;100,TODAY()&gt;'Data Bank'!$AT1371),1,IF('Data Bank'!$AC1371=100,3,IF('Data Bank'!$AC1371=0,0,2)))))</f>
        <v>2</v>
      </c>
      <c r="M563" s="177">
        <f ca="1">IF(M$1&lt;'Data Bank'!$AD1371,"",IF(M$1&gt;'Data Bank'!$AT1371,"",IF(AND('Data Bank'!$AC1371&lt;100,TODAY()&gt;'Data Bank'!$AT1371),1,IF('Data Bank'!$AC1371=100,3,IF('Data Bank'!$AC1371=0,0,2)))))</f>
        <v>2</v>
      </c>
      <c r="N563" s="177">
        <f ca="1">IF(N$1&lt;'Data Bank'!$AD1371,"",IF(N$1&gt;'Data Bank'!$AT1371,"",IF(AND('Data Bank'!$AC1371&lt;100,TODAY()&gt;'Data Bank'!$AT1371),1,IF('Data Bank'!$AC1371=100,3,IF('Data Bank'!$AC1371=0,0,2)))))</f>
        <v>2</v>
      </c>
      <c r="O563" s="177">
        <f ca="1">IF(O$1&lt;'Data Bank'!$AD1371,"",IF(O$1&gt;'Data Bank'!$AT1371,"",IF(AND('Data Bank'!$AC1371&lt;100,TODAY()&gt;'Data Bank'!$AT1371),1,IF('Data Bank'!$AC1371=100,3,IF('Data Bank'!$AC1371=0,0,2)))))</f>
        <v>2</v>
      </c>
      <c r="P563" s="177">
        <f ca="1">IF(P$1&lt;'Data Bank'!$AD1371,"",IF(P$1&gt;'Data Bank'!$AT1371,"",IF(AND('Data Bank'!$AC1371&lt;100,TODAY()&gt;'Data Bank'!$AT1371),1,IF('Data Bank'!$AC1371=100,3,IF('Data Bank'!$AC1371=0,0,2)))))</f>
        <v>2</v>
      </c>
      <c r="Q563" s="177">
        <f ca="1">IF(Q$1&lt;'Data Bank'!$AD1371,"",IF(Q$1&gt;'Data Bank'!$AT1371,"",IF(AND('Data Bank'!$AC1371&lt;100,TODAY()&gt;'Data Bank'!$AT1371),1,IF('Data Bank'!$AC1371=100,3,IF('Data Bank'!$AC1371=0,0,2)))))</f>
        <v>2</v>
      </c>
      <c r="R563" s="177">
        <f ca="1">IF(R$1&lt;'Data Bank'!$AD1371,"",IF(R$1&gt;'Data Bank'!$AT1371,"",IF(AND('Data Bank'!$AC1371&lt;100,TODAY()&gt;'Data Bank'!$AT1371),1,IF('Data Bank'!$AC1371=100,3,IF('Data Bank'!$AC1371=0,0,2)))))</f>
        <v>2</v>
      </c>
    </row>
    <row r="564" spans="1:18">
      <c r="A564" s="115" t="str">
        <f>'Data Bank'!E1372</f>
        <v>Zafarwal</v>
      </c>
      <c r="B564" s="178">
        <f ca="1">IF(B$1&lt;'Data Bank'!$AD1372,"",IF(B$1&gt;'Data Bank'!$AT1372,"",IF(AND('Data Bank'!$AC1372&lt;100,TODAY()&gt;'Data Bank'!$AT1372),1,IF('Data Bank'!$AC1372=100,3,IF('Data Bank'!$AC1372=0,0,2)))))</f>
        <v>1</v>
      </c>
      <c r="C564" s="178" t="str">
        <f ca="1">IF(C$1&lt;'Data Bank'!$AD1372,"",IF(C$1&gt;'Data Bank'!$AT1372,"",IF(AND('Data Bank'!$AC1372&lt;100,TODAY()&gt;'Data Bank'!$AT1372),1,IF('Data Bank'!$AC1372=100,3,IF('Data Bank'!$AC1372=0,0,2)))))</f>
        <v/>
      </c>
      <c r="D564" s="178" t="str">
        <f ca="1">IF(D$1&lt;'Data Bank'!$AD1372,"",IF(D$1&gt;'Data Bank'!$AT1372,"",IF(AND('Data Bank'!$AC1372&lt;100,TODAY()&gt;'Data Bank'!$AT1372),1,IF('Data Bank'!$AC1372=100,3,IF('Data Bank'!$AC1372=0,0,2)))))</f>
        <v/>
      </c>
      <c r="E564" s="178" t="str">
        <f ca="1">IF(E$1&lt;'Data Bank'!$AD1372,"",IF(E$1&gt;'Data Bank'!$AT1372,"",IF(AND('Data Bank'!$AC1372&lt;100,TODAY()&gt;'Data Bank'!$AT1372),1,IF('Data Bank'!$AC1372=100,3,IF('Data Bank'!$AC1372=0,0,2)))))</f>
        <v/>
      </c>
      <c r="F564" s="178" t="str">
        <f ca="1">IF(F$1&lt;'Data Bank'!$AD1372,"",IF(F$1&gt;'Data Bank'!$AT1372,"",IF(AND('Data Bank'!$AC1372&lt;100,TODAY()&gt;'Data Bank'!$AT1372),1,IF('Data Bank'!$AC1372=100,3,IF('Data Bank'!$AC1372=0,0,2)))))</f>
        <v/>
      </c>
      <c r="G564" s="178" t="str">
        <f ca="1">IF(G$1&lt;'Data Bank'!$AD1372,"",IF(G$1&gt;'Data Bank'!$AT1372,"",IF(AND('Data Bank'!$AC1372&lt;100,TODAY()&gt;'Data Bank'!$AT1372),1,IF('Data Bank'!$AC1372=100,3,IF('Data Bank'!$AC1372=0,0,2)))))</f>
        <v/>
      </c>
      <c r="H564" s="178" t="str">
        <f ca="1">IF(H$1&lt;'Data Bank'!$AD1372,"",IF(H$1&gt;'Data Bank'!$AT1372,"",IF(AND('Data Bank'!$AC1372&lt;100,TODAY()&gt;'Data Bank'!$AT1372),1,IF('Data Bank'!$AC1372=100,3,IF('Data Bank'!$AC1372=0,0,2)))))</f>
        <v/>
      </c>
      <c r="I564" s="178" t="str">
        <f ca="1">IF(I$1&lt;'Data Bank'!$AD1372,"",IF(I$1&gt;'Data Bank'!$AT1372,"",IF(AND('Data Bank'!$AC1372&lt;100,TODAY()&gt;'Data Bank'!$AT1372),1,IF('Data Bank'!$AC1372=100,3,IF('Data Bank'!$AC1372=0,0,2)))))</f>
        <v/>
      </c>
      <c r="J564" s="177" t="str">
        <f ca="1">IF(J$1&lt;'Data Bank'!$AD1372,"",IF(J$1&gt;'Data Bank'!$AT1372,"",IF(AND('Data Bank'!$AC1372&lt;100,TODAY()&gt;'Data Bank'!$AT1372),1,IF('Data Bank'!$AC1372=100,3,IF('Data Bank'!$AC1372=0,0,2)))))</f>
        <v/>
      </c>
      <c r="K564" s="177" t="str">
        <f ca="1">IF(K$1&lt;'Data Bank'!$AD1372,"",IF(K$1&gt;'Data Bank'!$AT1372,"",IF(AND('Data Bank'!$AC1372&lt;100,TODAY()&gt;'Data Bank'!$AT1372),1,IF('Data Bank'!$AC1372=100,3,IF('Data Bank'!$AC1372=0,0,2)))))</f>
        <v/>
      </c>
      <c r="L564" s="177" t="str">
        <f ca="1">IF(L$1&lt;'Data Bank'!$AD1372,"",IF(L$1&gt;'Data Bank'!$AT1372,"",IF(AND('Data Bank'!$AC1372&lt;100,TODAY()&gt;'Data Bank'!$AT1372),1,IF('Data Bank'!$AC1372=100,3,IF('Data Bank'!$AC1372=0,0,2)))))</f>
        <v/>
      </c>
      <c r="M564" s="177" t="str">
        <f ca="1">IF(M$1&lt;'Data Bank'!$AD1372,"",IF(M$1&gt;'Data Bank'!$AT1372,"",IF(AND('Data Bank'!$AC1372&lt;100,TODAY()&gt;'Data Bank'!$AT1372),1,IF('Data Bank'!$AC1372=100,3,IF('Data Bank'!$AC1372=0,0,2)))))</f>
        <v/>
      </c>
      <c r="N564" s="177" t="str">
        <f ca="1">IF(N$1&lt;'Data Bank'!$AD1372,"",IF(N$1&gt;'Data Bank'!$AT1372,"",IF(AND('Data Bank'!$AC1372&lt;100,TODAY()&gt;'Data Bank'!$AT1372),1,IF('Data Bank'!$AC1372=100,3,IF('Data Bank'!$AC1372=0,0,2)))))</f>
        <v/>
      </c>
      <c r="O564" s="177" t="str">
        <f ca="1">IF(O$1&lt;'Data Bank'!$AD1372,"",IF(O$1&gt;'Data Bank'!$AT1372,"",IF(AND('Data Bank'!$AC1372&lt;100,TODAY()&gt;'Data Bank'!$AT1372),1,IF('Data Bank'!$AC1372=100,3,IF('Data Bank'!$AC1372=0,0,2)))))</f>
        <v/>
      </c>
      <c r="P564" s="177" t="str">
        <f ca="1">IF(P$1&lt;'Data Bank'!$AD1372,"",IF(P$1&gt;'Data Bank'!$AT1372,"",IF(AND('Data Bank'!$AC1372&lt;100,TODAY()&gt;'Data Bank'!$AT1372),1,IF('Data Bank'!$AC1372=100,3,IF('Data Bank'!$AC1372=0,0,2)))))</f>
        <v/>
      </c>
      <c r="Q564" s="177" t="str">
        <f ca="1">IF(Q$1&lt;'Data Bank'!$AD1372,"",IF(Q$1&gt;'Data Bank'!$AT1372,"",IF(AND('Data Bank'!$AC1372&lt;100,TODAY()&gt;'Data Bank'!$AT1372),1,IF('Data Bank'!$AC1372=100,3,IF('Data Bank'!$AC1372=0,0,2)))))</f>
        <v/>
      </c>
      <c r="R564" s="177" t="str">
        <f ca="1">IF(R$1&lt;'Data Bank'!$AD1372,"",IF(R$1&gt;'Data Bank'!$AT1372,"",IF(AND('Data Bank'!$AC1372&lt;100,TODAY()&gt;'Data Bank'!$AT1372),1,IF('Data Bank'!$AC1372=100,3,IF('Data Bank'!$AC1372=0,0,2)))))</f>
        <v/>
      </c>
    </row>
    <row r="565" spans="1:18">
      <c r="A565" s="115" t="str">
        <f>'Data Bank'!E1373</f>
        <v>Zahoor Elahi Road</v>
      </c>
      <c r="B565" s="178">
        <f ca="1">IF(B$1&lt;'Data Bank'!$AD1373,"",IF(B$1&gt;'Data Bank'!$AT1373,"",IF(AND('Data Bank'!$AC1373&lt;100,TODAY()&gt;'Data Bank'!$AT1373),1,IF('Data Bank'!$AC1373=100,3,IF('Data Bank'!$AC1373=0,0,2)))))</f>
        <v>2</v>
      </c>
      <c r="C565" s="178">
        <f ca="1">IF(C$1&lt;'Data Bank'!$AD1373,"",IF(C$1&gt;'Data Bank'!$AT1373,"",IF(AND('Data Bank'!$AC1373&lt;100,TODAY()&gt;'Data Bank'!$AT1373),1,IF('Data Bank'!$AC1373=100,3,IF('Data Bank'!$AC1373=0,0,2)))))</f>
        <v>2</v>
      </c>
      <c r="D565" s="178">
        <f ca="1">IF(D$1&lt;'Data Bank'!$AD1373,"",IF(D$1&gt;'Data Bank'!$AT1373,"",IF(AND('Data Bank'!$AC1373&lt;100,TODAY()&gt;'Data Bank'!$AT1373),1,IF('Data Bank'!$AC1373=100,3,IF('Data Bank'!$AC1373=0,0,2)))))</f>
        <v>2</v>
      </c>
      <c r="E565" s="178">
        <f ca="1">IF(E$1&lt;'Data Bank'!$AD1373,"",IF(E$1&gt;'Data Bank'!$AT1373,"",IF(AND('Data Bank'!$AC1373&lt;100,TODAY()&gt;'Data Bank'!$AT1373),1,IF('Data Bank'!$AC1373=100,3,IF('Data Bank'!$AC1373=0,0,2)))))</f>
        <v>2</v>
      </c>
      <c r="F565" s="178">
        <f ca="1">IF(F$1&lt;'Data Bank'!$AD1373,"",IF(F$1&gt;'Data Bank'!$AT1373,"",IF(AND('Data Bank'!$AC1373&lt;100,TODAY()&gt;'Data Bank'!$AT1373),1,IF('Data Bank'!$AC1373=100,3,IF('Data Bank'!$AC1373=0,0,2)))))</f>
        <v>2</v>
      </c>
      <c r="G565" s="178">
        <f ca="1">IF(G$1&lt;'Data Bank'!$AD1373,"",IF(G$1&gt;'Data Bank'!$AT1373,"",IF(AND('Data Bank'!$AC1373&lt;100,TODAY()&gt;'Data Bank'!$AT1373),1,IF('Data Bank'!$AC1373=100,3,IF('Data Bank'!$AC1373=0,0,2)))))</f>
        <v>2</v>
      </c>
      <c r="H565" s="178">
        <f ca="1">IF(H$1&lt;'Data Bank'!$AD1373,"",IF(H$1&gt;'Data Bank'!$AT1373,"",IF(AND('Data Bank'!$AC1373&lt;100,TODAY()&gt;'Data Bank'!$AT1373),1,IF('Data Bank'!$AC1373=100,3,IF('Data Bank'!$AC1373=0,0,2)))))</f>
        <v>2</v>
      </c>
      <c r="I565" s="178">
        <f ca="1">IF(I$1&lt;'Data Bank'!$AD1373,"",IF(I$1&gt;'Data Bank'!$AT1373,"",IF(AND('Data Bank'!$AC1373&lt;100,TODAY()&gt;'Data Bank'!$AT1373),1,IF('Data Bank'!$AC1373=100,3,IF('Data Bank'!$AC1373=0,0,2)))))</f>
        <v>2</v>
      </c>
      <c r="J565" s="177">
        <f ca="1">IF(J$1&lt;'Data Bank'!$AD1373,"",IF(J$1&gt;'Data Bank'!$AT1373,"",IF(AND('Data Bank'!$AC1373&lt;100,TODAY()&gt;'Data Bank'!$AT1373),1,IF('Data Bank'!$AC1373=100,3,IF('Data Bank'!$AC1373=0,0,2)))))</f>
        <v>2</v>
      </c>
      <c r="K565" s="177">
        <f ca="1">IF(K$1&lt;'Data Bank'!$AD1373,"",IF(K$1&gt;'Data Bank'!$AT1373,"",IF(AND('Data Bank'!$AC1373&lt;100,TODAY()&gt;'Data Bank'!$AT1373),1,IF('Data Bank'!$AC1373=100,3,IF('Data Bank'!$AC1373=0,0,2)))))</f>
        <v>2</v>
      </c>
      <c r="L565" s="177">
        <f ca="1">IF(L$1&lt;'Data Bank'!$AD1373,"",IF(L$1&gt;'Data Bank'!$AT1373,"",IF(AND('Data Bank'!$AC1373&lt;100,TODAY()&gt;'Data Bank'!$AT1373),1,IF('Data Bank'!$AC1373=100,3,IF('Data Bank'!$AC1373=0,0,2)))))</f>
        <v>2</v>
      </c>
      <c r="M565" s="177">
        <f ca="1">IF(M$1&lt;'Data Bank'!$AD1373,"",IF(M$1&gt;'Data Bank'!$AT1373,"",IF(AND('Data Bank'!$AC1373&lt;100,TODAY()&gt;'Data Bank'!$AT1373),1,IF('Data Bank'!$AC1373=100,3,IF('Data Bank'!$AC1373=0,0,2)))))</f>
        <v>2</v>
      </c>
      <c r="N565" s="177">
        <f ca="1">IF(N$1&lt;'Data Bank'!$AD1373,"",IF(N$1&gt;'Data Bank'!$AT1373,"",IF(AND('Data Bank'!$AC1373&lt;100,TODAY()&gt;'Data Bank'!$AT1373),1,IF('Data Bank'!$AC1373=100,3,IF('Data Bank'!$AC1373=0,0,2)))))</f>
        <v>2</v>
      </c>
      <c r="O565" s="177">
        <f ca="1">IF(O$1&lt;'Data Bank'!$AD1373,"",IF(O$1&gt;'Data Bank'!$AT1373,"",IF(AND('Data Bank'!$AC1373&lt;100,TODAY()&gt;'Data Bank'!$AT1373),1,IF('Data Bank'!$AC1373=100,3,IF('Data Bank'!$AC1373=0,0,2)))))</f>
        <v>2</v>
      </c>
      <c r="P565" s="177">
        <f ca="1">IF(P$1&lt;'Data Bank'!$AD1373,"",IF(P$1&gt;'Data Bank'!$AT1373,"",IF(AND('Data Bank'!$AC1373&lt;100,TODAY()&gt;'Data Bank'!$AT1373),1,IF('Data Bank'!$AC1373=100,3,IF('Data Bank'!$AC1373=0,0,2)))))</f>
        <v>2</v>
      </c>
      <c r="Q565" s="177">
        <f ca="1">IF(Q$1&lt;'Data Bank'!$AD1373,"",IF(Q$1&gt;'Data Bank'!$AT1373,"",IF(AND('Data Bank'!$AC1373&lt;100,TODAY()&gt;'Data Bank'!$AT1373),1,IF('Data Bank'!$AC1373=100,3,IF('Data Bank'!$AC1373=0,0,2)))))</f>
        <v>2</v>
      </c>
      <c r="R565" s="177">
        <f ca="1">IF(R$1&lt;'Data Bank'!$AD1373,"",IF(R$1&gt;'Data Bank'!$AT1373,"",IF(AND('Data Bank'!$AC1373&lt;100,TODAY()&gt;'Data Bank'!$AT1373),1,IF('Data Bank'!$AC1373=100,3,IF('Data Bank'!$AC1373=0,0,2)))))</f>
        <v>2</v>
      </c>
    </row>
    <row r="566" spans="1:18">
      <c r="A566" s="115" t="str">
        <f>'Data Bank'!E1374</f>
        <v>Tibba Qadirabad</v>
      </c>
      <c r="B566" s="178">
        <f ca="1">IF(B$1&lt;'Data Bank'!$AD1374,"",IF(B$1&gt;'Data Bank'!$AT1374,"",IF(AND('Data Bank'!$AC1374&lt;100,TODAY()&gt;'Data Bank'!$AT1374),1,IF('Data Bank'!$AC1374=100,3,IF('Data Bank'!$AC1374=0,0,2)))))</f>
        <v>0</v>
      </c>
      <c r="C566" s="178">
        <f ca="1">IF(C$1&lt;'Data Bank'!$AD1374,"",IF(C$1&gt;'Data Bank'!$AT1374,"",IF(AND('Data Bank'!$AC1374&lt;100,TODAY()&gt;'Data Bank'!$AT1374),1,IF('Data Bank'!$AC1374=100,3,IF('Data Bank'!$AC1374=0,0,2)))))</f>
        <v>0</v>
      </c>
      <c r="D566" s="178">
        <f ca="1">IF(D$1&lt;'Data Bank'!$AD1374,"",IF(D$1&gt;'Data Bank'!$AT1374,"",IF(AND('Data Bank'!$AC1374&lt;100,TODAY()&gt;'Data Bank'!$AT1374),1,IF('Data Bank'!$AC1374=100,3,IF('Data Bank'!$AC1374=0,0,2)))))</f>
        <v>0</v>
      </c>
      <c r="E566" s="178">
        <f ca="1">IF(E$1&lt;'Data Bank'!$AD1374,"",IF(E$1&gt;'Data Bank'!$AT1374,"",IF(AND('Data Bank'!$AC1374&lt;100,TODAY()&gt;'Data Bank'!$AT1374),1,IF('Data Bank'!$AC1374=100,3,IF('Data Bank'!$AC1374=0,0,2)))))</f>
        <v>0</v>
      </c>
      <c r="F566" s="178">
        <f ca="1">IF(F$1&lt;'Data Bank'!$AD1374,"",IF(F$1&gt;'Data Bank'!$AT1374,"",IF(AND('Data Bank'!$AC1374&lt;100,TODAY()&gt;'Data Bank'!$AT1374),1,IF('Data Bank'!$AC1374=100,3,IF('Data Bank'!$AC1374=0,0,2)))))</f>
        <v>0</v>
      </c>
      <c r="G566" s="178">
        <f ca="1">IF(G$1&lt;'Data Bank'!$AD1374,"",IF(G$1&gt;'Data Bank'!$AT1374,"",IF(AND('Data Bank'!$AC1374&lt;100,TODAY()&gt;'Data Bank'!$AT1374),1,IF('Data Bank'!$AC1374=100,3,IF('Data Bank'!$AC1374=0,0,2)))))</f>
        <v>0</v>
      </c>
      <c r="H566" s="178">
        <f ca="1">IF(H$1&lt;'Data Bank'!$AD1374,"",IF(H$1&gt;'Data Bank'!$AT1374,"",IF(AND('Data Bank'!$AC1374&lt;100,TODAY()&gt;'Data Bank'!$AT1374),1,IF('Data Bank'!$AC1374=100,3,IF('Data Bank'!$AC1374=0,0,2)))))</f>
        <v>0</v>
      </c>
      <c r="I566" s="178">
        <f ca="1">IF(I$1&lt;'Data Bank'!$AD1374,"",IF(I$1&gt;'Data Bank'!$AT1374,"",IF(AND('Data Bank'!$AC1374&lt;100,TODAY()&gt;'Data Bank'!$AT1374),1,IF('Data Bank'!$AC1374=100,3,IF('Data Bank'!$AC1374=0,0,2)))))</f>
        <v>0</v>
      </c>
      <c r="J566" s="177" t="str">
        <f ca="1">IF(J$1&lt;'Data Bank'!$AD1374,"",IF(J$1&gt;'Data Bank'!$AT1374,"",IF(AND('Data Bank'!$AC1374&lt;100,TODAY()&gt;'Data Bank'!$AT1374),1,IF('Data Bank'!$AC1374=100,3,IF('Data Bank'!$AC1374=0,0,2)))))</f>
        <v/>
      </c>
      <c r="K566" s="177" t="str">
        <f ca="1">IF(K$1&lt;'Data Bank'!$AD1374,"",IF(K$1&gt;'Data Bank'!$AT1374,"",IF(AND('Data Bank'!$AC1374&lt;100,TODAY()&gt;'Data Bank'!$AT1374),1,IF('Data Bank'!$AC1374=100,3,IF('Data Bank'!$AC1374=0,0,2)))))</f>
        <v/>
      </c>
      <c r="L566" s="177" t="str">
        <f ca="1">IF(L$1&lt;'Data Bank'!$AD1374,"",IF(L$1&gt;'Data Bank'!$AT1374,"",IF(AND('Data Bank'!$AC1374&lt;100,TODAY()&gt;'Data Bank'!$AT1374),1,IF('Data Bank'!$AC1374=100,3,IF('Data Bank'!$AC1374=0,0,2)))))</f>
        <v/>
      </c>
      <c r="M566" s="177" t="str">
        <f ca="1">IF(M$1&lt;'Data Bank'!$AD1374,"",IF(M$1&gt;'Data Bank'!$AT1374,"",IF(AND('Data Bank'!$AC1374&lt;100,TODAY()&gt;'Data Bank'!$AT1374),1,IF('Data Bank'!$AC1374=100,3,IF('Data Bank'!$AC1374=0,0,2)))))</f>
        <v/>
      </c>
      <c r="N566" s="177" t="str">
        <f ca="1">IF(N$1&lt;'Data Bank'!$AD1374,"",IF(N$1&gt;'Data Bank'!$AT1374,"",IF(AND('Data Bank'!$AC1374&lt;100,TODAY()&gt;'Data Bank'!$AT1374),1,IF('Data Bank'!$AC1374=100,3,IF('Data Bank'!$AC1374=0,0,2)))))</f>
        <v/>
      </c>
      <c r="O566" s="177" t="str">
        <f ca="1">IF(O$1&lt;'Data Bank'!$AD1374,"",IF(O$1&gt;'Data Bank'!$AT1374,"",IF(AND('Data Bank'!$AC1374&lt;100,TODAY()&gt;'Data Bank'!$AT1374),1,IF('Data Bank'!$AC1374=100,3,IF('Data Bank'!$AC1374=0,0,2)))))</f>
        <v/>
      </c>
      <c r="P566" s="177" t="str">
        <f ca="1">IF(P$1&lt;'Data Bank'!$AD1374,"",IF(P$1&gt;'Data Bank'!$AT1374,"",IF(AND('Data Bank'!$AC1374&lt;100,TODAY()&gt;'Data Bank'!$AT1374),1,IF('Data Bank'!$AC1374=100,3,IF('Data Bank'!$AC1374=0,0,2)))))</f>
        <v/>
      </c>
      <c r="Q566" s="177" t="str">
        <f ca="1">IF(Q$1&lt;'Data Bank'!$AD1374,"",IF(Q$1&gt;'Data Bank'!$AT1374,"",IF(AND('Data Bank'!$AC1374&lt;100,TODAY()&gt;'Data Bank'!$AT1374),1,IF('Data Bank'!$AC1374=100,3,IF('Data Bank'!$AC1374=0,0,2)))))</f>
        <v/>
      </c>
      <c r="R566" s="177" t="str">
        <f ca="1">IF(R$1&lt;'Data Bank'!$AD1374,"",IF(R$1&gt;'Data Bank'!$AT1374,"",IF(AND('Data Bank'!$AC1374&lt;100,TODAY()&gt;'Data Bank'!$AT1374),1,IF('Data Bank'!$AC1374=100,3,IF('Data Bank'!$AC1374=0,0,2)))))</f>
        <v/>
      </c>
    </row>
    <row r="567" spans="1:18">
      <c r="A567" s="115" t="str">
        <f>'Data Bank'!E1375</f>
        <v>Transportation</v>
      </c>
      <c r="B567" s="178">
        <f ca="1">IF(B$1&lt;'Data Bank'!$AD1375,"",IF(B$1&gt;'Data Bank'!$AT1375,"",IF(AND('Data Bank'!$AC1375&lt;100,TODAY()&gt;'Data Bank'!$AT1375),1,IF('Data Bank'!$AC1375=100,3,IF('Data Bank'!$AC1375=0,0,2)))))</f>
        <v>0</v>
      </c>
      <c r="C567" s="178">
        <f ca="1">IF(C$1&lt;'Data Bank'!$AD1375,"",IF(C$1&gt;'Data Bank'!$AT1375,"",IF(AND('Data Bank'!$AC1375&lt;100,TODAY()&gt;'Data Bank'!$AT1375),1,IF('Data Bank'!$AC1375=100,3,IF('Data Bank'!$AC1375=0,0,2)))))</f>
        <v>0</v>
      </c>
      <c r="D567" s="178">
        <f ca="1">IF(D$1&lt;'Data Bank'!$AD1375,"",IF(D$1&gt;'Data Bank'!$AT1375,"",IF(AND('Data Bank'!$AC1375&lt;100,TODAY()&gt;'Data Bank'!$AT1375),1,IF('Data Bank'!$AC1375=100,3,IF('Data Bank'!$AC1375=0,0,2)))))</f>
        <v>0</v>
      </c>
      <c r="E567" s="178">
        <f ca="1">IF(E$1&lt;'Data Bank'!$AD1375,"",IF(E$1&gt;'Data Bank'!$AT1375,"",IF(AND('Data Bank'!$AC1375&lt;100,TODAY()&gt;'Data Bank'!$AT1375),1,IF('Data Bank'!$AC1375=100,3,IF('Data Bank'!$AC1375=0,0,2)))))</f>
        <v>0</v>
      </c>
      <c r="F567" s="178">
        <f ca="1">IF(F$1&lt;'Data Bank'!$AD1375,"",IF(F$1&gt;'Data Bank'!$AT1375,"",IF(AND('Data Bank'!$AC1375&lt;100,TODAY()&gt;'Data Bank'!$AT1375),1,IF('Data Bank'!$AC1375=100,3,IF('Data Bank'!$AC1375=0,0,2)))))</f>
        <v>0</v>
      </c>
      <c r="G567" s="178">
        <f ca="1">IF(G$1&lt;'Data Bank'!$AD1375,"",IF(G$1&gt;'Data Bank'!$AT1375,"",IF(AND('Data Bank'!$AC1375&lt;100,TODAY()&gt;'Data Bank'!$AT1375),1,IF('Data Bank'!$AC1375=100,3,IF('Data Bank'!$AC1375=0,0,2)))))</f>
        <v>0</v>
      </c>
      <c r="H567" s="178">
        <f ca="1">IF(H$1&lt;'Data Bank'!$AD1375,"",IF(H$1&gt;'Data Bank'!$AT1375,"",IF(AND('Data Bank'!$AC1375&lt;100,TODAY()&gt;'Data Bank'!$AT1375),1,IF('Data Bank'!$AC1375=100,3,IF('Data Bank'!$AC1375=0,0,2)))))</f>
        <v>0</v>
      </c>
      <c r="I567" s="178">
        <f ca="1">IF(I$1&lt;'Data Bank'!$AD1375,"",IF(I$1&gt;'Data Bank'!$AT1375,"",IF(AND('Data Bank'!$AC1375&lt;100,TODAY()&gt;'Data Bank'!$AT1375),1,IF('Data Bank'!$AC1375=100,3,IF('Data Bank'!$AC1375=0,0,2)))))</f>
        <v>0</v>
      </c>
      <c r="J567" s="177">
        <f ca="1">IF(J$1&lt;'Data Bank'!$AD1375,"",IF(J$1&gt;'Data Bank'!$AT1375,"",IF(AND('Data Bank'!$AC1375&lt;100,TODAY()&gt;'Data Bank'!$AT1375),1,IF('Data Bank'!$AC1375=100,3,IF('Data Bank'!$AC1375=0,0,2)))))</f>
        <v>0</v>
      </c>
      <c r="K567" s="177">
        <f ca="1">IF(K$1&lt;'Data Bank'!$AD1375,"",IF(K$1&gt;'Data Bank'!$AT1375,"",IF(AND('Data Bank'!$AC1375&lt;100,TODAY()&gt;'Data Bank'!$AT1375),1,IF('Data Bank'!$AC1375=100,3,IF('Data Bank'!$AC1375=0,0,2)))))</f>
        <v>0</v>
      </c>
      <c r="L567" s="177">
        <f ca="1">IF(L$1&lt;'Data Bank'!$AD1375,"",IF(L$1&gt;'Data Bank'!$AT1375,"",IF(AND('Data Bank'!$AC1375&lt;100,TODAY()&gt;'Data Bank'!$AT1375),1,IF('Data Bank'!$AC1375=100,3,IF('Data Bank'!$AC1375=0,0,2)))))</f>
        <v>0</v>
      </c>
      <c r="M567" s="177">
        <f ca="1">IF(M$1&lt;'Data Bank'!$AD1375,"",IF(M$1&gt;'Data Bank'!$AT1375,"",IF(AND('Data Bank'!$AC1375&lt;100,TODAY()&gt;'Data Bank'!$AT1375),1,IF('Data Bank'!$AC1375=100,3,IF('Data Bank'!$AC1375=0,0,2)))))</f>
        <v>0</v>
      </c>
      <c r="N567" s="177">
        <f ca="1">IF(N$1&lt;'Data Bank'!$AD1375,"",IF(N$1&gt;'Data Bank'!$AT1375,"",IF(AND('Data Bank'!$AC1375&lt;100,TODAY()&gt;'Data Bank'!$AT1375),1,IF('Data Bank'!$AC1375=100,3,IF('Data Bank'!$AC1375=0,0,2)))))</f>
        <v>0</v>
      </c>
      <c r="O567" s="177">
        <f ca="1">IF(O$1&lt;'Data Bank'!$AD1375,"",IF(O$1&gt;'Data Bank'!$AT1375,"",IF(AND('Data Bank'!$AC1375&lt;100,TODAY()&gt;'Data Bank'!$AT1375),1,IF('Data Bank'!$AC1375=100,3,IF('Data Bank'!$AC1375=0,0,2)))))</f>
        <v>0</v>
      </c>
      <c r="P567" s="177">
        <f ca="1">IF(P$1&lt;'Data Bank'!$AD1375,"",IF(P$1&gt;'Data Bank'!$AT1375,"",IF(AND('Data Bank'!$AC1375&lt;100,TODAY()&gt;'Data Bank'!$AT1375),1,IF('Data Bank'!$AC1375=100,3,IF('Data Bank'!$AC1375=0,0,2)))))</f>
        <v>0</v>
      </c>
      <c r="Q567" s="177">
        <f ca="1">IF(Q$1&lt;'Data Bank'!$AD1375,"",IF(Q$1&gt;'Data Bank'!$AT1375,"",IF(AND('Data Bank'!$AC1375&lt;100,TODAY()&gt;'Data Bank'!$AT1375),1,IF('Data Bank'!$AC1375=100,3,IF('Data Bank'!$AC1375=0,0,2)))))</f>
        <v>0</v>
      </c>
      <c r="R567" s="177">
        <f ca="1">IF(R$1&lt;'Data Bank'!$AD1375,"",IF(R$1&gt;'Data Bank'!$AT1375,"",IF(AND('Data Bank'!$AC1375&lt;100,TODAY()&gt;'Data Bank'!$AT1375),1,IF('Data Bank'!$AC1375=100,3,IF('Data Bank'!$AC1375=0,0,2)))))</f>
        <v>0</v>
      </c>
    </row>
    <row r="568" spans="1:18">
      <c r="A568" s="115" t="str">
        <f>'Data Bank'!E1377</f>
        <v>Warriach Town &amp; Arian Colony</v>
      </c>
      <c r="B568" s="178">
        <f ca="1">IF(B$1&lt;'Data Bank'!$AD1377,"",IF(B$1&gt;'Data Bank'!$AT1377,"",IF(AND('Data Bank'!$AC1377&lt;100,TODAY()&gt;'Data Bank'!$AT1377),1,IF('Data Bank'!$AC1377=100,3,IF('Data Bank'!$AC1377=0,0,2)))))</f>
        <v>0</v>
      </c>
      <c r="C568" s="178">
        <f ca="1">IF(C$1&lt;'Data Bank'!$AD1377,"",IF(C$1&gt;'Data Bank'!$AT1377,"",IF(AND('Data Bank'!$AC1377&lt;100,TODAY()&gt;'Data Bank'!$AT1377),1,IF('Data Bank'!$AC1377=100,3,IF('Data Bank'!$AC1377=0,0,2)))))</f>
        <v>0</v>
      </c>
      <c r="D568" s="178">
        <f ca="1">IF(D$1&lt;'Data Bank'!$AD1377,"",IF(D$1&gt;'Data Bank'!$AT1377,"",IF(AND('Data Bank'!$AC1377&lt;100,TODAY()&gt;'Data Bank'!$AT1377),1,IF('Data Bank'!$AC1377=100,3,IF('Data Bank'!$AC1377=0,0,2)))))</f>
        <v>0</v>
      </c>
      <c r="E568" s="178">
        <f ca="1">IF(E$1&lt;'Data Bank'!$AD1377,"",IF(E$1&gt;'Data Bank'!$AT1377,"",IF(AND('Data Bank'!$AC1377&lt;100,TODAY()&gt;'Data Bank'!$AT1377),1,IF('Data Bank'!$AC1377=100,3,IF('Data Bank'!$AC1377=0,0,2)))))</f>
        <v>0</v>
      </c>
      <c r="F568" s="178">
        <f ca="1">IF(F$1&lt;'Data Bank'!$AD1377,"",IF(F$1&gt;'Data Bank'!$AT1377,"",IF(AND('Data Bank'!$AC1377&lt;100,TODAY()&gt;'Data Bank'!$AT1377),1,IF('Data Bank'!$AC1377=100,3,IF('Data Bank'!$AC1377=0,0,2)))))</f>
        <v>0</v>
      </c>
      <c r="G568" s="178">
        <f ca="1">IF(G$1&lt;'Data Bank'!$AD1377,"",IF(G$1&gt;'Data Bank'!$AT1377,"",IF(AND('Data Bank'!$AC1377&lt;100,TODAY()&gt;'Data Bank'!$AT1377),1,IF('Data Bank'!$AC1377=100,3,IF('Data Bank'!$AC1377=0,0,2)))))</f>
        <v>0</v>
      </c>
      <c r="H568" s="178">
        <f ca="1">IF(H$1&lt;'Data Bank'!$AD1377,"",IF(H$1&gt;'Data Bank'!$AT1377,"",IF(AND('Data Bank'!$AC1377&lt;100,TODAY()&gt;'Data Bank'!$AT1377),1,IF('Data Bank'!$AC1377=100,3,IF('Data Bank'!$AC1377=0,0,2)))))</f>
        <v>0</v>
      </c>
      <c r="I568" s="178">
        <f ca="1">IF(I$1&lt;'Data Bank'!$AD1377,"",IF(I$1&gt;'Data Bank'!$AT1377,"",IF(AND('Data Bank'!$AC1377&lt;100,TODAY()&gt;'Data Bank'!$AT1377),1,IF('Data Bank'!$AC1377=100,3,IF('Data Bank'!$AC1377=0,0,2)))))</f>
        <v>0</v>
      </c>
      <c r="J568" s="177" t="str">
        <f ca="1">IF(J$1&lt;'Data Bank'!$AD1377,"",IF(J$1&gt;'Data Bank'!$AT1377,"",IF(AND('Data Bank'!$AC1377&lt;100,TODAY()&gt;'Data Bank'!$AT1377),1,IF('Data Bank'!$AC1377=100,3,IF('Data Bank'!$AC1377=0,0,2)))))</f>
        <v/>
      </c>
      <c r="K568" s="177" t="str">
        <f ca="1">IF(K$1&lt;'Data Bank'!$AD1377,"",IF(K$1&gt;'Data Bank'!$AT1377,"",IF(AND('Data Bank'!$AC1377&lt;100,TODAY()&gt;'Data Bank'!$AT1377),1,IF('Data Bank'!$AC1377=100,3,IF('Data Bank'!$AC1377=0,0,2)))))</f>
        <v/>
      </c>
      <c r="L568" s="177" t="str">
        <f ca="1">IF(L$1&lt;'Data Bank'!$AD1377,"",IF(L$1&gt;'Data Bank'!$AT1377,"",IF(AND('Data Bank'!$AC1377&lt;100,TODAY()&gt;'Data Bank'!$AT1377),1,IF('Data Bank'!$AC1377=100,3,IF('Data Bank'!$AC1377=0,0,2)))))</f>
        <v/>
      </c>
      <c r="M568" s="177" t="str">
        <f ca="1">IF(M$1&lt;'Data Bank'!$AD1377,"",IF(M$1&gt;'Data Bank'!$AT1377,"",IF(AND('Data Bank'!$AC1377&lt;100,TODAY()&gt;'Data Bank'!$AT1377),1,IF('Data Bank'!$AC1377=100,3,IF('Data Bank'!$AC1377=0,0,2)))))</f>
        <v/>
      </c>
      <c r="N568" s="177" t="str">
        <f ca="1">IF(N$1&lt;'Data Bank'!$AD1377,"",IF(N$1&gt;'Data Bank'!$AT1377,"",IF(AND('Data Bank'!$AC1377&lt;100,TODAY()&gt;'Data Bank'!$AT1377),1,IF('Data Bank'!$AC1377=100,3,IF('Data Bank'!$AC1377=0,0,2)))))</f>
        <v/>
      </c>
      <c r="O568" s="177" t="str">
        <f ca="1">IF(O$1&lt;'Data Bank'!$AD1377,"",IF(O$1&gt;'Data Bank'!$AT1377,"",IF(AND('Data Bank'!$AC1377&lt;100,TODAY()&gt;'Data Bank'!$AT1377),1,IF('Data Bank'!$AC1377=100,3,IF('Data Bank'!$AC1377=0,0,2)))))</f>
        <v/>
      </c>
      <c r="P568" s="177" t="str">
        <f ca="1">IF(P$1&lt;'Data Bank'!$AD1377,"",IF(P$1&gt;'Data Bank'!$AT1377,"",IF(AND('Data Bank'!$AC1377&lt;100,TODAY()&gt;'Data Bank'!$AT1377),1,IF('Data Bank'!$AC1377=100,3,IF('Data Bank'!$AC1377=0,0,2)))))</f>
        <v/>
      </c>
      <c r="Q568" s="177" t="str">
        <f ca="1">IF(Q$1&lt;'Data Bank'!$AD1377,"",IF(Q$1&gt;'Data Bank'!$AT1377,"",IF(AND('Data Bank'!$AC1377&lt;100,TODAY()&gt;'Data Bank'!$AT1377),1,IF('Data Bank'!$AC1377=100,3,IF('Data Bank'!$AC1377=0,0,2)))))</f>
        <v/>
      </c>
      <c r="R568" s="177" t="str">
        <f ca="1">IF(R$1&lt;'Data Bank'!$AD1377,"",IF(R$1&gt;'Data Bank'!$AT1377,"",IF(AND('Data Bank'!$AC1377&lt;100,TODAY()&gt;'Data Bank'!$AT1377),1,IF('Data Bank'!$AC1377=100,3,IF('Data Bank'!$AC1377=0,0,2)))))</f>
        <v/>
      </c>
    </row>
    <row r="569" spans="1:18">
      <c r="A569" s="115" t="str">
        <f>'Data Bank'!E1378</f>
        <v>Zakria Garden,Unknown 3-4,</v>
      </c>
      <c r="B569" s="178">
        <f ca="1">IF(B$1&lt;'Data Bank'!$AD1378,"",IF(B$1&gt;'Data Bank'!$AT1378,"",IF(AND('Data Bank'!$AC1378&lt;100,TODAY()&gt;'Data Bank'!$AT1378),1,IF('Data Bank'!$AC1378=100,3,IF('Data Bank'!$AC1378=0,0,2)))))</f>
        <v>0</v>
      </c>
      <c r="C569" s="178">
        <f ca="1">IF(C$1&lt;'Data Bank'!$AD1378,"",IF(C$1&gt;'Data Bank'!$AT1378,"",IF(AND('Data Bank'!$AC1378&lt;100,TODAY()&gt;'Data Bank'!$AT1378),1,IF('Data Bank'!$AC1378=100,3,IF('Data Bank'!$AC1378=0,0,2)))))</f>
        <v>0</v>
      </c>
      <c r="D569" s="178">
        <f ca="1">IF(D$1&lt;'Data Bank'!$AD1378,"",IF(D$1&gt;'Data Bank'!$AT1378,"",IF(AND('Data Bank'!$AC1378&lt;100,TODAY()&gt;'Data Bank'!$AT1378),1,IF('Data Bank'!$AC1378=100,3,IF('Data Bank'!$AC1378=0,0,2)))))</f>
        <v>0</v>
      </c>
      <c r="E569" s="178">
        <f ca="1">IF(E$1&lt;'Data Bank'!$AD1378,"",IF(E$1&gt;'Data Bank'!$AT1378,"",IF(AND('Data Bank'!$AC1378&lt;100,TODAY()&gt;'Data Bank'!$AT1378),1,IF('Data Bank'!$AC1378=100,3,IF('Data Bank'!$AC1378=0,0,2)))))</f>
        <v>0</v>
      </c>
      <c r="F569" s="178">
        <f ca="1">IF(F$1&lt;'Data Bank'!$AD1378,"",IF(F$1&gt;'Data Bank'!$AT1378,"",IF(AND('Data Bank'!$AC1378&lt;100,TODAY()&gt;'Data Bank'!$AT1378),1,IF('Data Bank'!$AC1378=100,3,IF('Data Bank'!$AC1378=0,0,2)))))</f>
        <v>0</v>
      </c>
      <c r="G569" s="178">
        <f ca="1">IF(G$1&lt;'Data Bank'!$AD1378,"",IF(G$1&gt;'Data Bank'!$AT1378,"",IF(AND('Data Bank'!$AC1378&lt;100,TODAY()&gt;'Data Bank'!$AT1378),1,IF('Data Bank'!$AC1378=100,3,IF('Data Bank'!$AC1378=0,0,2)))))</f>
        <v>0</v>
      </c>
      <c r="H569" s="178">
        <f ca="1">IF(H$1&lt;'Data Bank'!$AD1378,"",IF(H$1&gt;'Data Bank'!$AT1378,"",IF(AND('Data Bank'!$AC1378&lt;100,TODAY()&gt;'Data Bank'!$AT1378),1,IF('Data Bank'!$AC1378=100,3,IF('Data Bank'!$AC1378=0,0,2)))))</f>
        <v>0</v>
      </c>
      <c r="I569" s="178">
        <f ca="1">IF(I$1&lt;'Data Bank'!$AD1378,"",IF(I$1&gt;'Data Bank'!$AT1378,"",IF(AND('Data Bank'!$AC1378&lt;100,TODAY()&gt;'Data Bank'!$AT1378),1,IF('Data Bank'!$AC1378=100,3,IF('Data Bank'!$AC1378=0,0,2)))))</f>
        <v>0</v>
      </c>
      <c r="J569" s="177" t="str">
        <f ca="1">IF(J$1&lt;'Data Bank'!$AD1378,"",IF(J$1&gt;'Data Bank'!$AT1378,"",IF(AND('Data Bank'!$AC1378&lt;100,TODAY()&gt;'Data Bank'!$AT1378),1,IF('Data Bank'!$AC1378=100,3,IF('Data Bank'!$AC1378=0,0,2)))))</f>
        <v/>
      </c>
      <c r="K569" s="177" t="str">
        <f ca="1">IF(K$1&lt;'Data Bank'!$AD1378,"",IF(K$1&gt;'Data Bank'!$AT1378,"",IF(AND('Data Bank'!$AC1378&lt;100,TODAY()&gt;'Data Bank'!$AT1378),1,IF('Data Bank'!$AC1378=100,3,IF('Data Bank'!$AC1378=0,0,2)))))</f>
        <v/>
      </c>
      <c r="L569" s="177" t="str">
        <f ca="1">IF(L$1&lt;'Data Bank'!$AD1378,"",IF(L$1&gt;'Data Bank'!$AT1378,"",IF(AND('Data Bank'!$AC1378&lt;100,TODAY()&gt;'Data Bank'!$AT1378),1,IF('Data Bank'!$AC1378=100,3,IF('Data Bank'!$AC1378=0,0,2)))))</f>
        <v/>
      </c>
      <c r="M569" s="177" t="str">
        <f ca="1">IF(M$1&lt;'Data Bank'!$AD1378,"",IF(M$1&gt;'Data Bank'!$AT1378,"",IF(AND('Data Bank'!$AC1378&lt;100,TODAY()&gt;'Data Bank'!$AT1378),1,IF('Data Bank'!$AC1378=100,3,IF('Data Bank'!$AC1378=0,0,2)))))</f>
        <v/>
      </c>
      <c r="N569" s="177" t="str">
        <f ca="1">IF(N$1&lt;'Data Bank'!$AD1378,"",IF(N$1&gt;'Data Bank'!$AT1378,"",IF(AND('Data Bank'!$AC1378&lt;100,TODAY()&gt;'Data Bank'!$AT1378),1,IF('Data Bank'!$AC1378=100,3,IF('Data Bank'!$AC1378=0,0,2)))))</f>
        <v/>
      </c>
      <c r="O569" s="177" t="str">
        <f ca="1">IF(O$1&lt;'Data Bank'!$AD1378,"",IF(O$1&gt;'Data Bank'!$AT1378,"",IF(AND('Data Bank'!$AC1378&lt;100,TODAY()&gt;'Data Bank'!$AT1378),1,IF('Data Bank'!$AC1378=100,3,IF('Data Bank'!$AC1378=0,0,2)))))</f>
        <v/>
      </c>
      <c r="P569" s="177" t="str">
        <f ca="1">IF(P$1&lt;'Data Bank'!$AD1378,"",IF(P$1&gt;'Data Bank'!$AT1378,"",IF(AND('Data Bank'!$AC1378&lt;100,TODAY()&gt;'Data Bank'!$AT1378),1,IF('Data Bank'!$AC1378=100,3,IF('Data Bank'!$AC1378=0,0,2)))))</f>
        <v/>
      </c>
      <c r="Q569" s="177" t="str">
        <f ca="1">IF(Q$1&lt;'Data Bank'!$AD1378,"",IF(Q$1&gt;'Data Bank'!$AT1378,"",IF(AND('Data Bank'!$AC1378&lt;100,TODAY()&gt;'Data Bank'!$AT1378),1,IF('Data Bank'!$AC1378=100,3,IF('Data Bank'!$AC1378=0,0,2)))))</f>
        <v/>
      </c>
      <c r="R569" s="177" t="str">
        <f ca="1">IF(R$1&lt;'Data Bank'!$AD1378,"",IF(R$1&gt;'Data Bank'!$AT1378,"",IF(AND('Data Bank'!$AC1378&lt;100,TODAY()&gt;'Data Bank'!$AT1378),1,IF('Data Bank'!$AC1378=100,3,IF('Data Bank'!$AC1378=0,0,2)))))</f>
        <v/>
      </c>
    </row>
    <row r="570" spans="1:18">
      <c r="A570" s="115" t="str">
        <f>'Data Bank'!E332</f>
        <v>Ali Town</v>
      </c>
      <c r="B570" s="178">
        <f ca="1">IF(B$1&lt;'Data Bank'!$AD332,"",IF(B$1&gt;'Data Bank'!$AT332,"",IF(AND('Data Bank'!$AC332&lt;100,TODAY()&gt;'Data Bank'!$AT332),1,IF('Data Bank'!$AC332=100,3,IF('Data Bank'!$AC332=0,0,2)))))</f>
        <v>0</v>
      </c>
      <c r="C570" s="178">
        <f ca="1">IF(C$1&lt;'Data Bank'!$AD332,"",IF(C$1&gt;'Data Bank'!$AT332,"",IF(AND('Data Bank'!$AC332&lt;100,TODAY()&gt;'Data Bank'!$AT332),1,IF('Data Bank'!$AC332=100,3,IF('Data Bank'!$AC332=0,0,2)))))</f>
        <v>0</v>
      </c>
      <c r="D570" s="178">
        <f ca="1">IF(D$1&lt;'Data Bank'!$AD332,"",IF(D$1&gt;'Data Bank'!$AT332,"",IF(AND('Data Bank'!$AC332&lt;100,TODAY()&gt;'Data Bank'!$AT332),1,IF('Data Bank'!$AC332=100,3,IF('Data Bank'!$AC332=0,0,2)))))</f>
        <v>0</v>
      </c>
      <c r="E570" s="178">
        <f ca="1">IF(E$1&lt;'Data Bank'!$AD332,"",IF(E$1&gt;'Data Bank'!$AT332,"",IF(AND('Data Bank'!$AC332&lt;100,TODAY()&gt;'Data Bank'!$AT332),1,IF('Data Bank'!$AC332=100,3,IF('Data Bank'!$AC332=0,0,2)))))</f>
        <v>0</v>
      </c>
      <c r="F570" s="178">
        <f ca="1">IF(F$1&lt;'Data Bank'!$AD332,"",IF(F$1&gt;'Data Bank'!$AT332,"",IF(AND('Data Bank'!$AC332&lt;100,TODAY()&gt;'Data Bank'!$AT332),1,IF('Data Bank'!$AC332=100,3,IF('Data Bank'!$AC332=0,0,2)))))</f>
        <v>0</v>
      </c>
      <c r="G570" s="178">
        <f ca="1">IF(G$1&lt;'Data Bank'!$AD332,"",IF(G$1&gt;'Data Bank'!$AT332,"",IF(AND('Data Bank'!$AC332&lt;100,TODAY()&gt;'Data Bank'!$AT332),1,IF('Data Bank'!$AC332=100,3,IF('Data Bank'!$AC332=0,0,2)))))</f>
        <v>0</v>
      </c>
      <c r="H570" s="178">
        <f ca="1">IF(H$1&lt;'Data Bank'!$AD332,"",IF(H$1&gt;'Data Bank'!$AT332,"",IF(AND('Data Bank'!$AC332&lt;100,TODAY()&gt;'Data Bank'!$AT332),1,IF('Data Bank'!$AC332=100,3,IF('Data Bank'!$AC332=0,0,2)))))</f>
        <v>0</v>
      </c>
      <c r="I570" s="178">
        <f ca="1">IF(I$1&lt;'Data Bank'!$AD332,"",IF(I$1&gt;'Data Bank'!$AT332,"",IF(AND('Data Bank'!$AC332&lt;100,TODAY()&gt;'Data Bank'!$AT332),1,IF('Data Bank'!$AC332=100,3,IF('Data Bank'!$AC332=0,0,2)))))</f>
        <v>0</v>
      </c>
      <c r="J570" s="177" t="str">
        <f ca="1">IF(J$1&lt;'Data Bank'!$AD332,"",IF(J$1&gt;'Data Bank'!$AT332,"",IF(AND('Data Bank'!$AC332&lt;100,TODAY()&gt;'Data Bank'!$AT332),1,IF('Data Bank'!$AC332=100,3,IF('Data Bank'!$AC332=0,0,2)))))</f>
        <v/>
      </c>
      <c r="K570" s="177" t="str">
        <f ca="1">IF(K$1&lt;'Data Bank'!$AD332,"",IF(K$1&gt;'Data Bank'!$AT332,"",IF(AND('Data Bank'!$AC332&lt;100,TODAY()&gt;'Data Bank'!$AT332),1,IF('Data Bank'!$AC332=100,3,IF('Data Bank'!$AC332=0,0,2)))))</f>
        <v/>
      </c>
      <c r="L570" s="177" t="str">
        <f ca="1">IF(L$1&lt;'Data Bank'!$AD332,"",IF(L$1&gt;'Data Bank'!$AT332,"",IF(AND('Data Bank'!$AC332&lt;100,TODAY()&gt;'Data Bank'!$AT332),1,IF('Data Bank'!$AC332=100,3,IF('Data Bank'!$AC332=0,0,2)))))</f>
        <v/>
      </c>
      <c r="M570" s="177" t="str">
        <f ca="1">IF(M$1&lt;'Data Bank'!$AD332,"",IF(M$1&gt;'Data Bank'!$AT332,"",IF(AND('Data Bank'!$AC332&lt;100,TODAY()&gt;'Data Bank'!$AT332),1,IF('Data Bank'!$AC332=100,3,IF('Data Bank'!$AC332=0,0,2)))))</f>
        <v/>
      </c>
      <c r="N570" s="177" t="str">
        <f ca="1">IF(N$1&lt;'Data Bank'!$AD332,"",IF(N$1&gt;'Data Bank'!$AT332,"",IF(AND('Data Bank'!$AC332&lt;100,TODAY()&gt;'Data Bank'!$AT332),1,IF('Data Bank'!$AC332=100,3,IF('Data Bank'!$AC332=0,0,2)))))</f>
        <v/>
      </c>
      <c r="O570" s="177" t="str">
        <f ca="1">IF(O$1&lt;'Data Bank'!$AD332,"",IF(O$1&gt;'Data Bank'!$AT332,"",IF(AND('Data Bank'!$AC332&lt;100,TODAY()&gt;'Data Bank'!$AT332),1,IF('Data Bank'!$AC332=100,3,IF('Data Bank'!$AC332=0,0,2)))))</f>
        <v/>
      </c>
      <c r="P570" s="177" t="str">
        <f ca="1">IF(P$1&lt;'Data Bank'!$AD332,"",IF(P$1&gt;'Data Bank'!$AT332,"",IF(AND('Data Bank'!$AC332&lt;100,TODAY()&gt;'Data Bank'!$AT332),1,IF('Data Bank'!$AC332=100,3,IF('Data Bank'!$AC332=0,0,2)))))</f>
        <v/>
      </c>
      <c r="Q570" s="177" t="str">
        <f ca="1">IF(Q$1&lt;'Data Bank'!$AD332,"",IF(Q$1&gt;'Data Bank'!$AT332,"",IF(AND('Data Bank'!$AC332&lt;100,TODAY()&gt;'Data Bank'!$AT332),1,IF('Data Bank'!$AC332=100,3,IF('Data Bank'!$AC332=0,0,2)))))</f>
        <v/>
      </c>
      <c r="R570" s="177" t="str">
        <f ca="1">IF(R$1&lt;'Data Bank'!$AD332,"",IF(R$1&gt;'Data Bank'!$AT332,"",IF(AND('Data Bank'!$AC332&lt;100,TODAY()&gt;'Data Bank'!$AT332),1,IF('Data Bank'!$AC332=100,3,IF('Data Bank'!$AC332=0,0,2)))))</f>
        <v/>
      </c>
    </row>
    <row r="571" spans="1:18">
      <c r="A571" s="115" t="str">
        <f>'Data Bank'!E335</f>
        <v>Disposal Road</v>
      </c>
      <c r="B571" s="178">
        <f ca="1">IF(B$1&lt;'Data Bank'!$AD335,"",IF(B$1&gt;'Data Bank'!$AT335,"",IF(AND('Data Bank'!$AC335&lt;100,TODAY()&gt;'Data Bank'!$AT335),1,IF('Data Bank'!$AC335=100,3,IF('Data Bank'!$AC335=0,0,2)))))</f>
        <v>2</v>
      </c>
      <c r="C571" s="178">
        <f ca="1">IF(C$1&lt;'Data Bank'!$AD335,"",IF(C$1&gt;'Data Bank'!$AT335,"",IF(AND('Data Bank'!$AC335&lt;100,TODAY()&gt;'Data Bank'!$AT335),1,IF('Data Bank'!$AC335=100,3,IF('Data Bank'!$AC335=0,0,2)))))</f>
        <v>2</v>
      </c>
      <c r="D571" s="178">
        <f ca="1">IF(D$1&lt;'Data Bank'!$AD335,"",IF(D$1&gt;'Data Bank'!$AT335,"",IF(AND('Data Bank'!$AC335&lt;100,TODAY()&gt;'Data Bank'!$AT335),1,IF('Data Bank'!$AC335=100,3,IF('Data Bank'!$AC335=0,0,2)))))</f>
        <v>2</v>
      </c>
      <c r="E571" s="178">
        <f ca="1">IF(E$1&lt;'Data Bank'!$AD335,"",IF(E$1&gt;'Data Bank'!$AT335,"",IF(AND('Data Bank'!$AC335&lt;100,TODAY()&gt;'Data Bank'!$AT335),1,IF('Data Bank'!$AC335=100,3,IF('Data Bank'!$AC335=0,0,2)))))</f>
        <v>2</v>
      </c>
      <c r="F571" s="178">
        <f ca="1">IF(F$1&lt;'Data Bank'!$AD335,"",IF(F$1&gt;'Data Bank'!$AT335,"",IF(AND('Data Bank'!$AC335&lt;100,TODAY()&gt;'Data Bank'!$AT335),1,IF('Data Bank'!$AC335=100,3,IF('Data Bank'!$AC335=0,0,2)))))</f>
        <v>2</v>
      </c>
      <c r="G571" s="178">
        <f ca="1">IF(G$1&lt;'Data Bank'!$AD335,"",IF(G$1&gt;'Data Bank'!$AT335,"",IF(AND('Data Bank'!$AC335&lt;100,TODAY()&gt;'Data Bank'!$AT335),1,IF('Data Bank'!$AC335=100,3,IF('Data Bank'!$AC335=0,0,2)))))</f>
        <v>2</v>
      </c>
      <c r="H571" s="178">
        <f ca="1">IF(H$1&lt;'Data Bank'!$AD335,"",IF(H$1&gt;'Data Bank'!$AT335,"",IF(AND('Data Bank'!$AC335&lt;100,TODAY()&gt;'Data Bank'!$AT335),1,IF('Data Bank'!$AC335=100,3,IF('Data Bank'!$AC335=0,0,2)))))</f>
        <v>2</v>
      </c>
      <c r="I571" s="178">
        <f ca="1">IF(I$1&lt;'Data Bank'!$AD335,"",IF(I$1&gt;'Data Bank'!$AT335,"",IF(AND('Data Bank'!$AC335&lt;100,TODAY()&gt;'Data Bank'!$AT335),1,IF('Data Bank'!$AC335=100,3,IF('Data Bank'!$AC335=0,0,2)))))</f>
        <v>2</v>
      </c>
      <c r="J571" s="177">
        <f ca="1">IF(J$1&lt;'Data Bank'!$AD335,"",IF(J$1&gt;'Data Bank'!$AT335,"",IF(AND('Data Bank'!$AC335&lt;100,TODAY()&gt;'Data Bank'!$AT335),1,IF('Data Bank'!$AC335=100,3,IF('Data Bank'!$AC335=0,0,2)))))</f>
        <v>2</v>
      </c>
      <c r="K571" s="177">
        <f ca="1">IF(K$1&lt;'Data Bank'!$AD335,"",IF(K$1&gt;'Data Bank'!$AT335,"",IF(AND('Data Bank'!$AC335&lt;100,TODAY()&gt;'Data Bank'!$AT335),1,IF('Data Bank'!$AC335=100,3,IF('Data Bank'!$AC335=0,0,2)))))</f>
        <v>2</v>
      </c>
      <c r="L571" s="177">
        <f ca="1">IF(L$1&lt;'Data Bank'!$AD335,"",IF(L$1&gt;'Data Bank'!$AT335,"",IF(AND('Data Bank'!$AC335&lt;100,TODAY()&gt;'Data Bank'!$AT335),1,IF('Data Bank'!$AC335=100,3,IF('Data Bank'!$AC335=0,0,2)))))</f>
        <v>2</v>
      </c>
      <c r="M571" s="177">
        <f ca="1">IF(M$1&lt;'Data Bank'!$AD335,"",IF(M$1&gt;'Data Bank'!$AT335,"",IF(AND('Data Bank'!$AC335&lt;100,TODAY()&gt;'Data Bank'!$AT335),1,IF('Data Bank'!$AC335=100,3,IF('Data Bank'!$AC335=0,0,2)))))</f>
        <v>2</v>
      </c>
      <c r="N571" s="177">
        <f ca="1">IF(N$1&lt;'Data Bank'!$AD335,"",IF(N$1&gt;'Data Bank'!$AT335,"",IF(AND('Data Bank'!$AC335&lt;100,TODAY()&gt;'Data Bank'!$AT335),1,IF('Data Bank'!$AC335=100,3,IF('Data Bank'!$AC335=0,0,2)))))</f>
        <v>2</v>
      </c>
      <c r="O571" s="177">
        <f ca="1">IF(O$1&lt;'Data Bank'!$AD335,"",IF(O$1&gt;'Data Bank'!$AT335,"",IF(AND('Data Bank'!$AC335&lt;100,TODAY()&gt;'Data Bank'!$AT335),1,IF('Data Bank'!$AC335=100,3,IF('Data Bank'!$AC335=0,0,2)))))</f>
        <v>2</v>
      </c>
      <c r="P571" s="177">
        <f ca="1">IF(P$1&lt;'Data Bank'!$AD335,"",IF(P$1&gt;'Data Bank'!$AT335,"",IF(AND('Data Bank'!$AC335&lt;100,TODAY()&gt;'Data Bank'!$AT335),1,IF('Data Bank'!$AC335=100,3,IF('Data Bank'!$AC335=0,0,2)))))</f>
        <v>2</v>
      </c>
      <c r="Q571" s="177">
        <f ca="1">IF(Q$1&lt;'Data Bank'!$AD335,"",IF(Q$1&gt;'Data Bank'!$AT335,"",IF(AND('Data Bank'!$AC335&lt;100,TODAY()&gt;'Data Bank'!$AT335),1,IF('Data Bank'!$AC335=100,3,IF('Data Bank'!$AC335=0,0,2)))))</f>
        <v>2</v>
      </c>
      <c r="R571" s="177">
        <f ca="1">IF(R$1&lt;'Data Bank'!$AD335,"",IF(R$1&gt;'Data Bank'!$AT335,"",IF(AND('Data Bank'!$AC335&lt;100,TODAY()&gt;'Data Bank'!$AT335),1,IF('Data Bank'!$AC335=100,3,IF('Data Bank'!$AC335=0,0,2)))))</f>
        <v>2</v>
      </c>
    </row>
    <row r="572" spans="1:18">
      <c r="A572" s="115" t="str">
        <f>'Data Bank'!E450</f>
        <v>Feeder</v>
      </c>
      <c r="B572" s="178">
        <f ca="1">IF(B$1&lt;'Data Bank'!$AD450,"",IF(B$1&gt;'Data Bank'!$AT450,"",IF(AND('Data Bank'!$AC450&lt;100,TODAY()&gt;'Data Bank'!$AT450),1,IF('Data Bank'!$AC450=100,3,IF('Data Bank'!$AC450=0,0,2)))))</f>
        <v>0</v>
      </c>
      <c r="C572" s="178">
        <f ca="1">IF(C$1&lt;'Data Bank'!$AD450,"",IF(C$1&gt;'Data Bank'!$AT450,"",IF(AND('Data Bank'!$AC450&lt;100,TODAY()&gt;'Data Bank'!$AT450),1,IF('Data Bank'!$AC450=100,3,IF('Data Bank'!$AC450=0,0,2)))))</f>
        <v>0</v>
      </c>
      <c r="D572" s="178">
        <f ca="1">IF(D$1&lt;'Data Bank'!$AD450,"",IF(D$1&gt;'Data Bank'!$AT450,"",IF(AND('Data Bank'!$AC450&lt;100,TODAY()&gt;'Data Bank'!$AT450),1,IF('Data Bank'!$AC450=100,3,IF('Data Bank'!$AC450=0,0,2)))))</f>
        <v>0</v>
      </c>
      <c r="E572" s="178">
        <f ca="1">IF(E$1&lt;'Data Bank'!$AD450,"",IF(E$1&gt;'Data Bank'!$AT450,"",IF(AND('Data Bank'!$AC450&lt;100,TODAY()&gt;'Data Bank'!$AT450),1,IF('Data Bank'!$AC450=100,3,IF('Data Bank'!$AC450=0,0,2)))))</f>
        <v>0</v>
      </c>
      <c r="F572" s="178">
        <f ca="1">IF(F$1&lt;'Data Bank'!$AD450,"",IF(F$1&gt;'Data Bank'!$AT450,"",IF(AND('Data Bank'!$AC450&lt;100,TODAY()&gt;'Data Bank'!$AT450),1,IF('Data Bank'!$AC450=100,3,IF('Data Bank'!$AC450=0,0,2)))))</f>
        <v>0</v>
      </c>
      <c r="G572" s="178">
        <f ca="1">IF(G$1&lt;'Data Bank'!$AD450,"",IF(G$1&gt;'Data Bank'!$AT450,"",IF(AND('Data Bank'!$AC450&lt;100,TODAY()&gt;'Data Bank'!$AT450),1,IF('Data Bank'!$AC450=100,3,IF('Data Bank'!$AC450=0,0,2)))))</f>
        <v>0</v>
      </c>
      <c r="H572" s="178">
        <f ca="1">IF(H$1&lt;'Data Bank'!$AD450,"",IF(H$1&gt;'Data Bank'!$AT450,"",IF(AND('Data Bank'!$AC450&lt;100,TODAY()&gt;'Data Bank'!$AT450),1,IF('Data Bank'!$AC450=100,3,IF('Data Bank'!$AC450=0,0,2)))))</f>
        <v>0</v>
      </c>
      <c r="I572" s="178">
        <f ca="1">IF(I$1&lt;'Data Bank'!$AD450,"",IF(I$1&gt;'Data Bank'!$AT450,"",IF(AND('Data Bank'!$AC450&lt;100,TODAY()&gt;'Data Bank'!$AT450),1,IF('Data Bank'!$AC450=100,3,IF('Data Bank'!$AC450=0,0,2)))))</f>
        <v>0</v>
      </c>
      <c r="J572" s="177">
        <f ca="1">IF(J$1&lt;'Data Bank'!$AD450,"",IF(J$1&gt;'Data Bank'!$AT450,"",IF(AND('Data Bank'!$AC450&lt;100,TODAY()&gt;'Data Bank'!$AT450),1,IF('Data Bank'!$AC450=100,3,IF('Data Bank'!$AC450=0,0,2)))))</f>
        <v>0</v>
      </c>
      <c r="K572" s="177">
        <f ca="1">IF(K$1&lt;'Data Bank'!$AD450,"",IF(K$1&gt;'Data Bank'!$AT450,"",IF(AND('Data Bank'!$AC450&lt;100,TODAY()&gt;'Data Bank'!$AT450),1,IF('Data Bank'!$AC450=100,3,IF('Data Bank'!$AC450=0,0,2)))))</f>
        <v>0</v>
      </c>
      <c r="L572" s="177">
        <f ca="1">IF(L$1&lt;'Data Bank'!$AD450,"",IF(L$1&gt;'Data Bank'!$AT450,"",IF(AND('Data Bank'!$AC450&lt;100,TODAY()&gt;'Data Bank'!$AT450),1,IF('Data Bank'!$AC450=100,3,IF('Data Bank'!$AC450=0,0,2)))))</f>
        <v>0</v>
      </c>
      <c r="M572" s="177">
        <f ca="1">IF(M$1&lt;'Data Bank'!$AD450,"",IF(M$1&gt;'Data Bank'!$AT450,"",IF(AND('Data Bank'!$AC450&lt;100,TODAY()&gt;'Data Bank'!$AT450),1,IF('Data Bank'!$AC450=100,3,IF('Data Bank'!$AC450=0,0,2)))))</f>
        <v>0</v>
      </c>
      <c r="N572" s="177">
        <f ca="1">IF(N$1&lt;'Data Bank'!$AD450,"",IF(N$1&gt;'Data Bank'!$AT450,"",IF(AND('Data Bank'!$AC450&lt;100,TODAY()&gt;'Data Bank'!$AT450),1,IF('Data Bank'!$AC450=100,3,IF('Data Bank'!$AC450=0,0,2)))))</f>
        <v>0</v>
      </c>
      <c r="O572" s="177">
        <f ca="1">IF(O$1&lt;'Data Bank'!$AD450,"",IF(O$1&gt;'Data Bank'!$AT450,"",IF(AND('Data Bank'!$AC450&lt;100,TODAY()&gt;'Data Bank'!$AT450),1,IF('Data Bank'!$AC450=100,3,IF('Data Bank'!$AC450=0,0,2)))))</f>
        <v>0</v>
      </c>
      <c r="P572" s="177">
        <f ca="1">IF(P$1&lt;'Data Bank'!$AD450,"",IF(P$1&gt;'Data Bank'!$AT450,"",IF(AND('Data Bank'!$AC450&lt;100,TODAY()&gt;'Data Bank'!$AT450),1,IF('Data Bank'!$AC450=100,3,IF('Data Bank'!$AC450=0,0,2)))))</f>
        <v>0</v>
      </c>
      <c r="Q572" s="177">
        <f ca="1">IF(Q$1&lt;'Data Bank'!$AD450,"",IF(Q$1&gt;'Data Bank'!$AT450,"",IF(AND('Data Bank'!$AC450&lt;100,TODAY()&gt;'Data Bank'!$AT450),1,IF('Data Bank'!$AC450=100,3,IF('Data Bank'!$AC450=0,0,2)))))</f>
        <v>0</v>
      </c>
      <c r="R572" s="177">
        <f ca="1">IF(R$1&lt;'Data Bank'!$AD450,"",IF(R$1&gt;'Data Bank'!$AT450,"",IF(AND('Data Bank'!$AC450&lt;100,TODAY()&gt;'Data Bank'!$AT450),1,IF('Data Bank'!$AC450=100,3,IF('Data Bank'!$AC450=0,0,2)))))</f>
        <v>0</v>
      </c>
    </row>
    <row r="573" spans="1:18">
      <c r="A573" s="115" t="str">
        <f>'Data Bank'!E460</f>
        <v>Feeder</v>
      </c>
      <c r="B573" s="178">
        <f ca="1">IF(B$1&lt;'Data Bank'!$AD460,"",IF(B$1&gt;'Data Bank'!$AT460,"",IF(AND('Data Bank'!$AC460&lt;100,TODAY()&gt;'Data Bank'!$AT460),1,IF('Data Bank'!$AC460=100,3,IF('Data Bank'!$AC460=0,0,2)))))</f>
        <v>0</v>
      </c>
      <c r="C573" s="178">
        <f ca="1">IF(C$1&lt;'Data Bank'!$AD460,"",IF(C$1&gt;'Data Bank'!$AT460,"",IF(AND('Data Bank'!$AC460&lt;100,TODAY()&gt;'Data Bank'!$AT460),1,IF('Data Bank'!$AC460=100,3,IF('Data Bank'!$AC460=0,0,2)))))</f>
        <v>0</v>
      </c>
      <c r="D573" s="178">
        <f ca="1">IF(D$1&lt;'Data Bank'!$AD460,"",IF(D$1&gt;'Data Bank'!$AT460,"",IF(AND('Data Bank'!$AC460&lt;100,TODAY()&gt;'Data Bank'!$AT460),1,IF('Data Bank'!$AC460=100,3,IF('Data Bank'!$AC460=0,0,2)))))</f>
        <v>0</v>
      </c>
      <c r="E573" s="178">
        <f ca="1">IF(E$1&lt;'Data Bank'!$AD460,"",IF(E$1&gt;'Data Bank'!$AT460,"",IF(AND('Data Bank'!$AC460&lt;100,TODAY()&gt;'Data Bank'!$AT460),1,IF('Data Bank'!$AC460=100,3,IF('Data Bank'!$AC460=0,0,2)))))</f>
        <v>0</v>
      </c>
      <c r="F573" s="178">
        <f ca="1">IF(F$1&lt;'Data Bank'!$AD460,"",IF(F$1&gt;'Data Bank'!$AT460,"",IF(AND('Data Bank'!$AC460&lt;100,TODAY()&gt;'Data Bank'!$AT460),1,IF('Data Bank'!$AC460=100,3,IF('Data Bank'!$AC460=0,0,2)))))</f>
        <v>0</v>
      </c>
      <c r="G573" s="178">
        <f ca="1">IF(G$1&lt;'Data Bank'!$AD460,"",IF(G$1&gt;'Data Bank'!$AT460,"",IF(AND('Data Bank'!$AC460&lt;100,TODAY()&gt;'Data Bank'!$AT460),1,IF('Data Bank'!$AC460=100,3,IF('Data Bank'!$AC460=0,0,2)))))</f>
        <v>0</v>
      </c>
      <c r="H573" s="178">
        <f ca="1">IF(H$1&lt;'Data Bank'!$AD460,"",IF(H$1&gt;'Data Bank'!$AT460,"",IF(AND('Data Bank'!$AC460&lt;100,TODAY()&gt;'Data Bank'!$AT460),1,IF('Data Bank'!$AC460=100,3,IF('Data Bank'!$AC460=0,0,2)))))</f>
        <v>0</v>
      </c>
      <c r="I573" s="178">
        <f ca="1">IF(I$1&lt;'Data Bank'!$AD460,"",IF(I$1&gt;'Data Bank'!$AT460,"",IF(AND('Data Bank'!$AC460&lt;100,TODAY()&gt;'Data Bank'!$AT460),1,IF('Data Bank'!$AC460=100,3,IF('Data Bank'!$AC460=0,0,2)))))</f>
        <v>0</v>
      </c>
      <c r="J573" s="177">
        <f ca="1">IF(J$1&lt;'Data Bank'!$AD460,"",IF(J$1&gt;'Data Bank'!$AT460,"",IF(AND('Data Bank'!$AC460&lt;100,TODAY()&gt;'Data Bank'!$AT460),1,IF('Data Bank'!$AC460=100,3,IF('Data Bank'!$AC460=0,0,2)))))</f>
        <v>0</v>
      </c>
      <c r="K573" s="177">
        <f ca="1">IF(K$1&lt;'Data Bank'!$AD460,"",IF(K$1&gt;'Data Bank'!$AT460,"",IF(AND('Data Bank'!$AC460&lt;100,TODAY()&gt;'Data Bank'!$AT460),1,IF('Data Bank'!$AC460=100,3,IF('Data Bank'!$AC460=0,0,2)))))</f>
        <v>0</v>
      </c>
      <c r="L573" s="177">
        <f ca="1">IF(L$1&lt;'Data Bank'!$AD460,"",IF(L$1&gt;'Data Bank'!$AT460,"",IF(AND('Data Bank'!$AC460&lt;100,TODAY()&gt;'Data Bank'!$AT460),1,IF('Data Bank'!$AC460=100,3,IF('Data Bank'!$AC460=0,0,2)))))</f>
        <v>0</v>
      </c>
      <c r="M573" s="177">
        <f ca="1">IF(M$1&lt;'Data Bank'!$AD460,"",IF(M$1&gt;'Data Bank'!$AT460,"",IF(AND('Data Bank'!$AC460&lt;100,TODAY()&gt;'Data Bank'!$AT460),1,IF('Data Bank'!$AC460=100,3,IF('Data Bank'!$AC460=0,0,2)))))</f>
        <v>0</v>
      </c>
      <c r="N573" s="177">
        <f ca="1">IF(N$1&lt;'Data Bank'!$AD460,"",IF(N$1&gt;'Data Bank'!$AT460,"",IF(AND('Data Bank'!$AC460&lt;100,TODAY()&gt;'Data Bank'!$AT460),1,IF('Data Bank'!$AC460=100,3,IF('Data Bank'!$AC460=0,0,2)))))</f>
        <v>0</v>
      </c>
      <c r="O573" s="177">
        <f ca="1">IF(O$1&lt;'Data Bank'!$AD460,"",IF(O$1&gt;'Data Bank'!$AT460,"",IF(AND('Data Bank'!$AC460&lt;100,TODAY()&gt;'Data Bank'!$AT460),1,IF('Data Bank'!$AC460=100,3,IF('Data Bank'!$AC460=0,0,2)))))</f>
        <v>0</v>
      </c>
      <c r="P573" s="177">
        <f ca="1">IF(P$1&lt;'Data Bank'!$AD460,"",IF(P$1&gt;'Data Bank'!$AT460,"",IF(AND('Data Bank'!$AC460&lt;100,TODAY()&gt;'Data Bank'!$AT460),1,IF('Data Bank'!$AC460=100,3,IF('Data Bank'!$AC460=0,0,2)))))</f>
        <v>0</v>
      </c>
      <c r="Q573" s="177">
        <f ca="1">IF(Q$1&lt;'Data Bank'!$AD460,"",IF(Q$1&gt;'Data Bank'!$AT460,"",IF(AND('Data Bank'!$AC460&lt;100,TODAY()&gt;'Data Bank'!$AT460),1,IF('Data Bank'!$AC460=100,3,IF('Data Bank'!$AC460=0,0,2)))))</f>
        <v>0</v>
      </c>
      <c r="R573" s="177">
        <f ca="1">IF(R$1&lt;'Data Bank'!$AD460,"",IF(R$1&gt;'Data Bank'!$AT460,"",IF(AND('Data Bank'!$AC460&lt;100,TODAY()&gt;'Data Bank'!$AT460),1,IF('Data Bank'!$AC460=100,3,IF('Data Bank'!$AC460=0,0,2)))))</f>
        <v>0</v>
      </c>
    </row>
    <row r="574" spans="1:18">
      <c r="A574" s="115" t="str">
        <f>'Data Bank'!E466</f>
        <v>Feeder</v>
      </c>
      <c r="B574" s="178">
        <f ca="1">IF(B$1&lt;'Data Bank'!$AD466,"",IF(B$1&gt;'Data Bank'!$AT466,"",IF(AND('Data Bank'!$AC466&lt;100,TODAY()&gt;'Data Bank'!$AT466),1,IF('Data Bank'!$AC466=100,3,IF('Data Bank'!$AC466=0,0,2)))))</f>
        <v>0</v>
      </c>
      <c r="C574" s="178">
        <f ca="1">IF(C$1&lt;'Data Bank'!$AD466,"",IF(C$1&gt;'Data Bank'!$AT466,"",IF(AND('Data Bank'!$AC466&lt;100,TODAY()&gt;'Data Bank'!$AT466),1,IF('Data Bank'!$AC466=100,3,IF('Data Bank'!$AC466=0,0,2)))))</f>
        <v>0</v>
      </c>
      <c r="D574" s="178">
        <f ca="1">IF(D$1&lt;'Data Bank'!$AD466,"",IF(D$1&gt;'Data Bank'!$AT466,"",IF(AND('Data Bank'!$AC466&lt;100,TODAY()&gt;'Data Bank'!$AT466),1,IF('Data Bank'!$AC466=100,3,IF('Data Bank'!$AC466=0,0,2)))))</f>
        <v>0</v>
      </c>
      <c r="E574" s="178">
        <f ca="1">IF(E$1&lt;'Data Bank'!$AD466,"",IF(E$1&gt;'Data Bank'!$AT466,"",IF(AND('Data Bank'!$AC466&lt;100,TODAY()&gt;'Data Bank'!$AT466),1,IF('Data Bank'!$AC466=100,3,IF('Data Bank'!$AC466=0,0,2)))))</f>
        <v>0</v>
      </c>
      <c r="F574" s="178">
        <f ca="1">IF(F$1&lt;'Data Bank'!$AD466,"",IF(F$1&gt;'Data Bank'!$AT466,"",IF(AND('Data Bank'!$AC466&lt;100,TODAY()&gt;'Data Bank'!$AT466),1,IF('Data Bank'!$AC466=100,3,IF('Data Bank'!$AC466=0,0,2)))))</f>
        <v>0</v>
      </c>
      <c r="G574" s="178">
        <f ca="1">IF(G$1&lt;'Data Bank'!$AD466,"",IF(G$1&gt;'Data Bank'!$AT466,"",IF(AND('Data Bank'!$AC466&lt;100,TODAY()&gt;'Data Bank'!$AT466),1,IF('Data Bank'!$AC466=100,3,IF('Data Bank'!$AC466=0,0,2)))))</f>
        <v>0</v>
      </c>
      <c r="H574" s="178">
        <f ca="1">IF(H$1&lt;'Data Bank'!$AD466,"",IF(H$1&gt;'Data Bank'!$AT466,"",IF(AND('Data Bank'!$AC466&lt;100,TODAY()&gt;'Data Bank'!$AT466),1,IF('Data Bank'!$AC466=100,3,IF('Data Bank'!$AC466=0,0,2)))))</f>
        <v>0</v>
      </c>
      <c r="I574" s="178">
        <f ca="1">IF(I$1&lt;'Data Bank'!$AD466,"",IF(I$1&gt;'Data Bank'!$AT466,"",IF(AND('Data Bank'!$AC466&lt;100,TODAY()&gt;'Data Bank'!$AT466),1,IF('Data Bank'!$AC466=100,3,IF('Data Bank'!$AC466=0,0,2)))))</f>
        <v>0</v>
      </c>
      <c r="J574" s="177">
        <f ca="1">IF(J$1&lt;'Data Bank'!$AD466,"",IF(J$1&gt;'Data Bank'!$AT466,"",IF(AND('Data Bank'!$AC466&lt;100,TODAY()&gt;'Data Bank'!$AT466),1,IF('Data Bank'!$AC466=100,3,IF('Data Bank'!$AC466=0,0,2)))))</f>
        <v>0</v>
      </c>
      <c r="K574" s="177">
        <f ca="1">IF(K$1&lt;'Data Bank'!$AD466,"",IF(K$1&gt;'Data Bank'!$AT466,"",IF(AND('Data Bank'!$AC466&lt;100,TODAY()&gt;'Data Bank'!$AT466),1,IF('Data Bank'!$AC466=100,3,IF('Data Bank'!$AC466=0,0,2)))))</f>
        <v>0</v>
      </c>
      <c r="L574" s="177">
        <f ca="1">IF(L$1&lt;'Data Bank'!$AD466,"",IF(L$1&gt;'Data Bank'!$AT466,"",IF(AND('Data Bank'!$AC466&lt;100,TODAY()&gt;'Data Bank'!$AT466),1,IF('Data Bank'!$AC466=100,3,IF('Data Bank'!$AC466=0,0,2)))))</f>
        <v>0</v>
      </c>
      <c r="M574" s="177">
        <f ca="1">IF(M$1&lt;'Data Bank'!$AD466,"",IF(M$1&gt;'Data Bank'!$AT466,"",IF(AND('Data Bank'!$AC466&lt;100,TODAY()&gt;'Data Bank'!$AT466),1,IF('Data Bank'!$AC466=100,3,IF('Data Bank'!$AC466=0,0,2)))))</f>
        <v>0</v>
      </c>
      <c r="N574" s="177">
        <f ca="1">IF(N$1&lt;'Data Bank'!$AD466,"",IF(N$1&gt;'Data Bank'!$AT466,"",IF(AND('Data Bank'!$AC466&lt;100,TODAY()&gt;'Data Bank'!$AT466),1,IF('Data Bank'!$AC466=100,3,IF('Data Bank'!$AC466=0,0,2)))))</f>
        <v>0</v>
      </c>
      <c r="O574" s="177">
        <f ca="1">IF(O$1&lt;'Data Bank'!$AD466,"",IF(O$1&gt;'Data Bank'!$AT466,"",IF(AND('Data Bank'!$AC466&lt;100,TODAY()&gt;'Data Bank'!$AT466),1,IF('Data Bank'!$AC466=100,3,IF('Data Bank'!$AC466=0,0,2)))))</f>
        <v>0</v>
      </c>
      <c r="P574" s="177">
        <f ca="1">IF(P$1&lt;'Data Bank'!$AD466,"",IF(P$1&gt;'Data Bank'!$AT466,"",IF(AND('Data Bank'!$AC466&lt;100,TODAY()&gt;'Data Bank'!$AT466),1,IF('Data Bank'!$AC466=100,3,IF('Data Bank'!$AC466=0,0,2)))))</f>
        <v>0</v>
      </c>
      <c r="Q574" s="177">
        <f ca="1">IF(Q$1&lt;'Data Bank'!$AD466,"",IF(Q$1&gt;'Data Bank'!$AT466,"",IF(AND('Data Bank'!$AC466&lt;100,TODAY()&gt;'Data Bank'!$AT466),1,IF('Data Bank'!$AC466=100,3,IF('Data Bank'!$AC466=0,0,2)))))</f>
        <v>0</v>
      </c>
      <c r="R574" s="177">
        <f ca="1">IF(R$1&lt;'Data Bank'!$AD466,"",IF(R$1&gt;'Data Bank'!$AT466,"",IF(AND('Data Bank'!$AC466&lt;100,TODAY()&gt;'Data Bank'!$AT466),1,IF('Data Bank'!$AC466=100,3,IF('Data Bank'!$AC466=0,0,2)))))</f>
        <v>0</v>
      </c>
    </row>
    <row r="575" spans="1:18">
      <c r="A575" s="115" t="str">
        <f>'Data Bank'!E556</f>
        <v>Gulraiz Town</v>
      </c>
      <c r="B575" s="178">
        <f ca="1">IF(B$1&lt;'Data Bank'!$AD556,"",IF(B$1&gt;'Data Bank'!$AT556,"",IF(AND('Data Bank'!$AC556&lt;100,TODAY()&gt;'Data Bank'!$AT556),1,IF('Data Bank'!$AC556=100,3,IF('Data Bank'!$AC556=0,0,2)))))</f>
        <v>2</v>
      </c>
      <c r="C575" s="178">
        <f ca="1">IF(C$1&lt;'Data Bank'!$AD556,"",IF(C$1&gt;'Data Bank'!$AT556,"",IF(AND('Data Bank'!$AC556&lt;100,TODAY()&gt;'Data Bank'!$AT556),1,IF('Data Bank'!$AC556=100,3,IF('Data Bank'!$AC556=0,0,2)))))</f>
        <v>2</v>
      </c>
      <c r="D575" s="178">
        <f ca="1">IF(D$1&lt;'Data Bank'!$AD556,"",IF(D$1&gt;'Data Bank'!$AT556,"",IF(AND('Data Bank'!$AC556&lt;100,TODAY()&gt;'Data Bank'!$AT556),1,IF('Data Bank'!$AC556=100,3,IF('Data Bank'!$AC556=0,0,2)))))</f>
        <v>2</v>
      </c>
      <c r="E575" s="178">
        <f ca="1">IF(E$1&lt;'Data Bank'!$AD556,"",IF(E$1&gt;'Data Bank'!$AT556,"",IF(AND('Data Bank'!$AC556&lt;100,TODAY()&gt;'Data Bank'!$AT556),1,IF('Data Bank'!$AC556=100,3,IF('Data Bank'!$AC556=0,0,2)))))</f>
        <v>2</v>
      </c>
      <c r="F575" s="178">
        <f ca="1">IF(F$1&lt;'Data Bank'!$AD556,"",IF(F$1&gt;'Data Bank'!$AT556,"",IF(AND('Data Bank'!$AC556&lt;100,TODAY()&gt;'Data Bank'!$AT556),1,IF('Data Bank'!$AC556=100,3,IF('Data Bank'!$AC556=0,0,2)))))</f>
        <v>2</v>
      </c>
      <c r="G575" s="178">
        <f ca="1">IF(G$1&lt;'Data Bank'!$AD556,"",IF(G$1&gt;'Data Bank'!$AT556,"",IF(AND('Data Bank'!$AC556&lt;100,TODAY()&gt;'Data Bank'!$AT556),1,IF('Data Bank'!$AC556=100,3,IF('Data Bank'!$AC556=0,0,2)))))</f>
        <v>2</v>
      </c>
      <c r="H575" s="178">
        <f ca="1">IF(H$1&lt;'Data Bank'!$AD556,"",IF(H$1&gt;'Data Bank'!$AT556,"",IF(AND('Data Bank'!$AC556&lt;100,TODAY()&gt;'Data Bank'!$AT556),1,IF('Data Bank'!$AC556=100,3,IF('Data Bank'!$AC556=0,0,2)))))</f>
        <v>2</v>
      </c>
      <c r="I575" s="178">
        <f ca="1">IF(I$1&lt;'Data Bank'!$AD556,"",IF(I$1&gt;'Data Bank'!$AT556,"",IF(AND('Data Bank'!$AC556&lt;100,TODAY()&gt;'Data Bank'!$AT556),1,IF('Data Bank'!$AC556=100,3,IF('Data Bank'!$AC556=0,0,2)))))</f>
        <v>2</v>
      </c>
      <c r="J575" s="177">
        <f ca="1">IF(J$1&lt;'Data Bank'!$AD556,"",IF(J$1&gt;'Data Bank'!$AT556,"",IF(AND('Data Bank'!$AC556&lt;100,TODAY()&gt;'Data Bank'!$AT556),1,IF('Data Bank'!$AC556=100,3,IF('Data Bank'!$AC556=0,0,2)))))</f>
        <v>2</v>
      </c>
      <c r="K575" s="177">
        <f ca="1">IF(K$1&lt;'Data Bank'!$AD556,"",IF(K$1&gt;'Data Bank'!$AT556,"",IF(AND('Data Bank'!$AC556&lt;100,TODAY()&gt;'Data Bank'!$AT556),1,IF('Data Bank'!$AC556=100,3,IF('Data Bank'!$AC556=0,0,2)))))</f>
        <v>2</v>
      </c>
      <c r="L575" s="177">
        <f ca="1">IF(L$1&lt;'Data Bank'!$AD556,"",IF(L$1&gt;'Data Bank'!$AT556,"",IF(AND('Data Bank'!$AC556&lt;100,TODAY()&gt;'Data Bank'!$AT556),1,IF('Data Bank'!$AC556=100,3,IF('Data Bank'!$AC556=0,0,2)))))</f>
        <v>2</v>
      </c>
      <c r="M575" s="177">
        <f ca="1">IF(M$1&lt;'Data Bank'!$AD556,"",IF(M$1&gt;'Data Bank'!$AT556,"",IF(AND('Data Bank'!$AC556&lt;100,TODAY()&gt;'Data Bank'!$AT556),1,IF('Data Bank'!$AC556=100,3,IF('Data Bank'!$AC556=0,0,2)))))</f>
        <v>2</v>
      </c>
      <c r="N575" s="177">
        <f ca="1">IF(N$1&lt;'Data Bank'!$AD556,"",IF(N$1&gt;'Data Bank'!$AT556,"",IF(AND('Data Bank'!$AC556&lt;100,TODAY()&gt;'Data Bank'!$AT556),1,IF('Data Bank'!$AC556=100,3,IF('Data Bank'!$AC556=0,0,2)))))</f>
        <v>2</v>
      </c>
      <c r="O575" s="177">
        <f ca="1">IF(O$1&lt;'Data Bank'!$AD556,"",IF(O$1&gt;'Data Bank'!$AT556,"",IF(AND('Data Bank'!$AC556&lt;100,TODAY()&gt;'Data Bank'!$AT556),1,IF('Data Bank'!$AC556=100,3,IF('Data Bank'!$AC556=0,0,2)))))</f>
        <v>2</v>
      </c>
      <c r="P575" s="177">
        <f ca="1">IF(P$1&lt;'Data Bank'!$AD556,"",IF(P$1&gt;'Data Bank'!$AT556,"",IF(AND('Data Bank'!$AC556&lt;100,TODAY()&gt;'Data Bank'!$AT556),1,IF('Data Bank'!$AC556=100,3,IF('Data Bank'!$AC556=0,0,2)))))</f>
        <v>2</v>
      </c>
      <c r="Q575" s="177">
        <f ca="1">IF(Q$1&lt;'Data Bank'!$AD556,"",IF(Q$1&gt;'Data Bank'!$AT556,"",IF(AND('Data Bank'!$AC556&lt;100,TODAY()&gt;'Data Bank'!$AT556),1,IF('Data Bank'!$AC556=100,3,IF('Data Bank'!$AC556=0,0,2)))))</f>
        <v>2</v>
      </c>
      <c r="R575" s="177">
        <f ca="1">IF(R$1&lt;'Data Bank'!$AD556,"",IF(R$1&gt;'Data Bank'!$AT556,"",IF(AND('Data Bank'!$AC556&lt;100,TODAY()&gt;'Data Bank'!$AT556),1,IF('Data Bank'!$AC556=100,3,IF('Data Bank'!$AC556=0,0,2)))))</f>
        <v>2</v>
      </c>
    </row>
    <row r="576" spans="1:18">
      <c r="A576" s="115" t="str">
        <f>'Data Bank'!E561</f>
        <v>P5</v>
      </c>
      <c r="B576" s="178">
        <f ca="1">IF(B$1&lt;'Data Bank'!$AD561,"",IF(B$1&gt;'Data Bank'!$AT561,"",IF(AND('Data Bank'!$AC561&lt;100,TODAY()&gt;'Data Bank'!$AT561),1,IF('Data Bank'!$AC561=100,3,IF('Data Bank'!$AC561=0,0,2)))))</f>
        <v>2</v>
      </c>
      <c r="C576" s="178">
        <f ca="1">IF(C$1&lt;'Data Bank'!$AD561,"",IF(C$1&gt;'Data Bank'!$AT561,"",IF(AND('Data Bank'!$AC561&lt;100,TODAY()&gt;'Data Bank'!$AT561),1,IF('Data Bank'!$AC561=100,3,IF('Data Bank'!$AC561=0,0,2)))))</f>
        <v>2</v>
      </c>
      <c r="D576" s="178">
        <f ca="1">IF(D$1&lt;'Data Bank'!$AD561,"",IF(D$1&gt;'Data Bank'!$AT561,"",IF(AND('Data Bank'!$AC561&lt;100,TODAY()&gt;'Data Bank'!$AT561),1,IF('Data Bank'!$AC561=100,3,IF('Data Bank'!$AC561=0,0,2)))))</f>
        <v>2</v>
      </c>
      <c r="E576" s="178">
        <f ca="1">IF(E$1&lt;'Data Bank'!$AD561,"",IF(E$1&gt;'Data Bank'!$AT561,"",IF(AND('Data Bank'!$AC561&lt;100,TODAY()&gt;'Data Bank'!$AT561),1,IF('Data Bank'!$AC561=100,3,IF('Data Bank'!$AC561=0,0,2)))))</f>
        <v>2</v>
      </c>
      <c r="F576" s="178">
        <f ca="1">IF(F$1&lt;'Data Bank'!$AD561,"",IF(F$1&gt;'Data Bank'!$AT561,"",IF(AND('Data Bank'!$AC561&lt;100,TODAY()&gt;'Data Bank'!$AT561),1,IF('Data Bank'!$AC561=100,3,IF('Data Bank'!$AC561=0,0,2)))))</f>
        <v>2</v>
      </c>
      <c r="G576" s="178">
        <f ca="1">IF(G$1&lt;'Data Bank'!$AD561,"",IF(G$1&gt;'Data Bank'!$AT561,"",IF(AND('Data Bank'!$AC561&lt;100,TODAY()&gt;'Data Bank'!$AT561),1,IF('Data Bank'!$AC561=100,3,IF('Data Bank'!$AC561=0,0,2)))))</f>
        <v>2</v>
      </c>
      <c r="H576" s="178">
        <f ca="1">IF(H$1&lt;'Data Bank'!$AD561,"",IF(H$1&gt;'Data Bank'!$AT561,"",IF(AND('Data Bank'!$AC561&lt;100,TODAY()&gt;'Data Bank'!$AT561),1,IF('Data Bank'!$AC561=100,3,IF('Data Bank'!$AC561=0,0,2)))))</f>
        <v>2</v>
      </c>
      <c r="I576" s="178">
        <f ca="1">IF(I$1&lt;'Data Bank'!$AD561,"",IF(I$1&gt;'Data Bank'!$AT561,"",IF(AND('Data Bank'!$AC561&lt;100,TODAY()&gt;'Data Bank'!$AT561),1,IF('Data Bank'!$AC561=100,3,IF('Data Bank'!$AC561=0,0,2)))))</f>
        <v>2</v>
      </c>
      <c r="J576" s="177">
        <f ca="1">IF(J$1&lt;'Data Bank'!$AD561,"",IF(J$1&gt;'Data Bank'!$AT561,"",IF(AND('Data Bank'!$AC561&lt;100,TODAY()&gt;'Data Bank'!$AT561),1,IF('Data Bank'!$AC561=100,3,IF('Data Bank'!$AC561=0,0,2)))))</f>
        <v>2</v>
      </c>
      <c r="K576" s="177">
        <f ca="1">IF(K$1&lt;'Data Bank'!$AD561,"",IF(K$1&gt;'Data Bank'!$AT561,"",IF(AND('Data Bank'!$AC561&lt;100,TODAY()&gt;'Data Bank'!$AT561),1,IF('Data Bank'!$AC561=100,3,IF('Data Bank'!$AC561=0,0,2)))))</f>
        <v>2</v>
      </c>
      <c r="L576" s="177">
        <f ca="1">IF(L$1&lt;'Data Bank'!$AD561,"",IF(L$1&gt;'Data Bank'!$AT561,"",IF(AND('Data Bank'!$AC561&lt;100,TODAY()&gt;'Data Bank'!$AT561),1,IF('Data Bank'!$AC561=100,3,IF('Data Bank'!$AC561=0,0,2)))))</f>
        <v>2</v>
      </c>
      <c r="M576" s="177">
        <f ca="1">IF(M$1&lt;'Data Bank'!$AD561,"",IF(M$1&gt;'Data Bank'!$AT561,"",IF(AND('Data Bank'!$AC561&lt;100,TODAY()&gt;'Data Bank'!$AT561),1,IF('Data Bank'!$AC561=100,3,IF('Data Bank'!$AC561=0,0,2)))))</f>
        <v>2</v>
      </c>
      <c r="N576" s="177">
        <f ca="1">IF(N$1&lt;'Data Bank'!$AD561,"",IF(N$1&gt;'Data Bank'!$AT561,"",IF(AND('Data Bank'!$AC561&lt;100,TODAY()&gt;'Data Bank'!$AT561),1,IF('Data Bank'!$AC561=100,3,IF('Data Bank'!$AC561=0,0,2)))))</f>
        <v>2</v>
      </c>
      <c r="O576" s="177">
        <f ca="1">IF(O$1&lt;'Data Bank'!$AD561,"",IF(O$1&gt;'Data Bank'!$AT561,"",IF(AND('Data Bank'!$AC561&lt;100,TODAY()&gt;'Data Bank'!$AT561),1,IF('Data Bank'!$AC561=100,3,IF('Data Bank'!$AC561=0,0,2)))))</f>
        <v>2</v>
      </c>
      <c r="P576" s="177">
        <f ca="1">IF(P$1&lt;'Data Bank'!$AD561,"",IF(P$1&gt;'Data Bank'!$AT561,"",IF(AND('Data Bank'!$AC561&lt;100,TODAY()&gt;'Data Bank'!$AT561),1,IF('Data Bank'!$AC561=100,3,IF('Data Bank'!$AC561=0,0,2)))))</f>
        <v>2</v>
      </c>
      <c r="Q576" s="177">
        <f ca="1">IF(Q$1&lt;'Data Bank'!$AD561,"",IF(Q$1&gt;'Data Bank'!$AT561,"",IF(AND('Data Bank'!$AC561&lt;100,TODAY()&gt;'Data Bank'!$AT561),1,IF('Data Bank'!$AC561=100,3,IF('Data Bank'!$AC561=0,0,2)))))</f>
        <v>2</v>
      </c>
      <c r="R576" s="177">
        <f ca="1">IF(R$1&lt;'Data Bank'!$AD561,"",IF(R$1&gt;'Data Bank'!$AT561,"",IF(AND('Data Bank'!$AC561&lt;100,TODAY()&gt;'Data Bank'!$AT561),1,IF('Data Bank'!$AC561=100,3,IF('Data Bank'!$AC561=0,0,2)))))</f>
        <v>2</v>
      </c>
    </row>
    <row r="577" spans="1:18">
      <c r="A577" s="115" t="str">
        <f>'Data Bank'!E570</f>
        <v>Gulshanabad P01</v>
      </c>
      <c r="B577" s="178">
        <f ca="1">IF(B$1&lt;'Data Bank'!$AD570,"",IF(B$1&gt;'Data Bank'!$AT570,"",IF(AND('Data Bank'!$AC570&lt;100,TODAY()&gt;'Data Bank'!$AT570),1,IF('Data Bank'!$AC570=100,3,IF('Data Bank'!$AC570=0,0,2)))))</f>
        <v>0</v>
      </c>
      <c r="C577" s="178">
        <f ca="1">IF(C$1&lt;'Data Bank'!$AD570,"",IF(C$1&gt;'Data Bank'!$AT570,"",IF(AND('Data Bank'!$AC570&lt;100,TODAY()&gt;'Data Bank'!$AT570),1,IF('Data Bank'!$AC570=100,3,IF('Data Bank'!$AC570=0,0,2)))))</f>
        <v>0</v>
      </c>
      <c r="D577" s="178">
        <f ca="1">IF(D$1&lt;'Data Bank'!$AD570,"",IF(D$1&gt;'Data Bank'!$AT570,"",IF(AND('Data Bank'!$AC570&lt;100,TODAY()&gt;'Data Bank'!$AT570),1,IF('Data Bank'!$AC570=100,3,IF('Data Bank'!$AC570=0,0,2)))))</f>
        <v>0</v>
      </c>
      <c r="E577" s="178">
        <f ca="1">IF(E$1&lt;'Data Bank'!$AD570,"",IF(E$1&gt;'Data Bank'!$AT570,"",IF(AND('Data Bank'!$AC570&lt;100,TODAY()&gt;'Data Bank'!$AT570),1,IF('Data Bank'!$AC570=100,3,IF('Data Bank'!$AC570=0,0,2)))))</f>
        <v>0</v>
      </c>
      <c r="F577" s="178">
        <f ca="1">IF(F$1&lt;'Data Bank'!$AD570,"",IF(F$1&gt;'Data Bank'!$AT570,"",IF(AND('Data Bank'!$AC570&lt;100,TODAY()&gt;'Data Bank'!$AT570),1,IF('Data Bank'!$AC570=100,3,IF('Data Bank'!$AC570=0,0,2)))))</f>
        <v>0</v>
      </c>
      <c r="G577" s="178">
        <f ca="1">IF(G$1&lt;'Data Bank'!$AD570,"",IF(G$1&gt;'Data Bank'!$AT570,"",IF(AND('Data Bank'!$AC570&lt;100,TODAY()&gt;'Data Bank'!$AT570),1,IF('Data Bank'!$AC570=100,3,IF('Data Bank'!$AC570=0,0,2)))))</f>
        <v>0</v>
      </c>
      <c r="H577" s="178">
        <f ca="1">IF(H$1&lt;'Data Bank'!$AD570,"",IF(H$1&gt;'Data Bank'!$AT570,"",IF(AND('Data Bank'!$AC570&lt;100,TODAY()&gt;'Data Bank'!$AT570),1,IF('Data Bank'!$AC570=100,3,IF('Data Bank'!$AC570=0,0,2)))))</f>
        <v>0</v>
      </c>
      <c r="I577" s="178">
        <f ca="1">IF(I$1&lt;'Data Bank'!$AD570,"",IF(I$1&gt;'Data Bank'!$AT570,"",IF(AND('Data Bank'!$AC570&lt;100,TODAY()&gt;'Data Bank'!$AT570),1,IF('Data Bank'!$AC570=100,3,IF('Data Bank'!$AC570=0,0,2)))))</f>
        <v>0</v>
      </c>
      <c r="J577" s="177">
        <f ca="1">IF(J$1&lt;'Data Bank'!$AD570,"",IF(J$1&gt;'Data Bank'!$AT570,"",IF(AND('Data Bank'!$AC570&lt;100,TODAY()&gt;'Data Bank'!$AT570),1,IF('Data Bank'!$AC570=100,3,IF('Data Bank'!$AC570=0,0,2)))))</f>
        <v>0</v>
      </c>
      <c r="K577" s="177">
        <f ca="1">IF(K$1&lt;'Data Bank'!$AD570,"",IF(K$1&gt;'Data Bank'!$AT570,"",IF(AND('Data Bank'!$AC570&lt;100,TODAY()&gt;'Data Bank'!$AT570),1,IF('Data Bank'!$AC570=100,3,IF('Data Bank'!$AC570=0,0,2)))))</f>
        <v>0</v>
      </c>
      <c r="L577" s="177">
        <f ca="1">IF(L$1&lt;'Data Bank'!$AD570,"",IF(L$1&gt;'Data Bank'!$AT570,"",IF(AND('Data Bank'!$AC570&lt;100,TODAY()&gt;'Data Bank'!$AT570),1,IF('Data Bank'!$AC570=100,3,IF('Data Bank'!$AC570=0,0,2)))))</f>
        <v>0</v>
      </c>
      <c r="M577" s="177">
        <f ca="1">IF(M$1&lt;'Data Bank'!$AD570,"",IF(M$1&gt;'Data Bank'!$AT570,"",IF(AND('Data Bank'!$AC570&lt;100,TODAY()&gt;'Data Bank'!$AT570),1,IF('Data Bank'!$AC570=100,3,IF('Data Bank'!$AC570=0,0,2)))))</f>
        <v>0</v>
      </c>
      <c r="N577" s="177">
        <f ca="1">IF(N$1&lt;'Data Bank'!$AD570,"",IF(N$1&gt;'Data Bank'!$AT570,"",IF(AND('Data Bank'!$AC570&lt;100,TODAY()&gt;'Data Bank'!$AT570),1,IF('Data Bank'!$AC570=100,3,IF('Data Bank'!$AC570=0,0,2)))))</f>
        <v>0</v>
      </c>
      <c r="O577" s="177">
        <f ca="1">IF(O$1&lt;'Data Bank'!$AD570,"",IF(O$1&gt;'Data Bank'!$AT570,"",IF(AND('Data Bank'!$AC570&lt;100,TODAY()&gt;'Data Bank'!$AT570),1,IF('Data Bank'!$AC570=100,3,IF('Data Bank'!$AC570=0,0,2)))))</f>
        <v>0</v>
      </c>
      <c r="P577" s="177">
        <f ca="1">IF(P$1&lt;'Data Bank'!$AD570,"",IF(P$1&gt;'Data Bank'!$AT570,"",IF(AND('Data Bank'!$AC570&lt;100,TODAY()&gt;'Data Bank'!$AT570),1,IF('Data Bank'!$AC570=100,3,IF('Data Bank'!$AC570=0,0,2)))))</f>
        <v>0</v>
      </c>
      <c r="Q577" s="177">
        <f ca="1">IF(Q$1&lt;'Data Bank'!$AD570,"",IF(Q$1&gt;'Data Bank'!$AT570,"",IF(AND('Data Bank'!$AC570&lt;100,TODAY()&gt;'Data Bank'!$AT570),1,IF('Data Bank'!$AC570=100,3,IF('Data Bank'!$AC570=0,0,2)))))</f>
        <v>0</v>
      </c>
      <c r="R577" s="177">
        <f ca="1">IF(R$1&lt;'Data Bank'!$AD570,"",IF(R$1&gt;'Data Bank'!$AT570,"",IF(AND('Data Bank'!$AC570&lt;100,TODAY()&gt;'Data Bank'!$AT570),1,IF('Data Bank'!$AC570=100,3,IF('Data Bank'!$AC570=0,0,2)))))</f>
        <v>0</v>
      </c>
    </row>
    <row r="578" spans="1:18">
      <c r="A578" s="115" t="str">
        <f>'Data Bank'!E588</f>
        <v>Hafizabad Road</v>
      </c>
      <c r="B578" s="178">
        <f ca="1">IF(B$1&lt;'Data Bank'!$AD588,"",IF(B$1&gt;'Data Bank'!$AT588,"",IF(AND('Data Bank'!$AC588&lt;100,TODAY()&gt;'Data Bank'!$AT588),1,IF('Data Bank'!$AC588=100,3,IF('Data Bank'!$AC588=0,0,2)))))</f>
        <v>2</v>
      </c>
      <c r="C578" s="178">
        <f ca="1">IF(C$1&lt;'Data Bank'!$AD588,"",IF(C$1&gt;'Data Bank'!$AT588,"",IF(AND('Data Bank'!$AC588&lt;100,TODAY()&gt;'Data Bank'!$AT588),1,IF('Data Bank'!$AC588=100,3,IF('Data Bank'!$AC588=0,0,2)))))</f>
        <v>2</v>
      </c>
      <c r="D578" s="178">
        <f ca="1">IF(D$1&lt;'Data Bank'!$AD588,"",IF(D$1&gt;'Data Bank'!$AT588,"",IF(AND('Data Bank'!$AC588&lt;100,TODAY()&gt;'Data Bank'!$AT588),1,IF('Data Bank'!$AC588=100,3,IF('Data Bank'!$AC588=0,0,2)))))</f>
        <v>2</v>
      </c>
      <c r="E578" s="178">
        <f ca="1">IF(E$1&lt;'Data Bank'!$AD588,"",IF(E$1&gt;'Data Bank'!$AT588,"",IF(AND('Data Bank'!$AC588&lt;100,TODAY()&gt;'Data Bank'!$AT588),1,IF('Data Bank'!$AC588=100,3,IF('Data Bank'!$AC588=0,0,2)))))</f>
        <v>2</v>
      </c>
      <c r="F578" s="178">
        <f ca="1">IF(F$1&lt;'Data Bank'!$AD588,"",IF(F$1&gt;'Data Bank'!$AT588,"",IF(AND('Data Bank'!$AC588&lt;100,TODAY()&gt;'Data Bank'!$AT588),1,IF('Data Bank'!$AC588=100,3,IF('Data Bank'!$AC588=0,0,2)))))</f>
        <v>2</v>
      </c>
      <c r="G578" s="178">
        <f ca="1">IF(G$1&lt;'Data Bank'!$AD588,"",IF(G$1&gt;'Data Bank'!$AT588,"",IF(AND('Data Bank'!$AC588&lt;100,TODAY()&gt;'Data Bank'!$AT588),1,IF('Data Bank'!$AC588=100,3,IF('Data Bank'!$AC588=0,0,2)))))</f>
        <v>2</v>
      </c>
      <c r="H578" s="178">
        <f ca="1">IF(H$1&lt;'Data Bank'!$AD588,"",IF(H$1&gt;'Data Bank'!$AT588,"",IF(AND('Data Bank'!$AC588&lt;100,TODAY()&gt;'Data Bank'!$AT588),1,IF('Data Bank'!$AC588=100,3,IF('Data Bank'!$AC588=0,0,2)))))</f>
        <v>2</v>
      </c>
      <c r="I578" s="178">
        <f ca="1">IF(I$1&lt;'Data Bank'!$AD588,"",IF(I$1&gt;'Data Bank'!$AT588,"",IF(AND('Data Bank'!$AC588&lt;100,TODAY()&gt;'Data Bank'!$AT588),1,IF('Data Bank'!$AC588=100,3,IF('Data Bank'!$AC588=0,0,2)))))</f>
        <v>2</v>
      </c>
      <c r="J578" s="177">
        <f ca="1">IF(J$1&lt;'Data Bank'!$AD588,"",IF(J$1&gt;'Data Bank'!$AT588,"",IF(AND('Data Bank'!$AC588&lt;100,TODAY()&gt;'Data Bank'!$AT588),1,IF('Data Bank'!$AC588=100,3,IF('Data Bank'!$AC588=0,0,2)))))</f>
        <v>2</v>
      </c>
      <c r="K578" s="177">
        <f ca="1">IF(K$1&lt;'Data Bank'!$AD588,"",IF(K$1&gt;'Data Bank'!$AT588,"",IF(AND('Data Bank'!$AC588&lt;100,TODAY()&gt;'Data Bank'!$AT588),1,IF('Data Bank'!$AC588=100,3,IF('Data Bank'!$AC588=0,0,2)))))</f>
        <v>2</v>
      </c>
      <c r="L578" s="177">
        <f ca="1">IF(L$1&lt;'Data Bank'!$AD588,"",IF(L$1&gt;'Data Bank'!$AT588,"",IF(AND('Data Bank'!$AC588&lt;100,TODAY()&gt;'Data Bank'!$AT588),1,IF('Data Bank'!$AC588=100,3,IF('Data Bank'!$AC588=0,0,2)))))</f>
        <v>2</v>
      </c>
      <c r="M578" s="177">
        <f ca="1">IF(M$1&lt;'Data Bank'!$AD588,"",IF(M$1&gt;'Data Bank'!$AT588,"",IF(AND('Data Bank'!$AC588&lt;100,TODAY()&gt;'Data Bank'!$AT588),1,IF('Data Bank'!$AC588=100,3,IF('Data Bank'!$AC588=0,0,2)))))</f>
        <v>2</v>
      </c>
      <c r="N578" s="177">
        <f ca="1">IF(N$1&lt;'Data Bank'!$AD588,"",IF(N$1&gt;'Data Bank'!$AT588,"",IF(AND('Data Bank'!$AC588&lt;100,TODAY()&gt;'Data Bank'!$AT588),1,IF('Data Bank'!$AC588=100,3,IF('Data Bank'!$AC588=0,0,2)))))</f>
        <v>2</v>
      </c>
      <c r="O578" s="177">
        <f ca="1">IF(O$1&lt;'Data Bank'!$AD588,"",IF(O$1&gt;'Data Bank'!$AT588,"",IF(AND('Data Bank'!$AC588&lt;100,TODAY()&gt;'Data Bank'!$AT588),1,IF('Data Bank'!$AC588=100,3,IF('Data Bank'!$AC588=0,0,2)))))</f>
        <v>2</v>
      </c>
      <c r="P578" s="177">
        <f ca="1">IF(P$1&lt;'Data Bank'!$AD588,"",IF(P$1&gt;'Data Bank'!$AT588,"",IF(AND('Data Bank'!$AC588&lt;100,TODAY()&gt;'Data Bank'!$AT588),1,IF('Data Bank'!$AC588=100,3,IF('Data Bank'!$AC588=0,0,2)))))</f>
        <v>2</v>
      </c>
      <c r="Q578" s="177">
        <f ca="1">IF(Q$1&lt;'Data Bank'!$AD588,"",IF(Q$1&gt;'Data Bank'!$AT588,"",IF(AND('Data Bank'!$AC588&lt;100,TODAY()&gt;'Data Bank'!$AT588),1,IF('Data Bank'!$AC588=100,3,IF('Data Bank'!$AC588=0,0,2)))))</f>
        <v>2</v>
      </c>
      <c r="R578" s="177">
        <f ca="1">IF(R$1&lt;'Data Bank'!$AD588,"",IF(R$1&gt;'Data Bank'!$AT588,"",IF(AND('Data Bank'!$AC588&lt;100,TODAY()&gt;'Data Bank'!$AT588),1,IF('Data Bank'!$AC588=100,3,IF('Data Bank'!$AC588=0,0,2)))))</f>
        <v>2</v>
      </c>
    </row>
    <row r="579" spans="1:18">
      <c r="A579" s="115" t="str">
        <f>'Data Bank'!E597</f>
        <v>Hansabad</v>
      </c>
      <c r="B579" s="178">
        <f ca="1">IF(B$1&lt;'Data Bank'!$AD597,"",IF(B$1&gt;'Data Bank'!$AT597,"",IF(AND('Data Bank'!$AC597&lt;100,TODAY()&gt;'Data Bank'!$AT597),1,IF('Data Bank'!$AC597=100,3,IF('Data Bank'!$AC597=0,0,2)))))</f>
        <v>0</v>
      </c>
      <c r="C579" s="178">
        <f ca="1">IF(C$1&lt;'Data Bank'!$AD597,"",IF(C$1&gt;'Data Bank'!$AT597,"",IF(AND('Data Bank'!$AC597&lt;100,TODAY()&gt;'Data Bank'!$AT597),1,IF('Data Bank'!$AC597=100,3,IF('Data Bank'!$AC597=0,0,2)))))</f>
        <v>0</v>
      </c>
      <c r="D579" s="178">
        <f ca="1">IF(D$1&lt;'Data Bank'!$AD597,"",IF(D$1&gt;'Data Bank'!$AT597,"",IF(AND('Data Bank'!$AC597&lt;100,TODAY()&gt;'Data Bank'!$AT597),1,IF('Data Bank'!$AC597=100,3,IF('Data Bank'!$AC597=0,0,2)))))</f>
        <v>0</v>
      </c>
      <c r="E579" s="178">
        <f ca="1">IF(E$1&lt;'Data Bank'!$AD597,"",IF(E$1&gt;'Data Bank'!$AT597,"",IF(AND('Data Bank'!$AC597&lt;100,TODAY()&gt;'Data Bank'!$AT597),1,IF('Data Bank'!$AC597=100,3,IF('Data Bank'!$AC597=0,0,2)))))</f>
        <v>0</v>
      </c>
      <c r="F579" s="178">
        <f ca="1">IF(F$1&lt;'Data Bank'!$AD597,"",IF(F$1&gt;'Data Bank'!$AT597,"",IF(AND('Data Bank'!$AC597&lt;100,TODAY()&gt;'Data Bank'!$AT597),1,IF('Data Bank'!$AC597=100,3,IF('Data Bank'!$AC597=0,0,2)))))</f>
        <v>0</v>
      </c>
      <c r="G579" s="178">
        <f ca="1">IF(G$1&lt;'Data Bank'!$AD597,"",IF(G$1&gt;'Data Bank'!$AT597,"",IF(AND('Data Bank'!$AC597&lt;100,TODAY()&gt;'Data Bank'!$AT597),1,IF('Data Bank'!$AC597=100,3,IF('Data Bank'!$AC597=0,0,2)))))</f>
        <v>0</v>
      </c>
      <c r="H579" s="178">
        <f ca="1">IF(H$1&lt;'Data Bank'!$AD597,"",IF(H$1&gt;'Data Bank'!$AT597,"",IF(AND('Data Bank'!$AC597&lt;100,TODAY()&gt;'Data Bank'!$AT597),1,IF('Data Bank'!$AC597=100,3,IF('Data Bank'!$AC597=0,0,2)))))</f>
        <v>0</v>
      </c>
      <c r="I579" s="178">
        <f ca="1">IF(I$1&lt;'Data Bank'!$AD597,"",IF(I$1&gt;'Data Bank'!$AT597,"",IF(AND('Data Bank'!$AC597&lt;100,TODAY()&gt;'Data Bank'!$AT597),1,IF('Data Bank'!$AC597=100,3,IF('Data Bank'!$AC597=0,0,2)))))</f>
        <v>0</v>
      </c>
      <c r="J579" s="177" t="str">
        <f ca="1">IF(J$1&lt;'Data Bank'!$AD597,"",IF(J$1&gt;'Data Bank'!$AT597,"",IF(AND('Data Bank'!$AC597&lt;100,TODAY()&gt;'Data Bank'!$AT597),1,IF('Data Bank'!$AC597=100,3,IF('Data Bank'!$AC597=0,0,2)))))</f>
        <v/>
      </c>
      <c r="K579" s="177" t="str">
        <f ca="1">IF(K$1&lt;'Data Bank'!$AD597,"",IF(K$1&gt;'Data Bank'!$AT597,"",IF(AND('Data Bank'!$AC597&lt;100,TODAY()&gt;'Data Bank'!$AT597),1,IF('Data Bank'!$AC597=100,3,IF('Data Bank'!$AC597=0,0,2)))))</f>
        <v/>
      </c>
      <c r="L579" s="177" t="str">
        <f ca="1">IF(L$1&lt;'Data Bank'!$AD597,"",IF(L$1&gt;'Data Bank'!$AT597,"",IF(AND('Data Bank'!$AC597&lt;100,TODAY()&gt;'Data Bank'!$AT597),1,IF('Data Bank'!$AC597=100,3,IF('Data Bank'!$AC597=0,0,2)))))</f>
        <v/>
      </c>
      <c r="M579" s="177" t="str">
        <f ca="1">IF(M$1&lt;'Data Bank'!$AD597,"",IF(M$1&gt;'Data Bank'!$AT597,"",IF(AND('Data Bank'!$AC597&lt;100,TODAY()&gt;'Data Bank'!$AT597),1,IF('Data Bank'!$AC597=100,3,IF('Data Bank'!$AC597=0,0,2)))))</f>
        <v/>
      </c>
      <c r="N579" s="177" t="str">
        <f ca="1">IF(N$1&lt;'Data Bank'!$AD597,"",IF(N$1&gt;'Data Bank'!$AT597,"",IF(AND('Data Bank'!$AC597&lt;100,TODAY()&gt;'Data Bank'!$AT597),1,IF('Data Bank'!$AC597=100,3,IF('Data Bank'!$AC597=0,0,2)))))</f>
        <v/>
      </c>
      <c r="O579" s="177" t="str">
        <f ca="1">IF(O$1&lt;'Data Bank'!$AD597,"",IF(O$1&gt;'Data Bank'!$AT597,"",IF(AND('Data Bank'!$AC597&lt;100,TODAY()&gt;'Data Bank'!$AT597),1,IF('Data Bank'!$AC597=100,3,IF('Data Bank'!$AC597=0,0,2)))))</f>
        <v/>
      </c>
      <c r="P579" s="177" t="str">
        <f ca="1">IF(P$1&lt;'Data Bank'!$AD597,"",IF(P$1&gt;'Data Bank'!$AT597,"",IF(AND('Data Bank'!$AC597&lt;100,TODAY()&gt;'Data Bank'!$AT597),1,IF('Data Bank'!$AC597=100,3,IF('Data Bank'!$AC597=0,0,2)))))</f>
        <v/>
      </c>
      <c r="Q579" s="177" t="str">
        <f ca="1">IF(Q$1&lt;'Data Bank'!$AD597,"",IF(Q$1&gt;'Data Bank'!$AT597,"",IF(AND('Data Bank'!$AC597&lt;100,TODAY()&gt;'Data Bank'!$AT597),1,IF('Data Bank'!$AC597=100,3,IF('Data Bank'!$AC597=0,0,2)))))</f>
        <v/>
      </c>
      <c r="R579" s="177" t="str">
        <f ca="1">IF(R$1&lt;'Data Bank'!$AD597,"",IF(R$1&gt;'Data Bank'!$AT597,"",IF(AND('Data Bank'!$AC597&lt;100,TODAY()&gt;'Data Bank'!$AT597),1,IF('Data Bank'!$AC597=100,3,IF('Data Bank'!$AC597=0,0,2)))))</f>
        <v/>
      </c>
    </row>
    <row r="580" spans="1:18">
      <c r="A580" s="115" t="str">
        <f>'Data Bank'!E643</f>
        <v>Iqbal Stadium Comm.Area</v>
      </c>
      <c r="B580" s="178">
        <f ca="1">IF(B$1&lt;'Data Bank'!$AD643,"",IF(B$1&gt;'Data Bank'!$AT643,"",IF(AND('Data Bank'!$AC643&lt;100,TODAY()&gt;'Data Bank'!$AT643),1,IF('Data Bank'!$AC643=100,3,IF('Data Bank'!$AC643=0,0,2)))))</f>
        <v>2</v>
      </c>
      <c r="C580" s="178">
        <f ca="1">IF(C$1&lt;'Data Bank'!$AD643,"",IF(C$1&gt;'Data Bank'!$AT643,"",IF(AND('Data Bank'!$AC643&lt;100,TODAY()&gt;'Data Bank'!$AT643),1,IF('Data Bank'!$AC643=100,3,IF('Data Bank'!$AC643=0,0,2)))))</f>
        <v>2</v>
      </c>
      <c r="D580" s="178">
        <f ca="1">IF(D$1&lt;'Data Bank'!$AD643,"",IF(D$1&gt;'Data Bank'!$AT643,"",IF(AND('Data Bank'!$AC643&lt;100,TODAY()&gt;'Data Bank'!$AT643),1,IF('Data Bank'!$AC643=100,3,IF('Data Bank'!$AC643=0,0,2)))))</f>
        <v>2</v>
      </c>
      <c r="E580" s="178">
        <f ca="1">IF(E$1&lt;'Data Bank'!$AD643,"",IF(E$1&gt;'Data Bank'!$AT643,"",IF(AND('Data Bank'!$AC643&lt;100,TODAY()&gt;'Data Bank'!$AT643),1,IF('Data Bank'!$AC643=100,3,IF('Data Bank'!$AC643=0,0,2)))))</f>
        <v>2</v>
      </c>
      <c r="F580" s="178">
        <f ca="1">IF(F$1&lt;'Data Bank'!$AD643,"",IF(F$1&gt;'Data Bank'!$AT643,"",IF(AND('Data Bank'!$AC643&lt;100,TODAY()&gt;'Data Bank'!$AT643),1,IF('Data Bank'!$AC643=100,3,IF('Data Bank'!$AC643=0,0,2)))))</f>
        <v>2</v>
      </c>
      <c r="G580" s="178">
        <f ca="1">IF(G$1&lt;'Data Bank'!$AD643,"",IF(G$1&gt;'Data Bank'!$AT643,"",IF(AND('Data Bank'!$AC643&lt;100,TODAY()&gt;'Data Bank'!$AT643),1,IF('Data Bank'!$AC643=100,3,IF('Data Bank'!$AC643=0,0,2)))))</f>
        <v>2</v>
      </c>
      <c r="H580" s="178">
        <f ca="1">IF(H$1&lt;'Data Bank'!$AD643,"",IF(H$1&gt;'Data Bank'!$AT643,"",IF(AND('Data Bank'!$AC643&lt;100,TODAY()&gt;'Data Bank'!$AT643),1,IF('Data Bank'!$AC643=100,3,IF('Data Bank'!$AC643=0,0,2)))))</f>
        <v>2</v>
      </c>
      <c r="I580" s="178">
        <f ca="1">IF(I$1&lt;'Data Bank'!$AD643,"",IF(I$1&gt;'Data Bank'!$AT643,"",IF(AND('Data Bank'!$AC643&lt;100,TODAY()&gt;'Data Bank'!$AT643),1,IF('Data Bank'!$AC643=100,3,IF('Data Bank'!$AC643=0,0,2)))))</f>
        <v>2</v>
      </c>
      <c r="J580" s="177">
        <f ca="1">IF(J$1&lt;'Data Bank'!$AD643,"",IF(J$1&gt;'Data Bank'!$AT643,"",IF(AND('Data Bank'!$AC643&lt;100,TODAY()&gt;'Data Bank'!$AT643),1,IF('Data Bank'!$AC643=100,3,IF('Data Bank'!$AC643=0,0,2)))))</f>
        <v>2</v>
      </c>
      <c r="K580" s="177">
        <f ca="1">IF(K$1&lt;'Data Bank'!$AD643,"",IF(K$1&gt;'Data Bank'!$AT643,"",IF(AND('Data Bank'!$AC643&lt;100,TODAY()&gt;'Data Bank'!$AT643),1,IF('Data Bank'!$AC643=100,3,IF('Data Bank'!$AC643=0,0,2)))))</f>
        <v>2</v>
      </c>
      <c r="L580" s="177">
        <f ca="1">IF(L$1&lt;'Data Bank'!$AD643,"",IF(L$1&gt;'Data Bank'!$AT643,"",IF(AND('Data Bank'!$AC643&lt;100,TODAY()&gt;'Data Bank'!$AT643),1,IF('Data Bank'!$AC643=100,3,IF('Data Bank'!$AC643=0,0,2)))))</f>
        <v>2</v>
      </c>
      <c r="M580" s="177">
        <f ca="1">IF(M$1&lt;'Data Bank'!$AD643,"",IF(M$1&gt;'Data Bank'!$AT643,"",IF(AND('Data Bank'!$AC643&lt;100,TODAY()&gt;'Data Bank'!$AT643),1,IF('Data Bank'!$AC643=100,3,IF('Data Bank'!$AC643=0,0,2)))))</f>
        <v>2</v>
      </c>
      <c r="N580" s="177">
        <f ca="1">IF(N$1&lt;'Data Bank'!$AD643,"",IF(N$1&gt;'Data Bank'!$AT643,"",IF(AND('Data Bank'!$AC643&lt;100,TODAY()&gt;'Data Bank'!$AT643),1,IF('Data Bank'!$AC643=100,3,IF('Data Bank'!$AC643=0,0,2)))))</f>
        <v>2</v>
      </c>
      <c r="O580" s="177">
        <f ca="1">IF(O$1&lt;'Data Bank'!$AD643,"",IF(O$1&gt;'Data Bank'!$AT643,"",IF(AND('Data Bank'!$AC643&lt;100,TODAY()&gt;'Data Bank'!$AT643),1,IF('Data Bank'!$AC643=100,3,IF('Data Bank'!$AC643=0,0,2)))))</f>
        <v>2</v>
      </c>
      <c r="P580" s="177">
        <f ca="1">IF(P$1&lt;'Data Bank'!$AD643,"",IF(P$1&gt;'Data Bank'!$AT643,"",IF(AND('Data Bank'!$AC643&lt;100,TODAY()&gt;'Data Bank'!$AT643),1,IF('Data Bank'!$AC643=100,3,IF('Data Bank'!$AC643=0,0,2)))))</f>
        <v>2</v>
      </c>
      <c r="Q580" s="177">
        <f ca="1">IF(Q$1&lt;'Data Bank'!$AD643,"",IF(Q$1&gt;'Data Bank'!$AT643,"",IF(AND('Data Bank'!$AC643&lt;100,TODAY()&gt;'Data Bank'!$AT643),1,IF('Data Bank'!$AC643=100,3,IF('Data Bank'!$AC643=0,0,2)))))</f>
        <v>2</v>
      </c>
      <c r="R580" s="177">
        <f ca="1">IF(R$1&lt;'Data Bank'!$AD643,"",IF(R$1&gt;'Data Bank'!$AT643,"",IF(AND('Data Bank'!$AC643&lt;100,TODAY()&gt;'Data Bank'!$AT643),1,IF('Data Bank'!$AC643=100,3,IF('Data Bank'!$AC643=0,0,2)))))</f>
        <v>2</v>
      </c>
    </row>
    <row r="581" spans="1:18">
      <c r="A581" s="115" t="str">
        <f>'Data Bank'!E648</f>
        <v>Islampura</v>
      </c>
      <c r="B581" s="178">
        <f ca="1">IF(B$1&lt;'Data Bank'!$AD648,"",IF(B$1&gt;'Data Bank'!$AT648,"",IF(AND('Data Bank'!$AC648&lt;100,TODAY()&gt;'Data Bank'!$AT648),1,IF('Data Bank'!$AC648=100,3,IF('Data Bank'!$AC648=0,0,2)))))</f>
        <v>2</v>
      </c>
      <c r="C581" s="178">
        <f ca="1">IF(C$1&lt;'Data Bank'!$AD648,"",IF(C$1&gt;'Data Bank'!$AT648,"",IF(AND('Data Bank'!$AC648&lt;100,TODAY()&gt;'Data Bank'!$AT648),1,IF('Data Bank'!$AC648=100,3,IF('Data Bank'!$AC648=0,0,2)))))</f>
        <v>2</v>
      </c>
      <c r="D581" s="178">
        <f ca="1">IF(D$1&lt;'Data Bank'!$AD648,"",IF(D$1&gt;'Data Bank'!$AT648,"",IF(AND('Data Bank'!$AC648&lt;100,TODAY()&gt;'Data Bank'!$AT648),1,IF('Data Bank'!$AC648=100,3,IF('Data Bank'!$AC648=0,0,2)))))</f>
        <v>2</v>
      </c>
      <c r="E581" s="178">
        <f ca="1">IF(E$1&lt;'Data Bank'!$AD648,"",IF(E$1&gt;'Data Bank'!$AT648,"",IF(AND('Data Bank'!$AC648&lt;100,TODAY()&gt;'Data Bank'!$AT648),1,IF('Data Bank'!$AC648=100,3,IF('Data Bank'!$AC648=0,0,2)))))</f>
        <v>2</v>
      </c>
      <c r="F581" s="178">
        <f ca="1">IF(F$1&lt;'Data Bank'!$AD648,"",IF(F$1&gt;'Data Bank'!$AT648,"",IF(AND('Data Bank'!$AC648&lt;100,TODAY()&gt;'Data Bank'!$AT648),1,IF('Data Bank'!$AC648=100,3,IF('Data Bank'!$AC648=0,0,2)))))</f>
        <v>2</v>
      </c>
      <c r="G581" s="178">
        <f ca="1">IF(G$1&lt;'Data Bank'!$AD648,"",IF(G$1&gt;'Data Bank'!$AT648,"",IF(AND('Data Bank'!$AC648&lt;100,TODAY()&gt;'Data Bank'!$AT648),1,IF('Data Bank'!$AC648=100,3,IF('Data Bank'!$AC648=0,0,2)))))</f>
        <v>2</v>
      </c>
      <c r="H581" s="178">
        <f ca="1">IF(H$1&lt;'Data Bank'!$AD648,"",IF(H$1&gt;'Data Bank'!$AT648,"",IF(AND('Data Bank'!$AC648&lt;100,TODAY()&gt;'Data Bank'!$AT648),1,IF('Data Bank'!$AC648=100,3,IF('Data Bank'!$AC648=0,0,2)))))</f>
        <v>2</v>
      </c>
      <c r="I581" s="178">
        <f ca="1">IF(I$1&lt;'Data Bank'!$AD648,"",IF(I$1&gt;'Data Bank'!$AT648,"",IF(AND('Data Bank'!$AC648&lt;100,TODAY()&gt;'Data Bank'!$AT648),1,IF('Data Bank'!$AC648=100,3,IF('Data Bank'!$AC648=0,0,2)))))</f>
        <v>2</v>
      </c>
      <c r="J581" s="177">
        <f ca="1">IF(J$1&lt;'Data Bank'!$AD648,"",IF(J$1&gt;'Data Bank'!$AT648,"",IF(AND('Data Bank'!$AC648&lt;100,TODAY()&gt;'Data Bank'!$AT648),1,IF('Data Bank'!$AC648=100,3,IF('Data Bank'!$AC648=0,0,2)))))</f>
        <v>2</v>
      </c>
      <c r="K581" s="177">
        <f ca="1">IF(K$1&lt;'Data Bank'!$AD648,"",IF(K$1&gt;'Data Bank'!$AT648,"",IF(AND('Data Bank'!$AC648&lt;100,TODAY()&gt;'Data Bank'!$AT648),1,IF('Data Bank'!$AC648=100,3,IF('Data Bank'!$AC648=0,0,2)))))</f>
        <v>2</v>
      </c>
      <c r="L581" s="177">
        <f ca="1">IF(L$1&lt;'Data Bank'!$AD648,"",IF(L$1&gt;'Data Bank'!$AT648,"",IF(AND('Data Bank'!$AC648&lt;100,TODAY()&gt;'Data Bank'!$AT648),1,IF('Data Bank'!$AC648=100,3,IF('Data Bank'!$AC648=0,0,2)))))</f>
        <v>2</v>
      </c>
      <c r="M581" s="177">
        <f ca="1">IF(M$1&lt;'Data Bank'!$AD648,"",IF(M$1&gt;'Data Bank'!$AT648,"",IF(AND('Data Bank'!$AC648&lt;100,TODAY()&gt;'Data Bank'!$AT648),1,IF('Data Bank'!$AC648=100,3,IF('Data Bank'!$AC648=0,0,2)))))</f>
        <v>2</v>
      </c>
      <c r="N581" s="177">
        <f ca="1">IF(N$1&lt;'Data Bank'!$AD648,"",IF(N$1&gt;'Data Bank'!$AT648,"",IF(AND('Data Bank'!$AC648&lt;100,TODAY()&gt;'Data Bank'!$AT648),1,IF('Data Bank'!$AC648=100,3,IF('Data Bank'!$AC648=0,0,2)))))</f>
        <v>2</v>
      </c>
      <c r="O581" s="177">
        <f ca="1">IF(O$1&lt;'Data Bank'!$AD648,"",IF(O$1&gt;'Data Bank'!$AT648,"",IF(AND('Data Bank'!$AC648&lt;100,TODAY()&gt;'Data Bank'!$AT648),1,IF('Data Bank'!$AC648=100,3,IF('Data Bank'!$AC648=0,0,2)))))</f>
        <v>2</v>
      </c>
      <c r="P581" s="177">
        <f ca="1">IF(P$1&lt;'Data Bank'!$AD648,"",IF(P$1&gt;'Data Bank'!$AT648,"",IF(AND('Data Bank'!$AC648&lt;100,TODAY()&gt;'Data Bank'!$AT648),1,IF('Data Bank'!$AC648=100,3,IF('Data Bank'!$AC648=0,0,2)))))</f>
        <v>2</v>
      </c>
      <c r="Q581" s="177">
        <f ca="1">IF(Q$1&lt;'Data Bank'!$AD648,"",IF(Q$1&gt;'Data Bank'!$AT648,"",IF(AND('Data Bank'!$AC648&lt;100,TODAY()&gt;'Data Bank'!$AT648),1,IF('Data Bank'!$AC648=100,3,IF('Data Bank'!$AC648=0,0,2)))))</f>
        <v>2</v>
      </c>
      <c r="R581" s="177">
        <f ca="1">IF(R$1&lt;'Data Bank'!$AD648,"",IF(R$1&gt;'Data Bank'!$AT648,"",IF(AND('Data Bank'!$AC648&lt;100,TODAY()&gt;'Data Bank'!$AT648),1,IF('Data Bank'!$AC648=100,3,IF('Data Bank'!$AC648=0,0,2)))))</f>
        <v>2</v>
      </c>
    </row>
    <row r="582" spans="1:18">
      <c r="A582" s="115" t="str">
        <f>'Data Bank'!E666</f>
        <v>Jhelum Road Buildings</v>
      </c>
      <c r="B582" s="178">
        <f ca="1">IF(B$1&lt;'Data Bank'!$AD666,"",IF(B$1&gt;'Data Bank'!$AT666,"",IF(AND('Data Bank'!$AC666&lt;100,TODAY()&gt;'Data Bank'!$AT666),1,IF('Data Bank'!$AC666=100,3,IF('Data Bank'!$AC666=0,0,2)))))</f>
        <v>2</v>
      </c>
      <c r="C582" s="178">
        <f ca="1">IF(C$1&lt;'Data Bank'!$AD666,"",IF(C$1&gt;'Data Bank'!$AT666,"",IF(AND('Data Bank'!$AC666&lt;100,TODAY()&gt;'Data Bank'!$AT666),1,IF('Data Bank'!$AC666=100,3,IF('Data Bank'!$AC666=0,0,2)))))</f>
        <v>2</v>
      </c>
      <c r="D582" s="178">
        <f ca="1">IF(D$1&lt;'Data Bank'!$AD666,"",IF(D$1&gt;'Data Bank'!$AT666,"",IF(AND('Data Bank'!$AC666&lt;100,TODAY()&gt;'Data Bank'!$AT666),1,IF('Data Bank'!$AC666=100,3,IF('Data Bank'!$AC666=0,0,2)))))</f>
        <v>2</v>
      </c>
      <c r="E582" s="178">
        <f ca="1">IF(E$1&lt;'Data Bank'!$AD666,"",IF(E$1&gt;'Data Bank'!$AT666,"",IF(AND('Data Bank'!$AC666&lt;100,TODAY()&gt;'Data Bank'!$AT666),1,IF('Data Bank'!$AC666=100,3,IF('Data Bank'!$AC666=0,0,2)))))</f>
        <v>2</v>
      </c>
      <c r="F582" s="178">
        <f ca="1">IF(F$1&lt;'Data Bank'!$AD666,"",IF(F$1&gt;'Data Bank'!$AT666,"",IF(AND('Data Bank'!$AC666&lt;100,TODAY()&gt;'Data Bank'!$AT666),1,IF('Data Bank'!$AC666=100,3,IF('Data Bank'!$AC666=0,0,2)))))</f>
        <v>2</v>
      </c>
      <c r="G582" s="178">
        <f ca="1">IF(G$1&lt;'Data Bank'!$AD666,"",IF(G$1&gt;'Data Bank'!$AT666,"",IF(AND('Data Bank'!$AC666&lt;100,TODAY()&gt;'Data Bank'!$AT666),1,IF('Data Bank'!$AC666=100,3,IF('Data Bank'!$AC666=0,0,2)))))</f>
        <v>2</v>
      </c>
      <c r="H582" s="178">
        <f ca="1">IF(H$1&lt;'Data Bank'!$AD666,"",IF(H$1&gt;'Data Bank'!$AT666,"",IF(AND('Data Bank'!$AC666&lt;100,TODAY()&gt;'Data Bank'!$AT666),1,IF('Data Bank'!$AC666=100,3,IF('Data Bank'!$AC666=0,0,2)))))</f>
        <v>2</v>
      </c>
      <c r="I582" s="178">
        <f ca="1">IF(I$1&lt;'Data Bank'!$AD666,"",IF(I$1&gt;'Data Bank'!$AT666,"",IF(AND('Data Bank'!$AC666&lt;100,TODAY()&gt;'Data Bank'!$AT666),1,IF('Data Bank'!$AC666=100,3,IF('Data Bank'!$AC666=0,0,2)))))</f>
        <v>2</v>
      </c>
      <c r="J582" s="177">
        <f ca="1">IF(J$1&lt;'Data Bank'!$AD666,"",IF(J$1&gt;'Data Bank'!$AT666,"",IF(AND('Data Bank'!$AC666&lt;100,TODAY()&gt;'Data Bank'!$AT666),1,IF('Data Bank'!$AC666=100,3,IF('Data Bank'!$AC666=0,0,2)))))</f>
        <v>2</v>
      </c>
      <c r="K582" s="177">
        <f ca="1">IF(K$1&lt;'Data Bank'!$AD666,"",IF(K$1&gt;'Data Bank'!$AT666,"",IF(AND('Data Bank'!$AC666&lt;100,TODAY()&gt;'Data Bank'!$AT666),1,IF('Data Bank'!$AC666=100,3,IF('Data Bank'!$AC666=0,0,2)))))</f>
        <v>2</v>
      </c>
      <c r="L582" s="177">
        <f ca="1">IF(L$1&lt;'Data Bank'!$AD666,"",IF(L$1&gt;'Data Bank'!$AT666,"",IF(AND('Data Bank'!$AC666&lt;100,TODAY()&gt;'Data Bank'!$AT666),1,IF('Data Bank'!$AC666=100,3,IF('Data Bank'!$AC666=0,0,2)))))</f>
        <v>2</v>
      </c>
      <c r="M582" s="177">
        <f ca="1">IF(M$1&lt;'Data Bank'!$AD666,"",IF(M$1&gt;'Data Bank'!$AT666,"",IF(AND('Data Bank'!$AC666&lt;100,TODAY()&gt;'Data Bank'!$AT666),1,IF('Data Bank'!$AC666=100,3,IF('Data Bank'!$AC666=0,0,2)))))</f>
        <v>2</v>
      </c>
      <c r="N582" s="177">
        <f ca="1">IF(N$1&lt;'Data Bank'!$AD666,"",IF(N$1&gt;'Data Bank'!$AT666,"",IF(AND('Data Bank'!$AC666&lt;100,TODAY()&gt;'Data Bank'!$AT666),1,IF('Data Bank'!$AC666=100,3,IF('Data Bank'!$AC666=0,0,2)))))</f>
        <v>2</v>
      </c>
      <c r="O582" s="177">
        <f ca="1">IF(O$1&lt;'Data Bank'!$AD666,"",IF(O$1&gt;'Data Bank'!$AT666,"",IF(AND('Data Bank'!$AC666&lt;100,TODAY()&gt;'Data Bank'!$AT666),1,IF('Data Bank'!$AC666=100,3,IF('Data Bank'!$AC666=0,0,2)))))</f>
        <v>2</v>
      </c>
      <c r="P582" s="177">
        <f ca="1">IF(P$1&lt;'Data Bank'!$AD666,"",IF(P$1&gt;'Data Bank'!$AT666,"",IF(AND('Data Bank'!$AC666&lt;100,TODAY()&gt;'Data Bank'!$AT666),1,IF('Data Bank'!$AC666=100,3,IF('Data Bank'!$AC666=0,0,2)))))</f>
        <v>2</v>
      </c>
      <c r="Q582" s="177">
        <f ca="1">IF(Q$1&lt;'Data Bank'!$AD666,"",IF(Q$1&gt;'Data Bank'!$AT666,"",IF(AND('Data Bank'!$AC666&lt;100,TODAY()&gt;'Data Bank'!$AT666),1,IF('Data Bank'!$AC666=100,3,IF('Data Bank'!$AC666=0,0,2)))))</f>
        <v>2</v>
      </c>
      <c r="R582" s="177">
        <f ca="1">IF(R$1&lt;'Data Bank'!$AD666,"",IF(R$1&gt;'Data Bank'!$AT666,"",IF(AND('Data Bank'!$AC666&lt;100,TODAY()&gt;'Data Bank'!$AT666),1,IF('Data Bank'!$AC666=100,3,IF('Data Bank'!$AC666=0,0,2)))))</f>
        <v>2</v>
      </c>
    </row>
    <row r="583" spans="1:18">
      <c r="A583" s="115" t="str">
        <f>'Data Bank'!E710</f>
        <v>Khadim Ali Rd</v>
      </c>
      <c r="B583" s="178">
        <f ca="1">IF(B$1&lt;'Data Bank'!$AD710,"",IF(B$1&gt;'Data Bank'!$AT710,"",IF(AND('Data Bank'!$AC710&lt;100,TODAY()&gt;'Data Bank'!$AT710),1,IF('Data Bank'!$AC710=100,3,IF('Data Bank'!$AC710=0,0,2)))))</f>
        <v>2</v>
      </c>
      <c r="C583" s="178">
        <f ca="1">IF(C$1&lt;'Data Bank'!$AD710,"",IF(C$1&gt;'Data Bank'!$AT710,"",IF(AND('Data Bank'!$AC710&lt;100,TODAY()&gt;'Data Bank'!$AT710),1,IF('Data Bank'!$AC710=100,3,IF('Data Bank'!$AC710=0,0,2)))))</f>
        <v>2</v>
      </c>
      <c r="D583" s="178">
        <f ca="1">IF(D$1&lt;'Data Bank'!$AD710,"",IF(D$1&gt;'Data Bank'!$AT710,"",IF(AND('Data Bank'!$AC710&lt;100,TODAY()&gt;'Data Bank'!$AT710),1,IF('Data Bank'!$AC710=100,3,IF('Data Bank'!$AC710=0,0,2)))))</f>
        <v>2</v>
      </c>
      <c r="E583" s="178">
        <f ca="1">IF(E$1&lt;'Data Bank'!$AD710,"",IF(E$1&gt;'Data Bank'!$AT710,"",IF(AND('Data Bank'!$AC710&lt;100,TODAY()&gt;'Data Bank'!$AT710),1,IF('Data Bank'!$AC710=100,3,IF('Data Bank'!$AC710=0,0,2)))))</f>
        <v>2</v>
      </c>
      <c r="F583" s="178">
        <f ca="1">IF(F$1&lt;'Data Bank'!$AD710,"",IF(F$1&gt;'Data Bank'!$AT710,"",IF(AND('Data Bank'!$AC710&lt;100,TODAY()&gt;'Data Bank'!$AT710),1,IF('Data Bank'!$AC710=100,3,IF('Data Bank'!$AC710=0,0,2)))))</f>
        <v>2</v>
      </c>
      <c r="G583" s="178">
        <f ca="1">IF(G$1&lt;'Data Bank'!$AD710,"",IF(G$1&gt;'Data Bank'!$AT710,"",IF(AND('Data Bank'!$AC710&lt;100,TODAY()&gt;'Data Bank'!$AT710),1,IF('Data Bank'!$AC710=100,3,IF('Data Bank'!$AC710=0,0,2)))))</f>
        <v>2</v>
      </c>
      <c r="H583" s="178">
        <f ca="1">IF(H$1&lt;'Data Bank'!$AD710,"",IF(H$1&gt;'Data Bank'!$AT710,"",IF(AND('Data Bank'!$AC710&lt;100,TODAY()&gt;'Data Bank'!$AT710),1,IF('Data Bank'!$AC710=100,3,IF('Data Bank'!$AC710=0,0,2)))))</f>
        <v>2</v>
      </c>
      <c r="I583" s="178">
        <f ca="1">IF(I$1&lt;'Data Bank'!$AD710,"",IF(I$1&gt;'Data Bank'!$AT710,"",IF(AND('Data Bank'!$AC710&lt;100,TODAY()&gt;'Data Bank'!$AT710),1,IF('Data Bank'!$AC710=100,3,IF('Data Bank'!$AC710=0,0,2)))))</f>
        <v>2</v>
      </c>
      <c r="J583" s="177">
        <f ca="1">IF(J$1&lt;'Data Bank'!$AD710,"",IF(J$1&gt;'Data Bank'!$AT710,"",IF(AND('Data Bank'!$AC710&lt;100,TODAY()&gt;'Data Bank'!$AT710),1,IF('Data Bank'!$AC710=100,3,IF('Data Bank'!$AC710=0,0,2)))))</f>
        <v>2</v>
      </c>
      <c r="K583" s="177">
        <f ca="1">IF(K$1&lt;'Data Bank'!$AD710,"",IF(K$1&gt;'Data Bank'!$AT710,"",IF(AND('Data Bank'!$AC710&lt;100,TODAY()&gt;'Data Bank'!$AT710),1,IF('Data Bank'!$AC710=100,3,IF('Data Bank'!$AC710=0,0,2)))))</f>
        <v>2</v>
      </c>
      <c r="L583" s="177">
        <f ca="1">IF(L$1&lt;'Data Bank'!$AD710,"",IF(L$1&gt;'Data Bank'!$AT710,"",IF(AND('Data Bank'!$AC710&lt;100,TODAY()&gt;'Data Bank'!$AT710),1,IF('Data Bank'!$AC710=100,3,IF('Data Bank'!$AC710=0,0,2)))))</f>
        <v>2</v>
      </c>
      <c r="M583" s="177">
        <f ca="1">IF(M$1&lt;'Data Bank'!$AD710,"",IF(M$1&gt;'Data Bank'!$AT710,"",IF(AND('Data Bank'!$AC710&lt;100,TODAY()&gt;'Data Bank'!$AT710),1,IF('Data Bank'!$AC710=100,3,IF('Data Bank'!$AC710=0,0,2)))))</f>
        <v>2</v>
      </c>
      <c r="N583" s="177">
        <f ca="1">IF(N$1&lt;'Data Bank'!$AD710,"",IF(N$1&gt;'Data Bank'!$AT710,"",IF(AND('Data Bank'!$AC710&lt;100,TODAY()&gt;'Data Bank'!$AT710),1,IF('Data Bank'!$AC710=100,3,IF('Data Bank'!$AC710=0,0,2)))))</f>
        <v>2</v>
      </c>
      <c r="O583" s="177">
        <f ca="1">IF(O$1&lt;'Data Bank'!$AD710,"",IF(O$1&gt;'Data Bank'!$AT710,"",IF(AND('Data Bank'!$AC710&lt;100,TODAY()&gt;'Data Bank'!$AT710),1,IF('Data Bank'!$AC710=100,3,IF('Data Bank'!$AC710=0,0,2)))))</f>
        <v>2</v>
      </c>
      <c r="P583" s="177">
        <f ca="1">IF(P$1&lt;'Data Bank'!$AD710,"",IF(P$1&gt;'Data Bank'!$AT710,"",IF(AND('Data Bank'!$AC710&lt;100,TODAY()&gt;'Data Bank'!$AT710),1,IF('Data Bank'!$AC710=100,3,IF('Data Bank'!$AC710=0,0,2)))))</f>
        <v>2</v>
      </c>
      <c r="Q583" s="177">
        <f ca="1">IF(Q$1&lt;'Data Bank'!$AD710,"",IF(Q$1&gt;'Data Bank'!$AT710,"",IF(AND('Data Bank'!$AC710&lt;100,TODAY()&gt;'Data Bank'!$AT710),1,IF('Data Bank'!$AC710=100,3,IF('Data Bank'!$AC710=0,0,2)))))</f>
        <v>2</v>
      </c>
      <c r="R583" s="177">
        <f ca="1">IF(R$1&lt;'Data Bank'!$AD710,"",IF(R$1&gt;'Data Bank'!$AT710,"",IF(AND('Data Bank'!$AC710&lt;100,TODAY()&gt;'Data Bank'!$AT710),1,IF('Data Bank'!$AC710=100,3,IF('Data Bank'!$AC710=0,0,2)))))</f>
        <v>2</v>
      </c>
    </row>
    <row r="584" spans="1:18">
      <c r="A584" s="115" t="str">
        <f>'Data Bank'!E714</f>
        <v>Tariq Colony</v>
      </c>
      <c r="B584" s="178">
        <f ca="1">IF(B$1&lt;'Data Bank'!$AD714,"",IF(B$1&gt;'Data Bank'!$AT714,"",IF(AND('Data Bank'!$AC714&lt;100,TODAY()&gt;'Data Bank'!$AT714),1,IF('Data Bank'!$AC714=100,3,IF('Data Bank'!$AC714=0,0,2)))))</f>
        <v>0</v>
      </c>
      <c r="C584" s="178">
        <f ca="1">IF(C$1&lt;'Data Bank'!$AD714,"",IF(C$1&gt;'Data Bank'!$AT714,"",IF(AND('Data Bank'!$AC714&lt;100,TODAY()&gt;'Data Bank'!$AT714),1,IF('Data Bank'!$AC714=100,3,IF('Data Bank'!$AC714=0,0,2)))))</f>
        <v>0</v>
      </c>
      <c r="D584" s="178">
        <f ca="1">IF(D$1&lt;'Data Bank'!$AD714,"",IF(D$1&gt;'Data Bank'!$AT714,"",IF(AND('Data Bank'!$AC714&lt;100,TODAY()&gt;'Data Bank'!$AT714),1,IF('Data Bank'!$AC714=100,3,IF('Data Bank'!$AC714=0,0,2)))))</f>
        <v>0</v>
      </c>
      <c r="E584" s="178">
        <f ca="1">IF(E$1&lt;'Data Bank'!$AD714,"",IF(E$1&gt;'Data Bank'!$AT714,"",IF(AND('Data Bank'!$AC714&lt;100,TODAY()&gt;'Data Bank'!$AT714),1,IF('Data Bank'!$AC714=100,3,IF('Data Bank'!$AC714=0,0,2)))))</f>
        <v>0</v>
      </c>
      <c r="F584" s="178">
        <f ca="1">IF(F$1&lt;'Data Bank'!$AD714,"",IF(F$1&gt;'Data Bank'!$AT714,"",IF(AND('Data Bank'!$AC714&lt;100,TODAY()&gt;'Data Bank'!$AT714),1,IF('Data Bank'!$AC714=100,3,IF('Data Bank'!$AC714=0,0,2)))))</f>
        <v>0</v>
      </c>
      <c r="G584" s="178">
        <f ca="1">IF(G$1&lt;'Data Bank'!$AD714,"",IF(G$1&gt;'Data Bank'!$AT714,"",IF(AND('Data Bank'!$AC714&lt;100,TODAY()&gt;'Data Bank'!$AT714),1,IF('Data Bank'!$AC714=100,3,IF('Data Bank'!$AC714=0,0,2)))))</f>
        <v>0</v>
      </c>
      <c r="H584" s="178">
        <f ca="1">IF(H$1&lt;'Data Bank'!$AD714,"",IF(H$1&gt;'Data Bank'!$AT714,"",IF(AND('Data Bank'!$AC714&lt;100,TODAY()&gt;'Data Bank'!$AT714),1,IF('Data Bank'!$AC714=100,3,IF('Data Bank'!$AC714=0,0,2)))))</f>
        <v>0</v>
      </c>
      <c r="I584" s="178">
        <f ca="1">IF(I$1&lt;'Data Bank'!$AD714,"",IF(I$1&gt;'Data Bank'!$AT714,"",IF(AND('Data Bank'!$AC714&lt;100,TODAY()&gt;'Data Bank'!$AT714),1,IF('Data Bank'!$AC714=100,3,IF('Data Bank'!$AC714=0,0,2)))))</f>
        <v>0</v>
      </c>
      <c r="J584" s="177" t="str">
        <f ca="1">IF(J$1&lt;'Data Bank'!$AD714,"",IF(J$1&gt;'Data Bank'!$AT714,"",IF(AND('Data Bank'!$AC714&lt;100,TODAY()&gt;'Data Bank'!$AT714),1,IF('Data Bank'!$AC714=100,3,IF('Data Bank'!$AC714=0,0,2)))))</f>
        <v/>
      </c>
      <c r="K584" s="177" t="str">
        <f ca="1">IF(K$1&lt;'Data Bank'!$AD714,"",IF(K$1&gt;'Data Bank'!$AT714,"",IF(AND('Data Bank'!$AC714&lt;100,TODAY()&gt;'Data Bank'!$AT714),1,IF('Data Bank'!$AC714=100,3,IF('Data Bank'!$AC714=0,0,2)))))</f>
        <v/>
      </c>
      <c r="L584" s="177" t="str">
        <f ca="1">IF(L$1&lt;'Data Bank'!$AD714,"",IF(L$1&gt;'Data Bank'!$AT714,"",IF(AND('Data Bank'!$AC714&lt;100,TODAY()&gt;'Data Bank'!$AT714),1,IF('Data Bank'!$AC714=100,3,IF('Data Bank'!$AC714=0,0,2)))))</f>
        <v/>
      </c>
      <c r="M584" s="177" t="str">
        <f ca="1">IF(M$1&lt;'Data Bank'!$AD714,"",IF(M$1&gt;'Data Bank'!$AT714,"",IF(AND('Data Bank'!$AC714&lt;100,TODAY()&gt;'Data Bank'!$AT714),1,IF('Data Bank'!$AC714=100,3,IF('Data Bank'!$AC714=0,0,2)))))</f>
        <v/>
      </c>
      <c r="N584" s="177" t="str">
        <f ca="1">IF(N$1&lt;'Data Bank'!$AD714,"",IF(N$1&gt;'Data Bank'!$AT714,"",IF(AND('Data Bank'!$AC714&lt;100,TODAY()&gt;'Data Bank'!$AT714),1,IF('Data Bank'!$AC714=100,3,IF('Data Bank'!$AC714=0,0,2)))))</f>
        <v/>
      </c>
      <c r="O584" s="177" t="str">
        <f ca="1">IF(O$1&lt;'Data Bank'!$AD714,"",IF(O$1&gt;'Data Bank'!$AT714,"",IF(AND('Data Bank'!$AC714&lt;100,TODAY()&gt;'Data Bank'!$AT714),1,IF('Data Bank'!$AC714=100,3,IF('Data Bank'!$AC714=0,0,2)))))</f>
        <v/>
      </c>
      <c r="P584" s="177" t="str">
        <f ca="1">IF(P$1&lt;'Data Bank'!$AD714,"",IF(P$1&gt;'Data Bank'!$AT714,"",IF(AND('Data Bank'!$AC714&lt;100,TODAY()&gt;'Data Bank'!$AT714),1,IF('Data Bank'!$AC714=100,3,IF('Data Bank'!$AC714=0,0,2)))))</f>
        <v/>
      </c>
      <c r="Q584" s="177" t="str">
        <f ca="1">IF(Q$1&lt;'Data Bank'!$AD714,"",IF(Q$1&gt;'Data Bank'!$AT714,"",IF(AND('Data Bank'!$AC714&lt;100,TODAY()&gt;'Data Bank'!$AT714),1,IF('Data Bank'!$AC714=100,3,IF('Data Bank'!$AC714=0,0,2)))))</f>
        <v/>
      </c>
      <c r="R584" s="177" t="str">
        <f ca="1">IF(R$1&lt;'Data Bank'!$AD714,"",IF(R$1&gt;'Data Bank'!$AT714,"",IF(AND('Data Bank'!$AC714&lt;100,TODAY()&gt;'Data Bank'!$AT714),1,IF('Data Bank'!$AC714=100,3,IF('Data Bank'!$AC714=0,0,2)))))</f>
        <v/>
      </c>
    </row>
    <row r="585" spans="1:18">
      <c r="A585" s="115" t="str">
        <f>'Data Bank'!E741</f>
        <v>Latifabad No 09</v>
      </c>
      <c r="B585" s="178">
        <f ca="1">IF(B$1&lt;'Data Bank'!$AD741,"",IF(B$1&gt;'Data Bank'!$AT741,"",IF(AND('Data Bank'!$AC741&lt;100,TODAY()&gt;'Data Bank'!$AT741),1,IF('Data Bank'!$AC741=100,3,IF('Data Bank'!$AC741=0,0,2)))))</f>
        <v>0</v>
      </c>
      <c r="C585" s="178">
        <f ca="1">IF(C$1&lt;'Data Bank'!$AD741,"",IF(C$1&gt;'Data Bank'!$AT741,"",IF(AND('Data Bank'!$AC741&lt;100,TODAY()&gt;'Data Bank'!$AT741),1,IF('Data Bank'!$AC741=100,3,IF('Data Bank'!$AC741=0,0,2)))))</f>
        <v>0</v>
      </c>
      <c r="D585" s="178">
        <f ca="1">IF(D$1&lt;'Data Bank'!$AD741,"",IF(D$1&gt;'Data Bank'!$AT741,"",IF(AND('Data Bank'!$AC741&lt;100,TODAY()&gt;'Data Bank'!$AT741),1,IF('Data Bank'!$AC741=100,3,IF('Data Bank'!$AC741=0,0,2)))))</f>
        <v>0</v>
      </c>
      <c r="E585" s="178">
        <f ca="1">IF(E$1&lt;'Data Bank'!$AD741,"",IF(E$1&gt;'Data Bank'!$AT741,"",IF(AND('Data Bank'!$AC741&lt;100,TODAY()&gt;'Data Bank'!$AT741),1,IF('Data Bank'!$AC741=100,3,IF('Data Bank'!$AC741=0,0,2)))))</f>
        <v>0</v>
      </c>
      <c r="F585" s="178">
        <f ca="1">IF(F$1&lt;'Data Bank'!$AD741,"",IF(F$1&gt;'Data Bank'!$AT741,"",IF(AND('Data Bank'!$AC741&lt;100,TODAY()&gt;'Data Bank'!$AT741),1,IF('Data Bank'!$AC741=100,3,IF('Data Bank'!$AC741=0,0,2)))))</f>
        <v>0</v>
      </c>
      <c r="G585" s="178">
        <f ca="1">IF(G$1&lt;'Data Bank'!$AD741,"",IF(G$1&gt;'Data Bank'!$AT741,"",IF(AND('Data Bank'!$AC741&lt;100,TODAY()&gt;'Data Bank'!$AT741),1,IF('Data Bank'!$AC741=100,3,IF('Data Bank'!$AC741=0,0,2)))))</f>
        <v>0</v>
      </c>
      <c r="H585" s="178">
        <f ca="1">IF(H$1&lt;'Data Bank'!$AD741,"",IF(H$1&gt;'Data Bank'!$AT741,"",IF(AND('Data Bank'!$AC741&lt;100,TODAY()&gt;'Data Bank'!$AT741),1,IF('Data Bank'!$AC741=100,3,IF('Data Bank'!$AC741=0,0,2)))))</f>
        <v>0</v>
      </c>
      <c r="I585" s="178">
        <f ca="1">IF(I$1&lt;'Data Bank'!$AD741,"",IF(I$1&gt;'Data Bank'!$AT741,"",IF(AND('Data Bank'!$AC741&lt;100,TODAY()&gt;'Data Bank'!$AT741),1,IF('Data Bank'!$AC741=100,3,IF('Data Bank'!$AC741=0,0,2)))))</f>
        <v>0</v>
      </c>
      <c r="J585" s="177">
        <f ca="1">IF(J$1&lt;'Data Bank'!$AD741,"",IF(J$1&gt;'Data Bank'!$AT741,"",IF(AND('Data Bank'!$AC741&lt;100,TODAY()&gt;'Data Bank'!$AT741),1,IF('Data Bank'!$AC741=100,3,IF('Data Bank'!$AC741=0,0,2)))))</f>
        <v>0</v>
      </c>
      <c r="K585" s="177">
        <f ca="1">IF(K$1&lt;'Data Bank'!$AD741,"",IF(K$1&gt;'Data Bank'!$AT741,"",IF(AND('Data Bank'!$AC741&lt;100,TODAY()&gt;'Data Bank'!$AT741),1,IF('Data Bank'!$AC741=100,3,IF('Data Bank'!$AC741=0,0,2)))))</f>
        <v>0</v>
      </c>
      <c r="L585" s="177">
        <f ca="1">IF(L$1&lt;'Data Bank'!$AD741,"",IF(L$1&gt;'Data Bank'!$AT741,"",IF(AND('Data Bank'!$AC741&lt;100,TODAY()&gt;'Data Bank'!$AT741),1,IF('Data Bank'!$AC741=100,3,IF('Data Bank'!$AC741=0,0,2)))))</f>
        <v>0</v>
      </c>
      <c r="M585" s="177">
        <f ca="1">IF(M$1&lt;'Data Bank'!$AD741,"",IF(M$1&gt;'Data Bank'!$AT741,"",IF(AND('Data Bank'!$AC741&lt;100,TODAY()&gt;'Data Bank'!$AT741),1,IF('Data Bank'!$AC741=100,3,IF('Data Bank'!$AC741=0,0,2)))))</f>
        <v>0</v>
      </c>
      <c r="N585" s="177">
        <f ca="1">IF(N$1&lt;'Data Bank'!$AD741,"",IF(N$1&gt;'Data Bank'!$AT741,"",IF(AND('Data Bank'!$AC741&lt;100,TODAY()&gt;'Data Bank'!$AT741),1,IF('Data Bank'!$AC741=100,3,IF('Data Bank'!$AC741=0,0,2)))))</f>
        <v>0</v>
      </c>
      <c r="O585" s="177">
        <f ca="1">IF(O$1&lt;'Data Bank'!$AD741,"",IF(O$1&gt;'Data Bank'!$AT741,"",IF(AND('Data Bank'!$AC741&lt;100,TODAY()&gt;'Data Bank'!$AT741),1,IF('Data Bank'!$AC741=100,3,IF('Data Bank'!$AC741=0,0,2)))))</f>
        <v>0</v>
      </c>
      <c r="P585" s="177">
        <f ca="1">IF(P$1&lt;'Data Bank'!$AD741,"",IF(P$1&gt;'Data Bank'!$AT741,"",IF(AND('Data Bank'!$AC741&lt;100,TODAY()&gt;'Data Bank'!$AT741),1,IF('Data Bank'!$AC741=100,3,IF('Data Bank'!$AC741=0,0,2)))))</f>
        <v>0</v>
      </c>
      <c r="Q585" s="177">
        <f ca="1">IF(Q$1&lt;'Data Bank'!$AD741,"",IF(Q$1&gt;'Data Bank'!$AT741,"",IF(AND('Data Bank'!$AC741&lt;100,TODAY()&gt;'Data Bank'!$AT741),1,IF('Data Bank'!$AC741=100,3,IF('Data Bank'!$AC741=0,0,2)))))</f>
        <v>0</v>
      </c>
      <c r="R585" s="177">
        <f ca="1">IF(R$1&lt;'Data Bank'!$AD741,"",IF(R$1&gt;'Data Bank'!$AT741,"",IF(AND('Data Bank'!$AC741&lt;100,TODAY()&gt;'Data Bank'!$AT741),1,IF('Data Bank'!$AC741=100,3,IF('Data Bank'!$AC741=0,0,2)))))</f>
        <v>0</v>
      </c>
    </row>
    <row r="586" spans="1:18">
      <c r="A586" s="115" t="str">
        <f>'Data Bank'!E756</f>
        <v>Lucknow Society</v>
      </c>
      <c r="B586" s="178">
        <f ca="1">IF(B$1&lt;'Data Bank'!$AD756,"",IF(B$1&gt;'Data Bank'!$AT756,"",IF(AND('Data Bank'!$AC756&lt;100,TODAY()&gt;'Data Bank'!$AT756),1,IF('Data Bank'!$AC756=100,3,IF('Data Bank'!$AC756=0,0,2)))))</f>
        <v>0</v>
      </c>
      <c r="C586" s="178">
        <f ca="1">IF(C$1&lt;'Data Bank'!$AD756,"",IF(C$1&gt;'Data Bank'!$AT756,"",IF(AND('Data Bank'!$AC756&lt;100,TODAY()&gt;'Data Bank'!$AT756),1,IF('Data Bank'!$AC756=100,3,IF('Data Bank'!$AC756=0,0,2)))))</f>
        <v>0</v>
      </c>
      <c r="D586" s="178">
        <f ca="1">IF(D$1&lt;'Data Bank'!$AD756,"",IF(D$1&gt;'Data Bank'!$AT756,"",IF(AND('Data Bank'!$AC756&lt;100,TODAY()&gt;'Data Bank'!$AT756),1,IF('Data Bank'!$AC756=100,3,IF('Data Bank'!$AC756=0,0,2)))))</f>
        <v>0</v>
      </c>
      <c r="E586" s="178">
        <f ca="1">IF(E$1&lt;'Data Bank'!$AD756,"",IF(E$1&gt;'Data Bank'!$AT756,"",IF(AND('Data Bank'!$AC756&lt;100,TODAY()&gt;'Data Bank'!$AT756),1,IF('Data Bank'!$AC756=100,3,IF('Data Bank'!$AC756=0,0,2)))))</f>
        <v>0</v>
      </c>
      <c r="F586" s="178">
        <f ca="1">IF(F$1&lt;'Data Bank'!$AD756,"",IF(F$1&gt;'Data Bank'!$AT756,"",IF(AND('Data Bank'!$AC756&lt;100,TODAY()&gt;'Data Bank'!$AT756),1,IF('Data Bank'!$AC756=100,3,IF('Data Bank'!$AC756=0,0,2)))))</f>
        <v>0</v>
      </c>
      <c r="G586" s="178">
        <f ca="1">IF(G$1&lt;'Data Bank'!$AD756,"",IF(G$1&gt;'Data Bank'!$AT756,"",IF(AND('Data Bank'!$AC756&lt;100,TODAY()&gt;'Data Bank'!$AT756),1,IF('Data Bank'!$AC756=100,3,IF('Data Bank'!$AC756=0,0,2)))))</f>
        <v>0</v>
      </c>
      <c r="H586" s="178">
        <f ca="1">IF(H$1&lt;'Data Bank'!$AD756,"",IF(H$1&gt;'Data Bank'!$AT756,"",IF(AND('Data Bank'!$AC756&lt;100,TODAY()&gt;'Data Bank'!$AT756),1,IF('Data Bank'!$AC756=100,3,IF('Data Bank'!$AC756=0,0,2)))))</f>
        <v>0</v>
      </c>
      <c r="I586" s="178">
        <f ca="1">IF(I$1&lt;'Data Bank'!$AD756,"",IF(I$1&gt;'Data Bank'!$AT756,"",IF(AND('Data Bank'!$AC756&lt;100,TODAY()&gt;'Data Bank'!$AT756),1,IF('Data Bank'!$AC756=100,3,IF('Data Bank'!$AC756=0,0,2)))))</f>
        <v>0</v>
      </c>
      <c r="J586" s="177" t="str">
        <f ca="1">IF(J$1&lt;'Data Bank'!$AD756,"",IF(J$1&gt;'Data Bank'!$AT756,"",IF(AND('Data Bank'!$AC756&lt;100,TODAY()&gt;'Data Bank'!$AT756),1,IF('Data Bank'!$AC756=100,3,IF('Data Bank'!$AC756=0,0,2)))))</f>
        <v/>
      </c>
      <c r="K586" s="177" t="str">
        <f ca="1">IF(K$1&lt;'Data Bank'!$AD756,"",IF(K$1&gt;'Data Bank'!$AT756,"",IF(AND('Data Bank'!$AC756&lt;100,TODAY()&gt;'Data Bank'!$AT756),1,IF('Data Bank'!$AC756=100,3,IF('Data Bank'!$AC756=0,0,2)))))</f>
        <v/>
      </c>
      <c r="L586" s="177" t="str">
        <f ca="1">IF(L$1&lt;'Data Bank'!$AD756,"",IF(L$1&gt;'Data Bank'!$AT756,"",IF(AND('Data Bank'!$AC756&lt;100,TODAY()&gt;'Data Bank'!$AT756),1,IF('Data Bank'!$AC756=100,3,IF('Data Bank'!$AC756=0,0,2)))))</f>
        <v/>
      </c>
      <c r="M586" s="177" t="str">
        <f ca="1">IF(M$1&lt;'Data Bank'!$AD756,"",IF(M$1&gt;'Data Bank'!$AT756,"",IF(AND('Data Bank'!$AC756&lt;100,TODAY()&gt;'Data Bank'!$AT756),1,IF('Data Bank'!$AC756=100,3,IF('Data Bank'!$AC756=0,0,2)))))</f>
        <v/>
      </c>
      <c r="N586" s="177" t="str">
        <f ca="1">IF(N$1&lt;'Data Bank'!$AD756,"",IF(N$1&gt;'Data Bank'!$AT756,"",IF(AND('Data Bank'!$AC756&lt;100,TODAY()&gt;'Data Bank'!$AT756),1,IF('Data Bank'!$AC756=100,3,IF('Data Bank'!$AC756=0,0,2)))))</f>
        <v/>
      </c>
      <c r="O586" s="177" t="str">
        <f ca="1">IF(O$1&lt;'Data Bank'!$AD756,"",IF(O$1&gt;'Data Bank'!$AT756,"",IF(AND('Data Bank'!$AC756&lt;100,TODAY()&gt;'Data Bank'!$AT756),1,IF('Data Bank'!$AC756=100,3,IF('Data Bank'!$AC756=0,0,2)))))</f>
        <v/>
      </c>
      <c r="P586" s="177" t="str">
        <f ca="1">IF(P$1&lt;'Data Bank'!$AD756,"",IF(P$1&gt;'Data Bank'!$AT756,"",IF(AND('Data Bank'!$AC756&lt;100,TODAY()&gt;'Data Bank'!$AT756),1,IF('Data Bank'!$AC756=100,3,IF('Data Bank'!$AC756=0,0,2)))))</f>
        <v/>
      </c>
      <c r="Q586" s="177" t="str">
        <f ca="1">IF(Q$1&lt;'Data Bank'!$AD756,"",IF(Q$1&gt;'Data Bank'!$AT756,"",IF(AND('Data Bank'!$AC756&lt;100,TODAY()&gt;'Data Bank'!$AT756),1,IF('Data Bank'!$AC756=100,3,IF('Data Bank'!$AC756=0,0,2)))))</f>
        <v/>
      </c>
      <c r="R586" s="177" t="str">
        <f ca="1">IF(R$1&lt;'Data Bank'!$AD756,"",IF(R$1&gt;'Data Bank'!$AT756,"",IF(AND('Data Bank'!$AC756&lt;100,TODAY()&gt;'Data Bank'!$AT756),1,IF('Data Bank'!$AC756=100,3,IF('Data Bank'!$AC756=0,0,2)))))</f>
        <v/>
      </c>
    </row>
    <row r="587" spans="1:18">
      <c r="A587" s="115" t="str">
        <f>'Data Bank'!E757</f>
        <v>M.Ali Shaheed Society_Maaz Town</v>
      </c>
      <c r="B587" s="178">
        <f ca="1">IF(B$1&lt;'Data Bank'!$AD757,"",IF(B$1&gt;'Data Bank'!$AT757,"",IF(AND('Data Bank'!$AC757&lt;100,TODAY()&gt;'Data Bank'!$AT757),1,IF('Data Bank'!$AC757=100,3,IF('Data Bank'!$AC757=0,0,2)))))</f>
        <v>0</v>
      </c>
      <c r="C587" s="178">
        <f ca="1">IF(C$1&lt;'Data Bank'!$AD757,"",IF(C$1&gt;'Data Bank'!$AT757,"",IF(AND('Data Bank'!$AC757&lt;100,TODAY()&gt;'Data Bank'!$AT757),1,IF('Data Bank'!$AC757=100,3,IF('Data Bank'!$AC757=0,0,2)))))</f>
        <v>0</v>
      </c>
      <c r="D587" s="178">
        <f ca="1">IF(D$1&lt;'Data Bank'!$AD757,"",IF(D$1&gt;'Data Bank'!$AT757,"",IF(AND('Data Bank'!$AC757&lt;100,TODAY()&gt;'Data Bank'!$AT757),1,IF('Data Bank'!$AC757=100,3,IF('Data Bank'!$AC757=0,0,2)))))</f>
        <v>0</v>
      </c>
      <c r="E587" s="178">
        <f ca="1">IF(E$1&lt;'Data Bank'!$AD757,"",IF(E$1&gt;'Data Bank'!$AT757,"",IF(AND('Data Bank'!$AC757&lt;100,TODAY()&gt;'Data Bank'!$AT757),1,IF('Data Bank'!$AC757=100,3,IF('Data Bank'!$AC757=0,0,2)))))</f>
        <v>0</v>
      </c>
      <c r="F587" s="178">
        <f ca="1">IF(F$1&lt;'Data Bank'!$AD757,"",IF(F$1&gt;'Data Bank'!$AT757,"",IF(AND('Data Bank'!$AC757&lt;100,TODAY()&gt;'Data Bank'!$AT757),1,IF('Data Bank'!$AC757=100,3,IF('Data Bank'!$AC757=0,0,2)))))</f>
        <v>0</v>
      </c>
      <c r="G587" s="178">
        <f ca="1">IF(G$1&lt;'Data Bank'!$AD757,"",IF(G$1&gt;'Data Bank'!$AT757,"",IF(AND('Data Bank'!$AC757&lt;100,TODAY()&gt;'Data Bank'!$AT757),1,IF('Data Bank'!$AC757=100,3,IF('Data Bank'!$AC757=0,0,2)))))</f>
        <v>0</v>
      </c>
      <c r="H587" s="178">
        <f ca="1">IF(H$1&lt;'Data Bank'!$AD757,"",IF(H$1&gt;'Data Bank'!$AT757,"",IF(AND('Data Bank'!$AC757&lt;100,TODAY()&gt;'Data Bank'!$AT757),1,IF('Data Bank'!$AC757=100,3,IF('Data Bank'!$AC757=0,0,2)))))</f>
        <v>0</v>
      </c>
      <c r="I587" s="178">
        <f ca="1">IF(I$1&lt;'Data Bank'!$AD757,"",IF(I$1&gt;'Data Bank'!$AT757,"",IF(AND('Data Bank'!$AC757&lt;100,TODAY()&gt;'Data Bank'!$AT757),1,IF('Data Bank'!$AC757=100,3,IF('Data Bank'!$AC757=0,0,2)))))</f>
        <v>0</v>
      </c>
      <c r="J587" s="177" t="str">
        <f ca="1">IF(J$1&lt;'Data Bank'!$AD757,"",IF(J$1&gt;'Data Bank'!$AT757,"",IF(AND('Data Bank'!$AC757&lt;100,TODAY()&gt;'Data Bank'!$AT757),1,IF('Data Bank'!$AC757=100,3,IF('Data Bank'!$AC757=0,0,2)))))</f>
        <v/>
      </c>
      <c r="K587" s="177" t="str">
        <f ca="1">IF(K$1&lt;'Data Bank'!$AD757,"",IF(K$1&gt;'Data Bank'!$AT757,"",IF(AND('Data Bank'!$AC757&lt;100,TODAY()&gt;'Data Bank'!$AT757),1,IF('Data Bank'!$AC757=100,3,IF('Data Bank'!$AC757=0,0,2)))))</f>
        <v/>
      </c>
      <c r="L587" s="177" t="str">
        <f ca="1">IF(L$1&lt;'Data Bank'!$AD757,"",IF(L$1&gt;'Data Bank'!$AT757,"",IF(AND('Data Bank'!$AC757&lt;100,TODAY()&gt;'Data Bank'!$AT757),1,IF('Data Bank'!$AC757=100,3,IF('Data Bank'!$AC757=0,0,2)))))</f>
        <v/>
      </c>
      <c r="M587" s="177" t="str">
        <f ca="1">IF(M$1&lt;'Data Bank'!$AD757,"",IF(M$1&gt;'Data Bank'!$AT757,"",IF(AND('Data Bank'!$AC757&lt;100,TODAY()&gt;'Data Bank'!$AT757),1,IF('Data Bank'!$AC757=100,3,IF('Data Bank'!$AC757=0,0,2)))))</f>
        <v/>
      </c>
      <c r="N587" s="177" t="str">
        <f ca="1">IF(N$1&lt;'Data Bank'!$AD757,"",IF(N$1&gt;'Data Bank'!$AT757,"",IF(AND('Data Bank'!$AC757&lt;100,TODAY()&gt;'Data Bank'!$AT757),1,IF('Data Bank'!$AC757=100,3,IF('Data Bank'!$AC757=0,0,2)))))</f>
        <v/>
      </c>
      <c r="O587" s="177" t="str">
        <f ca="1">IF(O$1&lt;'Data Bank'!$AD757,"",IF(O$1&gt;'Data Bank'!$AT757,"",IF(AND('Data Bank'!$AC757&lt;100,TODAY()&gt;'Data Bank'!$AT757),1,IF('Data Bank'!$AC757=100,3,IF('Data Bank'!$AC757=0,0,2)))))</f>
        <v/>
      </c>
      <c r="P587" s="177" t="str">
        <f ca="1">IF(P$1&lt;'Data Bank'!$AD757,"",IF(P$1&gt;'Data Bank'!$AT757,"",IF(AND('Data Bank'!$AC757&lt;100,TODAY()&gt;'Data Bank'!$AT757),1,IF('Data Bank'!$AC757=100,3,IF('Data Bank'!$AC757=0,0,2)))))</f>
        <v/>
      </c>
      <c r="Q587" s="177" t="str">
        <f ca="1">IF(Q$1&lt;'Data Bank'!$AD757,"",IF(Q$1&gt;'Data Bank'!$AT757,"",IF(AND('Data Bank'!$AC757&lt;100,TODAY()&gt;'Data Bank'!$AT757),1,IF('Data Bank'!$AC757=100,3,IF('Data Bank'!$AC757=0,0,2)))))</f>
        <v/>
      </c>
      <c r="R587" s="177" t="str">
        <f ca="1">IF(R$1&lt;'Data Bank'!$AD757,"",IF(R$1&gt;'Data Bank'!$AT757,"",IF(AND('Data Bank'!$AC757&lt;100,TODAY()&gt;'Data Bank'!$AT757),1,IF('Data Bank'!$AC757=100,3,IF('Data Bank'!$AC757=0,0,2)))))</f>
        <v/>
      </c>
    </row>
    <row r="588" spans="1:18">
      <c r="A588" s="115" t="str">
        <f>'Data Bank'!E758</f>
        <v>M3-Ind.Estate_P1</v>
      </c>
      <c r="B588" s="178">
        <f ca="1">IF(B$1&lt;'Data Bank'!$AD758,"",IF(B$1&gt;'Data Bank'!$AT758,"",IF(AND('Data Bank'!$AC758&lt;100,TODAY()&gt;'Data Bank'!$AT758),1,IF('Data Bank'!$AC758=100,3,IF('Data Bank'!$AC758=0,0,2)))))</f>
        <v>0</v>
      </c>
      <c r="C588" s="178">
        <f ca="1">IF(C$1&lt;'Data Bank'!$AD758,"",IF(C$1&gt;'Data Bank'!$AT758,"",IF(AND('Data Bank'!$AC758&lt;100,TODAY()&gt;'Data Bank'!$AT758),1,IF('Data Bank'!$AC758=100,3,IF('Data Bank'!$AC758=0,0,2)))))</f>
        <v>0</v>
      </c>
      <c r="D588" s="178">
        <f ca="1">IF(D$1&lt;'Data Bank'!$AD758,"",IF(D$1&gt;'Data Bank'!$AT758,"",IF(AND('Data Bank'!$AC758&lt;100,TODAY()&gt;'Data Bank'!$AT758),1,IF('Data Bank'!$AC758=100,3,IF('Data Bank'!$AC758=0,0,2)))))</f>
        <v>0</v>
      </c>
      <c r="E588" s="178">
        <f ca="1">IF(E$1&lt;'Data Bank'!$AD758,"",IF(E$1&gt;'Data Bank'!$AT758,"",IF(AND('Data Bank'!$AC758&lt;100,TODAY()&gt;'Data Bank'!$AT758),1,IF('Data Bank'!$AC758=100,3,IF('Data Bank'!$AC758=0,0,2)))))</f>
        <v>0</v>
      </c>
      <c r="F588" s="178">
        <f ca="1">IF(F$1&lt;'Data Bank'!$AD758,"",IF(F$1&gt;'Data Bank'!$AT758,"",IF(AND('Data Bank'!$AC758&lt;100,TODAY()&gt;'Data Bank'!$AT758),1,IF('Data Bank'!$AC758=100,3,IF('Data Bank'!$AC758=0,0,2)))))</f>
        <v>0</v>
      </c>
      <c r="G588" s="178">
        <f ca="1">IF(G$1&lt;'Data Bank'!$AD758,"",IF(G$1&gt;'Data Bank'!$AT758,"",IF(AND('Data Bank'!$AC758&lt;100,TODAY()&gt;'Data Bank'!$AT758),1,IF('Data Bank'!$AC758=100,3,IF('Data Bank'!$AC758=0,0,2)))))</f>
        <v>0</v>
      </c>
      <c r="H588" s="178">
        <f ca="1">IF(H$1&lt;'Data Bank'!$AD758,"",IF(H$1&gt;'Data Bank'!$AT758,"",IF(AND('Data Bank'!$AC758&lt;100,TODAY()&gt;'Data Bank'!$AT758),1,IF('Data Bank'!$AC758=100,3,IF('Data Bank'!$AC758=0,0,2)))))</f>
        <v>0</v>
      </c>
      <c r="I588" s="178">
        <f ca="1">IF(I$1&lt;'Data Bank'!$AD758,"",IF(I$1&gt;'Data Bank'!$AT758,"",IF(AND('Data Bank'!$AC758&lt;100,TODAY()&gt;'Data Bank'!$AT758),1,IF('Data Bank'!$AC758=100,3,IF('Data Bank'!$AC758=0,0,2)))))</f>
        <v>0</v>
      </c>
      <c r="J588" s="177">
        <f ca="1">IF(J$1&lt;'Data Bank'!$AD758,"",IF(J$1&gt;'Data Bank'!$AT758,"",IF(AND('Data Bank'!$AC758&lt;100,TODAY()&gt;'Data Bank'!$AT758),1,IF('Data Bank'!$AC758=100,3,IF('Data Bank'!$AC758=0,0,2)))))</f>
        <v>0</v>
      </c>
      <c r="K588" s="177">
        <f ca="1">IF(K$1&lt;'Data Bank'!$AD758,"",IF(K$1&gt;'Data Bank'!$AT758,"",IF(AND('Data Bank'!$AC758&lt;100,TODAY()&gt;'Data Bank'!$AT758),1,IF('Data Bank'!$AC758=100,3,IF('Data Bank'!$AC758=0,0,2)))))</f>
        <v>0</v>
      </c>
      <c r="L588" s="177">
        <f ca="1">IF(L$1&lt;'Data Bank'!$AD758,"",IF(L$1&gt;'Data Bank'!$AT758,"",IF(AND('Data Bank'!$AC758&lt;100,TODAY()&gt;'Data Bank'!$AT758),1,IF('Data Bank'!$AC758=100,3,IF('Data Bank'!$AC758=0,0,2)))))</f>
        <v>0</v>
      </c>
      <c r="M588" s="177">
        <f ca="1">IF(M$1&lt;'Data Bank'!$AD758,"",IF(M$1&gt;'Data Bank'!$AT758,"",IF(AND('Data Bank'!$AC758&lt;100,TODAY()&gt;'Data Bank'!$AT758),1,IF('Data Bank'!$AC758=100,3,IF('Data Bank'!$AC758=0,0,2)))))</f>
        <v>0</v>
      </c>
      <c r="N588" s="177">
        <f ca="1">IF(N$1&lt;'Data Bank'!$AD758,"",IF(N$1&gt;'Data Bank'!$AT758,"",IF(AND('Data Bank'!$AC758&lt;100,TODAY()&gt;'Data Bank'!$AT758),1,IF('Data Bank'!$AC758=100,3,IF('Data Bank'!$AC758=0,0,2)))))</f>
        <v>0</v>
      </c>
      <c r="O588" s="177">
        <f ca="1">IF(O$1&lt;'Data Bank'!$AD758,"",IF(O$1&gt;'Data Bank'!$AT758,"",IF(AND('Data Bank'!$AC758&lt;100,TODAY()&gt;'Data Bank'!$AT758),1,IF('Data Bank'!$AC758=100,3,IF('Data Bank'!$AC758=0,0,2)))))</f>
        <v>0</v>
      </c>
      <c r="P588" s="177">
        <f ca="1">IF(P$1&lt;'Data Bank'!$AD758,"",IF(P$1&gt;'Data Bank'!$AT758,"",IF(AND('Data Bank'!$AC758&lt;100,TODAY()&gt;'Data Bank'!$AT758),1,IF('Data Bank'!$AC758=100,3,IF('Data Bank'!$AC758=0,0,2)))))</f>
        <v>0</v>
      </c>
      <c r="Q588" s="177">
        <f ca="1">IF(Q$1&lt;'Data Bank'!$AD758,"",IF(Q$1&gt;'Data Bank'!$AT758,"",IF(AND('Data Bank'!$AC758&lt;100,TODAY()&gt;'Data Bank'!$AT758),1,IF('Data Bank'!$AC758=100,3,IF('Data Bank'!$AC758=0,0,2)))))</f>
        <v>0</v>
      </c>
      <c r="R588" s="177">
        <f ca="1">IF(R$1&lt;'Data Bank'!$AD758,"",IF(R$1&gt;'Data Bank'!$AT758,"",IF(AND('Data Bank'!$AC758&lt;100,TODAY()&gt;'Data Bank'!$AT758),1,IF('Data Bank'!$AC758=100,3,IF('Data Bank'!$AC758=0,0,2)))))</f>
        <v>0</v>
      </c>
    </row>
    <row r="589" spans="1:18">
      <c r="A589" s="115" t="str">
        <f>'Data Bank'!E763</f>
        <v>KOT Abdul Malik</v>
      </c>
      <c r="B589" s="178">
        <f ca="1">IF(B$1&lt;'Data Bank'!$AD763,"",IF(B$1&gt;'Data Bank'!$AT763,"",IF(AND('Data Bank'!$AC763&lt;100,TODAY()&gt;'Data Bank'!$AT763),1,IF('Data Bank'!$AC763=100,3,IF('Data Bank'!$AC763=0,0,2)))))</f>
        <v>0</v>
      </c>
      <c r="C589" s="178">
        <f ca="1">IF(C$1&lt;'Data Bank'!$AD763,"",IF(C$1&gt;'Data Bank'!$AT763,"",IF(AND('Data Bank'!$AC763&lt;100,TODAY()&gt;'Data Bank'!$AT763),1,IF('Data Bank'!$AC763=100,3,IF('Data Bank'!$AC763=0,0,2)))))</f>
        <v>0</v>
      </c>
      <c r="D589" s="178">
        <f ca="1">IF(D$1&lt;'Data Bank'!$AD763,"",IF(D$1&gt;'Data Bank'!$AT763,"",IF(AND('Data Bank'!$AC763&lt;100,TODAY()&gt;'Data Bank'!$AT763),1,IF('Data Bank'!$AC763=100,3,IF('Data Bank'!$AC763=0,0,2)))))</f>
        <v>0</v>
      </c>
      <c r="E589" s="178">
        <f ca="1">IF(E$1&lt;'Data Bank'!$AD763,"",IF(E$1&gt;'Data Bank'!$AT763,"",IF(AND('Data Bank'!$AC763&lt;100,TODAY()&gt;'Data Bank'!$AT763),1,IF('Data Bank'!$AC763=100,3,IF('Data Bank'!$AC763=0,0,2)))))</f>
        <v>0</v>
      </c>
      <c r="F589" s="178">
        <f ca="1">IF(F$1&lt;'Data Bank'!$AD763,"",IF(F$1&gt;'Data Bank'!$AT763,"",IF(AND('Data Bank'!$AC763&lt;100,TODAY()&gt;'Data Bank'!$AT763),1,IF('Data Bank'!$AC763=100,3,IF('Data Bank'!$AC763=0,0,2)))))</f>
        <v>0</v>
      </c>
      <c r="G589" s="178">
        <f ca="1">IF(G$1&lt;'Data Bank'!$AD763,"",IF(G$1&gt;'Data Bank'!$AT763,"",IF(AND('Data Bank'!$AC763&lt;100,TODAY()&gt;'Data Bank'!$AT763),1,IF('Data Bank'!$AC763=100,3,IF('Data Bank'!$AC763=0,0,2)))))</f>
        <v>0</v>
      </c>
      <c r="H589" s="178">
        <f ca="1">IF(H$1&lt;'Data Bank'!$AD763,"",IF(H$1&gt;'Data Bank'!$AT763,"",IF(AND('Data Bank'!$AC763&lt;100,TODAY()&gt;'Data Bank'!$AT763),1,IF('Data Bank'!$AC763=100,3,IF('Data Bank'!$AC763=0,0,2)))))</f>
        <v>0</v>
      </c>
      <c r="I589" s="178">
        <f ca="1">IF(I$1&lt;'Data Bank'!$AD763,"",IF(I$1&gt;'Data Bank'!$AT763,"",IF(AND('Data Bank'!$AC763&lt;100,TODAY()&gt;'Data Bank'!$AT763),1,IF('Data Bank'!$AC763=100,3,IF('Data Bank'!$AC763=0,0,2)))))</f>
        <v>0</v>
      </c>
      <c r="J589" s="177" t="str">
        <f ca="1">IF(J$1&lt;'Data Bank'!$AD763,"",IF(J$1&gt;'Data Bank'!$AT763,"",IF(AND('Data Bank'!$AC763&lt;100,TODAY()&gt;'Data Bank'!$AT763),1,IF('Data Bank'!$AC763=100,3,IF('Data Bank'!$AC763=0,0,2)))))</f>
        <v/>
      </c>
      <c r="K589" s="177" t="str">
        <f ca="1">IF(K$1&lt;'Data Bank'!$AD763,"",IF(K$1&gt;'Data Bank'!$AT763,"",IF(AND('Data Bank'!$AC763&lt;100,TODAY()&gt;'Data Bank'!$AT763),1,IF('Data Bank'!$AC763=100,3,IF('Data Bank'!$AC763=0,0,2)))))</f>
        <v/>
      </c>
      <c r="L589" s="177" t="str">
        <f ca="1">IF(L$1&lt;'Data Bank'!$AD763,"",IF(L$1&gt;'Data Bank'!$AT763,"",IF(AND('Data Bank'!$AC763&lt;100,TODAY()&gt;'Data Bank'!$AT763),1,IF('Data Bank'!$AC763=100,3,IF('Data Bank'!$AC763=0,0,2)))))</f>
        <v/>
      </c>
      <c r="M589" s="177" t="str">
        <f ca="1">IF(M$1&lt;'Data Bank'!$AD763,"",IF(M$1&gt;'Data Bank'!$AT763,"",IF(AND('Data Bank'!$AC763&lt;100,TODAY()&gt;'Data Bank'!$AT763),1,IF('Data Bank'!$AC763=100,3,IF('Data Bank'!$AC763=0,0,2)))))</f>
        <v/>
      </c>
      <c r="N589" s="177" t="str">
        <f ca="1">IF(N$1&lt;'Data Bank'!$AD763,"",IF(N$1&gt;'Data Bank'!$AT763,"",IF(AND('Data Bank'!$AC763&lt;100,TODAY()&gt;'Data Bank'!$AT763),1,IF('Data Bank'!$AC763=100,3,IF('Data Bank'!$AC763=0,0,2)))))</f>
        <v/>
      </c>
      <c r="O589" s="177" t="str">
        <f ca="1">IF(O$1&lt;'Data Bank'!$AD763,"",IF(O$1&gt;'Data Bank'!$AT763,"",IF(AND('Data Bank'!$AC763&lt;100,TODAY()&gt;'Data Bank'!$AT763),1,IF('Data Bank'!$AC763=100,3,IF('Data Bank'!$AC763=0,0,2)))))</f>
        <v/>
      </c>
      <c r="P589" s="177" t="str">
        <f ca="1">IF(P$1&lt;'Data Bank'!$AD763,"",IF(P$1&gt;'Data Bank'!$AT763,"",IF(AND('Data Bank'!$AC763&lt;100,TODAY()&gt;'Data Bank'!$AT763),1,IF('Data Bank'!$AC763=100,3,IF('Data Bank'!$AC763=0,0,2)))))</f>
        <v/>
      </c>
      <c r="Q589" s="177" t="str">
        <f ca="1">IF(Q$1&lt;'Data Bank'!$AD763,"",IF(Q$1&gt;'Data Bank'!$AT763,"",IF(AND('Data Bank'!$AC763&lt;100,TODAY()&gt;'Data Bank'!$AT763),1,IF('Data Bank'!$AC763=100,3,IF('Data Bank'!$AC763=0,0,2)))))</f>
        <v/>
      </c>
      <c r="R589" s="177" t="str">
        <f ca="1">IF(R$1&lt;'Data Bank'!$AD763,"",IF(R$1&gt;'Data Bank'!$AT763,"",IF(AND('Data Bank'!$AC763&lt;100,TODAY()&gt;'Data Bank'!$AT763),1,IF('Data Bank'!$AC763=100,3,IF('Data Bank'!$AC763=0,0,2)))))</f>
        <v/>
      </c>
    </row>
    <row r="590" spans="1:18">
      <c r="A590" s="115" t="str">
        <f>'Data Bank'!E764</f>
        <v>Madras CHS</v>
      </c>
      <c r="B590" s="178">
        <f ca="1">IF(B$1&lt;'Data Bank'!$AD764,"",IF(B$1&gt;'Data Bank'!$AT764,"",IF(AND('Data Bank'!$AC764&lt;100,TODAY()&gt;'Data Bank'!$AT764),1,IF('Data Bank'!$AC764=100,3,IF('Data Bank'!$AC764=0,0,2)))))</f>
        <v>2</v>
      </c>
      <c r="C590" s="178">
        <f ca="1">IF(C$1&lt;'Data Bank'!$AD764,"",IF(C$1&gt;'Data Bank'!$AT764,"",IF(AND('Data Bank'!$AC764&lt;100,TODAY()&gt;'Data Bank'!$AT764),1,IF('Data Bank'!$AC764=100,3,IF('Data Bank'!$AC764=0,0,2)))))</f>
        <v>2</v>
      </c>
      <c r="D590" s="178">
        <f ca="1">IF(D$1&lt;'Data Bank'!$AD764,"",IF(D$1&gt;'Data Bank'!$AT764,"",IF(AND('Data Bank'!$AC764&lt;100,TODAY()&gt;'Data Bank'!$AT764),1,IF('Data Bank'!$AC764=100,3,IF('Data Bank'!$AC764=0,0,2)))))</f>
        <v>2</v>
      </c>
      <c r="E590" s="178">
        <f ca="1">IF(E$1&lt;'Data Bank'!$AD764,"",IF(E$1&gt;'Data Bank'!$AT764,"",IF(AND('Data Bank'!$AC764&lt;100,TODAY()&gt;'Data Bank'!$AT764),1,IF('Data Bank'!$AC764=100,3,IF('Data Bank'!$AC764=0,0,2)))))</f>
        <v>2</v>
      </c>
      <c r="F590" s="178">
        <f ca="1">IF(F$1&lt;'Data Bank'!$AD764,"",IF(F$1&gt;'Data Bank'!$AT764,"",IF(AND('Data Bank'!$AC764&lt;100,TODAY()&gt;'Data Bank'!$AT764),1,IF('Data Bank'!$AC764=100,3,IF('Data Bank'!$AC764=0,0,2)))))</f>
        <v>2</v>
      </c>
      <c r="G590" s="178">
        <f ca="1">IF(G$1&lt;'Data Bank'!$AD764,"",IF(G$1&gt;'Data Bank'!$AT764,"",IF(AND('Data Bank'!$AC764&lt;100,TODAY()&gt;'Data Bank'!$AT764),1,IF('Data Bank'!$AC764=100,3,IF('Data Bank'!$AC764=0,0,2)))))</f>
        <v>2</v>
      </c>
      <c r="H590" s="178">
        <f ca="1">IF(H$1&lt;'Data Bank'!$AD764,"",IF(H$1&gt;'Data Bank'!$AT764,"",IF(AND('Data Bank'!$AC764&lt;100,TODAY()&gt;'Data Bank'!$AT764),1,IF('Data Bank'!$AC764=100,3,IF('Data Bank'!$AC764=0,0,2)))))</f>
        <v>2</v>
      </c>
      <c r="I590" s="178">
        <f ca="1">IF(I$1&lt;'Data Bank'!$AD764,"",IF(I$1&gt;'Data Bank'!$AT764,"",IF(AND('Data Bank'!$AC764&lt;100,TODAY()&gt;'Data Bank'!$AT764),1,IF('Data Bank'!$AC764=100,3,IF('Data Bank'!$AC764=0,0,2)))))</f>
        <v>2</v>
      </c>
      <c r="J590" s="177">
        <f ca="1">IF(J$1&lt;'Data Bank'!$AD764,"",IF(J$1&gt;'Data Bank'!$AT764,"",IF(AND('Data Bank'!$AC764&lt;100,TODAY()&gt;'Data Bank'!$AT764),1,IF('Data Bank'!$AC764=100,3,IF('Data Bank'!$AC764=0,0,2)))))</f>
        <v>2</v>
      </c>
      <c r="K590" s="177">
        <f ca="1">IF(K$1&lt;'Data Bank'!$AD764,"",IF(K$1&gt;'Data Bank'!$AT764,"",IF(AND('Data Bank'!$AC764&lt;100,TODAY()&gt;'Data Bank'!$AT764),1,IF('Data Bank'!$AC764=100,3,IF('Data Bank'!$AC764=0,0,2)))))</f>
        <v>2</v>
      </c>
      <c r="L590" s="177">
        <f ca="1">IF(L$1&lt;'Data Bank'!$AD764,"",IF(L$1&gt;'Data Bank'!$AT764,"",IF(AND('Data Bank'!$AC764&lt;100,TODAY()&gt;'Data Bank'!$AT764),1,IF('Data Bank'!$AC764=100,3,IF('Data Bank'!$AC764=0,0,2)))))</f>
        <v>2</v>
      </c>
      <c r="M590" s="177">
        <f ca="1">IF(M$1&lt;'Data Bank'!$AD764,"",IF(M$1&gt;'Data Bank'!$AT764,"",IF(AND('Data Bank'!$AC764&lt;100,TODAY()&gt;'Data Bank'!$AT764),1,IF('Data Bank'!$AC764=100,3,IF('Data Bank'!$AC764=0,0,2)))))</f>
        <v>2</v>
      </c>
      <c r="N590" s="177">
        <f ca="1">IF(N$1&lt;'Data Bank'!$AD764,"",IF(N$1&gt;'Data Bank'!$AT764,"",IF(AND('Data Bank'!$AC764&lt;100,TODAY()&gt;'Data Bank'!$AT764),1,IF('Data Bank'!$AC764=100,3,IF('Data Bank'!$AC764=0,0,2)))))</f>
        <v>2</v>
      </c>
      <c r="O590" s="177">
        <f ca="1">IF(O$1&lt;'Data Bank'!$AD764,"",IF(O$1&gt;'Data Bank'!$AT764,"",IF(AND('Data Bank'!$AC764&lt;100,TODAY()&gt;'Data Bank'!$AT764),1,IF('Data Bank'!$AC764=100,3,IF('Data Bank'!$AC764=0,0,2)))))</f>
        <v>2</v>
      </c>
      <c r="P590" s="177">
        <f ca="1">IF(P$1&lt;'Data Bank'!$AD764,"",IF(P$1&gt;'Data Bank'!$AT764,"",IF(AND('Data Bank'!$AC764&lt;100,TODAY()&gt;'Data Bank'!$AT764),1,IF('Data Bank'!$AC764=100,3,IF('Data Bank'!$AC764=0,0,2)))))</f>
        <v>2</v>
      </c>
      <c r="Q590" s="177">
        <f ca="1">IF(Q$1&lt;'Data Bank'!$AD764,"",IF(Q$1&gt;'Data Bank'!$AT764,"",IF(AND('Data Bank'!$AC764&lt;100,TODAY()&gt;'Data Bank'!$AT764),1,IF('Data Bank'!$AC764=100,3,IF('Data Bank'!$AC764=0,0,2)))))</f>
        <v>2</v>
      </c>
      <c r="R590" s="177">
        <f ca="1">IF(R$1&lt;'Data Bank'!$AD764,"",IF(R$1&gt;'Data Bank'!$AT764,"",IF(AND('Data Bank'!$AC764&lt;100,TODAY()&gt;'Data Bank'!$AT764),1,IF('Data Bank'!$AC764=100,3,IF('Data Bank'!$AC764=0,0,2)))))</f>
        <v>2</v>
      </c>
    </row>
    <row r="591" spans="1:18">
      <c r="A591" s="115" t="str">
        <f>'Data Bank'!E766</f>
        <v>Kurkle Androon</v>
      </c>
      <c r="B591" s="178">
        <f ca="1">IF(B$1&lt;'Data Bank'!$AD766,"",IF(B$1&gt;'Data Bank'!$AT766,"",IF(AND('Data Bank'!$AC766&lt;100,TODAY()&gt;'Data Bank'!$AT766),1,IF('Data Bank'!$AC766=100,3,IF('Data Bank'!$AC766=0,0,2)))))</f>
        <v>0</v>
      </c>
      <c r="C591" s="178">
        <f ca="1">IF(C$1&lt;'Data Bank'!$AD766,"",IF(C$1&gt;'Data Bank'!$AT766,"",IF(AND('Data Bank'!$AC766&lt;100,TODAY()&gt;'Data Bank'!$AT766),1,IF('Data Bank'!$AC766=100,3,IF('Data Bank'!$AC766=0,0,2)))))</f>
        <v>0</v>
      </c>
      <c r="D591" s="178">
        <f ca="1">IF(D$1&lt;'Data Bank'!$AD766,"",IF(D$1&gt;'Data Bank'!$AT766,"",IF(AND('Data Bank'!$AC766&lt;100,TODAY()&gt;'Data Bank'!$AT766),1,IF('Data Bank'!$AC766=100,3,IF('Data Bank'!$AC766=0,0,2)))))</f>
        <v>0</v>
      </c>
      <c r="E591" s="178">
        <f ca="1">IF(E$1&lt;'Data Bank'!$AD766,"",IF(E$1&gt;'Data Bank'!$AT766,"",IF(AND('Data Bank'!$AC766&lt;100,TODAY()&gt;'Data Bank'!$AT766),1,IF('Data Bank'!$AC766=100,3,IF('Data Bank'!$AC766=0,0,2)))))</f>
        <v>0</v>
      </c>
      <c r="F591" s="178">
        <f ca="1">IF(F$1&lt;'Data Bank'!$AD766,"",IF(F$1&gt;'Data Bank'!$AT766,"",IF(AND('Data Bank'!$AC766&lt;100,TODAY()&gt;'Data Bank'!$AT766),1,IF('Data Bank'!$AC766=100,3,IF('Data Bank'!$AC766=0,0,2)))))</f>
        <v>0</v>
      </c>
      <c r="G591" s="178">
        <f ca="1">IF(G$1&lt;'Data Bank'!$AD766,"",IF(G$1&gt;'Data Bank'!$AT766,"",IF(AND('Data Bank'!$AC766&lt;100,TODAY()&gt;'Data Bank'!$AT766),1,IF('Data Bank'!$AC766=100,3,IF('Data Bank'!$AC766=0,0,2)))))</f>
        <v>0</v>
      </c>
      <c r="H591" s="178">
        <f ca="1">IF(H$1&lt;'Data Bank'!$AD766,"",IF(H$1&gt;'Data Bank'!$AT766,"",IF(AND('Data Bank'!$AC766&lt;100,TODAY()&gt;'Data Bank'!$AT766),1,IF('Data Bank'!$AC766=100,3,IF('Data Bank'!$AC766=0,0,2)))))</f>
        <v>0</v>
      </c>
      <c r="I591" s="178">
        <f ca="1">IF(I$1&lt;'Data Bank'!$AD766,"",IF(I$1&gt;'Data Bank'!$AT766,"",IF(AND('Data Bank'!$AC766&lt;100,TODAY()&gt;'Data Bank'!$AT766),1,IF('Data Bank'!$AC766=100,3,IF('Data Bank'!$AC766=0,0,2)))))</f>
        <v>0</v>
      </c>
      <c r="J591" s="177" t="str">
        <f ca="1">IF(J$1&lt;'Data Bank'!$AD766,"",IF(J$1&gt;'Data Bank'!$AT766,"",IF(AND('Data Bank'!$AC766&lt;100,TODAY()&gt;'Data Bank'!$AT766),1,IF('Data Bank'!$AC766=100,3,IF('Data Bank'!$AC766=0,0,2)))))</f>
        <v/>
      </c>
      <c r="K591" s="177" t="str">
        <f ca="1">IF(K$1&lt;'Data Bank'!$AD766,"",IF(K$1&gt;'Data Bank'!$AT766,"",IF(AND('Data Bank'!$AC766&lt;100,TODAY()&gt;'Data Bank'!$AT766),1,IF('Data Bank'!$AC766=100,3,IF('Data Bank'!$AC766=0,0,2)))))</f>
        <v/>
      </c>
      <c r="L591" s="177" t="str">
        <f ca="1">IF(L$1&lt;'Data Bank'!$AD766,"",IF(L$1&gt;'Data Bank'!$AT766,"",IF(AND('Data Bank'!$AC766&lt;100,TODAY()&gt;'Data Bank'!$AT766),1,IF('Data Bank'!$AC766=100,3,IF('Data Bank'!$AC766=0,0,2)))))</f>
        <v/>
      </c>
      <c r="M591" s="177" t="str">
        <f ca="1">IF(M$1&lt;'Data Bank'!$AD766,"",IF(M$1&gt;'Data Bank'!$AT766,"",IF(AND('Data Bank'!$AC766&lt;100,TODAY()&gt;'Data Bank'!$AT766),1,IF('Data Bank'!$AC766=100,3,IF('Data Bank'!$AC766=0,0,2)))))</f>
        <v/>
      </c>
      <c r="N591" s="177" t="str">
        <f ca="1">IF(N$1&lt;'Data Bank'!$AD766,"",IF(N$1&gt;'Data Bank'!$AT766,"",IF(AND('Data Bank'!$AC766&lt;100,TODAY()&gt;'Data Bank'!$AT766),1,IF('Data Bank'!$AC766=100,3,IF('Data Bank'!$AC766=0,0,2)))))</f>
        <v/>
      </c>
      <c r="O591" s="177" t="str">
        <f ca="1">IF(O$1&lt;'Data Bank'!$AD766,"",IF(O$1&gt;'Data Bank'!$AT766,"",IF(AND('Data Bank'!$AC766&lt;100,TODAY()&gt;'Data Bank'!$AT766),1,IF('Data Bank'!$AC766=100,3,IF('Data Bank'!$AC766=0,0,2)))))</f>
        <v/>
      </c>
      <c r="P591" s="177" t="str">
        <f ca="1">IF(P$1&lt;'Data Bank'!$AD766,"",IF(P$1&gt;'Data Bank'!$AT766,"",IF(AND('Data Bank'!$AC766&lt;100,TODAY()&gt;'Data Bank'!$AT766),1,IF('Data Bank'!$AC766=100,3,IF('Data Bank'!$AC766=0,0,2)))))</f>
        <v/>
      </c>
      <c r="Q591" s="177" t="str">
        <f ca="1">IF(Q$1&lt;'Data Bank'!$AD766,"",IF(Q$1&gt;'Data Bank'!$AT766,"",IF(AND('Data Bank'!$AC766&lt;100,TODAY()&gt;'Data Bank'!$AT766),1,IF('Data Bank'!$AC766=100,3,IF('Data Bank'!$AC766=0,0,2)))))</f>
        <v/>
      </c>
      <c r="R591" s="177" t="str">
        <f ca="1">IF(R$1&lt;'Data Bank'!$AD766,"",IF(R$1&gt;'Data Bank'!$AT766,"",IF(AND('Data Bank'!$AC766&lt;100,TODAY()&gt;'Data Bank'!$AT766),1,IF('Data Bank'!$AC766=100,3,IF('Data Bank'!$AC766=0,0,2)))))</f>
        <v/>
      </c>
    </row>
    <row r="592" spans="1:18">
      <c r="A592" s="115" t="str">
        <f>'Data Bank'!E774</f>
        <v>Main CO ODF Rack</v>
      </c>
      <c r="B592" s="178">
        <f ca="1">IF(B$1&lt;'Data Bank'!$AD774,"",IF(B$1&gt;'Data Bank'!$AT774,"",IF(AND('Data Bank'!$AC774&lt;100,TODAY()&gt;'Data Bank'!$AT774),1,IF('Data Bank'!$AC774=100,3,IF('Data Bank'!$AC774=0,0,2)))))</f>
        <v>0</v>
      </c>
      <c r="C592" s="178">
        <f ca="1">IF(C$1&lt;'Data Bank'!$AD774,"",IF(C$1&gt;'Data Bank'!$AT774,"",IF(AND('Data Bank'!$AC774&lt;100,TODAY()&gt;'Data Bank'!$AT774),1,IF('Data Bank'!$AC774=100,3,IF('Data Bank'!$AC774=0,0,2)))))</f>
        <v>0</v>
      </c>
      <c r="D592" s="178">
        <f ca="1">IF(D$1&lt;'Data Bank'!$AD774,"",IF(D$1&gt;'Data Bank'!$AT774,"",IF(AND('Data Bank'!$AC774&lt;100,TODAY()&gt;'Data Bank'!$AT774),1,IF('Data Bank'!$AC774=100,3,IF('Data Bank'!$AC774=0,0,2)))))</f>
        <v>0</v>
      </c>
      <c r="E592" s="178">
        <f ca="1">IF(E$1&lt;'Data Bank'!$AD774,"",IF(E$1&gt;'Data Bank'!$AT774,"",IF(AND('Data Bank'!$AC774&lt;100,TODAY()&gt;'Data Bank'!$AT774),1,IF('Data Bank'!$AC774=100,3,IF('Data Bank'!$AC774=0,0,2)))))</f>
        <v>0</v>
      </c>
      <c r="F592" s="178">
        <f ca="1">IF(F$1&lt;'Data Bank'!$AD774,"",IF(F$1&gt;'Data Bank'!$AT774,"",IF(AND('Data Bank'!$AC774&lt;100,TODAY()&gt;'Data Bank'!$AT774),1,IF('Data Bank'!$AC774=100,3,IF('Data Bank'!$AC774=0,0,2)))))</f>
        <v>0</v>
      </c>
      <c r="G592" s="178">
        <f ca="1">IF(G$1&lt;'Data Bank'!$AD774,"",IF(G$1&gt;'Data Bank'!$AT774,"",IF(AND('Data Bank'!$AC774&lt;100,TODAY()&gt;'Data Bank'!$AT774),1,IF('Data Bank'!$AC774=100,3,IF('Data Bank'!$AC774=0,0,2)))))</f>
        <v>0</v>
      </c>
      <c r="H592" s="178">
        <f ca="1">IF(H$1&lt;'Data Bank'!$AD774,"",IF(H$1&gt;'Data Bank'!$AT774,"",IF(AND('Data Bank'!$AC774&lt;100,TODAY()&gt;'Data Bank'!$AT774),1,IF('Data Bank'!$AC774=100,3,IF('Data Bank'!$AC774=0,0,2)))))</f>
        <v>0</v>
      </c>
      <c r="I592" s="178">
        <f ca="1">IF(I$1&lt;'Data Bank'!$AD774,"",IF(I$1&gt;'Data Bank'!$AT774,"",IF(AND('Data Bank'!$AC774&lt;100,TODAY()&gt;'Data Bank'!$AT774),1,IF('Data Bank'!$AC774=100,3,IF('Data Bank'!$AC774=0,0,2)))))</f>
        <v>0</v>
      </c>
      <c r="J592" s="177">
        <f ca="1">IF(J$1&lt;'Data Bank'!$AD774,"",IF(J$1&gt;'Data Bank'!$AT774,"",IF(AND('Data Bank'!$AC774&lt;100,TODAY()&gt;'Data Bank'!$AT774),1,IF('Data Bank'!$AC774=100,3,IF('Data Bank'!$AC774=0,0,2)))))</f>
        <v>0</v>
      </c>
      <c r="K592" s="177">
        <f ca="1">IF(K$1&lt;'Data Bank'!$AD774,"",IF(K$1&gt;'Data Bank'!$AT774,"",IF(AND('Data Bank'!$AC774&lt;100,TODAY()&gt;'Data Bank'!$AT774),1,IF('Data Bank'!$AC774=100,3,IF('Data Bank'!$AC774=0,0,2)))))</f>
        <v>0</v>
      </c>
      <c r="L592" s="177">
        <f ca="1">IF(L$1&lt;'Data Bank'!$AD774,"",IF(L$1&gt;'Data Bank'!$AT774,"",IF(AND('Data Bank'!$AC774&lt;100,TODAY()&gt;'Data Bank'!$AT774),1,IF('Data Bank'!$AC774=100,3,IF('Data Bank'!$AC774=0,0,2)))))</f>
        <v>0</v>
      </c>
      <c r="M592" s="177">
        <f ca="1">IF(M$1&lt;'Data Bank'!$AD774,"",IF(M$1&gt;'Data Bank'!$AT774,"",IF(AND('Data Bank'!$AC774&lt;100,TODAY()&gt;'Data Bank'!$AT774),1,IF('Data Bank'!$AC774=100,3,IF('Data Bank'!$AC774=0,0,2)))))</f>
        <v>0</v>
      </c>
      <c r="N592" s="177">
        <f ca="1">IF(N$1&lt;'Data Bank'!$AD774,"",IF(N$1&gt;'Data Bank'!$AT774,"",IF(AND('Data Bank'!$AC774&lt;100,TODAY()&gt;'Data Bank'!$AT774),1,IF('Data Bank'!$AC774=100,3,IF('Data Bank'!$AC774=0,0,2)))))</f>
        <v>0</v>
      </c>
      <c r="O592" s="177">
        <f ca="1">IF(O$1&lt;'Data Bank'!$AD774,"",IF(O$1&gt;'Data Bank'!$AT774,"",IF(AND('Data Bank'!$AC774&lt;100,TODAY()&gt;'Data Bank'!$AT774),1,IF('Data Bank'!$AC774=100,3,IF('Data Bank'!$AC774=0,0,2)))))</f>
        <v>0</v>
      </c>
      <c r="P592" s="177">
        <f ca="1">IF(P$1&lt;'Data Bank'!$AD774,"",IF(P$1&gt;'Data Bank'!$AT774,"",IF(AND('Data Bank'!$AC774&lt;100,TODAY()&gt;'Data Bank'!$AT774),1,IF('Data Bank'!$AC774=100,3,IF('Data Bank'!$AC774=0,0,2)))))</f>
        <v>0</v>
      </c>
      <c r="Q592" s="177">
        <f ca="1">IF(Q$1&lt;'Data Bank'!$AD774,"",IF(Q$1&gt;'Data Bank'!$AT774,"",IF(AND('Data Bank'!$AC774&lt;100,TODAY()&gt;'Data Bank'!$AT774),1,IF('Data Bank'!$AC774=100,3,IF('Data Bank'!$AC774=0,0,2)))))</f>
        <v>0</v>
      </c>
      <c r="R592" s="177">
        <f ca="1">IF(R$1&lt;'Data Bank'!$AD774,"",IF(R$1&gt;'Data Bank'!$AT774,"",IF(AND('Data Bank'!$AC774&lt;100,TODAY()&gt;'Data Bank'!$AT774),1,IF('Data Bank'!$AC774=100,3,IF('Data Bank'!$AC774=0,0,2)))))</f>
        <v>0</v>
      </c>
    </row>
    <row r="593" spans="1:18">
      <c r="A593" s="115" t="str">
        <f>'Data Bank'!E791</f>
        <v>Main CO ODF Rack</v>
      </c>
      <c r="B593" s="178">
        <f ca="1">IF(B$1&lt;'Data Bank'!$AD791,"",IF(B$1&gt;'Data Bank'!$AT791,"",IF(AND('Data Bank'!$AC791&lt;100,TODAY()&gt;'Data Bank'!$AT791),1,IF('Data Bank'!$AC791=100,3,IF('Data Bank'!$AC791=0,0,2)))))</f>
        <v>0</v>
      </c>
      <c r="C593" s="178">
        <f ca="1">IF(C$1&lt;'Data Bank'!$AD791,"",IF(C$1&gt;'Data Bank'!$AT791,"",IF(AND('Data Bank'!$AC791&lt;100,TODAY()&gt;'Data Bank'!$AT791),1,IF('Data Bank'!$AC791=100,3,IF('Data Bank'!$AC791=0,0,2)))))</f>
        <v>0</v>
      </c>
      <c r="D593" s="178">
        <f ca="1">IF(D$1&lt;'Data Bank'!$AD791,"",IF(D$1&gt;'Data Bank'!$AT791,"",IF(AND('Data Bank'!$AC791&lt;100,TODAY()&gt;'Data Bank'!$AT791),1,IF('Data Bank'!$AC791=100,3,IF('Data Bank'!$AC791=0,0,2)))))</f>
        <v>0</v>
      </c>
      <c r="E593" s="178">
        <f ca="1">IF(E$1&lt;'Data Bank'!$AD791,"",IF(E$1&gt;'Data Bank'!$AT791,"",IF(AND('Data Bank'!$AC791&lt;100,TODAY()&gt;'Data Bank'!$AT791),1,IF('Data Bank'!$AC791=100,3,IF('Data Bank'!$AC791=0,0,2)))))</f>
        <v>0</v>
      </c>
      <c r="F593" s="178">
        <f ca="1">IF(F$1&lt;'Data Bank'!$AD791,"",IF(F$1&gt;'Data Bank'!$AT791,"",IF(AND('Data Bank'!$AC791&lt;100,TODAY()&gt;'Data Bank'!$AT791),1,IF('Data Bank'!$AC791=100,3,IF('Data Bank'!$AC791=0,0,2)))))</f>
        <v>0</v>
      </c>
      <c r="G593" s="178">
        <f ca="1">IF(G$1&lt;'Data Bank'!$AD791,"",IF(G$1&gt;'Data Bank'!$AT791,"",IF(AND('Data Bank'!$AC791&lt;100,TODAY()&gt;'Data Bank'!$AT791),1,IF('Data Bank'!$AC791=100,3,IF('Data Bank'!$AC791=0,0,2)))))</f>
        <v>0</v>
      </c>
      <c r="H593" s="178">
        <f ca="1">IF(H$1&lt;'Data Bank'!$AD791,"",IF(H$1&gt;'Data Bank'!$AT791,"",IF(AND('Data Bank'!$AC791&lt;100,TODAY()&gt;'Data Bank'!$AT791),1,IF('Data Bank'!$AC791=100,3,IF('Data Bank'!$AC791=0,0,2)))))</f>
        <v>0</v>
      </c>
      <c r="I593" s="178">
        <f ca="1">IF(I$1&lt;'Data Bank'!$AD791,"",IF(I$1&gt;'Data Bank'!$AT791,"",IF(AND('Data Bank'!$AC791&lt;100,TODAY()&gt;'Data Bank'!$AT791),1,IF('Data Bank'!$AC791=100,3,IF('Data Bank'!$AC791=0,0,2)))))</f>
        <v>0</v>
      </c>
      <c r="J593" s="177">
        <f ca="1">IF(J$1&lt;'Data Bank'!$AD791,"",IF(J$1&gt;'Data Bank'!$AT791,"",IF(AND('Data Bank'!$AC791&lt;100,TODAY()&gt;'Data Bank'!$AT791),1,IF('Data Bank'!$AC791=100,3,IF('Data Bank'!$AC791=0,0,2)))))</f>
        <v>0</v>
      </c>
      <c r="K593" s="177">
        <f ca="1">IF(K$1&lt;'Data Bank'!$AD791,"",IF(K$1&gt;'Data Bank'!$AT791,"",IF(AND('Data Bank'!$AC791&lt;100,TODAY()&gt;'Data Bank'!$AT791),1,IF('Data Bank'!$AC791=100,3,IF('Data Bank'!$AC791=0,0,2)))))</f>
        <v>0</v>
      </c>
      <c r="L593" s="177">
        <f ca="1">IF(L$1&lt;'Data Bank'!$AD791,"",IF(L$1&gt;'Data Bank'!$AT791,"",IF(AND('Data Bank'!$AC791&lt;100,TODAY()&gt;'Data Bank'!$AT791),1,IF('Data Bank'!$AC791=100,3,IF('Data Bank'!$AC791=0,0,2)))))</f>
        <v>0</v>
      </c>
      <c r="M593" s="177">
        <f ca="1">IF(M$1&lt;'Data Bank'!$AD791,"",IF(M$1&gt;'Data Bank'!$AT791,"",IF(AND('Data Bank'!$AC791&lt;100,TODAY()&gt;'Data Bank'!$AT791),1,IF('Data Bank'!$AC791=100,3,IF('Data Bank'!$AC791=0,0,2)))))</f>
        <v>0</v>
      </c>
      <c r="N593" s="177">
        <f ca="1">IF(N$1&lt;'Data Bank'!$AD791,"",IF(N$1&gt;'Data Bank'!$AT791,"",IF(AND('Data Bank'!$AC791&lt;100,TODAY()&gt;'Data Bank'!$AT791),1,IF('Data Bank'!$AC791=100,3,IF('Data Bank'!$AC791=0,0,2)))))</f>
        <v>0</v>
      </c>
      <c r="O593" s="177">
        <f ca="1">IF(O$1&lt;'Data Bank'!$AD791,"",IF(O$1&gt;'Data Bank'!$AT791,"",IF(AND('Data Bank'!$AC791&lt;100,TODAY()&gt;'Data Bank'!$AT791),1,IF('Data Bank'!$AC791=100,3,IF('Data Bank'!$AC791=0,0,2)))))</f>
        <v>0</v>
      </c>
      <c r="P593" s="177">
        <f ca="1">IF(P$1&lt;'Data Bank'!$AD791,"",IF(P$1&gt;'Data Bank'!$AT791,"",IF(AND('Data Bank'!$AC791&lt;100,TODAY()&gt;'Data Bank'!$AT791),1,IF('Data Bank'!$AC791=100,3,IF('Data Bank'!$AC791=0,0,2)))))</f>
        <v>0</v>
      </c>
      <c r="Q593" s="177">
        <f ca="1">IF(Q$1&lt;'Data Bank'!$AD791,"",IF(Q$1&gt;'Data Bank'!$AT791,"",IF(AND('Data Bank'!$AC791&lt;100,TODAY()&gt;'Data Bank'!$AT791),1,IF('Data Bank'!$AC791=100,3,IF('Data Bank'!$AC791=0,0,2)))))</f>
        <v>0</v>
      </c>
      <c r="R593" s="177">
        <f ca="1">IF(R$1&lt;'Data Bank'!$AD791,"",IF(R$1&gt;'Data Bank'!$AT791,"",IF(AND('Data Bank'!$AC791&lt;100,TODAY()&gt;'Data Bank'!$AT791),1,IF('Data Bank'!$AC791=100,3,IF('Data Bank'!$AC791=0,0,2)))))</f>
        <v>0</v>
      </c>
    </row>
    <row r="594" spans="1:18">
      <c r="A594" s="115" t="str">
        <f>'Data Bank'!E794</f>
        <v>Main CO ODF Rack</v>
      </c>
      <c r="B594" s="178">
        <f ca="1">IF(B$1&lt;'Data Bank'!$AD794,"",IF(B$1&gt;'Data Bank'!$AT794,"",IF(AND('Data Bank'!$AC794&lt;100,TODAY()&gt;'Data Bank'!$AT794),1,IF('Data Bank'!$AC794=100,3,IF('Data Bank'!$AC794=0,0,2)))))</f>
        <v>0</v>
      </c>
      <c r="C594" s="178">
        <f ca="1">IF(C$1&lt;'Data Bank'!$AD794,"",IF(C$1&gt;'Data Bank'!$AT794,"",IF(AND('Data Bank'!$AC794&lt;100,TODAY()&gt;'Data Bank'!$AT794),1,IF('Data Bank'!$AC794=100,3,IF('Data Bank'!$AC794=0,0,2)))))</f>
        <v>0</v>
      </c>
      <c r="D594" s="178">
        <f ca="1">IF(D$1&lt;'Data Bank'!$AD794,"",IF(D$1&gt;'Data Bank'!$AT794,"",IF(AND('Data Bank'!$AC794&lt;100,TODAY()&gt;'Data Bank'!$AT794),1,IF('Data Bank'!$AC794=100,3,IF('Data Bank'!$AC794=0,0,2)))))</f>
        <v>0</v>
      </c>
      <c r="E594" s="178">
        <f ca="1">IF(E$1&lt;'Data Bank'!$AD794,"",IF(E$1&gt;'Data Bank'!$AT794,"",IF(AND('Data Bank'!$AC794&lt;100,TODAY()&gt;'Data Bank'!$AT794),1,IF('Data Bank'!$AC794=100,3,IF('Data Bank'!$AC794=0,0,2)))))</f>
        <v>0</v>
      </c>
      <c r="F594" s="178">
        <f ca="1">IF(F$1&lt;'Data Bank'!$AD794,"",IF(F$1&gt;'Data Bank'!$AT794,"",IF(AND('Data Bank'!$AC794&lt;100,TODAY()&gt;'Data Bank'!$AT794),1,IF('Data Bank'!$AC794=100,3,IF('Data Bank'!$AC794=0,0,2)))))</f>
        <v>0</v>
      </c>
      <c r="G594" s="178">
        <f ca="1">IF(G$1&lt;'Data Bank'!$AD794,"",IF(G$1&gt;'Data Bank'!$AT794,"",IF(AND('Data Bank'!$AC794&lt;100,TODAY()&gt;'Data Bank'!$AT794),1,IF('Data Bank'!$AC794=100,3,IF('Data Bank'!$AC794=0,0,2)))))</f>
        <v>0</v>
      </c>
      <c r="H594" s="178">
        <f ca="1">IF(H$1&lt;'Data Bank'!$AD794,"",IF(H$1&gt;'Data Bank'!$AT794,"",IF(AND('Data Bank'!$AC794&lt;100,TODAY()&gt;'Data Bank'!$AT794),1,IF('Data Bank'!$AC794=100,3,IF('Data Bank'!$AC794=0,0,2)))))</f>
        <v>0</v>
      </c>
      <c r="I594" s="178">
        <f ca="1">IF(I$1&lt;'Data Bank'!$AD794,"",IF(I$1&gt;'Data Bank'!$AT794,"",IF(AND('Data Bank'!$AC794&lt;100,TODAY()&gt;'Data Bank'!$AT794),1,IF('Data Bank'!$AC794=100,3,IF('Data Bank'!$AC794=0,0,2)))))</f>
        <v>0</v>
      </c>
      <c r="J594" s="177">
        <f ca="1">IF(J$1&lt;'Data Bank'!$AD794,"",IF(J$1&gt;'Data Bank'!$AT794,"",IF(AND('Data Bank'!$AC794&lt;100,TODAY()&gt;'Data Bank'!$AT794),1,IF('Data Bank'!$AC794=100,3,IF('Data Bank'!$AC794=0,0,2)))))</f>
        <v>0</v>
      </c>
      <c r="K594" s="177">
        <f ca="1">IF(K$1&lt;'Data Bank'!$AD794,"",IF(K$1&gt;'Data Bank'!$AT794,"",IF(AND('Data Bank'!$AC794&lt;100,TODAY()&gt;'Data Bank'!$AT794),1,IF('Data Bank'!$AC794=100,3,IF('Data Bank'!$AC794=0,0,2)))))</f>
        <v>0</v>
      </c>
      <c r="L594" s="177">
        <f ca="1">IF(L$1&lt;'Data Bank'!$AD794,"",IF(L$1&gt;'Data Bank'!$AT794,"",IF(AND('Data Bank'!$AC794&lt;100,TODAY()&gt;'Data Bank'!$AT794),1,IF('Data Bank'!$AC794=100,3,IF('Data Bank'!$AC794=0,0,2)))))</f>
        <v>0</v>
      </c>
      <c r="M594" s="177">
        <f ca="1">IF(M$1&lt;'Data Bank'!$AD794,"",IF(M$1&gt;'Data Bank'!$AT794,"",IF(AND('Data Bank'!$AC794&lt;100,TODAY()&gt;'Data Bank'!$AT794),1,IF('Data Bank'!$AC794=100,3,IF('Data Bank'!$AC794=0,0,2)))))</f>
        <v>0</v>
      </c>
      <c r="N594" s="177">
        <f ca="1">IF(N$1&lt;'Data Bank'!$AD794,"",IF(N$1&gt;'Data Bank'!$AT794,"",IF(AND('Data Bank'!$AC794&lt;100,TODAY()&gt;'Data Bank'!$AT794),1,IF('Data Bank'!$AC794=100,3,IF('Data Bank'!$AC794=0,0,2)))))</f>
        <v>0</v>
      </c>
      <c r="O594" s="177">
        <f ca="1">IF(O$1&lt;'Data Bank'!$AD794,"",IF(O$1&gt;'Data Bank'!$AT794,"",IF(AND('Data Bank'!$AC794&lt;100,TODAY()&gt;'Data Bank'!$AT794),1,IF('Data Bank'!$AC794=100,3,IF('Data Bank'!$AC794=0,0,2)))))</f>
        <v>0</v>
      </c>
      <c r="P594" s="177">
        <f ca="1">IF(P$1&lt;'Data Bank'!$AD794,"",IF(P$1&gt;'Data Bank'!$AT794,"",IF(AND('Data Bank'!$AC794&lt;100,TODAY()&gt;'Data Bank'!$AT794),1,IF('Data Bank'!$AC794=100,3,IF('Data Bank'!$AC794=0,0,2)))))</f>
        <v>0</v>
      </c>
      <c r="Q594" s="177">
        <f ca="1">IF(Q$1&lt;'Data Bank'!$AD794,"",IF(Q$1&gt;'Data Bank'!$AT794,"",IF(AND('Data Bank'!$AC794&lt;100,TODAY()&gt;'Data Bank'!$AT794),1,IF('Data Bank'!$AC794=100,3,IF('Data Bank'!$AC794=0,0,2)))))</f>
        <v>0</v>
      </c>
      <c r="R594" s="177">
        <f ca="1">IF(R$1&lt;'Data Bank'!$AD794,"",IF(R$1&gt;'Data Bank'!$AT794,"",IF(AND('Data Bank'!$AC794&lt;100,TODAY()&gt;'Data Bank'!$AT794),1,IF('Data Bank'!$AC794=100,3,IF('Data Bank'!$AC794=0,0,2)))))</f>
        <v>0</v>
      </c>
    </row>
    <row r="595" spans="1:18">
      <c r="A595" s="115" t="str">
        <f>'Data Bank'!E958</f>
        <v>Al-Hamra City</v>
      </c>
      <c r="B595" s="178">
        <f ca="1">IF(B$1&lt;'Data Bank'!$AD958,"",IF(B$1&gt;'Data Bank'!$AT958,"",IF(AND('Data Bank'!$AC958&lt;100,TODAY()&gt;'Data Bank'!$AT958),1,IF('Data Bank'!$AC958=100,3,IF('Data Bank'!$AC958=0,0,2)))))</f>
        <v>0</v>
      </c>
      <c r="C595" s="178">
        <f ca="1">IF(C$1&lt;'Data Bank'!$AD958,"",IF(C$1&gt;'Data Bank'!$AT958,"",IF(AND('Data Bank'!$AC958&lt;100,TODAY()&gt;'Data Bank'!$AT958),1,IF('Data Bank'!$AC958=100,3,IF('Data Bank'!$AC958=0,0,2)))))</f>
        <v>0</v>
      </c>
      <c r="D595" s="178">
        <f ca="1">IF(D$1&lt;'Data Bank'!$AD958,"",IF(D$1&gt;'Data Bank'!$AT958,"",IF(AND('Data Bank'!$AC958&lt;100,TODAY()&gt;'Data Bank'!$AT958),1,IF('Data Bank'!$AC958=100,3,IF('Data Bank'!$AC958=0,0,2)))))</f>
        <v>0</v>
      </c>
      <c r="E595" s="178">
        <f ca="1">IF(E$1&lt;'Data Bank'!$AD958,"",IF(E$1&gt;'Data Bank'!$AT958,"",IF(AND('Data Bank'!$AC958&lt;100,TODAY()&gt;'Data Bank'!$AT958),1,IF('Data Bank'!$AC958=100,3,IF('Data Bank'!$AC958=0,0,2)))))</f>
        <v>0</v>
      </c>
      <c r="F595" s="178">
        <f ca="1">IF(F$1&lt;'Data Bank'!$AD958,"",IF(F$1&gt;'Data Bank'!$AT958,"",IF(AND('Data Bank'!$AC958&lt;100,TODAY()&gt;'Data Bank'!$AT958),1,IF('Data Bank'!$AC958=100,3,IF('Data Bank'!$AC958=0,0,2)))))</f>
        <v>0</v>
      </c>
      <c r="G595" s="178">
        <f ca="1">IF(G$1&lt;'Data Bank'!$AD958,"",IF(G$1&gt;'Data Bank'!$AT958,"",IF(AND('Data Bank'!$AC958&lt;100,TODAY()&gt;'Data Bank'!$AT958),1,IF('Data Bank'!$AC958=100,3,IF('Data Bank'!$AC958=0,0,2)))))</f>
        <v>0</v>
      </c>
      <c r="H595" s="178">
        <f ca="1">IF(H$1&lt;'Data Bank'!$AD958,"",IF(H$1&gt;'Data Bank'!$AT958,"",IF(AND('Data Bank'!$AC958&lt;100,TODAY()&gt;'Data Bank'!$AT958),1,IF('Data Bank'!$AC958=100,3,IF('Data Bank'!$AC958=0,0,2)))))</f>
        <v>0</v>
      </c>
      <c r="I595" s="178">
        <f ca="1">IF(I$1&lt;'Data Bank'!$AD958,"",IF(I$1&gt;'Data Bank'!$AT958,"",IF(AND('Data Bank'!$AC958&lt;100,TODAY()&gt;'Data Bank'!$AT958),1,IF('Data Bank'!$AC958=100,3,IF('Data Bank'!$AC958=0,0,2)))))</f>
        <v>0</v>
      </c>
      <c r="J595" s="177" t="str">
        <f ca="1">IF(J$1&lt;'Data Bank'!$AD958,"",IF(J$1&gt;'Data Bank'!$AT958,"",IF(AND('Data Bank'!$AC958&lt;100,TODAY()&gt;'Data Bank'!$AT958),1,IF('Data Bank'!$AC958=100,3,IF('Data Bank'!$AC958=0,0,2)))))</f>
        <v/>
      </c>
      <c r="K595" s="177" t="str">
        <f ca="1">IF(K$1&lt;'Data Bank'!$AD958,"",IF(K$1&gt;'Data Bank'!$AT958,"",IF(AND('Data Bank'!$AC958&lt;100,TODAY()&gt;'Data Bank'!$AT958),1,IF('Data Bank'!$AC958=100,3,IF('Data Bank'!$AC958=0,0,2)))))</f>
        <v/>
      </c>
      <c r="L595" s="177" t="str">
        <f ca="1">IF(L$1&lt;'Data Bank'!$AD958,"",IF(L$1&gt;'Data Bank'!$AT958,"",IF(AND('Data Bank'!$AC958&lt;100,TODAY()&gt;'Data Bank'!$AT958),1,IF('Data Bank'!$AC958=100,3,IF('Data Bank'!$AC958=0,0,2)))))</f>
        <v/>
      </c>
      <c r="M595" s="177" t="str">
        <f ca="1">IF(M$1&lt;'Data Bank'!$AD958,"",IF(M$1&gt;'Data Bank'!$AT958,"",IF(AND('Data Bank'!$AC958&lt;100,TODAY()&gt;'Data Bank'!$AT958),1,IF('Data Bank'!$AC958=100,3,IF('Data Bank'!$AC958=0,0,2)))))</f>
        <v/>
      </c>
      <c r="N595" s="177" t="str">
        <f ca="1">IF(N$1&lt;'Data Bank'!$AD958,"",IF(N$1&gt;'Data Bank'!$AT958,"",IF(AND('Data Bank'!$AC958&lt;100,TODAY()&gt;'Data Bank'!$AT958),1,IF('Data Bank'!$AC958=100,3,IF('Data Bank'!$AC958=0,0,2)))))</f>
        <v/>
      </c>
      <c r="O595" s="177" t="str">
        <f ca="1">IF(O$1&lt;'Data Bank'!$AD958,"",IF(O$1&gt;'Data Bank'!$AT958,"",IF(AND('Data Bank'!$AC958&lt;100,TODAY()&gt;'Data Bank'!$AT958),1,IF('Data Bank'!$AC958=100,3,IF('Data Bank'!$AC958=0,0,2)))))</f>
        <v/>
      </c>
      <c r="P595" s="177" t="str">
        <f ca="1">IF(P$1&lt;'Data Bank'!$AD958,"",IF(P$1&gt;'Data Bank'!$AT958,"",IF(AND('Data Bank'!$AC958&lt;100,TODAY()&gt;'Data Bank'!$AT958),1,IF('Data Bank'!$AC958=100,3,IF('Data Bank'!$AC958=0,0,2)))))</f>
        <v/>
      </c>
      <c r="Q595" s="177" t="str">
        <f ca="1">IF(Q$1&lt;'Data Bank'!$AD958,"",IF(Q$1&gt;'Data Bank'!$AT958,"",IF(AND('Data Bank'!$AC958&lt;100,TODAY()&gt;'Data Bank'!$AT958),1,IF('Data Bank'!$AC958=100,3,IF('Data Bank'!$AC958=0,0,2)))))</f>
        <v/>
      </c>
      <c r="R595" s="177" t="str">
        <f ca="1">IF(R$1&lt;'Data Bank'!$AD958,"",IF(R$1&gt;'Data Bank'!$AT958,"",IF(AND('Data Bank'!$AC958&lt;100,TODAY()&gt;'Data Bank'!$AT958),1,IF('Data Bank'!$AC958=100,3,IF('Data Bank'!$AC958=0,0,2)))))</f>
        <v/>
      </c>
    </row>
    <row r="596" spans="1:18">
      <c r="A596" s="115" t="str">
        <f>'Data Bank'!E980</f>
        <v>PH-8-P2</v>
      </c>
      <c r="B596" s="178">
        <f ca="1">IF(B$1&lt;'Data Bank'!$AD980,"",IF(B$1&gt;'Data Bank'!$AT980,"",IF(AND('Data Bank'!$AC980&lt;100,TODAY()&gt;'Data Bank'!$AT980),1,IF('Data Bank'!$AC980=100,3,IF('Data Bank'!$AC980=0,0,2)))))</f>
        <v>1</v>
      </c>
      <c r="C596" s="178" t="str">
        <f ca="1">IF(C$1&lt;'Data Bank'!$AD980,"",IF(C$1&gt;'Data Bank'!$AT980,"",IF(AND('Data Bank'!$AC980&lt;100,TODAY()&gt;'Data Bank'!$AT980),1,IF('Data Bank'!$AC980=100,3,IF('Data Bank'!$AC980=0,0,2)))))</f>
        <v/>
      </c>
      <c r="D596" s="178" t="str">
        <f ca="1">IF(D$1&lt;'Data Bank'!$AD980,"",IF(D$1&gt;'Data Bank'!$AT980,"",IF(AND('Data Bank'!$AC980&lt;100,TODAY()&gt;'Data Bank'!$AT980),1,IF('Data Bank'!$AC980=100,3,IF('Data Bank'!$AC980=0,0,2)))))</f>
        <v/>
      </c>
      <c r="E596" s="178" t="str">
        <f ca="1">IF(E$1&lt;'Data Bank'!$AD980,"",IF(E$1&gt;'Data Bank'!$AT980,"",IF(AND('Data Bank'!$AC980&lt;100,TODAY()&gt;'Data Bank'!$AT980),1,IF('Data Bank'!$AC980=100,3,IF('Data Bank'!$AC980=0,0,2)))))</f>
        <v/>
      </c>
      <c r="F596" s="178" t="str">
        <f ca="1">IF(F$1&lt;'Data Bank'!$AD980,"",IF(F$1&gt;'Data Bank'!$AT980,"",IF(AND('Data Bank'!$AC980&lt;100,TODAY()&gt;'Data Bank'!$AT980),1,IF('Data Bank'!$AC980=100,3,IF('Data Bank'!$AC980=0,0,2)))))</f>
        <v/>
      </c>
      <c r="G596" s="178" t="str">
        <f ca="1">IF(G$1&lt;'Data Bank'!$AD980,"",IF(G$1&gt;'Data Bank'!$AT980,"",IF(AND('Data Bank'!$AC980&lt;100,TODAY()&gt;'Data Bank'!$AT980),1,IF('Data Bank'!$AC980=100,3,IF('Data Bank'!$AC980=0,0,2)))))</f>
        <v/>
      </c>
      <c r="H596" s="178" t="str">
        <f ca="1">IF(H$1&lt;'Data Bank'!$AD980,"",IF(H$1&gt;'Data Bank'!$AT980,"",IF(AND('Data Bank'!$AC980&lt;100,TODAY()&gt;'Data Bank'!$AT980),1,IF('Data Bank'!$AC980=100,3,IF('Data Bank'!$AC980=0,0,2)))))</f>
        <v/>
      </c>
      <c r="I596" s="178" t="str">
        <f ca="1">IF(I$1&lt;'Data Bank'!$AD980,"",IF(I$1&gt;'Data Bank'!$AT980,"",IF(AND('Data Bank'!$AC980&lt;100,TODAY()&gt;'Data Bank'!$AT980),1,IF('Data Bank'!$AC980=100,3,IF('Data Bank'!$AC980=0,0,2)))))</f>
        <v/>
      </c>
      <c r="J596" s="177" t="str">
        <f ca="1">IF(J$1&lt;'Data Bank'!$AD980,"",IF(J$1&gt;'Data Bank'!$AT980,"",IF(AND('Data Bank'!$AC980&lt;100,TODAY()&gt;'Data Bank'!$AT980),1,IF('Data Bank'!$AC980=100,3,IF('Data Bank'!$AC980=0,0,2)))))</f>
        <v/>
      </c>
      <c r="K596" s="177" t="str">
        <f ca="1">IF(K$1&lt;'Data Bank'!$AD980,"",IF(K$1&gt;'Data Bank'!$AT980,"",IF(AND('Data Bank'!$AC980&lt;100,TODAY()&gt;'Data Bank'!$AT980),1,IF('Data Bank'!$AC980=100,3,IF('Data Bank'!$AC980=0,0,2)))))</f>
        <v/>
      </c>
      <c r="L596" s="177" t="str">
        <f ca="1">IF(L$1&lt;'Data Bank'!$AD980,"",IF(L$1&gt;'Data Bank'!$AT980,"",IF(AND('Data Bank'!$AC980&lt;100,TODAY()&gt;'Data Bank'!$AT980),1,IF('Data Bank'!$AC980=100,3,IF('Data Bank'!$AC980=0,0,2)))))</f>
        <v/>
      </c>
      <c r="M596" s="177" t="str">
        <f ca="1">IF(M$1&lt;'Data Bank'!$AD980,"",IF(M$1&gt;'Data Bank'!$AT980,"",IF(AND('Data Bank'!$AC980&lt;100,TODAY()&gt;'Data Bank'!$AT980),1,IF('Data Bank'!$AC980=100,3,IF('Data Bank'!$AC980=0,0,2)))))</f>
        <v/>
      </c>
      <c r="N596" s="177" t="str">
        <f ca="1">IF(N$1&lt;'Data Bank'!$AD980,"",IF(N$1&gt;'Data Bank'!$AT980,"",IF(AND('Data Bank'!$AC980&lt;100,TODAY()&gt;'Data Bank'!$AT980),1,IF('Data Bank'!$AC980=100,3,IF('Data Bank'!$AC980=0,0,2)))))</f>
        <v/>
      </c>
      <c r="O596" s="177" t="str">
        <f ca="1">IF(O$1&lt;'Data Bank'!$AD980,"",IF(O$1&gt;'Data Bank'!$AT980,"",IF(AND('Data Bank'!$AC980&lt;100,TODAY()&gt;'Data Bank'!$AT980),1,IF('Data Bank'!$AC980=100,3,IF('Data Bank'!$AC980=0,0,2)))))</f>
        <v/>
      </c>
      <c r="P596" s="177" t="str">
        <f ca="1">IF(P$1&lt;'Data Bank'!$AD980,"",IF(P$1&gt;'Data Bank'!$AT980,"",IF(AND('Data Bank'!$AC980&lt;100,TODAY()&gt;'Data Bank'!$AT980),1,IF('Data Bank'!$AC980=100,3,IF('Data Bank'!$AC980=0,0,2)))))</f>
        <v/>
      </c>
      <c r="Q596" s="177" t="str">
        <f ca="1">IF(Q$1&lt;'Data Bank'!$AD980,"",IF(Q$1&gt;'Data Bank'!$AT980,"",IF(AND('Data Bank'!$AC980&lt;100,TODAY()&gt;'Data Bank'!$AT980),1,IF('Data Bank'!$AC980=100,3,IF('Data Bank'!$AC980=0,0,2)))))</f>
        <v/>
      </c>
      <c r="R596" s="177" t="str">
        <f ca="1">IF(R$1&lt;'Data Bank'!$AD980,"",IF(R$1&gt;'Data Bank'!$AT980,"",IF(AND('Data Bank'!$AC980&lt;100,TODAY()&gt;'Data Bank'!$AT980),1,IF('Data Bank'!$AC980=100,3,IF('Data Bank'!$AC980=0,0,2)))))</f>
        <v/>
      </c>
    </row>
    <row r="597" spans="1:18">
      <c r="A597" s="115" t="str">
        <f>'Data Bank'!E981</f>
        <v>PH-8-P3</v>
      </c>
      <c r="B597" s="178">
        <f ca="1">IF(B$1&lt;'Data Bank'!$AD981,"",IF(B$1&gt;'Data Bank'!$AT981,"",IF(AND('Data Bank'!$AC981&lt;100,TODAY()&gt;'Data Bank'!$AT981),1,IF('Data Bank'!$AC981=100,3,IF('Data Bank'!$AC981=0,0,2)))))</f>
        <v>1</v>
      </c>
      <c r="C597" s="178" t="str">
        <f ca="1">IF(C$1&lt;'Data Bank'!$AD981,"",IF(C$1&gt;'Data Bank'!$AT981,"",IF(AND('Data Bank'!$AC981&lt;100,TODAY()&gt;'Data Bank'!$AT981),1,IF('Data Bank'!$AC981=100,3,IF('Data Bank'!$AC981=0,0,2)))))</f>
        <v/>
      </c>
      <c r="D597" s="178" t="str">
        <f ca="1">IF(D$1&lt;'Data Bank'!$AD981,"",IF(D$1&gt;'Data Bank'!$AT981,"",IF(AND('Data Bank'!$AC981&lt;100,TODAY()&gt;'Data Bank'!$AT981),1,IF('Data Bank'!$AC981=100,3,IF('Data Bank'!$AC981=0,0,2)))))</f>
        <v/>
      </c>
      <c r="E597" s="178" t="str">
        <f ca="1">IF(E$1&lt;'Data Bank'!$AD981,"",IF(E$1&gt;'Data Bank'!$AT981,"",IF(AND('Data Bank'!$AC981&lt;100,TODAY()&gt;'Data Bank'!$AT981),1,IF('Data Bank'!$AC981=100,3,IF('Data Bank'!$AC981=0,0,2)))))</f>
        <v/>
      </c>
      <c r="F597" s="178" t="str">
        <f ca="1">IF(F$1&lt;'Data Bank'!$AD981,"",IF(F$1&gt;'Data Bank'!$AT981,"",IF(AND('Data Bank'!$AC981&lt;100,TODAY()&gt;'Data Bank'!$AT981),1,IF('Data Bank'!$AC981=100,3,IF('Data Bank'!$AC981=0,0,2)))))</f>
        <v/>
      </c>
      <c r="G597" s="178" t="str">
        <f ca="1">IF(G$1&lt;'Data Bank'!$AD981,"",IF(G$1&gt;'Data Bank'!$AT981,"",IF(AND('Data Bank'!$AC981&lt;100,TODAY()&gt;'Data Bank'!$AT981),1,IF('Data Bank'!$AC981=100,3,IF('Data Bank'!$AC981=0,0,2)))))</f>
        <v/>
      </c>
      <c r="H597" s="178" t="str">
        <f ca="1">IF(H$1&lt;'Data Bank'!$AD981,"",IF(H$1&gt;'Data Bank'!$AT981,"",IF(AND('Data Bank'!$AC981&lt;100,TODAY()&gt;'Data Bank'!$AT981),1,IF('Data Bank'!$AC981=100,3,IF('Data Bank'!$AC981=0,0,2)))))</f>
        <v/>
      </c>
      <c r="I597" s="178" t="str">
        <f ca="1">IF(I$1&lt;'Data Bank'!$AD981,"",IF(I$1&gt;'Data Bank'!$AT981,"",IF(AND('Data Bank'!$AC981&lt;100,TODAY()&gt;'Data Bank'!$AT981),1,IF('Data Bank'!$AC981=100,3,IF('Data Bank'!$AC981=0,0,2)))))</f>
        <v/>
      </c>
      <c r="J597" s="177" t="str">
        <f ca="1">IF(J$1&lt;'Data Bank'!$AD981,"",IF(J$1&gt;'Data Bank'!$AT981,"",IF(AND('Data Bank'!$AC981&lt;100,TODAY()&gt;'Data Bank'!$AT981),1,IF('Data Bank'!$AC981=100,3,IF('Data Bank'!$AC981=0,0,2)))))</f>
        <v/>
      </c>
      <c r="K597" s="177" t="str">
        <f ca="1">IF(K$1&lt;'Data Bank'!$AD981,"",IF(K$1&gt;'Data Bank'!$AT981,"",IF(AND('Data Bank'!$AC981&lt;100,TODAY()&gt;'Data Bank'!$AT981),1,IF('Data Bank'!$AC981=100,3,IF('Data Bank'!$AC981=0,0,2)))))</f>
        <v/>
      </c>
      <c r="L597" s="177" t="str">
        <f ca="1">IF(L$1&lt;'Data Bank'!$AD981,"",IF(L$1&gt;'Data Bank'!$AT981,"",IF(AND('Data Bank'!$AC981&lt;100,TODAY()&gt;'Data Bank'!$AT981),1,IF('Data Bank'!$AC981=100,3,IF('Data Bank'!$AC981=0,0,2)))))</f>
        <v/>
      </c>
      <c r="M597" s="177" t="str">
        <f ca="1">IF(M$1&lt;'Data Bank'!$AD981,"",IF(M$1&gt;'Data Bank'!$AT981,"",IF(AND('Data Bank'!$AC981&lt;100,TODAY()&gt;'Data Bank'!$AT981),1,IF('Data Bank'!$AC981=100,3,IF('Data Bank'!$AC981=0,0,2)))))</f>
        <v/>
      </c>
      <c r="N597" s="177" t="str">
        <f ca="1">IF(N$1&lt;'Data Bank'!$AD981,"",IF(N$1&gt;'Data Bank'!$AT981,"",IF(AND('Data Bank'!$AC981&lt;100,TODAY()&gt;'Data Bank'!$AT981),1,IF('Data Bank'!$AC981=100,3,IF('Data Bank'!$AC981=0,0,2)))))</f>
        <v/>
      </c>
      <c r="O597" s="177" t="str">
        <f ca="1">IF(O$1&lt;'Data Bank'!$AD981,"",IF(O$1&gt;'Data Bank'!$AT981,"",IF(AND('Data Bank'!$AC981&lt;100,TODAY()&gt;'Data Bank'!$AT981),1,IF('Data Bank'!$AC981=100,3,IF('Data Bank'!$AC981=0,0,2)))))</f>
        <v/>
      </c>
      <c r="P597" s="177" t="str">
        <f ca="1">IF(P$1&lt;'Data Bank'!$AD981,"",IF(P$1&gt;'Data Bank'!$AT981,"",IF(AND('Data Bank'!$AC981&lt;100,TODAY()&gt;'Data Bank'!$AT981),1,IF('Data Bank'!$AC981=100,3,IF('Data Bank'!$AC981=0,0,2)))))</f>
        <v/>
      </c>
      <c r="Q597" s="177" t="str">
        <f ca="1">IF(Q$1&lt;'Data Bank'!$AD981,"",IF(Q$1&gt;'Data Bank'!$AT981,"",IF(AND('Data Bank'!$AC981&lt;100,TODAY()&gt;'Data Bank'!$AT981),1,IF('Data Bank'!$AC981=100,3,IF('Data Bank'!$AC981=0,0,2)))))</f>
        <v/>
      </c>
      <c r="R597" s="177" t="str">
        <f ca="1">IF(R$1&lt;'Data Bank'!$AD981,"",IF(R$1&gt;'Data Bank'!$AT981,"",IF(AND('Data Bank'!$AC981&lt;100,TODAY()&gt;'Data Bank'!$AT981),1,IF('Data Bank'!$AC981=100,3,IF('Data Bank'!$AC981=0,0,2)))))</f>
        <v/>
      </c>
    </row>
    <row r="598" spans="1:18">
      <c r="A598" s="115" t="str">
        <f>'Data Bank'!E982</f>
        <v>PH-8-P4</v>
      </c>
      <c r="B598" s="178">
        <f ca="1">IF(B$1&lt;'Data Bank'!$AD982,"",IF(B$1&gt;'Data Bank'!$AT982,"",IF(AND('Data Bank'!$AC982&lt;100,TODAY()&gt;'Data Bank'!$AT982),1,IF('Data Bank'!$AC982=100,3,IF('Data Bank'!$AC982=0,0,2)))))</f>
        <v>1</v>
      </c>
      <c r="C598" s="178" t="str">
        <f ca="1">IF(C$1&lt;'Data Bank'!$AD982,"",IF(C$1&gt;'Data Bank'!$AT982,"",IF(AND('Data Bank'!$AC982&lt;100,TODAY()&gt;'Data Bank'!$AT982),1,IF('Data Bank'!$AC982=100,3,IF('Data Bank'!$AC982=0,0,2)))))</f>
        <v/>
      </c>
      <c r="D598" s="178" t="str">
        <f ca="1">IF(D$1&lt;'Data Bank'!$AD982,"",IF(D$1&gt;'Data Bank'!$AT982,"",IF(AND('Data Bank'!$AC982&lt;100,TODAY()&gt;'Data Bank'!$AT982),1,IF('Data Bank'!$AC982=100,3,IF('Data Bank'!$AC982=0,0,2)))))</f>
        <v/>
      </c>
      <c r="E598" s="178" t="str">
        <f ca="1">IF(E$1&lt;'Data Bank'!$AD982,"",IF(E$1&gt;'Data Bank'!$AT982,"",IF(AND('Data Bank'!$AC982&lt;100,TODAY()&gt;'Data Bank'!$AT982),1,IF('Data Bank'!$AC982=100,3,IF('Data Bank'!$AC982=0,0,2)))))</f>
        <v/>
      </c>
      <c r="F598" s="178" t="str">
        <f ca="1">IF(F$1&lt;'Data Bank'!$AD982,"",IF(F$1&gt;'Data Bank'!$AT982,"",IF(AND('Data Bank'!$AC982&lt;100,TODAY()&gt;'Data Bank'!$AT982),1,IF('Data Bank'!$AC982=100,3,IF('Data Bank'!$AC982=0,0,2)))))</f>
        <v/>
      </c>
      <c r="G598" s="178" t="str">
        <f ca="1">IF(G$1&lt;'Data Bank'!$AD982,"",IF(G$1&gt;'Data Bank'!$AT982,"",IF(AND('Data Bank'!$AC982&lt;100,TODAY()&gt;'Data Bank'!$AT982),1,IF('Data Bank'!$AC982=100,3,IF('Data Bank'!$AC982=0,0,2)))))</f>
        <v/>
      </c>
      <c r="H598" s="178" t="str">
        <f ca="1">IF(H$1&lt;'Data Bank'!$AD982,"",IF(H$1&gt;'Data Bank'!$AT982,"",IF(AND('Data Bank'!$AC982&lt;100,TODAY()&gt;'Data Bank'!$AT982),1,IF('Data Bank'!$AC982=100,3,IF('Data Bank'!$AC982=0,0,2)))))</f>
        <v/>
      </c>
      <c r="I598" s="178" t="str">
        <f ca="1">IF(I$1&lt;'Data Bank'!$AD982,"",IF(I$1&gt;'Data Bank'!$AT982,"",IF(AND('Data Bank'!$AC982&lt;100,TODAY()&gt;'Data Bank'!$AT982),1,IF('Data Bank'!$AC982=100,3,IF('Data Bank'!$AC982=0,0,2)))))</f>
        <v/>
      </c>
      <c r="J598" s="177" t="str">
        <f ca="1">IF(J$1&lt;'Data Bank'!$AD982,"",IF(J$1&gt;'Data Bank'!$AT982,"",IF(AND('Data Bank'!$AC982&lt;100,TODAY()&gt;'Data Bank'!$AT982),1,IF('Data Bank'!$AC982=100,3,IF('Data Bank'!$AC982=0,0,2)))))</f>
        <v/>
      </c>
      <c r="K598" s="177" t="str">
        <f ca="1">IF(K$1&lt;'Data Bank'!$AD982,"",IF(K$1&gt;'Data Bank'!$AT982,"",IF(AND('Data Bank'!$AC982&lt;100,TODAY()&gt;'Data Bank'!$AT982),1,IF('Data Bank'!$AC982=100,3,IF('Data Bank'!$AC982=0,0,2)))))</f>
        <v/>
      </c>
      <c r="L598" s="177" t="str">
        <f ca="1">IF(L$1&lt;'Data Bank'!$AD982,"",IF(L$1&gt;'Data Bank'!$AT982,"",IF(AND('Data Bank'!$AC982&lt;100,TODAY()&gt;'Data Bank'!$AT982),1,IF('Data Bank'!$AC982=100,3,IF('Data Bank'!$AC982=0,0,2)))))</f>
        <v/>
      </c>
      <c r="M598" s="177" t="str">
        <f ca="1">IF(M$1&lt;'Data Bank'!$AD982,"",IF(M$1&gt;'Data Bank'!$AT982,"",IF(AND('Data Bank'!$AC982&lt;100,TODAY()&gt;'Data Bank'!$AT982),1,IF('Data Bank'!$AC982=100,3,IF('Data Bank'!$AC982=0,0,2)))))</f>
        <v/>
      </c>
      <c r="N598" s="177" t="str">
        <f ca="1">IF(N$1&lt;'Data Bank'!$AD982,"",IF(N$1&gt;'Data Bank'!$AT982,"",IF(AND('Data Bank'!$AC982&lt;100,TODAY()&gt;'Data Bank'!$AT982),1,IF('Data Bank'!$AC982=100,3,IF('Data Bank'!$AC982=0,0,2)))))</f>
        <v/>
      </c>
      <c r="O598" s="177" t="str">
        <f ca="1">IF(O$1&lt;'Data Bank'!$AD982,"",IF(O$1&gt;'Data Bank'!$AT982,"",IF(AND('Data Bank'!$AC982&lt;100,TODAY()&gt;'Data Bank'!$AT982),1,IF('Data Bank'!$AC982=100,3,IF('Data Bank'!$AC982=0,0,2)))))</f>
        <v/>
      </c>
      <c r="P598" s="177" t="str">
        <f ca="1">IF(P$1&lt;'Data Bank'!$AD982,"",IF(P$1&gt;'Data Bank'!$AT982,"",IF(AND('Data Bank'!$AC982&lt;100,TODAY()&gt;'Data Bank'!$AT982),1,IF('Data Bank'!$AC982=100,3,IF('Data Bank'!$AC982=0,0,2)))))</f>
        <v/>
      </c>
      <c r="Q598" s="177" t="str">
        <f ca="1">IF(Q$1&lt;'Data Bank'!$AD982,"",IF(Q$1&gt;'Data Bank'!$AT982,"",IF(AND('Data Bank'!$AC982&lt;100,TODAY()&gt;'Data Bank'!$AT982),1,IF('Data Bank'!$AC982=100,3,IF('Data Bank'!$AC982=0,0,2)))))</f>
        <v/>
      </c>
      <c r="R598" s="177" t="str">
        <f ca="1">IF(R$1&lt;'Data Bank'!$AD982,"",IF(R$1&gt;'Data Bank'!$AT982,"",IF(AND('Data Bank'!$AC982&lt;100,TODAY()&gt;'Data Bank'!$AT982),1,IF('Data Bank'!$AC982=100,3,IF('Data Bank'!$AC982=0,0,2)))))</f>
        <v/>
      </c>
    </row>
    <row r="599" spans="1:18">
      <c r="A599" s="115" t="str">
        <f>'Data Bank'!E1047</f>
        <v>Rehman Garden-2 Pk-6</v>
      </c>
      <c r="B599" s="178">
        <f ca="1">IF(B$1&lt;'Data Bank'!$AD1047,"",IF(B$1&gt;'Data Bank'!$AT1047,"",IF(AND('Data Bank'!$AC1047&lt;100,TODAY()&gt;'Data Bank'!$AT1047),1,IF('Data Bank'!$AC1047=100,3,IF('Data Bank'!$AC1047=0,0,2)))))</f>
        <v>0</v>
      </c>
      <c r="C599" s="178">
        <f ca="1">IF(C$1&lt;'Data Bank'!$AD1047,"",IF(C$1&gt;'Data Bank'!$AT1047,"",IF(AND('Data Bank'!$AC1047&lt;100,TODAY()&gt;'Data Bank'!$AT1047),1,IF('Data Bank'!$AC1047=100,3,IF('Data Bank'!$AC1047=0,0,2)))))</f>
        <v>0</v>
      </c>
      <c r="D599" s="178">
        <f ca="1">IF(D$1&lt;'Data Bank'!$AD1047,"",IF(D$1&gt;'Data Bank'!$AT1047,"",IF(AND('Data Bank'!$AC1047&lt;100,TODAY()&gt;'Data Bank'!$AT1047),1,IF('Data Bank'!$AC1047=100,3,IF('Data Bank'!$AC1047=0,0,2)))))</f>
        <v>0</v>
      </c>
      <c r="E599" s="178">
        <f ca="1">IF(E$1&lt;'Data Bank'!$AD1047,"",IF(E$1&gt;'Data Bank'!$AT1047,"",IF(AND('Data Bank'!$AC1047&lt;100,TODAY()&gt;'Data Bank'!$AT1047),1,IF('Data Bank'!$AC1047=100,3,IF('Data Bank'!$AC1047=0,0,2)))))</f>
        <v>0</v>
      </c>
      <c r="F599" s="178" t="str">
        <f ca="1">IF(F$1&lt;'Data Bank'!$AD1047,"",IF(F$1&gt;'Data Bank'!$AT1047,"",IF(AND('Data Bank'!$AC1047&lt;100,TODAY()&gt;'Data Bank'!$AT1047),1,IF('Data Bank'!$AC1047=100,3,IF('Data Bank'!$AC1047=0,0,2)))))</f>
        <v/>
      </c>
      <c r="G599" s="178" t="str">
        <f ca="1">IF(G$1&lt;'Data Bank'!$AD1047,"",IF(G$1&gt;'Data Bank'!$AT1047,"",IF(AND('Data Bank'!$AC1047&lt;100,TODAY()&gt;'Data Bank'!$AT1047),1,IF('Data Bank'!$AC1047=100,3,IF('Data Bank'!$AC1047=0,0,2)))))</f>
        <v/>
      </c>
      <c r="H599" s="178" t="str">
        <f ca="1">IF(H$1&lt;'Data Bank'!$AD1047,"",IF(H$1&gt;'Data Bank'!$AT1047,"",IF(AND('Data Bank'!$AC1047&lt;100,TODAY()&gt;'Data Bank'!$AT1047),1,IF('Data Bank'!$AC1047=100,3,IF('Data Bank'!$AC1047=0,0,2)))))</f>
        <v/>
      </c>
      <c r="I599" s="178" t="str">
        <f ca="1">IF(I$1&lt;'Data Bank'!$AD1047,"",IF(I$1&gt;'Data Bank'!$AT1047,"",IF(AND('Data Bank'!$AC1047&lt;100,TODAY()&gt;'Data Bank'!$AT1047),1,IF('Data Bank'!$AC1047=100,3,IF('Data Bank'!$AC1047=0,0,2)))))</f>
        <v/>
      </c>
      <c r="J599" s="177" t="str">
        <f ca="1">IF(J$1&lt;'Data Bank'!$AD1047,"",IF(J$1&gt;'Data Bank'!$AT1047,"",IF(AND('Data Bank'!$AC1047&lt;100,TODAY()&gt;'Data Bank'!$AT1047),1,IF('Data Bank'!$AC1047=100,3,IF('Data Bank'!$AC1047=0,0,2)))))</f>
        <v/>
      </c>
      <c r="K599" s="177" t="str">
        <f ca="1">IF(K$1&lt;'Data Bank'!$AD1047,"",IF(K$1&gt;'Data Bank'!$AT1047,"",IF(AND('Data Bank'!$AC1047&lt;100,TODAY()&gt;'Data Bank'!$AT1047),1,IF('Data Bank'!$AC1047=100,3,IF('Data Bank'!$AC1047=0,0,2)))))</f>
        <v/>
      </c>
      <c r="L599" s="177" t="str">
        <f ca="1">IF(L$1&lt;'Data Bank'!$AD1047,"",IF(L$1&gt;'Data Bank'!$AT1047,"",IF(AND('Data Bank'!$AC1047&lt;100,TODAY()&gt;'Data Bank'!$AT1047),1,IF('Data Bank'!$AC1047=100,3,IF('Data Bank'!$AC1047=0,0,2)))))</f>
        <v/>
      </c>
      <c r="M599" s="177" t="str">
        <f ca="1">IF(M$1&lt;'Data Bank'!$AD1047,"",IF(M$1&gt;'Data Bank'!$AT1047,"",IF(AND('Data Bank'!$AC1047&lt;100,TODAY()&gt;'Data Bank'!$AT1047),1,IF('Data Bank'!$AC1047=100,3,IF('Data Bank'!$AC1047=0,0,2)))))</f>
        <v/>
      </c>
      <c r="N599" s="177" t="str">
        <f ca="1">IF(N$1&lt;'Data Bank'!$AD1047,"",IF(N$1&gt;'Data Bank'!$AT1047,"",IF(AND('Data Bank'!$AC1047&lt;100,TODAY()&gt;'Data Bank'!$AT1047),1,IF('Data Bank'!$AC1047=100,3,IF('Data Bank'!$AC1047=0,0,2)))))</f>
        <v/>
      </c>
      <c r="O599" s="177" t="str">
        <f ca="1">IF(O$1&lt;'Data Bank'!$AD1047,"",IF(O$1&gt;'Data Bank'!$AT1047,"",IF(AND('Data Bank'!$AC1047&lt;100,TODAY()&gt;'Data Bank'!$AT1047),1,IF('Data Bank'!$AC1047=100,3,IF('Data Bank'!$AC1047=0,0,2)))))</f>
        <v/>
      </c>
      <c r="P599" s="177" t="str">
        <f ca="1">IF(P$1&lt;'Data Bank'!$AD1047,"",IF(P$1&gt;'Data Bank'!$AT1047,"",IF(AND('Data Bank'!$AC1047&lt;100,TODAY()&gt;'Data Bank'!$AT1047),1,IF('Data Bank'!$AC1047=100,3,IF('Data Bank'!$AC1047=0,0,2)))))</f>
        <v/>
      </c>
      <c r="Q599" s="177" t="str">
        <f ca="1">IF(Q$1&lt;'Data Bank'!$AD1047,"",IF(Q$1&gt;'Data Bank'!$AT1047,"",IF(AND('Data Bank'!$AC1047&lt;100,TODAY()&gt;'Data Bank'!$AT1047),1,IF('Data Bank'!$AC1047=100,3,IF('Data Bank'!$AC1047=0,0,2)))))</f>
        <v/>
      </c>
      <c r="R599" s="177" t="str">
        <f ca="1">IF(R$1&lt;'Data Bank'!$AD1047,"",IF(R$1&gt;'Data Bank'!$AT1047,"",IF(AND('Data Bank'!$AC1047&lt;100,TODAY()&gt;'Data Bank'!$AT1047),1,IF('Data Bank'!$AC1047=100,3,IF('Data Bank'!$AC1047=0,0,2)))))</f>
        <v/>
      </c>
    </row>
    <row r="600" spans="1:18">
      <c r="A600" s="115" t="str">
        <f>'Data Bank'!E1050</f>
        <v>Rehmanpura</v>
      </c>
      <c r="B600" s="178">
        <f ca="1">IF(B$1&lt;'Data Bank'!$AD1050,"",IF(B$1&gt;'Data Bank'!$AT1050,"",IF(AND('Data Bank'!$AC1050&lt;100,TODAY()&gt;'Data Bank'!$AT1050),1,IF('Data Bank'!$AC1050=100,3,IF('Data Bank'!$AC1050=0,0,2)))))</f>
        <v>0</v>
      </c>
      <c r="C600" s="178">
        <f ca="1">IF(C$1&lt;'Data Bank'!$AD1050,"",IF(C$1&gt;'Data Bank'!$AT1050,"",IF(AND('Data Bank'!$AC1050&lt;100,TODAY()&gt;'Data Bank'!$AT1050),1,IF('Data Bank'!$AC1050=100,3,IF('Data Bank'!$AC1050=0,0,2)))))</f>
        <v>0</v>
      </c>
      <c r="D600" s="178">
        <f ca="1">IF(D$1&lt;'Data Bank'!$AD1050,"",IF(D$1&gt;'Data Bank'!$AT1050,"",IF(AND('Data Bank'!$AC1050&lt;100,TODAY()&gt;'Data Bank'!$AT1050),1,IF('Data Bank'!$AC1050=100,3,IF('Data Bank'!$AC1050=0,0,2)))))</f>
        <v>0</v>
      </c>
      <c r="E600" s="178">
        <f ca="1">IF(E$1&lt;'Data Bank'!$AD1050,"",IF(E$1&gt;'Data Bank'!$AT1050,"",IF(AND('Data Bank'!$AC1050&lt;100,TODAY()&gt;'Data Bank'!$AT1050),1,IF('Data Bank'!$AC1050=100,3,IF('Data Bank'!$AC1050=0,0,2)))))</f>
        <v>0</v>
      </c>
      <c r="F600" s="178">
        <f ca="1">IF(F$1&lt;'Data Bank'!$AD1050,"",IF(F$1&gt;'Data Bank'!$AT1050,"",IF(AND('Data Bank'!$AC1050&lt;100,TODAY()&gt;'Data Bank'!$AT1050),1,IF('Data Bank'!$AC1050=100,3,IF('Data Bank'!$AC1050=0,0,2)))))</f>
        <v>0</v>
      </c>
      <c r="G600" s="178">
        <f ca="1">IF(G$1&lt;'Data Bank'!$AD1050,"",IF(G$1&gt;'Data Bank'!$AT1050,"",IF(AND('Data Bank'!$AC1050&lt;100,TODAY()&gt;'Data Bank'!$AT1050),1,IF('Data Bank'!$AC1050=100,3,IF('Data Bank'!$AC1050=0,0,2)))))</f>
        <v>0</v>
      </c>
      <c r="H600" s="178">
        <f ca="1">IF(H$1&lt;'Data Bank'!$AD1050,"",IF(H$1&gt;'Data Bank'!$AT1050,"",IF(AND('Data Bank'!$AC1050&lt;100,TODAY()&gt;'Data Bank'!$AT1050),1,IF('Data Bank'!$AC1050=100,3,IF('Data Bank'!$AC1050=0,0,2)))))</f>
        <v>0</v>
      </c>
      <c r="I600" s="178">
        <f ca="1">IF(I$1&lt;'Data Bank'!$AD1050,"",IF(I$1&gt;'Data Bank'!$AT1050,"",IF(AND('Data Bank'!$AC1050&lt;100,TODAY()&gt;'Data Bank'!$AT1050),1,IF('Data Bank'!$AC1050=100,3,IF('Data Bank'!$AC1050=0,0,2)))))</f>
        <v>0</v>
      </c>
      <c r="J600" s="177">
        <f ca="1">IF(J$1&lt;'Data Bank'!$AD1050,"",IF(J$1&gt;'Data Bank'!$AT1050,"",IF(AND('Data Bank'!$AC1050&lt;100,TODAY()&gt;'Data Bank'!$AT1050),1,IF('Data Bank'!$AC1050=100,3,IF('Data Bank'!$AC1050=0,0,2)))))</f>
        <v>0</v>
      </c>
      <c r="K600" s="177">
        <f ca="1">IF(K$1&lt;'Data Bank'!$AD1050,"",IF(K$1&gt;'Data Bank'!$AT1050,"",IF(AND('Data Bank'!$AC1050&lt;100,TODAY()&gt;'Data Bank'!$AT1050),1,IF('Data Bank'!$AC1050=100,3,IF('Data Bank'!$AC1050=0,0,2)))))</f>
        <v>0</v>
      </c>
      <c r="L600" s="177">
        <f ca="1">IF(L$1&lt;'Data Bank'!$AD1050,"",IF(L$1&gt;'Data Bank'!$AT1050,"",IF(AND('Data Bank'!$AC1050&lt;100,TODAY()&gt;'Data Bank'!$AT1050),1,IF('Data Bank'!$AC1050=100,3,IF('Data Bank'!$AC1050=0,0,2)))))</f>
        <v>0</v>
      </c>
      <c r="M600" s="177">
        <f ca="1">IF(M$1&lt;'Data Bank'!$AD1050,"",IF(M$1&gt;'Data Bank'!$AT1050,"",IF(AND('Data Bank'!$AC1050&lt;100,TODAY()&gt;'Data Bank'!$AT1050),1,IF('Data Bank'!$AC1050=100,3,IF('Data Bank'!$AC1050=0,0,2)))))</f>
        <v>0</v>
      </c>
      <c r="N600" s="177">
        <f ca="1">IF(N$1&lt;'Data Bank'!$AD1050,"",IF(N$1&gt;'Data Bank'!$AT1050,"",IF(AND('Data Bank'!$AC1050&lt;100,TODAY()&gt;'Data Bank'!$AT1050),1,IF('Data Bank'!$AC1050=100,3,IF('Data Bank'!$AC1050=0,0,2)))))</f>
        <v>0</v>
      </c>
      <c r="O600" s="177">
        <f ca="1">IF(O$1&lt;'Data Bank'!$AD1050,"",IF(O$1&gt;'Data Bank'!$AT1050,"",IF(AND('Data Bank'!$AC1050&lt;100,TODAY()&gt;'Data Bank'!$AT1050),1,IF('Data Bank'!$AC1050=100,3,IF('Data Bank'!$AC1050=0,0,2)))))</f>
        <v>0</v>
      </c>
      <c r="P600" s="177">
        <f ca="1">IF(P$1&lt;'Data Bank'!$AD1050,"",IF(P$1&gt;'Data Bank'!$AT1050,"",IF(AND('Data Bank'!$AC1050&lt;100,TODAY()&gt;'Data Bank'!$AT1050),1,IF('Data Bank'!$AC1050=100,3,IF('Data Bank'!$AC1050=0,0,2)))))</f>
        <v>0</v>
      </c>
      <c r="Q600" s="177">
        <f ca="1">IF(Q$1&lt;'Data Bank'!$AD1050,"",IF(Q$1&gt;'Data Bank'!$AT1050,"",IF(AND('Data Bank'!$AC1050&lt;100,TODAY()&gt;'Data Bank'!$AT1050),1,IF('Data Bank'!$AC1050=100,3,IF('Data Bank'!$AC1050=0,0,2)))))</f>
        <v>0</v>
      </c>
      <c r="R600" s="177">
        <f ca="1">IF(R$1&lt;'Data Bank'!$AD1050,"",IF(R$1&gt;'Data Bank'!$AT1050,"",IF(AND('Data Bank'!$AC1050&lt;100,TODAY()&gt;'Data Bank'!$AT1050),1,IF('Data Bank'!$AC1050=100,3,IF('Data Bank'!$AC1050=0,0,2)))))</f>
        <v>0</v>
      </c>
    </row>
    <row r="601" spans="1:18">
      <c r="A601" s="115" t="str">
        <f>'Data Bank'!E1051</f>
        <v>Rehmanpura</v>
      </c>
      <c r="B601" s="178">
        <f ca="1">IF(B$1&lt;'Data Bank'!$AD1051,"",IF(B$1&gt;'Data Bank'!$AT1051,"",IF(AND('Data Bank'!$AC1051&lt;100,TODAY()&gt;'Data Bank'!$AT1051),1,IF('Data Bank'!$AC1051=100,3,IF('Data Bank'!$AC1051=0,0,2)))))</f>
        <v>2</v>
      </c>
      <c r="C601" s="178">
        <f ca="1">IF(C$1&lt;'Data Bank'!$AD1051,"",IF(C$1&gt;'Data Bank'!$AT1051,"",IF(AND('Data Bank'!$AC1051&lt;100,TODAY()&gt;'Data Bank'!$AT1051),1,IF('Data Bank'!$AC1051=100,3,IF('Data Bank'!$AC1051=0,0,2)))))</f>
        <v>2</v>
      </c>
      <c r="D601" s="178">
        <f ca="1">IF(D$1&lt;'Data Bank'!$AD1051,"",IF(D$1&gt;'Data Bank'!$AT1051,"",IF(AND('Data Bank'!$AC1051&lt;100,TODAY()&gt;'Data Bank'!$AT1051),1,IF('Data Bank'!$AC1051=100,3,IF('Data Bank'!$AC1051=0,0,2)))))</f>
        <v>2</v>
      </c>
      <c r="E601" s="178">
        <f ca="1">IF(E$1&lt;'Data Bank'!$AD1051,"",IF(E$1&gt;'Data Bank'!$AT1051,"",IF(AND('Data Bank'!$AC1051&lt;100,TODAY()&gt;'Data Bank'!$AT1051),1,IF('Data Bank'!$AC1051=100,3,IF('Data Bank'!$AC1051=0,0,2)))))</f>
        <v>2</v>
      </c>
      <c r="F601" s="178">
        <f ca="1">IF(F$1&lt;'Data Bank'!$AD1051,"",IF(F$1&gt;'Data Bank'!$AT1051,"",IF(AND('Data Bank'!$AC1051&lt;100,TODAY()&gt;'Data Bank'!$AT1051),1,IF('Data Bank'!$AC1051=100,3,IF('Data Bank'!$AC1051=0,0,2)))))</f>
        <v>2</v>
      </c>
      <c r="G601" s="178">
        <f ca="1">IF(G$1&lt;'Data Bank'!$AD1051,"",IF(G$1&gt;'Data Bank'!$AT1051,"",IF(AND('Data Bank'!$AC1051&lt;100,TODAY()&gt;'Data Bank'!$AT1051),1,IF('Data Bank'!$AC1051=100,3,IF('Data Bank'!$AC1051=0,0,2)))))</f>
        <v>2</v>
      </c>
      <c r="H601" s="178">
        <f ca="1">IF(H$1&lt;'Data Bank'!$AD1051,"",IF(H$1&gt;'Data Bank'!$AT1051,"",IF(AND('Data Bank'!$AC1051&lt;100,TODAY()&gt;'Data Bank'!$AT1051),1,IF('Data Bank'!$AC1051=100,3,IF('Data Bank'!$AC1051=0,0,2)))))</f>
        <v>2</v>
      </c>
      <c r="I601" s="178">
        <f ca="1">IF(I$1&lt;'Data Bank'!$AD1051,"",IF(I$1&gt;'Data Bank'!$AT1051,"",IF(AND('Data Bank'!$AC1051&lt;100,TODAY()&gt;'Data Bank'!$AT1051),1,IF('Data Bank'!$AC1051=100,3,IF('Data Bank'!$AC1051=0,0,2)))))</f>
        <v>2</v>
      </c>
      <c r="J601" s="177">
        <f ca="1">IF(J$1&lt;'Data Bank'!$AD1051,"",IF(J$1&gt;'Data Bank'!$AT1051,"",IF(AND('Data Bank'!$AC1051&lt;100,TODAY()&gt;'Data Bank'!$AT1051),1,IF('Data Bank'!$AC1051=100,3,IF('Data Bank'!$AC1051=0,0,2)))))</f>
        <v>2</v>
      </c>
      <c r="K601" s="177">
        <f ca="1">IF(K$1&lt;'Data Bank'!$AD1051,"",IF(K$1&gt;'Data Bank'!$AT1051,"",IF(AND('Data Bank'!$AC1051&lt;100,TODAY()&gt;'Data Bank'!$AT1051),1,IF('Data Bank'!$AC1051=100,3,IF('Data Bank'!$AC1051=0,0,2)))))</f>
        <v>2</v>
      </c>
      <c r="L601" s="177">
        <f ca="1">IF(L$1&lt;'Data Bank'!$AD1051,"",IF(L$1&gt;'Data Bank'!$AT1051,"",IF(AND('Data Bank'!$AC1051&lt;100,TODAY()&gt;'Data Bank'!$AT1051),1,IF('Data Bank'!$AC1051=100,3,IF('Data Bank'!$AC1051=0,0,2)))))</f>
        <v>2</v>
      </c>
      <c r="M601" s="177">
        <f ca="1">IF(M$1&lt;'Data Bank'!$AD1051,"",IF(M$1&gt;'Data Bank'!$AT1051,"",IF(AND('Data Bank'!$AC1051&lt;100,TODAY()&gt;'Data Bank'!$AT1051),1,IF('Data Bank'!$AC1051=100,3,IF('Data Bank'!$AC1051=0,0,2)))))</f>
        <v>2</v>
      </c>
      <c r="N601" s="177">
        <f ca="1">IF(N$1&lt;'Data Bank'!$AD1051,"",IF(N$1&gt;'Data Bank'!$AT1051,"",IF(AND('Data Bank'!$AC1051&lt;100,TODAY()&gt;'Data Bank'!$AT1051),1,IF('Data Bank'!$AC1051=100,3,IF('Data Bank'!$AC1051=0,0,2)))))</f>
        <v>2</v>
      </c>
      <c r="O601" s="177">
        <f ca="1">IF(O$1&lt;'Data Bank'!$AD1051,"",IF(O$1&gt;'Data Bank'!$AT1051,"",IF(AND('Data Bank'!$AC1051&lt;100,TODAY()&gt;'Data Bank'!$AT1051),1,IF('Data Bank'!$AC1051=100,3,IF('Data Bank'!$AC1051=0,0,2)))))</f>
        <v>2</v>
      </c>
      <c r="P601" s="177">
        <f ca="1">IF(P$1&lt;'Data Bank'!$AD1051,"",IF(P$1&gt;'Data Bank'!$AT1051,"",IF(AND('Data Bank'!$AC1051&lt;100,TODAY()&gt;'Data Bank'!$AT1051),1,IF('Data Bank'!$AC1051=100,3,IF('Data Bank'!$AC1051=0,0,2)))))</f>
        <v>2</v>
      </c>
      <c r="Q601" s="177">
        <f ca="1">IF(Q$1&lt;'Data Bank'!$AD1051,"",IF(Q$1&gt;'Data Bank'!$AT1051,"",IF(AND('Data Bank'!$AC1051&lt;100,TODAY()&gt;'Data Bank'!$AT1051),1,IF('Data Bank'!$AC1051=100,3,IF('Data Bank'!$AC1051=0,0,2)))))</f>
        <v>2</v>
      </c>
      <c r="R601" s="177">
        <f ca="1">IF(R$1&lt;'Data Bank'!$AD1051,"",IF(R$1&gt;'Data Bank'!$AT1051,"",IF(AND('Data Bank'!$AC1051&lt;100,TODAY()&gt;'Data Bank'!$AT1051),1,IF('Data Bank'!$AC1051=100,3,IF('Data Bank'!$AC1051=0,0,2)))))</f>
        <v>2</v>
      </c>
    </row>
    <row r="602" spans="1:18">
      <c r="A602" s="115" t="str">
        <f>'Data Bank'!E1052</f>
        <v>Rehmat Colony</v>
      </c>
      <c r="B602" s="178">
        <f ca="1">IF(B$1&lt;'Data Bank'!$AD1052,"",IF(B$1&gt;'Data Bank'!$AT1052,"",IF(AND('Data Bank'!$AC1052&lt;100,TODAY()&gt;'Data Bank'!$AT1052),1,IF('Data Bank'!$AC1052=100,3,IF('Data Bank'!$AC1052=0,0,2)))))</f>
        <v>0</v>
      </c>
      <c r="C602" s="178">
        <f ca="1">IF(C$1&lt;'Data Bank'!$AD1052,"",IF(C$1&gt;'Data Bank'!$AT1052,"",IF(AND('Data Bank'!$AC1052&lt;100,TODAY()&gt;'Data Bank'!$AT1052),1,IF('Data Bank'!$AC1052=100,3,IF('Data Bank'!$AC1052=0,0,2)))))</f>
        <v>0</v>
      </c>
      <c r="D602" s="178">
        <f ca="1">IF(D$1&lt;'Data Bank'!$AD1052,"",IF(D$1&gt;'Data Bank'!$AT1052,"",IF(AND('Data Bank'!$AC1052&lt;100,TODAY()&gt;'Data Bank'!$AT1052),1,IF('Data Bank'!$AC1052=100,3,IF('Data Bank'!$AC1052=0,0,2)))))</f>
        <v>0</v>
      </c>
      <c r="E602" s="178">
        <f ca="1">IF(E$1&lt;'Data Bank'!$AD1052,"",IF(E$1&gt;'Data Bank'!$AT1052,"",IF(AND('Data Bank'!$AC1052&lt;100,TODAY()&gt;'Data Bank'!$AT1052),1,IF('Data Bank'!$AC1052=100,3,IF('Data Bank'!$AC1052=0,0,2)))))</f>
        <v>0</v>
      </c>
      <c r="F602" s="178" t="str">
        <f ca="1">IF(F$1&lt;'Data Bank'!$AD1052,"",IF(F$1&gt;'Data Bank'!$AT1052,"",IF(AND('Data Bank'!$AC1052&lt;100,TODAY()&gt;'Data Bank'!$AT1052),1,IF('Data Bank'!$AC1052=100,3,IF('Data Bank'!$AC1052=0,0,2)))))</f>
        <v/>
      </c>
      <c r="G602" s="178" t="str">
        <f ca="1">IF(G$1&lt;'Data Bank'!$AD1052,"",IF(G$1&gt;'Data Bank'!$AT1052,"",IF(AND('Data Bank'!$AC1052&lt;100,TODAY()&gt;'Data Bank'!$AT1052),1,IF('Data Bank'!$AC1052=100,3,IF('Data Bank'!$AC1052=0,0,2)))))</f>
        <v/>
      </c>
      <c r="H602" s="178" t="str">
        <f ca="1">IF(H$1&lt;'Data Bank'!$AD1052,"",IF(H$1&gt;'Data Bank'!$AT1052,"",IF(AND('Data Bank'!$AC1052&lt;100,TODAY()&gt;'Data Bank'!$AT1052),1,IF('Data Bank'!$AC1052=100,3,IF('Data Bank'!$AC1052=0,0,2)))))</f>
        <v/>
      </c>
      <c r="I602" s="178" t="str">
        <f ca="1">IF(I$1&lt;'Data Bank'!$AD1052,"",IF(I$1&gt;'Data Bank'!$AT1052,"",IF(AND('Data Bank'!$AC1052&lt;100,TODAY()&gt;'Data Bank'!$AT1052),1,IF('Data Bank'!$AC1052=100,3,IF('Data Bank'!$AC1052=0,0,2)))))</f>
        <v/>
      </c>
      <c r="J602" s="177" t="str">
        <f ca="1">IF(J$1&lt;'Data Bank'!$AD1052,"",IF(J$1&gt;'Data Bank'!$AT1052,"",IF(AND('Data Bank'!$AC1052&lt;100,TODAY()&gt;'Data Bank'!$AT1052),1,IF('Data Bank'!$AC1052=100,3,IF('Data Bank'!$AC1052=0,0,2)))))</f>
        <v/>
      </c>
      <c r="K602" s="177" t="str">
        <f ca="1">IF(K$1&lt;'Data Bank'!$AD1052,"",IF(K$1&gt;'Data Bank'!$AT1052,"",IF(AND('Data Bank'!$AC1052&lt;100,TODAY()&gt;'Data Bank'!$AT1052),1,IF('Data Bank'!$AC1052=100,3,IF('Data Bank'!$AC1052=0,0,2)))))</f>
        <v/>
      </c>
      <c r="L602" s="177" t="str">
        <f ca="1">IF(L$1&lt;'Data Bank'!$AD1052,"",IF(L$1&gt;'Data Bank'!$AT1052,"",IF(AND('Data Bank'!$AC1052&lt;100,TODAY()&gt;'Data Bank'!$AT1052),1,IF('Data Bank'!$AC1052=100,3,IF('Data Bank'!$AC1052=0,0,2)))))</f>
        <v/>
      </c>
      <c r="M602" s="177" t="str">
        <f ca="1">IF(M$1&lt;'Data Bank'!$AD1052,"",IF(M$1&gt;'Data Bank'!$AT1052,"",IF(AND('Data Bank'!$AC1052&lt;100,TODAY()&gt;'Data Bank'!$AT1052),1,IF('Data Bank'!$AC1052=100,3,IF('Data Bank'!$AC1052=0,0,2)))))</f>
        <v/>
      </c>
      <c r="N602" s="177" t="str">
        <f ca="1">IF(N$1&lt;'Data Bank'!$AD1052,"",IF(N$1&gt;'Data Bank'!$AT1052,"",IF(AND('Data Bank'!$AC1052&lt;100,TODAY()&gt;'Data Bank'!$AT1052),1,IF('Data Bank'!$AC1052=100,3,IF('Data Bank'!$AC1052=0,0,2)))))</f>
        <v/>
      </c>
      <c r="O602" s="177" t="str">
        <f ca="1">IF(O$1&lt;'Data Bank'!$AD1052,"",IF(O$1&gt;'Data Bank'!$AT1052,"",IF(AND('Data Bank'!$AC1052&lt;100,TODAY()&gt;'Data Bank'!$AT1052),1,IF('Data Bank'!$AC1052=100,3,IF('Data Bank'!$AC1052=0,0,2)))))</f>
        <v/>
      </c>
      <c r="P602" s="177" t="str">
        <f ca="1">IF(P$1&lt;'Data Bank'!$AD1052,"",IF(P$1&gt;'Data Bank'!$AT1052,"",IF(AND('Data Bank'!$AC1052&lt;100,TODAY()&gt;'Data Bank'!$AT1052),1,IF('Data Bank'!$AC1052=100,3,IF('Data Bank'!$AC1052=0,0,2)))))</f>
        <v/>
      </c>
      <c r="Q602" s="177" t="str">
        <f ca="1">IF(Q$1&lt;'Data Bank'!$AD1052,"",IF(Q$1&gt;'Data Bank'!$AT1052,"",IF(AND('Data Bank'!$AC1052&lt;100,TODAY()&gt;'Data Bank'!$AT1052),1,IF('Data Bank'!$AC1052=100,3,IF('Data Bank'!$AC1052=0,0,2)))))</f>
        <v/>
      </c>
      <c r="R602" s="177" t="str">
        <f ca="1">IF(R$1&lt;'Data Bank'!$AD1052,"",IF(R$1&gt;'Data Bank'!$AT1052,"",IF(AND('Data Bank'!$AC1052&lt;100,TODAY()&gt;'Data Bank'!$AT1052),1,IF('Data Bank'!$AC1052=100,3,IF('Data Bank'!$AC1052=0,0,2)))))</f>
        <v/>
      </c>
    </row>
    <row r="603" spans="1:18">
      <c r="A603" s="115" t="str">
        <f>'Data Bank'!E1054</f>
        <v>Ring Road P01</v>
      </c>
      <c r="B603" s="178">
        <f ca="1">IF(B$1&lt;'Data Bank'!$AD1054,"",IF(B$1&gt;'Data Bank'!$AT1054,"",IF(AND('Data Bank'!$AC1054&lt;100,TODAY()&gt;'Data Bank'!$AT1054),1,IF('Data Bank'!$AC1054=100,3,IF('Data Bank'!$AC1054=0,0,2)))))</f>
        <v>2</v>
      </c>
      <c r="C603" s="178">
        <f ca="1">IF(C$1&lt;'Data Bank'!$AD1054,"",IF(C$1&gt;'Data Bank'!$AT1054,"",IF(AND('Data Bank'!$AC1054&lt;100,TODAY()&gt;'Data Bank'!$AT1054),1,IF('Data Bank'!$AC1054=100,3,IF('Data Bank'!$AC1054=0,0,2)))))</f>
        <v>2</v>
      </c>
      <c r="D603" s="178">
        <f ca="1">IF(D$1&lt;'Data Bank'!$AD1054,"",IF(D$1&gt;'Data Bank'!$AT1054,"",IF(AND('Data Bank'!$AC1054&lt;100,TODAY()&gt;'Data Bank'!$AT1054),1,IF('Data Bank'!$AC1054=100,3,IF('Data Bank'!$AC1054=0,0,2)))))</f>
        <v>2</v>
      </c>
      <c r="E603" s="178">
        <f ca="1">IF(E$1&lt;'Data Bank'!$AD1054,"",IF(E$1&gt;'Data Bank'!$AT1054,"",IF(AND('Data Bank'!$AC1054&lt;100,TODAY()&gt;'Data Bank'!$AT1054),1,IF('Data Bank'!$AC1054=100,3,IF('Data Bank'!$AC1054=0,0,2)))))</f>
        <v>2</v>
      </c>
      <c r="F603" s="178">
        <f ca="1">IF(F$1&lt;'Data Bank'!$AD1054,"",IF(F$1&gt;'Data Bank'!$AT1054,"",IF(AND('Data Bank'!$AC1054&lt;100,TODAY()&gt;'Data Bank'!$AT1054),1,IF('Data Bank'!$AC1054=100,3,IF('Data Bank'!$AC1054=0,0,2)))))</f>
        <v>2</v>
      </c>
      <c r="G603" s="178">
        <f ca="1">IF(G$1&lt;'Data Bank'!$AD1054,"",IF(G$1&gt;'Data Bank'!$AT1054,"",IF(AND('Data Bank'!$AC1054&lt;100,TODAY()&gt;'Data Bank'!$AT1054),1,IF('Data Bank'!$AC1054=100,3,IF('Data Bank'!$AC1054=0,0,2)))))</f>
        <v>2</v>
      </c>
      <c r="H603" s="178">
        <f ca="1">IF(H$1&lt;'Data Bank'!$AD1054,"",IF(H$1&gt;'Data Bank'!$AT1054,"",IF(AND('Data Bank'!$AC1054&lt;100,TODAY()&gt;'Data Bank'!$AT1054),1,IF('Data Bank'!$AC1054=100,3,IF('Data Bank'!$AC1054=0,0,2)))))</f>
        <v>2</v>
      </c>
      <c r="I603" s="178">
        <f ca="1">IF(I$1&lt;'Data Bank'!$AD1054,"",IF(I$1&gt;'Data Bank'!$AT1054,"",IF(AND('Data Bank'!$AC1054&lt;100,TODAY()&gt;'Data Bank'!$AT1054),1,IF('Data Bank'!$AC1054=100,3,IF('Data Bank'!$AC1054=0,0,2)))))</f>
        <v>2</v>
      </c>
      <c r="J603" s="177">
        <f ca="1">IF(J$1&lt;'Data Bank'!$AD1054,"",IF(J$1&gt;'Data Bank'!$AT1054,"",IF(AND('Data Bank'!$AC1054&lt;100,TODAY()&gt;'Data Bank'!$AT1054),1,IF('Data Bank'!$AC1054=100,3,IF('Data Bank'!$AC1054=0,0,2)))))</f>
        <v>2</v>
      </c>
      <c r="K603" s="177">
        <f ca="1">IF(K$1&lt;'Data Bank'!$AD1054,"",IF(K$1&gt;'Data Bank'!$AT1054,"",IF(AND('Data Bank'!$AC1054&lt;100,TODAY()&gt;'Data Bank'!$AT1054),1,IF('Data Bank'!$AC1054=100,3,IF('Data Bank'!$AC1054=0,0,2)))))</f>
        <v>2</v>
      </c>
      <c r="L603" s="177">
        <f ca="1">IF(L$1&lt;'Data Bank'!$AD1054,"",IF(L$1&gt;'Data Bank'!$AT1054,"",IF(AND('Data Bank'!$AC1054&lt;100,TODAY()&gt;'Data Bank'!$AT1054),1,IF('Data Bank'!$AC1054=100,3,IF('Data Bank'!$AC1054=0,0,2)))))</f>
        <v>2</v>
      </c>
      <c r="M603" s="177">
        <f ca="1">IF(M$1&lt;'Data Bank'!$AD1054,"",IF(M$1&gt;'Data Bank'!$AT1054,"",IF(AND('Data Bank'!$AC1054&lt;100,TODAY()&gt;'Data Bank'!$AT1054),1,IF('Data Bank'!$AC1054=100,3,IF('Data Bank'!$AC1054=0,0,2)))))</f>
        <v>2</v>
      </c>
      <c r="N603" s="177">
        <f ca="1">IF(N$1&lt;'Data Bank'!$AD1054,"",IF(N$1&gt;'Data Bank'!$AT1054,"",IF(AND('Data Bank'!$AC1054&lt;100,TODAY()&gt;'Data Bank'!$AT1054),1,IF('Data Bank'!$AC1054=100,3,IF('Data Bank'!$AC1054=0,0,2)))))</f>
        <v>2</v>
      </c>
      <c r="O603" s="177">
        <f ca="1">IF(O$1&lt;'Data Bank'!$AD1054,"",IF(O$1&gt;'Data Bank'!$AT1054,"",IF(AND('Data Bank'!$AC1054&lt;100,TODAY()&gt;'Data Bank'!$AT1054),1,IF('Data Bank'!$AC1054=100,3,IF('Data Bank'!$AC1054=0,0,2)))))</f>
        <v>2</v>
      </c>
      <c r="P603" s="177">
        <f ca="1">IF(P$1&lt;'Data Bank'!$AD1054,"",IF(P$1&gt;'Data Bank'!$AT1054,"",IF(AND('Data Bank'!$AC1054&lt;100,TODAY()&gt;'Data Bank'!$AT1054),1,IF('Data Bank'!$AC1054=100,3,IF('Data Bank'!$AC1054=0,0,2)))))</f>
        <v>2</v>
      </c>
      <c r="Q603" s="177">
        <f ca="1">IF(Q$1&lt;'Data Bank'!$AD1054,"",IF(Q$1&gt;'Data Bank'!$AT1054,"",IF(AND('Data Bank'!$AC1054&lt;100,TODAY()&gt;'Data Bank'!$AT1054),1,IF('Data Bank'!$AC1054=100,3,IF('Data Bank'!$AC1054=0,0,2)))))</f>
        <v>2</v>
      </c>
      <c r="R603" s="177">
        <f ca="1">IF(R$1&lt;'Data Bank'!$AD1054,"",IF(R$1&gt;'Data Bank'!$AT1054,"",IF(AND('Data Bank'!$AC1054&lt;100,TODAY()&gt;'Data Bank'!$AT1054),1,IF('Data Bank'!$AC1054=100,3,IF('Data Bank'!$AC1054=0,0,2)))))</f>
        <v>2</v>
      </c>
    </row>
    <row r="604" spans="1:18">
      <c r="A604" s="115" t="str">
        <f>'Data Bank'!E1179</f>
        <v>Cheema Town, Permi Town</v>
      </c>
      <c r="B604" s="178">
        <f ca="1">IF(B$1&lt;'Data Bank'!$AD1179,"",IF(B$1&gt;'Data Bank'!$AT1179,"",IF(AND('Data Bank'!$AC1179&lt;100,TODAY()&gt;'Data Bank'!$AT1179),1,IF('Data Bank'!$AC1179=100,3,IF('Data Bank'!$AC1179=0,0,2)))))</f>
        <v>0</v>
      </c>
      <c r="C604" s="178">
        <f ca="1">IF(C$1&lt;'Data Bank'!$AD1179,"",IF(C$1&gt;'Data Bank'!$AT1179,"",IF(AND('Data Bank'!$AC1179&lt;100,TODAY()&gt;'Data Bank'!$AT1179),1,IF('Data Bank'!$AC1179=100,3,IF('Data Bank'!$AC1179=0,0,2)))))</f>
        <v>0</v>
      </c>
      <c r="D604" s="178">
        <f ca="1">IF(D$1&lt;'Data Bank'!$AD1179,"",IF(D$1&gt;'Data Bank'!$AT1179,"",IF(AND('Data Bank'!$AC1179&lt;100,TODAY()&gt;'Data Bank'!$AT1179),1,IF('Data Bank'!$AC1179=100,3,IF('Data Bank'!$AC1179=0,0,2)))))</f>
        <v>0</v>
      </c>
      <c r="E604" s="178">
        <f ca="1">IF(E$1&lt;'Data Bank'!$AD1179,"",IF(E$1&gt;'Data Bank'!$AT1179,"",IF(AND('Data Bank'!$AC1179&lt;100,TODAY()&gt;'Data Bank'!$AT1179),1,IF('Data Bank'!$AC1179=100,3,IF('Data Bank'!$AC1179=0,0,2)))))</f>
        <v>0</v>
      </c>
      <c r="F604" s="178">
        <f ca="1">IF(F$1&lt;'Data Bank'!$AD1179,"",IF(F$1&gt;'Data Bank'!$AT1179,"",IF(AND('Data Bank'!$AC1179&lt;100,TODAY()&gt;'Data Bank'!$AT1179),1,IF('Data Bank'!$AC1179=100,3,IF('Data Bank'!$AC1179=0,0,2)))))</f>
        <v>0</v>
      </c>
      <c r="G604" s="178">
        <f ca="1">IF(G$1&lt;'Data Bank'!$AD1179,"",IF(G$1&gt;'Data Bank'!$AT1179,"",IF(AND('Data Bank'!$AC1179&lt;100,TODAY()&gt;'Data Bank'!$AT1179),1,IF('Data Bank'!$AC1179=100,3,IF('Data Bank'!$AC1179=0,0,2)))))</f>
        <v>0</v>
      </c>
      <c r="H604" s="178">
        <f ca="1">IF(H$1&lt;'Data Bank'!$AD1179,"",IF(H$1&gt;'Data Bank'!$AT1179,"",IF(AND('Data Bank'!$AC1179&lt;100,TODAY()&gt;'Data Bank'!$AT1179),1,IF('Data Bank'!$AC1179=100,3,IF('Data Bank'!$AC1179=0,0,2)))))</f>
        <v>0</v>
      </c>
      <c r="I604" s="178">
        <f ca="1">IF(I$1&lt;'Data Bank'!$AD1179,"",IF(I$1&gt;'Data Bank'!$AT1179,"",IF(AND('Data Bank'!$AC1179&lt;100,TODAY()&gt;'Data Bank'!$AT1179),1,IF('Data Bank'!$AC1179=100,3,IF('Data Bank'!$AC1179=0,0,2)))))</f>
        <v>0</v>
      </c>
      <c r="J604" s="177" t="str">
        <f ca="1">IF(J$1&lt;'Data Bank'!$AD1179,"",IF(J$1&gt;'Data Bank'!$AT1179,"",IF(AND('Data Bank'!$AC1179&lt;100,TODAY()&gt;'Data Bank'!$AT1179),1,IF('Data Bank'!$AC1179=100,3,IF('Data Bank'!$AC1179=0,0,2)))))</f>
        <v/>
      </c>
      <c r="K604" s="177" t="str">
        <f ca="1">IF(K$1&lt;'Data Bank'!$AD1179,"",IF(K$1&gt;'Data Bank'!$AT1179,"",IF(AND('Data Bank'!$AC1179&lt;100,TODAY()&gt;'Data Bank'!$AT1179),1,IF('Data Bank'!$AC1179=100,3,IF('Data Bank'!$AC1179=0,0,2)))))</f>
        <v/>
      </c>
      <c r="L604" s="177" t="str">
        <f ca="1">IF(L$1&lt;'Data Bank'!$AD1179,"",IF(L$1&gt;'Data Bank'!$AT1179,"",IF(AND('Data Bank'!$AC1179&lt;100,TODAY()&gt;'Data Bank'!$AT1179),1,IF('Data Bank'!$AC1179=100,3,IF('Data Bank'!$AC1179=0,0,2)))))</f>
        <v/>
      </c>
      <c r="M604" s="177" t="str">
        <f ca="1">IF(M$1&lt;'Data Bank'!$AD1179,"",IF(M$1&gt;'Data Bank'!$AT1179,"",IF(AND('Data Bank'!$AC1179&lt;100,TODAY()&gt;'Data Bank'!$AT1179),1,IF('Data Bank'!$AC1179=100,3,IF('Data Bank'!$AC1179=0,0,2)))))</f>
        <v/>
      </c>
      <c r="N604" s="177" t="str">
        <f ca="1">IF(N$1&lt;'Data Bank'!$AD1179,"",IF(N$1&gt;'Data Bank'!$AT1179,"",IF(AND('Data Bank'!$AC1179&lt;100,TODAY()&gt;'Data Bank'!$AT1179),1,IF('Data Bank'!$AC1179=100,3,IF('Data Bank'!$AC1179=0,0,2)))))</f>
        <v/>
      </c>
      <c r="O604" s="177" t="str">
        <f ca="1">IF(O$1&lt;'Data Bank'!$AD1179,"",IF(O$1&gt;'Data Bank'!$AT1179,"",IF(AND('Data Bank'!$AC1179&lt;100,TODAY()&gt;'Data Bank'!$AT1179),1,IF('Data Bank'!$AC1179=100,3,IF('Data Bank'!$AC1179=0,0,2)))))</f>
        <v/>
      </c>
      <c r="P604" s="177" t="str">
        <f ca="1">IF(P$1&lt;'Data Bank'!$AD1179,"",IF(P$1&gt;'Data Bank'!$AT1179,"",IF(AND('Data Bank'!$AC1179&lt;100,TODAY()&gt;'Data Bank'!$AT1179),1,IF('Data Bank'!$AC1179=100,3,IF('Data Bank'!$AC1179=0,0,2)))))</f>
        <v/>
      </c>
      <c r="Q604" s="177" t="str">
        <f ca="1">IF(Q$1&lt;'Data Bank'!$AD1179,"",IF(Q$1&gt;'Data Bank'!$AT1179,"",IF(AND('Data Bank'!$AC1179&lt;100,TODAY()&gt;'Data Bank'!$AT1179),1,IF('Data Bank'!$AC1179=100,3,IF('Data Bank'!$AC1179=0,0,2)))))</f>
        <v/>
      </c>
      <c r="R604" s="177" t="str">
        <f ca="1">IF(R$1&lt;'Data Bank'!$AD1179,"",IF(R$1&gt;'Data Bank'!$AT1179,"",IF(AND('Data Bank'!$AC1179&lt;100,TODAY()&gt;'Data Bank'!$AT1179),1,IF('Data Bank'!$AC1179=100,3,IF('Data Bank'!$AC1179=0,0,2)))))</f>
        <v/>
      </c>
    </row>
    <row r="605" spans="1:18">
      <c r="A605" s="115" t="str">
        <f>'Data Bank'!E1247</f>
        <v>Transportation</v>
      </c>
      <c r="B605" s="178">
        <f ca="1">IF(B$1&lt;'Data Bank'!$AD1247,"",IF(B$1&gt;'Data Bank'!$AT1247,"",IF(AND('Data Bank'!$AC1247&lt;100,TODAY()&gt;'Data Bank'!$AT1247),1,IF('Data Bank'!$AC1247=100,3,IF('Data Bank'!$AC1247=0,0,2)))))</f>
        <v>0</v>
      </c>
      <c r="C605" s="178">
        <f ca="1">IF(C$1&lt;'Data Bank'!$AD1247,"",IF(C$1&gt;'Data Bank'!$AT1247,"",IF(AND('Data Bank'!$AC1247&lt;100,TODAY()&gt;'Data Bank'!$AT1247),1,IF('Data Bank'!$AC1247=100,3,IF('Data Bank'!$AC1247=0,0,2)))))</f>
        <v>0</v>
      </c>
      <c r="D605" s="178">
        <f ca="1">IF(D$1&lt;'Data Bank'!$AD1247,"",IF(D$1&gt;'Data Bank'!$AT1247,"",IF(AND('Data Bank'!$AC1247&lt;100,TODAY()&gt;'Data Bank'!$AT1247),1,IF('Data Bank'!$AC1247=100,3,IF('Data Bank'!$AC1247=0,0,2)))))</f>
        <v>0</v>
      </c>
      <c r="E605" s="178">
        <f ca="1">IF(E$1&lt;'Data Bank'!$AD1247,"",IF(E$1&gt;'Data Bank'!$AT1247,"",IF(AND('Data Bank'!$AC1247&lt;100,TODAY()&gt;'Data Bank'!$AT1247),1,IF('Data Bank'!$AC1247=100,3,IF('Data Bank'!$AC1247=0,0,2)))))</f>
        <v>0</v>
      </c>
      <c r="F605" s="178">
        <f ca="1">IF(F$1&lt;'Data Bank'!$AD1247,"",IF(F$1&gt;'Data Bank'!$AT1247,"",IF(AND('Data Bank'!$AC1247&lt;100,TODAY()&gt;'Data Bank'!$AT1247),1,IF('Data Bank'!$AC1247=100,3,IF('Data Bank'!$AC1247=0,0,2)))))</f>
        <v>0</v>
      </c>
      <c r="G605" s="178">
        <f ca="1">IF(G$1&lt;'Data Bank'!$AD1247,"",IF(G$1&gt;'Data Bank'!$AT1247,"",IF(AND('Data Bank'!$AC1247&lt;100,TODAY()&gt;'Data Bank'!$AT1247),1,IF('Data Bank'!$AC1247=100,3,IF('Data Bank'!$AC1247=0,0,2)))))</f>
        <v>0</v>
      </c>
      <c r="H605" s="178">
        <f ca="1">IF(H$1&lt;'Data Bank'!$AD1247,"",IF(H$1&gt;'Data Bank'!$AT1247,"",IF(AND('Data Bank'!$AC1247&lt;100,TODAY()&gt;'Data Bank'!$AT1247),1,IF('Data Bank'!$AC1247=100,3,IF('Data Bank'!$AC1247=0,0,2)))))</f>
        <v>0</v>
      </c>
      <c r="I605" s="178">
        <f ca="1">IF(I$1&lt;'Data Bank'!$AD1247,"",IF(I$1&gt;'Data Bank'!$AT1247,"",IF(AND('Data Bank'!$AC1247&lt;100,TODAY()&gt;'Data Bank'!$AT1247),1,IF('Data Bank'!$AC1247=100,3,IF('Data Bank'!$AC1247=0,0,2)))))</f>
        <v>0</v>
      </c>
      <c r="J605" s="177">
        <f ca="1">IF(J$1&lt;'Data Bank'!$AD1247,"",IF(J$1&gt;'Data Bank'!$AT1247,"",IF(AND('Data Bank'!$AC1247&lt;100,TODAY()&gt;'Data Bank'!$AT1247),1,IF('Data Bank'!$AC1247=100,3,IF('Data Bank'!$AC1247=0,0,2)))))</f>
        <v>0</v>
      </c>
      <c r="K605" s="177">
        <f ca="1">IF(K$1&lt;'Data Bank'!$AD1247,"",IF(K$1&gt;'Data Bank'!$AT1247,"",IF(AND('Data Bank'!$AC1247&lt;100,TODAY()&gt;'Data Bank'!$AT1247),1,IF('Data Bank'!$AC1247=100,3,IF('Data Bank'!$AC1247=0,0,2)))))</f>
        <v>0</v>
      </c>
      <c r="L605" s="177">
        <f ca="1">IF(L$1&lt;'Data Bank'!$AD1247,"",IF(L$1&gt;'Data Bank'!$AT1247,"",IF(AND('Data Bank'!$AC1247&lt;100,TODAY()&gt;'Data Bank'!$AT1247),1,IF('Data Bank'!$AC1247=100,3,IF('Data Bank'!$AC1247=0,0,2)))))</f>
        <v>0</v>
      </c>
      <c r="M605" s="177">
        <f ca="1">IF(M$1&lt;'Data Bank'!$AD1247,"",IF(M$1&gt;'Data Bank'!$AT1247,"",IF(AND('Data Bank'!$AC1247&lt;100,TODAY()&gt;'Data Bank'!$AT1247),1,IF('Data Bank'!$AC1247=100,3,IF('Data Bank'!$AC1247=0,0,2)))))</f>
        <v>0</v>
      </c>
      <c r="N605" s="177">
        <f ca="1">IF(N$1&lt;'Data Bank'!$AD1247,"",IF(N$1&gt;'Data Bank'!$AT1247,"",IF(AND('Data Bank'!$AC1247&lt;100,TODAY()&gt;'Data Bank'!$AT1247),1,IF('Data Bank'!$AC1247=100,3,IF('Data Bank'!$AC1247=0,0,2)))))</f>
        <v>0</v>
      </c>
      <c r="O605" s="177">
        <f ca="1">IF(O$1&lt;'Data Bank'!$AD1247,"",IF(O$1&gt;'Data Bank'!$AT1247,"",IF(AND('Data Bank'!$AC1247&lt;100,TODAY()&gt;'Data Bank'!$AT1247),1,IF('Data Bank'!$AC1247=100,3,IF('Data Bank'!$AC1247=0,0,2)))))</f>
        <v>0</v>
      </c>
      <c r="P605" s="177">
        <f ca="1">IF(P$1&lt;'Data Bank'!$AD1247,"",IF(P$1&gt;'Data Bank'!$AT1247,"",IF(AND('Data Bank'!$AC1247&lt;100,TODAY()&gt;'Data Bank'!$AT1247),1,IF('Data Bank'!$AC1247=100,3,IF('Data Bank'!$AC1247=0,0,2)))))</f>
        <v>0</v>
      </c>
      <c r="Q605" s="177">
        <f ca="1">IF(Q$1&lt;'Data Bank'!$AD1247,"",IF(Q$1&gt;'Data Bank'!$AT1247,"",IF(AND('Data Bank'!$AC1247&lt;100,TODAY()&gt;'Data Bank'!$AT1247),1,IF('Data Bank'!$AC1247=100,3,IF('Data Bank'!$AC1247=0,0,2)))))</f>
        <v>0</v>
      </c>
      <c r="R605" s="177">
        <f ca="1">IF(R$1&lt;'Data Bank'!$AD1247,"",IF(R$1&gt;'Data Bank'!$AT1247,"",IF(AND('Data Bank'!$AC1247&lt;100,TODAY()&gt;'Data Bank'!$AT1247),1,IF('Data Bank'!$AC1247=100,3,IF('Data Bank'!$AC1247=0,0,2)))))</f>
        <v>0</v>
      </c>
    </row>
    <row r="606" spans="1:18">
      <c r="A606" s="115" t="str">
        <f>'Data Bank'!E1286</f>
        <v>Transportation</v>
      </c>
      <c r="B606" s="178">
        <f ca="1">IF(B$1&lt;'Data Bank'!$AD1286,"",IF(B$1&gt;'Data Bank'!$AT1286,"",IF(AND('Data Bank'!$AC1286&lt;100,TODAY()&gt;'Data Bank'!$AT1286),1,IF('Data Bank'!$AC1286=100,3,IF('Data Bank'!$AC1286=0,0,2)))))</f>
        <v>0</v>
      </c>
      <c r="C606" s="178">
        <f ca="1">IF(C$1&lt;'Data Bank'!$AD1286,"",IF(C$1&gt;'Data Bank'!$AT1286,"",IF(AND('Data Bank'!$AC1286&lt;100,TODAY()&gt;'Data Bank'!$AT1286),1,IF('Data Bank'!$AC1286=100,3,IF('Data Bank'!$AC1286=0,0,2)))))</f>
        <v>0</v>
      </c>
      <c r="D606" s="178">
        <f ca="1">IF(D$1&lt;'Data Bank'!$AD1286,"",IF(D$1&gt;'Data Bank'!$AT1286,"",IF(AND('Data Bank'!$AC1286&lt;100,TODAY()&gt;'Data Bank'!$AT1286),1,IF('Data Bank'!$AC1286=100,3,IF('Data Bank'!$AC1286=0,0,2)))))</f>
        <v>0</v>
      </c>
      <c r="E606" s="178">
        <f ca="1">IF(E$1&lt;'Data Bank'!$AD1286,"",IF(E$1&gt;'Data Bank'!$AT1286,"",IF(AND('Data Bank'!$AC1286&lt;100,TODAY()&gt;'Data Bank'!$AT1286),1,IF('Data Bank'!$AC1286=100,3,IF('Data Bank'!$AC1286=0,0,2)))))</f>
        <v>0</v>
      </c>
      <c r="F606" s="178">
        <f ca="1">IF(F$1&lt;'Data Bank'!$AD1286,"",IF(F$1&gt;'Data Bank'!$AT1286,"",IF(AND('Data Bank'!$AC1286&lt;100,TODAY()&gt;'Data Bank'!$AT1286),1,IF('Data Bank'!$AC1286=100,3,IF('Data Bank'!$AC1286=0,0,2)))))</f>
        <v>0</v>
      </c>
      <c r="G606" s="178">
        <f ca="1">IF(G$1&lt;'Data Bank'!$AD1286,"",IF(G$1&gt;'Data Bank'!$AT1286,"",IF(AND('Data Bank'!$AC1286&lt;100,TODAY()&gt;'Data Bank'!$AT1286),1,IF('Data Bank'!$AC1286=100,3,IF('Data Bank'!$AC1286=0,0,2)))))</f>
        <v>0</v>
      </c>
      <c r="H606" s="178">
        <f ca="1">IF(H$1&lt;'Data Bank'!$AD1286,"",IF(H$1&gt;'Data Bank'!$AT1286,"",IF(AND('Data Bank'!$AC1286&lt;100,TODAY()&gt;'Data Bank'!$AT1286),1,IF('Data Bank'!$AC1286=100,3,IF('Data Bank'!$AC1286=0,0,2)))))</f>
        <v>0</v>
      </c>
      <c r="I606" s="178">
        <f ca="1">IF(I$1&lt;'Data Bank'!$AD1286,"",IF(I$1&gt;'Data Bank'!$AT1286,"",IF(AND('Data Bank'!$AC1286&lt;100,TODAY()&gt;'Data Bank'!$AT1286),1,IF('Data Bank'!$AC1286=100,3,IF('Data Bank'!$AC1286=0,0,2)))))</f>
        <v>0</v>
      </c>
      <c r="J606" s="177">
        <f ca="1">IF(J$1&lt;'Data Bank'!$AD1286,"",IF(J$1&gt;'Data Bank'!$AT1286,"",IF(AND('Data Bank'!$AC1286&lt;100,TODAY()&gt;'Data Bank'!$AT1286),1,IF('Data Bank'!$AC1286=100,3,IF('Data Bank'!$AC1286=0,0,2)))))</f>
        <v>0</v>
      </c>
      <c r="K606" s="177">
        <f ca="1">IF(K$1&lt;'Data Bank'!$AD1286,"",IF(K$1&gt;'Data Bank'!$AT1286,"",IF(AND('Data Bank'!$AC1286&lt;100,TODAY()&gt;'Data Bank'!$AT1286),1,IF('Data Bank'!$AC1286=100,3,IF('Data Bank'!$AC1286=0,0,2)))))</f>
        <v>0</v>
      </c>
      <c r="L606" s="177">
        <f ca="1">IF(L$1&lt;'Data Bank'!$AD1286,"",IF(L$1&gt;'Data Bank'!$AT1286,"",IF(AND('Data Bank'!$AC1286&lt;100,TODAY()&gt;'Data Bank'!$AT1286),1,IF('Data Bank'!$AC1286=100,3,IF('Data Bank'!$AC1286=0,0,2)))))</f>
        <v>0</v>
      </c>
      <c r="M606" s="177">
        <f ca="1">IF(M$1&lt;'Data Bank'!$AD1286,"",IF(M$1&gt;'Data Bank'!$AT1286,"",IF(AND('Data Bank'!$AC1286&lt;100,TODAY()&gt;'Data Bank'!$AT1286),1,IF('Data Bank'!$AC1286=100,3,IF('Data Bank'!$AC1286=0,0,2)))))</f>
        <v>0</v>
      </c>
      <c r="N606" s="177">
        <f ca="1">IF(N$1&lt;'Data Bank'!$AD1286,"",IF(N$1&gt;'Data Bank'!$AT1286,"",IF(AND('Data Bank'!$AC1286&lt;100,TODAY()&gt;'Data Bank'!$AT1286),1,IF('Data Bank'!$AC1286=100,3,IF('Data Bank'!$AC1286=0,0,2)))))</f>
        <v>0</v>
      </c>
      <c r="O606" s="177">
        <f ca="1">IF(O$1&lt;'Data Bank'!$AD1286,"",IF(O$1&gt;'Data Bank'!$AT1286,"",IF(AND('Data Bank'!$AC1286&lt;100,TODAY()&gt;'Data Bank'!$AT1286),1,IF('Data Bank'!$AC1286=100,3,IF('Data Bank'!$AC1286=0,0,2)))))</f>
        <v>0</v>
      </c>
      <c r="P606" s="177">
        <f ca="1">IF(P$1&lt;'Data Bank'!$AD1286,"",IF(P$1&gt;'Data Bank'!$AT1286,"",IF(AND('Data Bank'!$AC1286&lt;100,TODAY()&gt;'Data Bank'!$AT1286),1,IF('Data Bank'!$AC1286=100,3,IF('Data Bank'!$AC1286=0,0,2)))))</f>
        <v>0</v>
      </c>
      <c r="Q606" s="177">
        <f ca="1">IF(Q$1&lt;'Data Bank'!$AD1286,"",IF(Q$1&gt;'Data Bank'!$AT1286,"",IF(AND('Data Bank'!$AC1286&lt;100,TODAY()&gt;'Data Bank'!$AT1286),1,IF('Data Bank'!$AC1286=100,3,IF('Data Bank'!$AC1286=0,0,2)))))</f>
        <v>0</v>
      </c>
      <c r="R606" s="177">
        <f ca="1">IF(R$1&lt;'Data Bank'!$AD1286,"",IF(R$1&gt;'Data Bank'!$AT1286,"",IF(AND('Data Bank'!$AC1286&lt;100,TODAY()&gt;'Data Bank'!$AT1286),1,IF('Data Bank'!$AC1286=100,3,IF('Data Bank'!$AC1286=0,0,2)))))</f>
        <v>0</v>
      </c>
    </row>
    <row r="607" spans="1:18">
      <c r="A607" s="115" t="str">
        <f>'Data Bank'!E95</f>
        <v>Al-Raheems Homes</v>
      </c>
      <c r="B607" s="178">
        <f ca="1">IF(B$1&lt;'Data Bank'!$AD95,"",IF(B$1&gt;'Data Bank'!$AT95,"",IF(AND('Data Bank'!$AC95&lt;100,TODAY()&gt;'Data Bank'!$AT95),1,IF('Data Bank'!$AC95=100,3,IF('Data Bank'!$AC95=0,0,2)))))</f>
        <v>2</v>
      </c>
      <c r="C607" s="178">
        <f ca="1">IF(C$1&lt;'Data Bank'!$AD95,"",IF(C$1&gt;'Data Bank'!$AT95,"",IF(AND('Data Bank'!$AC95&lt;100,TODAY()&gt;'Data Bank'!$AT95),1,IF('Data Bank'!$AC95=100,3,IF('Data Bank'!$AC95=0,0,2)))))</f>
        <v>2</v>
      </c>
      <c r="D607" s="178">
        <f ca="1">IF(D$1&lt;'Data Bank'!$AD95,"",IF(D$1&gt;'Data Bank'!$AT95,"",IF(AND('Data Bank'!$AC95&lt;100,TODAY()&gt;'Data Bank'!$AT95),1,IF('Data Bank'!$AC95=100,3,IF('Data Bank'!$AC95=0,0,2)))))</f>
        <v>2</v>
      </c>
      <c r="E607" s="178">
        <f ca="1">IF(E$1&lt;'Data Bank'!$AD95,"",IF(E$1&gt;'Data Bank'!$AT95,"",IF(AND('Data Bank'!$AC95&lt;100,TODAY()&gt;'Data Bank'!$AT95),1,IF('Data Bank'!$AC95=100,3,IF('Data Bank'!$AC95=0,0,2)))))</f>
        <v>2</v>
      </c>
      <c r="F607" s="178">
        <f ca="1">IF(F$1&lt;'Data Bank'!$AD95,"",IF(F$1&gt;'Data Bank'!$AT95,"",IF(AND('Data Bank'!$AC95&lt;100,TODAY()&gt;'Data Bank'!$AT95),1,IF('Data Bank'!$AC95=100,3,IF('Data Bank'!$AC95=0,0,2)))))</f>
        <v>2</v>
      </c>
      <c r="G607" s="178">
        <f ca="1">IF(G$1&lt;'Data Bank'!$AD95,"",IF(G$1&gt;'Data Bank'!$AT95,"",IF(AND('Data Bank'!$AC95&lt;100,TODAY()&gt;'Data Bank'!$AT95),1,IF('Data Bank'!$AC95=100,3,IF('Data Bank'!$AC95=0,0,2)))))</f>
        <v>2</v>
      </c>
      <c r="H607" s="178">
        <f ca="1">IF(H$1&lt;'Data Bank'!$AD95,"",IF(H$1&gt;'Data Bank'!$AT95,"",IF(AND('Data Bank'!$AC95&lt;100,TODAY()&gt;'Data Bank'!$AT95),1,IF('Data Bank'!$AC95=100,3,IF('Data Bank'!$AC95=0,0,2)))))</f>
        <v>2</v>
      </c>
      <c r="I607" s="178">
        <f ca="1">IF(I$1&lt;'Data Bank'!$AD95,"",IF(I$1&gt;'Data Bank'!$AT95,"",IF(AND('Data Bank'!$AC95&lt;100,TODAY()&gt;'Data Bank'!$AT95),1,IF('Data Bank'!$AC95=100,3,IF('Data Bank'!$AC95=0,0,2)))))</f>
        <v>2</v>
      </c>
      <c r="J607" s="177">
        <f ca="1">IF(J$1&lt;'Data Bank'!$AD95,"",IF(J$1&gt;'Data Bank'!$AT95,"",IF(AND('Data Bank'!$AC95&lt;100,TODAY()&gt;'Data Bank'!$AT95),1,IF('Data Bank'!$AC95=100,3,IF('Data Bank'!$AC95=0,0,2)))))</f>
        <v>2</v>
      </c>
      <c r="K607" s="177">
        <f ca="1">IF(K$1&lt;'Data Bank'!$AD95,"",IF(K$1&gt;'Data Bank'!$AT95,"",IF(AND('Data Bank'!$AC95&lt;100,TODAY()&gt;'Data Bank'!$AT95),1,IF('Data Bank'!$AC95=100,3,IF('Data Bank'!$AC95=0,0,2)))))</f>
        <v>2</v>
      </c>
      <c r="L607" s="177">
        <f ca="1">IF(L$1&lt;'Data Bank'!$AD95,"",IF(L$1&gt;'Data Bank'!$AT95,"",IF(AND('Data Bank'!$AC95&lt;100,TODAY()&gt;'Data Bank'!$AT95),1,IF('Data Bank'!$AC95=100,3,IF('Data Bank'!$AC95=0,0,2)))))</f>
        <v>2</v>
      </c>
      <c r="M607" s="177">
        <f ca="1">IF(M$1&lt;'Data Bank'!$AD95,"",IF(M$1&gt;'Data Bank'!$AT95,"",IF(AND('Data Bank'!$AC95&lt;100,TODAY()&gt;'Data Bank'!$AT95),1,IF('Data Bank'!$AC95=100,3,IF('Data Bank'!$AC95=0,0,2)))))</f>
        <v>2</v>
      </c>
      <c r="N607" s="177">
        <f ca="1">IF(N$1&lt;'Data Bank'!$AD95,"",IF(N$1&gt;'Data Bank'!$AT95,"",IF(AND('Data Bank'!$AC95&lt;100,TODAY()&gt;'Data Bank'!$AT95),1,IF('Data Bank'!$AC95=100,3,IF('Data Bank'!$AC95=0,0,2)))))</f>
        <v>2</v>
      </c>
      <c r="O607" s="177">
        <f ca="1">IF(O$1&lt;'Data Bank'!$AD95,"",IF(O$1&gt;'Data Bank'!$AT95,"",IF(AND('Data Bank'!$AC95&lt;100,TODAY()&gt;'Data Bank'!$AT95),1,IF('Data Bank'!$AC95=100,3,IF('Data Bank'!$AC95=0,0,2)))))</f>
        <v>2</v>
      </c>
      <c r="P607" s="177">
        <f ca="1">IF(P$1&lt;'Data Bank'!$AD95,"",IF(P$1&gt;'Data Bank'!$AT95,"",IF(AND('Data Bank'!$AC95&lt;100,TODAY()&gt;'Data Bank'!$AT95),1,IF('Data Bank'!$AC95=100,3,IF('Data Bank'!$AC95=0,0,2)))))</f>
        <v>2</v>
      </c>
      <c r="Q607" s="177">
        <f ca="1">IF(Q$1&lt;'Data Bank'!$AD95,"",IF(Q$1&gt;'Data Bank'!$AT95,"",IF(AND('Data Bank'!$AC95&lt;100,TODAY()&gt;'Data Bank'!$AT95),1,IF('Data Bank'!$AC95=100,3,IF('Data Bank'!$AC95=0,0,2)))))</f>
        <v>2</v>
      </c>
      <c r="R607" s="177">
        <f ca="1">IF(R$1&lt;'Data Bank'!$AD95,"",IF(R$1&gt;'Data Bank'!$AT95,"",IF(AND('Data Bank'!$AC95&lt;100,TODAY()&gt;'Data Bank'!$AT95),1,IF('Data Bank'!$AC95=100,3,IF('Data Bank'!$AC95=0,0,2)))))</f>
        <v>2</v>
      </c>
    </row>
    <row r="608" spans="1:18">
      <c r="A608" s="115" t="str">
        <f>'Data Bank'!E97</f>
        <v>Royal Pearl Enclave</v>
      </c>
      <c r="B608" s="178">
        <f ca="1">IF(B$1&lt;'Data Bank'!$AD97,"",IF(B$1&gt;'Data Bank'!$AT97,"",IF(AND('Data Bank'!$AC97&lt;100,TODAY()&gt;'Data Bank'!$AT97),1,IF('Data Bank'!$AC97=100,3,IF('Data Bank'!$AC97=0,0,2)))))</f>
        <v>0</v>
      </c>
      <c r="C608" s="178">
        <f ca="1">IF(C$1&lt;'Data Bank'!$AD97,"",IF(C$1&gt;'Data Bank'!$AT97,"",IF(AND('Data Bank'!$AC97&lt;100,TODAY()&gt;'Data Bank'!$AT97),1,IF('Data Bank'!$AC97=100,3,IF('Data Bank'!$AC97=0,0,2)))))</f>
        <v>0</v>
      </c>
      <c r="D608" s="178">
        <f ca="1">IF(D$1&lt;'Data Bank'!$AD97,"",IF(D$1&gt;'Data Bank'!$AT97,"",IF(AND('Data Bank'!$AC97&lt;100,TODAY()&gt;'Data Bank'!$AT97),1,IF('Data Bank'!$AC97=100,3,IF('Data Bank'!$AC97=0,0,2)))))</f>
        <v>0</v>
      </c>
      <c r="E608" s="178">
        <f ca="1">IF(E$1&lt;'Data Bank'!$AD97,"",IF(E$1&gt;'Data Bank'!$AT97,"",IF(AND('Data Bank'!$AC97&lt;100,TODAY()&gt;'Data Bank'!$AT97),1,IF('Data Bank'!$AC97=100,3,IF('Data Bank'!$AC97=0,0,2)))))</f>
        <v>0</v>
      </c>
      <c r="F608" s="178">
        <f ca="1">IF(F$1&lt;'Data Bank'!$AD97,"",IF(F$1&gt;'Data Bank'!$AT97,"",IF(AND('Data Bank'!$AC97&lt;100,TODAY()&gt;'Data Bank'!$AT97),1,IF('Data Bank'!$AC97=100,3,IF('Data Bank'!$AC97=0,0,2)))))</f>
        <v>0</v>
      </c>
      <c r="G608" s="178">
        <f ca="1">IF(G$1&lt;'Data Bank'!$AD97,"",IF(G$1&gt;'Data Bank'!$AT97,"",IF(AND('Data Bank'!$AC97&lt;100,TODAY()&gt;'Data Bank'!$AT97),1,IF('Data Bank'!$AC97=100,3,IF('Data Bank'!$AC97=0,0,2)))))</f>
        <v>0</v>
      </c>
      <c r="H608" s="178">
        <f ca="1">IF(H$1&lt;'Data Bank'!$AD97,"",IF(H$1&gt;'Data Bank'!$AT97,"",IF(AND('Data Bank'!$AC97&lt;100,TODAY()&gt;'Data Bank'!$AT97),1,IF('Data Bank'!$AC97=100,3,IF('Data Bank'!$AC97=0,0,2)))))</f>
        <v>0</v>
      </c>
      <c r="I608" s="178">
        <f ca="1">IF(I$1&lt;'Data Bank'!$AD97,"",IF(I$1&gt;'Data Bank'!$AT97,"",IF(AND('Data Bank'!$AC97&lt;100,TODAY()&gt;'Data Bank'!$AT97),1,IF('Data Bank'!$AC97=100,3,IF('Data Bank'!$AC97=0,0,2)))))</f>
        <v>0</v>
      </c>
      <c r="J608" s="177" t="str">
        <f ca="1">IF(J$1&lt;'Data Bank'!$AD97,"",IF(J$1&gt;'Data Bank'!$AT97,"",IF(AND('Data Bank'!$AC97&lt;100,TODAY()&gt;'Data Bank'!$AT97),1,IF('Data Bank'!$AC97=100,3,IF('Data Bank'!$AC97=0,0,2)))))</f>
        <v/>
      </c>
      <c r="K608" s="177" t="str">
        <f ca="1">IF(K$1&lt;'Data Bank'!$AD97,"",IF(K$1&gt;'Data Bank'!$AT97,"",IF(AND('Data Bank'!$AC97&lt;100,TODAY()&gt;'Data Bank'!$AT97),1,IF('Data Bank'!$AC97=100,3,IF('Data Bank'!$AC97=0,0,2)))))</f>
        <v/>
      </c>
      <c r="L608" s="177" t="str">
        <f ca="1">IF(L$1&lt;'Data Bank'!$AD97,"",IF(L$1&gt;'Data Bank'!$AT97,"",IF(AND('Data Bank'!$AC97&lt;100,TODAY()&gt;'Data Bank'!$AT97),1,IF('Data Bank'!$AC97=100,3,IF('Data Bank'!$AC97=0,0,2)))))</f>
        <v/>
      </c>
      <c r="M608" s="177" t="str">
        <f ca="1">IF(M$1&lt;'Data Bank'!$AD97,"",IF(M$1&gt;'Data Bank'!$AT97,"",IF(AND('Data Bank'!$AC97&lt;100,TODAY()&gt;'Data Bank'!$AT97),1,IF('Data Bank'!$AC97=100,3,IF('Data Bank'!$AC97=0,0,2)))))</f>
        <v/>
      </c>
      <c r="N608" s="177" t="str">
        <f ca="1">IF(N$1&lt;'Data Bank'!$AD97,"",IF(N$1&gt;'Data Bank'!$AT97,"",IF(AND('Data Bank'!$AC97&lt;100,TODAY()&gt;'Data Bank'!$AT97),1,IF('Data Bank'!$AC97=100,3,IF('Data Bank'!$AC97=0,0,2)))))</f>
        <v/>
      </c>
      <c r="O608" s="177" t="str">
        <f ca="1">IF(O$1&lt;'Data Bank'!$AD97,"",IF(O$1&gt;'Data Bank'!$AT97,"",IF(AND('Data Bank'!$AC97&lt;100,TODAY()&gt;'Data Bank'!$AT97),1,IF('Data Bank'!$AC97=100,3,IF('Data Bank'!$AC97=0,0,2)))))</f>
        <v/>
      </c>
      <c r="P608" s="177" t="str">
        <f ca="1">IF(P$1&lt;'Data Bank'!$AD97,"",IF(P$1&gt;'Data Bank'!$AT97,"",IF(AND('Data Bank'!$AC97&lt;100,TODAY()&gt;'Data Bank'!$AT97),1,IF('Data Bank'!$AC97=100,3,IF('Data Bank'!$AC97=0,0,2)))))</f>
        <v/>
      </c>
      <c r="Q608" s="177" t="str">
        <f ca="1">IF(Q$1&lt;'Data Bank'!$AD97,"",IF(Q$1&gt;'Data Bank'!$AT97,"",IF(AND('Data Bank'!$AC97&lt;100,TODAY()&gt;'Data Bank'!$AT97),1,IF('Data Bank'!$AC97=100,3,IF('Data Bank'!$AC97=0,0,2)))))</f>
        <v/>
      </c>
      <c r="R608" s="177" t="str">
        <f ca="1">IF(R$1&lt;'Data Bank'!$AD97,"",IF(R$1&gt;'Data Bank'!$AT97,"",IF(AND('Data Bank'!$AC97&lt;100,TODAY()&gt;'Data Bank'!$AT97),1,IF('Data Bank'!$AC97=100,3,IF('Data Bank'!$AC97=0,0,2)))))</f>
        <v/>
      </c>
    </row>
    <row r="609" spans="1:18">
      <c r="A609" s="115" t="str">
        <f>'Data Bank'!E99</f>
        <v>Transportation</v>
      </c>
      <c r="B609" s="178">
        <f ca="1">IF(B$1&lt;'Data Bank'!$AD99,"",IF(B$1&gt;'Data Bank'!$AT99,"",IF(AND('Data Bank'!$AC99&lt;100,TODAY()&gt;'Data Bank'!$AT99),1,IF('Data Bank'!$AC99=100,3,IF('Data Bank'!$AC99=0,0,2)))))</f>
        <v>0</v>
      </c>
      <c r="C609" s="178">
        <f ca="1">IF(C$1&lt;'Data Bank'!$AD99,"",IF(C$1&gt;'Data Bank'!$AT99,"",IF(AND('Data Bank'!$AC99&lt;100,TODAY()&gt;'Data Bank'!$AT99),1,IF('Data Bank'!$AC99=100,3,IF('Data Bank'!$AC99=0,0,2)))))</f>
        <v>0</v>
      </c>
      <c r="D609" s="178">
        <f ca="1">IF(D$1&lt;'Data Bank'!$AD99,"",IF(D$1&gt;'Data Bank'!$AT99,"",IF(AND('Data Bank'!$AC99&lt;100,TODAY()&gt;'Data Bank'!$AT99),1,IF('Data Bank'!$AC99=100,3,IF('Data Bank'!$AC99=0,0,2)))))</f>
        <v>0</v>
      </c>
      <c r="E609" s="178">
        <f ca="1">IF(E$1&lt;'Data Bank'!$AD99,"",IF(E$1&gt;'Data Bank'!$AT99,"",IF(AND('Data Bank'!$AC99&lt;100,TODAY()&gt;'Data Bank'!$AT99),1,IF('Data Bank'!$AC99=100,3,IF('Data Bank'!$AC99=0,0,2)))))</f>
        <v>0</v>
      </c>
      <c r="F609" s="178">
        <f ca="1">IF(F$1&lt;'Data Bank'!$AD99,"",IF(F$1&gt;'Data Bank'!$AT99,"",IF(AND('Data Bank'!$AC99&lt;100,TODAY()&gt;'Data Bank'!$AT99),1,IF('Data Bank'!$AC99=100,3,IF('Data Bank'!$AC99=0,0,2)))))</f>
        <v>0</v>
      </c>
      <c r="G609" s="178">
        <f ca="1">IF(G$1&lt;'Data Bank'!$AD99,"",IF(G$1&gt;'Data Bank'!$AT99,"",IF(AND('Data Bank'!$AC99&lt;100,TODAY()&gt;'Data Bank'!$AT99),1,IF('Data Bank'!$AC99=100,3,IF('Data Bank'!$AC99=0,0,2)))))</f>
        <v>0</v>
      </c>
      <c r="H609" s="178">
        <f ca="1">IF(H$1&lt;'Data Bank'!$AD99,"",IF(H$1&gt;'Data Bank'!$AT99,"",IF(AND('Data Bank'!$AC99&lt;100,TODAY()&gt;'Data Bank'!$AT99),1,IF('Data Bank'!$AC99=100,3,IF('Data Bank'!$AC99=0,0,2)))))</f>
        <v>0</v>
      </c>
      <c r="I609" s="178">
        <f ca="1">IF(I$1&lt;'Data Bank'!$AD99,"",IF(I$1&gt;'Data Bank'!$AT99,"",IF(AND('Data Bank'!$AC99&lt;100,TODAY()&gt;'Data Bank'!$AT99),1,IF('Data Bank'!$AC99=100,3,IF('Data Bank'!$AC99=0,0,2)))))</f>
        <v>0</v>
      </c>
      <c r="J609" s="177">
        <f ca="1">IF(J$1&lt;'Data Bank'!$AD99,"",IF(J$1&gt;'Data Bank'!$AT99,"",IF(AND('Data Bank'!$AC99&lt;100,TODAY()&gt;'Data Bank'!$AT99),1,IF('Data Bank'!$AC99=100,3,IF('Data Bank'!$AC99=0,0,2)))))</f>
        <v>0</v>
      </c>
      <c r="K609" s="177">
        <f ca="1">IF(K$1&lt;'Data Bank'!$AD99,"",IF(K$1&gt;'Data Bank'!$AT99,"",IF(AND('Data Bank'!$AC99&lt;100,TODAY()&gt;'Data Bank'!$AT99),1,IF('Data Bank'!$AC99=100,3,IF('Data Bank'!$AC99=0,0,2)))))</f>
        <v>0</v>
      </c>
      <c r="L609" s="177">
        <f ca="1">IF(L$1&lt;'Data Bank'!$AD99,"",IF(L$1&gt;'Data Bank'!$AT99,"",IF(AND('Data Bank'!$AC99&lt;100,TODAY()&gt;'Data Bank'!$AT99),1,IF('Data Bank'!$AC99=100,3,IF('Data Bank'!$AC99=0,0,2)))))</f>
        <v>0</v>
      </c>
      <c r="M609" s="177">
        <f ca="1">IF(M$1&lt;'Data Bank'!$AD99,"",IF(M$1&gt;'Data Bank'!$AT99,"",IF(AND('Data Bank'!$AC99&lt;100,TODAY()&gt;'Data Bank'!$AT99),1,IF('Data Bank'!$AC99=100,3,IF('Data Bank'!$AC99=0,0,2)))))</f>
        <v>0</v>
      </c>
      <c r="N609" s="177">
        <f ca="1">IF(N$1&lt;'Data Bank'!$AD99,"",IF(N$1&gt;'Data Bank'!$AT99,"",IF(AND('Data Bank'!$AC99&lt;100,TODAY()&gt;'Data Bank'!$AT99),1,IF('Data Bank'!$AC99=100,3,IF('Data Bank'!$AC99=0,0,2)))))</f>
        <v>0</v>
      </c>
      <c r="O609" s="177">
        <f ca="1">IF(O$1&lt;'Data Bank'!$AD99,"",IF(O$1&gt;'Data Bank'!$AT99,"",IF(AND('Data Bank'!$AC99&lt;100,TODAY()&gt;'Data Bank'!$AT99),1,IF('Data Bank'!$AC99=100,3,IF('Data Bank'!$AC99=0,0,2)))))</f>
        <v>0</v>
      </c>
      <c r="P609" s="177">
        <f ca="1">IF(P$1&lt;'Data Bank'!$AD99,"",IF(P$1&gt;'Data Bank'!$AT99,"",IF(AND('Data Bank'!$AC99&lt;100,TODAY()&gt;'Data Bank'!$AT99),1,IF('Data Bank'!$AC99=100,3,IF('Data Bank'!$AC99=0,0,2)))))</f>
        <v>0</v>
      </c>
      <c r="Q609" s="177">
        <f ca="1">IF(Q$1&lt;'Data Bank'!$AD99,"",IF(Q$1&gt;'Data Bank'!$AT99,"",IF(AND('Data Bank'!$AC99&lt;100,TODAY()&gt;'Data Bank'!$AT99),1,IF('Data Bank'!$AC99=100,3,IF('Data Bank'!$AC99=0,0,2)))))</f>
        <v>0</v>
      </c>
      <c r="R609" s="177">
        <f ca="1">IF(R$1&lt;'Data Bank'!$AD99,"",IF(R$1&gt;'Data Bank'!$AT99,"",IF(AND('Data Bank'!$AC99&lt;100,TODAY()&gt;'Data Bank'!$AT99),1,IF('Data Bank'!$AC99=100,3,IF('Data Bank'!$AC99=0,0,2)))))</f>
        <v>0</v>
      </c>
    </row>
    <row r="610" spans="1:18">
      <c r="A610" s="115" t="str">
        <f>'Data Bank'!E101</f>
        <v>Aman Society</v>
      </c>
      <c r="B610" s="178">
        <f ca="1">IF(B$1&lt;'Data Bank'!$AD101,"",IF(B$1&gt;'Data Bank'!$AT101,"",IF(AND('Data Bank'!$AC101&lt;100,TODAY()&gt;'Data Bank'!$AT101),1,IF('Data Bank'!$AC101=100,3,IF('Data Bank'!$AC101=0,0,2)))))</f>
        <v>2</v>
      </c>
      <c r="C610" s="178">
        <f ca="1">IF(C$1&lt;'Data Bank'!$AD101,"",IF(C$1&gt;'Data Bank'!$AT101,"",IF(AND('Data Bank'!$AC101&lt;100,TODAY()&gt;'Data Bank'!$AT101),1,IF('Data Bank'!$AC101=100,3,IF('Data Bank'!$AC101=0,0,2)))))</f>
        <v>2</v>
      </c>
      <c r="D610" s="178">
        <f ca="1">IF(D$1&lt;'Data Bank'!$AD101,"",IF(D$1&gt;'Data Bank'!$AT101,"",IF(AND('Data Bank'!$AC101&lt;100,TODAY()&gt;'Data Bank'!$AT101),1,IF('Data Bank'!$AC101=100,3,IF('Data Bank'!$AC101=0,0,2)))))</f>
        <v>2</v>
      </c>
      <c r="E610" s="178">
        <f ca="1">IF(E$1&lt;'Data Bank'!$AD101,"",IF(E$1&gt;'Data Bank'!$AT101,"",IF(AND('Data Bank'!$AC101&lt;100,TODAY()&gt;'Data Bank'!$AT101),1,IF('Data Bank'!$AC101=100,3,IF('Data Bank'!$AC101=0,0,2)))))</f>
        <v>2</v>
      </c>
      <c r="F610" s="178">
        <f ca="1">IF(F$1&lt;'Data Bank'!$AD101,"",IF(F$1&gt;'Data Bank'!$AT101,"",IF(AND('Data Bank'!$AC101&lt;100,TODAY()&gt;'Data Bank'!$AT101),1,IF('Data Bank'!$AC101=100,3,IF('Data Bank'!$AC101=0,0,2)))))</f>
        <v>2</v>
      </c>
      <c r="G610" s="178">
        <f ca="1">IF(G$1&lt;'Data Bank'!$AD101,"",IF(G$1&gt;'Data Bank'!$AT101,"",IF(AND('Data Bank'!$AC101&lt;100,TODAY()&gt;'Data Bank'!$AT101),1,IF('Data Bank'!$AC101=100,3,IF('Data Bank'!$AC101=0,0,2)))))</f>
        <v>2</v>
      </c>
      <c r="H610" s="178">
        <f ca="1">IF(H$1&lt;'Data Bank'!$AD101,"",IF(H$1&gt;'Data Bank'!$AT101,"",IF(AND('Data Bank'!$AC101&lt;100,TODAY()&gt;'Data Bank'!$AT101),1,IF('Data Bank'!$AC101=100,3,IF('Data Bank'!$AC101=0,0,2)))))</f>
        <v>2</v>
      </c>
      <c r="I610" s="178">
        <f ca="1">IF(I$1&lt;'Data Bank'!$AD101,"",IF(I$1&gt;'Data Bank'!$AT101,"",IF(AND('Data Bank'!$AC101&lt;100,TODAY()&gt;'Data Bank'!$AT101),1,IF('Data Bank'!$AC101=100,3,IF('Data Bank'!$AC101=0,0,2)))))</f>
        <v>2</v>
      </c>
      <c r="J610" s="177">
        <f ca="1">IF(J$1&lt;'Data Bank'!$AD101,"",IF(J$1&gt;'Data Bank'!$AT101,"",IF(AND('Data Bank'!$AC101&lt;100,TODAY()&gt;'Data Bank'!$AT101),1,IF('Data Bank'!$AC101=100,3,IF('Data Bank'!$AC101=0,0,2)))))</f>
        <v>2</v>
      </c>
      <c r="K610" s="177">
        <f ca="1">IF(K$1&lt;'Data Bank'!$AD101,"",IF(K$1&gt;'Data Bank'!$AT101,"",IF(AND('Data Bank'!$AC101&lt;100,TODAY()&gt;'Data Bank'!$AT101),1,IF('Data Bank'!$AC101=100,3,IF('Data Bank'!$AC101=0,0,2)))))</f>
        <v>2</v>
      </c>
      <c r="L610" s="177">
        <f ca="1">IF(L$1&lt;'Data Bank'!$AD101,"",IF(L$1&gt;'Data Bank'!$AT101,"",IF(AND('Data Bank'!$AC101&lt;100,TODAY()&gt;'Data Bank'!$AT101),1,IF('Data Bank'!$AC101=100,3,IF('Data Bank'!$AC101=0,0,2)))))</f>
        <v>2</v>
      </c>
      <c r="M610" s="177">
        <f ca="1">IF(M$1&lt;'Data Bank'!$AD101,"",IF(M$1&gt;'Data Bank'!$AT101,"",IF(AND('Data Bank'!$AC101&lt;100,TODAY()&gt;'Data Bank'!$AT101),1,IF('Data Bank'!$AC101=100,3,IF('Data Bank'!$AC101=0,0,2)))))</f>
        <v>2</v>
      </c>
      <c r="N610" s="177">
        <f ca="1">IF(N$1&lt;'Data Bank'!$AD101,"",IF(N$1&gt;'Data Bank'!$AT101,"",IF(AND('Data Bank'!$AC101&lt;100,TODAY()&gt;'Data Bank'!$AT101),1,IF('Data Bank'!$AC101=100,3,IF('Data Bank'!$AC101=0,0,2)))))</f>
        <v>2</v>
      </c>
      <c r="O610" s="177">
        <f ca="1">IF(O$1&lt;'Data Bank'!$AD101,"",IF(O$1&gt;'Data Bank'!$AT101,"",IF(AND('Data Bank'!$AC101&lt;100,TODAY()&gt;'Data Bank'!$AT101),1,IF('Data Bank'!$AC101=100,3,IF('Data Bank'!$AC101=0,0,2)))))</f>
        <v>2</v>
      </c>
      <c r="P610" s="177">
        <f ca="1">IF(P$1&lt;'Data Bank'!$AD101,"",IF(P$1&gt;'Data Bank'!$AT101,"",IF(AND('Data Bank'!$AC101&lt;100,TODAY()&gt;'Data Bank'!$AT101),1,IF('Data Bank'!$AC101=100,3,IF('Data Bank'!$AC101=0,0,2)))))</f>
        <v>2</v>
      </c>
      <c r="Q610" s="177">
        <f ca="1">IF(Q$1&lt;'Data Bank'!$AD101,"",IF(Q$1&gt;'Data Bank'!$AT101,"",IF(AND('Data Bank'!$AC101&lt;100,TODAY()&gt;'Data Bank'!$AT101),1,IF('Data Bank'!$AC101=100,3,IF('Data Bank'!$AC101=0,0,2)))))</f>
        <v>2</v>
      </c>
      <c r="R610" s="177">
        <f ca="1">IF(R$1&lt;'Data Bank'!$AD101,"",IF(R$1&gt;'Data Bank'!$AT101,"",IF(AND('Data Bank'!$AC101&lt;100,TODAY()&gt;'Data Bank'!$AT101),1,IF('Data Bank'!$AC101=100,3,IF('Data Bank'!$AC101=0,0,2)))))</f>
        <v>2</v>
      </c>
    </row>
    <row r="611" spans="1:18">
      <c r="A611" s="115" t="str">
        <f>'Data Bank'!E104</f>
        <v>Amynabad</v>
      </c>
      <c r="B611" s="178">
        <f ca="1">IF(B$1&lt;'Data Bank'!$AD104,"",IF(B$1&gt;'Data Bank'!$AT104,"",IF(AND('Data Bank'!$AC104&lt;100,TODAY()&gt;'Data Bank'!$AT104),1,IF('Data Bank'!$AC104=100,3,IF('Data Bank'!$AC104=0,0,2)))))</f>
        <v>2</v>
      </c>
      <c r="C611" s="178">
        <f ca="1">IF(C$1&lt;'Data Bank'!$AD104,"",IF(C$1&gt;'Data Bank'!$AT104,"",IF(AND('Data Bank'!$AC104&lt;100,TODAY()&gt;'Data Bank'!$AT104),1,IF('Data Bank'!$AC104=100,3,IF('Data Bank'!$AC104=0,0,2)))))</f>
        <v>2</v>
      </c>
      <c r="D611" s="178">
        <f ca="1">IF(D$1&lt;'Data Bank'!$AD104,"",IF(D$1&gt;'Data Bank'!$AT104,"",IF(AND('Data Bank'!$AC104&lt;100,TODAY()&gt;'Data Bank'!$AT104),1,IF('Data Bank'!$AC104=100,3,IF('Data Bank'!$AC104=0,0,2)))))</f>
        <v>2</v>
      </c>
      <c r="E611" s="178">
        <f ca="1">IF(E$1&lt;'Data Bank'!$AD104,"",IF(E$1&gt;'Data Bank'!$AT104,"",IF(AND('Data Bank'!$AC104&lt;100,TODAY()&gt;'Data Bank'!$AT104),1,IF('Data Bank'!$AC104=100,3,IF('Data Bank'!$AC104=0,0,2)))))</f>
        <v>2</v>
      </c>
      <c r="F611" s="178">
        <f ca="1">IF(F$1&lt;'Data Bank'!$AD104,"",IF(F$1&gt;'Data Bank'!$AT104,"",IF(AND('Data Bank'!$AC104&lt;100,TODAY()&gt;'Data Bank'!$AT104),1,IF('Data Bank'!$AC104=100,3,IF('Data Bank'!$AC104=0,0,2)))))</f>
        <v>2</v>
      </c>
      <c r="G611" s="178">
        <f ca="1">IF(G$1&lt;'Data Bank'!$AD104,"",IF(G$1&gt;'Data Bank'!$AT104,"",IF(AND('Data Bank'!$AC104&lt;100,TODAY()&gt;'Data Bank'!$AT104),1,IF('Data Bank'!$AC104=100,3,IF('Data Bank'!$AC104=0,0,2)))))</f>
        <v>2</v>
      </c>
      <c r="H611" s="178">
        <f ca="1">IF(H$1&lt;'Data Bank'!$AD104,"",IF(H$1&gt;'Data Bank'!$AT104,"",IF(AND('Data Bank'!$AC104&lt;100,TODAY()&gt;'Data Bank'!$AT104),1,IF('Data Bank'!$AC104=100,3,IF('Data Bank'!$AC104=0,0,2)))))</f>
        <v>2</v>
      </c>
      <c r="I611" s="178">
        <f ca="1">IF(I$1&lt;'Data Bank'!$AD104,"",IF(I$1&gt;'Data Bank'!$AT104,"",IF(AND('Data Bank'!$AC104&lt;100,TODAY()&gt;'Data Bank'!$AT104),1,IF('Data Bank'!$AC104=100,3,IF('Data Bank'!$AC104=0,0,2)))))</f>
        <v>2</v>
      </c>
      <c r="J611" s="177">
        <f ca="1">IF(J$1&lt;'Data Bank'!$AD104,"",IF(J$1&gt;'Data Bank'!$AT104,"",IF(AND('Data Bank'!$AC104&lt;100,TODAY()&gt;'Data Bank'!$AT104),1,IF('Data Bank'!$AC104=100,3,IF('Data Bank'!$AC104=0,0,2)))))</f>
        <v>2</v>
      </c>
      <c r="K611" s="177">
        <f ca="1">IF(K$1&lt;'Data Bank'!$AD104,"",IF(K$1&gt;'Data Bank'!$AT104,"",IF(AND('Data Bank'!$AC104&lt;100,TODAY()&gt;'Data Bank'!$AT104),1,IF('Data Bank'!$AC104=100,3,IF('Data Bank'!$AC104=0,0,2)))))</f>
        <v>2</v>
      </c>
      <c r="L611" s="177">
        <f ca="1">IF(L$1&lt;'Data Bank'!$AD104,"",IF(L$1&gt;'Data Bank'!$AT104,"",IF(AND('Data Bank'!$AC104&lt;100,TODAY()&gt;'Data Bank'!$AT104),1,IF('Data Bank'!$AC104=100,3,IF('Data Bank'!$AC104=0,0,2)))))</f>
        <v>2</v>
      </c>
      <c r="M611" s="177">
        <f ca="1">IF(M$1&lt;'Data Bank'!$AD104,"",IF(M$1&gt;'Data Bank'!$AT104,"",IF(AND('Data Bank'!$AC104&lt;100,TODAY()&gt;'Data Bank'!$AT104),1,IF('Data Bank'!$AC104=100,3,IF('Data Bank'!$AC104=0,0,2)))))</f>
        <v>2</v>
      </c>
      <c r="N611" s="177">
        <f ca="1">IF(N$1&lt;'Data Bank'!$AD104,"",IF(N$1&gt;'Data Bank'!$AT104,"",IF(AND('Data Bank'!$AC104&lt;100,TODAY()&gt;'Data Bank'!$AT104),1,IF('Data Bank'!$AC104=100,3,IF('Data Bank'!$AC104=0,0,2)))))</f>
        <v>2</v>
      </c>
      <c r="O611" s="177">
        <f ca="1">IF(O$1&lt;'Data Bank'!$AD104,"",IF(O$1&gt;'Data Bank'!$AT104,"",IF(AND('Data Bank'!$AC104&lt;100,TODAY()&gt;'Data Bank'!$AT104),1,IF('Data Bank'!$AC104=100,3,IF('Data Bank'!$AC104=0,0,2)))))</f>
        <v>2</v>
      </c>
      <c r="P611" s="177">
        <f ca="1">IF(P$1&lt;'Data Bank'!$AD104,"",IF(P$1&gt;'Data Bank'!$AT104,"",IF(AND('Data Bank'!$AC104&lt;100,TODAY()&gt;'Data Bank'!$AT104),1,IF('Data Bank'!$AC104=100,3,IF('Data Bank'!$AC104=0,0,2)))))</f>
        <v>2</v>
      </c>
      <c r="Q611" s="177">
        <f ca="1">IF(Q$1&lt;'Data Bank'!$AD104,"",IF(Q$1&gt;'Data Bank'!$AT104,"",IF(AND('Data Bank'!$AC104&lt;100,TODAY()&gt;'Data Bank'!$AT104),1,IF('Data Bank'!$AC104=100,3,IF('Data Bank'!$AC104=0,0,2)))))</f>
        <v>2</v>
      </c>
      <c r="R611" s="177">
        <f ca="1">IF(R$1&lt;'Data Bank'!$AD104,"",IF(R$1&gt;'Data Bank'!$AT104,"",IF(AND('Data Bank'!$AC104&lt;100,TODAY()&gt;'Data Bank'!$AT104),1,IF('Data Bank'!$AC104=100,3,IF('Data Bank'!$AC104=0,0,2)))))</f>
        <v>2</v>
      </c>
    </row>
    <row r="612" spans="1:18">
      <c r="A612" s="115" t="str">
        <f>'Data Bank'!E106</f>
        <v>Anwarabad Colony</v>
      </c>
      <c r="B612" s="178">
        <f ca="1">IF(B$1&lt;'Data Bank'!$AD106,"",IF(B$1&gt;'Data Bank'!$AT106,"",IF(AND('Data Bank'!$AC106&lt;100,TODAY()&gt;'Data Bank'!$AT106),1,IF('Data Bank'!$AC106=100,3,IF('Data Bank'!$AC106=0,0,2)))))</f>
        <v>1</v>
      </c>
      <c r="C612" s="178">
        <f ca="1">IF(C$1&lt;'Data Bank'!$AD106,"",IF(C$1&gt;'Data Bank'!$AT106,"",IF(AND('Data Bank'!$AC106&lt;100,TODAY()&gt;'Data Bank'!$AT106),1,IF('Data Bank'!$AC106=100,3,IF('Data Bank'!$AC106=0,0,2)))))</f>
        <v>1</v>
      </c>
      <c r="D612" s="178" t="str">
        <f ca="1">IF(D$1&lt;'Data Bank'!$AD106,"",IF(D$1&gt;'Data Bank'!$AT106,"",IF(AND('Data Bank'!$AC106&lt;100,TODAY()&gt;'Data Bank'!$AT106),1,IF('Data Bank'!$AC106=100,3,IF('Data Bank'!$AC106=0,0,2)))))</f>
        <v/>
      </c>
      <c r="E612" s="178" t="str">
        <f ca="1">IF(E$1&lt;'Data Bank'!$AD106,"",IF(E$1&gt;'Data Bank'!$AT106,"",IF(AND('Data Bank'!$AC106&lt;100,TODAY()&gt;'Data Bank'!$AT106),1,IF('Data Bank'!$AC106=100,3,IF('Data Bank'!$AC106=0,0,2)))))</f>
        <v/>
      </c>
      <c r="F612" s="178" t="str">
        <f ca="1">IF(F$1&lt;'Data Bank'!$AD106,"",IF(F$1&gt;'Data Bank'!$AT106,"",IF(AND('Data Bank'!$AC106&lt;100,TODAY()&gt;'Data Bank'!$AT106),1,IF('Data Bank'!$AC106=100,3,IF('Data Bank'!$AC106=0,0,2)))))</f>
        <v/>
      </c>
      <c r="G612" s="178" t="str">
        <f ca="1">IF(G$1&lt;'Data Bank'!$AD106,"",IF(G$1&gt;'Data Bank'!$AT106,"",IF(AND('Data Bank'!$AC106&lt;100,TODAY()&gt;'Data Bank'!$AT106),1,IF('Data Bank'!$AC106=100,3,IF('Data Bank'!$AC106=0,0,2)))))</f>
        <v/>
      </c>
      <c r="H612" s="178" t="str">
        <f ca="1">IF(H$1&lt;'Data Bank'!$AD106,"",IF(H$1&gt;'Data Bank'!$AT106,"",IF(AND('Data Bank'!$AC106&lt;100,TODAY()&gt;'Data Bank'!$AT106),1,IF('Data Bank'!$AC106=100,3,IF('Data Bank'!$AC106=0,0,2)))))</f>
        <v/>
      </c>
      <c r="I612" s="178" t="str">
        <f ca="1">IF(I$1&lt;'Data Bank'!$AD106,"",IF(I$1&gt;'Data Bank'!$AT106,"",IF(AND('Data Bank'!$AC106&lt;100,TODAY()&gt;'Data Bank'!$AT106),1,IF('Data Bank'!$AC106=100,3,IF('Data Bank'!$AC106=0,0,2)))))</f>
        <v/>
      </c>
      <c r="J612" s="177" t="str">
        <f ca="1">IF(J$1&lt;'Data Bank'!$AD106,"",IF(J$1&gt;'Data Bank'!$AT106,"",IF(AND('Data Bank'!$AC106&lt;100,TODAY()&gt;'Data Bank'!$AT106),1,IF('Data Bank'!$AC106=100,3,IF('Data Bank'!$AC106=0,0,2)))))</f>
        <v/>
      </c>
      <c r="K612" s="177" t="str">
        <f ca="1">IF(K$1&lt;'Data Bank'!$AD106,"",IF(K$1&gt;'Data Bank'!$AT106,"",IF(AND('Data Bank'!$AC106&lt;100,TODAY()&gt;'Data Bank'!$AT106),1,IF('Data Bank'!$AC106=100,3,IF('Data Bank'!$AC106=0,0,2)))))</f>
        <v/>
      </c>
      <c r="L612" s="177" t="str">
        <f ca="1">IF(L$1&lt;'Data Bank'!$AD106,"",IF(L$1&gt;'Data Bank'!$AT106,"",IF(AND('Data Bank'!$AC106&lt;100,TODAY()&gt;'Data Bank'!$AT106),1,IF('Data Bank'!$AC106=100,3,IF('Data Bank'!$AC106=0,0,2)))))</f>
        <v/>
      </c>
      <c r="M612" s="177" t="str">
        <f ca="1">IF(M$1&lt;'Data Bank'!$AD106,"",IF(M$1&gt;'Data Bank'!$AT106,"",IF(AND('Data Bank'!$AC106&lt;100,TODAY()&gt;'Data Bank'!$AT106),1,IF('Data Bank'!$AC106=100,3,IF('Data Bank'!$AC106=0,0,2)))))</f>
        <v/>
      </c>
      <c r="N612" s="177" t="str">
        <f ca="1">IF(N$1&lt;'Data Bank'!$AD106,"",IF(N$1&gt;'Data Bank'!$AT106,"",IF(AND('Data Bank'!$AC106&lt;100,TODAY()&gt;'Data Bank'!$AT106),1,IF('Data Bank'!$AC106=100,3,IF('Data Bank'!$AC106=0,0,2)))))</f>
        <v/>
      </c>
      <c r="O612" s="177" t="str">
        <f ca="1">IF(O$1&lt;'Data Bank'!$AD106,"",IF(O$1&gt;'Data Bank'!$AT106,"",IF(AND('Data Bank'!$AC106&lt;100,TODAY()&gt;'Data Bank'!$AT106),1,IF('Data Bank'!$AC106=100,3,IF('Data Bank'!$AC106=0,0,2)))))</f>
        <v/>
      </c>
      <c r="P612" s="177" t="str">
        <f ca="1">IF(P$1&lt;'Data Bank'!$AD106,"",IF(P$1&gt;'Data Bank'!$AT106,"",IF(AND('Data Bank'!$AC106&lt;100,TODAY()&gt;'Data Bank'!$AT106),1,IF('Data Bank'!$AC106=100,3,IF('Data Bank'!$AC106=0,0,2)))))</f>
        <v/>
      </c>
      <c r="Q612" s="177" t="str">
        <f ca="1">IF(Q$1&lt;'Data Bank'!$AD106,"",IF(Q$1&gt;'Data Bank'!$AT106,"",IF(AND('Data Bank'!$AC106&lt;100,TODAY()&gt;'Data Bank'!$AT106),1,IF('Data Bank'!$AC106=100,3,IF('Data Bank'!$AC106=0,0,2)))))</f>
        <v/>
      </c>
      <c r="R612" s="177" t="str">
        <f ca="1">IF(R$1&lt;'Data Bank'!$AD106,"",IF(R$1&gt;'Data Bank'!$AT106,"",IF(AND('Data Bank'!$AC106&lt;100,TODAY()&gt;'Data Bank'!$AT106),1,IF('Data Bank'!$AC106=100,3,IF('Data Bank'!$AC106=0,0,2)))))</f>
        <v/>
      </c>
    </row>
    <row r="613" spans="1:18">
      <c r="A613" s="115" t="str">
        <f>'Data Bank'!E143</f>
        <v>LDA_Ph-2</v>
      </c>
      <c r="B613" s="178">
        <f ca="1">IF(B$1&lt;'Data Bank'!$AD143,"",IF(B$1&gt;'Data Bank'!$AT143,"",IF(AND('Data Bank'!$AC143&lt;100,TODAY()&gt;'Data Bank'!$AT143),1,IF('Data Bank'!$AC143=100,3,IF('Data Bank'!$AC143=0,0,2)))))</f>
        <v>2</v>
      </c>
      <c r="C613" s="178">
        <f ca="1">IF(C$1&lt;'Data Bank'!$AD143,"",IF(C$1&gt;'Data Bank'!$AT143,"",IF(AND('Data Bank'!$AC143&lt;100,TODAY()&gt;'Data Bank'!$AT143),1,IF('Data Bank'!$AC143=100,3,IF('Data Bank'!$AC143=0,0,2)))))</f>
        <v>2</v>
      </c>
      <c r="D613" s="178">
        <f ca="1">IF(D$1&lt;'Data Bank'!$AD143,"",IF(D$1&gt;'Data Bank'!$AT143,"",IF(AND('Data Bank'!$AC143&lt;100,TODAY()&gt;'Data Bank'!$AT143),1,IF('Data Bank'!$AC143=100,3,IF('Data Bank'!$AC143=0,0,2)))))</f>
        <v>2</v>
      </c>
      <c r="E613" s="178">
        <f ca="1">IF(E$1&lt;'Data Bank'!$AD143,"",IF(E$1&gt;'Data Bank'!$AT143,"",IF(AND('Data Bank'!$AC143&lt;100,TODAY()&gt;'Data Bank'!$AT143),1,IF('Data Bank'!$AC143=100,3,IF('Data Bank'!$AC143=0,0,2)))))</f>
        <v>2</v>
      </c>
      <c r="F613" s="178">
        <f ca="1">IF(F$1&lt;'Data Bank'!$AD143,"",IF(F$1&gt;'Data Bank'!$AT143,"",IF(AND('Data Bank'!$AC143&lt;100,TODAY()&gt;'Data Bank'!$AT143),1,IF('Data Bank'!$AC143=100,3,IF('Data Bank'!$AC143=0,0,2)))))</f>
        <v>2</v>
      </c>
      <c r="G613" s="178">
        <f ca="1">IF(G$1&lt;'Data Bank'!$AD143,"",IF(G$1&gt;'Data Bank'!$AT143,"",IF(AND('Data Bank'!$AC143&lt;100,TODAY()&gt;'Data Bank'!$AT143),1,IF('Data Bank'!$AC143=100,3,IF('Data Bank'!$AC143=0,0,2)))))</f>
        <v>2</v>
      </c>
      <c r="H613" s="178">
        <f ca="1">IF(H$1&lt;'Data Bank'!$AD143,"",IF(H$1&gt;'Data Bank'!$AT143,"",IF(AND('Data Bank'!$AC143&lt;100,TODAY()&gt;'Data Bank'!$AT143),1,IF('Data Bank'!$AC143=100,3,IF('Data Bank'!$AC143=0,0,2)))))</f>
        <v>2</v>
      </c>
      <c r="I613" s="178">
        <f ca="1">IF(I$1&lt;'Data Bank'!$AD143,"",IF(I$1&gt;'Data Bank'!$AT143,"",IF(AND('Data Bank'!$AC143&lt;100,TODAY()&gt;'Data Bank'!$AT143),1,IF('Data Bank'!$AC143=100,3,IF('Data Bank'!$AC143=0,0,2)))))</f>
        <v>2</v>
      </c>
      <c r="J613" s="177">
        <f ca="1">IF(J$1&lt;'Data Bank'!$AD143,"",IF(J$1&gt;'Data Bank'!$AT143,"",IF(AND('Data Bank'!$AC143&lt;100,TODAY()&gt;'Data Bank'!$AT143),1,IF('Data Bank'!$AC143=100,3,IF('Data Bank'!$AC143=0,0,2)))))</f>
        <v>2</v>
      </c>
      <c r="K613" s="177">
        <f ca="1">IF(K$1&lt;'Data Bank'!$AD143,"",IF(K$1&gt;'Data Bank'!$AT143,"",IF(AND('Data Bank'!$AC143&lt;100,TODAY()&gt;'Data Bank'!$AT143),1,IF('Data Bank'!$AC143=100,3,IF('Data Bank'!$AC143=0,0,2)))))</f>
        <v>2</v>
      </c>
      <c r="L613" s="177">
        <f ca="1">IF(L$1&lt;'Data Bank'!$AD143,"",IF(L$1&gt;'Data Bank'!$AT143,"",IF(AND('Data Bank'!$AC143&lt;100,TODAY()&gt;'Data Bank'!$AT143),1,IF('Data Bank'!$AC143=100,3,IF('Data Bank'!$AC143=0,0,2)))))</f>
        <v>2</v>
      </c>
      <c r="M613" s="177">
        <f ca="1">IF(M$1&lt;'Data Bank'!$AD143,"",IF(M$1&gt;'Data Bank'!$AT143,"",IF(AND('Data Bank'!$AC143&lt;100,TODAY()&gt;'Data Bank'!$AT143),1,IF('Data Bank'!$AC143=100,3,IF('Data Bank'!$AC143=0,0,2)))))</f>
        <v>2</v>
      </c>
      <c r="N613" s="177">
        <f ca="1">IF(N$1&lt;'Data Bank'!$AD143,"",IF(N$1&gt;'Data Bank'!$AT143,"",IF(AND('Data Bank'!$AC143&lt;100,TODAY()&gt;'Data Bank'!$AT143),1,IF('Data Bank'!$AC143=100,3,IF('Data Bank'!$AC143=0,0,2)))))</f>
        <v>2</v>
      </c>
      <c r="O613" s="177">
        <f ca="1">IF(O$1&lt;'Data Bank'!$AD143,"",IF(O$1&gt;'Data Bank'!$AT143,"",IF(AND('Data Bank'!$AC143&lt;100,TODAY()&gt;'Data Bank'!$AT143),1,IF('Data Bank'!$AC143=100,3,IF('Data Bank'!$AC143=0,0,2)))))</f>
        <v>2</v>
      </c>
      <c r="P613" s="177">
        <f ca="1">IF(P$1&lt;'Data Bank'!$AD143,"",IF(P$1&gt;'Data Bank'!$AT143,"",IF(AND('Data Bank'!$AC143&lt;100,TODAY()&gt;'Data Bank'!$AT143),1,IF('Data Bank'!$AC143=100,3,IF('Data Bank'!$AC143=0,0,2)))))</f>
        <v>2</v>
      </c>
      <c r="Q613" s="177">
        <f ca="1">IF(Q$1&lt;'Data Bank'!$AD143,"",IF(Q$1&gt;'Data Bank'!$AT143,"",IF(AND('Data Bank'!$AC143&lt;100,TODAY()&gt;'Data Bank'!$AT143),1,IF('Data Bank'!$AC143=100,3,IF('Data Bank'!$AC143=0,0,2)))))</f>
        <v>2</v>
      </c>
      <c r="R613" s="177">
        <f ca="1">IF(R$1&lt;'Data Bank'!$AD143,"",IF(R$1&gt;'Data Bank'!$AT143,"",IF(AND('Data Bank'!$AC143&lt;100,TODAY()&gt;'Data Bank'!$AT143),1,IF('Data Bank'!$AC143=100,3,IF('Data Bank'!$AC143=0,0,2)))))</f>
        <v>2</v>
      </c>
    </row>
    <row r="614" spans="1:18">
      <c r="A614" s="115" t="str">
        <f>'Data Bank'!E205</f>
        <v>HVTR &amp; MB &amp; POR &amp; JBR</v>
      </c>
      <c r="B614" s="178">
        <f ca="1">IF(B$1&lt;'Data Bank'!$AD205,"",IF(B$1&gt;'Data Bank'!$AT205,"",IF(AND('Data Bank'!$AC205&lt;100,TODAY()&gt;'Data Bank'!$AT205),1,IF('Data Bank'!$AC205=100,3,IF('Data Bank'!$AC205=0,0,2)))))</f>
        <v>0</v>
      </c>
      <c r="C614" s="178">
        <f ca="1">IF(C$1&lt;'Data Bank'!$AD205,"",IF(C$1&gt;'Data Bank'!$AT205,"",IF(AND('Data Bank'!$AC205&lt;100,TODAY()&gt;'Data Bank'!$AT205),1,IF('Data Bank'!$AC205=100,3,IF('Data Bank'!$AC205=0,0,2)))))</f>
        <v>0</v>
      </c>
      <c r="D614" s="178">
        <f ca="1">IF(D$1&lt;'Data Bank'!$AD205,"",IF(D$1&gt;'Data Bank'!$AT205,"",IF(AND('Data Bank'!$AC205&lt;100,TODAY()&gt;'Data Bank'!$AT205),1,IF('Data Bank'!$AC205=100,3,IF('Data Bank'!$AC205=0,0,2)))))</f>
        <v>0</v>
      </c>
      <c r="E614" s="178">
        <f ca="1">IF(E$1&lt;'Data Bank'!$AD205,"",IF(E$1&gt;'Data Bank'!$AT205,"",IF(AND('Data Bank'!$AC205&lt;100,TODAY()&gt;'Data Bank'!$AT205),1,IF('Data Bank'!$AC205=100,3,IF('Data Bank'!$AC205=0,0,2)))))</f>
        <v>0</v>
      </c>
      <c r="F614" s="178">
        <f ca="1">IF(F$1&lt;'Data Bank'!$AD205,"",IF(F$1&gt;'Data Bank'!$AT205,"",IF(AND('Data Bank'!$AC205&lt;100,TODAY()&gt;'Data Bank'!$AT205),1,IF('Data Bank'!$AC205=100,3,IF('Data Bank'!$AC205=0,0,2)))))</f>
        <v>0</v>
      </c>
      <c r="G614" s="178">
        <f ca="1">IF(G$1&lt;'Data Bank'!$AD205,"",IF(G$1&gt;'Data Bank'!$AT205,"",IF(AND('Data Bank'!$AC205&lt;100,TODAY()&gt;'Data Bank'!$AT205),1,IF('Data Bank'!$AC205=100,3,IF('Data Bank'!$AC205=0,0,2)))))</f>
        <v>0</v>
      </c>
      <c r="H614" s="178">
        <f ca="1">IF(H$1&lt;'Data Bank'!$AD205,"",IF(H$1&gt;'Data Bank'!$AT205,"",IF(AND('Data Bank'!$AC205&lt;100,TODAY()&gt;'Data Bank'!$AT205),1,IF('Data Bank'!$AC205=100,3,IF('Data Bank'!$AC205=0,0,2)))))</f>
        <v>0</v>
      </c>
      <c r="I614" s="178">
        <f ca="1">IF(I$1&lt;'Data Bank'!$AD205,"",IF(I$1&gt;'Data Bank'!$AT205,"",IF(AND('Data Bank'!$AC205&lt;100,TODAY()&gt;'Data Bank'!$AT205),1,IF('Data Bank'!$AC205=100,3,IF('Data Bank'!$AC205=0,0,2)))))</f>
        <v>0</v>
      </c>
      <c r="J614" s="177" t="str">
        <f ca="1">IF(J$1&lt;'Data Bank'!$AD205,"",IF(J$1&gt;'Data Bank'!$AT205,"",IF(AND('Data Bank'!$AC205&lt;100,TODAY()&gt;'Data Bank'!$AT205),1,IF('Data Bank'!$AC205=100,3,IF('Data Bank'!$AC205=0,0,2)))))</f>
        <v/>
      </c>
      <c r="K614" s="177" t="str">
        <f ca="1">IF(K$1&lt;'Data Bank'!$AD205,"",IF(K$1&gt;'Data Bank'!$AT205,"",IF(AND('Data Bank'!$AC205&lt;100,TODAY()&gt;'Data Bank'!$AT205),1,IF('Data Bank'!$AC205=100,3,IF('Data Bank'!$AC205=0,0,2)))))</f>
        <v/>
      </c>
      <c r="L614" s="177" t="str">
        <f ca="1">IF(L$1&lt;'Data Bank'!$AD205,"",IF(L$1&gt;'Data Bank'!$AT205,"",IF(AND('Data Bank'!$AC205&lt;100,TODAY()&gt;'Data Bank'!$AT205),1,IF('Data Bank'!$AC205=100,3,IF('Data Bank'!$AC205=0,0,2)))))</f>
        <v/>
      </c>
      <c r="M614" s="177" t="str">
        <f ca="1">IF(M$1&lt;'Data Bank'!$AD205,"",IF(M$1&gt;'Data Bank'!$AT205,"",IF(AND('Data Bank'!$AC205&lt;100,TODAY()&gt;'Data Bank'!$AT205),1,IF('Data Bank'!$AC205=100,3,IF('Data Bank'!$AC205=0,0,2)))))</f>
        <v/>
      </c>
      <c r="N614" s="177" t="str">
        <f ca="1">IF(N$1&lt;'Data Bank'!$AD205,"",IF(N$1&gt;'Data Bank'!$AT205,"",IF(AND('Data Bank'!$AC205&lt;100,TODAY()&gt;'Data Bank'!$AT205),1,IF('Data Bank'!$AC205=100,3,IF('Data Bank'!$AC205=0,0,2)))))</f>
        <v/>
      </c>
      <c r="O614" s="177" t="str">
        <f ca="1">IF(O$1&lt;'Data Bank'!$AD205,"",IF(O$1&gt;'Data Bank'!$AT205,"",IF(AND('Data Bank'!$AC205&lt;100,TODAY()&gt;'Data Bank'!$AT205),1,IF('Data Bank'!$AC205=100,3,IF('Data Bank'!$AC205=0,0,2)))))</f>
        <v/>
      </c>
      <c r="P614" s="177" t="str">
        <f ca="1">IF(P$1&lt;'Data Bank'!$AD205,"",IF(P$1&gt;'Data Bank'!$AT205,"",IF(AND('Data Bank'!$AC205&lt;100,TODAY()&gt;'Data Bank'!$AT205),1,IF('Data Bank'!$AC205=100,3,IF('Data Bank'!$AC205=0,0,2)))))</f>
        <v/>
      </c>
      <c r="Q614" s="177" t="str">
        <f ca="1">IF(Q$1&lt;'Data Bank'!$AD205,"",IF(Q$1&gt;'Data Bank'!$AT205,"",IF(AND('Data Bank'!$AC205&lt;100,TODAY()&gt;'Data Bank'!$AT205),1,IF('Data Bank'!$AC205=100,3,IF('Data Bank'!$AC205=0,0,2)))))</f>
        <v/>
      </c>
      <c r="R614" s="177" t="str">
        <f ca="1">IF(R$1&lt;'Data Bank'!$AD205,"",IF(R$1&gt;'Data Bank'!$AT205,"",IF(AND('Data Bank'!$AC205&lt;100,TODAY()&gt;'Data Bank'!$AT205),1,IF('Data Bank'!$AC205=100,3,IF('Data Bank'!$AC205=0,0,2)))))</f>
        <v/>
      </c>
    </row>
    <row r="615" spans="1:18">
      <c r="A615" s="115" t="str">
        <f>'Data Bank'!E206</f>
        <v>Iqbal Garden</v>
      </c>
      <c r="B615" s="178">
        <f ca="1">IF(B$1&lt;'Data Bank'!$AD206,"",IF(B$1&gt;'Data Bank'!$AT206,"",IF(AND('Data Bank'!$AC206&lt;100,TODAY()&gt;'Data Bank'!$AT206),1,IF('Data Bank'!$AC206=100,3,IF('Data Bank'!$AC206=0,0,2)))))</f>
        <v>0</v>
      </c>
      <c r="C615" s="178">
        <f ca="1">IF(C$1&lt;'Data Bank'!$AD206,"",IF(C$1&gt;'Data Bank'!$AT206,"",IF(AND('Data Bank'!$AC206&lt;100,TODAY()&gt;'Data Bank'!$AT206),1,IF('Data Bank'!$AC206=100,3,IF('Data Bank'!$AC206=0,0,2)))))</f>
        <v>0</v>
      </c>
      <c r="D615" s="178">
        <f ca="1">IF(D$1&lt;'Data Bank'!$AD206,"",IF(D$1&gt;'Data Bank'!$AT206,"",IF(AND('Data Bank'!$AC206&lt;100,TODAY()&gt;'Data Bank'!$AT206),1,IF('Data Bank'!$AC206=100,3,IF('Data Bank'!$AC206=0,0,2)))))</f>
        <v>0</v>
      </c>
      <c r="E615" s="178">
        <f ca="1">IF(E$1&lt;'Data Bank'!$AD206,"",IF(E$1&gt;'Data Bank'!$AT206,"",IF(AND('Data Bank'!$AC206&lt;100,TODAY()&gt;'Data Bank'!$AT206),1,IF('Data Bank'!$AC206=100,3,IF('Data Bank'!$AC206=0,0,2)))))</f>
        <v>0</v>
      </c>
      <c r="F615" s="178">
        <f ca="1">IF(F$1&lt;'Data Bank'!$AD206,"",IF(F$1&gt;'Data Bank'!$AT206,"",IF(AND('Data Bank'!$AC206&lt;100,TODAY()&gt;'Data Bank'!$AT206),1,IF('Data Bank'!$AC206=100,3,IF('Data Bank'!$AC206=0,0,2)))))</f>
        <v>0</v>
      </c>
      <c r="G615" s="178">
        <f ca="1">IF(G$1&lt;'Data Bank'!$AD206,"",IF(G$1&gt;'Data Bank'!$AT206,"",IF(AND('Data Bank'!$AC206&lt;100,TODAY()&gt;'Data Bank'!$AT206),1,IF('Data Bank'!$AC206=100,3,IF('Data Bank'!$AC206=0,0,2)))))</f>
        <v>0</v>
      </c>
      <c r="H615" s="178">
        <f ca="1">IF(H$1&lt;'Data Bank'!$AD206,"",IF(H$1&gt;'Data Bank'!$AT206,"",IF(AND('Data Bank'!$AC206&lt;100,TODAY()&gt;'Data Bank'!$AT206),1,IF('Data Bank'!$AC206=100,3,IF('Data Bank'!$AC206=0,0,2)))))</f>
        <v>0</v>
      </c>
      <c r="I615" s="178">
        <f ca="1">IF(I$1&lt;'Data Bank'!$AD206,"",IF(I$1&gt;'Data Bank'!$AT206,"",IF(AND('Data Bank'!$AC206&lt;100,TODAY()&gt;'Data Bank'!$AT206),1,IF('Data Bank'!$AC206=100,3,IF('Data Bank'!$AC206=0,0,2)))))</f>
        <v>0</v>
      </c>
      <c r="J615" s="177" t="str">
        <f ca="1">IF(J$1&lt;'Data Bank'!$AD206,"",IF(J$1&gt;'Data Bank'!$AT206,"",IF(AND('Data Bank'!$AC206&lt;100,TODAY()&gt;'Data Bank'!$AT206),1,IF('Data Bank'!$AC206=100,3,IF('Data Bank'!$AC206=0,0,2)))))</f>
        <v/>
      </c>
      <c r="K615" s="177" t="str">
        <f ca="1">IF(K$1&lt;'Data Bank'!$AD206,"",IF(K$1&gt;'Data Bank'!$AT206,"",IF(AND('Data Bank'!$AC206&lt;100,TODAY()&gt;'Data Bank'!$AT206),1,IF('Data Bank'!$AC206=100,3,IF('Data Bank'!$AC206=0,0,2)))))</f>
        <v/>
      </c>
      <c r="L615" s="177" t="str">
        <f ca="1">IF(L$1&lt;'Data Bank'!$AD206,"",IF(L$1&gt;'Data Bank'!$AT206,"",IF(AND('Data Bank'!$AC206&lt;100,TODAY()&gt;'Data Bank'!$AT206),1,IF('Data Bank'!$AC206=100,3,IF('Data Bank'!$AC206=0,0,2)))))</f>
        <v/>
      </c>
      <c r="M615" s="177" t="str">
        <f ca="1">IF(M$1&lt;'Data Bank'!$AD206,"",IF(M$1&gt;'Data Bank'!$AT206,"",IF(AND('Data Bank'!$AC206&lt;100,TODAY()&gt;'Data Bank'!$AT206),1,IF('Data Bank'!$AC206=100,3,IF('Data Bank'!$AC206=0,0,2)))))</f>
        <v/>
      </c>
      <c r="N615" s="177" t="str">
        <f ca="1">IF(N$1&lt;'Data Bank'!$AD206,"",IF(N$1&gt;'Data Bank'!$AT206,"",IF(AND('Data Bank'!$AC206&lt;100,TODAY()&gt;'Data Bank'!$AT206),1,IF('Data Bank'!$AC206=100,3,IF('Data Bank'!$AC206=0,0,2)))))</f>
        <v/>
      </c>
      <c r="O615" s="177" t="str">
        <f ca="1">IF(O$1&lt;'Data Bank'!$AD206,"",IF(O$1&gt;'Data Bank'!$AT206,"",IF(AND('Data Bank'!$AC206&lt;100,TODAY()&gt;'Data Bank'!$AT206),1,IF('Data Bank'!$AC206=100,3,IF('Data Bank'!$AC206=0,0,2)))))</f>
        <v/>
      </c>
      <c r="P615" s="177" t="str">
        <f ca="1">IF(P$1&lt;'Data Bank'!$AD206,"",IF(P$1&gt;'Data Bank'!$AT206,"",IF(AND('Data Bank'!$AC206&lt;100,TODAY()&gt;'Data Bank'!$AT206),1,IF('Data Bank'!$AC206=100,3,IF('Data Bank'!$AC206=0,0,2)))))</f>
        <v/>
      </c>
      <c r="Q615" s="177" t="str">
        <f ca="1">IF(Q$1&lt;'Data Bank'!$AD206,"",IF(Q$1&gt;'Data Bank'!$AT206,"",IF(AND('Data Bank'!$AC206&lt;100,TODAY()&gt;'Data Bank'!$AT206),1,IF('Data Bank'!$AC206=100,3,IF('Data Bank'!$AC206=0,0,2)))))</f>
        <v/>
      </c>
      <c r="R615" s="177" t="str">
        <f ca="1">IF(R$1&lt;'Data Bank'!$AD206,"",IF(R$1&gt;'Data Bank'!$AT206,"",IF(AND('Data Bank'!$AC206&lt;100,TODAY()&gt;'Data Bank'!$AT206),1,IF('Data Bank'!$AC206=100,3,IF('Data Bank'!$AC206=0,0,2)))))</f>
        <v/>
      </c>
    </row>
    <row r="616" spans="1:18">
      <c r="A616" s="115" t="str">
        <f>'Data Bank'!E207</f>
        <v>Block N &amp; O New City Ph2</v>
      </c>
      <c r="B616" s="178">
        <f ca="1">IF(B$1&lt;'Data Bank'!$AD207,"",IF(B$1&gt;'Data Bank'!$AT207,"",IF(AND('Data Bank'!$AC207&lt;100,TODAY()&gt;'Data Bank'!$AT207),1,IF('Data Bank'!$AC207=100,3,IF('Data Bank'!$AC207=0,0,2)))))</f>
        <v>0</v>
      </c>
      <c r="C616" s="178">
        <f ca="1">IF(C$1&lt;'Data Bank'!$AD207,"",IF(C$1&gt;'Data Bank'!$AT207,"",IF(AND('Data Bank'!$AC207&lt;100,TODAY()&gt;'Data Bank'!$AT207),1,IF('Data Bank'!$AC207=100,3,IF('Data Bank'!$AC207=0,0,2)))))</f>
        <v>0</v>
      </c>
      <c r="D616" s="178">
        <f ca="1">IF(D$1&lt;'Data Bank'!$AD207,"",IF(D$1&gt;'Data Bank'!$AT207,"",IF(AND('Data Bank'!$AC207&lt;100,TODAY()&gt;'Data Bank'!$AT207),1,IF('Data Bank'!$AC207=100,3,IF('Data Bank'!$AC207=0,0,2)))))</f>
        <v>0</v>
      </c>
      <c r="E616" s="178">
        <f ca="1">IF(E$1&lt;'Data Bank'!$AD207,"",IF(E$1&gt;'Data Bank'!$AT207,"",IF(AND('Data Bank'!$AC207&lt;100,TODAY()&gt;'Data Bank'!$AT207),1,IF('Data Bank'!$AC207=100,3,IF('Data Bank'!$AC207=0,0,2)))))</f>
        <v>0</v>
      </c>
      <c r="F616" s="178">
        <f ca="1">IF(F$1&lt;'Data Bank'!$AD207,"",IF(F$1&gt;'Data Bank'!$AT207,"",IF(AND('Data Bank'!$AC207&lt;100,TODAY()&gt;'Data Bank'!$AT207),1,IF('Data Bank'!$AC207=100,3,IF('Data Bank'!$AC207=0,0,2)))))</f>
        <v>0</v>
      </c>
      <c r="G616" s="178">
        <f ca="1">IF(G$1&lt;'Data Bank'!$AD207,"",IF(G$1&gt;'Data Bank'!$AT207,"",IF(AND('Data Bank'!$AC207&lt;100,TODAY()&gt;'Data Bank'!$AT207),1,IF('Data Bank'!$AC207=100,3,IF('Data Bank'!$AC207=0,0,2)))))</f>
        <v>0</v>
      </c>
      <c r="H616" s="178">
        <f ca="1">IF(H$1&lt;'Data Bank'!$AD207,"",IF(H$1&gt;'Data Bank'!$AT207,"",IF(AND('Data Bank'!$AC207&lt;100,TODAY()&gt;'Data Bank'!$AT207),1,IF('Data Bank'!$AC207=100,3,IF('Data Bank'!$AC207=0,0,2)))))</f>
        <v>0</v>
      </c>
      <c r="I616" s="178">
        <f ca="1">IF(I$1&lt;'Data Bank'!$AD207,"",IF(I$1&gt;'Data Bank'!$AT207,"",IF(AND('Data Bank'!$AC207&lt;100,TODAY()&gt;'Data Bank'!$AT207),1,IF('Data Bank'!$AC207=100,3,IF('Data Bank'!$AC207=0,0,2)))))</f>
        <v>0</v>
      </c>
      <c r="J616" s="177">
        <f ca="1">IF(J$1&lt;'Data Bank'!$AD207,"",IF(J$1&gt;'Data Bank'!$AT207,"",IF(AND('Data Bank'!$AC207&lt;100,TODAY()&gt;'Data Bank'!$AT207),1,IF('Data Bank'!$AC207=100,3,IF('Data Bank'!$AC207=0,0,2)))))</f>
        <v>0</v>
      </c>
      <c r="K616" s="177">
        <f ca="1">IF(K$1&lt;'Data Bank'!$AD207,"",IF(K$1&gt;'Data Bank'!$AT207,"",IF(AND('Data Bank'!$AC207&lt;100,TODAY()&gt;'Data Bank'!$AT207),1,IF('Data Bank'!$AC207=100,3,IF('Data Bank'!$AC207=0,0,2)))))</f>
        <v>0</v>
      </c>
      <c r="L616" s="177">
        <f ca="1">IF(L$1&lt;'Data Bank'!$AD207,"",IF(L$1&gt;'Data Bank'!$AT207,"",IF(AND('Data Bank'!$AC207&lt;100,TODAY()&gt;'Data Bank'!$AT207),1,IF('Data Bank'!$AC207=100,3,IF('Data Bank'!$AC207=0,0,2)))))</f>
        <v>0</v>
      </c>
      <c r="M616" s="177">
        <f ca="1">IF(M$1&lt;'Data Bank'!$AD207,"",IF(M$1&gt;'Data Bank'!$AT207,"",IF(AND('Data Bank'!$AC207&lt;100,TODAY()&gt;'Data Bank'!$AT207),1,IF('Data Bank'!$AC207=100,3,IF('Data Bank'!$AC207=0,0,2)))))</f>
        <v>0</v>
      </c>
      <c r="N616" s="177">
        <f ca="1">IF(N$1&lt;'Data Bank'!$AD207,"",IF(N$1&gt;'Data Bank'!$AT207,"",IF(AND('Data Bank'!$AC207&lt;100,TODAY()&gt;'Data Bank'!$AT207),1,IF('Data Bank'!$AC207=100,3,IF('Data Bank'!$AC207=0,0,2)))))</f>
        <v>0</v>
      </c>
      <c r="O616" s="177">
        <f ca="1">IF(O$1&lt;'Data Bank'!$AD207,"",IF(O$1&gt;'Data Bank'!$AT207,"",IF(AND('Data Bank'!$AC207&lt;100,TODAY()&gt;'Data Bank'!$AT207),1,IF('Data Bank'!$AC207=100,3,IF('Data Bank'!$AC207=0,0,2)))))</f>
        <v>0</v>
      </c>
      <c r="P616" s="177">
        <f ca="1">IF(P$1&lt;'Data Bank'!$AD207,"",IF(P$1&gt;'Data Bank'!$AT207,"",IF(AND('Data Bank'!$AC207&lt;100,TODAY()&gt;'Data Bank'!$AT207),1,IF('Data Bank'!$AC207=100,3,IF('Data Bank'!$AC207=0,0,2)))))</f>
        <v>0</v>
      </c>
      <c r="Q616" s="177">
        <f ca="1">IF(Q$1&lt;'Data Bank'!$AD207,"",IF(Q$1&gt;'Data Bank'!$AT207,"",IF(AND('Data Bank'!$AC207&lt;100,TODAY()&gt;'Data Bank'!$AT207),1,IF('Data Bank'!$AC207=100,3,IF('Data Bank'!$AC207=0,0,2)))))</f>
        <v>0</v>
      </c>
      <c r="R616" s="177">
        <f ca="1">IF(R$1&lt;'Data Bank'!$AD207,"",IF(R$1&gt;'Data Bank'!$AT207,"",IF(AND('Data Bank'!$AC207&lt;100,TODAY()&gt;'Data Bank'!$AT207),1,IF('Data Bank'!$AC207=100,3,IF('Data Bank'!$AC207=0,0,2)))))</f>
        <v>0</v>
      </c>
    </row>
    <row r="617" spans="1:18">
      <c r="A617" s="115" t="str">
        <f>'Data Bank'!E208</f>
        <v>Block P New City Ph2</v>
      </c>
      <c r="B617" s="178">
        <f ca="1">IF(B$1&lt;'Data Bank'!$AD208,"",IF(B$1&gt;'Data Bank'!$AT208,"",IF(AND('Data Bank'!$AC208&lt;100,TODAY()&gt;'Data Bank'!$AT208),1,IF('Data Bank'!$AC208=100,3,IF('Data Bank'!$AC208=0,0,2)))))</f>
        <v>0</v>
      </c>
      <c r="C617" s="178">
        <f ca="1">IF(C$1&lt;'Data Bank'!$AD208,"",IF(C$1&gt;'Data Bank'!$AT208,"",IF(AND('Data Bank'!$AC208&lt;100,TODAY()&gt;'Data Bank'!$AT208),1,IF('Data Bank'!$AC208=100,3,IF('Data Bank'!$AC208=0,0,2)))))</f>
        <v>0</v>
      </c>
      <c r="D617" s="178">
        <f ca="1">IF(D$1&lt;'Data Bank'!$AD208,"",IF(D$1&gt;'Data Bank'!$AT208,"",IF(AND('Data Bank'!$AC208&lt;100,TODAY()&gt;'Data Bank'!$AT208),1,IF('Data Bank'!$AC208=100,3,IF('Data Bank'!$AC208=0,0,2)))))</f>
        <v>0</v>
      </c>
      <c r="E617" s="178">
        <f ca="1">IF(E$1&lt;'Data Bank'!$AD208,"",IF(E$1&gt;'Data Bank'!$AT208,"",IF(AND('Data Bank'!$AC208&lt;100,TODAY()&gt;'Data Bank'!$AT208),1,IF('Data Bank'!$AC208=100,3,IF('Data Bank'!$AC208=0,0,2)))))</f>
        <v>0</v>
      </c>
      <c r="F617" s="178">
        <f ca="1">IF(F$1&lt;'Data Bank'!$AD208,"",IF(F$1&gt;'Data Bank'!$AT208,"",IF(AND('Data Bank'!$AC208&lt;100,TODAY()&gt;'Data Bank'!$AT208),1,IF('Data Bank'!$AC208=100,3,IF('Data Bank'!$AC208=0,0,2)))))</f>
        <v>0</v>
      </c>
      <c r="G617" s="178">
        <f ca="1">IF(G$1&lt;'Data Bank'!$AD208,"",IF(G$1&gt;'Data Bank'!$AT208,"",IF(AND('Data Bank'!$AC208&lt;100,TODAY()&gt;'Data Bank'!$AT208),1,IF('Data Bank'!$AC208=100,3,IF('Data Bank'!$AC208=0,0,2)))))</f>
        <v>0</v>
      </c>
      <c r="H617" s="178">
        <f ca="1">IF(H$1&lt;'Data Bank'!$AD208,"",IF(H$1&gt;'Data Bank'!$AT208,"",IF(AND('Data Bank'!$AC208&lt;100,TODAY()&gt;'Data Bank'!$AT208),1,IF('Data Bank'!$AC208=100,3,IF('Data Bank'!$AC208=0,0,2)))))</f>
        <v>0</v>
      </c>
      <c r="I617" s="178">
        <f ca="1">IF(I$1&lt;'Data Bank'!$AD208,"",IF(I$1&gt;'Data Bank'!$AT208,"",IF(AND('Data Bank'!$AC208&lt;100,TODAY()&gt;'Data Bank'!$AT208),1,IF('Data Bank'!$AC208=100,3,IF('Data Bank'!$AC208=0,0,2)))))</f>
        <v>0</v>
      </c>
      <c r="J617" s="177">
        <f ca="1">IF(J$1&lt;'Data Bank'!$AD208,"",IF(J$1&gt;'Data Bank'!$AT208,"",IF(AND('Data Bank'!$AC208&lt;100,TODAY()&gt;'Data Bank'!$AT208),1,IF('Data Bank'!$AC208=100,3,IF('Data Bank'!$AC208=0,0,2)))))</f>
        <v>0</v>
      </c>
      <c r="K617" s="177">
        <f ca="1">IF(K$1&lt;'Data Bank'!$AD208,"",IF(K$1&gt;'Data Bank'!$AT208,"",IF(AND('Data Bank'!$AC208&lt;100,TODAY()&gt;'Data Bank'!$AT208),1,IF('Data Bank'!$AC208=100,3,IF('Data Bank'!$AC208=0,0,2)))))</f>
        <v>0</v>
      </c>
      <c r="L617" s="177">
        <f ca="1">IF(L$1&lt;'Data Bank'!$AD208,"",IF(L$1&gt;'Data Bank'!$AT208,"",IF(AND('Data Bank'!$AC208&lt;100,TODAY()&gt;'Data Bank'!$AT208),1,IF('Data Bank'!$AC208=100,3,IF('Data Bank'!$AC208=0,0,2)))))</f>
        <v>0</v>
      </c>
      <c r="M617" s="177">
        <f ca="1">IF(M$1&lt;'Data Bank'!$AD208,"",IF(M$1&gt;'Data Bank'!$AT208,"",IF(AND('Data Bank'!$AC208&lt;100,TODAY()&gt;'Data Bank'!$AT208),1,IF('Data Bank'!$AC208=100,3,IF('Data Bank'!$AC208=0,0,2)))))</f>
        <v>0</v>
      </c>
      <c r="N617" s="177">
        <f ca="1">IF(N$1&lt;'Data Bank'!$AD208,"",IF(N$1&gt;'Data Bank'!$AT208,"",IF(AND('Data Bank'!$AC208&lt;100,TODAY()&gt;'Data Bank'!$AT208),1,IF('Data Bank'!$AC208=100,3,IF('Data Bank'!$AC208=0,0,2)))))</f>
        <v>0</v>
      </c>
      <c r="O617" s="177">
        <f ca="1">IF(O$1&lt;'Data Bank'!$AD208,"",IF(O$1&gt;'Data Bank'!$AT208,"",IF(AND('Data Bank'!$AC208&lt;100,TODAY()&gt;'Data Bank'!$AT208),1,IF('Data Bank'!$AC208=100,3,IF('Data Bank'!$AC208=0,0,2)))))</f>
        <v>0</v>
      </c>
      <c r="P617" s="177">
        <f ca="1">IF(P$1&lt;'Data Bank'!$AD208,"",IF(P$1&gt;'Data Bank'!$AT208,"",IF(AND('Data Bank'!$AC208&lt;100,TODAY()&gt;'Data Bank'!$AT208),1,IF('Data Bank'!$AC208=100,3,IF('Data Bank'!$AC208=0,0,2)))))</f>
        <v>0</v>
      </c>
      <c r="Q617" s="177">
        <f ca="1">IF(Q$1&lt;'Data Bank'!$AD208,"",IF(Q$1&gt;'Data Bank'!$AT208,"",IF(AND('Data Bank'!$AC208&lt;100,TODAY()&gt;'Data Bank'!$AT208),1,IF('Data Bank'!$AC208=100,3,IF('Data Bank'!$AC208=0,0,2)))))</f>
        <v>0</v>
      </c>
      <c r="R617" s="177">
        <f ca="1">IF(R$1&lt;'Data Bank'!$AD208,"",IF(R$1&gt;'Data Bank'!$AT208,"",IF(AND('Data Bank'!$AC208&lt;100,TODAY()&gt;'Data Bank'!$AT208),1,IF('Data Bank'!$AC208=100,3,IF('Data Bank'!$AC208=0,0,2)))))</f>
        <v>0</v>
      </c>
    </row>
    <row r="618" spans="1:18">
      <c r="A618" s="115" t="str">
        <f>'Data Bank'!E209</f>
        <v>Kassoki Road P1</v>
      </c>
      <c r="B618" s="178">
        <f ca="1">IF(B$1&lt;'Data Bank'!$AD209,"",IF(B$1&gt;'Data Bank'!$AT209,"",IF(AND('Data Bank'!$AC209&lt;100,TODAY()&gt;'Data Bank'!$AT209),1,IF('Data Bank'!$AC209=100,3,IF('Data Bank'!$AC209=0,0,2)))))</f>
        <v>0</v>
      </c>
      <c r="C618" s="178">
        <f ca="1">IF(C$1&lt;'Data Bank'!$AD209,"",IF(C$1&gt;'Data Bank'!$AT209,"",IF(AND('Data Bank'!$AC209&lt;100,TODAY()&gt;'Data Bank'!$AT209),1,IF('Data Bank'!$AC209=100,3,IF('Data Bank'!$AC209=0,0,2)))))</f>
        <v>0</v>
      </c>
      <c r="D618" s="178">
        <f ca="1">IF(D$1&lt;'Data Bank'!$AD209,"",IF(D$1&gt;'Data Bank'!$AT209,"",IF(AND('Data Bank'!$AC209&lt;100,TODAY()&gt;'Data Bank'!$AT209),1,IF('Data Bank'!$AC209=100,3,IF('Data Bank'!$AC209=0,0,2)))))</f>
        <v>0</v>
      </c>
      <c r="E618" s="178">
        <f ca="1">IF(E$1&lt;'Data Bank'!$AD209,"",IF(E$1&gt;'Data Bank'!$AT209,"",IF(AND('Data Bank'!$AC209&lt;100,TODAY()&gt;'Data Bank'!$AT209),1,IF('Data Bank'!$AC209=100,3,IF('Data Bank'!$AC209=0,0,2)))))</f>
        <v>0</v>
      </c>
      <c r="F618" s="178">
        <f ca="1">IF(F$1&lt;'Data Bank'!$AD209,"",IF(F$1&gt;'Data Bank'!$AT209,"",IF(AND('Data Bank'!$AC209&lt;100,TODAY()&gt;'Data Bank'!$AT209),1,IF('Data Bank'!$AC209=100,3,IF('Data Bank'!$AC209=0,0,2)))))</f>
        <v>0</v>
      </c>
      <c r="G618" s="178">
        <f ca="1">IF(G$1&lt;'Data Bank'!$AD209,"",IF(G$1&gt;'Data Bank'!$AT209,"",IF(AND('Data Bank'!$AC209&lt;100,TODAY()&gt;'Data Bank'!$AT209),1,IF('Data Bank'!$AC209=100,3,IF('Data Bank'!$AC209=0,0,2)))))</f>
        <v>0</v>
      </c>
      <c r="H618" s="178">
        <f ca="1">IF(H$1&lt;'Data Bank'!$AD209,"",IF(H$1&gt;'Data Bank'!$AT209,"",IF(AND('Data Bank'!$AC209&lt;100,TODAY()&gt;'Data Bank'!$AT209),1,IF('Data Bank'!$AC209=100,3,IF('Data Bank'!$AC209=0,0,2)))))</f>
        <v>0</v>
      </c>
      <c r="I618" s="178">
        <f ca="1">IF(I$1&lt;'Data Bank'!$AD209,"",IF(I$1&gt;'Data Bank'!$AT209,"",IF(AND('Data Bank'!$AC209&lt;100,TODAY()&gt;'Data Bank'!$AT209),1,IF('Data Bank'!$AC209=100,3,IF('Data Bank'!$AC209=0,0,2)))))</f>
        <v>0</v>
      </c>
      <c r="J618" s="177" t="str">
        <f ca="1">IF(J$1&lt;'Data Bank'!$AD209,"",IF(J$1&gt;'Data Bank'!$AT209,"",IF(AND('Data Bank'!$AC209&lt;100,TODAY()&gt;'Data Bank'!$AT209),1,IF('Data Bank'!$AC209=100,3,IF('Data Bank'!$AC209=0,0,2)))))</f>
        <v/>
      </c>
      <c r="K618" s="177" t="str">
        <f ca="1">IF(K$1&lt;'Data Bank'!$AD209,"",IF(K$1&gt;'Data Bank'!$AT209,"",IF(AND('Data Bank'!$AC209&lt;100,TODAY()&gt;'Data Bank'!$AT209),1,IF('Data Bank'!$AC209=100,3,IF('Data Bank'!$AC209=0,0,2)))))</f>
        <v/>
      </c>
      <c r="L618" s="177" t="str">
        <f ca="1">IF(L$1&lt;'Data Bank'!$AD209,"",IF(L$1&gt;'Data Bank'!$AT209,"",IF(AND('Data Bank'!$AC209&lt;100,TODAY()&gt;'Data Bank'!$AT209),1,IF('Data Bank'!$AC209=100,3,IF('Data Bank'!$AC209=0,0,2)))))</f>
        <v/>
      </c>
      <c r="M618" s="177" t="str">
        <f ca="1">IF(M$1&lt;'Data Bank'!$AD209,"",IF(M$1&gt;'Data Bank'!$AT209,"",IF(AND('Data Bank'!$AC209&lt;100,TODAY()&gt;'Data Bank'!$AT209),1,IF('Data Bank'!$AC209=100,3,IF('Data Bank'!$AC209=0,0,2)))))</f>
        <v/>
      </c>
      <c r="N618" s="177" t="str">
        <f ca="1">IF(N$1&lt;'Data Bank'!$AD209,"",IF(N$1&gt;'Data Bank'!$AT209,"",IF(AND('Data Bank'!$AC209&lt;100,TODAY()&gt;'Data Bank'!$AT209),1,IF('Data Bank'!$AC209=100,3,IF('Data Bank'!$AC209=0,0,2)))))</f>
        <v/>
      </c>
      <c r="O618" s="177" t="str">
        <f ca="1">IF(O$1&lt;'Data Bank'!$AD209,"",IF(O$1&gt;'Data Bank'!$AT209,"",IF(AND('Data Bank'!$AC209&lt;100,TODAY()&gt;'Data Bank'!$AT209),1,IF('Data Bank'!$AC209=100,3,IF('Data Bank'!$AC209=0,0,2)))))</f>
        <v/>
      </c>
      <c r="P618" s="177" t="str">
        <f ca="1">IF(P$1&lt;'Data Bank'!$AD209,"",IF(P$1&gt;'Data Bank'!$AT209,"",IF(AND('Data Bank'!$AC209&lt;100,TODAY()&gt;'Data Bank'!$AT209),1,IF('Data Bank'!$AC209=100,3,IF('Data Bank'!$AC209=0,0,2)))))</f>
        <v/>
      </c>
      <c r="Q618" s="177" t="str">
        <f ca="1">IF(Q$1&lt;'Data Bank'!$AD209,"",IF(Q$1&gt;'Data Bank'!$AT209,"",IF(AND('Data Bank'!$AC209&lt;100,TODAY()&gt;'Data Bank'!$AT209),1,IF('Data Bank'!$AC209=100,3,IF('Data Bank'!$AC209=0,0,2)))))</f>
        <v/>
      </c>
      <c r="R618" s="177" t="str">
        <f ca="1">IF(R$1&lt;'Data Bank'!$AD209,"",IF(R$1&gt;'Data Bank'!$AT209,"",IF(AND('Data Bank'!$AC209&lt;100,TODAY()&gt;'Data Bank'!$AT209),1,IF('Data Bank'!$AC209=100,3,IF('Data Bank'!$AC209=0,0,2)))))</f>
        <v/>
      </c>
    </row>
    <row r="619" spans="1:18">
      <c r="A619" s="115" t="str">
        <f>'Data Bank'!E210</f>
        <v>Block Q New City Ph2</v>
      </c>
      <c r="B619" s="178">
        <f ca="1">IF(B$1&lt;'Data Bank'!$AD210,"",IF(B$1&gt;'Data Bank'!$AT210,"",IF(AND('Data Bank'!$AC210&lt;100,TODAY()&gt;'Data Bank'!$AT210),1,IF('Data Bank'!$AC210=100,3,IF('Data Bank'!$AC210=0,0,2)))))</f>
        <v>0</v>
      </c>
      <c r="C619" s="178">
        <f ca="1">IF(C$1&lt;'Data Bank'!$AD210,"",IF(C$1&gt;'Data Bank'!$AT210,"",IF(AND('Data Bank'!$AC210&lt;100,TODAY()&gt;'Data Bank'!$AT210),1,IF('Data Bank'!$AC210=100,3,IF('Data Bank'!$AC210=0,0,2)))))</f>
        <v>0</v>
      </c>
      <c r="D619" s="178">
        <f ca="1">IF(D$1&lt;'Data Bank'!$AD210,"",IF(D$1&gt;'Data Bank'!$AT210,"",IF(AND('Data Bank'!$AC210&lt;100,TODAY()&gt;'Data Bank'!$AT210),1,IF('Data Bank'!$AC210=100,3,IF('Data Bank'!$AC210=0,0,2)))))</f>
        <v>0</v>
      </c>
      <c r="E619" s="178">
        <f ca="1">IF(E$1&lt;'Data Bank'!$AD210,"",IF(E$1&gt;'Data Bank'!$AT210,"",IF(AND('Data Bank'!$AC210&lt;100,TODAY()&gt;'Data Bank'!$AT210),1,IF('Data Bank'!$AC210=100,3,IF('Data Bank'!$AC210=0,0,2)))))</f>
        <v>0</v>
      </c>
      <c r="F619" s="178">
        <f ca="1">IF(F$1&lt;'Data Bank'!$AD210,"",IF(F$1&gt;'Data Bank'!$AT210,"",IF(AND('Data Bank'!$AC210&lt;100,TODAY()&gt;'Data Bank'!$AT210),1,IF('Data Bank'!$AC210=100,3,IF('Data Bank'!$AC210=0,0,2)))))</f>
        <v>0</v>
      </c>
      <c r="G619" s="178">
        <f ca="1">IF(G$1&lt;'Data Bank'!$AD210,"",IF(G$1&gt;'Data Bank'!$AT210,"",IF(AND('Data Bank'!$AC210&lt;100,TODAY()&gt;'Data Bank'!$AT210),1,IF('Data Bank'!$AC210=100,3,IF('Data Bank'!$AC210=0,0,2)))))</f>
        <v>0</v>
      </c>
      <c r="H619" s="178">
        <f ca="1">IF(H$1&lt;'Data Bank'!$AD210,"",IF(H$1&gt;'Data Bank'!$AT210,"",IF(AND('Data Bank'!$AC210&lt;100,TODAY()&gt;'Data Bank'!$AT210),1,IF('Data Bank'!$AC210=100,3,IF('Data Bank'!$AC210=0,0,2)))))</f>
        <v>0</v>
      </c>
      <c r="I619" s="178">
        <f ca="1">IF(I$1&lt;'Data Bank'!$AD210,"",IF(I$1&gt;'Data Bank'!$AT210,"",IF(AND('Data Bank'!$AC210&lt;100,TODAY()&gt;'Data Bank'!$AT210),1,IF('Data Bank'!$AC210=100,3,IF('Data Bank'!$AC210=0,0,2)))))</f>
        <v>0</v>
      </c>
      <c r="J619" s="177">
        <f ca="1">IF(J$1&lt;'Data Bank'!$AD210,"",IF(J$1&gt;'Data Bank'!$AT210,"",IF(AND('Data Bank'!$AC210&lt;100,TODAY()&gt;'Data Bank'!$AT210),1,IF('Data Bank'!$AC210=100,3,IF('Data Bank'!$AC210=0,0,2)))))</f>
        <v>0</v>
      </c>
      <c r="K619" s="177">
        <f ca="1">IF(K$1&lt;'Data Bank'!$AD210,"",IF(K$1&gt;'Data Bank'!$AT210,"",IF(AND('Data Bank'!$AC210&lt;100,TODAY()&gt;'Data Bank'!$AT210),1,IF('Data Bank'!$AC210=100,3,IF('Data Bank'!$AC210=0,0,2)))))</f>
        <v>0</v>
      </c>
      <c r="L619" s="177">
        <f ca="1">IF(L$1&lt;'Data Bank'!$AD210,"",IF(L$1&gt;'Data Bank'!$AT210,"",IF(AND('Data Bank'!$AC210&lt;100,TODAY()&gt;'Data Bank'!$AT210),1,IF('Data Bank'!$AC210=100,3,IF('Data Bank'!$AC210=0,0,2)))))</f>
        <v>0</v>
      </c>
      <c r="M619" s="177">
        <f ca="1">IF(M$1&lt;'Data Bank'!$AD210,"",IF(M$1&gt;'Data Bank'!$AT210,"",IF(AND('Data Bank'!$AC210&lt;100,TODAY()&gt;'Data Bank'!$AT210),1,IF('Data Bank'!$AC210=100,3,IF('Data Bank'!$AC210=0,0,2)))))</f>
        <v>0</v>
      </c>
      <c r="N619" s="177">
        <f ca="1">IF(N$1&lt;'Data Bank'!$AD210,"",IF(N$1&gt;'Data Bank'!$AT210,"",IF(AND('Data Bank'!$AC210&lt;100,TODAY()&gt;'Data Bank'!$AT210),1,IF('Data Bank'!$AC210=100,3,IF('Data Bank'!$AC210=0,0,2)))))</f>
        <v>0</v>
      </c>
      <c r="O619" s="177">
        <f ca="1">IF(O$1&lt;'Data Bank'!$AD210,"",IF(O$1&gt;'Data Bank'!$AT210,"",IF(AND('Data Bank'!$AC210&lt;100,TODAY()&gt;'Data Bank'!$AT210),1,IF('Data Bank'!$AC210=100,3,IF('Data Bank'!$AC210=0,0,2)))))</f>
        <v>0</v>
      </c>
      <c r="P619" s="177">
        <f ca="1">IF(P$1&lt;'Data Bank'!$AD210,"",IF(P$1&gt;'Data Bank'!$AT210,"",IF(AND('Data Bank'!$AC210&lt;100,TODAY()&gt;'Data Bank'!$AT210),1,IF('Data Bank'!$AC210=100,3,IF('Data Bank'!$AC210=0,0,2)))))</f>
        <v>0</v>
      </c>
      <c r="Q619" s="177">
        <f ca="1">IF(Q$1&lt;'Data Bank'!$AD210,"",IF(Q$1&gt;'Data Bank'!$AT210,"",IF(AND('Data Bank'!$AC210&lt;100,TODAY()&gt;'Data Bank'!$AT210),1,IF('Data Bank'!$AC210=100,3,IF('Data Bank'!$AC210=0,0,2)))))</f>
        <v>0</v>
      </c>
      <c r="R619" s="177">
        <f ca="1">IF(R$1&lt;'Data Bank'!$AD210,"",IF(R$1&gt;'Data Bank'!$AT210,"",IF(AND('Data Bank'!$AC210&lt;100,TODAY()&gt;'Data Bank'!$AT210),1,IF('Data Bank'!$AC210=100,3,IF('Data Bank'!$AC210=0,0,2)))))</f>
        <v>0</v>
      </c>
    </row>
    <row r="620" spans="1:18">
      <c r="A620" s="115" t="str">
        <f>'Data Bank'!E296</f>
        <v>Civil lines Lower End</v>
      </c>
      <c r="B620" s="178">
        <f ca="1">IF(B$1&lt;'Data Bank'!$AD296,"",IF(B$1&gt;'Data Bank'!$AT296,"",IF(AND('Data Bank'!$AC296&lt;100,TODAY()&gt;'Data Bank'!$AT296),1,IF('Data Bank'!$AC296=100,3,IF('Data Bank'!$AC296=0,0,2)))))</f>
        <v>2</v>
      </c>
      <c r="C620" s="178">
        <f ca="1">IF(C$1&lt;'Data Bank'!$AD296,"",IF(C$1&gt;'Data Bank'!$AT296,"",IF(AND('Data Bank'!$AC296&lt;100,TODAY()&gt;'Data Bank'!$AT296),1,IF('Data Bank'!$AC296=100,3,IF('Data Bank'!$AC296=0,0,2)))))</f>
        <v>2</v>
      </c>
      <c r="D620" s="178">
        <f ca="1">IF(D$1&lt;'Data Bank'!$AD296,"",IF(D$1&gt;'Data Bank'!$AT296,"",IF(AND('Data Bank'!$AC296&lt;100,TODAY()&gt;'Data Bank'!$AT296),1,IF('Data Bank'!$AC296=100,3,IF('Data Bank'!$AC296=0,0,2)))))</f>
        <v>2</v>
      </c>
      <c r="E620" s="178">
        <f ca="1">IF(E$1&lt;'Data Bank'!$AD296,"",IF(E$1&gt;'Data Bank'!$AT296,"",IF(AND('Data Bank'!$AC296&lt;100,TODAY()&gt;'Data Bank'!$AT296),1,IF('Data Bank'!$AC296=100,3,IF('Data Bank'!$AC296=0,0,2)))))</f>
        <v>2</v>
      </c>
      <c r="F620" s="178">
        <f ca="1">IF(F$1&lt;'Data Bank'!$AD296,"",IF(F$1&gt;'Data Bank'!$AT296,"",IF(AND('Data Bank'!$AC296&lt;100,TODAY()&gt;'Data Bank'!$AT296),1,IF('Data Bank'!$AC296=100,3,IF('Data Bank'!$AC296=0,0,2)))))</f>
        <v>2</v>
      </c>
      <c r="G620" s="178">
        <f ca="1">IF(G$1&lt;'Data Bank'!$AD296,"",IF(G$1&gt;'Data Bank'!$AT296,"",IF(AND('Data Bank'!$AC296&lt;100,TODAY()&gt;'Data Bank'!$AT296),1,IF('Data Bank'!$AC296=100,3,IF('Data Bank'!$AC296=0,0,2)))))</f>
        <v>2</v>
      </c>
      <c r="H620" s="178">
        <f ca="1">IF(H$1&lt;'Data Bank'!$AD296,"",IF(H$1&gt;'Data Bank'!$AT296,"",IF(AND('Data Bank'!$AC296&lt;100,TODAY()&gt;'Data Bank'!$AT296),1,IF('Data Bank'!$AC296=100,3,IF('Data Bank'!$AC296=0,0,2)))))</f>
        <v>2</v>
      </c>
      <c r="I620" s="178">
        <f ca="1">IF(I$1&lt;'Data Bank'!$AD296,"",IF(I$1&gt;'Data Bank'!$AT296,"",IF(AND('Data Bank'!$AC296&lt;100,TODAY()&gt;'Data Bank'!$AT296),1,IF('Data Bank'!$AC296=100,3,IF('Data Bank'!$AC296=0,0,2)))))</f>
        <v>2</v>
      </c>
      <c r="J620" s="177">
        <f ca="1">IF(J$1&lt;'Data Bank'!$AD296,"",IF(J$1&gt;'Data Bank'!$AT296,"",IF(AND('Data Bank'!$AC296&lt;100,TODAY()&gt;'Data Bank'!$AT296),1,IF('Data Bank'!$AC296=100,3,IF('Data Bank'!$AC296=0,0,2)))))</f>
        <v>2</v>
      </c>
      <c r="K620" s="177">
        <f ca="1">IF(K$1&lt;'Data Bank'!$AD296,"",IF(K$1&gt;'Data Bank'!$AT296,"",IF(AND('Data Bank'!$AC296&lt;100,TODAY()&gt;'Data Bank'!$AT296),1,IF('Data Bank'!$AC296=100,3,IF('Data Bank'!$AC296=0,0,2)))))</f>
        <v>2</v>
      </c>
      <c r="L620" s="177">
        <f ca="1">IF(L$1&lt;'Data Bank'!$AD296,"",IF(L$1&gt;'Data Bank'!$AT296,"",IF(AND('Data Bank'!$AC296&lt;100,TODAY()&gt;'Data Bank'!$AT296),1,IF('Data Bank'!$AC296=100,3,IF('Data Bank'!$AC296=0,0,2)))))</f>
        <v>2</v>
      </c>
      <c r="M620" s="177">
        <f ca="1">IF(M$1&lt;'Data Bank'!$AD296,"",IF(M$1&gt;'Data Bank'!$AT296,"",IF(AND('Data Bank'!$AC296&lt;100,TODAY()&gt;'Data Bank'!$AT296),1,IF('Data Bank'!$AC296=100,3,IF('Data Bank'!$AC296=0,0,2)))))</f>
        <v>2</v>
      </c>
      <c r="N620" s="177">
        <f ca="1">IF(N$1&lt;'Data Bank'!$AD296,"",IF(N$1&gt;'Data Bank'!$AT296,"",IF(AND('Data Bank'!$AC296&lt;100,TODAY()&gt;'Data Bank'!$AT296),1,IF('Data Bank'!$AC296=100,3,IF('Data Bank'!$AC296=0,0,2)))))</f>
        <v>2</v>
      </c>
      <c r="O620" s="177">
        <f ca="1">IF(O$1&lt;'Data Bank'!$AD296,"",IF(O$1&gt;'Data Bank'!$AT296,"",IF(AND('Data Bank'!$AC296&lt;100,TODAY()&gt;'Data Bank'!$AT296),1,IF('Data Bank'!$AC296=100,3,IF('Data Bank'!$AC296=0,0,2)))))</f>
        <v>2</v>
      </c>
      <c r="P620" s="177">
        <f ca="1">IF(P$1&lt;'Data Bank'!$AD296,"",IF(P$1&gt;'Data Bank'!$AT296,"",IF(AND('Data Bank'!$AC296&lt;100,TODAY()&gt;'Data Bank'!$AT296),1,IF('Data Bank'!$AC296=100,3,IF('Data Bank'!$AC296=0,0,2)))))</f>
        <v>2</v>
      </c>
      <c r="Q620" s="177">
        <f ca="1">IF(Q$1&lt;'Data Bank'!$AD296,"",IF(Q$1&gt;'Data Bank'!$AT296,"",IF(AND('Data Bank'!$AC296&lt;100,TODAY()&gt;'Data Bank'!$AT296),1,IF('Data Bank'!$AC296=100,3,IF('Data Bank'!$AC296=0,0,2)))))</f>
        <v>2</v>
      </c>
      <c r="R620" s="177">
        <f ca="1">IF(R$1&lt;'Data Bank'!$AD296,"",IF(R$1&gt;'Data Bank'!$AT296,"",IF(AND('Data Bank'!$AC296&lt;100,TODAY()&gt;'Data Bank'!$AT296),1,IF('Data Bank'!$AC296=100,3,IF('Data Bank'!$AC296=0,0,2)))))</f>
        <v>2</v>
      </c>
    </row>
    <row r="621" spans="1:18">
      <c r="A621" s="115" t="str">
        <f>'Data Bank'!E299</f>
        <v>CTD_ANF_Police Lines_H11</v>
      </c>
      <c r="B621" s="178">
        <f ca="1">IF(B$1&lt;'Data Bank'!$AD299,"",IF(B$1&gt;'Data Bank'!$AT299,"",IF(AND('Data Bank'!$AC299&lt;100,TODAY()&gt;'Data Bank'!$AT299),1,IF('Data Bank'!$AC299=100,3,IF('Data Bank'!$AC299=0,0,2)))))</f>
        <v>2</v>
      </c>
      <c r="C621" s="178">
        <f ca="1">IF(C$1&lt;'Data Bank'!$AD299,"",IF(C$1&gt;'Data Bank'!$AT299,"",IF(AND('Data Bank'!$AC299&lt;100,TODAY()&gt;'Data Bank'!$AT299),1,IF('Data Bank'!$AC299=100,3,IF('Data Bank'!$AC299=0,0,2)))))</f>
        <v>2</v>
      </c>
      <c r="D621" s="178">
        <f ca="1">IF(D$1&lt;'Data Bank'!$AD299,"",IF(D$1&gt;'Data Bank'!$AT299,"",IF(AND('Data Bank'!$AC299&lt;100,TODAY()&gt;'Data Bank'!$AT299),1,IF('Data Bank'!$AC299=100,3,IF('Data Bank'!$AC299=0,0,2)))))</f>
        <v>2</v>
      </c>
      <c r="E621" s="178">
        <f ca="1">IF(E$1&lt;'Data Bank'!$AD299,"",IF(E$1&gt;'Data Bank'!$AT299,"",IF(AND('Data Bank'!$AC299&lt;100,TODAY()&gt;'Data Bank'!$AT299),1,IF('Data Bank'!$AC299=100,3,IF('Data Bank'!$AC299=0,0,2)))))</f>
        <v>2</v>
      </c>
      <c r="F621" s="178" t="str">
        <f ca="1">IF(F$1&lt;'Data Bank'!$AD299,"",IF(F$1&gt;'Data Bank'!$AT299,"",IF(AND('Data Bank'!$AC299&lt;100,TODAY()&gt;'Data Bank'!$AT299),1,IF('Data Bank'!$AC299=100,3,IF('Data Bank'!$AC299=0,0,2)))))</f>
        <v/>
      </c>
      <c r="G621" s="178" t="str">
        <f ca="1">IF(G$1&lt;'Data Bank'!$AD299,"",IF(G$1&gt;'Data Bank'!$AT299,"",IF(AND('Data Bank'!$AC299&lt;100,TODAY()&gt;'Data Bank'!$AT299),1,IF('Data Bank'!$AC299=100,3,IF('Data Bank'!$AC299=0,0,2)))))</f>
        <v/>
      </c>
      <c r="H621" s="178" t="str">
        <f ca="1">IF(H$1&lt;'Data Bank'!$AD299,"",IF(H$1&gt;'Data Bank'!$AT299,"",IF(AND('Data Bank'!$AC299&lt;100,TODAY()&gt;'Data Bank'!$AT299),1,IF('Data Bank'!$AC299=100,3,IF('Data Bank'!$AC299=0,0,2)))))</f>
        <v/>
      </c>
      <c r="I621" s="178" t="str">
        <f ca="1">IF(I$1&lt;'Data Bank'!$AD299,"",IF(I$1&gt;'Data Bank'!$AT299,"",IF(AND('Data Bank'!$AC299&lt;100,TODAY()&gt;'Data Bank'!$AT299),1,IF('Data Bank'!$AC299=100,3,IF('Data Bank'!$AC299=0,0,2)))))</f>
        <v/>
      </c>
      <c r="J621" s="177" t="str">
        <f ca="1">IF(J$1&lt;'Data Bank'!$AD299,"",IF(J$1&gt;'Data Bank'!$AT299,"",IF(AND('Data Bank'!$AC299&lt;100,TODAY()&gt;'Data Bank'!$AT299),1,IF('Data Bank'!$AC299=100,3,IF('Data Bank'!$AC299=0,0,2)))))</f>
        <v/>
      </c>
      <c r="K621" s="177" t="str">
        <f ca="1">IF(K$1&lt;'Data Bank'!$AD299,"",IF(K$1&gt;'Data Bank'!$AT299,"",IF(AND('Data Bank'!$AC299&lt;100,TODAY()&gt;'Data Bank'!$AT299),1,IF('Data Bank'!$AC299=100,3,IF('Data Bank'!$AC299=0,0,2)))))</f>
        <v/>
      </c>
      <c r="L621" s="177" t="str">
        <f ca="1">IF(L$1&lt;'Data Bank'!$AD299,"",IF(L$1&gt;'Data Bank'!$AT299,"",IF(AND('Data Bank'!$AC299&lt;100,TODAY()&gt;'Data Bank'!$AT299),1,IF('Data Bank'!$AC299=100,3,IF('Data Bank'!$AC299=0,0,2)))))</f>
        <v/>
      </c>
      <c r="M621" s="177" t="str">
        <f ca="1">IF(M$1&lt;'Data Bank'!$AD299,"",IF(M$1&gt;'Data Bank'!$AT299,"",IF(AND('Data Bank'!$AC299&lt;100,TODAY()&gt;'Data Bank'!$AT299),1,IF('Data Bank'!$AC299=100,3,IF('Data Bank'!$AC299=0,0,2)))))</f>
        <v/>
      </c>
      <c r="N621" s="177" t="str">
        <f ca="1">IF(N$1&lt;'Data Bank'!$AD299,"",IF(N$1&gt;'Data Bank'!$AT299,"",IF(AND('Data Bank'!$AC299&lt;100,TODAY()&gt;'Data Bank'!$AT299),1,IF('Data Bank'!$AC299=100,3,IF('Data Bank'!$AC299=0,0,2)))))</f>
        <v/>
      </c>
      <c r="O621" s="177" t="str">
        <f ca="1">IF(O$1&lt;'Data Bank'!$AD299,"",IF(O$1&gt;'Data Bank'!$AT299,"",IF(AND('Data Bank'!$AC299&lt;100,TODAY()&gt;'Data Bank'!$AT299),1,IF('Data Bank'!$AC299=100,3,IF('Data Bank'!$AC299=0,0,2)))))</f>
        <v/>
      </c>
      <c r="P621" s="177" t="str">
        <f ca="1">IF(P$1&lt;'Data Bank'!$AD299,"",IF(P$1&gt;'Data Bank'!$AT299,"",IF(AND('Data Bank'!$AC299&lt;100,TODAY()&gt;'Data Bank'!$AT299),1,IF('Data Bank'!$AC299=100,3,IF('Data Bank'!$AC299=0,0,2)))))</f>
        <v/>
      </c>
      <c r="Q621" s="177" t="str">
        <f ca="1">IF(Q$1&lt;'Data Bank'!$AD299,"",IF(Q$1&gt;'Data Bank'!$AT299,"",IF(AND('Data Bank'!$AC299&lt;100,TODAY()&gt;'Data Bank'!$AT299),1,IF('Data Bank'!$AC299=100,3,IF('Data Bank'!$AC299=0,0,2)))))</f>
        <v/>
      </c>
      <c r="R621" s="177" t="str">
        <f ca="1">IF(R$1&lt;'Data Bank'!$AD299,"",IF(R$1&gt;'Data Bank'!$AT299,"",IF(AND('Data Bank'!$AC299&lt;100,TODAY()&gt;'Data Bank'!$AT299),1,IF('Data Bank'!$AC299=100,3,IF('Data Bank'!$AC299=0,0,2)))))</f>
        <v/>
      </c>
    </row>
    <row r="622" spans="1:18">
      <c r="A622" s="115" t="str">
        <f>'Data Bank'!E300</f>
        <v>Custom Preventive CHS</v>
      </c>
      <c r="B622" s="178">
        <f ca="1">IF(B$1&lt;'Data Bank'!$AD300,"",IF(B$1&gt;'Data Bank'!$AT300,"",IF(AND('Data Bank'!$AC300&lt;100,TODAY()&gt;'Data Bank'!$AT300),1,IF('Data Bank'!$AC300=100,3,IF('Data Bank'!$AC300=0,0,2)))))</f>
        <v>2</v>
      </c>
      <c r="C622" s="178">
        <f ca="1">IF(C$1&lt;'Data Bank'!$AD300,"",IF(C$1&gt;'Data Bank'!$AT300,"",IF(AND('Data Bank'!$AC300&lt;100,TODAY()&gt;'Data Bank'!$AT300),1,IF('Data Bank'!$AC300=100,3,IF('Data Bank'!$AC300=0,0,2)))))</f>
        <v>2</v>
      </c>
      <c r="D622" s="178">
        <f ca="1">IF(D$1&lt;'Data Bank'!$AD300,"",IF(D$1&gt;'Data Bank'!$AT300,"",IF(AND('Data Bank'!$AC300&lt;100,TODAY()&gt;'Data Bank'!$AT300),1,IF('Data Bank'!$AC300=100,3,IF('Data Bank'!$AC300=0,0,2)))))</f>
        <v>2</v>
      </c>
      <c r="E622" s="178" t="str">
        <f ca="1">IF(E$1&lt;'Data Bank'!$AD300,"",IF(E$1&gt;'Data Bank'!$AT300,"",IF(AND('Data Bank'!$AC300&lt;100,TODAY()&gt;'Data Bank'!$AT300),1,IF('Data Bank'!$AC300=100,3,IF('Data Bank'!$AC300=0,0,2)))))</f>
        <v/>
      </c>
      <c r="F622" s="178" t="str">
        <f ca="1">IF(F$1&lt;'Data Bank'!$AD300,"",IF(F$1&gt;'Data Bank'!$AT300,"",IF(AND('Data Bank'!$AC300&lt;100,TODAY()&gt;'Data Bank'!$AT300),1,IF('Data Bank'!$AC300=100,3,IF('Data Bank'!$AC300=0,0,2)))))</f>
        <v/>
      </c>
      <c r="G622" s="178" t="str">
        <f ca="1">IF(G$1&lt;'Data Bank'!$AD300,"",IF(G$1&gt;'Data Bank'!$AT300,"",IF(AND('Data Bank'!$AC300&lt;100,TODAY()&gt;'Data Bank'!$AT300),1,IF('Data Bank'!$AC300=100,3,IF('Data Bank'!$AC300=0,0,2)))))</f>
        <v/>
      </c>
      <c r="H622" s="178" t="str">
        <f ca="1">IF(H$1&lt;'Data Bank'!$AD300,"",IF(H$1&gt;'Data Bank'!$AT300,"",IF(AND('Data Bank'!$AC300&lt;100,TODAY()&gt;'Data Bank'!$AT300),1,IF('Data Bank'!$AC300=100,3,IF('Data Bank'!$AC300=0,0,2)))))</f>
        <v/>
      </c>
      <c r="I622" s="178" t="str">
        <f ca="1">IF(I$1&lt;'Data Bank'!$AD300,"",IF(I$1&gt;'Data Bank'!$AT300,"",IF(AND('Data Bank'!$AC300&lt;100,TODAY()&gt;'Data Bank'!$AT300),1,IF('Data Bank'!$AC300=100,3,IF('Data Bank'!$AC300=0,0,2)))))</f>
        <v/>
      </c>
      <c r="J622" s="177" t="str">
        <f ca="1">IF(J$1&lt;'Data Bank'!$AD300,"",IF(J$1&gt;'Data Bank'!$AT300,"",IF(AND('Data Bank'!$AC300&lt;100,TODAY()&gt;'Data Bank'!$AT300),1,IF('Data Bank'!$AC300=100,3,IF('Data Bank'!$AC300=0,0,2)))))</f>
        <v/>
      </c>
      <c r="K622" s="177" t="str">
        <f ca="1">IF(K$1&lt;'Data Bank'!$AD300,"",IF(K$1&gt;'Data Bank'!$AT300,"",IF(AND('Data Bank'!$AC300&lt;100,TODAY()&gt;'Data Bank'!$AT300),1,IF('Data Bank'!$AC300=100,3,IF('Data Bank'!$AC300=0,0,2)))))</f>
        <v/>
      </c>
      <c r="L622" s="177" t="str">
        <f ca="1">IF(L$1&lt;'Data Bank'!$AD300,"",IF(L$1&gt;'Data Bank'!$AT300,"",IF(AND('Data Bank'!$AC300&lt;100,TODAY()&gt;'Data Bank'!$AT300),1,IF('Data Bank'!$AC300=100,3,IF('Data Bank'!$AC300=0,0,2)))))</f>
        <v/>
      </c>
      <c r="M622" s="177" t="str">
        <f ca="1">IF(M$1&lt;'Data Bank'!$AD300,"",IF(M$1&gt;'Data Bank'!$AT300,"",IF(AND('Data Bank'!$AC300&lt;100,TODAY()&gt;'Data Bank'!$AT300),1,IF('Data Bank'!$AC300=100,3,IF('Data Bank'!$AC300=0,0,2)))))</f>
        <v/>
      </c>
      <c r="N622" s="177" t="str">
        <f ca="1">IF(N$1&lt;'Data Bank'!$AD300,"",IF(N$1&gt;'Data Bank'!$AT300,"",IF(AND('Data Bank'!$AC300&lt;100,TODAY()&gt;'Data Bank'!$AT300),1,IF('Data Bank'!$AC300=100,3,IF('Data Bank'!$AC300=0,0,2)))))</f>
        <v/>
      </c>
      <c r="O622" s="177" t="str">
        <f ca="1">IF(O$1&lt;'Data Bank'!$AD300,"",IF(O$1&gt;'Data Bank'!$AT300,"",IF(AND('Data Bank'!$AC300&lt;100,TODAY()&gt;'Data Bank'!$AT300),1,IF('Data Bank'!$AC300=100,3,IF('Data Bank'!$AC300=0,0,2)))))</f>
        <v/>
      </c>
      <c r="P622" s="177" t="str">
        <f ca="1">IF(P$1&lt;'Data Bank'!$AD300,"",IF(P$1&gt;'Data Bank'!$AT300,"",IF(AND('Data Bank'!$AC300&lt;100,TODAY()&gt;'Data Bank'!$AT300),1,IF('Data Bank'!$AC300=100,3,IF('Data Bank'!$AC300=0,0,2)))))</f>
        <v/>
      </c>
      <c r="Q622" s="177" t="str">
        <f ca="1">IF(Q$1&lt;'Data Bank'!$AD300,"",IF(Q$1&gt;'Data Bank'!$AT300,"",IF(AND('Data Bank'!$AC300&lt;100,TODAY()&gt;'Data Bank'!$AT300),1,IF('Data Bank'!$AC300=100,3,IF('Data Bank'!$AC300=0,0,2)))))</f>
        <v/>
      </c>
      <c r="R622" s="177" t="str">
        <f ca="1">IF(R$1&lt;'Data Bank'!$AD300,"",IF(R$1&gt;'Data Bank'!$AT300,"",IF(AND('Data Bank'!$AC300&lt;100,TODAY()&gt;'Data Bank'!$AT300),1,IF('Data Bank'!$AC300=100,3,IF('Data Bank'!$AC300=0,0,2)))))</f>
        <v/>
      </c>
    </row>
    <row r="623" spans="1:18">
      <c r="A623" s="115" t="str">
        <f>'Data Bank'!E303</f>
        <v>Darakhshan Society PK1</v>
      </c>
      <c r="B623" s="178">
        <f ca="1">IF(B$1&lt;'Data Bank'!$AD303,"",IF(B$1&gt;'Data Bank'!$AT303,"",IF(AND('Data Bank'!$AC303&lt;100,TODAY()&gt;'Data Bank'!$AT303),1,IF('Data Bank'!$AC303=100,3,IF('Data Bank'!$AC303=0,0,2)))))</f>
        <v>0</v>
      </c>
      <c r="C623" s="178">
        <f ca="1">IF(C$1&lt;'Data Bank'!$AD303,"",IF(C$1&gt;'Data Bank'!$AT303,"",IF(AND('Data Bank'!$AC303&lt;100,TODAY()&gt;'Data Bank'!$AT303),1,IF('Data Bank'!$AC303=100,3,IF('Data Bank'!$AC303=0,0,2)))))</f>
        <v>0</v>
      </c>
      <c r="D623" s="178">
        <f ca="1">IF(D$1&lt;'Data Bank'!$AD303,"",IF(D$1&gt;'Data Bank'!$AT303,"",IF(AND('Data Bank'!$AC303&lt;100,TODAY()&gt;'Data Bank'!$AT303),1,IF('Data Bank'!$AC303=100,3,IF('Data Bank'!$AC303=0,0,2)))))</f>
        <v>0</v>
      </c>
      <c r="E623" s="178">
        <f ca="1">IF(E$1&lt;'Data Bank'!$AD303,"",IF(E$1&gt;'Data Bank'!$AT303,"",IF(AND('Data Bank'!$AC303&lt;100,TODAY()&gt;'Data Bank'!$AT303),1,IF('Data Bank'!$AC303=100,3,IF('Data Bank'!$AC303=0,0,2)))))</f>
        <v>0</v>
      </c>
      <c r="F623" s="178">
        <f ca="1">IF(F$1&lt;'Data Bank'!$AD303,"",IF(F$1&gt;'Data Bank'!$AT303,"",IF(AND('Data Bank'!$AC303&lt;100,TODAY()&gt;'Data Bank'!$AT303),1,IF('Data Bank'!$AC303=100,3,IF('Data Bank'!$AC303=0,0,2)))))</f>
        <v>0</v>
      </c>
      <c r="G623" s="178">
        <f ca="1">IF(G$1&lt;'Data Bank'!$AD303,"",IF(G$1&gt;'Data Bank'!$AT303,"",IF(AND('Data Bank'!$AC303&lt;100,TODAY()&gt;'Data Bank'!$AT303),1,IF('Data Bank'!$AC303=100,3,IF('Data Bank'!$AC303=0,0,2)))))</f>
        <v>0</v>
      </c>
      <c r="H623" s="178">
        <f ca="1">IF(H$1&lt;'Data Bank'!$AD303,"",IF(H$1&gt;'Data Bank'!$AT303,"",IF(AND('Data Bank'!$AC303&lt;100,TODAY()&gt;'Data Bank'!$AT303),1,IF('Data Bank'!$AC303=100,3,IF('Data Bank'!$AC303=0,0,2)))))</f>
        <v>0</v>
      </c>
      <c r="I623" s="178">
        <f ca="1">IF(I$1&lt;'Data Bank'!$AD303,"",IF(I$1&gt;'Data Bank'!$AT303,"",IF(AND('Data Bank'!$AC303&lt;100,TODAY()&gt;'Data Bank'!$AT303),1,IF('Data Bank'!$AC303=100,3,IF('Data Bank'!$AC303=0,0,2)))))</f>
        <v>0</v>
      </c>
      <c r="J623" s="177" t="str">
        <f ca="1">IF(J$1&lt;'Data Bank'!$AD303,"",IF(J$1&gt;'Data Bank'!$AT303,"",IF(AND('Data Bank'!$AC303&lt;100,TODAY()&gt;'Data Bank'!$AT303),1,IF('Data Bank'!$AC303=100,3,IF('Data Bank'!$AC303=0,0,2)))))</f>
        <v/>
      </c>
      <c r="K623" s="177" t="str">
        <f ca="1">IF(K$1&lt;'Data Bank'!$AD303,"",IF(K$1&gt;'Data Bank'!$AT303,"",IF(AND('Data Bank'!$AC303&lt;100,TODAY()&gt;'Data Bank'!$AT303),1,IF('Data Bank'!$AC303=100,3,IF('Data Bank'!$AC303=0,0,2)))))</f>
        <v/>
      </c>
      <c r="L623" s="177" t="str">
        <f ca="1">IF(L$1&lt;'Data Bank'!$AD303,"",IF(L$1&gt;'Data Bank'!$AT303,"",IF(AND('Data Bank'!$AC303&lt;100,TODAY()&gt;'Data Bank'!$AT303),1,IF('Data Bank'!$AC303=100,3,IF('Data Bank'!$AC303=0,0,2)))))</f>
        <v/>
      </c>
      <c r="M623" s="177" t="str">
        <f ca="1">IF(M$1&lt;'Data Bank'!$AD303,"",IF(M$1&gt;'Data Bank'!$AT303,"",IF(AND('Data Bank'!$AC303&lt;100,TODAY()&gt;'Data Bank'!$AT303),1,IF('Data Bank'!$AC303=100,3,IF('Data Bank'!$AC303=0,0,2)))))</f>
        <v/>
      </c>
      <c r="N623" s="177" t="str">
        <f ca="1">IF(N$1&lt;'Data Bank'!$AD303,"",IF(N$1&gt;'Data Bank'!$AT303,"",IF(AND('Data Bank'!$AC303&lt;100,TODAY()&gt;'Data Bank'!$AT303),1,IF('Data Bank'!$AC303=100,3,IF('Data Bank'!$AC303=0,0,2)))))</f>
        <v/>
      </c>
      <c r="O623" s="177" t="str">
        <f ca="1">IF(O$1&lt;'Data Bank'!$AD303,"",IF(O$1&gt;'Data Bank'!$AT303,"",IF(AND('Data Bank'!$AC303&lt;100,TODAY()&gt;'Data Bank'!$AT303),1,IF('Data Bank'!$AC303=100,3,IF('Data Bank'!$AC303=0,0,2)))))</f>
        <v/>
      </c>
      <c r="P623" s="177" t="str">
        <f ca="1">IF(P$1&lt;'Data Bank'!$AD303,"",IF(P$1&gt;'Data Bank'!$AT303,"",IF(AND('Data Bank'!$AC303&lt;100,TODAY()&gt;'Data Bank'!$AT303),1,IF('Data Bank'!$AC303=100,3,IF('Data Bank'!$AC303=0,0,2)))))</f>
        <v/>
      </c>
      <c r="Q623" s="177" t="str">
        <f ca="1">IF(Q$1&lt;'Data Bank'!$AD303,"",IF(Q$1&gt;'Data Bank'!$AT303,"",IF(AND('Data Bank'!$AC303&lt;100,TODAY()&gt;'Data Bank'!$AT303),1,IF('Data Bank'!$AC303=100,3,IF('Data Bank'!$AC303=0,0,2)))))</f>
        <v/>
      </c>
      <c r="R623" s="177" t="str">
        <f ca="1">IF(R$1&lt;'Data Bank'!$AD303,"",IF(R$1&gt;'Data Bank'!$AT303,"",IF(AND('Data Bank'!$AC303&lt;100,TODAY()&gt;'Data Bank'!$AT303),1,IF('Data Bank'!$AC303=100,3,IF('Data Bank'!$AC303=0,0,2)))))</f>
        <v/>
      </c>
    </row>
    <row r="624" spans="1:18">
      <c r="A624" s="115" t="str">
        <f>'Data Bank'!E304</f>
        <v>Darakhshan Society PK2</v>
      </c>
      <c r="B624" s="178">
        <f ca="1">IF(B$1&lt;'Data Bank'!$AD304,"",IF(B$1&gt;'Data Bank'!$AT304,"",IF(AND('Data Bank'!$AC304&lt;100,TODAY()&gt;'Data Bank'!$AT304),1,IF('Data Bank'!$AC304=100,3,IF('Data Bank'!$AC304=0,0,2)))))</f>
        <v>0</v>
      </c>
      <c r="C624" s="178">
        <f ca="1">IF(C$1&lt;'Data Bank'!$AD304,"",IF(C$1&gt;'Data Bank'!$AT304,"",IF(AND('Data Bank'!$AC304&lt;100,TODAY()&gt;'Data Bank'!$AT304),1,IF('Data Bank'!$AC304=100,3,IF('Data Bank'!$AC304=0,0,2)))))</f>
        <v>0</v>
      </c>
      <c r="D624" s="178">
        <f ca="1">IF(D$1&lt;'Data Bank'!$AD304,"",IF(D$1&gt;'Data Bank'!$AT304,"",IF(AND('Data Bank'!$AC304&lt;100,TODAY()&gt;'Data Bank'!$AT304),1,IF('Data Bank'!$AC304=100,3,IF('Data Bank'!$AC304=0,0,2)))))</f>
        <v>0</v>
      </c>
      <c r="E624" s="178">
        <f ca="1">IF(E$1&lt;'Data Bank'!$AD304,"",IF(E$1&gt;'Data Bank'!$AT304,"",IF(AND('Data Bank'!$AC304&lt;100,TODAY()&gt;'Data Bank'!$AT304),1,IF('Data Bank'!$AC304=100,3,IF('Data Bank'!$AC304=0,0,2)))))</f>
        <v>0</v>
      </c>
      <c r="F624" s="178">
        <f ca="1">IF(F$1&lt;'Data Bank'!$AD304,"",IF(F$1&gt;'Data Bank'!$AT304,"",IF(AND('Data Bank'!$AC304&lt;100,TODAY()&gt;'Data Bank'!$AT304),1,IF('Data Bank'!$AC304=100,3,IF('Data Bank'!$AC304=0,0,2)))))</f>
        <v>0</v>
      </c>
      <c r="G624" s="178">
        <f ca="1">IF(G$1&lt;'Data Bank'!$AD304,"",IF(G$1&gt;'Data Bank'!$AT304,"",IF(AND('Data Bank'!$AC304&lt;100,TODAY()&gt;'Data Bank'!$AT304),1,IF('Data Bank'!$AC304=100,3,IF('Data Bank'!$AC304=0,0,2)))))</f>
        <v>0</v>
      </c>
      <c r="H624" s="178">
        <f ca="1">IF(H$1&lt;'Data Bank'!$AD304,"",IF(H$1&gt;'Data Bank'!$AT304,"",IF(AND('Data Bank'!$AC304&lt;100,TODAY()&gt;'Data Bank'!$AT304),1,IF('Data Bank'!$AC304=100,3,IF('Data Bank'!$AC304=0,0,2)))))</f>
        <v>0</v>
      </c>
      <c r="I624" s="178">
        <f ca="1">IF(I$1&lt;'Data Bank'!$AD304,"",IF(I$1&gt;'Data Bank'!$AT304,"",IF(AND('Data Bank'!$AC304&lt;100,TODAY()&gt;'Data Bank'!$AT304),1,IF('Data Bank'!$AC304=100,3,IF('Data Bank'!$AC304=0,0,2)))))</f>
        <v>0</v>
      </c>
      <c r="J624" s="177" t="str">
        <f ca="1">IF(J$1&lt;'Data Bank'!$AD304,"",IF(J$1&gt;'Data Bank'!$AT304,"",IF(AND('Data Bank'!$AC304&lt;100,TODAY()&gt;'Data Bank'!$AT304),1,IF('Data Bank'!$AC304=100,3,IF('Data Bank'!$AC304=0,0,2)))))</f>
        <v/>
      </c>
      <c r="K624" s="177" t="str">
        <f ca="1">IF(K$1&lt;'Data Bank'!$AD304,"",IF(K$1&gt;'Data Bank'!$AT304,"",IF(AND('Data Bank'!$AC304&lt;100,TODAY()&gt;'Data Bank'!$AT304),1,IF('Data Bank'!$AC304=100,3,IF('Data Bank'!$AC304=0,0,2)))))</f>
        <v/>
      </c>
      <c r="L624" s="177" t="str">
        <f ca="1">IF(L$1&lt;'Data Bank'!$AD304,"",IF(L$1&gt;'Data Bank'!$AT304,"",IF(AND('Data Bank'!$AC304&lt;100,TODAY()&gt;'Data Bank'!$AT304),1,IF('Data Bank'!$AC304=100,3,IF('Data Bank'!$AC304=0,0,2)))))</f>
        <v/>
      </c>
      <c r="M624" s="177" t="str">
        <f ca="1">IF(M$1&lt;'Data Bank'!$AD304,"",IF(M$1&gt;'Data Bank'!$AT304,"",IF(AND('Data Bank'!$AC304&lt;100,TODAY()&gt;'Data Bank'!$AT304),1,IF('Data Bank'!$AC304=100,3,IF('Data Bank'!$AC304=0,0,2)))))</f>
        <v/>
      </c>
      <c r="N624" s="177" t="str">
        <f ca="1">IF(N$1&lt;'Data Bank'!$AD304,"",IF(N$1&gt;'Data Bank'!$AT304,"",IF(AND('Data Bank'!$AC304&lt;100,TODAY()&gt;'Data Bank'!$AT304),1,IF('Data Bank'!$AC304=100,3,IF('Data Bank'!$AC304=0,0,2)))))</f>
        <v/>
      </c>
      <c r="O624" s="177" t="str">
        <f ca="1">IF(O$1&lt;'Data Bank'!$AD304,"",IF(O$1&gt;'Data Bank'!$AT304,"",IF(AND('Data Bank'!$AC304&lt;100,TODAY()&gt;'Data Bank'!$AT304),1,IF('Data Bank'!$AC304=100,3,IF('Data Bank'!$AC304=0,0,2)))))</f>
        <v/>
      </c>
      <c r="P624" s="177" t="str">
        <f ca="1">IF(P$1&lt;'Data Bank'!$AD304,"",IF(P$1&gt;'Data Bank'!$AT304,"",IF(AND('Data Bank'!$AC304&lt;100,TODAY()&gt;'Data Bank'!$AT304),1,IF('Data Bank'!$AC304=100,3,IF('Data Bank'!$AC304=0,0,2)))))</f>
        <v/>
      </c>
      <c r="Q624" s="177" t="str">
        <f ca="1">IF(Q$1&lt;'Data Bank'!$AD304,"",IF(Q$1&gt;'Data Bank'!$AT304,"",IF(AND('Data Bank'!$AC304&lt;100,TODAY()&gt;'Data Bank'!$AT304),1,IF('Data Bank'!$AC304=100,3,IF('Data Bank'!$AC304=0,0,2)))))</f>
        <v/>
      </c>
      <c r="R624" s="177" t="str">
        <f ca="1">IF(R$1&lt;'Data Bank'!$AD304,"",IF(R$1&gt;'Data Bank'!$AT304,"",IF(AND('Data Bank'!$AC304&lt;100,TODAY()&gt;'Data Bank'!$AT304),1,IF('Data Bank'!$AC304=100,3,IF('Data Bank'!$AC304=0,0,2)))))</f>
        <v/>
      </c>
    </row>
    <row r="625" spans="1:18">
      <c r="A625" s="115" t="str">
        <f>'Data Bank'!E305</f>
        <v>Unknown Society 5</v>
      </c>
      <c r="B625" s="178">
        <f ca="1">IF(B$1&lt;'Data Bank'!$AD305,"",IF(B$1&gt;'Data Bank'!$AT305,"",IF(AND('Data Bank'!$AC305&lt;100,TODAY()&gt;'Data Bank'!$AT305),1,IF('Data Bank'!$AC305=100,3,IF('Data Bank'!$AC305=0,0,2)))))</f>
        <v>0</v>
      </c>
      <c r="C625" s="178">
        <f ca="1">IF(C$1&lt;'Data Bank'!$AD305,"",IF(C$1&gt;'Data Bank'!$AT305,"",IF(AND('Data Bank'!$AC305&lt;100,TODAY()&gt;'Data Bank'!$AT305),1,IF('Data Bank'!$AC305=100,3,IF('Data Bank'!$AC305=0,0,2)))))</f>
        <v>0</v>
      </c>
      <c r="D625" s="178">
        <f ca="1">IF(D$1&lt;'Data Bank'!$AD305,"",IF(D$1&gt;'Data Bank'!$AT305,"",IF(AND('Data Bank'!$AC305&lt;100,TODAY()&gt;'Data Bank'!$AT305),1,IF('Data Bank'!$AC305=100,3,IF('Data Bank'!$AC305=0,0,2)))))</f>
        <v>0</v>
      </c>
      <c r="E625" s="178">
        <f ca="1">IF(E$1&lt;'Data Bank'!$AD305,"",IF(E$1&gt;'Data Bank'!$AT305,"",IF(AND('Data Bank'!$AC305&lt;100,TODAY()&gt;'Data Bank'!$AT305),1,IF('Data Bank'!$AC305=100,3,IF('Data Bank'!$AC305=0,0,2)))))</f>
        <v>0</v>
      </c>
      <c r="F625" s="178">
        <f ca="1">IF(F$1&lt;'Data Bank'!$AD305,"",IF(F$1&gt;'Data Bank'!$AT305,"",IF(AND('Data Bank'!$AC305&lt;100,TODAY()&gt;'Data Bank'!$AT305),1,IF('Data Bank'!$AC305=100,3,IF('Data Bank'!$AC305=0,0,2)))))</f>
        <v>0</v>
      </c>
      <c r="G625" s="178">
        <f ca="1">IF(G$1&lt;'Data Bank'!$AD305,"",IF(G$1&gt;'Data Bank'!$AT305,"",IF(AND('Data Bank'!$AC305&lt;100,TODAY()&gt;'Data Bank'!$AT305),1,IF('Data Bank'!$AC305=100,3,IF('Data Bank'!$AC305=0,0,2)))))</f>
        <v>0</v>
      </c>
      <c r="H625" s="178">
        <f ca="1">IF(H$1&lt;'Data Bank'!$AD305,"",IF(H$1&gt;'Data Bank'!$AT305,"",IF(AND('Data Bank'!$AC305&lt;100,TODAY()&gt;'Data Bank'!$AT305),1,IF('Data Bank'!$AC305=100,3,IF('Data Bank'!$AC305=0,0,2)))))</f>
        <v>0</v>
      </c>
      <c r="I625" s="178">
        <f ca="1">IF(I$1&lt;'Data Bank'!$AD305,"",IF(I$1&gt;'Data Bank'!$AT305,"",IF(AND('Data Bank'!$AC305&lt;100,TODAY()&gt;'Data Bank'!$AT305),1,IF('Data Bank'!$AC305=100,3,IF('Data Bank'!$AC305=0,0,2)))))</f>
        <v>0</v>
      </c>
      <c r="J625" s="177" t="str">
        <f ca="1">IF(J$1&lt;'Data Bank'!$AD305,"",IF(J$1&gt;'Data Bank'!$AT305,"",IF(AND('Data Bank'!$AC305&lt;100,TODAY()&gt;'Data Bank'!$AT305),1,IF('Data Bank'!$AC305=100,3,IF('Data Bank'!$AC305=0,0,2)))))</f>
        <v/>
      </c>
      <c r="K625" s="177" t="str">
        <f ca="1">IF(K$1&lt;'Data Bank'!$AD305,"",IF(K$1&gt;'Data Bank'!$AT305,"",IF(AND('Data Bank'!$AC305&lt;100,TODAY()&gt;'Data Bank'!$AT305),1,IF('Data Bank'!$AC305=100,3,IF('Data Bank'!$AC305=0,0,2)))))</f>
        <v/>
      </c>
      <c r="L625" s="177" t="str">
        <f ca="1">IF(L$1&lt;'Data Bank'!$AD305,"",IF(L$1&gt;'Data Bank'!$AT305,"",IF(AND('Data Bank'!$AC305&lt;100,TODAY()&gt;'Data Bank'!$AT305),1,IF('Data Bank'!$AC305=100,3,IF('Data Bank'!$AC305=0,0,2)))))</f>
        <v/>
      </c>
      <c r="M625" s="177" t="str">
        <f ca="1">IF(M$1&lt;'Data Bank'!$AD305,"",IF(M$1&gt;'Data Bank'!$AT305,"",IF(AND('Data Bank'!$AC305&lt;100,TODAY()&gt;'Data Bank'!$AT305),1,IF('Data Bank'!$AC305=100,3,IF('Data Bank'!$AC305=0,0,2)))))</f>
        <v/>
      </c>
      <c r="N625" s="177" t="str">
        <f ca="1">IF(N$1&lt;'Data Bank'!$AD305,"",IF(N$1&gt;'Data Bank'!$AT305,"",IF(AND('Data Bank'!$AC305&lt;100,TODAY()&gt;'Data Bank'!$AT305),1,IF('Data Bank'!$AC305=100,3,IF('Data Bank'!$AC305=0,0,2)))))</f>
        <v/>
      </c>
      <c r="O625" s="177" t="str">
        <f ca="1">IF(O$1&lt;'Data Bank'!$AD305,"",IF(O$1&gt;'Data Bank'!$AT305,"",IF(AND('Data Bank'!$AC305&lt;100,TODAY()&gt;'Data Bank'!$AT305),1,IF('Data Bank'!$AC305=100,3,IF('Data Bank'!$AC305=0,0,2)))))</f>
        <v/>
      </c>
      <c r="P625" s="177" t="str">
        <f ca="1">IF(P$1&lt;'Data Bank'!$AD305,"",IF(P$1&gt;'Data Bank'!$AT305,"",IF(AND('Data Bank'!$AC305&lt;100,TODAY()&gt;'Data Bank'!$AT305),1,IF('Data Bank'!$AC305=100,3,IF('Data Bank'!$AC305=0,0,2)))))</f>
        <v/>
      </c>
      <c r="Q625" s="177" t="str">
        <f ca="1">IF(Q$1&lt;'Data Bank'!$AD305,"",IF(Q$1&gt;'Data Bank'!$AT305,"",IF(AND('Data Bank'!$AC305&lt;100,TODAY()&gt;'Data Bank'!$AT305),1,IF('Data Bank'!$AC305=100,3,IF('Data Bank'!$AC305=0,0,2)))))</f>
        <v/>
      </c>
      <c r="R625" s="177" t="str">
        <f ca="1">IF(R$1&lt;'Data Bank'!$AD305,"",IF(R$1&gt;'Data Bank'!$AT305,"",IF(AND('Data Bank'!$AC305&lt;100,TODAY()&gt;'Data Bank'!$AT305),1,IF('Data Bank'!$AC305=100,3,IF('Data Bank'!$AC305=0,0,2)))))</f>
        <v/>
      </c>
    </row>
    <row r="626" spans="1:18">
      <c r="A626" s="115" t="str">
        <f>'Data Bank'!E306</f>
        <v>Darussalam Society</v>
      </c>
      <c r="B626" s="178">
        <f ca="1">IF(B$1&lt;'Data Bank'!$AD306,"",IF(B$1&gt;'Data Bank'!$AT306,"",IF(AND('Data Bank'!$AC306&lt;100,TODAY()&gt;'Data Bank'!$AT306),1,IF('Data Bank'!$AC306=100,3,IF('Data Bank'!$AC306=0,0,2)))))</f>
        <v>1</v>
      </c>
      <c r="C626" s="178">
        <f ca="1">IF(C$1&lt;'Data Bank'!$AD306,"",IF(C$1&gt;'Data Bank'!$AT306,"",IF(AND('Data Bank'!$AC306&lt;100,TODAY()&gt;'Data Bank'!$AT306),1,IF('Data Bank'!$AC306=100,3,IF('Data Bank'!$AC306=0,0,2)))))</f>
        <v>1</v>
      </c>
      <c r="D626" s="178" t="str">
        <f ca="1">IF(D$1&lt;'Data Bank'!$AD306,"",IF(D$1&gt;'Data Bank'!$AT306,"",IF(AND('Data Bank'!$AC306&lt;100,TODAY()&gt;'Data Bank'!$AT306),1,IF('Data Bank'!$AC306=100,3,IF('Data Bank'!$AC306=0,0,2)))))</f>
        <v/>
      </c>
      <c r="E626" s="178" t="str">
        <f ca="1">IF(E$1&lt;'Data Bank'!$AD306,"",IF(E$1&gt;'Data Bank'!$AT306,"",IF(AND('Data Bank'!$AC306&lt;100,TODAY()&gt;'Data Bank'!$AT306),1,IF('Data Bank'!$AC306=100,3,IF('Data Bank'!$AC306=0,0,2)))))</f>
        <v/>
      </c>
      <c r="F626" s="178" t="str">
        <f ca="1">IF(F$1&lt;'Data Bank'!$AD306,"",IF(F$1&gt;'Data Bank'!$AT306,"",IF(AND('Data Bank'!$AC306&lt;100,TODAY()&gt;'Data Bank'!$AT306),1,IF('Data Bank'!$AC306=100,3,IF('Data Bank'!$AC306=0,0,2)))))</f>
        <v/>
      </c>
      <c r="G626" s="178" t="str">
        <f ca="1">IF(G$1&lt;'Data Bank'!$AD306,"",IF(G$1&gt;'Data Bank'!$AT306,"",IF(AND('Data Bank'!$AC306&lt;100,TODAY()&gt;'Data Bank'!$AT306),1,IF('Data Bank'!$AC306=100,3,IF('Data Bank'!$AC306=0,0,2)))))</f>
        <v/>
      </c>
      <c r="H626" s="178" t="str">
        <f ca="1">IF(H$1&lt;'Data Bank'!$AD306,"",IF(H$1&gt;'Data Bank'!$AT306,"",IF(AND('Data Bank'!$AC306&lt;100,TODAY()&gt;'Data Bank'!$AT306),1,IF('Data Bank'!$AC306=100,3,IF('Data Bank'!$AC306=0,0,2)))))</f>
        <v/>
      </c>
      <c r="I626" s="178" t="str">
        <f ca="1">IF(I$1&lt;'Data Bank'!$AD306,"",IF(I$1&gt;'Data Bank'!$AT306,"",IF(AND('Data Bank'!$AC306&lt;100,TODAY()&gt;'Data Bank'!$AT306),1,IF('Data Bank'!$AC306=100,3,IF('Data Bank'!$AC306=0,0,2)))))</f>
        <v/>
      </c>
      <c r="J626" s="177" t="str">
        <f ca="1">IF(J$1&lt;'Data Bank'!$AD306,"",IF(J$1&gt;'Data Bank'!$AT306,"",IF(AND('Data Bank'!$AC306&lt;100,TODAY()&gt;'Data Bank'!$AT306),1,IF('Data Bank'!$AC306=100,3,IF('Data Bank'!$AC306=0,0,2)))))</f>
        <v/>
      </c>
      <c r="K626" s="177" t="str">
        <f ca="1">IF(K$1&lt;'Data Bank'!$AD306,"",IF(K$1&gt;'Data Bank'!$AT306,"",IF(AND('Data Bank'!$AC306&lt;100,TODAY()&gt;'Data Bank'!$AT306),1,IF('Data Bank'!$AC306=100,3,IF('Data Bank'!$AC306=0,0,2)))))</f>
        <v/>
      </c>
      <c r="L626" s="177" t="str">
        <f ca="1">IF(L$1&lt;'Data Bank'!$AD306,"",IF(L$1&gt;'Data Bank'!$AT306,"",IF(AND('Data Bank'!$AC306&lt;100,TODAY()&gt;'Data Bank'!$AT306),1,IF('Data Bank'!$AC306=100,3,IF('Data Bank'!$AC306=0,0,2)))))</f>
        <v/>
      </c>
      <c r="M626" s="177" t="str">
        <f ca="1">IF(M$1&lt;'Data Bank'!$AD306,"",IF(M$1&gt;'Data Bank'!$AT306,"",IF(AND('Data Bank'!$AC306&lt;100,TODAY()&gt;'Data Bank'!$AT306),1,IF('Data Bank'!$AC306=100,3,IF('Data Bank'!$AC306=0,0,2)))))</f>
        <v/>
      </c>
      <c r="N626" s="177" t="str">
        <f ca="1">IF(N$1&lt;'Data Bank'!$AD306,"",IF(N$1&gt;'Data Bank'!$AT306,"",IF(AND('Data Bank'!$AC306&lt;100,TODAY()&gt;'Data Bank'!$AT306),1,IF('Data Bank'!$AC306=100,3,IF('Data Bank'!$AC306=0,0,2)))))</f>
        <v/>
      </c>
      <c r="O626" s="177" t="str">
        <f ca="1">IF(O$1&lt;'Data Bank'!$AD306,"",IF(O$1&gt;'Data Bank'!$AT306,"",IF(AND('Data Bank'!$AC306&lt;100,TODAY()&gt;'Data Bank'!$AT306),1,IF('Data Bank'!$AC306=100,3,IF('Data Bank'!$AC306=0,0,2)))))</f>
        <v/>
      </c>
      <c r="P626" s="177" t="str">
        <f ca="1">IF(P$1&lt;'Data Bank'!$AD306,"",IF(P$1&gt;'Data Bank'!$AT306,"",IF(AND('Data Bank'!$AC306&lt;100,TODAY()&gt;'Data Bank'!$AT306),1,IF('Data Bank'!$AC306=100,3,IF('Data Bank'!$AC306=0,0,2)))))</f>
        <v/>
      </c>
      <c r="Q626" s="177" t="str">
        <f ca="1">IF(Q$1&lt;'Data Bank'!$AD306,"",IF(Q$1&gt;'Data Bank'!$AT306,"",IF(AND('Data Bank'!$AC306&lt;100,TODAY()&gt;'Data Bank'!$AT306),1,IF('Data Bank'!$AC306=100,3,IF('Data Bank'!$AC306=0,0,2)))))</f>
        <v/>
      </c>
      <c r="R626" s="177" t="str">
        <f ca="1">IF(R$1&lt;'Data Bank'!$AD306,"",IF(R$1&gt;'Data Bank'!$AT306,"",IF(AND('Data Bank'!$AC306&lt;100,TODAY()&gt;'Data Bank'!$AT306),1,IF('Data Bank'!$AC306=100,3,IF('Data Bank'!$AC306=0,0,2)))))</f>
        <v/>
      </c>
    </row>
    <row r="627" spans="1:18">
      <c r="A627" s="115" t="str">
        <f>'Data Bank'!E309</f>
        <v>Dastgeer Colony</v>
      </c>
      <c r="B627" s="178">
        <f ca="1">IF(B$1&lt;'Data Bank'!$AD309,"",IF(B$1&gt;'Data Bank'!$AT309,"",IF(AND('Data Bank'!$AC309&lt;100,TODAY()&gt;'Data Bank'!$AT309),1,IF('Data Bank'!$AC309=100,3,IF('Data Bank'!$AC309=0,0,2)))))</f>
        <v>0</v>
      </c>
      <c r="C627" s="178">
        <f ca="1">IF(C$1&lt;'Data Bank'!$AD309,"",IF(C$1&gt;'Data Bank'!$AT309,"",IF(AND('Data Bank'!$AC309&lt;100,TODAY()&gt;'Data Bank'!$AT309),1,IF('Data Bank'!$AC309=100,3,IF('Data Bank'!$AC309=0,0,2)))))</f>
        <v>0</v>
      </c>
      <c r="D627" s="178">
        <f ca="1">IF(D$1&lt;'Data Bank'!$AD309,"",IF(D$1&gt;'Data Bank'!$AT309,"",IF(AND('Data Bank'!$AC309&lt;100,TODAY()&gt;'Data Bank'!$AT309),1,IF('Data Bank'!$AC309=100,3,IF('Data Bank'!$AC309=0,0,2)))))</f>
        <v>0</v>
      </c>
      <c r="E627" s="178">
        <f ca="1">IF(E$1&lt;'Data Bank'!$AD309,"",IF(E$1&gt;'Data Bank'!$AT309,"",IF(AND('Data Bank'!$AC309&lt;100,TODAY()&gt;'Data Bank'!$AT309),1,IF('Data Bank'!$AC309=100,3,IF('Data Bank'!$AC309=0,0,2)))))</f>
        <v>0</v>
      </c>
      <c r="F627" s="178" t="str">
        <f ca="1">IF(F$1&lt;'Data Bank'!$AD309,"",IF(F$1&gt;'Data Bank'!$AT309,"",IF(AND('Data Bank'!$AC309&lt;100,TODAY()&gt;'Data Bank'!$AT309),1,IF('Data Bank'!$AC309=100,3,IF('Data Bank'!$AC309=0,0,2)))))</f>
        <v/>
      </c>
      <c r="G627" s="178" t="str">
        <f ca="1">IF(G$1&lt;'Data Bank'!$AD309,"",IF(G$1&gt;'Data Bank'!$AT309,"",IF(AND('Data Bank'!$AC309&lt;100,TODAY()&gt;'Data Bank'!$AT309),1,IF('Data Bank'!$AC309=100,3,IF('Data Bank'!$AC309=0,0,2)))))</f>
        <v/>
      </c>
      <c r="H627" s="178" t="str">
        <f ca="1">IF(H$1&lt;'Data Bank'!$AD309,"",IF(H$1&gt;'Data Bank'!$AT309,"",IF(AND('Data Bank'!$AC309&lt;100,TODAY()&gt;'Data Bank'!$AT309),1,IF('Data Bank'!$AC309=100,3,IF('Data Bank'!$AC309=0,0,2)))))</f>
        <v/>
      </c>
      <c r="I627" s="178" t="str">
        <f ca="1">IF(I$1&lt;'Data Bank'!$AD309,"",IF(I$1&gt;'Data Bank'!$AT309,"",IF(AND('Data Bank'!$AC309&lt;100,TODAY()&gt;'Data Bank'!$AT309),1,IF('Data Bank'!$AC309=100,3,IF('Data Bank'!$AC309=0,0,2)))))</f>
        <v/>
      </c>
      <c r="J627" s="177" t="str">
        <f ca="1">IF(J$1&lt;'Data Bank'!$AD309,"",IF(J$1&gt;'Data Bank'!$AT309,"",IF(AND('Data Bank'!$AC309&lt;100,TODAY()&gt;'Data Bank'!$AT309),1,IF('Data Bank'!$AC309=100,3,IF('Data Bank'!$AC309=0,0,2)))))</f>
        <v/>
      </c>
      <c r="K627" s="177" t="str">
        <f ca="1">IF(K$1&lt;'Data Bank'!$AD309,"",IF(K$1&gt;'Data Bank'!$AT309,"",IF(AND('Data Bank'!$AC309&lt;100,TODAY()&gt;'Data Bank'!$AT309),1,IF('Data Bank'!$AC309=100,3,IF('Data Bank'!$AC309=0,0,2)))))</f>
        <v/>
      </c>
      <c r="L627" s="177" t="str">
        <f ca="1">IF(L$1&lt;'Data Bank'!$AD309,"",IF(L$1&gt;'Data Bank'!$AT309,"",IF(AND('Data Bank'!$AC309&lt;100,TODAY()&gt;'Data Bank'!$AT309),1,IF('Data Bank'!$AC309=100,3,IF('Data Bank'!$AC309=0,0,2)))))</f>
        <v/>
      </c>
      <c r="M627" s="177" t="str">
        <f ca="1">IF(M$1&lt;'Data Bank'!$AD309,"",IF(M$1&gt;'Data Bank'!$AT309,"",IF(AND('Data Bank'!$AC309&lt;100,TODAY()&gt;'Data Bank'!$AT309),1,IF('Data Bank'!$AC309=100,3,IF('Data Bank'!$AC309=0,0,2)))))</f>
        <v/>
      </c>
      <c r="N627" s="177" t="str">
        <f ca="1">IF(N$1&lt;'Data Bank'!$AD309,"",IF(N$1&gt;'Data Bank'!$AT309,"",IF(AND('Data Bank'!$AC309&lt;100,TODAY()&gt;'Data Bank'!$AT309),1,IF('Data Bank'!$AC309=100,3,IF('Data Bank'!$AC309=0,0,2)))))</f>
        <v/>
      </c>
      <c r="O627" s="177" t="str">
        <f ca="1">IF(O$1&lt;'Data Bank'!$AD309,"",IF(O$1&gt;'Data Bank'!$AT309,"",IF(AND('Data Bank'!$AC309&lt;100,TODAY()&gt;'Data Bank'!$AT309),1,IF('Data Bank'!$AC309=100,3,IF('Data Bank'!$AC309=0,0,2)))))</f>
        <v/>
      </c>
      <c r="P627" s="177" t="str">
        <f ca="1">IF(P$1&lt;'Data Bank'!$AD309,"",IF(P$1&gt;'Data Bank'!$AT309,"",IF(AND('Data Bank'!$AC309&lt;100,TODAY()&gt;'Data Bank'!$AT309),1,IF('Data Bank'!$AC309=100,3,IF('Data Bank'!$AC309=0,0,2)))))</f>
        <v/>
      </c>
      <c r="Q627" s="177" t="str">
        <f ca="1">IF(Q$1&lt;'Data Bank'!$AD309,"",IF(Q$1&gt;'Data Bank'!$AT309,"",IF(AND('Data Bank'!$AC309&lt;100,TODAY()&gt;'Data Bank'!$AT309),1,IF('Data Bank'!$AC309=100,3,IF('Data Bank'!$AC309=0,0,2)))))</f>
        <v/>
      </c>
      <c r="R627" s="177" t="str">
        <f ca="1">IF(R$1&lt;'Data Bank'!$AD309,"",IF(R$1&gt;'Data Bank'!$AT309,"",IF(AND('Data Bank'!$AC309&lt;100,TODAY()&gt;'Data Bank'!$AT309),1,IF('Data Bank'!$AC309=100,3,IF('Data Bank'!$AC309=0,0,2)))))</f>
        <v/>
      </c>
    </row>
    <row r="628" spans="1:18">
      <c r="A628" s="115" t="str">
        <f>'Data Bank'!E310</f>
        <v>DC Colony ext.PK_1</v>
      </c>
      <c r="B628" s="178">
        <f ca="1">IF(B$1&lt;'Data Bank'!$AD310,"",IF(B$1&gt;'Data Bank'!$AT310,"",IF(AND('Data Bank'!$AC310&lt;100,TODAY()&gt;'Data Bank'!$AT310),1,IF('Data Bank'!$AC310=100,3,IF('Data Bank'!$AC310=0,0,2)))))</f>
        <v>2</v>
      </c>
      <c r="C628" s="178">
        <f ca="1">IF(C$1&lt;'Data Bank'!$AD310,"",IF(C$1&gt;'Data Bank'!$AT310,"",IF(AND('Data Bank'!$AC310&lt;100,TODAY()&gt;'Data Bank'!$AT310),1,IF('Data Bank'!$AC310=100,3,IF('Data Bank'!$AC310=0,0,2)))))</f>
        <v>2</v>
      </c>
      <c r="D628" s="178">
        <f ca="1">IF(D$1&lt;'Data Bank'!$AD310,"",IF(D$1&gt;'Data Bank'!$AT310,"",IF(AND('Data Bank'!$AC310&lt;100,TODAY()&gt;'Data Bank'!$AT310),1,IF('Data Bank'!$AC310=100,3,IF('Data Bank'!$AC310=0,0,2)))))</f>
        <v>2</v>
      </c>
      <c r="E628" s="178">
        <f ca="1">IF(E$1&lt;'Data Bank'!$AD310,"",IF(E$1&gt;'Data Bank'!$AT310,"",IF(AND('Data Bank'!$AC310&lt;100,TODAY()&gt;'Data Bank'!$AT310),1,IF('Data Bank'!$AC310=100,3,IF('Data Bank'!$AC310=0,0,2)))))</f>
        <v>2</v>
      </c>
      <c r="F628" s="178">
        <f ca="1">IF(F$1&lt;'Data Bank'!$AD310,"",IF(F$1&gt;'Data Bank'!$AT310,"",IF(AND('Data Bank'!$AC310&lt;100,TODAY()&gt;'Data Bank'!$AT310),1,IF('Data Bank'!$AC310=100,3,IF('Data Bank'!$AC310=0,0,2)))))</f>
        <v>2</v>
      </c>
      <c r="G628" s="178">
        <f ca="1">IF(G$1&lt;'Data Bank'!$AD310,"",IF(G$1&gt;'Data Bank'!$AT310,"",IF(AND('Data Bank'!$AC310&lt;100,TODAY()&gt;'Data Bank'!$AT310),1,IF('Data Bank'!$AC310=100,3,IF('Data Bank'!$AC310=0,0,2)))))</f>
        <v>2</v>
      </c>
      <c r="H628" s="178">
        <f ca="1">IF(H$1&lt;'Data Bank'!$AD310,"",IF(H$1&gt;'Data Bank'!$AT310,"",IF(AND('Data Bank'!$AC310&lt;100,TODAY()&gt;'Data Bank'!$AT310),1,IF('Data Bank'!$AC310=100,3,IF('Data Bank'!$AC310=0,0,2)))))</f>
        <v>2</v>
      </c>
      <c r="I628" s="178">
        <f ca="1">IF(I$1&lt;'Data Bank'!$AD310,"",IF(I$1&gt;'Data Bank'!$AT310,"",IF(AND('Data Bank'!$AC310&lt;100,TODAY()&gt;'Data Bank'!$AT310),1,IF('Data Bank'!$AC310=100,3,IF('Data Bank'!$AC310=0,0,2)))))</f>
        <v>2</v>
      </c>
      <c r="J628" s="177">
        <f ca="1">IF(J$1&lt;'Data Bank'!$AD310,"",IF(J$1&gt;'Data Bank'!$AT310,"",IF(AND('Data Bank'!$AC310&lt;100,TODAY()&gt;'Data Bank'!$AT310),1,IF('Data Bank'!$AC310=100,3,IF('Data Bank'!$AC310=0,0,2)))))</f>
        <v>2</v>
      </c>
      <c r="K628" s="177">
        <f ca="1">IF(K$1&lt;'Data Bank'!$AD310,"",IF(K$1&gt;'Data Bank'!$AT310,"",IF(AND('Data Bank'!$AC310&lt;100,TODAY()&gt;'Data Bank'!$AT310),1,IF('Data Bank'!$AC310=100,3,IF('Data Bank'!$AC310=0,0,2)))))</f>
        <v>2</v>
      </c>
      <c r="L628" s="177">
        <f ca="1">IF(L$1&lt;'Data Bank'!$AD310,"",IF(L$1&gt;'Data Bank'!$AT310,"",IF(AND('Data Bank'!$AC310&lt;100,TODAY()&gt;'Data Bank'!$AT310),1,IF('Data Bank'!$AC310=100,3,IF('Data Bank'!$AC310=0,0,2)))))</f>
        <v>2</v>
      </c>
      <c r="M628" s="177">
        <f ca="1">IF(M$1&lt;'Data Bank'!$AD310,"",IF(M$1&gt;'Data Bank'!$AT310,"",IF(AND('Data Bank'!$AC310&lt;100,TODAY()&gt;'Data Bank'!$AT310),1,IF('Data Bank'!$AC310=100,3,IF('Data Bank'!$AC310=0,0,2)))))</f>
        <v>2</v>
      </c>
      <c r="N628" s="177">
        <f ca="1">IF(N$1&lt;'Data Bank'!$AD310,"",IF(N$1&gt;'Data Bank'!$AT310,"",IF(AND('Data Bank'!$AC310&lt;100,TODAY()&gt;'Data Bank'!$AT310),1,IF('Data Bank'!$AC310=100,3,IF('Data Bank'!$AC310=0,0,2)))))</f>
        <v>2</v>
      </c>
      <c r="O628" s="177">
        <f ca="1">IF(O$1&lt;'Data Bank'!$AD310,"",IF(O$1&gt;'Data Bank'!$AT310,"",IF(AND('Data Bank'!$AC310&lt;100,TODAY()&gt;'Data Bank'!$AT310),1,IF('Data Bank'!$AC310=100,3,IF('Data Bank'!$AC310=0,0,2)))))</f>
        <v>2</v>
      </c>
      <c r="P628" s="177">
        <f ca="1">IF(P$1&lt;'Data Bank'!$AD310,"",IF(P$1&gt;'Data Bank'!$AT310,"",IF(AND('Data Bank'!$AC310&lt;100,TODAY()&gt;'Data Bank'!$AT310),1,IF('Data Bank'!$AC310=100,3,IF('Data Bank'!$AC310=0,0,2)))))</f>
        <v>2</v>
      </c>
      <c r="Q628" s="177">
        <f ca="1">IF(Q$1&lt;'Data Bank'!$AD310,"",IF(Q$1&gt;'Data Bank'!$AT310,"",IF(AND('Data Bank'!$AC310&lt;100,TODAY()&gt;'Data Bank'!$AT310),1,IF('Data Bank'!$AC310=100,3,IF('Data Bank'!$AC310=0,0,2)))))</f>
        <v>2</v>
      </c>
      <c r="R628" s="177">
        <f ca="1">IF(R$1&lt;'Data Bank'!$AD310,"",IF(R$1&gt;'Data Bank'!$AT310,"",IF(AND('Data Bank'!$AC310&lt;100,TODAY()&gt;'Data Bank'!$AT310),1,IF('Data Bank'!$AC310=100,3,IF('Data Bank'!$AC310=0,0,2)))))</f>
        <v>2</v>
      </c>
    </row>
    <row r="629" spans="1:18">
      <c r="A629" s="115" t="str">
        <f>'Data Bank'!E311</f>
        <v>DC Colony ext.PK_2</v>
      </c>
      <c r="B629" s="178">
        <f ca="1">IF(B$1&lt;'Data Bank'!$AD311,"",IF(B$1&gt;'Data Bank'!$AT311,"",IF(AND('Data Bank'!$AC311&lt;100,TODAY()&gt;'Data Bank'!$AT311),1,IF('Data Bank'!$AC311=100,3,IF('Data Bank'!$AC311=0,0,2)))))</f>
        <v>2</v>
      </c>
      <c r="C629" s="178">
        <f ca="1">IF(C$1&lt;'Data Bank'!$AD311,"",IF(C$1&gt;'Data Bank'!$AT311,"",IF(AND('Data Bank'!$AC311&lt;100,TODAY()&gt;'Data Bank'!$AT311),1,IF('Data Bank'!$AC311=100,3,IF('Data Bank'!$AC311=0,0,2)))))</f>
        <v>2</v>
      </c>
      <c r="D629" s="178">
        <f ca="1">IF(D$1&lt;'Data Bank'!$AD311,"",IF(D$1&gt;'Data Bank'!$AT311,"",IF(AND('Data Bank'!$AC311&lt;100,TODAY()&gt;'Data Bank'!$AT311),1,IF('Data Bank'!$AC311=100,3,IF('Data Bank'!$AC311=0,0,2)))))</f>
        <v>2</v>
      </c>
      <c r="E629" s="178">
        <f ca="1">IF(E$1&lt;'Data Bank'!$AD311,"",IF(E$1&gt;'Data Bank'!$AT311,"",IF(AND('Data Bank'!$AC311&lt;100,TODAY()&gt;'Data Bank'!$AT311),1,IF('Data Bank'!$AC311=100,3,IF('Data Bank'!$AC311=0,0,2)))))</f>
        <v>2</v>
      </c>
      <c r="F629" s="178">
        <f ca="1">IF(F$1&lt;'Data Bank'!$AD311,"",IF(F$1&gt;'Data Bank'!$AT311,"",IF(AND('Data Bank'!$AC311&lt;100,TODAY()&gt;'Data Bank'!$AT311),1,IF('Data Bank'!$AC311=100,3,IF('Data Bank'!$AC311=0,0,2)))))</f>
        <v>2</v>
      </c>
      <c r="G629" s="178">
        <f ca="1">IF(G$1&lt;'Data Bank'!$AD311,"",IF(G$1&gt;'Data Bank'!$AT311,"",IF(AND('Data Bank'!$AC311&lt;100,TODAY()&gt;'Data Bank'!$AT311),1,IF('Data Bank'!$AC311=100,3,IF('Data Bank'!$AC311=0,0,2)))))</f>
        <v>2</v>
      </c>
      <c r="H629" s="178">
        <f ca="1">IF(H$1&lt;'Data Bank'!$AD311,"",IF(H$1&gt;'Data Bank'!$AT311,"",IF(AND('Data Bank'!$AC311&lt;100,TODAY()&gt;'Data Bank'!$AT311),1,IF('Data Bank'!$AC311=100,3,IF('Data Bank'!$AC311=0,0,2)))))</f>
        <v>2</v>
      </c>
      <c r="I629" s="178">
        <f ca="1">IF(I$1&lt;'Data Bank'!$AD311,"",IF(I$1&gt;'Data Bank'!$AT311,"",IF(AND('Data Bank'!$AC311&lt;100,TODAY()&gt;'Data Bank'!$AT311),1,IF('Data Bank'!$AC311=100,3,IF('Data Bank'!$AC311=0,0,2)))))</f>
        <v>2</v>
      </c>
      <c r="J629" s="177">
        <f ca="1">IF(J$1&lt;'Data Bank'!$AD311,"",IF(J$1&gt;'Data Bank'!$AT311,"",IF(AND('Data Bank'!$AC311&lt;100,TODAY()&gt;'Data Bank'!$AT311),1,IF('Data Bank'!$AC311=100,3,IF('Data Bank'!$AC311=0,0,2)))))</f>
        <v>2</v>
      </c>
      <c r="K629" s="177">
        <f ca="1">IF(K$1&lt;'Data Bank'!$AD311,"",IF(K$1&gt;'Data Bank'!$AT311,"",IF(AND('Data Bank'!$AC311&lt;100,TODAY()&gt;'Data Bank'!$AT311),1,IF('Data Bank'!$AC311=100,3,IF('Data Bank'!$AC311=0,0,2)))))</f>
        <v>2</v>
      </c>
      <c r="L629" s="177">
        <f ca="1">IF(L$1&lt;'Data Bank'!$AD311,"",IF(L$1&gt;'Data Bank'!$AT311,"",IF(AND('Data Bank'!$AC311&lt;100,TODAY()&gt;'Data Bank'!$AT311),1,IF('Data Bank'!$AC311=100,3,IF('Data Bank'!$AC311=0,0,2)))))</f>
        <v>2</v>
      </c>
      <c r="M629" s="177">
        <f ca="1">IF(M$1&lt;'Data Bank'!$AD311,"",IF(M$1&gt;'Data Bank'!$AT311,"",IF(AND('Data Bank'!$AC311&lt;100,TODAY()&gt;'Data Bank'!$AT311),1,IF('Data Bank'!$AC311=100,3,IF('Data Bank'!$AC311=0,0,2)))))</f>
        <v>2</v>
      </c>
      <c r="N629" s="177">
        <f ca="1">IF(N$1&lt;'Data Bank'!$AD311,"",IF(N$1&gt;'Data Bank'!$AT311,"",IF(AND('Data Bank'!$AC311&lt;100,TODAY()&gt;'Data Bank'!$AT311),1,IF('Data Bank'!$AC311=100,3,IF('Data Bank'!$AC311=0,0,2)))))</f>
        <v>2</v>
      </c>
      <c r="O629" s="177">
        <f ca="1">IF(O$1&lt;'Data Bank'!$AD311,"",IF(O$1&gt;'Data Bank'!$AT311,"",IF(AND('Data Bank'!$AC311&lt;100,TODAY()&gt;'Data Bank'!$AT311),1,IF('Data Bank'!$AC311=100,3,IF('Data Bank'!$AC311=0,0,2)))))</f>
        <v>2</v>
      </c>
      <c r="P629" s="177">
        <f ca="1">IF(P$1&lt;'Data Bank'!$AD311,"",IF(P$1&gt;'Data Bank'!$AT311,"",IF(AND('Data Bank'!$AC311&lt;100,TODAY()&gt;'Data Bank'!$AT311),1,IF('Data Bank'!$AC311=100,3,IF('Data Bank'!$AC311=0,0,2)))))</f>
        <v>2</v>
      </c>
      <c r="Q629" s="177">
        <f ca="1">IF(Q$1&lt;'Data Bank'!$AD311,"",IF(Q$1&gt;'Data Bank'!$AT311,"",IF(AND('Data Bank'!$AC311&lt;100,TODAY()&gt;'Data Bank'!$AT311),1,IF('Data Bank'!$AC311=100,3,IF('Data Bank'!$AC311=0,0,2)))))</f>
        <v>2</v>
      </c>
      <c r="R629" s="177">
        <f ca="1">IF(R$1&lt;'Data Bank'!$AD311,"",IF(R$1&gt;'Data Bank'!$AT311,"",IF(AND('Data Bank'!$AC311&lt;100,TODAY()&gt;'Data Bank'!$AT311),1,IF('Data Bank'!$AC311=100,3,IF('Data Bank'!$AC311=0,0,2)))))</f>
        <v>2</v>
      </c>
    </row>
    <row r="630" spans="1:18">
      <c r="A630" s="115" t="str">
        <f>'Data Bank'!E312</f>
        <v>Zahoor Orchard</v>
      </c>
      <c r="B630" s="178">
        <f ca="1">IF(B$1&lt;'Data Bank'!$AD312,"",IF(B$1&gt;'Data Bank'!$AT312,"",IF(AND('Data Bank'!$AC312&lt;100,TODAY()&gt;'Data Bank'!$AT312),1,IF('Data Bank'!$AC312=100,3,IF('Data Bank'!$AC312=0,0,2)))))</f>
        <v>0</v>
      </c>
      <c r="C630" s="178">
        <f ca="1">IF(C$1&lt;'Data Bank'!$AD312,"",IF(C$1&gt;'Data Bank'!$AT312,"",IF(AND('Data Bank'!$AC312&lt;100,TODAY()&gt;'Data Bank'!$AT312),1,IF('Data Bank'!$AC312=100,3,IF('Data Bank'!$AC312=0,0,2)))))</f>
        <v>0</v>
      </c>
      <c r="D630" s="178">
        <f ca="1">IF(D$1&lt;'Data Bank'!$AD312,"",IF(D$1&gt;'Data Bank'!$AT312,"",IF(AND('Data Bank'!$AC312&lt;100,TODAY()&gt;'Data Bank'!$AT312),1,IF('Data Bank'!$AC312=100,3,IF('Data Bank'!$AC312=0,0,2)))))</f>
        <v>0</v>
      </c>
      <c r="E630" s="178">
        <f ca="1">IF(E$1&lt;'Data Bank'!$AD312,"",IF(E$1&gt;'Data Bank'!$AT312,"",IF(AND('Data Bank'!$AC312&lt;100,TODAY()&gt;'Data Bank'!$AT312),1,IF('Data Bank'!$AC312=100,3,IF('Data Bank'!$AC312=0,0,2)))))</f>
        <v>0</v>
      </c>
      <c r="F630" s="178">
        <f ca="1">IF(F$1&lt;'Data Bank'!$AD312,"",IF(F$1&gt;'Data Bank'!$AT312,"",IF(AND('Data Bank'!$AC312&lt;100,TODAY()&gt;'Data Bank'!$AT312),1,IF('Data Bank'!$AC312=100,3,IF('Data Bank'!$AC312=0,0,2)))))</f>
        <v>0</v>
      </c>
      <c r="G630" s="178">
        <f ca="1">IF(G$1&lt;'Data Bank'!$AD312,"",IF(G$1&gt;'Data Bank'!$AT312,"",IF(AND('Data Bank'!$AC312&lt;100,TODAY()&gt;'Data Bank'!$AT312),1,IF('Data Bank'!$AC312=100,3,IF('Data Bank'!$AC312=0,0,2)))))</f>
        <v>0</v>
      </c>
      <c r="H630" s="178">
        <f ca="1">IF(H$1&lt;'Data Bank'!$AD312,"",IF(H$1&gt;'Data Bank'!$AT312,"",IF(AND('Data Bank'!$AC312&lt;100,TODAY()&gt;'Data Bank'!$AT312),1,IF('Data Bank'!$AC312=100,3,IF('Data Bank'!$AC312=0,0,2)))))</f>
        <v>0</v>
      </c>
      <c r="I630" s="178">
        <f ca="1">IF(I$1&lt;'Data Bank'!$AD312,"",IF(I$1&gt;'Data Bank'!$AT312,"",IF(AND('Data Bank'!$AC312&lt;100,TODAY()&gt;'Data Bank'!$AT312),1,IF('Data Bank'!$AC312=100,3,IF('Data Bank'!$AC312=0,0,2)))))</f>
        <v>0</v>
      </c>
      <c r="J630" s="177" t="str">
        <f ca="1">IF(J$1&lt;'Data Bank'!$AD312,"",IF(J$1&gt;'Data Bank'!$AT312,"",IF(AND('Data Bank'!$AC312&lt;100,TODAY()&gt;'Data Bank'!$AT312),1,IF('Data Bank'!$AC312=100,3,IF('Data Bank'!$AC312=0,0,2)))))</f>
        <v/>
      </c>
      <c r="K630" s="177" t="str">
        <f ca="1">IF(K$1&lt;'Data Bank'!$AD312,"",IF(K$1&gt;'Data Bank'!$AT312,"",IF(AND('Data Bank'!$AC312&lt;100,TODAY()&gt;'Data Bank'!$AT312),1,IF('Data Bank'!$AC312=100,3,IF('Data Bank'!$AC312=0,0,2)))))</f>
        <v/>
      </c>
      <c r="L630" s="177" t="str">
        <f ca="1">IF(L$1&lt;'Data Bank'!$AD312,"",IF(L$1&gt;'Data Bank'!$AT312,"",IF(AND('Data Bank'!$AC312&lt;100,TODAY()&gt;'Data Bank'!$AT312),1,IF('Data Bank'!$AC312=100,3,IF('Data Bank'!$AC312=0,0,2)))))</f>
        <v/>
      </c>
      <c r="M630" s="177" t="str">
        <f ca="1">IF(M$1&lt;'Data Bank'!$AD312,"",IF(M$1&gt;'Data Bank'!$AT312,"",IF(AND('Data Bank'!$AC312&lt;100,TODAY()&gt;'Data Bank'!$AT312),1,IF('Data Bank'!$AC312=100,3,IF('Data Bank'!$AC312=0,0,2)))))</f>
        <v/>
      </c>
      <c r="N630" s="177" t="str">
        <f ca="1">IF(N$1&lt;'Data Bank'!$AD312,"",IF(N$1&gt;'Data Bank'!$AT312,"",IF(AND('Data Bank'!$AC312&lt;100,TODAY()&gt;'Data Bank'!$AT312),1,IF('Data Bank'!$AC312=100,3,IF('Data Bank'!$AC312=0,0,2)))))</f>
        <v/>
      </c>
      <c r="O630" s="177" t="str">
        <f ca="1">IF(O$1&lt;'Data Bank'!$AD312,"",IF(O$1&gt;'Data Bank'!$AT312,"",IF(AND('Data Bank'!$AC312&lt;100,TODAY()&gt;'Data Bank'!$AT312),1,IF('Data Bank'!$AC312=100,3,IF('Data Bank'!$AC312=0,0,2)))))</f>
        <v/>
      </c>
      <c r="P630" s="177" t="str">
        <f ca="1">IF(P$1&lt;'Data Bank'!$AD312,"",IF(P$1&gt;'Data Bank'!$AT312,"",IF(AND('Data Bank'!$AC312&lt;100,TODAY()&gt;'Data Bank'!$AT312),1,IF('Data Bank'!$AC312=100,3,IF('Data Bank'!$AC312=0,0,2)))))</f>
        <v/>
      </c>
      <c r="Q630" s="177" t="str">
        <f ca="1">IF(Q$1&lt;'Data Bank'!$AD312,"",IF(Q$1&gt;'Data Bank'!$AT312,"",IF(AND('Data Bank'!$AC312&lt;100,TODAY()&gt;'Data Bank'!$AT312),1,IF('Data Bank'!$AC312=100,3,IF('Data Bank'!$AC312=0,0,2)))))</f>
        <v/>
      </c>
      <c r="R630" s="177" t="str">
        <f ca="1">IF(R$1&lt;'Data Bank'!$AD312,"",IF(R$1&gt;'Data Bank'!$AT312,"",IF(AND('Data Bank'!$AC312&lt;100,TODAY()&gt;'Data Bank'!$AT312),1,IF('Data Bank'!$AC312=100,3,IF('Data Bank'!$AC312=0,0,2)))))</f>
        <v/>
      </c>
    </row>
    <row r="631" spans="1:18">
      <c r="A631" s="115" t="str">
        <f>'Data Bank'!E316</f>
        <v>Defence villas</v>
      </c>
      <c r="B631" s="178">
        <f ca="1">IF(B$1&lt;'Data Bank'!$AD316,"",IF(B$1&gt;'Data Bank'!$AT316,"",IF(AND('Data Bank'!$AC316&lt;100,TODAY()&gt;'Data Bank'!$AT316),1,IF('Data Bank'!$AC316=100,3,IF('Data Bank'!$AC316=0,0,2)))))</f>
        <v>2</v>
      </c>
      <c r="C631" s="178">
        <f ca="1">IF(C$1&lt;'Data Bank'!$AD316,"",IF(C$1&gt;'Data Bank'!$AT316,"",IF(AND('Data Bank'!$AC316&lt;100,TODAY()&gt;'Data Bank'!$AT316),1,IF('Data Bank'!$AC316=100,3,IF('Data Bank'!$AC316=0,0,2)))))</f>
        <v>2</v>
      </c>
      <c r="D631" s="178">
        <f ca="1">IF(D$1&lt;'Data Bank'!$AD316,"",IF(D$1&gt;'Data Bank'!$AT316,"",IF(AND('Data Bank'!$AC316&lt;100,TODAY()&gt;'Data Bank'!$AT316),1,IF('Data Bank'!$AC316=100,3,IF('Data Bank'!$AC316=0,0,2)))))</f>
        <v>2</v>
      </c>
      <c r="E631" s="178">
        <f ca="1">IF(E$1&lt;'Data Bank'!$AD316,"",IF(E$1&gt;'Data Bank'!$AT316,"",IF(AND('Data Bank'!$AC316&lt;100,TODAY()&gt;'Data Bank'!$AT316),1,IF('Data Bank'!$AC316=100,3,IF('Data Bank'!$AC316=0,0,2)))))</f>
        <v>2</v>
      </c>
      <c r="F631" s="178">
        <f ca="1">IF(F$1&lt;'Data Bank'!$AD316,"",IF(F$1&gt;'Data Bank'!$AT316,"",IF(AND('Data Bank'!$AC316&lt;100,TODAY()&gt;'Data Bank'!$AT316),1,IF('Data Bank'!$AC316=100,3,IF('Data Bank'!$AC316=0,0,2)))))</f>
        <v>2</v>
      </c>
      <c r="G631" s="178">
        <f ca="1">IF(G$1&lt;'Data Bank'!$AD316,"",IF(G$1&gt;'Data Bank'!$AT316,"",IF(AND('Data Bank'!$AC316&lt;100,TODAY()&gt;'Data Bank'!$AT316),1,IF('Data Bank'!$AC316=100,3,IF('Data Bank'!$AC316=0,0,2)))))</f>
        <v>2</v>
      </c>
      <c r="H631" s="178">
        <f ca="1">IF(H$1&lt;'Data Bank'!$AD316,"",IF(H$1&gt;'Data Bank'!$AT316,"",IF(AND('Data Bank'!$AC316&lt;100,TODAY()&gt;'Data Bank'!$AT316),1,IF('Data Bank'!$AC316=100,3,IF('Data Bank'!$AC316=0,0,2)))))</f>
        <v>2</v>
      </c>
      <c r="I631" s="178">
        <f ca="1">IF(I$1&lt;'Data Bank'!$AD316,"",IF(I$1&gt;'Data Bank'!$AT316,"",IF(AND('Data Bank'!$AC316&lt;100,TODAY()&gt;'Data Bank'!$AT316),1,IF('Data Bank'!$AC316=100,3,IF('Data Bank'!$AC316=0,0,2)))))</f>
        <v>2</v>
      </c>
      <c r="J631" s="177">
        <f ca="1">IF(J$1&lt;'Data Bank'!$AD316,"",IF(J$1&gt;'Data Bank'!$AT316,"",IF(AND('Data Bank'!$AC316&lt;100,TODAY()&gt;'Data Bank'!$AT316),1,IF('Data Bank'!$AC316=100,3,IF('Data Bank'!$AC316=0,0,2)))))</f>
        <v>2</v>
      </c>
      <c r="K631" s="177">
        <f ca="1">IF(K$1&lt;'Data Bank'!$AD316,"",IF(K$1&gt;'Data Bank'!$AT316,"",IF(AND('Data Bank'!$AC316&lt;100,TODAY()&gt;'Data Bank'!$AT316),1,IF('Data Bank'!$AC316=100,3,IF('Data Bank'!$AC316=0,0,2)))))</f>
        <v>2</v>
      </c>
      <c r="L631" s="177">
        <f ca="1">IF(L$1&lt;'Data Bank'!$AD316,"",IF(L$1&gt;'Data Bank'!$AT316,"",IF(AND('Data Bank'!$AC316&lt;100,TODAY()&gt;'Data Bank'!$AT316),1,IF('Data Bank'!$AC316=100,3,IF('Data Bank'!$AC316=0,0,2)))))</f>
        <v>2</v>
      </c>
      <c r="M631" s="177">
        <f ca="1">IF(M$1&lt;'Data Bank'!$AD316,"",IF(M$1&gt;'Data Bank'!$AT316,"",IF(AND('Data Bank'!$AC316&lt;100,TODAY()&gt;'Data Bank'!$AT316),1,IF('Data Bank'!$AC316=100,3,IF('Data Bank'!$AC316=0,0,2)))))</f>
        <v>2</v>
      </c>
      <c r="N631" s="177">
        <f ca="1">IF(N$1&lt;'Data Bank'!$AD316,"",IF(N$1&gt;'Data Bank'!$AT316,"",IF(AND('Data Bank'!$AC316&lt;100,TODAY()&gt;'Data Bank'!$AT316),1,IF('Data Bank'!$AC316=100,3,IF('Data Bank'!$AC316=0,0,2)))))</f>
        <v>2</v>
      </c>
      <c r="O631" s="177">
        <f ca="1">IF(O$1&lt;'Data Bank'!$AD316,"",IF(O$1&gt;'Data Bank'!$AT316,"",IF(AND('Data Bank'!$AC316&lt;100,TODAY()&gt;'Data Bank'!$AT316),1,IF('Data Bank'!$AC316=100,3,IF('Data Bank'!$AC316=0,0,2)))))</f>
        <v>2</v>
      </c>
      <c r="P631" s="177">
        <f ca="1">IF(P$1&lt;'Data Bank'!$AD316,"",IF(P$1&gt;'Data Bank'!$AT316,"",IF(AND('Data Bank'!$AC316&lt;100,TODAY()&gt;'Data Bank'!$AT316),1,IF('Data Bank'!$AC316=100,3,IF('Data Bank'!$AC316=0,0,2)))))</f>
        <v>2</v>
      </c>
      <c r="Q631" s="177">
        <f ca="1">IF(Q$1&lt;'Data Bank'!$AD316,"",IF(Q$1&gt;'Data Bank'!$AT316,"",IF(AND('Data Bank'!$AC316&lt;100,TODAY()&gt;'Data Bank'!$AT316),1,IF('Data Bank'!$AC316=100,3,IF('Data Bank'!$AC316=0,0,2)))))</f>
        <v>2</v>
      </c>
      <c r="R631" s="177">
        <f ca="1">IF(R$1&lt;'Data Bank'!$AD316,"",IF(R$1&gt;'Data Bank'!$AT316,"",IF(AND('Data Bank'!$AC316&lt;100,TODAY()&gt;'Data Bank'!$AT316),1,IF('Data Bank'!$AC316=100,3,IF('Data Bank'!$AC316=0,0,2)))))</f>
        <v>2</v>
      </c>
    </row>
    <row r="632" spans="1:18">
      <c r="A632" s="115" t="str">
        <f>'Data Bank'!E317</f>
        <v>Derai P1</v>
      </c>
      <c r="B632" s="178">
        <f ca="1">IF(B$1&lt;'Data Bank'!$AD317,"",IF(B$1&gt;'Data Bank'!$AT317,"",IF(AND('Data Bank'!$AC317&lt;100,TODAY()&gt;'Data Bank'!$AT317),1,IF('Data Bank'!$AC317=100,3,IF('Data Bank'!$AC317=0,0,2)))))</f>
        <v>2</v>
      </c>
      <c r="C632" s="178">
        <f ca="1">IF(C$1&lt;'Data Bank'!$AD317,"",IF(C$1&gt;'Data Bank'!$AT317,"",IF(AND('Data Bank'!$AC317&lt;100,TODAY()&gt;'Data Bank'!$AT317),1,IF('Data Bank'!$AC317=100,3,IF('Data Bank'!$AC317=0,0,2)))))</f>
        <v>2</v>
      </c>
      <c r="D632" s="178">
        <f ca="1">IF(D$1&lt;'Data Bank'!$AD317,"",IF(D$1&gt;'Data Bank'!$AT317,"",IF(AND('Data Bank'!$AC317&lt;100,TODAY()&gt;'Data Bank'!$AT317),1,IF('Data Bank'!$AC317=100,3,IF('Data Bank'!$AC317=0,0,2)))))</f>
        <v>2</v>
      </c>
      <c r="E632" s="178">
        <f ca="1">IF(E$1&lt;'Data Bank'!$AD317,"",IF(E$1&gt;'Data Bank'!$AT317,"",IF(AND('Data Bank'!$AC317&lt;100,TODAY()&gt;'Data Bank'!$AT317),1,IF('Data Bank'!$AC317=100,3,IF('Data Bank'!$AC317=0,0,2)))))</f>
        <v>2</v>
      </c>
      <c r="F632" s="178">
        <f ca="1">IF(F$1&lt;'Data Bank'!$AD317,"",IF(F$1&gt;'Data Bank'!$AT317,"",IF(AND('Data Bank'!$AC317&lt;100,TODAY()&gt;'Data Bank'!$AT317),1,IF('Data Bank'!$AC317=100,3,IF('Data Bank'!$AC317=0,0,2)))))</f>
        <v>2</v>
      </c>
      <c r="G632" s="178">
        <f ca="1">IF(G$1&lt;'Data Bank'!$AD317,"",IF(G$1&gt;'Data Bank'!$AT317,"",IF(AND('Data Bank'!$AC317&lt;100,TODAY()&gt;'Data Bank'!$AT317),1,IF('Data Bank'!$AC317=100,3,IF('Data Bank'!$AC317=0,0,2)))))</f>
        <v>2</v>
      </c>
      <c r="H632" s="178">
        <f ca="1">IF(H$1&lt;'Data Bank'!$AD317,"",IF(H$1&gt;'Data Bank'!$AT317,"",IF(AND('Data Bank'!$AC317&lt;100,TODAY()&gt;'Data Bank'!$AT317),1,IF('Data Bank'!$AC317=100,3,IF('Data Bank'!$AC317=0,0,2)))))</f>
        <v>2</v>
      </c>
      <c r="I632" s="178">
        <f ca="1">IF(I$1&lt;'Data Bank'!$AD317,"",IF(I$1&gt;'Data Bank'!$AT317,"",IF(AND('Data Bank'!$AC317&lt;100,TODAY()&gt;'Data Bank'!$AT317),1,IF('Data Bank'!$AC317=100,3,IF('Data Bank'!$AC317=0,0,2)))))</f>
        <v>2</v>
      </c>
      <c r="J632" s="177">
        <f ca="1">IF(J$1&lt;'Data Bank'!$AD317,"",IF(J$1&gt;'Data Bank'!$AT317,"",IF(AND('Data Bank'!$AC317&lt;100,TODAY()&gt;'Data Bank'!$AT317),1,IF('Data Bank'!$AC317=100,3,IF('Data Bank'!$AC317=0,0,2)))))</f>
        <v>2</v>
      </c>
      <c r="K632" s="177">
        <f ca="1">IF(K$1&lt;'Data Bank'!$AD317,"",IF(K$1&gt;'Data Bank'!$AT317,"",IF(AND('Data Bank'!$AC317&lt;100,TODAY()&gt;'Data Bank'!$AT317),1,IF('Data Bank'!$AC317=100,3,IF('Data Bank'!$AC317=0,0,2)))))</f>
        <v>2</v>
      </c>
      <c r="L632" s="177">
        <f ca="1">IF(L$1&lt;'Data Bank'!$AD317,"",IF(L$1&gt;'Data Bank'!$AT317,"",IF(AND('Data Bank'!$AC317&lt;100,TODAY()&gt;'Data Bank'!$AT317),1,IF('Data Bank'!$AC317=100,3,IF('Data Bank'!$AC317=0,0,2)))))</f>
        <v>2</v>
      </c>
      <c r="M632" s="177">
        <f ca="1">IF(M$1&lt;'Data Bank'!$AD317,"",IF(M$1&gt;'Data Bank'!$AT317,"",IF(AND('Data Bank'!$AC317&lt;100,TODAY()&gt;'Data Bank'!$AT317),1,IF('Data Bank'!$AC317=100,3,IF('Data Bank'!$AC317=0,0,2)))))</f>
        <v>2</v>
      </c>
      <c r="N632" s="177">
        <f ca="1">IF(N$1&lt;'Data Bank'!$AD317,"",IF(N$1&gt;'Data Bank'!$AT317,"",IF(AND('Data Bank'!$AC317&lt;100,TODAY()&gt;'Data Bank'!$AT317),1,IF('Data Bank'!$AC317=100,3,IF('Data Bank'!$AC317=0,0,2)))))</f>
        <v>2</v>
      </c>
      <c r="O632" s="177">
        <f ca="1">IF(O$1&lt;'Data Bank'!$AD317,"",IF(O$1&gt;'Data Bank'!$AT317,"",IF(AND('Data Bank'!$AC317&lt;100,TODAY()&gt;'Data Bank'!$AT317),1,IF('Data Bank'!$AC317=100,3,IF('Data Bank'!$AC317=0,0,2)))))</f>
        <v>2</v>
      </c>
      <c r="P632" s="177">
        <f ca="1">IF(P$1&lt;'Data Bank'!$AD317,"",IF(P$1&gt;'Data Bank'!$AT317,"",IF(AND('Data Bank'!$AC317&lt;100,TODAY()&gt;'Data Bank'!$AT317),1,IF('Data Bank'!$AC317=100,3,IF('Data Bank'!$AC317=0,0,2)))))</f>
        <v>2</v>
      </c>
      <c r="Q632" s="177">
        <f ca="1">IF(Q$1&lt;'Data Bank'!$AD317,"",IF(Q$1&gt;'Data Bank'!$AT317,"",IF(AND('Data Bank'!$AC317&lt;100,TODAY()&gt;'Data Bank'!$AT317),1,IF('Data Bank'!$AC317=100,3,IF('Data Bank'!$AC317=0,0,2)))))</f>
        <v>2</v>
      </c>
      <c r="R632" s="177">
        <f ca="1">IF(R$1&lt;'Data Bank'!$AD317,"",IF(R$1&gt;'Data Bank'!$AT317,"",IF(AND('Data Bank'!$AC317&lt;100,TODAY()&gt;'Data Bank'!$AT317),1,IF('Data Bank'!$AC317=100,3,IF('Data Bank'!$AC317=0,0,2)))))</f>
        <v>2</v>
      </c>
    </row>
    <row r="633" spans="1:18">
      <c r="A633" s="115" t="str">
        <f>'Data Bank'!E322</f>
        <v>DHA Ph-4 P1</v>
      </c>
      <c r="B633" s="178">
        <f ca="1">IF(B$1&lt;'Data Bank'!$AD322,"",IF(B$1&gt;'Data Bank'!$AT322,"",IF(AND('Data Bank'!$AC322&lt;100,TODAY()&gt;'Data Bank'!$AT322),1,IF('Data Bank'!$AC322=100,3,IF('Data Bank'!$AC322=0,0,2)))))</f>
        <v>2</v>
      </c>
      <c r="C633" s="178">
        <f ca="1">IF(C$1&lt;'Data Bank'!$AD322,"",IF(C$1&gt;'Data Bank'!$AT322,"",IF(AND('Data Bank'!$AC322&lt;100,TODAY()&gt;'Data Bank'!$AT322),1,IF('Data Bank'!$AC322=100,3,IF('Data Bank'!$AC322=0,0,2)))))</f>
        <v>2</v>
      </c>
      <c r="D633" s="178">
        <f ca="1">IF(D$1&lt;'Data Bank'!$AD322,"",IF(D$1&gt;'Data Bank'!$AT322,"",IF(AND('Data Bank'!$AC322&lt;100,TODAY()&gt;'Data Bank'!$AT322),1,IF('Data Bank'!$AC322=100,3,IF('Data Bank'!$AC322=0,0,2)))))</f>
        <v>2</v>
      </c>
      <c r="E633" s="178">
        <f ca="1">IF(E$1&lt;'Data Bank'!$AD322,"",IF(E$1&gt;'Data Bank'!$AT322,"",IF(AND('Data Bank'!$AC322&lt;100,TODAY()&gt;'Data Bank'!$AT322),1,IF('Data Bank'!$AC322=100,3,IF('Data Bank'!$AC322=0,0,2)))))</f>
        <v>2</v>
      </c>
      <c r="F633" s="178">
        <f ca="1">IF(F$1&lt;'Data Bank'!$AD322,"",IF(F$1&gt;'Data Bank'!$AT322,"",IF(AND('Data Bank'!$AC322&lt;100,TODAY()&gt;'Data Bank'!$AT322),1,IF('Data Bank'!$AC322=100,3,IF('Data Bank'!$AC322=0,0,2)))))</f>
        <v>2</v>
      </c>
      <c r="G633" s="178">
        <f ca="1">IF(G$1&lt;'Data Bank'!$AD322,"",IF(G$1&gt;'Data Bank'!$AT322,"",IF(AND('Data Bank'!$AC322&lt;100,TODAY()&gt;'Data Bank'!$AT322),1,IF('Data Bank'!$AC322=100,3,IF('Data Bank'!$AC322=0,0,2)))))</f>
        <v>2</v>
      </c>
      <c r="H633" s="178">
        <f ca="1">IF(H$1&lt;'Data Bank'!$AD322,"",IF(H$1&gt;'Data Bank'!$AT322,"",IF(AND('Data Bank'!$AC322&lt;100,TODAY()&gt;'Data Bank'!$AT322),1,IF('Data Bank'!$AC322=100,3,IF('Data Bank'!$AC322=0,0,2)))))</f>
        <v>2</v>
      </c>
      <c r="I633" s="178">
        <f ca="1">IF(I$1&lt;'Data Bank'!$AD322,"",IF(I$1&gt;'Data Bank'!$AT322,"",IF(AND('Data Bank'!$AC322&lt;100,TODAY()&gt;'Data Bank'!$AT322),1,IF('Data Bank'!$AC322=100,3,IF('Data Bank'!$AC322=0,0,2)))))</f>
        <v>2</v>
      </c>
      <c r="J633" s="177">
        <f ca="1">IF(J$1&lt;'Data Bank'!$AD322,"",IF(J$1&gt;'Data Bank'!$AT322,"",IF(AND('Data Bank'!$AC322&lt;100,TODAY()&gt;'Data Bank'!$AT322),1,IF('Data Bank'!$AC322=100,3,IF('Data Bank'!$AC322=0,0,2)))))</f>
        <v>2</v>
      </c>
      <c r="K633" s="177">
        <f ca="1">IF(K$1&lt;'Data Bank'!$AD322,"",IF(K$1&gt;'Data Bank'!$AT322,"",IF(AND('Data Bank'!$AC322&lt;100,TODAY()&gt;'Data Bank'!$AT322),1,IF('Data Bank'!$AC322=100,3,IF('Data Bank'!$AC322=0,0,2)))))</f>
        <v>2</v>
      </c>
      <c r="L633" s="177">
        <f ca="1">IF(L$1&lt;'Data Bank'!$AD322,"",IF(L$1&gt;'Data Bank'!$AT322,"",IF(AND('Data Bank'!$AC322&lt;100,TODAY()&gt;'Data Bank'!$AT322),1,IF('Data Bank'!$AC322=100,3,IF('Data Bank'!$AC322=0,0,2)))))</f>
        <v>2</v>
      </c>
      <c r="M633" s="177">
        <f ca="1">IF(M$1&lt;'Data Bank'!$AD322,"",IF(M$1&gt;'Data Bank'!$AT322,"",IF(AND('Data Bank'!$AC322&lt;100,TODAY()&gt;'Data Bank'!$AT322),1,IF('Data Bank'!$AC322=100,3,IF('Data Bank'!$AC322=0,0,2)))))</f>
        <v>2</v>
      </c>
      <c r="N633" s="177">
        <f ca="1">IF(N$1&lt;'Data Bank'!$AD322,"",IF(N$1&gt;'Data Bank'!$AT322,"",IF(AND('Data Bank'!$AC322&lt;100,TODAY()&gt;'Data Bank'!$AT322),1,IF('Data Bank'!$AC322=100,3,IF('Data Bank'!$AC322=0,0,2)))))</f>
        <v>2</v>
      </c>
      <c r="O633" s="177">
        <f ca="1">IF(O$1&lt;'Data Bank'!$AD322,"",IF(O$1&gt;'Data Bank'!$AT322,"",IF(AND('Data Bank'!$AC322&lt;100,TODAY()&gt;'Data Bank'!$AT322),1,IF('Data Bank'!$AC322=100,3,IF('Data Bank'!$AC322=0,0,2)))))</f>
        <v>2</v>
      </c>
      <c r="P633" s="177">
        <f ca="1">IF(P$1&lt;'Data Bank'!$AD322,"",IF(P$1&gt;'Data Bank'!$AT322,"",IF(AND('Data Bank'!$AC322&lt;100,TODAY()&gt;'Data Bank'!$AT322),1,IF('Data Bank'!$AC322=100,3,IF('Data Bank'!$AC322=0,0,2)))))</f>
        <v>2</v>
      </c>
      <c r="Q633" s="177">
        <f ca="1">IF(Q$1&lt;'Data Bank'!$AD322,"",IF(Q$1&gt;'Data Bank'!$AT322,"",IF(AND('Data Bank'!$AC322&lt;100,TODAY()&gt;'Data Bank'!$AT322),1,IF('Data Bank'!$AC322=100,3,IF('Data Bank'!$AC322=0,0,2)))))</f>
        <v>2</v>
      </c>
      <c r="R633" s="177">
        <f ca="1">IF(R$1&lt;'Data Bank'!$AD322,"",IF(R$1&gt;'Data Bank'!$AT322,"",IF(AND('Data Bank'!$AC322&lt;100,TODAY()&gt;'Data Bank'!$AT322),1,IF('Data Bank'!$AC322=100,3,IF('Data Bank'!$AC322=0,0,2)))))</f>
        <v>2</v>
      </c>
    </row>
    <row r="634" spans="1:18">
      <c r="A634" s="115" t="str">
        <f>'Data Bank'!E323</f>
        <v>DHA Ph-4 P2</v>
      </c>
      <c r="B634" s="178">
        <f ca="1">IF(B$1&lt;'Data Bank'!$AD323,"",IF(B$1&gt;'Data Bank'!$AT323,"",IF(AND('Data Bank'!$AC323&lt;100,TODAY()&gt;'Data Bank'!$AT323),1,IF('Data Bank'!$AC323=100,3,IF('Data Bank'!$AC323=0,0,2)))))</f>
        <v>0</v>
      </c>
      <c r="C634" s="178">
        <f ca="1">IF(C$1&lt;'Data Bank'!$AD323,"",IF(C$1&gt;'Data Bank'!$AT323,"",IF(AND('Data Bank'!$AC323&lt;100,TODAY()&gt;'Data Bank'!$AT323),1,IF('Data Bank'!$AC323=100,3,IF('Data Bank'!$AC323=0,0,2)))))</f>
        <v>0</v>
      </c>
      <c r="D634" s="178">
        <f ca="1">IF(D$1&lt;'Data Bank'!$AD323,"",IF(D$1&gt;'Data Bank'!$AT323,"",IF(AND('Data Bank'!$AC323&lt;100,TODAY()&gt;'Data Bank'!$AT323),1,IF('Data Bank'!$AC323=100,3,IF('Data Bank'!$AC323=0,0,2)))))</f>
        <v>0</v>
      </c>
      <c r="E634" s="178">
        <f ca="1">IF(E$1&lt;'Data Bank'!$AD323,"",IF(E$1&gt;'Data Bank'!$AT323,"",IF(AND('Data Bank'!$AC323&lt;100,TODAY()&gt;'Data Bank'!$AT323),1,IF('Data Bank'!$AC323=100,3,IF('Data Bank'!$AC323=0,0,2)))))</f>
        <v>0</v>
      </c>
      <c r="F634" s="178">
        <f ca="1">IF(F$1&lt;'Data Bank'!$AD323,"",IF(F$1&gt;'Data Bank'!$AT323,"",IF(AND('Data Bank'!$AC323&lt;100,TODAY()&gt;'Data Bank'!$AT323),1,IF('Data Bank'!$AC323=100,3,IF('Data Bank'!$AC323=0,0,2)))))</f>
        <v>0</v>
      </c>
      <c r="G634" s="178">
        <f ca="1">IF(G$1&lt;'Data Bank'!$AD323,"",IF(G$1&gt;'Data Bank'!$AT323,"",IF(AND('Data Bank'!$AC323&lt;100,TODAY()&gt;'Data Bank'!$AT323),1,IF('Data Bank'!$AC323=100,3,IF('Data Bank'!$AC323=0,0,2)))))</f>
        <v>0</v>
      </c>
      <c r="H634" s="178">
        <f ca="1">IF(H$1&lt;'Data Bank'!$AD323,"",IF(H$1&gt;'Data Bank'!$AT323,"",IF(AND('Data Bank'!$AC323&lt;100,TODAY()&gt;'Data Bank'!$AT323),1,IF('Data Bank'!$AC323=100,3,IF('Data Bank'!$AC323=0,0,2)))))</f>
        <v>0</v>
      </c>
      <c r="I634" s="178">
        <f ca="1">IF(I$1&lt;'Data Bank'!$AD323,"",IF(I$1&gt;'Data Bank'!$AT323,"",IF(AND('Data Bank'!$AC323&lt;100,TODAY()&gt;'Data Bank'!$AT323),1,IF('Data Bank'!$AC323=100,3,IF('Data Bank'!$AC323=0,0,2)))))</f>
        <v>0</v>
      </c>
      <c r="J634" s="177">
        <f ca="1">IF(J$1&lt;'Data Bank'!$AD323,"",IF(J$1&gt;'Data Bank'!$AT323,"",IF(AND('Data Bank'!$AC323&lt;100,TODAY()&gt;'Data Bank'!$AT323),1,IF('Data Bank'!$AC323=100,3,IF('Data Bank'!$AC323=0,0,2)))))</f>
        <v>0</v>
      </c>
      <c r="K634" s="177">
        <f ca="1">IF(K$1&lt;'Data Bank'!$AD323,"",IF(K$1&gt;'Data Bank'!$AT323,"",IF(AND('Data Bank'!$AC323&lt;100,TODAY()&gt;'Data Bank'!$AT323),1,IF('Data Bank'!$AC323=100,3,IF('Data Bank'!$AC323=0,0,2)))))</f>
        <v>0</v>
      </c>
      <c r="L634" s="177">
        <f ca="1">IF(L$1&lt;'Data Bank'!$AD323,"",IF(L$1&gt;'Data Bank'!$AT323,"",IF(AND('Data Bank'!$AC323&lt;100,TODAY()&gt;'Data Bank'!$AT323),1,IF('Data Bank'!$AC323=100,3,IF('Data Bank'!$AC323=0,0,2)))))</f>
        <v>0</v>
      </c>
      <c r="M634" s="177">
        <f ca="1">IF(M$1&lt;'Data Bank'!$AD323,"",IF(M$1&gt;'Data Bank'!$AT323,"",IF(AND('Data Bank'!$AC323&lt;100,TODAY()&gt;'Data Bank'!$AT323),1,IF('Data Bank'!$AC323=100,3,IF('Data Bank'!$AC323=0,0,2)))))</f>
        <v>0</v>
      </c>
      <c r="N634" s="177">
        <f ca="1">IF(N$1&lt;'Data Bank'!$AD323,"",IF(N$1&gt;'Data Bank'!$AT323,"",IF(AND('Data Bank'!$AC323&lt;100,TODAY()&gt;'Data Bank'!$AT323),1,IF('Data Bank'!$AC323=100,3,IF('Data Bank'!$AC323=0,0,2)))))</f>
        <v>0</v>
      </c>
      <c r="O634" s="177">
        <f ca="1">IF(O$1&lt;'Data Bank'!$AD323,"",IF(O$1&gt;'Data Bank'!$AT323,"",IF(AND('Data Bank'!$AC323&lt;100,TODAY()&gt;'Data Bank'!$AT323),1,IF('Data Bank'!$AC323=100,3,IF('Data Bank'!$AC323=0,0,2)))))</f>
        <v>0</v>
      </c>
      <c r="P634" s="177">
        <f ca="1">IF(P$1&lt;'Data Bank'!$AD323,"",IF(P$1&gt;'Data Bank'!$AT323,"",IF(AND('Data Bank'!$AC323&lt;100,TODAY()&gt;'Data Bank'!$AT323),1,IF('Data Bank'!$AC323=100,3,IF('Data Bank'!$AC323=0,0,2)))))</f>
        <v>0</v>
      </c>
      <c r="Q634" s="177">
        <f ca="1">IF(Q$1&lt;'Data Bank'!$AD323,"",IF(Q$1&gt;'Data Bank'!$AT323,"",IF(AND('Data Bank'!$AC323&lt;100,TODAY()&gt;'Data Bank'!$AT323),1,IF('Data Bank'!$AC323=100,3,IF('Data Bank'!$AC323=0,0,2)))))</f>
        <v>0</v>
      </c>
      <c r="R634" s="177">
        <f ca="1">IF(R$1&lt;'Data Bank'!$AD323,"",IF(R$1&gt;'Data Bank'!$AT323,"",IF(AND('Data Bank'!$AC323&lt;100,TODAY()&gt;'Data Bank'!$AT323),1,IF('Data Bank'!$AC323=100,3,IF('Data Bank'!$AC323=0,0,2)))))</f>
        <v>0</v>
      </c>
    </row>
    <row r="635" spans="1:18">
      <c r="A635" s="115" t="str">
        <f>'Data Bank'!E324</f>
        <v>DHA PH-5 M</v>
      </c>
      <c r="B635" s="178">
        <f ca="1">IF(B$1&lt;'Data Bank'!$AD324,"",IF(B$1&gt;'Data Bank'!$AT324,"",IF(AND('Data Bank'!$AC324&lt;100,TODAY()&gt;'Data Bank'!$AT324),1,IF('Data Bank'!$AC324=100,3,IF('Data Bank'!$AC324=0,0,2)))))</f>
        <v>2</v>
      </c>
      <c r="C635" s="178">
        <f ca="1">IF(C$1&lt;'Data Bank'!$AD324,"",IF(C$1&gt;'Data Bank'!$AT324,"",IF(AND('Data Bank'!$AC324&lt;100,TODAY()&gt;'Data Bank'!$AT324),1,IF('Data Bank'!$AC324=100,3,IF('Data Bank'!$AC324=0,0,2)))))</f>
        <v>2</v>
      </c>
      <c r="D635" s="178">
        <f ca="1">IF(D$1&lt;'Data Bank'!$AD324,"",IF(D$1&gt;'Data Bank'!$AT324,"",IF(AND('Data Bank'!$AC324&lt;100,TODAY()&gt;'Data Bank'!$AT324),1,IF('Data Bank'!$AC324=100,3,IF('Data Bank'!$AC324=0,0,2)))))</f>
        <v>2</v>
      </c>
      <c r="E635" s="178">
        <f ca="1">IF(E$1&lt;'Data Bank'!$AD324,"",IF(E$1&gt;'Data Bank'!$AT324,"",IF(AND('Data Bank'!$AC324&lt;100,TODAY()&gt;'Data Bank'!$AT324),1,IF('Data Bank'!$AC324=100,3,IF('Data Bank'!$AC324=0,0,2)))))</f>
        <v>2</v>
      </c>
      <c r="F635" s="178">
        <f ca="1">IF(F$1&lt;'Data Bank'!$AD324,"",IF(F$1&gt;'Data Bank'!$AT324,"",IF(AND('Data Bank'!$AC324&lt;100,TODAY()&gt;'Data Bank'!$AT324),1,IF('Data Bank'!$AC324=100,3,IF('Data Bank'!$AC324=0,0,2)))))</f>
        <v>2</v>
      </c>
      <c r="G635" s="178">
        <f ca="1">IF(G$1&lt;'Data Bank'!$AD324,"",IF(G$1&gt;'Data Bank'!$AT324,"",IF(AND('Data Bank'!$AC324&lt;100,TODAY()&gt;'Data Bank'!$AT324),1,IF('Data Bank'!$AC324=100,3,IF('Data Bank'!$AC324=0,0,2)))))</f>
        <v>2</v>
      </c>
      <c r="H635" s="178">
        <f ca="1">IF(H$1&lt;'Data Bank'!$AD324,"",IF(H$1&gt;'Data Bank'!$AT324,"",IF(AND('Data Bank'!$AC324&lt;100,TODAY()&gt;'Data Bank'!$AT324),1,IF('Data Bank'!$AC324=100,3,IF('Data Bank'!$AC324=0,0,2)))))</f>
        <v>2</v>
      </c>
      <c r="I635" s="178">
        <f ca="1">IF(I$1&lt;'Data Bank'!$AD324,"",IF(I$1&gt;'Data Bank'!$AT324,"",IF(AND('Data Bank'!$AC324&lt;100,TODAY()&gt;'Data Bank'!$AT324),1,IF('Data Bank'!$AC324=100,3,IF('Data Bank'!$AC324=0,0,2)))))</f>
        <v>2</v>
      </c>
      <c r="J635" s="177">
        <f ca="1">IF(J$1&lt;'Data Bank'!$AD324,"",IF(J$1&gt;'Data Bank'!$AT324,"",IF(AND('Data Bank'!$AC324&lt;100,TODAY()&gt;'Data Bank'!$AT324),1,IF('Data Bank'!$AC324=100,3,IF('Data Bank'!$AC324=0,0,2)))))</f>
        <v>2</v>
      </c>
      <c r="K635" s="177">
        <f ca="1">IF(K$1&lt;'Data Bank'!$AD324,"",IF(K$1&gt;'Data Bank'!$AT324,"",IF(AND('Data Bank'!$AC324&lt;100,TODAY()&gt;'Data Bank'!$AT324),1,IF('Data Bank'!$AC324=100,3,IF('Data Bank'!$AC324=0,0,2)))))</f>
        <v>2</v>
      </c>
      <c r="L635" s="177">
        <f ca="1">IF(L$1&lt;'Data Bank'!$AD324,"",IF(L$1&gt;'Data Bank'!$AT324,"",IF(AND('Data Bank'!$AC324&lt;100,TODAY()&gt;'Data Bank'!$AT324),1,IF('Data Bank'!$AC324=100,3,IF('Data Bank'!$AC324=0,0,2)))))</f>
        <v>2</v>
      </c>
      <c r="M635" s="177">
        <f ca="1">IF(M$1&lt;'Data Bank'!$AD324,"",IF(M$1&gt;'Data Bank'!$AT324,"",IF(AND('Data Bank'!$AC324&lt;100,TODAY()&gt;'Data Bank'!$AT324),1,IF('Data Bank'!$AC324=100,3,IF('Data Bank'!$AC324=0,0,2)))))</f>
        <v>2</v>
      </c>
      <c r="N635" s="177">
        <f ca="1">IF(N$1&lt;'Data Bank'!$AD324,"",IF(N$1&gt;'Data Bank'!$AT324,"",IF(AND('Data Bank'!$AC324&lt;100,TODAY()&gt;'Data Bank'!$AT324),1,IF('Data Bank'!$AC324=100,3,IF('Data Bank'!$AC324=0,0,2)))))</f>
        <v>2</v>
      </c>
      <c r="O635" s="177">
        <f ca="1">IF(O$1&lt;'Data Bank'!$AD324,"",IF(O$1&gt;'Data Bank'!$AT324,"",IF(AND('Data Bank'!$AC324&lt;100,TODAY()&gt;'Data Bank'!$AT324),1,IF('Data Bank'!$AC324=100,3,IF('Data Bank'!$AC324=0,0,2)))))</f>
        <v>2</v>
      </c>
      <c r="P635" s="177">
        <f ca="1">IF(P$1&lt;'Data Bank'!$AD324,"",IF(P$1&gt;'Data Bank'!$AT324,"",IF(AND('Data Bank'!$AC324&lt;100,TODAY()&gt;'Data Bank'!$AT324),1,IF('Data Bank'!$AC324=100,3,IF('Data Bank'!$AC324=0,0,2)))))</f>
        <v>2</v>
      </c>
      <c r="Q635" s="177">
        <f ca="1">IF(Q$1&lt;'Data Bank'!$AD324,"",IF(Q$1&gt;'Data Bank'!$AT324,"",IF(AND('Data Bank'!$AC324&lt;100,TODAY()&gt;'Data Bank'!$AT324),1,IF('Data Bank'!$AC324=100,3,IF('Data Bank'!$AC324=0,0,2)))))</f>
        <v>2</v>
      </c>
      <c r="R635" s="177">
        <f ca="1">IF(R$1&lt;'Data Bank'!$AD324,"",IF(R$1&gt;'Data Bank'!$AT324,"",IF(AND('Data Bank'!$AC324&lt;100,TODAY()&gt;'Data Bank'!$AT324),1,IF('Data Bank'!$AC324=100,3,IF('Data Bank'!$AC324=0,0,2)))))</f>
        <v>2</v>
      </c>
    </row>
    <row r="636" spans="1:18">
      <c r="A636" s="115" t="str">
        <f>'Data Bank'!E327</f>
        <v>LC_P6</v>
      </c>
      <c r="B636" s="178">
        <f ca="1">IF(B$1&lt;'Data Bank'!$AD327,"",IF(B$1&gt;'Data Bank'!$AT327,"",IF(AND('Data Bank'!$AC327&lt;100,TODAY()&gt;'Data Bank'!$AT327),1,IF('Data Bank'!$AC327=100,3,IF('Data Bank'!$AC327=0,0,2)))))</f>
        <v>2</v>
      </c>
      <c r="C636" s="178">
        <f ca="1">IF(C$1&lt;'Data Bank'!$AD327,"",IF(C$1&gt;'Data Bank'!$AT327,"",IF(AND('Data Bank'!$AC327&lt;100,TODAY()&gt;'Data Bank'!$AT327),1,IF('Data Bank'!$AC327=100,3,IF('Data Bank'!$AC327=0,0,2)))))</f>
        <v>2</v>
      </c>
      <c r="D636" s="178">
        <f ca="1">IF(D$1&lt;'Data Bank'!$AD327,"",IF(D$1&gt;'Data Bank'!$AT327,"",IF(AND('Data Bank'!$AC327&lt;100,TODAY()&gt;'Data Bank'!$AT327),1,IF('Data Bank'!$AC327=100,3,IF('Data Bank'!$AC327=0,0,2)))))</f>
        <v>2</v>
      </c>
      <c r="E636" s="178">
        <f ca="1">IF(E$1&lt;'Data Bank'!$AD327,"",IF(E$1&gt;'Data Bank'!$AT327,"",IF(AND('Data Bank'!$AC327&lt;100,TODAY()&gt;'Data Bank'!$AT327),1,IF('Data Bank'!$AC327=100,3,IF('Data Bank'!$AC327=0,0,2)))))</f>
        <v>2</v>
      </c>
      <c r="F636" s="178">
        <f ca="1">IF(F$1&lt;'Data Bank'!$AD327,"",IF(F$1&gt;'Data Bank'!$AT327,"",IF(AND('Data Bank'!$AC327&lt;100,TODAY()&gt;'Data Bank'!$AT327),1,IF('Data Bank'!$AC327=100,3,IF('Data Bank'!$AC327=0,0,2)))))</f>
        <v>2</v>
      </c>
      <c r="G636" s="178">
        <f ca="1">IF(G$1&lt;'Data Bank'!$AD327,"",IF(G$1&gt;'Data Bank'!$AT327,"",IF(AND('Data Bank'!$AC327&lt;100,TODAY()&gt;'Data Bank'!$AT327),1,IF('Data Bank'!$AC327=100,3,IF('Data Bank'!$AC327=0,0,2)))))</f>
        <v>2</v>
      </c>
      <c r="H636" s="178">
        <f ca="1">IF(H$1&lt;'Data Bank'!$AD327,"",IF(H$1&gt;'Data Bank'!$AT327,"",IF(AND('Data Bank'!$AC327&lt;100,TODAY()&gt;'Data Bank'!$AT327),1,IF('Data Bank'!$AC327=100,3,IF('Data Bank'!$AC327=0,0,2)))))</f>
        <v>2</v>
      </c>
      <c r="I636" s="178">
        <f ca="1">IF(I$1&lt;'Data Bank'!$AD327,"",IF(I$1&gt;'Data Bank'!$AT327,"",IF(AND('Data Bank'!$AC327&lt;100,TODAY()&gt;'Data Bank'!$AT327),1,IF('Data Bank'!$AC327=100,3,IF('Data Bank'!$AC327=0,0,2)))))</f>
        <v>2</v>
      </c>
      <c r="J636" s="177">
        <f ca="1">IF(J$1&lt;'Data Bank'!$AD327,"",IF(J$1&gt;'Data Bank'!$AT327,"",IF(AND('Data Bank'!$AC327&lt;100,TODAY()&gt;'Data Bank'!$AT327),1,IF('Data Bank'!$AC327=100,3,IF('Data Bank'!$AC327=0,0,2)))))</f>
        <v>2</v>
      </c>
      <c r="K636" s="177">
        <f ca="1">IF(K$1&lt;'Data Bank'!$AD327,"",IF(K$1&gt;'Data Bank'!$AT327,"",IF(AND('Data Bank'!$AC327&lt;100,TODAY()&gt;'Data Bank'!$AT327),1,IF('Data Bank'!$AC327=100,3,IF('Data Bank'!$AC327=0,0,2)))))</f>
        <v>2</v>
      </c>
      <c r="L636" s="177">
        <f ca="1">IF(L$1&lt;'Data Bank'!$AD327,"",IF(L$1&gt;'Data Bank'!$AT327,"",IF(AND('Data Bank'!$AC327&lt;100,TODAY()&gt;'Data Bank'!$AT327),1,IF('Data Bank'!$AC327=100,3,IF('Data Bank'!$AC327=0,0,2)))))</f>
        <v>2</v>
      </c>
      <c r="M636" s="177">
        <f ca="1">IF(M$1&lt;'Data Bank'!$AD327,"",IF(M$1&gt;'Data Bank'!$AT327,"",IF(AND('Data Bank'!$AC327&lt;100,TODAY()&gt;'Data Bank'!$AT327),1,IF('Data Bank'!$AC327=100,3,IF('Data Bank'!$AC327=0,0,2)))))</f>
        <v>2</v>
      </c>
      <c r="N636" s="177">
        <f ca="1">IF(N$1&lt;'Data Bank'!$AD327,"",IF(N$1&gt;'Data Bank'!$AT327,"",IF(AND('Data Bank'!$AC327&lt;100,TODAY()&gt;'Data Bank'!$AT327),1,IF('Data Bank'!$AC327=100,3,IF('Data Bank'!$AC327=0,0,2)))))</f>
        <v>2</v>
      </c>
      <c r="O636" s="177">
        <f ca="1">IF(O$1&lt;'Data Bank'!$AD327,"",IF(O$1&gt;'Data Bank'!$AT327,"",IF(AND('Data Bank'!$AC327&lt;100,TODAY()&gt;'Data Bank'!$AT327),1,IF('Data Bank'!$AC327=100,3,IF('Data Bank'!$AC327=0,0,2)))))</f>
        <v>2</v>
      </c>
      <c r="P636" s="177">
        <f ca="1">IF(P$1&lt;'Data Bank'!$AD327,"",IF(P$1&gt;'Data Bank'!$AT327,"",IF(AND('Data Bank'!$AC327&lt;100,TODAY()&gt;'Data Bank'!$AT327),1,IF('Data Bank'!$AC327=100,3,IF('Data Bank'!$AC327=0,0,2)))))</f>
        <v>2</v>
      </c>
      <c r="Q636" s="177">
        <f ca="1">IF(Q$1&lt;'Data Bank'!$AD327,"",IF(Q$1&gt;'Data Bank'!$AT327,"",IF(AND('Data Bank'!$AC327&lt;100,TODAY()&gt;'Data Bank'!$AT327),1,IF('Data Bank'!$AC327=100,3,IF('Data Bank'!$AC327=0,0,2)))))</f>
        <v>2</v>
      </c>
      <c r="R636" s="177">
        <f ca="1">IF(R$1&lt;'Data Bank'!$AD327,"",IF(R$1&gt;'Data Bank'!$AT327,"",IF(AND('Data Bank'!$AC327&lt;100,TODAY()&gt;'Data Bank'!$AT327),1,IF('Data Bank'!$AC327=100,3,IF('Data Bank'!$AC327=0,0,2)))))</f>
        <v>2</v>
      </c>
    </row>
    <row r="637" spans="1:18">
      <c r="A637" s="115" t="str">
        <f>'Data Bank'!E328</f>
        <v>DHA_Ph-1_P1</v>
      </c>
      <c r="B637" s="178">
        <f ca="1">IF(B$1&lt;'Data Bank'!$AD328,"",IF(B$1&gt;'Data Bank'!$AT328,"",IF(AND('Data Bank'!$AC328&lt;100,TODAY()&gt;'Data Bank'!$AT328),1,IF('Data Bank'!$AC328=100,3,IF('Data Bank'!$AC328=0,0,2)))))</f>
        <v>2</v>
      </c>
      <c r="C637" s="178">
        <f ca="1">IF(C$1&lt;'Data Bank'!$AD328,"",IF(C$1&gt;'Data Bank'!$AT328,"",IF(AND('Data Bank'!$AC328&lt;100,TODAY()&gt;'Data Bank'!$AT328),1,IF('Data Bank'!$AC328=100,3,IF('Data Bank'!$AC328=0,0,2)))))</f>
        <v>2</v>
      </c>
      <c r="D637" s="178">
        <f ca="1">IF(D$1&lt;'Data Bank'!$AD328,"",IF(D$1&gt;'Data Bank'!$AT328,"",IF(AND('Data Bank'!$AC328&lt;100,TODAY()&gt;'Data Bank'!$AT328),1,IF('Data Bank'!$AC328=100,3,IF('Data Bank'!$AC328=0,0,2)))))</f>
        <v>2</v>
      </c>
      <c r="E637" s="178">
        <f ca="1">IF(E$1&lt;'Data Bank'!$AD328,"",IF(E$1&gt;'Data Bank'!$AT328,"",IF(AND('Data Bank'!$AC328&lt;100,TODAY()&gt;'Data Bank'!$AT328),1,IF('Data Bank'!$AC328=100,3,IF('Data Bank'!$AC328=0,0,2)))))</f>
        <v>2</v>
      </c>
      <c r="F637" s="178">
        <f ca="1">IF(F$1&lt;'Data Bank'!$AD328,"",IF(F$1&gt;'Data Bank'!$AT328,"",IF(AND('Data Bank'!$AC328&lt;100,TODAY()&gt;'Data Bank'!$AT328),1,IF('Data Bank'!$AC328=100,3,IF('Data Bank'!$AC328=0,0,2)))))</f>
        <v>2</v>
      </c>
      <c r="G637" s="178">
        <f ca="1">IF(G$1&lt;'Data Bank'!$AD328,"",IF(G$1&gt;'Data Bank'!$AT328,"",IF(AND('Data Bank'!$AC328&lt;100,TODAY()&gt;'Data Bank'!$AT328),1,IF('Data Bank'!$AC328=100,3,IF('Data Bank'!$AC328=0,0,2)))))</f>
        <v>2</v>
      </c>
      <c r="H637" s="178">
        <f ca="1">IF(H$1&lt;'Data Bank'!$AD328,"",IF(H$1&gt;'Data Bank'!$AT328,"",IF(AND('Data Bank'!$AC328&lt;100,TODAY()&gt;'Data Bank'!$AT328),1,IF('Data Bank'!$AC328=100,3,IF('Data Bank'!$AC328=0,0,2)))))</f>
        <v>2</v>
      </c>
      <c r="I637" s="178">
        <f ca="1">IF(I$1&lt;'Data Bank'!$AD328,"",IF(I$1&gt;'Data Bank'!$AT328,"",IF(AND('Data Bank'!$AC328&lt;100,TODAY()&gt;'Data Bank'!$AT328),1,IF('Data Bank'!$AC328=100,3,IF('Data Bank'!$AC328=0,0,2)))))</f>
        <v>2</v>
      </c>
      <c r="J637" s="177">
        <f ca="1">IF(J$1&lt;'Data Bank'!$AD328,"",IF(J$1&gt;'Data Bank'!$AT328,"",IF(AND('Data Bank'!$AC328&lt;100,TODAY()&gt;'Data Bank'!$AT328),1,IF('Data Bank'!$AC328=100,3,IF('Data Bank'!$AC328=0,0,2)))))</f>
        <v>2</v>
      </c>
      <c r="K637" s="177">
        <f ca="1">IF(K$1&lt;'Data Bank'!$AD328,"",IF(K$1&gt;'Data Bank'!$AT328,"",IF(AND('Data Bank'!$AC328&lt;100,TODAY()&gt;'Data Bank'!$AT328),1,IF('Data Bank'!$AC328=100,3,IF('Data Bank'!$AC328=0,0,2)))))</f>
        <v>2</v>
      </c>
      <c r="L637" s="177">
        <f ca="1">IF(L$1&lt;'Data Bank'!$AD328,"",IF(L$1&gt;'Data Bank'!$AT328,"",IF(AND('Data Bank'!$AC328&lt;100,TODAY()&gt;'Data Bank'!$AT328),1,IF('Data Bank'!$AC328=100,3,IF('Data Bank'!$AC328=0,0,2)))))</f>
        <v>2</v>
      </c>
      <c r="M637" s="177">
        <f ca="1">IF(M$1&lt;'Data Bank'!$AD328,"",IF(M$1&gt;'Data Bank'!$AT328,"",IF(AND('Data Bank'!$AC328&lt;100,TODAY()&gt;'Data Bank'!$AT328),1,IF('Data Bank'!$AC328=100,3,IF('Data Bank'!$AC328=0,0,2)))))</f>
        <v>2</v>
      </c>
      <c r="N637" s="177">
        <f ca="1">IF(N$1&lt;'Data Bank'!$AD328,"",IF(N$1&gt;'Data Bank'!$AT328,"",IF(AND('Data Bank'!$AC328&lt;100,TODAY()&gt;'Data Bank'!$AT328),1,IF('Data Bank'!$AC328=100,3,IF('Data Bank'!$AC328=0,0,2)))))</f>
        <v>2</v>
      </c>
      <c r="O637" s="177">
        <f ca="1">IF(O$1&lt;'Data Bank'!$AD328,"",IF(O$1&gt;'Data Bank'!$AT328,"",IF(AND('Data Bank'!$AC328&lt;100,TODAY()&gt;'Data Bank'!$AT328),1,IF('Data Bank'!$AC328=100,3,IF('Data Bank'!$AC328=0,0,2)))))</f>
        <v>2</v>
      </c>
      <c r="P637" s="177">
        <f ca="1">IF(P$1&lt;'Data Bank'!$AD328,"",IF(P$1&gt;'Data Bank'!$AT328,"",IF(AND('Data Bank'!$AC328&lt;100,TODAY()&gt;'Data Bank'!$AT328),1,IF('Data Bank'!$AC328=100,3,IF('Data Bank'!$AC328=0,0,2)))))</f>
        <v>2</v>
      </c>
      <c r="Q637" s="177">
        <f ca="1">IF(Q$1&lt;'Data Bank'!$AD328,"",IF(Q$1&gt;'Data Bank'!$AT328,"",IF(AND('Data Bank'!$AC328&lt;100,TODAY()&gt;'Data Bank'!$AT328),1,IF('Data Bank'!$AC328=100,3,IF('Data Bank'!$AC328=0,0,2)))))</f>
        <v>2</v>
      </c>
      <c r="R637" s="177">
        <f ca="1">IF(R$1&lt;'Data Bank'!$AD328,"",IF(R$1&gt;'Data Bank'!$AT328,"",IF(AND('Data Bank'!$AC328&lt;100,TODAY()&gt;'Data Bank'!$AT328),1,IF('Data Bank'!$AC328=100,3,IF('Data Bank'!$AC328=0,0,2)))))</f>
        <v>2</v>
      </c>
    </row>
    <row r="638" spans="1:18">
      <c r="A638" s="115" t="str">
        <f>'Data Bank'!E336</f>
        <v>Chaudary Colony</v>
      </c>
      <c r="B638" s="178">
        <f ca="1">IF(B$1&lt;'Data Bank'!$AD336,"",IF(B$1&gt;'Data Bank'!$AT336,"",IF(AND('Data Bank'!$AC336&lt;100,TODAY()&gt;'Data Bank'!$AT336),1,IF('Data Bank'!$AC336=100,3,IF('Data Bank'!$AC336=0,0,2)))))</f>
        <v>0</v>
      </c>
      <c r="C638" s="178">
        <f ca="1">IF(C$1&lt;'Data Bank'!$AD336,"",IF(C$1&gt;'Data Bank'!$AT336,"",IF(AND('Data Bank'!$AC336&lt;100,TODAY()&gt;'Data Bank'!$AT336),1,IF('Data Bank'!$AC336=100,3,IF('Data Bank'!$AC336=0,0,2)))))</f>
        <v>0</v>
      </c>
      <c r="D638" s="178">
        <f ca="1">IF(D$1&lt;'Data Bank'!$AD336,"",IF(D$1&gt;'Data Bank'!$AT336,"",IF(AND('Data Bank'!$AC336&lt;100,TODAY()&gt;'Data Bank'!$AT336),1,IF('Data Bank'!$AC336=100,3,IF('Data Bank'!$AC336=0,0,2)))))</f>
        <v>0</v>
      </c>
      <c r="E638" s="178">
        <f ca="1">IF(E$1&lt;'Data Bank'!$AD336,"",IF(E$1&gt;'Data Bank'!$AT336,"",IF(AND('Data Bank'!$AC336&lt;100,TODAY()&gt;'Data Bank'!$AT336),1,IF('Data Bank'!$AC336=100,3,IF('Data Bank'!$AC336=0,0,2)))))</f>
        <v>0</v>
      </c>
      <c r="F638" s="178">
        <f ca="1">IF(F$1&lt;'Data Bank'!$AD336,"",IF(F$1&gt;'Data Bank'!$AT336,"",IF(AND('Data Bank'!$AC336&lt;100,TODAY()&gt;'Data Bank'!$AT336),1,IF('Data Bank'!$AC336=100,3,IF('Data Bank'!$AC336=0,0,2)))))</f>
        <v>0</v>
      </c>
      <c r="G638" s="178">
        <f ca="1">IF(G$1&lt;'Data Bank'!$AD336,"",IF(G$1&gt;'Data Bank'!$AT336,"",IF(AND('Data Bank'!$AC336&lt;100,TODAY()&gt;'Data Bank'!$AT336),1,IF('Data Bank'!$AC336=100,3,IF('Data Bank'!$AC336=0,0,2)))))</f>
        <v>0</v>
      </c>
      <c r="H638" s="178">
        <f ca="1">IF(H$1&lt;'Data Bank'!$AD336,"",IF(H$1&gt;'Data Bank'!$AT336,"",IF(AND('Data Bank'!$AC336&lt;100,TODAY()&gt;'Data Bank'!$AT336),1,IF('Data Bank'!$AC336=100,3,IF('Data Bank'!$AC336=0,0,2)))))</f>
        <v>0</v>
      </c>
      <c r="I638" s="178">
        <f ca="1">IF(I$1&lt;'Data Bank'!$AD336,"",IF(I$1&gt;'Data Bank'!$AT336,"",IF(AND('Data Bank'!$AC336&lt;100,TODAY()&gt;'Data Bank'!$AT336),1,IF('Data Bank'!$AC336=100,3,IF('Data Bank'!$AC336=0,0,2)))))</f>
        <v>0</v>
      </c>
      <c r="J638" s="177" t="str">
        <f ca="1">IF(J$1&lt;'Data Bank'!$AD336,"",IF(J$1&gt;'Data Bank'!$AT336,"",IF(AND('Data Bank'!$AC336&lt;100,TODAY()&gt;'Data Bank'!$AT336),1,IF('Data Bank'!$AC336=100,3,IF('Data Bank'!$AC336=0,0,2)))))</f>
        <v/>
      </c>
      <c r="K638" s="177" t="str">
        <f ca="1">IF(K$1&lt;'Data Bank'!$AD336,"",IF(K$1&gt;'Data Bank'!$AT336,"",IF(AND('Data Bank'!$AC336&lt;100,TODAY()&gt;'Data Bank'!$AT336),1,IF('Data Bank'!$AC336=100,3,IF('Data Bank'!$AC336=0,0,2)))))</f>
        <v/>
      </c>
      <c r="L638" s="177" t="str">
        <f ca="1">IF(L$1&lt;'Data Bank'!$AD336,"",IF(L$1&gt;'Data Bank'!$AT336,"",IF(AND('Data Bank'!$AC336&lt;100,TODAY()&gt;'Data Bank'!$AT336),1,IF('Data Bank'!$AC336=100,3,IF('Data Bank'!$AC336=0,0,2)))))</f>
        <v/>
      </c>
      <c r="M638" s="177" t="str">
        <f ca="1">IF(M$1&lt;'Data Bank'!$AD336,"",IF(M$1&gt;'Data Bank'!$AT336,"",IF(AND('Data Bank'!$AC336&lt;100,TODAY()&gt;'Data Bank'!$AT336),1,IF('Data Bank'!$AC336=100,3,IF('Data Bank'!$AC336=0,0,2)))))</f>
        <v/>
      </c>
      <c r="N638" s="177" t="str">
        <f ca="1">IF(N$1&lt;'Data Bank'!$AD336,"",IF(N$1&gt;'Data Bank'!$AT336,"",IF(AND('Data Bank'!$AC336&lt;100,TODAY()&gt;'Data Bank'!$AT336),1,IF('Data Bank'!$AC336=100,3,IF('Data Bank'!$AC336=0,0,2)))))</f>
        <v/>
      </c>
      <c r="O638" s="177" t="str">
        <f ca="1">IF(O$1&lt;'Data Bank'!$AD336,"",IF(O$1&gt;'Data Bank'!$AT336,"",IF(AND('Data Bank'!$AC336&lt;100,TODAY()&gt;'Data Bank'!$AT336),1,IF('Data Bank'!$AC336=100,3,IF('Data Bank'!$AC336=0,0,2)))))</f>
        <v/>
      </c>
      <c r="P638" s="177" t="str">
        <f ca="1">IF(P$1&lt;'Data Bank'!$AD336,"",IF(P$1&gt;'Data Bank'!$AT336,"",IF(AND('Data Bank'!$AC336&lt;100,TODAY()&gt;'Data Bank'!$AT336),1,IF('Data Bank'!$AC336=100,3,IF('Data Bank'!$AC336=0,0,2)))))</f>
        <v/>
      </c>
      <c r="Q638" s="177" t="str">
        <f ca="1">IF(Q$1&lt;'Data Bank'!$AD336,"",IF(Q$1&gt;'Data Bank'!$AT336,"",IF(AND('Data Bank'!$AC336&lt;100,TODAY()&gt;'Data Bank'!$AT336),1,IF('Data Bank'!$AC336=100,3,IF('Data Bank'!$AC336=0,0,2)))))</f>
        <v/>
      </c>
      <c r="R638" s="177" t="str">
        <f ca="1">IF(R$1&lt;'Data Bank'!$AD336,"",IF(R$1&gt;'Data Bank'!$AT336,"",IF(AND('Data Bank'!$AC336&lt;100,TODAY()&gt;'Data Bank'!$AT336),1,IF('Data Bank'!$AC336=100,3,IF('Data Bank'!$AC336=0,0,2)))))</f>
        <v/>
      </c>
    </row>
    <row r="639" spans="1:18">
      <c r="A639" s="115" t="str">
        <f>'Data Bank'!E337</f>
        <v>LC_P7</v>
      </c>
      <c r="B639" s="178">
        <f ca="1">IF(B$1&lt;'Data Bank'!$AD337,"",IF(B$1&gt;'Data Bank'!$AT337,"",IF(AND('Data Bank'!$AC337&lt;100,TODAY()&gt;'Data Bank'!$AT337),1,IF('Data Bank'!$AC337=100,3,IF('Data Bank'!$AC337=0,0,2)))))</f>
        <v>2</v>
      </c>
      <c r="C639" s="178">
        <f ca="1">IF(C$1&lt;'Data Bank'!$AD337,"",IF(C$1&gt;'Data Bank'!$AT337,"",IF(AND('Data Bank'!$AC337&lt;100,TODAY()&gt;'Data Bank'!$AT337),1,IF('Data Bank'!$AC337=100,3,IF('Data Bank'!$AC337=0,0,2)))))</f>
        <v>2</v>
      </c>
      <c r="D639" s="178">
        <f ca="1">IF(D$1&lt;'Data Bank'!$AD337,"",IF(D$1&gt;'Data Bank'!$AT337,"",IF(AND('Data Bank'!$AC337&lt;100,TODAY()&gt;'Data Bank'!$AT337),1,IF('Data Bank'!$AC337=100,3,IF('Data Bank'!$AC337=0,0,2)))))</f>
        <v>2</v>
      </c>
      <c r="E639" s="178">
        <f ca="1">IF(E$1&lt;'Data Bank'!$AD337,"",IF(E$1&gt;'Data Bank'!$AT337,"",IF(AND('Data Bank'!$AC337&lt;100,TODAY()&gt;'Data Bank'!$AT337),1,IF('Data Bank'!$AC337=100,3,IF('Data Bank'!$AC337=0,0,2)))))</f>
        <v>2</v>
      </c>
      <c r="F639" s="178">
        <f ca="1">IF(F$1&lt;'Data Bank'!$AD337,"",IF(F$1&gt;'Data Bank'!$AT337,"",IF(AND('Data Bank'!$AC337&lt;100,TODAY()&gt;'Data Bank'!$AT337),1,IF('Data Bank'!$AC337=100,3,IF('Data Bank'!$AC337=0,0,2)))))</f>
        <v>2</v>
      </c>
      <c r="G639" s="178">
        <f ca="1">IF(G$1&lt;'Data Bank'!$AD337,"",IF(G$1&gt;'Data Bank'!$AT337,"",IF(AND('Data Bank'!$AC337&lt;100,TODAY()&gt;'Data Bank'!$AT337),1,IF('Data Bank'!$AC337=100,3,IF('Data Bank'!$AC337=0,0,2)))))</f>
        <v>2</v>
      </c>
      <c r="H639" s="178">
        <f ca="1">IF(H$1&lt;'Data Bank'!$AD337,"",IF(H$1&gt;'Data Bank'!$AT337,"",IF(AND('Data Bank'!$AC337&lt;100,TODAY()&gt;'Data Bank'!$AT337),1,IF('Data Bank'!$AC337=100,3,IF('Data Bank'!$AC337=0,0,2)))))</f>
        <v>2</v>
      </c>
      <c r="I639" s="178">
        <f ca="1">IF(I$1&lt;'Data Bank'!$AD337,"",IF(I$1&gt;'Data Bank'!$AT337,"",IF(AND('Data Bank'!$AC337&lt;100,TODAY()&gt;'Data Bank'!$AT337),1,IF('Data Bank'!$AC337=100,3,IF('Data Bank'!$AC337=0,0,2)))))</f>
        <v>2</v>
      </c>
      <c r="J639" s="177">
        <f ca="1">IF(J$1&lt;'Data Bank'!$AD337,"",IF(J$1&gt;'Data Bank'!$AT337,"",IF(AND('Data Bank'!$AC337&lt;100,TODAY()&gt;'Data Bank'!$AT337),1,IF('Data Bank'!$AC337=100,3,IF('Data Bank'!$AC337=0,0,2)))))</f>
        <v>2</v>
      </c>
      <c r="K639" s="177">
        <f ca="1">IF(K$1&lt;'Data Bank'!$AD337,"",IF(K$1&gt;'Data Bank'!$AT337,"",IF(AND('Data Bank'!$AC337&lt;100,TODAY()&gt;'Data Bank'!$AT337),1,IF('Data Bank'!$AC337=100,3,IF('Data Bank'!$AC337=0,0,2)))))</f>
        <v>2</v>
      </c>
      <c r="L639" s="177">
        <f ca="1">IF(L$1&lt;'Data Bank'!$AD337,"",IF(L$1&gt;'Data Bank'!$AT337,"",IF(AND('Data Bank'!$AC337&lt;100,TODAY()&gt;'Data Bank'!$AT337),1,IF('Data Bank'!$AC337=100,3,IF('Data Bank'!$AC337=0,0,2)))))</f>
        <v>2</v>
      </c>
      <c r="M639" s="177">
        <f ca="1">IF(M$1&lt;'Data Bank'!$AD337,"",IF(M$1&gt;'Data Bank'!$AT337,"",IF(AND('Data Bank'!$AC337&lt;100,TODAY()&gt;'Data Bank'!$AT337),1,IF('Data Bank'!$AC337=100,3,IF('Data Bank'!$AC337=0,0,2)))))</f>
        <v>2</v>
      </c>
      <c r="N639" s="177">
        <f ca="1">IF(N$1&lt;'Data Bank'!$AD337,"",IF(N$1&gt;'Data Bank'!$AT337,"",IF(AND('Data Bank'!$AC337&lt;100,TODAY()&gt;'Data Bank'!$AT337),1,IF('Data Bank'!$AC337=100,3,IF('Data Bank'!$AC337=0,0,2)))))</f>
        <v>2</v>
      </c>
      <c r="O639" s="177">
        <f ca="1">IF(O$1&lt;'Data Bank'!$AD337,"",IF(O$1&gt;'Data Bank'!$AT337,"",IF(AND('Data Bank'!$AC337&lt;100,TODAY()&gt;'Data Bank'!$AT337),1,IF('Data Bank'!$AC337=100,3,IF('Data Bank'!$AC337=0,0,2)))))</f>
        <v>2</v>
      </c>
      <c r="P639" s="177">
        <f ca="1">IF(P$1&lt;'Data Bank'!$AD337,"",IF(P$1&gt;'Data Bank'!$AT337,"",IF(AND('Data Bank'!$AC337&lt;100,TODAY()&gt;'Data Bank'!$AT337),1,IF('Data Bank'!$AC337=100,3,IF('Data Bank'!$AC337=0,0,2)))))</f>
        <v>2</v>
      </c>
      <c r="Q639" s="177">
        <f ca="1">IF(Q$1&lt;'Data Bank'!$AD337,"",IF(Q$1&gt;'Data Bank'!$AT337,"",IF(AND('Data Bank'!$AC337&lt;100,TODAY()&gt;'Data Bank'!$AT337),1,IF('Data Bank'!$AC337=100,3,IF('Data Bank'!$AC337=0,0,2)))))</f>
        <v>2</v>
      </c>
      <c r="R639" s="177">
        <f ca="1">IF(R$1&lt;'Data Bank'!$AD337,"",IF(R$1&gt;'Data Bank'!$AT337,"",IF(AND('Data Bank'!$AC337&lt;100,TODAY()&gt;'Data Bank'!$AT337),1,IF('Data Bank'!$AC337=100,3,IF('Data Bank'!$AC337=0,0,2)))))</f>
        <v>2</v>
      </c>
    </row>
    <row r="640" spans="1:18">
      <c r="A640" s="115" t="str">
        <f>'Data Bank'!E338</f>
        <v>Civil Lines</v>
      </c>
      <c r="B640" s="178">
        <f ca="1">IF(B$1&lt;'Data Bank'!$AD338,"",IF(B$1&gt;'Data Bank'!$AT338,"",IF(AND('Data Bank'!$AC338&lt;100,TODAY()&gt;'Data Bank'!$AT338),1,IF('Data Bank'!$AC338=100,3,IF('Data Bank'!$AC338=0,0,2)))))</f>
        <v>0</v>
      </c>
      <c r="C640" s="178">
        <f ca="1">IF(C$1&lt;'Data Bank'!$AD338,"",IF(C$1&gt;'Data Bank'!$AT338,"",IF(AND('Data Bank'!$AC338&lt;100,TODAY()&gt;'Data Bank'!$AT338),1,IF('Data Bank'!$AC338=100,3,IF('Data Bank'!$AC338=0,0,2)))))</f>
        <v>0</v>
      </c>
      <c r="D640" s="178">
        <f ca="1">IF(D$1&lt;'Data Bank'!$AD338,"",IF(D$1&gt;'Data Bank'!$AT338,"",IF(AND('Data Bank'!$AC338&lt;100,TODAY()&gt;'Data Bank'!$AT338),1,IF('Data Bank'!$AC338=100,3,IF('Data Bank'!$AC338=0,0,2)))))</f>
        <v>0</v>
      </c>
      <c r="E640" s="178">
        <f ca="1">IF(E$1&lt;'Data Bank'!$AD338,"",IF(E$1&gt;'Data Bank'!$AT338,"",IF(AND('Data Bank'!$AC338&lt;100,TODAY()&gt;'Data Bank'!$AT338),1,IF('Data Bank'!$AC338=100,3,IF('Data Bank'!$AC338=0,0,2)))))</f>
        <v>0</v>
      </c>
      <c r="F640" s="178">
        <f ca="1">IF(F$1&lt;'Data Bank'!$AD338,"",IF(F$1&gt;'Data Bank'!$AT338,"",IF(AND('Data Bank'!$AC338&lt;100,TODAY()&gt;'Data Bank'!$AT338),1,IF('Data Bank'!$AC338=100,3,IF('Data Bank'!$AC338=0,0,2)))))</f>
        <v>0</v>
      </c>
      <c r="G640" s="178">
        <f ca="1">IF(G$1&lt;'Data Bank'!$AD338,"",IF(G$1&gt;'Data Bank'!$AT338,"",IF(AND('Data Bank'!$AC338&lt;100,TODAY()&gt;'Data Bank'!$AT338),1,IF('Data Bank'!$AC338=100,3,IF('Data Bank'!$AC338=0,0,2)))))</f>
        <v>0</v>
      </c>
      <c r="H640" s="178">
        <f ca="1">IF(H$1&lt;'Data Bank'!$AD338,"",IF(H$1&gt;'Data Bank'!$AT338,"",IF(AND('Data Bank'!$AC338&lt;100,TODAY()&gt;'Data Bank'!$AT338),1,IF('Data Bank'!$AC338=100,3,IF('Data Bank'!$AC338=0,0,2)))))</f>
        <v>0</v>
      </c>
      <c r="I640" s="178">
        <f ca="1">IF(I$1&lt;'Data Bank'!$AD338,"",IF(I$1&gt;'Data Bank'!$AT338,"",IF(AND('Data Bank'!$AC338&lt;100,TODAY()&gt;'Data Bank'!$AT338),1,IF('Data Bank'!$AC338=100,3,IF('Data Bank'!$AC338=0,0,2)))))</f>
        <v>0</v>
      </c>
      <c r="J640" s="177" t="str">
        <f ca="1">IF(J$1&lt;'Data Bank'!$AD338,"",IF(J$1&gt;'Data Bank'!$AT338,"",IF(AND('Data Bank'!$AC338&lt;100,TODAY()&gt;'Data Bank'!$AT338),1,IF('Data Bank'!$AC338=100,3,IF('Data Bank'!$AC338=0,0,2)))))</f>
        <v/>
      </c>
      <c r="K640" s="177" t="str">
        <f ca="1">IF(K$1&lt;'Data Bank'!$AD338,"",IF(K$1&gt;'Data Bank'!$AT338,"",IF(AND('Data Bank'!$AC338&lt;100,TODAY()&gt;'Data Bank'!$AT338),1,IF('Data Bank'!$AC338=100,3,IF('Data Bank'!$AC338=0,0,2)))))</f>
        <v/>
      </c>
      <c r="L640" s="177" t="str">
        <f ca="1">IF(L$1&lt;'Data Bank'!$AD338,"",IF(L$1&gt;'Data Bank'!$AT338,"",IF(AND('Data Bank'!$AC338&lt;100,TODAY()&gt;'Data Bank'!$AT338),1,IF('Data Bank'!$AC338=100,3,IF('Data Bank'!$AC338=0,0,2)))))</f>
        <v/>
      </c>
      <c r="M640" s="177" t="str">
        <f ca="1">IF(M$1&lt;'Data Bank'!$AD338,"",IF(M$1&gt;'Data Bank'!$AT338,"",IF(AND('Data Bank'!$AC338&lt;100,TODAY()&gt;'Data Bank'!$AT338),1,IF('Data Bank'!$AC338=100,3,IF('Data Bank'!$AC338=0,0,2)))))</f>
        <v/>
      </c>
      <c r="N640" s="177" t="str">
        <f ca="1">IF(N$1&lt;'Data Bank'!$AD338,"",IF(N$1&gt;'Data Bank'!$AT338,"",IF(AND('Data Bank'!$AC338&lt;100,TODAY()&gt;'Data Bank'!$AT338),1,IF('Data Bank'!$AC338=100,3,IF('Data Bank'!$AC338=0,0,2)))))</f>
        <v/>
      </c>
      <c r="O640" s="177" t="str">
        <f ca="1">IF(O$1&lt;'Data Bank'!$AD338,"",IF(O$1&gt;'Data Bank'!$AT338,"",IF(AND('Data Bank'!$AC338&lt;100,TODAY()&gt;'Data Bank'!$AT338),1,IF('Data Bank'!$AC338=100,3,IF('Data Bank'!$AC338=0,0,2)))))</f>
        <v/>
      </c>
      <c r="P640" s="177" t="str">
        <f ca="1">IF(P$1&lt;'Data Bank'!$AD338,"",IF(P$1&gt;'Data Bank'!$AT338,"",IF(AND('Data Bank'!$AC338&lt;100,TODAY()&gt;'Data Bank'!$AT338),1,IF('Data Bank'!$AC338=100,3,IF('Data Bank'!$AC338=0,0,2)))))</f>
        <v/>
      </c>
      <c r="Q640" s="177" t="str">
        <f ca="1">IF(Q$1&lt;'Data Bank'!$AD338,"",IF(Q$1&gt;'Data Bank'!$AT338,"",IF(AND('Data Bank'!$AC338&lt;100,TODAY()&gt;'Data Bank'!$AT338),1,IF('Data Bank'!$AC338=100,3,IF('Data Bank'!$AC338=0,0,2)))))</f>
        <v/>
      </c>
      <c r="R640" s="177" t="str">
        <f ca="1">IF(R$1&lt;'Data Bank'!$AD338,"",IF(R$1&gt;'Data Bank'!$AT338,"",IF(AND('Data Bank'!$AC338&lt;100,TODAY()&gt;'Data Bank'!$AT338),1,IF('Data Bank'!$AC338=100,3,IF('Data Bank'!$AC338=0,0,2)))))</f>
        <v/>
      </c>
    </row>
    <row r="641" spans="1:18">
      <c r="A641" s="115" t="str">
        <f>'Data Bank'!E345</f>
        <v>E-17</v>
      </c>
      <c r="B641" s="178">
        <f ca="1">IF(B$1&lt;'Data Bank'!$AD345,"",IF(B$1&gt;'Data Bank'!$AT345,"",IF(AND('Data Bank'!$AC345&lt;100,TODAY()&gt;'Data Bank'!$AT345),1,IF('Data Bank'!$AC345=100,3,IF('Data Bank'!$AC345=0,0,2)))))</f>
        <v>2</v>
      </c>
      <c r="C641" s="178">
        <f ca="1">IF(C$1&lt;'Data Bank'!$AD345,"",IF(C$1&gt;'Data Bank'!$AT345,"",IF(AND('Data Bank'!$AC345&lt;100,TODAY()&gt;'Data Bank'!$AT345),1,IF('Data Bank'!$AC345=100,3,IF('Data Bank'!$AC345=0,0,2)))))</f>
        <v>2</v>
      </c>
      <c r="D641" s="178">
        <f ca="1">IF(D$1&lt;'Data Bank'!$AD345,"",IF(D$1&gt;'Data Bank'!$AT345,"",IF(AND('Data Bank'!$AC345&lt;100,TODAY()&gt;'Data Bank'!$AT345),1,IF('Data Bank'!$AC345=100,3,IF('Data Bank'!$AC345=0,0,2)))))</f>
        <v>2</v>
      </c>
      <c r="E641" s="178">
        <f ca="1">IF(E$1&lt;'Data Bank'!$AD345,"",IF(E$1&gt;'Data Bank'!$AT345,"",IF(AND('Data Bank'!$AC345&lt;100,TODAY()&gt;'Data Bank'!$AT345),1,IF('Data Bank'!$AC345=100,3,IF('Data Bank'!$AC345=0,0,2)))))</f>
        <v>2</v>
      </c>
      <c r="F641" s="178">
        <f ca="1">IF(F$1&lt;'Data Bank'!$AD345,"",IF(F$1&gt;'Data Bank'!$AT345,"",IF(AND('Data Bank'!$AC345&lt;100,TODAY()&gt;'Data Bank'!$AT345),1,IF('Data Bank'!$AC345=100,3,IF('Data Bank'!$AC345=0,0,2)))))</f>
        <v>2</v>
      </c>
      <c r="G641" s="178">
        <f ca="1">IF(G$1&lt;'Data Bank'!$AD345,"",IF(G$1&gt;'Data Bank'!$AT345,"",IF(AND('Data Bank'!$AC345&lt;100,TODAY()&gt;'Data Bank'!$AT345),1,IF('Data Bank'!$AC345=100,3,IF('Data Bank'!$AC345=0,0,2)))))</f>
        <v>2</v>
      </c>
      <c r="H641" s="178">
        <f ca="1">IF(H$1&lt;'Data Bank'!$AD345,"",IF(H$1&gt;'Data Bank'!$AT345,"",IF(AND('Data Bank'!$AC345&lt;100,TODAY()&gt;'Data Bank'!$AT345),1,IF('Data Bank'!$AC345=100,3,IF('Data Bank'!$AC345=0,0,2)))))</f>
        <v>2</v>
      </c>
      <c r="I641" s="178">
        <f ca="1">IF(I$1&lt;'Data Bank'!$AD345,"",IF(I$1&gt;'Data Bank'!$AT345,"",IF(AND('Data Bank'!$AC345&lt;100,TODAY()&gt;'Data Bank'!$AT345),1,IF('Data Bank'!$AC345=100,3,IF('Data Bank'!$AC345=0,0,2)))))</f>
        <v>2</v>
      </c>
      <c r="J641" s="177">
        <f ca="1">IF(J$1&lt;'Data Bank'!$AD345,"",IF(J$1&gt;'Data Bank'!$AT345,"",IF(AND('Data Bank'!$AC345&lt;100,TODAY()&gt;'Data Bank'!$AT345),1,IF('Data Bank'!$AC345=100,3,IF('Data Bank'!$AC345=0,0,2)))))</f>
        <v>2</v>
      </c>
      <c r="K641" s="177">
        <f ca="1">IF(K$1&lt;'Data Bank'!$AD345,"",IF(K$1&gt;'Data Bank'!$AT345,"",IF(AND('Data Bank'!$AC345&lt;100,TODAY()&gt;'Data Bank'!$AT345),1,IF('Data Bank'!$AC345=100,3,IF('Data Bank'!$AC345=0,0,2)))))</f>
        <v>2</v>
      </c>
      <c r="L641" s="177">
        <f ca="1">IF(L$1&lt;'Data Bank'!$AD345,"",IF(L$1&gt;'Data Bank'!$AT345,"",IF(AND('Data Bank'!$AC345&lt;100,TODAY()&gt;'Data Bank'!$AT345),1,IF('Data Bank'!$AC345=100,3,IF('Data Bank'!$AC345=0,0,2)))))</f>
        <v>2</v>
      </c>
      <c r="M641" s="177">
        <f ca="1">IF(M$1&lt;'Data Bank'!$AD345,"",IF(M$1&gt;'Data Bank'!$AT345,"",IF(AND('Data Bank'!$AC345&lt;100,TODAY()&gt;'Data Bank'!$AT345),1,IF('Data Bank'!$AC345=100,3,IF('Data Bank'!$AC345=0,0,2)))))</f>
        <v>2</v>
      </c>
      <c r="N641" s="177">
        <f ca="1">IF(N$1&lt;'Data Bank'!$AD345,"",IF(N$1&gt;'Data Bank'!$AT345,"",IF(AND('Data Bank'!$AC345&lt;100,TODAY()&gt;'Data Bank'!$AT345),1,IF('Data Bank'!$AC345=100,3,IF('Data Bank'!$AC345=0,0,2)))))</f>
        <v>2</v>
      </c>
      <c r="O641" s="177">
        <f ca="1">IF(O$1&lt;'Data Bank'!$AD345,"",IF(O$1&gt;'Data Bank'!$AT345,"",IF(AND('Data Bank'!$AC345&lt;100,TODAY()&gt;'Data Bank'!$AT345),1,IF('Data Bank'!$AC345=100,3,IF('Data Bank'!$AC345=0,0,2)))))</f>
        <v>2</v>
      </c>
      <c r="P641" s="177">
        <f ca="1">IF(P$1&lt;'Data Bank'!$AD345,"",IF(P$1&gt;'Data Bank'!$AT345,"",IF(AND('Data Bank'!$AC345&lt;100,TODAY()&gt;'Data Bank'!$AT345),1,IF('Data Bank'!$AC345=100,3,IF('Data Bank'!$AC345=0,0,2)))))</f>
        <v>2</v>
      </c>
      <c r="Q641" s="177">
        <f ca="1">IF(Q$1&lt;'Data Bank'!$AD345,"",IF(Q$1&gt;'Data Bank'!$AT345,"",IF(AND('Data Bank'!$AC345&lt;100,TODAY()&gt;'Data Bank'!$AT345),1,IF('Data Bank'!$AC345=100,3,IF('Data Bank'!$AC345=0,0,2)))))</f>
        <v>2</v>
      </c>
      <c r="R641" s="177">
        <f ca="1">IF(R$1&lt;'Data Bank'!$AD345,"",IF(R$1&gt;'Data Bank'!$AT345,"",IF(AND('Data Bank'!$AC345&lt;100,TODAY()&gt;'Data Bank'!$AT345),1,IF('Data Bank'!$AC345=100,3,IF('Data Bank'!$AC345=0,0,2)))))</f>
        <v>2</v>
      </c>
    </row>
    <row r="642" spans="1:18">
      <c r="A642" s="115" t="str">
        <f>'Data Bank'!E346</f>
        <v>Eden Lane Villas 2</v>
      </c>
      <c r="B642" s="178">
        <f ca="1">IF(B$1&lt;'Data Bank'!$AD346,"",IF(B$1&gt;'Data Bank'!$AT346,"",IF(AND('Data Bank'!$AC346&lt;100,TODAY()&gt;'Data Bank'!$AT346),1,IF('Data Bank'!$AC346=100,3,IF('Data Bank'!$AC346=0,0,2)))))</f>
        <v>0</v>
      </c>
      <c r="C642" s="178">
        <f ca="1">IF(C$1&lt;'Data Bank'!$AD346,"",IF(C$1&gt;'Data Bank'!$AT346,"",IF(AND('Data Bank'!$AC346&lt;100,TODAY()&gt;'Data Bank'!$AT346),1,IF('Data Bank'!$AC346=100,3,IF('Data Bank'!$AC346=0,0,2)))))</f>
        <v>0</v>
      </c>
      <c r="D642" s="178">
        <f ca="1">IF(D$1&lt;'Data Bank'!$AD346,"",IF(D$1&gt;'Data Bank'!$AT346,"",IF(AND('Data Bank'!$AC346&lt;100,TODAY()&gt;'Data Bank'!$AT346),1,IF('Data Bank'!$AC346=100,3,IF('Data Bank'!$AC346=0,0,2)))))</f>
        <v>0</v>
      </c>
      <c r="E642" s="178">
        <f ca="1">IF(E$1&lt;'Data Bank'!$AD346,"",IF(E$1&gt;'Data Bank'!$AT346,"",IF(AND('Data Bank'!$AC346&lt;100,TODAY()&gt;'Data Bank'!$AT346),1,IF('Data Bank'!$AC346=100,3,IF('Data Bank'!$AC346=0,0,2)))))</f>
        <v>0</v>
      </c>
      <c r="F642" s="178">
        <f ca="1">IF(F$1&lt;'Data Bank'!$AD346,"",IF(F$1&gt;'Data Bank'!$AT346,"",IF(AND('Data Bank'!$AC346&lt;100,TODAY()&gt;'Data Bank'!$AT346),1,IF('Data Bank'!$AC346=100,3,IF('Data Bank'!$AC346=0,0,2)))))</f>
        <v>0</v>
      </c>
      <c r="G642" s="178">
        <f ca="1">IF(G$1&lt;'Data Bank'!$AD346,"",IF(G$1&gt;'Data Bank'!$AT346,"",IF(AND('Data Bank'!$AC346&lt;100,TODAY()&gt;'Data Bank'!$AT346),1,IF('Data Bank'!$AC346=100,3,IF('Data Bank'!$AC346=0,0,2)))))</f>
        <v>0</v>
      </c>
      <c r="H642" s="178">
        <f ca="1">IF(H$1&lt;'Data Bank'!$AD346,"",IF(H$1&gt;'Data Bank'!$AT346,"",IF(AND('Data Bank'!$AC346&lt;100,TODAY()&gt;'Data Bank'!$AT346),1,IF('Data Bank'!$AC346=100,3,IF('Data Bank'!$AC346=0,0,2)))))</f>
        <v>0</v>
      </c>
      <c r="I642" s="178">
        <f ca="1">IF(I$1&lt;'Data Bank'!$AD346,"",IF(I$1&gt;'Data Bank'!$AT346,"",IF(AND('Data Bank'!$AC346&lt;100,TODAY()&gt;'Data Bank'!$AT346),1,IF('Data Bank'!$AC346=100,3,IF('Data Bank'!$AC346=0,0,2)))))</f>
        <v>0</v>
      </c>
      <c r="J642" s="177">
        <f ca="1">IF(J$1&lt;'Data Bank'!$AD346,"",IF(J$1&gt;'Data Bank'!$AT346,"",IF(AND('Data Bank'!$AC346&lt;100,TODAY()&gt;'Data Bank'!$AT346),1,IF('Data Bank'!$AC346=100,3,IF('Data Bank'!$AC346=0,0,2)))))</f>
        <v>0</v>
      </c>
      <c r="K642" s="177">
        <f ca="1">IF(K$1&lt;'Data Bank'!$AD346,"",IF(K$1&gt;'Data Bank'!$AT346,"",IF(AND('Data Bank'!$AC346&lt;100,TODAY()&gt;'Data Bank'!$AT346),1,IF('Data Bank'!$AC346=100,3,IF('Data Bank'!$AC346=0,0,2)))))</f>
        <v>0</v>
      </c>
      <c r="L642" s="177">
        <f ca="1">IF(L$1&lt;'Data Bank'!$AD346,"",IF(L$1&gt;'Data Bank'!$AT346,"",IF(AND('Data Bank'!$AC346&lt;100,TODAY()&gt;'Data Bank'!$AT346),1,IF('Data Bank'!$AC346=100,3,IF('Data Bank'!$AC346=0,0,2)))))</f>
        <v>0</v>
      </c>
      <c r="M642" s="177">
        <f ca="1">IF(M$1&lt;'Data Bank'!$AD346,"",IF(M$1&gt;'Data Bank'!$AT346,"",IF(AND('Data Bank'!$AC346&lt;100,TODAY()&gt;'Data Bank'!$AT346),1,IF('Data Bank'!$AC346=100,3,IF('Data Bank'!$AC346=0,0,2)))))</f>
        <v>0</v>
      </c>
      <c r="N642" s="177">
        <f ca="1">IF(N$1&lt;'Data Bank'!$AD346,"",IF(N$1&gt;'Data Bank'!$AT346,"",IF(AND('Data Bank'!$AC346&lt;100,TODAY()&gt;'Data Bank'!$AT346),1,IF('Data Bank'!$AC346=100,3,IF('Data Bank'!$AC346=0,0,2)))))</f>
        <v>0</v>
      </c>
      <c r="O642" s="177">
        <f ca="1">IF(O$1&lt;'Data Bank'!$AD346,"",IF(O$1&gt;'Data Bank'!$AT346,"",IF(AND('Data Bank'!$AC346&lt;100,TODAY()&gt;'Data Bank'!$AT346),1,IF('Data Bank'!$AC346=100,3,IF('Data Bank'!$AC346=0,0,2)))))</f>
        <v>0</v>
      </c>
      <c r="P642" s="177">
        <f ca="1">IF(P$1&lt;'Data Bank'!$AD346,"",IF(P$1&gt;'Data Bank'!$AT346,"",IF(AND('Data Bank'!$AC346&lt;100,TODAY()&gt;'Data Bank'!$AT346),1,IF('Data Bank'!$AC346=100,3,IF('Data Bank'!$AC346=0,0,2)))))</f>
        <v>0</v>
      </c>
      <c r="Q642" s="177">
        <f ca="1">IF(Q$1&lt;'Data Bank'!$AD346,"",IF(Q$1&gt;'Data Bank'!$AT346,"",IF(AND('Data Bank'!$AC346&lt;100,TODAY()&gt;'Data Bank'!$AT346),1,IF('Data Bank'!$AC346=100,3,IF('Data Bank'!$AC346=0,0,2)))))</f>
        <v>0</v>
      </c>
      <c r="R642" s="177">
        <f ca="1">IF(R$1&lt;'Data Bank'!$AD346,"",IF(R$1&gt;'Data Bank'!$AT346,"",IF(AND('Data Bank'!$AC346&lt;100,TODAY()&gt;'Data Bank'!$AT346),1,IF('Data Bank'!$AC346=100,3,IF('Data Bank'!$AC346=0,0,2)))))</f>
        <v>0</v>
      </c>
    </row>
    <row r="643" spans="1:18">
      <c r="A643" s="115" t="str">
        <f>'Data Bank'!E349</f>
        <v>Eid Gah</v>
      </c>
      <c r="B643" s="178">
        <f ca="1">IF(B$1&lt;'Data Bank'!$AD349,"",IF(B$1&gt;'Data Bank'!$AT349,"",IF(AND('Data Bank'!$AC349&lt;100,TODAY()&gt;'Data Bank'!$AT349),1,IF('Data Bank'!$AC349=100,3,IF('Data Bank'!$AC349=0,0,2)))))</f>
        <v>2</v>
      </c>
      <c r="C643" s="178">
        <f ca="1">IF(C$1&lt;'Data Bank'!$AD349,"",IF(C$1&gt;'Data Bank'!$AT349,"",IF(AND('Data Bank'!$AC349&lt;100,TODAY()&gt;'Data Bank'!$AT349),1,IF('Data Bank'!$AC349=100,3,IF('Data Bank'!$AC349=0,0,2)))))</f>
        <v>2</v>
      </c>
      <c r="D643" s="178">
        <f ca="1">IF(D$1&lt;'Data Bank'!$AD349,"",IF(D$1&gt;'Data Bank'!$AT349,"",IF(AND('Data Bank'!$AC349&lt;100,TODAY()&gt;'Data Bank'!$AT349),1,IF('Data Bank'!$AC349=100,3,IF('Data Bank'!$AC349=0,0,2)))))</f>
        <v>2</v>
      </c>
      <c r="E643" s="178">
        <f ca="1">IF(E$1&lt;'Data Bank'!$AD349,"",IF(E$1&gt;'Data Bank'!$AT349,"",IF(AND('Data Bank'!$AC349&lt;100,TODAY()&gt;'Data Bank'!$AT349),1,IF('Data Bank'!$AC349=100,3,IF('Data Bank'!$AC349=0,0,2)))))</f>
        <v>2</v>
      </c>
      <c r="F643" s="178">
        <f ca="1">IF(F$1&lt;'Data Bank'!$AD349,"",IF(F$1&gt;'Data Bank'!$AT349,"",IF(AND('Data Bank'!$AC349&lt;100,TODAY()&gt;'Data Bank'!$AT349),1,IF('Data Bank'!$AC349=100,3,IF('Data Bank'!$AC349=0,0,2)))))</f>
        <v>2</v>
      </c>
      <c r="G643" s="178">
        <f ca="1">IF(G$1&lt;'Data Bank'!$AD349,"",IF(G$1&gt;'Data Bank'!$AT349,"",IF(AND('Data Bank'!$AC349&lt;100,TODAY()&gt;'Data Bank'!$AT349),1,IF('Data Bank'!$AC349=100,3,IF('Data Bank'!$AC349=0,0,2)))))</f>
        <v>2</v>
      </c>
      <c r="H643" s="178">
        <f ca="1">IF(H$1&lt;'Data Bank'!$AD349,"",IF(H$1&gt;'Data Bank'!$AT349,"",IF(AND('Data Bank'!$AC349&lt;100,TODAY()&gt;'Data Bank'!$AT349),1,IF('Data Bank'!$AC349=100,3,IF('Data Bank'!$AC349=0,0,2)))))</f>
        <v>2</v>
      </c>
      <c r="I643" s="178">
        <f ca="1">IF(I$1&lt;'Data Bank'!$AD349,"",IF(I$1&gt;'Data Bank'!$AT349,"",IF(AND('Data Bank'!$AC349&lt;100,TODAY()&gt;'Data Bank'!$AT349),1,IF('Data Bank'!$AC349=100,3,IF('Data Bank'!$AC349=0,0,2)))))</f>
        <v>2</v>
      </c>
      <c r="J643" s="177">
        <f ca="1">IF(J$1&lt;'Data Bank'!$AD349,"",IF(J$1&gt;'Data Bank'!$AT349,"",IF(AND('Data Bank'!$AC349&lt;100,TODAY()&gt;'Data Bank'!$AT349),1,IF('Data Bank'!$AC349=100,3,IF('Data Bank'!$AC349=0,0,2)))))</f>
        <v>2</v>
      </c>
      <c r="K643" s="177">
        <f ca="1">IF(K$1&lt;'Data Bank'!$AD349,"",IF(K$1&gt;'Data Bank'!$AT349,"",IF(AND('Data Bank'!$AC349&lt;100,TODAY()&gt;'Data Bank'!$AT349),1,IF('Data Bank'!$AC349=100,3,IF('Data Bank'!$AC349=0,0,2)))))</f>
        <v>2</v>
      </c>
      <c r="L643" s="177">
        <f ca="1">IF(L$1&lt;'Data Bank'!$AD349,"",IF(L$1&gt;'Data Bank'!$AT349,"",IF(AND('Data Bank'!$AC349&lt;100,TODAY()&gt;'Data Bank'!$AT349),1,IF('Data Bank'!$AC349=100,3,IF('Data Bank'!$AC349=0,0,2)))))</f>
        <v>2</v>
      </c>
      <c r="M643" s="177">
        <f ca="1">IF(M$1&lt;'Data Bank'!$AD349,"",IF(M$1&gt;'Data Bank'!$AT349,"",IF(AND('Data Bank'!$AC349&lt;100,TODAY()&gt;'Data Bank'!$AT349),1,IF('Data Bank'!$AC349=100,3,IF('Data Bank'!$AC349=0,0,2)))))</f>
        <v>2</v>
      </c>
      <c r="N643" s="177">
        <f ca="1">IF(N$1&lt;'Data Bank'!$AD349,"",IF(N$1&gt;'Data Bank'!$AT349,"",IF(AND('Data Bank'!$AC349&lt;100,TODAY()&gt;'Data Bank'!$AT349),1,IF('Data Bank'!$AC349=100,3,IF('Data Bank'!$AC349=0,0,2)))))</f>
        <v>2</v>
      </c>
      <c r="O643" s="177">
        <f ca="1">IF(O$1&lt;'Data Bank'!$AD349,"",IF(O$1&gt;'Data Bank'!$AT349,"",IF(AND('Data Bank'!$AC349&lt;100,TODAY()&gt;'Data Bank'!$AT349),1,IF('Data Bank'!$AC349=100,3,IF('Data Bank'!$AC349=0,0,2)))))</f>
        <v>2</v>
      </c>
      <c r="P643" s="177">
        <f ca="1">IF(P$1&lt;'Data Bank'!$AD349,"",IF(P$1&gt;'Data Bank'!$AT349,"",IF(AND('Data Bank'!$AC349&lt;100,TODAY()&gt;'Data Bank'!$AT349),1,IF('Data Bank'!$AC349=100,3,IF('Data Bank'!$AC349=0,0,2)))))</f>
        <v>2</v>
      </c>
      <c r="Q643" s="177">
        <f ca="1">IF(Q$1&lt;'Data Bank'!$AD349,"",IF(Q$1&gt;'Data Bank'!$AT349,"",IF(AND('Data Bank'!$AC349&lt;100,TODAY()&gt;'Data Bank'!$AT349),1,IF('Data Bank'!$AC349=100,3,IF('Data Bank'!$AC349=0,0,2)))))</f>
        <v>2</v>
      </c>
      <c r="R643" s="177">
        <f ca="1">IF(R$1&lt;'Data Bank'!$AD349,"",IF(R$1&gt;'Data Bank'!$AT349,"",IF(AND('Data Bank'!$AC349&lt;100,TODAY()&gt;'Data Bank'!$AT349),1,IF('Data Bank'!$AC349=100,3,IF('Data Bank'!$AC349=0,0,2)))))</f>
        <v>2</v>
      </c>
    </row>
    <row r="644" spans="1:18">
      <c r="A644" s="115" t="str">
        <f>'Data Bank'!E350</f>
        <v>Ghaziabad</v>
      </c>
      <c r="B644" s="178">
        <f ca="1">IF(B$1&lt;'Data Bank'!$AD350,"",IF(B$1&gt;'Data Bank'!$AT350,"",IF(AND('Data Bank'!$AC350&lt;100,TODAY()&gt;'Data Bank'!$AT350),1,IF('Data Bank'!$AC350=100,3,IF('Data Bank'!$AC350=0,0,2)))))</f>
        <v>0</v>
      </c>
      <c r="C644" s="178">
        <f ca="1">IF(C$1&lt;'Data Bank'!$AD350,"",IF(C$1&gt;'Data Bank'!$AT350,"",IF(AND('Data Bank'!$AC350&lt;100,TODAY()&gt;'Data Bank'!$AT350),1,IF('Data Bank'!$AC350=100,3,IF('Data Bank'!$AC350=0,0,2)))))</f>
        <v>0</v>
      </c>
      <c r="D644" s="178">
        <f ca="1">IF(D$1&lt;'Data Bank'!$AD350,"",IF(D$1&gt;'Data Bank'!$AT350,"",IF(AND('Data Bank'!$AC350&lt;100,TODAY()&gt;'Data Bank'!$AT350),1,IF('Data Bank'!$AC350=100,3,IF('Data Bank'!$AC350=0,0,2)))))</f>
        <v>0</v>
      </c>
      <c r="E644" s="178">
        <f ca="1">IF(E$1&lt;'Data Bank'!$AD350,"",IF(E$1&gt;'Data Bank'!$AT350,"",IF(AND('Data Bank'!$AC350&lt;100,TODAY()&gt;'Data Bank'!$AT350),1,IF('Data Bank'!$AC350=100,3,IF('Data Bank'!$AC350=0,0,2)))))</f>
        <v>0</v>
      </c>
      <c r="F644" s="178">
        <f ca="1">IF(F$1&lt;'Data Bank'!$AD350,"",IF(F$1&gt;'Data Bank'!$AT350,"",IF(AND('Data Bank'!$AC350&lt;100,TODAY()&gt;'Data Bank'!$AT350),1,IF('Data Bank'!$AC350=100,3,IF('Data Bank'!$AC350=0,0,2)))))</f>
        <v>0</v>
      </c>
      <c r="G644" s="178">
        <f ca="1">IF(G$1&lt;'Data Bank'!$AD350,"",IF(G$1&gt;'Data Bank'!$AT350,"",IF(AND('Data Bank'!$AC350&lt;100,TODAY()&gt;'Data Bank'!$AT350),1,IF('Data Bank'!$AC350=100,3,IF('Data Bank'!$AC350=0,0,2)))))</f>
        <v>0</v>
      </c>
      <c r="H644" s="178">
        <f ca="1">IF(H$1&lt;'Data Bank'!$AD350,"",IF(H$1&gt;'Data Bank'!$AT350,"",IF(AND('Data Bank'!$AC350&lt;100,TODAY()&gt;'Data Bank'!$AT350),1,IF('Data Bank'!$AC350=100,3,IF('Data Bank'!$AC350=0,0,2)))))</f>
        <v>0</v>
      </c>
      <c r="I644" s="178">
        <f ca="1">IF(I$1&lt;'Data Bank'!$AD350,"",IF(I$1&gt;'Data Bank'!$AT350,"",IF(AND('Data Bank'!$AC350&lt;100,TODAY()&gt;'Data Bank'!$AT350),1,IF('Data Bank'!$AC350=100,3,IF('Data Bank'!$AC350=0,0,2)))))</f>
        <v>0</v>
      </c>
      <c r="J644" s="177" t="str">
        <f ca="1">IF(J$1&lt;'Data Bank'!$AD350,"",IF(J$1&gt;'Data Bank'!$AT350,"",IF(AND('Data Bank'!$AC350&lt;100,TODAY()&gt;'Data Bank'!$AT350),1,IF('Data Bank'!$AC350=100,3,IF('Data Bank'!$AC350=0,0,2)))))</f>
        <v/>
      </c>
      <c r="K644" s="177" t="str">
        <f ca="1">IF(K$1&lt;'Data Bank'!$AD350,"",IF(K$1&gt;'Data Bank'!$AT350,"",IF(AND('Data Bank'!$AC350&lt;100,TODAY()&gt;'Data Bank'!$AT350),1,IF('Data Bank'!$AC350=100,3,IF('Data Bank'!$AC350=0,0,2)))))</f>
        <v/>
      </c>
      <c r="L644" s="177" t="str">
        <f ca="1">IF(L$1&lt;'Data Bank'!$AD350,"",IF(L$1&gt;'Data Bank'!$AT350,"",IF(AND('Data Bank'!$AC350&lt;100,TODAY()&gt;'Data Bank'!$AT350),1,IF('Data Bank'!$AC350=100,3,IF('Data Bank'!$AC350=0,0,2)))))</f>
        <v/>
      </c>
      <c r="M644" s="177" t="str">
        <f ca="1">IF(M$1&lt;'Data Bank'!$AD350,"",IF(M$1&gt;'Data Bank'!$AT350,"",IF(AND('Data Bank'!$AC350&lt;100,TODAY()&gt;'Data Bank'!$AT350),1,IF('Data Bank'!$AC350=100,3,IF('Data Bank'!$AC350=0,0,2)))))</f>
        <v/>
      </c>
      <c r="N644" s="177" t="str">
        <f ca="1">IF(N$1&lt;'Data Bank'!$AD350,"",IF(N$1&gt;'Data Bank'!$AT350,"",IF(AND('Data Bank'!$AC350&lt;100,TODAY()&gt;'Data Bank'!$AT350),1,IF('Data Bank'!$AC350=100,3,IF('Data Bank'!$AC350=0,0,2)))))</f>
        <v/>
      </c>
      <c r="O644" s="177" t="str">
        <f ca="1">IF(O$1&lt;'Data Bank'!$AD350,"",IF(O$1&gt;'Data Bank'!$AT350,"",IF(AND('Data Bank'!$AC350&lt;100,TODAY()&gt;'Data Bank'!$AT350),1,IF('Data Bank'!$AC350=100,3,IF('Data Bank'!$AC350=0,0,2)))))</f>
        <v/>
      </c>
      <c r="P644" s="177" t="str">
        <f ca="1">IF(P$1&lt;'Data Bank'!$AD350,"",IF(P$1&gt;'Data Bank'!$AT350,"",IF(AND('Data Bank'!$AC350&lt;100,TODAY()&gt;'Data Bank'!$AT350),1,IF('Data Bank'!$AC350=100,3,IF('Data Bank'!$AC350=0,0,2)))))</f>
        <v/>
      </c>
      <c r="Q644" s="177" t="str">
        <f ca="1">IF(Q$1&lt;'Data Bank'!$AD350,"",IF(Q$1&gt;'Data Bank'!$AT350,"",IF(AND('Data Bank'!$AC350&lt;100,TODAY()&gt;'Data Bank'!$AT350),1,IF('Data Bank'!$AC350=100,3,IF('Data Bank'!$AC350=0,0,2)))))</f>
        <v/>
      </c>
      <c r="R644" s="177" t="str">
        <f ca="1">IF(R$1&lt;'Data Bank'!$AD350,"",IF(R$1&gt;'Data Bank'!$AT350,"",IF(AND('Data Bank'!$AC350&lt;100,TODAY()&gt;'Data Bank'!$AT350),1,IF('Data Bank'!$AC350=100,3,IF('Data Bank'!$AC350=0,0,2)))))</f>
        <v/>
      </c>
    </row>
    <row r="645" spans="1:18">
      <c r="A645" s="115" t="str">
        <f>'Data Bank'!E355</f>
        <v>Estate Area P2</v>
      </c>
      <c r="B645" s="178">
        <f ca="1">IF(B$1&lt;'Data Bank'!$AD355,"",IF(B$1&gt;'Data Bank'!$AT355,"",IF(AND('Data Bank'!$AC355&lt;100,TODAY()&gt;'Data Bank'!$AT355),1,IF('Data Bank'!$AC355=100,3,IF('Data Bank'!$AC355=0,0,2)))))</f>
        <v>2</v>
      </c>
      <c r="C645" s="178">
        <f ca="1">IF(C$1&lt;'Data Bank'!$AD355,"",IF(C$1&gt;'Data Bank'!$AT355,"",IF(AND('Data Bank'!$AC355&lt;100,TODAY()&gt;'Data Bank'!$AT355),1,IF('Data Bank'!$AC355=100,3,IF('Data Bank'!$AC355=0,0,2)))))</f>
        <v>2</v>
      </c>
      <c r="D645" s="178">
        <f ca="1">IF(D$1&lt;'Data Bank'!$AD355,"",IF(D$1&gt;'Data Bank'!$AT355,"",IF(AND('Data Bank'!$AC355&lt;100,TODAY()&gt;'Data Bank'!$AT355),1,IF('Data Bank'!$AC355=100,3,IF('Data Bank'!$AC355=0,0,2)))))</f>
        <v>2</v>
      </c>
      <c r="E645" s="178">
        <f ca="1">IF(E$1&lt;'Data Bank'!$AD355,"",IF(E$1&gt;'Data Bank'!$AT355,"",IF(AND('Data Bank'!$AC355&lt;100,TODAY()&gt;'Data Bank'!$AT355),1,IF('Data Bank'!$AC355=100,3,IF('Data Bank'!$AC355=0,0,2)))))</f>
        <v>2</v>
      </c>
      <c r="F645" s="178">
        <f ca="1">IF(F$1&lt;'Data Bank'!$AD355,"",IF(F$1&gt;'Data Bank'!$AT355,"",IF(AND('Data Bank'!$AC355&lt;100,TODAY()&gt;'Data Bank'!$AT355),1,IF('Data Bank'!$AC355=100,3,IF('Data Bank'!$AC355=0,0,2)))))</f>
        <v>2</v>
      </c>
      <c r="G645" s="178">
        <f ca="1">IF(G$1&lt;'Data Bank'!$AD355,"",IF(G$1&gt;'Data Bank'!$AT355,"",IF(AND('Data Bank'!$AC355&lt;100,TODAY()&gt;'Data Bank'!$AT355),1,IF('Data Bank'!$AC355=100,3,IF('Data Bank'!$AC355=0,0,2)))))</f>
        <v>2</v>
      </c>
      <c r="H645" s="178">
        <f ca="1">IF(H$1&lt;'Data Bank'!$AD355,"",IF(H$1&gt;'Data Bank'!$AT355,"",IF(AND('Data Bank'!$AC355&lt;100,TODAY()&gt;'Data Bank'!$AT355),1,IF('Data Bank'!$AC355=100,3,IF('Data Bank'!$AC355=0,0,2)))))</f>
        <v>2</v>
      </c>
      <c r="I645" s="178">
        <f ca="1">IF(I$1&lt;'Data Bank'!$AD355,"",IF(I$1&gt;'Data Bank'!$AT355,"",IF(AND('Data Bank'!$AC355&lt;100,TODAY()&gt;'Data Bank'!$AT355),1,IF('Data Bank'!$AC355=100,3,IF('Data Bank'!$AC355=0,0,2)))))</f>
        <v>2</v>
      </c>
      <c r="J645" s="177">
        <f ca="1">IF(J$1&lt;'Data Bank'!$AD355,"",IF(J$1&gt;'Data Bank'!$AT355,"",IF(AND('Data Bank'!$AC355&lt;100,TODAY()&gt;'Data Bank'!$AT355),1,IF('Data Bank'!$AC355=100,3,IF('Data Bank'!$AC355=0,0,2)))))</f>
        <v>2</v>
      </c>
      <c r="K645" s="177">
        <f ca="1">IF(K$1&lt;'Data Bank'!$AD355,"",IF(K$1&gt;'Data Bank'!$AT355,"",IF(AND('Data Bank'!$AC355&lt;100,TODAY()&gt;'Data Bank'!$AT355),1,IF('Data Bank'!$AC355=100,3,IF('Data Bank'!$AC355=0,0,2)))))</f>
        <v>2</v>
      </c>
      <c r="L645" s="177">
        <f ca="1">IF(L$1&lt;'Data Bank'!$AD355,"",IF(L$1&gt;'Data Bank'!$AT355,"",IF(AND('Data Bank'!$AC355&lt;100,TODAY()&gt;'Data Bank'!$AT355),1,IF('Data Bank'!$AC355=100,3,IF('Data Bank'!$AC355=0,0,2)))))</f>
        <v>2</v>
      </c>
      <c r="M645" s="177">
        <f ca="1">IF(M$1&lt;'Data Bank'!$AD355,"",IF(M$1&gt;'Data Bank'!$AT355,"",IF(AND('Data Bank'!$AC355&lt;100,TODAY()&gt;'Data Bank'!$AT355),1,IF('Data Bank'!$AC355=100,3,IF('Data Bank'!$AC355=0,0,2)))))</f>
        <v>2</v>
      </c>
      <c r="N645" s="177">
        <f ca="1">IF(N$1&lt;'Data Bank'!$AD355,"",IF(N$1&gt;'Data Bank'!$AT355,"",IF(AND('Data Bank'!$AC355&lt;100,TODAY()&gt;'Data Bank'!$AT355),1,IF('Data Bank'!$AC355=100,3,IF('Data Bank'!$AC355=0,0,2)))))</f>
        <v>2</v>
      </c>
      <c r="O645" s="177">
        <f ca="1">IF(O$1&lt;'Data Bank'!$AD355,"",IF(O$1&gt;'Data Bank'!$AT355,"",IF(AND('Data Bank'!$AC355&lt;100,TODAY()&gt;'Data Bank'!$AT355),1,IF('Data Bank'!$AC355=100,3,IF('Data Bank'!$AC355=0,0,2)))))</f>
        <v>2</v>
      </c>
      <c r="P645" s="177">
        <f ca="1">IF(P$1&lt;'Data Bank'!$AD355,"",IF(P$1&gt;'Data Bank'!$AT355,"",IF(AND('Data Bank'!$AC355&lt;100,TODAY()&gt;'Data Bank'!$AT355),1,IF('Data Bank'!$AC355=100,3,IF('Data Bank'!$AC355=0,0,2)))))</f>
        <v>2</v>
      </c>
      <c r="Q645" s="177">
        <f ca="1">IF(Q$1&lt;'Data Bank'!$AD355,"",IF(Q$1&gt;'Data Bank'!$AT355,"",IF(AND('Data Bank'!$AC355&lt;100,TODAY()&gt;'Data Bank'!$AT355),1,IF('Data Bank'!$AC355=100,3,IF('Data Bank'!$AC355=0,0,2)))))</f>
        <v>2</v>
      </c>
      <c r="R645" s="177">
        <f ca="1">IF(R$1&lt;'Data Bank'!$AD355,"",IF(R$1&gt;'Data Bank'!$AT355,"",IF(AND('Data Bank'!$AC355&lt;100,TODAY()&gt;'Data Bank'!$AT355),1,IF('Data Bank'!$AC355=100,3,IF('Data Bank'!$AC355=0,0,2)))))</f>
        <v>2</v>
      </c>
    </row>
    <row r="646" spans="1:18">
      <c r="A646" s="115" t="str">
        <f>'Data Bank'!E356</f>
        <v>Estate Area P3</v>
      </c>
      <c r="B646" s="178">
        <f ca="1">IF(B$1&lt;'Data Bank'!$AD356,"",IF(B$1&gt;'Data Bank'!$AT356,"",IF(AND('Data Bank'!$AC356&lt;100,TODAY()&gt;'Data Bank'!$AT356),1,IF('Data Bank'!$AC356=100,3,IF('Data Bank'!$AC356=0,0,2)))))</f>
        <v>0</v>
      </c>
      <c r="C646" s="178">
        <f ca="1">IF(C$1&lt;'Data Bank'!$AD356,"",IF(C$1&gt;'Data Bank'!$AT356,"",IF(AND('Data Bank'!$AC356&lt;100,TODAY()&gt;'Data Bank'!$AT356),1,IF('Data Bank'!$AC356=100,3,IF('Data Bank'!$AC356=0,0,2)))))</f>
        <v>0</v>
      </c>
      <c r="D646" s="178">
        <f ca="1">IF(D$1&lt;'Data Bank'!$AD356,"",IF(D$1&gt;'Data Bank'!$AT356,"",IF(AND('Data Bank'!$AC356&lt;100,TODAY()&gt;'Data Bank'!$AT356),1,IF('Data Bank'!$AC356=100,3,IF('Data Bank'!$AC356=0,0,2)))))</f>
        <v>0</v>
      </c>
      <c r="E646" s="178">
        <f ca="1">IF(E$1&lt;'Data Bank'!$AD356,"",IF(E$1&gt;'Data Bank'!$AT356,"",IF(AND('Data Bank'!$AC356&lt;100,TODAY()&gt;'Data Bank'!$AT356),1,IF('Data Bank'!$AC356=100,3,IF('Data Bank'!$AC356=0,0,2)))))</f>
        <v>0</v>
      </c>
      <c r="F646" s="178">
        <f ca="1">IF(F$1&lt;'Data Bank'!$AD356,"",IF(F$1&gt;'Data Bank'!$AT356,"",IF(AND('Data Bank'!$AC356&lt;100,TODAY()&gt;'Data Bank'!$AT356),1,IF('Data Bank'!$AC356=100,3,IF('Data Bank'!$AC356=0,0,2)))))</f>
        <v>0</v>
      </c>
      <c r="G646" s="178" t="str">
        <f ca="1">IF(G$1&lt;'Data Bank'!$AD356,"",IF(G$1&gt;'Data Bank'!$AT356,"",IF(AND('Data Bank'!$AC356&lt;100,TODAY()&gt;'Data Bank'!$AT356),1,IF('Data Bank'!$AC356=100,3,IF('Data Bank'!$AC356=0,0,2)))))</f>
        <v/>
      </c>
      <c r="H646" s="178" t="str">
        <f ca="1">IF(H$1&lt;'Data Bank'!$AD356,"",IF(H$1&gt;'Data Bank'!$AT356,"",IF(AND('Data Bank'!$AC356&lt;100,TODAY()&gt;'Data Bank'!$AT356),1,IF('Data Bank'!$AC356=100,3,IF('Data Bank'!$AC356=0,0,2)))))</f>
        <v/>
      </c>
      <c r="I646" s="178" t="str">
        <f ca="1">IF(I$1&lt;'Data Bank'!$AD356,"",IF(I$1&gt;'Data Bank'!$AT356,"",IF(AND('Data Bank'!$AC356&lt;100,TODAY()&gt;'Data Bank'!$AT356),1,IF('Data Bank'!$AC356=100,3,IF('Data Bank'!$AC356=0,0,2)))))</f>
        <v/>
      </c>
      <c r="J646" s="177" t="str">
        <f ca="1">IF(J$1&lt;'Data Bank'!$AD356,"",IF(J$1&gt;'Data Bank'!$AT356,"",IF(AND('Data Bank'!$AC356&lt;100,TODAY()&gt;'Data Bank'!$AT356),1,IF('Data Bank'!$AC356=100,3,IF('Data Bank'!$AC356=0,0,2)))))</f>
        <v/>
      </c>
      <c r="K646" s="177" t="str">
        <f ca="1">IF(K$1&lt;'Data Bank'!$AD356,"",IF(K$1&gt;'Data Bank'!$AT356,"",IF(AND('Data Bank'!$AC356&lt;100,TODAY()&gt;'Data Bank'!$AT356),1,IF('Data Bank'!$AC356=100,3,IF('Data Bank'!$AC356=0,0,2)))))</f>
        <v/>
      </c>
      <c r="L646" s="177" t="str">
        <f ca="1">IF(L$1&lt;'Data Bank'!$AD356,"",IF(L$1&gt;'Data Bank'!$AT356,"",IF(AND('Data Bank'!$AC356&lt;100,TODAY()&gt;'Data Bank'!$AT356),1,IF('Data Bank'!$AC356=100,3,IF('Data Bank'!$AC356=0,0,2)))))</f>
        <v/>
      </c>
      <c r="M646" s="177" t="str">
        <f ca="1">IF(M$1&lt;'Data Bank'!$AD356,"",IF(M$1&gt;'Data Bank'!$AT356,"",IF(AND('Data Bank'!$AC356&lt;100,TODAY()&gt;'Data Bank'!$AT356),1,IF('Data Bank'!$AC356=100,3,IF('Data Bank'!$AC356=0,0,2)))))</f>
        <v/>
      </c>
      <c r="N646" s="177" t="str">
        <f ca="1">IF(N$1&lt;'Data Bank'!$AD356,"",IF(N$1&gt;'Data Bank'!$AT356,"",IF(AND('Data Bank'!$AC356&lt;100,TODAY()&gt;'Data Bank'!$AT356),1,IF('Data Bank'!$AC356=100,3,IF('Data Bank'!$AC356=0,0,2)))))</f>
        <v/>
      </c>
      <c r="O646" s="177" t="str">
        <f ca="1">IF(O$1&lt;'Data Bank'!$AD356,"",IF(O$1&gt;'Data Bank'!$AT356,"",IF(AND('Data Bank'!$AC356&lt;100,TODAY()&gt;'Data Bank'!$AT356),1,IF('Data Bank'!$AC356=100,3,IF('Data Bank'!$AC356=0,0,2)))))</f>
        <v/>
      </c>
      <c r="P646" s="177" t="str">
        <f ca="1">IF(P$1&lt;'Data Bank'!$AD356,"",IF(P$1&gt;'Data Bank'!$AT356,"",IF(AND('Data Bank'!$AC356&lt;100,TODAY()&gt;'Data Bank'!$AT356),1,IF('Data Bank'!$AC356=100,3,IF('Data Bank'!$AC356=0,0,2)))))</f>
        <v/>
      </c>
      <c r="Q646" s="177" t="str">
        <f ca="1">IF(Q$1&lt;'Data Bank'!$AD356,"",IF(Q$1&gt;'Data Bank'!$AT356,"",IF(AND('Data Bank'!$AC356&lt;100,TODAY()&gt;'Data Bank'!$AT356),1,IF('Data Bank'!$AC356=100,3,IF('Data Bank'!$AC356=0,0,2)))))</f>
        <v/>
      </c>
      <c r="R646" s="177" t="str">
        <f ca="1">IF(R$1&lt;'Data Bank'!$AD356,"",IF(R$1&gt;'Data Bank'!$AT356,"",IF(AND('Data Bank'!$AC356&lt;100,TODAY()&gt;'Data Bank'!$AT356),1,IF('Data Bank'!$AC356=100,3,IF('Data Bank'!$AC356=0,0,2)))))</f>
        <v/>
      </c>
    </row>
    <row r="647" spans="1:18">
      <c r="A647" s="115" t="str">
        <f>'Data Bank'!E359</f>
        <v>Factory_Area</v>
      </c>
      <c r="B647" s="178">
        <f ca="1">IF(B$1&lt;'Data Bank'!$AD359,"",IF(B$1&gt;'Data Bank'!$AT359,"",IF(AND('Data Bank'!$AC359&lt;100,TODAY()&gt;'Data Bank'!$AT359),1,IF('Data Bank'!$AC359=100,3,IF('Data Bank'!$AC359=0,0,2)))))</f>
        <v>1</v>
      </c>
      <c r="C647" s="178">
        <f ca="1">IF(C$1&lt;'Data Bank'!$AD359,"",IF(C$1&gt;'Data Bank'!$AT359,"",IF(AND('Data Bank'!$AC359&lt;100,TODAY()&gt;'Data Bank'!$AT359),1,IF('Data Bank'!$AC359=100,3,IF('Data Bank'!$AC359=0,0,2)))))</f>
        <v>1</v>
      </c>
      <c r="D647" s="178" t="str">
        <f ca="1">IF(D$1&lt;'Data Bank'!$AD359,"",IF(D$1&gt;'Data Bank'!$AT359,"",IF(AND('Data Bank'!$AC359&lt;100,TODAY()&gt;'Data Bank'!$AT359),1,IF('Data Bank'!$AC359=100,3,IF('Data Bank'!$AC359=0,0,2)))))</f>
        <v/>
      </c>
      <c r="E647" s="178" t="str">
        <f ca="1">IF(E$1&lt;'Data Bank'!$AD359,"",IF(E$1&gt;'Data Bank'!$AT359,"",IF(AND('Data Bank'!$AC359&lt;100,TODAY()&gt;'Data Bank'!$AT359),1,IF('Data Bank'!$AC359=100,3,IF('Data Bank'!$AC359=0,0,2)))))</f>
        <v/>
      </c>
      <c r="F647" s="178" t="str">
        <f ca="1">IF(F$1&lt;'Data Bank'!$AD359,"",IF(F$1&gt;'Data Bank'!$AT359,"",IF(AND('Data Bank'!$AC359&lt;100,TODAY()&gt;'Data Bank'!$AT359),1,IF('Data Bank'!$AC359=100,3,IF('Data Bank'!$AC359=0,0,2)))))</f>
        <v/>
      </c>
      <c r="G647" s="178" t="str">
        <f ca="1">IF(G$1&lt;'Data Bank'!$AD359,"",IF(G$1&gt;'Data Bank'!$AT359,"",IF(AND('Data Bank'!$AC359&lt;100,TODAY()&gt;'Data Bank'!$AT359),1,IF('Data Bank'!$AC359=100,3,IF('Data Bank'!$AC359=0,0,2)))))</f>
        <v/>
      </c>
      <c r="H647" s="178" t="str">
        <f ca="1">IF(H$1&lt;'Data Bank'!$AD359,"",IF(H$1&gt;'Data Bank'!$AT359,"",IF(AND('Data Bank'!$AC359&lt;100,TODAY()&gt;'Data Bank'!$AT359),1,IF('Data Bank'!$AC359=100,3,IF('Data Bank'!$AC359=0,0,2)))))</f>
        <v/>
      </c>
      <c r="I647" s="178" t="str">
        <f ca="1">IF(I$1&lt;'Data Bank'!$AD359,"",IF(I$1&gt;'Data Bank'!$AT359,"",IF(AND('Data Bank'!$AC359&lt;100,TODAY()&gt;'Data Bank'!$AT359),1,IF('Data Bank'!$AC359=100,3,IF('Data Bank'!$AC359=0,0,2)))))</f>
        <v/>
      </c>
      <c r="J647" s="177" t="str">
        <f ca="1">IF(J$1&lt;'Data Bank'!$AD359,"",IF(J$1&gt;'Data Bank'!$AT359,"",IF(AND('Data Bank'!$AC359&lt;100,TODAY()&gt;'Data Bank'!$AT359),1,IF('Data Bank'!$AC359=100,3,IF('Data Bank'!$AC359=0,0,2)))))</f>
        <v/>
      </c>
      <c r="K647" s="177" t="str">
        <f ca="1">IF(K$1&lt;'Data Bank'!$AD359,"",IF(K$1&gt;'Data Bank'!$AT359,"",IF(AND('Data Bank'!$AC359&lt;100,TODAY()&gt;'Data Bank'!$AT359),1,IF('Data Bank'!$AC359=100,3,IF('Data Bank'!$AC359=0,0,2)))))</f>
        <v/>
      </c>
      <c r="L647" s="177" t="str">
        <f ca="1">IF(L$1&lt;'Data Bank'!$AD359,"",IF(L$1&gt;'Data Bank'!$AT359,"",IF(AND('Data Bank'!$AC359&lt;100,TODAY()&gt;'Data Bank'!$AT359),1,IF('Data Bank'!$AC359=100,3,IF('Data Bank'!$AC359=0,0,2)))))</f>
        <v/>
      </c>
      <c r="M647" s="177" t="str">
        <f ca="1">IF(M$1&lt;'Data Bank'!$AD359,"",IF(M$1&gt;'Data Bank'!$AT359,"",IF(AND('Data Bank'!$AC359&lt;100,TODAY()&gt;'Data Bank'!$AT359),1,IF('Data Bank'!$AC359=100,3,IF('Data Bank'!$AC359=0,0,2)))))</f>
        <v/>
      </c>
      <c r="N647" s="177" t="str">
        <f ca="1">IF(N$1&lt;'Data Bank'!$AD359,"",IF(N$1&gt;'Data Bank'!$AT359,"",IF(AND('Data Bank'!$AC359&lt;100,TODAY()&gt;'Data Bank'!$AT359),1,IF('Data Bank'!$AC359=100,3,IF('Data Bank'!$AC359=0,0,2)))))</f>
        <v/>
      </c>
      <c r="O647" s="177" t="str">
        <f ca="1">IF(O$1&lt;'Data Bank'!$AD359,"",IF(O$1&gt;'Data Bank'!$AT359,"",IF(AND('Data Bank'!$AC359&lt;100,TODAY()&gt;'Data Bank'!$AT359),1,IF('Data Bank'!$AC359=100,3,IF('Data Bank'!$AC359=0,0,2)))))</f>
        <v/>
      </c>
      <c r="P647" s="177" t="str">
        <f ca="1">IF(P$1&lt;'Data Bank'!$AD359,"",IF(P$1&gt;'Data Bank'!$AT359,"",IF(AND('Data Bank'!$AC359&lt;100,TODAY()&gt;'Data Bank'!$AT359),1,IF('Data Bank'!$AC359=100,3,IF('Data Bank'!$AC359=0,0,2)))))</f>
        <v/>
      </c>
      <c r="Q647" s="177" t="str">
        <f ca="1">IF(Q$1&lt;'Data Bank'!$AD359,"",IF(Q$1&gt;'Data Bank'!$AT359,"",IF(AND('Data Bank'!$AC359&lt;100,TODAY()&gt;'Data Bank'!$AT359),1,IF('Data Bank'!$AC359=100,3,IF('Data Bank'!$AC359=0,0,2)))))</f>
        <v/>
      </c>
      <c r="R647" s="177" t="str">
        <f ca="1">IF(R$1&lt;'Data Bank'!$AD359,"",IF(R$1&gt;'Data Bank'!$AT359,"",IF(AND('Data Bank'!$AC359&lt;100,TODAY()&gt;'Data Bank'!$AT359),1,IF('Data Bank'!$AC359=100,3,IF('Data Bank'!$AC359=0,0,2)))))</f>
        <v/>
      </c>
    </row>
    <row r="648" spans="1:18">
      <c r="A648" s="115" t="str">
        <f>'Data Bank'!E364</f>
        <v>Faisal_Town</v>
      </c>
      <c r="B648" s="178">
        <f ca="1">IF(B$1&lt;'Data Bank'!$AD364,"",IF(B$1&gt;'Data Bank'!$AT364,"",IF(AND('Data Bank'!$AC364&lt;100,TODAY()&gt;'Data Bank'!$AT364),1,IF('Data Bank'!$AC364=100,3,IF('Data Bank'!$AC364=0,0,2)))))</f>
        <v>0</v>
      </c>
      <c r="C648" s="178">
        <f ca="1">IF(C$1&lt;'Data Bank'!$AD364,"",IF(C$1&gt;'Data Bank'!$AT364,"",IF(AND('Data Bank'!$AC364&lt;100,TODAY()&gt;'Data Bank'!$AT364),1,IF('Data Bank'!$AC364=100,3,IF('Data Bank'!$AC364=0,0,2)))))</f>
        <v>0</v>
      </c>
      <c r="D648" s="178">
        <f ca="1">IF(D$1&lt;'Data Bank'!$AD364,"",IF(D$1&gt;'Data Bank'!$AT364,"",IF(AND('Data Bank'!$AC364&lt;100,TODAY()&gt;'Data Bank'!$AT364),1,IF('Data Bank'!$AC364=100,3,IF('Data Bank'!$AC364=0,0,2)))))</f>
        <v>0</v>
      </c>
      <c r="E648" s="178">
        <f ca="1">IF(E$1&lt;'Data Bank'!$AD364,"",IF(E$1&gt;'Data Bank'!$AT364,"",IF(AND('Data Bank'!$AC364&lt;100,TODAY()&gt;'Data Bank'!$AT364),1,IF('Data Bank'!$AC364=100,3,IF('Data Bank'!$AC364=0,0,2)))))</f>
        <v>0</v>
      </c>
      <c r="F648" s="178">
        <f ca="1">IF(F$1&lt;'Data Bank'!$AD364,"",IF(F$1&gt;'Data Bank'!$AT364,"",IF(AND('Data Bank'!$AC364&lt;100,TODAY()&gt;'Data Bank'!$AT364),1,IF('Data Bank'!$AC364=100,3,IF('Data Bank'!$AC364=0,0,2)))))</f>
        <v>0</v>
      </c>
      <c r="G648" s="178">
        <f ca="1">IF(G$1&lt;'Data Bank'!$AD364,"",IF(G$1&gt;'Data Bank'!$AT364,"",IF(AND('Data Bank'!$AC364&lt;100,TODAY()&gt;'Data Bank'!$AT364),1,IF('Data Bank'!$AC364=100,3,IF('Data Bank'!$AC364=0,0,2)))))</f>
        <v>0</v>
      </c>
      <c r="H648" s="178">
        <f ca="1">IF(H$1&lt;'Data Bank'!$AD364,"",IF(H$1&gt;'Data Bank'!$AT364,"",IF(AND('Data Bank'!$AC364&lt;100,TODAY()&gt;'Data Bank'!$AT364),1,IF('Data Bank'!$AC364=100,3,IF('Data Bank'!$AC364=0,0,2)))))</f>
        <v>0</v>
      </c>
      <c r="I648" s="178">
        <f ca="1">IF(I$1&lt;'Data Bank'!$AD364,"",IF(I$1&gt;'Data Bank'!$AT364,"",IF(AND('Data Bank'!$AC364&lt;100,TODAY()&gt;'Data Bank'!$AT364),1,IF('Data Bank'!$AC364=100,3,IF('Data Bank'!$AC364=0,0,2)))))</f>
        <v>0</v>
      </c>
      <c r="J648" s="177">
        <f ca="1">IF(J$1&lt;'Data Bank'!$AD364,"",IF(J$1&gt;'Data Bank'!$AT364,"",IF(AND('Data Bank'!$AC364&lt;100,TODAY()&gt;'Data Bank'!$AT364),1,IF('Data Bank'!$AC364=100,3,IF('Data Bank'!$AC364=0,0,2)))))</f>
        <v>0</v>
      </c>
      <c r="K648" s="177">
        <f ca="1">IF(K$1&lt;'Data Bank'!$AD364,"",IF(K$1&gt;'Data Bank'!$AT364,"",IF(AND('Data Bank'!$AC364&lt;100,TODAY()&gt;'Data Bank'!$AT364),1,IF('Data Bank'!$AC364=100,3,IF('Data Bank'!$AC364=0,0,2)))))</f>
        <v>0</v>
      </c>
      <c r="L648" s="177">
        <f ca="1">IF(L$1&lt;'Data Bank'!$AD364,"",IF(L$1&gt;'Data Bank'!$AT364,"",IF(AND('Data Bank'!$AC364&lt;100,TODAY()&gt;'Data Bank'!$AT364),1,IF('Data Bank'!$AC364=100,3,IF('Data Bank'!$AC364=0,0,2)))))</f>
        <v>0</v>
      </c>
      <c r="M648" s="177">
        <f ca="1">IF(M$1&lt;'Data Bank'!$AD364,"",IF(M$1&gt;'Data Bank'!$AT364,"",IF(AND('Data Bank'!$AC364&lt;100,TODAY()&gt;'Data Bank'!$AT364),1,IF('Data Bank'!$AC364=100,3,IF('Data Bank'!$AC364=0,0,2)))))</f>
        <v>0</v>
      </c>
      <c r="N648" s="177">
        <f ca="1">IF(N$1&lt;'Data Bank'!$AD364,"",IF(N$1&gt;'Data Bank'!$AT364,"",IF(AND('Data Bank'!$AC364&lt;100,TODAY()&gt;'Data Bank'!$AT364),1,IF('Data Bank'!$AC364=100,3,IF('Data Bank'!$AC364=0,0,2)))))</f>
        <v>0</v>
      </c>
      <c r="O648" s="177">
        <f ca="1">IF(O$1&lt;'Data Bank'!$AD364,"",IF(O$1&gt;'Data Bank'!$AT364,"",IF(AND('Data Bank'!$AC364&lt;100,TODAY()&gt;'Data Bank'!$AT364),1,IF('Data Bank'!$AC364=100,3,IF('Data Bank'!$AC364=0,0,2)))))</f>
        <v>0</v>
      </c>
      <c r="P648" s="177">
        <f ca="1">IF(P$1&lt;'Data Bank'!$AD364,"",IF(P$1&gt;'Data Bank'!$AT364,"",IF(AND('Data Bank'!$AC364&lt;100,TODAY()&gt;'Data Bank'!$AT364),1,IF('Data Bank'!$AC364=100,3,IF('Data Bank'!$AC364=0,0,2)))))</f>
        <v>0</v>
      </c>
      <c r="Q648" s="177">
        <f ca="1">IF(Q$1&lt;'Data Bank'!$AD364,"",IF(Q$1&gt;'Data Bank'!$AT364,"",IF(AND('Data Bank'!$AC364&lt;100,TODAY()&gt;'Data Bank'!$AT364),1,IF('Data Bank'!$AC364=100,3,IF('Data Bank'!$AC364=0,0,2)))))</f>
        <v>0</v>
      </c>
      <c r="R648" s="177">
        <f ca="1">IF(R$1&lt;'Data Bank'!$AD364,"",IF(R$1&gt;'Data Bank'!$AT364,"",IF(AND('Data Bank'!$AC364&lt;100,TODAY()&gt;'Data Bank'!$AT364),1,IF('Data Bank'!$AC364=100,3,IF('Data Bank'!$AC364=0,0,2)))))</f>
        <v>0</v>
      </c>
    </row>
    <row r="649" spans="1:18">
      <c r="A649" s="115" t="str">
        <f>'Data Bank'!E365</f>
        <v>Khokar Colony</v>
      </c>
      <c r="B649" s="178">
        <f ca="1">IF(B$1&lt;'Data Bank'!$AD365,"",IF(B$1&gt;'Data Bank'!$AT365,"",IF(AND('Data Bank'!$AC365&lt;100,TODAY()&gt;'Data Bank'!$AT365),1,IF('Data Bank'!$AC365=100,3,IF('Data Bank'!$AC365=0,0,2)))))</f>
        <v>0</v>
      </c>
      <c r="C649" s="178">
        <f ca="1">IF(C$1&lt;'Data Bank'!$AD365,"",IF(C$1&gt;'Data Bank'!$AT365,"",IF(AND('Data Bank'!$AC365&lt;100,TODAY()&gt;'Data Bank'!$AT365),1,IF('Data Bank'!$AC365=100,3,IF('Data Bank'!$AC365=0,0,2)))))</f>
        <v>0</v>
      </c>
      <c r="D649" s="178">
        <f ca="1">IF(D$1&lt;'Data Bank'!$AD365,"",IF(D$1&gt;'Data Bank'!$AT365,"",IF(AND('Data Bank'!$AC365&lt;100,TODAY()&gt;'Data Bank'!$AT365),1,IF('Data Bank'!$AC365=100,3,IF('Data Bank'!$AC365=0,0,2)))))</f>
        <v>0</v>
      </c>
      <c r="E649" s="178">
        <f ca="1">IF(E$1&lt;'Data Bank'!$AD365,"",IF(E$1&gt;'Data Bank'!$AT365,"",IF(AND('Data Bank'!$AC365&lt;100,TODAY()&gt;'Data Bank'!$AT365),1,IF('Data Bank'!$AC365=100,3,IF('Data Bank'!$AC365=0,0,2)))))</f>
        <v>0</v>
      </c>
      <c r="F649" s="178">
        <f ca="1">IF(F$1&lt;'Data Bank'!$AD365,"",IF(F$1&gt;'Data Bank'!$AT365,"",IF(AND('Data Bank'!$AC365&lt;100,TODAY()&gt;'Data Bank'!$AT365),1,IF('Data Bank'!$AC365=100,3,IF('Data Bank'!$AC365=0,0,2)))))</f>
        <v>0</v>
      </c>
      <c r="G649" s="178">
        <f ca="1">IF(G$1&lt;'Data Bank'!$AD365,"",IF(G$1&gt;'Data Bank'!$AT365,"",IF(AND('Data Bank'!$AC365&lt;100,TODAY()&gt;'Data Bank'!$AT365),1,IF('Data Bank'!$AC365=100,3,IF('Data Bank'!$AC365=0,0,2)))))</f>
        <v>0</v>
      </c>
      <c r="H649" s="178">
        <f ca="1">IF(H$1&lt;'Data Bank'!$AD365,"",IF(H$1&gt;'Data Bank'!$AT365,"",IF(AND('Data Bank'!$AC365&lt;100,TODAY()&gt;'Data Bank'!$AT365),1,IF('Data Bank'!$AC365=100,3,IF('Data Bank'!$AC365=0,0,2)))))</f>
        <v>0</v>
      </c>
      <c r="I649" s="178">
        <f ca="1">IF(I$1&lt;'Data Bank'!$AD365,"",IF(I$1&gt;'Data Bank'!$AT365,"",IF(AND('Data Bank'!$AC365&lt;100,TODAY()&gt;'Data Bank'!$AT365),1,IF('Data Bank'!$AC365=100,3,IF('Data Bank'!$AC365=0,0,2)))))</f>
        <v>0</v>
      </c>
      <c r="J649" s="177" t="str">
        <f ca="1">IF(J$1&lt;'Data Bank'!$AD365,"",IF(J$1&gt;'Data Bank'!$AT365,"",IF(AND('Data Bank'!$AC365&lt;100,TODAY()&gt;'Data Bank'!$AT365),1,IF('Data Bank'!$AC365=100,3,IF('Data Bank'!$AC365=0,0,2)))))</f>
        <v/>
      </c>
      <c r="K649" s="177" t="str">
        <f ca="1">IF(K$1&lt;'Data Bank'!$AD365,"",IF(K$1&gt;'Data Bank'!$AT365,"",IF(AND('Data Bank'!$AC365&lt;100,TODAY()&gt;'Data Bank'!$AT365),1,IF('Data Bank'!$AC365=100,3,IF('Data Bank'!$AC365=0,0,2)))))</f>
        <v/>
      </c>
      <c r="L649" s="177" t="str">
        <f ca="1">IF(L$1&lt;'Data Bank'!$AD365,"",IF(L$1&gt;'Data Bank'!$AT365,"",IF(AND('Data Bank'!$AC365&lt;100,TODAY()&gt;'Data Bank'!$AT365),1,IF('Data Bank'!$AC365=100,3,IF('Data Bank'!$AC365=0,0,2)))))</f>
        <v/>
      </c>
      <c r="M649" s="177" t="str">
        <f ca="1">IF(M$1&lt;'Data Bank'!$AD365,"",IF(M$1&gt;'Data Bank'!$AT365,"",IF(AND('Data Bank'!$AC365&lt;100,TODAY()&gt;'Data Bank'!$AT365),1,IF('Data Bank'!$AC365=100,3,IF('Data Bank'!$AC365=0,0,2)))))</f>
        <v/>
      </c>
      <c r="N649" s="177" t="str">
        <f ca="1">IF(N$1&lt;'Data Bank'!$AD365,"",IF(N$1&gt;'Data Bank'!$AT365,"",IF(AND('Data Bank'!$AC365&lt;100,TODAY()&gt;'Data Bank'!$AT365),1,IF('Data Bank'!$AC365=100,3,IF('Data Bank'!$AC365=0,0,2)))))</f>
        <v/>
      </c>
      <c r="O649" s="177" t="str">
        <f ca="1">IF(O$1&lt;'Data Bank'!$AD365,"",IF(O$1&gt;'Data Bank'!$AT365,"",IF(AND('Data Bank'!$AC365&lt;100,TODAY()&gt;'Data Bank'!$AT365),1,IF('Data Bank'!$AC365=100,3,IF('Data Bank'!$AC365=0,0,2)))))</f>
        <v/>
      </c>
      <c r="P649" s="177" t="str">
        <f ca="1">IF(P$1&lt;'Data Bank'!$AD365,"",IF(P$1&gt;'Data Bank'!$AT365,"",IF(AND('Data Bank'!$AC365&lt;100,TODAY()&gt;'Data Bank'!$AT365),1,IF('Data Bank'!$AC365=100,3,IF('Data Bank'!$AC365=0,0,2)))))</f>
        <v/>
      </c>
      <c r="Q649" s="177" t="str">
        <f ca="1">IF(Q$1&lt;'Data Bank'!$AD365,"",IF(Q$1&gt;'Data Bank'!$AT365,"",IF(AND('Data Bank'!$AC365&lt;100,TODAY()&gt;'Data Bank'!$AT365),1,IF('Data Bank'!$AC365=100,3,IF('Data Bank'!$AC365=0,0,2)))))</f>
        <v/>
      </c>
      <c r="R649" s="177" t="str">
        <f ca="1">IF(R$1&lt;'Data Bank'!$AD365,"",IF(R$1&gt;'Data Bank'!$AT365,"",IF(AND('Data Bank'!$AC365&lt;100,TODAY()&gt;'Data Bank'!$AT365),1,IF('Data Bank'!$AC365=100,3,IF('Data Bank'!$AC365=0,0,2)))))</f>
        <v/>
      </c>
    </row>
    <row r="650" spans="1:18">
      <c r="A650" s="115" t="str">
        <f>'Data Bank'!E367</f>
        <v>Farid Town</v>
      </c>
      <c r="B650" s="178">
        <f ca="1">IF(B$1&lt;'Data Bank'!$AD367,"",IF(B$1&gt;'Data Bank'!$AT367,"",IF(AND('Data Bank'!$AC367&lt;100,TODAY()&gt;'Data Bank'!$AT367),1,IF('Data Bank'!$AC367=100,3,IF('Data Bank'!$AC367=0,0,2)))))</f>
        <v>2</v>
      </c>
      <c r="C650" s="178">
        <f ca="1">IF(C$1&lt;'Data Bank'!$AD367,"",IF(C$1&gt;'Data Bank'!$AT367,"",IF(AND('Data Bank'!$AC367&lt;100,TODAY()&gt;'Data Bank'!$AT367),1,IF('Data Bank'!$AC367=100,3,IF('Data Bank'!$AC367=0,0,2)))))</f>
        <v>2</v>
      </c>
      <c r="D650" s="178">
        <f ca="1">IF(D$1&lt;'Data Bank'!$AD367,"",IF(D$1&gt;'Data Bank'!$AT367,"",IF(AND('Data Bank'!$AC367&lt;100,TODAY()&gt;'Data Bank'!$AT367),1,IF('Data Bank'!$AC367=100,3,IF('Data Bank'!$AC367=0,0,2)))))</f>
        <v>2</v>
      </c>
      <c r="E650" s="178">
        <f ca="1">IF(E$1&lt;'Data Bank'!$AD367,"",IF(E$1&gt;'Data Bank'!$AT367,"",IF(AND('Data Bank'!$AC367&lt;100,TODAY()&gt;'Data Bank'!$AT367),1,IF('Data Bank'!$AC367=100,3,IF('Data Bank'!$AC367=0,0,2)))))</f>
        <v>2</v>
      </c>
      <c r="F650" s="178">
        <f ca="1">IF(F$1&lt;'Data Bank'!$AD367,"",IF(F$1&gt;'Data Bank'!$AT367,"",IF(AND('Data Bank'!$AC367&lt;100,TODAY()&gt;'Data Bank'!$AT367),1,IF('Data Bank'!$AC367=100,3,IF('Data Bank'!$AC367=0,0,2)))))</f>
        <v>2</v>
      </c>
      <c r="G650" s="178">
        <f ca="1">IF(G$1&lt;'Data Bank'!$AD367,"",IF(G$1&gt;'Data Bank'!$AT367,"",IF(AND('Data Bank'!$AC367&lt;100,TODAY()&gt;'Data Bank'!$AT367),1,IF('Data Bank'!$AC367=100,3,IF('Data Bank'!$AC367=0,0,2)))))</f>
        <v>2</v>
      </c>
      <c r="H650" s="178">
        <f ca="1">IF(H$1&lt;'Data Bank'!$AD367,"",IF(H$1&gt;'Data Bank'!$AT367,"",IF(AND('Data Bank'!$AC367&lt;100,TODAY()&gt;'Data Bank'!$AT367),1,IF('Data Bank'!$AC367=100,3,IF('Data Bank'!$AC367=0,0,2)))))</f>
        <v>2</v>
      </c>
      <c r="I650" s="178">
        <f ca="1">IF(I$1&lt;'Data Bank'!$AD367,"",IF(I$1&gt;'Data Bank'!$AT367,"",IF(AND('Data Bank'!$AC367&lt;100,TODAY()&gt;'Data Bank'!$AT367),1,IF('Data Bank'!$AC367=100,3,IF('Data Bank'!$AC367=0,0,2)))))</f>
        <v>2</v>
      </c>
      <c r="J650" s="177">
        <f ca="1">IF(J$1&lt;'Data Bank'!$AD367,"",IF(J$1&gt;'Data Bank'!$AT367,"",IF(AND('Data Bank'!$AC367&lt;100,TODAY()&gt;'Data Bank'!$AT367),1,IF('Data Bank'!$AC367=100,3,IF('Data Bank'!$AC367=0,0,2)))))</f>
        <v>2</v>
      </c>
      <c r="K650" s="177">
        <f ca="1">IF(K$1&lt;'Data Bank'!$AD367,"",IF(K$1&gt;'Data Bank'!$AT367,"",IF(AND('Data Bank'!$AC367&lt;100,TODAY()&gt;'Data Bank'!$AT367),1,IF('Data Bank'!$AC367=100,3,IF('Data Bank'!$AC367=0,0,2)))))</f>
        <v>2</v>
      </c>
      <c r="L650" s="177">
        <f ca="1">IF(L$1&lt;'Data Bank'!$AD367,"",IF(L$1&gt;'Data Bank'!$AT367,"",IF(AND('Data Bank'!$AC367&lt;100,TODAY()&gt;'Data Bank'!$AT367),1,IF('Data Bank'!$AC367=100,3,IF('Data Bank'!$AC367=0,0,2)))))</f>
        <v>2</v>
      </c>
      <c r="M650" s="177">
        <f ca="1">IF(M$1&lt;'Data Bank'!$AD367,"",IF(M$1&gt;'Data Bank'!$AT367,"",IF(AND('Data Bank'!$AC367&lt;100,TODAY()&gt;'Data Bank'!$AT367),1,IF('Data Bank'!$AC367=100,3,IF('Data Bank'!$AC367=0,0,2)))))</f>
        <v>2</v>
      </c>
      <c r="N650" s="177">
        <f ca="1">IF(N$1&lt;'Data Bank'!$AD367,"",IF(N$1&gt;'Data Bank'!$AT367,"",IF(AND('Data Bank'!$AC367&lt;100,TODAY()&gt;'Data Bank'!$AT367),1,IF('Data Bank'!$AC367=100,3,IF('Data Bank'!$AC367=0,0,2)))))</f>
        <v>2</v>
      </c>
      <c r="O650" s="177">
        <f ca="1">IF(O$1&lt;'Data Bank'!$AD367,"",IF(O$1&gt;'Data Bank'!$AT367,"",IF(AND('Data Bank'!$AC367&lt;100,TODAY()&gt;'Data Bank'!$AT367),1,IF('Data Bank'!$AC367=100,3,IF('Data Bank'!$AC367=0,0,2)))))</f>
        <v>2</v>
      </c>
      <c r="P650" s="177">
        <f ca="1">IF(P$1&lt;'Data Bank'!$AD367,"",IF(P$1&gt;'Data Bank'!$AT367,"",IF(AND('Data Bank'!$AC367&lt;100,TODAY()&gt;'Data Bank'!$AT367),1,IF('Data Bank'!$AC367=100,3,IF('Data Bank'!$AC367=0,0,2)))))</f>
        <v>2</v>
      </c>
      <c r="Q650" s="177">
        <f ca="1">IF(Q$1&lt;'Data Bank'!$AD367,"",IF(Q$1&gt;'Data Bank'!$AT367,"",IF(AND('Data Bank'!$AC367&lt;100,TODAY()&gt;'Data Bank'!$AT367),1,IF('Data Bank'!$AC367=100,3,IF('Data Bank'!$AC367=0,0,2)))))</f>
        <v>2</v>
      </c>
      <c r="R650" s="177">
        <f ca="1">IF(R$1&lt;'Data Bank'!$AD367,"",IF(R$1&gt;'Data Bank'!$AT367,"",IF(AND('Data Bank'!$AC367&lt;100,TODAY()&gt;'Data Bank'!$AT367),1,IF('Data Bank'!$AC367=100,3,IF('Data Bank'!$AC367=0,0,2)))))</f>
        <v>2</v>
      </c>
    </row>
    <row r="651" spans="1:18">
      <c r="A651" s="115" t="str">
        <f>'Data Bank'!E368</f>
        <v>Fatehgarh</v>
      </c>
      <c r="B651" s="178">
        <f ca="1">IF(B$1&lt;'Data Bank'!$AD368,"",IF(B$1&gt;'Data Bank'!$AT368,"",IF(AND('Data Bank'!$AC368&lt;100,TODAY()&gt;'Data Bank'!$AT368),1,IF('Data Bank'!$AC368=100,3,IF('Data Bank'!$AC368=0,0,2)))))</f>
        <v>2</v>
      </c>
      <c r="C651" s="178">
        <f ca="1">IF(C$1&lt;'Data Bank'!$AD368,"",IF(C$1&gt;'Data Bank'!$AT368,"",IF(AND('Data Bank'!$AC368&lt;100,TODAY()&gt;'Data Bank'!$AT368),1,IF('Data Bank'!$AC368=100,3,IF('Data Bank'!$AC368=0,0,2)))))</f>
        <v>2</v>
      </c>
      <c r="D651" s="178">
        <f ca="1">IF(D$1&lt;'Data Bank'!$AD368,"",IF(D$1&gt;'Data Bank'!$AT368,"",IF(AND('Data Bank'!$AC368&lt;100,TODAY()&gt;'Data Bank'!$AT368),1,IF('Data Bank'!$AC368=100,3,IF('Data Bank'!$AC368=0,0,2)))))</f>
        <v>2</v>
      </c>
      <c r="E651" s="178">
        <f ca="1">IF(E$1&lt;'Data Bank'!$AD368,"",IF(E$1&gt;'Data Bank'!$AT368,"",IF(AND('Data Bank'!$AC368&lt;100,TODAY()&gt;'Data Bank'!$AT368),1,IF('Data Bank'!$AC368=100,3,IF('Data Bank'!$AC368=0,0,2)))))</f>
        <v>2</v>
      </c>
      <c r="F651" s="178">
        <f ca="1">IF(F$1&lt;'Data Bank'!$AD368,"",IF(F$1&gt;'Data Bank'!$AT368,"",IF(AND('Data Bank'!$AC368&lt;100,TODAY()&gt;'Data Bank'!$AT368),1,IF('Data Bank'!$AC368=100,3,IF('Data Bank'!$AC368=0,0,2)))))</f>
        <v>2</v>
      </c>
      <c r="G651" s="178">
        <f ca="1">IF(G$1&lt;'Data Bank'!$AD368,"",IF(G$1&gt;'Data Bank'!$AT368,"",IF(AND('Data Bank'!$AC368&lt;100,TODAY()&gt;'Data Bank'!$AT368),1,IF('Data Bank'!$AC368=100,3,IF('Data Bank'!$AC368=0,0,2)))))</f>
        <v>2</v>
      </c>
      <c r="H651" s="178">
        <f ca="1">IF(H$1&lt;'Data Bank'!$AD368,"",IF(H$1&gt;'Data Bank'!$AT368,"",IF(AND('Data Bank'!$AC368&lt;100,TODAY()&gt;'Data Bank'!$AT368),1,IF('Data Bank'!$AC368=100,3,IF('Data Bank'!$AC368=0,0,2)))))</f>
        <v>2</v>
      </c>
      <c r="I651" s="178">
        <f ca="1">IF(I$1&lt;'Data Bank'!$AD368,"",IF(I$1&gt;'Data Bank'!$AT368,"",IF(AND('Data Bank'!$AC368&lt;100,TODAY()&gt;'Data Bank'!$AT368),1,IF('Data Bank'!$AC368=100,3,IF('Data Bank'!$AC368=0,0,2)))))</f>
        <v>2</v>
      </c>
      <c r="J651" s="177">
        <f ca="1">IF(J$1&lt;'Data Bank'!$AD368,"",IF(J$1&gt;'Data Bank'!$AT368,"",IF(AND('Data Bank'!$AC368&lt;100,TODAY()&gt;'Data Bank'!$AT368),1,IF('Data Bank'!$AC368=100,3,IF('Data Bank'!$AC368=0,0,2)))))</f>
        <v>2</v>
      </c>
      <c r="K651" s="177">
        <f ca="1">IF(K$1&lt;'Data Bank'!$AD368,"",IF(K$1&gt;'Data Bank'!$AT368,"",IF(AND('Data Bank'!$AC368&lt;100,TODAY()&gt;'Data Bank'!$AT368),1,IF('Data Bank'!$AC368=100,3,IF('Data Bank'!$AC368=0,0,2)))))</f>
        <v>2</v>
      </c>
      <c r="L651" s="177">
        <f ca="1">IF(L$1&lt;'Data Bank'!$AD368,"",IF(L$1&gt;'Data Bank'!$AT368,"",IF(AND('Data Bank'!$AC368&lt;100,TODAY()&gt;'Data Bank'!$AT368),1,IF('Data Bank'!$AC368=100,3,IF('Data Bank'!$AC368=0,0,2)))))</f>
        <v>2</v>
      </c>
      <c r="M651" s="177">
        <f ca="1">IF(M$1&lt;'Data Bank'!$AD368,"",IF(M$1&gt;'Data Bank'!$AT368,"",IF(AND('Data Bank'!$AC368&lt;100,TODAY()&gt;'Data Bank'!$AT368),1,IF('Data Bank'!$AC368=100,3,IF('Data Bank'!$AC368=0,0,2)))))</f>
        <v>2</v>
      </c>
      <c r="N651" s="177">
        <f ca="1">IF(N$1&lt;'Data Bank'!$AD368,"",IF(N$1&gt;'Data Bank'!$AT368,"",IF(AND('Data Bank'!$AC368&lt;100,TODAY()&gt;'Data Bank'!$AT368),1,IF('Data Bank'!$AC368=100,3,IF('Data Bank'!$AC368=0,0,2)))))</f>
        <v>2</v>
      </c>
      <c r="O651" s="177">
        <f ca="1">IF(O$1&lt;'Data Bank'!$AD368,"",IF(O$1&gt;'Data Bank'!$AT368,"",IF(AND('Data Bank'!$AC368&lt;100,TODAY()&gt;'Data Bank'!$AT368),1,IF('Data Bank'!$AC368=100,3,IF('Data Bank'!$AC368=0,0,2)))))</f>
        <v>2</v>
      </c>
      <c r="P651" s="177">
        <f ca="1">IF(P$1&lt;'Data Bank'!$AD368,"",IF(P$1&gt;'Data Bank'!$AT368,"",IF(AND('Data Bank'!$AC368&lt;100,TODAY()&gt;'Data Bank'!$AT368),1,IF('Data Bank'!$AC368=100,3,IF('Data Bank'!$AC368=0,0,2)))))</f>
        <v>2</v>
      </c>
      <c r="Q651" s="177">
        <f ca="1">IF(Q$1&lt;'Data Bank'!$AD368,"",IF(Q$1&gt;'Data Bank'!$AT368,"",IF(AND('Data Bank'!$AC368&lt;100,TODAY()&gt;'Data Bank'!$AT368),1,IF('Data Bank'!$AC368=100,3,IF('Data Bank'!$AC368=0,0,2)))))</f>
        <v>2</v>
      </c>
      <c r="R651" s="177">
        <f ca="1">IF(R$1&lt;'Data Bank'!$AD368,"",IF(R$1&gt;'Data Bank'!$AT368,"",IF(AND('Data Bank'!$AC368&lt;100,TODAY()&gt;'Data Bank'!$AT368),1,IF('Data Bank'!$AC368=100,3,IF('Data Bank'!$AC368=0,0,2)))))</f>
        <v>2</v>
      </c>
    </row>
    <row r="652" spans="1:18">
      <c r="A652" s="115" t="str">
        <f>'Data Bank'!E370</f>
        <v>Fatima Jinnah Town A</v>
      </c>
      <c r="B652" s="178">
        <f ca="1">IF(B$1&lt;'Data Bank'!$AD370,"",IF(B$1&gt;'Data Bank'!$AT370,"",IF(AND('Data Bank'!$AC370&lt;100,TODAY()&gt;'Data Bank'!$AT370),1,IF('Data Bank'!$AC370=100,3,IF('Data Bank'!$AC370=0,0,2)))))</f>
        <v>2</v>
      </c>
      <c r="C652" s="178">
        <f ca="1">IF(C$1&lt;'Data Bank'!$AD370,"",IF(C$1&gt;'Data Bank'!$AT370,"",IF(AND('Data Bank'!$AC370&lt;100,TODAY()&gt;'Data Bank'!$AT370),1,IF('Data Bank'!$AC370=100,3,IF('Data Bank'!$AC370=0,0,2)))))</f>
        <v>2</v>
      </c>
      <c r="D652" s="178">
        <f ca="1">IF(D$1&lt;'Data Bank'!$AD370,"",IF(D$1&gt;'Data Bank'!$AT370,"",IF(AND('Data Bank'!$AC370&lt;100,TODAY()&gt;'Data Bank'!$AT370),1,IF('Data Bank'!$AC370=100,3,IF('Data Bank'!$AC370=0,0,2)))))</f>
        <v>2</v>
      </c>
      <c r="E652" s="178">
        <f ca="1">IF(E$1&lt;'Data Bank'!$AD370,"",IF(E$1&gt;'Data Bank'!$AT370,"",IF(AND('Data Bank'!$AC370&lt;100,TODAY()&gt;'Data Bank'!$AT370),1,IF('Data Bank'!$AC370=100,3,IF('Data Bank'!$AC370=0,0,2)))))</f>
        <v>2</v>
      </c>
      <c r="F652" s="178">
        <f ca="1">IF(F$1&lt;'Data Bank'!$AD370,"",IF(F$1&gt;'Data Bank'!$AT370,"",IF(AND('Data Bank'!$AC370&lt;100,TODAY()&gt;'Data Bank'!$AT370),1,IF('Data Bank'!$AC370=100,3,IF('Data Bank'!$AC370=0,0,2)))))</f>
        <v>2</v>
      </c>
      <c r="G652" s="178">
        <f ca="1">IF(G$1&lt;'Data Bank'!$AD370,"",IF(G$1&gt;'Data Bank'!$AT370,"",IF(AND('Data Bank'!$AC370&lt;100,TODAY()&gt;'Data Bank'!$AT370),1,IF('Data Bank'!$AC370=100,3,IF('Data Bank'!$AC370=0,0,2)))))</f>
        <v>2</v>
      </c>
      <c r="H652" s="178">
        <f ca="1">IF(H$1&lt;'Data Bank'!$AD370,"",IF(H$1&gt;'Data Bank'!$AT370,"",IF(AND('Data Bank'!$AC370&lt;100,TODAY()&gt;'Data Bank'!$AT370),1,IF('Data Bank'!$AC370=100,3,IF('Data Bank'!$AC370=0,0,2)))))</f>
        <v>2</v>
      </c>
      <c r="I652" s="178">
        <f ca="1">IF(I$1&lt;'Data Bank'!$AD370,"",IF(I$1&gt;'Data Bank'!$AT370,"",IF(AND('Data Bank'!$AC370&lt;100,TODAY()&gt;'Data Bank'!$AT370),1,IF('Data Bank'!$AC370=100,3,IF('Data Bank'!$AC370=0,0,2)))))</f>
        <v>2</v>
      </c>
      <c r="J652" s="177">
        <f ca="1">IF(J$1&lt;'Data Bank'!$AD370,"",IF(J$1&gt;'Data Bank'!$AT370,"",IF(AND('Data Bank'!$AC370&lt;100,TODAY()&gt;'Data Bank'!$AT370),1,IF('Data Bank'!$AC370=100,3,IF('Data Bank'!$AC370=0,0,2)))))</f>
        <v>2</v>
      </c>
      <c r="K652" s="177">
        <f ca="1">IF(K$1&lt;'Data Bank'!$AD370,"",IF(K$1&gt;'Data Bank'!$AT370,"",IF(AND('Data Bank'!$AC370&lt;100,TODAY()&gt;'Data Bank'!$AT370),1,IF('Data Bank'!$AC370=100,3,IF('Data Bank'!$AC370=0,0,2)))))</f>
        <v>2</v>
      </c>
      <c r="L652" s="177">
        <f ca="1">IF(L$1&lt;'Data Bank'!$AD370,"",IF(L$1&gt;'Data Bank'!$AT370,"",IF(AND('Data Bank'!$AC370&lt;100,TODAY()&gt;'Data Bank'!$AT370),1,IF('Data Bank'!$AC370=100,3,IF('Data Bank'!$AC370=0,0,2)))))</f>
        <v>2</v>
      </c>
      <c r="M652" s="177">
        <f ca="1">IF(M$1&lt;'Data Bank'!$AD370,"",IF(M$1&gt;'Data Bank'!$AT370,"",IF(AND('Data Bank'!$AC370&lt;100,TODAY()&gt;'Data Bank'!$AT370),1,IF('Data Bank'!$AC370=100,3,IF('Data Bank'!$AC370=0,0,2)))))</f>
        <v>2</v>
      </c>
      <c r="N652" s="177">
        <f ca="1">IF(N$1&lt;'Data Bank'!$AD370,"",IF(N$1&gt;'Data Bank'!$AT370,"",IF(AND('Data Bank'!$AC370&lt;100,TODAY()&gt;'Data Bank'!$AT370),1,IF('Data Bank'!$AC370=100,3,IF('Data Bank'!$AC370=0,0,2)))))</f>
        <v>2</v>
      </c>
      <c r="O652" s="177">
        <f ca="1">IF(O$1&lt;'Data Bank'!$AD370,"",IF(O$1&gt;'Data Bank'!$AT370,"",IF(AND('Data Bank'!$AC370&lt;100,TODAY()&gt;'Data Bank'!$AT370),1,IF('Data Bank'!$AC370=100,3,IF('Data Bank'!$AC370=0,0,2)))))</f>
        <v>2</v>
      </c>
      <c r="P652" s="177">
        <f ca="1">IF(P$1&lt;'Data Bank'!$AD370,"",IF(P$1&gt;'Data Bank'!$AT370,"",IF(AND('Data Bank'!$AC370&lt;100,TODAY()&gt;'Data Bank'!$AT370),1,IF('Data Bank'!$AC370=100,3,IF('Data Bank'!$AC370=0,0,2)))))</f>
        <v>2</v>
      </c>
      <c r="Q652" s="177">
        <f ca="1">IF(Q$1&lt;'Data Bank'!$AD370,"",IF(Q$1&gt;'Data Bank'!$AT370,"",IF(AND('Data Bank'!$AC370&lt;100,TODAY()&gt;'Data Bank'!$AT370),1,IF('Data Bank'!$AC370=100,3,IF('Data Bank'!$AC370=0,0,2)))))</f>
        <v>2</v>
      </c>
      <c r="R652" s="177">
        <f ca="1">IF(R$1&lt;'Data Bank'!$AD370,"",IF(R$1&gt;'Data Bank'!$AT370,"",IF(AND('Data Bank'!$AC370&lt;100,TODAY()&gt;'Data Bank'!$AT370),1,IF('Data Bank'!$AC370=100,3,IF('Data Bank'!$AC370=0,0,2)))))</f>
        <v>2</v>
      </c>
    </row>
    <row r="653" spans="1:18">
      <c r="A653" s="115" t="str">
        <f>'Data Bank'!E371</f>
        <v>Fatima Jinnah Town B</v>
      </c>
      <c r="B653" s="178">
        <f ca="1">IF(B$1&lt;'Data Bank'!$AD371,"",IF(B$1&gt;'Data Bank'!$AT371,"",IF(AND('Data Bank'!$AC371&lt;100,TODAY()&gt;'Data Bank'!$AT371),1,IF('Data Bank'!$AC371=100,3,IF('Data Bank'!$AC371=0,0,2)))))</f>
        <v>2</v>
      </c>
      <c r="C653" s="178">
        <f ca="1">IF(C$1&lt;'Data Bank'!$AD371,"",IF(C$1&gt;'Data Bank'!$AT371,"",IF(AND('Data Bank'!$AC371&lt;100,TODAY()&gt;'Data Bank'!$AT371),1,IF('Data Bank'!$AC371=100,3,IF('Data Bank'!$AC371=0,0,2)))))</f>
        <v>2</v>
      </c>
      <c r="D653" s="178">
        <f ca="1">IF(D$1&lt;'Data Bank'!$AD371,"",IF(D$1&gt;'Data Bank'!$AT371,"",IF(AND('Data Bank'!$AC371&lt;100,TODAY()&gt;'Data Bank'!$AT371),1,IF('Data Bank'!$AC371=100,3,IF('Data Bank'!$AC371=0,0,2)))))</f>
        <v>2</v>
      </c>
      <c r="E653" s="178">
        <f ca="1">IF(E$1&lt;'Data Bank'!$AD371,"",IF(E$1&gt;'Data Bank'!$AT371,"",IF(AND('Data Bank'!$AC371&lt;100,TODAY()&gt;'Data Bank'!$AT371),1,IF('Data Bank'!$AC371=100,3,IF('Data Bank'!$AC371=0,0,2)))))</f>
        <v>2</v>
      </c>
      <c r="F653" s="178">
        <f ca="1">IF(F$1&lt;'Data Bank'!$AD371,"",IF(F$1&gt;'Data Bank'!$AT371,"",IF(AND('Data Bank'!$AC371&lt;100,TODAY()&gt;'Data Bank'!$AT371),1,IF('Data Bank'!$AC371=100,3,IF('Data Bank'!$AC371=0,0,2)))))</f>
        <v>2</v>
      </c>
      <c r="G653" s="178">
        <f ca="1">IF(G$1&lt;'Data Bank'!$AD371,"",IF(G$1&gt;'Data Bank'!$AT371,"",IF(AND('Data Bank'!$AC371&lt;100,TODAY()&gt;'Data Bank'!$AT371),1,IF('Data Bank'!$AC371=100,3,IF('Data Bank'!$AC371=0,0,2)))))</f>
        <v>2</v>
      </c>
      <c r="H653" s="178">
        <f ca="1">IF(H$1&lt;'Data Bank'!$AD371,"",IF(H$1&gt;'Data Bank'!$AT371,"",IF(AND('Data Bank'!$AC371&lt;100,TODAY()&gt;'Data Bank'!$AT371),1,IF('Data Bank'!$AC371=100,3,IF('Data Bank'!$AC371=0,0,2)))))</f>
        <v>2</v>
      </c>
      <c r="I653" s="178">
        <f ca="1">IF(I$1&lt;'Data Bank'!$AD371,"",IF(I$1&gt;'Data Bank'!$AT371,"",IF(AND('Data Bank'!$AC371&lt;100,TODAY()&gt;'Data Bank'!$AT371),1,IF('Data Bank'!$AC371=100,3,IF('Data Bank'!$AC371=0,0,2)))))</f>
        <v>2</v>
      </c>
      <c r="J653" s="177">
        <f ca="1">IF(J$1&lt;'Data Bank'!$AD371,"",IF(J$1&gt;'Data Bank'!$AT371,"",IF(AND('Data Bank'!$AC371&lt;100,TODAY()&gt;'Data Bank'!$AT371),1,IF('Data Bank'!$AC371=100,3,IF('Data Bank'!$AC371=0,0,2)))))</f>
        <v>2</v>
      </c>
      <c r="K653" s="177">
        <f ca="1">IF(K$1&lt;'Data Bank'!$AD371,"",IF(K$1&gt;'Data Bank'!$AT371,"",IF(AND('Data Bank'!$AC371&lt;100,TODAY()&gt;'Data Bank'!$AT371),1,IF('Data Bank'!$AC371=100,3,IF('Data Bank'!$AC371=0,0,2)))))</f>
        <v>2</v>
      </c>
      <c r="L653" s="177">
        <f ca="1">IF(L$1&lt;'Data Bank'!$AD371,"",IF(L$1&gt;'Data Bank'!$AT371,"",IF(AND('Data Bank'!$AC371&lt;100,TODAY()&gt;'Data Bank'!$AT371),1,IF('Data Bank'!$AC371=100,3,IF('Data Bank'!$AC371=0,0,2)))))</f>
        <v>2</v>
      </c>
      <c r="M653" s="177">
        <f ca="1">IF(M$1&lt;'Data Bank'!$AD371,"",IF(M$1&gt;'Data Bank'!$AT371,"",IF(AND('Data Bank'!$AC371&lt;100,TODAY()&gt;'Data Bank'!$AT371),1,IF('Data Bank'!$AC371=100,3,IF('Data Bank'!$AC371=0,0,2)))))</f>
        <v>2</v>
      </c>
      <c r="N653" s="177">
        <f ca="1">IF(N$1&lt;'Data Bank'!$AD371,"",IF(N$1&gt;'Data Bank'!$AT371,"",IF(AND('Data Bank'!$AC371&lt;100,TODAY()&gt;'Data Bank'!$AT371),1,IF('Data Bank'!$AC371=100,3,IF('Data Bank'!$AC371=0,0,2)))))</f>
        <v>2</v>
      </c>
      <c r="O653" s="177">
        <f ca="1">IF(O$1&lt;'Data Bank'!$AD371,"",IF(O$1&gt;'Data Bank'!$AT371,"",IF(AND('Data Bank'!$AC371&lt;100,TODAY()&gt;'Data Bank'!$AT371),1,IF('Data Bank'!$AC371=100,3,IF('Data Bank'!$AC371=0,0,2)))))</f>
        <v>2</v>
      </c>
      <c r="P653" s="177">
        <f ca="1">IF(P$1&lt;'Data Bank'!$AD371,"",IF(P$1&gt;'Data Bank'!$AT371,"",IF(AND('Data Bank'!$AC371&lt;100,TODAY()&gt;'Data Bank'!$AT371),1,IF('Data Bank'!$AC371=100,3,IF('Data Bank'!$AC371=0,0,2)))))</f>
        <v>2</v>
      </c>
      <c r="Q653" s="177">
        <f ca="1">IF(Q$1&lt;'Data Bank'!$AD371,"",IF(Q$1&gt;'Data Bank'!$AT371,"",IF(AND('Data Bank'!$AC371&lt;100,TODAY()&gt;'Data Bank'!$AT371),1,IF('Data Bank'!$AC371=100,3,IF('Data Bank'!$AC371=0,0,2)))))</f>
        <v>2</v>
      </c>
      <c r="R653" s="177">
        <f ca="1">IF(R$1&lt;'Data Bank'!$AD371,"",IF(R$1&gt;'Data Bank'!$AT371,"",IF(AND('Data Bank'!$AC371&lt;100,TODAY()&gt;'Data Bank'!$AT371),1,IF('Data Bank'!$AC371=100,3,IF('Data Bank'!$AC371=0,0,2)))))</f>
        <v>2</v>
      </c>
    </row>
    <row r="654" spans="1:18">
      <c r="A654" s="115" t="str">
        <f>'Data Bank'!E381</f>
        <v>Fazaiya Society P2</v>
      </c>
      <c r="B654" s="178">
        <f ca="1">IF(B$1&lt;'Data Bank'!$AD381,"",IF(B$1&gt;'Data Bank'!$AT381,"",IF(AND('Data Bank'!$AC381&lt;100,TODAY()&gt;'Data Bank'!$AT381),1,IF('Data Bank'!$AC381=100,3,IF('Data Bank'!$AC381=0,0,2)))))</f>
        <v>2</v>
      </c>
      <c r="C654" s="178">
        <f ca="1">IF(C$1&lt;'Data Bank'!$AD381,"",IF(C$1&gt;'Data Bank'!$AT381,"",IF(AND('Data Bank'!$AC381&lt;100,TODAY()&gt;'Data Bank'!$AT381),1,IF('Data Bank'!$AC381=100,3,IF('Data Bank'!$AC381=0,0,2)))))</f>
        <v>2</v>
      </c>
      <c r="D654" s="178">
        <f ca="1">IF(D$1&lt;'Data Bank'!$AD381,"",IF(D$1&gt;'Data Bank'!$AT381,"",IF(AND('Data Bank'!$AC381&lt;100,TODAY()&gt;'Data Bank'!$AT381),1,IF('Data Bank'!$AC381=100,3,IF('Data Bank'!$AC381=0,0,2)))))</f>
        <v>2</v>
      </c>
      <c r="E654" s="178">
        <f ca="1">IF(E$1&lt;'Data Bank'!$AD381,"",IF(E$1&gt;'Data Bank'!$AT381,"",IF(AND('Data Bank'!$AC381&lt;100,TODAY()&gt;'Data Bank'!$AT381),1,IF('Data Bank'!$AC381=100,3,IF('Data Bank'!$AC381=0,0,2)))))</f>
        <v>2</v>
      </c>
      <c r="F654" s="178">
        <f ca="1">IF(F$1&lt;'Data Bank'!$AD381,"",IF(F$1&gt;'Data Bank'!$AT381,"",IF(AND('Data Bank'!$AC381&lt;100,TODAY()&gt;'Data Bank'!$AT381),1,IF('Data Bank'!$AC381=100,3,IF('Data Bank'!$AC381=0,0,2)))))</f>
        <v>2</v>
      </c>
      <c r="G654" s="178">
        <f ca="1">IF(G$1&lt;'Data Bank'!$AD381,"",IF(G$1&gt;'Data Bank'!$AT381,"",IF(AND('Data Bank'!$AC381&lt;100,TODAY()&gt;'Data Bank'!$AT381),1,IF('Data Bank'!$AC381=100,3,IF('Data Bank'!$AC381=0,0,2)))))</f>
        <v>2</v>
      </c>
      <c r="H654" s="178">
        <f ca="1">IF(H$1&lt;'Data Bank'!$AD381,"",IF(H$1&gt;'Data Bank'!$AT381,"",IF(AND('Data Bank'!$AC381&lt;100,TODAY()&gt;'Data Bank'!$AT381),1,IF('Data Bank'!$AC381=100,3,IF('Data Bank'!$AC381=0,0,2)))))</f>
        <v>2</v>
      </c>
      <c r="I654" s="178">
        <f ca="1">IF(I$1&lt;'Data Bank'!$AD381,"",IF(I$1&gt;'Data Bank'!$AT381,"",IF(AND('Data Bank'!$AC381&lt;100,TODAY()&gt;'Data Bank'!$AT381),1,IF('Data Bank'!$AC381=100,3,IF('Data Bank'!$AC381=0,0,2)))))</f>
        <v>2</v>
      </c>
      <c r="J654" s="177">
        <f ca="1">IF(J$1&lt;'Data Bank'!$AD381,"",IF(J$1&gt;'Data Bank'!$AT381,"",IF(AND('Data Bank'!$AC381&lt;100,TODAY()&gt;'Data Bank'!$AT381),1,IF('Data Bank'!$AC381=100,3,IF('Data Bank'!$AC381=0,0,2)))))</f>
        <v>2</v>
      </c>
      <c r="K654" s="177">
        <f ca="1">IF(K$1&lt;'Data Bank'!$AD381,"",IF(K$1&gt;'Data Bank'!$AT381,"",IF(AND('Data Bank'!$AC381&lt;100,TODAY()&gt;'Data Bank'!$AT381),1,IF('Data Bank'!$AC381=100,3,IF('Data Bank'!$AC381=0,0,2)))))</f>
        <v>2</v>
      </c>
      <c r="L654" s="177">
        <f ca="1">IF(L$1&lt;'Data Bank'!$AD381,"",IF(L$1&gt;'Data Bank'!$AT381,"",IF(AND('Data Bank'!$AC381&lt;100,TODAY()&gt;'Data Bank'!$AT381),1,IF('Data Bank'!$AC381=100,3,IF('Data Bank'!$AC381=0,0,2)))))</f>
        <v>2</v>
      </c>
      <c r="M654" s="177">
        <f ca="1">IF(M$1&lt;'Data Bank'!$AD381,"",IF(M$1&gt;'Data Bank'!$AT381,"",IF(AND('Data Bank'!$AC381&lt;100,TODAY()&gt;'Data Bank'!$AT381),1,IF('Data Bank'!$AC381=100,3,IF('Data Bank'!$AC381=0,0,2)))))</f>
        <v>2</v>
      </c>
      <c r="N654" s="177">
        <f ca="1">IF(N$1&lt;'Data Bank'!$AD381,"",IF(N$1&gt;'Data Bank'!$AT381,"",IF(AND('Data Bank'!$AC381&lt;100,TODAY()&gt;'Data Bank'!$AT381),1,IF('Data Bank'!$AC381=100,3,IF('Data Bank'!$AC381=0,0,2)))))</f>
        <v>2</v>
      </c>
      <c r="O654" s="177">
        <f ca="1">IF(O$1&lt;'Data Bank'!$AD381,"",IF(O$1&gt;'Data Bank'!$AT381,"",IF(AND('Data Bank'!$AC381&lt;100,TODAY()&gt;'Data Bank'!$AT381),1,IF('Data Bank'!$AC381=100,3,IF('Data Bank'!$AC381=0,0,2)))))</f>
        <v>2</v>
      </c>
      <c r="P654" s="177">
        <f ca="1">IF(P$1&lt;'Data Bank'!$AD381,"",IF(P$1&gt;'Data Bank'!$AT381,"",IF(AND('Data Bank'!$AC381&lt;100,TODAY()&gt;'Data Bank'!$AT381),1,IF('Data Bank'!$AC381=100,3,IF('Data Bank'!$AC381=0,0,2)))))</f>
        <v>2</v>
      </c>
      <c r="Q654" s="177">
        <f ca="1">IF(Q$1&lt;'Data Bank'!$AD381,"",IF(Q$1&gt;'Data Bank'!$AT381,"",IF(AND('Data Bank'!$AC381&lt;100,TODAY()&gt;'Data Bank'!$AT381),1,IF('Data Bank'!$AC381=100,3,IF('Data Bank'!$AC381=0,0,2)))))</f>
        <v>2</v>
      </c>
      <c r="R654" s="177">
        <f ca="1">IF(R$1&lt;'Data Bank'!$AD381,"",IF(R$1&gt;'Data Bank'!$AT381,"",IF(AND('Data Bank'!$AC381&lt;100,TODAY()&gt;'Data Bank'!$AT381),1,IF('Data Bank'!$AC381=100,3,IF('Data Bank'!$AC381=0,0,2)))))</f>
        <v>2</v>
      </c>
    </row>
    <row r="655" spans="1:18">
      <c r="A655" s="115" t="str">
        <f>'Data Bank'!E382</f>
        <v>Fazal Sun City</v>
      </c>
      <c r="B655" s="178">
        <f ca="1">IF(B$1&lt;'Data Bank'!$AD382,"",IF(B$1&gt;'Data Bank'!$AT382,"",IF(AND('Data Bank'!$AC382&lt;100,TODAY()&gt;'Data Bank'!$AT382),1,IF('Data Bank'!$AC382=100,3,IF('Data Bank'!$AC382=0,0,2)))))</f>
        <v>1</v>
      </c>
      <c r="C655" s="178" t="str">
        <f ca="1">IF(C$1&lt;'Data Bank'!$AD382,"",IF(C$1&gt;'Data Bank'!$AT382,"",IF(AND('Data Bank'!$AC382&lt;100,TODAY()&gt;'Data Bank'!$AT382),1,IF('Data Bank'!$AC382=100,3,IF('Data Bank'!$AC382=0,0,2)))))</f>
        <v/>
      </c>
      <c r="D655" s="178" t="str">
        <f ca="1">IF(D$1&lt;'Data Bank'!$AD382,"",IF(D$1&gt;'Data Bank'!$AT382,"",IF(AND('Data Bank'!$AC382&lt;100,TODAY()&gt;'Data Bank'!$AT382),1,IF('Data Bank'!$AC382=100,3,IF('Data Bank'!$AC382=0,0,2)))))</f>
        <v/>
      </c>
      <c r="E655" s="178" t="str">
        <f ca="1">IF(E$1&lt;'Data Bank'!$AD382,"",IF(E$1&gt;'Data Bank'!$AT382,"",IF(AND('Data Bank'!$AC382&lt;100,TODAY()&gt;'Data Bank'!$AT382),1,IF('Data Bank'!$AC382=100,3,IF('Data Bank'!$AC382=0,0,2)))))</f>
        <v/>
      </c>
      <c r="F655" s="178" t="str">
        <f ca="1">IF(F$1&lt;'Data Bank'!$AD382,"",IF(F$1&gt;'Data Bank'!$AT382,"",IF(AND('Data Bank'!$AC382&lt;100,TODAY()&gt;'Data Bank'!$AT382),1,IF('Data Bank'!$AC382=100,3,IF('Data Bank'!$AC382=0,0,2)))))</f>
        <v/>
      </c>
      <c r="G655" s="178" t="str">
        <f ca="1">IF(G$1&lt;'Data Bank'!$AD382,"",IF(G$1&gt;'Data Bank'!$AT382,"",IF(AND('Data Bank'!$AC382&lt;100,TODAY()&gt;'Data Bank'!$AT382),1,IF('Data Bank'!$AC382=100,3,IF('Data Bank'!$AC382=0,0,2)))))</f>
        <v/>
      </c>
      <c r="H655" s="178" t="str">
        <f ca="1">IF(H$1&lt;'Data Bank'!$AD382,"",IF(H$1&gt;'Data Bank'!$AT382,"",IF(AND('Data Bank'!$AC382&lt;100,TODAY()&gt;'Data Bank'!$AT382),1,IF('Data Bank'!$AC382=100,3,IF('Data Bank'!$AC382=0,0,2)))))</f>
        <v/>
      </c>
      <c r="I655" s="178" t="str">
        <f ca="1">IF(I$1&lt;'Data Bank'!$AD382,"",IF(I$1&gt;'Data Bank'!$AT382,"",IF(AND('Data Bank'!$AC382&lt;100,TODAY()&gt;'Data Bank'!$AT382),1,IF('Data Bank'!$AC382=100,3,IF('Data Bank'!$AC382=0,0,2)))))</f>
        <v/>
      </c>
      <c r="J655" s="177" t="str">
        <f ca="1">IF(J$1&lt;'Data Bank'!$AD382,"",IF(J$1&gt;'Data Bank'!$AT382,"",IF(AND('Data Bank'!$AC382&lt;100,TODAY()&gt;'Data Bank'!$AT382),1,IF('Data Bank'!$AC382=100,3,IF('Data Bank'!$AC382=0,0,2)))))</f>
        <v/>
      </c>
      <c r="K655" s="177" t="str">
        <f ca="1">IF(K$1&lt;'Data Bank'!$AD382,"",IF(K$1&gt;'Data Bank'!$AT382,"",IF(AND('Data Bank'!$AC382&lt;100,TODAY()&gt;'Data Bank'!$AT382),1,IF('Data Bank'!$AC382=100,3,IF('Data Bank'!$AC382=0,0,2)))))</f>
        <v/>
      </c>
      <c r="L655" s="177" t="str">
        <f ca="1">IF(L$1&lt;'Data Bank'!$AD382,"",IF(L$1&gt;'Data Bank'!$AT382,"",IF(AND('Data Bank'!$AC382&lt;100,TODAY()&gt;'Data Bank'!$AT382),1,IF('Data Bank'!$AC382=100,3,IF('Data Bank'!$AC382=0,0,2)))))</f>
        <v/>
      </c>
      <c r="M655" s="177" t="str">
        <f ca="1">IF(M$1&lt;'Data Bank'!$AD382,"",IF(M$1&gt;'Data Bank'!$AT382,"",IF(AND('Data Bank'!$AC382&lt;100,TODAY()&gt;'Data Bank'!$AT382),1,IF('Data Bank'!$AC382=100,3,IF('Data Bank'!$AC382=0,0,2)))))</f>
        <v/>
      </c>
      <c r="N655" s="177" t="str">
        <f ca="1">IF(N$1&lt;'Data Bank'!$AD382,"",IF(N$1&gt;'Data Bank'!$AT382,"",IF(AND('Data Bank'!$AC382&lt;100,TODAY()&gt;'Data Bank'!$AT382),1,IF('Data Bank'!$AC382=100,3,IF('Data Bank'!$AC382=0,0,2)))))</f>
        <v/>
      </c>
      <c r="O655" s="177" t="str">
        <f ca="1">IF(O$1&lt;'Data Bank'!$AD382,"",IF(O$1&gt;'Data Bank'!$AT382,"",IF(AND('Data Bank'!$AC382&lt;100,TODAY()&gt;'Data Bank'!$AT382),1,IF('Data Bank'!$AC382=100,3,IF('Data Bank'!$AC382=0,0,2)))))</f>
        <v/>
      </c>
      <c r="P655" s="177" t="str">
        <f ca="1">IF(P$1&lt;'Data Bank'!$AD382,"",IF(P$1&gt;'Data Bank'!$AT382,"",IF(AND('Data Bank'!$AC382&lt;100,TODAY()&gt;'Data Bank'!$AT382),1,IF('Data Bank'!$AC382=100,3,IF('Data Bank'!$AC382=0,0,2)))))</f>
        <v/>
      </c>
      <c r="Q655" s="177" t="str">
        <f ca="1">IF(Q$1&lt;'Data Bank'!$AD382,"",IF(Q$1&gt;'Data Bank'!$AT382,"",IF(AND('Data Bank'!$AC382&lt;100,TODAY()&gt;'Data Bank'!$AT382),1,IF('Data Bank'!$AC382=100,3,IF('Data Bank'!$AC382=0,0,2)))))</f>
        <v/>
      </c>
      <c r="R655" s="177" t="str">
        <f ca="1">IF(R$1&lt;'Data Bank'!$AD382,"",IF(R$1&gt;'Data Bank'!$AT382,"",IF(AND('Data Bank'!$AC382&lt;100,TODAY()&gt;'Data Bank'!$AT382),1,IF('Data Bank'!$AC382=100,3,IF('Data Bank'!$AC382=0,0,2)))))</f>
        <v/>
      </c>
    </row>
    <row r="656" spans="1:18">
      <c r="A656" s="115" t="str">
        <f>'Data Bank'!E383</f>
        <v>Fazal Town</v>
      </c>
      <c r="B656" s="178">
        <f ca="1">IF(B$1&lt;'Data Bank'!$AD383,"",IF(B$1&gt;'Data Bank'!$AT383,"",IF(AND('Data Bank'!$AC383&lt;100,TODAY()&gt;'Data Bank'!$AT383),1,IF('Data Bank'!$AC383=100,3,IF('Data Bank'!$AC383=0,0,2)))))</f>
        <v>2</v>
      </c>
      <c r="C656" s="178">
        <f ca="1">IF(C$1&lt;'Data Bank'!$AD383,"",IF(C$1&gt;'Data Bank'!$AT383,"",IF(AND('Data Bank'!$AC383&lt;100,TODAY()&gt;'Data Bank'!$AT383),1,IF('Data Bank'!$AC383=100,3,IF('Data Bank'!$AC383=0,0,2)))))</f>
        <v>2</v>
      </c>
      <c r="D656" s="178">
        <f ca="1">IF(D$1&lt;'Data Bank'!$AD383,"",IF(D$1&gt;'Data Bank'!$AT383,"",IF(AND('Data Bank'!$AC383&lt;100,TODAY()&gt;'Data Bank'!$AT383),1,IF('Data Bank'!$AC383=100,3,IF('Data Bank'!$AC383=0,0,2)))))</f>
        <v>2</v>
      </c>
      <c r="E656" s="178">
        <f ca="1">IF(E$1&lt;'Data Bank'!$AD383,"",IF(E$1&gt;'Data Bank'!$AT383,"",IF(AND('Data Bank'!$AC383&lt;100,TODAY()&gt;'Data Bank'!$AT383),1,IF('Data Bank'!$AC383=100,3,IF('Data Bank'!$AC383=0,0,2)))))</f>
        <v>2</v>
      </c>
      <c r="F656" s="178">
        <f ca="1">IF(F$1&lt;'Data Bank'!$AD383,"",IF(F$1&gt;'Data Bank'!$AT383,"",IF(AND('Data Bank'!$AC383&lt;100,TODAY()&gt;'Data Bank'!$AT383),1,IF('Data Bank'!$AC383=100,3,IF('Data Bank'!$AC383=0,0,2)))))</f>
        <v>2</v>
      </c>
      <c r="G656" s="178">
        <f ca="1">IF(G$1&lt;'Data Bank'!$AD383,"",IF(G$1&gt;'Data Bank'!$AT383,"",IF(AND('Data Bank'!$AC383&lt;100,TODAY()&gt;'Data Bank'!$AT383),1,IF('Data Bank'!$AC383=100,3,IF('Data Bank'!$AC383=0,0,2)))))</f>
        <v>2</v>
      </c>
      <c r="H656" s="178">
        <f ca="1">IF(H$1&lt;'Data Bank'!$AD383,"",IF(H$1&gt;'Data Bank'!$AT383,"",IF(AND('Data Bank'!$AC383&lt;100,TODAY()&gt;'Data Bank'!$AT383),1,IF('Data Bank'!$AC383=100,3,IF('Data Bank'!$AC383=0,0,2)))))</f>
        <v>2</v>
      </c>
      <c r="I656" s="178">
        <f ca="1">IF(I$1&lt;'Data Bank'!$AD383,"",IF(I$1&gt;'Data Bank'!$AT383,"",IF(AND('Data Bank'!$AC383&lt;100,TODAY()&gt;'Data Bank'!$AT383),1,IF('Data Bank'!$AC383=100,3,IF('Data Bank'!$AC383=0,0,2)))))</f>
        <v>2</v>
      </c>
      <c r="J656" s="177">
        <f ca="1">IF(J$1&lt;'Data Bank'!$AD383,"",IF(J$1&gt;'Data Bank'!$AT383,"",IF(AND('Data Bank'!$AC383&lt;100,TODAY()&gt;'Data Bank'!$AT383),1,IF('Data Bank'!$AC383=100,3,IF('Data Bank'!$AC383=0,0,2)))))</f>
        <v>2</v>
      </c>
      <c r="K656" s="177">
        <f ca="1">IF(K$1&lt;'Data Bank'!$AD383,"",IF(K$1&gt;'Data Bank'!$AT383,"",IF(AND('Data Bank'!$AC383&lt;100,TODAY()&gt;'Data Bank'!$AT383),1,IF('Data Bank'!$AC383=100,3,IF('Data Bank'!$AC383=0,0,2)))))</f>
        <v>2</v>
      </c>
      <c r="L656" s="177">
        <f ca="1">IF(L$1&lt;'Data Bank'!$AD383,"",IF(L$1&gt;'Data Bank'!$AT383,"",IF(AND('Data Bank'!$AC383&lt;100,TODAY()&gt;'Data Bank'!$AT383),1,IF('Data Bank'!$AC383=100,3,IF('Data Bank'!$AC383=0,0,2)))))</f>
        <v>2</v>
      </c>
      <c r="M656" s="177">
        <f ca="1">IF(M$1&lt;'Data Bank'!$AD383,"",IF(M$1&gt;'Data Bank'!$AT383,"",IF(AND('Data Bank'!$AC383&lt;100,TODAY()&gt;'Data Bank'!$AT383),1,IF('Data Bank'!$AC383=100,3,IF('Data Bank'!$AC383=0,0,2)))))</f>
        <v>2</v>
      </c>
      <c r="N656" s="177">
        <f ca="1">IF(N$1&lt;'Data Bank'!$AD383,"",IF(N$1&gt;'Data Bank'!$AT383,"",IF(AND('Data Bank'!$AC383&lt;100,TODAY()&gt;'Data Bank'!$AT383),1,IF('Data Bank'!$AC383=100,3,IF('Data Bank'!$AC383=0,0,2)))))</f>
        <v>2</v>
      </c>
      <c r="O656" s="177">
        <f ca="1">IF(O$1&lt;'Data Bank'!$AD383,"",IF(O$1&gt;'Data Bank'!$AT383,"",IF(AND('Data Bank'!$AC383&lt;100,TODAY()&gt;'Data Bank'!$AT383),1,IF('Data Bank'!$AC383=100,3,IF('Data Bank'!$AC383=0,0,2)))))</f>
        <v>2</v>
      </c>
      <c r="P656" s="177">
        <f ca="1">IF(P$1&lt;'Data Bank'!$AD383,"",IF(P$1&gt;'Data Bank'!$AT383,"",IF(AND('Data Bank'!$AC383&lt;100,TODAY()&gt;'Data Bank'!$AT383),1,IF('Data Bank'!$AC383=100,3,IF('Data Bank'!$AC383=0,0,2)))))</f>
        <v>2</v>
      </c>
      <c r="Q656" s="177">
        <f ca="1">IF(Q$1&lt;'Data Bank'!$AD383,"",IF(Q$1&gt;'Data Bank'!$AT383,"",IF(AND('Data Bank'!$AC383&lt;100,TODAY()&gt;'Data Bank'!$AT383),1,IF('Data Bank'!$AC383=100,3,IF('Data Bank'!$AC383=0,0,2)))))</f>
        <v>2</v>
      </c>
      <c r="R656" s="177">
        <f ca="1">IF(R$1&lt;'Data Bank'!$AD383,"",IF(R$1&gt;'Data Bank'!$AT383,"",IF(AND('Data Bank'!$AC383&lt;100,TODAY()&gt;'Data Bank'!$AT383),1,IF('Data Bank'!$AC383=100,3,IF('Data Bank'!$AC383=0,0,2)))))</f>
        <v>2</v>
      </c>
    </row>
    <row r="657" spans="1:18">
      <c r="A657" s="115" t="str">
        <f>'Data Bank'!E385</f>
        <v>FB Area Block-22</v>
      </c>
      <c r="B657" s="178">
        <f ca="1">IF(B$1&lt;'Data Bank'!$AD385,"",IF(B$1&gt;'Data Bank'!$AT385,"",IF(AND('Data Bank'!$AC385&lt;100,TODAY()&gt;'Data Bank'!$AT385),1,IF('Data Bank'!$AC385=100,3,IF('Data Bank'!$AC385=0,0,2)))))</f>
        <v>2</v>
      </c>
      <c r="C657" s="178">
        <f ca="1">IF(C$1&lt;'Data Bank'!$AD385,"",IF(C$1&gt;'Data Bank'!$AT385,"",IF(AND('Data Bank'!$AC385&lt;100,TODAY()&gt;'Data Bank'!$AT385),1,IF('Data Bank'!$AC385=100,3,IF('Data Bank'!$AC385=0,0,2)))))</f>
        <v>2</v>
      </c>
      <c r="D657" s="178">
        <f ca="1">IF(D$1&lt;'Data Bank'!$AD385,"",IF(D$1&gt;'Data Bank'!$AT385,"",IF(AND('Data Bank'!$AC385&lt;100,TODAY()&gt;'Data Bank'!$AT385),1,IF('Data Bank'!$AC385=100,3,IF('Data Bank'!$AC385=0,0,2)))))</f>
        <v>2</v>
      </c>
      <c r="E657" s="178">
        <f ca="1">IF(E$1&lt;'Data Bank'!$AD385,"",IF(E$1&gt;'Data Bank'!$AT385,"",IF(AND('Data Bank'!$AC385&lt;100,TODAY()&gt;'Data Bank'!$AT385),1,IF('Data Bank'!$AC385=100,3,IF('Data Bank'!$AC385=0,0,2)))))</f>
        <v>2</v>
      </c>
      <c r="F657" s="178">
        <f ca="1">IF(F$1&lt;'Data Bank'!$AD385,"",IF(F$1&gt;'Data Bank'!$AT385,"",IF(AND('Data Bank'!$AC385&lt;100,TODAY()&gt;'Data Bank'!$AT385),1,IF('Data Bank'!$AC385=100,3,IF('Data Bank'!$AC385=0,0,2)))))</f>
        <v>2</v>
      </c>
      <c r="G657" s="178">
        <f ca="1">IF(G$1&lt;'Data Bank'!$AD385,"",IF(G$1&gt;'Data Bank'!$AT385,"",IF(AND('Data Bank'!$AC385&lt;100,TODAY()&gt;'Data Bank'!$AT385),1,IF('Data Bank'!$AC385=100,3,IF('Data Bank'!$AC385=0,0,2)))))</f>
        <v>2</v>
      </c>
      <c r="H657" s="178">
        <f ca="1">IF(H$1&lt;'Data Bank'!$AD385,"",IF(H$1&gt;'Data Bank'!$AT385,"",IF(AND('Data Bank'!$AC385&lt;100,TODAY()&gt;'Data Bank'!$AT385),1,IF('Data Bank'!$AC385=100,3,IF('Data Bank'!$AC385=0,0,2)))))</f>
        <v>2</v>
      </c>
      <c r="I657" s="178">
        <f ca="1">IF(I$1&lt;'Data Bank'!$AD385,"",IF(I$1&gt;'Data Bank'!$AT385,"",IF(AND('Data Bank'!$AC385&lt;100,TODAY()&gt;'Data Bank'!$AT385),1,IF('Data Bank'!$AC385=100,3,IF('Data Bank'!$AC385=0,0,2)))))</f>
        <v>2</v>
      </c>
      <c r="J657" s="177">
        <f ca="1">IF(J$1&lt;'Data Bank'!$AD385,"",IF(J$1&gt;'Data Bank'!$AT385,"",IF(AND('Data Bank'!$AC385&lt;100,TODAY()&gt;'Data Bank'!$AT385),1,IF('Data Bank'!$AC385=100,3,IF('Data Bank'!$AC385=0,0,2)))))</f>
        <v>2</v>
      </c>
      <c r="K657" s="177">
        <f ca="1">IF(K$1&lt;'Data Bank'!$AD385,"",IF(K$1&gt;'Data Bank'!$AT385,"",IF(AND('Data Bank'!$AC385&lt;100,TODAY()&gt;'Data Bank'!$AT385),1,IF('Data Bank'!$AC385=100,3,IF('Data Bank'!$AC385=0,0,2)))))</f>
        <v>2</v>
      </c>
      <c r="L657" s="177">
        <f ca="1">IF(L$1&lt;'Data Bank'!$AD385,"",IF(L$1&gt;'Data Bank'!$AT385,"",IF(AND('Data Bank'!$AC385&lt;100,TODAY()&gt;'Data Bank'!$AT385),1,IF('Data Bank'!$AC385=100,3,IF('Data Bank'!$AC385=0,0,2)))))</f>
        <v>2</v>
      </c>
      <c r="M657" s="177">
        <f ca="1">IF(M$1&lt;'Data Bank'!$AD385,"",IF(M$1&gt;'Data Bank'!$AT385,"",IF(AND('Data Bank'!$AC385&lt;100,TODAY()&gt;'Data Bank'!$AT385),1,IF('Data Bank'!$AC385=100,3,IF('Data Bank'!$AC385=0,0,2)))))</f>
        <v>2</v>
      </c>
      <c r="N657" s="177">
        <f ca="1">IF(N$1&lt;'Data Bank'!$AD385,"",IF(N$1&gt;'Data Bank'!$AT385,"",IF(AND('Data Bank'!$AC385&lt;100,TODAY()&gt;'Data Bank'!$AT385),1,IF('Data Bank'!$AC385=100,3,IF('Data Bank'!$AC385=0,0,2)))))</f>
        <v>2</v>
      </c>
      <c r="O657" s="177">
        <f ca="1">IF(O$1&lt;'Data Bank'!$AD385,"",IF(O$1&gt;'Data Bank'!$AT385,"",IF(AND('Data Bank'!$AC385&lt;100,TODAY()&gt;'Data Bank'!$AT385),1,IF('Data Bank'!$AC385=100,3,IF('Data Bank'!$AC385=0,0,2)))))</f>
        <v>2</v>
      </c>
      <c r="P657" s="177">
        <f ca="1">IF(P$1&lt;'Data Bank'!$AD385,"",IF(P$1&gt;'Data Bank'!$AT385,"",IF(AND('Data Bank'!$AC385&lt;100,TODAY()&gt;'Data Bank'!$AT385),1,IF('Data Bank'!$AC385=100,3,IF('Data Bank'!$AC385=0,0,2)))))</f>
        <v>2</v>
      </c>
      <c r="Q657" s="177">
        <f ca="1">IF(Q$1&lt;'Data Bank'!$AD385,"",IF(Q$1&gt;'Data Bank'!$AT385,"",IF(AND('Data Bank'!$AC385&lt;100,TODAY()&gt;'Data Bank'!$AT385),1,IF('Data Bank'!$AC385=100,3,IF('Data Bank'!$AC385=0,0,2)))))</f>
        <v>2</v>
      </c>
      <c r="R657" s="177">
        <f ca="1">IF(R$1&lt;'Data Bank'!$AD385,"",IF(R$1&gt;'Data Bank'!$AT385,"",IF(AND('Data Bank'!$AC385&lt;100,TODAY()&gt;'Data Bank'!$AT385),1,IF('Data Bank'!$AC385=100,3,IF('Data Bank'!$AC385=0,0,2)))))</f>
        <v>2</v>
      </c>
    </row>
    <row r="658" spans="1:18">
      <c r="A658" s="115" t="str">
        <f>'Data Bank'!E386</f>
        <v>FDA City_P1</v>
      </c>
      <c r="B658" s="178">
        <f ca="1">IF(B$1&lt;'Data Bank'!$AD386,"",IF(B$1&gt;'Data Bank'!$AT386,"",IF(AND('Data Bank'!$AC386&lt;100,TODAY()&gt;'Data Bank'!$AT386),1,IF('Data Bank'!$AC386=100,3,IF('Data Bank'!$AC386=0,0,2)))))</f>
        <v>2</v>
      </c>
      <c r="C658" s="178">
        <f ca="1">IF(C$1&lt;'Data Bank'!$AD386,"",IF(C$1&gt;'Data Bank'!$AT386,"",IF(AND('Data Bank'!$AC386&lt;100,TODAY()&gt;'Data Bank'!$AT386),1,IF('Data Bank'!$AC386=100,3,IF('Data Bank'!$AC386=0,0,2)))))</f>
        <v>2</v>
      </c>
      <c r="D658" s="178">
        <f ca="1">IF(D$1&lt;'Data Bank'!$AD386,"",IF(D$1&gt;'Data Bank'!$AT386,"",IF(AND('Data Bank'!$AC386&lt;100,TODAY()&gt;'Data Bank'!$AT386),1,IF('Data Bank'!$AC386=100,3,IF('Data Bank'!$AC386=0,0,2)))))</f>
        <v>2</v>
      </c>
      <c r="E658" s="178">
        <f ca="1">IF(E$1&lt;'Data Bank'!$AD386,"",IF(E$1&gt;'Data Bank'!$AT386,"",IF(AND('Data Bank'!$AC386&lt;100,TODAY()&gt;'Data Bank'!$AT386),1,IF('Data Bank'!$AC386=100,3,IF('Data Bank'!$AC386=0,0,2)))))</f>
        <v>2</v>
      </c>
      <c r="F658" s="178">
        <f ca="1">IF(F$1&lt;'Data Bank'!$AD386,"",IF(F$1&gt;'Data Bank'!$AT386,"",IF(AND('Data Bank'!$AC386&lt;100,TODAY()&gt;'Data Bank'!$AT386),1,IF('Data Bank'!$AC386=100,3,IF('Data Bank'!$AC386=0,0,2)))))</f>
        <v>2</v>
      </c>
      <c r="G658" s="178">
        <f ca="1">IF(G$1&lt;'Data Bank'!$AD386,"",IF(G$1&gt;'Data Bank'!$AT386,"",IF(AND('Data Bank'!$AC386&lt;100,TODAY()&gt;'Data Bank'!$AT386),1,IF('Data Bank'!$AC386=100,3,IF('Data Bank'!$AC386=0,0,2)))))</f>
        <v>2</v>
      </c>
      <c r="H658" s="178">
        <f ca="1">IF(H$1&lt;'Data Bank'!$AD386,"",IF(H$1&gt;'Data Bank'!$AT386,"",IF(AND('Data Bank'!$AC386&lt;100,TODAY()&gt;'Data Bank'!$AT386),1,IF('Data Bank'!$AC386=100,3,IF('Data Bank'!$AC386=0,0,2)))))</f>
        <v>2</v>
      </c>
      <c r="I658" s="178">
        <f ca="1">IF(I$1&lt;'Data Bank'!$AD386,"",IF(I$1&gt;'Data Bank'!$AT386,"",IF(AND('Data Bank'!$AC386&lt;100,TODAY()&gt;'Data Bank'!$AT386),1,IF('Data Bank'!$AC386=100,3,IF('Data Bank'!$AC386=0,0,2)))))</f>
        <v>2</v>
      </c>
      <c r="J658" s="177">
        <f ca="1">IF(J$1&lt;'Data Bank'!$AD386,"",IF(J$1&gt;'Data Bank'!$AT386,"",IF(AND('Data Bank'!$AC386&lt;100,TODAY()&gt;'Data Bank'!$AT386),1,IF('Data Bank'!$AC386=100,3,IF('Data Bank'!$AC386=0,0,2)))))</f>
        <v>2</v>
      </c>
      <c r="K658" s="177">
        <f ca="1">IF(K$1&lt;'Data Bank'!$AD386,"",IF(K$1&gt;'Data Bank'!$AT386,"",IF(AND('Data Bank'!$AC386&lt;100,TODAY()&gt;'Data Bank'!$AT386),1,IF('Data Bank'!$AC386=100,3,IF('Data Bank'!$AC386=0,0,2)))))</f>
        <v>2</v>
      </c>
      <c r="L658" s="177">
        <f ca="1">IF(L$1&lt;'Data Bank'!$AD386,"",IF(L$1&gt;'Data Bank'!$AT386,"",IF(AND('Data Bank'!$AC386&lt;100,TODAY()&gt;'Data Bank'!$AT386),1,IF('Data Bank'!$AC386=100,3,IF('Data Bank'!$AC386=0,0,2)))))</f>
        <v>2</v>
      </c>
      <c r="M658" s="177">
        <f ca="1">IF(M$1&lt;'Data Bank'!$AD386,"",IF(M$1&gt;'Data Bank'!$AT386,"",IF(AND('Data Bank'!$AC386&lt;100,TODAY()&gt;'Data Bank'!$AT386),1,IF('Data Bank'!$AC386=100,3,IF('Data Bank'!$AC386=0,0,2)))))</f>
        <v>2</v>
      </c>
      <c r="N658" s="177">
        <f ca="1">IF(N$1&lt;'Data Bank'!$AD386,"",IF(N$1&gt;'Data Bank'!$AT386,"",IF(AND('Data Bank'!$AC386&lt;100,TODAY()&gt;'Data Bank'!$AT386),1,IF('Data Bank'!$AC386=100,3,IF('Data Bank'!$AC386=0,0,2)))))</f>
        <v>2</v>
      </c>
      <c r="O658" s="177">
        <f ca="1">IF(O$1&lt;'Data Bank'!$AD386,"",IF(O$1&gt;'Data Bank'!$AT386,"",IF(AND('Data Bank'!$AC386&lt;100,TODAY()&gt;'Data Bank'!$AT386),1,IF('Data Bank'!$AC386=100,3,IF('Data Bank'!$AC386=0,0,2)))))</f>
        <v>2</v>
      </c>
      <c r="P658" s="177">
        <f ca="1">IF(P$1&lt;'Data Bank'!$AD386,"",IF(P$1&gt;'Data Bank'!$AT386,"",IF(AND('Data Bank'!$AC386&lt;100,TODAY()&gt;'Data Bank'!$AT386),1,IF('Data Bank'!$AC386=100,3,IF('Data Bank'!$AC386=0,0,2)))))</f>
        <v>2</v>
      </c>
      <c r="Q658" s="177">
        <f ca="1">IF(Q$1&lt;'Data Bank'!$AD386,"",IF(Q$1&gt;'Data Bank'!$AT386,"",IF(AND('Data Bank'!$AC386&lt;100,TODAY()&gt;'Data Bank'!$AT386),1,IF('Data Bank'!$AC386=100,3,IF('Data Bank'!$AC386=0,0,2)))))</f>
        <v>2</v>
      </c>
      <c r="R658" s="177">
        <f ca="1">IF(R$1&lt;'Data Bank'!$AD386,"",IF(R$1&gt;'Data Bank'!$AT386,"",IF(AND('Data Bank'!$AC386&lt;100,TODAY()&gt;'Data Bank'!$AT386),1,IF('Data Bank'!$AC386=100,3,IF('Data Bank'!$AC386=0,0,2)))))</f>
        <v>2</v>
      </c>
    </row>
    <row r="659" spans="1:18">
      <c r="A659" s="115" t="str">
        <f>'Data Bank'!E389</f>
        <v>Lalazar Colony</v>
      </c>
      <c r="B659" s="178">
        <f ca="1">IF(B$1&lt;'Data Bank'!$AD389,"",IF(B$1&gt;'Data Bank'!$AT389,"",IF(AND('Data Bank'!$AC389&lt;100,TODAY()&gt;'Data Bank'!$AT389),1,IF('Data Bank'!$AC389=100,3,IF('Data Bank'!$AC389=0,0,2)))))</f>
        <v>0</v>
      </c>
      <c r="C659" s="178">
        <f ca="1">IF(C$1&lt;'Data Bank'!$AD389,"",IF(C$1&gt;'Data Bank'!$AT389,"",IF(AND('Data Bank'!$AC389&lt;100,TODAY()&gt;'Data Bank'!$AT389),1,IF('Data Bank'!$AC389=100,3,IF('Data Bank'!$AC389=0,0,2)))))</f>
        <v>0</v>
      </c>
      <c r="D659" s="178">
        <f ca="1">IF(D$1&lt;'Data Bank'!$AD389,"",IF(D$1&gt;'Data Bank'!$AT389,"",IF(AND('Data Bank'!$AC389&lt;100,TODAY()&gt;'Data Bank'!$AT389),1,IF('Data Bank'!$AC389=100,3,IF('Data Bank'!$AC389=0,0,2)))))</f>
        <v>0</v>
      </c>
      <c r="E659" s="178">
        <f ca="1">IF(E$1&lt;'Data Bank'!$AD389,"",IF(E$1&gt;'Data Bank'!$AT389,"",IF(AND('Data Bank'!$AC389&lt;100,TODAY()&gt;'Data Bank'!$AT389),1,IF('Data Bank'!$AC389=100,3,IF('Data Bank'!$AC389=0,0,2)))))</f>
        <v>0</v>
      </c>
      <c r="F659" s="178">
        <f ca="1">IF(F$1&lt;'Data Bank'!$AD389,"",IF(F$1&gt;'Data Bank'!$AT389,"",IF(AND('Data Bank'!$AC389&lt;100,TODAY()&gt;'Data Bank'!$AT389),1,IF('Data Bank'!$AC389=100,3,IF('Data Bank'!$AC389=0,0,2)))))</f>
        <v>0</v>
      </c>
      <c r="G659" s="178">
        <f ca="1">IF(G$1&lt;'Data Bank'!$AD389,"",IF(G$1&gt;'Data Bank'!$AT389,"",IF(AND('Data Bank'!$AC389&lt;100,TODAY()&gt;'Data Bank'!$AT389),1,IF('Data Bank'!$AC389=100,3,IF('Data Bank'!$AC389=0,0,2)))))</f>
        <v>0</v>
      </c>
      <c r="H659" s="178">
        <f ca="1">IF(H$1&lt;'Data Bank'!$AD389,"",IF(H$1&gt;'Data Bank'!$AT389,"",IF(AND('Data Bank'!$AC389&lt;100,TODAY()&gt;'Data Bank'!$AT389),1,IF('Data Bank'!$AC389=100,3,IF('Data Bank'!$AC389=0,0,2)))))</f>
        <v>0</v>
      </c>
      <c r="I659" s="178">
        <f ca="1">IF(I$1&lt;'Data Bank'!$AD389,"",IF(I$1&gt;'Data Bank'!$AT389,"",IF(AND('Data Bank'!$AC389&lt;100,TODAY()&gt;'Data Bank'!$AT389),1,IF('Data Bank'!$AC389=100,3,IF('Data Bank'!$AC389=0,0,2)))))</f>
        <v>0</v>
      </c>
      <c r="J659" s="177" t="str">
        <f ca="1">IF(J$1&lt;'Data Bank'!$AD389,"",IF(J$1&gt;'Data Bank'!$AT389,"",IF(AND('Data Bank'!$AC389&lt;100,TODAY()&gt;'Data Bank'!$AT389),1,IF('Data Bank'!$AC389=100,3,IF('Data Bank'!$AC389=0,0,2)))))</f>
        <v/>
      </c>
      <c r="K659" s="177" t="str">
        <f ca="1">IF(K$1&lt;'Data Bank'!$AD389,"",IF(K$1&gt;'Data Bank'!$AT389,"",IF(AND('Data Bank'!$AC389&lt;100,TODAY()&gt;'Data Bank'!$AT389),1,IF('Data Bank'!$AC389=100,3,IF('Data Bank'!$AC389=0,0,2)))))</f>
        <v/>
      </c>
      <c r="L659" s="177" t="str">
        <f ca="1">IF(L$1&lt;'Data Bank'!$AD389,"",IF(L$1&gt;'Data Bank'!$AT389,"",IF(AND('Data Bank'!$AC389&lt;100,TODAY()&gt;'Data Bank'!$AT389),1,IF('Data Bank'!$AC389=100,3,IF('Data Bank'!$AC389=0,0,2)))))</f>
        <v/>
      </c>
      <c r="M659" s="177" t="str">
        <f ca="1">IF(M$1&lt;'Data Bank'!$AD389,"",IF(M$1&gt;'Data Bank'!$AT389,"",IF(AND('Data Bank'!$AC389&lt;100,TODAY()&gt;'Data Bank'!$AT389),1,IF('Data Bank'!$AC389=100,3,IF('Data Bank'!$AC389=0,0,2)))))</f>
        <v/>
      </c>
      <c r="N659" s="177" t="str">
        <f ca="1">IF(N$1&lt;'Data Bank'!$AD389,"",IF(N$1&gt;'Data Bank'!$AT389,"",IF(AND('Data Bank'!$AC389&lt;100,TODAY()&gt;'Data Bank'!$AT389),1,IF('Data Bank'!$AC389=100,3,IF('Data Bank'!$AC389=0,0,2)))))</f>
        <v/>
      </c>
      <c r="O659" s="177" t="str">
        <f ca="1">IF(O$1&lt;'Data Bank'!$AD389,"",IF(O$1&gt;'Data Bank'!$AT389,"",IF(AND('Data Bank'!$AC389&lt;100,TODAY()&gt;'Data Bank'!$AT389),1,IF('Data Bank'!$AC389=100,3,IF('Data Bank'!$AC389=0,0,2)))))</f>
        <v/>
      </c>
      <c r="P659" s="177" t="str">
        <f ca="1">IF(P$1&lt;'Data Bank'!$AD389,"",IF(P$1&gt;'Data Bank'!$AT389,"",IF(AND('Data Bank'!$AC389&lt;100,TODAY()&gt;'Data Bank'!$AT389),1,IF('Data Bank'!$AC389=100,3,IF('Data Bank'!$AC389=0,0,2)))))</f>
        <v/>
      </c>
      <c r="Q659" s="177" t="str">
        <f ca="1">IF(Q$1&lt;'Data Bank'!$AD389,"",IF(Q$1&gt;'Data Bank'!$AT389,"",IF(AND('Data Bank'!$AC389&lt;100,TODAY()&gt;'Data Bank'!$AT389),1,IF('Data Bank'!$AC389=100,3,IF('Data Bank'!$AC389=0,0,2)))))</f>
        <v/>
      </c>
      <c r="R659" s="177" t="str">
        <f ca="1">IF(R$1&lt;'Data Bank'!$AD389,"",IF(R$1&gt;'Data Bank'!$AT389,"",IF(AND('Data Bank'!$AC389&lt;100,TODAY()&gt;'Data Bank'!$AT389),1,IF('Data Bank'!$AC389=100,3,IF('Data Bank'!$AC389=0,0,2)))))</f>
        <v/>
      </c>
    </row>
    <row r="660" spans="1:18">
      <c r="A660" s="115" t="str">
        <f>'Data Bank'!E390</f>
        <v>Madina Colony</v>
      </c>
      <c r="B660" s="178">
        <f ca="1">IF(B$1&lt;'Data Bank'!$AD390,"",IF(B$1&gt;'Data Bank'!$AT390,"",IF(AND('Data Bank'!$AC390&lt;100,TODAY()&gt;'Data Bank'!$AT390),1,IF('Data Bank'!$AC390=100,3,IF('Data Bank'!$AC390=0,0,2)))))</f>
        <v>0</v>
      </c>
      <c r="C660" s="178">
        <f ca="1">IF(C$1&lt;'Data Bank'!$AD390,"",IF(C$1&gt;'Data Bank'!$AT390,"",IF(AND('Data Bank'!$AC390&lt;100,TODAY()&gt;'Data Bank'!$AT390),1,IF('Data Bank'!$AC390=100,3,IF('Data Bank'!$AC390=0,0,2)))))</f>
        <v>0</v>
      </c>
      <c r="D660" s="178">
        <f ca="1">IF(D$1&lt;'Data Bank'!$AD390,"",IF(D$1&gt;'Data Bank'!$AT390,"",IF(AND('Data Bank'!$AC390&lt;100,TODAY()&gt;'Data Bank'!$AT390),1,IF('Data Bank'!$AC390=100,3,IF('Data Bank'!$AC390=0,0,2)))))</f>
        <v>0</v>
      </c>
      <c r="E660" s="178">
        <f ca="1">IF(E$1&lt;'Data Bank'!$AD390,"",IF(E$1&gt;'Data Bank'!$AT390,"",IF(AND('Data Bank'!$AC390&lt;100,TODAY()&gt;'Data Bank'!$AT390),1,IF('Data Bank'!$AC390=100,3,IF('Data Bank'!$AC390=0,0,2)))))</f>
        <v>0</v>
      </c>
      <c r="F660" s="178">
        <f ca="1">IF(F$1&lt;'Data Bank'!$AD390,"",IF(F$1&gt;'Data Bank'!$AT390,"",IF(AND('Data Bank'!$AC390&lt;100,TODAY()&gt;'Data Bank'!$AT390),1,IF('Data Bank'!$AC390=100,3,IF('Data Bank'!$AC390=0,0,2)))))</f>
        <v>0</v>
      </c>
      <c r="G660" s="178">
        <f ca="1">IF(G$1&lt;'Data Bank'!$AD390,"",IF(G$1&gt;'Data Bank'!$AT390,"",IF(AND('Data Bank'!$AC390&lt;100,TODAY()&gt;'Data Bank'!$AT390),1,IF('Data Bank'!$AC390=100,3,IF('Data Bank'!$AC390=0,0,2)))))</f>
        <v>0</v>
      </c>
      <c r="H660" s="178">
        <f ca="1">IF(H$1&lt;'Data Bank'!$AD390,"",IF(H$1&gt;'Data Bank'!$AT390,"",IF(AND('Data Bank'!$AC390&lt;100,TODAY()&gt;'Data Bank'!$AT390),1,IF('Data Bank'!$AC390=100,3,IF('Data Bank'!$AC390=0,0,2)))))</f>
        <v>0</v>
      </c>
      <c r="I660" s="178">
        <f ca="1">IF(I$1&lt;'Data Bank'!$AD390,"",IF(I$1&gt;'Data Bank'!$AT390,"",IF(AND('Data Bank'!$AC390&lt;100,TODAY()&gt;'Data Bank'!$AT390),1,IF('Data Bank'!$AC390=100,3,IF('Data Bank'!$AC390=0,0,2)))))</f>
        <v>0</v>
      </c>
      <c r="J660" s="177" t="str">
        <f ca="1">IF(J$1&lt;'Data Bank'!$AD390,"",IF(J$1&gt;'Data Bank'!$AT390,"",IF(AND('Data Bank'!$AC390&lt;100,TODAY()&gt;'Data Bank'!$AT390),1,IF('Data Bank'!$AC390=100,3,IF('Data Bank'!$AC390=0,0,2)))))</f>
        <v/>
      </c>
      <c r="K660" s="177" t="str">
        <f ca="1">IF(K$1&lt;'Data Bank'!$AD390,"",IF(K$1&gt;'Data Bank'!$AT390,"",IF(AND('Data Bank'!$AC390&lt;100,TODAY()&gt;'Data Bank'!$AT390),1,IF('Data Bank'!$AC390=100,3,IF('Data Bank'!$AC390=0,0,2)))))</f>
        <v/>
      </c>
      <c r="L660" s="177" t="str">
        <f ca="1">IF(L$1&lt;'Data Bank'!$AD390,"",IF(L$1&gt;'Data Bank'!$AT390,"",IF(AND('Data Bank'!$AC390&lt;100,TODAY()&gt;'Data Bank'!$AT390),1,IF('Data Bank'!$AC390=100,3,IF('Data Bank'!$AC390=0,0,2)))))</f>
        <v/>
      </c>
      <c r="M660" s="177" t="str">
        <f ca="1">IF(M$1&lt;'Data Bank'!$AD390,"",IF(M$1&gt;'Data Bank'!$AT390,"",IF(AND('Data Bank'!$AC390&lt;100,TODAY()&gt;'Data Bank'!$AT390),1,IF('Data Bank'!$AC390=100,3,IF('Data Bank'!$AC390=0,0,2)))))</f>
        <v/>
      </c>
      <c r="N660" s="177" t="str">
        <f ca="1">IF(N$1&lt;'Data Bank'!$AD390,"",IF(N$1&gt;'Data Bank'!$AT390,"",IF(AND('Data Bank'!$AC390&lt;100,TODAY()&gt;'Data Bank'!$AT390),1,IF('Data Bank'!$AC390=100,3,IF('Data Bank'!$AC390=0,0,2)))))</f>
        <v/>
      </c>
      <c r="O660" s="177" t="str">
        <f ca="1">IF(O$1&lt;'Data Bank'!$AD390,"",IF(O$1&gt;'Data Bank'!$AT390,"",IF(AND('Data Bank'!$AC390&lt;100,TODAY()&gt;'Data Bank'!$AT390),1,IF('Data Bank'!$AC390=100,3,IF('Data Bank'!$AC390=0,0,2)))))</f>
        <v/>
      </c>
      <c r="P660" s="177" t="str">
        <f ca="1">IF(P$1&lt;'Data Bank'!$AD390,"",IF(P$1&gt;'Data Bank'!$AT390,"",IF(AND('Data Bank'!$AC390&lt;100,TODAY()&gt;'Data Bank'!$AT390),1,IF('Data Bank'!$AC390=100,3,IF('Data Bank'!$AC390=0,0,2)))))</f>
        <v/>
      </c>
      <c r="Q660" s="177" t="str">
        <f ca="1">IF(Q$1&lt;'Data Bank'!$AD390,"",IF(Q$1&gt;'Data Bank'!$AT390,"",IF(AND('Data Bank'!$AC390&lt;100,TODAY()&gt;'Data Bank'!$AT390),1,IF('Data Bank'!$AC390=100,3,IF('Data Bank'!$AC390=0,0,2)))))</f>
        <v/>
      </c>
      <c r="R660" s="177" t="str">
        <f ca="1">IF(R$1&lt;'Data Bank'!$AD390,"",IF(R$1&gt;'Data Bank'!$AT390,"",IF(AND('Data Bank'!$AC390&lt;100,TODAY()&gt;'Data Bank'!$AT390),1,IF('Data Bank'!$AC390=100,3,IF('Data Bank'!$AC390=0,0,2)))))</f>
        <v/>
      </c>
    </row>
    <row r="661" spans="1:18">
      <c r="A661" s="115" t="str">
        <f>'Data Bank'!E391</f>
        <v>Officers Colony</v>
      </c>
      <c r="B661" s="178">
        <f ca="1">IF(B$1&lt;'Data Bank'!$AD391,"",IF(B$1&gt;'Data Bank'!$AT391,"",IF(AND('Data Bank'!$AC391&lt;100,TODAY()&gt;'Data Bank'!$AT391),1,IF('Data Bank'!$AC391=100,3,IF('Data Bank'!$AC391=0,0,2)))))</f>
        <v>0</v>
      </c>
      <c r="C661" s="178">
        <f ca="1">IF(C$1&lt;'Data Bank'!$AD391,"",IF(C$1&gt;'Data Bank'!$AT391,"",IF(AND('Data Bank'!$AC391&lt;100,TODAY()&gt;'Data Bank'!$AT391),1,IF('Data Bank'!$AC391=100,3,IF('Data Bank'!$AC391=0,0,2)))))</f>
        <v>0</v>
      </c>
      <c r="D661" s="178">
        <f ca="1">IF(D$1&lt;'Data Bank'!$AD391,"",IF(D$1&gt;'Data Bank'!$AT391,"",IF(AND('Data Bank'!$AC391&lt;100,TODAY()&gt;'Data Bank'!$AT391),1,IF('Data Bank'!$AC391=100,3,IF('Data Bank'!$AC391=0,0,2)))))</f>
        <v>0</v>
      </c>
      <c r="E661" s="178">
        <f ca="1">IF(E$1&lt;'Data Bank'!$AD391,"",IF(E$1&gt;'Data Bank'!$AT391,"",IF(AND('Data Bank'!$AC391&lt;100,TODAY()&gt;'Data Bank'!$AT391),1,IF('Data Bank'!$AC391=100,3,IF('Data Bank'!$AC391=0,0,2)))))</f>
        <v>0</v>
      </c>
      <c r="F661" s="178">
        <f ca="1">IF(F$1&lt;'Data Bank'!$AD391,"",IF(F$1&gt;'Data Bank'!$AT391,"",IF(AND('Data Bank'!$AC391&lt;100,TODAY()&gt;'Data Bank'!$AT391),1,IF('Data Bank'!$AC391=100,3,IF('Data Bank'!$AC391=0,0,2)))))</f>
        <v>0</v>
      </c>
      <c r="G661" s="178">
        <f ca="1">IF(G$1&lt;'Data Bank'!$AD391,"",IF(G$1&gt;'Data Bank'!$AT391,"",IF(AND('Data Bank'!$AC391&lt;100,TODAY()&gt;'Data Bank'!$AT391),1,IF('Data Bank'!$AC391=100,3,IF('Data Bank'!$AC391=0,0,2)))))</f>
        <v>0</v>
      </c>
      <c r="H661" s="178">
        <f ca="1">IF(H$1&lt;'Data Bank'!$AD391,"",IF(H$1&gt;'Data Bank'!$AT391,"",IF(AND('Data Bank'!$AC391&lt;100,TODAY()&gt;'Data Bank'!$AT391),1,IF('Data Bank'!$AC391=100,3,IF('Data Bank'!$AC391=0,0,2)))))</f>
        <v>0</v>
      </c>
      <c r="I661" s="178">
        <f ca="1">IF(I$1&lt;'Data Bank'!$AD391,"",IF(I$1&gt;'Data Bank'!$AT391,"",IF(AND('Data Bank'!$AC391&lt;100,TODAY()&gt;'Data Bank'!$AT391),1,IF('Data Bank'!$AC391=100,3,IF('Data Bank'!$AC391=0,0,2)))))</f>
        <v>0</v>
      </c>
      <c r="J661" s="177" t="str">
        <f ca="1">IF(J$1&lt;'Data Bank'!$AD391,"",IF(J$1&gt;'Data Bank'!$AT391,"",IF(AND('Data Bank'!$AC391&lt;100,TODAY()&gt;'Data Bank'!$AT391),1,IF('Data Bank'!$AC391=100,3,IF('Data Bank'!$AC391=0,0,2)))))</f>
        <v/>
      </c>
      <c r="K661" s="177" t="str">
        <f ca="1">IF(K$1&lt;'Data Bank'!$AD391,"",IF(K$1&gt;'Data Bank'!$AT391,"",IF(AND('Data Bank'!$AC391&lt;100,TODAY()&gt;'Data Bank'!$AT391),1,IF('Data Bank'!$AC391=100,3,IF('Data Bank'!$AC391=0,0,2)))))</f>
        <v/>
      </c>
      <c r="L661" s="177" t="str">
        <f ca="1">IF(L$1&lt;'Data Bank'!$AD391,"",IF(L$1&gt;'Data Bank'!$AT391,"",IF(AND('Data Bank'!$AC391&lt;100,TODAY()&gt;'Data Bank'!$AT391),1,IF('Data Bank'!$AC391=100,3,IF('Data Bank'!$AC391=0,0,2)))))</f>
        <v/>
      </c>
      <c r="M661" s="177" t="str">
        <f ca="1">IF(M$1&lt;'Data Bank'!$AD391,"",IF(M$1&gt;'Data Bank'!$AT391,"",IF(AND('Data Bank'!$AC391&lt;100,TODAY()&gt;'Data Bank'!$AT391),1,IF('Data Bank'!$AC391=100,3,IF('Data Bank'!$AC391=0,0,2)))))</f>
        <v/>
      </c>
      <c r="N661" s="177" t="str">
        <f ca="1">IF(N$1&lt;'Data Bank'!$AD391,"",IF(N$1&gt;'Data Bank'!$AT391,"",IF(AND('Data Bank'!$AC391&lt;100,TODAY()&gt;'Data Bank'!$AT391),1,IF('Data Bank'!$AC391=100,3,IF('Data Bank'!$AC391=0,0,2)))))</f>
        <v/>
      </c>
      <c r="O661" s="177" t="str">
        <f ca="1">IF(O$1&lt;'Data Bank'!$AD391,"",IF(O$1&gt;'Data Bank'!$AT391,"",IF(AND('Data Bank'!$AC391&lt;100,TODAY()&gt;'Data Bank'!$AT391),1,IF('Data Bank'!$AC391=100,3,IF('Data Bank'!$AC391=0,0,2)))))</f>
        <v/>
      </c>
      <c r="P661" s="177" t="str">
        <f ca="1">IF(P$1&lt;'Data Bank'!$AD391,"",IF(P$1&gt;'Data Bank'!$AT391,"",IF(AND('Data Bank'!$AC391&lt;100,TODAY()&gt;'Data Bank'!$AT391),1,IF('Data Bank'!$AC391=100,3,IF('Data Bank'!$AC391=0,0,2)))))</f>
        <v/>
      </c>
      <c r="Q661" s="177" t="str">
        <f ca="1">IF(Q$1&lt;'Data Bank'!$AD391,"",IF(Q$1&gt;'Data Bank'!$AT391,"",IF(AND('Data Bank'!$AC391&lt;100,TODAY()&gt;'Data Bank'!$AT391),1,IF('Data Bank'!$AC391=100,3,IF('Data Bank'!$AC391=0,0,2)))))</f>
        <v/>
      </c>
      <c r="R661" s="177" t="str">
        <f ca="1">IF(R$1&lt;'Data Bank'!$AD391,"",IF(R$1&gt;'Data Bank'!$AT391,"",IF(AND('Data Bank'!$AC391&lt;100,TODAY()&gt;'Data Bank'!$AT391),1,IF('Data Bank'!$AC391=100,3,IF('Data Bank'!$AC391=0,0,2)))))</f>
        <v/>
      </c>
    </row>
    <row r="662" spans="1:18">
      <c r="A662" s="115" t="str">
        <f>'Data Bank'!E392</f>
        <v>Paradise City</v>
      </c>
      <c r="B662" s="178">
        <f ca="1">IF(B$1&lt;'Data Bank'!$AD392,"",IF(B$1&gt;'Data Bank'!$AT392,"",IF(AND('Data Bank'!$AC392&lt;100,TODAY()&gt;'Data Bank'!$AT392),1,IF('Data Bank'!$AC392=100,3,IF('Data Bank'!$AC392=0,0,2)))))</f>
        <v>0</v>
      </c>
      <c r="C662" s="178">
        <f ca="1">IF(C$1&lt;'Data Bank'!$AD392,"",IF(C$1&gt;'Data Bank'!$AT392,"",IF(AND('Data Bank'!$AC392&lt;100,TODAY()&gt;'Data Bank'!$AT392),1,IF('Data Bank'!$AC392=100,3,IF('Data Bank'!$AC392=0,0,2)))))</f>
        <v>0</v>
      </c>
      <c r="D662" s="178">
        <f ca="1">IF(D$1&lt;'Data Bank'!$AD392,"",IF(D$1&gt;'Data Bank'!$AT392,"",IF(AND('Data Bank'!$AC392&lt;100,TODAY()&gt;'Data Bank'!$AT392),1,IF('Data Bank'!$AC392=100,3,IF('Data Bank'!$AC392=0,0,2)))))</f>
        <v>0</v>
      </c>
      <c r="E662" s="178">
        <f ca="1">IF(E$1&lt;'Data Bank'!$AD392,"",IF(E$1&gt;'Data Bank'!$AT392,"",IF(AND('Data Bank'!$AC392&lt;100,TODAY()&gt;'Data Bank'!$AT392),1,IF('Data Bank'!$AC392=100,3,IF('Data Bank'!$AC392=0,0,2)))))</f>
        <v>0</v>
      </c>
      <c r="F662" s="178">
        <f ca="1">IF(F$1&lt;'Data Bank'!$AD392,"",IF(F$1&gt;'Data Bank'!$AT392,"",IF(AND('Data Bank'!$AC392&lt;100,TODAY()&gt;'Data Bank'!$AT392),1,IF('Data Bank'!$AC392=100,3,IF('Data Bank'!$AC392=0,0,2)))))</f>
        <v>0</v>
      </c>
      <c r="G662" s="178">
        <f ca="1">IF(G$1&lt;'Data Bank'!$AD392,"",IF(G$1&gt;'Data Bank'!$AT392,"",IF(AND('Data Bank'!$AC392&lt;100,TODAY()&gt;'Data Bank'!$AT392),1,IF('Data Bank'!$AC392=100,3,IF('Data Bank'!$AC392=0,0,2)))))</f>
        <v>0</v>
      </c>
      <c r="H662" s="178">
        <f ca="1">IF(H$1&lt;'Data Bank'!$AD392,"",IF(H$1&gt;'Data Bank'!$AT392,"",IF(AND('Data Bank'!$AC392&lt;100,TODAY()&gt;'Data Bank'!$AT392),1,IF('Data Bank'!$AC392=100,3,IF('Data Bank'!$AC392=0,0,2)))))</f>
        <v>0</v>
      </c>
      <c r="I662" s="178">
        <f ca="1">IF(I$1&lt;'Data Bank'!$AD392,"",IF(I$1&gt;'Data Bank'!$AT392,"",IF(AND('Data Bank'!$AC392&lt;100,TODAY()&gt;'Data Bank'!$AT392),1,IF('Data Bank'!$AC392=100,3,IF('Data Bank'!$AC392=0,0,2)))))</f>
        <v>0</v>
      </c>
      <c r="J662" s="177" t="str">
        <f ca="1">IF(J$1&lt;'Data Bank'!$AD392,"",IF(J$1&gt;'Data Bank'!$AT392,"",IF(AND('Data Bank'!$AC392&lt;100,TODAY()&gt;'Data Bank'!$AT392),1,IF('Data Bank'!$AC392=100,3,IF('Data Bank'!$AC392=0,0,2)))))</f>
        <v/>
      </c>
      <c r="K662" s="177" t="str">
        <f ca="1">IF(K$1&lt;'Data Bank'!$AD392,"",IF(K$1&gt;'Data Bank'!$AT392,"",IF(AND('Data Bank'!$AC392&lt;100,TODAY()&gt;'Data Bank'!$AT392),1,IF('Data Bank'!$AC392=100,3,IF('Data Bank'!$AC392=0,0,2)))))</f>
        <v/>
      </c>
      <c r="L662" s="177" t="str">
        <f ca="1">IF(L$1&lt;'Data Bank'!$AD392,"",IF(L$1&gt;'Data Bank'!$AT392,"",IF(AND('Data Bank'!$AC392&lt;100,TODAY()&gt;'Data Bank'!$AT392),1,IF('Data Bank'!$AC392=100,3,IF('Data Bank'!$AC392=0,0,2)))))</f>
        <v/>
      </c>
      <c r="M662" s="177" t="str">
        <f ca="1">IF(M$1&lt;'Data Bank'!$AD392,"",IF(M$1&gt;'Data Bank'!$AT392,"",IF(AND('Data Bank'!$AC392&lt;100,TODAY()&gt;'Data Bank'!$AT392),1,IF('Data Bank'!$AC392=100,3,IF('Data Bank'!$AC392=0,0,2)))))</f>
        <v/>
      </c>
      <c r="N662" s="177" t="str">
        <f ca="1">IF(N$1&lt;'Data Bank'!$AD392,"",IF(N$1&gt;'Data Bank'!$AT392,"",IF(AND('Data Bank'!$AC392&lt;100,TODAY()&gt;'Data Bank'!$AT392),1,IF('Data Bank'!$AC392=100,3,IF('Data Bank'!$AC392=0,0,2)))))</f>
        <v/>
      </c>
      <c r="O662" s="177" t="str">
        <f ca="1">IF(O$1&lt;'Data Bank'!$AD392,"",IF(O$1&gt;'Data Bank'!$AT392,"",IF(AND('Data Bank'!$AC392&lt;100,TODAY()&gt;'Data Bank'!$AT392),1,IF('Data Bank'!$AC392=100,3,IF('Data Bank'!$AC392=0,0,2)))))</f>
        <v/>
      </c>
      <c r="P662" s="177" t="str">
        <f ca="1">IF(P$1&lt;'Data Bank'!$AD392,"",IF(P$1&gt;'Data Bank'!$AT392,"",IF(AND('Data Bank'!$AC392&lt;100,TODAY()&gt;'Data Bank'!$AT392),1,IF('Data Bank'!$AC392=100,3,IF('Data Bank'!$AC392=0,0,2)))))</f>
        <v/>
      </c>
      <c r="Q662" s="177" t="str">
        <f ca="1">IF(Q$1&lt;'Data Bank'!$AD392,"",IF(Q$1&gt;'Data Bank'!$AT392,"",IF(AND('Data Bank'!$AC392&lt;100,TODAY()&gt;'Data Bank'!$AT392),1,IF('Data Bank'!$AC392=100,3,IF('Data Bank'!$AC392=0,0,2)))))</f>
        <v/>
      </c>
      <c r="R662" s="177" t="str">
        <f ca="1">IF(R$1&lt;'Data Bank'!$AD392,"",IF(R$1&gt;'Data Bank'!$AT392,"",IF(AND('Data Bank'!$AC392&lt;100,TODAY()&gt;'Data Bank'!$AT392),1,IF('Data Bank'!$AC392=100,3,IF('Data Bank'!$AC392=0,0,2)))))</f>
        <v/>
      </c>
    </row>
    <row r="663" spans="1:18">
      <c r="A663" s="115" t="str">
        <f>'Data Bank'!E393</f>
        <v>Samanabad</v>
      </c>
      <c r="B663" s="178">
        <f ca="1">IF(B$1&lt;'Data Bank'!$AD393,"",IF(B$1&gt;'Data Bank'!$AT393,"",IF(AND('Data Bank'!$AC393&lt;100,TODAY()&gt;'Data Bank'!$AT393),1,IF('Data Bank'!$AC393=100,3,IF('Data Bank'!$AC393=0,0,2)))))</f>
        <v>0</v>
      </c>
      <c r="C663" s="178">
        <f ca="1">IF(C$1&lt;'Data Bank'!$AD393,"",IF(C$1&gt;'Data Bank'!$AT393,"",IF(AND('Data Bank'!$AC393&lt;100,TODAY()&gt;'Data Bank'!$AT393),1,IF('Data Bank'!$AC393=100,3,IF('Data Bank'!$AC393=0,0,2)))))</f>
        <v>0</v>
      </c>
      <c r="D663" s="178">
        <f ca="1">IF(D$1&lt;'Data Bank'!$AD393,"",IF(D$1&gt;'Data Bank'!$AT393,"",IF(AND('Data Bank'!$AC393&lt;100,TODAY()&gt;'Data Bank'!$AT393),1,IF('Data Bank'!$AC393=100,3,IF('Data Bank'!$AC393=0,0,2)))))</f>
        <v>0</v>
      </c>
      <c r="E663" s="178">
        <f ca="1">IF(E$1&lt;'Data Bank'!$AD393,"",IF(E$1&gt;'Data Bank'!$AT393,"",IF(AND('Data Bank'!$AC393&lt;100,TODAY()&gt;'Data Bank'!$AT393),1,IF('Data Bank'!$AC393=100,3,IF('Data Bank'!$AC393=0,0,2)))))</f>
        <v>0</v>
      </c>
      <c r="F663" s="178">
        <f ca="1">IF(F$1&lt;'Data Bank'!$AD393,"",IF(F$1&gt;'Data Bank'!$AT393,"",IF(AND('Data Bank'!$AC393&lt;100,TODAY()&gt;'Data Bank'!$AT393),1,IF('Data Bank'!$AC393=100,3,IF('Data Bank'!$AC393=0,0,2)))))</f>
        <v>0</v>
      </c>
      <c r="G663" s="178">
        <f ca="1">IF(G$1&lt;'Data Bank'!$AD393,"",IF(G$1&gt;'Data Bank'!$AT393,"",IF(AND('Data Bank'!$AC393&lt;100,TODAY()&gt;'Data Bank'!$AT393),1,IF('Data Bank'!$AC393=100,3,IF('Data Bank'!$AC393=0,0,2)))))</f>
        <v>0</v>
      </c>
      <c r="H663" s="178">
        <f ca="1">IF(H$1&lt;'Data Bank'!$AD393,"",IF(H$1&gt;'Data Bank'!$AT393,"",IF(AND('Data Bank'!$AC393&lt;100,TODAY()&gt;'Data Bank'!$AT393),1,IF('Data Bank'!$AC393=100,3,IF('Data Bank'!$AC393=0,0,2)))))</f>
        <v>0</v>
      </c>
      <c r="I663" s="178">
        <f ca="1">IF(I$1&lt;'Data Bank'!$AD393,"",IF(I$1&gt;'Data Bank'!$AT393,"",IF(AND('Data Bank'!$AC393&lt;100,TODAY()&gt;'Data Bank'!$AT393),1,IF('Data Bank'!$AC393=100,3,IF('Data Bank'!$AC393=0,0,2)))))</f>
        <v>0</v>
      </c>
      <c r="J663" s="177" t="str">
        <f ca="1">IF(J$1&lt;'Data Bank'!$AD393,"",IF(J$1&gt;'Data Bank'!$AT393,"",IF(AND('Data Bank'!$AC393&lt;100,TODAY()&gt;'Data Bank'!$AT393),1,IF('Data Bank'!$AC393=100,3,IF('Data Bank'!$AC393=0,0,2)))))</f>
        <v/>
      </c>
      <c r="K663" s="177" t="str">
        <f ca="1">IF(K$1&lt;'Data Bank'!$AD393,"",IF(K$1&gt;'Data Bank'!$AT393,"",IF(AND('Data Bank'!$AC393&lt;100,TODAY()&gt;'Data Bank'!$AT393),1,IF('Data Bank'!$AC393=100,3,IF('Data Bank'!$AC393=0,0,2)))))</f>
        <v/>
      </c>
      <c r="L663" s="177" t="str">
        <f ca="1">IF(L$1&lt;'Data Bank'!$AD393,"",IF(L$1&gt;'Data Bank'!$AT393,"",IF(AND('Data Bank'!$AC393&lt;100,TODAY()&gt;'Data Bank'!$AT393),1,IF('Data Bank'!$AC393=100,3,IF('Data Bank'!$AC393=0,0,2)))))</f>
        <v/>
      </c>
      <c r="M663" s="177" t="str">
        <f ca="1">IF(M$1&lt;'Data Bank'!$AD393,"",IF(M$1&gt;'Data Bank'!$AT393,"",IF(AND('Data Bank'!$AC393&lt;100,TODAY()&gt;'Data Bank'!$AT393),1,IF('Data Bank'!$AC393=100,3,IF('Data Bank'!$AC393=0,0,2)))))</f>
        <v/>
      </c>
      <c r="N663" s="177" t="str">
        <f ca="1">IF(N$1&lt;'Data Bank'!$AD393,"",IF(N$1&gt;'Data Bank'!$AT393,"",IF(AND('Data Bank'!$AC393&lt;100,TODAY()&gt;'Data Bank'!$AT393),1,IF('Data Bank'!$AC393=100,3,IF('Data Bank'!$AC393=0,0,2)))))</f>
        <v/>
      </c>
      <c r="O663" s="177" t="str">
        <f ca="1">IF(O$1&lt;'Data Bank'!$AD393,"",IF(O$1&gt;'Data Bank'!$AT393,"",IF(AND('Data Bank'!$AC393&lt;100,TODAY()&gt;'Data Bank'!$AT393),1,IF('Data Bank'!$AC393=100,3,IF('Data Bank'!$AC393=0,0,2)))))</f>
        <v/>
      </c>
      <c r="P663" s="177" t="str">
        <f ca="1">IF(P$1&lt;'Data Bank'!$AD393,"",IF(P$1&gt;'Data Bank'!$AT393,"",IF(AND('Data Bank'!$AC393&lt;100,TODAY()&gt;'Data Bank'!$AT393),1,IF('Data Bank'!$AC393=100,3,IF('Data Bank'!$AC393=0,0,2)))))</f>
        <v/>
      </c>
      <c r="Q663" s="177" t="str">
        <f ca="1">IF(Q$1&lt;'Data Bank'!$AD393,"",IF(Q$1&gt;'Data Bank'!$AT393,"",IF(AND('Data Bank'!$AC393&lt;100,TODAY()&gt;'Data Bank'!$AT393),1,IF('Data Bank'!$AC393=100,3,IF('Data Bank'!$AC393=0,0,2)))))</f>
        <v/>
      </c>
      <c r="R663" s="177" t="str">
        <f ca="1">IF(R$1&lt;'Data Bank'!$AD393,"",IF(R$1&gt;'Data Bank'!$AT393,"",IF(AND('Data Bank'!$AC393&lt;100,TODAY()&gt;'Data Bank'!$AT393),1,IF('Data Bank'!$AC393=100,3,IF('Data Bank'!$AC393=0,0,2)))))</f>
        <v/>
      </c>
    </row>
    <row r="664" spans="1:18">
      <c r="A664" s="115" t="str">
        <f>'Data Bank'!E394</f>
        <v>Satellite Town_PK1</v>
      </c>
      <c r="B664" s="178">
        <f ca="1">IF(B$1&lt;'Data Bank'!$AD394,"",IF(B$1&gt;'Data Bank'!$AT394,"",IF(AND('Data Bank'!$AC394&lt;100,TODAY()&gt;'Data Bank'!$AT394),1,IF('Data Bank'!$AC394=100,3,IF('Data Bank'!$AC394=0,0,2)))))</f>
        <v>0</v>
      </c>
      <c r="C664" s="178">
        <f ca="1">IF(C$1&lt;'Data Bank'!$AD394,"",IF(C$1&gt;'Data Bank'!$AT394,"",IF(AND('Data Bank'!$AC394&lt;100,TODAY()&gt;'Data Bank'!$AT394),1,IF('Data Bank'!$AC394=100,3,IF('Data Bank'!$AC394=0,0,2)))))</f>
        <v>0</v>
      </c>
      <c r="D664" s="178">
        <f ca="1">IF(D$1&lt;'Data Bank'!$AD394,"",IF(D$1&gt;'Data Bank'!$AT394,"",IF(AND('Data Bank'!$AC394&lt;100,TODAY()&gt;'Data Bank'!$AT394),1,IF('Data Bank'!$AC394=100,3,IF('Data Bank'!$AC394=0,0,2)))))</f>
        <v>0</v>
      </c>
      <c r="E664" s="178">
        <f ca="1">IF(E$1&lt;'Data Bank'!$AD394,"",IF(E$1&gt;'Data Bank'!$AT394,"",IF(AND('Data Bank'!$AC394&lt;100,TODAY()&gt;'Data Bank'!$AT394),1,IF('Data Bank'!$AC394=100,3,IF('Data Bank'!$AC394=0,0,2)))))</f>
        <v>0</v>
      </c>
      <c r="F664" s="178">
        <f ca="1">IF(F$1&lt;'Data Bank'!$AD394,"",IF(F$1&gt;'Data Bank'!$AT394,"",IF(AND('Data Bank'!$AC394&lt;100,TODAY()&gt;'Data Bank'!$AT394),1,IF('Data Bank'!$AC394=100,3,IF('Data Bank'!$AC394=0,0,2)))))</f>
        <v>0</v>
      </c>
      <c r="G664" s="178">
        <f ca="1">IF(G$1&lt;'Data Bank'!$AD394,"",IF(G$1&gt;'Data Bank'!$AT394,"",IF(AND('Data Bank'!$AC394&lt;100,TODAY()&gt;'Data Bank'!$AT394),1,IF('Data Bank'!$AC394=100,3,IF('Data Bank'!$AC394=0,0,2)))))</f>
        <v>0</v>
      </c>
      <c r="H664" s="178">
        <f ca="1">IF(H$1&lt;'Data Bank'!$AD394,"",IF(H$1&gt;'Data Bank'!$AT394,"",IF(AND('Data Bank'!$AC394&lt;100,TODAY()&gt;'Data Bank'!$AT394),1,IF('Data Bank'!$AC394=100,3,IF('Data Bank'!$AC394=0,0,2)))))</f>
        <v>0</v>
      </c>
      <c r="I664" s="178">
        <f ca="1">IF(I$1&lt;'Data Bank'!$AD394,"",IF(I$1&gt;'Data Bank'!$AT394,"",IF(AND('Data Bank'!$AC394&lt;100,TODAY()&gt;'Data Bank'!$AT394),1,IF('Data Bank'!$AC394=100,3,IF('Data Bank'!$AC394=0,0,2)))))</f>
        <v>0</v>
      </c>
      <c r="J664" s="177" t="str">
        <f ca="1">IF(J$1&lt;'Data Bank'!$AD394,"",IF(J$1&gt;'Data Bank'!$AT394,"",IF(AND('Data Bank'!$AC394&lt;100,TODAY()&gt;'Data Bank'!$AT394),1,IF('Data Bank'!$AC394=100,3,IF('Data Bank'!$AC394=0,0,2)))))</f>
        <v/>
      </c>
      <c r="K664" s="177" t="str">
        <f ca="1">IF(K$1&lt;'Data Bank'!$AD394,"",IF(K$1&gt;'Data Bank'!$AT394,"",IF(AND('Data Bank'!$AC394&lt;100,TODAY()&gt;'Data Bank'!$AT394),1,IF('Data Bank'!$AC394=100,3,IF('Data Bank'!$AC394=0,0,2)))))</f>
        <v/>
      </c>
      <c r="L664" s="177" t="str">
        <f ca="1">IF(L$1&lt;'Data Bank'!$AD394,"",IF(L$1&gt;'Data Bank'!$AT394,"",IF(AND('Data Bank'!$AC394&lt;100,TODAY()&gt;'Data Bank'!$AT394),1,IF('Data Bank'!$AC394=100,3,IF('Data Bank'!$AC394=0,0,2)))))</f>
        <v/>
      </c>
      <c r="M664" s="177" t="str">
        <f ca="1">IF(M$1&lt;'Data Bank'!$AD394,"",IF(M$1&gt;'Data Bank'!$AT394,"",IF(AND('Data Bank'!$AC394&lt;100,TODAY()&gt;'Data Bank'!$AT394),1,IF('Data Bank'!$AC394=100,3,IF('Data Bank'!$AC394=0,0,2)))))</f>
        <v/>
      </c>
      <c r="N664" s="177" t="str">
        <f ca="1">IF(N$1&lt;'Data Bank'!$AD394,"",IF(N$1&gt;'Data Bank'!$AT394,"",IF(AND('Data Bank'!$AC394&lt;100,TODAY()&gt;'Data Bank'!$AT394),1,IF('Data Bank'!$AC394=100,3,IF('Data Bank'!$AC394=0,0,2)))))</f>
        <v/>
      </c>
      <c r="O664" s="177" t="str">
        <f ca="1">IF(O$1&lt;'Data Bank'!$AD394,"",IF(O$1&gt;'Data Bank'!$AT394,"",IF(AND('Data Bank'!$AC394&lt;100,TODAY()&gt;'Data Bank'!$AT394),1,IF('Data Bank'!$AC394=100,3,IF('Data Bank'!$AC394=0,0,2)))))</f>
        <v/>
      </c>
      <c r="P664" s="177" t="str">
        <f ca="1">IF(P$1&lt;'Data Bank'!$AD394,"",IF(P$1&gt;'Data Bank'!$AT394,"",IF(AND('Data Bank'!$AC394&lt;100,TODAY()&gt;'Data Bank'!$AT394),1,IF('Data Bank'!$AC394=100,3,IF('Data Bank'!$AC394=0,0,2)))))</f>
        <v/>
      </c>
      <c r="Q664" s="177" t="str">
        <f ca="1">IF(Q$1&lt;'Data Bank'!$AD394,"",IF(Q$1&gt;'Data Bank'!$AT394,"",IF(AND('Data Bank'!$AC394&lt;100,TODAY()&gt;'Data Bank'!$AT394),1,IF('Data Bank'!$AC394=100,3,IF('Data Bank'!$AC394=0,0,2)))))</f>
        <v/>
      </c>
      <c r="R664" s="177" t="str">
        <f ca="1">IF(R$1&lt;'Data Bank'!$AD394,"",IF(R$1&gt;'Data Bank'!$AT394,"",IF(AND('Data Bank'!$AC394&lt;100,TODAY()&gt;'Data Bank'!$AT394),1,IF('Data Bank'!$AC394=100,3,IF('Data Bank'!$AC394=0,0,2)))))</f>
        <v/>
      </c>
    </row>
    <row r="665" spans="1:18">
      <c r="A665" s="115" t="str">
        <f>'Data Bank'!E395</f>
        <v>Satellite Town_PK2</v>
      </c>
      <c r="B665" s="178">
        <f ca="1">IF(B$1&lt;'Data Bank'!$AD395,"",IF(B$1&gt;'Data Bank'!$AT395,"",IF(AND('Data Bank'!$AC395&lt;100,TODAY()&gt;'Data Bank'!$AT395),1,IF('Data Bank'!$AC395=100,3,IF('Data Bank'!$AC395=0,0,2)))))</f>
        <v>0</v>
      </c>
      <c r="C665" s="178">
        <f ca="1">IF(C$1&lt;'Data Bank'!$AD395,"",IF(C$1&gt;'Data Bank'!$AT395,"",IF(AND('Data Bank'!$AC395&lt;100,TODAY()&gt;'Data Bank'!$AT395),1,IF('Data Bank'!$AC395=100,3,IF('Data Bank'!$AC395=0,0,2)))))</f>
        <v>0</v>
      </c>
      <c r="D665" s="178">
        <f ca="1">IF(D$1&lt;'Data Bank'!$AD395,"",IF(D$1&gt;'Data Bank'!$AT395,"",IF(AND('Data Bank'!$AC395&lt;100,TODAY()&gt;'Data Bank'!$AT395),1,IF('Data Bank'!$AC395=100,3,IF('Data Bank'!$AC395=0,0,2)))))</f>
        <v>0</v>
      </c>
      <c r="E665" s="178">
        <f ca="1">IF(E$1&lt;'Data Bank'!$AD395,"",IF(E$1&gt;'Data Bank'!$AT395,"",IF(AND('Data Bank'!$AC395&lt;100,TODAY()&gt;'Data Bank'!$AT395),1,IF('Data Bank'!$AC395=100,3,IF('Data Bank'!$AC395=0,0,2)))))</f>
        <v>0</v>
      </c>
      <c r="F665" s="178">
        <f ca="1">IF(F$1&lt;'Data Bank'!$AD395,"",IF(F$1&gt;'Data Bank'!$AT395,"",IF(AND('Data Bank'!$AC395&lt;100,TODAY()&gt;'Data Bank'!$AT395),1,IF('Data Bank'!$AC395=100,3,IF('Data Bank'!$AC395=0,0,2)))))</f>
        <v>0</v>
      </c>
      <c r="G665" s="178">
        <f ca="1">IF(G$1&lt;'Data Bank'!$AD395,"",IF(G$1&gt;'Data Bank'!$AT395,"",IF(AND('Data Bank'!$AC395&lt;100,TODAY()&gt;'Data Bank'!$AT395),1,IF('Data Bank'!$AC395=100,3,IF('Data Bank'!$AC395=0,0,2)))))</f>
        <v>0</v>
      </c>
      <c r="H665" s="178">
        <f ca="1">IF(H$1&lt;'Data Bank'!$AD395,"",IF(H$1&gt;'Data Bank'!$AT395,"",IF(AND('Data Bank'!$AC395&lt;100,TODAY()&gt;'Data Bank'!$AT395),1,IF('Data Bank'!$AC395=100,3,IF('Data Bank'!$AC395=0,0,2)))))</f>
        <v>0</v>
      </c>
      <c r="I665" s="178">
        <f ca="1">IF(I$1&lt;'Data Bank'!$AD395,"",IF(I$1&gt;'Data Bank'!$AT395,"",IF(AND('Data Bank'!$AC395&lt;100,TODAY()&gt;'Data Bank'!$AT395),1,IF('Data Bank'!$AC395=100,3,IF('Data Bank'!$AC395=0,0,2)))))</f>
        <v>0</v>
      </c>
      <c r="J665" s="177" t="str">
        <f ca="1">IF(J$1&lt;'Data Bank'!$AD395,"",IF(J$1&gt;'Data Bank'!$AT395,"",IF(AND('Data Bank'!$AC395&lt;100,TODAY()&gt;'Data Bank'!$AT395),1,IF('Data Bank'!$AC395=100,3,IF('Data Bank'!$AC395=0,0,2)))))</f>
        <v/>
      </c>
      <c r="K665" s="177" t="str">
        <f ca="1">IF(K$1&lt;'Data Bank'!$AD395,"",IF(K$1&gt;'Data Bank'!$AT395,"",IF(AND('Data Bank'!$AC395&lt;100,TODAY()&gt;'Data Bank'!$AT395),1,IF('Data Bank'!$AC395=100,3,IF('Data Bank'!$AC395=0,0,2)))))</f>
        <v/>
      </c>
      <c r="L665" s="177" t="str">
        <f ca="1">IF(L$1&lt;'Data Bank'!$AD395,"",IF(L$1&gt;'Data Bank'!$AT395,"",IF(AND('Data Bank'!$AC395&lt;100,TODAY()&gt;'Data Bank'!$AT395),1,IF('Data Bank'!$AC395=100,3,IF('Data Bank'!$AC395=0,0,2)))))</f>
        <v/>
      </c>
      <c r="M665" s="177" t="str">
        <f ca="1">IF(M$1&lt;'Data Bank'!$AD395,"",IF(M$1&gt;'Data Bank'!$AT395,"",IF(AND('Data Bank'!$AC395&lt;100,TODAY()&gt;'Data Bank'!$AT395),1,IF('Data Bank'!$AC395=100,3,IF('Data Bank'!$AC395=0,0,2)))))</f>
        <v/>
      </c>
      <c r="N665" s="177" t="str">
        <f ca="1">IF(N$1&lt;'Data Bank'!$AD395,"",IF(N$1&gt;'Data Bank'!$AT395,"",IF(AND('Data Bank'!$AC395&lt;100,TODAY()&gt;'Data Bank'!$AT395),1,IF('Data Bank'!$AC395=100,3,IF('Data Bank'!$AC395=0,0,2)))))</f>
        <v/>
      </c>
      <c r="O665" s="177" t="str">
        <f ca="1">IF(O$1&lt;'Data Bank'!$AD395,"",IF(O$1&gt;'Data Bank'!$AT395,"",IF(AND('Data Bank'!$AC395&lt;100,TODAY()&gt;'Data Bank'!$AT395),1,IF('Data Bank'!$AC395=100,3,IF('Data Bank'!$AC395=0,0,2)))))</f>
        <v/>
      </c>
      <c r="P665" s="177" t="str">
        <f ca="1">IF(P$1&lt;'Data Bank'!$AD395,"",IF(P$1&gt;'Data Bank'!$AT395,"",IF(AND('Data Bank'!$AC395&lt;100,TODAY()&gt;'Data Bank'!$AT395),1,IF('Data Bank'!$AC395=100,3,IF('Data Bank'!$AC395=0,0,2)))))</f>
        <v/>
      </c>
      <c r="Q665" s="177" t="str">
        <f ca="1">IF(Q$1&lt;'Data Bank'!$AD395,"",IF(Q$1&gt;'Data Bank'!$AT395,"",IF(AND('Data Bank'!$AC395&lt;100,TODAY()&gt;'Data Bank'!$AT395),1,IF('Data Bank'!$AC395=100,3,IF('Data Bank'!$AC395=0,0,2)))))</f>
        <v/>
      </c>
      <c r="R665" s="177" t="str">
        <f ca="1">IF(R$1&lt;'Data Bank'!$AD395,"",IF(R$1&gt;'Data Bank'!$AT395,"",IF(AND('Data Bank'!$AC395&lt;100,TODAY()&gt;'Data Bank'!$AT395),1,IF('Data Bank'!$AC395=100,3,IF('Data Bank'!$AC395=0,0,2)))))</f>
        <v/>
      </c>
    </row>
    <row r="666" spans="1:18">
      <c r="A666" s="115" t="str">
        <f>'Data Bank'!E397</f>
        <v>Shadab Colony</v>
      </c>
      <c r="B666" s="178">
        <f ca="1">IF(B$1&lt;'Data Bank'!$AD397,"",IF(B$1&gt;'Data Bank'!$AT397,"",IF(AND('Data Bank'!$AC397&lt;100,TODAY()&gt;'Data Bank'!$AT397),1,IF('Data Bank'!$AC397=100,3,IF('Data Bank'!$AC397=0,0,2)))))</f>
        <v>0</v>
      </c>
      <c r="C666" s="178">
        <f ca="1">IF(C$1&lt;'Data Bank'!$AD397,"",IF(C$1&gt;'Data Bank'!$AT397,"",IF(AND('Data Bank'!$AC397&lt;100,TODAY()&gt;'Data Bank'!$AT397),1,IF('Data Bank'!$AC397=100,3,IF('Data Bank'!$AC397=0,0,2)))))</f>
        <v>0</v>
      </c>
      <c r="D666" s="178">
        <f ca="1">IF(D$1&lt;'Data Bank'!$AD397,"",IF(D$1&gt;'Data Bank'!$AT397,"",IF(AND('Data Bank'!$AC397&lt;100,TODAY()&gt;'Data Bank'!$AT397),1,IF('Data Bank'!$AC397=100,3,IF('Data Bank'!$AC397=0,0,2)))))</f>
        <v>0</v>
      </c>
      <c r="E666" s="178">
        <f ca="1">IF(E$1&lt;'Data Bank'!$AD397,"",IF(E$1&gt;'Data Bank'!$AT397,"",IF(AND('Data Bank'!$AC397&lt;100,TODAY()&gt;'Data Bank'!$AT397),1,IF('Data Bank'!$AC397=100,3,IF('Data Bank'!$AC397=0,0,2)))))</f>
        <v>0</v>
      </c>
      <c r="F666" s="178">
        <f ca="1">IF(F$1&lt;'Data Bank'!$AD397,"",IF(F$1&gt;'Data Bank'!$AT397,"",IF(AND('Data Bank'!$AC397&lt;100,TODAY()&gt;'Data Bank'!$AT397),1,IF('Data Bank'!$AC397=100,3,IF('Data Bank'!$AC397=0,0,2)))))</f>
        <v>0</v>
      </c>
      <c r="G666" s="178">
        <f ca="1">IF(G$1&lt;'Data Bank'!$AD397,"",IF(G$1&gt;'Data Bank'!$AT397,"",IF(AND('Data Bank'!$AC397&lt;100,TODAY()&gt;'Data Bank'!$AT397),1,IF('Data Bank'!$AC397=100,3,IF('Data Bank'!$AC397=0,0,2)))))</f>
        <v>0</v>
      </c>
      <c r="H666" s="178">
        <f ca="1">IF(H$1&lt;'Data Bank'!$AD397,"",IF(H$1&gt;'Data Bank'!$AT397,"",IF(AND('Data Bank'!$AC397&lt;100,TODAY()&gt;'Data Bank'!$AT397),1,IF('Data Bank'!$AC397=100,3,IF('Data Bank'!$AC397=0,0,2)))))</f>
        <v>0</v>
      </c>
      <c r="I666" s="178">
        <f ca="1">IF(I$1&lt;'Data Bank'!$AD397,"",IF(I$1&gt;'Data Bank'!$AT397,"",IF(AND('Data Bank'!$AC397&lt;100,TODAY()&gt;'Data Bank'!$AT397),1,IF('Data Bank'!$AC397=100,3,IF('Data Bank'!$AC397=0,0,2)))))</f>
        <v>0</v>
      </c>
      <c r="J666" s="177" t="str">
        <f ca="1">IF(J$1&lt;'Data Bank'!$AD397,"",IF(J$1&gt;'Data Bank'!$AT397,"",IF(AND('Data Bank'!$AC397&lt;100,TODAY()&gt;'Data Bank'!$AT397),1,IF('Data Bank'!$AC397=100,3,IF('Data Bank'!$AC397=0,0,2)))))</f>
        <v/>
      </c>
      <c r="K666" s="177" t="str">
        <f ca="1">IF(K$1&lt;'Data Bank'!$AD397,"",IF(K$1&gt;'Data Bank'!$AT397,"",IF(AND('Data Bank'!$AC397&lt;100,TODAY()&gt;'Data Bank'!$AT397),1,IF('Data Bank'!$AC397=100,3,IF('Data Bank'!$AC397=0,0,2)))))</f>
        <v/>
      </c>
      <c r="L666" s="177" t="str">
        <f ca="1">IF(L$1&lt;'Data Bank'!$AD397,"",IF(L$1&gt;'Data Bank'!$AT397,"",IF(AND('Data Bank'!$AC397&lt;100,TODAY()&gt;'Data Bank'!$AT397),1,IF('Data Bank'!$AC397=100,3,IF('Data Bank'!$AC397=0,0,2)))))</f>
        <v/>
      </c>
      <c r="M666" s="177" t="str">
        <f ca="1">IF(M$1&lt;'Data Bank'!$AD397,"",IF(M$1&gt;'Data Bank'!$AT397,"",IF(AND('Data Bank'!$AC397&lt;100,TODAY()&gt;'Data Bank'!$AT397),1,IF('Data Bank'!$AC397=100,3,IF('Data Bank'!$AC397=0,0,2)))))</f>
        <v/>
      </c>
      <c r="N666" s="177" t="str">
        <f ca="1">IF(N$1&lt;'Data Bank'!$AD397,"",IF(N$1&gt;'Data Bank'!$AT397,"",IF(AND('Data Bank'!$AC397&lt;100,TODAY()&gt;'Data Bank'!$AT397),1,IF('Data Bank'!$AC397=100,3,IF('Data Bank'!$AC397=0,0,2)))))</f>
        <v/>
      </c>
      <c r="O666" s="177" t="str">
        <f ca="1">IF(O$1&lt;'Data Bank'!$AD397,"",IF(O$1&gt;'Data Bank'!$AT397,"",IF(AND('Data Bank'!$AC397&lt;100,TODAY()&gt;'Data Bank'!$AT397),1,IF('Data Bank'!$AC397=100,3,IF('Data Bank'!$AC397=0,0,2)))))</f>
        <v/>
      </c>
      <c r="P666" s="177" t="str">
        <f ca="1">IF(P$1&lt;'Data Bank'!$AD397,"",IF(P$1&gt;'Data Bank'!$AT397,"",IF(AND('Data Bank'!$AC397&lt;100,TODAY()&gt;'Data Bank'!$AT397),1,IF('Data Bank'!$AC397=100,3,IF('Data Bank'!$AC397=0,0,2)))))</f>
        <v/>
      </c>
      <c r="Q666" s="177" t="str">
        <f ca="1">IF(Q$1&lt;'Data Bank'!$AD397,"",IF(Q$1&gt;'Data Bank'!$AT397,"",IF(AND('Data Bank'!$AC397&lt;100,TODAY()&gt;'Data Bank'!$AT397),1,IF('Data Bank'!$AC397=100,3,IF('Data Bank'!$AC397=0,0,2)))))</f>
        <v/>
      </c>
      <c r="R666" s="177" t="str">
        <f ca="1">IF(R$1&lt;'Data Bank'!$AD397,"",IF(R$1&gt;'Data Bank'!$AT397,"",IF(AND('Data Bank'!$AC397&lt;100,TODAY()&gt;'Data Bank'!$AT397),1,IF('Data Bank'!$AC397=100,3,IF('Data Bank'!$AC397=0,0,2)))))</f>
        <v/>
      </c>
    </row>
    <row r="667" spans="1:18">
      <c r="A667" s="115" t="str">
        <f>'Data Bank'!E399</f>
        <v>Sultan Colony</v>
      </c>
      <c r="B667" s="178">
        <f ca="1">IF(B$1&lt;'Data Bank'!$AD399,"",IF(B$1&gt;'Data Bank'!$AT399,"",IF(AND('Data Bank'!$AC399&lt;100,TODAY()&gt;'Data Bank'!$AT399),1,IF('Data Bank'!$AC399=100,3,IF('Data Bank'!$AC399=0,0,2)))))</f>
        <v>0</v>
      </c>
      <c r="C667" s="178">
        <f ca="1">IF(C$1&lt;'Data Bank'!$AD399,"",IF(C$1&gt;'Data Bank'!$AT399,"",IF(AND('Data Bank'!$AC399&lt;100,TODAY()&gt;'Data Bank'!$AT399),1,IF('Data Bank'!$AC399=100,3,IF('Data Bank'!$AC399=0,0,2)))))</f>
        <v>0</v>
      </c>
      <c r="D667" s="178">
        <f ca="1">IF(D$1&lt;'Data Bank'!$AD399,"",IF(D$1&gt;'Data Bank'!$AT399,"",IF(AND('Data Bank'!$AC399&lt;100,TODAY()&gt;'Data Bank'!$AT399),1,IF('Data Bank'!$AC399=100,3,IF('Data Bank'!$AC399=0,0,2)))))</f>
        <v>0</v>
      </c>
      <c r="E667" s="178">
        <f ca="1">IF(E$1&lt;'Data Bank'!$AD399,"",IF(E$1&gt;'Data Bank'!$AT399,"",IF(AND('Data Bank'!$AC399&lt;100,TODAY()&gt;'Data Bank'!$AT399),1,IF('Data Bank'!$AC399=100,3,IF('Data Bank'!$AC399=0,0,2)))))</f>
        <v>0</v>
      </c>
      <c r="F667" s="178">
        <f ca="1">IF(F$1&lt;'Data Bank'!$AD399,"",IF(F$1&gt;'Data Bank'!$AT399,"",IF(AND('Data Bank'!$AC399&lt;100,TODAY()&gt;'Data Bank'!$AT399),1,IF('Data Bank'!$AC399=100,3,IF('Data Bank'!$AC399=0,0,2)))))</f>
        <v>0</v>
      </c>
      <c r="G667" s="178">
        <f ca="1">IF(G$1&lt;'Data Bank'!$AD399,"",IF(G$1&gt;'Data Bank'!$AT399,"",IF(AND('Data Bank'!$AC399&lt;100,TODAY()&gt;'Data Bank'!$AT399),1,IF('Data Bank'!$AC399=100,3,IF('Data Bank'!$AC399=0,0,2)))))</f>
        <v>0</v>
      </c>
      <c r="H667" s="178">
        <f ca="1">IF(H$1&lt;'Data Bank'!$AD399,"",IF(H$1&gt;'Data Bank'!$AT399,"",IF(AND('Data Bank'!$AC399&lt;100,TODAY()&gt;'Data Bank'!$AT399),1,IF('Data Bank'!$AC399=100,3,IF('Data Bank'!$AC399=0,0,2)))))</f>
        <v>0</v>
      </c>
      <c r="I667" s="178">
        <f ca="1">IF(I$1&lt;'Data Bank'!$AD399,"",IF(I$1&gt;'Data Bank'!$AT399,"",IF(AND('Data Bank'!$AC399&lt;100,TODAY()&gt;'Data Bank'!$AT399),1,IF('Data Bank'!$AC399=100,3,IF('Data Bank'!$AC399=0,0,2)))))</f>
        <v>0</v>
      </c>
      <c r="J667" s="177" t="str">
        <f ca="1">IF(J$1&lt;'Data Bank'!$AD399,"",IF(J$1&gt;'Data Bank'!$AT399,"",IF(AND('Data Bank'!$AC399&lt;100,TODAY()&gt;'Data Bank'!$AT399),1,IF('Data Bank'!$AC399=100,3,IF('Data Bank'!$AC399=0,0,2)))))</f>
        <v/>
      </c>
      <c r="K667" s="177" t="str">
        <f ca="1">IF(K$1&lt;'Data Bank'!$AD399,"",IF(K$1&gt;'Data Bank'!$AT399,"",IF(AND('Data Bank'!$AC399&lt;100,TODAY()&gt;'Data Bank'!$AT399),1,IF('Data Bank'!$AC399=100,3,IF('Data Bank'!$AC399=0,0,2)))))</f>
        <v/>
      </c>
      <c r="L667" s="177" t="str">
        <f ca="1">IF(L$1&lt;'Data Bank'!$AD399,"",IF(L$1&gt;'Data Bank'!$AT399,"",IF(AND('Data Bank'!$AC399&lt;100,TODAY()&gt;'Data Bank'!$AT399),1,IF('Data Bank'!$AC399=100,3,IF('Data Bank'!$AC399=0,0,2)))))</f>
        <v/>
      </c>
      <c r="M667" s="177" t="str">
        <f ca="1">IF(M$1&lt;'Data Bank'!$AD399,"",IF(M$1&gt;'Data Bank'!$AT399,"",IF(AND('Data Bank'!$AC399&lt;100,TODAY()&gt;'Data Bank'!$AT399),1,IF('Data Bank'!$AC399=100,3,IF('Data Bank'!$AC399=0,0,2)))))</f>
        <v/>
      </c>
      <c r="N667" s="177" t="str">
        <f ca="1">IF(N$1&lt;'Data Bank'!$AD399,"",IF(N$1&gt;'Data Bank'!$AT399,"",IF(AND('Data Bank'!$AC399&lt;100,TODAY()&gt;'Data Bank'!$AT399),1,IF('Data Bank'!$AC399=100,3,IF('Data Bank'!$AC399=0,0,2)))))</f>
        <v/>
      </c>
      <c r="O667" s="177" t="str">
        <f ca="1">IF(O$1&lt;'Data Bank'!$AD399,"",IF(O$1&gt;'Data Bank'!$AT399,"",IF(AND('Data Bank'!$AC399&lt;100,TODAY()&gt;'Data Bank'!$AT399),1,IF('Data Bank'!$AC399=100,3,IF('Data Bank'!$AC399=0,0,2)))))</f>
        <v/>
      </c>
      <c r="P667" s="177" t="str">
        <f ca="1">IF(P$1&lt;'Data Bank'!$AD399,"",IF(P$1&gt;'Data Bank'!$AT399,"",IF(AND('Data Bank'!$AC399&lt;100,TODAY()&gt;'Data Bank'!$AT399),1,IF('Data Bank'!$AC399=100,3,IF('Data Bank'!$AC399=0,0,2)))))</f>
        <v/>
      </c>
      <c r="Q667" s="177" t="str">
        <f ca="1">IF(Q$1&lt;'Data Bank'!$AD399,"",IF(Q$1&gt;'Data Bank'!$AT399,"",IF(AND('Data Bank'!$AC399&lt;100,TODAY()&gt;'Data Bank'!$AT399),1,IF('Data Bank'!$AC399=100,3,IF('Data Bank'!$AC399=0,0,2)))))</f>
        <v/>
      </c>
      <c r="R667" s="177" t="str">
        <f ca="1">IF(R$1&lt;'Data Bank'!$AD399,"",IF(R$1&gt;'Data Bank'!$AT399,"",IF(AND('Data Bank'!$AC399&lt;100,TODAY()&gt;'Data Bank'!$AT399),1,IF('Data Bank'!$AC399=100,3,IF('Data Bank'!$AC399=0,0,2)))))</f>
        <v/>
      </c>
    </row>
    <row r="668" spans="1:18">
      <c r="A668" s="115" t="str">
        <f>'Data Bank'!E400</f>
        <v>Transportation</v>
      </c>
      <c r="B668" s="178">
        <f ca="1">IF(B$1&lt;'Data Bank'!$AD400,"",IF(B$1&gt;'Data Bank'!$AT400,"",IF(AND('Data Bank'!$AC400&lt;100,TODAY()&gt;'Data Bank'!$AT400),1,IF('Data Bank'!$AC400=100,3,IF('Data Bank'!$AC400=0,0,2)))))</f>
        <v>0</v>
      </c>
      <c r="C668" s="178">
        <f ca="1">IF(C$1&lt;'Data Bank'!$AD400,"",IF(C$1&gt;'Data Bank'!$AT400,"",IF(AND('Data Bank'!$AC400&lt;100,TODAY()&gt;'Data Bank'!$AT400),1,IF('Data Bank'!$AC400=100,3,IF('Data Bank'!$AC400=0,0,2)))))</f>
        <v>0</v>
      </c>
      <c r="D668" s="178">
        <f ca="1">IF(D$1&lt;'Data Bank'!$AD400,"",IF(D$1&gt;'Data Bank'!$AT400,"",IF(AND('Data Bank'!$AC400&lt;100,TODAY()&gt;'Data Bank'!$AT400),1,IF('Data Bank'!$AC400=100,3,IF('Data Bank'!$AC400=0,0,2)))))</f>
        <v>0</v>
      </c>
      <c r="E668" s="178">
        <f ca="1">IF(E$1&lt;'Data Bank'!$AD400,"",IF(E$1&gt;'Data Bank'!$AT400,"",IF(AND('Data Bank'!$AC400&lt;100,TODAY()&gt;'Data Bank'!$AT400),1,IF('Data Bank'!$AC400=100,3,IF('Data Bank'!$AC400=0,0,2)))))</f>
        <v>0</v>
      </c>
      <c r="F668" s="178">
        <f ca="1">IF(F$1&lt;'Data Bank'!$AD400,"",IF(F$1&gt;'Data Bank'!$AT400,"",IF(AND('Data Bank'!$AC400&lt;100,TODAY()&gt;'Data Bank'!$AT400),1,IF('Data Bank'!$AC400=100,3,IF('Data Bank'!$AC400=0,0,2)))))</f>
        <v>0</v>
      </c>
      <c r="G668" s="178">
        <f ca="1">IF(G$1&lt;'Data Bank'!$AD400,"",IF(G$1&gt;'Data Bank'!$AT400,"",IF(AND('Data Bank'!$AC400&lt;100,TODAY()&gt;'Data Bank'!$AT400),1,IF('Data Bank'!$AC400=100,3,IF('Data Bank'!$AC400=0,0,2)))))</f>
        <v>0</v>
      </c>
      <c r="H668" s="178">
        <f ca="1">IF(H$1&lt;'Data Bank'!$AD400,"",IF(H$1&gt;'Data Bank'!$AT400,"",IF(AND('Data Bank'!$AC400&lt;100,TODAY()&gt;'Data Bank'!$AT400),1,IF('Data Bank'!$AC400=100,3,IF('Data Bank'!$AC400=0,0,2)))))</f>
        <v>0</v>
      </c>
      <c r="I668" s="178">
        <f ca="1">IF(I$1&lt;'Data Bank'!$AD400,"",IF(I$1&gt;'Data Bank'!$AT400,"",IF(AND('Data Bank'!$AC400&lt;100,TODAY()&gt;'Data Bank'!$AT400),1,IF('Data Bank'!$AC400=100,3,IF('Data Bank'!$AC400=0,0,2)))))</f>
        <v>0</v>
      </c>
      <c r="J668" s="177">
        <f ca="1">IF(J$1&lt;'Data Bank'!$AD400,"",IF(J$1&gt;'Data Bank'!$AT400,"",IF(AND('Data Bank'!$AC400&lt;100,TODAY()&gt;'Data Bank'!$AT400),1,IF('Data Bank'!$AC400=100,3,IF('Data Bank'!$AC400=0,0,2)))))</f>
        <v>0</v>
      </c>
      <c r="K668" s="177">
        <f ca="1">IF(K$1&lt;'Data Bank'!$AD400,"",IF(K$1&gt;'Data Bank'!$AT400,"",IF(AND('Data Bank'!$AC400&lt;100,TODAY()&gt;'Data Bank'!$AT400),1,IF('Data Bank'!$AC400=100,3,IF('Data Bank'!$AC400=0,0,2)))))</f>
        <v>0</v>
      </c>
      <c r="L668" s="177">
        <f ca="1">IF(L$1&lt;'Data Bank'!$AD400,"",IF(L$1&gt;'Data Bank'!$AT400,"",IF(AND('Data Bank'!$AC400&lt;100,TODAY()&gt;'Data Bank'!$AT400),1,IF('Data Bank'!$AC400=100,3,IF('Data Bank'!$AC400=0,0,2)))))</f>
        <v>0</v>
      </c>
      <c r="M668" s="177">
        <f ca="1">IF(M$1&lt;'Data Bank'!$AD400,"",IF(M$1&gt;'Data Bank'!$AT400,"",IF(AND('Data Bank'!$AC400&lt;100,TODAY()&gt;'Data Bank'!$AT400),1,IF('Data Bank'!$AC400=100,3,IF('Data Bank'!$AC400=0,0,2)))))</f>
        <v>0</v>
      </c>
      <c r="N668" s="177">
        <f ca="1">IF(N$1&lt;'Data Bank'!$AD400,"",IF(N$1&gt;'Data Bank'!$AT400,"",IF(AND('Data Bank'!$AC400&lt;100,TODAY()&gt;'Data Bank'!$AT400),1,IF('Data Bank'!$AC400=100,3,IF('Data Bank'!$AC400=0,0,2)))))</f>
        <v>0</v>
      </c>
      <c r="O668" s="177">
        <f ca="1">IF(O$1&lt;'Data Bank'!$AD400,"",IF(O$1&gt;'Data Bank'!$AT400,"",IF(AND('Data Bank'!$AC400&lt;100,TODAY()&gt;'Data Bank'!$AT400),1,IF('Data Bank'!$AC400=100,3,IF('Data Bank'!$AC400=0,0,2)))))</f>
        <v>0</v>
      </c>
      <c r="P668" s="177">
        <f ca="1">IF(P$1&lt;'Data Bank'!$AD400,"",IF(P$1&gt;'Data Bank'!$AT400,"",IF(AND('Data Bank'!$AC400&lt;100,TODAY()&gt;'Data Bank'!$AT400),1,IF('Data Bank'!$AC400=100,3,IF('Data Bank'!$AC400=0,0,2)))))</f>
        <v>0</v>
      </c>
      <c r="Q668" s="177">
        <f ca="1">IF(Q$1&lt;'Data Bank'!$AD400,"",IF(Q$1&gt;'Data Bank'!$AT400,"",IF(AND('Data Bank'!$AC400&lt;100,TODAY()&gt;'Data Bank'!$AT400),1,IF('Data Bank'!$AC400=100,3,IF('Data Bank'!$AC400=0,0,2)))))</f>
        <v>0</v>
      </c>
      <c r="R668" s="177">
        <f ca="1">IF(R$1&lt;'Data Bank'!$AD400,"",IF(R$1&gt;'Data Bank'!$AT400,"",IF(AND('Data Bank'!$AC400&lt;100,TODAY()&gt;'Data Bank'!$AT400),1,IF('Data Bank'!$AC400=100,3,IF('Data Bank'!$AC400=0,0,2)))))</f>
        <v>0</v>
      </c>
    </row>
    <row r="669" spans="1:18">
      <c r="A669" s="115" t="str">
        <f>'Data Bank'!E403</f>
        <v>Feeder</v>
      </c>
      <c r="B669" s="178">
        <f ca="1">IF(B$1&lt;'Data Bank'!$AD403,"",IF(B$1&gt;'Data Bank'!$AT403,"",IF(AND('Data Bank'!$AC403&lt;100,TODAY()&gt;'Data Bank'!$AT403),1,IF('Data Bank'!$AC403=100,3,IF('Data Bank'!$AC403=0,0,2)))))</f>
        <v>0</v>
      </c>
      <c r="C669" s="178">
        <f ca="1">IF(C$1&lt;'Data Bank'!$AD403,"",IF(C$1&gt;'Data Bank'!$AT403,"",IF(AND('Data Bank'!$AC403&lt;100,TODAY()&gt;'Data Bank'!$AT403),1,IF('Data Bank'!$AC403=100,3,IF('Data Bank'!$AC403=0,0,2)))))</f>
        <v>0</v>
      </c>
      <c r="D669" s="178">
        <f ca="1">IF(D$1&lt;'Data Bank'!$AD403,"",IF(D$1&gt;'Data Bank'!$AT403,"",IF(AND('Data Bank'!$AC403&lt;100,TODAY()&gt;'Data Bank'!$AT403),1,IF('Data Bank'!$AC403=100,3,IF('Data Bank'!$AC403=0,0,2)))))</f>
        <v>0</v>
      </c>
      <c r="E669" s="178">
        <f ca="1">IF(E$1&lt;'Data Bank'!$AD403,"",IF(E$1&gt;'Data Bank'!$AT403,"",IF(AND('Data Bank'!$AC403&lt;100,TODAY()&gt;'Data Bank'!$AT403),1,IF('Data Bank'!$AC403=100,3,IF('Data Bank'!$AC403=0,0,2)))))</f>
        <v>0</v>
      </c>
      <c r="F669" s="178">
        <f ca="1">IF(F$1&lt;'Data Bank'!$AD403,"",IF(F$1&gt;'Data Bank'!$AT403,"",IF(AND('Data Bank'!$AC403&lt;100,TODAY()&gt;'Data Bank'!$AT403),1,IF('Data Bank'!$AC403=100,3,IF('Data Bank'!$AC403=0,0,2)))))</f>
        <v>0</v>
      </c>
      <c r="G669" s="178">
        <f ca="1">IF(G$1&lt;'Data Bank'!$AD403,"",IF(G$1&gt;'Data Bank'!$AT403,"",IF(AND('Data Bank'!$AC403&lt;100,TODAY()&gt;'Data Bank'!$AT403),1,IF('Data Bank'!$AC403=100,3,IF('Data Bank'!$AC403=0,0,2)))))</f>
        <v>0</v>
      </c>
      <c r="H669" s="178">
        <f ca="1">IF(H$1&lt;'Data Bank'!$AD403,"",IF(H$1&gt;'Data Bank'!$AT403,"",IF(AND('Data Bank'!$AC403&lt;100,TODAY()&gt;'Data Bank'!$AT403),1,IF('Data Bank'!$AC403=100,3,IF('Data Bank'!$AC403=0,0,2)))))</f>
        <v>0</v>
      </c>
      <c r="I669" s="178">
        <f ca="1">IF(I$1&lt;'Data Bank'!$AD403,"",IF(I$1&gt;'Data Bank'!$AT403,"",IF(AND('Data Bank'!$AC403&lt;100,TODAY()&gt;'Data Bank'!$AT403),1,IF('Data Bank'!$AC403=100,3,IF('Data Bank'!$AC403=0,0,2)))))</f>
        <v>0</v>
      </c>
      <c r="J669" s="177">
        <f ca="1">IF(J$1&lt;'Data Bank'!$AD403,"",IF(J$1&gt;'Data Bank'!$AT403,"",IF(AND('Data Bank'!$AC403&lt;100,TODAY()&gt;'Data Bank'!$AT403),1,IF('Data Bank'!$AC403=100,3,IF('Data Bank'!$AC403=0,0,2)))))</f>
        <v>0</v>
      </c>
      <c r="K669" s="177">
        <f ca="1">IF(K$1&lt;'Data Bank'!$AD403,"",IF(K$1&gt;'Data Bank'!$AT403,"",IF(AND('Data Bank'!$AC403&lt;100,TODAY()&gt;'Data Bank'!$AT403),1,IF('Data Bank'!$AC403=100,3,IF('Data Bank'!$AC403=0,0,2)))))</f>
        <v>0</v>
      </c>
      <c r="L669" s="177">
        <f ca="1">IF(L$1&lt;'Data Bank'!$AD403,"",IF(L$1&gt;'Data Bank'!$AT403,"",IF(AND('Data Bank'!$AC403&lt;100,TODAY()&gt;'Data Bank'!$AT403),1,IF('Data Bank'!$AC403=100,3,IF('Data Bank'!$AC403=0,0,2)))))</f>
        <v>0</v>
      </c>
      <c r="M669" s="177">
        <f ca="1">IF(M$1&lt;'Data Bank'!$AD403,"",IF(M$1&gt;'Data Bank'!$AT403,"",IF(AND('Data Bank'!$AC403&lt;100,TODAY()&gt;'Data Bank'!$AT403),1,IF('Data Bank'!$AC403=100,3,IF('Data Bank'!$AC403=0,0,2)))))</f>
        <v>0</v>
      </c>
      <c r="N669" s="177">
        <f ca="1">IF(N$1&lt;'Data Bank'!$AD403,"",IF(N$1&gt;'Data Bank'!$AT403,"",IF(AND('Data Bank'!$AC403&lt;100,TODAY()&gt;'Data Bank'!$AT403),1,IF('Data Bank'!$AC403=100,3,IF('Data Bank'!$AC403=0,0,2)))))</f>
        <v>0</v>
      </c>
      <c r="O669" s="177">
        <f ca="1">IF(O$1&lt;'Data Bank'!$AD403,"",IF(O$1&gt;'Data Bank'!$AT403,"",IF(AND('Data Bank'!$AC403&lt;100,TODAY()&gt;'Data Bank'!$AT403),1,IF('Data Bank'!$AC403=100,3,IF('Data Bank'!$AC403=0,0,2)))))</f>
        <v>0</v>
      </c>
      <c r="P669" s="177">
        <f ca="1">IF(P$1&lt;'Data Bank'!$AD403,"",IF(P$1&gt;'Data Bank'!$AT403,"",IF(AND('Data Bank'!$AC403&lt;100,TODAY()&gt;'Data Bank'!$AT403),1,IF('Data Bank'!$AC403=100,3,IF('Data Bank'!$AC403=0,0,2)))))</f>
        <v>0</v>
      </c>
      <c r="Q669" s="177">
        <f ca="1">IF(Q$1&lt;'Data Bank'!$AD403,"",IF(Q$1&gt;'Data Bank'!$AT403,"",IF(AND('Data Bank'!$AC403&lt;100,TODAY()&gt;'Data Bank'!$AT403),1,IF('Data Bank'!$AC403=100,3,IF('Data Bank'!$AC403=0,0,2)))))</f>
        <v>0</v>
      </c>
      <c r="R669" s="177">
        <f ca="1">IF(R$1&lt;'Data Bank'!$AD403,"",IF(R$1&gt;'Data Bank'!$AT403,"",IF(AND('Data Bank'!$AC403&lt;100,TODAY()&gt;'Data Bank'!$AT403),1,IF('Data Bank'!$AC403=100,3,IF('Data Bank'!$AC403=0,0,2)))))</f>
        <v>0</v>
      </c>
    </row>
    <row r="670" spans="1:18">
      <c r="A670" s="115" t="str">
        <f>'Data Bank'!E404</f>
        <v>Feeder</v>
      </c>
      <c r="B670" s="178">
        <f ca="1">IF(B$1&lt;'Data Bank'!$AD404,"",IF(B$1&gt;'Data Bank'!$AT404,"",IF(AND('Data Bank'!$AC404&lt;100,TODAY()&gt;'Data Bank'!$AT404),1,IF('Data Bank'!$AC404=100,3,IF('Data Bank'!$AC404=0,0,2)))))</f>
        <v>0</v>
      </c>
      <c r="C670" s="178">
        <f ca="1">IF(C$1&lt;'Data Bank'!$AD404,"",IF(C$1&gt;'Data Bank'!$AT404,"",IF(AND('Data Bank'!$AC404&lt;100,TODAY()&gt;'Data Bank'!$AT404),1,IF('Data Bank'!$AC404=100,3,IF('Data Bank'!$AC404=0,0,2)))))</f>
        <v>0</v>
      </c>
      <c r="D670" s="178">
        <f ca="1">IF(D$1&lt;'Data Bank'!$AD404,"",IF(D$1&gt;'Data Bank'!$AT404,"",IF(AND('Data Bank'!$AC404&lt;100,TODAY()&gt;'Data Bank'!$AT404),1,IF('Data Bank'!$AC404=100,3,IF('Data Bank'!$AC404=0,0,2)))))</f>
        <v>0</v>
      </c>
      <c r="E670" s="178">
        <f ca="1">IF(E$1&lt;'Data Bank'!$AD404,"",IF(E$1&gt;'Data Bank'!$AT404,"",IF(AND('Data Bank'!$AC404&lt;100,TODAY()&gt;'Data Bank'!$AT404),1,IF('Data Bank'!$AC404=100,3,IF('Data Bank'!$AC404=0,0,2)))))</f>
        <v>0</v>
      </c>
      <c r="F670" s="178">
        <f ca="1">IF(F$1&lt;'Data Bank'!$AD404,"",IF(F$1&gt;'Data Bank'!$AT404,"",IF(AND('Data Bank'!$AC404&lt;100,TODAY()&gt;'Data Bank'!$AT404),1,IF('Data Bank'!$AC404=100,3,IF('Data Bank'!$AC404=0,0,2)))))</f>
        <v>0</v>
      </c>
      <c r="G670" s="178">
        <f ca="1">IF(G$1&lt;'Data Bank'!$AD404,"",IF(G$1&gt;'Data Bank'!$AT404,"",IF(AND('Data Bank'!$AC404&lt;100,TODAY()&gt;'Data Bank'!$AT404),1,IF('Data Bank'!$AC404=100,3,IF('Data Bank'!$AC404=0,0,2)))))</f>
        <v>0</v>
      </c>
      <c r="H670" s="178">
        <f ca="1">IF(H$1&lt;'Data Bank'!$AD404,"",IF(H$1&gt;'Data Bank'!$AT404,"",IF(AND('Data Bank'!$AC404&lt;100,TODAY()&gt;'Data Bank'!$AT404),1,IF('Data Bank'!$AC404=100,3,IF('Data Bank'!$AC404=0,0,2)))))</f>
        <v>0</v>
      </c>
      <c r="I670" s="178">
        <f ca="1">IF(I$1&lt;'Data Bank'!$AD404,"",IF(I$1&gt;'Data Bank'!$AT404,"",IF(AND('Data Bank'!$AC404&lt;100,TODAY()&gt;'Data Bank'!$AT404),1,IF('Data Bank'!$AC404=100,3,IF('Data Bank'!$AC404=0,0,2)))))</f>
        <v>0</v>
      </c>
      <c r="J670" s="177">
        <f ca="1">IF(J$1&lt;'Data Bank'!$AD404,"",IF(J$1&gt;'Data Bank'!$AT404,"",IF(AND('Data Bank'!$AC404&lt;100,TODAY()&gt;'Data Bank'!$AT404),1,IF('Data Bank'!$AC404=100,3,IF('Data Bank'!$AC404=0,0,2)))))</f>
        <v>0</v>
      </c>
      <c r="K670" s="177">
        <f ca="1">IF(K$1&lt;'Data Bank'!$AD404,"",IF(K$1&gt;'Data Bank'!$AT404,"",IF(AND('Data Bank'!$AC404&lt;100,TODAY()&gt;'Data Bank'!$AT404),1,IF('Data Bank'!$AC404=100,3,IF('Data Bank'!$AC404=0,0,2)))))</f>
        <v>0</v>
      </c>
      <c r="L670" s="177">
        <f ca="1">IF(L$1&lt;'Data Bank'!$AD404,"",IF(L$1&gt;'Data Bank'!$AT404,"",IF(AND('Data Bank'!$AC404&lt;100,TODAY()&gt;'Data Bank'!$AT404),1,IF('Data Bank'!$AC404=100,3,IF('Data Bank'!$AC404=0,0,2)))))</f>
        <v>0</v>
      </c>
      <c r="M670" s="177">
        <f ca="1">IF(M$1&lt;'Data Bank'!$AD404,"",IF(M$1&gt;'Data Bank'!$AT404,"",IF(AND('Data Bank'!$AC404&lt;100,TODAY()&gt;'Data Bank'!$AT404),1,IF('Data Bank'!$AC404=100,3,IF('Data Bank'!$AC404=0,0,2)))))</f>
        <v>0</v>
      </c>
      <c r="N670" s="177">
        <f ca="1">IF(N$1&lt;'Data Bank'!$AD404,"",IF(N$1&gt;'Data Bank'!$AT404,"",IF(AND('Data Bank'!$AC404&lt;100,TODAY()&gt;'Data Bank'!$AT404),1,IF('Data Bank'!$AC404=100,3,IF('Data Bank'!$AC404=0,0,2)))))</f>
        <v>0</v>
      </c>
      <c r="O670" s="177">
        <f ca="1">IF(O$1&lt;'Data Bank'!$AD404,"",IF(O$1&gt;'Data Bank'!$AT404,"",IF(AND('Data Bank'!$AC404&lt;100,TODAY()&gt;'Data Bank'!$AT404),1,IF('Data Bank'!$AC404=100,3,IF('Data Bank'!$AC404=0,0,2)))))</f>
        <v>0</v>
      </c>
      <c r="P670" s="177">
        <f ca="1">IF(P$1&lt;'Data Bank'!$AD404,"",IF(P$1&gt;'Data Bank'!$AT404,"",IF(AND('Data Bank'!$AC404&lt;100,TODAY()&gt;'Data Bank'!$AT404),1,IF('Data Bank'!$AC404=100,3,IF('Data Bank'!$AC404=0,0,2)))))</f>
        <v>0</v>
      </c>
      <c r="Q670" s="177">
        <f ca="1">IF(Q$1&lt;'Data Bank'!$AD404,"",IF(Q$1&gt;'Data Bank'!$AT404,"",IF(AND('Data Bank'!$AC404&lt;100,TODAY()&gt;'Data Bank'!$AT404),1,IF('Data Bank'!$AC404=100,3,IF('Data Bank'!$AC404=0,0,2)))))</f>
        <v>0</v>
      </c>
      <c r="R670" s="177">
        <f ca="1">IF(R$1&lt;'Data Bank'!$AD404,"",IF(R$1&gt;'Data Bank'!$AT404,"",IF(AND('Data Bank'!$AC404&lt;100,TODAY()&gt;'Data Bank'!$AT404),1,IF('Data Bank'!$AC404=100,3,IF('Data Bank'!$AC404=0,0,2)))))</f>
        <v>0</v>
      </c>
    </row>
    <row r="671" spans="1:18">
      <c r="A671" s="115" t="str">
        <f>'Data Bank'!E406</f>
        <v>Feeder</v>
      </c>
      <c r="B671" s="178">
        <f ca="1">IF(B$1&lt;'Data Bank'!$AD406,"",IF(B$1&gt;'Data Bank'!$AT406,"",IF(AND('Data Bank'!$AC406&lt;100,TODAY()&gt;'Data Bank'!$AT406),1,IF('Data Bank'!$AC406=100,3,IF('Data Bank'!$AC406=0,0,2)))))</f>
        <v>0</v>
      </c>
      <c r="C671" s="178">
        <f ca="1">IF(C$1&lt;'Data Bank'!$AD406,"",IF(C$1&gt;'Data Bank'!$AT406,"",IF(AND('Data Bank'!$AC406&lt;100,TODAY()&gt;'Data Bank'!$AT406),1,IF('Data Bank'!$AC406=100,3,IF('Data Bank'!$AC406=0,0,2)))))</f>
        <v>0</v>
      </c>
      <c r="D671" s="178">
        <f ca="1">IF(D$1&lt;'Data Bank'!$AD406,"",IF(D$1&gt;'Data Bank'!$AT406,"",IF(AND('Data Bank'!$AC406&lt;100,TODAY()&gt;'Data Bank'!$AT406),1,IF('Data Bank'!$AC406=100,3,IF('Data Bank'!$AC406=0,0,2)))))</f>
        <v>0</v>
      </c>
      <c r="E671" s="178">
        <f ca="1">IF(E$1&lt;'Data Bank'!$AD406,"",IF(E$1&gt;'Data Bank'!$AT406,"",IF(AND('Data Bank'!$AC406&lt;100,TODAY()&gt;'Data Bank'!$AT406),1,IF('Data Bank'!$AC406=100,3,IF('Data Bank'!$AC406=0,0,2)))))</f>
        <v>0</v>
      </c>
      <c r="F671" s="178">
        <f ca="1">IF(F$1&lt;'Data Bank'!$AD406,"",IF(F$1&gt;'Data Bank'!$AT406,"",IF(AND('Data Bank'!$AC406&lt;100,TODAY()&gt;'Data Bank'!$AT406),1,IF('Data Bank'!$AC406=100,3,IF('Data Bank'!$AC406=0,0,2)))))</f>
        <v>0</v>
      </c>
      <c r="G671" s="178">
        <f ca="1">IF(G$1&lt;'Data Bank'!$AD406,"",IF(G$1&gt;'Data Bank'!$AT406,"",IF(AND('Data Bank'!$AC406&lt;100,TODAY()&gt;'Data Bank'!$AT406),1,IF('Data Bank'!$AC406=100,3,IF('Data Bank'!$AC406=0,0,2)))))</f>
        <v>0</v>
      </c>
      <c r="H671" s="178">
        <f ca="1">IF(H$1&lt;'Data Bank'!$AD406,"",IF(H$1&gt;'Data Bank'!$AT406,"",IF(AND('Data Bank'!$AC406&lt;100,TODAY()&gt;'Data Bank'!$AT406),1,IF('Data Bank'!$AC406=100,3,IF('Data Bank'!$AC406=0,0,2)))))</f>
        <v>0</v>
      </c>
      <c r="I671" s="178">
        <f ca="1">IF(I$1&lt;'Data Bank'!$AD406,"",IF(I$1&gt;'Data Bank'!$AT406,"",IF(AND('Data Bank'!$AC406&lt;100,TODAY()&gt;'Data Bank'!$AT406),1,IF('Data Bank'!$AC406=100,3,IF('Data Bank'!$AC406=0,0,2)))))</f>
        <v>0</v>
      </c>
      <c r="J671" s="177">
        <f ca="1">IF(J$1&lt;'Data Bank'!$AD406,"",IF(J$1&gt;'Data Bank'!$AT406,"",IF(AND('Data Bank'!$AC406&lt;100,TODAY()&gt;'Data Bank'!$AT406),1,IF('Data Bank'!$AC406=100,3,IF('Data Bank'!$AC406=0,0,2)))))</f>
        <v>0</v>
      </c>
      <c r="K671" s="177">
        <f ca="1">IF(K$1&lt;'Data Bank'!$AD406,"",IF(K$1&gt;'Data Bank'!$AT406,"",IF(AND('Data Bank'!$AC406&lt;100,TODAY()&gt;'Data Bank'!$AT406),1,IF('Data Bank'!$AC406=100,3,IF('Data Bank'!$AC406=0,0,2)))))</f>
        <v>0</v>
      </c>
      <c r="L671" s="177">
        <f ca="1">IF(L$1&lt;'Data Bank'!$AD406,"",IF(L$1&gt;'Data Bank'!$AT406,"",IF(AND('Data Bank'!$AC406&lt;100,TODAY()&gt;'Data Bank'!$AT406),1,IF('Data Bank'!$AC406=100,3,IF('Data Bank'!$AC406=0,0,2)))))</f>
        <v>0</v>
      </c>
      <c r="M671" s="177">
        <f ca="1">IF(M$1&lt;'Data Bank'!$AD406,"",IF(M$1&gt;'Data Bank'!$AT406,"",IF(AND('Data Bank'!$AC406&lt;100,TODAY()&gt;'Data Bank'!$AT406),1,IF('Data Bank'!$AC406=100,3,IF('Data Bank'!$AC406=0,0,2)))))</f>
        <v>0</v>
      </c>
      <c r="N671" s="177">
        <f ca="1">IF(N$1&lt;'Data Bank'!$AD406,"",IF(N$1&gt;'Data Bank'!$AT406,"",IF(AND('Data Bank'!$AC406&lt;100,TODAY()&gt;'Data Bank'!$AT406),1,IF('Data Bank'!$AC406=100,3,IF('Data Bank'!$AC406=0,0,2)))))</f>
        <v>0</v>
      </c>
      <c r="O671" s="177">
        <f ca="1">IF(O$1&lt;'Data Bank'!$AD406,"",IF(O$1&gt;'Data Bank'!$AT406,"",IF(AND('Data Bank'!$AC406&lt;100,TODAY()&gt;'Data Bank'!$AT406),1,IF('Data Bank'!$AC406=100,3,IF('Data Bank'!$AC406=0,0,2)))))</f>
        <v>0</v>
      </c>
      <c r="P671" s="177">
        <f ca="1">IF(P$1&lt;'Data Bank'!$AD406,"",IF(P$1&gt;'Data Bank'!$AT406,"",IF(AND('Data Bank'!$AC406&lt;100,TODAY()&gt;'Data Bank'!$AT406),1,IF('Data Bank'!$AC406=100,3,IF('Data Bank'!$AC406=0,0,2)))))</f>
        <v>0</v>
      </c>
      <c r="Q671" s="177">
        <f ca="1">IF(Q$1&lt;'Data Bank'!$AD406,"",IF(Q$1&gt;'Data Bank'!$AT406,"",IF(AND('Data Bank'!$AC406&lt;100,TODAY()&gt;'Data Bank'!$AT406),1,IF('Data Bank'!$AC406=100,3,IF('Data Bank'!$AC406=0,0,2)))))</f>
        <v>0</v>
      </c>
      <c r="R671" s="177">
        <f ca="1">IF(R$1&lt;'Data Bank'!$AD406,"",IF(R$1&gt;'Data Bank'!$AT406,"",IF(AND('Data Bank'!$AC406&lt;100,TODAY()&gt;'Data Bank'!$AT406),1,IF('Data Bank'!$AC406=100,3,IF('Data Bank'!$AC406=0,0,2)))))</f>
        <v>0</v>
      </c>
    </row>
    <row r="672" spans="1:18">
      <c r="A672" s="115" t="str">
        <f>'Data Bank'!E407</f>
        <v>Feeder</v>
      </c>
      <c r="B672" s="178">
        <f ca="1">IF(B$1&lt;'Data Bank'!$AD407,"",IF(B$1&gt;'Data Bank'!$AT407,"",IF(AND('Data Bank'!$AC407&lt;100,TODAY()&gt;'Data Bank'!$AT407),1,IF('Data Bank'!$AC407=100,3,IF('Data Bank'!$AC407=0,0,2)))))</f>
        <v>0</v>
      </c>
      <c r="C672" s="178">
        <f ca="1">IF(C$1&lt;'Data Bank'!$AD407,"",IF(C$1&gt;'Data Bank'!$AT407,"",IF(AND('Data Bank'!$AC407&lt;100,TODAY()&gt;'Data Bank'!$AT407),1,IF('Data Bank'!$AC407=100,3,IF('Data Bank'!$AC407=0,0,2)))))</f>
        <v>0</v>
      </c>
      <c r="D672" s="178">
        <f ca="1">IF(D$1&lt;'Data Bank'!$AD407,"",IF(D$1&gt;'Data Bank'!$AT407,"",IF(AND('Data Bank'!$AC407&lt;100,TODAY()&gt;'Data Bank'!$AT407),1,IF('Data Bank'!$AC407=100,3,IF('Data Bank'!$AC407=0,0,2)))))</f>
        <v>0</v>
      </c>
      <c r="E672" s="178">
        <f ca="1">IF(E$1&lt;'Data Bank'!$AD407,"",IF(E$1&gt;'Data Bank'!$AT407,"",IF(AND('Data Bank'!$AC407&lt;100,TODAY()&gt;'Data Bank'!$AT407),1,IF('Data Bank'!$AC407=100,3,IF('Data Bank'!$AC407=0,0,2)))))</f>
        <v>0</v>
      </c>
      <c r="F672" s="178">
        <f ca="1">IF(F$1&lt;'Data Bank'!$AD407,"",IF(F$1&gt;'Data Bank'!$AT407,"",IF(AND('Data Bank'!$AC407&lt;100,TODAY()&gt;'Data Bank'!$AT407),1,IF('Data Bank'!$AC407=100,3,IF('Data Bank'!$AC407=0,0,2)))))</f>
        <v>0</v>
      </c>
      <c r="G672" s="178">
        <f ca="1">IF(G$1&lt;'Data Bank'!$AD407,"",IF(G$1&gt;'Data Bank'!$AT407,"",IF(AND('Data Bank'!$AC407&lt;100,TODAY()&gt;'Data Bank'!$AT407),1,IF('Data Bank'!$AC407=100,3,IF('Data Bank'!$AC407=0,0,2)))))</f>
        <v>0</v>
      </c>
      <c r="H672" s="178">
        <f ca="1">IF(H$1&lt;'Data Bank'!$AD407,"",IF(H$1&gt;'Data Bank'!$AT407,"",IF(AND('Data Bank'!$AC407&lt;100,TODAY()&gt;'Data Bank'!$AT407),1,IF('Data Bank'!$AC407=100,3,IF('Data Bank'!$AC407=0,0,2)))))</f>
        <v>0</v>
      </c>
      <c r="I672" s="178">
        <f ca="1">IF(I$1&lt;'Data Bank'!$AD407,"",IF(I$1&gt;'Data Bank'!$AT407,"",IF(AND('Data Bank'!$AC407&lt;100,TODAY()&gt;'Data Bank'!$AT407),1,IF('Data Bank'!$AC407=100,3,IF('Data Bank'!$AC407=0,0,2)))))</f>
        <v>0</v>
      </c>
      <c r="J672" s="177">
        <f ca="1">IF(J$1&lt;'Data Bank'!$AD407,"",IF(J$1&gt;'Data Bank'!$AT407,"",IF(AND('Data Bank'!$AC407&lt;100,TODAY()&gt;'Data Bank'!$AT407),1,IF('Data Bank'!$AC407=100,3,IF('Data Bank'!$AC407=0,0,2)))))</f>
        <v>0</v>
      </c>
      <c r="K672" s="177">
        <f ca="1">IF(K$1&lt;'Data Bank'!$AD407,"",IF(K$1&gt;'Data Bank'!$AT407,"",IF(AND('Data Bank'!$AC407&lt;100,TODAY()&gt;'Data Bank'!$AT407),1,IF('Data Bank'!$AC407=100,3,IF('Data Bank'!$AC407=0,0,2)))))</f>
        <v>0</v>
      </c>
      <c r="L672" s="177">
        <f ca="1">IF(L$1&lt;'Data Bank'!$AD407,"",IF(L$1&gt;'Data Bank'!$AT407,"",IF(AND('Data Bank'!$AC407&lt;100,TODAY()&gt;'Data Bank'!$AT407),1,IF('Data Bank'!$AC407=100,3,IF('Data Bank'!$AC407=0,0,2)))))</f>
        <v>0</v>
      </c>
      <c r="M672" s="177">
        <f ca="1">IF(M$1&lt;'Data Bank'!$AD407,"",IF(M$1&gt;'Data Bank'!$AT407,"",IF(AND('Data Bank'!$AC407&lt;100,TODAY()&gt;'Data Bank'!$AT407),1,IF('Data Bank'!$AC407=100,3,IF('Data Bank'!$AC407=0,0,2)))))</f>
        <v>0</v>
      </c>
      <c r="N672" s="177">
        <f ca="1">IF(N$1&lt;'Data Bank'!$AD407,"",IF(N$1&gt;'Data Bank'!$AT407,"",IF(AND('Data Bank'!$AC407&lt;100,TODAY()&gt;'Data Bank'!$AT407),1,IF('Data Bank'!$AC407=100,3,IF('Data Bank'!$AC407=0,0,2)))))</f>
        <v>0</v>
      </c>
      <c r="O672" s="177">
        <f ca="1">IF(O$1&lt;'Data Bank'!$AD407,"",IF(O$1&gt;'Data Bank'!$AT407,"",IF(AND('Data Bank'!$AC407&lt;100,TODAY()&gt;'Data Bank'!$AT407),1,IF('Data Bank'!$AC407=100,3,IF('Data Bank'!$AC407=0,0,2)))))</f>
        <v>0</v>
      </c>
      <c r="P672" s="177">
        <f ca="1">IF(P$1&lt;'Data Bank'!$AD407,"",IF(P$1&gt;'Data Bank'!$AT407,"",IF(AND('Data Bank'!$AC407&lt;100,TODAY()&gt;'Data Bank'!$AT407),1,IF('Data Bank'!$AC407=100,3,IF('Data Bank'!$AC407=0,0,2)))))</f>
        <v>0</v>
      </c>
      <c r="Q672" s="177">
        <f ca="1">IF(Q$1&lt;'Data Bank'!$AD407,"",IF(Q$1&gt;'Data Bank'!$AT407,"",IF(AND('Data Bank'!$AC407&lt;100,TODAY()&gt;'Data Bank'!$AT407),1,IF('Data Bank'!$AC407=100,3,IF('Data Bank'!$AC407=0,0,2)))))</f>
        <v>0</v>
      </c>
      <c r="R672" s="177">
        <f ca="1">IF(R$1&lt;'Data Bank'!$AD407,"",IF(R$1&gt;'Data Bank'!$AT407,"",IF(AND('Data Bank'!$AC407&lt;100,TODAY()&gt;'Data Bank'!$AT407),1,IF('Data Bank'!$AC407=100,3,IF('Data Bank'!$AC407=0,0,2)))))</f>
        <v>0</v>
      </c>
    </row>
    <row r="673" spans="1:18">
      <c r="A673" s="115" t="str">
        <f>'Data Bank'!E408</f>
        <v>Feeder</v>
      </c>
      <c r="B673" s="178">
        <f ca="1">IF(B$1&lt;'Data Bank'!$AD408,"",IF(B$1&gt;'Data Bank'!$AT408,"",IF(AND('Data Bank'!$AC408&lt;100,TODAY()&gt;'Data Bank'!$AT408),1,IF('Data Bank'!$AC408=100,3,IF('Data Bank'!$AC408=0,0,2)))))</f>
        <v>0</v>
      </c>
      <c r="C673" s="178">
        <f ca="1">IF(C$1&lt;'Data Bank'!$AD408,"",IF(C$1&gt;'Data Bank'!$AT408,"",IF(AND('Data Bank'!$AC408&lt;100,TODAY()&gt;'Data Bank'!$AT408),1,IF('Data Bank'!$AC408=100,3,IF('Data Bank'!$AC408=0,0,2)))))</f>
        <v>0</v>
      </c>
      <c r="D673" s="178">
        <f ca="1">IF(D$1&lt;'Data Bank'!$AD408,"",IF(D$1&gt;'Data Bank'!$AT408,"",IF(AND('Data Bank'!$AC408&lt;100,TODAY()&gt;'Data Bank'!$AT408),1,IF('Data Bank'!$AC408=100,3,IF('Data Bank'!$AC408=0,0,2)))))</f>
        <v>0</v>
      </c>
      <c r="E673" s="178">
        <f ca="1">IF(E$1&lt;'Data Bank'!$AD408,"",IF(E$1&gt;'Data Bank'!$AT408,"",IF(AND('Data Bank'!$AC408&lt;100,TODAY()&gt;'Data Bank'!$AT408),1,IF('Data Bank'!$AC408=100,3,IF('Data Bank'!$AC408=0,0,2)))))</f>
        <v>0</v>
      </c>
      <c r="F673" s="178">
        <f ca="1">IF(F$1&lt;'Data Bank'!$AD408,"",IF(F$1&gt;'Data Bank'!$AT408,"",IF(AND('Data Bank'!$AC408&lt;100,TODAY()&gt;'Data Bank'!$AT408),1,IF('Data Bank'!$AC408=100,3,IF('Data Bank'!$AC408=0,0,2)))))</f>
        <v>0</v>
      </c>
      <c r="G673" s="178">
        <f ca="1">IF(G$1&lt;'Data Bank'!$AD408,"",IF(G$1&gt;'Data Bank'!$AT408,"",IF(AND('Data Bank'!$AC408&lt;100,TODAY()&gt;'Data Bank'!$AT408),1,IF('Data Bank'!$AC408=100,3,IF('Data Bank'!$AC408=0,0,2)))))</f>
        <v>0</v>
      </c>
      <c r="H673" s="178">
        <f ca="1">IF(H$1&lt;'Data Bank'!$AD408,"",IF(H$1&gt;'Data Bank'!$AT408,"",IF(AND('Data Bank'!$AC408&lt;100,TODAY()&gt;'Data Bank'!$AT408),1,IF('Data Bank'!$AC408=100,3,IF('Data Bank'!$AC408=0,0,2)))))</f>
        <v>0</v>
      </c>
      <c r="I673" s="178">
        <f ca="1">IF(I$1&lt;'Data Bank'!$AD408,"",IF(I$1&gt;'Data Bank'!$AT408,"",IF(AND('Data Bank'!$AC408&lt;100,TODAY()&gt;'Data Bank'!$AT408),1,IF('Data Bank'!$AC408=100,3,IF('Data Bank'!$AC408=0,0,2)))))</f>
        <v>0</v>
      </c>
      <c r="J673" s="177">
        <f ca="1">IF(J$1&lt;'Data Bank'!$AD408,"",IF(J$1&gt;'Data Bank'!$AT408,"",IF(AND('Data Bank'!$AC408&lt;100,TODAY()&gt;'Data Bank'!$AT408),1,IF('Data Bank'!$AC408=100,3,IF('Data Bank'!$AC408=0,0,2)))))</f>
        <v>0</v>
      </c>
      <c r="K673" s="177">
        <f ca="1">IF(K$1&lt;'Data Bank'!$AD408,"",IF(K$1&gt;'Data Bank'!$AT408,"",IF(AND('Data Bank'!$AC408&lt;100,TODAY()&gt;'Data Bank'!$AT408),1,IF('Data Bank'!$AC408=100,3,IF('Data Bank'!$AC408=0,0,2)))))</f>
        <v>0</v>
      </c>
      <c r="L673" s="177">
        <f ca="1">IF(L$1&lt;'Data Bank'!$AD408,"",IF(L$1&gt;'Data Bank'!$AT408,"",IF(AND('Data Bank'!$AC408&lt;100,TODAY()&gt;'Data Bank'!$AT408),1,IF('Data Bank'!$AC408=100,3,IF('Data Bank'!$AC408=0,0,2)))))</f>
        <v>0</v>
      </c>
      <c r="M673" s="177">
        <f ca="1">IF(M$1&lt;'Data Bank'!$AD408,"",IF(M$1&gt;'Data Bank'!$AT408,"",IF(AND('Data Bank'!$AC408&lt;100,TODAY()&gt;'Data Bank'!$AT408),1,IF('Data Bank'!$AC408=100,3,IF('Data Bank'!$AC408=0,0,2)))))</f>
        <v>0</v>
      </c>
      <c r="N673" s="177">
        <f ca="1">IF(N$1&lt;'Data Bank'!$AD408,"",IF(N$1&gt;'Data Bank'!$AT408,"",IF(AND('Data Bank'!$AC408&lt;100,TODAY()&gt;'Data Bank'!$AT408),1,IF('Data Bank'!$AC408=100,3,IF('Data Bank'!$AC408=0,0,2)))))</f>
        <v>0</v>
      </c>
      <c r="O673" s="177">
        <f ca="1">IF(O$1&lt;'Data Bank'!$AD408,"",IF(O$1&gt;'Data Bank'!$AT408,"",IF(AND('Data Bank'!$AC408&lt;100,TODAY()&gt;'Data Bank'!$AT408),1,IF('Data Bank'!$AC408=100,3,IF('Data Bank'!$AC408=0,0,2)))))</f>
        <v>0</v>
      </c>
      <c r="P673" s="177">
        <f ca="1">IF(P$1&lt;'Data Bank'!$AD408,"",IF(P$1&gt;'Data Bank'!$AT408,"",IF(AND('Data Bank'!$AC408&lt;100,TODAY()&gt;'Data Bank'!$AT408),1,IF('Data Bank'!$AC408=100,3,IF('Data Bank'!$AC408=0,0,2)))))</f>
        <v>0</v>
      </c>
      <c r="Q673" s="177">
        <f ca="1">IF(Q$1&lt;'Data Bank'!$AD408,"",IF(Q$1&gt;'Data Bank'!$AT408,"",IF(AND('Data Bank'!$AC408&lt;100,TODAY()&gt;'Data Bank'!$AT408),1,IF('Data Bank'!$AC408=100,3,IF('Data Bank'!$AC408=0,0,2)))))</f>
        <v>0</v>
      </c>
      <c r="R673" s="177">
        <f ca="1">IF(R$1&lt;'Data Bank'!$AD408,"",IF(R$1&gt;'Data Bank'!$AT408,"",IF(AND('Data Bank'!$AC408&lt;100,TODAY()&gt;'Data Bank'!$AT408),1,IF('Data Bank'!$AC408=100,3,IF('Data Bank'!$AC408=0,0,2)))))</f>
        <v>0</v>
      </c>
    </row>
    <row r="674" spans="1:18">
      <c r="A674" s="115" t="str">
        <f>'Data Bank'!E409</f>
        <v>Feeder</v>
      </c>
      <c r="B674" s="178">
        <f ca="1">IF(B$1&lt;'Data Bank'!$AD409,"",IF(B$1&gt;'Data Bank'!$AT409,"",IF(AND('Data Bank'!$AC409&lt;100,TODAY()&gt;'Data Bank'!$AT409),1,IF('Data Bank'!$AC409=100,3,IF('Data Bank'!$AC409=0,0,2)))))</f>
        <v>0</v>
      </c>
      <c r="C674" s="178">
        <f ca="1">IF(C$1&lt;'Data Bank'!$AD409,"",IF(C$1&gt;'Data Bank'!$AT409,"",IF(AND('Data Bank'!$AC409&lt;100,TODAY()&gt;'Data Bank'!$AT409),1,IF('Data Bank'!$AC409=100,3,IF('Data Bank'!$AC409=0,0,2)))))</f>
        <v>0</v>
      </c>
      <c r="D674" s="178">
        <f ca="1">IF(D$1&lt;'Data Bank'!$AD409,"",IF(D$1&gt;'Data Bank'!$AT409,"",IF(AND('Data Bank'!$AC409&lt;100,TODAY()&gt;'Data Bank'!$AT409),1,IF('Data Bank'!$AC409=100,3,IF('Data Bank'!$AC409=0,0,2)))))</f>
        <v>0</v>
      </c>
      <c r="E674" s="178">
        <f ca="1">IF(E$1&lt;'Data Bank'!$AD409,"",IF(E$1&gt;'Data Bank'!$AT409,"",IF(AND('Data Bank'!$AC409&lt;100,TODAY()&gt;'Data Bank'!$AT409),1,IF('Data Bank'!$AC409=100,3,IF('Data Bank'!$AC409=0,0,2)))))</f>
        <v>0</v>
      </c>
      <c r="F674" s="178">
        <f ca="1">IF(F$1&lt;'Data Bank'!$AD409,"",IF(F$1&gt;'Data Bank'!$AT409,"",IF(AND('Data Bank'!$AC409&lt;100,TODAY()&gt;'Data Bank'!$AT409),1,IF('Data Bank'!$AC409=100,3,IF('Data Bank'!$AC409=0,0,2)))))</f>
        <v>0</v>
      </c>
      <c r="G674" s="178">
        <f ca="1">IF(G$1&lt;'Data Bank'!$AD409,"",IF(G$1&gt;'Data Bank'!$AT409,"",IF(AND('Data Bank'!$AC409&lt;100,TODAY()&gt;'Data Bank'!$AT409),1,IF('Data Bank'!$AC409=100,3,IF('Data Bank'!$AC409=0,0,2)))))</f>
        <v>0</v>
      </c>
      <c r="H674" s="178">
        <f ca="1">IF(H$1&lt;'Data Bank'!$AD409,"",IF(H$1&gt;'Data Bank'!$AT409,"",IF(AND('Data Bank'!$AC409&lt;100,TODAY()&gt;'Data Bank'!$AT409),1,IF('Data Bank'!$AC409=100,3,IF('Data Bank'!$AC409=0,0,2)))))</f>
        <v>0</v>
      </c>
      <c r="I674" s="178">
        <f ca="1">IF(I$1&lt;'Data Bank'!$AD409,"",IF(I$1&gt;'Data Bank'!$AT409,"",IF(AND('Data Bank'!$AC409&lt;100,TODAY()&gt;'Data Bank'!$AT409),1,IF('Data Bank'!$AC409=100,3,IF('Data Bank'!$AC409=0,0,2)))))</f>
        <v>0</v>
      </c>
      <c r="J674" s="177">
        <f ca="1">IF(J$1&lt;'Data Bank'!$AD409,"",IF(J$1&gt;'Data Bank'!$AT409,"",IF(AND('Data Bank'!$AC409&lt;100,TODAY()&gt;'Data Bank'!$AT409),1,IF('Data Bank'!$AC409=100,3,IF('Data Bank'!$AC409=0,0,2)))))</f>
        <v>0</v>
      </c>
      <c r="K674" s="177">
        <f ca="1">IF(K$1&lt;'Data Bank'!$AD409,"",IF(K$1&gt;'Data Bank'!$AT409,"",IF(AND('Data Bank'!$AC409&lt;100,TODAY()&gt;'Data Bank'!$AT409),1,IF('Data Bank'!$AC409=100,3,IF('Data Bank'!$AC409=0,0,2)))))</f>
        <v>0</v>
      </c>
      <c r="L674" s="177">
        <f ca="1">IF(L$1&lt;'Data Bank'!$AD409,"",IF(L$1&gt;'Data Bank'!$AT409,"",IF(AND('Data Bank'!$AC409&lt;100,TODAY()&gt;'Data Bank'!$AT409),1,IF('Data Bank'!$AC409=100,3,IF('Data Bank'!$AC409=0,0,2)))))</f>
        <v>0</v>
      </c>
      <c r="M674" s="177">
        <f ca="1">IF(M$1&lt;'Data Bank'!$AD409,"",IF(M$1&gt;'Data Bank'!$AT409,"",IF(AND('Data Bank'!$AC409&lt;100,TODAY()&gt;'Data Bank'!$AT409),1,IF('Data Bank'!$AC409=100,3,IF('Data Bank'!$AC409=0,0,2)))))</f>
        <v>0</v>
      </c>
      <c r="N674" s="177">
        <f ca="1">IF(N$1&lt;'Data Bank'!$AD409,"",IF(N$1&gt;'Data Bank'!$AT409,"",IF(AND('Data Bank'!$AC409&lt;100,TODAY()&gt;'Data Bank'!$AT409),1,IF('Data Bank'!$AC409=100,3,IF('Data Bank'!$AC409=0,0,2)))))</f>
        <v>0</v>
      </c>
      <c r="O674" s="177">
        <f ca="1">IF(O$1&lt;'Data Bank'!$AD409,"",IF(O$1&gt;'Data Bank'!$AT409,"",IF(AND('Data Bank'!$AC409&lt;100,TODAY()&gt;'Data Bank'!$AT409),1,IF('Data Bank'!$AC409=100,3,IF('Data Bank'!$AC409=0,0,2)))))</f>
        <v>0</v>
      </c>
      <c r="P674" s="177">
        <f ca="1">IF(P$1&lt;'Data Bank'!$AD409,"",IF(P$1&gt;'Data Bank'!$AT409,"",IF(AND('Data Bank'!$AC409&lt;100,TODAY()&gt;'Data Bank'!$AT409),1,IF('Data Bank'!$AC409=100,3,IF('Data Bank'!$AC409=0,0,2)))))</f>
        <v>0</v>
      </c>
      <c r="Q674" s="177">
        <f ca="1">IF(Q$1&lt;'Data Bank'!$AD409,"",IF(Q$1&gt;'Data Bank'!$AT409,"",IF(AND('Data Bank'!$AC409&lt;100,TODAY()&gt;'Data Bank'!$AT409),1,IF('Data Bank'!$AC409=100,3,IF('Data Bank'!$AC409=0,0,2)))))</f>
        <v>0</v>
      </c>
      <c r="R674" s="177">
        <f ca="1">IF(R$1&lt;'Data Bank'!$AD409,"",IF(R$1&gt;'Data Bank'!$AT409,"",IF(AND('Data Bank'!$AC409&lt;100,TODAY()&gt;'Data Bank'!$AT409),1,IF('Data Bank'!$AC409=100,3,IF('Data Bank'!$AC409=0,0,2)))))</f>
        <v>0</v>
      </c>
    </row>
    <row r="675" spans="1:18">
      <c r="A675" s="115" t="str">
        <f>'Data Bank'!E410</f>
        <v>Feeder</v>
      </c>
      <c r="B675" s="178">
        <f ca="1">IF(B$1&lt;'Data Bank'!$AD410,"",IF(B$1&gt;'Data Bank'!$AT410,"",IF(AND('Data Bank'!$AC410&lt;100,TODAY()&gt;'Data Bank'!$AT410),1,IF('Data Bank'!$AC410=100,3,IF('Data Bank'!$AC410=0,0,2)))))</f>
        <v>0</v>
      </c>
      <c r="C675" s="178">
        <f ca="1">IF(C$1&lt;'Data Bank'!$AD410,"",IF(C$1&gt;'Data Bank'!$AT410,"",IF(AND('Data Bank'!$AC410&lt;100,TODAY()&gt;'Data Bank'!$AT410),1,IF('Data Bank'!$AC410=100,3,IF('Data Bank'!$AC410=0,0,2)))))</f>
        <v>0</v>
      </c>
      <c r="D675" s="178">
        <f ca="1">IF(D$1&lt;'Data Bank'!$AD410,"",IF(D$1&gt;'Data Bank'!$AT410,"",IF(AND('Data Bank'!$AC410&lt;100,TODAY()&gt;'Data Bank'!$AT410),1,IF('Data Bank'!$AC410=100,3,IF('Data Bank'!$AC410=0,0,2)))))</f>
        <v>0</v>
      </c>
      <c r="E675" s="178">
        <f ca="1">IF(E$1&lt;'Data Bank'!$AD410,"",IF(E$1&gt;'Data Bank'!$AT410,"",IF(AND('Data Bank'!$AC410&lt;100,TODAY()&gt;'Data Bank'!$AT410),1,IF('Data Bank'!$AC410=100,3,IF('Data Bank'!$AC410=0,0,2)))))</f>
        <v>0</v>
      </c>
      <c r="F675" s="178">
        <f ca="1">IF(F$1&lt;'Data Bank'!$AD410,"",IF(F$1&gt;'Data Bank'!$AT410,"",IF(AND('Data Bank'!$AC410&lt;100,TODAY()&gt;'Data Bank'!$AT410),1,IF('Data Bank'!$AC410=100,3,IF('Data Bank'!$AC410=0,0,2)))))</f>
        <v>0</v>
      </c>
      <c r="G675" s="178">
        <f ca="1">IF(G$1&lt;'Data Bank'!$AD410,"",IF(G$1&gt;'Data Bank'!$AT410,"",IF(AND('Data Bank'!$AC410&lt;100,TODAY()&gt;'Data Bank'!$AT410),1,IF('Data Bank'!$AC410=100,3,IF('Data Bank'!$AC410=0,0,2)))))</f>
        <v>0</v>
      </c>
      <c r="H675" s="178">
        <f ca="1">IF(H$1&lt;'Data Bank'!$AD410,"",IF(H$1&gt;'Data Bank'!$AT410,"",IF(AND('Data Bank'!$AC410&lt;100,TODAY()&gt;'Data Bank'!$AT410),1,IF('Data Bank'!$AC410=100,3,IF('Data Bank'!$AC410=0,0,2)))))</f>
        <v>0</v>
      </c>
      <c r="I675" s="178">
        <f ca="1">IF(I$1&lt;'Data Bank'!$AD410,"",IF(I$1&gt;'Data Bank'!$AT410,"",IF(AND('Data Bank'!$AC410&lt;100,TODAY()&gt;'Data Bank'!$AT410),1,IF('Data Bank'!$AC410=100,3,IF('Data Bank'!$AC410=0,0,2)))))</f>
        <v>0</v>
      </c>
      <c r="J675" s="177">
        <f ca="1">IF(J$1&lt;'Data Bank'!$AD410,"",IF(J$1&gt;'Data Bank'!$AT410,"",IF(AND('Data Bank'!$AC410&lt;100,TODAY()&gt;'Data Bank'!$AT410),1,IF('Data Bank'!$AC410=100,3,IF('Data Bank'!$AC410=0,0,2)))))</f>
        <v>0</v>
      </c>
      <c r="K675" s="177">
        <f ca="1">IF(K$1&lt;'Data Bank'!$AD410,"",IF(K$1&gt;'Data Bank'!$AT410,"",IF(AND('Data Bank'!$AC410&lt;100,TODAY()&gt;'Data Bank'!$AT410),1,IF('Data Bank'!$AC410=100,3,IF('Data Bank'!$AC410=0,0,2)))))</f>
        <v>0</v>
      </c>
      <c r="L675" s="177">
        <f ca="1">IF(L$1&lt;'Data Bank'!$AD410,"",IF(L$1&gt;'Data Bank'!$AT410,"",IF(AND('Data Bank'!$AC410&lt;100,TODAY()&gt;'Data Bank'!$AT410),1,IF('Data Bank'!$AC410=100,3,IF('Data Bank'!$AC410=0,0,2)))))</f>
        <v>0</v>
      </c>
      <c r="M675" s="177">
        <f ca="1">IF(M$1&lt;'Data Bank'!$AD410,"",IF(M$1&gt;'Data Bank'!$AT410,"",IF(AND('Data Bank'!$AC410&lt;100,TODAY()&gt;'Data Bank'!$AT410),1,IF('Data Bank'!$AC410=100,3,IF('Data Bank'!$AC410=0,0,2)))))</f>
        <v>0</v>
      </c>
      <c r="N675" s="177">
        <f ca="1">IF(N$1&lt;'Data Bank'!$AD410,"",IF(N$1&gt;'Data Bank'!$AT410,"",IF(AND('Data Bank'!$AC410&lt;100,TODAY()&gt;'Data Bank'!$AT410),1,IF('Data Bank'!$AC410=100,3,IF('Data Bank'!$AC410=0,0,2)))))</f>
        <v>0</v>
      </c>
      <c r="O675" s="177">
        <f ca="1">IF(O$1&lt;'Data Bank'!$AD410,"",IF(O$1&gt;'Data Bank'!$AT410,"",IF(AND('Data Bank'!$AC410&lt;100,TODAY()&gt;'Data Bank'!$AT410),1,IF('Data Bank'!$AC410=100,3,IF('Data Bank'!$AC410=0,0,2)))))</f>
        <v>0</v>
      </c>
      <c r="P675" s="177">
        <f ca="1">IF(P$1&lt;'Data Bank'!$AD410,"",IF(P$1&gt;'Data Bank'!$AT410,"",IF(AND('Data Bank'!$AC410&lt;100,TODAY()&gt;'Data Bank'!$AT410),1,IF('Data Bank'!$AC410=100,3,IF('Data Bank'!$AC410=0,0,2)))))</f>
        <v>0</v>
      </c>
      <c r="Q675" s="177">
        <f ca="1">IF(Q$1&lt;'Data Bank'!$AD410,"",IF(Q$1&gt;'Data Bank'!$AT410,"",IF(AND('Data Bank'!$AC410&lt;100,TODAY()&gt;'Data Bank'!$AT410),1,IF('Data Bank'!$AC410=100,3,IF('Data Bank'!$AC410=0,0,2)))))</f>
        <v>0</v>
      </c>
      <c r="R675" s="177">
        <f ca="1">IF(R$1&lt;'Data Bank'!$AD410,"",IF(R$1&gt;'Data Bank'!$AT410,"",IF(AND('Data Bank'!$AC410&lt;100,TODAY()&gt;'Data Bank'!$AT410),1,IF('Data Bank'!$AC410=100,3,IF('Data Bank'!$AC410=0,0,2)))))</f>
        <v>0</v>
      </c>
    </row>
    <row r="676" spans="1:18">
      <c r="A676" s="115" t="str">
        <f>'Data Bank'!E411</f>
        <v>Feeder</v>
      </c>
      <c r="B676" s="178">
        <f ca="1">IF(B$1&lt;'Data Bank'!$AD411,"",IF(B$1&gt;'Data Bank'!$AT411,"",IF(AND('Data Bank'!$AC411&lt;100,TODAY()&gt;'Data Bank'!$AT411),1,IF('Data Bank'!$AC411=100,3,IF('Data Bank'!$AC411=0,0,2)))))</f>
        <v>0</v>
      </c>
      <c r="C676" s="178">
        <f ca="1">IF(C$1&lt;'Data Bank'!$AD411,"",IF(C$1&gt;'Data Bank'!$AT411,"",IF(AND('Data Bank'!$AC411&lt;100,TODAY()&gt;'Data Bank'!$AT411),1,IF('Data Bank'!$AC411=100,3,IF('Data Bank'!$AC411=0,0,2)))))</f>
        <v>0</v>
      </c>
      <c r="D676" s="178">
        <f ca="1">IF(D$1&lt;'Data Bank'!$AD411,"",IF(D$1&gt;'Data Bank'!$AT411,"",IF(AND('Data Bank'!$AC411&lt;100,TODAY()&gt;'Data Bank'!$AT411),1,IF('Data Bank'!$AC411=100,3,IF('Data Bank'!$AC411=0,0,2)))))</f>
        <v>0</v>
      </c>
      <c r="E676" s="178">
        <f ca="1">IF(E$1&lt;'Data Bank'!$AD411,"",IF(E$1&gt;'Data Bank'!$AT411,"",IF(AND('Data Bank'!$AC411&lt;100,TODAY()&gt;'Data Bank'!$AT411),1,IF('Data Bank'!$AC411=100,3,IF('Data Bank'!$AC411=0,0,2)))))</f>
        <v>0</v>
      </c>
      <c r="F676" s="178">
        <f ca="1">IF(F$1&lt;'Data Bank'!$AD411,"",IF(F$1&gt;'Data Bank'!$AT411,"",IF(AND('Data Bank'!$AC411&lt;100,TODAY()&gt;'Data Bank'!$AT411),1,IF('Data Bank'!$AC411=100,3,IF('Data Bank'!$AC411=0,0,2)))))</f>
        <v>0</v>
      </c>
      <c r="G676" s="178">
        <f ca="1">IF(G$1&lt;'Data Bank'!$AD411,"",IF(G$1&gt;'Data Bank'!$AT411,"",IF(AND('Data Bank'!$AC411&lt;100,TODAY()&gt;'Data Bank'!$AT411),1,IF('Data Bank'!$AC411=100,3,IF('Data Bank'!$AC411=0,0,2)))))</f>
        <v>0</v>
      </c>
      <c r="H676" s="178">
        <f ca="1">IF(H$1&lt;'Data Bank'!$AD411,"",IF(H$1&gt;'Data Bank'!$AT411,"",IF(AND('Data Bank'!$AC411&lt;100,TODAY()&gt;'Data Bank'!$AT411),1,IF('Data Bank'!$AC411=100,3,IF('Data Bank'!$AC411=0,0,2)))))</f>
        <v>0</v>
      </c>
      <c r="I676" s="178">
        <f ca="1">IF(I$1&lt;'Data Bank'!$AD411,"",IF(I$1&gt;'Data Bank'!$AT411,"",IF(AND('Data Bank'!$AC411&lt;100,TODAY()&gt;'Data Bank'!$AT411),1,IF('Data Bank'!$AC411=100,3,IF('Data Bank'!$AC411=0,0,2)))))</f>
        <v>0</v>
      </c>
      <c r="J676" s="177">
        <f ca="1">IF(J$1&lt;'Data Bank'!$AD411,"",IF(J$1&gt;'Data Bank'!$AT411,"",IF(AND('Data Bank'!$AC411&lt;100,TODAY()&gt;'Data Bank'!$AT411),1,IF('Data Bank'!$AC411=100,3,IF('Data Bank'!$AC411=0,0,2)))))</f>
        <v>0</v>
      </c>
      <c r="K676" s="177">
        <f ca="1">IF(K$1&lt;'Data Bank'!$AD411,"",IF(K$1&gt;'Data Bank'!$AT411,"",IF(AND('Data Bank'!$AC411&lt;100,TODAY()&gt;'Data Bank'!$AT411),1,IF('Data Bank'!$AC411=100,3,IF('Data Bank'!$AC411=0,0,2)))))</f>
        <v>0</v>
      </c>
      <c r="L676" s="177">
        <f ca="1">IF(L$1&lt;'Data Bank'!$AD411,"",IF(L$1&gt;'Data Bank'!$AT411,"",IF(AND('Data Bank'!$AC411&lt;100,TODAY()&gt;'Data Bank'!$AT411),1,IF('Data Bank'!$AC411=100,3,IF('Data Bank'!$AC411=0,0,2)))))</f>
        <v>0</v>
      </c>
      <c r="M676" s="177">
        <f ca="1">IF(M$1&lt;'Data Bank'!$AD411,"",IF(M$1&gt;'Data Bank'!$AT411,"",IF(AND('Data Bank'!$AC411&lt;100,TODAY()&gt;'Data Bank'!$AT411),1,IF('Data Bank'!$AC411=100,3,IF('Data Bank'!$AC411=0,0,2)))))</f>
        <v>0</v>
      </c>
      <c r="N676" s="177">
        <f ca="1">IF(N$1&lt;'Data Bank'!$AD411,"",IF(N$1&gt;'Data Bank'!$AT411,"",IF(AND('Data Bank'!$AC411&lt;100,TODAY()&gt;'Data Bank'!$AT411),1,IF('Data Bank'!$AC411=100,3,IF('Data Bank'!$AC411=0,0,2)))))</f>
        <v>0</v>
      </c>
      <c r="O676" s="177">
        <f ca="1">IF(O$1&lt;'Data Bank'!$AD411,"",IF(O$1&gt;'Data Bank'!$AT411,"",IF(AND('Data Bank'!$AC411&lt;100,TODAY()&gt;'Data Bank'!$AT411),1,IF('Data Bank'!$AC411=100,3,IF('Data Bank'!$AC411=0,0,2)))))</f>
        <v>0</v>
      </c>
      <c r="P676" s="177">
        <f ca="1">IF(P$1&lt;'Data Bank'!$AD411,"",IF(P$1&gt;'Data Bank'!$AT411,"",IF(AND('Data Bank'!$AC411&lt;100,TODAY()&gt;'Data Bank'!$AT411),1,IF('Data Bank'!$AC411=100,3,IF('Data Bank'!$AC411=0,0,2)))))</f>
        <v>0</v>
      </c>
      <c r="Q676" s="177">
        <f ca="1">IF(Q$1&lt;'Data Bank'!$AD411,"",IF(Q$1&gt;'Data Bank'!$AT411,"",IF(AND('Data Bank'!$AC411&lt;100,TODAY()&gt;'Data Bank'!$AT411),1,IF('Data Bank'!$AC411=100,3,IF('Data Bank'!$AC411=0,0,2)))))</f>
        <v>0</v>
      </c>
      <c r="R676" s="177">
        <f ca="1">IF(R$1&lt;'Data Bank'!$AD411,"",IF(R$1&gt;'Data Bank'!$AT411,"",IF(AND('Data Bank'!$AC411&lt;100,TODAY()&gt;'Data Bank'!$AT411),1,IF('Data Bank'!$AC411=100,3,IF('Data Bank'!$AC411=0,0,2)))))</f>
        <v>0</v>
      </c>
    </row>
    <row r="677" spans="1:18">
      <c r="A677" s="115" t="str">
        <f>'Data Bank'!E412</f>
        <v>Feeder</v>
      </c>
      <c r="B677" s="178">
        <f ca="1">IF(B$1&lt;'Data Bank'!$AD412,"",IF(B$1&gt;'Data Bank'!$AT412,"",IF(AND('Data Bank'!$AC412&lt;100,TODAY()&gt;'Data Bank'!$AT412),1,IF('Data Bank'!$AC412=100,3,IF('Data Bank'!$AC412=0,0,2)))))</f>
        <v>0</v>
      </c>
      <c r="C677" s="178">
        <f ca="1">IF(C$1&lt;'Data Bank'!$AD412,"",IF(C$1&gt;'Data Bank'!$AT412,"",IF(AND('Data Bank'!$AC412&lt;100,TODAY()&gt;'Data Bank'!$AT412),1,IF('Data Bank'!$AC412=100,3,IF('Data Bank'!$AC412=0,0,2)))))</f>
        <v>0</v>
      </c>
      <c r="D677" s="178">
        <f ca="1">IF(D$1&lt;'Data Bank'!$AD412,"",IF(D$1&gt;'Data Bank'!$AT412,"",IF(AND('Data Bank'!$AC412&lt;100,TODAY()&gt;'Data Bank'!$AT412),1,IF('Data Bank'!$AC412=100,3,IF('Data Bank'!$AC412=0,0,2)))))</f>
        <v>0</v>
      </c>
      <c r="E677" s="178">
        <f ca="1">IF(E$1&lt;'Data Bank'!$AD412,"",IF(E$1&gt;'Data Bank'!$AT412,"",IF(AND('Data Bank'!$AC412&lt;100,TODAY()&gt;'Data Bank'!$AT412),1,IF('Data Bank'!$AC412=100,3,IF('Data Bank'!$AC412=0,0,2)))))</f>
        <v>0</v>
      </c>
      <c r="F677" s="178">
        <f ca="1">IF(F$1&lt;'Data Bank'!$AD412,"",IF(F$1&gt;'Data Bank'!$AT412,"",IF(AND('Data Bank'!$AC412&lt;100,TODAY()&gt;'Data Bank'!$AT412),1,IF('Data Bank'!$AC412=100,3,IF('Data Bank'!$AC412=0,0,2)))))</f>
        <v>0</v>
      </c>
      <c r="G677" s="178">
        <f ca="1">IF(G$1&lt;'Data Bank'!$AD412,"",IF(G$1&gt;'Data Bank'!$AT412,"",IF(AND('Data Bank'!$AC412&lt;100,TODAY()&gt;'Data Bank'!$AT412),1,IF('Data Bank'!$AC412=100,3,IF('Data Bank'!$AC412=0,0,2)))))</f>
        <v>0</v>
      </c>
      <c r="H677" s="178">
        <f ca="1">IF(H$1&lt;'Data Bank'!$AD412,"",IF(H$1&gt;'Data Bank'!$AT412,"",IF(AND('Data Bank'!$AC412&lt;100,TODAY()&gt;'Data Bank'!$AT412),1,IF('Data Bank'!$AC412=100,3,IF('Data Bank'!$AC412=0,0,2)))))</f>
        <v>0</v>
      </c>
      <c r="I677" s="178">
        <f ca="1">IF(I$1&lt;'Data Bank'!$AD412,"",IF(I$1&gt;'Data Bank'!$AT412,"",IF(AND('Data Bank'!$AC412&lt;100,TODAY()&gt;'Data Bank'!$AT412),1,IF('Data Bank'!$AC412=100,3,IF('Data Bank'!$AC412=0,0,2)))))</f>
        <v>0</v>
      </c>
      <c r="J677" s="177">
        <f ca="1">IF(J$1&lt;'Data Bank'!$AD412,"",IF(J$1&gt;'Data Bank'!$AT412,"",IF(AND('Data Bank'!$AC412&lt;100,TODAY()&gt;'Data Bank'!$AT412),1,IF('Data Bank'!$AC412=100,3,IF('Data Bank'!$AC412=0,0,2)))))</f>
        <v>0</v>
      </c>
      <c r="K677" s="177">
        <f ca="1">IF(K$1&lt;'Data Bank'!$AD412,"",IF(K$1&gt;'Data Bank'!$AT412,"",IF(AND('Data Bank'!$AC412&lt;100,TODAY()&gt;'Data Bank'!$AT412),1,IF('Data Bank'!$AC412=100,3,IF('Data Bank'!$AC412=0,0,2)))))</f>
        <v>0</v>
      </c>
      <c r="L677" s="177">
        <f ca="1">IF(L$1&lt;'Data Bank'!$AD412,"",IF(L$1&gt;'Data Bank'!$AT412,"",IF(AND('Data Bank'!$AC412&lt;100,TODAY()&gt;'Data Bank'!$AT412),1,IF('Data Bank'!$AC412=100,3,IF('Data Bank'!$AC412=0,0,2)))))</f>
        <v>0</v>
      </c>
      <c r="M677" s="177">
        <f ca="1">IF(M$1&lt;'Data Bank'!$AD412,"",IF(M$1&gt;'Data Bank'!$AT412,"",IF(AND('Data Bank'!$AC412&lt;100,TODAY()&gt;'Data Bank'!$AT412),1,IF('Data Bank'!$AC412=100,3,IF('Data Bank'!$AC412=0,0,2)))))</f>
        <v>0</v>
      </c>
      <c r="N677" s="177">
        <f ca="1">IF(N$1&lt;'Data Bank'!$AD412,"",IF(N$1&gt;'Data Bank'!$AT412,"",IF(AND('Data Bank'!$AC412&lt;100,TODAY()&gt;'Data Bank'!$AT412),1,IF('Data Bank'!$AC412=100,3,IF('Data Bank'!$AC412=0,0,2)))))</f>
        <v>0</v>
      </c>
      <c r="O677" s="177">
        <f ca="1">IF(O$1&lt;'Data Bank'!$AD412,"",IF(O$1&gt;'Data Bank'!$AT412,"",IF(AND('Data Bank'!$AC412&lt;100,TODAY()&gt;'Data Bank'!$AT412),1,IF('Data Bank'!$AC412=100,3,IF('Data Bank'!$AC412=0,0,2)))))</f>
        <v>0</v>
      </c>
      <c r="P677" s="177">
        <f ca="1">IF(P$1&lt;'Data Bank'!$AD412,"",IF(P$1&gt;'Data Bank'!$AT412,"",IF(AND('Data Bank'!$AC412&lt;100,TODAY()&gt;'Data Bank'!$AT412),1,IF('Data Bank'!$AC412=100,3,IF('Data Bank'!$AC412=0,0,2)))))</f>
        <v>0</v>
      </c>
      <c r="Q677" s="177">
        <f ca="1">IF(Q$1&lt;'Data Bank'!$AD412,"",IF(Q$1&gt;'Data Bank'!$AT412,"",IF(AND('Data Bank'!$AC412&lt;100,TODAY()&gt;'Data Bank'!$AT412),1,IF('Data Bank'!$AC412=100,3,IF('Data Bank'!$AC412=0,0,2)))))</f>
        <v>0</v>
      </c>
      <c r="R677" s="177">
        <f ca="1">IF(R$1&lt;'Data Bank'!$AD412,"",IF(R$1&gt;'Data Bank'!$AT412,"",IF(AND('Data Bank'!$AC412&lt;100,TODAY()&gt;'Data Bank'!$AT412),1,IF('Data Bank'!$AC412=100,3,IF('Data Bank'!$AC412=0,0,2)))))</f>
        <v>0</v>
      </c>
    </row>
    <row r="678" spans="1:18">
      <c r="A678" s="115" t="str">
        <f>'Data Bank'!E413</f>
        <v>Feeder</v>
      </c>
      <c r="B678" s="178">
        <f ca="1">IF(B$1&lt;'Data Bank'!$AD413,"",IF(B$1&gt;'Data Bank'!$AT413,"",IF(AND('Data Bank'!$AC413&lt;100,TODAY()&gt;'Data Bank'!$AT413),1,IF('Data Bank'!$AC413=100,3,IF('Data Bank'!$AC413=0,0,2)))))</f>
        <v>0</v>
      </c>
      <c r="C678" s="178">
        <f ca="1">IF(C$1&lt;'Data Bank'!$AD413,"",IF(C$1&gt;'Data Bank'!$AT413,"",IF(AND('Data Bank'!$AC413&lt;100,TODAY()&gt;'Data Bank'!$AT413),1,IF('Data Bank'!$AC413=100,3,IF('Data Bank'!$AC413=0,0,2)))))</f>
        <v>0</v>
      </c>
      <c r="D678" s="178">
        <f ca="1">IF(D$1&lt;'Data Bank'!$AD413,"",IF(D$1&gt;'Data Bank'!$AT413,"",IF(AND('Data Bank'!$AC413&lt;100,TODAY()&gt;'Data Bank'!$AT413),1,IF('Data Bank'!$AC413=100,3,IF('Data Bank'!$AC413=0,0,2)))))</f>
        <v>0</v>
      </c>
      <c r="E678" s="178">
        <f ca="1">IF(E$1&lt;'Data Bank'!$AD413,"",IF(E$1&gt;'Data Bank'!$AT413,"",IF(AND('Data Bank'!$AC413&lt;100,TODAY()&gt;'Data Bank'!$AT413),1,IF('Data Bank'!$AC413=100,3,IF('Data Bank'!$AC413=0,0,2)))))</f>
        <v>0</v>
      </c>
      <c r="F678" s="178">
        <f ca="1">IF(F$1&lt;'Data Bank'!$AD413,"",IF(F$1&gt;'Data Bank'!$AT413,"",IF(AND('Data Bank'!$AC413&lt;100,TODAY()&gt;'Data Bank'!$AT413),1,IF('Data Bank'!$AC413=100,3,IF('Data Bank'!$AC413=0,0,2)))))</f>
        <v>0</v>
      </c>
      <c r="G678" s="178">
        <f ca="1">IF(G$1&lt;'Data Bank'!$AD413,"",IF(G$1&gt;'Data Bank'!$AT413,"",IF(AND('Data Bank'!$AC413&lt;100,TODAY()&gt;'Data Bank'!$AT413),1,IF('Data Bank'!$AC413=100,3,IF('Data Bank'!$AC413=0,0,2)))))</f>
        <v>0</v>
      </c>
      <c r="H678" s="178">
        <f ca="1">IF(H$1&lt;'Data Bank'!$AD413,"",IF(H$1&gt;'Data Bank'!$AT413,"",IF(AND('Data Bank'!$AC413&lt;100,TODAY()&gt;'Data Bank'!$AT413),1,IF('Data Bank'!$AC413=100,3,IF('Data Bank'!$AC413=0,0,2)))))</f>
        <v>0</v>
      </c>
      <c r="I678" s="178">
        <f ca="1">IF(I$1&lt;'Data Bank'!$AD413,"",IF(I$1&gt;'Data Bank'!$AT413,"",IF(AND('Data Bank'!$AC413&lt;100,TODAY()&gt;'Data Bank'!$AT413),1,IF('Data Bank'!$AC413=100,3,IF('Data Bank'!$AC413=0,0,2)))))</f>
        <v>0</v>
      </c>
      <c r="J678" s="177">
        <f ca="1">IF(J$1&lt;'Data Bank'!$AD413,"",IF(J$1&gt;'Data Bank'!$AT413,"",IF(AND('Data Bank'!$AC413&lt;100,TODAY()&gt;'Data Bank'!$AT413),1,IF('Data Bank'!$AC413=100,3,IF('Data Bank'!$AC413=0,0,2)))))</f>
        <v>0</v>
      </c>
      <c r="K678" s="177">
        <f ca="1">IF(K$1&lt;'Data Bank'!$AD413,"",IF(K$1&gt;'Data Bank'!$AT413,"",IF(AND('Data Bank'!$AC413&lt;100,TODAY()&gt;'Data Bank'!$AT413),1,IF('Data Bank'!$AC413=100,3,IF('Data Bank'!$AC413=0,0,2)))))</f>
        <v>0</v>
      </c>
      <c r="L678" s="177">
        <f ca="1">IF(L$1&lt;'Data Bank'!$AD413,"",IF(L$1&gt;'Data Bank'!$AT413,"",IF(AND('Data Bank'!$AC413&lt;100,TODAY()&gt;'Data Bank'!$AT413),1,IF('Data Bank'!$AC413=100,3,IF('Data Bank'!$AC413=0,0,2)))))</f>
        <v>0</v>
      </c>
      <c r="M678" s="177">
        <f ca="1">IF(M$1&lt;'Data Bank'!$AD413,"",IF(M$1&gt;'Data Bank'!$AT413,"",IF(AND('Data Bank'!$AC413&lt;100,TODAY()&gt;'Data Bank'!$AT413),1,IF('Data Bank'!$AC413=100,3,IF('Data Bank'!$AC413=0,0,2)))))</f>
        <v>0</v>
      </c>
      <c r="N678" s="177">
        <f ca="1">IF(N$1&lt;'Data Bank'!$AD413,"",IF(N$1&gt;'Data Bank'!$AT413,"",IF(AND('Data Bank'!$AC413&lt;100,TODAY()&gt;'Data Bank'!$AT413),1,IF('Data Bank'!$AC413=100,3,IF('Data Bank'!$AC413=0,0,2)))))</f>
        <v>0</v>
      </c>
      <c r="O678" s="177">
        <f ca="1">IF(O$1&lt;'Data Bank'!$AD413,"",IF(O$1&gt;'Data Bank'!$AT413,"",IF(AND('Data Bank'!$AC413&lt;100,TODAY()&gt;'Data Bank'!$AT413),1,IF('Data Bank'!$AC413=100,3,IF('Data Bank'!$AC413=0,0,2)))))</f>
        <v>0</v>
      </c>
      <c r="P678" s="177">
        <f ca="1">IF(P$1&lt;'Data Bank'!$AD413,"",IF(P$1&gt;'Data Bank'!$AT413,"",IF(AND('Data Bank'!$AC413&lt;100,TODAY()&gt;'Data Bank'!$AT413),1,IF('Data Bank'!$AC413=100,3,IF('Data Bank'!$AC413=0,0,2)))))</f>
        <v>0</v>
      </c>
      <c r="Q678" s="177">
        <f ca="1">IF(Q$1&lt;'Data Bank'!$AD413,"",IF(Q$1&gt;'Data Bank'!$AT413,"",IF(AND('Data Bank'!$AC413&lt;100,TODAY()&gt;'Data Bank'!$AT413),1,IF('Data Bank'!$AC413=100,3,IF('Data Bank'!$AC413=0,0,2)))))</f>
        <v>0</v>
      </c>
      <c r="R678" s="177">
        <f ca="1">IF(R$1&lt;'Data Bank'!$AD413,"",IF(R$1&gt;'Data Bank'!$AT413,"",IF(AND('Data Bank'!$AC413&lt;100,TODAY()&gt;'Data Bank'!$AT413),1,IF('Data Bank'!$AC413=100,3,IF('Data Bank'!$AC413=0,0,2)))))</f>
        <v>0</v>
      </c>
    </row>
    <row r="679" spans="1:18">
      <c r="A679" s="115" t="str">
        <f>'Data Bank'!E414</f>
        <v>Feeder</v>
      </c>
      <c r="B679" s="178">
        <f ca="1">IF(B$1&lt;'Data Bank'!$AD414,"",IF(B$1&gt;'Data Bank'!$AT414,"",IF(AND('Data Bank'!$AC414&lt;100,TODAY()&gt;'Data Bank'!$AT414),1,IF('Data Bank'!$AC414=100,3,IF('Data Bank'!$AC414=0,0,2)))))</f>
        <v>0</v>
      </c>
      <c r="C679" s="178">
        <f ca="1">IF(C$1&lt;'Data Bank'!$AD414,"",IF(C$1&gt;'Data Bank'!$AT414,"",IF(AND('Data Bank'!$AC414&lt;100,TODAY()&gt;'Data Bank'!$AT414),1,IF('Data Bank'!$AC414=100,3,IF('Data Bank'!$AC414=0,0,2)))))</f>
        <v>0</v>
      </c>
      <c r="D679" s="178">
        <f ca="1">IF(D$1&lt;'Data Bank'!$AD414,"",IF(D$1&gt;'Data Bank'!$AT414,"",IF(AND('Data Bank'!$AC414&lt;100,TODAY()&gt;'Data Bank'!$AT414),1,IF('Data Bank'!$AC414=100,3,IF('Data Bank'!$AC414=0,0,2)))))</f>
        <v>0</v>
      </c>
      <c r="E679" s="178">
        <f ca="1">IF(E$1&lt;'Data Bank'!$AD414,"",IF(E$1&gt;'Data Bank'!$AT414,"",IF(AND('Data Bank'!$AC414&lt;100,TODAY()&gt;'Data Bank'!$AT414),1,IF('Data Bank'!$AC414=100,3,IF('Data Bank'!$AC414=0,0,2)))))</f>
        <v>0</v>
      </c>
      <c r="F679" s="178">
        <f ca="1">IF(F$1&lt;'Data Bank'!$AD414,"",IF(F$1&gt;'Data Bank'!$AT414,"",IF(AND('Data Bank'!$AC414&lt;100,TODAY()&gt;'Data Bank'!$AT414),1,IF('Data Bank'!$AC414=100,3,IF('Data Bank'!$AC414=0,0,2)))))</f>
        <v>0</v>
      </c>
      <c r="G679" s="178">
        <f ca="1">IF(G$1&lt;'Data Bank'!$AD414,"",IF(G$1&gt;'Data Bank'!$AT414,"",IF(AND('Data Bank'!$AC414&lt;100,TODAY()&gt;'Data Bank'!$AT414),1,IF('Data Bank'!$AC414=100,3,IF('Data Bank'!$AC414=0,0,2)))))</f>
        <v>0</v>
      </c>
      <c r="H679" s="178">
        <f ca="1">IF(H$1&lt;'Data Bank'!$AD414,"",IF(H$1&gt;'Data Bank'!$AT414,"",IF(AND('Data Bank'!$AC414&lt;100,TODAY()&gt;'Data Bank'!$AT414),1,IF('Data Bank'!$AC414=100,3,IF('Data Bank'!$AC414=0,0,2)))))</f>
        <v>0</v>
      </c>
      <c r="I679" s="178">
        <f ca="1">IF(I$1&lt;'Data Bank'!$AD414,"",IF(I$1&gt;'Data Bank'!$AT414,"",IF(AND('Data Bank'!$AC414&lt;100,TODAY()&gt;'Data Bank'!$AT414),1,IF('Data Bank'!$AC414=100,3,IF('Data Bank'!$AC414=0,0,2)))))</f>
        <v>0</v>
      </c>
      <c r="J679" s="177">
        <f ca="1">IF(J$1&lt;'Data Bank'!$AD414,"",IF(J$1&gt;'Data Bank'!$AT414,"",IF(AND('Data Bank'!$AC414&lt;100,TODAY()&gt;'Data Bank'!$AT414),1,IF('Data Bank'!$AC414=100,3,IF('Data Bank'!$AC414=0,0,2)))))</f>
        <v>0</v>
      </c>
      <c r="K679" s="177">
        <f ca="1">IF(K$1&lt;'Data Bank'!$AD414,"",IF(K$1&gt;'Data Bank'!$AT414,"",IF(AND('Data Bank'!$AC414&lt;100,TODAY()&gt;'Data Bank'!$AT414),1,IF('Data Bank'!$AC414=100,3,IF('Data Bank'!$AC414=0,0,2)))))</f>
        <v>0</v>
      </c>
      <c r="L679" s="177">
        <f ca="1">IF(L$1&lt;'Data Bank'!$AD414,"",IF(L$1&gt;'Data Bank'!$AT414,"",IF(AND('Data Bank'!$AC414&lt;100,TODAY()&gt;'Data Bank'!$AT414),1,IF('Data Bank'!$AC414=100,3,IF('Data Bank'!$AC414=0,0,2)))))</f>
        <v>0</v>
      </c>
      <c r="M679" s="177">
        <f ca="1">IF(M$1&lt;'Data Bank'!$AD414,"",IF(M$1&gt;'Data Bank'!$AT414,"",IF(AND('Data Bank'!$AC414&lt;100,TODAY()&gt;'Data Bank'!$AT414),1,IF('Data Bank'!$AC414=100,3,IF('Data Bank'!$AC414=0,0,2)))))</f>
        <v>0</v>
      </c>
      <c r="N679" s="177">
        <f ca="1">IF(N$1&lt;'Data Bank'!$AD414,"",IF(N$1&gt;'Data Bank'!$AT414,"",IF(AND('Data Bank'!$AC414&lt;100,TODAY()&gt;'Data Bank'!$AT414),1,IF('Data Bank'!$AC414=100,3,IF('Data Bank'!$AC414=0,0,2)))))</f>
        <v>0</v>
      </c>
      <c r="O679" s="177">
        <f ca="1">IF(O$1&lt;'Data Bank'!$AD414,"",IF(O$1&gt;'Data Bank'!$AT414,"",IF(AND('Data Bank'!$AC414&lt;100,TODAY()&gt;'Data Bank'!$AT414),1,IF('Data Bank'!$AC414=100,3,IF('Data Bank'!$AC414=0,0,2)))))</f>
        <v>0</v>
      </c>
      <c r="P679" s="177">
        <f ca="1">IF(P$1&lt;'Data Bank'!$AD414,"",IF(P$1&gt;'Data Bank'!$AT414,"",IF(AND('Data Bank'!$AC414&lt;100,TODAY()&gt;'Data Bank'!$AT414),1,IF('Data Bank'!$AC414=100,3,IF('Data Bank'!$AC414=0,0,2)))))</f>
        <v>0</v>
      </c>
      <c r="Q679" s="177">
        <f ca="1">IF(Q$1&lt;'Data Bank'!$AD414,"",IF(Q$1&gt;'Data Bank'!$AT414,"",IF(AND('Data Bank'!$AC414&lt;100,TODAY()&gt;'Data Bank'!$AT414),1,IF('Data Bank'!$AC414=100,3,IF('Data Bank'!$AC414=0,0,2)))))</f>
        <v>0</v>
      </c>
      <c r="R679" s="177">
        <f ca="1">IF(R$1&lt;'Data Bank'!$AD414,"",IF(R$1&gt;'Data Bank'!$AT414,"",IF(AND('Data Bank'!$AC414&lt;100,TODAY()&gt;'Data Bank'!$AT414),1,IF('Data Bank'!$AC414=100,3,IF('Data Bank'!$AC414=0,0,2)))))</f>
        <v>0</v>
      </c>
    </row>
    <row r="680" spans="1:18">
      <c r="A680" s="115" t="str">
        <f>'Data Bank'!E415</f>
        <v>Feeder</v>
      </c>
      <c r="B680" s="178">
        <f ca="1">IF(B$1&lt;'Data Bank'!$AD415,"",IF(B$1&gt;'Data Bank'!$AT415,"",IF(AND('Data Bank'!$AC415&lt;100,TODAY()&gt;'Data Bank'!$AT415),1,IF('Data Bank'!$AC415=100,3,IF('Data Bank'!$AC415=0,0,2)))))</f>
        <v>0</v>
      </c>
      <c r="C680" s="178">
        <f ca="1">IF(C$1&lt;'Data Bank'!$AD415,"",IF(C$1&gt;'Data Bank'!$AT415,"",IF(AND('Data Bank'!$AC415&lt;100,TODAY()&gt;'Data Bank'!$AT415),1,IF('Data Bank'!$AC415=100,3,IF('Data Bank'!$AC415=0,0,2)))))</f>
        <v>0</v>
      </c>
      <c r="D680" s="178">
        <f ca="1">IF(D$1&lt;'Data Bank'!$AD415,"",IF(D$1&gt;'Data Bank'!$AT415,"",IF(AND('Data Bank'!$AC415&lt;100,TODAY()&gt;'Data Bank'!$AT415),1,IF('Data Bank'!$AC415=100,3,IF('Data Bank'!$AC415=0,0,2)))))</f>
        <v>0</v>
      </c>
      <c r="E680" s="178">
        <f ca="1">IF(E$1&lt;'Data Bank'!$AD415,"",IF(E$1&gt;'Data Bank'!$AT415,"",IF(AND('Data Bank'!$AC415&lt;100,TODAY()&gt;'Data Bank'!$AT415),1,IF('Data Bank'!$AC415=100,3,IF('Data Bank'!$AC415=0,0,2)))))</f>
        <v>0</v>
      </c>
      <c r="F680" s="178">
        <f ca="1">IF(F$1&lt;'Data Bank'!$AD415,"",IF(F$1&gt;'Data Bank'!$AT415,"",IF(AND('Data Bank'!$AC415&lt;100,TODAY()&gt;'Data Bank'!$AT415),1,IF('Data Bank'!$AC415=100,3,IF('Data Bank'!$AC415=0,0,2)))))</f>
        <v>0</v>
      </c>
      <c r="G680" s="178">
        <f ca="1">IF(G$1&lt;'Data Bank'!$AD415,"",IF(G$1&gt;'Data Bank'!$AT415,"",IF(AND('Data Bank'!$AC415&lt;100,TODAY()&gt;'Data Bank'!$AT415),1,IF('Data Bank'!$AC415=100,3,IF('Data Bank'!$AC415=0,0,2)))))</f>
        <v>0</v>
      </c>
      <c r="H680" s="178">
        <f ca="1">IF(H$1&lt;'Data Bank'!$AD415,"",IF(H$1&gt;'Data Bank'!$AT415,"",IF(AND('Data Bank'!$AC415&lt;100,TODAY()&gt;'Data Bank'!$AT415),1,IF('Data Bank'!$AC415=100,3,IF('Data Bank'!$AC415=0,0,2)))))</f>
        <v>0</v>
      </c>
      <c r="I680" s="178">
        <f ca="1">IF(I$1&lt;'Data Bank'!$AD415,"",IF(I$1&gt;'Data Bank'!$AT415,"",IF(AND('Data Bank'!$AC415&lt;100,TODAY()&gt;'Data Bank'!$AT415),1,IF('Data Bank'!$AC415=100,3,IF('Data Bank'!$AC415=0,0,2)))))</f>
        <v>0</v>
      </c>
      <c r="J680" s="177">
        <f ca="1">IF(J$1&lt;'Data Bank'!$AD415,"",IF(J$1&gt;'Data Bank'!$AT415,"",IF(AND('Data Bank'!$AC415&lt;100,TODAY()&gt;'Data Bank'!$AT415),1,IF('Data Bank'!$AC415=100,3,IF('Data Bank'!$AC415=0,0,2)))))</f>
        <v>0</v>
      </c>
      <c r="K680" s="177">
        <f ca="1">IF(K$1&lt;'Data Bank'!$AD415,"",IF(K$1&gt;'Data Bank'!$AT415,"",IF(AND('Data Bank'!$AC415&lt;100,TODAY()&gt;'Data Bank'!$AT415),1,IF('Data Bank'!$AC415=100,3,IF('Data Bank'!$AC415=0,0,2)))))</f>
        <v>0</v>
      </c>
      <c r="L680" s="177">
        <f ca="1">IF(L$1&lt;'Data Bank'!$AD415,"",IF(L$1&gt;'Data Bank'!$AT415,"",IF(AND('Data Bank'!$AC415&lt;100,TODAY()&gt;'Data Bank'!$AT415),1,IF('Data Bank'!$AC415=100,3,IF('Data Bank'!$AC415=0,0,2)))))</f>
        <v>0</v>
      </c>
      <c r="M680" s="177">
        <f ca="1">IF(M$1&lt;'Data Bank'!$AD415,"",IF(M$1&gt;'Data Bank'!$AT415,"",IF(AND('Data Bank'!$AC415&lt;100,TODAY()&gt;'Data Bank'!$AT415),1,IF('Data Bank'!$AC415=100,3,IF('Data Bank'!$AC415=0,0,2)))))</f>
        <v>0</v>
      </c>
      <c r="N680" s="177">
        <f ca="1">IF(N$1&lt;'Data Bank'!$AD415,"",IF(N$1&gt;'Data Bank'!$AT415,"",IF(AND('Data Bank'!$AC415&lt;100,TODAY()&gt;'Data Bank'!$AT415),1,IF('Data Bank'!$AC415=100,3,IF('Data Bank'!$AC415=0,0,2)))))</f>
        <v>0</v>
      </c>
      <c r="O680" s="177">
        <f ca="1">IF(O$1&lt;'Data Bank'!$AD415,"",IF(O$1&gt;'Data Bank'!$AT415,"",IF(AND('Data Bank'!$AC415&lt;100,TODAY()&gt;'Data Bank'!$AT415),1,IF('Data Bank'!$AC415=100,3,IF('Data Bank'!$AC415=0,0,2)))))</f>
        <v>0</v>
      </c>
      <c r="P680" s="177">
        <f ca="1">IF(P$1&lt;'Data Bank'!$AD415,"",IF(P$1&gt;'Data Bank'!$AT415,"",IF(AND('Data Bank'!$AC415&lt;100,TODAY()&gt;'Data Bank'!$AT415),1,IF('Data Bank'!$AC415=100,3,IF('Data Bank'!$AC415=0,0,2)))))</f>
        <v>0</v>
      </c>
      <c r="Q680" s="177">
        <f ca="1">IF(Q$1&lt;'Data Bank'!$AD415,"",IF(Q$1&gt;'Data Bank'!$AT415,"",IF(AND('Data Bank'!$AC415&lt;100,TODAY()&gt;'Data Bank'!$AT415),1,IF('Data Bank'!$AC415=100,3,IF('Data Bank'!$AC415=0,0,2)))))</f>
        <v>0</v>
      </c>
      <c r="R680" s="177">
        <f ca="1">IF(R$1&lt;'Data Bank'!$AD415,"",IF(R$1&gt;'Data Bank'!$AT415,"",IF(AND('Data Bank'!$AC415&lt;100,TODAY()&gt;'Data Bank'!$AT415),1,IF('Data Bank'!$AC415=100,3,IF('Data Bank'!$AC415=0,0,2)))))</f>
        <v>0</v>
      </c>
    </row>
    <row r="681" spans="1:18">
      <c r="A681" s="115" t="str">
        <f>'Data Bank'!E419</f>
        <v>Feeder</v>
      </c>
      <c r="B681" s="178">
        <f ca="1">IF(B$1&lt;'Data Bank'!$AD419,"",IF(B$1&gt;'Data Bank'!$AT419,"",IF(AND('Data Bank'!$AC419&lt;100,TODAY()&gt;'Data Bank'!$AT419),1,IF('Data Bank'!$AC419=100,3,IF('Data Bank'!$AC419=0,0,2)))))</f>
        <v>0</v>
      </c>
      <c r="C681" s="178">
        <f ca="1">IF(C$1&lt;'Data Bank'!$AD419,"",IF(C$1&gt;'Data Bank'!$AT419,"",IF(AND('Data Bank'!$AC419&lt;100,TODAY()&gt;'Data Bank'!$AT419),1,IF('Data Bank'!$AC419=100,3,IF('Data Bank'!$AC419=0,0,2)))))</f>
        <v>0</v>
      </c>
      <c r="D681" s="178">
        <f ca="1">IF(D$1&lt;'Data Bank'!$AD419,"",IF(D$1&gt;'Data Bank'!$AT419,"",IF(AND('Data Bank'!$AC419&lt;100,TODAY()&gt;'Data Bank'!$AT419),1,IF('Data Bank'!$AC419=100,3,IF('Data Bank'!$AC419=0,0,2)))))</f>
        <v>0</v>
      </c>
      <c r="E681" s="178">
        <f ca="1">IF(E$1&lt;'Data Bank'!$AD419,"",IF(E$1&gt;'Data Bank'!$AT419,"",IF(AND('Data Bank'!$AC419&lt;100,TODAY()&gt;'Data Bank'!$AT419),1,IF('Data Bank'!$AC419=100,3,IF('Data Bank'!$AC419=0,0,2)))))</f>
        <v>0</v>
      </c>
      <c r="F681" s="178">
        <f ca="1">IF(F$1&lt;'Data Bank'!$AD419,"",IF(F$1&gt;'Data Bank'!$AT419,"",IF(AND('Data Bank'!$AC419&lt;100,TODAY()&gt;'Data Bank'!$AT419),1,IF('Data Bank'!$AC419=100,3,IF('Data Bank'!$AC419=0,0,2)))))</f>
        <v>0</v>
      </c>
      <c r="G681" s="178">
        <f ca="1">IF(G$1&lt;'Data Bank'!$AD419,"",IF(G$1&gt;'Data Bank'!$AT419,"",IF(AND('Data Bank'!$AC419&lt;100,TODAY()&gt;'Data Bank'!$AT419),1,IF('Data Bank'!$AC419=100,3,IF('Data Bank'!$AC419=0,0,2)))))</f>
        <v>0</v>
      </c>
      <c r="H681" s="178">
        <f ca="1">IF(H$1&lt;'Data Bank'!$AD419,"",IF(H$1&gt;'Data Bank'!$AT419,"",IF(AND('Data Bank'!$AC419&lt;100,TODAY()&gt;'Data Bank'!$AT419),1,IF('Data Bank'!$AC419=100,3,IF('Data Bank'!$AC419=0,0,2)))))</f>
        <v>0</v>
      </c>
      <c r="I681" s="178">
        <f ca="1">IF(I$1&lt;'Data Bank'!$AD419,"",IF(I$1&gt;'Data Bank'!$AT419,"",IF(AND('Data Bank'!$AC419&lt;100,TODAY()&gt;'Data Bank'!$AT419),1,IF('Data Bank'!$AC419=100,3,IF('Data Bank'!$AC419=0,0,2)))))</f>
        <v>0</v>
      </c>
      <c r="J681" s="177">
        <f ca="1">IF(J$1&lt;'Data Bank'!$AD419,"",IF(J$1&gt;'Data Bank'!$AT419,"",IF(AND('Data Bank'!$AC419&lt;100,TODAY()&gt;'Data Bank'!$AT419),1,IF('Data Bank'!$AC419=100,3,IF('Data Bank'!$AC419=0,0,2)))))</f>
        <v>0</v>
      </c>
      <c r="K681" s="177">
        <f ca="1">IF(K$1&lt;'Data Bank'!$AD419,"",IF(K$1&gt;'Data Bank'!$AT419,"",IF(AND('Data Bank'!$AC419&lt;100,TODAY()&gt;'Data Bank'!$AT419),1,IF('Data Bank'!$AC419=100,3,IF('Data Bank'!$AC419=0,0,2)))))</f>
        <v>0</v>
      </c>
      <c r="L681" s="177">
        <f ca="1">IF(L$1&lt;'Data Bank'!$AD419,"",IF(L$1&gt;'Data Bank'!$AT419,"",IF(AND('Data Bank'!$AC419&lt;100,TODAY()&gt;'Data Bank'!$AT419),1,IF('Data Bank'!$AC419=100,3,IF('Data Bank'!$AC419=0,0,2)))))</f>
        <v>0</v>
      </c>
      <c r="M681" s="177">
        <f ca="1">IF(M$1&lt;'Data Bank'!$AD419,"",IF(M$1&gt;'Data Bank'!$AT419,"",IF(AND('Data Bank'!$AC419&lt;100,TODAY()&gt;'Data Bank'!$AT419),1,IF('Data Bank'!$AC419=100,3,IF('Data Bank'!$AC419=0,0,2)))))</f>
        <v>0</v>
      </c>
      <c r="N681" s="177">
        <f ca="1">IF(N$1&lt;'Data Bank'!$AD419,"",IF(N$1&gt;'Data Bank'!$AT419,"",IF(AND('Data Bank'!$AC419&lt;100,TODAY()&gt;'Data Bank'!$AT419),1,IF('Data Bank'!$AC419=100,3,IF('Data Bank'!$AC419=0,0,2)))))</f>
        <v>0</v>
      </c>
      <c r="O681" s="177">
        <f ca="1">IF(O$1&lt;'Data Bank'!$AD419,"",IF(O$1&gt;'Data Bank'!$AT419,"",IF(AND('Data Bank'!$AC419&lt;100,TODAY()&gt;'Data Bank'!$AT419),1,IF('Data Bank'!$AC419=100,3,IF('Data Bank'!$AC419=0,0,2)))))</f>
        <v>0</v>
      </c>
      <c r="P681" s="177">
        <f ca="1">IF(P$1&lt;'Data Bank'!$AD419,"",IF(P$1&gt;'Data Bank'!$AT419,"",IF(AND('Data Bank'!$AC419&lt;100,TODAY()&gt;'Data Bank'!$AT419),1,IF('Data Bank'!$AC419=100,3,IF('Data Bank'!$AC419=0,0,2)))))</f>
        <v>0</v>
      </c>
      <c r="Q681" s="177">
        <f ca="1">IF(Q$1&lt;'Data Bank'!$AD419,"",IF(Q$1&gt;'Data Bank'!$AT419,"",IF(AND('Data Bank'!$AC419&lt;100,TODAY()&gt;'Data Bank'!$AT419),1,IF('Data Bank'!$AC419=100,3,IF('Data Bank'!$AC419=0,0,2)))))</f>
        <v>0</v>
      </c>
      <c r="R681" s="177">
        <f ca="1">IF(R$1&lt;'Data Bank'!$AD419,"",IF(R$1&gt;'Data Bank'!$AT419,"",IF(AND('Data Bank'!$AC419&lt;100,TODAY()&gt;'Data Bank'!$AT419),1,IF('Data Bank'!$AC419=100,3,IF('Data Bank'!$AC419=0,0,2)))))</f>
        <v>0</v>
      </c>
    </row>
    <row r="682" spans="1:18">
      <c r="A682" s="115" t="str">
        <f>'Data Bank'!E420</f>
        <v>Feeder</v>
      </c>
      <c r="B682" s="178">
        <f ca="1">IF(B$1&lt;'Data Bank'!$AD420,"",IF(B$1&gt;'Data Bank'!$AT420,"",IF(AND('Data Bank'!$AC420&lt;100,TODAY()&gt;'Data Bank'!$AT420),1,IF('Data Bank'!$AC420=100,3,IF('Data Bank'!$AC420=0,0,2)))))</f>
        <v>0</v>
      </c>
      <c r="C682" s="178">
        <f ca="1">IF(C$1&lt;'Data Bank'!$AD420,"",IF(C$1&gt;'Data Bank'!$AT420,"",IF(AND('Data Bank'!$AC420&lt;100,TODAY()&gt;'Data Bank'!$AT420),1,IF('Data Bank'!$AC420=100,3,IF('Data Bank'!$AC420=0,0,2)))))</f>
        <v>0</v>
      </c>
      <c r="D682" s="178">
        <f ca="1">IF(D$1&lt;'Data Bank'!$AD420,"",IF(D$1&gt;'Data Bank'!$AT420,"",IF(AND('Data Bank'!$AC420&lt;100,TODAY()&gt;'Data Bank'!$AT420),1,IF('Data Bank'!$AC420=100,3,IF('Data Bank'!$AC420=0,0,2)))))</f>
        <v>0</v>
      </c>
      <c r="E682" s="178">
        <f ca="1">IF(E$1&lt;'Data Bank'!$AD420,"",IF(E$1&gt;'Data Bank'!$AT420,"",IF(AND('Data Bank'!$AC420&lt;100,TODAY()&gt;'Data Bank'!$AT420),1,IF('Data Bank'!$AC420=100,3,IF('Data Bank'!$AC420=0,0,2)))))</f>
        <v>0</v>
      </c>
      <c r="F682" s="178">
        <f ca="1">IF(F$1&lt;'Data Bank'!$AD420,"",IF(F$1&gt;'Data Bank'!$AT420,"",IF(AND('Data Bank'!$AC420&lt;100,TODAY()&gt;'Data Bank'!$AT420),1,IF('Data Bank'!$AC420=100,3,IF('Data Bank'!$AC420=0,0,2)))))</f>
        <v>0</v>
      </c>
      <c r="G682" s="178">
        <f ca="1">IF(G$1&lt;'Data Bank'!$AD420,"",IF(G$1&gt;'Data Bank'!$AT420,"",IF(AND('Data Bank'!$AC420&lt;100,TODAY()&gt;'Data Bank'!$AT420),1,IF('Data Bank'!$AC420=100,3,IF('Data Bank'!$AC420=0,0,2)))))</f>
        <v>0</v>
      </c>
      <c r="H682" s="178">
        <f ca="1">IF(H$1&lt;'Data Bank'!$AD420,"",IF(H$1&gt;'Data Bank'!$AT420,"",IF(AND('Data Bank'!$AC420&lt;100,TODAY()&gt;'Data Bank'!$AT420),1,IF('Data Bank'!$AC420=100,3,IF('Data Bank'!$AC420=0,0,2)))))</f>
        <v>0</v>
      </c>
      <c r="I682" s="178">
        <f ca="1">IF(I$1&lt;'Data Bank'!$AD420,"",IF(I$1&gt;'Data Bank'!$AT420,"",IF(AND('Data Bank'!$AC420&lt;100,TODAY()&gt;'Data Bank'!$AT420),1,IF('Data Bank'!$AC420=100,3,IF('Data Bank'!$AC420=0,0,2)))))</f>
        <v>0</v>
      </c>
      <c r="J682" s="177">
        <f ca="1">IF(J$1&lt;'Data Bank'!$AD420,"",IF(J$1&gt;'Data Bank'!$AT420,"",IF(AND('Data Bank'!$AC420&lt;100,TODAY()&gt;'Data Bank'!$AT420),1,IF('Data Bank'!$AC420=100,3,IF('Data Bank'!$AC420=0,0,2)))))</f>
        <v>0</v>
      </c>
      <c r="K682" s="177">
        <f ca="1">IF(K$1&lt;'Data Bank'!$AD420,"",IF(K$1&gt;'Data Bank'!$AT420,"",IF(AND('Data Bank'!$AC420&lt;100,TODAY()&gt;'Data Bank'!$AT420),1,IF('Data Bank'!$AC420=100,3,IF('Data Bank'!$AC420=0,0,2)))))</f>
        <v>0</v>
      </c>
      <c r="L682" s="177">
        <f ca="1">IF(L$1&lt;'Data Bank'!$AD420,"",IF(L$1&gt;'Data Bank'!$AT420,"",IF(AND('Data Bank'!$AC420&lt;100,TODAY()&gt;'Data Bank'!$AT420),1,IF('Data Bank'!$AC420=100,3,IF('Data Bank'!$AC420=0,0,2)))))</f>
        <v>0</v>
      </c>
      <c r="M682" s="177">
        <f ca="1">IF(M$1&lt;'Data Bank'!$AD420,"",IF(M$1&gt;'Data Bank'!$AT420,"",IF(AND('Data Bank'!$AC420&lt;100,TODAY()&gt;'Data Bank'!$AT420),1,IF('Data Bank'!$AC420=100,3,IF('Data Bank'!$AC420=0,0,2)))))</f>
        <v>0</v>
      </c>
      <c r="N682" s="177">
        <f ca="1">IF(N$1&lt;'Data Bank'!$AD420,"",IF(N$1&gt;'Data Bank'!$AT420,"",IF(AND('Data Bank'!$AC420&lt;100,TODAY()&gt;'Data Bank'!$AT420),1,IF('Data Bank'!$AC420=100,3,IF('Data Bank'!$AC420=0,0,2)))))</f>
        <v>0</v>
      </c>
      <c r="O682" s="177">
        <f ca="1">IF(O$1&lt;'Data Bank'!$AD420,"",IF(O$1&gt;'Data Bank'!$AT420,"",IF(AND('Data Bank'!$AC420&lt;100,TODAY()&gt;'Data Bank'!$AT420),1,IF('Data Bank'!$AC420=100,3,IF('Data Bank'!$AC420=0,0,2)))))</f>
        <v>0</v>
      </c>
      <c r="P682" s="177">
        <f ca="1">IF(P$1&lt;'Data Bank'!$AD420,"",IF(P$1&gt;'Data Bank'!$AT420,"",IF(AND('Data Bank'!$AC420&lt;100,TODAY()&gt;'Data Bank'!$AT420),1,IF('Data Bank'!$AC420=100,3,IF('Data Bank'!$AC420=0,0,2)))))</f>
        <v>0</v>
      </c>
      <c r="Q682" s="177">
        <f ca="1">IF(Q$1&lt;'Data Bank'!$AD420,"",IF(Q$1&gt;'Data Bank'!$AT420,"",IF(AND('Data Bank'!$AC420&lt;100,TODAY()&gt;'Data Bank'!$AT420),1,IF('Data Bank'!$AC420=100,3,IF('Data Bank'!$AC420=0,0,2)))))</f>
        <v>0</v>
      </c>
      <c r="R682" s="177">
        <f ca="1">IF(R$1&lt;'Data Bank'!$AD420,"",IF(R$1&gt;'Data Bank'!$AT420,"",IF(AND('Data Bank'!$AC420&lt;100,TODAY()&gt;'Data Bank'!$AT420),1,IF('Data Bank'!$AC420=100,3,IF('Data Bank'!$AC420=0,0,2)))))</f>
        <v>0</v>
      </c>
    </row>
    <row r="683" spans="1:18">
      <c r="A683" s="115" t="str">
        <f>'Data Bank'!E421</f>
        <v>Feeder</v>
      </c>
      <c r="B683" s="178">
        <f ca="1">IF(B$1&lt;'Data Bank'!$AD421,"",IF(B$1&gt;'Data Bank'!$AT421,"",IF(AND('Data Bank'!$AC421&lt;100,TODAY()&gt;'Data Bank'!$AT421),1,IF('Data Bank'!$AC421=100,3,IF('Data Bank'!$AC421=0,0,2)))))</f>
        <v>0</v>
      </c>
      <c r="C683" s="178">
        <f ca="1">IF(C$1&lt;'Data Bank'!$AD421,"",IF(C$1&gt;'Data Bank'!$AT421,"",IF(AND('Data Bank'!$AC421&lt;100,TODAY()&gt;'Data Bank'!$AT421),1,IF('Data Bank'!$AC421=100,3,IF('Data Bank'!$AC421=0,0,2)))))</f>
        <v>0</v>
      </c>
      <c r="D683" s="178">
        <f ca="1">IF(D$1&lt;'Data Bank'!$AD421,"",IF(D$1&gt;'Data Bank'!$AT421,"",IF(AND('Data Bank'!$AC421&lt;100,TODAY()&gt;'Data Bank'!$AT421),1,IF('Data Bank'!$AC421=100,3,IF('Data Bank'!$AC421=0,0,2)))))</f>
        <v>0</v>
      </c>
      <c r="E683" s="178">
        <f ca="1">IF(E$1&lt;'Data Bank'!$AD421,"",IF(E$1&gt;'Data Bank'!$AT421,"",IF(AND('Data Bank'!$AC421&lt;100,TODAY()&gt;'Data Bank'!$AT421),1,IF('Data Bank'!$AC421=100,3,IF('Data Bank'!$AC421=0,0,2)))))</f>
        <v>0</v>
      </c>
      <c r="F683" s="178">
        <f ca="1">IF(F$1&lt;'Data Bank'!$AD421,"",IF(F$1&gt;'Data Bank'!$AT421,"",IF(AND('Data Bank'!$AC421&lt;100,TODAY()&gt;'Data Bank'!$AT421),1,IF('Data Bank'!$AC421=100,3,IF('Data Bank'!$AC421=0,0,2)))))</f>
        <v>0</v>
      </c>
      <c r="G683" s="178">
        <f ca="1">IF(G$1&lt;'Data Bank'!$AD421,"",IF(G$1&gt;'Data Bank'!$AT421,"",IF(AND('Data Bank'!$AC421&lt;100,TODAY()&gt;'Data Bank'!$AT421),1,IF('Data Bank'!$AC421=100,3,IF('Data Bank'!$AC421=0,0,2)))))</f>
        <v>0</v>
      </c>
      <c r="H683" s="178">
        <f ca="1">IF(H$1&lt;'Data Bank'!$AD421,"",IF(H$1&gt;'Data Bank'!$AT421,"",IF(AND('Data Bank'!$AC421&lt;100,TODAY()&gt;'Data Bank'!$AT421),1,IF('Data Bank'!$AC421=100,3,IF('Data Bank'!$AC421=0,0,2)))))</f>
        <v>0</v>
      </c>
      <c r="I683" s="178">
        <f ca="1">IF(I$1&lt;'Data Bank'!$AD421,"",IF(I$1&gt;'Data Bank'!$AT421,"",IF(AND('Data Bank'!$AC421&lt;100,TODAY()&gt;'Data Bank'!$AT421),1,IF('Data Bank'!$AC421=100,3,IF('Data Bank'!$AC421=0,0,2)))))</f>
        <v>0</v>
      </c>
      <c r="J683" s="177">
        <f ca="1">IF(J$1&lt;'Data Bank'!$AD421,"",IF(J$1&gt;'Data Bank'!$AT421,"",IF(AND('Data Bank'!$AC421&lt;100,TODAY()&gt;'Data Bank'!$AT421),1,IF('Data Bank'!$AC421=100,3,IF('Data Bank'!$AC421=0,0,2)))))</f>
        <v>0</v>
      </c>
      <c r="K683" s="177">
        <f ca="1">IF(K$1&lt;'Data Bank'!$AD421,"",IF(K$1&gt;'Data Bank'!$AT421,"",IF(AND('Data Bank'!$AC421&lt;100,TODAY()&gt;'Data Bank'!$AT421),1,IF('Data Bank'!$AC421=100,3,IF('Data Bank'!$AC421=0,0,2)))))</f>
        <v>0</v>
      </c>
      <c r="L683" s="177">
        <f ca="1">IF(L$1&lt;'Data Bank'!$AD421,"",IF(L$1&gt;'Data Bank'!$AT421,"",IF(AND('Data Bank'!$AC421&lt;100,TODAY()&gt;'Data Bank'!$AT421),1,IF('Data Bank'!$AC421=100,3,IF('Data Bank'!$AC421=0,0,2)))))</f>
        <v>0</v>
      </c>
      <c r="M683" s="177">
        <f ca="1">IF(M$1&lt;'Data Bank'!$AD421,"",IF(M$1&gt;'Data Bank'!$AT421,"",IF(AND('Data Bank'!$AC421&lt;100,TODAY()&gt;'Data Bank'!$AT421),1,IF('Data Bank'!$AC421=100,3,IF('Data Bank'!$AC421=0,0,2)))))</f>
        <v>0</v>
      </c>
      <c r="N683" s="177">
        <f ca="1">IF(N$1&lt;'Data Bank'!$AD421,"",IF(N$1&gt;'Data Bank'!$AT421,"",IF(AND('Data Bank'!$AC421&lt;100,TODAY()&gt;'Data Bank'!$AT421),1,IF('Data Bank'!$AC421=100,3,IF('Data Bank'!$AC421=0,0,2)))))</f>
        <v>0</v>
      </c>
      <c r="O683" s="177">
        <f ca="1">IF(O$1&lt;'Data Bank'!$AD421,"",IF(O$1&gt;'Data Bank'!$AT421,"",IF(AND('Data Bank'!$AC421&lt;100,TODAY()&gt;'Data Bank'!$AT421),1,IF('Data Bank'!$AC421=100,3,IF('Data Bank'!$AC421=0,0,2)))))</f>
        <v>0</v>
      </c>
      <c r="P683" s="177">
        <f ca="1">IF(P$1&lt;'Data Bank'!$AD421,"",IF(P$1&gt;'Data Bank'!$AT421,"",IF(AND('Data Bank'!$AC421&lt;100,TODAY()&gt;'Data Bank'!$AT421),1,IF('Data Bank'!$AC421=100,3,IF('Data Bank'!$AC421=0,0,2)))))</f>
        <v>0</v>
      </c>
      <c r="Q683" s="177">
        <f ca="1">IF(Q$1&lt;'Data Bank'!$AD421,"",IF(Q$1&gt;'Data Bank'!$AT421,"",IF(AND('Data Bank'!$AC421&lt;100,TODAY()&gt;'Data Bank'!$AT421),1,IF('Data Bank'!$AC421=100,3,IF('Data Bank'!$AC421=0,0,2)))))</f>
        <v>0</v>
      </c>
      <c r="R683" s="177">
        <f ca="1">IF(R$1&lt;'Data Bank'!$AD421,"",IF(R$1&gt;'Data Bank'!$AT421,"",IF(AND('Data Bank'!$AC421&lt;100,TODAY()&gt;'Data Bank'!$AT421),1,IF('Data Bank'!$AC421=100,3,IF('Data Bank'!$AC421=0,0,2)))))</f>
        <v>0</v>
      </c>
    </row>
    <row r="684" spans="1:18">
      <c r="A684" s="115" t="str">
        <f>'Data Bank'!E422</f>
        <v>Feeder</v>
      </c>
      <c r="B684" s="178">
        <f ca="1">IF(B$1&lt;'Data Bank'!$AD422,"",IF(B$1&gt;'Data Bank'!$AT422,"",IF(AND('Data Bank'!$AC422&lt;100,TODAY()&gt;'Data Bank'!$AT422),1,IF('Data Bank'!$AC422=100,3,IF('Data Bank'!$AC422=0,0,2)))))</f>
        <v>0</v>
      </c>
      <c r="C684" s="178">
        <f ca="1">IF(C$1&lt;'Data Bank'!$AD422,"",IF(C$1&gt;'Data Bank'!$AT422,"",IF(AND('Data Bank'!$AC422&lt;100,TODAY()&gt;'Data Bank'!$AT422),1,IF('Data Bank'!$AC422=100,3,IF('Data Bank'!$AC422=0,0,2)))))</f>
        <v>0</v>
      </c>
      <c r="D684" s="178">
        <f ca="1">IF(D$1&lt;'Data Bank'!$AD422,"",IF(D$1&gt;'Data Bank'!$AT422,"",IF(AND('Data Bank'!$AC422&lt;100,TODAY()&gt;'Data Bank'!$AT422),1,IF('Data Bank'!$AC422=100,3,IF('Data Bank'!$AC422=0,0,2)))))</f>
        <v>0</v>
      </c>
      <c r="E684" s="178">
        <f ca="1">IF(E$1&lt;'Data Bank'!$AD422,"",IF(E$1&gt;'Data Bank'!$AT422,"",IF(AND('Data Bank'!$AC422&lt;100,TODAY()&gt;'Data Bank'!$AT422),1,IF('Data Bank'!$AC422=100,3,IF('Data Bank'!$AC422=0,0,2)))))</f>
        <v>0</v>
      </c>
      <c r="F684" s="178">
        <f ca="1">IF(F$1&lt;'Data Bank'!$AD422,"",IF(F$1&gt;'Data Bank'!$AT422,"",IF(AND('Data Bank'!$AC422&lt;100,TODAY()&gt;'Data Bank'!$AT422),1,IF('Data Bank'!$AC422=100,3,IF('Data Bank'!$AC422=0,0,2)))))</f>
        <v>0</v>
      </c>
      <c r="G684" s="178">
        <f ca="1">IF(G$1&lt;'Data Bank'!$AD422,"",IF(G$1&gt;'Data Bank'!$AT422,"",IF(AND('Data Bank'!$AC422&lt;100,TODAY()&gt;'Data Bank'!$AT422),1,IF('Data Bank'!$AC422=100,3,IF('Data Bank'!$AC422=0,0,2)))))</f>
        <v>0</v>
      </c>
      <c r="H684" s="178">
        <f ca="1">IF(H$1&lt;'Data Bank'!$AD422,"",IF(H$1&gt;'Data Bank'!$AT422,"",IF(AND('Data Bank'!$AC422&lt;100,TODAY()&gt;'Data Bank'!$AT422),1,IF('Data Bank'!$AC422=100,3,IF('Data Bank'!$AC422=0,0,2)))))</f>
        <v>0</v>
      </c>
      <c r="I684" s="178">
        <f ca="1">IF(I$1&lt;'Data Bank'!$AD422,"",IF(I$1&gt;'Data Bank'!$AT422,"",IF(AND('Data Bank'!$AC422&lt;100,TODAY()&gt;'Data Bank'!$AT422),1,IF('Data Bank'!$AC422=100,3,IF('Data Bank'!$AC422=0,0,2)))))</f>
        <v>0</v>
      </c>
      <c r="J684" s="177">
        <f ca="1">IF(J$1&lt;'Data Bank'!$AD422,"",IF(J$1&gt;'Data Bank'!$AT422,"",IF(AND('Data Bank'!$AC422&lt;100,TODAY()&gt;'Data Bank'!$AT422),1,IF('Data Bank'!$AC422=100,3,IF('Data Bank'!$AC422=0,0,2)))))</f>
        <v>0</v>
      </c>
      <c r="K684" s="177">
        <f ca="1">IF(K$1&lt;'Data Bank'!$AD422,"",IF(K$1&gt;'Data Bank'!$AT422,"",IF(AND('Data Bank'!$AC422&lt;100,TODAY()&gt;'Data Bank'!$AT422),1,IF('Data Bank'!$AC422=100,3,IF('Data Bank'!$AC422=0,0,2)))))</f>
        <v>0</v>
      </c>
      <c r="L684" s="177">
        <f ca="1">IF(L$1&lt;'Data Bank'!$AD422,"",IF(L$1&gt;'Data Bank'!$AT422,"",IF(AND('Data Bank'!$AC422&lt;100,TODAY()&gt;'Data Bank'!$AT422),1,IF('Data Bank'!$AC422=100,3,IF('Data Bank'!$AC422=0,0,2)))))</f>
        <v>0</v>
      </c>
      <c r="M684" s="177">
        <f ca="1">IF(M$1&lt;'Data Bank'!$AD422,"",IF(M$1&gt;'Data Bank'!$AT422,"",IF(AND('Data Bank'!$AC422&lt;100,TODAY()&gt;'Data Bank'!$AT422),1,IF('Data Bank'!$AC422=100,3,IF('Data Bank'!$AC422=0,0,2)))))</f>
        <v>0</v>
      </c>
      <c r="N684" s="177">
        <f ca="1">IF(N$1&lt;'Data Bank'!$AD422,"",IF(N$1&gt;'Data Bank'!$AT422,"",IF(AND('Data Bank'!$AC422&lt;100,TODAY()&gt;'Data Bank'!$AT422),1,IF('Data Bank'!$AC422=100,3,IF('Data Bank'!$AC422=0,0,2)))))</f>
        <v>0</v>
      </c>
      <c r="O684" s="177">
        <f ca="1">IF(O$1&lt;'Data Bank'!$AD422,"",IF(O$1&gt;'Data Bank'!$AT422,"",IF(AND('Data Bank'!$AC422&lt;100,TODAY()&gt;'Data Bank'!$AT422),1,IF('Data Bank'!$AC422=100,3,IF('Data Bank'!$AC422=0,0,2)))))</f>
        <v>0</v>
      </c>
      <c r="P684" s="177">
        <f ca="1">IF(P$1&lt;'Data Bank'!$AD422,"",IF(P$1&gt;'Data Bank'!$AT422,"",IF(AND('Data Bank'!$AC422&lt;100,TODAY()&gt;'Data Bank'!$AT422),1,IF('Data Bank'!$AC422=100,3,IF('Data Bank'!$AC422=0,0,2)))))</f>
        <v>0</v>
      </c>
      <c r="Q684" s="177">
        <f ca="1">IF(Q$1&lt;'Data Bank'!$AD422,"",IF(Q$1&gt;'Data Bank'!$AT422,"",IF(AND('Data Bank'!$AC422&lt;100,TODAY()&gt;'Data Bank'!$AT422),1,IF('Data Bank'!$AC422=100,3,IF('Data Bank'!$AC422=0,0,2)))))</f>
        <v>0</v>
      </c>
      <c r="R684" s="177">
        <f ca="1">IF(R$1&lt;'Data Bank'!$AD422,"",IF(R$1&gt;'Data Bank'!$AT422,"",IF(AND('Data Bank'!$AC422&lt;100,TODAY()&gt;'Data Bank'!$AT422),1,IF('Data Bank'!$AC422=100,3,IF('Data Bank'!$AC422=0,0,2)))))</f>
        <v>0</v>
      </c>
    </row>
    <row r="685" spans="1:18">
      <c r="A685" s="115" t="str">
        <f>'Data Bank'!E423</f>
        <v>Feeder</v>
      </c>
      <c r="B685" s="178">
        <f ca="1">IF(B$1&lt;'Data Bank'!$AD423,"",IF(B$1&gt;'Data Bank'!$AT423,"",IF(AND('Data Bank'!$AC423&lt;100,TODAY()&gt;'Data Bank'!$AT423),1,IF('Data Bank'!$AC423=100,3,IF('Data Bank'!$AC423=0,0,2)))))</f>
        <v>0</v>
      </c>
      <c r="C685" s="178">
        <f ca="1">IF(C$1&lt;'Data Bank'!$AD423,"",IF(C$1&gt;'Data Bank'!$AT423,"",IF(AND('Data Bank'!$AC423&lt;100,TODAY()&gt;'Data Bank'!$AT423),1,IF('Data Bank'!$AC423=100,3,IF('Data Bank'!$AC423=0,0,2)))))</f>
        <v>0</v>
      </c>
      <c r="D685" s="178">
        <f ca="1">IF(D$1&lt;'Data Bank'!$AD423,"",IF(D$1&gt;'Data Bank'!$AT423,"",IF(AND('Data Bank'!$AC423&lt;100,TODAY()&gt;'Data Bank'!$AT423),1,IF('Data Bank'!$AC423=100,3,IF('Data Bank'!$AC423=0,0,2)))))</f>
        <v>0</v>
      </c>
      <c r="E685" s="178">
        <f ca="1">IF(E$1&lt;'Data Bank'!$AD423,"",IF(E$1&gt;'Data Bank'!$AT423,"",IF(AND('Data Bank'!$AC423&lt;100,TODAY()&gt;'Data Bank'!$AT423),1,IF('Data Bank'!$AC423=100,3,IF('Data Bank'!$AC423=0,0,2)))))</f>
        <v>0</v>
      </c>
      <c r="F685" s="178">
        <f ca="1">IF(F$1&lt;'Data Bank'!$AD423,"",IF(F$1&gt;'Data Bank'!$AT423,"",IF(AND('Data Bank'!$AC423&lt;100,TODAY()&gt;'Data Bank'!$AT423),1,IF('Data Bank'!$AC423=100,3,IF('Data Bank'!$AC423=0,0,2)))))</f>
        <v>0</v>
      </c>
      <c r="G685" s="178">
        <f ca="1">IF(G$1&lt;'Data Bank'!$AD423,"",IF(G$1&gt;'Data Bank'!$AT423,"",IF(AND('Data Bank'!$AC423&lt;100,TODAY()&gt;'Data Bank'!$AT423),1,IF('Data Bank'!$AC423=100,3,IF('Data Bank'!$AC423=0,0,2)))))</f>
        <v>0</v>
      </c>
      <c r="H685" s="178">
        <f ca="1">IF(H$1&lt;'Data Bank'!$AD423,"",IF(H$1&gt;'Data Bank'!$AT423,"",IF(AND('Data Bank'!$AC423&lt;100,TODAY()&gt;'Data Bank'!$AT423),1,IF('Data Bank'!$AC423=100,3,IF('Data Bank'!$AC423=0,0,2)))))</f>
        <v>0</v>
      </c>
      <c r="I685" s="178">
        <f ca="1">IF(I$1&lt;'Data Bank'!$AD423,"",IF(I$1&gt;'Data Bank'!$AT423,"",IF(AND('Data Bank'!$AC423&lt;100,TODAY()&gt;'Data Bank'!$AT423),1,IF('Data Bank'!$AC423=100,3,IF('Data Bank'!$AC423=0,0,2)))))</f>
        <v>0</v>
      </c>
      <c r="J685" s="177">
        <f ca="1">IF(J$1&lt;'Data Bank'!$AD423,"",IF(J$1&gt;'Data Bank'!$AT423,"",IF(AND('Data Bank'!$AC423&lt;100,TODAY()&gt;'Data Bank'!$AT423),1,IF('Data Bank'!$AC423=100,3,IF('Data Bank'!$AC423=0,0,2)))))</f>
        <v>0</v>
      </c>
      <c r="K685" s="177">
        <f ca="1">IF(K$1&lt;'Data Bank'!$AD423,"",IF(K$1&gt;'Data Bank'!$AT423,"",IF(AND('Data Bank'!$AC423&lt;100,TODAY()&gt;'Data Bank'!$AT423),1,IF('Data Bank'!$AC423=100,3,IF('Data Bank'!$AC423=0,0,2)))))</f>
        <v>0</v>
      </c>
      <c r="L685" s="177">
        <f ca="1">IF(L$1&lt;'Data Bank'!$AD423,"",IF(L$1&gt;'Data Bank'!$AT423,"",IF(AND('Data Bank'!$AC423&lt;100,TODAY()&gt;'Data Bank'!$AT423),1,IF('Data Bank'!$AC423=100,3,IF('Data Bank'!$AC423=0,0,2)))))</f>
        <v>0</v>
      </c>
      <c r="M685" s="177">
        <f ca="1">IF(M$1&lt;'Data Bank'!$AD423,"",IF(M$1&gt;'Data Bank'!$AT423,"",IF(AND('Data Bank'!$AC423&lt;100,TODAY()&gt;'Data Bank'!$AT423),1,IF('Data Bank'!$AC423=100,3,IF('Data Bank'!$AC423=0,0,2)))))</f>
        <v>0</v>
      </c>
      <c r="N685" s="177">
        <f ca="1">IF(N$1&lt;'Data Bank'!$AD423,"",IF(N$1&gt;'Data Bank'!$AT423,"",IF(AND('Data Bank'!$AC423&lt;100,TODAY()&gt;'Data Bank'!$AT423),1,IF('Data Bank'!$AC423=100,3,IF('Data Bank'!$AC423=0,0,2)))))</f>
        <v>0</v>
      </c>
      <c r="O685" s="177">
        <f ca="1">IF(O$1&lt;'Data Bank'!$AD423,"",IF(O$1&gt;'Data Bank'!$AT423,"",IF(AND('Data Bank'!$AC423&lt;100,TODAY()&gt;'Data Bank'!$AT423),1,IF('Data Bank'!$AC423=100,3,IF('Data Bank'!$AC423=0,0,2)))))</f>
        <v>0</v>
      </c>
      <c r="P685" s="177">
        <f ca="1">IF(P$1&lt;'Data Bank'!$AD423,"",IF(P$1&gt;'Data Bank'!$AT423,"",IF(AND('Data Bank'!$AC423&lt;100,TODAY()&gt;'Data Bank'!$AT423),1,IF('Data Bank'!$AC423=100,3,IF('Data Bank'!$AC423=0,0,2)))))</f>
        <v>0</v>
      </c>
      <c r="Q685" s="177">
        <f ca="1">IF(Q$1&lt;'Data Bank'!$AD423,"",IF(Q$1&gt;'Data Bank'!$AT423,"",IF(AND('Data Bank'!$AC423&lt;100,TODAY()&gt;'Data Bank'!$AT423),1,IF('Data Bank'!$AC423=100,3,IF('Data Bank'!$AC423=0,0,2)))))</f>
        <v>0</v>
      </c>
      <c r="R685" s="177">
        <f ca="1">IF(R$1&lt;'Data Bank'!$AD423,"",IF(R$1&gt;'Data Bank'!$AT423,"",IF(AND('Data Bank'!$AC423&lt;100,TODAY()&gt;'Data Bank'!$AT423),1,IF('Data Bank'!$AC423=100,3,IF('Data Bank'!$AC423=0,0,2)))))</f>
        <v>0</v>
      </c>
    </row>
    <row r="686" spans="1:18">
      <c r="A686" s="115" t="str">
        <f>'Data Bank'!E424</f>
        <v>Feeder</v>
      </c>
      <c r="B686" s="178">
        <f ca="1">IF(B$1&lt;'Data Bank'!$AD424,"",IF(B$1&gt;'Data Bank'!$AT424,"",IF(AND('Data Bank'!$AC424&lt;100,TODAY()&gt;'Data Bank'!$AT424),1,IF('Data Bank'!$AC424=100,3,IF('Data Bank'!$AC424=0,0,2)))))</f>
        <v>0</v>
      </c>
      <c r="C686" s="178">
        <f ca="1">IF(C$1&lt;'Data Bank'!$AD424,"",IF(C$1&gt;'Data Bank'!$AT424,"",IF(AND('Data Bank'!$AC424&lt;100,TODAY()&gt;'Data Bank'!$AT424),1,IF('Data Bank'!$AC424=100,3,IF('Data Bank'!$AC424=0,0,2)))))</f>
        <v>0</v>
      </c>
      <c r="D686" s="178">
        <f ca="1">IF(D$1&lt;'Data Bank'!$AD424,"",IF(D$1&gt;'Data Bank'!$AT424,"",IF(AND('Data Bank'!$AC424&lt;100,TODAY()&gt;'Data Bank'!$AT424),1,IF('Data Bank'!$AC424=100,3,IF('Data Bank'!$AC424=0,0,2)))))</f>
        <v>0</v>
      </c>
      <c r="E686" s="178">
        <f ca="1">IF(E$1&lt;'Data Bank'!$AD424,"",IF(E$1&gt;'Data Bank'!$AT424,"",IF(AND('Data Bank'!$AC424&lt;100,TODAY()&gt;'Data Bank'!$AT424),1,IF('Data Bank'!$AC424=100,3,IF('Data Bank'!$AC424=0,0,2)))))</f>
        <v>0</v>
      </c>
      <c r="F686" s="178">
        <f ca="1">IF(F$1&lt;'Data Bank'!$AD424,"",IF(F$1&gt;'Data Bank'!$AT424,"",IF(AND('Data Bank'!$AC424&lt;100,TODAY()&gt;'Data Bank'!$AT424),1,IF('Data Bank'!$AC424=100,3,IF('Data Bank'!$AC424=0,0,2)))))</f>
        <v>0</v>
      </c>
      <c r="G686" s="178">
        <f ca="1">IF(G$1&lt;'Data Bank'!$AD424,"",IF(G$1&gt;'Data Bank'!$AT424,"",IF(AND('Data Bank'!$AC424&lt;100,TODAY()&gt;'Data Bank'!$AT424),1,IF('Data Bank'!$AC424=100,3,IF('Data Bank'!$AC424=0,0,2)))))</f>
        <v>0</v>
      </c>
      <c r="H686" s="178">
        <f ca="1">IF(H$1&lt;'Data Bank'!$AD424,"",IF(H$1&gt;'Data Bank'!$AT424,"",IF(AND('Data Bank'!$AC424&lt;100,TODAY()&gt;'Data Bank'!$AT424),1,IF('Data Bank'!$AC424=100,3,IF('Data Bank'!$AC424=0,0,2)))))</f>
        <v>0</v>
      </c>
      <c r="I686" s="178">
        <f ca="1">IF(I$1&lt;'Data Bank'!$AD424,"",IF(I$1&gt;'Data Bank'!$AT424,"",IF(AND('Data Bank'!$AC424&lt;100,TODAY()&gt;'Data Bank'!$AT424),1,IF('Data Bank'!$AC424=100,3,IF('Data Bank'!$AC424=0,0,2)))))</f>
        <v>0</v>
      </c>
      <c r="J686" s="177">
        <f ca="1">IF(J$1&lt;'Data Bank'!$AD424,"",IF(J$1&gt;'Data Bank'!$AT424,"",IF(AND('Data Bank'!$AC424&lt;100,TODAY()&gt;'Data Bank'!$AT424),1,IF('Data Bank'!$AC424=100,3,IF('Data Bank'!$AC424=0,0,2)))))</f>
        <v>0</v>
      </c>
      <c r="K686" s="177">
        <f ca="1">IF(K$1&lt;'Data Bank'!$AD424,"",IF(K$1&gt;'Data Bank'!$AT424,"",IF(AND('Data Bank'!$AC424&lt;100,TODAY()&gt;'Data Bank'!$AT424),1,IF('Data Bank'!$AC424=100,3,IF('Data Bank'!$AC424=0,0,2)))))</f>
        <v>0</v>
      </c>
      <c r="L686" s="177">
        <f ca="1">IF(L$1&lt;'Data Bank'!$AD424,"",IF(L$1&gt;'Data Bank'!$AT424,"",IF(AND('Data Bank'!$AC424&lt;100,TODAY()&gt;'Data Bank'!$AT424),1,IF('Data Bank'!$AC424=100,3,IF('Data Bank'!$AC424=0,0,2)))))</f>
        <v>0</v>
      </c>
      <c r="M686" s="177">
        <f ca="1">IF(M$1&lt;'Data Bank'!$AD424,"",IF(M$1&gt;'Data Bank'!$AT424,"",IF(AND('Data Bank'!$AC424&lt;100,TODAY()&gt;'Data Bank'!$AT424),1,IF('Data Bank'!$AC424=100,3,IF('Data Bank'!$AC424=0,0,2)))))</f>
        <v>0</v>
      </c>
      <c r="N686" s="177">
        <f ca="1">IF(N$1&lt;'Data Bank'!$AD424,"",IF(N$1&gt;'Data Bank'!$AT424,"",IF(AND('Data Bank'!$AC424&lt;100,TODAY()&gt;'Data Bank'!$AT424),1,IF('Data Bank'!$AC424=100,3,IF('Data Bank'!$AC424=0,0,2)))))</f>
        <v>0</v>
      </c>
      <c r="O686" s="177">
        <f ca="1">IF(O$1&lt;'Data Bank'!$AD424,"",IF(O$1&gt;'Data Bank'!$AT424,"",IF(AND('Data Bank'!$AC424&lt;100,TODAY()&gt;'Data Bank'!$AT424),1,IF('Data Bank'!$AC424=100,3,IF('Data Bank'!$AC424=0,0,2)))))</f>
        <v>0</v>
      </c>
      <c r="P686" s="177">
        <f ca="1">IF(P$1&lt;'Data Bank'!$AD424,"",IF(P$1&gt;'Data Bank'!$AT424,"",IF(AND('Data Bank'!$AC424&lt;100,TODAY()&gt;'Data Bank'!$AT424),1,IF('Data Bank'!$AC424=100,3,IF('Data Bank'!$AC424=0,0,2)))))</f>
        <v>0</v>
      </c>
      <c r="Q686" s="177">
        <f ca="1">IF(Q$1&lt;'Data Bank'!$AD424,"",IF(Q$1&gt;'Data Bank'!$AT424,"",IF(AND('Data Bank'!$AC424&lt;100,TODAY()&gt;'Data Bank'!$AT424),1,IF('Data Bank'!$AC424=100,3,IF('Data Bank'!$AC424=0,0,2)))))</f>
        <v>0</v>
      </c>
      <c r="R686" s="177">
        <f ca="1">IF(R$1&lt;'Data Bank'!$AD424,"",IF(R$1&gt;'Data Bank'!$AT424,"",IF(AND('Data Bank'!$AC424&lt;100,TODAY()&gt;'Data Bank'!$AT424),1,IF('Data Bank'!$AC424=100,3,IF('Data Bank'!$AC424=0,0,2)))))</f>
        <v>0</v>
      </c>
    </row>
    <row r="687" spans="1:18">
      <c r="A687" s="115" t="str">
        <f>'Data Bank'!E425</f>
        <v>Feeder</v>
      </c>
      <c r="B687" s="178">
        <f ca="1">IF(B$1&lt;'Data Bank'!$AD425,"",IF(B$1&gt;'Data Bank'!$AT425,"",IF(AND('Data Bank'!$AC425&lt;100,TODAY()&gt;'Data Bank'!$AT425),1,IF('Data Bank'!$AC425=100,3,IF('Data Bank'!$AC425=0,0,2)))))</f>
        <v>0</v>
      </c>
      <c r="C687" s="178">
        <f ca="1">IF(C$1&lt;'Data Bank'!$AD425,"",IF(C$1&gt;'Data Bank'!$AT425,"",IF(AND('Data Bank'!$AC425&lt;100,TODAY()&gt;'Data Bank'!$AT425),1,IF('Data Bank'!$AC425=100,3,IF('Data Bank'!$AC425=0,0,2)))))</f>
        <v>0</v>
      </c>
      <c r="D687" s="178">
        <f ca="1">IF(D$1&lt;'Data Bank'!$AD425,"",IF(D$1&gt;'Data Bank'!$AT425,"",IF(AND('Data Bank'!$AC425&lt;100,TODAY()&gt;'Data Bank'!$AT425),1,IF('Data Bank'!$AC425=100,3,IF('Data Bank'!$AC425=0,0,2)))))</f>
        <v>0</v>
      </c>
      <c r="E687" s="178">
        <f ca="1">IF(E$1&lt;'Data Bank'!$AD425,"",IF(E$1&gt;'Data Bank'!$AT425,"",IF(AND('Data Bank'!$AC425&lt;100,TODAY()&gt;'Data Bank'!$AT425),1,IF('Data Bank'!$AC425=100,3,IF('Data Bank'!$AC425=0,0,2)))))</f>
        <v>0</v>
      </c>
      <c r="F687" s="178">
        <f ca="1">IF(F$1&lt;'Data Bank'!$AD425,"",IF(F$1&gt;'Data Bank'!$AT425,"",IF(AND('Data Bank'!$AC425&lt;100,TODAY()&gt;'Data Bank'!$AT425),1,IF('Data Bank'!$AC425=100,3,IF('Data Bank'!$AC425=0,0,2)))))</f>
        <v>0</v>
      </c>
      <c r="G687" s="178">
        <f ca="1">IF(G$1&lt;'Data Bank'!$AD425,"",IF(G$1&gt;'Data Bank'!$AT425,"",IF(AND('Data Bank'!$AC425&lt;100,TODAY()&gt;'Data Bank'!$AT425),1,IF('Data Bank'!$AC425=100,3,IF('Data Bank'!$AC425=0,0,2)))))</f>
        <v>0</v>
      </c>
      <c r="H687" s="178">
        <f ca="1">IF(H$1&lt;'Data Bank'!$AD425,"",IF(H$1&gt;'Data Bank'!$AT425,"",IF(AND('Data Bank'!$AC425&lt;100,TODAY()&gt;'Data Bank'!$AT425),1,IF('Data Bank'!$AC425=100,3,IF('Data Bank'!$AC425=0,0,2)))))</f>
        <v>0</v>
      </c>
      <c r="I687" s="178">
        <f ca="1">IF(I$1&lt;'Data Bank'!$AD425,"",IF(I$1&gt;'Data Bank'!$AT425,"",IF(AND('Data Bank'!$AC425&lt;100,TODAY()&gt;'Data Bank'!$AT425),1,IF('Data Bank'!$AC425=100,3,IF('Data Bank'!$AC425=0,0,2)))))</f>
        <v>0</v>
      </c>
      <c r="J687" s="177">
        <f ca="1">IF(J$1&lt;'Data Bank'!$AD425,"",IF(J$1&gt;'Data Bank'!$AT425,"",IF(AND('Data Bank'!$AC425&lt;100,TODAY()&gt;'Data Bank'!$AT425),1,IF('Data Bank'!$AC425=100,3,IF('Data Bank'!$AC425=0,0,2)))))</f>
        <v>0</v>
      </c>
      <c r="K687" s="177">
        <f ca="1">IF(K$1&lt;'Data Bank'!$AD425,"",IF(K$1&gt;'Data Bank'!$AT425,"",IF(AND('Data Bank'!$AC425&lt;100,TODAY()&gt;'Data Bank'!$AT425),1,IF('Data Bank'!$AC425=100,3,IF('Data Bank'!$AC425=0,0,2)))))</f>
        <v>0</v>
      </c>
      <c r="L687" s="177">
        <f ca="1">IF(L$1&lt;'Data Bank'!$AD425,"",IF(L$1&gt;'Data Bank'!$AT425,"",IF(AND('Data Bank'!$AC425&lt;100,TODAY()&gt;'Data Bank'!$AT425),1,IF('Data Bank'!$AC425=100,3,IF('Data Bank'!$AC425=0,0,2)))))</f>
        <v>0</v>
      </c>
      <c r="M687" s="177">
        <f ca="1">IF(M$1&lt;'Data Bank'!$AD425,"",IF(M$1&gt;'Data Bank'!$AT425,"",IF(AND('Data Bank'!$AC425&lt;100,TODAY()&gt;'Data Bank'!$AT425),1,IF('Data Bank'!$AC425=100,3,IF('Data Bank'!$AC425=0,0,2)))))</f>
        <v>0</v>
      </c>
      <c r="N687" s="177">
        <f ca="1">IF(N$1&lt;'Data Bank'!$AD425,"",IF(N$1&gt;'Data Bank'!$AT425,"",IF(AND('Data Bank'!$AC425&lt;100,TODAY()&gt;'Data Bank'!$AT425),1,IF('Data Bank'!$AC425=100,3,IF('Data Bank'!$AC425=0,0,2)))))</f>
        <v>0</v>
      </c>
      <c r="O687" s="177">
        <f ca="1">IF(O$1&lt;'Data Bank'!$AD425,"",IF(O$1&gt;'Data Bank'!$AT425,"",IF(AND('Data Bank'!$AC425&lt;100,TODAY()&gt;'Data Bank'!$AT425),1,IF('Data Bank'!$AC425=100,3,IF('Data Bank'!$AC425=0,0,2)))))</f>
        <v>0</v>
      </c>
      <c r="P687" s="177">
        <f ca="1">IF(P$1&lt;'Data Bank'!$AD425,"",IF(P$1&gt;'Data Bank'!$AT425,"",IF(AND('Data Bank'!$AC425&lt;100,TODAY()&gt;'Data Bank'!$AT425),1,IF('Data Bank'!$AC425=100,3,IF('Data Bank'!$AC425=0,0,2)))))</f>
        <v>0</v>
      </c>
      <c r="Q687" s="177">
        <f ca="1">IF(Q$1&lt;'Data Bank'!$AD425,"",IF(Q$1&gt;'Data Bank'!$AT425,"",IF(AND('Data Bank'!$AC425&lt;100,TODAY()&gt;'Data Bank'!$AT425),1,IF('Data Bank'!$AC425=100,3,IF('Data Bank'!$AC425=0,0,2)))))</f>
        <v>0</v>
      </c>
      <c r="R687" s="177">
        <f ca="1">IF(R$1&lt;'Data Bank'!$AD425,"",IF(R$1&gt;'Data Bank'!$AT425,"",IF(AND('Data Bank'!$AC425&lt;100,TODAY()&gt;'Data Bank'!$AT425),1,IF('Data Bank'!$AC425=100,3,IF('Data Bank'!$AC425=0,0,2)))))</f>
        <v>0</v>
      </c>
    </row>
    <row r="688" spans="1:18">
      <c r="A688" s="115" t="str">
        <f>'Data Bank'!E426</f>
        <v>Park View_Hybrid_P1</v>
      </c>
      <c r="B688" s="178">
        <f ca="1">IF(B$1&lt;'Data Bank'!$AD426,"",IF(B$1&gt;'Data Bank'!$AT426,"",IF(AND('Data Bank'!$AC426&lt;100,TODAY()&gt;'Data Bank'!$AT426),1,IF('Data Bank'!$AC426=100,3,IF('Data Bank'!$AC426=0,0,2)))))</f>
        <v>0</v>
      </c>
      <c r="C688" s="178">
        <f ca="1">IF(C$1&lt;'Data Bank'!$AD426,"",IF(C$1&gt;'Data Bank'!$AT426,"",IF(AND('Data Bank'!$AC426&lt;100,TODAY()&gt;'Data Bank'!$AT426),1,IF('Data Bank'!$AC426=100,3,IF('Data Bank'!$AC426=0,0,2)))))</f>
        <v>0</v>
      </c>
      <c r="D688" s="178">
        <f ca="1">IF(D$1&lt;'Data Bank'!$AD426,"",IF(D$1&gt;'Data Bank'!$AT426,"",IF(AND('Data Bank'!$AC426&lt;100,TODAY()&gt;'Data Bank'!$AT426),1,IF('Data Bank'!$AC426=100,3,IF('Data Bank'!$AC426=0,0,2)))))</f>
        <v>0</v>
      </c>
      <c r="E688" s="178">
        <f ca="1">IF(E$1&lt;'Data Bank'!$AD426,"",IF(E$1&gt;'Data Bank'!$AT426,"",IF(AND('Data Bank'!$AC426&lt;100,TODAY()&gt;'Data Bank'!$AT426),1,IF('Data Bank'!$AC426=100,3,IF('Data Bank'!$AC426=0,0,2)))))</f>
        <v>0</v>
      </c>
      <c r="F688" s="178">
        <f ca="1">IF(F$1&lt;'Data Bank'!$AD426,"",IF(F$1&gt;'Data Bank'!$AT426,"",IF(AND('Data Bank'!$AC426&lt;100,TODAY()&gt;'Data Bank'!$AT426),1,IF('Data Bank'!$AC426=100,3,IF('Data Bank'!$AC426=0,0,2)))))</f>
        <v>0</v>
      </c>
      <c r="G688" s="178">
        <f ca="1">IF(G$1&lt;'Data Bank'!$AD426,"",IF(G$1&gt;'Data Bank'!$AT426,"",IF(AND('Data Bank'!$AC426&lt;100,TODAY()&gt;'Data Bank'!$AT426),1,IF('Data Bank'!$AC426=100,3,IF('Data Bank'!$AC426=0,0,2)))))</f>
        <v>0</v>
      </c>
      <c r="H688" s="178">
        <f ca="1">IF(H$1&lt;'Data Bank'!$AD426,"",IF(H$1&gt;'Data Bank'!$AT426,"",IF(AND('Data Bank'!$AC426&lt;100,TODAY()&gt;'Data Bank'!$AT426),1,IF('Data Bank'!$AC426=100,3,IF('Data Bank'!$AC426=0,0,2)))))</f>
        <v>0</v>
      </c>
      <c r="I688" s="178">
        <f ca="1">IF(I$1&lt;'Data Bank'!$AD426,"",IF(I$1&gt;'Data Bank'!$AT426,"",IF(AND('Data Bank'!$AC426&lt;100,TODAY()&gt;'Data Bank'!$AT426),1,IF('Data Bank'!$AC426=100,3,IF('Data Bank'!$AC426=0,0,2)))))</f>
        <v>0</v>
      </c>
      <c r="J688" s="177">
        <f ca="1">IF(J$1&lt;'Data Bank'!$AD426,"",IF(J$1&gt;'Data Bank'!$AT426,"",IF(AND('Data Bank'!$AC426&lt;100,TODAY()&gt;'Data Bank'!$AT426),1,IF('Data Bank'!$AC426=100,3,IF('Data Bank'!$AC426=0,0,2)))))</f>
        <v>0</v>
      </c>
      <c r="K688" s="177">
        <f ca="1">IF(K$1&lt;'Data Bank'!$AD426,"",IF(K$1&gt;'Data Bank'!$AT426,"",IF(AND('Data Bank'!$AC426&lt;100,TODAY()&gt;'Data Bank'!$AT426),1,IF('Data Bank'!$AC426=100,3,IF('Data Bank'!$AC426=0,0,2)))))</f>
        <v>0</v>
      </c>
      <c r="L688" s="177">
        <f ca="1">IF(L$1&lt;'Data Bank'!$AD426,"",IF(L$1&gt;'Data Bank'!$AT426,"",IF(AND('Data Bank'!$AC426&lt;100,TODAY()&gt;'Data Bank'!$AT426),1,IF('Data Bank'!$AC426=100,3,IF('Data Bank'!$AC426=0,0,2)))))</f>
        <v>0</v>
      </c>
      <c r="M688" s="177">
        <f ca="1">IF(M$1&lt;'Data Bank'!$AD426,"",IF(M$1&gt;'Data Bank'!$AT426,"",IF(AND('Data Bank'!$AC426&lt;100,TODAY()&gt;'Data Bank'!$AT426),1,IF('Data Bank'!$AC426=100,3,IF('Data Bank'!$AC426=0,0,2)))))</f>
        <v>0</v>
      </c>
      <c r="N688" s="177">
        <f ca="1">IF(N$1&lt;'Data Bank'!$AD426,"",IF(N$1&gt;'Data Bank'!$AT426,"",IF(AND('Data Bank'!$AC426&lt;100,TODAY()&gt;'Data Bank'!$AT426),1,IF('Data Bank'!$AC426=100,3,IF('Data Bank'!$AC426=0,0,2)))))</f>
        <v>0</v>
      </c>
      <c r="O688" s="177">
        <f ca="1">IF(O$1&lt;'Data Bank'!$AD426,"",IF(O$1&gt;'Data Bank'!$AT426,"",IF(AND('Data Bank'!$AC426&lt;100,TODAY()&gt;'Data Bank'!$AT426),1,IF('Data Bank'!$AC426=100,3,IF('Data Bank'!$AC426=0,0,2)))))</f>
        <v>0</v>
      </c>
      <c r="P688" s="177">
        <f ca="1">IF(P$1&lt;'Data Bank'!$AD426,"",IF(P$1&gt;'Data Bank'!$AT426,"",IF(AND('Data Bank'!$AC426&lt;100,TODAY()&gt;'Data Bank'!$AT426),1,IF('Data Bank'!$AC426=100,3,IF('Data Bank'!$AC426=0,0,2)))))</f>
        <v>0</v>
      </c>
      <c r="Q688" s="177">
        <f ca="1">IF(Q$1&lt;'Data Bank'!$AD426,"",IF(Q$1&gt;'Data Bank'!$AT426,"",IF(AND('Data Bank'!$AC426&lt;100,TODAY()&gt;'Data Bank'!$AT426),1,IF('Data Bank'!$AC426=100,3,IF('Data Bank'!$AC426=0,0,2)))))</f>
        <v>0</v>
      </c>
      <c r="R688" s="177">
        <f ca="1">IF(R$1&lt;'Data Bank'!$AD426,"",IF(R$1&gt;'Data Bank'!$AT426,"",IF(AND('Data Bank'!$AC426&lt;100,TODAY()&gt;'Data Bank'!$AT426),1,IF('Data Bank'!$AC426=100,3,IF('Data Bank'!$AC426=0,0,2)))))</f>
        <v>0</v>
      </c>
    </row>
    <row r="689" spans="1:18">
      <c r="A689" s="115" t="str">
        <f>'Data Bank'!E427</f>
        <v>Feeder</v>
      </c>
      <c r="B689" s="178">
        <f ca="1">IF(B$1&lt;'Data Bank'!$AD427,"",IF(B$1&gt;'Data Bank'!$AT427,"",IF(AND('Data Bank'!$AC427&lt;100,TODAY()&gt;'Data Bank'!$AT427),1,IF('Data Bank'!$AC427=100,3,IF('Data Bank'!$AC427=0,0,2)))))</f>
        <v>0</v>
      </c>
      <c r="C689" s="178">
        <f ca="1">IF(C$1&lt;'Data Bank'!$AD427,"",IF(C$1&gt;'Data Bank'!$AT427,"",IF(AND('Data Bank'!$AC427&lt;100,TODAY()&gt;'Data Bank'!$AT427),1,IF('Data Bank'!$AC427=100,3,IF('Data Bank'!$AC427=0,0,2)))))</f>
        <v>0</v>
      </c>
      <c r="D689" s="178">
        <f ca="1">IF(D$1&lt;'Data Bank'!$AD427,"",IF(D$1&gt;'Data Bank'!$AT427,"",IF(AND('Data Bank'!$AC427&lt;100,TODAY()&gt;'Data Bank'!$AT427),1,IF('Data Bank'!$AC427=100,3,IF('Data Bank'!$AC427=0,0,2)))))</f>
        <v>0</v>
      </c>
      <c r="E689" s="178">
        <f ca="1">IF(E$1&lt;'Data Bank'!$AD427,"",IF(E$1&gt;'Data Bank'!$AT427,"",IF(AND('Data Bank'!$AC427&lt;100,TODAY()&gt;'Data Bank'!$AT427),1,IF('Data Bank'!$AC427=100,3,IF('Data Bank'!$AC427=0,0,2)))))</f>
        <v>0</v>
      </c>
      <c r="F689" s="178">
        <f ca="1">IF(F$1&lt;'Data Bank'!$AD427,"",IF(F$1&gt;'Data Bank'!$AT427,"",IF(AND('Data Bank'!$AC427&lt;100,TODAY()&gt;'Data Bank'!$AT427),1,IF('Data Bank'!$AC427=100,3,IF('Data Bank'!$AC427=0,0,2)))))</f>
        <v>0</v>
      </c>
      <c r="G689" s="178">
        <f ca="1">IF(G$1&lt;'Data Bank'!$AD427,"",IF(G$1&gt;'Data Bank'!$AT427,"",IF(AND('Data Bank'!$AC427&lt;100,TODAY()&gt;'Data Bank'!$AT427),1,IF('Data Bank'!$AC427=100,3,IF('Data Bank'!$AC427=0,0,2)))))</f>
        <v>0</v>
      </c>
      <c r="H689" s="178">
        <f ca="1">IF(H$1&lt;'Data Bank'!$AD427,"",IF(H$1&gt;'Data Bank'!$AT427,"",IF(AND('Data Bank'!$AC427&lt;100,TODAY()&gt;'Data Bank'!$AT427),1,IF('Data Bank'!$AC427=100,3,IF('Data Bank'!$AC427=0,0,2)))))</f>
        <v>0</v>
      </c>
      <c r="I689" s="178">
        <f ca="1">IF(I$1&lt;'Data Bank'!$AD427,"",IF(I$1&gt;'Data Bank'!$AT427,"",IF(AND('Data Bank'!$AC427&lt;100,TODAY()&gt;'Data Bank'!$AT427),1,IF('Data Bank'!$AC427=100,3,IF('Data Bank'!$AC427=0,0,2)))))</f>
        <v>0</v>
      </c>
      <c r="J689" s="177">
        <f ca="1">IF(J$1&lt;'Data Bank'!$AD427,"",IF(J$1&gt;'Data Bank'!$AT427,"",IF(AND('Data Bank'!$AC427&lt;100,TODAY()&gt;'Data Bank'!$AT427),1,IF('Data Bank'!$AC427=100,3,IF('Data Bank'!$AC427=0,0,2)))))</f>
        <v>0</v>
      </c>
      <c r="K689" s="177">
        <f ca="1">IF(K$1&lt;'Data Bank'!$AD427,"",IF(K$1&gt;'Data Bank'!$AT427,"",IF(AND('Data Bank'!$AC427&lt;100,TODAY()&gt;'Data Bank'!$AT427),1,IF('Data Bank'!$AC427=100,3,IF('Data Bank'!$AC427=0,0,2)))))</f>
        <v>0</v>
      </c>
      <c r="L689" s="177">
        <f ca="1">IF(L$1&lt;'Data Bank'!$AD427,"",IF(L$1&gt;'Data Bank'!$AT427,"",IF(AND('Data Bank'!$AC427&lt;100,TODAY()&gt;'Data Bank'!$AT427),1,IF('Data Bank'!$AC427=100,3,IF('Data Bank'!$AC427=0,0,2)))))</f>
        <v>0</v>
      </c>
      <c r="M689" s="177">
        <f ca="1">IF(M$1&lt;'Data Bank'!$AD427,"",IF(M$1&gt;'Data Bank'!$AT427,"",IF(AND('Data Bank'!$AC427&lt;100,TODAY()&gt;'Data Bank'!$AT427),1,IF('Data Bank'!$AC427=100,3,IF('Data Bank'!$AC427=0,0,2)))))</f>
        <v>0</v>
      </c>
      <c r="N689" s="177">
        <f ca="1">IF(N$1&lt;'Data Bank'!$AD427,"",IF(N$1&gt;'Data Bank'!$AT427,"",IF(AND('Data Bank'!$AC427&lt;100,TODAY()&gt;'Data Bank'!$AT427),1,IF('Data Bank'!$AC427=100,3,IF('Data Bank'!$AC427=0,0,2)))))</f>
        <v>0</v>
      </c>
      <c r="O689" s="177">
        <f ca="1">IF(O$1&lt;'Data Bank'!$AD427,"",IF(O$1&gt;'Data Bank'!$AT427,"",IF(AND('Data Bank'!$AC427&lt;100,TODAY()&gt;'Data Bank'!$AT427),1,IF('Data Bank'!$AC427=100,3,IF('Data Bank'!$AC427=0,0,2)))))</f>
        <v>0</v>
      </c>
      <c r="P689" s="177">
        <f ca="1">IF(P$1&lt;'Data Bank'!$AD427,"",IF(P$1&gt;'Data Bank'!$AT427,"",IF(AND('Data Bank'!$AC427&lt;100,TODAY()&gt;'Data Bank'!$AT427),1,IF('Data Bank'!$AC427=100,3,IF('Data Bank'!$AC427=0,0,2)))))</f>
        <v>0</v>
      </c>
      <c r="Q689" s="177">
        <f ca="1">IF(Q$1&lt;'Data Bank'!$AD427,"",IF(Q$1&gt;'Data Bank'!$AT427,"",IF(AND('Data Bank'!$AC427&lt;100,TODAY()&gt;'Data Bank'!$AT427),1,IF('Data Bank'!$AC427=100,3,IF('Data Bank'!$AC427=0,0,2)))))</f>
        <v>0</v>
      </c>
      <c r="R689" s="177">
        <f ca="1">IF(R$1&lt;'Data Bank'!$AD427,"",IF(R$1&gt;'Data Bank'!$AT427,"",IF(AND('Data Bank'!$AC427&lt;100,TODAY()&gt;'Data Bank'!$AT427),1,IF('Data Bank'!$AC427=100,3,IF('Data Bank'!$AC427=0,0,2)))))</f>
        <v>0</v>
      </c>
    </row>
    <row r="690" spans="1:18">
      <c r="A690" s="115" t="str">
        <f>'Data Bank'!E428</f>
        <v>Feeder</v>
      </c>
      <c r="B690" s="178">
        <f ca="1">IF(B$1&lt;'Data Bank'!$AD428,"",IF(B$1&gt;'Data Bank'!$AT428,"",IF(AND('Data Bank'!$AC428&lt;100,TODAY()&gt;'Data Bank'!$AT428),1,IF('Data Bank'!$AC428=100,3,IF('Data Bank'!$AC428=0,0,2)))))</f>
        <v>0</v>
      </c>
      <c r="C690" s="178">
        <f ca="1">IF(C$1&lt;'Data Bank'!$AD428,"",IF(C$1&gt;'Data Bank'!$AT428,"",IF(AND('Data Bank'!$AC428&lt;100,TODAY()&gt;'Data Bank'!$AT428),1,IF('Data Bank'!$AC428=100,3,IF('Data Bank'!$AC428=0,0,2)))))</f>
        <v>0</v>
      </c>
      <c r="D690" s="178">
        <f ca="1">IF(D$1&lt;'Data Bank'!$AD428,"",IF(D$1&gt;'Data Bank'!$AT428,"",IF(AND('Data Bank'!$AC428&lt;100,TODAY()&gt;'Data Bank'!$AT428),1,IF('Data Bank'!$AC428=100,3,IF('Data Bank'!$AC428=0,0,2)))))</f>
        <v>0</v>
      </c>
      <c r="E690" s="178">
        <f ca="1">IF(E$1&lt;'Data Bank'!$AD428,"",IF(E$1&gt;'Data Bank'!$AT428,"",IF(AND('Data Bank'!$AC428&lt;100,TODAY()&gt;'Data Bank'!$AT428),1,IF('Data Bank'!$AC428=100,3,IF('Data Bank'!$AC428=0,0,2)))))</f>
        <v>0</v>
      </c>
      <c r="F690" s="178">
        <f ca="1">IF(F$1&lt;'Data Bank'!$AD428,"",IF(F$1&gt;'Data Bank'!$AT428,"",IF(AND('Data Bank'!$AC428&lt;100,TODAY()&gt;'Data Bank'!$AT428),1,IF('Data Bank'!$AC428=100,3,IF('Data Bank'!$AC428=0,0,2)))))</f>
        <v>0</v>
      </c>
      <c r="G690" s="178">
        <f ca="1">IF(G$1&lt;'Data Bank'!$AD428,"",IF(G$1&gt;'Data Bank'!$AT428,"",IF(AND('Data Bank'!$AC428&lt;100,TODAY()&gt;'Data Bank'!$AT428),1,IF('Data Bank'!$AC428=100,3,IF('Data Bank'!$AC428=0,0,2)))))</f>
        <v>0</v>
      </c>
      <c r="H690" s="178">
        <f ca="1">IF(H$1&lt;'Data Bank'!$AD428,"",IF(H$1&gt;'Data Bank'!$AT428,"",IF(AND('Data Bank'!$AC428&lt;100,TODAY()&gt;'Data Bank'!$AT428),1,IF('Data Bank'!$AC428=100,3,IF('Data Bank'!$AC428=0,0,2)))))</f>
        <v>0</v>
      </c>
      <c r="I690" s="178">
        <f ca="1">IF(I$1&lt;'Data Bank'!$AD428,"",IF(I$1&gt;'Data Bank'!$AT428,"",IF(AND('Data Bank'!$AC428&lt;100,TODAY()&gt;'Data Bank'!$AT428),1,IF('Data Bank'!$AC428=100,3,IF('Data Bank'!$AC428=0,0,2)))))</f>
        <v>0</v>
      </c>
      <c r="J690" s="177">
        <f ca="1">IF(J$1&lt;'Data Bank'!$AD428,"",IF(J$1&gt;'Data Bank'!$AT428,"",IF(AND('Data Bank'!$AC428&lt;100,TODAY()&gt;'Data Bank'!$AT428),1,IF('Data Bank'!$AC428=100,3,IF('Data Bank'!$AC428=0,0,2)))))</f>
        <v>0</v>
      </c>
      <c r="K690" s="177">
        <f ca="1">IF(K$1&lt;'Data Bank'!$AD428,"",IF(K$1&gt;'Data Bank'!$AT428,"",IF(AND('Data Bank'!$AC428&lt;100,TODAY()&gt;'Data Bank'!$AT428),1,IF('Data Bank'!$AC428=100,3,IF('Data Bank'!$AC428=0,0,2)))))</f>
        <v>0</v>
      </c>
      <c r="L690" s="177">
        <f ca="1">IF(L$1&lt;'Data Bank'!$AD428,"",IF(L$1&gt;'Data Bank'!$AT428,"",IF(AND('Data Bank'!$AC428&lt;100,TODAY()&gt;'Data Bank'!$AT428),1,IF('Data Bank'!$AC428=100,3,IF('Data Bank'!$AC428=0,0,2)))))</f>
        <v>0</v>
      </c>
      <c r="M690" s="177">
        <f ca="1">IF(M$1&lt;'Data Bank'!$AD428,"",IF(M$1&gt;'Data Bank'!$AT428,"",IF(AND('Data Bank'!$AC428&lt;100,TODAY()&gt;'Data Bank'!$AT428),1,IF('Data Bank'!$AC428=100,3,IF('Data Bank'!$AC428=0,0,2)))))</f>
        <v>0</v>
      </c>
      <c r="N690" s="177">
        <f ca="1">IF(N$1&lt;'Data Bank'!$AD428,"",IF(N$1&gt;'Data Bank'!$AT428,"",IF(AND('Data Bank'!$AC428&lt;100,TODAY()&gt;'Data Bank'!$AT428),1,IF('Data Bank'!$AC428=100,3,IF('Data Bank'!$AC428=0,0,2)))))</f>
        <v>0</v>
      </c>
      <c r="O690" s="177">
        <f ca="1">IF(O$1&lt;'Data Bank'!$AD428,"",IF(O$1&gt;'Data Bank'!$AT428,"",IF(AND('Data Bank'!$AC428&lt;100,TODAY()&gt;'Data Bank'!$AT428),1,IF('Data Bank'!$AC428=100,3,IF('Data Bank'!$AC428=0,0,2)))))</f>
        <v>0</v>
      </c>
      <c r="P690" s="177">
        <f ca="1">IF(P$1&lt;'Data Bank'!$AD428,"",IF(P$1&gt;'Data Bank'!$AT428,"",IF(AND('Data Bank'!$AC428&lt;100,TODAY()&gt;'Data Bank'!$AT428),1,IF('Data Bank'!$AC428=100,3,IF('Data Bank'!$AC428=0,0,2)))))</f>
        <v>0</v>
      </c>
      <c r="Q690" s="177">
        <f ca="1">IF(Q$1&lt;'Data Bank'!$AD428,"",IF(Q$1&gt;'Data Bank'!$AT428,"",IF(AND('Data Bank'!$AC428&lt;100,TODAY()&gt;'Data Bank'!$AT428),1,IF('Data Bank'!$AC428=100,3,IF('Data Bank'!$AC428=0,0,2)))))</f>
        <v>0</v>
      </c>
      <c r="R690" s="177">
        <f ca="1">IF(R$1&lt;'Data Bank'!$AD428,"",IF(R$1&gt;'Data Bank'!$AT428,"",IF(AND('Data Bank'!$AC428&lt;100,TODAY()&gt;'Data Bank'!$AT428),1,IF('Data Bank'!$AC428=100,3,IF('Data Bank'!$AC428=0,0,2)))))</f>
        <v>0</v>
      </c>
    </row>
    <row r="691" spans="1:18">
      <c r="A691" s="115" t="str">
        <f>'Data Bank'!E429</f>
        <v>Feeder</v>
      </c>
      <c r="B691" s="178">
        <f ca="1">IF(B$1&lt;'Data Bank'!$AD429,"",IF(B$1&gt;'Data Bank'!$AT429,"",IF(AND('Data Bank'!$AC429&lt;100,TODAY()&gt;'Data Bank'!$AT429),1,IF('Data Bank'!$AC429=100,3,IF('Data Bank'!$AC429=0,0,2)))))</f>
        <v>0</v>
      </c>
      <c r="C691" s="178">
        <f ca="1">IF(C$1&lt;'Data Bank'!$AD429,"",IF(C$1&gt;'Data Bank'!$AT429,"",IF(AND('Data Bank'!$AC429&lt;100,TODAY()&gt;'Data Bank'!$AT429),1,IF('Data Bank'!$AC429=100,3,IF('Data Bank'!$AC429=0,0,2)))))</f>
        <v>0</v>
      </c>
      <c r="D691" s="178">
        <f ca="1">IF(D$1&lt;'Data Bank'!$AD429,"",IF(D$1&gt;'Data Bank'!$AT429,"",IF(AND('Data Bank'!$AC429&lt;100,TODAY()&gt;'Data Bank'!$AT429),1,IF('Data Bank'!$AC429=100,3,IF('Data Bank'!$AC429=0,0,2)))))</f>
        <v>0</v>
      </c>
      <c r="E691" s="178">
        <f ca="1">IF(E$1&lt;'Data Bank'!$AD429,"",IF(E$1&gt;'Data Bank'!$AT429,"",IF(AND('Data Bank'!$AC429&lt;100,TODAY()&gt;'Data Bank'!$AT429),1,IF('Data Bank'!$AC429=100,3,IF('Data Bank'!$AC429=0,0,2)))))</f>
        <v>0</v>
      </c>
      <c r="F691" s="178">
        <f ca="1">IF(F$1&lt;'Data Bank'!$AD429,"",IF(F$1&gt;'Data Bank'!$AT429,"",IF(AND('Data Bank'!$AC429&lt;100,TODAY()&gt;'Data Bank'!$AT429),1,IF('Data Bank'!$AC429=100,3,IF('Data Bank'!$AC429=0,0,2)))))</f>
        <v>0</v>
      </c>
      <c r="G691" s="178">
        <f ca="1">IF(G$1&lt;'Data Bank'!$AD429,"",IF(G$1&gt;'Data Bank'!$AT429,"",IF(AND('Data Bank'!$AC429&lt;100,TODAY()&gt;'Data Bank'!$AT429),1,IF('Data Bank'!$AC429=100,3,IF('Data Bank'!$AC429=0,0,2)))))</f>
        <v>0</v>
      </c>
      <c r="H691" s="178">
        <f ca="1">IF(H$1&lt;'Data Bank'!$AD429,"",IF(H$1&gt;'Data Bank'!$AT429,"",IF(AND('Data Bank'!$AC429&lt;100,TODAY()&gt;'Data Bank'!$AT429),1,IF('Data Bank'!$AC429=100,3,IF('Data Bank'!$AC429=0,0,2)))))</f>
        <v>0</v>
      </c>
      <c r="I691" s="178">
        <f ca="1">IF(I$1&lt;'Data Bank'!$AD429,"",IF(I$1&gt;'Data Bank'!$AT429,"",IF(AND('Data Bank'!$AC429&lt;100,TODAY()&gt;'Data Bank'!$AT429),1,IF('Data Bank'!$AC429=100,3,IF('Data Bank'!$AC429=0,0,2)))))</f>
        <v>0</v>
      </c>
      <c r="J691" s="177">
        <f ca="1">IF(J$1&lt;'Data Bank'!$AD429,"",IF(J$1&gt;'Data Bank'!$AT429,"",IF(AND('Data Bank'!$AC429&lt;100,TODAY()&gt;'Data Bank'!$AT429),1,IF('Data Bank'!$AC429=100,3,IF('Data Bank'!$AC429=0,0,2)))))</f>
        <v>0</v>
      </c>
      <c r="K691" s="177">
        <f ca="1">IF(K$1&lt;'Data Bank'!$AD429,"",IF(K$1&gt;'Data Bank'!$AT429,"",IF(AND('Data Bank'!$AC429&lt;100,TODAY()&gt;'Data Bank'!$AT429),1,IF('Data Bank'!$AC429=100,3,IF('Data Bank'!$AC429=0,0,2)))))</f>
        <v>0</v>
      </c>
      <c r="L691" s="177">
        <f ca="1">IF(L$1&lt;'Data Bank'!$AD429,"",IF(L$1&gt;'Data Bank'!$AT429,"",IF(AND('Data Bank'!$AC429&lt;100,TODAY()&gt;'Data Bank'!$AT429),1,IF('Data Bank'!$AC429=100,3,IF('Data Bank'!$AC429=0,0,2)))))</f>
        <v>0</v>
      </c>
      <c r="M691" s="177">
        <f ca="1">IF(M$1&lt;'Data Bank'!$AD429,"",IF(M$1&gt;'Data Bank'!$AT429,"",IF(AND('Data Bank'!$AC429&lt;100,TODAY()&gt;'Data Bank'!$AT429),1,IF('Data Bank'!$AC429=100,3,IF('Data Bank'!$AC429=0,0,2)))))</f>
        <v>0</v>
      </c>
      <c r="N691" s="177">
        <f ca="1">IF(N$1&lt;'Data Bank'!$AD429,"",IF(N$1&gt;'Data Bank'!$AT429,"",IF(AND('Data Bank'!$AC429&lt;100,TODAY()&gt;'Data Bank'!$AT429),1,IF('Data Bank'!$AC429=100,3,IF('Data Bank'!$AC429=0,0,2)))))</f>
        <v>0</v>
      </c>
      <c r="O691" s="177">
        <f ca="1">IF(O$1&lt;'Data Bank'!$AD429,"",IF(O$1&gt;'Data Bank'!$AT429,"",IF(AND('Data Bank'!$AC429&lt;100,TODAY()&gt;'Data Bank'!$AT429),1,IF('Data Bank'!$AC429=100,3,IF('Data Bank'!$AC429=0,0,2)))))</f>
        <v>0</v>
      </c>
      <c r="P691" s="177">
        <f ca="1">IF(P$1&lt;'Data Bank'!$AD429,"",IF(P$1&gt;'Data Bank'!$AT429,"",IF(AND('Data Bank'!$AC429&lt;100,TODAY()&gt;'Data Bank'!$AT429),1,IF('Data Bank'!$AC429=100,3,IF('Data Bank'!$AC429=0,0,2)))))</f>
        <v>0</v>
      </c>
      <c r="Q691" s="177">
        <f ca="1">IF(Q$1&lt;'Data Bank'!$AD429,"",IF(Q$1&gt;'Data Bank'!$AT429,"",IF(AND('Data Bank'!$AC429&lt;100,TODAY()&gt;'Data Bank'!$AT429),1,IF('Data Bank'!$AC429=100,3,IF('Data Bank'!$AC429=0,0,2)))))</f>
        <v>0</v>
      </c>
      <c r="R691" s="177">
        <f ca="1">IF(R$1&lt;'Data Bank'!$AD429,"",IF(R$1&gt;'Data Bank'!$AT429,"",IF(AND('Data Bank'!$AC429&lt;100,TODAY()&gt;'Data Bank'!$AT429),1,IF('Data Bank'!$AC429=100,3,IF('Data Bank'!$AC429=0,0,2)))))</f>
        <v>0</v>
      </c>
    </row>
    <row r="692" spans="1:18">
      <c r="A692" s="115" t="str">
        <f>'Data Bank'!E430</f>
        <v>Feeder</v>
      </c>
      <c r="B692" s="178">
        <f ca="1">IF(B$1&lt;'Data Bank'!$AD430,"",IF(B$1&gt;'Data Bank'!$AT430,"",IF(AND('Data Bank'!$AC430&lt;100,TODAY()&gt;'Data Bank'!$AT430),1,IF('Data Bank'!$AC430=100,3,IF('Data Bank'!$AC430=0,0,2)))))</f>
        <v>0</v>
      </c>
      <c r="C692" s="178">
        <f ca="1">IF(C$1&lt;'Data Bank'!$AD430,"",IF(C$1&gt;'Data Bank'!$AT430,"",IF(AND('Data Bank'!$AC430&lt;100,TODAY()&gt;'Data Bank'!$AT430),1,IF('Data Bank'!$AC430=100,3,IF('Data Bank'!$AC430=0,0,2)))))</f>
        <v>0</v>
      </c>
      <c r="D692" s="178">
        <f ca="1">IF(D$1&lt;'Data Bank'!$AD430,"",IF(D$1&gt;'Data Bank'!$AT430,"",IF(AND('Data Bank'!$AC430&lt;100,TODAY()&gt;'Data Bank'!$AT430),1,IF('Data Bank'!$AC430=100,3,IF('Data Bank'!$AC430=0,0,2)))))</f>
        <v>0</v>
      </c>
      <c r="E692" s="178">
        <f ca="1">IF(E$1&lt;'Data Bank'!$AD430,"",IF(E$1&gt;'Data Bank'!$AT430,"",IF(AND('Data Bank'!$AC430&lt;100,TODAY()&gt;'Data Bank'!$AT430),1,IF('Data Bank'!$AC430=100,3,IF('Data Bank'!$AC430=0,0,2)))))</f>
        <v>0</v>
      </c>
      <c r="F692" s="178">
        <f ca="1">IF(F$1&lt;'Data Bank'!$AD430,"",IF(F$1&gt;'Data Bank'!$AT430,"",IF(AND('Data Bank'!$AC430&lt;100,TODAY()&gt;'Data Bank'!$AT430),1,IF('Data Bank'!$AC430=100,3,IF('Data Bank'!$AC430=0,0,2)))))</f>
        <v>0</v>
      </c>
      <c r="G692" s="178">
        <f ca="1">IF(G$1&lt;'Data Bank'!$AD430,"",IF(G$1&gt;'Data Bank'!$AT430,"",IF(AND('Data Bank'!$AC430&lt;100,TODAY()&gt;'Data Bank'!$AT430),1,IF('Data Bank'!$AC430=100,3,IF('Data Bank'!$AC430=0,0,2)))))</f>
        <v>0</v>
      </c>
      <c r="H692" s="178">
        <f ca="1">IF(H$1&lt;'Data Bank'!$AD430,"",IF(H$1&gt;'Data Bank'!$AT430,"",IF(AND('Data Bank'!$AC430&lt;100,TODAY()&gt;'Data Bank'!$AT430),1,IF('Data Bank'!$AC430=100,3,IF('Data Bank'!$AC430=0,0,2)))))</f>
        <v>0</v>
      </c>
      <c r="I692" s="178">
        <f ca="1">IF(I$1&lt;'Data Bank'!$AD430,"",IF(I$1&gt;'Data Bank'!$AT430,"",IF(AND('Data Bank'!$AC430&lt;100,TODAY()&gt;'Data Bank'!$AT430),1,IF('Data Bank'!$AC430=100,3,IF('Data Bank'!$AC430=0,0,2)))))</f>
        <v>0</v>
      </c>
      <c r="J692" s="177">
        <f ca="1">IF(J$1&lt;'Data Bank'!$AD430,"",IF(J$1&gt;'Data Bank'!$AT430,"",IF(AND('Data Bank'!$AC430&lt;100,TODAY()&gt;'Data Bank'!$AT430),1,IF('Data Bank'!$AC430=100,3,IF('Data Bank'!$AC430=0,0,2)))))</f>
        <v>0</v>
      </c>
      <c r="K692" s="177">
        <f ca="1">IF(K$1&lt;'Data Bank'!$AD430,"",IF(K$1&gt;'Data Bank'!$AT430,"",IF(AND('Data Bank'!$AC430&lt;100,TODAY()&gt;'Data Bank'!$AT430),1,IF('Data Bank'!$AC430=100,3,IF('Data Bank'!$AC430=0,0,2)))))</f>
        <v>0</v>
      </c>
      <c r="L692" s="177">
        <f ca="1">IF(L$1&lt;'Data Bank'!$AD430,"",IF(L$1&gt;'Data Bank'!$AT430,"",IF(AND('Data Bank'!$AC430&lt;100,TODAY()&gt;'Data Bank'!$AT430),1,IF('Data Bank'!$AC430=100,3,IF('Data Bank'!$AC430=0,0,2)))))</f>
        <v>0</v>
      </c>
      <c r="M692" s="177">
        <f ca="1">IF(M$1&lt;'Data Bank'!$AD430,"",IF(M$1&gt;'Data Bank'!$AT430,"",IF(AND('Data Bank'!$AC430&lt;100,TODAY()&gt;'Data Bank'!$AT430),1,IF('Data Bank'!$AC430=100,3,IF('Data Bank'!$AC430=0,0,2)))))</f>
        <v>0</v>
      </c>
      <c r="N692" s="177">
        <f ca="1">IF(N$1&lt;'Data Bank'!$AD430,"",IF(N$1&gt;'Data Bank'!$AT430,"",IF(AND('Data Bank'!$AC430&lt;100,TODAY()&gt;'Data Bank'!$AT430),1,IF('Data Bank'!$AC430=100,3,IF('Data Bank'!$AC430=0,0,2)))))</f>
        <v>0</v>
      </c>
      <c r="O692" s="177">
        <f ca="1">IF(O$1&lt;'Data Bank'!$AD430,"",IF(O$1&gt;'Data Bank'!$AT430,"",IF(AND('Data Bank'!$AC430&lt;100,TODAY()&gt;'Data Bank'!$AT430),1,IF('Data Bank'!$AC430=100,3,IF('Data Bank'!$AC430=0,0,2)))))</f>
        <v>0</v>
      </c>
      <c r="P692" s="177">
        <f ca="1">IF(P$1&lt;'Data Bank'!$AD430,"",IF(P$1&gt;'Data Bank'!$AT430,"",IF(AND('Data Bank'!$AC430&lt;100,TODAY()&gt;'Data Bank'!$AT430),1,IF('Data Bank'!$AC430=100,3,IF('Data Bank'!$AC430=0,0,2)))))</f>
        <v>0</v>
      </c>
      <c r="Q692" s="177">
        <f ca="1">IF(Q$1&lt;'Data Bank'!$AD430,"",IF(Q$1&gt;'Data Bank'!$AT430,"",IF(AND('Data Bank'!$AC430&lt;100,TODAY()&gt;'Data Bank'!$AT430),1,IF('Data Bank'!$AC430=100,3,IF('Data Bank'!$AC430=0,0,2)))))</f>
        <v>0</v>
      </c>
      <c r="R692" s="177">
        <f ca="1">IF(R$1&lt;'Data Bank'!$AD430,"",IF(R$1&gt;'Data Bank'!$AT430,"",IF(AND('Data Bank'!$AC430&lt;100,TODAY()&gt;'Data Bank'!$AT430),1,IF('Data Bank'!$AC430=100,3,IF('Data Bank'!$AC430=0,0,2)))))</f>
        <v>0</v>
      </c>
    </row>
    <row r="693" spans="1:18">
      <c r="A693" s="115" t="str">
        <f>'Data Bank'!E431</f>
        <v>Feeder</v>
      </c>
      <c r="B693" s="178">
        <f ca="1">IF(B$1&lt;'Data Bank'!$AD431,"",IF(B$1&gt;'Data Bank'!$AT431,"",IF(AND('Data Bank'!$AC431&lt;100,TODAY()&gt;'Data Bank'!$AT431),1,IF('Data Bank'!$AC431=100,3,IF('Data Bank'!$AC431=0,0,2)))))</f>
        <v>0</v>
      </c>
      <c r="C693" s="178">
        <f ca="1">IF(C$1&lt;'Data Bank'!$AD431,"",IF(C$1&gt;'Data Bank'!$AT431,"",IF(AND('Data Bank'!$AC431&lt;100,TODAY()&gt;'Data Bank'!$AT431),1,IF('Data Bank'!$AC431=100,3,IF('Data Bank'!$AC431=0,0,2)))))</f>
        <v>0</v>
      </c>
      <c r="D693" s="178">
        <f ca="1">IF(D$1&lt;'Data Bank'!$AD431,"",IF(D$1&gt;'Data Bank'!$AT431,"",IF(AND('Data Bank'!$AC431&lt;100,TODAY()&gt;'Data Bank'!$AT431),1,IF('Data Bank'!$AC431=100,3,IF('Data Bank'!$AC431=0,0,2)))))</f>
        <v>0</v>
      </c>
      <c r="E693" s="178">
        <f ca="1">IF(E$1&lt;'Data Bank'!$AD431,"",IF(E$1&gt;'Data Bank'!$AT431,"",IF(AND('Data Bank'!$AC431&lt;100,TODAY()&gt;'Data Bank'!$AT431),1,IF('Data Bank'!$AC431=100,3,IF('Data Bank'!$AC431=0,0,2)))))</f>
        <v>0</v>
      </c>
      <c r="F693" s="178">
        <f ca="1">IF(F$1&lt;'Data Bank'!$AD431,"",IF(F$1&gt;'Data Bank'!$AT431,"",IF(AND('Data Bank'!$AC431&lt;100,TODAY()&gt;'Data Bank'!$AT431),1,IF('Data Bank'!$AC431=100,3,IF('Data Bank'!$AC431=0,0,2)))))</f>
        <v>0</v>
      </c>
      <c r="G693" s="178">
        <f ca="1">IF(G$1&lt;'Data Bank'!$AD431,"",IF(G$1&gt;'Data Bank'!$AT431,"",IF(AND('Data Bank'!$AC431&lt;100,TODAY()&gt;'Data Bank'!$AT431),1,IF('Data Bank'!$AC431=100,3,IF('Data Bank'!$AC431=0,0,2)))))</f>
        <v>0</v>
      </c>
      <c r="H693" s="178">
        <f ca="1">IF(H$1&lt;'Data Bank'!$AD431,"",IF(H$1&gt;'Data Bank'!$AT431,"",IF(AND('Data Bank'!$AC431&lt;100,TODAY()&gt;'Data Bank'!$AT431),1,IF('Data Bank'!$AC431=100,3,IF('Data Bank'!$AC431=0,0,2)))))</f>
        <v>0</v>
      </c>
      <c r="I693" s="178">
        <f ca="1">IF(I$1&lt;'Data Bank'!$AD431,"",IF(I$1&gt;'Data Bank'!$AT431,"",IF(AND('Data Bank'!$AC431&lt;100,TODAY()&gt;'Data Bank'!$AT431),1,IF('Data Bank'!$AC431=100,3,IF('Data Bank'!$AC431=0,0,2)))))</f>
        <v>0</v>
      </c>
      <c r="J693" s="177">
        <f ca="1">IF(J$1&lt;'Data Bank'!$AD431,"",IF(J$1&gt;'Data Bank'!$AT431,"",IF(AND('Data Bank'!$AC431&lt;100,TODAY()&gt;'Data Bank'!$AT431),1,IF('Data Bank'!$AC431=100,3,IF('Data Bank'!$AC431=0,0,2)))))</f>
        <v>0</v>
      </c>
      <c r="K693" s="177">
        <f ca="1">IF(K$1&lt;'Data Bank'!$AD431,"",IF(K$1&gt;'Data Bank'!$AT431,"",IF(AND('Data Bank'!$AC431&lt;100,TODAY()&gt;'Data Bank'!$AT431),1,IF('Data Bank'!$AC431=100,3,IF('Data Bank'!$AC431=0,0,2)))))</f>
        <v>0</v>
      </c>
      <c r="L693" s="177">
        <f ca="1">IF(L$1&lt;'Data Bank'!$AD431,"",IF(L$1&gt;'Data Bank'!$AT431,"",IF(AND('Data Bank'!$AC431&lt;100,TODAY()&gt;'Data Bank'!$AT431),1,IF('Data Bank'!$AC431=100,3,IF('Data Bank'!$AC431=0,0,2)))))</f>
        <v>0</v>
      </c>
      <c r="M693" s="177">
        <f ca="1">IF(M$1&lt;'Data Bank'!$AD431,"",IF(M$1&gt;'Data Bank'!$AT431,"",IF(AND('Data Bank'!$AC431&lt;100,TODAY()&gt;'Data Bank'!$AT431),1,IF('Data Bank'!$AC431=100,3,IF('Data Bank'!$AC431=0,0,2)))))</f>
        <v>0</v>
      </c>
      <c r="N693" s="177">
        <f ca="1">IF(N$1&lt;'Data Bank'!$AD431,"",IF(N$1&gt;'Data Bank'!$AT431,"",IF(AND('Data Bank'!$AC431&lt;100,TODAY()&gt;'Data Bank'!$AT431),1,IF('Data Bank'!$AC431=100,3,IF('Data Bank'!$AC431=0,0,2)))))</f>
        <v>0</v>
      </c>
      <c r="O693" s="177">
        <f ca="1">IF(O$1&lt;'Data Bank'!$AD431,"",IF(O$1&gt;'Data Bank'!$AT431,"",IF(AND('Data Bank'!$AC431&lt;100,TODAY()&gt;'Data Bank'!$AT431),1,IF('Data Bank'!$AC431=100,3,IF('Data Bank'!$AC431=0,0,2)))))</f>
        <v>0</v>
      </c>
      <c r="P693" s="177">
        <f ca="1">IF(P$1&lt;'Data Bank'!$AD431,"",IF(P$1&gt;'Data Bank'!$AT431,"",IF(AND('Data Bank'!$AC431&lt;100,TODAY()&gt;'Data Bank'!$AT431),1,IF('Data Bank'!$AC431=100,3,IF('Data Bank'!$AC431=0,0,2)))))</f>
        <v>0</v>
      </c>
      <c r="Q693" s="177">
        <f ca="1">IF(Q$1&lt;'Data Bank'!$AD431,"",IF(Q$1&gt;'Data Bank'!$AT431,"",IF(AND('Data Bank'!$AC431&lt;100,TODAY()&gt;'Data Bank'!$AT431),1,IF('Data Bank'!$AC431=100,3,IF('Data Bank'!$AC431=0,0,2)))))</f>
        <v>0</v>
      </c>
      <c r="R693" s="177">
        <f ca="1">IF(R$1&lt;'Data Bank'!$AD431,"",IF(R$1&gt;'Data Bank'!$AT431,"",IF(AND('Data Bank'!$AC431&lt;100,TODAY()&gt;'Data Bank'!$AT431),1,IF('Data Bank'!$AC431=100,3,IF('Data Bank'!$AC431=0,0,2)))))</f>
        <v>0</v>
      </c>
    </row>
    <row r="694" spans="1:18">
      <c r="A694" s="115" t="str">
        <f>'Data Bank'!E432</f>
        <v>Feeder</v>
      </c>
      <c r="B694" s="178">
        <f ca="1">IF(B$1&lt;'Data Bank'!$AD432,"",IF(B$1&gt;'Data Bank'!$AT432,"",IF(AND('Data Bank'!$AC432&lt;100,TODAY()&gt;'Data Bank'!$AT432),1,IF('Data Bank'!$AC432=100,3,IF('Data Bank'!$AC432=0,0,2)))))</f>
        <v>0</v>
      </c>
      <c r="C694" s="178">
        <f ca="1">IF(C$1&lt;'Data Bank'!$AD432,"",IF(C$1&gt;'Data Bank'!$AT432,"",IF(AND('Data Bank'!$AC432&lt;100,TODAY()&gt;'Data Bank'!$AT432),1,IF('Data Bank'!$AC432=100,3,IF('Data Bank'!$AC432=0,0,2)))))</f>
        <v>0</v>
      </c>
      <c r="D694" s="178">
        <f ca="1">IF(D$1&lt;'Data Bank'!$AD432,"",IF(D$1&gt;'Data Bank'!$AT432,"",IF(AND('Data Bank'!$AC432&lt;100,TODAY()&gt;'Data Bank'!$AT432),1,IF('Data Bank'!$AC432=100,3,IF('Data Bank'!$AC432=0,0,2)))))</f>
        <v>0</v>
      </c>
      <c r="E694" s="178">
        <f ca="1">IF(E$1&lt;'Data Bank'!$AD432,"",IF(E$1&gt;'Data Bank'!$AT432,"",IF(AND('Data Bank'!$AC432&lt;100,TODAY()&gt;'Data Bank'!$AT432),1,IF('Data Bank'!$AC432=100,3,IF('Data Bank'!$AC432=0,0,2)))))</f>
        <v>0</v>
      </c>
      <c r="F694" s="178">
        <f ca="1">IF(F$1&lt;'Data Bank'!$AD432,"",IF(F$1&gt;'Data Bank'!$AT432,"",IF(AND('Data Bank'!$AC432&lt;100,TODAY()&gt;'Data Bank'!$AT432),1,IF('Data Bank'!$AC432=100,3,IF('Data Bank'!$AC432=0,0,2)))))</f>
        <v>0</v>
      </c>
      <c r="G694" s="178">
        <f ca="1">IF(G$1&lt;'Data Bank'!$AD432,"",IF(G$1&gt;'Data Bank'!$AT432,"",IF(AND('Data Bank'!$AC432&lt;100,TODAY()&gt;'Data Bank'!$AT432),1,IF('Data Bank'!$AC432=100,3,IF('Data Bank'!$AC432=0,0,2)))))</f>
        <v>0</v>
      </c>
      <c r="H694" s="178">
        <f ca="1">IF(H$1&lt;'Data Bank'!$AD432,"",IF(H$1&gt;'Data Bank'!$AT432,"",IF(AND('Data Bank'!$AC432&lt;100,TODAY()&gt;'Data Bank'!$AT432),1,IF('Data Bank'!$AC432=100,3,IF('Data Bank'!$AC432=0,0,2)))))</f>
        <v>0</v>
      </c>
      <c r="I694" s="178">
        <f ca="1">IF(I$1&lt;'Data Bank'!$AD432,"",IF(I$1&gt;'Data Bank'!$AT432,"",IF(AND('Data Bank'!$AC432&lt;100,TODAY()&gt;'Data Bank'!$AT432),1,IF('Data Bank'!$AC432=100,3,IF('Data Bank'!$AC432=0,0,2)))))</f>
        <v>0</v>
      </c>
      <c r="J694" s="177">
        <f ca="1">IF(J$1&lt;'Data Bank'!$AD432,"",IF(J$1&gt;'Data Bank'!$AT432,"",IF(AND('Data Bank'!$AC432&lt;100,TODAY()&gt;'Data Bank'!$AT432),1,IF('Data Bank'!$AC432=100,3,IF('Data Bank'!$AC432=0,0,2)))))</f>
        <v>0</v>
      </c>
      <c r="K694" s="177">
        <f ca="1">IF(K$1&lt;'Data Bank'!$AD432,"",IF(K$1&gt;'Data Bank'!$AT432,"",IF(AND('Data Bank'!$AC432&lt;100,TODAY()&gt;'Data Bank'!$AT432),1,IF('Data Bank'!$AC432=100,3,IF('Data Bank'!$AC432=0,0,2)))))</f>
        <v>0</v>
      </c>
      <c r="L694" s="177">
        <f ca="1">IF(L$1&lt;'Data Bank'!$AD432,"",IF(L$1&gt;'Data Bank'!$AT432,"",IF(AND('Data Bank'!$AC432&lt;100,TODAY()&gt;'Data Bank'!$AT432),1,IF('Data Bank'!$AC432=100,3,IF('Data Bank'!$AC432=0,0,2)))))</f>
        <v>0</v>
      </c>
      <c r="M694" s="177">
        <f ca="1">IF(M$1&lt;'Data Bank'!$AD432,"",IF(M$1&gt;'Data Bank'!$AT432,"",IF(AND('Data Bank'!$AC432&lt;100,TODAY()&gt;'Data Bank'!$AT432),1,IF('Data Bank'!$AC432=100,3,IF('Data Bank'!$AC432=0,0,2)))))</f>
        <v>0</v>
      </c>
      <c r="N694" s="177">
        <f ca="1">IF(N$1&lt;'Data Bank'!$AD432,"",IF(N$1&gt;'Data Bank'!$AT432,"",IF(AND('Data Bank'!$AC432&lt;100,TODAY()&gt;'Data Bank'!$AT432),1,IF('Data Bank'!$AC432=100,3,IF('Data Bank'!$AC432=0,0,2)))))</f>
        <v>0</v>
      </c>
      <c r="O694" s="177">
        <f ca="1">IF(O$1&lt;'Data Bank'!$AD432,"",IF(O$1&gt;'Data Bank'!$AT432,"",IF(AND('Data Bank'!$AC432&lt;100,TODAY()&gt;'Data Bank'!$AT432),1,IF('Data Bank'!$AC432=100,3,IF('Data Bank'!$AC432=0,0,2)))))</f>
        <v>0</v>
      </c>
      <c r="P694" s="177">
        <f ca="1">IF(P$1&lt;'Data Bank'!$AD432,"",IF(P$1&gt;'Data Bank'!$AT432,"",IF(AND('Data Bank'!$AC432&lt;100,TODAY()&gt;'Data Bank'!$AT432),1,IF('Data Bank'!$AC432=100,3,IF('Data Bank'!$AC432=0,0,2)))))</f>
        <v>0</v>
      </c>
      <c r="Q694" s="177">
        <f ca="1">IF(Q$1&lt;'Data Bank'!$AD432,"",IF(Q$1&gt;'Data Bank'!$AT432,"",IF(AND('Data Bank'!$AC432&lt;100,TODAY()&gt;'Data Bank'!$AT432),1,IF('Data Bank'!$AC432=100,3,IF('Data Bank'!$AC432=0,0,2)))))</f>
        <v>0</v>
      </c>
      <c r="R694" s="177">
        <f ca="1">IF(R$1&lt;'Data Bank'!$AD432,"",IF(R$1&gt;'Data Bank'!$AT432,"",IF(AND('Data Bank'!$AC432&lt;100,TODAY()&gt;'Data Bank'!$AT432),1,IF('Data Bank'!$AC432=100,3,IF('Data Bank'!$AC432=0,0,2)))))</f>
        <v>0</v>
      </c>
    </row>
    <row r="695" spans="1:18">
      <c r="A695" s="115" t="str">
        <f>'Data Bank'!E433</f>
        <v>Feeder</v>
      </c>
      <c r="B695" s="178">
        <f ca="1">IF(B$1&lt;'Data Bank'!$AD433,"",IF(B$1&gt;'Data Bank'!$AT433,"",IF(AND('Data Bank'!$AC433&lt;100,TODAY()&gt;'Data Bank'!$AT433),1,IF('Data Bank'!$AC433=100,3,IF('Data Bank'!$AC433=0,0,2)))))</f>
        <v>0</v>
      </c>
      <c r="C695" s="178">
        <f ca="1">IF(C$1&lt;'Data Bank'!$AD433,"",IF(C$1&gt;'Data Bank'!$AT433,"",IF(AND('Data Bank'!$AC433&lt;100,TODAY()&gt;'Data Bank'!$AT433),1,IF('Data Bank'!$AC433=100,3,IF('Data Bank'!$AC433=0,0,2)))))</f>
        <v>0</v>
      </c>
      <c r="D695" s="178">
        <f ca="1">IF(D$1&lt;'Data Bank'!$AD433,"",IF(D$1&gt;'Data Bank'!$AT433,"",IF(AND('Data Bank'!$AC433&lt;100,TODAY()&gt;'Data Bank'!$AT433),1,IF('Data Bank'!$AC433=100,3,IF('Data Bank'!$AC433=0,0,2)))))</f>
        <v>0</v>
      </c>
      <c r="E695" s="178">
        <f ca="1">IF(E$1&lt;'Data Bank'!$AD433,"",IF(E$1&gt;'Data Bank'!$AT433,"",IF(AND('Data Bank'!$AC433&lt;100,TODAY()&gt;'Data Bank'!$AT433),1,IF('Data Bank'!$AC433=100,3,IF('Data Bank'!$AC433=0,0,2)))))</f>
        <v>0</v>
      </c>
      <c r="F695" s="178">
        <f ca="1">IF(F$1&lt;'Data Bank'!$AD433,"",IF(F$1&gt;'Data Bank'!$AT433,"",IF(AND('Data Bank'!$AC433&lt;100,TODAY()&gt;'Data Bank'!$AT433),1,IF('Data Bank'!$AC433=100,3,IF('Data Bank'!$AC433=0,0,2)))))</f>
        <v>0</v>
      </c>
      <c r="G695" s="178">
        <f ca="1">IF(G$1&lt;'Data Bank'!$AD433,"",IF(G$1&gt;'Data Bank'!$AT433,"",IF(AND('Data Bank'!$AC433&lt;100,TODAY()&gt;'Data Bank'!$AT433),1,IF('Data Bank'!$AC433=100,3,IF('Data Bank'!$AC433=0,0,2)))))</f>
        <v>0</v>
      </c>
      <c r="H695" s="178">
        <f ca="1">IF(H$1&lt;'Data Bank'!$AD433,"",IF(H$1&gt;'Data Bank'!$AT433,"",IF(AND('Data Bank'!$AC433&lt;100,TODAY()&gt;'Data Bank'!$AT433),1,IF('Data Bank'!$AC433=100,3,IF('Data Bank'!$AC433=0,0,2)))))</f>
        <v>0</v>
      </c>
      <c r="I695" s="178">
        <f ca="1">IF(I$1&lt;'Data Bank'!$AD433,"",IF(I$1&gt;'Data Bank'!$AT433,"",IF(AND('Data Bank'!$AC433&lt;100,TODAY()&gt;'Data Bank'!$AT433),1,IF('Data Bank'!$AC433=100,3,IF('Data Bank'!$AC433=0,0,2)))))</f>
        <v>0</v>
      </c>
      <c r="J695" s="177">
        <f ca="1">IF(J$1&lt;'Data Bank'!$AD433,"",IF(J$1&gt;'Data Bank'!$AT433,"",IF(AND('Data Bank'!$AC433&lt;100,TODAY()&gt;'Data Bank'!$AT433),1,IF('Data Bank'!$AC433=100,3,IF('Data Bank'!$AC433=0,0,2)))))</f>
        <v>0</v>
      </c>
      <c r="K695" s="177">
        <f ca="1">IF(K$1&lt;'Data Bank'!$AD433,"",IF(K$1&gt;'Data Bank'!$AT433,"",IF(AND('Data Bank'!$AC433&lt;100,TODAY()&gt;'Data Bank'!$AT433),1,IF('Data Bank'!$AC433=100,3,IF('Data Bank'!$AC433=0,0,2)))))</f>
        <v>0</v>
      </c>
      <c r="L695" s="177">
        <f ca="1">IF(L$1&lt;'Data Bank'!$AD433,"",IF(L$1&gt;'Data Bank'!$AT433,"",IF(AND('Data Bank'!$AC433&lt;100,TODAY()&gt;'Data Bank'!$AT433),1,IF('Data Bank'!$AC433=100,3,IF('Data Bank'!$AC433=0,0,2)))))</f>
        <v>0</v>
      </c>
      <c r="M695" s="177">
        <f ca="1">IF(M$1&lt;'Data Bank'!$AD433,"",IF(M$1&gt;'Data Bank'!$AT433,"",IF(AND('Data Bank'!$AC433&lt;100,TODAY()&gt;'Data Bank'!$AT433),1,IF('Data Bank'!$AC433=100,3,IF('Data Bank'!$AC433=0,0,2)))))</f>
        <v>0</v>
      </c>
      <c r="N695" s="177">
        <f ca="1">IF(N$1&lt;'Data Bank'!$AD433,"",IF(N$1&gt;'Data Bank'!$AT433,"",IF(AND('Data Bank'!$AC433&lt;100,TODAY()&gt;'Data Bank'!$AT433),1,IF('Data Bank'!$AC433=100,3,IF('Data Bank'!$AC433=0,0,2)))))</f>
        <v>0</v>
      </c>
      <c r="O695" s="177">
        <f ca="1">IF(O$1&lt;'Data Bank'!$AD433,"",IF(O$1&gt;'Data Bank'!$AT433,"",IF(AND('Data Bank'!$AC433&lt;100,TODAY()&gt;'Data Bank'!$AT433),1,IF('Data Bank'!$AC433=100,3,IF('Data Bank'!$AC433=0,0,2)))))</f>
        <v>0</v>
      </c>
      <c r="P695" s="177">
        <f ca="1">IF(P$1&lt;'Data Bank'!$AD433,"",IF(P$1&gt;'Data Bank'!$AT433,"",IF(AND('Data Bank'!$AC433&lt;100,TODAY()&gt;'Data Bank'!$AT433),1,IF('Data Bank'!$AC433=100,3,IF('Data Bank'!$AC433=0,0,2)))))</f>
        <v>0</v>
      </c>
      <c r="Q695" s="177">
        <f ca="1">IF(Q$1&lt;'Data Bank'!$AD433,"",IF(Q$1&gt;'Data Bank'!$AT433,"",IF(AND('Data Bank'!$AC433&lt;100,TODAY()&gt;'Data Bank'!$AT433),1,IF('Data Bank'!$AC433=100,3,IF('Data Bank'!$AC433=0,0,2)))))</f>
        <v>0</v>
      </c>
      <c r="R695" s="177">
        <f ca="1">IF(R$1&lt;'Data Bank'!$AD433,"",IF(R$1&gt;'Data Bank'!$AT433,"",IF(AND('Data Bank'!$AC433&lt;100,TODAY()&gt;'Data Bank'!$AT433),1,IF('Data Bank'!$AC433=100,3,IF('Data Bank'!$AC433=0,0,2)))))</f>
        <v>0</v>
      </c>
    </row>
    <row r="696" spans="1:18">
      <c r="A696" s="115" t="str">
        <f>'Data Bank'!E436</f>
        <v>Feeder</v>
      </c>
      <c r="B696" s="178">
        <f ca="1">IF(B$1&lt;'Data Bank'!$AD436,"",IF(B$1&gt;'Data Bank'!$AT436,"",IF(AND('Data Bank'!$AC436&lt;100,TODAY()&gt;'Data Bank'!$AT436),1,IF('Data Bank'!$AC436=100,3,IF('Data Bank'!$AC436=0,0,2)))))</f>
        <v>0</v>
      </c>
      <c r="C696" s="178">
        <f ca="1">IF(C$1&lt;'Data Bank'!$AD436,"",IF(C$1&gt;'Data Bank'!$AT436,"",IF(AND('Data Bank'!$AC436&lt;100,TODAY()&gt;'Data Bank'!$AT436),1,IF('Data Bank'!$AC436=100,3,IF('Data Bank'!$AC436=0,0,2)))))</f>
        <v>0</v>
      </c>
      <c r="D696" s="178">
        <f ca="1">IF(D$1&lt;'Data Bank'!$AD436,"",IF(D$1&gt;'Data Bank'!$AT436,"",IF(AND('Data Bank'!$AC436&lt;100,TODAY()&gt;'Data Bank'!$AT436),1,IF('Data Bank'!$AC436=100,3,IF('Data Bank'!$AC436=0,0,2)))))</f>
        <v>0</v>
      </c>
      <c r="E696" s="178">
        <f ca="1">IF(E$1&lt;'Data Bank'!$AD436,"",IF(E$1&gt;'Data Bank'!$AT436,"",IF(AND('Data Bank'!$AC436&lt;100,TODAY()&gt;'Data Bank'!$AT436),1,IF('Data Bank'!$AC436=100,3,IF('Data Bank'!$AC436=0,0,2)))))</f>
        <v>0</v>
      </c>
      <c r="F696" s="178">
        <f ca="1">IF(F$1&lt;'Data Bank'!$AD436,"",IF(F$1&gt;'Data Bank'!$AT436,"",IF(AND('Data Bank'!$AC436&lt;100,TODAY()&gt;'Data Bank'!$AT436),1,IF('Data Bank'!$AC436=100,3,IF('Data Bank'!$AC436=0,0,2)))))</f>
        <v>0</v>
      </c>
      <c r="G696" s="178">
        <f ca="1">IF(G$1&lt;'Data Bank'!$AD436,"",IF(G$1&gt;'Data Bank'!$AT436,"",IF(AND('Data Bank'!$AC436&lt;100,TODAY()&gt;'Data Bank'!$AT436),1,IF('Data Bank'!$AC436=100,3,IF('Data Bank'!$AC436=0,0,2)))))</f>
        <v>0</v>
      </c>
      <c r="H696" s="178">
        <f ca="1">IF(H$1&lt;'Data Bank'!$AD436,"",IF(H$1&gt;'Data Bank'!$AT436,"",IF(AND('Data Bank'!$AC436&lt;100,TODAY()&gt;'Data Bank'!$AT436),1,IF('Data Bank'!$AC436=100,3,IF('Data Bank'!$AC436=0,0,2)))))</f>
        <v>0</v>
      </c>
      <c r="I696" s="178">
        <f ca="1">IF(I$1&lt;'Data Bank'!$AD436,"",IF(I$1&gt;'Data Bank'!$AT436,"",IF(AND('Data Bank'!$AC436&lt;100,TODAY()&gt;'Data Bank'!$AT436),1,IF('Data Bank'!$AC436=100,3,IF('Data Bank'!$AC436=0,0,2)))))</f>
        <v>0</v>
      </c>
      <c r="J696" s="177">
        <f ca="1">IF(J$1&lt;'Data Bank'!$AD436,"",IF(J$1&gt;'Data Bank'!$AT436,"",IF(AND('Data Bank'!$AC436&lt;100,TODAY()&gt;'Data Bank'!$AT436),1,IF('Data Bank'!$AC436=100,3,IF('Data Bank'!$AC436=0,0,2)))))</f>
        <v>0</v>
      </c>
      <c r="K696" s="177">
        <f ca="1">IF(K$1&lt;'Data Bank'!$AD436,"",IF(K$1&gt;'Data Bank'!$AT436,"",IF(AND('Data Bank'!$AC436&lt;100,TODAY()&gt;'Data Bank'!$AT436),1,IF('Data Bank'!$AC436=100,3,IF('Data Bank'!$AC436=0,0,2)))))</f>
        <v>0</v>
      </c>
      <c r="L696" s="177">
        <f ca="1">IF(L$1&lt;'Data Bank'!$AD436,"",IF(L$1&gt;'Data Bank'!$AT436,"",IF(AND('Data Bank'!$AC436&lt;100,TODAY()&gt;'Data Bank'!$AT436),1,IF('Data Bank'!$AC436=100,3,IF('Data Bank'!$AC436=0,0,2)))))</f>
        <v>0</v>
      </c>
      <c r="M696" s="177">
        <f ca="1">IF(M$1&lt;'Data Bank'!$AD436,"",IF(M$1&gt;'Data Bank'!$AT436,"",IF(AND('Data Bank'!$AC436&lt;100,TODAY()&gt;'Data Bank'!$AT436),1,IF('Data Bank'!$AC436=100,3,IF('Data Bank'!$AC436=0,0,2)))))</f>
        <v>0</v>
      </c>
      <c r="N696" s="177">
        <f ca="1">IF(N$1&lt;'Data Bank'!$AD436,"",IF(N$1&gt;'Data Bank'!$AT436,"",IF(AND('Data Bank'!$AC436&lt;100,TODAY()&gt;'Data Bank'!$AT436),1,IF('Data Bank'!$AC436=100,3,IF('Data Bank'!$AC436=0,0,2)))))</f>
        <v>0</v>
      </c>
      <c r="O696" s="177">
        <f ca="1">IF(O$1&lt;'Data Bank'!$AD436,"",IF(O$1&gt;'Data Bank'!$AT436,"",IF(AND('Data Bank'!$AC436&lt;100,TODAY()&gt;'Data Bank'!$AT436),1,IF('Data Bank'!$AC436=100,3,IF('Data Bank'!$AC436=0,0,2)))))</f>
        <v>0</v>
      </c>
      <c r="P696" s="177">
        <f ca="1">IF(P$1&lt;'Data Bank'!$AD436,"",IF(P$1&gt;'Data Bank'!$AT436,"",IF(AND('Data Bank'!$AC436&lt;100,TODAY()&gt;'Data Bank'!$AT436),1,IF('Data Bank'!$AC436=100,3,IF('Data Bank'!$AC436=0,0,2)))))</f>
        <v>0</v>
      </c>
      <c r="Q696" s="177">
        <f ca="1">IF(Q$1&lt;'Data Bank'!$AD436,"",IF(Q$1&gt;'Data Bank'!$AT436,"",IF(AND('Data Bank'!$AC436&lt;100,TODAY()&gt;'Data Bank'!$AT436),1,IF('Data Bank'!$AC436=100,3,IF('Data Bank'!$AC436=0,0,2)))))</f>
        <v>0</v>
      </c>
      <c r="R696" s="177">
        <f ca="1">IF(R$1&lt;'Data Bank'!$AD436,"",IF(R$1&gt;'Data Bank'!$AT436,"",IF(AND('Data Bank'!$AC436&lt;100,TODAY()&gt;'Data Bank'!$AT436),1,IF('Data Bank'!$AC436=100,3,IF('Data Bank'!$AC436=0,0,2)))))</f>
        <v>0</v>
      </c>
    </row>
    <row r="697" spans="1:18">
      <c r="A697" s="115" t="str">
        <f>'Data Bank'!E437</f>
        <v>Feeder</v>
      </c>
      <c r="B697" s="178">
        <f ca="1">IF(B$1&lt;'Data Bank'!$AD437,"",IF(B$1&gt;'Data Bank'!$AT437,"",IF(AND('Data Bank'!$AC437&lt;100,TODAY()&gt;'Data Bank'!$AT437),1,IF('Data Bank'!$AC437=100,3,IF('Data Bank'!$AC437=0,0,2)))))</f>
        <v>0</v>
      </c>
      <c r="C697" s="178">
        <f ca="1">IF(C$1&lt;'Data Bank'!$AD437,"",IF(C$1&gt;'Data Bank'!$AT437,"",IF(AND('Data Bank'!$AC437&lt;100,TODAY()&gt;'Data Bank'!$AT437),1,IF('Data Bank'!$AC437=100,3,IF('Data Bank'!$AC437=0,0,2)))))</f>
        <v>0</v>
      </c>
      <c r="D697" s="178">
        <f ca="1">IF(D$1&lt;'Data Bank'!$AD437,"",IF(D$1&gt;'Data Bank'!$AT437,"",IF(AND('Data Bank'!$AC437&lt;100,TODAY()&gt;'Data Bank'!$AT437),1,IF('Data Bank'!$AC437=100,3,IF('Data Bank'!$AC437=0,0,2)))))</f>
        <v>0</v>
      </c>
      <c r="E697" s="178">
        <f ca="1">IF(E$1&lt;'Data Bank'!$AD437,"",IF(E$1&gt;'Data Bank'!$AT437,"",IF(AND('Data Bank'!$AC437&lt;100,TODAY()&gt;'Data Bank'!$AT437),1,IF('Data Bank'!$AC437=100,3,IF('Data Bank'!$AC437=0,0,2)))))</f>
        <v>0</v>
      </c>
      <c r="F697" s="178">
        <f ca="1">IF(F$1&lt;'Data Bank'!$AD437,"",IF(F$1&gt;'Data Bank'!$AT437,"",IF(AND('Data Bank'!$AC437&lt;100,TODAY()&gt;'Data Bank'!$AT437),1,IF('Data Bank'!$AC437=100,3,IF('Data Bank'!$AC437=0,0,2)))))</f>
        <v>0</v>
      </c>
      <c r="G697" s="178">
        <f ca="1">IF(G$1&lt;'Data Bank'!$AD437,"",IF(G$1&gt;'Data Bank'!$AT437,"",IF(AND('Data Bank'!$AC437&lt;100,TODAY()&gt;'Data Bank'!$AT437),1,IF('Data Bank'!$AC437=100,3,IF('Data Bank'!$AC437=0,0,2)))))</f>
        <v>0</v>
      </c>
      <c r="H697" s="178">
        <f ca="1">IF(H$1&lt;'Data Bank'!$AD437,"",IF(H$1&gt;'Data Bank'!$AT437,"",IF(AND('Data Bank'!$AC437&lt;100,TODAY()&gt;'Data Bank'!$AT437),1,IF('Data Bank'!$AC437=100,3,IF('Data Bank'!$AC437=0,0,2)))))</f>
        <v>0</v>
      </c>
      <c r="I697" s="178">
        <f ca="1">IF(I$1&lt;'Data Bank'!$AD437,"",IF(I$1&gt;'Data Bank'!$AT437,"",IF(AND('Data Bank'!$AC437&lt;100,TODAY()&gt;'Data Bank'!$AT437),1,IF('Data Bank'!$AC437=100,3,IF('Data Bank'!$AC437=0,0,2)))))</f>
        <v>0</v>
      </c>
      <c r="J697" s="177">
        <f ca="1">IF(J$1&lt;'Data Bank'!$AD437,"",IF(J$1&gt;'Data Bank'!$AT437,"",IF(AND('Data Bank'!$AC437&lt;100,TODAY()&gt;'Data Bank'!$AT437),1,IF('Data Bank'!$AC437=100,3,IF('Data Bank'!$AC437=0,0,2)))))</f>
        <v>0</v>
      </c>
      <c r="K697" s="177">
        <f ca="1">IF(K$1&lt;'Data Bank'!$AD437,"",IF(K$1&gt;'Data Bank'!$AT437,"",IF(AND('Data Bank'!$AC437&lt;100,TODAY()&gt;'Data Bank'!$AT437),1,IF('Data Bank'!$AC437=100,3,IF('Data Bank'!$AC437=0,0,2)))))</f>
        <v>0</v>
      </c>
      <c r="L697" s="177">
        <f ca="1">IF(L$1&lt;'Data Bank'!$AD437,"",IF(L$1&gt;'Data Bank'!$AT437,"",IF(AND('Data Bank'!$AC437&lt;100,TODAY()&gt;'Data Bank'!$AT437),1,IF('Data Bank'!$AC437=100,3,IF('Data Bank'!$AC437=0,0,2)))))</f>
        <v>0</v>
      </c>
      <c r="M697" s="177">
        <f ca="1">IF(M$1&lt;'Data Bank'!$AD437,"",IF(M$1&gt;'Data Bank'!$AT437,"",IF(AND('Data Bank'!$AC437&lt;100,TODAY()&gt;'Data Bank'!$AT437),1,IF('Data Bank'!$AC437=100,3,IF('Data Bank'!$AC437=0,0,2)))))</f>
        <v>0</v>
      </c>
      <c r="N697" s="177">
        <f ca="1">IF(N$1&lt;'Data Bank'!$AD437,"",IF(N$1&gt;'Data Bank'!$AT437,"",IF(AND('Data Bank'!$AC437&lt;100,TODAY()&gt;'Data Bank'!$AT437),1,IF('Data Bank'!$AC437=100,3,IF('Data Bank'!$AC437=0,0,2)))))</f>
        <v>0</v>
      </c>
      <c r="O697" s="177">
        <f ca="1">IF(O$1&lt;'Data Bank'!$AD437,"",IF(O$1&gt;'Data Bank'!$AT437,"",IF(AND('Data Bank'!$AC437&lt;100,TODAY()&gt;'Data Bank'!$AT437),1,IF('Data Bank'!$AC437=100,3,IF('Data Bank'!$AC437=0,0,2)))))</f>
        <v>0</v>
      </c>
      <c r="P697" s="177">
        <f ca="1">IF(P$1&lt;'Data Bank'!$AD437,"",IF(P$1&gt;'Data Bank'!$AT437,"",IF(AND('Data Bank'!$AC437&lt;100,TODAY()&gt;'Data Bank'!$AT437),1,IF('Data Bank'!$AC437=100,3,IF('Data Bank'!$AC437=0,0,2)))))</f>
        <v>0</v>
      </c>
      <c r="Q697" s="177">
        <f ca="1">IF(Q$1&lt;'Data Bank'!$AD437,"",IF(Q$1&gt;'Data Bank'!$AT437,"",IF(AND('Data Bank'!$AC437&lt;100,TODAY()&gt;'Data Bank'!$AT437),1,IF('Data Bank'!$AC437=100,3,IF('Data Bank'!$AC437=0,0,2)))))</f>
        <v>0</v>
      </c>
      <c r="R697" s="177">
        <f ca="1">IF(R$1&lt;'Data Bank'!$AD437,"",IF(R$1&gt;'Data Bank'!$AT437,"",IF(AND('Data Bank'!$AC437&lt;100,TODAY()&gt;'Data Bank'!$AT437),1,IF('Data Bank'!$AC437=100,3,IF('Data Bank'!$AC437=0,0,2)))))</f>
        <v>0</v>
      </c>
    </row>
    <row r="698" spans="1:18">
      <c r="A698" s="115" t="str">
        <f>'Data Bank'!E439</f>
        <v>Feeder</v>
      </c>
      <c r="B698" s="178">
        <f ca="1">IF(B$1&lt;'Data Bank'!$AD439,"",IF(B$1&gt;'Data Bank'!$AT439,"",IF(AND('Data Bank'!$AC439&lt;100,TODAY()&gt;'Data Bank'!$AT439),1,IF('Data Bank'!$AC439=100,3,IF('Data Bank'!$AC439=0,0,2)))))</f>
        <v>0</v>
      </c>
      <c r="C698" s="178">
        <f ca="1">IF(C$1&lt;'Data Bank'!$AD439,"",IF(C$1&gt;'Data Bank'!$AT439,"",IF(AND('Data Bank'!$AC439&lt;100,TODAY()&gt;'Data Bank'!$AT439),1,IF('Data Bank'!$AC439=100,3,IF('Data Bank'!$AC439=0,0,2)))))</f>
        <v>0</v>
      </c>
      <c r="D698" s="178">
        <f ca="1">IF(D$1&lt;'Data Bank'!$AD439,"",IF(D$1&gt;'Data Bank'!$AT439,"",IF(AND('Data Bank'!$AC439&lt;100,TODAY()&gt;'Data Bank'!$AT439),1,IF('Data Bank'!$AC439=100,3,IF('Data Bank'!$AC439=0,0,2)))))</f>
        <v>0</v>
      </c>
      <c r="E698" s="178">
        <f ca="1">IF(E$1&lt;'Data Bank'!$AD439,"",IF(E$1&gt;'Data Bank'!$AT439,"",IF(AND('Data Bank'!$AC439&lt;100,TODAY()&gt;'Data Bank'!$AT439),1,IF('Data Bank'!$AC439=100,3,IF('Data Bank'!$AC439=0,0,2)))))</f>
        <v>0</v>
      </c>
      <c r="F698" s="178">
        <f ca="1">IF(F$1&lt;'Data Bank'!$AD439,"",IF(F$1&gt;'Data Bank'!$AT439,"",IF(AND('Data Bank'!$AC439&lt;100,TODAY()&gt;'Data Bank'!$AT439),1,IF('Data Bank'!$AC439=100,3,IF('Data Bank'!$AC439=0,0,2)))))</f>
        <v>0</v>
      </c>
      <c r="G698" s="178">
        <f ca="1">IF(G$1&lt;'Data Bank'!$AD439,"",IF(G$1&gt;'Data Bank'!$AT439,"",IF(AND('Data Bank'!$AC439&lt;100,TODAY()&gt;'Data Bank'!$AT439),1,IF('Data Bank'!$AC439=100,3,IF('Data Bank'!$AC439=0,0,2)))))</f>
        <v>0</v>
      </c>
      <c r="H698" s="178">
        <f ca="1">IF(H$1&lt;'Data Bank'!$AD439,"",IF(H$1&gt;'Data Bank'!$AT439,"",IF(AND('Data Bank'!$AC439&lt;100,TODAY()&gt;'Data Bank'!$AT439),1,IF('Data Bank'!$AC439=100,3,IF('Data Bank'!$AC439=0,0,2)))))</f>
        <v>0</v>
      </c>
      <c r="I698" s="178">
        <f ca="1">IF(I$1&lt;'Data Bank'!$AD439,"",IF(I$1&gt;'Data Bank'!$AT439,"",IF(AND('Data Bank'!$AC439&lt;100,TODAY()&gt;'Data Bank'!$AT439),1,IF('Data Bank'!$AC439=100,3,IF('Data Bank'!$AC439=0,0,2)))))</f>
        <v>0</v>
      </c>
      <c r="J698" s="177">
        <f ca="1">IF(J$1&lt;'Data Bank'!$AD439,"",IF(J$1&gt;'Data Bank'!$AT439,"",IF(AND('Data Bank'!$AC439&lt;100,TODAY()&gt;'Data Bank'!$AT439),1,IF('Data Bank'!$AC439=100,3,IF('Data Bank'!$AC439=0,0,2)))))</f>
        <v>0</v>
      </c>
      <c r="K698" s="177">
        <f ca="1">IF(K$1&lt;'Data Bank'!$AD439,"",IF(K$1&gt;'Data Bank'!$AT439,"",IF(AND('Data Bank'!$AC439&lt;100,TODAY()&gt;'Data Bank'!$AT439),1,IF('Data Bank'!$AC439=100,3,IF('Data Bank'!$AC439=0,0,2)))))</f>
        <v>0</v>
      </c>
      <c r="L698" s="177">
        <f ca="1">IF(L$1&lt;'Data Bank'!$AD439,"",IF(L$1&gt;'Data Bank'!$AT439,"",IF(AND('Data Bank'!$AC439&lt;100,TODAY()&gt;'Data Bank'!$AT439),1,IF('Data Bank'!$AC439=100,3,IF('Data Bank'!$AC439=0,0,2)))))</f>
        <v>0</v>
      </c>
      <c r="M698" s="177">
        <f ca="1">IF(M$1&lt;'Data Bank'!$AD439,"",IF(M$1&gt;'Data Bank'!$AT439,"",IF(AND('Data Bank'!$AC439&lt;100,TODAY()&gt;'Data Bank'!$AT439),1,IF('Data Bank'!$AC439=100,3,IF('Data Bank'!$AC439=0,0,2)))))</f>
        <v>0</v>
      </c>
      <c r="N698" s="177">
        <f ca="1">IF(N$1&lt;'Data Bank'!$AD439,"",IF(N$1&gt;'Data Bank'!$AT439,"",IF(AND('Data Bank'!$AC439&lt;100,TODAY()&gt;'Data Bank'!$AT439),1,IF('Data Bank'!$AC439=100,3,IF('Data Bank'!$AC439=0,0,2)))))</f>
        <v>0</v>
      </c>
      <c r="O698" s="177">
        <f ca="1">IF(O$1&lt;'Data Bank'!$AD439,"",IF(O$1&gt;'Data Bank'!$AT439,"",IF(AND('Data Bank'!$AC439&lt;100,TODAY()&gt;'Data Bank'!$AT439),1,IF('Data Bank'!$AC439=100,3,IF('Data Bank'!$AC439=0,0,2)))))</f>
        <v>0</v>
      </c>
      <c r="P698" s="177">
        <f ca="1">IF(P$1&lt;'Data Bank'!$AD439,"",IF(P$1&gt;'Data Bank'!$AT439,"",IF(AND('Data Bank'!$AC439&lt;100,TODAY()&gt;'Data Bank'!$AT439),1,IF('Data Bank'!$AC439=100,3,IF('Data Bank'!$AC439=0,0,2)))))</f>
        <v>0</v>
      </c>
      <c r="Q698" s="177">
        <f ca="1">IF(Q$1&lt;'Data Bank'!$AD439,"",IF(Q$1&gt;'Data Bank'!$AT439,"",IF(AND('Data Bank'!$AC439&lt;100,TODAY()&gt;'Data Bank'!$AT439),1,IF('Data Bank'!$AC439=100,3,IF('Data Bank'!$AC439=0,0,2)))))</f>
        <v>0</v>
      </c>
      <c r="R698" s="177">
        <f ca="1">IF(R$1&lt;'Data Bank'!$AD439,"",IF(R$1&gt;'Data Bank'!$AT439,"",IF(AND('Data Bank'!$AC439&lt;100,TODAY()&gt;'Data Bank'!$AT439),1,IF('Data Bank'!$AC439=100,3,IF('Data Bank'!$AC439=0,0,2)))))</f>
        <v>0</v>
      </c>
    </row>
    <row r="699" spans="1:18">
      <c r="A699" s="115" t="str">
        <f>'Data Bank'!E440</f>
        <v>Feeder</v>
      </c>
      <c r="B699" s="178">
        <f ca="1">IF(B$1&lt;'Data Bank'!$AD440,"",IF(B$1&gt;'Data Bank'!$AT440,"",IF(AND('Data Bank'!$AC440&lt;100,TODAY()&gt;'Data Bank'!$AT440),1,IF('Data Bank'!$AC440=100,3,IF('Data Bank'!$AC440=0,0,2)))))</f>
        <v>0</v>
      </c>
      <c r="C699" s="178">
        <f ca="1">IF(C$1&lt;'Data Bank'!$AD440,"",IF(C$1&gt;'Data Bank'!$AT440,"",IF(AND('Data Bank'!$AC440&lt;100,TODAY()&gt;'Data Bank'!$AT440),1,IF('Data Bank'!$AC440=100,3,IF('Data Bank'!$AC440=0,0,2)))))</f>
        <v>0</v>
      </c>
      <c r="D699" s="178">
        <f ca="1">IF(D$1&lt;'Data Bank'!$AD440,"",IF(D$1&gt;'Data Bank'!$AT440,"",IF(AND('Data Bank'!$AC440&lt;100,TODAY()&gt;'Data Bank'!$AT440),1,IF('Data Bank'!$AC440=100,3,IF('Data Bank'!$AC440=0,0,2)))))</f>
        <v>0</v>
      </c>
      <c r="E699" s="178">
        <f ca="1">IF(E$1&lt;'Data Bank'!$AD440,"",IF(E$1&gt;'Data Bank'!$AT440,"",IF(AND('Data Bank'!$AC440&lt;100,TODAY()&gt;'Data Bank'!$AT440),1,IF('Data Bank'!$AC440=100,3,IF('Data Bank'!$AC440=0,0,2)))))</f>
        <v>0</v>
      </c>
      <c r="F699" s="178">
        <f ca="1">IF(F$1&lt;'Data Bank'!$AD440,"",IF(F$1&gt;'Data Bank'!$AT440,"",IF(AND('Data Bank'!$AC440&lt;100,TODAY()&gt;'Data Bank'!$AT440),1,IF('Data Bank'!$AC440=100,3,IF('Data Bank'!$AC440=0,0,2)))))</f>
        <v>0</v>
      </c>
      <c r="G699" s="178">
        <f ca="1">IF(G$1&lt;'Data Bank'!$AD440,"",IF(G$1&gt;'Data Bank'!$AT440,"",IF(AND('Data Bank'!$AC440&lt;100,TODAY()&gt;'Data Bank'!$AT440),1,IF('Data Bank'!$AC440=100,3,IF('Data Bank'!$AC440=0,0,2)))))</f>
        <v>0</v>
      </c>
      <c r="H699" s="178">
        <f ca="1">IF(H$1&lt;'Data Bank'!$AD440,"",IF(H$1&gt;'Data Bank'!$AT440,"",IF(AND('Data Bank'!$AC440&lt;100,TODAY()&gt;'Data Bank'!$AT440),1,IF('Data Bank'!$AC440=100,3,IF('Data Bank'!$AC440=0,0,2)))))</f>
        <v>0</v>
      </c>
      <c r="I699" s="178">
        <f ca="1">IF(I$1&lt;'Data Bank'!$AD440,"",IF(I$1&gt;'Data Bank'!$AT440,"",IF(AND('Data Bank'!$AC440&lt;100,TODAY()&gt;'Data Bank'!$AT440),1,IF('Data Bank'!$AC440=100,3,IF('Data Bank'!$AC440=0,0,2)))))</f>
        <v>0</v>
      </c>
      <c r="J699" s="177">
        <f ca="1">IF(J$1&lt;'Data Bank'!$AD440,"",IF(J$1&gt;'Data Bank'!$AT440,"",IF(AND('Data Bank'!$AC440&lt;100,TODAY()&gt;'Data Bank'!$AT440),1,IF('Data Bank'!$AC440=100,3,IF('Data Bank'!$AC440=0,0,2)))))</f>
        <v>0</v>
      </c>
      <c r="K699" s="177">
        <f ca="1">IF(K$1&lt;'Data Bank'!$AD440,"",IF(K$1&gt;'Data Bank'!$AT440,"",IF(AND('Data Bank'!$AC440&lt;100,TODAY()&gt;'Data Bank'!$AT440),1,IF('Data Bank'!$AC440=100,3,IF('Data Bank'!$AC440=0,0,2)))))</f>
        <v>0</v>
      </c>
      <c r="L699" s="177">
        <f ca="1">IF(L$1&lt;'Data Bank'!$AD440,"",IF(L$1&gt;'Data Bank'!$AT440,"",IF(AND('Data Bank'!$AC440&lt;100,TODAY()&gt;'Data Bank'!$AT440),1,IF('Data Bank'!$AC440=100,3,IF('Data Bank'!$AC440=0,0,2)))))</f>
        <v>0</v>
      </c>
      <c r="M699" s="177">
        <f ca="1">IF(M$1&lt;'Data Bank'!$AD440,"",IF(M$1&gt;'Data Bank'!$AT440,"",IF(AND('Data Bank'!$AC440&lt;100,TODAY()&gt;'Data Bank'!$AT440),1,IF('Data Bank'!$AC440=100,3,IF('Data Bank'!$AC440=0,0,2)))))</f>
        <v>0</v>
      </c>
      <c r="N699" s="177">
        <f ca="1">IF(N$1&lt;'Data Bank'!$AD440,"",IF(N$1&gt;'Data Bank'!$AT440,"",IF(AND('Data Bank'!$AC440&lt;100,TODAY()&gt;'Data Bank'!$AT440),1,IF('Data Bank'!$AC440=100,3,IF('Data Bank'!$AC440=0,0,2)))))</f>
        <v>0</v>
      </c>
      <c r="O699" s="177">
        <f ca="1">IF(O$1&lt;'Data Bank'!$AD440,"",IF(O$1&gt;'Data Bank'!$AT440,"",IF(AND('Data Bank'!$AC440&lt;100,TODAY()&gt;'Data Bank'!$AT440),1,IF('Data Bank'!$AC440=100,3,IF('Data Bank'!$AC440=0,0,2)))))</f>
        <v>0</v>
      </c>
      <c r="P699" s="177">
        <f ca="1">IF(P$1&lt;'Data Bank'!$AD440,"",IF(P$1&gt;'Data Bank'!$AT440,"",IF(AND('Data Bank'!$AC440&lt;100,TODAY()&gt;'Data Bank'!$AT440),1,IF('Data Bank'!$AC440=100,3,IF('Data Bank'!$AC440=0,0,2)))))</f>
        <v>0</v>
      </c>
      <c r="Q699" s="177">
        <f ca="1">IF(Q$1&lt;'Data Bank'!$AD440,"",IF(Q$1&gt;'Data Bank'!$AT440,"",IF(AND('Data Bank'!$AC440&lt;100,TODAY()&gt;'Data Bank'!$AT440),1,IF('Data Bank'!$AC440=100,3,IF('Data Bank'!$AC440=0,0,2)))))</f>
        <v>0</v>
      </c>
      <c r="R699" s="177">
        <f ca="1">IF(R$1&lt;'Data Bank'!$AD440,"",IF(R$1&gt;'Data Bank'!$AT440,"",IF(AND('Data Bank'!$AC440&lt;100,TODAY()&gt;'Data Bank'!$AT440),1,IF('Data Bank'!$AC440=100,3,IF('Data Bank'!$AC440=0,0,2)))))</f>
        <v>0</v>
      </c>
    </row>
    <row r="700" spans="1:18">
      <c r="A700" s="115" t="str">
        <f>'Data Bank'!E442</f>
        <v>Feeder</v>
      </c>
      <c r="B700" s="178">
        <f ca="1">IF(B$1&lt;'Data Bank'!$AD442,"",IF(B$1&gt;'Data Bank'!$AT442,"",IF(AND('Data Bank'!$AC442&lt;100,TODAY()&gt;'Data Bank'!$AT442),1,IF('Data Bank'!$AC442=100,3,IF('Data Bank'!$AC442=0,0,2)))))</f>
        <v>0</v>
      </c>
      <c r="C700" s="178">
        <f ca="1">IF(C$1&lt;'Data Bank'!$AD442,"",IF(C$1&gt;'Data Bank'!$AT442,"",IF(AND('Data Bank'!$AC442&lt;100,TODAY()&gt;'Data Bank'!$AT442),1,IF('Data Bank'!$AC442=100,3,IF('Data Bank'!$AC442=0,0,2)))))</f>
        <v>0</v>
      </c>
      <c r="D700" s="178">
        <f ca="1">IF(D$1&lt;'Data Bank'!$AD442,"",IF(D$1&gt;'Data Bank'!$AT442,"",IF(AND('Data Bank'!$AC442&lt;100,TODAY()&gt;'Data Bank'!$AT442),1,IF('Data Bank'!$AC442=100,3,IF('Data Bank'!$AC442=0,0,2)))))</f>
        <v>0</v>
      </c>
      <c r="E700" s="178">
        <f ca="1">IF(E$1&lt;'Data Bank'!$AD442,"",IF(E$1&gt;'Data Bank'!$AT442,"",IF(AND('Data Bank'!$AC442&lt;100,TODAY()&gt;'Data Bank'!$AT442),1,IF('Data Bank'!$AC442=100,3,IF('Data Bank'!$AC442=0,0,2)))))</f>
        <v>0</v>
      </c>
      <c r="F700" s="178">
        <f ca="1">IF(F$1&lt;'Data Bank'!$AD442,"",IF(F$1&gt;'Data Bank'!$AT442,"",IF(AND('Data Bank'!$AC442&lt;100,TODAY()&gt;'Data Bank'!$AT442),1,IF('Data Bank'!$AC442=100,3,IF('Data Bank'!$AC442=0,0,2)))))</f>
        <v>0</v>
      </c>
      <c r="G700" s="178">
        <f ca="1">IF(G$1&lt;'Data Bank'!$AD442,"",IF(G$1&gt;'Data Bank'!$AT442,"",IF(AND('Data Bank'!$AC442&lt;100,TODAY()&gt;'Data Bank'!$AT442),1,IF('Data Bank'!$AC442=100,3,IF('Data Bank'!$AC442=0,0,2)))))</f>
        <v>0</v>
      </c>
      <c r="H700" s="178">
        <f ca="1">IF(H$1&lt;'Data Bank'!$AD442,"",IF(H$1&gt;'Data Bank'!$AT442,"",IF(AND('Data Bank'!$AC442&lt;100,TODAY()&gt;'Data Bank'!$AT442),1,IF('Data Bank'!$AC442=100,3,IF('Data Bank'!$AC442=0,0,2)))))</f>
        <v>0</v>
      </c>
      <c r="I700" s="178">
        <f ca="1">IF(I$1&lt;'Data Bank'!$AD442,"",IF(I$1&gt;'Data Bank'!$AT442,"",IF(AND('Data Bank'!$AC442&lt;100,TODAY()&gt;'Data Bank'!$AT442),1,IF('Data Bank'!$AC442=100,3,IF('Data Bank'!$AC442=0,0,2)))))</f>
        <v>0</v>
      </c>
      <c r="J700" s="177">
        <f ca="1">IF(J$1&lt;'Data Bank'!$AD442,"",IF(J$1&gt;'Data Bank'!$AT442,"",IF(AND('Data Bank'!$AC442&lt;100,TODAY()&gt;'Data Bank'!$AT442),1,IF('Data Bank'!$AC442=100,3,IF('Data Bank'!$AC442=0,0,2)))))</f>
        <v>0</v>
      </c>
      <c r="K700" s="177">
        <f ca="1">IF(K$1&lt;'Data Bank'!$AD442,"",IF(K$1&gt;'Data Bank'!$AT442,"",IF(AND('Data Bank'!$AC442&lt;100,TODAY()&gt;'Data Bank'!$AT442),1,IF('Data Bank'!$AC442=100,3,IF('Data Bank'!$AC442=0,0,2)))))</f>
        <v>0</v>
      </c>
      <c r="L700" s="177">
        <f ca="1">IF(L$1&lt;'Data Bank'!$AD442,"",IF(L$1&gt;'Data Bank'!$AT442,"",IF(AND('Data Bank'!$AC442&lt;100,TODAY()&gt;'Data Bank'!$AT442),1,IF('Data Bank'!$AC442=100,3,IF('Data Bank'!$AC442=0,0,2)))))</f>
        <v>0</v>
      </c>
      <c r="M700" s="177">
        <f ca="1">IF(M$1&lt;'Data Bank'!$AD442,"",IF(M$1&gt;'Data Bank'!$AT442,"",IF(AND('Data Bank'!$AC442&lt;100,TODAY()&gt;'Data Bank'!$AT442),1,IF('Data Bank'!$AC442=100,3,IF('Data Bank'!$AC442=0,0,2)))))</f>
        <v>0</v>
      </c>
      <c r="N700" s="177">
        <f ca="1">IF(N$1&lt;'Data Bank'!$AD442,"",IF(N$1&gt;'Data Bank'!$AT442,"",IF(AND('Data Bank'!$AC442&lt;100,TODAY()&gt;'Data Bank'!$AT442),1,IF('Data Bank'!$AC442=100,3,IF('Data Bank'!$AC442=0,0,2)))))</f>
        <v>0</v>
      </c>
      <c r="O700" s="177">
        <f ca="1">IF(O$1&lt;'Data Bank'!$AD442,"",IF(O$1&gt;'Data Bank'!$AT442,"",IF(AND('Data Bank'!$AC442&lt;100,TODAY()&gt;'Data Bank'!$AT442),1,IF('Data Bank'!$AC442=100,3,IF('Data Bank'!$AC442=0,0,2)))))</f>
        <v>0</v>
      </c>
      <c r="P700" s="177">
        <f ca="1">IF(P$1&lt;'Data Bank'!$AD442,"",IF(P$1&gt;'Data Bank'!$AT442,"",IF(AND('Data Bank'!$AC442&lt;100,TODAY()&gt;'Data Bank'!$AT442),1,IF('Data Bank'!$AC442=100,3,IF('Data Bank'!$AC442=0,0,2)))))</f>
        <v>0</v>
      </c>
      <c r="Q700" s="177">
        <f ca="1">IF(Q$1&lt;'Data Bank'!$AD442,"",IF(Q$1&gt;'Data Bank'!$AT442,"",IF(AND('Data Bank'!$AC442&lt;100,TODAY()&gt;'Data Bank'!$AT442),1,IF('Data Bank'!$AC442=100,3,IF('Data Bank'!$AC442=0,0,2)))))</f>
        <v>0</v>
      </c>
      <c r="R700" s="177">
        <f ca="1">IF(R$1&lt;'Data Bank'!$AD442,"",IF(R$1&gt;'Data Bank'!$AT442,"",IF(AND('Data Bank'!$AC442&lt;100,TODAY()&gt;'Data Bank'!$AT442),1,IF('Data Bank'!$AC442=100,3,IF('Data Bank'!$AC442=0,0,2)))))</f>
        <v>0</v>
      </c>
    </row>
    <row r="701" spans="1:18">
      <c r="A701" s="115" t="str">
        <f>'Data Bank'!E443</f>
        <v>Feeder</v>
      </c>
      <c r="B701" s="178">
        <f ca="1">IF(B$1&lt;'Data Bank'!$AD443,"",IF(B$1&gt;'Data Bank'!$AT443,"",IF(AND('Data Bank'!$AC443&lt;100,TODAY()&gt;'Data Bank'!$AT443),1,IF('Data Bank'!$AC443=100,3,IF('Data Bank'!$AC443=0,0,2)))))</f>
        <v>0</v>
      </c>
      <c r="C701" s="178">
        <f ca="1">IF(C$1&lt;'Data Bank'!$AD443,"",IF(C$1&gt;'Data Bank'!$AT443,"",IF(AND('Data Bank'!$AC443&lt;100,TODAY()&gt;'Data Bank'!$AT443),1,IF('Data Bank'!$AC443=100,3,IF('Data Bank'!$AC443=0,0,2)))))</f>
        <v>0</v>
      </c>
      <c r="D701" s="178">
        <f ca="1">IF(D$1&lt;'Data Bank'!$AD443,"",IF(D$1&gt;'Data Bank'!$AT443,"",IF(AND('Data Bank'!$AC443&lt;100,TODAY()&gt;'Data Bank'!$AT443),1,IF('Data Bank'!$AC443=100,3,IF('Data Bank'!$AC443=0,0,2)))))</f>
        <v>0</v>
      </c>
      <c r="E701" s="178">
        <f ca="1">IF(E$1&lt;'Data Bank'!$AD443,"",IF(E$1&gt;'Data Bank'!$AT443,"",IF(AND('Data Bank'!$AC443&lt;100,TODAY()&gt;'Data Bank'!$AT443),1,IF('Data Bank'!$AC443=100,3,IF('Data Bank'!$AC443=0,0,2)))))</f>
        <v>0</v>
      </c>
      <c r="F701" s="178">
        <f ca="1">IF(F$1&lt;'Data Bank'!$AD443,"",IF(F$1&gt;'Data Bank'!$AT443,"",IF(AND('Data Bank'!$AC443&lt;100,TODAY()&gt;'Data Bank'!$AT443),1,IF('Data Bank'!$AC443=100,3,IF('Data Bank'!$AC443=0,0,2)))))</f>
        <v>0</v>
      </c>
      <c r="G701" s="178">
        <f ca="1">IF(G$1&lt;'Data Bank'!$AD443,"",IF(G$1&gt;'Data Bank'!$AT443,"",IF(AND('Data Bank'!$AC443&lt;100,TODAY()&gt;'Data Bank'!$AT443),1,IF('Data Bank'!$AC443=100,3,IF('Data Bank'!$AC443=0,0,2)))))</f>
        <v>0</v>
      </c>
      <c r="H701" s="178">
        <f ca="1">IF(H$1&lt;'Data Bank'!$AD443,"",IF(H$1&gt;'Data Bank'!$AT443,"",IF(AND('Data Bank'!$AC443&lt;100,TODAY()&gt;'Data Bank'!$AT443),1,IF('Data Bank'!$AC443=100,3,IF('Data Bank'!$AC443=0,0,2)))))</f>
        <v>0</v>
      </c>
      <c r="I701" s="178">
        <f ca="1">IF(I$1&lt;'Data Bank'!$AD443,"",IF(I$1&gt;'Data Bank'!$AT443,"",IF(AND('Data Bank'!$AC443&lt;100,TODAY()&gt;'Data Bank'!$AT443),1,IF('Data Bank'!$AC443=100,3,IF('Data Bank'!$AC443=0,0,2)))))</f>
        <v>0</v>
      </c>
      <c r="J701" s="177">
        <f ca="1">IF(J$1&lt;'Data Bank'!$AD443,"",IF(J$1&gt;'Data Bank'!$AT443,"",IF(AND('Data Bank'!$AC443&lt;100,TODAY()&gt;'Data Bank'!$AT443),1,IF('Data Bank'!$AC443=100,3,IF('Data Bank'!$AC443=0,0,2)))))</f>
        <v>0</v>
      </c>
      <c r="K701" s="177">
        <f ca="1">IF(K$1&lt;'Data Bank'!$AD443,"",IF(K$1&gt;'Data Bank'!$AT443,"",IF(AND('Data Bank'!$AC443&lt;100,TODAY()&gt;'Data Bank'!$AT443),1,IF('Data Bank'!$AC443=100,3,IF('Data Bank'!$AC443=0,0,2)))))</f>
        <v>0</v>
      </c>
      <c r="L701" s="177">
        <f ca="1">IF(L$1&lt;'Data Bank'!$AD443,"",IF(L$1&gt;'Data Bank'!$AT443,"",IF(AND('Data Bank'!$AC443&lt;100,TODAY()&gt;'Data Bank'!$AT443),1,IF('Data Bank'!$AC443=100,3,IF('Data Bank'!$AC443=0,0,2)))))</f>
        <v>0</v>
      </c>
      <c r="M701" s="177">
        <f ca="1">IF(M$1&lt;'Data Bank'!$AD443,"",IF(M$1&gt;'Data Bank'!$AT443,"",IF(AND('Data Bank'!$AC443&lt;100,TODAY()&gt;'Data Bank'!$AT443),1,IF('Data Bank'!$AC443=100,3,IF('Data Bank'!$AC443=0,0,2)))))</f>
        <v>0</v>
      </c>
      <c r="N701" s="177">
        <f ca="1">IF(N$1&lt;'Data Bank'!$AD443,"",IF(N$1&gt;'Data Bank'!$AT443,"",IF(AND('Data Bank'!$AC443&lt;100,TODAY()&gt;'Data Bank'!$AT443),1,IF('Data Bank'!$AC443=100,3,IF('Data Bank'!$AC443=0,0,2)))))</f>
        <v>0</v>
      </c>
      <c r="O701" s="177">
        <f ca="1">IF(O$1&lt;'Data Bank'!$AD443,"",IF(O$1&gt;'Data Bank'!$AT443,"",IF(AND('Data Bank'!$AC443&lt;100,TODAY()&gt;'Data Bank'!$AT443),1,IF('Data Bank'!$AC443=100,3,IF('Data Bank'!$AC443=0,0,2)))))</f>
        <v>0</v>
      </c>
      <c r="P701" s="177">
        <f ca="1">IF(P$1&lt;'Data Bank'!$AD443,"",IF(P$1&gt;'Data Bank'!$AT443,"",IF(AND('Data Bank'!$AC443&lt;100,TODAY()&gt;'Data Bank'!$AT443),1,IF('Data Bank'!$AC443=100,3,IF('Data Bank'!$AC443=0,0,2)))))</f>
        <v>0</v>
      </c>
      <c r="Q701" s="177">
        <f ca="1">IF(Q$1&lt;'Data Bank'!$AD443,"",IF(Q$1&gt;'Data Bank'!$AT443,"",IF(AND('Data Bank'!$AC443&lt;100,TODAY()&gt;'Data Bank'!$AT443),1,IF('Data Bank'!$AC443=100,3,IF('Data Bank'!$AC443=0,0,2)))))</f>
        <v>0</v>
      </c>
      <c r="R701" s="177">
        <f ca="1">IF(R$1&lt;'Data Bank'!$AD443,"",IF(R$1&gt;'Data Bank'!$AT443,"",IF(AND('Data Bank'!$AC443&lt;100,TODAY()&gt;'Data Bank'!$AT443),1,IF('Data Bank'!$AC443=100,3,IF('Data Bank'!$AC443=0,0,2)))))</f>
        <v>0</v>
      </c>
    </row>
    <row r="702" spans="1:18">
      <c r="A702" s="115" t="str">
        <f>'Data Bank'!E446</f>
        <v>Feeder</v>
      </c>
      <c r="B702" s="178">
        <f ca="1">IF(B$1&lt;'Data Bank'!$AD446,"",IF(B$1&gt;'Data Bank'!$AT446,"",IF(AND('Data Bank'!$AC446&lt;100,TODAY()&gt;'Data Bank'!$AT446),1,IF('Data Bank'!$AC446=100,3,IF('Data Bank'!$AC446=0,0,2)))))</f>
        <v>0</v>
      </c>
      <c r="C702" s="178">
        <f ca="1">IF(C$1&lt;'Data Bank'!$AD446,"",IF(C$1&gt;'Data Bank'!$AT446,"",IF(AND('Data Bank'!$AC446&lt;100,TODAY()&gt;'Data Bank'!$AT446),1,IF('Data Bank'!$AC446=100,3,IF('Data Bank'!$AC446=0,0,2)))))</f>
        <v>0</v>
      </c>
      <c r="D702" s="178">
        <f ca="1">IF(D$1&lt;'Data Bank'!$AD446,"",IF(D$1&gt;'Data Bank'!$AT446,"",IF(AND('Data Bank'!$AC446&lt;100,TODAY()&gt;'Data Bank'!$AT446),1,IF('Data Bank'!$AC446=100,3,IF('Data Bank'!$AC446=0,0,2)))))</f>
        <v>0</v>
      </c>
      <c r="E702" s="178">
        <f ca="1">IF(E$1&lt;'Data Bank'!$AD446,"",IF(E$1&gt;'Data Bank'!$AT446,"",IF(AND('Data Bank'!$AC446&lt;100,TODAY()&gt;'Data Bank'!$AT446),1,IF('Data Bank'!$AC446=100,3,IF('Data Bank'!$AC446=0,0,2)))))</f>
        <v>0</v>
      </c>
      <c r="F702" s="178">
        <f ca="1">IF(F$1&lt;'Data Bank'!$AD446,"",IF(F$1&gt;'Data Bank'!$AT446,"",IF(AND('Data Bank'!$AC446&lt;100,TODAY()&gt;'Data Bank'!$AT446),1,IF('Data Bank'!$AC446=100,3,IF('Data Bank'!$AC446=0,0,2)))))</f>
        <v>0</v>
      </c>
      <c r="G702" s="178">
        <f ca="1">IF(G$1&lt;'Data Bank'!$AD446,"",IF(G$1&gt;'Data Bank'!$AT446,"",IF(AND('Data Bank'!$AC446&lt;100,TODAY()&gt;'Data Bank'!$AT446),1,IF('Data Bank'!$AC446=100,3,IF('Data Bank'!$AC446=0,0,2)))))</f>
        <v>0</v>
      </c>
      <c r="H702" s="178">
        <f ca="1">IF(H$1&lt;'Data Bank'!$AD446,"",IF(H$1&gt;'Data Bank'!$AT446,"",IF(AND('Data Bank'!$AC446&lt;100,TODAY()&gt;'Data Bank'!$AT446),1,IF('Data Bank'!$AC446=100,3,IF('Data Bank'!$AC446=0,0,2)))))</f>
        <v>0</v>
      </c>
      <c r="I702" s="178">
        <f ca="1">IF(I$1&lt;'Data Bank'!$AD446,"",IF(I$1&gt;'Data Bank'!$AT446,"",IF(AND('Data Bank'!$AC446&lt;100,TODAY()&gt;'Data Bank'!$AT446),1,IF('Data Bank'!$AC446=100,3,IF('Data Bank'!$AC446=0,0,2)))))</f>
        <v>0</v>
      </c>
      <c r="J702" s="177">
        <f ca="1">IF(J$1&lt;'Data Bank'!$AD446,"",IF(J$1&gt;'Data Bank'!$AT446,"",IF(AND('Data Bank'!$AC446&lt;100,TODAY()&gt;'Data Bank'!$AT446),1,IF('Data Bank'!$AC446=100,3,IF('Data Bank'!$AC446=0,0,2)))))</f>
        <v>0</v>
      </c>
      <c r="K702" s="177">
        <f ca="1">IF(K$1&lt;'Data Bank'!$AD446,"",IF(K$1&gt;'Data Bank'!$AT446,"",IF(AND('Data Bank'!$AC446&lt;100,TODAY()&gt;'Data Bank'!$AT446),1,IF('Data Bank'!$AC446=100,3,IF('Data Bank'!$AC446=0,0,2)))))</f>
        <v>0</v>
      </c>
      <c r="L702" s="177">
        <f ca="1">IF(L$1&lt;'Data Bank'!$AD446,"",IF(L$1&gt;'Data Bank'!$AT446,"",IF(AND('Data Bank'!$AC446&lt;100,TODAY()&gt;'Data Bank'!$AT446),1,IF('Data Bank'!$AC446=100,3,IF('Data Bank'!$AC446=0,0,2)))))</f>
        <v>0</v>
      </c>
      <c r="M702" s="177">
        <f ca="1">IF(M$1&lt;'Data Bank'!$AD446,"",IF(M$1&gt;'Data Bank'!$AT446,"",IF(AND('Data Bank'!$AC446&lt;100,TODAY()&gt;'Data Bank'!$AT446),1,IF('Data Bank'!$AC446=100,3,IF('Data Bank'!$AC446=0,0,2)))))</f>
        <v>0</v>
      </c>
      <c r="N702" s="177">
        <f ca="1">IF(N$1&lt;'Data Bank'!$AD446,"",IF(N$1&gt;'Data Bank'!$AT446,"",IF(AND('Data Bank'!$AC446&lt;100,TODAY()&gt;'Data Bank'!$AT446),1,IF('Data Bank'!$AC446=100,3,IF('Data Bank'!$AC446=0,0,2)))))</f>
        <v>0</v>
      </c>
      <c r="O702" s="177">
        <f ca="1">IF(O$1&lt;'Data Bank'!$AD446,"",IF(O$1&gt;'Data Bank'!$AT446,"",IF(AND('Data Bank'!$AC446&lt;100,TODAY()&gt;'Data Bank'!$AT446),1,IF('Data Bank'!$AC446=100,3,IF('Data Bank'!$AC446=0,0,2)))))</f>
        <v>0</v>
      </c>
      <c r="P702" s="177">
        <f ca="1">IF(P$1&lt;'Data Bank'!$AD446,"",IF(P$1&gt;'Data Bank'!$AT446,"",IF(AND('Data Bank'!$AC446&lt;100,TODAY()&gt;'Data Bank'!$AT446),1,IF('Data Bank'!$AC446=100,3,IF('Data Bank'!$AC446=0,0,2)))))</f>
        <v>0</v>
      </c>
      <c r="Q702" s="177">
        <f ca="1">IF(Q$1&lt;'Data Bank'!$AD446,"",IF(Q$1&gt;'Data Bank'!$AT446,"",IF(AND('Data Bank'!$AC446&lt;100,TODAY()&gt;'Data Bank'!$AT446),1,IF('Data Bank'!$AC446=100,3,IF('Data Bank'!$AC446=0,0,2)))))</f>
        <v>0</v>
      </c>
      <c r="R702" s="177">
        <f ca="1">IF(R$1&lt;'Data Bank'!$AD446,"",IF(R$1&gt;'Data Bank'!$AT446,"",IF(AND('Data Bank'!$AC446&lt;100,TODAY()&gt;'Data Bank'!$AT446),1,IF('Data Bank'!$AC446=100,3,IF('Data Bank'!$AC446=0,0,2)))))</f>
        <v>0</v>
      </c>
    </row>
    <row r="703" spans="1:18">
      <c r="A703" s="115" t="str">
        <f>'Data Bank'!E448</f>
        <v>Feeder</v>
      </c>
      <c r="B703" s="178">
        <f ca="1">IF(B$1&lt;'Data Bank'!$AD448,"",IF(B$1&gt;'Data Bank'!$AT448,"",IF(AND('Data Bank'!$AC448&lt;100,TODAY()&gt;'Data Bank'!$AT448),1,IF('Data Bank'!$AC448=100,3,IF('Data Bank'!$AC448=0,0,2)))))</f>
        <v>0</v>
      </c>
      <c r="C703" s="178">
        <f ca="1">IF(C$1&lt;'Data Bank'!$AD448,"",IF(C$1&gt;'Data Bank'!$AT448,"",IF(AND('Data Bank'!$AC448&lt;100,TODAY()&gt;'Data Bank'!$AT448),1,IF('Data Bank'!$AC448=100,3,IF('Data Bank'!$AC448=0,0,2)))))</f>
        <v>0</v>
      </c>
      <c r="D703" s="178">
        <f ca="1">IF(D$1&lt;'Data Bank'!$AD448,"",IF(D$1&gt;'Data Bank'!$AT448,"",IF(AND('Data Bank'!$AC448&lt;100,TODAY()&gt;'Data Bank'!$AT448),1,IF('Data Bank'!$AC448=100,3,IF('Data Bank'!$AC448=0,0,2)))))</f>
        <v>0</v>
      </c>
      <c r="E703" s="178">
        <f ca="1">IF(E$1&lt;'Data Bank'!$AD448,"",IF(E$1&gt;'Data Bank'!$AT448,"",IF(AND('Data Bank'!$AC448&lt;100,TODAY()&gt;'Data Bank'!$AT448),1,IF('Data Bank'!$AC448=100,3,IF('Data Bank'!$AC448=0,0,2)))))</f>
        <v>0</v>
      </c>
      <c r="F703" s="178">
        <f ca="1">IF(F$1&lt;'Data Bank'!$AD448,"",IF(F$1&gt;'Data Bank'!$AT448,"",IF(AND('Data Bank'!$AC448&lt;100,TODAY()&gt;'Data Bank'!$AT448),1,IF('Data Bank'!$AC448=100,3,IF('Data Bank'!$AC448=0,0,2)))))</f>
        <v>0</v>
      </c>
      <c r="G703" s="178">
        <f ca="1">IF(G$1&lt;'Data Bank'!$AD448,"",IF(G$1&gt;'Data Bank'!$AT448,"",IF(AND('Data Bank'!$AC448&lt;100,TODAY()&gt;'Data Bank'!$AT448),1,IF('Data Bank'!$AC448=100,3,IF('Data Bank'!$AC448=0,0,2)))))</f>
        <v>0</v>
      </c>
      <c r="H703" s="178">
        <f ca="1">IF(H$1&lt;'Data Bank'!$AD448,"",IF(H$1&gt;'Data Bank'!$AT448,"",IF(AND('Data Bank'!$AC448&lt;100,TODAY()&gt;'Data Bank'!$AT448),1,IF('Data Bank'!$AC448=100,3,IF('Data Bank'!$AC448=0,0,2)))))</f>
        <v>0</v>
      </c>
      <c r="I703" s="178">
        <f ca="1">IF(I$1&lt;'Data Bank'!$AD448,"",IF(I$1&gt;'Data Bank'!$AT448,"",IF(AND('Data Bank'!$AC448&lt;100,TODAY()&gt;'Data Bank'!$AT448),1,IF('Data Bank'!$AC448=100,3,IF('Data Bank'!$AC448=0,0,2)))))</f>
        <v>0</v>
      </c>
      <c r="J703" s="177">
        <f ca="1">IF(J$1&lt;'Data Bank'!$AD448,"",IF(J$1&gt;'Data Bank'!$AT448,"",IF(AND('Data Bank'!$AC448&lt;100,TODAY()&gt;'Data Bank'!$AT448),1,IF('Data Bank'!$AC448=100,3,IF('Data Bank'!$AC448=0,0,2)))))</f>
        <v>0</v>
      </c>
      <c r="K703" s="177">
        <f ca="1">IF(K$1&lt;'Data Bank'!$AD448,"",IF(K$1&gt;'Data Bank'!$AT448,"",IF(AND('Data Bank'!$AC448&lt;100,TODAY()&gt;'Data Bank'!$AT448),1,IF('Data Bank'!$AC448=100,3,IF('Data Bank'!$AC448=0,0,2)))))</f>
        <v>0</v>
      </c>
      <c r="L703" s="177">
        <f ca="1">IF(L$1&lt;'Data Bank'!$AD448,"",IF(L$1&gt;'Data Bank'!$AT448,"",IF(AND('Data Bank'!$AC448&lt;100,TODAY()&gt;'Data Bank'!$AT448),1,IF('Data Bank'!$AC448=100,3,IF('Data Bank'!$AC448=0,0,2)))))</f>
        <v>0</v>
      </c>
      <c r="M703" s="177">
        <f ca="1">IF(M$1&lt;'Data Bank'!$AD448,"",IF(M$1&gt;'Data Bank'!$AT448,"",IF(AND('Data Bank'!$AC448&lt;100,TODAY()&gt;'Data Bank'!$AT448),1,IF('Data Bank'!$AC448=100,3,IF('Data Bank'!$AC448=0,0,2)))))</f>
        <v>0</v>
      </c>
      <c r="N703" s="177">
        <f ca="1">IF(N$1&lt;'Data Bank'!$AD448,"",IF(N$1&gt;'Data Bank'!$AT448,"",IF(AND('Data Bank'!$AC448&lt;100,TODAY()&gt;'Data Bank'!$AT448),1,IF('Data Bank'!$AC448=100,3,IF('Data Bank'!$AC448=0,0,2)))))</f>
        <v>0</v>
      </c>
      <c r="O703" s="177">
        <f ca="1">IF(O$1&lt;'Data Bank'!$AD448,"",IF(O$1&gt;'Data Bank'!$AT448,"",IF(AND('Data Bank'!$AC448&lt;100,TODAY()&gt;'Data Bank'!$AT448),1,IF('Data Bank'!$AC448=100,3,IF('Data Bank'!$AC448=0,0,2)))))</f>
        <v>0</v>
      </c>
      <c r="P703" s="177">
        <f ca="1">IF(P$1&lt;'Data Bank'!$AD448,"",IF(P$1&gt;'Data Bank'!$AT448,"",IF(AND('Data Bank'!$AC448&lt;100,TODAY()&gt;'Data Bank'!$AT448),1,IF('Data Bank'!$AC448=100,3,IF('Data Bank'!$AC448=0,0,2)))))</f>
        <v>0</v>
      </c>
      <c r="Q703" s="177">
        <f ca="1">IF(Q$1&lt;'Data Bank'!$AD448,"",IF(Q$1&gt;'Data Bank'!$AT448,"",IF(AND('Data Bank'!$AC448&lt;100,TODAY()&gt;'Data Bank'!$AT448),1,IF('Data Bank'!$AC448=100,3,IF('Data Bank'!$AC448=0,0,2)))))</f>
        <v>0</v>
      </c>
      <c r="R703" s="177">
        <f ca="1">IF(R$1&lt;'Data Bank'!$AD448,"",IF(R$1&gt;'Data Bank'!$AT448,"",IF(AND('Data Bank'!$AC448&lt;100,TODAY()&gt;'Data Bank'!$AT448),1,IF('Data Bank'!$AC448=100,3,IF('Data Bank'!$AC448=0,0,2)))))</f>
        <v>0</v>
      </c>
    </row>
    <row r="704" spans="1:18">
      <c r="A704" s="115" t="str">
        <f>'Data Bank'!E449</f>
        <v>Feeder</v>
      </c>
      <c r="B704" s="178">
        <f ca="1">IF(B$1&lt;'Data Bank'!$AD449,"",IF(B$1&gt;'Data Bank'!$AT449,"",IF(AND('Data Bank'!$AC449&lt;100,TODAY()&gt;'Data Bank'!$AT449),1,IF('Data Bank'!$AC449=100,3,IF('Data Bank'!$AC449=0,0,2)))))</f>
        <v>0</v>
      </c>
      <c r="C704" s="178">
        <f ca="1">IF(C$1&lt;'Data Bank'!$AD449,"",IF(C$1&gt;'Data Bank'!$AT449,"",IF(AND('Data Bank'!$AC449&lt;100,TODAY()&gt;'Data Bank'!$AT449),1,IF('Data Bank'!$AC449=100,3,IF('Data Bank'!$AC449=0,0,2)))))</f>
        <v>0</v>
      </c>
      <c r="D704" s="178">
        <f ca="1">IF(D$1&lt;'Data Bank'!$AD449,"",IF(D$1&gt;'Data Bank'!$AT449,"",IF(AND('Data Bank'!$AC449&lt;100,TODAY()&gt;'Data Bank'!$AT449),1,IF('Data Bank'!$AC449=100,3,IF('Data Bank'!$AC449=0,0,2)))))</f>
        <v>0</v>
      </c>
      <c r="E704" s="178">
        <f ca="1">IF(E$1&lt;'Data Bank'!$AD449,"",IF(E$1&gt;'Data Bank'!$AT449,"",IF(AND('Data Bank'!$AC449&lt;100,TODAY()&gt;'Data Bank'!$AT449),1,IF('Data Bank'!$AC449=100,3,IF('Data Bank'!$AC449=0,0,2)))))</f>
        <v>0</v>
      </c>
      <c r="F704" s="178">
        <f ca="1">IF(F$1&lt;'Data Bank'!$AD449,"",IF(F$1&gt;'Data Bank'!$AT449,"",IF(AND('Data Bank'!$AC449&lt;100,TODAY()&gt;'Data Bank'!$AT449),1,IF('Data Bank'!$AC449=100,3,IF('Data Bank'!$AC449=0,0,2)))))</f>
        <v>0</v>
      </c>
      <c r="G704" s="178">
        <f ca="1">IF(G$1&lt;'Data Bank'!$AD449,"",IF(G$1&gt;'Data Bank'!$AT449,"",IF(AND('Data Bank'!$AC449&lt;100,TODAY()&gt;'Data Bank'!$AT449),1,IF('Data Bank'!$AC449=100,3,IF('Data Bank'!$AC449=0,0,2)))))</f>
        <v>0</v>
      </c>
      <c r="H704" s="178">
        <f ca="1">IF(H$1&lt;'Data Bank'!$AD449,"",IF(H$1&gt;'Data Bank'!$AT449,"",IF(AND('Data Bank'!$AC449&lt;100,TODAY()&gt;'Data Bank'!$AT449),1,IF('Data Bank'!$AC449=100,3,IF('Data Bank'!$AC449=0,0,2)))))</f>
        <v>0</v>
      </c>
      <c r="I704" s="178">
        <f ca="1">IF(I$1&lt;'Data Bank'!$AD449,"",IF(I$1&gt;'Data Bank'!$AT449,"",IF(AND('Data Bank'!$AC449&lt;100,TODAY()&gt;'Data Bank'!$AT449),1,IF('Data Bank'!$AC449=100,3,IF('Data Bank'!$AC449=0,0,2)))))</f>
        <v>0</v>
      </c>
      <c r="J704" s="177">
        <f ca="1">IF(J$1&lt;'Data Bank'!$AD449,"",IF(J$1&gt;'Data Bank'!$AT449,"",IF(AND('Data Bank'!$AC449&lt;100,TODAY()&gt;'Data Bank'!$AT449),1,IF('Data Bank'!$AC449=100,3,IF('Data Bank'!$AC449=0,0,2)))))</f>
        <v>0</v>
      </c>
      <c r="K704" s="177">
        <f ca="1">IF(K$1&lt;'Data Bank'!$AD449,"",IF(K$1&gt;'Data Bank'!$AT449,"",IF(AND('Data Bank'!$AC449&lt;100,TODAY()&gt;'Data Bank'!$AT449),1,IF('Data Bank'!$AC449=100,3,IF('Data Bank'!$AC449=0,0,2)))))</f>
        <v>0</v>
      </c>
      <c r="L704" s="177">
        <f ca="1">IF(L$1&lt;'Data Bank'!$AD449,"",IF(L$1&gt;'Data Bank'!$AT449,"",IF(AND('Data Bank'!$AC449&lt;100,TODAY()&gt;'Data Bank'!$AT449),1,IF('Data Bank'!$AC449=100,3,IF('Data Bank'!$AC449=0,0,2)))))</f>
        <v>0</v>
      </c>
      <c r="M704" s="177">
        <f ca="1">IF(M$1&lt;'Data Bank'!$AD449,"",IF(M$1&gt;'Data Bank'!$AT449,"",IF(AND('Data Bank'!$AC449&lt;100,TODAY()&gt;'Data Bank'!$AT449),1,IF('Data Bank'!$AC449=100,3,IF('Data Bank'!$AC449=0,0,2)))))</f>
        <v>0</v>
      </c>
      <c r="N704" s="177">
        <f ca="1">IF(N$1&lt;'Data Bank'!$AD449,"",IF(N$1&gt;'Data Bank'!$AT449,"",IF(AND('Data Bank'!$AC449&lt;100,TODAY()&gt;'Data Bank'!$AT449),1,IF('Data Bank'!$AC449=100,3,IF('Data Bank'!$AC449=0,0,2)))))</f>
        <v>0</v>
      </c>
      <c r="O704" s="177">
        <f ca="1">IF(O$1&lt;'Data Bank'!$AD449,"",IF(O$1&gt;'Data Bank'!$AT449,"",IF(AND('Data Bank'!$AC449&lt;100,TODAY()&gt;'Data Bank'!$AT449),1,IF('Data Bank'!$AC449=100,3,IF('Data Bank'!$AC449=0,0,2)))))</f>
        <v>0</v>
      </c>
      <c r="P704" s="177">
        <f ca="1">IF(P$1&lt;'Data Bank'!$AD449,"",IF(P$1&gt;'Data Bank'!$AT449,"",IF(AND('Data Bank'!$AC449&lt;100,TODAY()&gt;'Data Bank'!$AT449),1,IF('Data Bank'!$AC449=100,3,IF('Data Bank'!$AC449=0,0,2)))))</f>
        <v>0</v>
      </c>
      <c r="Q704" s="177">
        <f ca="1">IF(Q$1&lt;'Data Bank'!$AD449,"",IF(Q$1&gt;'Data Bank'!$AT449,"",IF(AND('Data Bank'!$AC449&lt;100,TODAY()&gt;'Data Bank'!$AT449),1,IF('Data Bank'!$AC449=100,3,IF('Data Bank'!$AC449=0,0,2)))))</f>
        <v>0</v>
      </c>
      <c r="R704" s="177">
        <f ca="1">IF(R$1&lt;'Data Bank'!$AD449,"",IF(R$1&gt;'Data Bank'!$AT449,"",IF(AND('Data Bank'!$AC449&lt;100,TODAY()&gt;'Data Bank'!$AT449),1,IF('Data Bank'!$AC449=100,3,IF('Data Bank'!$AC449=0,0,2)))))</f>
        <v>0</v>
      </c>
    </row>
    <row r="705" spans="1:18">
      <c r="A705" s="115" t="str">
        <f>'Data Bank'!E452</f>
        <v>Feeder</v>
      </c>
      <c r="B705" s="178">
        <f ca="1">IF(B$1&lt;'Data Bank'!$AD452,"",IF(B$1&gt;'Data Bank'!$AT452,"",IF(AND('Data Bank'!$AC452&lt;100,TODAY()&gt;'Data Bank'!$AT452),1,IF('Data Bank'!$AC452=100,3,IF('Data Bank'!$AC452=0,0,2)))))</f>
        <v>0</v>
      </c>
      <c r="C705" s="178">
        <f ca="1">IF(C$1&lt;'Data Bank'!$AD452,"",IF(C$1&gt;'Data Bank'!$AT452,"",IF(AND('Data Bank'!$AC452&lt;100,TODAY()&gt;'Data Bank'!$AT452),1,IF('Data Bank'!$AC452=100,3,IF('Data Bank'!$AC452=0,0,2)))))</f>
        <v>0</v>
      </c>
      <c r="D705" s="178">
        <f ca="1">IF(D$1&lt;'Data Bank'!$AD452,"",IF(D$1&gt;'Data Bank'!$AT452,"",IF(AND('Data Bank'!$AC452&lt;100,TODAY()&gt;'Data Bank'!$AT452),1,IF('Data Bank'!$AC452=100,3,IF('Data Bank'!$AC452=0,0,2)))))</f>
        <v>0</v>
      </c>
      <c r="E705" s="178">
        <f ca="1">IF(E$1&lt;'Data Bank'!$AD452,"",IF(E$1&gt;'Data Bank'!$AT452,"",IF(AND('Data Bank'!$AC452&lt;100,TODAY()&gt;'Data Bank'!$AT452),1,IF('Data Bank'!$AC452=100,3,IF('Data Bank'!$AC452=0,0,2)))))</f>
        <v>0</v>
      </c>
      <c r="F705" s="178">
        <f ca="1">IF(F$1&lt;'Data Bank'!$AD452,"",IF(F$1&gt;'Data Bank'!$AT452,"",IF(AND('Data Bank'!$AC452&lt;100,TODAY()&gt;'Data Bank'!$AT452),1,IF('Data Bank'!$AC452=100,3,IF('Data Bank'!$AC452=0,0,2)))))</f>
        <v>0</v>
      </c>
      <c r="G705" s="178">
        <f ca="1">IF(G$1&lt;'Data Bank'!$AD452,"",IF(G$1&gt;'Data Bank'!$AT452,"",IF(AND('Data Bank'!$AC452&lt;100,TODAY()&gt;'Data Bank'!$AT452),1,IF('Data Bank'!$AC452=100,3,IF('Data Bank'!$AC452=0,0,2)))))</f>
        <v>0</v>
      </c>
      <c r="H705" s="178">
        <f ca="1">IF(H$1&lt;'Data Bank'!$AD452,"",IF(H$1&gt;'Data Bank'!$AT452,"",IF(AND('Data Bank'!$AC452&lt;100,TODAY()&gt;'Data Bank'!$AT452),1,IF('Data Bank'!$AC452=100,3,IF('Data Bank'!$AC452=0,0,2)))))</f>
        <v>0</v>
      </c>
      <c r="I705" s="178">
        <f ca="1">IF(I$1&lt;'Data Bank'!$AD452,"",IF(I$1&gt;'Data Bank'!$AT452,"",IF(AND('Data Bank'!$AC452&lt;100,TODAY()&gt;'Data Bank'!$AT452),1,IF('Data Bank'!$AC452=100,3,IF('Data Bank'!$AC452=0,0,2)))))</f>
        <v>0</v>
      </c>
      <c r="J705" s="177">
        <f ca="1">IF(J$1&lt;'Data Bank'!$AD452,"",IF(J$1&gt;'Data Bank'!$AT452,"",IF(AND('Data Bank'!$AC452&lt;100,TODAY()&gt;'Data Bank'!$AT452),1,IF('Data Bank'!$AC452=100,3,IF('Data Bank'!$AC452=0,0,2)))))</f>
        <v>0</v>
      </c>
      <c r="K705" s="177">
        <f ca="1">IF(K$1&lt;'Data Bank'!$AD452,"",IF(K$1&gt;'Data Bank'!$AT452,"",IF(AND('Data Bank'!$AC452&lt;100,TODAY()&gt;'Data Bank'!$AT452),1,IF('Data Bank'!$AC452=100,3,IF('Data Bank'!$AC452=0,0,2)))))</f>
        <v>0</v>
      </c>
      <c r="L705" s="177">
        <f ca="1">IF(L$1&lt;'Data Bank'!$AD452,"",IF(L$1&gt;'Data Bank'!$AT452,"",IF(AND('Data Bank'!$AC452&lt;100,TODAY()&gt;'Data Bank'!$AT452),1,IF('Data Bank'!$AC452=100,3,IF('Data Bank'!$AC452=0,0,2)))))</f>
        <v>0</v>
      </c>
      <c r="M705" s="177">
        <f ca="1">IF(M$1&lt;'Data Bank'!$AD452,"",IF(M$1&gt;'Data Bank'!$AT452,"",IF(AND('Data Bank'!$AC452&lt;100,TODAY()&gt;'Data Bank'!$AT452),1,IF('Data Bank'!$AC452=100,3,IF('Data Bank'!$AC452=0,0,2)))))</f>
        <v>0</v>
      </c>
      <c r="N705" s="177">
        <f ca="1">IF(N$1&lt;'Data Bank'!$AD452,"",IF(N$1&gt;'Data Bank'!$AT452,"",IF(AND('Data Bank'!$AC452&lt;100,TODAY()&gt;'Data Bank'!$AT452),1,IF('Data Bank'!$AC452=100,3,IF('Data Bank'!$AC452=0,0,2)))))</f>
        <v>0</v>
      </c>
      <c r="O705" s="177">
        <f ca="1">IF(O$1&lt;'Data Bank'!$AD452,"",IF(O$1&gt;'Data Bank'!$AT452,"",IF(AND('Data Bank'!$AC452&lt;100,TODAY()&gt;'Data Bank'!$AT452),1,IF('Data Bank'!$AC452=100,3,IF('Data Bank'!$AC452=0,0,2)))))</f>
        <v>0</v>
      </c>
      <c r="P705" s="177">
        <f ca="1">IF(P$1&lt;'Data Bank'!$AD452,"",IF(P$1&gt;'Data Bank'!$AT452,"",IF(AND('Data Bank'!$AC452&lt;100,TODAY()&gt;'Data Bank'!$AT452),1,IF('Data Bank'!$AC452=100,3,IF('Data Bank'!$AC452=0,0,2)))))</f>
        <v>0</v>
      </c>
      <c r="Q705" s="177">
        <f ca="1">IF(Q$1&lt;'Data Bank'!$AD452,"",IF(Q$1&gt;'Data Bank'!$AT452,"",IF(AND('Data Bank'!$AC452&lt;100,TODAY()&gt;'Data Bank'!$AT452),1,IF('Data Bank'!$AC452=100,3,IF('Data Bank'!$AC452=0,0,2)))))</f>
        <v>0</v>
      </c>
      <c r="R705" s="177">
        <f ca="1">IF(R$1&lt;'Data Bank'!$AD452,"",IF(R$1&gt;'Data Bank'!$AT452,"",IF(AND('Data Bank'!$AC452&lt;100,TODAY()&gt;'Data Bank'!$AT452),1,IF('Data Bank'!$AC452=100,3,IF('Data Bank'!$AC452=0,0,2)))))</f>
        <v>0</v>
      </c>
    </row>
    <row r="706" spans="1:18">
      <c r="A706" s="115" t="str">
        <f>'Data Bank'!E453</f>
        <v>Feeder</v>
      </c>
      <c r="B706" s="178">
        <f ca="1">IF(B$1&lt;'Data Bank'!$AD453,"",IF(B$1&gt;'Data Bank'!$AT453,"",IF(AND('Data Bank'!$AC453&lt;100,TODAY()&gt;'Data Bank'!$AT453),1,IF('Data Bank'!$AC453=100,3,IF('Data Bank'!$AC453=0,0,2)))))</f>
        <v>0</v>
      </c>
      <c r="C706" s="178">
        <f ca="1">IF(C$1&lt;'Data Bank'!$AD453,"",IF(C$1&gt;'Data Bank'!$AT453,"",IF(AND('Data Bank'!$AC453&lt;100,TODAY()&gt;'Data Bank'!$AT453),1,IF('Data Bank'!$AC453=100,3,IF('Data Bank'!$AC453=0,0,2)))))</f>
        <v>0</v>
      </c>
      <c r="D706" s="178">
        <f ca="1">IF(D$1&lt;'Data Bank'!$AD453,"",IF(D$1&gt;'Data Bank'!$AT453,"",IF(AND('Data Bank'!$AC453&lt;100,TODAY()&gt;'Data Bank'!$AT453),1,IF('Data Bank'!$AC453=100,3,IF('Data Bank'!$AC453=0,0,2)))))</f>
        <v>0</v>
      </c>
      <c r="E706" s="178">
        <f ca="1">IF(E$1&lt;'Data Bank'!$AD453,"",IF(E$1&gt;'Data Bank'!$AT453,"",IF(AND('Data Bank'!$AC453&lt;100,TODAY()&gt;'Data Bank'!$AT453),1,IF('Data Bank'!$AC453=100,3,IF('Data Bank'!$AC453=0,0,2)))))</f>
        <v>0</v>
      </c>
      <c r="F706" s="178">
        <f ca="1">IF(F$1&lt;'Data Bank'!$AD453,"",IF(F$1&gt;'Data Bank'!$AT453,"",IF(AND('Data Bank'!$AC453&lt;100,TODAY()&gt;'Data Bank'!$AT453),1,IF('Data Bank'!$AC453=100,3,IF('Data Bank'!$AC453=0,0,2)))))</f>
        <v>0</v>
      </c>
      <c r="G706" s="178">
        <f ca="1">IF(G$1&lt;'Data Bank'!$AD453,"",IF(G$1&gt;'Data Bank'!$AT453,"",IF(AND('Data Bank'!$AC453&lt;100,TODAY()&gt;'Data Bank'!$AT453),1,IF('Data Bank'!$AC453=100,3,IF('Data Bank'!$AC453=0,0,2)))))</f>
        <v>0</v>
      </c>
      <c r="H706" s="178">
        <f ca="1">IF(H$1&lt;'Data Bank'!$AD453,"",IF(H$1&gt;'Data Bank'!$AT453,"",IF(AND('Data Bank'!$AC453&lt;100,TODAY()&gt;'Data Bank'!$AT453),1,IF('Data Bank'!$AC453=100,3,IF('Data Bank'!$AC453=0,0,2)))))</f>
        <v>0</v>
      </c>
      <c r="I706" s="178">
        <f ca="1">IF(I$1&lt;'Data Bank'!$AD453,"",IF(I$1&gt;'Data Bank'!$AT453,"",IF(AND('Data Bank'!$AC453&lt;100,TODAY()&gt;'Data Bank'!$AT453),1,IF('Data Bank'!$AC453=100,3,IF('Data Bank'!$AC453=0,0,2)))))</f>
        <v>0</v>
      </c>
      <c r="J706" s="177">
        <f ca="1">IF(J$1&lt;'Data Bank'!$AD453,"",IF(J$1&gt;'Data Bank'!$AT453,"",IF(AND('Data Bank'!$AC453&lt;100,TODAY()&gt;'Data Bank'!$AT453),1,IF('Data Bank'!$AC453=100,3,IF('Data Bank'!$AC453=0,0,2)))))</f>
        <v>0</v>
      </c>
      <c r="K706" s="177">
        <f ca="1">IF(K$1&lt;'Data Bank'!$AD453,"",IF(K$1&gt;'Data Bank'!$AT453,"",IF(AND('Data Bank'!$AC453&lt;100,TODAY()&gt;'Data Bank'!$AT453),1,IF('Data Bank'!$AC453=100,3,IF('Data Bank'!$AC453=0,0,2)))))</f>
        <v>0</v>
      </c>
      <c r="L706" s="177">
        <f ca="1">IF(L$1&lt;'Data Bank'!$AD453,"",IF(L$1&gt;'Data Bank'!$AT453,"",IF(AND('Data Bank'!$AC453&lt;100,TODAY()&gt;'Data Bank'!$AT453),1,IF('Data Bank'!$AC453=100,3,IF('Data Bank'!$AC453=0,0,2)))))</f>
        <v>0</v>
      </c>
      <c r="M706" s="177">
        <f ca="1">IF(M$1&lt;'Data Bank'!$AD453,"",IF(M$1&gt;'Data Bank'!$AT453,"",IF(AND('Data Bank'!$AC453&lt;100,TODAY()&gt;'Data Bank'!$AT453),1,IF('Data Bank'!$AC453=100,3,IF('Data Bank'!$AC453=0,0,2)))))</f>
        <v>0</v>
      </c>
      <c r="N706" s="177">
        <f ca="1">IF(N$1&lt;'Data Bank'!$AD453,"",IF(N$1&gt;'Data Bank'!$AT453,"",IF(AND('Data Bank'!$AC453&lt;100,TODAY()&gt;'Data Bank'!$AT453),1,IF('Data Bank'!$AC453=100,3,IF('Data Bank'!$AC453=0,0,2)))))</f>
        <v>0</v>
      </c>
      <c r="O706" s="177">
        <f ca="1">IF(O$1&lt;'Data Bank'!$AD453,"",IF(O$1&gt;'Data Bank'!$AT453,"",IF(AND('Data Bank'!$AC453&lt;100,TODAY()&gt;'Data Bank'!$AT453),1,IF('Data Bank'!$AC453=100,3,IF('Data Bank'!$AC453=0,0,2)))))</f>
        <v>0</v>
      </c>
      <c r="P706" s="177">
        <f ca="1">IF(P$1&lt;'Data Bank'!$AD453,"",IF(P$1&gt;'Data Bank'!$AT453,"",IF(AND('Data Bank'!$AC453&lt;100,TODAY()&gt;'Data Bank'!$AT453),1,IF('Data Bank'!$AC453=100,3,IF('Data Bank'!$AC453=0,0,2)))))</f>
        <v>0</v>
      </c>
      <c r="Q706" s="177">
        <f ca="1">IF(Q$1&lt;'Data Bank'!$AD453,"",IF(Q$1&gt;'Data Bank'!$AT453,"",IF(AND('Data Bank'!$AC453&lt;100,TODAY()&gt;'Data Bank'!$AT453),1,IF('Data Bank'!$AC453=100,3,IF('Data Bank'!$AC453=0,0,2)))))</f>
        <v>0</v>
      </c>
      <c r="R706" s="177">
        <f ca="1">IF(R$1&lt;'Data Bank'!$AD453,"",IF(R$1&gt;'Data Bank'!$AT453,"",IF(AND('Data Bank'!$AC453&lt;100,TODAY()&gt;'Data Bank'!$AT453),1,IF('Data Bank'!$AC453=100,3,IF('Data Bank'!$AC453=0,0,2)))))</f>
        <v>0</v>
      </c>
    </row>
    <row r="707" spans="1:18">
      <c r="A707" s="115" t="str">
        <f>'Data Bank'!E454</f>
        <v>Feeder</v>
      </c>
      <c r="B707" s="178">
        <f ca="1">IF(B$1&lt;'Data Bank'!$AD454,"",IF(B$1&gt;'Data Bank'!$AT454,"",IF(AND('Data Bank'!$AC454&lt;100,TODAY()&gt;'Data Bank'!$AT454),1,IF('Data Bank'!$AC454=100,3,IF('Data Bank'!$AC454=0,0,2)))))</f>
        <v>0</v>
      </c>
      <c r="C707" s="178">
        <f ca="1">IF(C$1&lt;'Data Bank'!$AD454,"",IF(C$1&gt;'Data Bank'!$AT454,"",IF(AND('Data Bank'!$AC454&lt;100,TODAY()&gt;'Data Bank'!$AT454),1,IF('Data Bank'!$AC454=100,3,IF('Data Bank'!$AC454=0,0,2)))))</f>
        <v>0</v>
      </c>
      <c r="D707" s="178">
        <f ca="1">IF(D$1&lt;'Data Bank'!$AD454,"",IF(D$1&gt;'Data Bank'!$AT454,"",IF(AND('Data Bank'!$AC454&lt;100,TODAY()&gt;'Data Bank'!$AT454),1,IF('Data Bank'!$AC454=100,3,IF('Data Bank'!$AC454=0,0,2)))))</f>
        <v>0</v>
      </c>
      <c r="E707" s="178">
        <f ca="1">IF(E$1&lt;'Data Bank'!$AD454,"",IF(E$1&gt;'Data Bank'!$AT454,"",IF(AND('Data Bank'!$AC454&lt;100,TODAY()&gt;'Data Bank'!$AT454),1,IF('Data Bank'!$AC454=100,3,IF('Data Bank'!$AC454=0,0,2)))))</f>
        <v>0</v>
      </c>
      <c r="F707" s="178">
        <f ca="1">IF(F$1&lt;'Data Bank'!$AD454,"",IF(F$1&gt;'Data Bank'!$AT454,"",IF(AND('Data Bank'!$AC454&lt;100,TODAY()&gt;'Data Bank'!$AT454),1,IF('Data Bank'!$AC454=100,3,IF('Data Bank'!$AC454=0,0,2)))))</f>
        <v>0</v>
      </c>
      <c r="G707" s="178">
        <f ca="1">IF(G$1&lt;'Data Bank'!$AD454,"",IF(G$1&gt;'Data Bank'!$AT454,"",IF(AND('Data Bank'!$AC454&lt;100,TODAY()&gt;'Data Bank'!$AT454),1,IF('Data Bank'!$AC454=100,3,IF('Data Bank'!$AC454=0,0,2)))))</f>
        <v>0</v>
      </c>
      <c r="H707" s="178">
        <f ca="1">IF(H$1&lt;'Data Bank'!$AD454,"",IF(H$1&gt;'Data Bank'!$AT454,"",IF(AND('Data Bank'!$AC454&lt;100,TODAY()&gt;'Data Bank'!$AT454),1,IF('Data Bank'!$AC454=100,3,IF('Data Bank'!$AC454=0,0,2)))))</f>
        <v>0</v>
      </c>
      <c r="I707" s="178">
        <f ca="1">IF(I$1&lt;'Data Bank'!$AD454,"",IF(I$1&gt;'Data Bank'!$AT454,"",IF(AND('Data Bank'!$AC454&lt;100,TODAY()&gt;'Data Bank'!$AT454),1,IF('Data Bank'!$AC454=100,3,IF('Data Bank'!$AC454=0,0,2)))))</f>
        <v>0</v>
      </c>
      <c r="J707" s="177">
        <f ca="1">IF(J$1&lt;'Data Bank'!$AD454,"",IF(J$1&gt;'Data Bank'!$AT454,"",IF(AND('Data Bank'!$AC454&lt;100,TODAY()&gt;'Data Bank'!$AT454),1,IF('Data Bank'!$AC454=100,3,IF('Data Bank'!$AC454=0,0,2)))))</f>
        <v>0</v>
      </c>
      <c r="K707" s="177">
        <f ca="1">IF(K$1&lt;'Data Bank'!$AD454,"",IF(K$1&gt;'Data Bank'!$AT454,"",IF(AND('Data Bank'!$AC454&lt;100,TODAY()&gt;'Data Bank'!$AT454),1,IF('Data Bank'!$AC454=100,3,IF('Data Bank'!$AC454=0,0,2)))))</f>
        <v>0</v>
      </c>
      <c r="L707" s="177">
        <f ca="1">IF(L$1&lt;'Data Bank'!$AD454,"",IF(L$1&gt;'Data Bank'!$AT454,"",IF(AND('Data Bank'!$AC454&lt;100,TODAY()&gt;'Data Bank'!$AT454),1,IF('Data Bank'!$AC454=100,3,IF('Data Bank'!$AC454=0,0,2)))))</f>
        <v>0</v>
      </c>
      <c r="M707" s="177">
        <f ca="1">IF(M$1&lt;'Data Bank'!$AD454,"",IF(M$1&gt;'Data Bank'!$AT454,"",IF(AND('Data Bank'!$AC454&lt;100,TODAY()&gt;'Data Bank'!$AT454),1,IF('Data Bank'!$AC454=100,3,IF('Data Bank'!$AC454=0,0,2)))))</f>
        <v>0</v>
      </c>
      <c r="N707" s="177">
        <f ca="1">IF(N$1&lt;'Data Bank'!$AD454,"",IF(N$1&gt;'Data Bank'!$AT454,"",IF(AND('Data Bank'!$AC454&lt;100,TODAY()&gt;'Data Bank'!$AT454),1,IF('Data Bank'!$AC454=100,3,IF('Data Bank'!$AC454=0,0,2)))))</f>
        <v>0</v>
      </c>
      <c r="O707" s="177">
        <f ca="1">IF(O$1&lt;'Data Bank'!$AD454,"",IF(O$1&gt;'Data Bank'!$AT454,"",IF(AND('Data Bank'!$AC454&lt;100,TODAY()&gt;'Data Bank'!$AT454),1,IF('Data Bank'!$AC454=100,3,IF('Data Bank'!$AC454=0,0,2)))))</f>
        <v>0</v>
      </c>
      <c r="P707" s="177">
        <f ca="1">IF(P$1&lt;'Data Bank'!$AD454,"",IF(P$1&gt;'Data Bank'!$AT454,"",IF(AND('Data Bank'!$AC454&lt;100,TODAY()&gt;'Data Bank'!$AT454),1,IF('Data Bank'!$AC454=100,3,IF('Data Bank'!$AC454=0,0,2)))))</f>
        <v>0</v>
      </c>
      <c r="Q707" s="177">
        <f ca="1">IF(Q$1&lt;'Data Bank'!$AD454,"",IF(Q$1&gt;'Data Bank'!$AT454,"",IF(AND('Data Bank'!$AC454&lt;100,TODAY()&gt;'Data Bank'!$AT454),1,IF('Data Bank'!$AC454=100,3,IF('Data Bank'!$AC454=0,0,2)))))</f>
        <v>0</v>
      </c>
      <c r="R707" s="177">
        <f ca="1">IF(R$1&lt;'Data Bank'!$AD454,"",IF(R$1&gt;'Data Bank'!$AT454,"",IF(AND('Data Bank'!$AC454&lt;100,TODAY()&gt;'Data Bank'!$AT454),1,IF('Data Bank'!$AC454=100,3,IF('Data Bank'!$AC454=0,0,2)))))</f>
        <v>0</v>
      </c>
    </row>
    <row r="708" spans="1:18">
      <c r="A708" s="115" t="str">
        <f>'Data Bank'!E455</f>
        <v>Feeder</v>
      </c>
      <c r="B708" s="178">
        <f ca="1">IF(B$1&lt;'Data Bank'!$AD455,"",IF(B$1&gt;'Data Bank'!$AT455,"",IF(AND('Data Bank'!$AC455&lt;100,TODAY()&gt;'Data Bank'!$AT455),1,IF('Data Bank'!$AC455=100,3,IF('Data Bank'!$AC455=0,0,2)))))</f>
        <v>0</v>
      </c>
      <c r="C708" s="178">
        <f ca="1">IF(C$1&lt;'Data Bank'!$AD455,"",IF(C$1&gt;'Data Bank'!$AT455,"",IF(AND('Data Bank'!$AC455&lt;100,TODAY()&gt;'Data Bank'!$AT455),1,IF('Data Bank'!$AC455=100,3,IF('Data Bank'!$AC455=0,0,2)))))</f>
        <v>0</v>
      </c>
      <c r="D708" s="178">
        <f ca="1">IF(D$1&lt;'Data Bank'!$AD455,"",IF(D$1&gt;'Data Bank'!$AT455,"",IF(AND('Data Bank'!$AC455&lt;100,TODAY()&gt;'Data Bank'!$AT455),1,IF('Data Bank'!$AC455=100,3,IF('Data Bank'!$AC455=0,0,2)))))</f>
        <v>0</v>
      </c>
      <c r="E708" s="178">
        <f ca="1">IF(E$1&lt;'Data Bank'!$AD455,"",IF(E$1&gt;'Data Bank'!$AT455,"",IF(AND('Data Bank'!$AC455&lt;100,TODAY()&gt;'Data Bank'!$AT455),1,IF('Data Bank'!$AC455=100,3,IF('Data Bank'!$AC455=0,0,2)))))</f>
        <v>0</v>
      </c>
      <c r="F708" s="178">
        <f ca="1">IF(F$1&lt;'Data Bank'!$AD455,"",IF(F$1&gt;'Data Bank'!$AT455,"",IF(AND('Data Bank'!$AC455&lt;100,TODAY()&gt;'Data Bank'!$AT455),1,IF('Data Bank'!$AC455=100,3,IF('Data Bank'!$AC455=0,0,2)))))</f>
        <v>0</v>
      </c>
      <c r="G708" s="178">
        <f ca="1">IF(G$1&lt;'Data Bank'!$AD455,"",IF(G$1&gt;'Data Bank'!$AT455,"",IF(AND('Data Bank'!$AC455&lt;100,TODAY()&gt;'Data Bank'!$AT455),1,IF('Data Bank'!$AC455=100,3,IF('Data Bank'!$AC455=0,0,2)))))</f>
        <v>0</v>
      </c>
      <c r="H708" s="178">
        <f ca="1">IF(H$1&lt;'Data Bank'!$AD455,"",IF(H$1&gt;'Data Bank'!$AT455,"",IF(AND('Data Bank'!$AC455&lt;100,TODAY()&gt;'Data Bank'!$AT455),1,IF('Data Bank'!$AC455=100,3,IF('Data Bank'!$AC455=0,0,2)))))</f>
        <v>0</v>
      </c>
      <c r="I708" s="178">
        <f ca="1">IF(I$1&lt;'Data Bank'!$AD455,"",IF(I$1&gt;'Data Bank'!$AT455,"",IF(AND('Data Bank'!$AC455&lt;100,TODAY()&gt;'Data Bank'!$AT455),1,IF('Data Bank'!$AC455=100,3,IF('Data Bank'!$AC455=0,0,2)))))</f>
        <v>0</v>
      </c>
      <c r="J708" s="177">
        <f ca="1">IF(J$1&lt;'Data Bank'!$AD455,"",IF(J$1&gt;'Data Bank'!$AT455,"",IF(AND('Data Bank'!$AC455&lt;100,TODAY()&gt;'Data Bank'!$AT455),1,IF('Data Bank'!$AC455=100,3,IF('Data Bank'!$AC455=0,0,2)))))</f>
        <v>0</v>
      </c>
      <c r="K708" s="177">
        <f ca="1">IF(K$1&lt;'Data Bank'!$AD455,"",IF(K$1&gt;'Data Bank'!$AT455,"",IF(AND('Data Bank'!$AC455&lt;100,TODAY()&gt;'Data Bank'!$AT455),1,IF('Data Bank'!$AC455=100,3,IF('Data Bank'!$AC455=0,0,2)))))</f>
        <v>0</v>
      </c>
      <c r="L708" s="177">
        <f ca="1">IF(L$1&lt;'Data Bank'!$AD455,"",IF(L$1&gt;'Data Bank'!$AT455,"",IF(AND('Data Bank'!$AC455&lt;100,TODAY()&gt;'Data Bank'!$AT455),1,IF('Data Bank'!$AC455=100,3,IF('Data Bank'!$AC455=0,0,2)))))</f>
        <v>0</v>
      </c>
      <c r="M708" s="177">
        <f ca="1">IF(M$1&lt;'Data Bank'!$AD455,"",IF(M$1&gt;'Data Bank'!$AT455,"",IF(AND('Data Bank'!$AC455&lt;100,TODAY()&gt;'Data Bank'!$AT455),1,IF('Data Bank'!$AC455=100,3,IF('Data Bank'!$AC455=0,0,2)))))</f>
        <v>0</v>
      </c>
      <c r="N708" s="177">
        <f ca="1">IF(N$1&lt;'Data Bank'!$AD455,"",IF(N$1&gt;'Data Bank'!$AT455,"",IF(AND('Data Bank'!$AC455&lt;100,TODAY()&gt;'Data Bank'!$AT455),1,IF('Data Bank'!$AC455=100,3,IF('Data Bank'!$AC455=0,0,2)))))</f>
        <v>0</v>
      </c>
      <c r="O708" s="177">
        <f ca="1">IF(O$1&lt;'Data Bank'!$AD455,"",IF(O$1&gt;'Data Bank'!$AT455,"",IF(AND('Data Bank'!$AC455&lt;100,TODAY()&gt;'Data Bank'!$AT455),1,IF('Data Bank'!$AC455=100,3,IF('Data Bank'!$AC455=0,0,2)))))</f>
        <v>0</v>
      </c>
      <c r="P708" s="177">
        <f ca="1">IF(P$1&lt;'Data Bank'!$AD455,"",IF(P$1&gt;'Data Bank'!$AT455,"",IF(AND('Data Bank'!$AC455&lt;100,TODAY()&gt;'Data Bank'!$AT455),1,IF('Data Bank'!$AC455=100,3,IF('Data Bank'!$AC455=0,0,2)))))</f>
        <v>0</v>
      </c>
      <c r="Q708" s="177">
        <f ca="1">IF(Q$1&lt;'Data Bank'!$AD455,"",IF(Q$1&gt;'Data Bank'!$AT455,"",IF(AND('Data Bank'!$AC455&lt;100,TODAY()&gt;'Data Bank'!$AT455),1,IF('Data Bank'!$AC455=100,3,IF('Data Bank'!$AC455=0,0,2)))))</f>
        <v>0</v>
      </c>
      <c r="R708" s="177">
        <f ca="1">IF(R$1&lt;'Data Bank'!$AD455,"",IF(R$1&gt;'Data Bank'!$AT455,"",IF(AND('Data Bank'!$AC455&lt;100,TODAY()&gt;'Data Bank'!$AT455),1,IF('Data Bank'!$AC455=100,3,IF('Data Bank'!$AC455=0,0,2)))))</f>
        <v>0</v>
      </c>
    </row>
    <row r="709" spans="1:18">
      <c r="A709" s="115" t="str">
        <f>'Data Bank'!E456</f>
        <v>Feeder</v>
      </c>
      <c r="B709" s="178">
        <f ca="1">IF(B$1&lt;'Data Bank'!$AD456,"",IF(B$1&gt;'Data Bank'!$AT456,"",IF(AND('Data Bank'!$AC456&lt;100,TODAY()&gt;'Data Bank'!$AT456),1,IF('Data Bank'!$AC456=100,3,IF('Data Bank'!$AC456=0,0,2)))))</f>
        <v>0</v>
      </c>
      <c r="C709" s="178">
        <f ca="1">IF(C$1&lt;'Data Bank'!$AD456,"",IF(C$1&gt;'Data Bank'!$AT456,"",IF(AND('Data Bank'!$AC456&lt;100,TODAY()&gt;'Data Bank'!$AT456),1,IF('Data Bank'!$AC456=100,3,IF('Data Bank'!$AC456=0,0,2)))))</f>
        <v>0</v>
      </c>
      <c r="D709" s="178">
        <f ca="1">IF(D$1&lt;'Data Bank'!$AD456,"",IF(D$1&gt;'Data Bank'!$AT456,"",IF(AND('Data Bank'!$AC456&lt;100,TODAY()&gt;'Data Bank'!$AT456),1,IF('Data Bank'!$AC456=100,3,IF('Data Bank'!$AC456=0,0,2)))))</f>
        <v>0</v>
      </c>
      <c r="E709" s="178">
        <f ca="1">IF(E$1&lt;'Data Bank'!$AD456,"",IF(E$1&gt;'Data Bank'!$AT456,"",IF(AND('Data Bank'!$AC456&lt;100,TODAY()&gt;'Data Bank'!$AT456),1,IF('Data Bank'!$AC456=100,3,IF('Data Bank'!$AC456=0,0,2)))))</f>
        <v>0</v>
      </c>
      <c r="F709" s="178">
        <f ca="1">IF(F$1&lt;'Data Bank'!$AD456,"",IF(F$1&gt;'Data Bank'!$AT456,"",IF(AND('Data Bank'!$AC456&lt;100,TODAY()&gt;'Data Bank'!$AT456),1,IF('Data Bank'!$AC456=100,3,IF('Data Bank'!$AC456=0,0,2)))))</f>
        <v>0</v>
      </c>
      <c r="G709" s="178">
        <f ca="1">IF(G$1&lt;'Data Bank'!$AD456,"",IF(G$1&gt;'Data Bank'!$AT456,"",IF(AND('Data Bank'!$AC456&lt;100,TODAY()&gt;'Data Bank'!$AT456),1,IF('Data Bank'!$AC456=100,3,IF('Data Bank'!$AC456=0,0,2)))))</f>
        <v>0</v>
      </c>
      <c r="H709" s="178">
        <f ca="1">IF(H$1&lt;'Data Bank'!$AD456,"",IF(H$1&gt;'Data Bank'!$AT456,"",IF(AND('Data Bank'!$AC456&lt;100,TODAY()&gt;'Data Bank'!$AT456),1,IF('Data Bank'!$AC456=100,3,IF('Data Bank'!$AC456=0,0,2)))))</f>
        <v>0</v>
      </c>
      <c r="I709" s="178">
        <f ca="1">IF(I$1&lt;'Data Bank'!$AD456,"",IF(I$1&gt;'Data Bank'!$AT456,"",IF(AND('Data Bank'!$AC456&lt;100,TODAY()&gt;'Data Bank'!$AT456),1,IF('Data Bank'!$AC456=100,3,IF('Data Bank'!$AC456=0,0,2)))))</f>
        <v>0</v>
      </c>
      <c r="J709" s="177">
        <f ca="1">IF(J$1&lt;'Data Bank'!$AD456,"",IF(J$1&gt;'Data Bank'!$AT456,"",IF(AND('Data Bank'!$AC456&lt;100,TODAY()&gt;'Data Bank'!$AT456),1,IF('Data Bank'!$AC456=100,3,IF('Data Bank'!$AC456=0,0,2)))))</f>
        <v>0</v>
      </c>
      <c r="K709" s="177">
        <f ca="1">IF(K$1&lt;'Data Bank'!$AD456,"",IF(K$1&gt;'Data Bank'!$AT456,"",IF(AND('Data Bank'!$AC456&lt;100,TODAY()&gt;'Data Bank'!$AT456),1,IF('Data Bank'!$AC456=100,3,IF('Data Bank'!$AC456=0,0,2)))))</f>
        <v>0</v>
      </c>
      <c r="L709" s="177">
        <f ca="1">IF(L$1&lt;'Data Bank'!$AD456,"",IF(L$1&gt;'Data Bank'!$AT456,"",IF(AND('Data Bank'!$AC456&lt;100,TODAY()&gt;'Data Bank'!$AT456),1,IF('Data Bank'!$AC456=100,3,IF('Data Bank'!$AC456=0,0,2)))))</f>
        <v>0</v>
      </c>
      <c r="M709" s="177">
        <f ca="1">IF(M$1&lt;'Data Bank'!$AD456,"",IF(M$1&gt;'Data Bank'!$AT456,"",IF(AND('Data Bank'!$AC456&lt;100,TODAY()&gt;'Data Bank'!$AT456),1,IF('Data Bank'!$AC456=100,3,IF('Data Bank'!$AC456=0,0,2)))))</f>
        <v>0</v>
      </c>
      <c r="N709" s="177">
        <f ca="1">IF(N$1&lt;'Data Bank'!$AD456,"",IF(N$1&gt;'Data Bank'!$AT456,"",IF(AND('Data Bank'!$AC456&lt;100,TODAY()&gt;'Data Bank'!$AT456),1,IF('Data Bank'!$AC456=100,3,IF('Data Bank'!$AC456=0,0,2)))))</f>
        <v>0</v>
      </c>
      <c r="O709" s="177">
        <f ca="1">IF(O$1&lt;'Data Bank'!$AD456,"",IF(O$1&gt;'Data Bank'!$AT456,"",IF(AND('Data Bank'!$AC456&lt;100,TODAY()&gt;'Data Bank'!$AT456),1,IF('Data Bank'!$AC456=100,3,IF('Data Bank'!$AC456=0,0,2)))))</f>
        <v>0</v>
      </c>
      <c r="P709" s="177">
        <f ca="1">IF(P$1&lt;'Data Bank'!$AD456,"",IF(P$1&gt;'Data Bank'!$AT456,"",IF(AND('Data Bank'!$AC456&lt;100,TODAY()&gt;'Data Bank'!$AT456),1,IF('Data Bank'!$AC456=100,3,IF('Data Bank'!$AC456=0,0,2)))))</f>
        <v>0</v>
      </c>
      <c r="Q709" s="177">
        <f ca="1">IF(Q$1&lt;'Data Bank'!$AD456,"",IF(Q$1&gt;'Data Bank'!$AT456,"",IF(AND('Data Bank'!$AC456&lt;100,TODAY()&gt;'Data Bank'!$AT456),1,IF('Data Bank'!$AC456=100,3,IF('Data Bank'!$AC456=0,0,2)))))</f>
        <v>0</v>
      </c>
      <c r="R709" s="177">
        <f ca="1">IF(R$1&lt;'Data Bank'!$AD456,"",IF(R$1&gt;'Data Bank'!$AT456,"",IF(AND('Data Bank'!$AC456&lt;100,TODAY()&gt;'Data Bank'!$AT456),1,IF('Data Bank'!$AC456=100,3,IF('Data Bank'!$AC456=0,0,2)))))</f>
        <v>0</v>
      </c>
    </row>
    <row r="710" spans="1:18">
      <c r="A710" s="115" t="str">
        <f>'Data Bank'!E457</f>
        <v>Feeder</v>
      </c>
      <c r="B710" s="178">
        <f ca="1">IF(B$1&lt;'Data Bank'!$AD457,"",IF(B$1&gt;'Data Bank'!$AT457,"",IF(AND('Data Bank'!$AC457&lt;100,TODAY()&gt;'Data Bank'!$AT457),1,IF('Data Bank'!$AC457=100,3,IF('Data Bank'!$AC457=0,0,2)))))</f>
        <v>0</v>
      </c>
      <c r="C710" s="178">
        <f ca="1">IF(C$1&lt;'Data Bank'!$AD457,"",IF(C$1&gt;'Data Bank'!$AT457,"",IF(AND('Data Bank'!$AC457&lt;100,TODAY()&gt;'Data Bank'!$AT457),1,IF('Data Bank'!$AC457=100,3,IF('Data Bank'!$AC457=0,0,2)))))</f>
        <v>0</v>
      </c>
      <c r="D710" s="178">
        <f ca="1">IF(D$1&lt;'Data Bank'!$AD457,"",IF(D$1&gt;'Data Bank'!$AT457,"",IF(AND('Data Bank'!$AC457&lt;100,TODAY()&gt;'Data Bank'!$AT457),1,IF('Data Bank'!$AC457=100,3,IF('Data Bank'!$AC457=0,0,2)))))</f>
        <v>0</v>
      </c>
      <c r="E710" s="178">
        <f ca="1">IF(E$1&lt;'Data Bank'!$AD457,"",IF(E$1&gt;'Data Bank'!$AT457,"",IF(AND('Data Bank'!$AC457&lt;100,TODAY()&gt;'Data Bank'!$AT457),1,IF('Data Bank'!$AC457=100,3,IF('Data Bank'!$AC457=0,0,2)))))</f>
        <v>0</v>
      </c>
      <c r="F710" s="178">
        <f ca="1">IF(F$1&lt;'Data Bank'!$AD457,"",IF(F$1&gt;'Data Bank'!$AT457,"",IF(AND('Data Bank'!$AC457&lt;100,TODAY()&gt;'Data Bank'!$AT457),1,IF('Data Bank'!$AC457=100,3,IF('Data Bank'!$AC457=0,0,2)))))</f>
        <v>0</v>
      </c>
      <c r="G710" s="178">
        <f ca="1">IF(G$1&lt;'Data Bank'!$AD457,"",IF(G$1&gt;'Data Bank'!$AT457,"",IF(AND('Data Bank'!$AC457&lt;100,TODAY()&gt;'Data Bank'!$AT457),1,IF('Data Bank'!$AC457=100,3,IF('Data Bank'!$AC457=0,0,2)))))</f>
        <v>0</v>
      </c>
      <c r="H710" s="178">
        <f ca="1">IF(H$1&lt;'Data Bank'!$AD457,"",IF(H$1&gt;'Data Bank'!$AT457,"",IF(AND('Data Bank'!$AC457&lt;100,TODAY()&gt;'Data Bank'!$AT457),1,IF('Data Bank'!$AC457=100,3,IF('Data Bank'!$AC457=0,0,2)))))</f>
        <v>0</v>
      </c>
      <c r="I710" s="178">
        <f ca="1">IF(I$1&lt;'Data Bank'!$AD457,"",IF(I$1&gt;'Data Bank'!$AT457,"",IF(AND('Data Bank'!$AC457&lt;100,TODAY()&gt;'Data Bank'!$AT457),1,IF('Data Bank'!$AC457=100,3,IF('Data Bank'!$AC457=0,0,2)))))</f>
        <v>0</v>
      </c>
      <c r="J710" s="177">
        <f ca="1">IF(J$1&lt;'Data Bank'!$AD457,"",IF(J$1&gt;'Data Bank'!$AT457,"",IF(AND('Data Bank'!$AC457&lt;100,TODAY()&gt;'Data Bank'!$AT457),1,IF('Data Bank'!$AC457=100,3,IF('Data Bank'!$AC457=0,0,2)))))</f>
        <v>0</v>
      </c>
      <c r="K710" s="177">
        <f ca="1">IF(K$1&lt;'Data Bank'!$AD457,"",IF(K$1&gt;'Data Bank'!$AT457,"",IF(AND('Data Bank'!$AC457&lt;100,TODAY()&gt;'Data Bank'!$AT457),1,IF('Data Bank'!$AC457=100,3,IF('Data Bank'!$AC457=0,0,2)))))</f>
        <v>0</v>
      </c>
      <c r="L710" s="177">
        <f ca="1">IF(L$1&lt;'Data Bank'!$AD457,"",IF(L$1&gt;'Data Bank'!$AT457,"",IF(AND('Data Bank'!$AC457&lt;100,TODAY()&gt;'Data Bank'!$AT457),1,IF('Data Bank'!$AC457=100,3,IF('Data Bank'!$AC457=0,0,2)))))</f>
        <v>0</v>
      </c>
      <c r="M710" s="177">
        <f ca="1">IF(M$1&lt;'Data Bank'!$AD457,"",IF(M$1&gt;'Data Bank'!$AT457,"",IF(AND('Data Bank'!$AC457&lt;100,TODAY()&gt;'Data Bank'!$AT457),1,IF('Data Bank'!$AC457=100,3,IF('Data Bank'!$AC457=0,0,2)))))</f>
        <v>0</v>
      </c>
      <c r="N710" s="177">
        <f ca="1">IF(N$1&lt;'Data Bank'!$AD457,"",IF(N$1&gt;'Data Bank'!$AT457,"",IF(AND('Data Bank'!$AC457&lt;100,TODAY()&gt;'Data Bank'!$AT457),1,IF('Data Bank'!$AC457=100,3,IF('Data Bank'!$AC457=0,0,2)))))</f>
        <v>0</v>
      </c>
      <c r="O710" s="177">
        <f ca="1">IF(O$1&lt;'Data Bank'!$AD457,"",IF(O$1&gt;'Data Bank'!$AT457,"",IF(AND('Data Bank'!$AC457&lt;100,TODAY()&gt;'Data Bank'!$AT457),1,IF('Data Bank'!$AC457=100,3,IF('Data Bank'!$AC457=0,0,2)))))</f>
        <v>0</v>
      </c>
      <c r="P710" s="177">
        <f ca="1">IF(P$1&lt;'Data Bank'!$AD457,"",IF(P$1&gt;'Data Bank'!$AT457,"",IF(AND('Data Bank'!$AC457&lt;100,TODAY()&gt;'Data Bank'!$AT457),1,IF('Data Bank'!$AC457=100,3,IF('Data Bank'!$AC457=0,0,2)))))</f>
        <v>0</v>
      </c>
      <c r="Q710" s="177">
        <f ca="1">IF(Q$1&lt;'Data Bank'!$AD457,"",IF(Q$1&gt;'Data Bank'!$AT457,"",IF(AND('Data Bank'!$AC457&lt;100,TODAY()&gt;'Data Bank'!$AT457),1,IF('Data Bank'!$AC457=100,3,IF('Data Bank'!$AC457=0,0,2)))))</f>
        <v>0</v>
      </c>
      <c r="R710" s="177">
        <f ca="1">IF(R$1&lt;'Data Bank'!$AD457,"",IF(R$1&gt;'Data Bank'!$AT457,"",IF(AND('Data Bank'!$AC457&lt;100,TODAY()&gt;'Data Bank'!$AT457),1,IF('Data Bank'!$AC457=100,3,IF('Data Bank'!$AC457=0,0,2)))))</f>
        <v>0</v>
      </c>
    </row>
    <row r="711" spans="1:18">
      <c r="A711" s="115" t="str">
        <f>'Data Bank'!E458</f>
        <v>Feeder</v>
      </c>
      <c r="B711" s="178">
        <f ca="1">IF(B$1&lt;'Data Bank'!$AD458,"",IF(B$1&gt;'Data Bank'!$AT458,"",IF(AND('Data Bank'!$AC458&lt;100,TODAY()&gt;'Data Bank'!$AT458),1,IF('Data Bank'!$AC458=100,3,IF('Data Bank'!$AC458=0,0,2)))))</f>
        <v>0</v>
      </c>
      <c r="C711" s="178">
        <f ca="1">IF(C$1&lt;'Data Bank'!$AD458,"",IF(C$1&gt;'Data Bank'!$AT458,"",IF(AND('Data Bank'!$AC458&lt;100,TODAY()&gt;'Data Bank'!$AT458),1,IF('Data Bank'!$AC458=100,3,IF('Data Bank'!$AC458=0,0,2)))))</f>
        <v>0</v>
      </c>
      <c r="D711" s="178">
        <f ca="1">IF(D$1&lt;'Data Bank'!$AD458,"",IF(D$1&gt;'Data Bank'!$AT458,"",IF(AND('Data Bank'!$AC458&lt;100,TODAY()&gt;'Data Bank'!$AT458),1,IF('Data Bank'!$AC458=100,3,IF('Data Bank'!$AC458=0,0,2)))))</f>
        <v>0</v>
      </c>
      <c r="E711" s="178">
        <f ca="1">IF(E$1&lt;'Data Bank'!$AD458,"",IF(E$1&gt;'Data Bank'!$AT458,"",IF(AND('Data Bank'!$AC458&lt;100,TODAY()&gt;'Data Bank'!$AT458),1,IF('Data Bank'!$AC458=100,3,IF('Data Bank'!$AC458=0,0,2)))))</f>
        <v>0</v>
      </c>
      <c r="F711" s="178">
        <f ca="1">IF(F$1&lt;'Data Bank'!$AD458,"",IF(F$1&gt;'Data Bank'!$AT458,"",IF(AND('Data Bank'!$AC458&lt;100,TODAY()&gt;'Data Bank'!$AT458),1,IF('Data Bank'!$AC458=100,3,IF('Data Bank'!$AC458=0,0,2)))))</f>
        <v>0</v>
      </c>
      <c r="G711" s="178">
        <f ca="1">IF(G$1&lt;'Data Bank'!$AD458,"",IF(G$1&gt;'Data Bank'!$AT458,"",IF(AND('Data Bank'!$AC458&lt;100,TODAY()&gt;'Data Bank'!$AT458),1,IF('Data Bank'!$AC458=100,3,IF('Data Bank'!$AC458=0,0,2)))))</f>
        <v>0</v>
      </c>
      <c r="H711" s="178">
        <f ca="1">IF(H$1&lt;'Data Bank'!$AD458,"",IF(H$1&gt;'Data Bank'!$AT458,"",IF(AND('Data Bank'!$AC458&lt;100,TODAY()&gt;'Data Bank'!$AT458),1,IF('Data Bank'!$AC458=100,3,IF('Data Bank'!$AC458=0,0,2)))))</f>
        <v>0</v>
      </c>
      <c r="I711" s="178">
        <f ca="1">IF(I$1&lt;'Data Bank'!$AD458,"",IF(I$1&gt;'Data Bank'!$AT458,"",IF(AND('Data Bank'!$AC458&lt;100,TODAY()&gt;'Data Bank'!$AT458),1,IF('Data Bank'!$AC458=100,3,IF('Data Bank'!$AC458=0,0,2)))))</f>
        <v>0</v>
      </c>
      <c r="J711" s="177">
        <f ca="1">IF(J$1&lt;'Data Bank'!$AD458,"",IF(J$1&gt;'Data Bank'!$AT458,"",IF(AND('Data Bank'!$AC458&lt;100,TODAY()&gt;'Data Bank'!$AT458),1,IF('Data Bank'!$AC458=100,3,IF('Data Bank'!$AC458=0,0,2)))))</f>
        <v>0</v>
      </c>
      <c r="K711" s="177">
        <f ca="1">IF(K$1&lt;'Data Bank'!$AD458,"",IF(K$1&gt;'Data Bank'!$AT458,"",IF(AND('Data Bank'!$AC458&lt;100,TODAY()&gt;'Data Bank'!$AT458),1,IF('Data Bank'!$AC458=100,3,IF('Data Bank'!$AC458=0,0,2)))))</f>
        <v>0</v>
      </c>
      <c r="L711" s="177">
        <f ca="1">IF(L$1&lt;'Data Bank'!$AD458,"",IF(L$1&gt;'Data Bank'!$AT458,"",IF(AND('Data Bank'!$AC458&lt;100,TODAY()&gt;'Data Bank'!$AT458),1,IF('Data Bank'!$AC458=100,3,IF('Data Bank'!$AC458=0,0,2)))))</f>
        <v>0</v>
      </c>
      <c r="M711" s="177">
        <f ca="1">IF(M$1&lt;'Data Bank'!$AD458,"",IF(M$1&gt;'Data Bank'!$AT458,"",IF(AND('Data Bank'!$AC458&lt;100,TODAY()&gt;'Data Bank'!$AT458),1,IF('Data Bank'!$AC458=100,3,IF('Data Bank'!$AC458=0,0,2)))))</f>
        <v>0</v>
      </c>
      <c r="N711" s="177">
        <f ca="1">IF(N$1&lt;'Data Bank'!$AD458,"",IF(N$1&gt;'Data Bank'!$AT458,"",IF(AND('Data Bank'!$AC458&lt;100,TODAY()&gt;'Data Bank'!$AT458),1,IF('Data Bank'!$AC458=100,3,IF('Data Bank'!$AC458=0,0,2)))))</f>
        <v>0</v>
      </c>
      <c r="O711" s="177">
        <f ca="1">IF(O$1&lt;'Data Bank'!$AD458,"",IF(O$1&gt;'Data Bank'!$AT458,"",IF(AND('Data Bank'!$AC458&lt;100,TODAY()&gt;'Data Bank'!$AT458),1,IF('Data Bank'!$AC458=100,3,IF('Data Bank'!$AC458=0,0,2)))))</f>
        <v>0</v>
      </c>
      <c r="P711" s="177">
        <f ca="1">IF(P$1&lt;'Data Bank'!$AD458,"",IF(P$1&gt;'Data Bank'!$AT458,"",IF(AND('Data Bank'!$AC458&lt;100,TODAY()&gt;'Data Bank'!$AT458),1,IF('Data Bank'!$AC458=100,3,IF('Data Bank'!$AC458=0,0,2)))))</f>
        <v>0</v>
      </c>
      <c r="Q711" s="177">
        <f ca="1">IF(Q$1&lt;'Data Bank'!$AD458,"",IF(Q$1&gt;'Data Bank'!$AT458,"",IF(AND('Data Bank'!$AC458&lt;100,TODAY()&gt;'Data Bank'!$AT458),1,IF('Data Bank'!$AC458=100,3,IF('Data Bank'!$AC458=0,0,2)))))</f>
        <v>0</v>
      </c>
      <c r="R711" s="177">
        <f ca="1">IF(R$1&lt;'Data Bank'!$AD458,"",IF(R$1&gt;'Data Bank'!$AT458,"",IF(AND('Data Bank'!$AC458&lt;100,TODAY()&gt;'Data Bank'!$AT458),1,IF('Data Bank'!$AC458=100,3,IF('Data Bank'!$AC458=0,0,2)))))</f>
        <v>0</v>
      </c>
    </row>
    <row r="712" spans="1:18">
      <c r="A712" s="115" t="str">
        <f>'Data Bank'!E459</f>
        <v>Feeder</v>
      </c>
      <c r="B712" s="178">
        <f ca="1">IF(B$1&lt;'Data Bank'!$AD459,"",IF(B$1&gt;'Data Bank'!$AT459,"",IF(AND('Data Bank'!$AC459&lt;100,TODAY()&gt;'Data Bank'!$AT459),1,IF('Data Bank'!$AC459=100,3,IF('Data Bank'!$AC459=0,0,2)))))</f>
        <v>0</v>
      </c>
      <c r="C712" s="178">
        <f ca="1">IF(C$1&lt;'Data Bank'!$AD459,"",IF(C$1&gt;'Data Bank'!$AT459,"",IF(AND('Data Bank'!$AC459&lt;100,TODAY()&gt;'Data Bank'!$AT459),1,IF('Data Bank'!$AC459=100,3,IF('Data Bank'!$AC459=0,0,2)))))</f>
        <v>0</v>
      </c>
      <c r="D712" s="178">
        <f ca="1">IF(D$1&lt;'Data Bank'!$AD459,"",IF(D$1&gt;'Data Bank'!$AT459,"",IF(AND('Data Bank'!$AC459&lt;100,TODAY()&gt;'Data Bank'!$AT459),1,IF('Data Bank'!$AC459=100,3,IF('Data Bank'!$AC459=0,0,2)))))</f>
        <v>0</v>
      </c>
      <c r="E712" s="178">
        <f ca="1">IF(E$1&lt;'Data Bank'!$AD459,"",IF(E$1&gt;'Data Bank'!$AT459,"",IF(AND('Data Bank'!$AC459&lt;100,TODAY()&gt;'Data Bank'!$AT459),1,IF('Data Bank'!$AC459=100,3,IF('Data Bank'!$AC459=0,0,2)))))</f>
        <v>0</v>
      </c>
      <c r="F712" s="178">
        <f ca="1">IF(F$1&lt;'Data Bank'!$AD459,"",IF(F$1&gt;'Data Bank'!$AT459,"",IF(AND('Data Bank'!$AC459&lt;100,TODAY()&gt;'Data Bank'!$AT459),1,IF('Data Bank'!$AC459=100,3,IF('Data Bank'!$AC459=0,0,2)))))</f>
        <v>0</v>
      </c>
      <c r="G712" s="178">
        <f ca="1">IF(G$1&lt;'Data Bank'!$AD459,"",IF(G$1&gt;'Data Bank'!$AT459,"",IF(AND('Data Bank'!$AC459&lt;100,TODAY()&gt;'Data Bank'!$AT459),1,IF('Data Bank'!$AC459=100,3,IF('Data Bank'!$AC459=0,0,2)))))</f>
        <v>0</v>
      </c>
      <c r="H712" s="178">
        <f ca="1">IF(H$1&lt;'Data Bank'!$AD459,"",IF(H$1&gt;'Data Bank'!$AT459,"",IF(AND('Data Bank'!$AC459&lt;100,TODAY()&gt;'Data Bank'!$AT459),1,IF('Data Bank'!$AC459=100,3,IF('Data Bank'!$AC459=0,0,2)))))</f>
        <v>0</v>
      </c>
      <c r="I712" s="178">
        <f ca="1">IF(I$1&lt;'Data Bank'!$AD459,"",IF(I$1&gt;'Data Bank'!$AT459,"",IF(AND('Data Bank'!$AC459&lt;100,TODAY()&gt;'Data Bank'!$AT459),1,IF('Data Bank'!$AC459=100,3,IF('Data Bank'!$AC459=0,0,2)))))</f>
        <v>0</v>
      </c>
      <c r="J712" s="177">
        <f ca="1">IF(J$1&lt;'Data Bank'!$AD459,"",IF(J$1&gt;'Data Bank'!$AT459,"",IF(AND('Data Bank'!$AC459&lt;100,TODAY()&gt;'Data Bank'!$AT459),1,IF('Data Bank'!$AC459=100,3,IF('Data Bank'!$AC459=0,0,2)))))</f>
        <v>0</v>
      </c>
      <c r="K712" s="177">
        <f ca="1">IF(K$1&lt;'Data Bank'!$AD459,"",IF(K$1&gt;'Data Bank'!$AT459,"",IF(AND('Data Bank'!$AC459&lt;100,TODAY()&gt;'Data Bank'!$AT459),1,IF('Data Bank'!$AC459=100,3,IF('Data Bank'!$AC459=0,0,2)))))</f>
        <v>0</v>
      </c>
      <c r="L712" s="177">
        <f ca="1">IF(L$1&lt;'Data Bank'!$AD459,"",IF(L$1&gt;'Data Bank'!$AT459,"",IF(AND('Data Bank'!$AC459&lt;100,TODAY()&gt;'Data Bank'!$AT459),1,IF('Data Bank'!$AC459=100,3,IF('Data Bank'!$AC459=0,0,2)))))</f>
        <v>0</v>
      </c>
      <c r="M712" s="177">
        <f ca="1">IF(M$1&lt;'Data Bank'!$AD459,"",IF(M$1&gt;'Data Bank'!$AT459,"",IF(AND('Data Bank'!$AC459&lt;100,TODAY()&gt;'Data Bank'!$AT459),1,IF('Data Bank'!$AC459=100,3,IF('Data Bank'!$AC459=0,0,2)))))</f>
        <v>0</v>
      </c>
      <c r="N712" s="177">
        <f ca="1">IF(N$1&lt;'Data Bank'!$AD459,"",IF(N$1&gt;'Data Bank'!$AT459,"",IF(AND('Data Bank'!$AC459&lt;100,TODAY()&gt;'Data Bank'!$AT459),1,IF('Data Bank'!$AC459=100,3,IF('Data Bank'!$AC459=0,0,2)))))</f>
        <v>0</v>
      </c>
      <c r="O712" s="177">
        <f ca="1">IF(O$1&lt;'Data Bank'!$AD459,"",IF(O$1&gt;'Data Bank'!$AT459,"",IF(AND('Data Bank'!$AC459&lt;100,TODAY()&gt;'Data Bank'!$AT459),1,IF('Data Bank'!$AC459=100,3,IF('Data Bank'!$AC459=0,0,2)))))</f>
        <v>0</v>
      </c>
      <c r="P712" s="177">
        <f ca="1">IF(P$1&lt;'Data Bank'!$AD459,"",IF(P$1&gt;'Data Bank'!$AT459,"",IF(AND('Data Bank'!$AC459&lt;100,TODAY()&gt;'Data Bank'!$AT459),1,IF('Data Bank'!$AC459=100,3,IF('Data Bank'!$AC459=0,0,2)))))</f>
        <v>0</v>
      </c>
      <c r="Q712" s="177">
        <f ca="1">IF(Q$1&lt;'Data Bank'!$AD459,"",IF(Q$1&gt;'Data Bank'!$AT459,"",IF(AND('Data Bank'!$AC459&lt;100,TODAY()&gt;'Data Bank'!$AT459),1,IF('Data Bank'!$AC459=100,3,IF('Data Bank'!$AC459=0,0,2)))))</f>
        <v>0</v>
      </c>
      <c r="R712" s="177">
        <f ca="1">IF(R$1&lt;'Data Bank'!$AD459,"",IF(R$1&gt;'Data Bank'!$AT459,"",IF(AND('Data Bank'!$AC459&lt;100,TODAY()&gt;'Data Bank'!$AT459),1,IF('Data Bank'!$AC459=100,3,IF('Data Bank'!$AC459=0,0,2)))))</f>
        <v>0</v>
      </c>
    </row>
    <row r="713" spans="1:18">
      <c r="A713" s="115" t="str">
        <f>'Data Bank'!E461</f>
        <v>Feeder</v>
      </c>
      <c r="B713" s="178">
        <f ca="1">IF(B$1&lt;'Data Bank'!$AD461,"",IF(B$1&gt;'Data Bank'!$AT461,"",IF(AND('Data Bank'!$AC461&lt;100,TODAY()&gt;'Data Bank'!$AT461),1,IF('Data Bank'!$AC461=100,3,IF('Data Bank'!$AC461=0,0,2)))))</f>
        <v>0</v>
      </c>
      <c r="C713" s="178">
        <f ca="1">IF(C$1&lt;'Data Bank'!$AD461,"",IF(C$1&gt;'Data Bank'!$AT461,"",IF(AND('Data Bank'!$AC461&lt;100,TODAY()&gt;'Data Bank'!$AT461),1,IF('Data Bank'!$AC461=100,3,IF('Data Bank'!$AC461=0,0,2)))))</f>
        <v>0</v>
      </c>
      <c r="D713" s="178">
        <f ca="1">IF(D$1&lt;'Data Bank'!$AD461,"",IF(D$1&gt;'Data Bank'!$AT461,"",IF(AND('Data Bank'!$AC461&lt;100,TODAY()&gt;'Data Bank'!$AT461),1,IF('Data Bank'!$AC461=100,3,IF('Data Bank'!$AC461=0,0,2)))))</f>
        <v>0</v>
      </c>
      <c r="E713" s="178">
        <f ca="1">IF(E$1&lt;'Data Bank'!$AD461,"",IF(E$1&gt;'Data Bank'!$AT461,"",IF(AND('Data Bank'!$AC461&lt;100,TODAY()&gt;'Data Bank'!$AT461),1,IF('Data Bank'!$AC461=100,3,IF('Data Bank'!$AC461=0,0,2)))))</f>
        <v>0</v>
      </c>
      <c r="F713" s="178">
        <f ca="1">IF(F$1&lt;'Data Bank'!$AD461,"",IF(F$1&gt;'Data Bank'!$AT461,"",IF(AND('Data Bank'!$AC461&lt;100,TODAY()&gt;'Data Bank'!$AT461),1,IF('Data Bank'!$AC461=100,3,IF('Data Bank'!$AC461=0,0,2)))))</f>
        <v>0</v>
      </c>
      <c r="G713" s="178">
        <f ca="1">IF(G$1&lt;'Data Bank'!$AD461,"",IF(G$1&gt;'Data Bank'!$AT461,"",IF(AND('Data Bank'!$AC461&lt;100,TODAY()&gt;'Data Bank'!$AT461),1,IF('Data Bank'!$AC461=100,3,IF('Data Bank'!$AC461=0,0,2)))))</f>
        <v>0</v>
      </c>
      <c r="H713" s="178">
        <f ca="1">IF(H$1&lt;'Data Bank'!$AD461,"",IF(H$1&gt;'Data Bank'!$AT461,"",IF(AND('Data Bank'!$AC461&lt;100,TODAY()&gt;'Data Bank'!$AT461),1,IF('Data Bank'!$AC461=100,3,IF('Data Bank'!$AC461=0,0,2)))))</f>
        <v>0</v>
      </c>
      <c r="I713" s="178">
        <f ca="1">IF(I$1&lt;'Data Bank'!$AD461,"",IF(I$1&gt;'Data Bank'!$AT461,"",IF(AND('Data Bank'!$AC461&lt;100,TODAY()&gt;'Data Bank'!$AT461),1,IF('Data Bank'!$AC461=100,3,IF('Data Bank'!$AC461=0,0,2)))))</f>
        <v>0</v>
      </c>
      <c r="J713" s="177">
        <f ca="1">IF(J$1&lt;'Data Bank'!$AD461,"",IF(J$1&gt;'Data Bank'!$AT461,"",IF(AND('Data Bank'!$AC461&lt;100,TODAY()&gt;'Data Bank'!$AT461),1,IF('Data Bank'!$AC461=100,3,IF('Data Bank'!$AC461=0,0,2)))))</f>
        <v>0</v>
      </c>
      <c r="K713" s="177">
        <f ca="1">IF(K$1&lt;'Data Bank'!$AD461,"",IF(K$1&gt;'Data Bank'!$AT461,"",IF(AND('Data Bank'!$AC461&lt;100,TODAY()&gt;'Data Bank'!$AT461),1,IF('Data Bank'!$AC461=100,3,IF('Data Bank'!$AC461=0,0,2)))))</f>
        <v>0</v>
      </c>
      <c r="L713" s="177">
        <f ca="1">IF(L$1&lt;'Data Bank'!$AD461,"",IF(L$1&gt;'Data Bank'!$AT461,"",IF(AND('Data Bank'!$AC461&lt;100,TODAY()&gt;'Data Bank'!$AT461),1,IF('Data Bank'!$AC461=100,3,IF('Data Bank'!$AC461=0,0,2)))))</f>
        <v>0</v>
      </c>
      <c r="M713" s="177">
        <f ca="1">IF(M$1&lt;'Data Bank'!$AD461,"",IF(M$1&gt;'Data Bank'!$AT461,"",IF(AND('Data Bank'!$AC461&lt;100,TODAY()&gt;'Data Bank'!$AT461),1,IF('Data Bank'!$AC461=100,3,IF('Data Bank'!$AC461=0,0,2)))))</f>
        <v>0</v>
      </c>
      <c r="N713" s="177">
        <f ca="1">IF(N$1&lt;'Data Bank'!$AD461,"",IF(N$1&gt;'Data Bank'!$AT461,"",IF(AND('Data Bank'!$AC461&lt;100,TODAY()&gt;'Data Bank'!$AT461),1,IF('Data Bank'!$AC461=100,3,IF('Data Bank'!$AC461=0,0,2)))))</f>
        <v>0</v>
      </c>
      <c r="O713" s="177">
        <f ca="1">IF(O$1&lt;'Data Bank'!$AD461,"",IF(O$1&gt;'Data Bank'!$AT461,"",IF(AND('Data Bank'!$AC461&lt;100,TODAY()&gt;'Data Bank'!$AT461),1,IF('Data Bank'!$AC461=100,3,IF('Data Bank'!$AC461=0,0,2)))))</f>
        <v>0</v>
      </c>
      <c r="P713" s="177">
        <f ca="1">IF(P$1&lt;'Data Bank'!$AD461,"",IF(P$1&gt;'Data Bank'!$AT461,"",IF(AND('Data Bank'!$AC461&lt;100,TODAY()&gt;'Data Bank'!$AT461),1,IF('Data Bank'!$AC461=100,3,IF('Data Bank'!$AC461=0,0,2)))))</f>
        <v>0</v>
      </c>
      <c r="Q713" s="177">
        <f ca="1">IF(Q$1&lt;'Data Bank'!$AD461,"",IF(Q$1&gt;'Data Bank'!$AT461,"",IF(AND('Data Bank'!$AC461&lt;100,TODAY()&gt;'Data Bank'!$AT461),1,IF('Data Bank'!$AC461=100,3,IF('Data Bank'!$AC461=0,0,2)))))</f>
        <v>0</v>
      </c>
      <c r="R713" s="177">
        <f ca="1">IF(R$1&lt;'Data Bank'!$AD461,"",IF(R$1&gt;'Data Bank'!$AT461,"",IF(AND('Data Bank'!$AC461&lt;100,TODAY()&gt;'Data Bank'!$AT461),1,IF('Data Bank'!$AC461=100,3,IF('Data Bank'!$AC461=0,0,2)))))</f>
        <v>0</v>
      </c>
    </row>
    <row r="714" spans="1:18">
      <c r="A714" s="115" t="str">
        <f>'Data Bank'!E464</f>
        <v>Feeder</v>
      </c>
      <c r="B714" s="178">
        <f ca="1">IF(B$1&lt;'Data Bank'!$AD464,"",IF(B$1&gt;'Data Bank'!$AT464,"",IF(AND('Data Bank'!$AC464&lt;100,TODAY()&gt;'Data Bank'!$AT464),1,IF('Data Bank'!$AC464=100,3,IF('Data Bank'!$AC464=0,0,2)))))</f>
        <v>0</v>
      </c>
      <c r="C714" s="178">
        <f ca="1">IF(C$1&lt;'Data Bank'!$AD464,"",IF(C$1&gt;'Data Bank'!$AT464,"",IF(AND('Data Bank'!$AC464&lt;100,TODAY()&gt;'Data Bank'!$AT464),1,IF('Data Bank'!$AC464=100,3,IF('Data Bank'!$AC464=0,0,2)))))</f>
        <v>0</v>
      </c>
      <c r="D714" s="178">
        <f ca="1">IF(D$1&lt;'Data Bank'!$AD464,"",IF(D$1&gt;'Data Bank'!$AT464,"",IF(AND('Data Bank'!$AC464&lt;100,TODAY()&gt;'Data Bank'!$AT464),1,IF('Data Bank'!$AC464=100,3,IF('Data Bank'!$AC464=0,0,2)))))</f>
        <v>0</v>
      </c>
      <c r="E714" s="178">
        <f ca="1">IF(E$1&lt;'Data Bank'!$AD464,"",IF(E$1&gt;'Data Bank'!$AT464,"",IF(AND('Data Bank'!$AC464&lt;100,TODAY()&gt;'Data Bank'!$AT464),1,IF('Data Bank'!$AC464=100,3,IF('Data Bank'!$AC464=0,0,2)))))</f>
        <v>0</v>
      </c>
      <c r="F714" s="178">
        <f ca="1">IF(F$1&lt;'Data Bank'!$AD464,"",IF(F$1&gt;'Data Bank'!$AT464,"",IF(AND('Data Bank'!$AC464&lt;100,TODAY()&gt;'Data Bank'!$AT464),1,IF('Data Bank'!$AC464=100,3,IF('Data Bank'!$AC464=0,0,2)))))</f>
        <v>0</v>
      </c>
      <c r="G714" s="178">
        <f ca="1">IF(G$1&lt;'Data Bank'!$AD464,"",IF(G$1&gt;'Data Bank'!$AT464,"",IF(AND('Data Bank'!$AC464&lt;100,TODAY()&gt;'Data Bank'!$AT464),1,IF('Data Bank'!$AC464=100,3,IF('Data Bank'!$AC464=0,0,2)))))</f>
        <v>0</v>
      </c>
      <c r="H714" s="178">
        <f ca="1">IF(H$1&lt;'Data Bank'!$AD464,"",IF(H$1&gt;'Data Bank'!$AT464,"",IF(AND('Data Bank'!$AC464&lt;100,TODAY()&gt;'Data Bank'!$AT464),1,IF('Data Bank'!$AC464=100,3,IF('Data Bank'!$AC464=0,0,2)))))</f>
        <v>0</v>
      </c>
      <c r="I714" s="178">
        <f ca="1">IF(I$1&lt;'Data Bank'!$AD464,"",IF(I$1&gt;'Data Bank'!$AT464,"",IF(AND('Data Bank'!$AC464&lt;100,TODAY()&gt;'Data Bank'!$AT464),1,IF('Data Bank'!$AC464=100,3,IF('Data Bank'!$AC464=0,0,2)))))</f>
        <v>0</v>
      </c>
      <c r="J714" s="177">
        <f ca="1">IF(J$1&lt;'Data Bank'!$AD464,"",IF(J$1&gt;'Data Bank'!$AT464,"",IF(AND('Data Bank'!$AC464&lt;100,TODAY()&gt;'Data Bank'!$AT464),1,IF('Data Bank'!$AC464=100,3,IF('Data Bank'!$AC464=0,0,2)))))</f>
        <v>0</v>
      </c>
      <c r="K714" s="177">
        <f ca="1">IF(K$1&lt;'Data Bank'!$AD464,"",IF(K$1&gt;'Data Bank'!$AT464,"",IF(AND('Data Bank'!$AC464&lt;100,TODAY()&gt;'Data Bank'!$AT464),1,IF('Data Bank'!$AC464=100,3,IF('Data Bank'!$AC464=0,0,2)))))</f>
        <v>0</v>
      </c>
      <c r="L714" s="177">
        <f ca="1">IF(L$1&lt;'Data Bank'!$AD464,"",IF(L$1&gt;'Data Bank'!$AT464,"",IF(AND('Data Bank'!$AC464&lt;100,TODAY()&gt;'Data Bank'!$AT464),1,IF('Data Bank'!$AC464=100,3,IF('Data Bank'!$AC464=0,0,2)))))</f>
        <v>0</v>
      </c>
      <c r="M714" s="177">
        <f ca="1">IF(M$1&lt;'Data Bank'!$AD464,"",IF(M$1&gt;'Data Bank'!$AT464,"",IF(AND('Data Bank'!$AC464&lt;100,TODAY()&gt;'Data Bank'!$AT464),1,IF('Data Bank'!$AC464=100,3,IF('Data Bank'!$AC464=0,0,2)))))</f>
        <v>0</v>
      </c>
      <c r="N714" s="177">
        <f ca="1">IF(N$1&lt;'Data Bank'!$AD464,"",IF(N$1&gt;'Data Bank'!$AT464,"",IF(AND('Data Bank'!$AC464&lt;100,TODAY()&gt;'Data Bank'!$AT464),1,IF('Data Bank'!$AC464=100,3,IF('Data Bank'!$AC464=0,0,2)))))</f>
        <v>0</v>
      </c>
      <c r="O714" s="177">
        <f ca="1">IF(O$1&lt;'Data Bank'!$AD464,"",IF(O$1&gt;'Data Bank'!$AT464,"",IF(AND('Data Bank'!$AC464&lt;100,TODAY()&gt;'Data Bank'!$AT464),1,IF('Data Bank'!$AC464=100,3,IF('Data Bank'!$AC464=0,0,2)))))</f>
        <v>0</v>
      </c>
      <c r="P714" s="177">
        <f ca="1">IF(P$1&lt;'Data Bank'!$AD464,"",IF(P$1&gt;'Data Bank'!$AT464,"",IF(AND('Data Bank'!$AC464&lt;100,TODAY()&gt;'Data Bank'!$AT464),1,IF('Data Bank'!$AC464=100,3,IF('Data Bank'!$AC464=0,0,2)))))</f>
        <v>0</v>
      </c>
      <c r="Q714" s="177">
        <f ca="1">IF(Q$1&lt;'Data Bank'!$AD464,"",IF(Q$1&gt;'Data Bank'!$AT464,"",IF(AND('Data Bank'!$AC464&lt;100,TODAY()&gt;'Data Bank'!$AT464),1,IF('Data Bank'!$AC464=100,3,IF('Data Bank'!$AC464=0,0,2)))))</f>
        <v>0</v>
      </c>
      <c r="R714" s="177">
        <f ca="1">IF(R$1&lt;'Data Bank'!$AD464,"",IF(R$1&gt;'Data Bank'!$AT464,"",IF(AND('Data Bank'!$AC464&lt;100,TODAY()&gt;'Data Bank'!$AT464),1,IF('Data Bank'!$AC464=100,3,IF('Data Bank'!$AC464=0,0,2)))))</f>
        <v>0</v>
      </c>
    </row>
    <row r="715" spans="1:18">
      <c r="A715" s="115" t="str">
        <f>'Data Bank'!E467</f>
        <v>Feeder</v>
      </c>
      <c r="B715" s="178">
        <f ca="1">IF(B$1&lt;'Data Bank'!$AD467,"",IF(B$1&gt;'Data Bank'!$AT467,"",IF(AND('Data Bank'!$AC467&lt;100,TODAY()&gt;'Data Bank'!$AT467),1,IF('Data Bank'!$AC467=100,3,IF('Data Bank'!$AC467=0,0,2)))))</f>
        <v>0</v>
      </c>
      <c r="C715" s="178">
        <f ca="1">IF(C$1&lt;'Data Bank'!$AD467,"",IF(C$1&gt;'Data Bank'!$AT467,"",IF(AND('Data Bank'!$AC467&lt;100,TODAY()&gt;'Data Bank'!$AT467),1,IF('Data Bank'!$AC467=100,3,IF('Data Bank'!$AC467=0,0,2)))))</f>
        <v>0</v>
      </c>
      <c r="D715" s="178">
        <f ca="1">IF(D$1&lt;'Data Bank'!$AD467,"",IF(D$1&gt;'Data Bank'!$AT467,"",IF(AND('Data Bank'!$AC467&lt;100,TODAY()&gt;'Data Bank'!$AT467),1,IF('Data Bank'!$AC467=100,3,IF('Data Bank'!$AC467=0,0,2)))))</f>
        <v>0</v>
      </c>
      <c r="E715" s="178">
        <f ca="1">IF(E$1&lt;'Data Bank'!$AD467,"",IF(E$1&gt;'Data Bank'!$AT467,"",IF(AND('Data Bank'!$AC467&lt;100,TODAY()&gt;'Data Bank'!$AT467),1,IF('Data Bank'!$AC467=100,3,IF('Data Bank'!$AC467=0,0,2)))))</f>
        <v>0</v>
      </c>
      <c r="F715" s="178">
        <f ca="1">IF(F$1&lt;'Data Bank'!$AD467,"",IF(F$1&gt;'Data Bank'!$AT467,"",IF(AND('Data Bank'!$AC467&lt;100,TODAY()&gt;'Data Bank'!$AT467),1,IF('Data Bank'!$AC467=100,3,IF('Data Bank'!$AC467=0,0,2)))))</f>
        <v>0</v>
      </c>
      <c r="G715" s="178">
        <f ca="1">IF(G$1&lt;'Data Bank'!$AD467,"",IF(G$1&gt;'Data Bank'!$AT467,"",IF(AND('Data Bank'!$AC467&lt;100,TODAY()&gt;'Data Bank'!$AT467),1,IF('Data Bank'!$AC467=100,3,IF('Data Bank'!$AC467=0,0,2)))))</f>
        <v>0</v>
      </c>
      <c r="H715" s="178">
        <f ca="1">IF(H$1&lt;'Data Bank'!$AD467,"",IF(H$1&gt;'Data Bank'!$AT467,"",IF(AND('Data Bank'!$AC467&lt;100,TODAY()&gt;'Data Bank'!$AT467),1,IF('Data Bank'!$AC467=100,3,IF('Data Bank'!$AC467=0,0,2)))))</f>
        <v>0</v>
      </c>
      <c r="I715" s="178">
        <f ca="1">IF(I$1&lt;'Data Bank'!$AD467,"",IF(I$1&gt;'Data Bank'!$AT467,"",IF(AND('Data Bank'!$AC467&lt;100,TODAY()&gt;'Data Bank'!$AT467),1,IF('Data Bank'!$AC467=100,3,IF('Data Bank'!$AC467=0,0,2)))))</f>
        <v>0</v>
      </c>
      <c r="J715" s="177">
        <f ca="1">IF(J$1&lt;'Data Bank'!$AD467,"",IF(J$1&gt;'Data Bank'!$AT467,"",IF(AND('Data Bank'!$AC467&lt;100,TODAY()&gt;'Data Bank'!$AT467),1,IF('Data Bank'!$AC467=100,3,IF('Data Bank'!$AC467=0,0,2)))))</f>
        <v>0</v>
      </c>
      <c r="K715" s="177">
        <f ca="1">IF(K$1&lt;'Data Bank'!$AD467,"",IF(K$1&gt;'Data Bank'!$AT467,"",IF(AND('Data Bank'!$AC467&lt;100,TODAY()&gt;'Data Bank'!$AT467),1,IF('Data Bank'!$AC467=100,3,IF('Data Bank'!$AC467=0,0,2)))))</f>
        <v>0</v>
      </c>
      <c r="L715" s="177">
        <f ca="1">IF(L$1&lt;'Data Bank'!$AD467,"",IF(L$1&gt;'Data Bank'!$AT467,"",IF(AND('Data Bank'!$AC467&lt;100,TODAY()&gt;'Data Bank'!$AT467),1,IF('Data Bank'!$AC467=100,3,IF('Data Bank'!$AC467=0,0,2)))))</f>
        <v>0</v>
      </c>
      <c r="M715" s="177">
        <f ca="1">IF(M$1&lt;'Data Bank'!$AD467,"",IF(M$1&gt;'Data Bank'!$AT467,"",IF(AND('Data Bank'!$AC467&lt;100,TODAY()&gt;'Data Bank'!$AT467),1,IF('Data Bank'!$AC467=100,3,IF('Data Bank'!$AC467=0,0,2)))))</f>
        <v>0</v>
      </c>
      <c r="N715" s="177">
        <f ca="1">IF(N$1&lt;'Data Bank'!$AD467,"",IF(N$1&gt;'Data Bank'!$AT467,"",IF(AND('Data Bank'!$AC467&lt;100,TODAY()&gt;'Data Bank'!$AT467),1,IF('Data Bank'!$AC467=100,3,IF('Data Bank'!$AC467=0,0,2)))))</f>
        <v>0</v>
      </c>
      <c r="O715" s="177">
        <f ca="1">IF(O$1&lt;'Data Bank'!$AD467,"",IF(O$1&gt;'Data Bank'!$AT467,"",IF(AND('Data Bank'!$AC467&lt;100,TODAY()&gt;'Data Bank'!$AT467),1,IF('Data Bank'!$AC467=100,3,IF('Data Bank'!$AC467=0,0,2)))))</f>
        <v>0</v>
      </c>
      <c r="P715" s="177">
        <f ca="1">IF(P$1&lt;'Data Bank'!$AD467,"",IF(P$1&gt;'Data Bank'!$AT467,"",IF(AND('Data Bank'!$AC467&lt;100,TODAY()&gt;'Data Bank'!$AT467),1,IF('Data Bank'!$AC467=100,3,IF('Data Bank'!$AC467=0,0,2)))))</f>
        <v>0</v>
      </c>
      <c r="Q715" s="177">
        <f ca="1">IF(Q$1&lt;'Data Bank'!$AD467,"",IF(Q$1&gt;'Data Bank'!$AT467,"",IF(AND('Data Bank'!$AC467&lt;100,TODAY()&gt;'Data Bank'!$AT467),1,IF('Data Bank'!$AC467=100,3,IF('Data Bank'!$AC467=0,0,2)))))</f>
        <v>0</v>
      </c>
      <c r="R715" s="177">
        <f ca="1">IF(R$1&lt;'Data Bank'!$AD467,"",IF(R$1&gt;'Data Bank'!$AT467,"",IF(AND('Data Bank'!$AC467&lt;100,TODAY()&gt;'Data Bank'!$AT467),1,IF('Data Bank'!$AC467=100,3,IF('Data Bank'!$AC467=0,0,2)))))</f>
        <v>0</v>
      </c>
    </row>
    <row r="716" spans="1:18">
      <c r="A716" s="115" t="str">
        <f>'Data Bank'!E470</f>
        <v>Feeder</v>
      </c>
      <c r="B716" s="178">
        <f ca="1">IF(B$1&lt;'Data Bank'!$AD470,"",IF(B$1&gt;'Data Bank'!$AT470,"",IF(AND('Data Bank'!$AC470&lt;100,TODAY()&gt;'Data Bank'!$AT470),1,IF('Data Bank'!$AC470=100,3,IF('Data Bank'!$AC470=0,0,2)))))</f>
        <v>0</v>
      </c>
      <c r="C716" s="178">
        <f ca="1">IF(C$1&lt;'Data Bank'!$AD470,"",IF(C$1&gt;'Data Bank'!$AT470,"",IF(AND('Data Bank'!$AC470&lt;100,TODAY()&gt;'Data Bank'!$AT470),1,IF('Data Bank'!$AC470=100,3,IF('Data Bank'!$AC470=0,0,2)))))</f>
        <v>0</v>
      </c>
      <c r="D716" s="178">
        <f ca="1">IF(D$1&lt;'Data Bank'!$AD470,"",IF(D$1&gt;'Data Bank'!$AT470,"",IF(AND('Data Bank'!$AC470&lt;100,TODAY()&gt;'Data Bank'!$AT470),1,IF('Data Bank'!$AC470=100,3,IF('Data Bank'!$AC470=0,0,2)))))</f>
        <v>0</v>
      </c>
      <c r="E716" s="178">
        <f ca="1">IF(E$1&lt;'Data Bank'!$AD470,"",IF(E$1&gt;'Data Bank'!$AT470,"",IF(AND('Data Bank'!$AC470&lt;100,TODAY()&gt;'Data Bank'!$AT470),1,IF('Data Bank'!$AC470=100,3,IF('Data Bank'!$AC470=0,0,2)))))</f>
        <v>0</v>
      </c>
      <c r="F716" s="178">
        <f ca="1">IF(F$1&lt;'Data Bank'!$AD470,"",IF(F$1&gt;'Data Bank'!$AT470,"",IF(AND('Data Bank'!$AC470&lt;100,TODAY()&gt;'Data Bank'!$AT470),1,IF('Data Bank'!$AC470=100,3,IF('Data Bank'!$AC470=0,0,2)))))</f>
        <v>0</v>
      </c>
      <c r="G716" s="178">
        <f ca="1">IF(G$1&lt;'Data Bank'!$AD470,"",IF(G$1&gt;'Data Bank'!$AT470,"",IF(AND('Data Bank'!$AC470&lt;100,TODAY()&gt;'Data Bank'!$AT470),1,IF('Data Bank'!$AC470=100,3,IF('Data Bank'!$AC470=0,0,2)))))</f>
        <v>0</v>
      </c>
      <c r="H716" s="178">
        <f ca="1">IF(H$1&lt;'Data Bank'!$AD470,"",IF(H$1&gt;'Data Bank'!$AT470,"",IF(AND('Data Bank'!$AC470&lt;100,TODAY()&gt;'Data Bank'!$AT470),1,IF('Data Bank'!$AC470=100,3,IF('Data Bank'!$AC470=0,0,2)))))</f>
        <v>0</v>
      </c>
      <c r="I716" s="178">
        <f ca="1">IF(I$1&lt;'Data Bank'!$AD470,"",IF(I$1&gt;'Data Bank'!$AT470,"",IF(AND('Data Bank'!$AC470&lt;100,TODAY()&gt;'Data Bank'!$AT470),1,IF('Data Bank'!$AC470=100,3,IF('Data Bank'!$AC470=0,0,2)))))</f>
        <v>0</v>
      </c>
      <c r="J716" s="177">
        <f ca="1">IF(J$1&lt;'Data Bank'!$AD470,"",IF(J$1&gt;'Data Bank'!$AT470,"",IF(AND('Data Bank'!$AC470&lt;100,TODAY()&gt;'Data Bank'!$AT470),1,IF('Data Bank'!$AC470=100,3,IF('Data Bank'!$AC470=0,0,2)))))</f>
        <v>0</v>
      </c>
      <c r="K716" s="177">
        <f ca="1">IF(K$1&lt;'Data Bank'!$AD470,"",IF(K$1&gt;'Data Bank'!$AT470,"",IF(AND('Data Bank'!$AC470&lt;100,TODAY()&gt;'Data Bank'!$AT470),1,IF('Data Bank'!$AC470=100,3,IF('Data Bank'!$AC470=0,0,2)))))</f>
        <v>0</v>
      </c>
      <c r="L716" s="177">
        <f ca="1">IF(L$1&lt;'Data Bank'!$AD470,"",IF(L$1&gt;'Data Bank'!$AT470,"",IF(AND('Data Bank'!$AC470&lt;100,TODAY()&gt;'Data Bank'!$AT470),1,IF('Data Bank'!$AC470=100,3,IF('Data Bank'!$AC470=0,0,2)))))</f>
        <v>0</v>
      </c>
      <c r="M716" s="177">
        <f ca="1">IF(M$1&lt;'Data Bank'!$AD470,"",IF(M$1&gt;'Data Bank'!$AT470,"",IF(AND('Data Bank'!$AC470&lt;100,TODAY()&gt;'Data Bank'!$AT470),1,IF('Data Bank'!$AC470=100,3,IF('Data Bank'!$AC470=0,0,2)))))</f>
        <v>0</v>
      </c>
      <c r="N716" s="177">
        <f ca="1">IF(N$1&lt;'Data Bank'!$AD470,"",IF(N$1&gt;'Data Bank'!$AT470,"",IF(AND('Data Bank'!$AC470&lt;100,TODAY()&gt;'Data Bank'!$AT470),1,IF('Data Bank'!$AC470=100,3,IF('Data Bank'!$AC470=0,0,2)))))</f>
        <v>0</v>
      </c>
      <c r="O716" s="177">
        <f ca="1">IF(O$1&lt;'Data Bank'!$AD470,"",IF(O$1&gt;'Data Bank'!$AT470,"",IF(AND('Data Bank'!$AC470&lt;100,TODAY()&gt;'Data Bank'!$AT470),1,IF('Data Bank'!$AC470=100,3,IF('Data Bank'!$AC470=0,0,2)))))</f>
        <v>0</v>
      </c>
      <c r="P716" s="177">
        <f ca="1">IF(P$1&lt;'Data Bank'!$AD470,"",IF(P$1&gt;'Data Bank'!$AT470,"",IF(AND('Data Bank'!$AC470&lt;100,TODAY()&gt;'Data Bank'!$AT470),1,IF('Data Bank'!$AC470=100,3,IF('Data Bank'!$AC470=0,0,2)))))</f>
        <v>0</v>
      </c>
      <c r="Q716" s="177">
        <f ca="1">IF(Q$1&lt;'Data Bank'!$AD470,"",IF(Q$1&gt;'Data Bank'!$AT470,"",IF(AND('Data Bank'!$AC470&lt;100,TODAY()&gt;'Data Bank'!$AT470),1,IF('Data Bank'!$AC470=100,3,IF('Data Bank'!$AC470=0,0,2)))))</f>
        <v>0</v>
      </c>
      <c r="R716" s="177">
        <f ca="1">IF(R$1&lt;'Data Bank'!$AD470,"",IF(R$1&gt;'Data Bank'!$AT470,"",IF(AND('Data Bank'!$AC470&lt;100,TODAY()&gt;'Data Bank'!$AT470),1,IF('Data Bank'!$AC470=100,3,IF('Data Bank'!$AC470=0,0,2)))))</f>
        <v>0</v>
      </c>
    </row>
    <row r="717" spans="1:18">
      <c r="A717" s="115" t="str">
        <f>'Data Bank'!E472</f>
        <v>Feeder</v>
      </c>
      <c r="B717" s="178">
        <f ca="1">IF(B$1&lt;'Data Bank'!$AD472,"",IF(B$1&gt;'Data Bank'!$AT472,"",IF(AND('Data Bank'!$AC472&lt;100,TODAY()&gt;'Data Bank'!$AT472),1,IF('Data Bank'!$AC472=100,3,IF('Data Bank'!$AC472=0,0,2)))))</f>
        <v>0</v>
      </c>
      <c r="C717" s="178">
        <f ca="1">IF(C$1&lt;'Data Bank'!$AD472,"",IF(C$1&gt;'Data Bank'!$AT472,"",IF(AND('Data Bank'!$AC472&lt;100,TODAY()&gt;'Data Bank'!$AT472),1,IF('Data Bank'!$AC472=100,3,IF('Data Bank'!$AC472=0,0,2)))))</f>
        <v>0</v>
      </c>
      <c r="D717" s="178">
        <f ca="1">IF(D$1&lt;'Data Bank'!$AD472,"",IF(D$1&gt;'Data Bank'!$AT472,"",IF(AND('Data Bank'!$AC472&lt;100,TODAY()&gt;'Data Bank'!$AT472),1,IF('Data Bank'!$AC472=100,3,IF('Data Bank'!$AC472=0,0,2)))))</f>
        <v>0</v>
      </c>
      <c r="E717" s="178">
        <f ca="1">IF(E$1&lt;'Data Bank'!$AD472,"",IF(E$1&gt;'Data Bank'!$AT472,"",IF(AND('Data Bank'!$AC472&lt;100,TODAY()&gt;'Data Bank'!$AT472),1,IF('Data Bank'!$AC472=100,3,IF('Data Bank'!$AC472=0,0,2)))))</f>
        <v>0</v>
      </c>
      <c r="F717" s="178">
        <f ca="1">IF(F$1&lt;'Data Bank'!$AD472,"",IF(F$1&gt;'Data Bank'!$AT472,"",IF(AND('Data Bank'!$AC472&lt;100,TODAY()&gt;'Data Bank'!$AT472),1,IF('Data Bank'!$AC472=100,3,IF('Data Bank'!$AC472=0,0,2)))))</f>
        <v>0</v>
      </c>
      <c r="G717" s="178">
        <f ca="1">IF(G$1&lt;'Data Bank'!$AD472,"",IF(G$1&gt;'Data Bank'!$AT472,"",IF(AND('Data Bank'!$AC472&lt;100,TODAY()&gt;'Data Bank'!$AT472),1,IF('Data Bank'!$AC472=100,3,IF('Data Bank'!$AC472=0,0,2)))))</f>
        <v>0</v>
      </c>
      <c r="H717" s="178">
        <f ca="1">IF(H$1&lt;'Data Bank'!$AD472,"",IF(H$1&gt;'Data Bank'!$AT472,"",IF(AND('Data Bank'!$AC472&lt;100,TODAY()&gt;'Data Bank'!$AT472),1,IF('Data Bank'!$AC472=100,3,IF('Data Bank'!$AC472=0,0,2)))))</f>
        <v>0</v>
      </c>
      <c r="I717" s="178">
        <f ca="1">IF(I$1&lt;'Data Bank'!$AD472,"",IF(I$1&gt;'Data Bank'!$AT472,"",IF(AND('Data Bank'!$AC472&lt;100,TODAY()&gt;'Data Bank'!$AT472),1,IF('Data Bank'!$AC472=100,3,IF('Data Bank'!$AC472=0,0,2)))))</f>
        <v>0</v>
      </c>
      <c r="J717" s="177">
        <f ca="1">IF(J$1&lt;'Data Bank'!$AD472,"",IF(J$1&gt;'Data Bank'!$AT472,"",IF(AND('Data Bank'!$AC472&lt;100,TODAY()&gt;'Data Bank'!$AT472),1,IF('Data Bank'!$AC472=100,3,IF('Data Bank'!$AC472=0,0,2)))))</f>
        <v>0</v>
      </c>
      <c r="K717" s="177">
        <f ca="1">IF(K$1&lt;'Data Bank'!$AD472,"",IF(K$1&gt;'Data Bank'!$AT472,"",IF(AND('Data Bank'!$AC472&lt;100,TODAY()&gt;'Data Bank'!$AT472),1,IF('Data Bank'!$AC472=100,3,IF('Data Bank'!$AC472=0,0,2)))))</f>
        <v>0</v>
      </c>
      <c r="L717" s="177">
        <f ca="1">IF(L$1&lt;'Data Bank'!$AD472,"",IF(L$1&gt;'Data Bank'!$AT472,"",IF(AND('Data Bank'!$AC472&lt;100,TODAY()&gt;'Data Bank'!$AT472),1,IF('Data Bank'!$AC472=100,3,IF('Data Bank'!$AC472=0,0,2)))))</f>
        <v>0</v>
      </c>
      <c r="M717" s="177">
        <f ca="1">IF(M$1&lt;'Data Bank'!$AD472,"",IF(M$1&gt;'Data Bank'!$AT472,"",IF(AND('Data Bank'!$AC472&lt;100,TODAY()&gt;'Data Bank'!$AT472),1,IF('Data Bank'!$AC472=100,3,IF('Data Bank'!$AC472=0,0,2)))))</f>
        <v>0</v>
      </c>
      <c r="N717" s="177">
        <f ca="1">IF(N$1&lt;'Data Bank'!$AD472,"",IF(N$1&gt;'Data Bank'!$AT472,"",IF(AND('Data Bank'!$AC472&lt;100,TODAY()&gt;'Data Bank'!$AT472),1,IF('Data Bank'!$AC472=100,3,IF('Data Bank'!$AC472=0,0,2)))))</f>
        <v>0</v>
      </c>
      <c r="O717" s="177">
        <f ca="1">IF(O$1&lt;'Data Bank'!$AD472,"",IF(O$1&gt;'Data Bank'!$AT472,"",IF(AND('Data Bank'!$AC472&lt;100,TODAY()&gt;'Data Bank'!$AT472),1,IF('Data Bank'!$AC472=100,3,IF('Data Bank'!$AC472=0,0,2)))))</f>
        <v>0</v>
      </c>
      <c r="P717" s="177">
        <f ca="1">IF(P$1&lt;'Data Bank'!$AD472,"",IF(P$1&gt;'Data Bank'!$AT472,"",IF(AND('Data Bank'!$AC472&lt;100,TODAY()&gt;'Data Bank'!$AT472),1,IF('Data Bank'!$AC472=100,3,IF('Data Bank'!$AC472=0,0,2)))))</f>
        <v>0</v>
      </c>
      <c r="Q717" s="177">
        <f ca="1">IF(Q$1&lt;'Data Bank'!$AD472,"",IF(Q$1&gt;'Data Bank'!$AT472,"",IF(AND('Data Bank'!$AC472&lt;100,TODAY()&gt;'Data Bank'!$AT472),1,IF('Data Bank'!$AC472=100,3,IF('Data Bank'!$AC472=0,0,2)))))</f>
        <v>0</v>
      </c>
      <c r="R717" s="177">
        <f ca="1">IF(R$1&lt;'Data Bank'!$AD472,"",IF(R$1&gt;'Data Bank'!$AT472,"",IF(AND('Data Bank'!$AC472&lt;100,TODAY()&gt;'Data Bank'!$AT472),1,IF('Data Bank'!$AC472=100,3,IF('Data Bank'!$AC472=0,0,2)))))</f>
        <v>0</v>
      </c>
    </row>
    <row r="718" spans="1:18">
      <c r="A718" s="115" t="str">
        <f>'Data Bank'!E473</f>
        <v>Feeder</v>
      </c>
      <c r="B718" s="178">
        <f ca="1">IF(B$1&lt;'Data Bank'!$AD473,"",IF(B$1&gt;'Data Bank'!$AT473,"",IF(AND('Data Bank'!$AC473&lt;100,TODAY()&gt;'Data Bank'!$AT473),1,IF('Data Bank'!$AC473=100,3,IF('Data Bank'!$AC473=0,0,2)))))</f>
        <v>0</v>
      </c>
      <c r="C718" s="178">
        <f ca="1">IF(C$1&lt;'Data Bank'!$AD473,"",IF(C$1&gt;'Data Bank'!$AT473,"",IF(AND('Data Bank'!$AC473&lt;100,TODAY()&gt;'Data Bank'!$AT473),1,IF('Data Bank'!$AC473=100,3,IF('Data Bank'!$AC473=0,0,2)))))</f>
        <v>0</v>
      </c>
      <c r="D718" s="178">
        <f ca="1">IF(D$1&lt;'Data Bank'!$AD473,"",IF(D$1&gt;'Data Bank'!$AT473,"",IF(AND('Data Bank'!$AC473&lt;100,TODAY()&gt;'Data Bank'!$AT473),1,IF('Data Bank'!$AC473=100,3,IF('Data Bank'!$AC473=0,0,2)))))</f>
        <v>0</v>
      </c>
      <c r="E718" s="178">
        <f ca="1">IF(E$1&lt;'Data Bank'!$AD473,"",IF(E$1&gt;'Data Bank'!$AT473,"",IF(AND('Data Bank'!$AC473&lt;100,TODAY()&gt;'Data Bank'!$AT473),1,IF('Data Bank'!$AC473=100,3,IF('Data Bank'!$AC473=0,0,2)))))</f>
        <v>0</v>
      </c>
      <c r="F718" s="178">
        <f ca="1">IF(F$1&lt;'Data Bank'!$AD473,"",IF(F$1&gt;'Data Bank'!$AT473,"",IF(AND('Data Bank'!$AC473&lt;100,TODAY()&gt;'Data Bank'!$AT473),1,IF('Data Bank'!$AC473=100,3,IF('Data Bank'!$AC473=0,0,2)))))</f>
        <v>0</v>
      </c>
      <c r="G718" s="178">
        <f ca="1">IF(G$1&lt;'Data Bank'!$AD473,"",IF(G$1&gt;'Data Bank'!$AT473,"",IF(AND('Data Bank'!$AC473&lt;100,TODAY()&gt;'Data Bank'!$AT473),1,IF('Data Bank'!$AC473=100,3,IF('Data Bank'!$AC473=0,0,2)))))</f>
        <v>0</v>
      </c>
      <c r="H718" s="178">
        <f ca="1">IF(H$1&lt;'Data Bank'!$AD473,"",IF(H$1&gt;'Data Bank'!$AT473,"",IF(AND('Data Bank'!$AC473&lt;100,TODAY()&gt;'Data Bank'!$AT473),1,IF('Data Bank'!$AC473=100,3,IF('Data Bank'!$AC473=0,0,2)))))</f>
        <v>0</v>
      </c>
      <c r="I718" s="178">
        <f ca="1">IF(I$1&lt;'Data Bank'!$AD473,"",IF(I$1&gt;'Data Bank'!$AT473,"",IF(AND('Data Bank'!$AC473&lt;100,TODAY()&gt;'Data Bank'!$AT473),1,IF('Data Bank'!$AC473=100,3,IF('Data Bank'!$AC473=0,0,2)))))</f>
        <v>0</v>
      </c>
      <c r="J718" s="177">
        <f ca="1">IF(J$1&lt;'Data Bank'!$AD473,"",IF(J$1&gt;'Data Bank'!$AT473,"",IF(AND('Data Bank'!$AC473&lt;100,TODAY()&gt;'Data Bank'!$AT473),1,IF('Data Bank'!$AC473=100,3,IF('Data Bank'!$AC473=0,0,2)))))</f>
        <v>0</v>
      </c>
      <c r="K718" s="177">
        <f ca="1">IF(K$1&lt;'Data Bank'!$AD473,"",IF(K$1&gt;'Data Bank'!$AT473,"",IF(AND('Data Bank'!$AC473&lt;100,TODAY()&gt;'Data Bank'!$AT473),1,IF('Data Bank'!$AC473=100,3,IF('Data Bank'!$AC473=0,0,2)))))</f>
        <v>0</v>
      </c>
      <c r="L718" s="177">
        <f ca="1">IF(L$1&lt;'Data Bank'!$AD473,"",IF(L$1&gt;'Data Bank'!$AT473,"",IF(AND('Data Bank'!$AC473&lt;100,TODAY()&gt;'Data Bank'!$AT473),1,IF('Data Bank'!$AC473=100,3,IF('Data Bank'!$AC473=0,0,2)))))</f>
        <v>0</v>
      </c>
      <c r="M718" s="177">
        <f ca="1">IF(M$1&lt;'Data Bank'!$AD473,"",IF(M$1&gt;'Data Bank'!$AT473,"",IF(AND('Data Bank'!$AC473&lt;100,TODAY()&gt;'Data Bank'!$AT473),1,IF('Data Bank'!$AC473=100,3,IF('Data Bank'!$AC473=0,0,2)))))</f>
        <v>0</v>
      </c>
      <c r="N718" s="177">
        <f ca="1">IF(N$1&lt;'Data Bank'!$AD473,"",IF(N$1&gt;'Data Bank'!$AT473,"",IF(AND('Data Bank'!$AC473&lt;100,TODAY()&gt;'Data Bank'!$AT473),1,IF('Data Bank'!$AC473=100,3,IF('Data Bank'!$AC473=0,0,2)))))</f>
        <v>0</v>
      </c>
      <c r="O718" s="177">
        <f ca="1">IF(O$1&lt;'Data Bank'!$AD473,"",IF(O$1&gt;'Data Bank'!$AT473,"",IF(AND('Data Bank'!$AC473&lt;100,TODAY()&gt;'Data Bank'!$AT473),1,IF('Data Bank'!$AC473=100,3,IF('Data Bank'!$AC473=0,0,2)))))</f>
        <v>0</v>
      </c>
      <c r="P718" s="177">
        <f ca="1">IF(P$1&lt;'Data Bank'!$AD473,"",IF(P$1&gt;'Data Bank'!$AT473,"",IF(AND('Data Bank'!$AC473&lt;100,TODAY()&gt;'Data Bank'!$AT473),1,IF('Data Bank'!$AC473=100,3,IF('Data Bank'!$AC473=0,0,2)))))</f>
        <v>0</v>
      </c>
      <c r="Q718" s="177">
        <f ca="1">IF(Q$1&lt;'Data Bank'!$AD473,"",IF(Q$1&gt;'Data Bank'!$AT473,"",IF(AND('Data Bank'!$AC473&lt;100,TODAY()&gt;'Data Bank'!$AT473),1,IF('Data Bank'!$AC473=100,3,IF('Data Bank'!$AC473=0,0,2)))))</f>
        <v>0</v>
      </c>
      <c r="R718" s="177">
        <f ca="1">IF(R$1&lt;'Data Bank'!$AD473,"",IF(R$1&gt;'Data Bank'!$AT473,"",IF(AND('Data Bank'!$AC473&lt;100,TODAY()&gt;'Data Bank'!$AT473),1,IF('Data Bank'!$AC473=100,3,IF('Data Bank'!$AC473=0,0,2)))))</f>
        <v>0</v>
      </c>
    </row>
    <row r="719" spans="1:18">
      <c r="A719" s="115" t="str">
        <f>'Data Bank'!E474</f>
        <v>Feeder</v>
      </c>
      <c r="B719" s="178">
        <f ca="1">IF(B$1&lt;'Data Bank'!$AD474,"",IF(B$1&gt;'Data Bank'!$AT474,"",IF(AND('Data Bank'!$AC474&lt;100,TODAY()&gt;'Data Bank'!$AT474),1,IF('Data Bank'!$AC474=100,3,IF('Data Bank'!$AC474=0,0,2)))))</f>
        <v>0</v>
      </c>
      <c r="C719" s="178">
        <f ca="1">IF(C$1&lt;'Data Bank'!$AD474,"",IF(C$1&gt;'Data Bank'!$AT474,"",IF(AND('Data Bank'!$AC474&lt;100,TODAY()&gt;'Data Bank'!$AT474),1,IF('Data Bank'!$AC474=100,3,IF('Data Bank'!$AC474=0,0,2)))))</f>
        <v>0</v>
      </c>
      <c r="D719" s="178">
        <f ca="1">IF(D$1&lt;'Data Bank'!$AD474,"",IF(D$1&gt;'Data Bank'!$AT474,"",IF(AND('Data Bank'!$AC474&lt;100,TODAY()&gt;'Data Bank'!$AT474),1,IF('Data Bank'!$AC474=100,3,IF('Data Bank'!$AC474=0,0,2)))))</f>
        <v>0</v>
      </c>
      <c r="E719" s="178">
        <f ca="1">IF(E$1&lt;'Data Bank'!$AD474,"",IF(E$1&gt;'Data Bank'!$AT474,"",IF(AND('Data Bank'!$AC474&lt;100,TODAY()&gt;'Data Bank'!$AT474),1,IF('Data Bank'!$AC474=100,3,IF('Data Bank'!$AC474=0,0,2)))))</f>
        <v>0</v>
      </c>
      <c r="F719" s="178">
        <f ca="1">IF(F$1&lt;'Data Bank'!$AD474,"",IF(F$1&gt;'Data Bank'!$AT474,"",IF(AND('Data Bank'!$AC474&lt;100,TODAY()&gt;'Data Bank'!$AT474),1,IF('Data Bank'!$AC474=100,3,IF('Data Bank'!$AC474=0,0,2)))))</f>
        <v>0</v>
      </c>
      <c r="G719" s="178">
        <f ca="1">IF(G$1&lt;'Data Bank'!$AD474,"",IF(G$1&gt;'Data Bank'!$AT474,"",IF(AND('Data Bank'!$AC474&lt;100,TODAY()&gt;'Data Bank'!$AT474),1,IF('Data Bank'!$AC474=100,3,IF('Data Bank'!$AC474=0,0,2)))))</f>
        <v>0</v>
      </c>
      <c r="H719" s="178">
        <f ca="1">IF(H$1&lt;'Data Bank'!$AD474,"",IF(H$1&gt;'Data Bank'!$AT474,"",IF(AND('Data Bank'!$AC474&lt;100,TODAY()&gt;'Data Bank'!$AT474),1,IF('Data Bank'!$AC474=100,3,IF('Data Bank'!$AC474=0,0,2)))))</f>
        <v>0</v>
      </c>
      <c r="I719" s="178">
        <f ca="1">IF(I$1&lt;'Data Bank'!$AD474,"",IF(I$1&gt;'Data Bank'!$AT474,"",IF(AND('Data Bank'!$AC474&lt;100,TODAY()&gt;'Data Bank'!$AT474),1,IF('Data Bank'!$AC474=100,3,IF('Data Bank'!$AC474=0,0,2)))))</f>
        <v>0</v>
      </c>
      <c r="J719" s="177">
        <f ca="1">IF(J$1&lt;'Data Bank'!$AD474,"",IF(J$1&gt;'Data Bank'!$AT474,"",IF(AND('Data Bank'!$AC474&lt;100,TODAY()&gt;'Data Bank'!$AT474),1,IF('Data Bank'!$AC474=100,3,IF('Data Bank'!$AC474=0,0,2)))))</f>
        <v>0</v>
      </c>
      <c r="K719" s="177">
        <f ca="1">IF(K$1&lt;'Data Bank'!$AD474,"",IF(K$1&gt;'Data Bank'!$AT474,"",IF(AND('Data Bank'!$AC474&lt;100,TODAY()&gt;'Data Bank'!$AT474),1,IF('Data Bank'!$AC474=100,3,IF('Data Bank'!$AC474=0,0,2)))))</f>
        <v>0</v>
      </c>
      <c r="L719" s="177">
        <f ca="1">IF(L$1&lt;'Data Bank'!$AD474,"",IF(L$1&gt;'Data Bank'!$AT474,"",IF(AND('Data Bank'!$AC474&lt;100,TODAY()&gt;'Data Bank'!$AT474),1,IF('Data Bank'!$AC474=100,3,IF('Data Bank'!$AC474=0,0,2)))))</f>
        <v>0</v>
      </c>
      <c r="M719" s="177">
        <f ca="1">IF(M$1&lt;'Data Bank'!$AD474,"",IF(M$1&gt;'Data Bank'!$AT474,"",IF(AND('Data Bank'!$AC474&lt;100,TODAY()&gt;'Data Bank'!$AT474),1,IF('Data Bank'!$AC474=100,3,IF('Data Bank'!$AC474=0,0,2)))))</f>
        <v>0</v>
      </c>
      <c r="N719" s="177">
        <f ca="1">IF(N$1&lt;'Data Bank'!$AD474,"",IF(N$1&gt;'Data Bank'!$AT474,"",IF(AND('Data Bank'!$AC474&lt;100,TODAY()&gt;'Data Bank'!$AT474),1,IF('Data Bank'!$AC474=100,3,IF('Data Bank'!$AC474=0,0,2)))))</f>
        <v>0</v>
      </c>
      <c r="O719" s="177">
        <f ca="1">IF(O$1&lt;'Data Bank'!$AD474,"",IF(O$1&gt;'Data Bank'!$AT474,"",IF(AND('Data Bank'!$AC474&lt;100,TODAY()&gt;'Data Bank'!$AT474),1,IF('Data Bank'!$AC474=100,3,IF('Data Bank'!$AC474=0,0,2)))))</f>
        <v>0</v>
      </c>
      <c r="P719" s="177">
        <f ca="1">IF(P$1&lt;'Data Bank'!$AD474,"",IF(P$1&gt;'Data Bank'!$AT474,"",IF(AND('Data Bank'!$AC474&lt;100,TODAY()&gt;'Data Bank'!$AT474),1,IF('Data Bank'!$AC474=100,3,IF('Data Bank'!$AC474=0,0,2)))))</f>
        <v>0</v>
      </c>
      <c r="Q719" s="177">
        <f ca="1">IF(Q$1&lt;'Data Bank'!$AD474,"",IF(Q$1&gt;'Data Bank'!$AT474,"",IF(AND('Data Bank'!$AC474&lt;100,TODAY()&gt;'Data Bank'!$AT474),1,IF('Data Bank'!$AC474=100,3,IF('Data Bank'!$AC474=0,0,2)))))</f>
        <v>0</v>
      </c>
      <c r="R719" s="177">
        <f ca="1">IF(R$1&lt;'Data Bank'!$AD474,"",IF(R$1&gt;'Data Bank'!$AT474,"",IF(AND('Data Bank'!$AC474&lt;100,TODAY()&gt;'Data Bank'!$AT474),1,IF('Data Bank'!$AC474=100,3,IF('Data Bank'!$AC474=0,0,2)))))</f>
        <v>0</v>
      </c>
    </row>
    <row r="720" spans="1:18">
      <c r="A720" s="115" t="str">
        <f>'Data Bank'!E475</f>
        <v>Feeder</v>
      </c>
      <c r="B720" s="178">
        <f ca="1">IF(B$1&lt;'Data Bank'!$AD475,"",IF(B$1&gt;'Data Bank'!$AT475,"",IF(AND('Data Bank'!$AC475&lt;100,TODAY()&gt;'Data Bank'!$AT475),1,IF('Data Bank'!$AC475=100,3,IF('Data Bank'!$AC475=0,0,2)))))</f>
        <v>0</v>
      </c>
      <c r="C720" s="178">
        <f ca="1">IF(C$1&lt;'Data Bank'!$AD475,"",IF(C$1&gt;'Data Bank'!$AT475,"",IF(AND('Data Bank'!$AC475&lt;100,TODAY()&gt;'Data Bank'!$AT475),1,IF('Data Bank'!$AC475=100,3,IF('Data Bank'!$AC475=0,0,2)))))</f>
        <v>0</v>
      </c>
      <c r="D720" s="178">
        <f ca="1">IF(D$1&lt;'Data Bank'!$AD475,"",IF(D$1&gt;'Data Bank'!$AT475,"",IF(AND('Data Bank'!$AC475&lt;100,TODAY()&gt;'Data Bank'!$AT475),1,IF('Data Bank'!$AC475=100,3,IF('Data Bank'!$AC475=0,0,2)))))</f>
        <v>0</v>
      </c>
      <c r="E720" s="178">
        <f ca="1">IF(E$1&lt;'Data Bank'!$AD475,"",IF(E$1&gt;'Data Bank'!$AT475,"",IF(AND('Data Bank'!$AC475&lt;100,TODAY()&gt;'Data Bank'!$AT475),1,IF('Data Bank'!$AC475=100,3,IF('Data Bank'!$AC475=0,0,2)))))</f>
        <v>0</v>
      </c>
      <c r="F720" s="178">
        <f ca="1">IF(F$1&lt;'Data Bank'!$AD475,"",IF(F$1&gt;'Data Bank'!$AT475,"",IF(AND('Data Bank'!$AC475&lt;100,TODAY()&gt;'Data Bank'!$AT475),1,IF('Data Bank'!$AC475=100,3,IF('Data Bank'!$AC475=0,0,2)))))</f>
        <v>0</v>
      </c>
      <c r="G720" s="178">
        <f ca="1">IF(G$1&lt;'Data Bank'!$AD475,"",IF(G$1&gt;'Data Bank'!$AT475,"",IF(AND('Data Bank'!$AC475&lt;100,TODAY()&gt;'Data Bank'!$AT475),1,IF('Data Bank'!$AC475=100,3,IF('Data Bank'!$AC475=0,0,2)))))</f>
        <v>0</v>
      </c>
      <c r="H720" s="178">
        <f ca="1">IF(H$1&lt;'Data Bank'!$AD475,"",IF(H$1&gt;'Data Bank'!$AT475,"",IF(AND('Data Bank'!$AC475&lt;100,TODAY()&gt;'Data Bank'!$AT475),1,IF('Data Bank'!$AC475=100,3,IF('Data Bank'!$AC475=0,0,2)))))</f>
        <v>0</v>
      </c>
      <c r="I720" s="178">
        <f ca="1">IF(I$1&lt;'Data Bank'!$AD475,"",IF(I$1&gt;'Data Bank'!$AT475,"",IF(AND('Data Bank'!$AC475&lt;100,TODAY()&gt;'Data Bank'!$AT475),1,IF('Data Bank'!$AC475=100,3,IF('Data Bank'!$AC475=0,0,2)))))</f>
        <v>0</v>
      </c>
      <c r="J720" s="177">
        <f ca="1">IF(J$1&lt;'Data Bank'!$AD475,"",IF(J$1&gt;'Data Bank'!$AT475,"",IF(AND('Data Bank'!$AC475&lt;100,TODAY()&gt;'Data Bank'!$AT475),1,IF('Data Bank'!$AC475=100,3,IF('Data Bank'!$AC475=0,0,2)))))</f>
        <v>0</v>
      </c>
      <c r="K720" s="177">
        <f ca="1">IF(K$1&lt;'Data Bank'!$AD475,"",IF(K$1&gt;'Data Bank'!$AT475,"",IF(AND('Data Bank'!$AC475&lt;100,TODAY()&gt;'Data Bank'!$AT475),1,IF('Data Bank'!$AC475=100,3,IF('Data Bank'!$AC475=0,0,2)))))</f>
        <v>0</v>
      </c>
      <c r="L720" s="177">
        <f ca="1">IF(L$1&lt;'Data Bank'!$AD475,"",IF(L$1&gt;'Data Bank'!$AT475,"",IF(AND('Data Bank'!$AC475&lt;100,TODAY()&gt;'Data Bank'!$AT475),1,IF('Data Bank'!$AC475=100,3,IF('Data Bank'!$AC475=0,0,2)))))</f>
        <v>0</v>
      </c>
      <c r="M720" s="177">
        <f ca="1">IF(M$1&lt;'Data Bank'!$AD475,"",IF(M$1&gt;'Data Bank'!$AT475,"",IF(AND('Data Bank'!$AC475&lt;100,TODAY()&gt;'Data Bank'!$AT475),1,IF('Data Bank'!$AC475=100,3,IF('Data Bank'!$AC475=0,0,2)))))</f>
        <v>0</v>
      </c>
      <c r="N720" s="177">
        <f ca="1">IF(N$1&lt;'Data Bank'!$AD475,"",IF(N$1&gt;'Data Bank'!$AT475,"",IF(AND('Data Bank'!$AC475&lt;100,TODAY()&gt;'Data Bank'!$AT475),1,IF('Data Bank'!$AC475=100,3,IF('Data Bank'!$AC475=0,0,2)))))</f>
        <v>0</v>
      </c>
      <c r="O720" s="177">
        <f ca="1">IF(O$1&lt;'Data Bank'!$AD475,"",IF(O$1&gt;'Data Bank'!$AT475,"",IF(AND('Data Bank'!$AC475&lt;100,TODAY()&gt;'Data Bank'!$AT475),1,IF('Data Bank'!$AC475=100,3,IF('Data Bank'!$AC475=0,0,2)))))</f>
        <v>0</v>
      </c>
      <c r="P720" s="177">
        <f ca="1">IF(P$1&lt;'Data Bank'!$AD475,"",IF(P$1&gt;'Data Bank'!$AT475,"",IF(AND('Data Bank'!$AC475&lt;100,TODAY()&gt;'Data Bank'!$AT475),1,IF('Data Bank'!$AC475=100,3,IF('Data Bank'!$AC475=0,0,2)))))</f>
        <v>0</v>
      </c>
      <c r="Q720" s="177">
        <f ca="1">IF(Q$1&lt;'Data Bank'!$AD475,"",IF(Q$1&gt;'Data Bank'!$AT475,"",IF(AND('Data Bank'!$AC475&lt;100,TODAY()&gt;'Data Bank'!$AT475),1,IF('Data Bank'!$AC475=100,3,IF('Data Bank'!$AC475=0,0,2)))))</f>
        <v>0</v>
      </c>
      <c r="R720" s="177">
        <f ca="1">IF(R$1&lt;'Data Bank'!$AD475,"",IF(R$1&gt;'Data Bank'!$AT475,"",IF(AND('Data Bank'!$AC475&lt;100,TODAY()&gt;'Data Bank'!$AT475),1,IF('Data Bank'!$AC475=100,3,IF('Data Bank'!$AC475=0,0,2)))))</f>
        <v>0</v>
      </c>
    </row>
    <row r="721" spans="1:18">
      <c r="A721" s="115" t="str">
        <f>'Data Bank'!E477</f>
        <v>Feeder</v>
      </c>
      <c r="B721" s="178">
        <f ca="1">IF(B$1&lt;'Data Bank'!$AD477,"",IF(B$1&gt;'Data Bank'!$AT477,"",IF(AND('Data Bank'!$AC477&lt;100,TODAY()&gt;'Data Bank'!$AT477),1,IF('Data Bank'!$AC477=100,3,IF('Data Bank'!$AC477=0,0,2)))))</f>
        <v>0</v>
      </c>
      <c r="C721" s="178">
        <f ca="1">IF(C$1&lt;'Data Bank'!$AD477,"",IF(C$1&gt;'Data Bank'!$AT477,"",IF(AND('Data Bank'!$AC477&lt;100,TODAY()&gt;'Data Bank'!$AT477),1,IF('Data Bank'!$AC477=100,3,IF('Data Bank'!$AC477=0,0,2)))))</f>
        <v>0</v>
      </c>
      <c r="D721" s="178">
        <f ca="1">IF(D$1&lt;'Data Bank'!$AD477,"",IF(D$1&gt;'Data Bank'!$AT477,"",IF(AND('Data Bank'!$AC477&lt;100,TODAY()&gt;'Data Bank'!$AT477),1,IF('Data Bank'!$AC477=100,3,IF('Data Bank'!$AC477=0,0,2)))))</f>
        <v>0</v>
      </c>
      <c r="E721" s="178">
        <f ca="1">IF(E$1&lt;'Data Bank'!$AD477,"",IF(E$1&gt;'Data Bank'!$AT477,"",IF(AND('Data Bank'!$AC477&lt;100,TODAY()&gt;'Data Bank'!$AT477),1,IF('Data Bank'!$AC477=100,3,IF('Data Bank'!$AC477=0,0,2)))))</f>
        <v>0</v>
      </c>
      <c r="F721" s="178">
        <f ca="1">IF(F$1&lt;'Data Bank'!$AD477,"",IF(F$1&gt;'Data Bank'!$AT477,"",IF(AND('Data Bank'!$AC477&lt;100,TODAY()&gt;'Data Bank'!$AT477),1,IF('Data Bank'!$AC477=100,3,IF('Data Bank'!$AC477=0,0,2)))))</f>
        <v>0</v>
      </c>
      <c r="G721" s="178">
        <f ca="1">IF(G$1&lt;'Data Bank'!$AD477,"",IF(G$1&gt;'Data Bank'!$AT477,"",IF(AND('Data Bank'!$AC477&lt;100,TODAY()&gt;'Data Bank'!$AT477),1,IF('Data Bank'!$AC477=100,3,IF('Data Bank'!$AC477=0,0,2)))))</f>
        <v>0</v>
      </c>
      <c r="H721" s="178">
        <f ca="1">IF(H$1&lt;'Data Bank'!$AD477,"",IF(H$1&gt;'Data Bank'!$AT477,"",IF(AND('Data Bank'!$AC477&lt;100,TODAY()&gt;'Data Bank'!$AT477),1,IF('Data Bank'!$AC477=100,3,IF('Data Bank'!$AC477=0,0,2)))))</f>
        <v>0</v>
      </c>
      <c r="I721" s="178">
        <f ca="1">IF(I$1&lt;'Data Bank'!$AD477,"",IF(I$1&gt;'Data Bank'!$AT477,"",IF(AND('Data Bank'!$AC477&lt;100,TODAY()&gt;'Data Bank'!$AT477),1,IF('Data Bank'!$AC477=100,3,IF('Data Bank'!$AC477=0,0,2)))))</f>
        <v>0</v>
      </c>
      <c r="J721" s="177">
        <f ca="1">IF(J$1&lt;'Data Bank'!$AD477,"",IF(J$1&gt;'Data Bank'!$AT477,"",IF(AND('Data Bank'!$AC477&lt;100,TODAY()&gt;'Data Bank'!$AT477),1,IF('Data Bank'!$AC477=100,3,IF('Data Bank'!$AC477=0,0,2)))))</f>
        <v>0</v>
      </c>
      <c r="K721" s="177">
        <f ca="1">IF(K$1&lt;'Data Bank'!$AD477,"",IF(K$1&gt;'Data Bank'!$AT477,"",IF(AND('Data Bank'!$AC477&lt;100,TODAY()&gt;'Data Bank'!$AT477),1,IF('Data Bank'!$AC477=100,3,IF('Data Bank'!$AC477=0,0,2)))))</f>
        <v>0</v>
      </c>
      <c r="L721" s="177">
        <f ca="1">IF(L$1&lt;'Data Bank'!$AD477,"",IF(L$1&gt;'Data Bank'!$AT477,"",IF(AND('Data Bank'!$AC477&lt;100,TODAY()&gt;'Data Bank'!$AT477),1,IF('Data Bank'!$AC477=100,3,IF('Data Bank'!$AC477=0,0,2)))))</f>
        <v>0</v>
      </c>
      <c r="M721" s="177">
        <f ca="1">IF(M$1&lt;'Data Bank'!$AD477,"",IF(M$1&gt;'Data Bank'!$AT477,"",IF(AND('Data Bank'!$AC477&lt;100,TODAY()&gt;'Data Bank'!$AT477),1,IF('Data Bank'!$AC477=100,3,IF('Data Bank'!$AC477=0,0,2)))))</f>
        <v>0</v>
      </c>
      <c r="N721" s="177">
        <f ca="1">IF(N$1&lt;'Data Bank'!$AD477,"",IF(N$1&gt;'Data Bank'!$AT477,"",IF(AND('Data Bank'!$AC477&lt;100,TODAY()&gt;'Data Bank'!$AT477),1,IF('Data Bank'!$AC477=100,3,IF('Data Bank'!$AC477=0,0,2)))))</f>
        <v>0</v>
      </c>
      <c r="O721" s="177">
        <f ca="1">IF(O$1&lt;'Data Bank'!$AD477,"",IF(O$1&gt;'Data Bank'!$AT477,"",IF(AND('Data Bank'!$AC477&lt;100,TODAY()&gt;'Data Bank'!$AT477),1,IF('Data Bank'!$AC477=100,3,IF('Data Bank'!$AC477=0,0,2)))))</f>
        <v>0</v>
      </c>
      <c r="P721" s="177">
        <f ca="1">IF(P$1&lt;'Data Bank'!$AD477,"",IF(P$1&gt;'Data Bank'!$AT477,"",IF(AND('Data Bank'!$AC477&lt;100,TODAY()&gt;'Data Bank'!$AT477),1,IF('Data Bank'!$AC477=100,3,IF('Data Bank'!$AC477=0,0,2)))))</f>
        <v>0</v>
      </c>
      <c r="Q721" s="177">
        <f ca="1">IF(Q$1&lt;'Data Bank'!$AD477,"",IF(Q$1&gt;'Data Bank'!$AT477,"",IF(AND('Data Bank'!$AC477&lt;100,TODAY()&gt;'Data Bank'!$AT477),1,IF('Data Bank'!$AC477=100,3,IF('Data Bank'!$AC477=0,0,2)))))</f>
        <v>0</v>
      </c>
      <c r="R721" s="177">
        <f ca="1">IF(R$1&lt;'Data Bank'!$AD477,"",IF(R$1&gt;'Data Bank'!$AT477,"",IF(AND('Data Bank'!$AC477&lt;100,TODAY()&gt;'Data Bank'!$AT477),1,IF('Data Bank'!$AC477=100,3,IF('Data Bank'!$AC477=0,0,2)))))</f>
        <v>0</v>
      </c>
    </row>
    <row r="722" spans="1:18">
      <c r="A722" s="115" t="str">
        <f>'Data Bank'!E479</f>
        <v>Feeder</v>
      </c>
      <c r="B722" s="178">
        <f ca="1">IF(B$1&lt;'Data Bank'!$AD479,"",IF(B$1&gt;'Data Bank'!$AT479,"",IF(AND('Data Bank'!$AC479&lt;100,TODAY()&gt;'Data Bank'!$AT479),1,IF('Data Bank'!$AC479=100,3,IF('Data Bank'!$AC479=0,0,2)))))</f>
        <v>0</v>
      </c>
      <c r="C722" s="178">
        <f ca="1">IF(C$1&lt;'Data Bank'!$AD479,"",IF(C$1&gt;'Data Bank'!$AT479,"",IF(AND('Data Bank'!$AC479&lt;100,TODAY()&gt;'Data Bank'!$AT479),1,IF('Data Bank'!$AC479=100,3,IF('Data Bank'!$AC479=0,0,2)))))</f>
        <v>0</v>
      </c>
      <c r="D722" s="178">
        <f ca="1">IF(D$1&lt;'Data Bank'!$AD479,"",IF(D$1&gt;'Data Bank'!$AT479,"",IF(AND('Data Bank'!$AC479&lt;100,TODAY()&gt;'Data Bank'!$AT479),1,IF('Data Bank'!$AC479=100,3,IF('Data Bank'!$AC479=0,0,2)))))</f>
        <v>0</v>
      </c>
      <c r="E722" s="178">
        <f ca="1">IF(E$1&lt;'Data Bank'!$AD479,"",IF(E$1&gt;'Data Bank'!$AT479,"",IF(AND('Data Bank'!$AC479&lt;100,TODAY()&gt;'Data Bank'!$AT479),1,IF('Data Bank'!$AC479=100,3,IF('Data Bank'!$AC479=0,0,2)))))</f>
        <v>0</v>
      </c>
      <c r="F722" s="178">
        <f ca="1">IF(F$1&lt;'Data Bank'!$AD479,"",IF(F$1&gt;'Data Bank'!$AT479,"",IF(AND('Data Bank'!$AC479&lt;100,TODAY()&gt;'Data Bank'!$AT479),1,IF('Data Bank'!$AC479=100,3,IF('Data Bank'!$AC479=0,0,2)))))</f>
        <v>0</v>
      </c>
      <c r="G722" s="178">
        <f ca="1">IF(G$1&lt;'Data Bank'!$AD479,"",IF(G$1&gt;'Data Bank'!$AT479,"",IF(AND('Data Bank'!$AC479&lt;100,TODAY()&gt;'Data Bank'!$AT479),1,IF('Data Bank'!$AC479=100,3,IF('Data Bank'!$AC479=0,0,2)))))</f>
        <v>0</v>
      </c>
      <c r="H722" s="178">
        <f ca="1">IF(H$1&lt;'Data Bank'!$AD479,"",IF(H$1&gt;'Data Bank'!$AT479,"",IF(AND('Data Bank'!$AC479&lt;100,TODAY()&gt;'Data Bank'!$AT479),1,IF('Data Bank'!$AC479=100,3,IF('Data Bank'!$AC479=0,0,2)))))</f>
        <v>0</v>
      </c>
      <c r="I722" s="178">
        <f ca="1">IF(I$1&lt;'Data Bank'!$AD479,"",IF(I$1&gt;'Data Bank'!$AT479,"",IF(AND('Data Bank'!$AC479&lt;100,TODAY()&gt;'Data Bank'!$AT479),1,IF('Data Bank'!$AC479=100,3,IF('Data Bank'!$AC479=0,0,2)))))</f>
        <v>0</v>
      </c>
      <c r="J722" s="177">
        <f ca="1">IF(J$1&lt;'Data Bank'!$AD479,"",IF(J$1&gt;'Data Bank'!$AT479,"",IF(AND('Data Bank'!$AC479&lt;100,TODAY()&gt;'Data Bank'!$AT479),1,IF('Data Bank'!$AC479=100,3,IF('Data Bank'!$AC479=0,0,2)))))</f>
        <v>0</v>
      </c>
      <c r="K722" s="177">
        <f ca="1">IF(K$1&lt;'Data Bank'!$AD479,"",IF(K$1&gt;'Data Bank'!$AT479,"",IF(AND('Data Bank'!$AC479&lt;100,TODAY()&gt;'Data Bank'!$AT479),1,IF('Data Bank'!$AC479=100,3,IF('Data Bank'!$AC479=0,0,2)))))</f>
        <v>0</v>
      </c>
      <c r="L722" s="177">
        <f ca="1">IF(L$1&lt;'Data Bank'!$AD479,"",IF(L$1&gt;'Data Bank'!$AT479,"",IF(AND('Data Bank'!$AC479&lt;100,TODAY()&gt;'Data Bank'!$AT479),1,IF('Data Bank'!$AC479=100,3,IF('Data Bank'!$AC479=0,0,2)))))</f>
        <v>0</v>
      </c>
      <c r="M722" s="177">
        <f ca="1">IF(M$1&lt;'Data Bank'!$AD479,"",IF(M$1&gt;'Data Bank'!$AT479,"",IF(AND('Data Bank'!$AC479&lt;100,TODAY()&gt;'Data Bank'!$AT479),1,IF('Data Bank'!$AC479=100,3,IF('Data Bank'!$AC479=0,0,2)))))</f>
        <v>0</v>
      </c>
      <c r="N722" s="177">
        <f ca="1">IF(N$1&lt;'Data Bank'!$AD479,"",IF(N$1&gt;'Data Bank'!$AT479,"",IF(AND('Data Bank'!$AC479&lt;100,TODAY()&gt;'Data Bank'!$AT479),1,IF('Data Bank'!$AC479=100,3,IF('Data Bank'!$AC479=0,0,2)))))</f>
        <v>0</v>
      </c>
      <c r="O722" s="177">
        <f ca="1">IF(O$1&lt;'Data Bank'!$AD479,"",IF(O$1&gt;'Data Bank'!$AT479,"",IF(AND('Data Bank'!$AC479&lt;100,TODAY()&gt;'Data Bank'!$AT479),1,IF('Data Bank'!$AC479=100,3,IF('Data Bank'!$AC479=0,0,2)))))</f>
        <v>0</v>
      </c>
      <c r="P722" s="177">
        <f ca="1">IF(P$1&lt;'Data Bank'!$AD479,"",IF(P$1&gt;'Data Bank'!$AT479,"",IF(AND('Data Bank'!$AC479&lt;100,TODAY()&gt;'Data Bank'!$AT479),1,IF('Data Bank'!$AC479=100,3,IF('Data Bank'!$AC479=0,0,2)))))</f>
        <v>0</v>
      </c>
      <c r="Q722" s="177">
        <f ca="1">IF(Q$1&lt;'Data Bank'!$AD479,"",IF(Q$1&gt;'Data Bank'!$AT479,"",IF(AND('Data Bank'!$AC479&lt;100,TODAY()&gt;'Data Bank'!$AT479),1,IF('Data Bank'!$AC479=100,3,IF('Data Bank'!$AC479=0,0,2)))))</f>
        <v>0</v>
      </c>
      <c r="R722" s="177">
        <f ca="1">IF(R$1&lt;'Data Bank'!$AD479,"",IF(R$1&gt;'Data Bank'!$AT479,"",IF(AND('Data Bank'!$AC479&lt;100,TODAY()&gt;'Data Bank'!$AT479),1,IF('Data Bank'!$AC479=100,3,IF('Data Bank'!$AC479=0,0,2)))))</f>
        <v>0</v>
      </c>
    </row>
    <row r="723" spans="1:18">
      <c r="A723" s="115" t="str">
        <f>'Data Bank'!E480</f>
        <v>Feeder</v>
      </c>
      <c r="B723" s="178">
        <f ca="1">IF(B$1&lt;'Data Bank'!$AD480,"",IF(B$1&gt;'Data Bank'!$AT480,"",IF(AND('Data Bank'!$AC480&lt;100,TODAY()&gt;'Data Bank'!$AT480),1,IF('Data Bank'!$AC480=100,3,IF('Data Bank'!$AC480=0,0,2)))))</f>
        <v>0</v>
      </c>
      <c r="C723" s="178">
        <f ca="1">IF(C$1&lt;'Data Bank'!$AD480,"",IF(C$1&gt;'Data Bank'!$AT480,"",IF(AND('Data Bank'!$AC480&lt;100,TODAY()&gt;'Data Bank'!$AT480),1,IF('Data Bank'!$AC480=100,3,IF('Data Bank'!$AC480=0,0,2)))))</f>
        <v>0</v>
      </c>
      <c r="D723" s="178">
        <f ca="1">IF(D$1&lt;'Data Bank'!$AD480,"",IF(D$1&gt;'Data Bank'!$AT480,"",IF(AND('Data Bank'!$AC480&lt;100,TODAY()&gt;'Data Bank'!$AT480),1,IF('Data Bank'!$AC480=100,3,IF('Data Bank'!$AC480=0,0,2)))))</f>
        <v>0</v>
      </c>
      <c r="E723" s="178">
        <f ca="1">IF(E$1&lt;'Data Bank'!$AD480,"",IF(E$1&gt;'Data Bank'!$AT480,"",IF(AND('Data Bank'!$AC480&lt;100,TODAY()&gt;'Data Bank'!$AT480),1,IF('Data Bank'!$AC480=100,3,IF('Data Bank'!$AC480=0,0,2)))))</f>
        <v>0</v>
      </c>
      <c r="F723" s="178">
        <f ca="1">IF(F$1&lt;'Data Bank'!$AD480,"",IF(F$1&gt;'Data Bank'!$AT480,"",IF(AND('Data Bank'!$AC480&lt;100,TODAY()&gt;'Data Bank'!$AT480),1,IF('Data Bank'!$AC480=100,3,IF('Data Bank'!$AC480=0,0,2)))))</f>
        <v>0</v>
      </c>
      <c r="G723" s="178">
        <f ca="1">IF(G$1&lt;'Data Bank'!$AD480,"",IF(G$1&gt;'Data Bank'!$AT480,"",IF(AND('Data Bank'!$AC480&lt;100,TODAY()&gt;'Data Bank'!$AT480),1,IF('Data Bank'!$AC480=100,3,IF('Data Bank'!$AC480=0,0,2)))))</f>
        <v>0</v>
      </c>
      <c r="H723" s="178">
        <f ca="1">IF(H$1&lt;'Data Bank'!$AD480,"",IF(H$1&gt;'Data Bank'!$AT480,"",IF(AND('Data Bank'!$AC480&lt;100,TODAY()&gt;'Data Bank'!$AT480),1,IF('Data Bank'!$AC480=100,3,IF('Data Bank'!$AC480=0,0,2)))))</f>
        <v>0</v>
      </c>
      <c r="I723" s="178">
        <f ca="1">IF(I$1&lt;'Data Bank'!$AD480,"",IF(I$1&gt;'Data Bank'!$AT480,"",IF(AND('Data Bank'!$AC480&lt;100,TODAY()&gt;'Data Bank'!$AT480),1,IF('Data Bank'!$AC480=100,3,IF('Data Bank'!$AC480=0,0,2)))))</f>
        <v>0</v>
      </c>
      <c r="J723" s="177">
        <f ca="1">IF(J$1&lt;'Data Bank'!$AD480,"",IF(J$1&gt;'Data Bank'!$AT480,"",IF(AND('Data Bank'!$AC480&lt;100,TODAY()&gt;'Data Bank'!$AT480),1,IF('Data Bank'!$AC480=100,3,IF('Data Bank'!$AC480=0,0,2)))))</f>
        <v>0</v>
      </c>
      <c r="K723" s="177">
        <f ca="1">IF(K$1&lt;'Data Bank'!$AD480,"",IF(K$1&gt;'Data Bank'!$AT480,"",IF(AND('Data Bank'!$AC480&lt;100,TODAY()&gt;'Data Bank'!$AT480),1,IF('Data Bank'!$AC480=100,3,IF('Data Bank'!$AC480=0,0,2)))))</f>
        <v>0</v>
      </c>
      <c r="L723" s="177">
        <f ca="1">IF(L$1&lt;'Data Bank'!$AD480,"",IF(L$1&gt;'Data Bank'!$AT480,"",IF(AND('Data Bank'!$AC480&lt;100,TODAY()&gt;'Data Bank'!$AT480),1,IF('Data Bank'!$AC480=100,3,IF('Data Bank'!$AC480=0,0,2)))))</f>
        <v>0</v>
      </c>
      <c r="M723" s="177">
        <f ca="1">IF(M$1&lt;'Data Bank'!$AD480,"",IF(M$1&gt;'Data Bank'!$AT480,"",IF(AND('Data Bank'!$AC480&lt;100,TODAY()&gt;'Data Bank'!$AT480),1,IF('Data Bank'!$AC480=100,3,IF('Data Bank'!$AC480=0,0,2)))))</f>
        <v>0</v>
      </c>
      <c r="N723" s="177">
        <f ca="1">IF(N$1&lt;'Data Bank'!$AD480,"",IF(N$1&gt;'Data Bank'!$AT480,"",IF(AND('Data Bank'!$AC480&lt;100,TODAY()&gt;'Data Bank'!$AT480),1,IF('Data Bank'!$AC480=100,3,IF('Data Bank'!$AC480=0,0,2)))))</f>
        <v>0</v>
      </c>
      <c r="O723" s="177">
        <f ca="1">IF(O$1&lt;'Data Bank'!$AD480,"",IF(O$1&gt;'Data Bank'!$AT480,"",IF(AND('Data Bank'!$AC480&lt;100,TODAY()&gt;'Data Bank'!$AT480),1,IF('Data Bank'!$AC480=100,3,IF('Data Bank'!$AC480=0,0,2)))))</f>
        <v>0</v>
      </c>
      <c r="P723" s="177">
        <f ca="1">IF(P$1&lt;'Data Bank'!$AD480,"",IF(P$1&gt;'Data Bank'!$AT480,"",IF(AND('Data Bank'!$AC480&lt;100,TODAY()&gt;'Data Bank'!$AT480),1,IF('Data Bank'!$AC480=100,3,IF('Data Bank'!$AC480=0,0,2)))))</f>
        <v>0</v>
      </c>
      <c r="Q723" s="177">
        <f ca="1">IF(Q$1&lt;'Data Bank'!$AD480,"",IF(Q$1&gt;'Data Bank'!$AT480,"",IF(AND('Data Bank'!$AC480&lt;100,TODAY()&gt;'Data Bank'!$AT480),1,IF('Data Bank'!$AC480=100,3,IF('Data Bank'!$AC480=0,0,2)))))</f>
        <v>0</v>
      </c>
      <c r="R723" s="177">
        <f ca="1">IF(R$1&lt;'Data Bank'!$AD480,"",IF(R$1&gt;'Data Bank'!$AT480,"",IF(AND('Data Bank'!$AC480&lt;100,TODAY()&gt;'Data Bank'!$AT480),1,IF('Data Bank'!$AC480=100,3,IF('Data Bank'!$AC480=0,0,2)))))</f>
        <v>0</v>
      </c>
    </row>
    <row r="724" spans="1:18">
      <c r="A724" s="115" t="str">
        <f>'Data Bank'!E481</f>
        <v>Feeder</v>
      </c>
      <c r="B724" s="178">
        <f ca="1">IF(B$1&lt;'Data Bank'!$AD481,"",IF(B$1&gt;'Data Bank'!$AT481,"",IF(AND('Data Bank'!$AC481&lt;100,TODAY()&gt;'Data Bank'!$AT481),1,IF('Data Bank'!$AC481=100,3,IF('Data Bank'!$AC481=0,0,2)))))</f>
        <v>0</v>
      </c>
      <c r="C724" s="178">
        <f ca="1">IF(C$1&lt;'Data Bank'!$AD481,"",IF(C$1&gt;'Data Bank'!$AT481,"",IF(AND('Data Bank'!$AC481&lt;100,TODAY()&gt;'Data Bank'!$AT481),1,IF('Data Bank'!$AC481=100,3,IF('Data Bank'!$AC481=0,0,2)))))</f>
        <v>0</v>
      </c>
      <c r="D724" s="178">
        <f ca="1">IF(D$1&lt;'Data Bank'!$AD481,"",IF(D$1&gt;'Data Bank'!$AT481,"",IF(AND('Data Bank'!$AC481&lt;100,TODAY()&gt;'Data Bank'!$AT481),1,IF('Data Bank'!$AC481=100,3,IF('Data Bank'!$AC481=0,0,2)))))</f>
        <v>0</v>
      </c>
      <c r="E724" s="178">
        <f ca="1">IF(E$1&lt;'Data Bank'!$AD481,"",IF(E$1&gt;'Data Bank'!$AT481,"",IF(AND('Data Bank'!$AC481&lt;100,TODAY()&gt;'Data Bank'!$AT481),1,IF('Data Bank'!$AC481=100,3,IF('Data Bank'!$AC481=0,0,2)))))</f>
        <v>0</v>
      </c>
      <c r="F724" s="178">
        <f ca="1">IF(F$1&lt;'Data Bank'!$AD481,"",IF(F$1&gt;'Data Bank'!$AT481,"",IF(AND('Data Bank'!$AC481&lt;100,TODAY()&gt;'Data Bank'!$AT481),1,IF('Data Bank'!$AC481=100,3,IF('Data Bank'!$AC481=0,0,2)))))</f>
        <v>0</v>
      </c>
      <c r="G724" s="178">
        <f ca="1">IF(G$1&lt;'Data Bank'!$AD481,"",IF(G$1&gt;'Data Bank'!$AT481,"",IF(AND('Data Bank'!$AC481&lt;100,TODAY()&gt;'Data Bank'!$AT481),1,IF('Data Bank'!$AC481=100,3,IF('Data Bank'!$AC481=0,0,2)))))</f>
        <v>0</v>
      </c>
      <c r="H724" s="178">
        <f ca="1">IF(H$1&lt;'Data Bank'!$AD481,"",IF(H$1&gt;'Data Bank'!$AT481,"",IF(AND('Data Bank'!$AC481&lt;100,TODAY()&gt;'Data Bank'!$AT481),1,IF('Data Bank'!$AC481=100,3,IF('Data Bank'!$AC481=0,0,2)))))</f>
        <v>0</v>
      </c>
      <c r="I724" s="178">
        <f ca="1">IF(I$1&lt;'Data Bank'!$AD481,"",IF(I$1&gt;'Data Bank'!$AT481,"",IF(AND('Data Bank'!$AC481&lt;100,TODAY()&gt;'Data Bank'!$AT481),1,IF('Data Bank'!$AC481=100,3,IF('Data Bank'!$AC481=0,0,2)))))</f>
        <v>0</v>
      </c>
      <c r="J724" s="177">
        <f ca="1">IF(J$1&lt;'Data Bank'!$AD481,"",IF(J$1&gt;'Data Bank'!$AT481,"",IF(AND('Data Bank'!$AC481&lt;100,TODAY()&gt;'Data Bank'!$AT481),1,IF('Data Bank'!$AC481=100,3,IF('Data Bank'!$AC481=0,0,2)))))</f>
        <v>0</v>
      </c>
      <c r="K724" s="177">
        <f ca="1">IF(K$1&lt;'Data Bank'!$AD481,"",IF(K$1&gt;'Data Bank'!$AT481,"",IF(AND('Data Bank'!$AC481&lt;100,TODAY()&gt;'Data Bank'!$AT481),1,IF('Data Bank'!$AC481=100,3,IF('Data Bank'!$AC481=0,0,2)))))</f>
        <v>0</v>
      </c>
      <c r="L724" s="177">
        <f ca="1">IF(L$1&lt;'Data Bank'!$AD481,"",IF(L$1&gt;'Data Bank'!$AT481,"",IF(AND('Data Bank'!$AC481&lt;100,TODAY()&gt;'Data Bank'!$AT481),1,IF('Data Bank'!$AC481=100,3,IF('Data Bank'!$AC481=0,0,2)))))</f>
        <v>0</v>
      </c>
      <c r="M724" s="177">
        <f ca="1">IF(M$1&lt;'Data Bank'!$AD481,"",IF(M$1&gt;'Data Bank'!$AT481,"",IF(AND('Data Bank'!$AC481&lt;100,TODAY()&gt;'Data Bank'!$AT481),1,IF('Data Bank'!$AC481=100,3,IF('Data Bank'!$AC481=0,0,2)))))</f>
        <v>0</v>
      </c>
      <c r="N724" s="177">
        <f ca="1">IF(N$1&lt;'Data Bank'!$AD481,"",IF(N$1&gt;'Data Bank'!$AT481,"",IF(AND('Data Bank'!$AC481&lt;100,TODAY()&gt;'Data Bank'!$AT481),1,IF('Data Bank'!$AC481=100,3,IF('Data Bank'!$AC481=0,0,2)))))</f>
        <v>0</v>
      </c>
      <c r="O724" s="177">
        <f ca="1">IF(O$1&lt;'Data Bank'!$AD481,"",IF(O$1&gt;'Data Bank'!$AT481,"",IF(AND('Data Bank'!$AC481&lt;100,TODAY()&gt;'Data Bank'!$AT481),1,IF('Data Bank'!$AC481=100,3,IF('Data Bank'!$AC481=0,0,2)))))</f>
        <v>0</v>
      </c>
      <c r="P724" s="177">
        <f ca="1">IF(P$1&lt;'Data Bank'!$AD481,"",IF(P$1&gt;'Data Bank'!$AT481,"",IF(AND('Data Bank'!$AC481&lt;100,TODAY()&gt;'Data Bank'!$AT481),1,IF('Data Bank'!$AC481=100,3,IF('Data Bank'!$AC481=0,0,2)))))</f>
        <v>0</v>
      </c>
      <c r="Q724" s="177">
        <f ca="1">IF(Q$1&lt;'Data Bank'!$AD481,"",IF(Q$1&gt;'Data Bank'!$AT481,"",IF(AND('Data Bank'!$AC481&lt;100,TODAY()&gt;'Data Bank'!$AT481),1,IF('Data Bank'!$AC481=100,3,IF('Data Bank'!$AC481=0,0,2)))))</f>
        <v>0</v>
      </c>
      <c r="R724" s="177">
        <f ca="1">IF(R$1&lt;'Data Bank'!$AD481,"",IF(R$1&gt;'Data Bank'!$AT481,"",IF(AND('Data Bank'!$AC481&lt;100,TODAY()&gt;'Data Bank'!$AT481),1,IF('Data Bank'!$AC481=100,3,IF('Data Bank'!$AC481=0,0,2)))))</f>
        <v>0</v>
      </c>
    </row>
    <row r="725" spans="1:18">
      <c r="A725" s="115" t="str">
        <f>'Data Bank'!E482</f>
        <v>Feeder</v>
      </c>
      <c r="B725" s="178">
        <f ca="1">IF(B$1&lt;'Data Bank'!$AD482,"",IF(B$1&gt;'Data Bank'!$AT482,"",IF(AND('Data Bank'!$AC482&lt;100,TODAY()&gt;'Data Bank'!$AT482),1,IF('Data Bank'!$AC482=100,3,IF('Data Bank'!$AC482=0,0,2)))))</f>
        <v>0</v>
      </c>
      <c r="C725" s="178">
        <f ca="1">IF(C$1&lt;'Data Bank'!$AD482,"",IF(C$1&gt;'Data Bank'!$AT482,"",IF(AND('Data Bank'!$AC482&lt;100,TODAY()&gt;'Data Bank'!$AT482),1,IF('Data Bank'!$AC482=100,3,IF('Data Bank'!$AC482=0,0,2)))))</f>
        <v>0</v>
      </c>
      <c r="D725" s="178">
        <f ca="1">IF(D$1&lt;'Data Bank'!$AD482,"",IF(D$1&gt;'Data Bank'!$AT482,"",IF(AND('Data Bank'!$AC482&lt;100,TODAY()&gt;'Data Bank'!$AT482),1,IF('Data Bank'!$AC482=100,3,IF('Data Bank'!$AC482=0,0,2)))))</f>
        <v>0</v>
      </c>
      <c r="E725" s="178">
        <f ca="1">IF(E$1&lt;'Data Bank'!$AD482,"",IF(E$1&gt;'Data Bank'!$AT482,"",IF(AND('Data Bank'!$AC482&lt;100,TODAY()&gt;'Data Bank'!$AT482),1,IF('Data Bank'!$AC482=100,3,IF('Data Bank'!$AC482=0,0,2)))))</f>
        <v>0</v>
      </c>
      <c r="F725" s="178">
        <f ca="1">IF(F$1&lt;'Data Bank'!$AD482,"",IF(F$1&gt;'Data Bank'!$AT482,"",IF(AND('Data Bank'!$AC482&lt;100,TODAY()&gt;'Data Bank'!$AT482),1,IF('Data Bank'!$AC482=100,3,IF('Data Bank'!$AC482=0,0,2)))))</f>
        <v>0</v>
      </c>
      <c r="G725" s="178">
        <f ca="1">IF(G$1&lt;'Data Bank'!$AD482,"",IF(G$1&gt;'Data Bank'!$AT482,"",IF(AND('Data Bank'!$AC482&lt;100,TODAY()&gt;'Data Bank'!$AT482),1,IF('Data Bank'!$AC482=100,3,IF('Data Bank'!$AC482=0,0,2)))))</f>
        <v>0</v>
      </c>
      <c r="H725" s="178">
        <f ca="1">IF(H$1&lt;'Data Bank'!$AD482,"",IF(H$1&gt;'Data Bank'!$AT482,"",IF(AND('Data Bank'!$AC482&lt;100,TODAY()&gt;'Data Bank'!$AT482),1,IF('Data Bank'!$AC482=100,3,IF('Data Bank'!$AC482=0,0,2)))))</f>
        <v>0</v>
      </c>
      <c r="I725" s="178">
        <f ca="1">IF(I$1&lt;'Data Bank'!$AD482,"",IF(I$1&gt;'Data Bank'!$AT482,"",IF(AND('Data Bank'!$AC482&lt;100,TODAY()&gt;'Data Bank'!$AT482),1,IF('Data Bank'!$AC482=100,3,IF('Data Bank'!$AC482=0,0,2)))))</f>
        <v>0</v>
      </c>
      <c r="J725" s="177">
        <f ca="1">IF(J$1&lt;'Data Bank'!$AD482,"",IF(J$1&gt;'Data Bank'!$AT482,"",IF(AND('Data Bank'!$AC482&lt;100,TODAY()&gt;'Data Bank'!$AT482),1,IF('Data Bank'!$AC482=100,3,IF('Data Bank'!$AC482=0,0,2)))))</f>
        <v>0</v>
      </c>
      <c r="K725" s="177">
        <f ca="1">IF(K$1&lt;'Data Bank'!$AD482,"",IF(K$1&gt;'Data Bank'!$AT482,"",IF(AND('Data Bank'!$AC482&lt;100,TODAY()&gt;'Data Bank'!$AT482),1,IF('Data Bank'!$AC482=100,3,IF('Data Bank'!$AC482=0,0,2)))))</f>
        <v>0</v>
      </c>
      <c r="L725" s="177">
        <f ca="1">IF(L$1&lt;'Data Bank'!$AD482,"",IF(L$1&gt;'Data Bank'!$AT482,"",IF(AND('Data Bank'!$AC482&lt;100,TODAY()&gt;'Data Bank'!$AT482),1,IF('Data Bank'!$AC482=100,3,IF('Data Bank'!$AC482=0,0,2)))))</f>
        <v>0</v>
      </c>
      <c r="M725" s="177">
        <f ca="1">IF(M$1&lt;'Data Bank'!$AD482,"",IF(M$1&gt;'Data Bank'!$AT482,"",IF(AND('Data Bank'!$AC482&lt;100,TODAY()&gt;'Data Bank'!$AT482),1,IF('Data Bank'!$AC482=100,3,IF('Data Bank'!$AC482=0,0,2)))))</f>
        <v>0</v>
      </c>
      <c r="N725" s="177">
        <f ca="1">IF(N$1&lt;'Data Bank'!$AD482,"",IF(N$1&gt;'Data Bank'!$AT482,"",IF(AND('Data Bank'!$AC482&lt;100,TODAY()&gt;'Data Bank'!$AT482),1,IF('Data Bank'!$AC482=100,3,IF('Data Bank'!$AC482=0,0,2)))))</f>
        <v>0</v>
      </c>
      <c r="O725" s="177">
        <f ca="1">IF(O$1&lt;'Data Bank'!$AD482,"",IF(O$1&gt;'Data Bank'!$AT482,"",IF(AND('Data Bank'!$AC482&lt;100,TODAY()&gt;'Data Bank'!$AT482),1,IF('Data Bank'!$AC482=100,3,IF('Data Bank'!$AC482=0,0,2)))))</f>
        <v>0</v>
      </c>
      <c r="P725" s="177">
        <f ca="1">IF(P$1&lt;'Data Bank'!$AD482,"",IF(P$1&gt;'Data Bank'!$AT482,"",IF(AND('Data Bank'!$AC482&lt;100,TODAY()&gt;'Data Bank'!$AT482),1,IF('Data Bank'!$AC482=100,3,IF('Data Bank'!$AC482=0,0,2)))))</f>
        <v>0</v>
      </c>
      <c r="Q725" s="177">
        <f ca="1">IF(Q$1&lt;'Data Bank'!$AD482,"",IF(Q$1&gt;'Data Bank'!$AT482,"",IF(AND('Data Bank'!$AC482&lt;100,TODAY()&gt;'Data Bank'!$AT482),1,IF('Data Bank'!$AC482=100,3,IF('Data Bank'!$AC482=0,0,2)))))</f>
        <v>0</v>
      </c>
      <c r="R725" s="177">
        <f ca="1">IF(R$1&lt;'Data Bank'!$AD482,"",IF(R$1&gt;'Data Bank'!$AT482,"",IF(AND('Data Bank'!$AC482&lt;100,TODAY()&gt;'Data Bank'!$AT482),1,IF('Data Bank'!$AC482=100,3,IF('Data Bank'!$AC482=0,0,2)))))</f>
        <v>0</v>
      </c>
    </row>
    <row r="726" spans="1:18">
      <c r="A726" s="115" t="str">
        <f>'Data Bank'!E483</f>
        <v>Feeder</v>
      </c>
      <c r="B726" s="178">
        <f ca="1">IF(B$1&lt;'Data Bank'!$AD483,"",IF(B$1&gt;'Data Bank'!$AT483,"",IF(AND('Data Bank'!$AC483&lt;100,TODAY()&gt;'Data Bank'!$AT483),1,IF('Data Bank'!$AC483=100,3,IF('Data Bank'!$AC483=0,0,2)))))</f>
        <v>0</v>
      </c>
      <c r="C726" s="178">
        <f ca="1">IF(C$1&lt;'Data Bank'!$AD483,"",IF(C$1&gt;'Data Bank'!$AT483,"",IF(AND('Data Bank'!$AC483&lt;100,TODAY()&gt;'Data Bank'!$AT483),1,IF('Data Bank'!$AC483=100,3,IF('Data Bank'!$AC483=0,0,2)))))</f>
        <v>0</v>
      </c>
      <c r="D726" s="178">
        <f ca="1">IF(D$1&lt;'Data Bank'!$AD483,"",IF(D$1&gt;'Data Bank'!$AT483,"",IF(AND('Data Bank'!$AC483&lt;100,TODAY()&gt;'Data Bank'!$AT483),1,IF('Data Bank'!$AC483=100,3,IF('Data Bank'!$AC483=0,0,2)))))</f>
        <v>0</v>
      </c>
      <c r="E726" s="178">
        <f ca="1">IF(E$1&lt;'Data Bank'!$AD483,"",IF(E$1&gt;'Data Bank'!$AT483,"",IF(AND('Data Bank'!$AC483&lt;100,TODAY()&gt;'Data Bank'!$AT483),1,IF('Data Bank'!$AC483=100,3,IF('Data Bank'!$AC483=0,0,2)))))</f>
        <v>0</v>
      </c>
      <c r="F726" s="178">
        <f ca="1">IF(F$1&lt;'Data Bank'!$AD483,"",IF(F$1&gt;'Data Bank'!$AT483,"",IF(AND('Data Bank'!$AC483&lt;100,TODAY()&gt;'Data Bank'!$AT483),1,IF('Data Bank'!$AC483=100,3,IF('Data Bank'!$AC483=0,0,2)))))</f>
        <v>0</v>
      </c>
      <c r="G726" s="178">
        <f ca="1">IF(G$1&lt;'Data Bank'!$AD483,"",IF(G$1&gt;'Data Bank'!$AT483,"",IF(AND('Data Bank'!$AC483&lt;100,TODAY()&gt;'Data Bank'!$AT483),1,IF('Data Bank'!$AC483=100,3,IF('Data Bank'!$AC483=0,0,2)))))</f>
        <v>0</v>
      </c>
      <c r="H726" s="178">
        <f ca="1">IF(H$1&lt;'Data Bank'!$AD483,"",IF(H$1&gt;'Data Bank'!$AT483,"",IF(AND('Data Bank'!$AC483&lt;100,TODAY()&gt;'Data Bank'!$AT483),1,IF('Data Bank'!$AC483=100,3,IF('Data Bank'!$AC483=0,0,2)))))</f>
        <v>0</v>
      </c>
      <c r="I726" s="178">
        <f ca="1">IF(I$1&lt;'Data Bank'!$AD483,"",IF(I$1&gt;'Data Bank'!$AT483,"",IF(AND('Data Bank'!$AC483&lt;100,TODAY()&gt;'Data Bank'!$AT483),1,IF('Data Bank'!$AC483=100,3,IF('Data Bank'!$AC483=0,0,2)))))</f>
        <v>0</v>
      </c>
      <c r="J726" s="177">
        <f ca="1">IF(J$1&lt;'Data Bank'!$AD483,"",IF(J$1&gt;'Data Bank'!$AT483,"",IF(AND('Data Bank'!$AC483&lt;100,TODAY()&gt;'Data Bank'!$AT483),1,IF('Data Bank'!$AC483=100,3,IF('Data Bank'!$AC483=0,0,2)))))</f>
        <v>0</v>
      </c>
      <c r="K726" s="177">
        <f ca="1">IF(K$1&lt;'Data Bank'!$AD483,"",IF(K$1&gt;'Data Bank'!$AT483,"",IF(AND('Data Bank'!$AC483&lt;100,TODAY()&gt;'Data Bank'!$AT483),1,IF('Data Bank'!$AC483=100,3,IF('Data Bank'!$AC483=0,0,2)))))</f>
        <v>0</v>
      </c>
      <c r="L726" s="177">
        <f ca="1">IF(L$1&lt;'Data Bank'!$AD483,"",IF(L$1&gt;'Data Bank'!$AT483,"",IF(AND('Data Bank'!$AC483&lt;100,TODAY()&gt;'Data Bank'!$AT483),1,IF('Data Bank'!$AC483=100,3,IF('Data Bank'!$AC483=0,0,2)))))</f>
        <v>0</v>
      </c>
      <c r="M726" s="177">
        <f ca="1">IF(M$1&lt;'Data Bank'!$AD483,"",IF(M$1&gt;'Data Bank'!$AT483,"",IF(AND('Data Bank'!$AC483&lt;100,TODAY()&gt;'Data Bank'!$AT483),1,IF('Data Bank'!$AC483=100,3,IF('Data Bank'!$AC483=0,0,2)))))</f>
        <v>0</v>
      </c>
      <c r="N726" s="177">
        <f ca="1">IF(N$1&lt;'Data Bank'!$AD483,"",IF(N$1&gt;'Data Bank'!$AT483,"",IF(AND('Data Bank'!$AC483&lt;100,TODAY()&gt;'Data Bank'!$AT483),1,IF('Data Bank'!$AC483=100,3,IF('Data Bank'!$AC483=0,0,2)))))</f>
        <v>0</v>
      </c>
      <c r="O726" s="177">
        <f ca="1">IF(O$1&lt;'Data Bank'!$AD483,"",IF(O$1&gt;'Data Bank'!$AT483,"",IF(AND('Data Bank'!$AC483&lt;100,TODAY()&gt;'Data Bank'!$AT483),1,IF('Data Bank'!$AC483=100,3,IF('Data Bank'!$AC483=0,0,2)))))</f>
        <v>0</v>
      </c>
      <c r="P726" s="177">
        <f ca="1">IF(P$1&lt;'Data Bank'!$AD483,"",IF(P$1&gt;'Data Bank'!$AT483,"",IF(AND('Data Bank'!$AC483&lt;100,TODAY()&gt;'Data Bank'!$AT483),1,IF('Data Bank'!$AC483=100,3,IF('Data Bank'!$AC483=0,0,2)))))</f>
        <v>0</v>
      </c>
      <c r="Q726" s="177">
        <f ca="1">IF(Q$1&lt;'Data Bank'!$AD483,"",IF(Q$1&gt;'Data Bank'!$AT483,"",IF(AND('Data Bank'!$AC483&lt;100,TODAY()&gt;'Data Bank'!$AT483),1,IF('Data Bank'!$AC483=100,3,IF('Data Bank'!$AC483=0,0,2)))))</f>
        <v>0</v>
      </c>
      <c r="R726" s="177">
        <f ca="1">IF(R$1&lt;'Data Bank'!$AD483,"",IF(R$1&gt;'Data Bank'!$AT483,"",IF(AND('Data Bank'!$AC483&lt;100,TODAY()&gt;'Data Bank'!$AT483),1,IF('Data Bank'!$AC483=100,3,IF('Data Bank'!$AC483=0,0,2)))))</f>
        <v>0</v>
      </c>
    </row>
    <row r="727" spans="1:18">
      <c r="A727" s="115" t="str">
        <f>'Data Bank'!E486</f>
        <v>Park View_T.B_P2</v>
      </c>
      <c r="B727" s="178">
        <f ca="1">IF(B$1&lt;'Data Bank'!$AD486,"",IF(B$1&gt;'Data Bank'!$AT486,"",IF(AND('Data Bank'!$AC486&lt;100,TODAY()&gt;'Data Bank'!$AT486),1,IF('Data Bank'!$AC486=100,3,IF('Data Bank'!$AC486=0,0,2)))))</f>
        <v>0</v>
      </c>
      <c r="C727" s="178">
        <f ca="1">IF(C$1&lt;'Data Bank'!$AD486,"",IF(C$1&gt;'Data Bank'!$AT486,"",IF(AND('Data Bank'!$AC486&lt;100,TODAY()&gt;'Data Bank'!$AT486),1,IF('Data Bank'!$AC486=100,3,IF('Data Bank'!$AC486=0,0,2)))))</f>
        <v>0</v>
      </c>
      <c r="D727" s="178">
        <f ca="1">IF(D$1&lt;'Data Bank'!$AD486,"",IF(D$1&gt;'Data Bank'!$AT486,"",IF(AND('Data Bank'!$AC486&lt;100,TODAY()&gt;'Data Bank'!$AT486),1,IF('Data Bank'!$AC486=100,3,IF('Data Bank'!$AC486=0,0,2)))))</f>
        <v>0</v>
      </c>
      <c r="E727" s="178">
        <f ca="1">IF(E$1&lt;'Data Bank'!$AD486,"",IF(E$1&gt;'Data Bank'!$AT486,"",IF(AND('Data Bank'!$AC486&lt;100,TODAY()&gt;'Data Bank'!$AT486),1,IF('Data Bank'!$AC486=100,3,IF('Data Bank'!$AC486=0,0,2)))))</f>
        <v>0</v>
      </c>
      <c r="F727" s="178">
        <f ca="1">IF(F$1&lt;'Data Bank'!$AD486,"",IF(F$1&gt;'Data Bank'!$AT486,"",IF(AND('Data Bank'!$AC486&lt;100,TODAY()&gt;'Data Bank'!$AT486),1,IF('Data Bank'!$AC486=100,3,IF('Data Bank'!$AC486=0,0,2)))))</f>
        <v>0</v>
      </c>
      <c r="G727" s="178">
        <f ca="1">IF(G$1&lt;'Data Bank'!$AD486,"",IF(G$1&gt;'Data Bank'!$AT486,"",IF(AND('Data Bank'!$AC486&lt;100,TODAY()&gt;'Data Bank'!$AT486),1,IF('Data Bank'!$AC486=100,3,IF('Data Bank'!$AC486=0,0,2)))))</f>
        <v>0</v>
      </c>
      <c r="H727" s="178">
        <f ca="1">IF(H$1&lt;'Data Bank'!$AD486,"",IF(H$1&gt;'Data Bank'!$AT486,"",IF(AND('Data Bank'!$AC486&lt;100,TODAY()&gt;'Data Bank'!$AT486),1,IF('Data Bank'!$AC486=100,3,IF('Data Bank'!$AC486=0,0,2)))))</f>
        <v>0</v>
      </c>
      <c r="I727" s="178">
        <f ca="1">IF(I$1&lt;'Data Bank'!$AD486,"",IF(I$1&gt;'Data Bank'!$AT486,"",IF(AND('Data Bank'!$AC486&lt;100,TODAY()&gt;'Data Bank'!$AT486),1,IF('Data Bank'!$AC486=100,3,IF('Data Bank'!$AC486=0,0,2)))))</f>
        <v>0</v>
      </c>
      <c r="J727" s="177">
        <f ca="1">IF(J$1&lt;'Data Bank'!$AD486,"",IF(J$1&gt;'Data Bank'!$AT486,"",IF(AND('Data Bank'!$AC486&lt;100,TODAY()&gt;'Data Bank'!$AT486),1,IF('Data Bank'!$AC486=100,3,IF('Data Bank'!$AC486=0,0,2)))))</f>
        <v>0</v>
      </c>
      <c r="K727" s="177">
        <f ca="1">IF(K$1&lt;'Data Bank'!$AD486,"",IF(K$1&gt;'Data Bank'!$AT486,"",IF(AND('Data Bank'!$AC486&lt;100,TODAY()&gt;'Data Bank'!$AT486),1,IF('Data Bank'!$AC486=100,3,IF('Data Bank'!$AC486=0,0,2)))))</f>
        <v>0</v>
      </c>
      <c r="L727" s="177">
        <f ca="1">IF(L$1&lt;'Data Bank'!$AD486,"",IF(L$1&gt;'Data Bank'!$AT486,"",IF(AND('Data Bank'!$AC486&lt;100,TODAY()&gt;'Data Bank'!$AT486),1,IF('Data Bank'!$AC486=100,3,IF('Data Bank'!$AC486=0,0,2)))))</f>
        <v>0</v>
      </c>
      <c r="M727" s="177">
        <f ca="1">IF(M$1&lt;'Data Bank'!$AD486,"",IF(M$1&gt;'Data Bank'!$AT486,"",IF(AND('Data Bank'!$AC486&lt;100,TODAY()&gt;'Data Bank'!$AT486),1,IF('Data Bank'!$AC486=100,3,IF('Data Bank'!$AC486=0,0,2)))))</f>
        <v>0</v>
      </c>
      <c r="N727" s="177">
        <f ca="1">IF(N$1&lt;'Data Bank'!$AD486,"",IF(N$1&gt;'Data Bank'!$AT486,"",IF(AND('Data Bank'!$AC486&lt;100,TODAY()&gt;'Data Bank'!$AT486),1,IF('Data Bank'!$AC486=100,3,IF('Data Bank'!$AC486=0,0,2)))))</f>
        <v>0</v>
      </c>
      <c r="O727" s="177">
        <f ca="1">IF(O$1&lt;'Data Bank'!$AD486,"",IF(O$1&gt;'Data Bank'!$AT486,"",IF(AND('Data Bank'!$AC486&lt;100,TODAY()&gt;'Data Bank'!$AT486),1,IF('Data Bank'!$AC486=100,3,IF('Data Bank'!$AC486=0,0,2)))))</f>
        <v>0</v>
      </c>
      <c r="P727" s="177">
        <f ca="1">IF(P$1&lt;'Data Bank'!$AD486,"",IF(P$1&gt;'Data Bank'!$AT486,"",IF(AND('Data Bank'!$AC486&lt;100,TODAY()&gt;'Data Bank'!$AT486),1,IF('Data Bank'!$AC486=100,3,IF('Data Bank'!$AC486=0,0,2)))))</f>
        <v>0</v>
      </c>
      <c r="Q727" s="177">
        <f ca="1">IF(Q$1&lt;'Data Bank'!$AD486,"",IF(Q$1&gt;'Data Bank'!$AT486,"",IF(AND('Data Bank'!$AC486&lt;100,TODAY()&gt;'Data Bank'!$AT486),1,IF('Data Bank'!$AC486=100,3,IF('Data Bank'!$AC486=0,0,2)))))</f>
        <v>0</v>
      </c>
      <c r="R727" s="177">
        <f ca="1">IF(R$1&lt;'Data Bank'!$AD486,"",IF(R$1&gt;'Data Bank'!$AT486,"",IF(AND('Data Bank'!$AC486&lt;100,TODAY()&gt;'Data Bank'!$AT486),1,IF('Data Bank'!$AC486=100,3,IF('Data Bank'!$AC486=0,0,2)))))</f>
        <v>0</v>
      </c>
    </row>
    <row r="728" spans="1:18">
      <c r="A728" s="115" t="str">
        <f>'Data Bank'!E487</f>
        <v>Feeder From PoP</v>
      </c>
      <c r="B728" s="178">
        <f ca="1">IF(B$1&lt;'Data Bank'!$AD487,"",IF(B$1&gt;'Data Bank'!$AT487,"",IF(AND('Data Bank'!$AC487&lt;100,TODAY()&gt;'Data Bank'!$AT487),1,IF('Data Bank'!$AC487=100,3,IF('Data Bank'!$AC487=0,0,2)))))</f>
        <v>0</v>
      </c>
      <c r="C728" s="178">
        <f ca="1">IF(C$1&lt;'Data Bank'!$AD487,"",IF(C$1&gt;'Data Bank'!$AT487,"",IF(AND('Data Bank'!$AC487&lt;100,TODAY()&gt;'Data Bank'!$AT487),1,IF('Data Bank'!$AC487=100,3,IF('Data Bank'!$AC487=0,0,2)))))</f>
        <v>0</v>
      </c>
      <c r="D728" s="178">
        <f ca="1">IF(D$1&lt;'Data Bank'!$AD487,"",IF(D$1&gt;'Data Bank'!$AT487,"",IF(AND('Data Bank'!$AC487&lt;100,TODAY()&gt;'Data Bank'!$AT487),1,IF('Data Bank'!$AC487=100,3,IF('Data Bank'!$AC487=0,0,2)))))</f>
        <v>0</v>
      </c>
      <c r="E728" s="178">
        <f ca="1">IF(E$1&lt;'Data Bank'!$AD487,"",IF(E$1&gt;'Data Bank'!$AT487,"",IF(AND('Data Bank'!$AC487&lt;100,TODAY()&gt;'Data Bank'!$AT487),1,IF('Data Bank'!$AC487=100,3,IF('Data Bank'!$AC487=0,0,2)))))</f>
        <v>0</v>
      </c>
      <c r="F728" s="178">
        <f ca="1">IF(F$1&lt;'Data Bank'!$AD487,"",IF(F$1&gt;'Data Bank'!$AT487,"",IF(AND('Data Bank'!$AC487&lt;100,TODAY()&gt;'Data Bank'!$AT487),1,IF('Data Bank'!$AC487=100,3,IF('Data Bank'!$AC487=0,0,2)))))</f>
        <v>0</v>
      </c>
      <c r="G728" s="178">
        <f ca="1">IF(G$1&lt;'Data Bank'!$AD487,"",IF(G$1&gt;'Data Bank'!$AT487,"",IF(AND('Data Bank'!$AC487&lt;100,TODAY()&gt;'Data Bank'!$AT487),1,IF('Data Bank'!$AC487=100,3,IF('Data Bank'!$AC487=0,0,2)))))</f>
        <v>0</v>
      </c>
      <c r="H728" s="178">
        <f ca="1">IF(H$1&lt;'Data Bank'!$AD487,"",IF(H$1&gt;'Data Bank'!$AT487,"",IF(AND('Data Bank'!$AC487&lt;100,TODAY()&gt;'Data Bank'!$AT487),1,IF('Data Bank'!$AC487=100,3,IF('Data Bank'!$AC487=0,0,2)))))</f>
        <v>0</v>
      </c>
      <c r="I728" s="178">
        <f ca="1">IF(I$1&lt;'Data Bank'!$AD487,"",IF(I$1&gt;'Data Bank'!$AT487,"",IF(AND('Data Bank'!$AC487&lt;100,TODAY()&gt;'Data Bank'!$AT487),1,IF('Data Bank'!$AC487=100,3,IF('Data Bank'!$AC487=0,0,2)))))</f>
        <v>0</v>
      </c>
      <c r="J728" s="177">
        <f ca="1">IF(J$1&lt;'Data Bank'!$AD487,"",IF(J$1&gt;'Data Bank'!$AT487,"",IF(AND('Data Bank'!$AC487&lt;100,TODAY()&gt;'Data Bank'!$AT487),1,IF('Data Bank'!$AC487=100,3,IF('Data Bank'!$AC487=0,0,2)))))</f>
        <v>0</v>
      </c>
      <c r="K728" s="177">
        <f ca="1">IF(K$1&lt;'Data Bank'!$AD487,"",IF(K$1&gt;'Data Bank'!$AT487,"",IF(AND('Data Bank'!$AC487&lt;100,TODAY()&gt;'Data Bank'!$AT487),1,IF('Data Bank'!$AC487=100,3,IF('Data Bank'!$AC487=0,0,2)))))</f>
        <v>0</v>
      </c>
      <c r="L728" s="177">
        <f ca="1">IF(L$1&lt;'Data Bank'!$AD487,"",IF(L$1&gt;'Data Bank'!$AT487,"",IF(AND('Data Bank'!$AC487&lt;100,TODAY()&gt;'Data Bank'!$AT487),1,IF('Data Bank'!$AC487=100,3,IF('Data Bank'!$AC487=0,0,2)))))</f>
        <v>0</v>
      </c>
      <c r="M728" s="177">
        <f ca="1">IF(M$1&lt;'Data Bank'!$AD487,"",IF(M$1&gt;'Data Bank'!$AT487,"",IF(AND('Data Bank'!$AC487&lt;100,TODAY()&gt;'Data Bank'!$AT487),1,IF('Data Bank'!$AC487=100,3,IF('Data Bank'!$AC487=0,0,2)))))</f>
        <v>0</v>
      </c>
      <c r="N728" s="177">
        <f ca="1">IF(N$1&lt;'Data Bank'!$AD487,"",IF(N$1&gt;'Data Bank'!$AT487,"",IF(AND('Data Bank'!$AC487&lt;100,TODAY()&gt;'Data Bank'!$AT487),1,IF('Data Bank'!$AC487=100,3,IF('Data Bank'!$AC487=0,0,2)))))</f>
        <v>0</v>
      </c>
      <c r="O728" s="177">
        <f ca="1">IF(O$1&lt;'Data Bank'!$AD487,"",IF(O$1&gt;'Data Bank'!$AT487,"",IF(AND('Data Bank'!$AC487&lt;100,TODAY()&gt;'Data Bank'!$AT487),1,IF('Data Bank'!$AC487=100,3,IF('Data Bank'!$AC487=0,0,2)))))</f>
        <v>0</v>
      </c>
      <c r="P728" s="177">
        <f ca="1">IF(P$1&lt;'Data Bank'!$AD487,"",IF(P$1&gt;'Data Bank'!$AT487,"",IF(AND('Data Bank'!$AC487&lt;100,TODAY()&gt;'Data Bank'!$AT487),1,IF('Data Bank'!$AC487=100,3,IF('Data Bank'!$AC487=0,0,2)))))</f>
        <v>0</v>
      </c>
      <c r="Q728" s="177">
        <f ca="1">IF(Q$1&lt;'Data Bank'!$AD487,"",IF(Q$1&gt;'Data Bank'!$AT487,"",IF(AND('Data Bank'!$AC487&lt;100,TODAY()&gt;'Data Bank'!$AT487),1,IF('Data Bank'!$AC487=100,3,IF('Data Bank'!$AC487=0,0,2)))))</f>
        <v>0</v>
      </c>
      <c r="R728" s="177">
        <f ca="1">IF(R$1&lt;'Data Bank'!$AD487,"",IF(R$1&gt;'Data Bank'!$AT487,"",IF(AND('Data Bank'!$AC487&lt;100,TODAY()&gt;'Data Bank'!$AT487),1,IF('Data Bank'!$AC487=100,3,IF('Data Bank'!$AC487=0,0,2)))))</f>
        <v>0</v>
      </c>
    </row>
    <row r="729" spans="1:18">
      <c r="A729" s="115" t="str">
        <f>'Data Bank'!E488</f>
        <v>Unknown Society 3</v>
      </c>
      <c r="B729" s="178">
        <f ca="1">IF(B$1&lt;'Data Bank'!$AD488,"",IF(B$1&gt;'Data Bank'!$AT488,"",IF(AND('Data Bank'!$AC488&lt;100,TODAY()&gt;'Data Bank'!$AT488),1,IF('Data Bank'!$AC488=100,3,IF('Data Bank'!$AC488=0,0,2)))))</f>
        <v>0</v>
      </c>
      <c r="C729" s="178">
        <f ca="1">IF(C$1&lt;'Data Bank'!$AD488,"",IF(C$1&gt;'Data Bank'!$AT488,"",IF(AND('Data Bank'!$AC488&lt;100,TODAY()&gt;'Data Bank'!$AT488),1,IF('Data Bank'!$AC488=100,3,IF('Data Bank'!$AC488=0,0,2)))))</f>
        <v>0</v>
      </c>
      <c r="D729" s="178">
        <f ca="1">IF(D$1&lt;'Data Bank'!$AD488,"",IF(D$1&gt;'Data Bank'!$AT488,"",IF(AND('Data Bank'!$AC488&lt;100,TODAY()&gt;'Data Bank'!$AT488),1,IF('Data Bank'!$AC488=100,3,IF('Data Bank'!$AC488=0,0,2)))))</f>
        <v>0</v>
      </c>
      <c r="E729" s="178">
        <f ca="1">IF(E$1&lt;'Data Bank'!$AD488,"",IF(E$1&gt;'Data Bank'!$AT488,"",IF(AND('Data Bank'!$AC488&lt;100,TODAY()&gt;'Data Bank'!$AT488),1,IF('Data Bank'!$AC488=100,3,IF('Data Bank'!$AC488=0,0,2)))))</f>
        <v>0</v>
      </c>
      <c r="F729" s="178">
        <f ca="1">IF(F$1&lt;'Data Bank'!$AD488,"",IF(F$1&gt;'Data Bank'!$AT488,"",IF(AND('Data Bank'!$AC488&lt;100,TODAY()&gt;'Data Bank'!$AT488),1,IF('Data Bank'!$AC488=100,3,IF('Data Bank'!$AC488=0,0,2)))))</f>
        <v>0</v>
      </c>
      <c r="G729" s="178">
        <f ca="1">IF(G$1&lt;'Data Bank'!$AD488,"",IF(G$1&gt;'Data Bank'!$AT488,"",IF(AND('Data Bank'!$AC488&lt;100,TODAY()&gt;'Data Bank'!$AT488),1,IF('Data Bank'!$AC488=100,3,IF('Data Bank'!$AC488=0,0,2)))))</f>
        <v>0</v>
      </c>
      <c r="H729" s="178">
        <f ca="1">IF(H$1&lt;'Data Bank'!$AD488,"",IF(H$1&gt;'Data Bank'!$AT488,"",IF(AND('Data Bank'!$AC488&lt;100,TODAY()&gt;'Data Bank'!$AT488),1,IF('Data Bank'!$AC488=100,3,IF('Data Bank'!$AC488=0,0,2)))))</f>
        <v>0</v>
      </c>
      <c r="I729" s="178">
        <f ca="1">IF(I$1&lt;'Data Bank'!$AD488,"",IF(I$1&gt;'Data Bank'!$AT488,"",IF(AND('Data Bank'!$AC488&lt;100,TODAY()&gt;'Data Bank'!$AT488),1,IF('Data Bank'!$AC488=100,3,IF('Data Bank'!$AC488=0,0,2)))))</f>
        <v>0</v>
      </c>
      <c r="J729" s="177" t="str">
        <f ca="1">IF(J$1&lt;'Data Bank'!$AD488,"",IF(J$1&gt;'Data Bank'!$AT488,"",IF(AND('Data Bank'!$AC488&lt;100,TODAY()&gt;'Data Bank'!$AT488),1,IF('Data Bank'!$AC488=100,3,IF('Data Bank'!$AC488=0,0,2)))))</f>
        <v/>
      </c>
      <c r="K729" s="177" t="str">
        <f ca="1">IF(K$1&lt;'Data Bank'!$AD488,"",IF(K$1&gt;'Data Bank'!$AT488,"",IF(AND('Data Bank'!$AC488&lt;100,TODAY()&gt;'Data Bank'!$AT488),1,IF('Data Bank'!$AC488=100,3,IF('Data Bank'!$AC488=0,0,2)))))</f>
        <v/>
      </c>
      <c r="L729" s="177" t="str">
        <f ca="1">IF(L$1&lt;'Data Bank'!$AD488,"",IF(L$1&gt;'Data Bank'!$AT488,"",IF(AND('Data Bank'!$AC488&lt;100,TODAY()&gt;'Data Bank'!$AT488),1,IF('Data Bank'!$AC488=100,3,IF('Data Bank'!$AC488=0,0,2)))))</f>
        <v/>
      </c>
      <c r="M729" s="177" t="str">
        <f ca="1">IF(M$1&lt;'Data Bank'!$AD488,"",IF(M$1&gt;'Data Bank'!$AT488,"",IF(AND('Data Bank'!$AC488&lt;100,TODAY()&gt;'Data Bank'!$AT488),1,IF('Data Bank'!$AC488=100,3,IF('Data Bank'!$AC488=0,0,2)))))</f>
        <v/>
      </c>
      <c r="N729" s="177" t="str">
        <f ca="1">IF(N$1&lt;'Data Bank'!$AD488,"",IF(N$1&gt;'Data Bank'!$AT488,"",IF(AND('Data Bank'!$AC488&lt;100,TODAY()&gt;'Data Bank'!$AT488),1,IF('Data Bank'!$AC488=100,3,IF('Data Bank'!$AC488=0,0,2)))))</f>
        <v/>
      </c>
      <c r="O729" s="177" t="str">
        <f ca="1">IF(O$1&lt;'Data Bank'!$AD488,"",IF(O$1&gt;'Data Bank'!$AT488,"",IF(AND('Data Bank'!$AC488&lt;100,TODAY()&gt;'Data Bank'!$AT488),1,IF('Data Bank'!$AC488=100,3,IF('Data Bank'!$AC488=0,0,2)))))</f>
        <v/>
      </c>
      <c r="P729" s="177" t="str">
        <f ca="1">IF(P$1&lt;'Data Bank'!$AD488,"",IF(P$1&gt;'Data Bank'!$AT488,"",IF(AND('Data Bank'!$AC488&lt;100,TODAY()&gt;'Data Bank'!$AT488),1,IF('Data Bank'!$AC488=100,3,IF('Data Bank'!$AC488=0,0,2)))))</f>
        <v/>
      </c>
      <c r="Q729" s="177" t="str">
        <f ca="1">IF(Q$1&lt;'Data Bank'!$AD488,"",IF(Q$1&gt;'Data Bank'!$AT488,"",IF(AND('Data Bank'!$AC488&lt;100,TODAY()&gt;'Data Bank'!$AT488),1,IF('Data Bank'!$AC488=100,3,IF('Data Bank'!$AC488=0,0,2)))))</f>
        <v/>
      </c>
      <c r="R729" s="177" t="str">
        <f ca="1">IF(R$1&lt;'Data Bank'!$AD488,"",IF(R$1&gt;'Data Bank'!$AT488,"",IF(AND('Data Bank'!$AC488&lt;100,TODAY()&gt;'Data Bank'!$AT488),1,IF('Data Bank'!$AC488=100,3,IF('Data Bank'!$AC488=0,0,2)))))</f>
        <v/>
      </c>
    </row>
    <row r="730" spans="1:18">
      <c r="A730" s="115" t="str">
        <f>'Data Bank'!E491</f>
        <v>Fesco Abdullahpur</v>
      </c>
      <c r="B730" s="178">
        <f ca="1">IF(B$1&lt;'Data Bank'!$AD491,"",IF(B$1&gt;'Data Bank'!$AT491,"",IF(AND('Data Bank'!$AC491&lt;100,TODAY()&gt;'Data Bank'!$AT491),1,IF('Data Bank'!$AC491=100,3,IF('Data Bank'!$AC491=0,0,2)))))</f>
        <v>2</v>
      </c>
      <c r="C730" s="178">
        <f ca="1">IF(C$1&lt;'Data Bank'!$AD491,"",IF(C$1&gt;'Data Bank'!$AT491,"",IF(AND('Data Bank'!$AC491&lt;100,TODAY()&gt;'Data Bank'!$AT491),1,IF('Data Bank'!$AC491=100,3,IF('Data Bank'!$AC491=0,0,2)))))</f>
        <v>2</v>
      </c>
      <c r="D730" s="178">
        <f ca="1">IF(D$1&lt;'Data Bank'!$AD491,"",IF(D$1&gt;'Data Bank'!$AT491,"",IF(AND('Data Bank'!$AC491&lt;100,TODAY()&gt;'Data Bank'!$AT491),1,IF('Data Bank'!$AC491=100,3,IF('Data Bank'!$AC491=0,0,2)))))</f>
        <v>2</v>
      </c>
      <c r="E730" s="178">
        <f ca="1">IF(E$1&lt;'Data Bank'!$AD491,"",IF(E$1&gt;'Data Bank'!$AT491,"",IF(AND('Data Bank'!$AC491&lt;100,TODAY()&gt;'Data Bank'!$AT491),1,IF('Data Bank'!$AC491=100,3,IF('Data Bank'!$AC491=0,0,2)))))</f>
        <v>2</v>
      </c>
      <c r="F730" s="178">
        <f ca="1">IF(F$1&lt;'Data Bank'!$AD491,"",IF(F$1&gt;'Data Bank'!$AT491,"",IF(AND('Data Bank'!$AC491&lt;100,TODAY()&gt;'Data Bank'!$AT491),1,IF('Data Bank'!$AC491=100,3,IF('Data Bank'!$AC491=0,0,2)))))</f>
        <v>2</v>
      </c>
      <c r="G730" s="178">
        <f ca="1">IF(G$1&lt;'Data Bank'!$AD491,"",IF(G$1&gt;'Data Bank'!$AT491,"",IF(AND('Data Bank'!$AC491&lt;100,TODAY()&gt;'Data Bank'!$AT491),1,IF('Data Bank'!$AC491=100,3,IF('Data Bank'!$AC491=0,0,2)))))</f>
        <v>2</v>
      </c>
      <c r="H730" s="178">
        <f ca="1">IF(H$1&lt;'Data Bank'!$AD491,"",IF(H$1&gt;'Data Bank'!$AT491,"",IF(AND('Data Bank'!$AC491&lt;100,TODAY()&gt;'Data Bank'!$AT491),1,IF('Data Bank'!$AC491=100,3,IF('Data Bank'!$AC491=0,0,2)))))</f>
        <v>2</v>
      </c>
      <c r="I730" s="178">
        <f ca="1">IF(I$1&lt;'Data Bank'!$AD491,"",IF(I$1&gt;'Data Bank'!$AT491,"",IF(AND('Data Bank'!$AC491&lt;100,TODAY()&gt;'Data Bank'!$AT491),1,IF('Data Bank'!$AC491=100,3,IF('Data Bank'!$AC491=0,0,2)))))</f>
        <v>2</v>
      </c>
      <c r="J730" s="177">
        <f ca="1">IF(J$1&lt;'Data Bank'!$AD491,"",IF(J$1&gt;'Data Bank'!$AT491,"",IF(AND('Data Bank'!$AC491&lt;100,TODAY()&gt;'Data Bank'!$AT491),1,IF('Data Bank'!$AC491=100,3,IF('Data Bank'!$AC491=0,0,2)))))</f>
        <v>2</v>
      </c>
      <c r="K730" s="177">
        <f ca="1">IF(K$1&lt;'Data Bank'!$AD491,"",IF(K$1&gt;'Data Bank'!$AT491,"",IF(AND('Data Bank'!$AC491&lt;100,TODAY()&gt;'Data Bank'!$AT491),1,IF('Data Bank'!$AC491=100,3,IF('Data Bank'!$AC491=0,0,2)))))</f>
        <v>2</v>
      </c>
      <c r="L730" s="177">
        <f ca="1">IF(L$1&lt;'Data Bank'!$AD491,"",IF(L$1&gt;'Data Bank'!$AT491,"",IF(AND('Data Bank'!$AC491&lt;100,TODAY()&gt;'Data Bank'!$AT491),1,IF('Data Bank'!$AC491=100,3,IF('Data Bank'!$AC491=0,0,2)))))</f>
        <v>2</v>
      </c>
      <c r="M730" s="177">
        <f ca="1">IF(M$1&lt;'Data Bank'!$AD491,"",IF(M$1&gt;'Data Bank'!$AT491,"",IF(AND('Data Bank'!$AC491&lt;100,TODAY()&gt;'Data Bank'!$AT491),1,IF('Data Bank'!$AC491=100,3,IF('Data Bank'!$AC491=0,0,2)))))</f>
        <v>2</v>
      </c>
      <c r="N730" s="177">
        <f ca="1">IF(N$1&lt;'Data Bank'!$AD491,"",IF(N$1&gt;'Data Bank'!$AT491,"",IF(AND('Data Bank'!$AC491&lt;100,TODAY()&gt;'Data Bank'!$AT491),1,IF('Data Bank'!$AC491=100,3,IF('Data Bank'!$AC491=0,0,2)))))</f>
        <v>2</v>
      </c>
      <c r="O730" s="177">
        <f ca="1">IF(O$1&lt;'Data Bank'!$AD491,"",IF(O$1&gt;'Data Bank'!$AT491,"",IF(AND('Data Bank'!$AC491&lt;100,TODAY()&gt;'Data Bank'!$AT491),1,IF('Data Bank'!$AC491=100,3,IF('Data Bank'!$AC491=0,0,2)))))</f>
        <v>2</v>
      </c>
      <c r="P730" s="177">
        <f ca="1">IF(P$1&lt;'Data Bank'!$AD491,"",IF(P$1&gt;'Data Bank'!$AT491,"",IF(AND('Data Bank'!$AC491&lt;100,TODAY()&gt;'Data Bank'!$AT491),1,IF('Data Bank'!$AC491=100,3,IF('Data Bank'!$AC491=0,0,2)))))</f>
        <v>2</v>
      </c>
      <c r="Q730" s="177">
        <f ca="1">IF(Q$1&lt;'Data Bank'!$AD491,"",IF(Q$1&gt;'Data Bank'!$AT491,"",IF(AND('Data Bank'!$AC491&lt;100,TODAY()&gt;'Data Bank'!$AT491),1,IF('Data Bank'!$AC491=100,3,IF('Data Bank'!$AC491=0,0,2)))))</f>
        <v>2</v>
      </c>
      <c r="R730" s="177">
        <f ca="1">IF(R$1&lt;'Data Bank'!$AD491,"",IF(R$1&gt;'Data Bank'!$AT491,"",IF(AND('Data Bank'!$AC491&lt;100,TODAY()&gt;'Data Bank'!$AT491),1,IF('Data Bank'!$AC491=100,3,IF('Data Bank'!$AC491=0,0,2)))))</f>
        <v>2</v>
      </c>
    </row>
    <row r="731" spans="1:18">
      <c r="A731" s="115" t="str">
        <f>'Data Bank'!E492</f>
        <v>Fesco Colony 132 KV</v>
      </c>
      <c r="B731" s="178">
        <f ca="1">IF(B$1&lt;'Data Bank'!$AD492,"",IF(B$1&gt;'Data Bank'!$AT492,"",IF(AND('Data Bank'!$AC492&lt;100,TODAY()&gt;'Data Bank'!$AT492),1,IF('Data Bank'!$AC492=100,3,IF('Data Bank'!$AC492=0,0,2)))))</f>
        <v>2</v>
      </c>
      <c r="C731" s="178">
        <f ca="1">IF(C$1&lt;'Data Bank'!$AD492,"",IF(C$1&gt;'Data Bank'!$AT492,"",IF(AND('Data Bank'!$AC492&lt;100,TODAY()&gt;'Data Bank'!$AT492),1,IF('Data Bank'!$AC492=100,3,IF('Data Bank'!$AC492=0,0,2)))))</f>
        <v>2</v>
      </c>
      <c r="D731" s="178">
        <f ca="1">IF(D$1&lt;'Data Bank'!$AD492,"",IF(D$1&gt;'Data Bank'!$AT492,"",IF(AND('Data Bank'!$AC492&lt;100,TODAY()&gt;'Data Bank'!$AT492),1,IF('Data Bank'!$AC492=100,3,IF('Data Bank'!$AC492=0,0,2)))))</f>
        <v>2</v>
      </c>
      <c r="E731" s="178">
        <f ca="1">IF(E$1&lt;'Data Bank'!$AD492,"",IF(E$1&gt;'Data Bank'!$AT492,"",IF(AND('Data Bank'!$AC492&lt;100,TODAY()&gt;'Data Bank'!$AT492),1,IF('Data Bank'!$AC492=100,3,IF('Data Bank'!$AC492=0,0,2)))))</f>
        <v>2</v>
      </c>
      <c r="F731" s="178">
        <f ca="1">IF(F$1&lt;'Data Bank'!$AD492,"",IF(F$1&gt;'Data Bank'!$AT492,"",IF(AND('Data Bank'!$AC492&lt;100,TODAY()&gt;'Data Bank'!$AT492),1,IF('Data Bank'!$AC492=100,3,IF('Data Bank'!$AC492=0,0,2)))))</f>
        <v>2</v>
      </c>
      <c r="G731" s="178">
        <f ca="1">IF(G$1&lt;'Data Bank'!$AD492,"",IF(G$1&gt;'Data Bank'!$AT492,"",IF(AND('Data Bank'!$AC492&lt;100,TODAY()&gt;'Data Bank'!$AT492),1,IF('Data Bank'!$AC492=100,3,IF('Data Bank'!$AC492=0,0,2)))))</f>
        <v>2</v>
      </c>
      <c r="H731" s="178">
        <f ca="1">IF(H$1&lt;'Data Bank'!$AD492,"",IF(H$1&gt;'Data Bank'!$AT492,"",IF(AND('Data Bank'!$AC492&lt;100,TODAY()&gt;'Data Bank'!$AT492),1,IF('Data Bank'!$AC492=100,3,IF('Data Bank'!$AC492=0,0,2)))))</f>
        <v>2</v>
      </c>
      <c r="I731" s="178">
        <f ca="1">IF(I$1&lt;'Data Bank'!$AD492,"",IF(I$1&gt;'Data Bank'!$AT492,"",IF(AND('Data Bank'!$AC492&lt;100,TODAY()&gt;'Data Bank'!$AT492),1,IF('Data Bank'!$AC492=100,3,IF('Data Bank'!$AC492=0,0,2)))))</f>
        <v>2</v>
      </c>
      <c r="J731" s="177">
        <f ca="1">IF(J$1&lt;'Data Bank'!$AD492,"",IF(J$1&gt;'Data Bank'!$AT492,"",IF(AND('Data Bank'!$AC492&lt;100,TODAY()&gt;'Data Bank'!$AT492),1,IF('Data Bank'!$AC492=100,3,IF('Data Bank'!$AC492=0,0,2)))))</f>
        <v>2</v>
      </c>
      <c r="K731" s="177">
        <f ca="1">IF(K$1&lt;'Data Bank'!$AD492,"",IF(K$1&gt;'Data Bank'!$AT492,"",IF(AND('Data Bank'!$AC492&lt;100,TODAY()&gt;'Data Bank'!$AT492),1,IF('Data Bank'!$AC492=100,3,IF('Data Bank'!$AC492=0,0,2)))))</f>
        <v>2</v>
      </c>
      <c r="L731" s="177">
        <f ca="1">IF(L$1&lt;'Data Bank'!$AD492,"",IF(L$1&gt;'Data Bank'!$AT492,"",IF(AND('Data Bank'!$AC492&lt;100,TODAY()&gt;'Data Bank'!$AT492),1,IF('Data Bank'!$AC492=100,3,IF('Data Bank'!$AC492=0,0,2)))))</f>
        <v>2</v>
      </c>
      <c r="M731" s="177">
        <f ca="1">IF(M$1&lt;'Data Bank'!$AD492,"",IF(M$1&gt;'Data Bank'!$AT492,"",IF(AND('Data Bank'!$AC492&lt;100,TODAY()&gt;'Data Bank'!$AT492),1,IF('Data Bank'!$AC492=100,3,IF('Data Bank'!$AC492=0,0,2)))))</f>
        <v>2</v>
      </c>
      <c r="N731" s="177">
        <f ca="1">IF(N$1&lt;'Data Bank'!$AD492,"",IF(N$1&gt;'Data Bank'!$AT492,"",IF(AND('Data Bank'!$AC492&lt;100,TODAY()&gt;'Data Bank'!$AT492),1,IF('Data Bank'!$AC492=100,3,IF('Data Bank'!$AC492=0,0,2)))))</f>
        <v>2</v>
      </c>
      <c r="O731" s="177">
        <f ca="1">IF(O$1&lt;'Data Bank'!$AD492,"",IF(O$1&gt;'Data Bank'!$AT492,"",IF(AND('Data Bank'!$AC492&lt;100,TODAY()&gt;'Data Bank'!$AT492),1,IF('Data Bank'!$AC492=100,3,IF('Data Bank'!$AC492=0,0,2)))))</f>
        <v>2</v>
      </c>
      <c r="P731" s="177">
        <f ca="1">IF(P$1&lt;'Data Bank'!$AD492,"",IF(P$1&gt;'Data Bank'!$AT492,"",IF(AND('Data Bank'!$AC492&lt;100,TODAY()&gt;'Data Bank'!$AT492),1,IF('Data Bank'!$AC492=100,3,IF('Data Bank'!$AC492=0,0,2)))))</f>
        <v>2</v>
      </c>
      <c r="Q731" s="177">
        <f ca="1">IF(Q$1&lt;'Data Bank'!$AD492,"",IF(Q$1&gt;'Data Bank'!$AT492,"",IF(AND('Data Bank'!$AC492&lt;100,TODAY()&gt;'Data Bank'!$AT492),1,IF('Data Bank'!$AC492=100,3,IF('Data Bank'!$AC492=0,0,2)))))</f>
        <v>2</v>
      </c>
      <c r="R731" s="177">
        <f ca="1">IF(R$1&lt;'Data Bank'!$AD492,"",IF(R$1&gt;'Data Bank'!$AT492,"",IF(AND('Data Bank'!$AC492&lt;100,TODAY()&gt;'Data Bank'!$AT492),1,IF('Data Bank'!$AC492=100,3,IF('Data Bank'!$AC492=0,0,2)))))</f>
        <v>2</v>
      </c>
    </row>
    <row r="732" spans="1:18">
      <c r="A732" s="115" t="str">
        <f>'Data Bank'!E493</f>
        <v>FMC_Partial</v>
      </c>
      <c r="B732" s="178">
        <f ca="1">IF(B$1&lt;'Data Bank'!$AD493,"",IF(B$1&gt;'Data Bank'!$AT493,"",IF(AND('Data Bank'!$AC493&lt;100,TODAY()&gt;'Data Bank'!$AT493),1,IF('Data Bank'!$AC493=100,3,IF('Data Bank'!$AC493=0,0,2)))))</f>
        <v>2</v>
      </c>
      <c r="C732" s="178">
        <f ca="1">IF(C$1&lt;'Data Bank'!$AD493,"",IF(C$1&gt;'Data Bank'!$AT493,"",IF(AND('Data Bank'!$AC493&lt;100,TODAY()&gt;'Data Bank'!$AT493),1,IF('Data Bank'!$AC493=100,3,IF('Data Bank'!$AC493=0,0,2)))))</f>
        <v>2</v>
      </c>
      <c r="D732" s="178">
        <f ca="1">IF(D$1&lt;'Data Bank'!$AD493,"",IF(D$1&gt;'Data Bank'!$AT493,"",IF(AND('Data Bank'!$AC493&lt;100,TODAY()&gt;'Data Bank'!$AT493),1,IF('Data Bank'!$AC493=100,3,IF('Data Bank'!$AC493=0,0,2)))))</f>
        <v>2</v>
      </c>
      <c r="E732" s="178">
        <f ca="1">IF(E$1&lt;'Data Bank'!$AD493,"",IF(E$1&gt;'Data Bank'!$AT493,"",IF(AND('Data Bank'!$AC493&lt;100,TODAY()&gt;'Data Bank'!$AT493),1,IF('Data Bank'!$AC493=100,3,IF('Data Bank'!$AC493=0,0,2)))))</f>
        <v>2</v>
      </c>
      <c r="F732" s="178">
        <f ca="1">IF(F$1&lt;'Data Bank'!$AD493,"",IF(F$1&gt;'Data Bank'!$AT493,"",IF(AND('Data Bank'!$AC493&lt;100,TODAY()&gt;'Data Bank'!$AT493),1,IF('Data Bank'!$AC493=100,3,IF('Data Bank'!$AC493=0,0,2)))))</f>
        <v>2</v>
      </c>
      <c r="G732" s="178">
        <f ca="1">IF(G$1&lt;'Data Bank'!$AD493,"",IF(G$1&gt;'Data Bank'!$AT493,"",IF(AND('Data Bank'!$AC493&lt;100,TODAY()&gt;'Data Bank'!$AT493),1,IF('Data Bank'!$AC493=100,3,IF('Data Bank'!$AC493=0,0,2)))))</f>
        <v>2</v>
      </c>
      <c r="H732" s="178">
        <f ca="1">IF(H$1&lt;'Data Bank'!$AD493,"",IF(H$1&gt;'Data Bank'!$AT493,"",IF(AND('Data Bank'!$AC493&lt;100,TODAY()&gt;'Data Bank'!$AT493),1,IF('Data Bank'!$AC493=100,3,IF('Data Bank'!$AC493=0,0,2)))))</f>
        <v>2</v>
      </c>
      <c r="I732" s="178">
        <f ca="1">IF(I$1&lt;'Data Bank'!$AD493,"",IF(I$1&gt;'Data Bank'!$AT493,"",IF(AND('Data Bank'!$AC493&lt;100,TODAY()&gt;'Data Bank'!$AT493),1,IF('Data Bank'!$AC493=100,3,IF('Data Bank'!$AC493=0,0,2)))))</f>
        <v>2</v>
      </c>
      <c r="J732" s="177">
        <f ca="1">IF(J$1&lt;'Data Bank'!$AD493,"",IF(J$1&gt;'Data Bank'!$AT493,"",IF(AND('Data Bank'!$AC493&lt;100,TODAY()&gt;'Data Bank'!$AT493),1,IF('Data Bank'!$AC493=100,3,IF('Data Bank'!$AC493=0,0,2)))))</f>
        <v>2</v>
      </c>
      <c r="K732" s="177">
        <f ca="1">IF(K$1&lt;'Data Bank'!$AD493,"",IF(K$1&gt;'Data Bank'!$AT493,"",IF(AND('Data Bank'!$AC493&lt;100,TODAY()&gt;'Data Bank'!$AT493),1,IF('Data Bank'!$AC493=100,3,IF('Data Bank'!$AC493=0,0,2)))))</f>
        <v>2</v>
      </c>
      <c r="L732" s="177">
        <f ca="1">IF(L$1&lt;'Data Bank'!$AD493,"",IF(L$1&gt;'Data Bank'!$AT493,"",IF(AND('Data Bank'!$AC493&lt;100,TODAY()&gt;'Data Bank'!$AT493),1,IF('Data Bank'!$AC493=100,3,IF('Data Bank'!$AC493=0,0,2)))))</f>
        <v>2</v>
      </c>
      <c r="M732" s="177">
        <f ca="1">IF(M$1&lt;'Data Bank'!$AD493,"",IF(M$1&gt;'Data Bank'!$AT493,"",IF(AND('Data Bank'!$AC493&lt;100,TODAY()&gt;'Data Bank'!$AT493),1,IF('Data Bank'!$AC493=100,3,IF('Data Bank'!$AC493=0,0,2)))))</f>
        <v>2</v>
      </c>
      <c r="N732" s="177">
        <f ca="1">IF(N$1&lt;'Data Bank'!$AD493,"",IF(N$1&gt;'Data Bank'!$AT493,"",IF(AND('Data Bank'!$AC493&lt;100,TODAY()&gt;'Data Bank'!$AT493),1,IF('Data Bank'!$AC493=100,3,IF('Data Bank'!$AC493=0,0,2)))))</f>
        <v>2</v>
      </c>
      <c r="O732" s="177">
        <f ca="1">IF(O$1&lt;'Data Bank'!$AD493,"",IF(O$1&gt;'Data Bank'!$AT493,"",IF(AND('Data Bank'!$AC493&lt;100,TODAY()&gt;'Data Bank'!$AT493),1,IF('Data Bank'!$AC493=100,3,IF('Data Bank'!$AC493=0,0,2)))))</f>
        <v>2</v>
      </c>
      <c r="P732" s="177">
        <f ca="1">IF(P$1&lt;'Data Bank'!$AD493,"",IF(P$1&gt;'Data Bank'!$AT493,"",IF(AND('Data Bank'!$AC493&lt;100,TODAY()&gt;'Data Bank'!$AT493),1,IF('Data Bank'!$AC493=100,3,IF('Data Bank'!$AC493=0,0,2)))))</f>
        <v>2</v>
      </c>
      <c r="Q732" s="177">
        <f ca="1">IF(Q$1&lt;'Data Bank'!$AD493,"",IF(Q$1&gt;'Data Bank'!$AT493,"",IF(AND('Data Bank'!$AC493&lt;100,TODAY()&gt;'Data Bank'!$AT493),1,IF('Data Bank'!$AC493=100,3,IF('Data Bank'!$AC493=0,0,2)))))</f>
        <v>2</v>
      </c>
      <c r="R732" s="177">
        <f ca="1">IF(R$1&lt;'Data Bank'!$AD493,"",IF(R$1&gt;'Data Bank'!$AT493,"",IF(AND('Data Bank'!$AC493&lt;100,TODAY()&gt;'Data Bank'!$AT493),1,IF('Data Bank'!$AC493=100,3,IF('Data Bank'!$AC493=0,0,2)))))</f>
        <v>2</v>
      </c>
    </row>
    <row r="733" spans="1:18">
      <c r="A733" s="115" t="str">
        <f>'Data Bank'!E495</f>
        <v>G magnolia Remaining Part</v>
      </c>
      <c r="B733" s="178">
        <f ca="1">IF(B$1&lt;'Data Bank'!$AD495,"",IF(B$1&gt;'Data Bank'!$AT495,"",IF(AND('Data Bank'!$AC495&lt;100,TODAY()&gt;'Data Bank'!$AT495),1,IF('Data Bank'!$AC495=100,3,IF('Data Bank'!$AC495=0,0,2)))))</f>
        <v>2</v>
      </c>
      <c r="C733" s="178">
        <f ca="1">IF(C$1&lt;'Data Bank'!$AD495,"",IF(C$1&gt;'Data Bank'!$AT495,"",IF(AND('Data Bank'!$AC495&lt;100,TODAY()&gt;'Data Bank'!$AT495),1,IF('Data Bank'!$AC495=100,3,IF('Data Bank'!$AC495=0,0,2)))))</f>
        <v>2</v>
      </c>
      <c r="D733" s="178">
        <f ca="1">IF(D$1&lt;'Data Bank'!$AD495,"",IF(D$1&gt;'Data Bank'!$AT495,"",IF(AND('Data Bank'!$AC495&lt;100,TODAY()&gt;'Data Bank'!$AT495),1,IF('Data Bank'!$AC495=100,3,IF('Data Bank'!$AC495=0,0,2)))))</f>
        <v>2</v>
      </c>
      <c r="E733" s="178">
        <f ca="1">IF(E$1&lt;'Data Bank'!$AD495,"",IF(E$1&gt;'Data Bank'!$AT495,"",IF(AND('Data Bank'!$AC495&lt;100,TODAY()&gt;'Data Bank'!$AT495),1,IF('Data Bank'!$AC495=100,3,IF('Data Bank'!$AC495=0,0,2)))))</f>
        <v>2</v>
      </c>
      <c r="F733" s="178">
        <f ca="1">IF(F$1&lt;'Data Bank'!$AD495,"",IF(F$1&gt;'Data Bank'!$AT495,"",IF(AND('Data Bank'!$AC495&lt;100,TODAY()&gt;'Data Bank'!$AT495),1,IF('Data Bank'!$AC495=100,3,IF('Data Bank'!$AC495=0,0,2)))))</f>
        <v>2</v>
      </c>
      <c r="G733" s="178">
        <f ca="1">IF(G$1&lt;'Data Bank'!$AD495,"",IF(G$1&gt;'Data Bank'!$AT495,"",IF(AND('Data Bank'!$AC495&lt;100,TODAY()&gt;'Data Bank'!$AT495),1,IF('Data Bank'!$AC495=100,3,IF('Data Bank'!$AC495=0,0,2)))))</f>
        <v>2</v>
      </c>
      <c r="H733" s="178">
        <f ca="1">IF(H$1&lt;'Data Bank'!$AD495,"",IF(H$1&gt;'Data Bank'!$AT495,"",IF(AND('Data Bank'!$AC495&lt;100,TODAY()&gt;'Data Bank'!$AT495),1,IF('Data Bank'!$AC495=100,3,IF('Data Bank'!$AC495=0,0,2)))))</f>
        <v>2</v>
      </c>
      <c r="I733" s="178">
        <f ca="1">IF(I$1&lt;'Data Bank'!$AD495,"",IF(I$1&gt;'Data Bank'!$AT495,"",IF(AND('Data Bank'!$AC495&lt;100,TODAY()&gt;'Data Bank'!$AT495),1,IF('Data Bank'!$AC495=100,3,IF('Data Bank'!$AC495=0,0,2)))))</f>
        <v>2</v>
      </c>
      <c r="J733" s="177">
        <f ca="1">IF(J$1&lt;'Data Bank'!$AD495,"",IF(J$1&gt;'Data Bank'!$AT495,"",IF(AND('Data Bank'!$AC495&lt;100,TODAY()&gt;'Data Bank'!$AT495),1,IF('Data Bank'!$AC495=100,3,IF('Data Bank'!$AC495=0,0,2)))))</f>
        <v>2</v>
      </c>
      <c r="K733" s="177">
        <f ca="1">IF(K$1&lt;'Data Bank'!$AD495,"",IF(K$1&gt;'Data Bank'!$AT495,"",IF(AND('Data Bank'!$AC495&lt;100,TODAY()&gt;'Data Bank'!$AT495),1,IF('Data Bank'!$AC495=100,3,IF('Data Bank'!$AC495=0,0,2)))))</f>
        <v>2</v>
      </c>
      <c r="L733" s="177">
        <f ca="1">IF(L$1&lt;'Data Bank'!$AD495,"",IF(L$1&gt;'Data Bank'!$AT495,"",IF(AND('Data Bank'!$AC495&lt;100,TODAY()&gt;'Data Bank'!$AT495),1,IF('Data Bank'!$AC495=100,3,IF('Data Bank'!$AC495=0,0,2)))))</f>
        <v>2</v>
      </c>
      <c r="M733" s="177">
        <f ca="1">IF(M$1&lt;'Data Bank'!$AD495,"",IF(M$1&gt;'Data Bank'!$AT495,"",IF(AND('Data Bank'!$AC495&lt;100,TODAY()&gt;'Data Bank'!$AT495),1,IF('Data Bank'!$AC495=100,3,IF('Data Bank'!$AC495=0,0,2)))))</f>
        <v>2</v>
      </c>
      <c r="N733" s="177">
        <f ca="1">IF(N$1&lt;'Data Bank'!$AD495,"",IF(N$1&gt;'Data Bank'!$AT495,"",IF(AND('Data Bank'!$AC495&lt;100,TODAY()&gt;'Data Bank'!$AT495),1,IF('Data Bank'!$AC495=100,3,IF('Data Bank'!$AC495=0,0,2)))))</f>
        <v>2</v>
      </c>
      <c r="O733" s="177">
        <f ca="1">IF(O$1&lt;'Data Bank'!$AD495,"",IF(O$1&gt;'Data Bank'!$AT495,"",IF(AND('Data Bank'!$AC495&lt;100,TODAY()&gt;'Data Bank'!$AT495),1,IF('Data Bank'!$AC495=100,3,IF('Data Bank'!$AC495=0,0,2)))))</f>
        <v>2</v>
      </c>
      <c r="P733" s="177">
        <f ca="1">IF(P$1&lt;'Data Bank'!$AD495,"",IF(P$1&gt;'Data Bank'!$AT495,"",IF(AND('Data Bank'!$AC495&lt;100,TODAY()&gt;'Data Bank'!$AT495),1,IF('Data Bank'!$AC495=100,3,IF('Data Bank'!$AC495=0,0,2)))))</f>
        <v>2</v>
      </c>
      <c r="Q733" s="177">
        <f ca="1">IF(Q$1&lt;'Data Bank'!$AD495,"",IF(Q$1&gt;'Data Bank'!$AT495,"",IF(AND('Data Bank'!$AC495&lt;100,TODAY()&gt;'Data Bank'!$AT495),1,IF('Data Bank'!$AC495=100,3,IF('Data Bank'!$AC495=0,0,2)))))</f>
        <v>2</v>
      </c>
      <c r="R733" s="177">
        <f ca="1">IF(R$1&lt;'Data Bank'!$AD495,"",IF(R$1&gt;'Data Bank'!$AT495,"",IF(AND('Data Bank'!$AC495&lt;100,TODAY()&gt;'Data Bank'!$AT495),1,IF('Data Bank'!$AC495=100,3,IF('Data Bank'!$AC495=0,0,2)))))</f>
        <v>2</v>
      </c>
    </row>
    <row r="734" spans="1:18">
      <c r="A734" s="115" t="str">
        <f>'Data Bank'!E498</f>
        <v>G-11 P3</v>
      </c>
      <c r="B734" s="178">
        <f ca="1">IF(B$1&lt;'Data Bank'!$AD498,"",IF(B$1&gt;'Data Bank'!$AT498,"",IF(AND('Data Bank'!$AC498&lt;100,TODAY()&gt;'Data Bank'!$AT498),1,IF('Data Bank'!$AC498=100,3,IF('Data Bank'!$AC498=0,0,2)))))</f>
        <v>1</v>
      </c>
      <c r="C734" s="178">
        <f ca="1">IF(C$1&lt;'Data Bank'!$AD498,"",IF(C$1&gt;'Data Bank'!$AT498,"",IF(AND('Data Bank'!$AC498&lt;100,TODAY()&gt;'Data Bank'!$AT498),1,IF('Data Bank'!$AC498=100,3,IF('Data Bank'!$AC498=0,0,2)))))</f>
        <v>1</v>
      </c>
      <c r="D734" s="178" t="str">
        <f ca="1">IF(D$1&lt;'Data Bank'!$AD498,"",IF(D$1&gt;'Data Bank'!$AT498,"",IF(AND('Data Bank'!$AC498&lt;100,TODAY()&gt;'Data Bank'!$AT498),1,IF('Data Bank'!$AC498=100,3,IF('Data Bank'!$AC498=0,0,2)))))</f>
        <v/>
      </c>
      <c r="E734" s="178" t="str">
        <f ca="1">IF(E$1&lt;'Data Bank'!$AD498,"",IF(E$1&gt;'Data Bank'!$AT498,"",IF(AND('Data Bank'!$AC498&lt;100,TODAY()&gt;'Data Bank'!$AT498),1,IF('Data Bank'!$AC498=100,3,IF('Data Bank'!$AC498=0,0,2)))))</f>
        <v/>
      </c>
      <c r="F734" s="178" t="str">
        <f ca="1">IF(F$1&lt;'Data Bank'!$AD498,"",IF(F$1&gt;'Data Bank'!$AT498,"",IF(AND('Data Bank'!$AC498&lt;100,TODAY()&gt;'Data Bank'!$AT498),1,IF('Data Bank'!$AC498=100,3,IF('Data Bank'!$AC498=0,0,2)))))</f>
        <v/>
      </c>
      <c r="G734" s="178" t="str">
        <f ca="1">IF(G$1&lt;'Data Bank'!$AD498,"",IF(G$1&gt;'Data Bank'!$AT498,"",IF(AND('Data Bank'!$AC498&lt;100,TODAY()&gt;'Data Bank'!$AT498),1,IF('Data Bank'!$AC498=100,3,IF('Data Bank'!$AC498=0,0,2)))))</f>
        <v/>
      </c>
      <c r="H734" s="178" t="str">
        <f ca="1">IF(H$1&lt;'Data Bank'!$AD498,"",IF(H$1&gt;'Data Bank'!$AT498,"",IF(AND('Data Bank'!$AC498&lt;100,TODAY()&gt;'Data Bank'!$AT498),1,IF('Data Bank'!$AC498=100,3,IF('Data Bank'!$AC498=0,0,2)))))</f>
        <v/>
      </c>
      <c r="I734" s="178" t="str">
        <f ca="1">IF(I$1&lt;'Data Bank'!$AD498,"",IF(I$1&gt;'Data Bank'!$AT498,"",IF(AND('Data Bank'!$AC498&lt;100,TODAY()&gt;'Data Bank'!$AT498),1,IF('Data Bank'!$AC498=100,3,IF('Data Bank'!$AC498=0,0,2)))))</f>
        <v/>
      </c>
      <c r="J734" s="177" t="str">
        <f ca="1">IF(J$1&lt;'Data Bank'!$AD498,"",IF(J$1&gt;'Data Bank'!$AT498,"",IF(AND('Data Bank'!$AC498&lt;100,TODAY()&gt;'Data Bank'!$AT498),1,IF('Data Bank'!$AC498=100,3,IF('Data Bank'!$AC498=0,0,2)))))</f>
        <v/>
      </c>
      <c r="K734" s="177" t="str">
        <f ca="1">IF(K$1&lt;'Data Bank'!$AD498,"",IF(K$1&gt;'Data Bank'!$AT498,"",IF(AND('Data Bank'!$AC498&lt;100,TODAY()&gt;'Data Bank'!$AT498),1,IF('Data Bank'!$AC498=100,3,IF('Data Bank'!$AC498=0,0,2)))))</f>
        <v/>
      </c>
      <c r="L734" s="177" t="str">
        <f ca="1">IF(L$1&lt;'Data Bank'!$AD498,"",IF(L$1&gt;'Data Bank'!$AT498,"",IF(AND('Data Bank'!$AC498&lt;100,TODAY()&gt;'Data Bank'!$AT498),1,IF('Data Bank'!$AC498=100,3,IF('Data Bank'!$AC498=0,0,2)))))</f>
        <v/>
      </c>
      <c r="M734" s="177" t="str">
        <f ca="1">IF(M$1&lt;'Data Bank'!$AD498,"",IF(M$1&gt;'Data Bank'!$AT498,"",IF(AND('Data Bank'!$AC498&lt;100,TODAY()&gt;'Data Bank'!$AT498),1,IF('Data Bank'!$AC498=100,3,IF('Data Bank'!$AC498=0,0,2)))))</f>
        <v/>
      </c>
      <c r="N734" s="177" t="str">
        <f ca="1">IF(N$1&lt;'Data Bank'!$AD498,"",IF(N$1&gt;'Data Bank'!$AT498,"",IF(AND('Data Bank'!$AC498&lt;100,TODAY()&gt;'Data Bank'!$AT498),1,IF('Data Bank'!$AC498=100,3,IF('Data Bank'!$AC498=0,0,2)))))</f>
        <v/>
      </c>
      <c r="O734" s="177" t="str">
        <f ca="1">IF(O$1&lt;'Data Bank'!$AD498,"",IF(O$1&gt;'Data Bank'!$AT498,"",IF(AND('Data Bank'!$AC498&lt;100,TODAY()&gt;'Data Bank'!$AT498),1,IF('Data Bank'!$AC498=100,3,IF('Data Bank'!$AC498=0,0,2)))))</f>
        <v/>
      </c>
      <c r="P734" s="177" t="str">
        <f ca="1">IF(P$1&lt;'Data Bank'!$AD498,"",IF(P$1&gt;'Data Bank'!$AT498,"",IF(AND('Data Bank'!$AC498&lt;100,TODAY()&gt;'Data Bank'!$AT498),1,IF('Data Bank'!$AC498=100,3,IF('Data Bank'!$AC498=0,0,2)))))</f>
        <v/>
      </c>
      <c r="Q734" s="177" t="str">
        <f ca="1">IF(Q$1&lt;'Data Bank'!$AD498,"",IF(Q$1&gt;'Data Bank'!$AT498,"",IF(AND('Data Bank'!$AC498&lt;100,TODAY()&gt;'Data Bank'!$AT498),1,IF('Data Bank'!$AC498=100,3,IF('Data Bank'!$AC498=0,0,2)))))</f>
        <v/>
      </c>
      <c r="R734" s="177" t="str">
        <f ca="1">IF(R$1&lt;'Data Bank'!$AD498,"",IF(R$1&gt;'Data Bank'!$AT498,"",IF(AND('Data Bank'!$AC498&lt;100,TODAY()&gt;'Data Bank'!$AT498),1,IF('Data Bank'!$AC498=100,3,IF('Data Bank'!$AC498=0,0,2)))))</f>
        <v/>
      </c>
    </row>
    <row r="735" spans="1:18">
      <c r="A735" s="115" t="str">
        <f>'Data Bank'!E499</f>
        <v>G-11 P4</v>
      </c>
      <c r="B735" s="178">
        <f ca="1">IF(B$1&lt;'Data Bank'!$AD499,"",IF(B$1&gt;'Data Bank'!$AT499,"",IF(AND('Data Bank'!$AC499&lt;100,TODAY()&gt;'Data Bank'!$AT499),1,IF('Data Bank'!$AC499=100,3,IF('Data Bank'!$AC499=0,0,2)))))</f>
        <v>1</v>
      </c>
      <c r="C735" s="178">
        <f ca="1">IF(C$1&lt;'Data Bank'!$AD499,"",IF(C$1&gt;'Data Bank'!$AT499,"",IF(AND('Data Bank'!$AC499&lt;100,TODAY()&gt;'Data Bank'!$AT499),1,IF('Data Bank'!$AC499=100,3,IF('Data Bank'!$AC499=0,0,2)))))</f>
        <v>1</v>
      </c>
      <c r="D735" s="178" t="str">
        <f ca="1">IF(D$1&lt;'Data Bank'!$AD499,"",IF(D$1&gt;'Data Bank'!$AT499,"",IF(AND('Data Bank'!$AC499&lt;100,TODAY()&gt;'Data Bank'!$AT499),1,IF('Data Bank'!$AC499=100,3,IF('Data Bank'!$AC499=0,0,2)))))</f>
        <v/>
      </c>
      <c r="E735" s="178" t="str">
        <f ca="1">IF(E$1&lt;'Data Bank'!$AD499,"",IF(E$1&gt;'Data Bank'!$AT499,"",IF(AND('Data Bank'!$AC499&lt;100,TODAY()&gt;'Data Bank'!$AT499),1,IF('Data Bank'!$AC499=100,3,IF('Data Bank'!$AC499=0,0,2)))))</f>
        <v/>
      </c>
      <c r="F735" s="178" t="str">
        <f ca="1">IF(F$1&lt;'Data Bank'!$AD499,"",IF(F$1&gt;'Data Bank'!$AT499,"",IF(AND('Data Bank'!$AC499&lt;100,TODAY()&gt;'Data Bank'!$AT499),1,IF('Data Bank'!$AC499=100,3,IF('Data Bank'!$AC499=0,0,2)))))</f>
        <v/>
      </c>
      <c r="G735" s="178" t="str">
        <f ca="1">IF(G$1&lt;'Data Bank'!$AD499,"",IF(G$1&gt;'Data Bank'!$AT499,"",IF(AND('Data Bank'!$AC499&lt;100,TODAY()&gt;'Data Bank'!$AT499),1,IF('Data Bank'!$AC499=100,3,IF('Data Bank'!$AC499=0,0,2)))))</f>
        <v/>
      </c>
      <c r="H735" s="178" t="str">
        <f ca="1">IF(H$1&lt;'Data Bank'!$AD499,"",IF(H$1&gt;'Data Bank'!$AT499,"",IF(AND('Data Bank'!$AC499&lt;100,TODAY()&gt;'Data Bank'!$AT499),1,IF('Data Bank'!$AC499=100,3,IF('Data Bank'!$AC499=0,0,2)))))</f>
        <v/>
      </c>
      <c r="I735" s="178" t="str">
        <f ca="1">IF(I$1&lt;'Data Bank'!$AD499,"",IF(I$1&gt;'Data Bank'!$AT499,"",IF(AND('Data Bank'!$AC499&lt;100,TODAY()&gt;'Data Bank'!$AT499),1,IF('Data Bank'!$AC499=100,3,IF('Data Bank'!$AC499=0,0,2)))))</f>
        <v/>
      </c>
      <c r="J735" s="177" t="str">
        <f ca="1">IF(J$1&lt;'Data Bank'!$AD499,"",IF(J$1&gt;'Data Bank'!$AT499,"",IF(AND('Data Bank'!$AC499&lt;100,TODAY()&gt;'Data Bank'!$AT499),1,IF('Data Bank'!$AC499=100,3,IF('Data Bank'!$AC499=0,0,2)))))</f>
        <v/>
      </c>
      <c r="K735" s="177" t="str">
        <f ca="1">IF(K$1&lt;'Data Bank'!$AD499,"",IF(K$1&gt;'Data Bank'!$AT499,"",IF(AND('Data Bank'!$AC499&lt;100,TODAY()&gt;'Data Bank'!$AT499),1,IF('Data Bank'!$AC499=100,3,IF('Data Bank'!$AC499=0,0,2)))))</f>
        <v/>
      </c>
      <c r="L735" s="177" t="str">
        <f ca="1">IF(L$1&lt;'Data Bank'!$AD499,"",IF(L$1&gt;'Data Bank'!$AT499,"",IF(AND('Data Bank'!$AC499&lt;100,TODAY()&gt;'Data Bank'!$AT499),1,IF('Data Bank'!$AC499=100,3,IF('Data Bank'!$AC499=0,0,2)))))</f>
        <v/>
      </c>
      <c r="M735" s="177" t="str">
        <f ca="1">IF(M$1&lt;'Data Bank'!$AD499,"",IF(M$1&gt;'Data Bank'!$AT499,"",IF(AND('Data Bank'!$AC499&lt;100,TODAY()&gt;'Data Bank'!$AT499),1,IF('Data Bank'!$AC499=100,3,IF('Data Bank'!$AC499=0,0,2)))))</f>
        <v/>
      </c>
      <c r="N735" s="177" t="str">
        <f ca="1">IF(N$1&lt;'Data Bank'!$AD499,"",IF(N$1&gt;'Data Bank'!$AT499,"",IF(AND('Data Bank'!$AC499&lt;100,TODAY()&gt;'Data Bank'!$AT499),1,IF('Data Bank'!$AC499=100,3,IF('Data Bank'!$AC499=0,0,2)))))</f>
        <v/>
      </c>
      <c r="O735" s="177" t="str">
        <f ca="1">IF(O$1&lt;'Data Bank'!$AD499,"",IF(O$1&gt;'Data Bank'!$AT499,"",IF(AND('Data Bank'!$AC499&lt;100,TODAY()&gt;'Data Bank'!$AT499),1,IF('Data Bank'!$AC499=100,3,IF('Data Bank'!$AC499=0,0,2)))))</f>
        <v/>
      </c>
      <c r="P735" s="177" t="str">
        <f ca="1">IF(P$1&lt;'Data Bank'!$AD499,"",IF(P$1&gt;'Data Bank'!$AT499,"",IF(AND('Data Bank'!$AC499&lt;100,TODAY()&gt;'Data Bank'!$AT499),1,IF('Data Bank'!$AC499=100,3,IF('Data Bank'!$AC499=0,0,2)))))</f>
        <v/>
      </c>
      <c r="Q735" s="177" t="str">
        <f ca="1">IF(Q$1&lt;'Data Bank'!$AD499,"",IF(Q$1&gt;'Data Bank'!$AT499,"",IF(AND('Data Bank'!$AC499&lt;100,TODAY()&gt;'Data Bank'!$AT499),1,IF('Data Bank'!$AC499=100,3,IF('Data Bank'!$AC499=0,0,2)))))</f>
        <v/>
      </c>
      <c r="R735" s="177" t="str">
        <f ca="1">IF(R$1&lt;'Data Bank'!$AD499,"",IF(R$1&gt;'Data Bank'!$AT499,"",IF(AND('Data Bank'!$AC499&lt;100,TODAY()&gt;'Data Bank'!$AT499),1,IF('Data Bank'!$AC499=100,3,IF('Data Bank'!$AC499=0,0,2)))))</f>
        <v/>
      </c>
    </row>
    <row r="736" spans="1:18">
      <c r="A736" s="115" t="str">
        <f>'Data Bank'!E502</f>
        <v>Unknown-2</v>
      </c>
      <c r="B736" s="178">
        <f ca="1">IF(B$1&lt;'Data Bank'!$AD502,"",IF(B$1&gt;'Data Bank'!$AT502,"",IF(AND('Data Bank'!$AC502&lt;100,TODAY()&gt;'Data Bank'!$AT502),1,IF('Data Bank'!$AC502=100,3,IF('Data Bank'!$AC502=0,0,2)))))</f>
        <v>0</v>
      </c>
      <c r="C736" s="178">
        <f ca="1">IF(C$1&lt;'Data Bank'!$AD502,"",IF(C$1&gt;'Data Bank'!$AT502,"",IF(AND('Data Bank'!$AC502&lt;100,TODAY()&gt;'Data Bank'!$AT502),1,IF('Data Bank'!$AC502=100,3,IF('Data Bank'!$AC502=0,0,2)))))</f>
        <v>0</v>
      </c>
      <c r="D736" s="178">
        <f ca="1">IF(D$1&lt;'Data Bank'!$AD502,"",IF(D$1&gt;'Data Bank'!$AT502,"",IF(AND('Data Bank'!$AC502&lt;100,TODAY()&gt;'Data Bank'!$AT502),1,IF('Data Bank'!$AC502=100,3,IF('Data Bank'!$AC502=0,0,2)))))</f>
        <v>0</v>
      </c>
      <c r="E736" s="178">
        <f ca="1">IF(E$1&lt;'Data Bank'!$AD502,"",IF(E$1&gt;'Data Bank'!$AT502,"",IF(AND('Data Bank'!$AC502&lt;100,TODAY()&gt;'Data Bank'!$AT502),1,IF('Data Bank'!$AC502=100,3,IF('Data Bank'!$AC502=0,0,2)))))</f>
        <v>0</v>
      </c>
      <c r="F736" s="178">
        <f ca="1">IF(F$1&lt;'Data Bank'!$AD502,"",IF(F$1&gt;'Data Bank'!$AT502,"",IF(AND('Data Bank'!$AC502&lt;100,TODAY()&gt;'Data Bank'!$AT502),1,IF('Data Bank'!$AC502=100,3,IF('Data Bank'!$AC502=0,0,2)))))</f>
        <v>0</v>
      </c>
      <c r="G736" s="178">
        <f ca="1">IF(G$1&lt;'Data Bank'!$AD502,"",IF(G$1&gt;'Data Bank'!$AT502,"",IF(AND('Data Bank'!$AC502&lt;100,TODAY()&gt;'Data Bank'!$AT502),1,IF('Data Bank'!$AC502=100,3,IF('Data Bank'!$AC502=0,0,2)))))</f>
        <v>0</v>
      </c>
      <c r="H736" s="178">
        <f ca="1">IF(H$1&lt;'Data Bank'!$AD502,"",IF(H$1&gt;'Data Bank'!$AT502,"",IF(AND('Data Bank'!$AC502&lt;100,TODAY()&gt;'Data Bank'!$AT502),1,IF('Data Bank'!$AC502=100,3,IF('Data Bank'!$AC502=0,0,2)))))</f>
        <v>0</v>
      </c>
      <c r="I736" s="178">
        <f ca="1">IF(I$1&lt;'Data Bank'!$AD502,"",IF(I$1&gt;'Data Bank'!$AT502,"",IF(AND('Data Bank'!$AC502&lt;100,TODAY()&gt;'Data Bank'!$AT502),1,IF('Data Bank'!$AC502=100,3,IF('Data Bank'!$AC502=0,0,2)))))</f>
        <v>0</v>
      </c>
      <c r="J736" s="177" t="str">
        <f ca="1">IF(J$1&lt;'Data Bank'!$AD502,"",IF(J$1&gt;'Data Bank'!$AT502,"",IF(AND('Data Bank'!$AC502&lt;100,TODAY()&gt;'Data Bank'!$AT502),1,IF('Data Bank'!$AC502=100,3,IF('Data Bank'!$AC502=0,0,2)))))</f>
        <v/>
      </c>
      <c r="K736" s="177" t="str">
        <f ca="1">IF(K$1&lt;'Data Bank'!$AD502,"",IF(K$1&gt;'Data Bank'!$AT502,"",IF(AND('Data Bank'!$AC502&lt;100,TODAY()&gt;'Data Bank'!$AT502),1,IF('Data Bank'!$AC502=100,3,IF('Data Bank'!$AC502=0,0,2)))))</f>
        <v/>
      </c>
      <c r="L736" s="177" t="str">
        <f ca="1">IF(L$1&lt;'Data Bank'!$AD502,"",IF(L$1&gt;'Data Bank'!$AT502,"",IF(AND('Data Bank'!$AC502&lt;100,TODAY()&gt;'Data Bank'!$AT502),1,IF('Data Bank'!$AC502=100,3,IF('Data Bank'!$AC502=0,0,2)))))</f>
        <v/>
      </c>
      <c r="M736" s="177" t="str">
        <f ca="1">IF(M$1&lt;'Data Bank'!$AD502,"",IF(M$1&gt;'Data Bank'!$AT502,"",IF(AND('Data Bank'!$AC502&lt;100,TODAY()&gt;'Data Bank'!$AT502),1,IF('Data Bank'!$AC502=100,3,IF('Data Bank'!$AC502=0,0,2)))))</f>
        <v/>
      </c>
      <c r="N736" s="177" t="str">
        <f ca="1">IF(N$1&lt;'Data Bank'!$AD502,"",IF(N$1&gt;'Data Bank'!$AT502,"",IF(AND('Data Bank'!$AC502&lt;100,TODAY()&gt;'Data Bank'!$AT502),1,IF('Data Bank'!$AC502=100,3,IF('Data Bank'!$AC502=0,0,2)))))</f>
        <v/>
      </c>
      <c r="O736" s="177" t="str">
        <f ca="1">IF(O$1&lt;'Data Bank'!$AD502,"",IF(O$1&gt;'Data Bank'!$AT502,"",IF(AND('Data Bank'!$AC502&lt;100,TODAY()&gt;'Data Bank'!$AT502),1,IF('Data Bank'!$AC502=100,3,IF('Data Bank'!$AC502=0,0,2)))))</f>
        <v/>
      </c>
      <c r="P736" s="177" t="str">
        <f ca="1">IF(P$1&lt;'Data Bank'!$AD502,"",IF(P$1&gt;'Data Bank'!$AT502,"",IF(AND('Data Bank'!$AC502&lt;100,TODAY()&gt;'Data Bank'!$AT502),1,IF('Data Bank'!$AC502=100,3,IF('Data Bank'!$AC502=0,0,2)))))</f>
        <v/>
      </c>
      <c r="Q736" s="177" t="str">
        <f ca="1">IF(Q$1&lt;'Data Bank'!$AD502,"",IF(Q$1&gt;'Data Bank'!$AT502,"",IF(AND('Data Bank'!$AC502&lt;100,TODAY()&gt;'Data Bank'!$AT502),1,IF('Data Bank'!$AC502=100,3,IF('Data Bank'!$AC502=0,0,2)))))</f>
        <v/>
      </c>
      <c r="R736" s="177" t="str">
        <f ca="1">IF(R$1&lt;'Data Bank'!$AD502,"",IF(R$1&gt;'Data Bank'!$AT502,"",IF(AND('Data Bank'!$AC502&lt;100,TODAY()&gt;'Data Bank'!$AT502),1,IF('Data Bank'!$AC502=100,3,IF('Data Bank'!$AC502=0,0,2)))))</f>
        <v/>
      </c>
    </row>
    <row r="737" spans="1:18">
      <c r="A737" s="115" t="str">
        <f>'Data Bank'!E504</f>
        <v>Garden Town_P1</v>
      </c>
      <c r="B737" s="178">
        <f ca="1">IF(B$1&lt;'Data Bank'!$AD504,"",IF(B$1&gt;'Data Bank'!$AT504,"",IF(AND('Data Bank'!$AC504&lt;100,TODAY()&gt;'Data Bank'!$AT504),1,IF('Data Bank'!$AC504=100,3,IF('Data Bank'!$AC504=0,0,2)))))</f>
        <v>2</v>
      </c>
      <c r="C737" s="178">
        <f ca="1">IF(C$1&lt;'Data Bank'!$AD504,"",IF(C$1&gt;'Data Bank'!$AT504,"",IF(AND('Data Bank'!$AC504&lt;100,TODAY()&gt;'Data Bank'!$AT504),1,IF('Data Bank'!$AC504=100,3,IF('Data Bank'!$AC504=0,0,2)))))</f>
        <v>2</v>
      </c>
      <c r="D737" s="178">
        <f ca="1">IF(D$1&lt;'Data Bank'!$AD504,"",IF(D$1&gt;'Data Bank'!$AT504,"",IF(AND('Data Bank'!$AC504&lt;100,TODAY()&gt;'Data Bank'!$AT504),1,IF('Data Bank'!$AC504=100,3,IF('Data Bank'!$AC504=0,0,2)))))</f>
        <v>2</v>
      </c>
      <c r="E737" s="178">
        <f ca="1">IF(E$1&lt;'Data Bank'!$AD504,"",IF(E$1&gt;'Data Bank'!$AT504,"",IF(AND('Data Bank'!$AC504&lt;100,TODAY()&gt;'Data Bank'!$AT504),1,IF('Data Bank'!$AC504=100,3,IF('Data Bank'!$AC504=0,0,2)))))</f>
        <v>2</v>
      </c>
      <c r="F737" s="178">
        <f ca="1">IF(F$1&lt;'Data Bank'!$AD504,"",IF(F$1&gt;'Data Bank'!$AT504,"",IF(AND('Data Bank'!$AC504&lt;100,TODAY()&gt;'Data Bank'!$AT504),1,IF('Data Bank'!$AC504=100,3,IF('Data Bank'!$AC504=0,0,2)))))</f>
        <v>2</v>
      </c>
      <c r="G737" s="178">
        <f ca="1">IF(G$1&lt;'Data Bank'!$AD504,"",IF(G$1&gt;'Data Bank'!$AT504,"",IF(AND('Data Bank'!$AC504&lt;100,TODAY()&gt;'Data Bank'!$AT504),1,IF('Data Bank'!$AC504=100,3,IF('Data Bank'!$AC504=0,0,2)))))</f>
        <v>2</v>
      </c>
      <c r="H737" s="178">
        <f ca="1">IF(H$1&lt;'Data Bank'!$AD504,"",IF(H$1&gt;'Data Bank'!$AT504,"",IF(AND('Data Bank'!$AC504&lt;100,TODAY()&gt;'Data Bank'!$AT504),1,IF('Data Bank'!$AC504=100,3,IF('Data Bank'!$AC504=0,0,2)))))</f>
        <v>2</v>
      </c>
      <c r="I737" s="178">
        <f ca="1">IF(I$1&lt;'Data Bank'!$AD504,"",IF(I$1&gt;'Data Bank'!$AT504,"",IF(AND('Data Bank'!$AC504&lt;100,TODAY()&gt;'Data Bank'!$AT504),1,IF('Data Bank'!$AC504=100,3,IF('Data Bank'!$AC504=0,0,2)))))</f>
        <v>2</v>
      </c>
      <c r="J737" s="177">
        <f ca="1">IF(J$1&lt;'Data Bank'!$AD504,"",IF(J$1&gt;'Data Bank'!$AT504,"",IF(AND('Data Bank'!$AC504&lt;100,TODAY()&gt;'Data Bank'!$AT504),1,IF('Data Bank'!$AC504=100,3,IF('Data Bank'!$AC504=0,0,2)))))</f>
        <v>2</v>
      </c>
      <c r="K737" s="177">
        <f ca="1">IF(K$1&lt;'Data Bank'!$AD504,"",IF(K$1&gt;'Data Bank'!$AT504,"",IF(AND('Data Bank'!$AC504&lt;100,TODAY()&gt;'Data Bank'!$AT504),1,IF('Data Bank'!$AC504=100,3,IF('Data Bank'!$AC504=0,0,2)))))</f>
        <v>2</v>
      </c>
      <c r="L737" s="177">
        <f ca="1">IF(L$1&lt;'Data Bank'!$AD504,"",IF(L$1&gt;'Data Bank'!$AT504,"",IF(AND('Data Bank'!$AC504&lt;100,TODAY()&gt;'Data Bank'!$AT504),1,IF('Data Bank'!$AC504=100,3,IF('Data Bank'!$AC504=0,0,2)))))</f>
        <v>2</v>
      </c>
      <c r="M737" s="177">
        <f ca="1">IF(M$1&lt;'Data Bank'!$AD504,"",IF(M$1&gt;'Data Bank'!$AT504,"",IF(AND('Data Bank'!$AC504&lt;100,TODAY()&gt;'Data Bank'!$AT504),1,IF('Data Bank'!$AC504=100,3,IF('Data Bank'!$AC504=0,0,2)))))</f>
        <v>2</v>
      </c>
      <c r="N737" s="177">
        <f ca="1">IF(N$1&lt;'Data Bank'!$AD504,"",IF(N$1&gt;'Data Bank'!$AT504,"",IF(AND('Data Bank'!$AC504&lt;100,TODAY()&gt;'Data Bank'!$AT504),1,IF('Data Bank'!$AC504=100,3,IF('Data Bank'!$AC504=0,0,2)))))</f>
        <v>2</v>
      </c>
      <c r="O737" s="177">
        <f ca="1">IF(O$1&lt;'Data Bank'!$AD504,"",IF(O$1&gt;'Data Bank'!$AT504,"",IF(AND('Data Bank'!$AC504&lt;100,TODAY()&gt;'Data Bank'!$AT504),1,IF('Data Bank'!$AC504=100,3,IF('Data Bank'!$AC504=0,0,2)))))</f>
        <v>2</v>
      </c>
      <c r="P737" s="177">
        <f ca="1">IF(P$1&lt;'Data Bank'!$AD504,"",IF(P$1&gt;'Data Bank'!$AT504,"",IF(AND('Data Bank'!$AC504&lt;100,TODAY()&gt;'Data Bank'!$AT504),1,IF('Data Bank'!$AC504=100,3,IF('Data Bank'!$AC504=0,0,2)))))</f>
        <v>2</v>
      </c>
      <c r="Q737" s="177">
        <f ca="1">IF(Q$1&lt;'Data Bank'!$AD504,"",IF(Q$1&gt;'Data Bank'!$AT504,"",IF(AND('Data Bank'!$AC504&lt;100,TODAY()&gt;'Data Bank'!$AT504),1,IF('Data Bank'!$AC504=100,3,IF('Data Bank'!$AC504=0,0,2)))))</f>
        <v>2</v>
      </c>
      <c r="R737" s="177">
        <f ca="1">IF(R$1&lt;'Data Bank'!$AD504,"",IF(R$1&gt;'Data Bank'!$AT504,"",IF(AND('Data Bank'!$AC504&lt;100,TODAY()&gt;'Data Bank'!$AT504),1,IF('Data Bank'!$AC504=100,3,IF('Data Bank'!$AC504=0,0,2)))))</f>
        <v>2</v>
      </c>
    </row>
    <row r="738" spans="1:18">
      <c r="A738" s="115" t="str">
        <f>'Data Bank'!E505</f>
        <v>Garden Town_P2</v>
      </c>
      <c r="B738" s="178">
        <f ca="1">IF(B$1&lt;'Data Bank'!$AD505,"",IF(B$1&gt;'Data Bank'!$AT505,"",IF(AND('Data Bank'!$AC505&lt;100,TODAY()&gt;'Data Bank'!$AT505),1,IF('Data Bank'!$AC505=100,3,IF('Data Bank'!$AC505=0,0,2)))))</f>
        <v>2</v>
      </c>
      <c r="C738" s="178">
        <f ca="1">IF(C$1&lt;'Data Bank'!$AD505,"",IF(C$1&gt;'Data Bank'!$AT505,"",IF(AND('Data Bank'!$AC505&lt;100,TODAY()&gt;'Data Bank'!$AT505),1,IF('Data Bank'!$AC505=100,3,IF('Data Bank'!$AC505=0,0,2)))))</f>
        <v>2</v>
      </c>
      <c r="D738" s="178">
        <f ca="1">IF(D$1&lt;'Data Bank'!$AD505,"",IF(D$1&gt;'Data Bank'!$AT505,"",IF(AND('Data Bank'!$AC505&lt;100,TODAY()&gt;'Data Bank'!$AT505),1,IF('Data Bank'!$AC505=100,3,IF('Data Bank'!$AC505=0,0,2)))))</f>
        <v>2</v>
      </c>
      <c r="E738" s="178">
        <f ca="1">IF(E$1&lt;'Data Bank'!$AD505,"",IF(E$1&gt;'Data Bank'!$AT505,"",IF(AND('Data Bank'!$AC505&lt;100,TODAY()&gt;'Data Bank'!$AT505),1,IF('Data Bank'!$AC505=100,3,IF('Data Bank'!$AC505=0,0,2)))))</f>
        <v>2</v>
      </c>
      <c r="F738" s="178">
        <f ca="1">IF(F$1&lt;'Data Bank'!$AD505,"",IF(F$1&gt;'Data Bank'!$AT505,"",IF(AND('Data Bank'!$AC505&lt;100,TODAY()&gt;'Data Bank'!$AT505),1,IF('Data Bank'!$AC505=100,3,IF('Data Bank'!$AC505=0,0,2)))))</f>
        <v>2</v>
      </c>
      <c r="G738" s="178">
        <f ca="1">IF(G$1&lt;'Data Bank'!$AD505,"",IF(G$1&gt;'Data Bank'!$AT505,"",IF(AND('Data Bank'!$AC505&lt;100,TODAY()&gt;'Data Bank'!$AT505),1,IF('Data Bank'!$AC505=100,3,IF('Data Bank'!$AC505=0,0,2)))))</f>
        <v>2</v>
      </c>
      <c r="H738" s="178">
        <f ca="1">IF(H$1&lt;'Data Bank'!$AD505,"",IF(H$1&gt;'Data Bank'!$AT505,"",IF(AND('Data Bank'!$AC505&lt;100,TODAY()&gt;'Data Bank'!$AT505),1,IF('Data Bank'!$AC505=100,3,IF('Data Bank'!$AC505=0,0,2)))))</f>
        <v>2</v>
      </c>
      <c r="I738" s="178">
        <f ca="1">IF(I$1&lt;'Data Bank'!$AD505,"",IF(I$1&gt;'Data Bank'!$AT505,"",IF(AND('Data Bank'!$AC505&lt;100,TODAY()&gt;'Data Bank'!$AT505),1,IF('Data Bank'!$AC505=100,3,IF('Data Bank'!$AC505=0,0,2)))))</f>
        <v>2</v>
      </c>
      <c r="J738" s="177">
        <f ca="1">IF(J$1&lt;'Data Bank'!$AD505,"",IF(J$1&gt;'Data Bank'!$AT505,"",IF(AND('Data Bank'!$AC505&lt;100,TODAY()&gt;'Data Bank'!$AT505),1,IF('Data Bank'!$AC505=100,3,IF('Data Bank'!$AC505=0,0,2)))))</f>
        <v>2</v>
      </c>
      <c r="K738" s="177">
        <f ca="1">IF(K$1&lt;'Data Bank'!$AD505,"",IF(K$1&gt;'Data Bank'!$AT505,"",IF(AND('Data Bank'!$AC505&lt;100,TODAY()&gt;'Data Bank'!$AT505),1,IF('Data Bank'!$AC505=100,3,IF('Data Bank'!$AC505=0,0,2)))))</f>
        <v>2</v>
      </c>
      <c r="L738" s="177">
        <f ca="1">IF(L$1&lt;'Data Bank'!$AD505,"",IF(L$1&gt;'Data Bank'!$AT505,"",IF(AND('Data Bank'!$AC505&lt;100,TODAY()&gt;'Data Bank'!$AT505),1,IF('Data Bank'!$AC505=100,3,IF('Data Bank'!$AC505=0,0,2)))))</f>
        <v>2</v>
      </c>
      <c r="M738" s="177">
        <f ca="1">IF(M$1&lt;'Data Bank'!$AD505,"",IF(M$1&gt;'Data Bank'!$AT505,"",IF(AND('Data Bank'!$AC505&lt;100,TODAY()&gt;'Data Bank'!$AT505),1,IF('Data Bank'!$AC505=100,3,IF('Data Bank'!$AC505=0,0,2)))))</f>
        <v>2</v>
      </c>
      <c r="N738" s="177">
        <f ca="1">IF(N$1&lt;'Data Bank'!$AD505,"",IF(N$1&gt;'Data Bank'!$AT505,"",IF(AND('Data Bank'!$AC505&lt;100,TODAY()&gt;'Data Bank'!$AT505),1,IF('Data Bank'!$AC505=100,3,IF('Data Bank'!$AC505=0,0,2)))))</f>
        <v>2</v>
      </c>
      <c r="O738" s="177">
        <f ca="1">IF(O$1&lt;'Data Bank'!$AD505,"",IF(O$1&gt;'Data Bank'!$AT505,"",IF(AND('Data Bank'!$AC505&lt;100,TODAY()&gt;'Data Bank'!$AT505),1,IF('Data Bank'!$AC505=100,3,IF('Data Bank'!$AC505=0,0,2)))))</f>
        <v>2</v>
      </c>
      <c r="P738" s="177">
        <f ca="1">IF(P$1&lt;'Data Bank'!$AD505,"",IF(P$1&gt;'Data Bank'!$AT505,"",IF(AND('Data Bank'!$AC505&lt;100,TODAY()&gt;'Data Bank'!$AT505),1,IF('Data Bank'!$AC505=100,3,IF('Data Bank'!$AC505=0,0,2)))))</f>
        <v>2</v>
      </c>
      <c r="Q738" s="177">
        <f ca="1">IF(Q$1&lt;'Data Bank'!$AD505,"",IF(Q$1&gt;'Data Bank'!$AT505,"",IF(AND('Data Bank'!$AC505&lt;100,TODAY()&gt;'Data Bank'!$AT505),1,IF('Data Bank'!$AC505=100,3,IF('Data Bank'!$AC505=0,0,2)))))</f>
        <v>2</v>
      </c>
      <c r="R738" s="177">
        <f ca="1">IF(R$1&lt;'Data Bank'!$AD505,"",IF(R$1&gt;'Data Bank'!$AT505,"",IF(AND('Data Bank'!$AC505&lt;100,TODAY()&gt;'Data Bank'!$AT505),1,IF('Data Bank'!$AC505=100,3,IF('Data Bank'!$AC505=0,0,2)))))</f>
        <v>2</v>
      </c>
    </row>
    <row r="739" spans="1:18">
      <c r="A739" s="115" t="str">
        <f>'Data Bank'!E508</f>
        <v>Ghalotian Mor</v>
      </c>
      <c r="B739" s="178">
        <f ca="1">IF(B$1&lt;'Data Bank'!$AD508,"",IF(B$1&gt;'Data Bank'!$AT508,"",IF(AND('Data Bank'!$AC508&lt;100,TODAY()&gt;'Data Bank'!$AT508),1,IF('Data Bank'!$AC508=100,3,IF('Data Bank'!$AC508=0,0,2)))))</f>
        <v>0</v>
      </c>
      <c r="C739" s="178">
        <f ca="1">IF(C$1&lt;'Data Bank'!$AD508,"",IF(C$1&gt;'Data Bank'!$AT508,"",IF(AND('Data Bank'!$AC508&lt;100,TODAY()&gt;'Data Bank'!$AT508),1,IF('Data Bank'!$AC508=100,3,IF('Data Bank'!$AC508=0,0,2)))))</f>
        <v>0</v>
      </c>
      <c r="D739" s="178">
        <f ca="1">IF(D$1&lt;'Data Bank'!$AD508,"",IF(D$1&gt;'Data Bank'!$AT508,"",IF(AND('Data Bank'!$AC508&lt;100,TODAY()&gt;'Data Bank'!$AT508),1,IF('Data Bank'!$AC508=100,3,IF('Data Bank'!$AC508=0,0,2)))))</f>
        <v>0</v>
      </c>
      <c r="E739" s="178">
        <f ca="1">IF(E$1&lt;'Data Bank'!$AD508,"",IF(E$1&gt;'Data Bank'!$AT508,"",IF(AND('Data Bank'!$AC508&lt;100,TODAY()&gt;'Data Bank'!$AT508),1,IF('Data Bank'!$AC508=100,3,IF('Data Bank'!$AC508=0,0,2)))))</f>
        <v>0</v>
      </c>
      <c r="F739" s="178" t="str">
        <f ca="1">IF(F$1&lt;'Data Bank'!$AD508,"",IF(F$1&gt;'Data Bank'!$AT508,"",IF(AND('Data Bank'!$AC508&lt;100,TODAY()&gt;'Data Bank'!$AT508),1,IF('Data Bank'!$AC508=100,3,IF('Data Bank'!$AC508=0,0,2)))))</f>
        <v/>
      </c>
      <c r="G739" s="178" t="str">
        <f ca="1">IF(G$1&lt;'Data Bank'!$AD508,"",IF(G$1&gt;'Data Bank'!$AT508,"",IF(AND('Data Bank'!$AC508&lt;100,TODAY()&gt;'Data Bank'!$AT508),1,IF('Data Bank'!$AC508=100,3,IF('Data Bank'!$AC508=0,0,2)))))</f>
        <v/>
      </c>
      <c r="H739" s="178" t="str">
        <f ca="1">IF(H$1&lt;'Data Bank'!$AD508,"",IF(H$1&gt;'Data Bank'!$AT508,"",IF(AND('Data Bank'!$AC508&lt;100,TODAY()&gt;'Data Bank'!$AT508),1,IF('Data Bank'!$AC508=100,3,IF('Data Bank'!$AC508=0,0,2)))))</f>
        <v/>
      </c>
      <c r="I739" s="178" t="str">
        <f ca="1">IF(I$1&lt;'Data Bank'!$AD508,"",IF(I$1&gt;'Data Bank'!$AT508,"",IF(AND('Data Bank'!$AC508&lt;100,TODAY()&gt;'Data Bank'!$AT508),1,IF('Data Bank'!$AC508=100,3,IF('Data Bank'!$AC508=0,0,2)))))</f>
        <v/>
      </c>
      <c r="J739" s="177" t="str">
        <f ca="1">IF(J$1&lt;'Data Bank'!$AD508,"",IF(J$1&gt;'Data Bank'!$AT508,"",IF(AND('Data Bank'!$AC508&lt;100,TODAY()&gt;'Data Bank'!$AT508),1,IF('Data Bank'!$AC508=100,3,IF('Data Bank'!$AC508=0,0,2)))))</f>
        <v/>
      </c>
      <c r="K739" s="177" t="str">
        <f ca="1">IF(K$1&lt;'Data Bank'!$AD508,"",IF(K$1&gt;'Data Bank'!$AT508,"",IF(AND('Data Bank'!$AC508&lt;100,TODAY()&gt;'Data Bank'!$AT508),1,IF('Data Bank'!$AC508=100,3,IF('Data Bank'!$AC508=0,0,2)))))</f>
        <v/>
      </c>
      <c r="L739" s="177" t="str">
        <f ca="1">IF(L$1&lt;'Data Bank'!$AD508,"",IF(L$1&gt;'Data Bank'!$AT508,"",IF(AND('Data Bank'!$AC508&lt;100,TODAY()&gt;'Data Bank'!$AT508),1,IF('Data Bank'!$AC508=100,3,IF('Data Bank'!$AC508=0,0,2)))))</f>
        <v/>
      </c>
      <c r="M739" s="177" t="str">
        <f ca="1">IF(M$1&lt;'Data Bank'!$AD508,"",IF(M$1&gt;'Data Bank'!$AT508,"",IF(AND('Data Bank'!$AC508&lt;100,TODAY()&gt;'Data Bank'!$AT508),1,IF('Data Bank'!$AC508=100,3,IF('Data Bank'!$AC508=0,0,2)))))</f>
        <v/>
      </c>
      <c r="N739" s="177" t="str">
        <f ca="1">IF(N$1&lt;'Data Bank'!$AD508,"",IF(N$1&gt;'Data Bank'!$AT508,"",IF(AND('Data Bank'!$AC508&lt;100,TODAY()&gt;'Data Bank'!$AT508),1,IF('Data Bank'!$AC508=100,3,IF('Data Bank'!$AC508=0,0,2)))))</f>
        <v/>
      </c>
      <c r="O739" s="177" t="str">
        <f ca="1">IF(O$1&lt;'Data Bank'!$AD508,"",IF(O$1&gt;'Data Bank'!$AT508,"",IF(AND('Data Bank'!$AC508&lt;100,TODAY()&gt;'Data Bank'!$AT508),1,IF('Data Bank'!$AC508=100,3,IF('Data Bank'!$AC508=0,0,2)))))</f>
        <v/>
      </c>
      <c r="P739" s="177" t="str">
        <f ca="1">IF(P$1&lt;'Data Bank'!$AD508,"",IF(P$1&gt;'Data Bank'!$AT508,"",IF(AND('Data Bank'!$AC508&lt;100,TODAY()&gt;'Data Bank'!$AT508),1,IF('Data Bank'!$AC508=100,3,IF('Data Bank'!$AC508=0,0,2)))))</f>
        <v/>
      </c>
      <c r="Q739" s="177" t="str">
        <f ca="1">IF(Q$1&lt;'Data Bank'!$AD508,"",IF(Q$1&gt;'Data Bank'!$AT508,"",IF(AND('Data Bank'!$AC508&lt;100,TODAY()&gt;'Data Bank'!$AT508),1,IF('Data Bank'!$AC508=100,3,IF('Data Bank'!$AC508=0,0,2)))))</f>
        <v/>
      </c>
      <c r="R739" s="177" t="str">
        <f ca="1">IF(R$1&lt;'Data Bank'!$AD508,"",IF(R$1&gt;'Data Bank'!$AT508,"",IF(AND('Data Bank'!$AC508&lt;100,TODAY()&gt;'Data Bank'!$AT508),1,IF('Data Bank'!$AC508=100,3,IF('Data Bank'!$AC508=0,0,2)))))</f>
        <v/>
      </c>
    </row>
    <row r="740" spans="1:18">
      <c r="A740" s="115" t="str">
        <f>'Data Bank'!E509</f>
        <v>P1</v>
      </c>
      <c r="B740" s="178">
        <f ca="1">IF(B$1&lt;'Data Bank'!$AD509,"",IF(B$1&gt;'Data Bank'!$AT509,"",IF(AND('Data Bank'!$AC509&lt;100,TODAY()&gt;'Data Bank'!$AT509),1,IF('Data Bank'!$AC509=100,3,IF('Data Bank'!$AC509=0,0,2)))))</f>
        <v>0</v>
      </c>
      <c r="C740" s="178">
        <f ca="1">IF(C$1&lt;'Data Bank'!$AD509,"",IF(C$1&gt;'Data Bank'!$AT509,"",IF(AND('Data Bank'!$AC509&lt;100,TODAY()&gt;'Data Bank'!$AT509),1,IF('Data Bank'!$AC509=100,3,IF('Data Bank'!$AC509=0,0,2)))))</f>
        <v>0</v>
      </c>
      <c r="D740" s="178">
        <f ca="1">IF(D$1&lt;'Data Bank'!$AD509,"",IF(D$1&gt;'Data Bank'!$AT509,"",IF(AND('Data Bank'!$AC509&lt;100,TODAY()&gt;'Data Bank'!$AT509),1,IF('Data Bank'!$AC509=100,3,IF('Data Bank'!$AC509=0,0,2)))))</f>
        <v>0</v>
      </c>
      <c r="E740" s="178">
        <f ca="1">IF(E$1&lt;'Data Bank'!$AD509,"",IF(E$1&gt;'Data Bank'!$AT509,"",IF(AND('Data Bank'!$AC509&lt;100,TODAY()&gt;'Data Bank'!$AT509),1,IF('Data Bank'!$AC509=100,3,IF('Data Bank'!$AC509=0,0,2)))))</f>
        <v>0</v>
      </c>
      <c r="F740" s="178">
        <f ca="1">IF(F$1&lt;'Data Bank'!$AD509,"",IF(F$1&gt;'Data Bank'!$AT509,"",IF(AND('Data Bank'!$AC509&lt;100,TODAY()&gt;'Data Bank'!$AT509),1,IF('Data Bank'!$AC509=100,3,IF('Data Bank'!$AC509=0,0,2)))))</f>
        <v>0</v>
      </c>
      <c r="G740" s="178">
        <f ca="1">IF(G$1&lt;'Data Bank'!$AD509,"",IF(G$1&gt;'Data Bank'!$AT509,"",IF(AND('Data Bank'!$AC509&lt;100,TODAY()&gt;'Data Bank'!$AT509),1,IF('Data Bank'!$AC509=100,3,IF('Data Bank'!$AC509=0,0,2)))))</f>
        <v>0</v>
      </c>
      <c r="H740" s="178">
        <f ca="1">IF(H$1&lt;'Data Bank'!$AD509,"",IF(H$1&gt;'Data Bank'!$AT509,"",IF(AND('Data Bank'!$AC509&lt;100,TODAY()&gt;'Data Bank'!$AT509),1,IF('Data Bank'!$AC509=100,3,IF('Data Bank'!$AC509=0,0,2)))))</f>
        <v>0</v>
      </c>
      <c r="I740" s="178">
        <f ca="1">IF(I$1&lt;'Data Bank'!$AD509,"",IF(I$1&gt;'Data Bank'!$AT509,"",IF(AND('Data Bank'!$AC509&lt;100,TODAY()&gt;'Data Bank'!$AT509),1,IF('Data Bank'!$AC509=100,3,IF('Data Bank'!$AC509=0,0,2)))))</f>
        <v>0</v>
      </c>
      <c r="J740" s="177" t="str">
        <f ca="1">IF(J$1&lt;'Data Bank'!$AD509,"",IF(J$1&gt;'Data Bank'!$AT509,"",IF(AND('Data Bank'!$AC509&lt;100,TODAY()&gt;'Data Bank'!$AT509),1,IF('Data Bank'!$AC509=100,3,IF('Data Bank'!$AC509=0,0,2)))))</f>
        <v/>
      </c>
      <c r="K740" s="177" t="str">
        <f ca="1">IF(K$1&lt;'Data Bank'!$AD509,"",IF(K$1&gt;'Data Bank'!$AT509,"",IF(AND('Data Bank'!$AC509&lt;100,TODAY()&gt;'Data Bank'!$AT509),1,IF('Data Bank'!$AC509=100,3,IF('Data Bank'!$AC509=0,0,2)))))</f>
        <v/>
      </c>
      <c r="L740" s="177" t="str">
        <f ca="1">IF(L$1&lt;'Data Bank'!$AD509,"",IF(L$1&gt;'Data Bank'!$AT509,"",IF(AND('Data Bank'!$AC509&lt;100,TODAY()&gt;'Data Bank'!$AT509),1,IF('Data Bank'!$AC509=100,3,IF('Data Bank'!$AC509=0,0,2)))))</f>
        <v/>
      </c>
      <c r="M740" s="177" t="str">
        <f ca="1">IF(M$1&lt;'Data Bank'!$AD509,"",IF(M$1&gt;'Data Bank'!$AT509,"",IF(AND('Data Bank'!$AC509&lt;100,TODAY()&gt;'Data Bank'!$AT509),1,IF('Data Bank'!$AC509=100,3,IF('Data Bank'!$AC509=0,0,2)))))</f>
        <v/>
      </c>
      <c r="N740" s="177" t="str">
        <f ca="1">IF(N$1&lt;'Data Bank'!$AD509,"",IF(N$1&gt;'Data Bank'!$AT509,"",IF(AND('Data Bank'!$AC509&lt;100,TODAY()&gt;'Data Bank'!$AT509),1,IF('Data Bank'!$AC509=100,3,IF('Data Bank'!$AC509=0,0,2)))))</f>
        <v/>
      </c>
      <c r="O740" s="177" t="str">
        <f ca="1">IF(O$1&lt;'Data Bank'!$AD509,"",IF(O$1&gt;'Data Bank'!$AT509,"",IF(AND('Data Bank'!$AC509&lt;100,TODAY()&gt;'Data Bank'!$AT509),1,IF('Data Bank'!$AC509=100,3,IF('Data Bank'!$AC509=0,0,2)))))</f>
        <v/>
      </c>
      <c r="P740" s="177" t="str">
        <f ca="1">IF(P$1&lt;'Data Bank'!$AD509,"",IF(P$1&gt;'Data Bank'!$AT509,"",IF(AND('Data Bank'!$AC509&lt;100,TODAY()&gt;'Data Bank'!$AT509),1,IF('Data Bank'!$AC509=100,3,IF('Data Bank'!$AC509=0,0,2)))))</f>
        <v/>
      </c>
      <c r="Q740" s="177" t="str">
        <f ca="1">IF(Q$1&lt;'Data Bank'!$AD509,"",IF(Q$1&gt;'Data Bank'!$AT509,"",IF(AND('Data Bank'!$AC509&lt;100,TODAY()&gt;'Data Bank'!$AT509),1,IF('Data Bank'!$AC509=100,3,IF('Data Bank'!$AC509=0,0,2)))))</f>
        <v/>
      </c>
      <c r="R740" s="177" t="str">
        <f ca="1">IF(R$1&lt;'Data Bank'!$AD509,"",IF(R$1&gt;'Data Bank'!$AT509,"",IF(AND('Data Bank'!$AC509&lt;100,TODAY()&gt;'Data Bank'!$AT509),1,IF('Data Bank'!$AC509=100,3,IF('Data Bank'!$AC509=0,0,2)))))</f>
        <v/>
      </c>
    </row>
    <row r="741" spans="1:18">
      <c r="A741" s="115" t="str">
        <f>'Data Bank'!E510</f>
        <v>Ghani Park FDT To Steel Welding</v>
      </c>
      <c r="B741" s="178">
        <f ca="1">IF(B$1&lt;'Data Bank'!$AD510,"",IF(B$1&gt;'Data Bank'!$AT510,"",IF(AND('Data Bank'!$AC510&lt;100,TODAY()&gt;'Data Bank'!$AT510),1,IF('Data Bank'!$AC510=100,3,IF('Data Bank'!$AC510=0,0,2)))))</f>
        <v>2</v>
      </c>
      <c r="C741" s="178">
        <f ca="1">IF(C$1&lt;'Data Bank'!$AD510,"",IF(C$1&gt;'Data Bank'!$AT510,"",IF(AND('Data Bank'!$AC510&lt;100,TODAY()&gt;'Data Bank'!$AT510),1,IF('Data Bank'!$AC510=100,3,IF('Data Bank'!$AC510=0,0,2)))))</f>
        <v>2</v>
      </c>
      <c r="D741" s="178">
        <f ca="1">IF(D$1&lt;'Data Bank'!$AD510,"",IF(D$1&gt;'Data Bank'!$AT510,"",IF(AND('Data Bank'!$AC510&lt;100,TODAY()&gt;'Data Bank'!$AT510),1,IF('Data Bank'!$AC510=100,3,IF('Data Bank'!$AC510=0,0,2)))))</f>
        <v>2</v>
      </c>
      <c r="E741" s="178">
        <f ca="1">IF(E$1&lt;'Data Bank'!$AD510,"",IF(E$1&gt;'Data Bank'!$AT510,"",IF(AND('Data Bank'!$AC510&lt;100,TODAY()&gt;'Data Bank'!$AT510),1,IF('Data Bank'!$AC510=100,3,IF('Data Bank'!$AC510=0,0,2)))))</f>
        <v>2</v>
      </c>
      <c r="F741" s="178">
        <f ca="1">IF(F$1&lt;'Data Bank'!$AD510,"",IF(F$1&gt;'Data Bank'!$AT510,"",IF(AND('Data Bank'!$AC510&lt;100,TODAY()&gt;'Data Bank'!$AT510),1,IF('Data Bank'!$AC510=100,3,IF('Data Bank'!$AC510=0,0,2)))))</f>
        <v>2</v>
      </c>
      <c r="G741" s="178">
        <f ca="1">IF(G$1&lt;'Data Bank'!$AD510,"",IF(G$1&gt;'Data Bank'!$AT510,"",IF(AND('Data Bank'!$AC510&lt;100,TODAY()&gt;'Data Bank'!$AT510),1,IF('Data Bank'!$AC510=100,3,IF('Data Bank'!$AC510=0,0,2)))))</f>
        <v>2</v>
      </c>
      <c r="H741" s="178">
        <f ca="1">IF(H$1&lt;'Data Bank'!$AD510,"",IF(H$1&gt;'Data Bank'!$AT510,"",IF(AND('Data Bank'!$AC510&lt;100,TODAY()&gt;'Data Bank'!$AT510),1,IF('Data Bank'!$AC510=100,3,IF('Data Bank'!$AC510=0,0,2)))))</f>
        <v>2</v>
      </c>
      <c r="I741" s="178">
        <f ca="1">IF(I$1&lt;'Data Bank'!$AD510,"",IF(I$1&gt;'Data Bank'!$AT510,"",IF(AND('Data Bank'!$AC510&lt;100,TODAY()&gt;'Data Bank'!$AT510),1,IF('Data Bank'!$AC510=100,3,IF('Data Bank'!$AC510=0,0,2)))))</f>
        <v>2</v>
      </c>
      <c r="J741" s="177">
        <f ca="1">IF(J$1&lt;'Data Bank'!$AD510,"",IF(J$1&gt;'Data Bank'!$AT510,"",IF(AND('Data Bank'!$AC510&lt;100,TODAY()&gt;'Data Bank'!$AT510),1,IF('Data Bank'!$AC510=100,3,IF('Data Bank'!$AC510=0,0,2)))))</f>
        <v>2</v>
      </c>
      <c r="K741" s="177">
        <f ca="1">IF(K$1&lt;'Data Bank'!$AD510,"",IF(K$1&gt;'Data Bank'!$AT510,"",IF(AND('Data Bank'!$AC510&lt;100,TODAY()&gt;'Data Bank'!$AT510),1,IF('Data Bank'!$AC510=100,3,IF('Data Bank'!$AC510=0,0,2)))))</f>
        <v>2</v>
      </c>
      <c r="L741" s="177">
        <f ca="1">IF(L$1&lt;'Data Bank'!$AD510,"",IF(L$1&gt;'Data Bank'!$AT510,"",IF(AND('Data Bank'!$AC510&lt;100,TODAY()&gt;'Data Bank'!$AT510),1,IF('Data Bank'!$AC510=100,3,IF('Data Bank'!$AC510=0,0,2)))))</f>
        <v>2</v>
      </c>
      <c r="M741" s="177">
        <f ca="1">IF(M$1&lt;'Data Bank'!$AD510,"",IF(M$1&gt;'Data Bank'!$AT510,"",IF(AND('Data Bank'!$AC510&lt;100,TODAY()&gt;'Data Bank'!$AT510),1,IF('Data Bank'!$AC510=100,3,IF('Data Bank'!$AC510=0,0,2)))))</f>
        <v>2</v>
      </c>
      <c r="N741" s="177">
        <f ca="1">IF(N$1&lt;'Data Bank'!$AD510,"",IF(N$1&gt;'Data Bank'!$AT510,"",IF(AND('Data Bank'!$AC510&lt;100,TODAY()&gt;'Data Bank'!$AT510),1,IF('Data Bank'!$AC510=100,3,IF('Data Bank'!$AC510=0,0,2)))))</f>
        <v>2</v>
      </c>
      <c r="O741" s="177">
        <f ca="1">IF(O$1&lt;'Data Bank'!$AD510,"",IF(O$1&gt;'Data Bank'!$AT510,"",IF(AND('Data Bank'!$AC510&lt;100,TODAY()&gt;'Data Bank'!$AT510),1,IF('Data Bank'!$AC510=100,3,IF('Data Bank'!$AC510=0,0,2)))))</f>
        <v>2</v>
      </c>
      <c r="P741" s="177">
        <f ca="1">IF(P$1&lt;'Data Bank'!$AD510,"",IF(P$1&gt;'Data Bank'!$AT510,"",IF(AND('Data Bank'!$AC510&lt;100,TODAY()&gt;'Data Bank'!$AT510),1,IF('Data Bank'!$AC510=100,3,IF('Data Bank'!$AC510=0,0,2)))))</f>
        <v>2</v>
      </c>
      <c r="Q741" s="177">
        <f ca="1">IF(Q$1&lt;'Data Bank'!$AD510,"",IF(Q$1&gt;'Data Bank'!$AT510,"",IF(AND('Data Bank'!$AC510&lt;100,TODAY()&gt;'Data Bank'!$AT510),1,IF('Data Bank'!$AC510=100,3,IF('Data Bank'!$AC510=0,0,2)))))</f>
        <v>2</v>
      </c>
      <c r="R741" s="177">
        <f ca="1">IF(R$1&lt;'Data Bank'!$AD510,"",IF(R$1&gt;'Data Bank'!$AT510,"",IF(AND('Data Bank'!$AC510&lt;100,TODAY()&gt;'Data Bank'!$AT510),1,IF('Data Bank'!$AC510=100,3,IF('Data Bank'!$AC510=0,0,2)))))</f>
        <v>2</v>
      </c>
    </row>
    <row r="742" spans="1:18">
      <c r="A742" s="115" t="str">
        <f>'Data Bank'!E511</f>
        <v>Gharmala</v>
      </c>
      <c r="B742" s="178">
        <f ca="1">IF(B$1&lt;'Data Bank'!$AD511,"",IF(B$1&gt;'Data Bank'!$AT511,"",IF(AND('Data Bank'!$AC511&lt;100,TODAY()&gt;'Data Bank'!$AT511),1,IF('Data Bank'!$AC511=100,3,IF('Data Bank'!$AC511=0,0,2)))))</f>
        <v>2</v>
      </c>
      <c r="C742" s="178">
        <f ca="1">IF(C$1&lt;'Data Bank'!$AD511,"",IF(C$1&gt;'Data Bank'!$AT511,"",IF(AND('Data Bank'!$AC511&lt;100,TODAY()&gt;'Data Bank'!$AT511),1,IF('Data Bank'!$AC511=100,3,IF('Data Bank'!$AC511=0,0,2)))))</f>
        <v>2</v>
      </c>
      <c r="D742" s="178">
        <f ca="1">IF(D$1&lt;'Data Bank'!$AD511,"",IF(D$1&gt;'Data Bank'!$AT511,"",IF(AND('Data Bank'!$AC511&lt;100,TODAY()&gt;'Data Bank'!$AT511),1,IF('Data Bank'!$AC511=100,3,IF('Data Bank'!$AC511=0,0,2)))))</f>
        <v>2</v>
      </c>
      <c r="E742" s="178">
        <f ca="1">IF(E$1&lt;'Data Bank'!$AD511,"",IF(E$1&gt;'Data Bank'!$AT511,"",IF(AND('Data Bank'!$AC511&lt;100,TODAY()&gt;'Data Bank'!$AT511),1,IF('Data Bank'!$AC511=100,3,IF('Data Bank'!$AC511=0,0,2)))))</f>
        <v>2</v>
      </c>
      <c r="F742" s="178">
        <f ca="1">IF(F$1&lt;'Data Bank'!$AD511,"",IF(F$1&gt;'Data Bank'!$AT511,"",IF(AND('Data Bank'!$AC511&lt;100,TODAY()&gt;'Data Bank'!$AT511),1,IF('Data Bank'!$AC511=100,3,IF('Data Bank'!$AC511=0,0,2)))))</f>
        <v>2</v>
      </c>
      <c r="G742" s="178">
        <f ca="1">IF(G$1&lt;'Data Bank'!$AD511,"",IF(G$1&gt;'Data Bank'!$AT511,"",IF(AND('Data Bank'!$AC511&lt;100,TODAY()&gt;'Data Bank'!$AT511),1,IF('Data Bank'!$AC511=100,3,IF('Data Bank'!$AC511=0,0,2)))))</f>
        <v>2</v>
      </c>
      <c r="H742" s="178">
        <f ca="1">IF(H$1&lt;'Data Bank'!$AD511,"",IF(H$1&gt;'Data Bank'!$AT511,"",IF(AND('Data Bank'!$AC511&lt;100,TODAY()&gt;'Data Bank'!$AT511),1,IF('Data Bank'!$AC511=100,3,IF('Data Bank'!$AC511=0,0,2)))))</f>
        <v>2</v>
      </c>
      <c r="I742" s="178">
        <f ca="1">IF(I$1&lt;'Data Bank'!$AD511,"",IF(I$1&gt;'Data Bank'!$AT511,"",IF(AND('Data Bank'!$AC511&lt;100,TODAY()&gt;'Data Bank'!$AT511),1,IF('Data Bank'!$AC511=100,3,IF('Data Bank'!$AC511=0,0,2)))))</f>
        <v>2</v>
      </c>
      <c r="J742" s="177">
        <f ca="1">IF(J$1&lt;'Data Bank'!$AD511,"",IF(J$1&gt;'Data Bank'!$AT511,"",IF(AND('Data Bank'!$AC511&lt;100,TODAY()&gt;'Data Bank'!$AT511),1,IF('Data Bank'!$AC511=100,3,IF('Data Bank'!$AC511=0,0,2)))))</f>
        <v>2</v>
      </c>
      <c r="K742" s="177">
        <f ca="1">IF(K$1&lt;'Data Bank'!$AD511,"",IF(K$1&gt;'Data Bank'!$AT511,"",IF(AND('Data Bank'!$AC511&lt;100,TODAY()&gt;'Data Bank'!$AT511),1,IF('Data Bank'!$AC511=100,3,IF('Data Bank'!$AC511=0,0,2)))))</f>
        <v>2</v>
      </c>
      <c r="L742" s="177">
        <f ca="1">IF(L$1&lt;'Data Bank'!$AD511,"",IF(L$1&gt;'Data Bank'!$AT511,"",IF(AND('Data Bank'!$AC511&lt;100,TODAY()&gt;'Data Bank'!$AT511),1,IF('Data Bank'!$AC511=100,3,IF('Data Bank'!$AC511=0,0,2)))))</f>
        <v>2</v>
      </c>
      <c r="M742" s="177">
        <f ca="1">IF(M$1&lt;'Data Bank'!$AD511,"",IF(M$1&gt;'Data Bank'!$AT511,"",IF(AND('Data Bank'!$AC511&lt;100,TODAY()&gt;'Data Bank'!$AT511),1,IF('Data Bank'!$AC511=100,3,IF('Data Bank'!$AC511=0,0,2)))))</f>
        <v>2</v>
      </c>
      <c r="N742" s="177">
        <f ca="1">IF(N$1&lt;'Data Bank'!$AD511,"",IF(N$1&gt;'Data Bank'!$AT511,"",IF(AND('Data Bank'!$AC511&lt;100,TODAY()&gt;'Data Bank'!$AT511),1,IF('Data Bank'!$AC511=100,3,IF('Data Bank'!$AC511=0,0,2)))))</f>
        <v>2</v>
      </c>
      <c r="O742" s="177">
        <f ca="1">IF(O$1&lt;'Data Bank'!$AD511,"",IF(O$1&gt;'Data Bank'!$AT511,"",IF(AND('Data Bank'!$AC511&lt;100,TODAY()&gt;'Data Bank'!$AT511),1,IF('Data Bank'!$AC511=100,3,IF('Data Bank'!$AC511=0,0,2)))))</f>
        <v>2</v>
      </c>
      <c r="P742" s="177">
        <f ca="1">IF(P$1&lt;'Data Bank'!$AD511,"",IF(P$1&gt;'Data Bank'!$AT511,"",IF(AND('Data Bank'!$AC511&lt;100,TODAY()&gt;'Data Bank'!$AT511),1,IF('Data Bank'!$AC511=100,3,IF('Data Bank'!$AC511=0,0,2)))))</f>
        <v>2</v>
      </c>
      <c r="Q742" s="177">
        <f ca="1">IF(Q$1&lt;'Data Bank'!$AD511,"",IF(Q$1&gt;'Data Bank'!$AT511,"",IF(AND('Data Bank'!$AC511&lt;100,TODAY()&gt;'Data Bank'!$AT511),1,IF('Data Bank'!$AC511=100,3,IF('Data Bank'!$AC511=0,0,2)))))</f>
        <v>2</v>
      </c>
      <c r="R742" s="177">
        <f ca="1">IF(R$1&lt;'Data Bank'!$AD511,"",IF(R$1&gt;'Data Bank'!$AT511,"",IF(AND('Data Bank'!$AC511&lt;100,TODAY()&gt;'Data Bank'!$AT511),1,IF('Data Bank'!$AC511=100,3,IF('Data Bank'!$AC511=0,0,2)))))</f>
        <v>2</v>
      </c>
    </row>
    <row r="743" spans="1:18">
      <c r="A743" s="115" t="str">
        <f>'Data Bank'!E512</f>
        <v>Gharmala Monan</v>
      </c>
      <c r="B743" s="178">
        <f ca="1">IF(B$1&lt;'Data Bank'!$AD512,"",IF(B$1&gt;'Data Bank'!$AT512,"",IF(AND('Data Bank'!$AC512&lt;100,TODAY()&gt;'Data Bank'!$AT512),1,IF('Data Bank'!$AC512=100,3,IF('Data Bank'!$AC512=0,0,2)))))</f>
        <v>0</v>
      </c>
      <c r="C743" s="178">
        <f ca="1">IF(C$1&lt;'Data Bank'!$AD512,"",IF(C$1&gt;'Data Bank'!$AT512,"",IF(AND('Data Bank'!$AC512&lt;100,TODAY()&gt;'Data Bank'!$AT512),1,IF('Data Bank'!$AC512=100,3,IF('Data Bank'!$AC512=0,0,2)))))</f>
        <v>0</v>
      </c>
      <c r="D743" s="178">
        <f ca="1">IF(D$1&lt;'Data Bank'!$AD512,"",IF(D$1&gt;'Data Bank'!$AT512,"",IF(AND('Data Bank'!$AC512&lt;100,TODAY()&gt;'Data Bank'!$AT512),1,IF('Data Bank'!$AC512=100,3,IF('Data Bank'!$AC512=0,0,2)))))</f>
        <v>0</v>
      </c>
      <c r="E743" s="178">
        <f ca="1">IF(E$1&lt;'Data Bank'!$AD512,"",IF(E$1&gt;'Data Bank'!$AT512,"",IF(AND('Data Bank'!$AC512&lt;100,TODAY()&gt;'Data Bank'!$AT512),1,IF('Data Bank'!$AC512=100,3,IF('Data Bank'!$AC512=0,0,2)))))</f>
        <v>0</v>
      </c>
      <c r="F743" s="178">
        <f ca="1">IF(F$1&lt;'Data Bank'!$AD512,"",IF(F$1&gt;'Data Bank'!$AT512,"",IF(AND('Data Bank'!$AC512&lt;100,TODAY()&gt;'Data Bank'!$AT512),1,IF('Data Bank'!$AC512=100,3,IF('Data Bank'!$AC512=0,0,2)))))</f>
        <v>0</v>
      </c>
      <c r="G743" s="178">
        <f ca="1">IF(G$1&lt;'Data Bank'!$AD512,"",IF(G$1&gt;'Data Bank'!$AT512,"",IF(AND('Data Bank'!$AC512&lt;100,TODAY()&gt;'Data Bank'!$AT512),1,IF('Data Bank'!$AC512=100,3,IF('Data Bank'!$AC512=0,0,2)))))</f>
        <v>0</v>
      </c>
      <c r="H743" s="178">
        <f ca="1">IF(H$1&lt;'Data Bank'!$AD512,"",IF(H$1&gt;'Data Bank'!$AT512,"",IF(AND('Data Bank'!$AC512&lt;100,TODAY()&gt;'Data Bank'!$AT512),1,IF('Data Bank'!$AC512=100,3,IF('Data Bank'!$AC512=0,0,2)))))</f>
        <v>0</v>
      </c>
      <c r="I743" s="178">
        <f ca="1">IF(I$1&lt;'Data Bank'!$AD512,"",IF(I$1&gt;'Data Bank'!$AT512,"",IF(AND('Data Bank'!$AC512&lt;100,TODAY()&gt;'Data Bank'!$AT512),1,IF('Data Bank'!$AC512=100,3,IF('Data Bank'!$AC512=0,0,2)))))</f>
        <v>0</v>
      </c>
      <c r="J743" s="177">
        <f ca="1">IF(J$1&lt;'Data Bank'!$AD512,"",IF(J$1&gt;'Data Bank'!$AT512,"",IF(AND('Data Bank'!$AC512&lt;100,TODAY()&gt;'Data Bank'!$AT512),1,IF('Data Bank'!$AC512=100,3,IF('Data Bank'!$AC512=0,0,2)))))</f>
        <v>0</v>
      </c>
      <c r="K743" s="177">
        <f ca="1">IF(K$1&lt;'Data Bank'!$AD512,"",IF(K$1&gt;'Data Bank'!$AT512,"",IF(AND('Data Bank'!$AC512&lt;100,TODAY()&gt;'Data Bank'!$AT512),1,IF('Data Bank'!$AC512=100,3,IF('Data Bank'!$AC512=0,0,2)))))</f>
        <v>0</v>
      </c>
      <c r="L743" s="177">
        <f ca="1">IF(L$1&lt;'Data Bank'!$AD512,"",IF(L$1&gt;'Data Bank'!$AT512,"",IF(AND('Data Bank'!$AC512&lt;100,TODAY()&gt;'Data Bank'!$AT512),1,IF('Data Bank'!$AC512=100,3,IF('Data Bank'!$AC512=0,0,2)))))</f>
        <v>0</v>
      </c>
      <c r="M743" s="177">
        <f ca="1">IF(M$1&lt;'Data Bank'!$AD512,"",IF(M$1&gt;'Data Bank'!$AT512,"",IF(AND('Data Bank'!$AC512&lt;100,TODAY()&gt;'Data Bank'!$AT512),1,IF('Data Bank'!$AC512=100,3,IF('Data Bank'!$AC512=0,0,2)))))</f>
        <v>0</v>
      </c>
      <c r="N743" s="177">
        <f ca="1">IF(N$1&lt;'Data Bank'!$AD512,"",IF(N$1&gt;'Data Bank'!$AT512,"",IF(AND('Data Bank'!$AC512&lt;100,TODAY()&gt;'Data Bank'!$AT512),1,IF('Data Bank'!$AC512=100,3,IF('Data Bank'!$AC512=0,0,2)))))</f>
        <v>0</v>
      </c>
      <c r="O743" s="177">
        <f ca="1">IF(O$1&lt;'Data Bank'!$AD512,"",IF(O$1&gt;'Data Bank'!$AT512,"",IF(AND('Data Bank'!$AC512&lt;100,TODAY()&gt;'Data Bank'!$AT512),1,IF('Data Bank'!$AC512=100,3,IF('Data Bank'!$AC512=0,0,2)))))</f>
        <v>0</v>
      </c>
      <c r="P743" s="177">
        <f ca="1">IF(P$1&lt;'Data Bank'!$AD512,"",IF(P$1&gt;'Data Bank'!$AT512,"",IF(AND('Data Bank'!$AC512&lt;100,TODAY()&gt;'Data Bank'!$AT512),1,IF('Data Bank'!$AC512=100,3,IF('Data Bank'!$AC512=0,0,2)))))</f>
        <v>0</v>
      </c>
      <c r="Q743" s="177">
        <f ca="1">IF(Q$1&lt;'Data Bank'!$AD512,"",IF(Q$1&gt;'Data Bank'!$AT512,"",IF(AND('Data Bank'!$AC512&lt;100,TODAY()&gt;'Data Bank'!$AT512),1,IF('Data Bank'!$AC512=100,3,IF('Data Bank'!$AC512=0,0,2)))))</f>
        <v>0</v>
      </c>
      <c r="R743" s="177">
        <f ca="1">IF(R$1&lt;'Data Bank'!$AD512,"",IF(R$1&gt;'Data Bank'!$AT512,"",IF(AND('Data Bank'!$AC512&lt;100,TODAY()&gt;'Data Bank'!$AT512),1,IF('Data Bank'!$AC512=100,3,IF('Data Bank'!$AC512=0,0,2)))))</f>
        <v>0</v>
      </c>
    </row>
    <row r="744" spans="1:18">
      <c r="A744" s="115" t="str">
        <f>'Data Bank'!E514</f>
        <v>Ghordor Road P1</v>
      </c>
      <c r="B744" s="178">
        <f ca="1">IF(B$1&lt;'Data Bank'!$AD514,"",IF(B$1&gt;'Data Bank'!$AT514,"",IF(AND('Data Bank'!$AC514&lt;100,TODAY()&gt;'Data Bank'!$AT514),1,IF('Data Bank'!$AC514=100,3,IF('Data Bank'!$AC514=0,0,2)))))</f>
        <v>2</v>
      </c>
      <c r="C744" s="178">
        <f ca="1">IF(C$1&lt;'Data Bank'!$AD514,"",IF(C$1&gt;'Data Bank'!$AT514,"",IF(AND('Data Bank'!$AC514&lt;100,TODAY()&gt;'Data Bank'!$AT514),1,IF('Data Bank'!$AC514=100,3,IF('Data Bank'!$AC514=0,0,2)))))</f>
        <v>2</v>
      </c>
      <c r="D744" s="178">
        <f ca="1">IF(D$1&lt;'Data Bank'!$AD514,"",IF(D$1&gt;'Data Bank'!$AT514,"",IF(AND('Data Bank'!$AC514&lt;100,TODAY()&gt;'Data Bank'!$AT514),1,IF('Data Bank'!$AC514=100,3,IF('Data Bank'!$AC514=0,0,2)))))</f>
        <v>2</v>
      </c>
      <c r="E744" s="178">
        <f ca="1">IF(E$1&lt;'Data Bank'!$AD514,"",IF(E$1&gt;'Data Bank'!$AT514,"",IF(AND('Data Bank'!$AC514&lt;100,TODAY()&gt;'Data Bank'!$AT514),1,IF('Data Bank'!$AC514=100,3,IF('Data Bank'!$AC514=0,0,2)))))</f>
        <v>2</v>
      </c>
      <c r="F744" s="178">
        <f ca="1">IF(F$1&lt;'Data Bank'!$AD514,"",IF(F$1&gt;'Data Bank'!$AT514,"",IF(AND('Data Bank'!$AC514&lt;100,TODAY()&gt;'Data Bank'!$AT514),1,IF('Data Bank'!$AC514=100,3,IF('Data Bank'!$AC514=0,0,2)))))</f>
        <v>2</v>
      </c>
      <c r="G744" s="178">
        <f ca="1">IF(G$1&lt;'Data Bank'!$AD514,"",IF(G$1&gt;'Data Bank'!$AT514,"",IF(AND('Data Bank'!$AC514&lt;100,TODAY()&gt;'Data Bank'!$AT514),1,IF('Data Bank'!$AC514=100,3,IF('Data Bank'!$AC514=0,0,2)))))</f>
        <v>2</v>
      </c>
      <c r="H744" s="178">
        <f ca="1">IF(H$1&lt;'Data Bank'!$AD514,"",IF(H$1&gt;'Data Bank'!$AT514,"",IF(AND('Data Bank'!$AC514&lt;100,TODAY()&gt;'Data Bank'!$AT514),1,IF('Data Bank'!$AC514=100,3,IF('Data Bank'!$AC514=0,0,2)))))</f>
        <v>2</v>
      </c>
      <c r="I744" s="178">
        <f ca="1">IF(I$1&lt;'Data Bank'!$AD514,"",IF(I$1&gt;'Data Bank'!$AT514,"",IF(AND('Data Bank'!$AC514&lt;100,TODAY()&gt;'Data Bank'!$AT514),1,IF('Data Bank'!$AC514=100,3,IF('Data Bank'!$AC514=0,0,2)))))</f>
        <v>2</v>
      </c>
      <c r="J744" s="177">
        <f ca="1">IF(J$1&lt;'Data Bank'!$AD514,"",IF(J$1&gt;'Data Bank'!$AT514,"",IF(AND('Data Bank'!$AC514&lt;100,TODAY()&gt;'Data Bank'!$AT514),1,IF('Data Bank'!$AC514=100,3,IF('Data Bank'!$AC514=0,0,2)))))</f>
        <v>2</v>
      </c>
      <c r="K744" s="177">
        <f ca="1">IF(K$1&lt;'Data Bank'!$AD514,"",IF(K$1&gt;'Data Bank'!$AT514,"",IF(AND('Data Bank'!$AC514&lt;100,TODAY()&gt;'Data Bank'!$AT514),1,IF('Data Bank'!$AC514=100,3,IF('Data Bank'!$AC514=0,0,2)))))</f>
        <v>2</v>
      </c>
      <c r="L744" s="177">
        <f ca="1">IF(L$1&lt;'Data Bank'!$AD514,"",IF(L$1&gt;'Data Bank'!$AT514,"",IF(AND('Data Bank'!$AC514&lt;100,TODAY()&gt;'Data Bank'!$AT514),1,IF('Data Bank'!$AC514=100,3,IF('Data Bank'!$AC514=0,0,2)))))</f>
        <v>2</v>
      </c>
      <c r="M744" s="177">
        <f ca="1">IF(M$1&lt;'Data Bank'!$AD514,"",IF(M$1&gt;'Data Bank'!$AT514,"",IF(AND('Data Bank'!$AC514&lt;100,TODAY()&gt;'Data Bank'!$AT514),1,IF('Data Bank'!$AC514=100,3,IF('Data Bank'!$AC514=0,0,2)))))</f>
        <v>2</v>
      </c>
      <c r="N744" s="177">
        <f ca="1">IF(N$1&lt;'Data Bank'!$AD514,"",IF(N$1&gt;'Data Bank'!$AT514,"",IF(AND('Data Bank'!$AC514&lt;100,TODAY()&gt;'Data Bank'!$AT514),1,IF('Data Bank'!$AC514=100,3,IF('Data Bank'!$AC514=0,0,2)))))</f>
        <v>2</v>
      </c>
      <c r="O744" s="177">
        <f ca="1">IF(O$1&lt;'Data Bank'!$AD514,"",IF(O$1&gt;'Data Bank'!$AT514,"",IF(AND('Data Bank'!$AC514&lt;100,TODAY()&gt;'Data Bank'!$AT514),1,IF('Data Bank'!$AC514=100,3,IF('Data Bank'!$AC514=0,0,2)))))</f>
        <v>2</v>
      </c>
      <c r="P744" s="177">
        <f ca="1">IF(P$1&lt;'Data Bank'!$AD514,"",IF(P$1&gt;'Data Bank'!$AT514,"",IF(AND('Data Bank'!$AC514&lt;100,TODAY()&gt;'Data Bank'!$AT514),1,IF('Data Bank'!$AC514=100,3,IF('Data Bank'!$AC514=0,0,2)))))</f>
        <v>2</v>
      </c>
      <c r="Q744" s="177">
        <f ca="1">IF(Q$1&lt;'Data Bank'!$AD514,"",IF(Q$1&gt;'Data Bank'!$AT514,"",IF(AND('Data Bank'!$AC514&lt;100,TODAY()&gt;'Data Bank'!$AT514),1,IF('Data Bank'!$AC514=100,3,IF('Data Bank'!$AC514=0,0,2)))))</f>
        <v>2</v>
      </c>
      <c r="R744" s="177">
        <f ca="1">IF(R$1&lt;'Data Bank'!$AD514,"",IF(R$1&gt;'Data Bank'!$AT514,"",IF(AND('Data Bank'!$AC514&lt;100,TODAY()&gt;'Data Bank'!$AT514),1,IF('Data Bank'!$AC514=100,3,IF('Data Bank'!$AC514=0,0,2)))))</f>
        <v>2</v>
      </c>
    </row>
    <row r="745" spans="1:18">
      <c r="A745" s="115" t="str">
        <f>'Data Bank'!E515</f>
        <v>Ghordor Road P2</v>
      </c>
      <c r="B745" s="178">
        <f ca="1">IF(B$1&lt;'Data Bank'!$AD515,"",IF(B$1&gt;'Data Bank'!$AT515,"",IF(AND('Data Bank'!$AC515&lt;100,TODAY()&gt;'Data Bank'!$AT515),1,IF('Data Bank'!$AC515=100,3,IF('Data Bank'!$AC515=0,0,2)))))</f>
        <v>2</v>
      </c>
      <c r="C745" s="178">
        <f ca="1">IF(C$1&lt;'Data Bank'!$AD515,"",IF(C$1&gt;'Data Bank'!$AT515,"",IF(AND('Data Bank'!$AC515&lt;100,TODAY()&gt;'Data Bank'!$AT515),1,IF('Data Bank'!$AC515=100,3,IF('Data Bank'!$AC515=0,0,2)))))</f>
        <v>2</v>
      </c>
      <c r="D745" s="178">
        <f ca="1">IF(D$1&lt;'Data Bank'!$AD515,"",IF(D$1&gt;'Data Bank'!$AT515,"",IF(AND('Data Bank'!$AC515&lt;100,TODAY()&gt;'Data Bank'!$AT515),1,IF('Data Bank'!$AC515=100,3,IF('Data Bank'!$AC515=0,0,2)))))</f>
        <v>2</v>
      </c>
      <c r="E745" s="178">
        <f ca="1">IF(E$1&lt;'Data Bank'!$AD515,"",IF(E$1&gt;'Data Bank'!$AT515,"",IF(AND('Data Bank'!$AC515&lt;100,TODAY()&gt;'Data Bank'!$AT515),1,IF('Data Bank'!$AC515=100,3,IF('Data Bank'!$AC515=0,0,2)))))</f>
        <v>2</v>
      </c>
      <c r="F745" s="178">
        <f ca="1">IF(F$1&lt;'Data Bank'!$AD515,"",IF(F$1&gt;'Data Bank'!$AT515,"",IF(AND('Data Bank'!$AC515&lt;100,TODAY()&gt;'Data Bank'!$AT515),1,IF('Data Bank'!$AC515=100,3,IF('Data Bank'!$AC515=0,0,2)))))</f>
        <v>2</v>
      </c>
      <c r="G745" s="178">
        <f ca="1">IF(G$1&lt;'Data Bank'!$AD515,"",IF(G$1&gt;'Data Bank'!$AT515,"",IF(AND('Data Bank'!$AC515&lt;100,TODAY()&gt;'Data Bank'!$AT515),1,IF('Data Bank'!$AC515=100,3,IF('Data Bank'!$AC515=0,0,2)))))</f>
        <v>2</v>
      </c>
      <c r="H745" s="178">
        <f ca="1">IF(H$1&lt;'Data Bank'!$AD515,"",IF(H$1&gt;'Data Bank'!$AT515,"",IF(AND('Data Bank'!$AC515&lt;100,TODAY()&gt;'Data Bank'!$AT515),1,IF('Data Bank'!$AC515=100,3,IF('Data Bank'!$AC515=0,0,2)))))</f>
        <v>2</v>
      </c>
      <c r="I745" s="178">
        <f ca="1">IF(I$1&lt;'Data Bank'!$AD515,"",IF(I$1&gt;'Data Bank'!$AT515,"",IF(AND('Data Bank'!$AC515&lt;100,TODAY()&gt;'Data Bank'!$AT515),1,IF('Data Bank'!$AC515=100,3,IF('Data Bank'!$AC515=0,0,2)))))</f>
        <v>2</v>
      </c>
      <c r="J745" s="177">
        <f ca="1">IF(J$1&lt;'Data Bank'!$AD515,"",IF(J$1&gt;'Data Bank'!$AT515,"",IF(AND('Data Bank'!$AC515&lt;100,TODAY()&gt;'Data Bank'!$AT515),1,IF('Data Bank'!$AC515=100,3,IF('Data Bank'!$AC515=0,0,2)))))</f>
        <v>2</v>
      </c>
      <c r="K745" s="177">
        <f ca="1">IF(K$1&lt;'Data Bank'!$AD515,"",IF(K$1&gt;'Data Bank'!$AT515,"",IF(AND('Data Bank'!$AC515&lt;100,TODAY()&gt;'Data Bank'!$AT515),1,IF('Data Bank'!$AC515=100,3,IF('Data Bank'!$AC515=0,0,2)))))</f>
        <v>2</v>
      </c>
      <c r="L745" s="177">
        <f ca="1">IF(L$1&lt;'Data Bank'!$AD515,"",IF(L$1&gt;'Data Bank'!$AT515,"",IF(AND('Data Bank'!$AC515&lt;100,TODAY()&gt;'Data Bank'!$AT515),1,IF('Data Bank'!$AC515=100,3,IF('Data Bank'!$AC515=0,0,2)))))</f>
        <v>2</v>
      </c>
      <c r="M745" s="177">
        <f ca="1">IF(M$1&lt;'Data Bank'!$AD515,"",IF(M$1&gt;'Data Bank'!$AT515,"",IF(AND('Data Bank'!$AC515&lt;100,TODAY()&gt;'Data Bank'!$AT515),1,IF('Data Bank'!$AC515=100,3,IF('Data Bank'!$AC515=0,0,2)))))</f>
        <v>2</v>
      </c>
      <c r="N745" s="177">
        <f ca="1">IF(N$1&lt;'Data Bank'!$AD515,"",IF(N$1&gt;'Data Bank'!$AT515,"",IF(AND('Data Bank'!$AC515&lt;100,TODAY()&gt;'Data Bank'!$AT515),1,IF('Data Bank'!$AC515=100,3,IF('Data Bank'!$AC515=0,0,2)))))</f>
        <v>2</v>
      </c>
      <c r="O745" s="177">
        <f ca="1">IF(O$1&lt;'Data Bank'!$AD515,"",IF(O$1&gt;'Data Bank'!$AT515,"",IF(AND('Data Bank'!$AC515&lt;100,TODAY()&gt;'Data Bank'!$AT515),1,IF('Data Bank'!$AC515=100,3,IF('Data Bank'!$AC515=0,0,2)))))</f>
        <v>2</v>
      </c>
      <c r="P745" s="177">
        <f ca="1">IF(P$1&lt;'Data Bank'!$AD515,"",IF(P$1&gt;'Data Bank'!$AT515,"",IF(AND('Data Bank'!$AC515&lt;100,TODAY()&gt;'Data Bank'!$AT515),1,IF('Data Bank'!$AC515=100,3,IF('Data Bank'!$AC515=0,0,2)))))</f>
        <v>2</v>
      </c>
      <c r="Q745" s="177">
        <f ca="1">IF(Q$1&lt;'Data Bank'!$AD515,"",IF(Q$1&gt;'Data Bank'!$AT515,"",IF(AND('Data Bank'!$AC515&lt;100,TODAY()&gt;'Data Bank'!$AT515),1,IF('Data Bank'!$AC515=100,3,IF('Data Bank'!$AC515=0,0,2)))))</f>
        <v>2</v>
      </c>
      <c r="R745" s="177">
        <f ca="1">IF(R$1&lt;'Data Bank'!$AD515,"",IF(R$1&gt;'Data Bank'!$AT515,"",IF(AND('Data Bank'!$AC515&lt;100,TODAY()&gt;'Data Bank'!$AT515),1,IF('Data Bank'!$AC515=100,3,IF('Data Bank'!$AC515=0,0,2)))))</f>
        <v>2</v>
      </c>
    </row>
    <row r="746" spans="1:18">
      <c r="A746" s="115" t="str">
        <f>'Data Bank'!E516</f>
        <v>Ghordor Road P3</v>
      </c>
      <c r="B746" s="178">
        <f ca="1">IF(B$1&lt;'Data Bank'!$AD516,"",IF(B$1&gt;'Data Bank'!$AT516,"",IF(AND('Data Bank'!$AC516&lt;100,TODAY()&gt;'Data Bank'!$AT516),1,IF('Data Bank'!$AC516=100,3,IF('Data Bank'!$AC516=0,0,2)))))</f>
        <v>2</v>
      </c>
      <c r="C746" s="178">
        <f ca="1">IF(C$1&lt;'Data Bank'!$AD516,"",IF(C$1&gt;'Data Bank'!$AT516,"",IF(AND('Data Bank'!$AC516&lt;100,TODAY()&gt;'Data Bank'!$AT516),1,IF('Data Bank'!$AC516=100,3,IF('Data Bank'!$AC516=0,0,2)))))</f>
        <v>2</v>
      </c>
      <c r="D746" s="178">
        <f ca="1">IF(D$1&lt;'Data Bank'!$AD516,"",IF(D$1&gt;'Data Bank'!$AT516,"",IF(AND('Data Bank'!$AC516&lt;100,TODAY()&gt;'Data Bank'!$AT516),1,IF('Data Bank'!$AC516=100,3,IF('Data Bank'!$AC516=0,0,2)))))</f>
        <v>2</v>
      </c>
      <c r="E746" s="178">
        <f ca="1">IF(E$1&lt;'Data Bank'!$AD516,"",IF(E$1&gt;'Data Bank'!$AT516,"",IF(AND('Data Bank'!$AC516&lt;100,TODAY()&gt;'Data Bank'!$AT516),1,IF('Data Bank'!$AC516=100,3,IF('Data Bank'!$AC516=0,0,2)))))</f>
        <v>2</v>
      </c>
      <c r="F746" s="178">
        <f ca="1">IF(F$1&lt;'Data Bank'!$AD516,"",IF(F$1&gt;'Data Bank'!$AT516,"",IF(AND('Data Bank'!$AC516&lt;100,TODAY()&gt;'Data Bank'!$AT516),1,IF('Data Bank'!$AC516=100,3,IF('Data Bank'!$AC516=0,0,2)))))</f>
        <v>2</v>
      </c>
      <c r="G746" s="178">
        <f ca="1">IF(G$1&lt;'Data Bank'!$AD516,"",IF(G$1&gt;'Data Bank'!$AT516,"",IF(AND('Data Bank'!$AC516&lt;100,TODAY()&gt;'Data Bank'!$AT516),1,IF('Data Bank'!$AC516=100,3,IF('Data Bank'!$AC516=0,0,2)))))</f>
        <v>2</v>
      </c>
      <c r="H746" s="178">
        <f ca="1">IF(H$1&lt;'Data Bank'!$AD516,"",IF(H$1&gt;'Data Bank'!$AT516,"",IF(AND('Data Bank'!$AC516&lt;100,TODAY()&gt;'Data Bank'!$AT516),1,IF('Data Bank'!$AC516=100,3,IF('Data Bank'!$AC516=0,0,2)))))</f>
        <v>2</v>
      </c>
      <c r="I746" s="178">
        <f ca="1">IF(I$1&lt;'Data Bank'!$AD516,"",IF(I$1&gt;'Data Bank'!$AT516,"",IF(AND('Data Bank'!$AC516&lt;100,TODAY()&gt;'Data Bank'!$AT516),1,IF('Data Bank'!$AC516=100,3,IF('Data Bank'!$AC516=0,0,2)))))</f>
        <v>2</v>
      </c>
      <c r="J746" s="177">
        <f ca="1">IF(J$1&lt;'Data Bank'!$AD516,"",IF(J$1&gt;'Data Bank'!$AT516,"",IF(AND('Data Bank'!$AC516&lt;100,TODAY()&gt;'Data Bank'!$AT516),1,IF('Data Bank'!$AC516=100,3,IF('Data Bank'!$AC516=0,0,2)))))</f>
        <v>2</v>
      </c>
      <c r="K746" s="177">
        <f ca="1">IF(K$1&lt;'Data Bank'!$AD516,"",IF(K$1&gt;'Data Bank'!$AT516,"",IF(AND('Data Bank'!$AC516&lt;100,TODAY()&gt;'Data Bank'!$AT516),1,IF('Data Bank'!$AC516=100,3,IF('Data Bank'!$AC516=0,0,2)))))</f>
        <v>2</v>
      </c>
      <c r="L746" s="177">
        <f ca="1">IF(L$1&lt;'Data Bank'!$AD516,"",IF(L$1&gt;'Data Bank'!$AT516,"",IF(AND('Data Bank'!$AC516&lt;100,TODAY()&gt;'Data Bank'!$AT516),1,IF('Data Bank'!$AC516=100,3,IF('Data Bank'!$AC516=0,0,2)))))</f>
        <v>2</v>
      </c>
      <c r="M746" s="177">
        <f ca="1">IF(M$1&lt;'Data Bank'!$AD516,"",IF(M$1&gt;'Data Bank'!$AT516,"",IF(AND('Data Bank'!$AC516&lt;100,TODAY()&gt;'Data Bank'!$AT516),1,IF('Data Bank'!$AC516=100,3,IF('Data Bank'!$AC516=0,0,2)))))</f>
        <v>2</v>
      </c>
      <c r="N746" s="177">
        <f ca="1">IF(N$1&lt;'Data Bank'!$AD516,"",IF(N$1&gt;'Data Bank'!$AT516,"",IF(AND('Data Bank'!$AC516&lt;100,TODAY()&gt;'Data Bank'!$AT516),1,IF('Data Bank'!$AC516=100,3,IF('Data Bank'!$AC516=0,0,2)))))</f>
        <v>2</v>
      </c>
      <c r="O746" s="177">
        <f ca="1">IF(O$1&lt;'Data Bank'!$AD516,"",IF(O$1&gt;'Data Bank'!$AT516,"",IF(AND('Data Bank'!$AC516&lt;100,TODAY()&gt;'Data Bank'!$AT516),1,IF('Data Bank'!$AC516=100,3,IF('Data Bank'!$AC516=0,0,2)))))</f>
        <v>2</v>
      </c>
      <c r="P746" s="177">
        <f ca="1">IF(P$1&lt;'Data Bank'!$AD516,"",IF(P$1&gt;'Data Bank'!$AT516,"",IF(AND('Data Bank'!$AC516&lt;100,TODAY()&gt;'Data Bank'!$AT516),1,IF('Data Bank'!$AC516=100,3,IF('Data Bank'!$AC516=0,0,2)))))</f>
        <v>2</v>
      </c>
      <c r="Q746" s="177">
        <f ca="1">IF(Q$1&lt;'Data Bank'!$AD516,"",IF(Q$1&gt;'Data Bank'!$AT516,"",IF(AND('Data Bank'!$AC516&lt;100,TODAY()&gt;'Data Bank'!$AT516),1,IF('Data Bank'!$AC516=100,3,IF('Data Bank'!$AC516=0,0,2)))))</f>
        <v>2</v>
      </c>
      <c r="R746" s="177">
        <f ca="1">IF(R$1&lt;'Data Bank'!$AD516,"",IF(R$1&gt;'Data Bank'!$AT516,"",IF(AND('Data Bank'!$AC516&lt;100,TODAY()&gt;'Data Bank'!$AT516),1,IF('Data Bank'!$AC516=100,3,IF('Data Bank'!$AC516=0,0,2)))))</f>
        <v>2</v>
      </c>
    </row>
    <row r="747" spans="1:18">
      <c r="A747" s="115" t="str">
        <f>'Data Bank'!E517</f>
        <v>Ghordor Road P4</v>
      </c>
      <c r="B747" s="178">
        <f ca="1">IF(B$1&lt;'Data Bank'!$AD517,"",IF(B$1&gt;'Data Bank'!$AT517,"",IF(AND('Data Bank'!$AC517&lt;100,TODAY()&gt;'Data Bank'!$AT517),1,IF('Data Bank'!$AC517=100,3,IF('Data Bank'!$AC517=0,0,2)))))</f>
        <v>2</v>
      </c>
      <c r="C747" s="178">
        <f ca="1">IF(C$1&lt;'Data Bank'!$AD517,"",IF(C$1&gt;'Data Bank'!$AT517,"",IF(AND('Data Bank'!$AC517&lt;100,TODAY()&gt;'Data Bank'!$AT517),1,IF('Data Bank'!$AC517=100,3,IF('Data Bank'!$AC517=0,0,2)))))</f>
        <v>2</v>
      </c>
      <c r="D747" s="178">
        <f ca="1">IF(D$1&lt;'Data Bank'!$AD517,"",IF(D$1&gt;'Data Bank'!$AT517,"",IF(AND('Data Bank'!$AC517&lt;100,TODAY()&gt;'Data Bank'!$AT517),1,IF('Data Bank'!$AC517=100,3,IF('Data Bank'!$AC517=0,0,2)))))</f>
        <v>2</v>
      </c>
      <c r="E747" s="178">
        <f ca="1">IF(E$1&lt;'Data Bank'!$AD517,"",IF(E$1&gt;'Data Bank'!$AT517,"",IF(AND('Data Bank'!$AC517&lt;100,TODAY()&gt;'Data Bank'!$AT517),1,IF('Data Bank'!$AC517=100,3,IF('Data Bank'!$AC517=0,0,2)))))</f>
        <v>2</v>
      </c>
      <c r="F747" s="178">
        <f ca="1">IF(F$1&lt;'Data Bank'!$AD517,"",IF(F$1&gt;'Data Bank'!$AT517,"",IF(AND('Data Bank'!$AC517&lt;100,TODAY()&gt;'Data Bank'!$AT517),1,IF('Data Bank'!$AC517=100,3,IF('Data Bank'!$AC517=0,0,2)))))</f>
        <v>2</v>
      </c>
      <c r="G747" s="178">
        <f ca="1">IF(G$1&lt;'Data Bank'!$AD517,"",IF(G$1&gt;'Data Bank'!$AT517,"",IF(AND('Data Bank'!$AC517&lt;100,TODAY()&gt;'Data Bank'!$AT517),1,IF('Data Bank'!$AC517=100,3,IF('Data Bank'!$AC517=0,0,2)))))</f>
        <v>2</v>
      </c>
      <c r="H747" s="178">
        <f ca="1">IF(H$1&lt;'Data Bank'!$AD517,"",IF(H$1&gt;'Data Bank'!$AT517,"",IF(AND('Data Bank'!$AC517&lt;100,TODAY()&gt;'Data Bank'!$AT517),1,IF('Data Bank'!$AC517=100,3,IF('Data Bank'!$AC517=0,0,2)))))</f>
        <v>2</v>
      </c>
      <c r="I747" s="178">
        <f ca="1">IF(I$1&lt;'Data Bank'!$AD517,"",IF(I$1&gt;'Data Bank'!$AT517,"",IF(AND('Data Bank'!$AC517&lt;100,TODAY()&gt;'Data Bank'!$AT517),1,IF('Data Bank'!$AC517=100,3,IF('Data Bank'!$AC517=0,0,2)))))</f>
        <v>2</v>
      </c>
      <c r="J747" s="177">
        <f ca="1">IF(J$1&lt;'Data Bank'!$AD517,"",IF(J$1&gt;'Data Bank'!$AT517,"",IF(AND('Data Bank'!$AC517&lt;100,TODAY()&gt;'Data Bank'!$AT517),1,IF('Data Bank'!$AC517=100,3,IF('Data Bank'!$AC517=0,0,2)))))</f>
        <v>2</v>
      </c>
      <c r="K747" s="177">
        <f ca="1">IF(K$1&lt;'Data Bank'!$AD517,"",IF(K$1&gt;'Data Bank'!$AT517,"",IF(AND('Data Bank'!$AC517&lt;100,TODAY()&gt;'Data Bank'!$AT517),1,IF('Data Bank'!$AC517=100,3,IF('Data Bank'!$AC517=0,0,2)))))</f>
        <v>2</v>
      </c>
      <c r="L747" s="177">
        <f ca="1">IF(L$1&lt;'Data Bank'!$AD517,"",IF(L$1&gt;'Data Bank'!$AT517,"",IF(AND('Data Bank'!$AC517&lt;100,TODAY()&gt;'Data Bank'!$AT517),1,IF('Data Bank'!$AC517=100,3,IF('Data Bank'!$AC517=0,0,2)))))</f>
        <v>2</v>
      </c>
      <c r="M747" s="177">
        <f ca="1">IF(M$1&lt;'Data Bank'!$AD517,"",IF(M$1&gt;'Data Bank'!$AT517,"",IF(AND('Data Bank'!$AC517&lt;100,TODAY()&gt;'Data Bank'!$AT517),1,IF('Data Bank'!$AC517=100,3,IF('Data Bank'!$AC517=0,0,2)))))</f>
        <v>2</v>
      </c>
      <c r="N747" s="177">
        <f ca="1">IF(N$1&lt;'Data Bank'!$AD517,"",IF(N$1&gt;'Data Bank'!$AT517,"",IF(AND('Data Bank'!$AC517&lt;100,TODAY()&gt;'Data Bank'!$AT517),1,IF('Data Bank'!$AC517=100,3,IF('Data Bank'!$AC517=0,0,2)))))</f>
        <v>2</v>
      </c>
      <c r="O747" s="177">
        <f ca="1">IF(O$1&lt;'Data Bank'!$AD517,"",IF(O$1&gt;'Data Bank'!$AT517,"",IF(AND('Data Bank'!$AC517&lt;100,TODAY()&gt;'Data Bank'!$AT517),1,IF('Data Bank'!$AC517=100,3,IF('Data Bank'!$AC517=0,0,2)))))</f>
        <v>2</v>
      </c>
      <c r="P747" s="177">
        <f ca="1">IF(P$1&lt;'Data Bank'!$AD517,"",IF(P$1&gt;'Data Bank'!$AT517,"",IF(AND('Data Bank'!$AC517&lt;100,TODAY()&gt;'Data Bank'!$AT517),1,IF('Data Bank'!$AC517=100,3,IF('Data Bank'!$AC517=0,0,2)))))</f>
        <v>2</v>
      </c>
      <c r="Q747" s="177">
        <f ca="1">IF(Q$1&lt;'Data Bank'!$AD517,"",IF(Q$1&gt;'Data Bank'!$AT517,"",IF(AND('Data Bank'!$AC517&lt;100,TODAY()&gt;'Data Bank'!$AT517),1,IF('Data Bank'!$AC517=100,3,IF('Data Bank'!$AC517=0,0,2)))))</f>
        <v>2</v>
      </c>
      <c r="R747" s="177">
        <f ca="1">IF(R$1&lt;'Data Bank'!$AD517,"",IF(R$1&gt;'Data Bank'!$AT517,"",IF(AND('Data Bank'!$AC517&lt;100,TODAY()&gt;'Data Bank'!$AT517),1,IF('Data Bank'!$AC517=100,3,IF('Data Bank'!$AC517=0,0,2)))))</f>
        <v>2</v>
      </c>
    </row>
    <row r="748" spans="1:18">
      <c r="A748" s="115" t="str">
        <f>'Data Bank'!E518</f>
        <v xml:space="preserve">Ghorrdo Road </v>
      </c>
      <c r="B748" s="178">
        <f ca="1">IF(B$1&lt;'Data Bank'!$AD518,"",IF(B$1&gt;'Data Bank'!$AT518,"",IF(AND('Data Bank'!$AC518&lt;100,TODAY()&gt;'Data Bank'!$AT518),1,IF('Data Bank'!$AC518=100,3,IF('Data Bank'!$AC518=0,0,2)))))</f>
        <v>2</v>
      </c>
      <c r="C748" s="178">
        <f ca="1">IF(C$1&lt;'Data Bank'!$AD518,"",IF(C$1&gt;'Data Bank'!$AT518,"",IF(AND('Data Bank'!$AC518&lt;100,TODAY()&gt;'Data Bank'!$AT518),1,IF('Data Bank'!$AC518=100,3,IF('Data Bank'!$AC518=0,0,2)))))</f>
        <v>2</v>
      </c>
      <c r="D748" s="178">
        <f ca="1">IF(D$1&lt;'Data Bank'!$AD518,"",IF(D$1&gt;'Data Bank'!$AT518,"",IF(AND('Data Bank'!$AC518&lt;100,TODAY()&gt;'Data Bank'!$AT518),1,IF('Data Bank'!$AC518=100,3,IF('Data Bank'!$AC518=0,0,2)))))</f>
        <v>2</v>
      </c>
      <c r="E748" s="178">
        <f ca="1">IF(E$1&lt;'Data Bank'!$AD518,"",IF(E$1&gt;'Data Bank'!$AT518,"",IF(AND('Data Bank'!$AC518&lt;100,TODAY()&gt;'Data Bank'!$AT518),1,IF('Data Bank'!$AC518=100,3,IF('Data Bank'!$AC518=0,0,2)))))</f>
        <v>2</v>
      </c>
      <c r="F748" s="178">
        <f ca="1">IF(F$1&lt;'Data Bank'!$AD518,"",IF(F$1&gt;'Data Bank'!$AT518,"",IF(AND('Data Bank'!$AC518&lt;100,TODAY()&gt;'Data Bank'!$AT518),1,IF('Data Bank'!$AC518=100,3,IF('Data Bank'!$AC518=0,0,2)))))</f>
        <v>2</v>
      </c>
      <c r="G748" s="178">
        <f ca="1">IF(G$1&lt;'Data Bank'!$AD518,"",IF(G$1&gt;'Data Bank'!$AT518,"",IF(AND('Data Bank'!$AC518&lt;100,TODAY()&gt;'Data Bank'!$AT518),1,IF('Data Bank'!$AC518=100,3,IF('Data Bank'!$AC518=0,0,2)))))</f>
        <v>2</v>
      </c>
      <c r="H748" s="178">
        <f ca="1">IF(H$1&lt;'Data Bank'!$AD518,"",IF(H$1&gt;'Data Bank'!$AT518,"",IF(AND('Data Bank'!$AC518&lt;100,TODAY()&gt;'Data Bank'!$AT518),1,IF('Data Bank'!$AC518=100,3,IF('Data Bank'!$AC518=0,0,2)))))</f>
        <v>2</v>
      </c>
      <c r="I748" s="178">
        <f ca="1">IF(I$1&lt;'Data Bank'!$AD518,"",IF(I$1&gt;'Data Bank'!$AT518,"",IF(AND('Data Bank'!$AC518&lt;100,TODAY()&gt;'Data Bank'!$AT518),1,IF('Data Bank'!$AC518=100,3,IF('Data Bank'!$AC518=0,0,2)))))</f>
        <v>2</v>
      </c>
      <c r="J748" s="177">
        <f ca="1">IF(J$1&lt;'Data Bank'!$AD518,"",IF(J$1&gt;'Data Bank'!$AT518,"",IF(AND('Data Bank'!$AC518&lt;100,TODAY()&gt;'Data Bank'!$AT518),1,IF('Data Bank'!$AC518=100,3,IF('Data Bank'!$AC518=0,0,2)))))</f>
        <v>2</v>
      </c>
      <c r="K748" s="177">
        <f ca="1">IF(K$1&lt;'Data Bank'!$AD518,"",IF(K$1&gt;'Data Bank'!$AT518,"",IF(AND('Data Bank'!$AC518&lt;100,TODAY()&gt;'Data Bank'!$AT518),1,IF('Data Bank'!$AC518=100,3,IF('Data Bank'!$AC518=0,0,2)))))</f>
        <v>2</v>
      </c>
      <c r="L748" s="177">
        <f ca="1">IF(L$1&lt;'Data Bank'!$AD518,"",IF(L$1&gt;'Data Bank'!$AT518,"",IF(AND('Data Bank'!$AC518&lt;100,TODAY()&gt;'Data Bank'!$AT518),1,IF('Data Bank'!$AC518=100,3,IF('Data Bank'!$AC518=0,0,2)))))</f>
        <v>2</v>
      </c>
      <c r="M748" s="177">
        <f ca="1">IF(M$1&lt;'Data Bank'!$AD518,"",IF(M$1&gt;'Data Bank'!$AT518,"",IF(AND('Data Bank'!$AC518&lt;100,TODAY()&gt;'Data Bank'!$AT518),1,IF('Data Bank'!$AC518=100,3,IF('Data Bank'!$AC518=0,0,2)))))</f>
        <v>2</v>
      </c>
      <c r="N748" s="177">
        <f ca="1">IF(N$1&lt;'Data Bank'!$AD518,"",IF(N$1&gt;'Data Bank'!$AT518,"",IF(AND('Data Bank'!$AC518&lt;100,TODAY()&gt;'Data Bank'!$AT518),1,IF('Data Bank'!$AC518=100,3,IF('Data Bank'!$AC518=0,0,2)))))</f>
        <v>2</v>
      </c>
      <c r="O748" s="177">
        <f ca="1">IF(O$1&lt;'Data Bank'!$AD518,"",IF(O$1&gt;'Data Bank'!$AT518,"",IF(AND('Data Bank'!$AC518&lt;100,TODAY()&gt;'Data Bank'!$AT518),1,IF('Data Bank'!$AC518=100,3,IF('Data Bank'!$AC518=0,0,2)))))</f>
        <v>2</v>
      </c>
      <c r="P748" s="177">
        <f ca="1">IF(P$1&lt;'Data Bank'!$AD518,"",IF(P$1&gt;'Data Bank'!$AT518,"",IF(AND('Data Bank'!$AC518&lt;100,TODAY()&gt;'Data Bank'!$AT518),1,IF('Data Bank'!$AC518=100,3,IF('Data Bank'!$AC518=0,0,2)))))</f>
        <v>2</v>
      </c>
      <c r="Q748" s="177">
        <f ca="1">IF(Q$1&lt;'Data Bank'!$AD518,"",IF(Q$1&gt;'Data Bank'!$AT518,"",IF(AND('Data Bank'!$AC518&lt;100,TODAY()&gt;'Data Bank'!$AT518),1,IF('Data Bank'!$AC518=100,3,IF('Data Bank'!$AC518=0,0,2)))))</f>
        <v>2</v>
      </c>
      <c r="R748" s="177">
        <f ca="1">IF(R$1&lt;'Data Bank'!$AD518,"",IF(R$1&gt;'Data Bank'!$AT518,"",IF(AND('Data Bank'!$AC518&lt;100,TODAY()&gt;'Data Bank'!$AT518),1,IF('Data Bank'!$AC518=100,3,IF('Data Bank'!$AC518=0,0,2)))))</f>
        <v>2</v>
      </c>
    </row>
    <row r="749" spans="1:18">
      <c r="A749" s="115" t="str">
        <f>'Data Bank'!E519</f>
        <v>P2</v>
      </c>
      <c r="B749" s="178">
        <f ca="1">IF(B$1&lt;'Data Bank'!$AD519,"",IF(B$1&gt;'Data Bank'!$AT519,"",IF(AND('Data Bank'!$AC519&lt;100,TODAY()&gt;'Data Bank'!$AT519),1,IF('Data Bank'!$AC519=100,3,IF('Data Bank'!$AC519=0,0,2)))))</f>
        <v>0</v>
      </c>
      <c r="C749" s="178">
        <f ca="1">IF(C$1&lt;'Data Bank'!$AD519,"",IF(C$1&gt;'Data Bank'!$AT519,"",IF(AND('Data Bank'!$AC519&lt;100,TODAY()&gt;'Data Bank'!$AT519),1,IF('Data Bank'!$AC519=100,3,IF('Data Bank'!$AC519=0,0,2)))))</f>
        <v>0</v>
      </c>
      <c r="D749" s="178">
        <f ca="1">IF(D$1&lt;'Data Bank'!$AD519,"",IF(D$1&gt;'Data Bank'!$AT519,"",IF(AND('Data Bank'!$AC519&lt;100,TODAY()&gt;'Data Bank'!$AT519),1,IF('Data Bank'!$AC519=100,3,IF('Data Bank'!$AC519=0,0,2)))))</f>
        <v>0</v>
      </c>
      <c r="E749" s="178">
        <f ca="1">IF(E$1&lt;'Data Bank'!$AD519,"",IF(E$1&gt;'Data Bank'!$AT519,"",IF(AND('Data Bank'!$AC519&lt;100,TODAY()&gt;'Data Bank'!$AT519),1,IF('Data Bank'!$AC519=100,3,IF('Data Bank'!$AC519=0,0,2)))))</f>
        <v>0</v>
      </c>
      <c r="F749" s="178">
        <f ca="1">IF(F$1&lt;'Data Bank'!$AD519,"",IF(F$1&gt;'Data Bank'!$AT519,"",IF(AND('Data Bank'!$AC519&lt;100,TODAY()&gt;'Data Bank'!$AT519),1,IF('Data Bank'!$AC519=100,3,IF('Data Bank'!$AC519=0,0,2)))))</f>
        <v>0</v>
      </c>
      <c r="G749" s="178">
        <f ca="1">IF(G$1&lt;'Data Bank'!$AD519,"",IF(G$1&gt;'Data Bank'!$AT519,"",IF(AND('Data Bank'!$AC519&lt;100,TODAY()&gt;'Data Bank'!$AT519),1,IF('Data Bank'!$AC519=100,3,IF('Data Bank'!$AC519=0,0,2)))))</f>
        <v>0</v>
      </c>
      <c r="H749" s="178">
        <f ca="1">IF(H$1&lt;'Data Bank'!$AD519,"",IF(H$1&gt;'Data Bank'!$AT519,"",IF(AND('Data Bank'!$AC519&lt;100,TODAY()&gt;'Data Bank'!$AT519),1,IF('Data Bank'!$AC519=100,3,IF('Data Bank'!$AC519=0,0,2)))))</f>
        <v>0</v>
      </c>
      <c r="I749" s="178">
        <f ca="1">IF(I$1&lt;'Data Bank'!$AD519,"",IF(I$1&gt;'Data Bank'!$AT519,"",IF(AND('Data Bank'!$AC519&lt;100,TODAY()&gt;'Data Bank'!$AT519),1,IF('Data Bank'!$AC519=100,3,IF('Data Bank'!$AC519=0,0,2)))))</f>
        <v>0</v>
      </c>
      <c r="J749" s="177" t="str">
        <f ca="1">IF(J$1&lt;'Data Bank'!$AD519,"",IF(J$1&gt;'Data Bank'!$AT519,"",IF(AND('Data Bank'!$AC519&lt;100,TODAY()&gt;'Data Bank'!$AT519),1,IF('Data Bank'!$AC519=100,3,IF('Data Bank'!$AC519=0,0,2)))))</f>
        <v/>
      </c>
      <c r="K749" s="177" t="str">
        <f ca="1">IF(K$1&lt;'Data Bank'!$AD519,"",IF(K$1&gt;'Data Bank'!$AT519,"",IF(AND('Data Bank'!$AC519&lt;100,TODAY()&gt;'Data Bank'!$AT519),1,IF('Data Bank'!$AC519=100,3,IF('Data Bank'!$AC519=0,0,2)))))</f>
        <v/>
      </c>
      <c r="L749" s="177" t="str">
        <f ca="1">IF(L$1&lt;'Data Bank'!$AD519,"",IF(L$1&gt;'Data Bank'!$AT519,"",IF(AND('Data Bank'!$AC519&lt;100,TODAY()&gt;'Data Bank'!$AT519),1,IF('Data Bank'!$AC519=100,3,IF('Data Bank'!$AC519=0,0,2)))))</f>
        <v/>
      </c>
      <c r="M749" s="177" t="str">
        <f ca="1">IF(M$1&lt;'Data Bank'!$AD519,"",IF(M$1&gt;'Data Bank'!$AT519,"",IF(AND('Data Bank'!$AC519&lt;100,TODAY()&gt;'Data Bank'!$AT519),1,IF('Data Bank'!$AC519=100,3,IF('Data Bank'!$AC519=0,0,2)))))</f>
        <v/>
      </c>
      <c r="N749" s="177" t="str">
        <f ca="1">IF(N$1&lt;'Data Bank'!$AD519,"",IF(N$1&gt;'Data Bank'!$AT519,"",IF(AND('Data Bank'!$AC519&lt;100,TODAY()&gt;'Data Bank'!$AT519),1,IF('Data Bank'!$AC519=100,3,IF('Data Bank'!$AC519=0,0,2)))))</f>
        <v/>
      </c>
      <c r="O749" s="177" t="str">
        <f ca="1">IF(O$1&lt;'Data Bank'!$AD519,"",IF(O$1&gt;'Data Bank'!$AT519,"",IF(AND('Data Bank'!$AC519&lt;100,TODAY()&gt;'Data Bank'!$AT519),1,IF('Data Bank'!$AC519=100,3,IF('Data Bank'!$AC519=0,0,2)))))</f>
        <v/>
      </c>
      <c r="P749" s="177" t="str">
        <f ca="1">IF(P$1&lt;'Data Bank'!$AD519,"",IF(P$1&gt;'Data Bank'!$AT519,"",IF(AND('Data Bank'!$AC519&lt;100,TODAY()&gt;'Data Bank'!$AT519),1,IF('Data Bank'!$AC519=100,3,IF('Data Bank'!$AC519=0,0,2)))))</f>
        <v/>
      </c>
      <c r="Q749" s="177" t="str">
        <f ca="1">IF(Q$1&lt;'Data Bank'!$AD519,"",IF(Q$1&gt;'Data Bank'!$AT519,"",IF(AND('Data Bank'!$AC519&lt;100,TODAY()&gt;'Data Bank'!$AT519),1,IF('Data Bank'!$AC519=100,3,IF('Data Bank'!$AC519=0,0,2)))))</f>
        <v/>
      </c>
      <c r="R749" s="177" t="str">
        <f ca="1">IF(R$1&lt;'Data Bank'!$AD519,"",IF(R$1&gt;'Data Bank'!$AT519,"",IF(AND('Data Bank'!$AC519&lt;100,TODAY()&gt;'Data Bank'!$AT519),1,IF('Data Bank'!$AC519=100,3,IF('Data Bank'!$AC519=0,0,2)))))</f>
        <v/>
      </c>
    </row>
    <row r="750" spans="1:18">
      <c r="A750" s="115" t="str">
        <f>'Data Bank'!E521</f>
        <v>Gohar Green</v>
      </c>
      <c r="B750" s="178">
        <f ca="1">IF(B$1&lt;'Data Bank'!$AD521,"",IF(B$1&gt;'Data Bank'!$AT521,"",IF(AND('Data Bank'!$AC521&lt;100,TODAY()&gt;'Data Bank'!$AT521),1,IF('Data Bank'!$AC521=100,3,IF('Data Bank'!$AC521=0,0,2)))))</f>
        <v>0</v>
      </c>
      <c r="C750" s="178">
        <f ca="1">IF(C$1&lt;'Data Bank'!$AD521,"",IF(C$1&gt;'Data Bank'!$AT521,"",IF(AND('Data Bank'!$AC521&lt;100,TODAY()&gt;'Data Bank'!$AT521),1,IF('Data Bank'!$AC521=100,3,IF('Data Bank'!$AC521=0,0,2)))))</f>
        <v>0</v>
      </c>
      <c r="D750" s="178">
        <f ca="1">IF(D$1&lt;'Data Bank'!$AD521,"",IF(D$1&gt;'Data Bank'!$AT521,"",IF(AND('Data Bank'!$AC521&lt;100,TODAY()&gt;'Data Bank'!$AT521),1,IF('Data Bank'!$AC521=100,3,IF('Data Bank'!$AC521=0,0,2)))))</f>
        <v>0</v>
      </c>
      <c r="E750" s="178">
        <f ca="1">IF(E$1&lt;'Data Bank'!$AD521,"",IF(E$1&gt;'Data Bank'!$AT521,"",IF(AND('Data Bank'!$AC521&lt;100,TODAY()&gt;'Data Bank'!$AT521),1,IF('Data Bank'!$AC521=100,3,IF('Data Bank'!$AC521=0,0,2)))))</f>
        <v>0</v>
      </c>
      <c r="F750" s="178">
        <f ca="1">IF(F$1&lt;'Data Bank'!$AD521,"",IF(F$1&gt;'Data Bank'!$AT521,"",IF(AND('Data Bank'!$AC521&lt;100,TODAY()&gt;'Data Bank'!$AT521),1,IF('Data Bank'!$AC521=100,3,IF('Data Bank'!$AC521=0,0,2)))))</f>
        <v>0</v>
      </c>
      <c r="G750" s="178">
        <f ca="1">IF(G$1&lt;'Data Bank'!$AD521,"",IF(G$1&gt;'Data Bank'!$AT521,"",IF(AND('Data Bank'!$AC521&lt;100,TODAY()&gt;'Data Bank'!$AT521),1,IF('Data Bank'!$AC521=100,3,IF('Data Bank'!$AC521=0,0,2)))))</f>
        <v>0</v>
      </c>
      <c r="H750" s="178">
        <f ca="1">IF(H$1&lt;'Data Bank'!$AD521,"",IF(H$1&gt;'Data Bank'!$AT521,"",IF(AND('Data Bank'!$AC521&lt;100,TODAY()&gt;'Data Bank'!$AT521),1,IF('Data Bank'!$AC521=100,3,IF('Data Bank'!$AC521=0,0,2)))))</f>
        <v>0</v>
      </c>
      <c r="I750" s="178">
        <f ca="1">IF(I$1&lt;'Data Bank'!$AD521,"",IF(I$1&gt;'Data Bank'!$AT521,"",IF(AND('Data Bank'!$AC521&lt;100,TODAY()&gt;'Data Bank'!$AT521),1,IF('Data Bank'!$AC521=100,3,IF('Data Bank'!$AC521=0,0,2)))))</f>
        <v>0</v>
      </c>
      <c r="J750" s="177" t="str">
        <f ca="1">IF(J$1&lt;'Data Bank'!$AD521,"",IF(J$1&gt;'Data Bank'!$AT521,"",IF(AND('Data Bank'!$AC521&lt;100,TODAY()&gt;'Data Bank'!$AT521),1,IF('Data Bank'!$AC521=100,3,IF('Data Bank'!$AC521=0,0,2)))))</f>
        <v/>
      </c>
      <c r="K750" s="177" t="str">
        <f ca="1">IF(K$1&lt;'Data Bank'!$AD521,"",IF(K$1&gt;'Data Bank'!$AT521,"",IF(AND('Data Bank'!$AC521&lt;100,TODAY()&gt;'Data Bank'!$AT521),1,IF('Data Bank'!$AC521=100,3,IF('Data Bank'!$AC521=0,0,2)))))</f>
        <v/>
      </c>
      <c r="L750" s="177" t="str">
        <f ca="1">IF(L$1&lt;'Data Bank'!$AD521,"",IF(L$1&gt;'Data Bank'!$AT521,"",IF(AND('Data Bank'!$AC521&lt;100,TODAY()&gt;'Data Bank'!$AT521),1,IF('Data Bank'!$AC521=100,3,IF('Data Bank'!$AC521=0,0,2)))))</f>
        <v/>
      </c>
      <c r="M750" s="177" t="str">
        <f ca="1">IF(M$1&lt;'Data Bank'!$AD521,"",IF(M$1&gt;'Data Bank'!$AT521,"",IF(AND('Data Bank'!$AC521&lt;100,TODAY()&gt;'Data Bank'!$AT521),1,IF('Data Bank'!$AC521=100,3,IF('Data Bank'!$AC521=0,0,2)))))</f>
        <v/>
      </c>
      <c r="N750" s="177" t="str">
        <f ca="1">IF(N$1&lt;'Data Bank'!$AD521,"",IF(N$1&gt;'Data Bank'!$AT521,"",IF(AND('Data Bank'!$AC521&lt;100,TODAY()&gt;'Data Bank'!$AT521),1,IF('Data Bank'!$AC521=100,3,IF('Data Bank'!$AC521=0,0,2)))))</f>
        <v/>
      </c>
      <c r="O750" s="177" t="str">
        <f ca="1">IF(O$1&lt;'Data Bank'!$AD521,"",IF(O$1&gt;'Data Bank'!$AT521,"",IF(AND('Data Bank'!$AC521&lt;100,TODAY()&gt;'Data Bank'!$AT521),1,IF('Data Bank'!$AC521=100,3,IF('Data Bank'!$AC521=0,0,2)))))</f>
        <v/>
      </c>
      <c r="P750" s="177" t="str">
        <f ca="1">IF(P$1&lt;'Data Bank'!$AD521,"",IF(P$1&gt;'Data Bank'!$AT521,"",IF(AND('Data Bank'!$AC521&lt;100,TODAY()&gt;'Data Bank'!$AT521),1,IF('Data Bank'!$AC521=100,3,IF('Data Bank'!$AC521=0,0,2)))))</f>
        <v/>
      </c>
      <c r="Q750" s="177" t="str">
        <f ca="1">IF(Q$1&lt;'Data Bank'!$AD521,"",IF(Q$1&gt;'Data Bank'!$AT521,"",IF(AND('Data Bank'!$AC521&lt;100,TODAY()&gt;'Data Bank'!$AT521),1,IF('Data Bank'!$AC521=100,3,IF('Data Bank'!$AC521=0,0,2)))))</f>
        <v/>
      </c>
      <c r="R750" s="177" t="str">
        <f ca="1">IF(R$1&lt;'Data Bank'!$AD521,"",IF(R$1&gt;'Data Bank'!$AT521,"",IF(AND('Data Bank'!$AC521&lt;100,TODAY()&gt;'Data Bank'!$AT521),1,IF('Data Bank'!$AC521=100,3,IF('Data Bank'!$AC521=0,0,2)))))</f>
        <v/>
      </c>
    </row>
    <row r="751" spans="1:18">
      <c r="A751" s="115" t="str">
        <f>'Data Bank'!E522</f>
        <v>Golf City</v>
      </c>
      <c r="B751" s="178">
        <f ca="1">IF(B$1&lt;'Data Bank'!$AD522,"",IF(B$1&gt;'Data Bank'!$AT522,"",IF(AND('Data Bank'!$AC522&lt;100,TODAY()&gt;'Data Bank'!$AT522),1,IF('Data Bank'!$AC522=100,3,IF('Data Bank'!$AC522=0,0,2)))))</f>
        <v>0</v>
      </c>
      <c r="C751" s="178">
        <f ca="1">IF(C$1&lt;'Data Bank'!$AD522,"",IF(C$1&gt;'Data Bank'!$AT522,"",IF(AND('Data Bank'!$AC522&lt;100,TODAY()&gt;'Data Bank'!$AT522),1,IF('Data Bank'!$AC522=100,3,IF('Data Bank'!$AC522=0,0,2)))))</f>
        <v>0</v>
      </c>
      <c r="D751" s="178">
        <f ca="1">IF(D$1&lt;'Data Bank'!$AD522,"",IF(D$1&gt;'Data Bank'!$AT522,"",IF(AND('Data Bank'!$AC522&lt;100,TODAY()&gt;'Data Bank'!$AT522),1,IF('Data Bank'!$AC522=100,3,IF('Data Bank'!$AC522=0,0,2)))))</f>
        <v>0</v>
      </c>
      <c r="E751" s="178">
        <f ca="1">IF(E$1&lt;'Data Bank'!$AD522,"",IF(E$1&gt;'Data Bank'!$AT522,"",IF(AND('Data Bank'!$AC522&lt;100,TODAY()&gt;'Data Bank'!$AT522),1,IF('Data Bank'!$AC522=100,3,IF('Data Bank'!$AC522=0,0,2)))))</f>
        <v>0</v>
      </c>
      <c r="F751" s="178">
        <f ca="1">IF(F$1&lt;'Data Bank'!$AD522,"",IF(F$1&gt;'Data Bank'!$AT522,"",IF(AND('Data Bank'!$AC522&lt;100,TODAY()&gt;'Data Bank'!$AT522),1,IF('Data Bank'!$AC522=100,3,IF('Data Bank'!$AC522=0,0,2)))))</f>
        <v>0</v>
      </c>
      <c r="G751" s="178">
        <f ca="1">IF(G$1&lt;'Data Bank'!$AD522,"",IF(G$1&gt;'Data Bank'!$AT522,"",IF(AND('Data Bank'!$AC522&lt;100,TODAY()&gt;'Data Bank'!$AT522),1,IF('Data Bank'!$AC522=100,3,IF('Data Bank'!$AC522=0,0,2)))))</f>
        <v>0</v>
      </c>
      <c r="H751" s="178">
        <f ca="1">IF(H$1&lt;'Data Bank'!$AD522,"",IF(H$1&gt;'Data Bank'!$AT522,"",IF(AND('Data Bank'!$AC522&lt;100,TODAY()&gt;'Data Bank'!$AT522),1,IF('Data Bank'!$AC522=100,3,IF('Data Bank'!$AC522=0,0,2)))))</f>
        <v>0</v>
      </c>
      <c r="I751" s="178">
        <f ca="1">IF(I$1&lt;'Data Bank'!$AD522,"",IF(I$1&gt;'Data Bank'!$AT522,"",IF(AND('Data Bank'!$AC522&lt;100,TODAY()&gt;'Data Bank'!$AT522),1,IF('Data Bank'!$AC522=100,3,IF('Data Bank'!$AC522=0,0,2)))))</f>
        <v>0</v>
      </c>
      <c r="J751" s="177">
        <f ca="1">IF(J$1&lt;'Data Bank'!$AD522,"",IF(J$1&gt;'Data Bank'!$AT522,"",IF(AND('Data Bank'!$AC522&lt;100,TODAY()&gt;'Data Bank'!$AT522),1,IF('Data Bank'!$AC522=100,3,IF('Data Bank'!$AC522=0,0,2)))))</f>
        <v>0</v>
      </c>
      <c r="K751" s="177">
        <f ca="1">IF(K$1&lt;'Data Bank'!$AD522,"",IF(K$1&gt;'Data Bank'!$AT522,"",IF(AND('Data Bank'!$AC522&lt;100,TODAY()&gt;'Data Bank'!$AT522),1,IF('Data Bank'!$AC522=100,3,IF('Data Bank'!$AC522=0,0,2)))))</f>
        <v>0</v>
      </c>
      <c r="L751" s="177">
        <f ca="1">IF(L$1&lt;'Data Bank'!$AD522,"",IF(L$1&gt;'Data Bank'!$AT522,"",IF(AND('Data Bank'!$AC522&lt;100,TODAY()&gt;'Data Bank'!$AT522),1,IF('Data Bank'!$AC522=100,3,IF('Data Bank'!$AC522=0,0,2)))))</f>
        <v>0</v>
      </c>
      <c r="M751" s="177">
        <f ca="1">IF(M$1&lt;'Data Bank'!$AD522,"",IF(M$1&gt;'Data Bank'!$AT522,"",IF(AND('Data Bank'!$AC522&lt;100,TODAY()&gt;'Data Bank'!$AT522),1,IF('Data Bank'!$AC522=100,3,IF('Data Bank'!$AC522=0,0,2)))))</f>
        <v>0</v>
      </c>
      <c r="N751" s="177">
        <f ca="1">IF(N$1&lt;'Data Bank'!$AD522,"",IF(N$1&gt;'Data Bank'!$AT522,"",IF(AND('Data Bank'!$AC522&lt;100,TODAY()&gt;'Data Bank'!$AT522),1,IF('Data Bank'!$AC522=100,3,IF('Data Bank'!$AC522=0,0,2)))))</f>
        <v>0</v>
      </c>
      <c r="O751" s="177">
        <f ca="1">IF(O$1&lt;'Data Bank'!$AD522,"",IF(O$1&gt;'Data Bank'!$AT522,"",IF(AND('Data Bank'!$AC522&lt;100,TODAY()&gt;'Data Bank'!$AT522),1,IF('Data Bank'!$AC522=100,3,IF('Data Bank'!$AC522=0,0,2)))))</f>
        <v>0</v>
      </c>
      <c r="P751" s="177">
        <f ca="1">IF(P$1&lt;'Data Bank'!$AD522,"",IF(P$1&gt;'Data Bank'!$AT522,"",IF(AND('Data Bank'!$AC522&lt;100,TODAY()&gt;'Data Bank'!$AT522),1,IF('Data Bank'!$AC522=100,3,IF('Data Bank'!$AC522=0,0,2)))))</f>
        <v>0</v>
      </c>
      <c r="Q751" s="177">
        <f ca="1">IF(Q$1&lt;'Data Bank'!$AD522,"",IF(Q$1&gt;'Data Bank'!$AT522,"",IF(AND('Data Bank'!$AC522&lt;100,TODAY()&gt;'Data Bank'!$AT522),1,IF('Data Bank'!$AC522=100,3,IF('Data Bank'!$AC522=0,0,2)))))</f>
        <v>0</v>
      </c>
      <c r="R751" s="177">
        <f ca="1">IF(R$1&lt;'Data Bank'!$AD522,"",IF(R$1&gt;'Data Bank'!$AT522,"",IF(AND('Data Bank'!$AC522&lt;100,TODAY()&gt;'Data Bank'!$AT522),1,IF('Data Bank'!$AC522=100,3,IF('Data Bank'!$AC522=0,0,2)))))</f>
        <v>0</v>
      </c>
    </row>
    <row r="752" spans="1:18">
      <c r="A752" s="115" t="str">
        <f>'Data Bank'!E523</f>
        <v>Golimar Area</v>
      </c>
      <c r="B752" s="178">
        <f ca="1">IF(B$1&lt;'Data Bank'!$AD523,"",IF(B$1&gt;'Data Bank'!$AT523,"",IF(AND('Data Bank'!$AC523&lt;100,TODAY()&gt;'Data Bank'!$AT523),1,IF('Data Bank'!$AC523=100,3,IF('Data Bank'!$AC523=0,0,2)))))</f>
        <v>2</v>
      </c>
      <c r="C752" s="178">
        <f ca="1">IF(C$1&lt;'Data Bank'!$AD523,"",IF(C$1&gt;'Data Bank'!$AT523,"",IF(AND('Data Bank'!$AC523&lt;100,TODAY()&gt;'Data Bank'!$AT523),1,IF('Data Bank'!$AC523=100,3,IF('Data Bank'!$AC523=0,0,2)))))</f>
        <v>2</v>
      </c>
      <c r="D752" s="178">
        <f ca="1">IF(D$1&lt;'Data Bank'!$AD523,"",IF(D$1&gt;'Data Bank'!$AT523,"",IF(AND('Data Bank'!$AC523&lt;100,TODAY()&gt;'Data Bank'!$AT523),1,IF('Data Bank'!$AC523=100,3,IF('Data Bank'!$AC523=0,0,2)))))</f>
        <v>2</v>
      </c>
      <c r="E752" s="178">
        <f ca="1">IF(E$1&lt;'Data Bank'!$AD523,"",IF(E$1&gt;'Data Bank'!$AT523,"",IF(AND('Data Bank'!$AC523&lt;100,TODAY()&gt;'Data Bank'!$AT523),1,IF('Data Bank'!$AC523=100,3,IF('Data Bank'!$AC523=0,0,2)))))</f>
        <v>2</v>
      </c>
      <c r="F752" s="178" t="str">
        <f ca="1">IF(F$1&lt;'Data Bank'!$AD523,"",IF(F$1&gt;'Data Bank'!$AT523,"",IF(AND('Data Bank'!$AC523&lt;100,TODAY()&gt;'Data Bank'!$AT523),1,IF('Data Bank'!$AC523=100,3,IF('Data Bank'!$AC523=0,0,2)))))</f>
        <v/>
      </c>
      <c r="G752" s="178" t="str">
        <f ca="1">IF(G$1&lt;'Data Bank'!$AD523,"",IF(G$1&gt;'Data Bank'!$AT523,"",IF(AND('Data Bank'!$AC523&lt;100,TODAY()&gt;'Data Bank'!$AT523),1,IF('Data Bank'!$AC523=100,3,IF('Data Bank'!$AC523=0,0,2)))))</f>
        <v/>
      </c>
      <c r="H752" s="178" t="str">
        <f ca="1">IF(H$1&lt;'Data Bank'!$AD523,"",IF(H$1&gt;'Data Bank'!$AT523,"",IF(AND('Data Bank'!$AC523&lt;100,TODAY()&gt;'Data Bank'!$AT523),1,IF('Data Bank'!$AC523=100,3,IF('Data Bank'!$AC523=0,0,2)))))</f>
        <v/>
      </c>
      <c r="I752" s="178" t="str">
        <f ca="1">IF(I$1&lt;'Data Bank'!$AD523,"",IF(I$1&gt;'Data Bank'!$AT523,"",IF(AND('Data Bank'!$AC523&lt;100,TODAY()&gt;'Data Bank'!$AT523),1,IF('Data Bank'!$AC523=100,3,IF('Data Bank'!$AC523=0,0,2)))))</f>
        <v/>
      </c>
      <c r="J752" s="177" t="str">
        <f ca="1">IF(J$1&lt;'Data Bank'!$AD523,"",IF(J$1&gt;'Data Bank'!$AT523,"",IF(AND('Data Bank'!$AC523&lt;100,TODAY()&gt;'Data Bank'!$AT523),1,IF('Data Bank'!$AC523=100,3,IF('Data Bank'!$AC523=0,0,2)))))</f>
        <v/>
      </c>
      <c r="K752" s="177" t="str">
        <f ca="1">IF(K$1&lt;'Data Bank'!$AD523,"",IF(K$1&gt;'Data Bank'!$AT523,"",IF(AND('Data Bank'!$AC523&lt;100,TODAY()&gt;'Data Bank'!$AT523),1,IF('Data Bank'!$AC523=100,3,IF('Data Bank'!$AC523=0,0,2)))))</f>
        <v/>
      </c>
      <c r="L752" s="177" t="str">
        <f ca="1">IF(L$1&lt;'Data Bank'!$AD523,"",IF(L$1&gt;'Data Bank'!$AT523,"",IF(AND('Data Bank'!$AC523&lt;100,TODAY()&gt;'Data Bank'!$AT523),1,IF('Data Bank'!$AC523=100,3,IF('Data Bank'!$AC523=0,0,2)))))</f>
        <v/>
      </c>
      <c r="M752" s="177" t="str">
        <f ca="1">IF(M$1&lt;'Data Bank'!$AD523,"",IF(M$1&gt;'Data Bank'!$AT523,"",IF(AND('Data Bank'!$AC523&lt;100,TODAY()&gt;'Data Bank'!$AT523),1,IF('Data Bank'!$AC523=100,3,IF('Data Bank'!$AC523=0,0,2)))))</f>
        <v/>
      </c>
      <c r="N752" s="177" t="str">
        <f ca="1">IF(N$1&lt;'Data Bank'!$AD523,"",IF(N$1&gt;'Data Bank'!$AT523,"",IF(AND('Data Bank'!$AC523&lt;100,TODAY()&gt;'Data Bank'!$AT523),1,IF('Data Bank'!$AC523=100,3,IF('Data Bank'!$AC523=0,0,2)))))</f>
        <v/>
      </c>
      <c r="O752" s="177" t="str">
        <f ca="1">IF(O$1&lt;'Data Bank'!$AD523,"",IF(O$1&gt;'Data Bank'!$AT523,"",IF(AND('Data Bank'!$AC523&lt;100,TODAY()&gt;'Data Bank'!$AT523),1,IF('Data Bank'!$AC523=100,3,IF('Data Bank'!$AC523=0,0,2)))))</f>
        <v/>
      </c>
      <c r="P752" s="177" t="str">
        <f ca="1">IF(P$1&lt;'Data Bank'!$AD523,"",IF(P$1&gt;'Data Bank'!$AT523,"",IF(AND('Data Bank'!$AC523&lt;100,TODAY()&gt;'Data Bank'!$AT523),1,IF('Data Bank'!$AC523=100,3,IF('Data Bank'!$AC523=0,0,2)))))</f>
        <v/>
      </c>
      <c r="Q752" s="177" t="str">
        <f ca="1">IF(Q$1&lt;'Data Bank'!$AD523,"",IF(Q$1&gt;'Data Bank'!$AT523,"",IF(AND('Data Bank'!$AC523&lt;100,TODAY()&gt;'Data Bank'!$AT523),1,IF('Data Bank'!$AC523=100,3,IF('Data Bank'!$AC523=0,0,2)))))</f>
        <v/>
      </c>
      <c r="R752" s="177" t="str">
        <f ca="1">IF(R$1&lt;'Data Bank'!$AD523,"",IF(R$1&gt;'Data Bank'!$AT523,"",IF(AND('Data Bank'!$AC523&lt;100,TODAY()&gt;'Data Bank'!$AT523),1,IF('Data Bank'!$AC523=100,3,IF('Data Bank'!$AC523=0,0,2)))))</f>
        <v/>
      </c>
    </row>
    <row r="753" spans="1:18">
      <c r="A753" s="115" t="str">
        <f>'Data Bank'!E524</f>
        <v>Govt Central Model School To Th</v>
      </c>
      <c r="B753" s="178">
        <f ca="1">IF(B$1&lt;'Data Bank'!$AD524,"",IF(B$1&gt;'Data Bank'!$AT524,"",IF(AND('Data Bank'!$AC524&lt;100,TODAY()&gt;'Data Bank'!$AT524),1,IF('Data Bank'!$AC524=100,3,IF('Data Bank'!$AC524=0,0,2)))))</f>
        <v>2</v>
      </c>
      <c r="C753" s="178">
        <f ca="1">IF(C$1&lt;'Data Bank'!$AD524,"",IF(C$1&gt;'Data Bank'!$AT524,"",IF(AND('Data Bank'!$AC524&lt;100,TODAY()&gt;'Data Bank'!$AT524),1,IF('Data Bank'!$AC524=100,3,IF('Data Bank'!$AC524=0,0,2)))))</f>
        <v>2</v>
      </c>
      <c r="D753" s="178">
        <f ca="1">IF(D$1&lt;'Data Bank'!$AD524,"",IF(D$1&gt;'Data Bank'!$AT524,"",IF(AND('Data Bank'!$AC524&lt;100,TODAY()&gt;'Data Bank'!$AT524),1,IF('Data Bank'!$AC524=100,3,IF('Data Bank'!$AC524=0,0,2)))))</f>
        <v>2</v>
      </c>
      <c r="E753" s="178">
        <f ca="1">IF(E$1&lt;'Data Bank'!$AD524,"",IF(E$1&gt;'Data Bank'!$AT524,"",IF(AND('Data Bank'!$AC524&lt;100,TODAY()&gt;'Data Bank'!$AT524),1,IF('Data Bank'!$AC524=100,3,IF('Data Bank'!$AC524=0,0,2)))))</f>
        <v>2</v>
      </c>
      <c r="F753" s="178">
        <f ca="1">IF(F$1&lt;'Data Bank'!$AD524,"",IF(F$1&gt;'Data Bank'!$AT524,"",IF(AND('Data Bank'!$AC524&lt;100,TODAY()&gt;'Data Bank'!$AT524),1,IF('Data Bank'!$AC524=100,3,IF('Data Bank'!$AC524=0,0,2)))))</f>
        <v>2</v>
      </c>
      <c r="G753" s="178">
        <f ca="1">IF(G$1&lt;'Data Bank'!$AD524,"",IF(G$1&gt;'Data Bank'!$AT524,"",IF(AND('Data Bank'!$AC524&lt;100,TODAY()&gt;'Data Bank'!$AT524),1,IF('Data Bank'!$AC524=100,3,IF('Data Bank'!$AC524=0,0,2)))))</f>
        <v>2</v>
      </c>
      <c r="H753" s="178">
        <f ca="1">IF(H$1&lt;'Data Bank'!$AD524,"",IF(H$1&gt;'Data Bank'!$AT524,"",IF(AND('Data Bank'!$AC524&lt;100,TODAY()&gt;'Data Bank'!$AT524),1,IF('Data Bank'!$AC524=100,3,IF('Data Bank'!$AC524=0,0,2)))))</f>
        <v>2</v>
      </c>
      <c r="I753" s="178">
        <f ca="1">IF(I$1&lt;'Data Bank'!$AD524,"",IF(I$1&gt;'Data Bank'!$AT524,"",IF(AND('Data Bank'!$AC524&lt;100,TODAY()&gt;'Data Bank'!$AT524),1,IF('Data Bank'!$AC524=100,3,IF('Data Bank'!$AC524=0,0,2)))))</f>
        <v>2</v>
      </c>
      <c r="J753" s="177">
        <f ca="1">IF(J$1&lt;'Data Bank'!$AD524,"",IF(J$1&gt;'Data Bank'!$AT524,"",IF(AND('Data Bank'!$AC524&lt;100,TODAY()&gt;'Data Bank'!$AT524),1,IF('Data Bank'!$AC524=100,3,IF('Data Bank'!$AC524=0,0,2)))))</f>
        <v>2</v>
      </c>
      <c r="K753" s="177">
        <f ca="1">IF(K$1&lt;'Data Bank'!$AD524,"",IF(K$1&gt;'Data Bank'!$AT524,"",IF(AND('Data Bank'!$AC524&lt;100,TODAY()&gt;'Data Bank'!$AT524),1,IF('Data Bank'!$AC524=100,3,IF('Data Bank'!$AC524=0,0,2)))))</f>
        <v>2</v>
      </c>
      <c r="L753" s="177">
        <f ca="1">IF(L$1&lt;'Data Bank'!$AD524,"",IF(L$1&gt;'Data Bank'!$AT524,"",IF(AND('Data Bank'!$AC524&lt;100,TODAY()&gt;'Data Bank'!$AT524),1,IF('Data Bank'!$AC524=100,3,IF('Data Bank'!$AC524=0,0,2)))))</f>
        <v>2</v>
      </c>
      <c r="M753" s="177">
        <f ca="1">IF(M$1&lt;'Data Bank'!$AD524,"",IF(M$1&gt;'Data Bank'!$AT524,"",IF(AND('Data Bank'!$AC524&lt;100,TODAY()&gt;'Data Bank'!$AT524),1,IF('Data Bank'!$AC524=100,3,IF('Data Bank'!$AC524=0,0,2)))))</f>
        <v>2</v>
      </c>
      <c r="N753" s="177">
        <f ca="1">IF(N$1&lt;'Data Bank'!$AD524,"",IF(N$1&gt;'Data Bank'!$AT524,"",IF(AND('Data Bank'!$AC524&lt;100,TODAY()&gt;'Data Bank'!$AT524),1,IF('Data Bank'!$AC524=100,3,IF('Data Bank'!$AC524=0,0,2)))))</f>
        <v>2</v>
      </c>
      <c r="O753" s="177">
        <f ca="1">IF(O$1&lt;'Data Bank'!$AD524,"",IF(O$1&gt;'Data Bank'!$AT524,"",IF(AND('Data Bank'!$AC524&lt;100,TODAY()&gt;'Data Bank'!$AT524),1,IF('Data Bank'!$AC524=100,3,IF('Data Bank'!$AC524=0,0,2)))))</f>
        <v>2</v>
      </c>
      <c r="P753" s="177">
        <f ca="1">IF(P$1&lt;'Data Bank'!$AD524,"",IF(P$1&gt;'Data Bank'!$AT524,"",IF(AND('Data Bank'!$AC524&lt;100,TODAY()&gt;'Data Bank'!$AT524),1,IF('Data Bank'!$AC524=100,3,IF('Data Bank'!$AC524=0,0,2)))))</f>
        <v>2</v>
      </c>
      <c r="Q753" s="177">
        <f ca="1">IF(Q$1&lt;'Data Bank'!$AD524,"",IF(Q$1&gt;'Data Bank'!$AT524,"",IF(AND('Data Bank'!$AC524&lt;100,TODAY()&gt;'Data Bank'!$AT524),1,IF('Data Bank'!$AC524=100,3,IF('Data Bank'!$AC524=0,0,2)))))</f>
        <v>2</v>
      </c>
      <c r="R753" s="177">
        <f ca="1">IF(R$1&lt;'Data Bank'!$AD524,"",IF(R$1&gt;'Data Bank'!$AT524,"",IF(AND('Data Bank'!$AC524&lt;100,TODAY()&gt;'Data Bank'!$AT524),1,IF('Data Bank'!$AC524=100,3,IF('Data Bank'!$AC524=0,0,2)))))</f>
        <v>2</v>
      </c>
    </row>
    <row r="754" spans="1:18">
      <c r="A754" s="115" t="str">
        <f>'Data Bank'!E525</f>
        <v>Green Acres P1</v>
      </c>
      <c r="B754" s="178">
        <f ca="1">IF(B$1&lt;'Data Bank'!$AD525,"",IF(B$1&gt;'Data Bank'!$AT525,"",IF(AND('Data Bank'!$AC525&lt;100,TODAY()&gt;'Data Bank'!$AT525),1,IF('Data Bank'!$AC525=100,3,IF('Data Bank'!$AC525=0,0,2)))))</f>
        <v>2</v>
      </c>
      <c r="C754" s="178">
        <f ca="1">IF(C$1&lt;'Data Bank'!$AD525,"",IF(C$1&gt;'Data Bank'!$AT525,"",IF(AND('Data Bank'!$AC525&lt;100,TODAY()&gt;'Data Bank'!$AT525),1,IF('Data Bank'!$AC525=100,3,IF('Data Bank'!$AC525=0,0,2)))))</f>
        <v>2</v>
      </c>
      <c r="D754" s="178">
        <f ca="1">IF(D$1&lt;'Data Bank'!$AD525,"",IF(D$1&gt;'Data Bank'!$AT525,"",IF(AND('Data Bank'!$AC525&lt;100,TODAY()&gt;'Data Bank'!$AT525),1,IF('Data Bank'!$AC525=100,3,IF('Data Bank'!$AC525=0,0,2)))))</f>
        <v>2</v>
      </c>
      <c r="E754" s="178">
        <f ca="1">IF(E$1&lt;'Data Bank'!$AD525,"",IF(E$1&gt;'Data Bank'!$AT525,"",IF(AND('Data Bank'!$AC525&lt;100,TODAY()&gt;'Data Bank'!$AT525),1,IF('Data Bank'!$AC525=100,3,IF('Data Bank'!$AC525=0,0,2)))))</f>
        <v>2</v>
      </c>
      <c r="F754" s="178">
        <f ca="1">IF(F$1&lt;'Data Bank'!$AD525,"",IF(F$1&gt;'Data Bank'!$AT525,"",IF(AND('Data Bank'!$AC525&lt;100,TODAY()&gt;'Data Bank'!$AT525),1,IF('Data Bank'!$AC525=100,3,IF('Data Bank'!$AC525=0,0,2)))))</f>
        <v>2</v>
      </c>
      <c r="G754" s="178">
        <f ca="1">IF(G$1&lt;'Data Bank'!$AD525,"",IF(G$1&gt;'Data Bank'!$AT525,"",IF(AND('Data Bank'!$AC525&lt;100,TODAY()&gt;'Data Bank'!$AT525),1,IF('Data Bank'!$AC525=100,3,IF('Data Bank'!$AC525=0,0,2)))))</f>
        <v>2</v>
      </c>
      <c r="H754" s="178">
        <f ca="1">IF(H$1&lt;'Data Bank'!$AD525,"",IF(H$1&gt;'Data Bank'!$AT525,"",IF(AND('Data Bank'!$AC525&lt;100,TODAY()&gt;'Data Bank'!$AT525),1,IF('Data Bank'!$AC525=100,3,IF('Data Bank'!$AC525=0,0,2)))))</f>
        <v>2</v>
      </c>
      <c r="I754" s="178">
        <f ca="1">IF(I$1&lt;'Data Bank'!$AD525,"",IF(I$1&gt;'Data Bank'!$AT525,"",IF(AND('Data Bank'!$AC525&lt;100,TODAY()&gt;'Data Bank'!$AT525),1,IF('Data Bank'!$AC525=100,3,IF('Data Bank'!$AC525=0,0,2)))))</f>
        <v>2</v>
      </c>
      <c r="J754" s="177">
        <f ca="1">IF(J$1&lt;'Data Bank'!$AD525,"",IF(J$1&gt;'Data Bank'!$AT525,"",IF(AND('Data Bank'!$AC525&lt;100,TODAY()&gt;'Data Bank'!$AT525),1,IF('Data Bank'!$AC525=100,3,IF('Data Bank'!$AC525=0,0,2)))))</f>
        <v>2</v>
      </c>
      <c r="K754" s="177">
        <f ca="1">IF(K$1&lt;'Data Bank'!$AD525,"",IF(K$1&gt;'Data Bank'!$AT525,"",IF(AND('Data Bank'!$AC525&lt;100,TODAY()&gt;'Data Bank'!$AT525),1,IF('Data Bank'!$AC525=100,3,IF('Data Bank'!$AC525=0,0,2)))))</f>
        <v>2</v>
      </c>
      <c r="L754" s="177">
        <f ca="1">IF(L$1&lt;'Data Bank'!$AD525,"",IF(L$1&gt;'Data Bank'!$AT525,"",IF(AND('Data Bank'!$AC525&lt;100,TODAY()&gt;'Data Bank'!$AT525),1,IF('Data Bank'!$AC525=100,3,IF('Data Bank'!$AC525=0,0,2)))))</f>
        <v>2</v>
      </c>
      <c r="M754" s="177">
        <f ca="1">IF(M$1&lt;'Data Bank'!$AD525,"",IF(M$1&gt;'Data Bank'!$AT525,"",IF(AND('Data Bank'!$AC525&lt;100,TODAY()&gt;'Data Bank'!$AT525),1,IF('Data Bank'!$AC525=100,3,IF('Data Bank'!$AC525=0,0,2)))))</f>
        <v>2</v>
      </c>
      <c r="N754" s="177">
        <f ca="1">IF(N$1&lt;'Data Bank'!$AD525,"",IF(N$1&gt;'Data Bank'!$AT525,"",IF(AND('Data Bank'!$AC525&lt;100,TODAY()&gt;'Data Bank'!$AT525),1,IF('Data Bank'!$AC525=100,3,IF('Data Bank'!$AC525=0,0,2)))))</f>
        <v>2</v>
      </c>
      <c r="O754" s="177">
        <f ca="1">IF(O$1&lt;'Data Bank'!$AD525,"",IF(O$1&gt;'Data Bank'!$AT525,"",IF(AND('Data Bank'!$AC525&lt;100,TODAY()&gt;'Data Bank'!$AT525),1,IF('Data Bank'!$AC525=100,3,IF('Data Bank'!$AC525=0,0,2)))))</f>
        <v>2</v>
      </c>
      <c r="P754" s="177">
        <f ca="1">IF(P$1&lt;'Data Bank'!$AD525,"",IF(P$1&gt;'Data Bank'!$AT525,"",IF(AND('Data Bank'!$AC525&lt;100,TODAY()&gt;'Data Bank'!$AT525),1,IF('Data Bank'!$AC525=100,3,IF('Data Bank'!$AC525=0,0,2)))))</f>
        <v>2</v>
      </c>
      <c r="Q754" s="177">
        <f ca="1">IF(Q$1&lt;'Data Bank'!$AD525,"",IF(Q$1&gt;'Data Bank'!$AT525,"",IF(AND('Data Bank'!$AC525&lt;100,TODAY()&gt;'Data Bank'!$AT525),1,IF('Data Bank'!$AC525=100,3,IF('Data Bank'!$AC525=0,0,2)))))</f>
        <v>2</v>
      </c>
      <c r="R754" s="177">
        <f ca="1">IF(R$1&lt;'Data Bank'!$AD525,"",IF(R$1&gt;'Data Bank'!$AT525,"",IF(AND('Data Bank'!$AC525&lt;100,TODAY()&gt;'Data Bank'!$AT525),1,IF('Data Bank'!$AC525=100,3,IF('Data Bank'!$AC525=0,0,2)))))</f>
        <v>2</v>
      </c>
    </row>
    <row r="755" spans="1:18">
      <c r="A755" s="115" t="str">
        <f>'Data Bank'!E526</f>
        <v>Green Acres P2</v>
      </c>
      <c r="B755" s="178">
        <f ca="1">IF(B$1&lt;'Data Bank'!$AD526,"",IF(B$1&gt;'Data Bank'!$AT526,"",IF(AND('Data Bank'!$AC526&lt;100,TODAY()&gt;'Data Bank'!$AT526),1,IF('Data Bank'!$AC526=100,3,IF('Data Bank'!$AC526=0,0,2)))))</f>
        <v>2</v>
      </c>
      <c r="C755" s="178">
        <f ca="1">IF(C$1&lt;'Data Bank'!$AD526,"",IF(C$1&gt;'Data Bank'!$AT526,"",IF(AND('Data Bank'!$AC526&lt;100,TODAY()&gt;'Data Bank'!$AT526),1,IF('Data Bank'!$AC526=100,3,IF('Data Bank'!$AC526=0,0,2)))))</f>
        <v>2</v>
      </c>
      <c r="D755" s="178">
        <f ca="1">IF(D$1&lt;'Data Bank'!$AD526,"",IF(D$1&gt;'Data Bank'!$AT526,"",IF(AND('Data Bank'!$AC526&lt;100,TODAY()&gt;'Data Bank'!$AT526),1,IF('Data Bank'!$AC526=100,3,IF('Data Bank'!$AC526=0,0,2)))))</f>
        <v>2</v>
      </c>
      <c r="E755" s="178">
        <f ca="1">IF(E$1&lt;'Data Bank'!$AD526,"",IF(E$1&gt;'Data Bank'!$AT526,"",IF(AND('Data Bank'!$AC526&lt;100,TODAY()&gt;'Data Bank'!$AT526),1,IF('Data Bank'!$AC526=100,3,IF('Data Bank'!$AC526=0,0,2)))))</f>
        <v>2</v>
      </c>
      <c r="F755" s="178">
        <f ca="1">IF(F$1&lt;'Data Bank'!$AD526,"",IF(F$1&gt;'Data Bank'!$AT526,"",IF(AND('Data Bank'!$AC526&lt;100,TODAY()&gt;'Data Bank'!$AT526),1,IF('Data Bank'!$AC526=100,3,IF('Data Bank'!$AC526=0,0,2)))))</f>
        <v>2</v>
      </c>
      <c r="G755" s="178">
        <f ca="1">IF(G$1&lt;'Data Bank'!$AD526,"",IF(G$1&gt;'Data Bank'!$AT526,"",IF(AND('Data Bank'!$AC526&lt;100,TODAY()&gt;'Data Bank'!$AT526),1,IF('Data Bank'!$AC526=100,3,IF('Data Bank'!$AC526=0,0,2)))))</f>
        <v>2</v>
      </c>
      <c r="H755" s="178">
        <f ca="1">IF(H$1&lt;'Data Bank'!$AD526,"",IF(H$1&gt;'Data Bank'!$AT526,"",IF(AND('Data Bank'!$AC526&lt;100,TODAY()&gt;'Data Bank'!$AT526),1,IF('Data Bank'!$AC526=100,3,IF('Data Bank'!$AC526=0,0,2)))))</f>
        <v>2</v>
      </c>
      <c r="I755" s="178">
        <f ca="1">IF(I$1&lt;'Data Bank'!$AD526,"",IF(I$1&gt;'Data Bank'!$AT526,"",IF(AND('Data Bank'!$AC526&lt;100,TODAY()&gt;'Data Bank'!$AT526),1,IF('Data Bank'!$AC526=100,3,IF('Data Bank'!$AC526=0,0,2)))))</f>
        <v>2</v>
      </c>
      <c r="J755" s="177">
        <f ca="1">IF(J$1&lt;'Data Bank'!$AD526,"",IF(J$1&gt;'Data Bank'!$AT526,"",IF(AND('Data Bank'!$AC526&lt;100,TODAY()&gt;'Data Bank'!$AT526),1,IF('Data Bank'!$AC526=100,3,IF('Data Bank'!$AC526=0,0,2)))))</f>
        <v>2</v>
      </c>
      <c r="K755" s="177">
        <f ca="1">IF(K$1&lt;'Data Bank'!$AD526,"",IF(K$1&gt;'Data Bank'!$AT526,"",IF(AND('Data Bank'!$AC526&lt;100,TODAY()&gt;'Data Bank'!$AT526),1,IF('Data Bank'!$AC526=100,3,IF('Data Bank'!$AC526=0,0,2)))))</f>
        <v>2</v>
      </c>
      <c r="L755" s="177">
        <f ca="1">IF(L$1&lt;'Data Bank'!$AD526,"",IF(L$1&gt;'Data Bank'!$AT526,"",IF(AND('Data Bank'!$AC526&lt;100,TODAY()&gt;'Data Bank'!$AT526),1,IF('Data Bank'!$AC526=100,3,IF('Data Bank'!$AC526=0,0,2)))))</f>
        <v>2</v>
      </c>
      <c r="M755" s="177">
        <f ca="1">IF(M$1&lt;'Data Bank'!$AD526,"",IF(M$1&gt;'Data Bank'!$AT526,"",IF(AND('Data Bank'!$AC526&lt;100,TODAY()&gt;'Data Bank'!$AT526),1,IF('Data Bank'!$AC526=100,3,IF('Data Bank'!$AC526=0,0,2)))))</f>
        <v>2</v>
      </c>
      <c r="N755" s="177">
        <f ca="1">IF(N$1&lt;'Data Bank'!$AD526,"",IF(N$1&gt;'Data Bank'!$AT526,"",IF(AND('Data Bank'!$AC526&lt;100,TODAY()&gt;'Data Bank'!$AT526),1,IF('Data Bank'!$AC526=100,3,IF('Data Bank'!$AC526=0,0,2)))))</f>
        <v>2</v>
      </c>
      <c r="O755" s="177">
        <f ca="1">IF(O$1&lt;'Data Bank'!$AD526,"",IF(O$1&gt;'Data Bank'!$AT526,"",IF(AND('Data Bank'!$AC526&lt;100,TODAY()&gt;'Data Bank'!$AT526),1,IF('Data Bank'!$AC526=100,3,IF('Data Bank'!$AC526=0,0,2)))))</f>
        <v>2</v>
      </c>
      <c r="P755" s="177">
        <f ca="1">IF(P$1&lt;'Data Bank'!$AD526,"",IF(P$1&gt;'Data Bank'!$AT526,"",IF(AND('Data Bank'!$AC526&lt;100,TODAY()&gt;'Data Bank'!$AT526),1,IF('Data Bank'!$AC526=100,3,IF('Data Bank'!$AC526=0,0,2)))))</f>
        <v>2</v>
      </c>
      <c r="Q755" s="177">
        <f ca="1">IF(Q$1&lt;'Data Bank'!$AD526,"",IF(Q$1&gt;'Data Bank'!$AT526,"",IF(AND('Data Bank'!$AC526&lt;100,TODAY()&gt;'Data Bank'!$AT526),1,IF('Data Bank'!$AC526=100,3,IF('Data Bank'!$AC526=0,0,2)))))</f>
        <v>2</v>
      </c>
      <c r="R755" s="177">
        <f ca="1">IF(R$1&lt;'Data Bank'!$AD526,"",IF(R$1&gt;'Data Bank'!$AT526,"",IF(AND('Data Bank'!$AC526&lt;100,TODAY()&gt;'Data Bank'!$AT526),1,IF('Data Bank'!$AC526=100,3,IF('Data Bank'!$AC526=0,0,2)))))</f>
        <v>2</v>
      </c>
    </row>
    <row r="756" spans="1:18">
      <c r="A756" s="115" t="str">
        <f>'Data Bank'!E527</f>
        <v>Green and Al-hafeez Town</v>
      </c>
      <c r="B756" s="178">
        <f ca="1">IF(B$1&lt;'Data Bank'!$AD527,"",IF(B$1&gt;'Data Bank'!$AT527,"",IF(AND('Data Bank'!$AC527&lt;100,TODAY()&gt;'Data Bank'!$AT527),1,IF('Data Bank'!$AC527=100,3,IF('Data Bank'!$AC527=0,0,2)))))</f>
        <v>1</v>
      </c>
      <c r="C756" s="178">
        <f ca="1">IF(C$1&lt;'Data Bank'!$AD527,"",IF(C$1&gt;'Data Bank'!$AT527,"",IF(AND('Data Bank'!$AC527&lt;100,TODAY()&gt;'Data Bank'!$AT527),1,IF('Data Bank'!$AC527=100,3,IF('Data Bank'!$AC527=0,0,2)))))</f>
        <v>1</v>
      </c>
      <c r="D756" s="178" t="str">
        <f ca="1">IF(D$1&lt;'Data Bank'!$AD527,"",IF(D$1&gt;'Data Bank'!$AT527,"",IF(AND('Data Bank'!$AC527&lt;100,TODAY()&gt;'Data Bank'!$AT527),1,IF('Data Bank'!$AC527=100,3,IF('Data Bank'!$AC527=0,0,2)))))</f>
        <v/>
      </c>
      <c r="E756" s="178" t="str">
        <f ca="1">IF(E$1&lt;'Data Bank'!$AD527,"",IF(E$1&gt;'Data Bank'!$AT527,"",IF(AND('Data Bank'!$AC527&lt;100,TODAY()&gt;'Data Bank'!$AT527),1,IF('Data Bank'!$AC527=100,3,IF('Data Bank'!$AC527=0,0,2)))))</f>
        <v/>
      </c>
      <c r="F756" s="178" t="str">
        <f ca="1">IF(F$1&lt;'Data Bank'!$AD527,"",IF(F$1&gt;'Data Bank'!$AT527,"",IF(AND('Data Bank'!$AC527&lt;100,TODAY()&gt;'Data Bank'!$AT527),1,IF('Data Bank'!$AC527=100,3,IF('Data Bank'!$AC527=0,0,2)))))</f>
        <v/>
      </c>
      <c r="G756" s="178" t="str">
        <f ca="1">IF(G$1&lt;'Data Bank'!$AD527,"",IF(G$1&gt;'Data Bank'!$AT527,"",IF(AND('Data Bank'!$AC527&lt;100,TODAY()&gt;'Data Bank'!$AT527),1,IF('Data Bank'!$AC527=100,3,IF('Data Bank'!$AC527=0,0,2)))))</f>
        <v/>
      </c>
      <c r="H756" s="178" t="str">
        <f ca="1">IF(H$1&lt;'Data Bank'!$AD527,"",IF(H$1&gt;'Data Bank'!$AT527,"",IF(AND('Data Bank'!$AC527&lt;100,TODAY()&gt;'Data Bank'!$AT527),1,IF('Data Bank'!$AC527=100,3,IF('Data Bank'!$AC527=0,0,2)))))</f>
        <v/>
      </c>
      <c r="I756" s="178" t="str">
        <f ca="1">IF(I$1&lt;'Data Bank'!$AD527,"",IF(I$1&gt;'Data Bank'!$AT527,"",IF(AND('Data Bank'!$AC527&lt;100,TODAY()&gt;'Data Bank'!$AT527),1,IF('Data Bank'!$AC527=100,3,IF('Data Bank'!$AC527=0,0,2)))))</f>
        <v/>
      </c>
      <c r="J756" s="177" t="str">
        <f ca="1">IF(J$1&lt;'Data Bank'!$AD527,"",IF(J$1&gt;'Data Bank'!$AT527,"",IF(AND('Data Bank'!$AC527&lt;100,TODAY()&gt;'Data Bank'!$AT527),1,IF('Data Bank'!$AC527=100,3,IF('Data Bank'!$AC527=0,0,2)))))</f>
        <v/>
      </c>
      <c r="K756" s="177" t="str">
        <f ca="1">IF(K$1&lt;'Data Bank'!$AD527,"",IF(K$1&gt;'Data Bank'!$AT527,"",IF(AND('Data Bank'!$AC527&lt;100,TODAY()&gt;'Data Bank'!$AT527),1,IF('Data Bank'!$AC527=100,3,IF('Data Bank'!$AC527=0,0,2)))))</f>
        <v/>
      </c>
      <c r="L756" s="177" t="str">
        <f ca="1">IF(L$1&lt;'Data Bank'!$AD527,"",IF(L$1&gt;'Data Bank'!$AT527,"",IF(AND('Data Bank'!$AC527&lt;100,TODAY()&gt;'Data Bank'!$AT527),1,IF('Data Bank'!$AC527=100,3,IF('Data Bank'!$AC527=0,0,2)))))</f>
        <v/>
      </c>
      <c r="M756" s="177" t="str">
        <f ca="1">IF(M$1&lt;'Data Bank'!$AD527,"",IF(M$1&gt;'Data Bank'!$AT527,"",IF(AND('Data Bank'!$AC527&lt;100,TODAY()&gt;'Data Bank'!$AT527),1,IF('Data Bank'!$AC527=100,3,IF('Data Bank'!$AC527=0,0,2)))))</f>
        <v/>
      </c>
      <c r="N756" s="177" t="str">
        <f ca="1">IF(N$1&lt;'Data Bank'!$AD527,"",IF(N$1&gt;'Data Bank'!$AT527,"",IF(AND('Data Bank'!$AC527&lt;100,TODAY()&gt;'Data Bank'!$AT527),1,IF('Data Bank'!$AC527=100,3,IF('Data Bank'!$AC527=0,0,2)))))</f>
        <v/>
      </c>
      <c r="O756" s="177" t="str">
        <f ca="1">IF(O$1&lt;'Data Bank'!$AD527,"",IF(O$1&gt;'Data Bank'!$AT527,"",IF(AND('Data Bank'!$AC527&lt;100,TODAY()&gt;'Data Bank'!$AT527),1,IF('Data Bank'!$AC527=100,3,IF('Data Bank'!$AC527=0,0,2)))))</f>
        <v/>
      </c>
      <c r="P756" s="177" t="str">
        <f ca="1">IF(P$1&lt;'Data Bank'!$AD527,"",IF(P$1&gt;'Data Bank'!$AT527,"",IF(AND('Data Bank'!$AC527&lt;100,TODAY()&gt;'Data Bank'!$AT527),1,IF('Data Bank'!$AC527=100,3,IF('Data Bank'!$AC527=0,0,2)))))</f>
        <v/>
      </c>
      <c r="Q756" s="177" t="str">
        <f ca="1">IF(Q$1&lt;'Data Bank'!$AD527,"",IF(Q$1&gt;'Data Bank'!$AT527,"",IF(AND('Data Bank'!$AC527&lt;100,TODAY()&gt;'Data Bank'!$AT527),1,IF('Data Bank'!$AC527=100,3,IF('Data Bank'!$AC527=0,0,2)))))</f>
        <v/>
      </c>
      <c r="R756" s="177" t="str">
        <f ca="1">IF(R$1&lt;'Data Bank'!$AD527,"",IF(R$1&gt;'Data Bank'!$AT527,"",IF(AND('Data Bank'!$AC527&lt;100,TODAY()&gt;'Data Bank'!$AT527),1,IF('Data Bank'!$AC527=100,3,IF('Data Bank'!$AC527=0,0,2)))))</f>
        <v/>
      </c>
    </row>
    <row r="757" spans="1:18">
      <c r="A757" s="115" t="str">
        <f>'Data Bank'!E529</f>
        <v>Green Fort Housing Society</v>
      </c>
      <c r="B757" s="178">
        <f ca="1">IF(B$1&lt;'Data Bank'!$AD529,"",IF(B$1&gt;'Data Bank'!$AT529,"",IF(AND('Data Bank'!$AC529&lt;100,TODAY()&gt;'Data Bank'!$AT529),1,IF('Data Bank'!$AC529=100,3,IF('Data Bank'!$AC529=0,0,2)))))</f>
        <v>2</v>
      </c>
      <c r="C757" s="178">
        <f ca="1">IF(C$1&lt;'Data Bank'!$AD529,"",IF(C$1&gt;'Data Bank'!$AT529,"",IF(AND('Data Bank'!$AC529&lt;100,TODAY()&gt;'Data Bank'!$AT529),1,IF('Data Bank'!$AC529=100,3,IF('Data Bank'!$AC529=0,0,2)))))</f>
        <v>2</v>
      </c>
      <c r="D757" s="178">
        <f ca="1">IF(D$1&lt;'Data Bank'!$AD529,"",IF(D$1&gt;'Data Bank'!$AT529,"",IF(AND('Data Bank'!$AC529&lt;100,TODAY()&gt;'Data Bank'!$AT529),1,IF('Data Bank'!$AC529=100,3,IF('Data Bank'!$AC529=0,0,2)))))</f>
        <v>2</v>
      </c>
      <c r="E757" s="178">
        <f ca="1">IF(E$1&lt;'Data Bank'!$AD529,"",IF(E$1&gt;'Data Bank'!$AT529,"",IF(AND('Data Bank'!$AC529&lt;100,TODAY()&gt;'Data Bank'!$AT529),1,IF('Data Bank'!$AC529=100,3,IF('Data Bank'!$AC529=0,0,2)))))</f>
        <v>2</v>
      </c>
      <c r="F757" s="178">
        <f ca="1">IF(F$1&lt;'Data Bank'!$AD529,"",IF(F$1&gt;'Data Bank'!$AT529,"",IF(AND('Data Bank'!$AC529&lt;100,TODAY()&gt;'Data Bank'!$AT529),1,IF('Data Bank'!$AC529=100,3,IF('Data Bank'!$AC529=0,0,2)))))</f>
        <v>2</v>
      </c>
      <c r="G757" s="178">
        <f ca="1">IF(G$1&lt;'Data Bank'!$AD529,"",IF(G$1&gt;'Data Bank'!$AT529,"",IF(AND('Data Bank'!$AC529&lt;100,TODAY()&gt;'Data Bank'!$AT529),1,IF('Data Bank'!$AC529=100,3,IF('Data Bank'!$AC529=0,0,2)))))</f>
        <v>2</v>
      </c>
      <c r="H757" s="178">
        <f ca="1">IF(H$1&lt;'Data Bank'!$AD529,"",IF(H$1&gt;'Data Bank'!$AT529,"",IF(AND('Data Bank'!$AC529&lt;100,TODAY()&gt;'Data Bank'!$AT529),1,IF('Data Bank'!$AC529=100,3,IF('Data Bank'!$AC529=0,0,2)))))</f>
        <v>2</v>
      </c>
      <c r="I757" s="178">
        <f ca="1">IF(I$1&lt;'Data Bank'!$AD529,"",IF(I$1&gt;'Data Bank'!$AT529,"",IF(AND('Data Bank'!$AC529&lt;100,TODAY()&gt;'Data Bank'!$AT529),1,IF('Data Bank'!$AC529=100,3,IF('Data Bank'!$AC529=0,0,2)))))</f>
        <v>2</v>
      </c>
      <c r="J757" s="177">
        <f ca="1">IF(J$1&lt;'Data Bank'!$AD529,"",IF(J$1&gt;'Data Bank'!$AT529,"",IF(AND('Data Bank'!$AC529&lt;100,TODAY()&gt;'Data Bank'!$AT529),1,IF('Data Bank'!$AC529=100,3,IF('Data Bank'!$AC529=0,0,2)))))</f>
        <v>2</v>
      </c>
      <c r="K757" s="177">
        <f ca="1">IF(K$1&lt;'Data Bank'!$AD529,"",IF(K$1&gt;'Data Bank'!$AT529,"",IF(AND('Data Bank'!$AC529&lt;100,TODAY()&gt;'Data Bank'!$AT529),1,IF('Data Bank'!$AC529=100,3,IF('Data Bank'!$AC529=0,0,2)))))</f>
        <v>2</v>
      </c>
      <c r="L757" s="177">
        <f ca="1">IF(L$1&lt;'Data Bank'!$AD529,"",IF(L$1&gt;'Data Bank'!$AT529,"",IF(AND('Data Bank'!$AC529&lt;100,TODAY()&gt;'Data Bank'!$AT529),1,IF('Data Bank'!$AC529=100,3,IF('Data Bank'!$AC529=0,0,2)))))</f>
        <v>2</v>
      </c>
      <c r="M757" s="177">
        <f ca="1">IF(M$1&lt;'Data Bank'!$AD529,"",IF(M$1&gt;'Data Bank'!$AT529,"",IF(AND('Data Bank'!$AC529&lt;100,TODAY()&gt;'Data Bank'!$AT529),1,IF('Data Bank'!$AC529=100,3,IF('Data Bank'!$AC529=0,0,2)))))</f>
        <v>2</v>
      </c>
      <c r="N757" s="177">
        <f ca="1">IF(N$1&lt;'Data Bank'!$AD529,"",IF(N$1&gt;'Data Bank'!$AT529,"",IF(AND('Data Bank'!$AC529&lt;100,TODAY()&gt;'Data Bank'!$AT529),1,IF('Data Bank'!$AC529=100,3,IF('Data Bank'!$AC529=0,0,2)))))</f>
        <v>2</v>
      </c>
      <c r="O757" s="177">
        <f ca="1">IF(O$1&lt;'Data Bank'!$AD529,"",IF(O$1&gt;'Data Bank'!$AT529,"",IF(AND('Data Bank'!$AC529&lt;100,TODAY()&gt;'Data Bank'!$AT529),1,IF('Data Bank'!$AC529=100,3,IF('Data Bank'!$AC529=0,0,2)))))</f>
        <v>2</v>
      </c>
      <c r="P757" s="177">
        <f ca="1">IF(P$1&lt;'Data Bank'!$AD529,"",IF(P$1&gt;'Data Bank'!$AT529,"",IF(AND('Data Bank'!$AC529&lt;100,TODAY()&gt;'Data Bank'!$AT529),1,IF('Data Bank'!$AC529=100,3,IF('Data Bank'!$AC529=0,0,2)))))</f>
        <v>2</v>
      </c>
      <c r="Q757" s="177">
        <f ca="1">IF(Q$1&lt;'Data Bank'!$AD529,"",IF(Q$1&gt;'Data Bank'!$AT529,"",IF(AND('Data Bank'!$AC529&lt;100,TODAY()&gt;'Data Bank'!$AT529),1,IF('Data Bank'!$AC529=100,3,IF('Data Bank'!$AC529=0,0,2)))))</f>
        <v>2</v>
      </c>
      <c r="R757" s="177">
        <f ca="1">IF(R$1&lt;'Data Bank'!$AD529,"",IF(R$1&gt;'Data Bank'!$AT529,"",IF(AND('Data Bank'!$AC529&lt;100,TODAY()&gt;'Data Bank'!$AT529),1,IF('Data Bank'!$AC529=100,3,IF('Data Bank'!$AC529=0,0,2)))))</f>
        <v>2</v>
      </c>
    </row>
    <row r="758" spans="1:18">
      <c r="A758" s="115" t="str">
        <f>'Data Bank'!E530</f>
        <v>Green valley</v>
      </c>
      <c r="B758" s="178">
        <f ca="1">IF(B$1&lt;'Data Bank'!$AD530,"",IF(B$1&gt;'Data Bank'!$AT530,"",IF(AND('Data Bank'!$AC530&lt;100,TODAY()&gt;'Data Bank'!$AT530),1,IF('Data Bank'!$AC530=100,3,IF('Data Bank'!$AC530=0,0,2)))))</f>
        <v>2</v>
      </c>
      <c r="C758" s="178">
        <f ca="1">IF(C$1&lt;'Data Bank'!$AD530,"",IF(C$1&gt;'Data Bank'!$AT530,"",IF(AND('Data Bank'!$AC530&lt;100,TODAY()&gt;'Data Bank'!$AT530),1,IF('Data Bank'!$AC530=100,3,IF('Data Bank'!$AC530=0,0,2)))))</f>
        <v>2</v>
      </c>
      <c r="D758" s="178">
        <f ca="1">IF(D$1&lt;'Data Bank'!$AD530,"",IF(D$1&gt;'Data Bank'!$AT530,"",IF(AND('Data Bank'!$AC530&lt;100,TODAY()&gt;'Data Bank'!$AT530),1,IF('Data Bank'!$AC530=100,3,IF('Data Bank'!$AC530=0,0,2)))))</f>
        <v>2</v>
      </c>
      <c r="E758" s="178" t="str">
        <f ca="1">IF(E$1&lt;'Data Bank'!$AD530,"",IF(E$1&gt;'Data Bank'!$AT530,"",IF(AND('Data Bank'!$AC530&lt;100,TODAY()&gt;'Data Bank'!$AT530),1,IF('Data Bank'!$AC530=100,3,IF('Data Bank'!$AC530=0,0,2)))))</f>
        <v/>
      </c>
      <c r="F758" s="178" t="str">
        <f ca="1">IF(F$1&lt;'Data Bank'!$AD530,"",IF(F$1&gt;'Data Bank'!$AT530,"",IF(AND('Data Bank'!$AC530&lt;100,TODAY()&gt;'Data Bank'!$AT530),1,IF('Data Bank'!$AC530=100,3,IF('Data Bank'!$AC530=0,0,2)))))</f>
        <v/>
      </c>
      <c r="G758" s="178" t="str">
        <f ca="1">IF(G$1&lt;'Data Bank'!$AD530,"",IF(G$1&gt;'Data Bank'!$AT530,"",IF(AND('Data Bank'!$AC530&lt;100,TODAY()&gt;'Data Bank'!$AT530),1,IF('Data Bank'!$AC530=100,3,IF('Data Bank'!$AC530=0,0,2)))))</f>
        <v/>
      </c>
      <c r="H758" s="178" t="str">
        <f ca="1">IF(H$1&lt;'Data Bank'!$AD530,"",IF(H$1&gt;'Data Bank'!$AT530,"",IF(AND('Data Bank'!$AC530&lt;100,TODAY()&gt;'Data Bank'!$AT530),1,IF('Data Bank'!$AC530=100,3,IF('Data Bank'!$AC530=0,0,2)))))</f>
        <v/>
      </c>
      <c r="I758" s="178" t="str">
        <f ca="1">IF(I$1&lt;'Data Bank'!$AD530,"",IF(I$1&gt;'Data Bank'!$AT530,"",IF(AND('Data Bank'!$AC530&lt;100,TODAY()&gt;'Data Bank'!$AT530),1,IF('Data Bank'!$AC530=100,3,IF('Data Bank'!$AC530=0,0,2)))))</f>
        <v/>
      </c>
      <c r="J758" s="177" t="str">
        <f ca="1">IF(J$1&lt;'Data Bank'!$AD530,"",IF(J$1&gt;'Data Bank'!$AT530,"",IF(AND('Data Bank'!$AC530&lt;100,TODAY()&gt;'Data Bank'!$AT530),1,IF('Data Bank'!$AC530=100,3,IF('Data Bank'!$AC530=0,0,2)))))</f>
        <v/>
      </c>
      <c r="K758" s="177" t="str">
        <f ca="1">IF(K$1&lt;'Data Bank'!$AD530,"",IF(K$1&gt;'Data Bank'!$AT530,"",IF(AND('Data Bank'!$AC530&lt;100,TODAY()&gt;'Data Bank'!$AT530),1,IF('Data Bank'!$AC530=100,3,IF('Data Bank'!$AC530=0,0,2)))))</f>
        <v/>
      </c>
      <c r="L758" s="177" t="str">
        <f ca="1">IF(L$1&lt;'Data Bank'!$AD530,"",IF(L$1&gt;'Data Bank'!$AT530,"",IF(AND('Data Bank'!$AC530&lt;100,TODAY()&gt;'Data Bank'!$AT530),1,IF('Data Bank'!$AC530=100,3,IF('Data Bank'!$AC530=0,0,2)))))</f>
        <v/>
      </c>
      <c r="M758" s="177" t="str">
        <f ca="1">IF(M$1&lt;'Data Bank'!$AD530,"",IF(M$1&gt;'Data Bank'!$AT530,"",IF(AND('Data Bank'!$AC530&lt;100,TODAY()&gt;'Data Bank'!$AT530),1,IF('Data Bank'!$AC530=100,3,IF('Data Bank'!$AC530=0,0,2)))))</f>
        <v/>
      </c>
      <c r="N758" s="177" t="str">
        <f ca="1">IF(N$1&lt;'Data Bank'!$AD530,"",IF(N$1&gt;'Data Bank'!$AT530,"",IF(AND('Data Bank'!$AC530&lt;100,TODAY()&gt;'Data Bank'!$AT530),1,IF('Data Bank'!$AC530=100,3,IF('Data Bank'!$AC530=0,0,2)))))</f>
        <v/>
      </c>
      <c r="O758" s="177" t="str">
        <f ca="1">IF(O$1&lt;'Data Bank'!$AD530,"",IF(O$1&gt;'Data Bank'!$AT530,"",IF(AND('Data Bank'!$AC530&lt;100,TODAY()&gt;'Data Bank'!$AT530),1,IF('Data Bank'!$AC530=100,3,IF('Data Bank'!$AC530=0,0,2)))))</f>
        <v/>
      </c>
      <c r="P758" s="177" t="str">
        <f ca="1">IF(P$1&lt;'Data Bank'!$AD530,"",IF(P$1&gt;'Data Bank'!$AT530,"",IF(AND('Data Bank'!$AC530&lt;100,TODAY()&gt;'Data Bank'!$AT530),1,IF('Data Bank'!$AC530=100,3,IF('Data Bank'!$AC530=0,0,2)))))</f>
        <v/>
      </c>
      <c r="Q758" s="177" t="str">
        <f ca="1">IF(Q$1&lt;'Data Bank'!$AD530,"",IF(Q$1&gt;'Data Bank'!$AT530,"",IF(AND('Data Bank'!$AC530&lt;100,TODAY()&gt;'Data Bank'!$AT530),1,IF('Data Bank'!$AC530=100,3,IF('Data Bank'!$AC530=0,0,2)))))</f>
        <v/>
      </c>
      <c r="R758" s="177" t="str">
        <f ca="1">IF(R$1&lt;'Data Bank'!$AD530,"",IF(R$1&gt;'Data Bank'!$AT530,"",IF(AND('Data Bank'!$AC530&lt;100,TODAY()&gt;'Data Bank'!$AT530),1,IF('Data Bank'!$AC530=100,3,IF('Data Bank'!$AC530=0,0,2)))))</f>
        <v/>
      </c>
    </row>
    <row r="759" spans="1:18">
      <c r="A759" s="115" t="str">
        <f>'Data Bank'!E531</f>
        <v>Green Valley Ph-6</v>
      </c>
      <c r="B759" s="178">
        <f ca="1">IF(B$1&lt;'Data Bank'!$AD531,"",IF(B$1&gt;'Data Bank'!$AT531,"",IF(AND('Data Bank'!$AC531&lt;100,TODAY()&gt;'Data Bank'!$AT531),1,IF('Data Bank'!$AC531=100,3,IF('Data Bank'!$AC531=0,0,2)))))</f>
        <v>2</v>
      </c>
      <c r="C759" s="178">
        <f ca="1">IF(C$1&lt;'Data Bank'!$AD531,"",IF(C$1&gt;'Data Bank'!$AT531,"",IF(AND('Data Bank'!$AC531&lt;100,TODAY()&gt;'Data Bank'!$AT531),1,IF('Data Bank'!$AC531=100,3,IF('Data Bank'!$AC531=0,0,2)))))</f>
        <v>2</v>
      </c>
      <c r="D759" s="178">
        <f ca="1">IF(D$1&lt;'Data Bank'!$AD531,"",IF(D$1&gt;'Data Bank'!$AT531,"",IF(AND('Data Bank'!$AC531&lt;100,TODAY()&gt;'Data Bank'!$AT531),1,IF('Data Bank'!$AC531=100,3,IF('Data Bank'!$AC531=0,0,2)))))</f>
        <v>2</v>
      </c>
      <c r="E759" s="178">
        <f ca="1">IF(E$1&lt;'Data Bank'!$AD531,"",IF(E$1&gt;'Data Bank'!$AT531,"",IF(AND('Data Bank'!$AC531&lt;100,TODAY()&gt;'Data Bank'!$AT531),1,IF('Data Bank'!$AC531=100,3,IF('Data Bank'!$AC531=0,0,2)))))</f>
        <v>2</v>
      </c>
      <c r="F759" s="178">
        <f ca="1">IF(F$1&lt;'Data Bank'!$AD531,"",IF(F$1&gt;'Data Bank'!$AT531,"",IF(AND('Data Bank'!$AC531&lt;100,TODAY()&gt;'Data Bank'!$AT531),1,IF('Data Bank'!$AC531=100,3,IF('Data Bank'!$AC531=0,0,2)))))</f>
        <v>2</v>
      </c>
      <c r="G759" s="178">
        <f ca="1">IF(G$1&lt;'Data Bank'!$AD531,"",IF(G$1&gt;'Data Bank'!$AT531,"",IF(AND('Data Bank'!$AC531&lt;100,TODAY()&gt;'Data Bank'!$AT531),1,IF('Data Bank'!$AC531=100,3,IF('Data Bank'!$AC531=0,0,2)))))</f>
        <v>2</v>
      </c>
      <c r="H759" s="178">
        <f ca="1">IF(H$1&lt;'Data Bank'!$AD531,"",IF(H$1&gt;'Data Bank'!$AT531,"",IF(AND('Data Bank'!$AC531&lt;100,TODAY()&gt;'Data Bank'!$AT531),1,IF('Data Bank'!$AC531=100,3,IF('Data Bank'!$AC531=0,0,2)))))</f>
        <v>2</v>
      </c>
      <c r="I759" s="178">
        <f ca="1">IF(I$1&lt;'Data Bank'!$AD531,"",IF(I$1&gt;'Data Bank'!$AT531,"",IF(AND('Data Bank'!$AC531&lt;100,TODAY()&gt;'Data Bank'!$AT531),1,IF('Data Bank'!$AC531=100,3,IF('Data Bank'!$AC531=0,0,2)))))</f>
        <v>2</v>
      </c>
      <c r="J759" s="177">
        <f ca="1">IF(J$1&lt;'Data Bank'!$AD531,"",IF(J$1&gt;'Data Bank'!$AT531,"",IF(AND('Data Bank'!$AC531&lt;100,TODAY()&gt;'Data Bank'!$AT531),1,IF('Data Bank'!$AC531=100,3,IF('Data Bank'!$AC531=0,0,2)))))</f>
        <v>2</v>
      </c>
      <c r="K759" s="177">
        <f ca="1">IF(K$1&lt;'Data Bank'!$AD531,"",IF(K$1&gt;'Data Bank'!$AT531,"",IF(AND('Data Bank'!$AC531&lt;100,TODAY()&gt;'Data Bank'!$AT531),1,IF('Data Bank'!$AC531=100,3,IF('Data Bank'!$AC531=0,0,2)))))</f>
        <v>2</v>
      </c>
      <c r="L759" s="177">
        <f ca="1">IF(L$1&lt;'Data Bank'!$AD531,"",IF(L$1&gt;'Data Bank'!$AT531,"",IF(AND('Data Bank'!$AC531&lt;100,TODAY()&gt;'Data Bank'!$AT531),1,IF('Data Bank'!$AC531=100,3,IF('Data Bank'!$AC531=0,0,2)))))</f>
        <v>2</v>
      </c>
      <c r="M759" s="177">
        <f ca="1">IF(M$1&lt;'Data Bank'!$AD531,"",IF(M$1&gt;'Data Bank'!$AT531,"",IF(AND('Data Bank'!$AC531&lt;100,TODAY()&gt;'Data Bank'!$AT531),1,IF('Data Bank'!$AC531=100,3,IF('Data Bank'!$AC531=0,0,2)))))</f>
        <v>2</v>
      </c>
      <c r="N759" s="177">
        <f ca="1">IF(N$1&lt;'Data Bank'!$AD531,"",IF(N$1&gt;'Data Bank'!$AT531,"",IF(AND('Data Bank'!$AC531&lt;100,TODAY()&gt;'Data Bank'!$AT531),1,IF('Data Bank'!$AC531=100,3,IF('Data Bank'!$AC531=0,0,2)))))</f>
        <v>2</v>
      </c>
      <c r="O759" s="177">
        <f ca="1">IF(O$1&lt;'Data Bank'!$AD531,"",IF(O$1&gt;'Data Bank'!$AT531,"",IF(AND('Data Bank'!$AC531&lt;100,TODAY()&gt;'Data Bank'!$AT531),1,IF('Data Bank'!$AC531=100,3,IF('Data Bank'!$AC531=0,0,2)))))</f>
        <v>2</v>
      </c>
      <c r="P759" s="177">
        <f ca="1">IF(P$1&lt;'Data Bank'!$AD531,"",IF(P$1&gt;'Data Bank'!$AT531,"",IF(AND('Data Bank'!$AC531&lt;100,TODAY()&gt;'Data Bank'!$AT531),1,IF('Data Bank'!$AC531=100,3,IF('Data Bank'!$AC531=0,0,2)))))</f>
        <v>2</v>
      </c>
      <c r="Q759" s="177">
        <f ca="1">IF(Q$1&lt;'Data Bank'!$AD531,"",IF(Q$1&gt;'Data Bank'!$AT531,"",IF(AND('Data Bank'!$AC531&lt;100,TODAY()&gt;'Data Bank'!$AT531),1,IF('Data Bank'!$AC531=100,3,IF('Data Bank'!$AC531=0,0,2)))))</f>
        <v>2</v>
      </c>
      <c r="R759" s="177">
        <f ca="1">IF(R$1&lt;'Data Bank'!$AD531,"",IF(R$1&gt;'Data Bank'!$AT531,"",IF(AND('Data Bank'!$AC531&lt;100,TODAY()&gt;'Data Bank'!$AT531),1,IF('Data Bank'!$AC531=100,3,IF('Data Bank'!$AC531=0,0,2)))))</f>
        <v>2</v>
      </c>
    </row>
    <row r="760" spans="1:18">
      <c r="A760" s="115" t="str">
        <f>'Data Bank'!E532</f>
        <v>Green Village</v>
      </c>
      <c r="B760" s="178">
        <f ca="1">IF(B$1&lt;'Data Bank'!$AD532,"",IF(B$1&gt;'Data Bank'!$AT532,"",IF(AND('Data Bank'!$AC532&lt;100,TODAY()&gt;'Data Bank'!$AT532),1,IF('Data Bank'!$AC532=100,3,IF('Data Bank'!$AC532=0,0,2)))))</f>
        <v>2</v>
      </c>
      <c r="C760" s="178">
        <f ca="1">IF(C$1&lt;'Data Bank'!$AD532,"",IF(C$1&gt;'Data Bank'!$AT532,"",IF(AND('Data Bank'!$AC532&lt;100,TODAY()&gt;'Data Bank'!$AT532),1,IF('Data Bank'!$AC532=100,3,IF('Data Bank'!$AC532=0,0,2)))))</f>
        <v>2</v>
      </c>
      <c r="D760" s="178">
        <f ca="1">IF(D$1&lt;'Data Bank'!$AD532,"",IF(D$1&gt;'Data Bank'!$AT532,"",IF(AND('Data Bank'!$AC532&lt;100,TODAY()&gt;'Data Bank'!$AT532),1,IF('Data Bank'!$AC532=100,3,IF('Data Bank'!$AC532=0,0,2)))))</f>
        <v>2</v>
      </c>
      <c r="E760" s="178">
        <f ca="1">IF(E$1&lt;'Data Bank'!$AD532,"",IF(E$1&gt;'Data Bank'!$AT532,"",IF(AND('Data Bank'!$AC532&lt;100,TODAY()&gt;'Data Bank'!$AT532),1,IF('Data Bank'!$AC532=100,3,IF('Data Bank'!$AC532=0,0,2)))))</f>
        <v>2</v>
      </c>
      <c r="F760" s="178">
        <f ca="1">IF(F$1&lt;'Data Bank'!$AD532,"",IF(F$1&gt;'Data Bank'!$AT532,"",IF(AND('Data Bank'!$AC532&lt;100,TODAY()&gt;'Data Bank'!$AT532),1,IF('Data Bank'!$AC532=100,3,IF('Data Bank'!$AC532=0,0,2)))))</f>
        <v>2</v>
      </c>
      <c r="G760" s="178">
        <f ca="1">IF(G$1&lt;'Data Bank'!$AD532,"",IF(G$1&gt;'Data Bank'!$AT532,"",IF(AND('Data Bank'!$AC532&lt;100,TODAY()&gt;'Data Bank'!$AT532),1,IF('Data Bank'!$AC532=100,3,IF('Data Bank'!$AC532=0,0,2)))))</f>
        <v>2</v>
      </c>
      <c r="H760" s="178">
        <f ca="1">IF(H$1&lt;'Data Bank'!$AD532,"",IF(H$1&gt;'Data Bank'!$AT532,"",IF(AND('Data Bank'!$AC532&lt;100,TODAY()&gt;'Data Bank'!$AT532),1,IF('Data Bank'!$AC532=100,3,IF('Data Bank'!$AC532=0,0,2)))))</f>
        <v>2</v>
      </c>
      <c r="I760" s="178">
        <f ca="1">IF(I$1&lt;'Data Bank'!$AD532,"",IF(I$1&gt;'Data Bank'!$AT532,"",IF(AND('Data Bank'!$AC532&lt;100,TODAY()&gt;'Data Bank'!$AT532),1,IF('Data Bank'!$AC532=100,3,IF('Data Bank'!$AC532=0,0,2)))))</f>
        <v>2</v>
      </c>
      <c r="J760" s="177">
        <f ca="1">IF(J$1&lt;'Data Bank'!$AD532,"",IF(J$1&gt;'Data Bank'!$AT532,"",IF(AND('Data Bank'!$AC532&lt;100,TODAY()&gt;'Data Bank'!$AT532),1,IF('Data Bank'!$AC532=100,3,IF('Data Bank'!$AC532=0,0,2)))))</f>
        <v>2</v>
      </c>
      <c r="K760" s="177">
        <f ca="1">IF(K$1&lt;'Data Bank'!$AD532,"",IF(K$1&gt;'Data Bank'!$AT532,"",IF(AND('Data Bank'!$AC532&lt;100,TODAY()&gt;'Data Bank'!$AT532),1,IF('Data Bank'!$AC532=100,3,IF('Data Bank'!$AC532=0,0,2)))))</f>
        <v>2</v>
      </c>
      <c r="L760" s="177">
        <f ca="1">IF(L$1&lt;'Data Bank'!$AD532,"",IF(L$1&gt;'Data Bank'!$AT532,"",IF(AND('Data Bank'!$AC532&lt;100,TODAY()&gt;'Data Bank'!$AT532),1,IF('Data Bank'!$AC532=100,3,IF('Data Bank'!$AC532=0,0,2)))))</f>
        <v>2</v>
      </c>
      <c r="M760" s="177">
        <f ca="1">IF(M$1&lt;'Data Bank'!$AD532,"",IF(M$1&gt;'Data Bank'!$AT532,"",IF(AND('Data Bank'!$AC532&lt;100,TODAY()&gt;'Data Bank'!$AT532),1,IF('Data Bank'!$AC532=100,3,IF('Data Bank'!$AC532=0,0,2)))))</f>
        <v>2</v>
      </c>
      <c r="N760" s="177">
        <f ca="1">IF(N$1&lt;'Data Bank'!$AD532,"",IF(N$1&gt;'Data Bank'!$AT532,"",IF(AND('Data Bank'!$AC532&lt;100,TODAY()&gt;'Data Bank'!$AT532),1,IF('Data Bank'!$AC532=100,3,IF('Data Bank'!$AC532=0,0,2)))))</f>
        <v>2</v>
      </c>
      <c r="O760" s="177">
        <f ca="1">IF(O$1&lt;'Data Bank'!$AD532,"",IF(O$1&gt;'Data Bank'!$AT532,"",IF(AND('Data Bank'!$AC532&lt;100,TODAY()&gt;'Data Bank'!$AT532),1,IF('Data Bank'!$AC532=100,3,IF('Data Bank'!$AC532=0,0,2)))))</f>
        <v>2</v>
      </c>
      <c r="P760" s="177">
        <f ca="1">IF(P$1&lt;'Data Bank'!$AD532,"",IF(P$1&gt;'Data Bank'!$AT532,"",IF(AND('Data Bank'!$AC532&lt;100,TODAY()&gt;'Data Bank'!$AT532),1,IF('Data Bank'!$AC532=100,3,IF('Data Bank'!$AC532=0,0,2)))))</f>
        <v>2</v>
      </c>
      <c r="Q760" s="177">
        <f ca="1">IF(Q$1&lt;'Data Bank'!$AD532,"",IF(Q$1&gt;'Data Bank'!$AT532,"",IF(AND('Data Bank'!$AC532&lt;100,TODAY()&gt;'Data Bank'!$AT532),1,IF('Data Bank'!$AC532=100,3,IF('Data Bank'!$AC532=0,0,2)))))</f>
        <v>2</v>
      </c>
      <c r="R760" s="177">
        <f ca="1">IF(R$1&lt;'Data Bank'!$AD532,"",IF(R$1&gt;'Data Bank'!$AT532,"",IF(AND('Data Bank'!$AC532&lt;100,TODAY()&gt;'Data Bank'!$AT532),1,IF('Data Bank'!$AC532=100,3,IF('Data Bank'!$AC532=0,0,2)))))</f>
        <v>2</v>
      </c>
    </row>
    <row r="761" spans="1:18">
      <c r="A761" s="115" t="str">
        <f>'Data Bank'!E533</f>
        <v>GT Rd Pocket 06</v>
      </c>
      <c r="B761" s="178">
        <f ca="1">IF(B$1&lt;'Data Bank'!$AD533,"",IF(B$1&gt;'Data Bank'!$AT533,"",IF(AND('Data Bank'!$AC533&lt;100,TODAY()&gt;'Data Bank'!$AT533),1,IF('Data Bank'!$AC533=100,3,IF('Data Bank'!$AC533=0,0,2)))))</f>
        <v>2</v>
      </c>
      <c r="C761" s="178">
        <f ca="1">IF(C$1&lt;'Data Bank'!$AD533,"",IF(C$1&gt;'Data Bank'!$AT533,"",IF(AND('Data Bank'!$AC533&lt;100,TODAY()&gt;'Data Bank'!$AT533),1,IF('Data Bank'!$AC533=100,3,IF('Data Bank'!$AC533=0,0,2)))))</f>
        <v>2</v>
      </c>
      <c r="D761" s="178">
        <f ca="1">IF(D$1&lt;'Data Bank'!$AD533,"",IF(D$1&gt;'Data Bank'!$AT533,"",IF(AND('Data Bank'!$AC533&lt;100,TODAY()&gt;'Data Bank'!$AT533),1,IF('Data Bank'!$AC533=100,3,IF('Data Bank'!$AC533=0,0,2)))))</f>
        <v>2</v>
      </c>
      <c r="E761" s="178">
        <f ca="1">IF(E$1&lt;'Data Bank'!$AD533,"",IF(E$1&gt;'Data Bank'!$AT533,"",IF(AND('Data Bank'!$AC533&lt;100,TODAY()&gt;'Data Bank'!$AT533),1,IF('Data Bank'!$AC533=100,3,IF('Data Bank'!$AC533=0,0,2)))))</f>
        <v>2</v>
      </c>
      <c r="F761" s="178">
        <f ca="1">IF(F$1&lt;'Data Bank'!$AD533,"",IF(F$1&gt;'Data Bank'!$AT533,"",IF(AND('Data Bank'!$AC533&lt;100,TODAY()&gt;'Data Bank'!$AT533),1,IF('Data Bank'!$AC533=100,3,IF('Data Bank'!$AC533=0,0,2)))))</f>
        <v>2</v>
      </c>
      <c r="G761" s="178">
        <f ca="1">IF(G$1&lt;'Data Bank'!$AD533,"",IF(G$1&gt;'Data Bank'!$AT533,"",IF(AND('Data Bank'!$AC533&lt;100,TODAY()&gt;'Data Bank'!$AT533),1,IF('Data Bank'!$AC533=100,3,IF('Data Bank'!$AC533=0,0,2)))))</f>
        <v>2</v>
      </c>
      <c r="H761" s="178">
        <f ca="1">IF(H$1&lt;'Data Bank'!$AD533,"",IF(H$1&gt;'Data Bank'!$AT533,"",IF(AND('Data Bank'!$AC533&lt;100,TODAY()&gt;'Data Bank'!$AT533),1,IF('Data Bank'!$AC533=100,3,IF('Data Bank'!$AC533=0,0,2)))))</f>
        <v>2</v>
      </c>
      <c r="I761" s="178">
        <f ca="1">IF(I$1&lt;'Data Bank'!$AD533,"",IF(I$1&gt;'Data Bank'!$AT533,"",IF(AND('Data Bank'!$AC533&lt;100,TODAY()&gt;'Data Bank'!$AT533),1,IF('Data Bank'!$AC533=100,3,IF('Data Bank'!$AC533=0,0,2)))))</f>
        <v>2</v>
      </c>
      <c r="J761" s="177">
        <f ca="1">IF(J$1&lt;'Data Bank'!$AD533,"",IF(J$1&gt;'Data Bank'!$AT533,"",IF(AND('Data Bank'!$AC533&lt;100,TODAY()&gt;'Data Bank'!$AT533),1,IF('Data Bank'!$AC533=100,3,IF('Data Bank'!$AC533=0,0,2)))))</f>
        <v>2</v>
      </c>
      <c r="K761" s="177">
        <f ca="1">IF(K$1&lt;'Data Bank'!$AD533,"",IF(K$1&gt;'Data Bank'!$AT533,"",IF(AND('Data Bank'!$AC533&lt;100,TODAY()&gt;'Data Bank'!$AT533),1,IF('Data Bank'!$AC533=100,3,IF('Data Bank'!$AC533=0,0,2)))))</f>
        <v>2</v>
      </c>
      <c r="L761" s="177">
        <f ca="1">IF(L$1&lt;'Data Bank'!$AD533,"",IF(L$1&gt;'Data Bank'!$AT533,"",IF(AND('Data Bank'!$AC533&lt;100,TODAY()&gt;'Data Bank'!$AT533),1,IF('Data Bank'!$AC533=100,3,IF('Data Bank'!$AC533=0,0,2)))))</f>
        <v>2</v>
      </c>
      <c r="M761" s="177">
        <f ca="1">IF(M$1&lt;'Data Bank'!$AD533,"",IF(M$1&gt;'Data Bank'!$AT533,"",IF(AND('Data Bank'!$AC533&lt;100,TODAY()&gt;'Data Bank'!$AT533),1,IF('Data Bank'!$AC533=100,3,IF('Data Bank'!$AC533=0,0,2)))))</f>
        <v>2</v>
      </c>
      <c r="N761" s="177">
        <f ca="1">IF(N$1&lt;'Data Bank'!$AD533,"",IF(N$1&gt;'Data Bank'!$AT533,"",IF(AND('Data Bank'!$AC533&lt;100,TODAY()&gt;'Data Bank'!$AT533),1,IF('Data Bank'!$AC533=100,3,IF('Data Bank'!$AC533=0,0,2)))))</f>
        <v>2</v>
      </c>
      <c r="O761" s="177">
        <f ca="1">IF(O$1&lt;'Data Bank'!$AD533,"",IF(O$1&gt;'Data Bank'!$AT533,"",IF(AND('Data Bank'!$AC533&lt;100,TODAY()&gt;'Data Bank'!$AT533),1,IF('Data Bank'!$AC533=100,3,IF('Data Bank'!$AC533=0,0,2)))))</f>
        <v>2</v>
      </c>
      <c r="P761" s="177">
        <f ca="1">IF(P$1&lt;'Data Bank'!$AD533,"",IF(P$1&gt;'Data Bank'!$AT533,"",IF(AND('Data Bank'!$AC533&lt;100,TODAY()&gt;'Data Bank'!$AT533),1,IF('Data Bank'!$AC533=100,3,IF('Data Bank'!$AC533=0,0,2)))))</f>
        <v>2</v>
      </c>
      <c r="Q761" s="177">
        <f ca="1">IF(Q$1&lt;'Data Bank'!$AD533,"",IF(Q$1&gt;'Data Bank'!$AT533,"",IF(AND('Data Bank'!$AC533&lt;100,TODAY()&gt;'Data Bank'!$AT533),1,IF('Data Bank'!$AC533=100,3,IF('Data Bank'!$AC533=0,0,2)))))</f>
        <v>2</v>
      </c>
      <c r="R761" s="177">
        <f ca="1">IF(R$1&lt;'Data Bank'!$AD533,"",IF(R$1&gt;'Data Bank'!$AT533,"",IF(AND('Data Bank'!$AC533&lt;100,TODAY()&gt;'Data Bank'!$AT533),1,IF('Data Bank'!$AC533=100,3,IF('Data Bank'!$AC533=0,0,2)))))</f>
        <v>2</v>
      </c>
    </row>
    <row r="762" spans="1:18">
      <c r="A762" s="115" t="str">
        <f>'Data Bank'!E534</f>
        <v>GT Rd Pocket 07</v>
      </c>
      <c r="B762" s="178">
        <f ca="1">IF(B$1&lt;'Data Bank'!$AD534,"",IF(B$1&gt;'Data Bank'!$AT534,"",IF(AND('Data Bank'!$AC534&lt;100,TODAY()&gt;'Data Bank'!$AT534),1,IF('Data Bank'!$AC534=100,3,IF('Data Bank'!$AC534=0,0,2)))))</f>
        <v>2</v>
      </c>
      <c r="C762" s="178">
        <f ca="1">IF(C$1&lt;'Data Bank'!$AD534,"",IF(C$1&gt;'Data Bank'!$AT534,"",IF(AND('Data Bank'!$AC534&lt;100,TODAY()&gt;'Data Bank'!$AT534),1,IF('Data Bank'!$AC534=100,3,IF('Data Bank'!$AC534=0,0,2)))))</f>
        <v>2</v>
      </c>
      <c r="D762" s="178">
        <f ca="1">IF(D$1&lt;'Data Bank'!$AD534,"",IF(D$1&gt;'Data Bank'!$AT534,"",IF(AND('Data Bank'!$AC534&lt;100,TODAY()&gt;'Data Bank'!$AT534),1,IF('Data Bank'!$AC534=100,3,IF('Data Bank'!$AC534=0,0,2)))))</f>
        <v>2</v>
      </c>
      <c r="E762" s="178">
        <f ca="1">IF(E$1&lt;'Data Bank'!$AD534,"",IF(E$1&gt;'Data Bank'!$AT534,"",IF(AND('Data Bank'!$AC534&lt;100,TODAY()&gt;'Data Bank'!$AT534),1,IF('Data Bank'!$AC534=100,3,IF('Data Bank'!$AC534=0,0,2)))))</f>
        <v>2</v>
      </c>
      <c r="F762" s="178">
        <f ca="1">IF(F$1&lt;'Data Bank'!$AD534,"",IF(F$1&gt;'Data Bank'!$AT534,"",IF(AND('Data Bank'!$AC534&lt;100,TODAY()&gt;'Data Bank'!$AT534),1,IF('Data Bank'!$AC534=100,3,IF('Data Bank'!$AC534=0,0,2)))))</f>
        <v>2</v>
      </c>
      <c r="G762" s="178">
        <f ca="1">IF(G$1&lt;'Data Bank'!$AD534,"",IF(G$1&gt;'Data Bank'!$AT534,"",IF(AND('Data Bank'!$AC534&lt;100,TODAY()&gt;'Data Bank'!$AT534),1,IF('Data Bank'!$AC534=100,3,IF('Data Bank'!$AC534=0,0,2)))))</f>
        <v>2</v>
      </c>
      <c r="H762" s="178">
        <f ca="1">IF(H$1&lt;'Data Bank'!$AD534,"",IF(H$1&gt;'Data Bank'!$AT534,"",IF(AND('Data Bank'!$AC534&lt;100,TODAY()&gt;'Data Bank'!$AT534),1,IF('Data Bank'!$AC534=100,3,IF('Data Bank'!$AC534=0,0,2)))))</f>
        <v>2</v>
      </c>
      <c r="I762" s="178">
        <f ca="1">IF(I$1&lt;'Data Bank'!$AD534,"",IF(I$1&gt;'Data Bank'!$AT534,"",IF(AND('Data Bank'!$AC534&lt;100,TODAY()&gt;'Data Bank'!$AT534),1,IF('Data Bank'!$AC534=100,3,IF('Data Bank'!$AC534=0,0,2)))))</f>
        <v>2</v>
      </c>
      <c r="J762" s="177">
        <f ca="1">IF(J$1&lt;'Data Bank'!$AD534,"",IF(J$1&gt;'Data Bank'!$AT534,"",IF(AND('Data Bank'!$AC534&lt;100,TODAY()&gt;'Data Bank'!$AT534),1,IF('Data Bank'!$AC534=100,3,IF('Data Bank'!$AC534=0,0,2)))))</f>
        <v>2</v>
      </c>
      <c r="K762" s="177">
        <f ca="1">IF(K$1&lt;'Data Bank'!$AD534,"",IF(K$1&gt;'Data Bank'!$AT534,"",IF(AND('Data Bank'!$AC534&lt;100,TODAY()&gt;'Data Bank'!$AT534),1,IF('Data Bank'!$AC534=100,3,IF('Data Bank'!$AC534=0,0,2)))))</f>
        <v>2</v>
      </c>
      <c r="L762" s="177">
        <f ca="1">IF(L$1&lt;'Data Bank'!$AD534,"",IF(L$1&gt;'Data Bank'!$AT534,"",IF(AND('Data Bank'!$AC534&lt;100,TODAY()&gt;'Data Bank'!$AT534),1,IF('Data Bank'!$AC534=100,3,IF('Data Bank'!$AC534=0,0,2)))))</f>
        <v>2</v>
      </c>
      <c r="M762" s="177">
        <f ca="1">IF(M$1&lt;'Data Bank'!$AD534,"",IF(M$1&gt;'Data Bank'!$AT534,"",IF(AND('Data Bank'!$AC534&lt;100,TODAY()&gt;'Data Bank'!$AT534),1,IF('Data Bank'!$AC534=100,3,IF('Data Bank'!$AC534=0,0,2)))))</f>
        <v>2</v>
      </c>
      <c r="N762" s="177">
        <f ca="1">IF(N$1&lt;'Data Bank'!$AD534,"",IF(N$1&gt;'Data Bank'!$AT534,"",IF(AND('Data Bank'!$AC534&lt;100,TODAY()&gt;'Data Bank'!$AT534),1,IF('Data Bank'!$AC534=100,3,IF('Data Bank'!$AC534=0,0,2)))))</f>
        <v>2</v>
      </c>
      <c r="O762" s="177">
        <f ca="1">IF(O$1&lt;'Data Bank'!$AD534,"",IF(O$1&gt;'Data Bank'!$AT534,"",IF(AND('Data Bank'!$AC534&lt;100,TODAY()&gt;'Data Bank'!$AT534),1,IF('Data Bank'!$AC534=100,3,IF('Data Bank'!$AC534=0,0,2)))))</f>
        <v>2</v>
      </c>
      <c r="P762" s="177">
        <f ca="1">IF(P$1&lt;'Data Bank'!$AD534,"",IF(P$1&gt;'Data Bank'!$AT534,"",IF(AND('Data Bank'!$AC534&lt;100,TODAY()&gt;'Data Bank'!$AT534),1,IF('Data Bank'!$AC534=100,3,IF('Data Bank'!$AC534=0,0,2)))))</f>
        <v>2</v>
      </c>
      <c r="Q762" s="177">
        <f ca="1">IF(Q$1&lt;'Data Bank'!$AD534,"",IF(Q$1&gt;'Data Bank'!$AT534,"",IF(AND('Data Bank'!$AC534&lt;100,TODAY()&gt;'Data Bank'!$AT534),1,IF('Data Bank'!$AC534=100,3,IF('Data Bank'!$AC534=0,0,2)))))</f>
        <v>2</v>
      </c>
      <c r="R762" s="177">
        <f ca="1">IF(R$1&lt;'Data Bank'!$AD534,"",IF(R$1&gt;'Data Bank'!$AT534,"",IF(AND('Data Bank'!$AC534&lt;100,TODAY()&gt;'Data Bank'!$AT534),1,IF('Data Bank'!$AC534=100,3,IF('Data Bank'!$AC534=0,0,2)))))</f>
        <v>2</v>
      </c>
    </row>
    <row r="763" spans="1:18">
      <c r="A763" s="115" t="str">
        <f>'Data Bank'!E535</f>
        <v>GT Rd Pocket 08</v>
      </c>
      <c r="B763" s="178">
        <f ca="1">IF(B$1&lt;'Data Bank'!$AD535,"",IF(B$1&gt;'Data Bank'!$AT535,"",IF(AND('Data Bank'!$AC535&lt;100,TODAY()&gt;'Data Bank'!$AT535),1,IF('Data Bank'!$AC535=100,3,IF('Data Bank'!$AC535=0,0,2)))))</f>
        <v>2</v>
      </c>
      <c r="C763" s="178">
        <f ca="1">IF(C$1&lt;'Data Bank'!$AD535,"",IF(C$1&gt;'Data Bank'!$AT535,"",IF(AND('Data Bank'!$AC535&lt;100,TODAY()&gt;'Data Bank'!$AT535),1,IF('Data Bank'!$AC535=100,3,IF('Data Bank'!$AC535=0,0,2)))))</f>
        <v>2</v>
      </c>
      <c r="D763" s="178">
        <f ca="1">IF(D$1&lt;'Data Bank'!$AD535,"",IF(D$1&gt;'Data Bank'!$AT535,"",IF(AND('Data Bank'!$AC535&lt;100,TODAY()&gt;'Data Bank'!$AT535),1,IF('Data Bank'!$AC535=100,3,IF('Data Bank'!$AC535=0,0,2)))))</f>
        <v>2</v>
      </c>
      <c r="E763" s="178">
        <f ca="1">IF(E$1&lt;'Data Bank'!$AD535,"",IF(E$1&gt;'Data Bank'!$AT535,"",IF(AND('Data Bank'!$AC535&lt;100,TODAY()&gt;'Data Bank'!$AT535),1,IF('Data Bank'!$AC535=100,3,IF('Data Bank'!$AC535=0,0,2)))))</f>
        <v>2</v>
      </c>
      <c r="F763" s="178">
        <f ca="1">IF(F$1&lt;'Data Bank'!$AD535,"",IF(F$1&gt;'Data Bank'!$AT535,"",IF(AND('Data Bank'!$AC535&lt;100,TODAY()&gt;'Data Bank'!$AT535),1,IF('Data Bank'!$AC535=100,3,IF('Data Bank'!$AC535=0,0,2)))))</f>
        <v>2</v>
      </c>
      <c r="G763" s="178">
        <f ca="1">IF(G$1&lt;'Data Bank'!$AD535,"",IF(G$1&gt;'Data Bank'!$AT535,"",IF(AND('Data Bank'!$AC535&lt;100,TODAY()&gt;'Data Bank'!$AT535),1,IF('Data Bank'!$AC535=100,3,IF('Data Bank'!$AC535=0,0,2)))))</f>
        <v>2</v>
      </c>
      <c r="H763" s="178">
        <f ca="1">IF(H$1&lt;'Data Bank'!$AD535,"",IF(H$1&gt;'Data Bank'!$AT535,"",IF(AND('Data Bank'!$AC535&lt;100,TODAY()&gt;'Data Bank'!$AT535),1,IF('Data Bank'!$AC535=100,3,IF('Data Bank'!$AC535=0,0,2)))))</f>
        <v>2</v>
      </c>
      <c r="I763" s="178">
        <f ca="1">IF(I$1&lt;'Data Bank'!$AD535,"",IF(I$1&gt;'Data Bank'!$AT535,"",IF(AND('Data Bank'!$AC535&lt;100,TODAY()&gt;'Data Bank'!$AT535),1,IF('Data Bank'!$AC535=100,3,IF('Data Bank'!$AC535=0,0,2)))))</f>
        <v>2</v>
      </c>
      <c r="J763" s="177">
        <f ca="1">IF(J$1&lt;'Data Bank'!$AD535,"",IF(J$1&gt;'Data Bank'!$AT535,"",IF(AND('Data Bank'!$AC535&lt;100,TODAY()&gt;'Data Bank'!$AT535),1,IF('Data Bank'!$AC535=100,3,IF('Data Bank'!$AC535=0,0,2)))))</f>
        <v>2</v>
      </c>
      <c r="K763" s="177">
        <f ca="1">IF(K$1&lt;'Data Bank'!$AD535,"",IF(K$1&gt;'Data Bank'!$AT535,"",IF(AND('Data Bank'!$AC535&lt;100,TODAY()&gt;'Data Bank'!$AT535),1,IF('Data Bank'!$AC535=100,3,IF('Data Bank'!$AC535=0,0,2)))))</f>
        <v>2</v>
      </c>
      <c r="L763" s="177">
        <f ca="1">IF(L$1&lt;'Data Bank'!$AD535,"",IF(L$1&gt;'Data Bank'!$AT535,"",IF(AND('Data Bank'!$AC535&lt;100,TODAY()&gt;'Data Bank'!$AT535),1,IF('Data Bank'!$AC535=100,3,IF('Data Bank'!$AC535=0,0,2)))))</f>
        <v>2</v>
      </c>
      <c r="M763" s="177">
        <f ca="1">IF(M$1&lt;'Data Bank'!$AD535,"",IF(M$1&gt;'Data Bank'!$AT535,"",IF(AND('Data Bank'!$AC535&lt;100,TODAY()&gt;'Data Bank'!$AT535),1,IF('Data Bank'!$AC535=100,3,IF('Data Bank'!$AC535=0,0,2)))))</f>
        <v>2</v>
      </c>
      <c r="N763" s="177">
        <f ca="1">IF(N$1&lt;'Data Bank'!$AD535,"",IF(N$1&gt;'Data Bank'!$AT535,"",IF(AND('Data Bank'!$AC535&lt;100,TODAY()&gt;'Data Bank'!$AT535),1,IF('Data Bank'!$AC535=100,3,IF('Data Bank'!$AC535=0,0,2)))))</f>
        <v>2</v>
      </c>
      <c r="O763" s="177">
        <f ca="1">IF(O$1&lt;'Data Bank'!$AD535,"",IF(O$1&gt;'Data Bank'!$AT535,"",IF(AND('Data Bank'!$AC535&lt;100,TODAY()&gt;'Data Bank'!$AT535),1,IF('Data Bank'!$AC535=100,3,IF('Data Bank'!$AC535=0,0,2)))))</f>
        <v>2</v>
      </c>
      <c r="P763" s="177">
        <f ca="1">IF(P$1&lt;'Data Bank'!$AD535,"",IF(P$1&gt;'Data Bank'!$AT535,"",IF(AND('Data Bank'!$AC535&lt;100,TODAY()&gt;'Data Bank'!$AT535),1,IF('Data Bank'!$AC535=100,3,IF('Data Bank'!$AC535=0,0,2)))))</f>
        <v>2</v>
      </c>
      <c r="Q763" s="177">
        <f ca="1">IF(Q$1&lt;'Data Bank'!$AD535,"",IF(Q$1&gt;'Data Bank'!$AT535,"",IF(AND('Data Bank'!$AC535&lt;100,TODAY()&gt;'Data Bank'!$AT535),1,IF('Data Bank'!$AC535=100,3,IF('Data Bank'!$AC535=0,0,2)))))</f>
        <v>2</v>
      </c>
      <c r="R763" s="177">
        <f ca="1">IF(R$1&lt;'Data Bank'!$AD535,"",IF(R$1&gt;'Data Bank'!$AT535,"",IF(AND('Data Bank'!$AC535&lt;100,TODAY()&gt;'Data Bank'!$AT535),1,IF('Data Bank'!$AC535=100,3,IF('Data Bank'!$AC535=0,0,2)))))</f>
        <v>2</v>
      </c>
    </row>
    <row r="764" spans="1:18">
      <c r="A764" s="115" t="str">
        <f>'Data Bank'!E536</f>
        <v>GT Rd Pocket 09</v>
      </c>
      <c r="B764" s="178">
        <f ca="1">IF(B$1&lt;'Data Bank'!$AD536,"",IF(B$1&gt;'Data Bank'!$AT536,"",IF(AND('Data Bank'!$AC536&lt;100,TODAY()&gt;'Data Bank'!$AT536),1,IF('Data Bank'!$AC536=100,3,IF('Data Bank'!$AC536=0,0,2)))))</f>
        <v>2</v>
      </c>
      <c r="C764" s="178">
        <f ca="1">IF(C$1&lt;'Data Bank'!$AD536,"",IF(C$1&gt;'Data Bank'!$AT536,"",IF(AND('Data Bank'!$AC536&lt;100,TODAY()&gt;'Data Bank'!$AT536),1,IF('Data Bank'!$AC536=100,3,IF('Data Bank'!$AC536=0,0,2)))))</f>
        <v>2</v>
      </c>
      <c r="D764" s="178">
        <f ca="1">IF(D$1&lt;'Data Bank'!$AD536,"",IF(D$1&gt;'Data Bank'!$AT536,"",IF(AND('Data Bank'!$AC536&lt;100,TODAY()&gt;'Data Bank'!$AT536),1,IF('Data Bank'!$AC536=100,3,IF('Data Bank'!$AC536=0,0,2)))))</f>
        <v>2</v>
      </c>
      <c r="E764" s="178">
        <f ca="1">IF(E$1&lt;'Data Bank'!$AD536,"",IF(E$1&gt;'Data Bank'!$AT536,"",IF(AND('Data Bank'!$AC536&lt;100,TODAY()&gt;'Data Bank'!$AT536),1,IF('Data Bank'!$AC536=100,3,IF('Data Bank'!$AC536=0,0,2)))))</f>
        <v>2</v>
      </c>
      <c r="F764" s="178">
        <f ca="1">IF(F$1&lt;'Data Bank'!$AD536,"",IF(F$1&gt;'Data Bank'!$AT536,"",IF(AND('Data Bank'!$AC536&lt;100,TODAY()&gt;'Data Bank'!$AT536),1,IF('Data Bank'!$AC536=100,3,IF('Data Bank'!$AC536=0,0,2)))))</f>
        <v>2</v>
      </c>
      <c r="G764" s="178">
        <f ca="1">IF(G$1&lt;'Data Bank'!$AD536,"",IF(G$1&gt;'Data Bank'!$AT536,"",IF(AND('Data Bank'!$AC536&lt;100,TODAY()&gt;'Data Bank'!$AT536),1,IF('Data Bank'!$AC536=100,3,IF('Data Bank'!$AC536=0,0,2)))))</f>
        <v>2</v>
      </c>
      <c r="H764" s="178">
        <f ca="1">IF(H$1&lt;'Data Bank'!$AD536,"",IF(H$1&gt;'Data Bank'!$AT536,"",IF(AND('Data Bank'!$AC536&lt;100,TODAY()&gt;'Data Bank'!$AT536),1,IF('Data Bank'!$AC536=100,3,IF('Data Bank'!$AC536=0,0,2)))))</f>
        <v>2</v>
      </c>
      <c r="I764" s="178">
        <f ca="1">IF(I$1&lt;'Data Bank'!$AD536,"",IF(I$1&gt;'Data Bank'!$AT536,"",IF(AND('Data Bank'!$AC536&lt;100,TODAY()&gt;'Data Bank'!$AT536),1,IF('Data Bank'!$AC536=100,3,IF('Data Bank'!$AC536=0,0,2)))))</f>
        <v>2</v>
      </c>
      <c r="J764" s="177">
        <f ca="1">IF(J$1&lt;'Data Bank'!$AD536,"",IF(J$1&gt;'Data Bank'!$AT536,"",IF(AND('Data Bank'!$AC536&lt;100,TODAY()&gt;'Data Bank'!$AT536),1,IF('Data Bank'!$AC536=100,3,IF('Data Bank'!$AC536=0,0,2)))))</f>
        <v>2</v>
      </c>
      <c r="K764" s="177">
        <f ca="1">IF(K$1&lt;'Data Bank'!$AD536,"",IF(K$1&gt;'Data Bank'!$AT536,"",IF(AND('Data Bank'!$AC536&lt;100,TODAY()&gt;'Data Bank'!$AT536),1,IF('Data Bank'!$AC536=100,3,IF('Data Bank'!$AC536=0,0,2)))))</f>
        <v>2</v>
      </c>
      <c r="L764" s="177">
        <f ca="1">IF(L$1&lt;'Data Bank'!$AD536,"",IF(L$1&gt;'Data Bank'!$AT536,"",IF(AND('Data Bank'!$AC536&lt;100,TODAY()&gt;'Data Bank'!$AT536),1,IF('Data Bank'!$AC536=100,3,IF('Data Bank'!$AC536=0,0,2)))))</f>
        <v>2</v>
      </c>
      <c r="M764" s="177">
        <f ca="1">IF(M$1&lt;'Data Bank'!$AD536,"",IF(M$1&gt;'Data Bank'!$AT536,"",IF(AND('Data Bank'!$AC536&lt;100,TODAY()&gt;'Data Bank'!$AT536),1,IF('Data Bank'!$AC536=100,3,IF('Data Bank'!$AC536=0,0,2)))))</f>
        <v>2</v>
      </c>
      <c r="N764" s="177">
        <f ca="1">IF(N$1&lt;'Data Bank'!$AD536,"",IF(N$1&gt;'Data Bank'!$AT536,"",IF(AND('Data Bank'!$AC536&lt;100,TODAY()&gt;'Data Bank'!$AT536),1,IF('Data Bank'!$AC536=100,3,IF('Data Bank'!$AC536=0,0,2)))))</f>
        <v>2</v>
      </c>
      <c r="O764" s="177">
        <f ca="1">IF(O$1&lt;'Data Bank'!$AD536,"",IF(O$1&gt;'Data Bank'!$AT536,"",IF(AND('Data Bank'!$AC536&lt;100,TODAY()&gt;'Data Bank'!$AT536),1,IF('Data Bank'!$AC536=100,3,IF('Data Bank'!$AC536=0,0,2)))))</f>
        <v>2</v>
      </c>
      <c r="P764" s="177">
        <f ca="1">IF(P$1&lt;'Data Bank'!$AD536,"",IF(P$1&gt;'Data Bank'!$AT536,"",IF(AND('Data Bank'!$AC536&lt;100,TODAY()&gt;'Data Bank'!$AT536),1,IF('Data Bank'!$AC536=100,3,IF('Data Bank'!$AC536=0,0,2)))))</f>
        <v>2</v>
      </c>
      <c r="Q764" s="177">
        <f ca="1">IF(Q$1&lt;'Data Bank'!$AD536,"",IF(Q$1&gt;'Data Bank'!$AT536,"",IF(AND('Data Bank'!$AC536&lt;100,TODAY()&gt;'Data Bank'!$AT536),1,IF('Data Bank'!$AC536=100,3,IF('Data Bank'!$AC536=0,0,2)))))</f>
        <v>2</v>
      </c>
      <c r="R764" s="177">
        <f ca="1">IF(R$1&lt;'Data Bank'!$AD536,"",IF(R$1&gt;'Data Bank'!$AT536,"",IF(AND('Data Bank'!$AC536&lt;100,TODAY()&gt;'Data Bank'!$AT536),1,IF('Data Bank'!$AC536=100,3,IF('Data Bank'!$AC536=0,0,2)))))</f>
        <v>2</v>
      </c>
    </row>
    <row r="765" spans="1:18">
      <c r="A765" s="115" t="str">
        <f>'Data Bank'!E538</f>
        <v>GT Rd Pocket 11</v>
      </c>
      <c r="B765" s="178">
        <f ca="1">IF(B$1&lt;'Data Bank'!$AD538,"",IF(B$1&gt;'Data Bank'!$AT538,"",IF(AND('Data Bank'!$AC538&lt;100,TODAY()&gt;'Data Bank'!$AT538),1,IF('Data Bank'!$AC538=100,3,IF('Data Bank'!$AC538=0,0,2)))))</f>
        <v>0</v>
      </c>
      <c r="C765" s="178">
        <f ca="1">IF(C$1&lt;'Data Bank'!$AD538,"",IF(C$1&gt;'Data Bank'!$AT538,"",IF(AND('Data Bank'!$AC538&lt;100,TODAY()&gt;'Data Bank'!$AT538),1,IF('Data Bank'!$AC538=100,3,IF('Data Bank'!$AC538=0,0,2)))))</f>
        <v>0</v>
      </c>
      <c r="D765" s="178">
        <f ca="1">IF(D$1&lt;'Data Bank'!$AD538,"",IF(D$1&gt;'Data Bank'!$AT538,"",IF(AND('Data Bank'!$AC538&lt;100,TODAY()&gt;'Data Bank'!$AT538),1,IF('Data Bank'!$AC538=100,3,IF('Data Bank'!$AC538=0,0,2)))))</f>
        <v>0</v>
      </c>
      <c r="E765" s="178" t="str">
        <f ca="1">IF(E$1&lt;'Data Bank'!$AD538,"",IF(E$1&gt;'Data Bank'!$AT538,"",IF(AND('Data Bank'!$AC538&lt;100,TODAY()&gt;'Data Bank'!$AT538),1,IF('Data Bank'!$AC538=100,3,IF('Data Bank'!$AC538=0,0,2)))))</f>
        <v/>
      </c>
      <c r="F765" s="178" t="str">
        <f ca="1">IF(F$1&lt;'Data Bank'!$AD538,"",IF(F$1&gt;'Data Bank'!$AT538,"",IF(AND('Data Bank'!$AC538&lt;100,TODAY()&gt;'Data Bank'!$AT538),1,IF('Data Bank'!$AC538=100,3,IF('Data Bank'!$AC538=0,0,2)))))</f>
        <v/>
      </c>
      <c r="G765" s="178" t="str">
        <f ca="1">IF(G$1&lt;'Data Bank'!$AD538,"",IF(G$1&gt;'Data Bank'!$AT538,"",IF(AND('Data Bank'!$AC538&lt;100,TODAY()&gt;'Data Bank'!$AT538),1,IF('Data Bank'!$AC538=100,3,IF('Data Bank'!$AC538=0,0,2)))))</f>
        <v/>
      </c>
      <c r="H765" s="178" t="str">
        <f ca="1">IF(H$1&lt;'Data Bank'!$AD538,"",IF(H$1&gt;'Data Bank'!$AT538,"",IF(AND('Data Bank'!$AC538&lt;100,TODAY()&gt;'Data Bank'!$AT538),1,IF('Data Bank'!$AC538=100,3,IF('Data Bank'!$AC538=0,0,2)))))</f>
        <v/>
      </c>
      <c r="I765" s="178" t="str">
        <f ca="1">IF(I$1&lt;'Data Bank'!$AD538,"",IF(I$1&gt;'Data Bank'!$AT538,"",IF(AND('Data Bank'!$AC538&lt;100,TODAY()&gt;'Data Bank'!$AT538),1,IF('Data Bank'!$AC538=100,3,IF('Data Bank'!$AC538=0,0,2)))))</f>
        <v/>
      </c>
      <c r="J765" s="177" t="str">
        <f ca="1">IF(J$1&lt;'Data Bank'!$AD538,"",IF(J$1&gt;'Data Bank'!$AT538,"",IF(AND('Data Bank'!$AC538&lt;100,TODAY()&gt;'Data Bank'!$AT538),1,IF('Data Bank'!$AC538=100,3,IF('Data Bank'!$AC538=0,0,2)))))</f>
        <v/>
      </c>
      <c r="K765" s="177" t="str">
        <f ca="1">IF(K$1&lt;'Data Bank'!$AD538,"",IF(K$1&gt;'Data Bank'!$AT538,"",IF(AND('Data Bank'!$AC538&lt;100,TODAY()&gt;'Data Bank'!$AT538),1,IF('Data Bank'!$AC538=100,3,IF('Data Bank'!$AC538=0,0,2)))))</f>
        <v/>
      </c>
      <c r="L765" s="177" t="str">
        <f ca="1">IF(L$1&lt;'Data Bank'!$AD538,"",IF(L$1&gt;'Data Bank'!$AT538,"",IF(AND('Data Bank'!$AC538&lt;100,TODAY()&gt;'Data Bank'!$AT538),1,IF('Data Bank'!$AC538=100,3,IF('Data Bank'!$AC538=0,0,2)))))</f>
        <v/>
      </c>
      <c r="M765" s="177" t="str">
        <f ca="1">IF(M$1&lt;'Data Bank'!$AD538,"",IF(M$1&gt;'Data Bank'!$AT538,"",IF(AND('Data Bank'!$AC538&lt;100,TODAY()&gt;'Data Bank'!$AT538),1,IF('Data Bank'!$AC538=100,3,IF('Data Bank'!$AC538=0,0,2)))))</f>
        <v/>
      </c>
      <c r="N765" s="177" t="str">
        <f ca="1">IF(N$1&lt;'Data Bank'!$AD538,"",IF(N$1&gt;'Data Bank'!$AT538,"",IF(AND('Data Bank'!$AC538&lt;100,TODAY()&gt;'Data Bank'!$AT538),1,IF('Data Bank'!$AC538=100,3,IF('Data Bank'!$AC538=0,0,2)))))</f>
        <v/>
      </c>
      <c r="O765" s="177" t="str">
        <f ca="1">IF(O$1&lt;'Data Bank'!$AD538,"",IF(O$1&gt;'Data Bank'!$AT538,"",IF(AND('Data Bank'!$AC538&lt;100,TODAY()&gt;'Data Bank'!$AT538),1,IF('Data Bank'!$AC538=100,3,IF('Data Bank'!$AC538=0,0,2)))))</f>
        <v/>
      </c>
      <c r="P765" s="177" t="str">
        <f ca="1">IF(P$1&lt;'Data Bank'!$AD538,"",IF(P$1&gt;'Data Bank'!$AT538,"",IF(AND('Data Bank'!$AC538&lt;100,TODAY()&gt;'Data Bank'!$AT538),1,IF('Data Bank'!$AC538=100,3,IF('Data Bank'!$AC538=0,0,2)))))</f>
        <v/>
      </c>
      <c r="Q765" s="177" t="str">
        <f ca="1">IF(Q$1&lt;'Data Bank'!$AD538,"",IF(Q$1&gt;'Data Bank'!$AT538,"",IF(AND('Data Bank'!$AC538&lt;100,TODAY()&gt;'Data Bank'!$AT538),1,IF('Data Bank'!$AC538=100,3,IF('Data Bank'!$AC538=0,0,2)))))</f>
        <v/>
      </c>
      <c r="R765" s="177" t="str">
        <f ca="1">IF(R$1&lt;'Data Bank'!$AD538,"",IF(R$1&gt;'Data Bank'!$AT538,"",IF(AND('Data Bank'!$AC538&lt;100,TODAY()&gt;'Data Bank'!$AT538),1,IF('Data Bank'!$AC538=100,3,IF('Data Bank'!$AC538=0,0,2)))))</f>
        <v/>
      </c>
    </row>
    <row r="766" spans="1:18">
      <c r="A766" s="115" t="str">
        <f>'Data Bank'!E539</f>
        <v>GT Rd Pocket 12</v>
      </c>
      <c r="B766" s="178">
        <f ca="1">IF(B$1&lt;'Data Bank'!$AD539,"",IF(B$1&gt;'Data Bank'!$AT539,"",IF(AND('Data Bank'!$AC539&lt;100,TODAY()&gt;'Data Bank'!$AT539),1,IF('Data Bank'!$AC539=100,3,IF('Data Bank'!$AC539=0,0,2)))))</f>
        <v>0</v>
      </c>
      <c r="C766" s="178">
        <f ca="1">IF(C$1&lt;'Data Bank'!$AD539,"",IF(C$1&gt;'Data Bank'!$AT539,"",IF(AND('Data Bank'!$AC539&lt;100,TODAY()&gt;'Data Bank'!$AT539),1,IF('Data Bank'!$AC539=100,3,IF('Data Bank'!$AC539=0,0,2)))))</f>
        <v>0</v>
      </c>
      <c r="D766" s="178">
        <f ca="1">IF(D$1&lt;'Data Bank'!$AD539,"",IF(D$1&gt;'Data Bank'!$AT539,"",IF(AND('Data Bank'!$AC539&lt;100,TODAY()&gt;'Data Bank'!$AT539),1,IF('Data Bank'!$AC539=100,3,IF('Data Bank'!$AC539=0,0,2)))))</f>
        <v>0</v>
      </c>
      <c r="E766" s="178" t="str">
        <f ca="1">IF(E$1&lt;'Data Bank'!$AD539,"",IF(E$1&gt;'Data Bank'!$AT539,"",IF(AND('Data Bank'!$AC539&lt;100,TODAY()&gt;'Data Bank'!$AT539),1,IF('Data Bank'!$AC539=100,3,IF('Data Bank'!$AC539=0,0,2)))))</f>
        <v/>
      </c>
      <c r="F766" s="178" t="str">
        <f ca="1">IF(F$1&lt;'Data Bank'!$AD539,"",IF(F$1&gt;'Data Bank'!$AT539,"",IF(AND('Data Bank'!$AC539&lt;100,TODAY()&gt;'Data Bank'!$AT539),1,IF('Data Bank'!$AC539=100,3,IF('Data Bank'!$AC539=0,0,2)))))</f>
        <v/>
      </c>
      <c r="G766" s="178" t="str">
        <f ca="1">IF(G$1&lt;'Data Bank'!$AD539,"",IF(G$1&gt;'Data Bank'!$AT539,"",IF(AND('Data Bank'!$AC539&lt;100,TODAY()&gt;'Data Bank'!$AT539),1,IF('Data Bank'!$AC539=100,3,IF('Data Bank'!$AC539=0,0,2)))))</f>
        <v/>
      </c>
      <c r="H766" s="178" t="str">
        <f ca="1">IF(H$1&lt;'Data Bank'!$AD539,"",IF(H$1&gt;'Data Bank'!$AT539,"",IF(AND('Data Bank'!$AC539&lt;100,TODAY()&gt;'Data Bank'!$AT539),1,IF('Data Bank'!$AC539=100,3,IF('Data Bank'!$AC539=0,0,2)))))</f>
        <v/>
      </c>
      <c r="I766" s="178" t="str">
        <f ca="1">IF(I$1&lt;'Data Bank'!$AD539,"",IF(I$1&gt;'Data Bank'!$AT539,"",IF(AND('Data Bank'!$AC539&lt;100,TODAY()&gt;'Data Bank'!$AT539),1,IF('Data Bank'!$AC539=100,3,IF('Data Bank'!$AC539=0,0,2)))))</f>
        <v/>
      </c>
      <c r="J766" s="177" t="str">
        <f ca="1">IF(J$1&lt;'Data Bank'!$AD539,"",IF(J$1&gt;'Data Bank'!$AT539,"",IF(AND('Data Bank'!$AC539&lt;100,TODAY()&gt;'Data Bank'!$AT539),1,IF('Data Bank'!$AC539=100,3,IF('Data Bank'!$AC539=0,0,2)))))</f>
        <v/>
      </c>
      <c r="K766" s="177" t="str">
        <f ca="1">IF(K$1&lt;'Data Bank'!$AD539,"",IF(K$1&gt;'Data Bank'!$AT539,"",IF(AND('Data Bank'!$AC539&lt;100,TODAY()&gt;'Data Bank'!$AT539),1,IF('Data Bank'!$AC539=100,3,IF('Data Bank'!$AC539=0,0,2)))))</f>
        <v/>
      </c>
      <c r="L766" s="177" t="str">
        <f ca="1">IF(L$1&lt;'Data Bank'!$AD539,"",IF(L$1&gt;'Data Bank'!$AT539,"",IF(AND('Data Bank'!$AC539&lt;100,TODAY()&gt;'Data Bank'!$AT539),1,IF('Data Bank'!$AC539=100,3,IF('Data Bank'!$AC539=0,0,2)))))</f>
        <v/>
      </c>
      <c r="M766" s="177" t="str">
        <f ca="1">IF(M$1&lt;'Data Bank'!$AD539,"",IF(M$1&gt;'Data Bank'!$AT539,"",IF(AND('Data Bank'!$AC539&lt;100,TODAY()&gt;'Data Bank'!$AT539),1,IF('Data Bank'!$AC539=100,3,IF('Data Bank'!$AC539=0,0,2)))))</f>
        <v/>
      </c>
      <c r="N766" s="177" t="str">
        <f ca="1">IF(N$1&lt;'Data Bank'!$AD539,"",IF(N$1&gt;'Data Bank'!$AT539,"",IF(AND('Data Bank'!$AC539&lt;100,TODAY()&gt;'Data Bank'!$AT539),1,IF('Data Bank'!$AC539=100,3,IF('Data Bank'!$AC539=0,0,2)))))</f>
        <v/>
      </c>
      <c r="O766" s="177" t="str">
        <f ca="1">IF(O$1&lt;'Data Bank'!$AD539,"",IF(O$1&gt;'Data Bank'!$AT539,"",IF(AND('Data Bank'!$AC539&lt;100,TODAY()&gt;'Data Bank'!$AT539),1,IF('Data Bank'!$AC539=100,3,IF('Data Bank'!$AC539=0,0,2)))))</f>
        <v/>
      </c>
      <c r="P766" s="177" t="str">
        <f ca="1">IF(P$1&lt;'Data Bank'!$AD539,"",IF(P$1&gt;'Data Bank'!$AT539,"",IF(AND('Data Bank'!$AC539&lt;100,TODAY()&gt;'Data Bank'!$AT539),1,IF('Data Bank'!$AC539=100,3,IF('Data Bank'!$AC539=0,0,2)))))</f>
        <v/>
      </c>
      <c r="Q766" s="177" t="str">
        <f ca="1">IF(Q$1&lt;'Data Bank'!$AD539,"",IF(Q$1&gt;'Data Bank'!$AT539,"",IF(AND('Data Bank'!$AC539&lt;100,TODAY()&gt;'Data Bank'!$AT539),1,IF('Data Bank'!$AC539=100,3,IF('Data Bank'!$AC539=0,0,2)))))</f>
        <v/>
      </c>
      <c r="R766" s="177" t="str">
        <f ca="1">IF(R$1&lt;'Data Bank'!$AD539,"",IF(R$1&gt;'Data Bank'!$AT539,"",IF(AND('Data Bank'!$AC539&lt;100,TODAY()&gt;'Data Bank'!$AT539),1,IF('Data Bank'!$AC539=100,3,IF('Data Bank'!$AC539=0,0,2)))))</f>
        <v/>
      </c>
    </row>
    <row r="767" spans="1:18">
      <c r="A767" s="115" t="str">
        <f>'Data Bank'!E540</f>
        <v>Gujjar pur</v>
      </c>
      <c r="B767" s="178">
        <f ca="1">IF(B$1&lt;'Data Bank'!$AD540,"",IF(B$1&gt;'Data Bank'!$AT540,"",IF(AND('Data Bank'!$AC540&lt;100,TODAY()&gt;'Data Bank'!$AT540),1,IF('Data Bank'!$AC540=100,3,IF('Data Bank'!$AC540=0,0,2)))))</f>
        <v>2</v>
      </c>
      <c r="C767" s="178">
        <f ca="1">IF(C$1&lt;'Data Bank'!$AD540,"",IF(C$1&gt;'Data Bank'!$AT540,"",IF(AND('Data Bank'!$AC540&lt;100,TODAY()&gt;'Data Bank'!$AT540),1,IF('Data Bank'!$AC540=100,3,IF('Data Bank'!$AC540=0,0,2)))))</f>
        <v>2</v>
      </c>
      <c r="D767" s="178">
        <f ca="1">IF(D$1&lt;'Data Bank'!$AD540,"",IF(D$1&gt;'Data Bank'!$AT540,"",IF(AND('Data Bank'!$AC540&lt;100,TODAY()&gt;'Data Bank'!$AT540),1,IF('Data Bank'!$AC540=100,3,IF('Data Bank'!$AC540=0,0,2)))))</f>
        <v>2</v>
      </c>
      <c r="E767" s="178">
        <f ca="1">IF(E$1&lt;'Data Bank'!$AD540,"",IF(E$1&gt;'Data Bank'!$AT540,"",IF(AND('Data Bank'!$AC540&lt;100,TODAY()&gt;'Data Bank'!$AT540),1,IF('Data Bank'!$AC540=100,3,IF('Data Bank'!$AC540=0,0,2)))))</f>
        <v>2</v>
      </c>
      <c r="F767" s="178" t="str">
        <f ca="1">IF(F$1&lt;'Data Bank'!$AD540,"",IF(F$1&gt;'Data Bank'!$AT540,"",IF(AND('Data Bank'!$AC540&lt;100,TODAY()&gt;'Data Bank'!$AT540),1,IF('Data Bank'!$AC540=100,3,IF('Data Bank'!$AC540=0,0,2)))))</f>
        <v/>
      </c>
      <c r="G767" s="178" t="str">
        <f ca="1">IF(G$1&lt;'Data Bank'!$AD540,"",IF(G$1&gt;'Data Bank'!$AT540,"",IF(AND('Data Bank'!$AC540&lt;100,TODAY()&gt;'Data Bank'!$AT540),1,IF('Data Bank'!$AC540=100,3,IF('Data Bank'!$AC540=0,0,2)))))</f>
        <v/>
      </c>
      <c r="H767" s="178" t="str">
        <f ca="1">IF(H$1&lt;'Data Bank'!$AD540,"",IF(H$1&gt;'Data Bank'!$AT540,"",IF(AND('Data Bank'!$AC540&lt;100,TODAY()&gt;'Data Bank'!$AT540),1,IF('Data Bank'!$AC540=100,3,IF('Data Bank'!$AC540=0,0,2)))))</f>
        <v/>
      </c>
      <c r="I767" s="178" t="str">
        <f ca="1">IF(I$1&lt;'Data Bank'!$AD540,"",IF(I$1&gt;'Data Bank'!$AT540,"",IF(AND('Data Bank'!$AC540&lt;100,TODAY()&gt;'Data Bank'!$AT540),1,IF('Data Bank'!$AC540=100,3,IF('Data Bank'!$AC540=0,0,2)))))</f>
        <v/>
      </c>
      <c r="J767" s="177" t="str">
        <f ca="1">IF(J$1&lt;'Data Bank'!$AD540,"",IF(J$1&gt;'Data Bank'!$AT540,"",IF(AND('Data Bank'!$AC540&lt;100,TODAY()&gt;'Data Bank'!$AT540),1,IF('Data Bank'!$AC540=100,3,IF('Data Bank'!$AC540=0,0,2)))))</f>
        <v/>
      </c>
      <c r="K767" s="177" t="str">
        <f ca="1">IF(K$1&lt;'Data Bank'!$AD540,"",IF(K$1&gt;'Data Bank'!$AT540,"",IF(AND('Data Bank'!$AC540&lt;100,TODAY()&gt;'Data Bank'!$AT540),1,IF('Data Bank'!$AC540=100,3,IF('Data Bank'!$AC540=0,0,2)))))</f>
        <v/>
      </c>
      <c r="L767" s="177" t="str">
        <f ca="1">IF(L$1&lt;'Data Bank'!$AD540,"",IF(L$1&gt;'Data Bank'!$AT540,"",IF(AND('Data Bank'!$AC540&lt;100,TODAY()&gt;'Data Bank'!$AT540),1,IF('Data Bank'!$AC540=100,3,IF('Data Bank'!$AC540=0,0,2)))))</f>
        <v/>
      </c>
      <c r="M767" s="177" t="str">
        <f ca="1">IF(M$1&lt;'Data Bank'!$AD540,"",IF(M$1&gt;'Data Bank'!$AT540,"",IF(AND('Data Bank'!$AC540&lt;100,TODAY()&gt;'Data Bank'!$AT540),1,IF('Data Bank'!$AC540=100,3,IF('Data Bank'!$AC540=0,0,2)))))</f>
        <v/>
      </c>
      <c r="N767" s="177" t="str">
        <f ca="1">IF(N$1&lt;'Data Bank'!$AD540,"",IF(N$1&gt;'Data Bank'!$AT540,"",IF(AND('Data Bank'!$AC540&lt;100,TODAY()&gt;'Data Bank'!$AT540),1,IF('Data Bank'!$AC540=100,3,IF('Data Bank'!$AC540=0,0,2)))))</f>
        <v/>
      </c>
      <c r="O767" s="177" t="str">
        <f ca="1">IF(O$1&lt;'Data Bank'!$AD540,"",IF(O$1&gt;'Data Bank'!$AT540,"",IF(AND('Data Bank'!$AC540&lt;100,TODAY()&gt;'Data Bank'!$AT540),1,IF('Data Bank'!$AC540=100,3,IF('Data Bank'!$AC540=0,0,2)))))</f>
        <v/>
      </c>
      <c r="P767" s="177" t="str">
        <f ca="1">IF(P$1&lt;'Data Bank'!$AD540,"",IF(P$1&gt;'Data Bank'!$AT540,"",IF(AND('Data Bank'!$AC540&lt;100,TODAY()&gt;'Data Bank'!$AT540),1,IF('Data Bank'!$AC540=100,3,IF('Data Bank'!$AC540=0,0,2)))))</f>
        <v/>
      </c>
      <c r="Q767" s="177" t="str">
        <f ca="1">IF(Q$1&lt;'Data Bank'!$AD540,"",IF(Q$1&gt;'Data Bank'!$AT540,"",IF(AND('Data Bank'!$AC540&lt;100,TODAY()&gt;'Data Bank'!$AT540),1,IF('Data Bank'!$AC540=100,3,IF('Data Bank'!$AC540=0,0,2)))))</f>
        <v/>
      </c>
      <c r="R767" s="177" t="str">
        <f ca="1">IF(R$1&lt;'Data Bank'!$AD540,"",IF(R$1&gt;'Data Bank'!$AT540,"",IF(AND('Data Bank'!$AC540&lt;100,TODAY()&gt;'Data Bank'!$AT540),1,IF('Data Bank'!$AC540=100,3,IF('Data Bank'!$AC540=0,0,2)))))</f>
        <v/>
      </c>
    </row>
    <row r="768" spans="1:18">
      <c r="A768" s="115" t="str">
        <f>'Data Bank'!E541</f>
        <v>Gul Kada</v>
      </c>
      <c r="B768" s="178">
        <f ca="1">IF(B$1&lt;'Data Bank'!$AD541,"",IF(B$1&gt;'Data Bank'!$AT541,"",IF(AND('Data Bank'!$AC541&lt;100,TODAY()&gt;'Data Bank'!$AT541),1,IF('Data Bank'!$AC541=100,3,IF('Data Bank'!$AC541=0,0,2)))))</f>
        <v>2</v>
      </c>
      <c r="C768" s="178">
        <f ca="1">IF(C$1&lt;'Data Bank'!$AD541,"",IF(C$1&gt;'Data Bank'!$AT541,"",IF(AND('Data Bank'!$AC541&lt;100,TODAY()&gt;'Data Bank'!$AT541),1,IF('Data Bank'!$AC541=100,3,IF('Data Bank'!$AC541=0,0,2)))))</f>
        <v>2</v>
      </c>
      <c r="D768" s="178">
        <f ca="1">IF(D$1&lt;'Data Bank'!$AD541,"",IF(D$1&gt;'Data Bank'!$AT541,"",IF(AND('Data Bank'!$AC541&lt;100,TODAY()&gt;'Data Bank'!$AT541),1,IF('Data Bank'!$AC541=100,3,IF('Data Bank'!$AC541=0,0,2)))))</f>
        <v>2</v>
      </c>
      <c r="E768" s="178" t="str">
        <f ca="1">IF(E$1&lt;'Data Bank'!$AD541,"",IF(E$1&gt;'Data Bank'!$AT541,"",IF(AND('Data Bank'!$AC541&lt;100,TODAY()&gt;'Data Bank'!$AT541),1,IF('Data Bank'!$AC541=100,3,IF('Data Bank'!$AC541=0,0,2)))))</f>
        <v/>
      </c>
      <c r="F768" s="178" t="str">
        <f ca="1">IF(F$1&lt;'Data Bank'!$AD541,"",IF(F$1&gt;'Data Bank'!$AT541,"",IF(AND('Data Bank'!$AC541&lt;100,TODAY()&gt;'Data Bank'!$AT541),1,IF('Data Bank'!$AC541=100,3,IF('Data Bank'!$AC541=0,0,2)))))</f>
        <v/>
      </c>
      <c r="G768" s="178" t="str">
        <f ca="1">IF(G$1&lt;'Data Bank'!$AD541,"",IF(G$1&gt;'Data Bank'!$AT541,"",IF(AND('Data Bank'!$AC541&lt;100,TODAY()&gt;'Data Bank'!$AT541),1,IF('Data Bank'!$AC541=100,3,IF('Data Bank'!$AC541=0,0,2)))))</f>
        <v/>
      </c>
      <c r="H768" s="178" t="str">
        <f ca="1">IF(H$1&lt;'Data Bank'!$AD541,"",IF(H$1&gt;'Data Bank'!$AT541,"",IF(AND('Data Bank'!$AC541&lt;100,TODAY()&gt;'Data Bank'!$AT541),1,IF('Data Bank'!$AC541=100,3,IF('Data Bank'!$AC541=0,0,2)))))</f>
        <v/>
      </c>
      <c r="I768" s="178" t="str">
        <f ca="1">IF(I$1&lt;'Data Bank'!$AD541,"",IF(I$1&gt;'Data Bank'!$AT541,"",IF(AND('Data Bank'!$AC541&lt;100,TODAY()&gt;'Data Bank'!$AT541),1,IF('Data Bank'!$AC541=100,3,IF('Data Bank'!$AC541=0,0,2)))))</f>
        <v/>
      </c>
      <c r="J768" s="177" t="str">
        <f ca="1">IF(J$1&lt;'Data Bank'!$AD541,"",IF(J$1&gt;'Data Bank'!$AT541,"",IF(AND('Data Bank'!$AC541&lt;100,TODAY()&gt;'Data Bank'!$AT541),1,IF('Data Bank'!$AC541=100,3,IF('Data Bank'!$AC541=0,0,2)))))</f>
        <v/>
      </c>
      <c r="K768" s="177" t="str">
        <f ca="1">IF(K$1&lt;'Data Bank'!$AD541,"",IF(K$1&gt;'Data Bank'!$AT541,"",IF(AND('Data Bank'!$AC541&lt;100,TODAY()&gt;'Data Bank'!$AT541),1,IF('Data Bank'!$AC541=100,3,IF('Data Bank'!$AC541=0,0,2)))))</f>
        <v/>
      </c>
      <c r="L768" s="177" t="str">
        <f ca="1">IF(L$1&lt;'Data Bank'!$AD541,"",IF(L$1&gt;'Data Bank'!$AT541,"",IF(AND('Data Bank'!$AC541&lt;100,TODAY()&gt;'Data Bank'!$AT541),1,IF('Data Bank'!$AC541=100,3,IF('Data Bank'!$AC541=0,0,2)))))</f>
        <v/>
      </c>
      <c r="M768" s="177" t="str">
        <f ca="1">IF(M$1&lt;'Data Bank'!$AD541,"",IF(M$1&gt;'Data Bank'!$AT541,"",IF(AND('Data Bank'!$AC541&lt;100,TODAY()&gt;'Data Bank'!$AT541),1,IF('Data Bank'!$AC541=100,3,IF('Data Bank'!$AC541=0,0,2)))))</f>
        <v/>
      </c>
      <c r="N768" s="177" t="str">
        <f ca="1">IF(N$1&lt;'Data Bank'!$AD541,"",IF(N$1&gt;'Data Bank'!$AT541,"",IF(AND('Data Bank'!$AC541&lt;100,TODAY()&gt;'Data Bank'!$AT541),1,IF('Data Bank'!$AC541=100,3,IF('Data Bank'!$AC541=0,0,2)))))</f>
        <v/>
      </c>
      <c r="O768" s="177" t="str">
        <f ca="1">IF(O$1&lt;'Data Bank'!$AD541,"",IF(O$1&gt;'Data Bank'!$AT541,"",IF(AND('Data Bank'!$AC541&lt;100,TODAY()&gt;'Data Bank'!$AT541),1,IF('Data Bank'!$AC541=100,3,IF('Data Bank'!$AC541=0,0,2)))))</f>
        <v/>
      </c>
      <c r="P768" s="177" t="str">
        <f ca="1">IF(P$1&lt;'Data Bank'!$AD541,"",IF(P$1&gt;'Data Bank'!$AT541,"",IF(AND('Data Bank'!$AC541&lt;100,TODAY()&gt;'Data Bank'!$AT541),1,IF('Data Bank'!$AC541=100,3,IF('Data Bank'!$AC541=0,0,2)))))</f>
        <v/>
      </c>
      <c r="Q768" s="177" t="str">
        <f ca="1">IF(Q$1&lt;'Data Bank'!$AD541,"",IF(Q$1&gt;'Data Bank'!$AT541,"",IF(AND('Data Bank'!$AC541&lt;100,TODAY()&gt;'Data Bank'!$AT541),1,IF('Data Bank'!$AC541=100,3,IF('Data Bank'!$AC541=0,0,2)))))</f>
        <v/>
      </c>
      <c r="R768" s="177" t="str">
        <f ca="1">IF(R$1&lt;'Data Bank'!$AD541,"",IF(R$1&gt;'Data Bank'!$AT541,"",IF(AND('Data Bank'!$AC541&lt;100,TODAY()&gt;'Data Bank'!$AT541),1,IF('Data Bank'!$AC541=100,3,IF('Data Bank'!$AC541=0,0,2)))))</f>
        <v/>
      </c>
    </row>
    <row r="769" spans="1:18">
      <c r="A769" s="115" t="str">
        <f>'Data Bank'!E544</f>
        <v>P4</v>
      </c>
      <c r="B769" s="178">
        <f ca="1">IF(B$1&lt;'Data Bank'!$AD544,"",IF(B$1&gt;'Data Bank'!$AT544,"",IF(AND('Data Bank'!$AC544&lt;100,TODAY()&gt;'Data Bank'!$AT544),1,IF('Data Bank'!$AC544=100,3,IF('Data Bank'!$AC544=0,0,2)))))</f>
        <v>0</v>
      </c>
      <c r="C769" s="178">
        <f ca="1">IF(C$1&lt;'Data Bank'!$AD544,"",IF(C$1&gt;'Data Bank'!$AT544,"",IF(AND('Data Bank'!$AC544&lt;100,TODAY()&gt;'Data Bank'!$AT544),1,IF('Data Bank'!$AC544=100,3,IF('Data Bank'!$AC544=0,0,2)))))</f>
        <v>0</v>
      </c>
      <c r="D769" s="178">
        <f ca="1">IF(D$1&lt;'Data Bank'!$AD544,"",IF(D$1&gt;'Data Bank'!$AT544,"",IF(AND('Data Bank'!$AC544&lt;100,TODAY()&gt;'Data Bank'!$AT544),1,IF('Data Bank'!$AC544=100,3,IF('Data Bank'!$AC544=0,0,2)))))</f>
        <v>0</v>
      </c>
      <c r="E769" s="178">
        <f ca="1">IF(E$1&lt;'Data Bank'!$AD544,"",IF(E$1&gt;'Data Bank'!$AT544,"",IF(AND('Data Bank'!$AC544&lt;100,TODAY()&gt;'Data Bank'!$AT544),1,IF('Data Bank'!$AC544=100,3,IF('Data Bank'!$AC544=0,0,2)))))</f>
        <v>0</v>
      </c>
      <c r="F769" s="178">
        <f ca="1">IF(F$1&lt;'Data Bank'!$AD544,"",IF(F$1&gt;'Data Bank'!$AT544,"",IF(AND('Data Bank'!$AC544&lt;100,TODAY()&gt;'Data Bank'!$AT544),1,IF('Data Bank'!$AC544=100,3,IF('Data Bank'!$AC544=0,0,2)))))</f>
        <v>0</v>
      </c>
      <c r="G769" s="178">
        <f ca="1">IF(G$1&lt;'Data Bank'!$AD544,"",IF(G$1&gt;'Data Bank'!$AT544,"",IF(AND('Data Bank'!$AC544&lt;100,TODAY()&gt;'Data Bank'!$AT544),1,IF('Data Bank'!$AC544=100,3,IF('Data Bank'!$AC544=0,0,2)))))</f>
        <v>0</v>
      </c>
      <c r="H769" s="178">
        <f ca="1">IF(H$1&lt;'Data Bank'!$AD544,"",IF(H$1&gt;'Data Bank'!$AT544,"",IF(AND('Data Bank'!$AC544&lt;100,TODAY()&gt;'Data Bank'!$AT544),1,IF('Data Bank'!$AC544=100,3,IF('Data Bank'!$AC544=0,0,2)))))</f>
        <v>0</v>
      </c>
      <c r="I769" s="178">
        <f ca="1">IF(I$1&lt;'Data Bank'!$AD544,"",IF(I$1&gt;'Data Bank'!$AT544,"",IF(AND('Data Bank'!$AC544&lt;100,TODAY()&gt;'Data Bank'!$AT544),1,IF('Data Bank'!$AC544=100,3,IF('Data Bank'!$AC544=0,0,2)))))</f>
        <v>0</v>
      </c>
      <c r="J769" s="177" t="str">
        <f ca="1">IF(J$1&lt;'Data Bank'!$AD544,"",IF(J$1&gt;'Data Bank'!$AT544,"",IF(AND('Data Bank'!$AC544&lt;100,TODAY()&gt;'Data Bank'!$AT544),1,IF('Data Bank'!$AC544=100,3,IF('Data Bank'!$AC544=0,0,2)))))</f>
        <v/>
      </c>
      <c r="K769" s="177" t="str">
        <f ca="1">IF(K$1&lt;'Data Bank'!$AD544,"",IF(K$1&gt;'Data Bank'!$AT544,"",IF(AND('Data Bank'!$AC544&lt;100,TODAY()&gt;'Data Bank'!$AT544),1,IF('Data Bank'!$AC544=100,3,IF('Data Bank'!$AC544=0,0,2)))))</f>
        <v/>
      </c>
      <c r="L769" s="177" t="str">
        <f ca="1">IF(L$1&lt;'Data Bank'!$AD544,"",IF(L$1&gt;'Data Bank'!$AT544,"",IF(AND('Data Bank'!$AC544&lt;100,TODAY()&gt;'Data Bank'!$AT544),1,IF('Data Bank'!$AC544=100,3,IF('Data Bank'!$AC544=0,0,2)))))</f>
        <v/>
      </c>
      <c r="M769" s="177" t="str">
        <f ca="1">IF(M$1&lt;'Data Bank'!$AD544,"",IF(M$1&gt;'Data Bank'!$AT544,"",IF(AND('Data Bank'!$AC544&lt;100,TODAY()&gt;'Data Bank'!$AT544),1,IF('Data Bank'!$AC544=100,3,IF('Data Bank'!$AC544=0,0,2)))))</f>
        <v/>
      </c>
      <c r="N769" s="177" t="str">
        <f ca="1">IF(N$1&lt;'Data Bank'!$AD544,"",IF(N$1&gt;'Data Bank'!$AT544,"",IF(AND('Data Bank'!$AC544&lt;100,TODAY()&gt;'Data Bank'!$AT544),1,IF('Data Bank'!$AC544=100,3,IF('Data Bank'!$AC544=0,0,2)))))</f>
        <v/>
      </c>
      <c r="O769" s="177" t="str">
        <f ca="1">IF(O$1&lt;'Data Bank'!$AD544,"",IF(O$1&gt;'Data Bank'!$AT544,"",IF(AND('Data Bank'!$AC544&lt;100,TODAY()&gt;'Data Bank'!$AT544),1,IF('Data Bank'!$AC544=100,3,IF('Data Bank'!$AC544=0,0,2)))))</f>
        <v/>
      </c>
      <c r="P769" s="177" t="str">
        <f ca="1">IF(P$1&lt;'Data Bank'!$AD544,"",IF(P$1&gt;'Data Bank'!$AT544,"",IF(AND('Data Bank'!$AC544&lt;100,TODAY()&gt;'Data Bank'!$AT544),1,IF('Data Bank'!$AC544=100,3,IF('Data Bank'!$AC544=0,0,2)))))</f>
        <v/>
      </c>
      <c r="Q769" s="177" t="str">
        <f ca="1">IF(Q$1&lt;'Data Bank'!$AD544,"",IF(Q$1&gt;'Data Bank'!$AT544,"",IF(AND('Data Bank'!$AC544&lt;100,TODAY()&gt;'Data Bank'!$AT544),1,IF('Data Bank'!$AC544=100,3,IF('Data Bank'!$AC544=0,0,2)))))</f>
        <v/>
      </c>
      <c r="R769" s="177" t="str">
        <f ca="1">IF(R$1&lt;'Data Bank'!$AD544,"",IF(R$1&gt;'Data Bank'!$AT544,"",IF(AND('Data Bank'!$AC544&lt;100,TODAY()&gt;'Data Bank'!$AT544),1,IF('Data Bank'!$AC544=100,3,IF('Data Bank'!$AC544=0,0,2)))))</f>
        <v/>
      </c>
    </row>
    <row r="770" spans="1:18">
      <c r="A770" s="115" t="str">
        <f>'Data Bank'!E545</f>
        <v>Gulberg &amp; New Gulberg</v>
      </c>
      <c r="B770" s="178">
        <f ca="1">IF(B$1&lt;'Data Bank'!$AD545,"",IF(B$1&gt;'Data Bank'!$AT545,"",IF(AND('Data Bank'!$AC545&lt;100,TODAY()&gt;'Data Bank'!$AT545),1,IF('Data Bank'!$AC545=100,3,IF('Data Bank'!$AC545=0,0,2)))))</f>
        <v>2</v>
      </c>
      <c r="C770" s="178">
        <f ca="1">IF(C$1&lt;'Data Bank'!$AD545,"",IF(C$1&gt;'Data Bank'!$AT545,"",IF(AND('Data Bank'!$AC545&lt;100,TODAY()&gt;'Data Bank'!$AT545),1,IF('Data Bank'!$AC545=100,3,IF('Data Bank'!$AC545=0,0,2)))))</f>
        <v>2</v>
      </c>
      <c r="D770" s="178">
        <f ca="1">IF(D$1&lt;'Data Bank'!$AD545,"",IF(D$1&gt;'Data Bank'!$AT545,"",IF(AND('Data Bank'!$AC545&lt;100,TODAY()&gt;'Data Bank'!$AT545),1,IF('Data Bank'!$AC545=100,3,IF('Data Bank'!$AC545=0,0,2)))))</f>
        <v>2</v>
      </c>
      <c r="E770" s="178">
        <f ca="1">IF(E$1&lt;'Data Bank'!$AD545,"",IF(E$1&gt;'Data Bank'!$AT545,"",IF(AND('Data Bank'!$AC545&lt;100,TODAY()&gt;'Data Bank'!$AT545),1,IF('Data Bank'!$AC545=100,3,IF('Data Bank'!$AC545=0,0,2)))))</f>
        <v>2</v>
      </c>
      <c r="F770" s="178">
        <f ca="1">IF(F$1&lt;'Data Bank'!$AD545,"",IF(F$1&gt;'Data Bank'!$AT545,"",IF(AND('Data Bank'!$AC545&lt;100,TODAY()&gt;'Data Bank'!$AT545),1,IF('Data Bank'!$AC545=100,3,IF('Data Bank'!$AC545=0,0,2)))))</f>
        <v>2</v>
      </c>
      <c r="G770" s="178">
        <f ca="1">IF(G$1&lt;'Data Bank'!$AD545,"",IF(G$1&gt;'Data Bank'!$AT545,"",IF(AND('Data Bank'!$AC545&lt;100,TODAY()&gt;'Data Bank'!$AT545),1,IF('Data Bank'!$AC545=100,3,IF('Data Bank'!$AC545=0,0,2)))))</f>
        <v>2</v>
      </c>
      <c r="H770" s="178">
        <f ca="1">IF(H$1&lt;'Data Bank'!$AD545,"",IF(H$1&gt;'Data Bank'!$AT545,"",IF(AND('Data Bank'!$AC545&lt;100,TODAY()&gt;'Data Bank'!$AT545),1,IF('Data Bank'!$AC545=100,3,IF('Data Bank'!$AC545=0,0,2)))))</f>
        <v>2</v>
      </c>
      <c r="I770" s="178">
        <f ca="1">IF(I$1&lt;'Data Bank'!$AD545,"",IF(I$1&gt;'Data Bank'!$AT545,"",IF(AND('Data Bank'!$AC545&lt;100,TODAY()&gt;'Data Bank'!$AT545),1,IF('Data Bank'!$AC545=100,3,IF('Data Bank'!$AC545=0,0,2)))))</f>
        <v>2</v>
      </c>
      <c r="J770" s="177">
        <f ca="1">IF(J$1&lt;'Data Bank'!$AD545,"",IF(J$1&gt;'Data Bank'!$AT545,"",IF(AND('Data Bank'!$AC545&lt;100,TODAY()&gt;'Data Bank'!$AT545),1,IF('Data Bank'!$AC545=100,3,IF('Data Bank'!$AC545=0,0,2)))))</f>
        <v>2</v>
      </c>
      <c r="K770" s="177">
        <f ca="1">IF(K$1&lt;'Data Bank'!$AD545,"",IF(K$1&gt;'Data Bank'!$AT545,"",IF(AND('Data Bank'!$AC545&lt;100,TODAY()&gt;'Data Bank'!$AT545),1,IF('Data Bank'!$AC545=100,3,IF('Data Bank'!$AC545=0,0,2)))))</f>
        <v>2</v>
      </c>
      <c r="L770" s="177">
        <f ca="1">IF(L$1&lt;'Data Bank'!$AD545,"",IF(L$1&gt;'Data Bank'!$AT545,"",IF(AND('Data Bank'!$AC545&lt;100,TODAY()&gt;'Data Bank'!$AT545),1,IF('Data Bank'!$AC545=100,3,IF('Data Bank'!$AC545=0,0,2)))))</f>
        <v>2</v>
      </c>
      <c r="M770" s="177">
        <f ca="1">IF(M$1&lt;'Data Bank'!$AD545,"",IF(M$1&gt;'Data Bank'!$AT545,"",IF(AND('Data Bank'!$AC545&lt;100,TODAY()&gt;'Data Bank'!$AT545),1,IF('Data Bank'!$AC545=100,3,IF('Data Bank'!$AC545=0,0,2)))))</f>
        <v>2</v>
      </c>
      <c r="N770" s="177">
        <f ca="1">IF(N$1&lt;'Data Bank'!$AD545,"",IF(N$1&gt;'Data Bank'!$AT545,"",IF(AND('Data Bank'!$AC545&lt;100,TODAY()&gt;'Data Bank'!$AT545),1,IF('Data Bank'!$AC545=100,3,IF('Data Bank'!$AC545=0,0,2)))))</f>
        <v>2</v>
      </c>
      <c r="O770" s="177">
        <f ca="1">IF(O$1&lt;'Data Bank'!$AD545,"",IF(O$1&gt;'Data Bank'!$AT545,"",IF(AND('Data Bank'!$AC545&lt;100,TODAY()&gt;'Data Bank'!$AT545),1,IF('Data Bank'!$AC545=100,3,IF('Data Bank'!$AC545=0,0,2)))))</f>
        <v>2</v>
      </c>
      <c r="P770" s="177">
        <f ca="1">IF(P$1&lt;'Data Bank'!$AD545,"",IF(P$1&gt;'Data Bank'!$AT545,"",IF(AND('Data Bank'!$AC545&lt;100,TODAY()&gt;'Data Bank'!$AT545),1,IF('Data Bank'!$AC545=100,3,IF('Data Bank'!$AC545=0,0,2)))))</f>
        <v>2</v>
      </c>
      <c r="Q770" s="177">
        <f ca="1">IF(Q$1&lt;'Data Bank'!$AD545,"",IF(Q$1&gt;'Data Bank'!$AT545,"",IF(AND('Data Bank'!$AC545&lt;100,TODAY()&gt;'Data Bank'!$AT545),1,IF('Data Bank'!$AC545=100,3,IF('Data Bank'!$AC545=0,0,2)))))</f>
        <v>2</v>
      </c>
      <c r="R770" s="177">
        <f ca="1">IF(R$1&lt;'Data Bank'!$AD545,"",IF(R$1&gt;'Data Bank'!$AT545,"",IF(AND('Data Bank'!$AC545&lt;100,TODAY()&gt;'Data Bank'!$AT545),1,IF('Data Bank'!$AC545=100,3,IF('Data Bank'!$AC545=0,0,2)))))</f>
        <v>2</v>
      </c>
    </row>
    <row r="771" spans="1:18">
      <c r="A771" s="115" t="str">
        <f>'Data Bank'!E547</f>
        <v>P4</v>
      </c>
      <c r="B771" s="178">
        <f ca="1">IF(B$1&lt;'Data Bank'!$AD547,"",IF(B$1&gt;'Data Bank'!$AT547,"",IF(AND('Data Bank'!$AC547&lt;100,TODAY()&gt;'Data Bank'!$AT547),1,IF('Data Bank'!$AC547=100,3,IF('Data Bank'!$AC547=0,0,2)))))</f>
        <v>2</v>
      </c>
      <c r="C771" s="178">
        <f ca="1">IF(C$1&lt;'Data Bank'!$AD547,"",IF(C$1&gt;'Data Bank'!$AT547,"",IF(AND('Data Bank'!$AC547&lt;100,TODAY()&gt;'Data Bank'!$AT547),1,IF('Data Bank'!$AC547=100,3,IF('Data Bank'!$AC547=0,0,2)))))</f>
        <v>2</v>
      </c>
      <c r="D771" s="178">
        <f ca="1">IF(D$1&lt;'Data Bank'!$AD547,"",IF(D$1&gt;'Data Bank'!$AT547,"",IF(AND('Data Bank'!$AC547&lt;100,TODAY()&gt;'Data Bank'!$AT547),1,IF('Data Bank'!$AC547=100,3,IF('Data Bank'!$AC547=0,0,2)))))</f>
        <v>2</v>
      </c>
      <c r="E771" s="178">
        <f ca="1">IF(E$1&lt;'Data Bank'!$AD547,"",IF(E$1&gt;'Data Bank'!$AT547,"",IF(AND('Data Bank'!$AC547&lt;100,TODAY()&gt;'Data Bank'!$AT547),1,IF('Data Bank'!$AC547=100,3,IF('Data Bank'!$AC547=0,0,2)))))</f>
        <v>2</v>
      </c>
      <c r="F771" s="178">
        <f ca="1">IF(F$1&lt;'Data Bank'!$AD547,"",IF(F$1&gt;'Data Bank'!$AT547,"",IF(AND('Data Bank'!$AC547&lt;100,TODAY()&gt;'Data Bank'!$AT547),1,IF('Data Bank'!$AC547=100,3,IF('Data Bank'!$AC547=0,0,2)))))</f>
        <v>2</v>
      </c>
      <c r="G771" s="178">
        <f ca="1">IF(G$1&lt;'Data Bank'!$AD547,"",IF(G$1&gt;'Data Bank'!$AT547,"",IF(AND('Data Bank'!$AC547&lt;100,TODAY()&gt;'Data Bank'!$AT547),1,IF('Data Bank'!$AC547=100,3,IF('Data Bank'!$AC547=0,0,2)))))</f>
        <v>2</v>
      </c>
      <c r="H771" s="178">
        <f ca="1">IF(H$1&lt;'Data Bank'!$AD547,"",IF(H$1&gt;'Data Bank'!$AT547,"",IF(AND('Data Bank'!$AC547&lt;100,TODAY()&gt;'Data Bank'!$AT547),1,IF('Data Bank'!$AC547=100,3,IF('Data Bank'!$AC547=0,0,2)))))</f>
        <v>2</v>
      </c>
      <c r="I771" s="178">
        <f ca="1">IF(I$1&lt;'Data Bank'!$AD547,"",IF(I$1&gt;'Data Bank'!$AT547,"",IF(AND('Data Bank'!$AC547&lt;100,TODAY()&gt;'Data Bank'!$AT547),1,IF('Data Bank'!$AC547=100,3,IF('Data Bank'!$AC547=0,0,2)))))</f>
        <v>2</v>
      </c>
      <c r="J771" s="177">
        <f ca="1">IF(J$1&lt;'Data Bank'!$AD547,"",IF(J$1&gt;'Data Bank'!$AT547,"",IF(AND('Data Bank'!$AC547&lt;100,TODAY()&gt;'Data Bank'!$AT547),1,IF('Data Bank'!$AC547=100,3,IF('Data Bank'!$AC547=0,0,2)))))</f>
        <v>2</v>
      </c>
      <c r="K771" s="177">
        <f ca="1">IF(K$1&lt;'Data Bank'!$AD547,"",IF(K$1&gt;'Data Bank'!$AT547,"",IF(AND('Data Bank'!$AC547&lt;100,TODAY()&gt;'Data Bank'!$AT547),1,IF('Data Bank'!$AC547=100,3,IF('Data Bank'!$AC547=0,0,2)))))</f>
        <v>2</v>
      </c>
      <c r="L771" s="177">
        <f ca="1">IF(L$1&lt;'Data Bank'!$AD547,"",IF(L$1&gt;'Data Bank'!$AT547,"",IF(AND('Data Bank'!$AC547&lt;100,TODAY()&gt;'Data Bank'!$AT547),1,IF('Data Bank'!$AC547=100,3,IF('Data Bank'!$AC547=0,0,2)))))</f>
        <v>2</v>
      </c>
      <c r="M771" s="177">
        <f ca="1">IF(M$1&lt;'Data Bank'!$AD547,"",IF(M$1&gt;'Data Bank'!$AT547,"",IF(AND('Data Bank'!$AC547&lt;100,TODAY()&gt;'Data Bank'!$AT547),1,IF('Data Bank'!$AC547=100,3,IF('Data Bank'!$AC547=0,0,2)))))</f>
        <v>2</v>
      </c>
      <c r="N771" s="177">
        <f ca="1">IF(N$1&lt;'Data Bank'!$AD547,"",IF(N$1&gt;'Data Bank'!$AT547,"",IF(AND('Data Bank'!$AC547&lt;100,TODAY()&gt;'Data Bank'!$AT547),1,IF('Data Bank'!$AC547=100,3,IF('Data Bank'!$AC547=0,0,2)))))</f>
        <v>2</v>
      </c>
      <c r="O771" s="177">
        <f ca="1">IF(O$1&lt;'Data Bank'!$AD547,"",IF(O$1&gt;'Data Bank'!$AT547,"",IF(AND('Data Bank'!$AC547&lt;100,TODAY()&gt;'Data Bank'!$AT547),1,IF('Data Bank'!$AC547=100,3,IF('Data Bank'!$AC547=0,0,2)))))</f>
        <v>2</v>
      </c>
      <c r="P771" s="177">
        <f ca="1">IF(P$1&lt;'Data Bank'!$AD547,"",IF(P$1&gt;'Data Bank'!$AT547,"",IF(AND('Data Bank'!$AC547&lt;100,TODAY()&gt;'Data Bank'!$AT547),1,IF('Data Bank'!$AC547=100,3,IF('Data Bank'!$AC547=0,0,2)))))</f>
        <v>2</v>
      </c>
      <c r="Q771" s="177">
        <f ca="1">IF(Q$1&lt;'Data Bank'!$AD547,"",IF(Q$1&gt;'Data Bank'!$AT547,"",IF(AND('Data Bank'!$AC547&lt;100,TODAY()&gt;'Data Bank'!$AT547),1,IF('Data Bank'!$AC547=100,3,IF('Data Bank'!$AC547=0,0,2)))))</f>
        <v>2</v>
      </c>
      <c r="R771" s="177">
        <f ca="1">IF(R$1&lt;'Data Bank'!$AD547,"",IF(R$1&gt;'Data Bank'!$AT547,"",IF(AND('Data Bank'!$AC547&lt;100,TODAY()&gt;'Data Bank'!$AT547),1,IF('Data Bank'!$AC547=100,3,IF('Data Bank'!$AC547=0,0,2)))))</f>
        <v>2</v>
      </c>
    </row>
    <row r="772" spans="1:18">
      <c r="A772" s="115" t="str">
        <f>'Data Bank'!E549</f>
        <v>Gulberg Town</v>
      </c>
      <c r="B772" s="178">
        <f ca="1">IF(B$1&lt;'Data Bank'!$AD549,"",IF(B$1&gt;'Data Bank'!$AT549,"",IF(AND('Data Bank'!$AC549&lt;100,TODAY()&gt;'Data Bank'!$AT549),1,IF('Data Bank'!$AC549=100,3,IF('Data Bank'!$AC549=0,0,2)))))</f>
        <v>2</v>
      </c>
      <c r="C772" s="178">
        <f ca="1">IF(C$1&lt;'Data Bank'!$AD549,"",IF(C$1&gt;'Data Bank'!$AT549,"",IF(AND('Data Bank'!$AC549&lt;100,TODAY()&gt;'Data Bank'!$AT549),1,IF('Data Bank'!$AC549=100,3,IF('Data Bank'!$AC549=0,0,2)))))</f>
        <v>2</v>
      </c>
      <c r="D772" s="178">
        <f ca="1">IF(D$1&lt;'Data Bank'!$AD549,"",IF(D$1&gt;'Data Bank'!$AT549,"",IF(AND('Data Bank'!$AC549&lt;100,TODAY()&gt;'Data Bank'!$AT549),1,IF('Data Bank'!$AC549=100,3,IF('Data Bank'!$AC549=0,0,2)))))</f>
        <v>2</v>
      </c>
      <c r="E772" s="178">
        <f ca="1">IF(E$1&lt;'Data Bank'!$AD549,"",IF(E$1&gt;'Data Bank'!$AT549,"",IF(AND('Data Bank'!$AC549&lt;100,TODAY()&gt;'Data Bank'!$AT549),1,IF('Data Bank'!$AC549=100,3,IF('Data Bank'!$AC549=0,0,2)))))</f>
        <v>2</v>
      </c>
      <c r="F772" s="178">
        <f ca="1">IF(F$1&lt;'Data Bank'!$AD549,"",IF(F$1&gt;'Data Bank'!$AT549,"",IF(AND('Data Bank'!$AC549&lt;100,TODAY()&gt;'Data Bank'!$AT549),1,IF('Data Bank'!$AC549=100,3,IF('Data Bank'!$AC549=0,0,2)))))</f>
        <v>2</v>
      </c>
      <c r="G772" s="178">
        <f ca="1">IF(G$1&lt;'Data Bank'!$AD549,"",IF(G$1&gt;'Data Bank'!$AT549,"",IF(AND('Data Bank'!$AC549&lt;100,TODAY()&gt;'Data Bank'!$AT549),1,IF('Data Bank'!$AC549=100,3,IF('Data Bank'!$AC549=0,0,2)))))</f>
        <v>2</v>
      </c>
      <c r="H772" s="178">
        <f ca="1">IF(H$1&lt;'Data Bank'!$AD549,"",IF(H$1&gt;'Data Bank'!$AT549,"",IF(AND('Data Bank'!$AC549&lt;100,TODAY()&gt;'Data Bank'!$AT549),1,IF('Data Bank'!$AC549=100,3,IF('Data Bank'!$AC549=0,0,2)))))</f>
        <v>2</v>
      </c>
      <c r="I772" s="178">
        <f ca="1">IF(I$1&lt;'Data Bank'!$AD549,"",IF(I$1&gt;'Data Bank'!$AT549,"",IF(AND('Data Bank'!$AC549&lt;100,TODAY()&gt;'Data Bank'!$AT549),1,IF('Data Bank'!$AC549=100,3,IF('Data Bank'!$AC549=0,0,2)))))</f>
        <v>2</v>
      </c>
      <c r="J772" s="177">
        <f ca="1">IF(J$1&lt;'Data Bank'!$AD549,"",IF(J$1&gt;'Data Bank'!$AT549,"",IF(AND('Data Bank'!$AC549&lt;100,TODAY()&gt;'Data Bank'!$AT549),1,IF('Data Bank'!$AC549=100,3,IF('Data Bank'!$AC549=0,0,2)))))</f>
        <v>2</v>
      </c>
      <c r="K772" s="177">
        <f ca="1">IF(K$1&lt;'Data Bank'!$AD549,"",IF(K$1&gt;'Data Bank'!$AT549,"",IF(AND('Data Bank'!$AC549&lt;100,TODAY()&gt;'Data Bank'!$AT549),1,IF('Data Bank'!$AC549=100,3,IF('Data Bank'!$AC549=0,0,2)))))</f>
        <v>2</v>
      </c>
      <c r="L772" s="177">
        <f ca="1">IF(L$1&lt;'Data Bank'!$AD549,"",IF(L$1&gt;'Data Bank'!$AT549,"",IF(AND('Data Bank'!$AC549&lt;100,TODAY()&gt;'Data Bank'!$AT549),1,IF('Data Bank'!$AC549=100,3,IF('Data Bank'!$AC549=0,0,2)))))</f>
        <v>2</v>
      </c>
      <c r="M772" s="177">
        <f ca="1">IF(M$1&lt;'Data Bank'!$AD549,"",IF(M$1&gt;'Data Bank'!$AT549,"",IF(AND('Data Bank'!$AC549&lt;100,TODAY()&gt;'Data Bank'!$AT549),1,IF('Data Bank'!$AC549=100,3,IF('Data Bank'!$AC549=0,0,2)))))</f>
        <v>2</v>
      </c>
      <c r="N772" s="177">
        <f ca="1">IF(N$1&lt;'Data Bank'!$AD549,"",IF(N$1&gt;'Data Bank'!$AT549,"",IF(AND('Data Bank'!$AC549&lt;100,TODAY()&gt;'Data Bank'!$AT549),1,IF('Data Bank'!$AC549=100,3,IF('Data Bank'!$AC549=0,0,2)))))</f>
        <v>2</v>
      </c>
      <c r="O772" s="177">
        <f ca="1">IF(O$1&lt;'Data Bank'!$AD549,"",IF(O$1&gt;'Data Bank'!$AT549,"",IF(AND('Data Bank'!$AC549&lt;100,TODAY()&gt;'Data Bank'!$AT549),1,IF('Data Bank'!$AC549=100,3,IF('Data Bank'!$AC549=0,0,2)))))</f>
        <v>2</v>
      </c>
      <c r="P772" s="177">
        <f ca="1">IF(P$1&lt;'Data Bank'!$AD549,"",IF(P$1&gt;'Data Bank'!$AT549,"",IF(AND('Data Bank'!$AC549&lt;100,TODAY()&gt;'Data Bank'!$AT549),1,IF('Data Bank'!$AC549=100,3,IF('Data Bank'!$AC549=0,0,2)))))</f>
        <v>2</v>
      </c>
      <c r="Q772" s="177">
        <f ca="1">IF(Q$1&lt;'Data Bank'!$AD549,"",IF(Q$1&gt;'Data Bank'!$AT549,"",IF(AND('Data Bank'!$AC549&lt;100,TODAY()&gt;'Data Bank'!$AT549),1,IF('Data Bank'!$AC549=100,3,IF('Data Bank'!$AC549=0,0,2)))))</f>
        <v>2</v>
      </c>
      <c r="R772" s="177">
        <f ca="1">IF(R$1&lt;'Data Bank'!$AD549,"",IF(R$1&gt;'Data Bank'!$AT549,"",IF(AND('Data Bank'!$AC549&lt;100,TODAY()&gt;'Data Bank'!$AT549),1,IF('Data Bank'!$AC549=100,3,IF('Data Bank'!$AC549=0,0,2)))))</f>
        <v>2</v>
      </c>
    </row>
    <row r="773" spans="1:18">
      <c r="A773" s="115" t="str">
        <f>'Data Bank'!E552</f>
        <v>Guli Bagh</v>
      </c>
      <c r="B773" s="178">
        <f ca="1">IF(B$1&lt;'Data Bank'!$AD552,"",IF(B$1&gt;'Data Bank'!$AT552,"",IF(AND('Data Bank'!$AC552&lt;100,TODAY()&gt;'Data Bank'!$AT552),1,IF('Data Bank'!$AC552=100,3,IF('Data Bank'!$AC552=0,0,2)))))</f>
        <v>2</v>
      </c>
      <c r="C773" s="178">
        <f ca="1">IF(C$1&lt;'Data Bank'!$AD552,"",IF(C$1&gt;'Data Bank'!$AT552,"",IF(AND('Data Bank'!$AC552&lt;100,TODAY()&gt;'Data Bank'!$AT552),1,IF('Data Bank'!$AC552=100,3,IF('Data Bank'!$AC552=0,0,2)))))</f>
        <v>2</v>
      </c>
      <c r="D773" s="178">
        <f ca="1">IF(D$1&lt;'Data Bank'!$AD552,"",IF(D$1&gt;'Data Bank'!$AT552,"",IF(AND('Data Bank'!$AC552&lt;100,TODAY()&gt;'Data Bank'!$AT552),1,IF('Data Bank'!$AC552=100,3,IF('Data Bank'!$AC552=0,0,2)))))</f>
        <v>2</v>
      </c>
      <c r="E773" s="178">
        <f ca="1">IF(E$1&lt;'Data Bank'!$AD552,"",IF(E$1&gt;'Data Bank'!$AT552,"",IF(AND('Data Bank'!$AC552&lt;100,TODAY()&gt;'Data Bank'!$AT552),1,IF('Data Bank'!$AC552=100,3,IF('Data Bank'!$AC552=0,0,2)))))</f>
        <v>2</v>
      </c>
      <c r="F773" s="178">
        <f ca="1">IF(F$1&lt;'Data Bank'!$AD552,"",IF(F$1&gt;'Data Bank'!$AT552,"",IF(AND('Data Bank'!$AC552&lt;100,TODAY()&gt;'Data Bank'!$AT552),1,IF('Data Bank'!$AC552=100,3,IF('Data Bank'!$AC552=0,0,2)))))</f>
        <v>2</v>
      </c>
      <c r="G773" s="178">
        <f ca="1">IF(G$1&lt;'Data Bank'!$AD552,"",IF(G$1&gt;'Data Bank'!$AT552,"",IF(AND('Data Bank'!$AC552&lt;100,TODAY()&gt;'Data Bank'!$AT552),1,IF('Data Bank'!$AC552=100,3,IF('Data Bank'!$AC552=0,0,2)))))</f>
        <v>2</v>
      </c>
      <c r="H773" s="178">
        <f ca="1">IF(H$1&lt;'Data Bank'!$AD552,"",IF(H$1&gt;'Data Bank'!$AT552,"",IF(AND('Data Bank'!$AC552&lt;100,TODAY()&gt;'Data Bank'!$AT552),1,IF('Data Bank'!$AC552=100,3,IF('Data Bank'!$AC552=0,0,2)))))</f>
        <v>2</v>
      </c>
      <c r="I773" s="178">
        <f ca="1">IF(I$1&lt;'Data Bank'!$AD552,"",IF(I$1&gt;'Data Bank'!$AT552,"",IF(AND('Data Bank'!$AC552&lt;100,TODAY()&gt;'Data Bank'!$AT552),1,IF('Data Bank'!$AC552=100,3,IF('Data Bank'!$AC552=0,0,2)))))</f>
        <v>2</v>
      </c>
      <c r="J773" s="177">
        <f ca="1">IF(J$1&lt;'Data Bank'!$AD552,"",IF(J$1&gt;'Data Bank'!$AT552,"",IF(AND('Data Bank'!$AC552&lt;100,TODAY()&gt;'Data Bank'!$AT552),1,IF('Data Bank'!$AC552=100,3,IF('Data Bank'!$AC552=0,0,2)))))</f>
        <v>2</v>
      </c>
      <c r="K773" s="177">
        <f ca="1">IF(K$1&lt;'Data Bank'!$AD552,"",IF(K$1&gt;'Data Bank'!$AT552,"",IF(AND('Data Bank'!$AC552&lt;100,TODAY()&gt;'Data Bank'!$AT552),1,IF('Data Bank'!$AC552=100,3,IF('Data Bank'!$AC552=0,0,2)))))</f>
        <v>2</v>
      </c>
      <c r="L773" s="177">
        <f ca="1">IF(L$1&lt;'Data Bank'!$AD552,"",IF(L$1&gt;'Data Bank'!$AT552,"",IF(AND('Data Bank'!$AC552&lt;100,TODAY()&gt;'Data Bank'!$AT552),1,IF('Data Bank'!$AC552=100,3,IF('Data Bank'!$AC552=0,0,2)))))</f>
        <v>2</v>
      </c>
      <c r="M773" s="177">
        <f ca="1">IF(M$1&lt;'Data Bank'!$AD552,"",IF(M$1&gt;'Data Bank'!$AT552,"",IF(AND('Data Bank'!$AC552&lt;100,TODAY()&gt;'Data Bank'!$AT552),1,IF('Data Bank'!$AC552=100,3,IF('Data Bank'!$AC552=0,0,2)))))</f>
        <v>2</v>
      </c>
      <c r="N773" s="177">
        <f ca="1">IF(N$1&lt;'Data Bank'!$AD552,"",IF(N$1&gt;'Data Bank'!$AT552,"",IF(AND('Data Bank'!$AC552&lt;100,TODAY()&gt;'Data Bank'!$AT552),1,IF('Data Bank'!$AC552=100,3,IF('Data Bank'!$AC552=0,0,2)))))</f>
        <v>2</v>
      </c>
      <c r="O773" s="177">
        <f ca="1">IF(O$1&lt;'Data Bank'!$AD552,"",IF(O$1&gt;'Data Bank'!$AT552,"",IF(AND('Data Bank'!$AC552&lt;100,TODAY()&gt;'Data Bank'!$AT552),1,IF('Data Bank'!$AC552=100,3,IF('Data Bank'!$AC552=0,0,2)))))</f>
        <v>2</v>
      </c>
      <c r="P773" s="177">
        <f ca="1">IF(P$1&lt;'Data Bank'!$AD552,"",IF(P$1&gt;'Data Bank'!$AT552,"",IF(AND('Data Bank'!$AC552&lt;100,TODAY()&gt;'Data Bank'!$AT552),1,IF('Data Bank'!$AC552=100,3,IF('Data Bank'!$AC552=0,0,2)))))</f>
        <v>2</v>
      </c>
      <c r="Q773" s="177">
        <f ca="1">IF(Q$1&lt;'Data Bank'!$AD552,"",IF(Q$1&gt;'Data Bank'!$AT552,"",IF(AND('Data Bank'!$AC552&lt;100,TODAY()&gt;'Data Bank'!$AT552),1,IF('Data Bank'!$AC552=100,3,IF('Data Bank'!$AC552=0,0,2)))))</f>
        <v>2</v>
      </c>
      <c r="R773" s="177">
        <f ca="1">IF(R$1&lt;'Data Bank'!$AD552,"",IF(R$1&gt;'Data Bank'!$AT552,"",IF(AND('Data Bank'!$AC552&lt;100,TODAY()&gt;'Data Bank'!$AT552),1,IF('Data Bank'!$AC552=100,3,IF('Data Bank'!$AC552=0,0,2)))))</f>
        <v>2</v>
      </c>
    </row>
    <row r="774" spans="1:18">
      <c r="A774" s="115" t="str">
        <f>'Data Bank'!E553</f>
        <v>Gulistan Colony</v>
      </c>
      <c r="B774" s="178">
        <f ca="1">IF(B$1&lt;'Data Bank'!$AD553,"",IF(B$1&gt;'Data Bank'!$AT553,"",IF(AND('Data Bank'!$AC553&lt;100,TODAY()&gt;'Data Bank'!$AT553),1,IF('Data Bank'!$AC553=100,3,IF('Data Bank'!$AC553=0,0,2)))))</f>
        <v>0</v>
      </c>
      <c r="C774" s="178">
        <f ca="1">IF(C$1&lt;'Data Bank'!$AD553,"",IF(C$1&gt;'Data Bank'!$AT553,"",IF(AND('Data Bank'!$AC553&lt;100,TODAY()&gt;'Data Bank'!$AT553),1,IF('Data Bank'!$AC553=100,3,IF('Data Bank'!$AC553=0,0,2)))))</f>
        <v>0</v>
      </c>
      <c r="D774" s="178">
        <f ca="1">IF(D$1&lt;'Data Bank'!$AD553,"",IF(D$1&gt;'Data Bank'!$AT553,"",IF(AND('Data Bank'!$AC553&lt;100,TODAY()&gt;'Data Bank'!$AT553),1,IF('Data Bank'!$AC553=100,3,IF('Data Bank'!$AC553=0,0,2)))))</f>
        <v>0</v>
      </c>
      <c r="E774" s="178">
        <f ca="1">IF(E$1&lt;'Data Bank'!$AD553,"",IF(E$1&gt;'Data Bank'!$AT553,"",IF(AND('Data Bank'!$AC553&lt;100,TODAY()&gt;'Data Bank'!$AT553),1,IF('Data Bank'!$AC553=100,3,IF('Data Bank'!$AC553=0,0,2)))))</f>
        <v>0</v>
      </c>
      <c r="F774" s="178">
        <f ca="1">IF(F$1&lt;'Data Bank'!$AD553,"",IF(F$1&gt;'Data Bank'!$AT553,"",IF(AND('Data Bank'!$AC553&lt;100,TODAY()&gt;'Data Bank'!$AT553),1,IF('Data Bank'!$AC553=100,3,IF('Data Bank'!$AC553=0,0,2)))))</f>
        <v>0</v>
      </c>
      <c r="G774" s="178">
        <f ca="1">IF(G$1&lt;'Data Bank'!$AD553,"",IF(G$1&gt;'Data Bank'!$AT553,"",IF(AND('Data Bank'!$AC553&lt;100,TODAY()&gt;'Data Bank'!$AT553),1,IF('Data Bank'!$AC553=100,3,IF('Data Bank'!$AC553=0,0,2)))))</f>
        <v>0</v>
      </c>
      <c r="H774" s="178">
        <f ca="1">IF(H$1&lt;'Data Bank'!$AD553,"",IF(H$1&gt;'Data Bank'!$AT553,"",IF(AND('Data Bank'!$AC553&lt;100,TODAY()&gt;'Data Bank'!$AT553),1,IF('Data Bank'!$AC553=100,3,IF('Data Bank'!$AC553=0,0,2)))))</f>
        <v>0</v>
      </c>
      <c r="I774" s="178">
        <f ca="1">IF(I$1&lt;'Data Bank'!$AD553,"",IF(I$1&gt;'Data Bank'!$AT553,"",IF(AND('Data Bank'!$AC553&lt;100,TODAY()&gt;'Data Bank'!$AT553),1,IF('Data Bank'!$AC553=100,3,IF('Data Bank'!$AC553=0,0,2)))))</f>
        <v>0</v>
      </c>
      <c r="J774" s="177">
        <f ca="1">IF(J$1&lt;'Data Bank'!$AD553,"",IF(J$1&gt;'Data Bank'!$AT553,"",IF(AND('Data Bank'!$AC553&lt;100,TODAY()&gt;'Data Bank'!$AT553),1,IF('Data Bank'!$AC553=100,3,IF('Data Bank'!$AC553=0,0,2)))))</f>
        <v>0</v>
      </c>
      <c r="K774" s="177">
        <f ca="1">IF(K$1&lt;'Data Bank'!$AD553,"",IF(K$1&gt;'Data Bank'!$AT553,"",IF(AND('Data Bank'!$AC553&lt;100,TODAY()&gt;'Data Bank'!$AT553),1,IF('Data Bank'!$AC553=100,3,IF('Data Bank'!$AC553=0,0,2)))))</f>
        <v>0</v>
      </c>
      <c r="L774" s="177">
        <f ca="1">IF(L$1&lt;'Data Bank'!$AD553,"",IF(L$1&gt;'Data Bank'!$AT553,"",IF(AND('Data Bank'!$AC553&lt;100,TODAY()&gt;'Data Bank'!$AT553),1,IF('Data Bank'!$AC553=100,3,IF('Data Bank'!$AC553=0,0,2)))))</f>
        <v>0</v>
      </c>
      <c r="M774" s="177">
        <f ca="1">IF(M$1&lt;'Data Bank'!$AD553,"",IF(M$1&gt;'Data Bank'!$AT553,"",IF(AND('Data Bank'!$AC553&lt;100,TODAY()&gt;'Data Bank'!$AT553),1,IF('Data Bank'!$AC553=100,3,IF('Data Bank'!$AC553=0,0,2)))))</f>
        <v>0</v>
      </c>
      <c r="N774" s="177">
        <f ca="1">IF(N$1&lt;'Data Bank'!$AD553,"",IF(N$1&gt;'Data Bank'!$AT553,"",IF(AND('Data Bank'!$AC553&lt;100,TODAY()&gt;'Data Bank'!$AT553),1,IF('Data Bank'!$AC553=100,3,IF('Data Bank'!$AC553=0,0,2)))))</f>
        <v>0</v>
      </c>
      <c r="O774" s="177">
        <f ca="1">IF(O$1&lt;'Data Bank'!$AD553,"",IF(O$1&gt;'Data Bank'!$AT553,"",IF(AND('Data Bank'!$AC553&lt;100,TODAY()&gt;'Data Bank'!$AT553),1,IF('Data Bank'!$AC553=100,3,IF('Data Bank'!$AC553=0,0,2)))))</f>
        <v>0</v>
      </c>
      <c r="P774" s="177">
        <f ca="1">IF(P$1&lt;'Data Bank'!$AD553,"",IF(P$1&gt;'Data Bank'!$AT553,"",IF(AND('Data Bank'!$AC553&lt;100,TODAY()&gt;'Data Bank'!$AT553),1,IF('Data Bank'!$AC553=100,3,IF('Data Bank'!$AC553=0,0,2)))))</f>
        <v>0</v>
      </c>
      <c r="Q774" s="177">
        <f ca="1">IF(Q$1&lt;'Data Bank'!$AD553,"",IF(Q$1&gt;'Data Bank'!$AT553,"",IF(AND('Data Bank'!$AC553&lt;100,TODAY()&gt;'Data Bank'!$AT553),1,IF('Data Bank'!$AC553=100,3,IF('Data Bank'!$AC553=0,0,2)))))</f>
        <v>0</v>
      </c>
      <c r="R774" s="177">
        <f ca="1">IF(R$1&lt;'Data Bank'!$AD553,"",IF(R$1&gt;'Data Bank'!$AT553,"",IF(AND('Data Bank'!$AC553&lt;100,TODAY()&gt;'Data Bank'!$AT553),1,IF('Data Bank'!$AC553=100,3,IF('Data Bank'!$AC553=0,0,2)))))</f>
        <v>0</v>
      </c>
    </row>
    <row r="775" spans="1:18">
      <c r="A775" s="115" t="str">
        <f>'Data Bank'!E554</f>
        <v>Gulistan_town</v>
      </c>
      <c r="B775" s="178">
        <f ca="1">IF(B$1&lt;'Data Bank'!$AD554,"",IF(B$1&gt;'Data Bank'!$AT554,"",IF(AND('Data Bank'!$AC554&lt;100,TODAY()&gt;'Data Bank'!$AT554),1,IF('Data Bank'!$AC554=100,3,IF('Data Bank'!$AC554=0,0,2)))))</f>
        <v>1</v>
      </c>
      <c r="C775" s="178" t="str">
        <f ca="1">IF(C$1&lt;'Data Bank'!$AD554,"",IF(C$1&gt;'Data Bank'!$AT554,"",IF(AND('Data Bank'!$AC554&lt;100,TODAY()&gt;'Data Bank'!$AT554),1,IF('Data Bank'!$AC554=100,3,IF('Data Bank'!$AC554=0,0,2)))))</f>
        <v/>
      </c>
      <c r="D775" s="178" t="str">
        <f ca="1">IF(D$1&lt;'Data Bank'!$AD554,"",IF(D$1&gt;'Data Bank'!$AT554,"",IF(AND('Data Bank'!$AC554&lt;100,TODAY()&gt;'Data Bank'!$AT554),1,IF('Data Bank'!$AC554=100,3,IF('Data Bank'!$AC554=0,0,2)))))</f>
        <v/>
      </c>
      <c r="E775" s="178" t="str">
        <f ca="1">IF(E$1&lt;'Data Bank'!$AD554,"",IF(E$1&gt;'Data Bank'!$AT554,"",IF(AND('Data Bank'!$AC554&lt;100,TODAY()&gt;'Data Bank'!$AT554),1,IF('Data Bank'!$AC554=100,3,IF('Data Bank'!$AC554=0,0,2)))))</f>
        <v/>
      </c>
      <c r="F775" s="178" t="str">
        <f ca="1">IF(F$1&lt;'Data Bank'!$AD554,"",IF(F$1&gt;'Data Bank'!$AT554,"",IF(AND('Data Bank'!$AC554&lt;100,TODAY()&gt;'Data Bank'!$AT554),1,IF('Data Bank'!$AC554=100,3,IF('Data Bank'!$AC554=0,0,2)))))</f>
        <v/>
      </c>
      <c r="G775" s="178" t="str">
        <f ca="1">IF(G$1&lt;'Data Bank'!$AD554,"",IF(G$1&gt;'Data Bank'!$AT554,"",IF(AND('Data Bank'!$AC554&lt;100,TODAY()&gt;'Data Bank'!$AT554),1,IF('Data Bank'!$AC554=100,3,IF('Data Bank'!$AC554=0,0,2)))))</f>
        <v/>
      </c>
      <c r="H775" s="178" t="str">
        <f ca="1">IF(H$1&lt;'Data Bank'!$AD554,"",IF(H$1&gt;'Data Bank'!$AT554,"",IF(AND('Data Bank'!$AC554&lt;100,TODAY()&gt;'Data Bank'!$AT554),1,IF('Data Bank'!$AC554=100,3,IF('Data Bank'!$AC554=0,0,2)))))</f>
        <v/>
      </c>
      <c r="I775" s="178" t="str">
        <f ca="1">IF(I$1&lt;'Data Bank'!$AD554,"",IF(I$1&gt;'Data Bank'!$AT554,"",IF(AND('Data Bank'!$AC554&lt;100,TODAY()&gt;'Data Bank'!$AT554),1,IF('Data Bank'!$AC554=100,3,IF('Data Bank'!$AC554=0,0,2)))))</f>
        <v/>
      </c>
      <c r="J775" s="177" t="str">
        <f ca="1">IF(J$1&lt;'Data Bank'!$AD554,"",IF(J$1&gt;'Data Bank'!$AT554,"",IF(AND('Data Bank'!$AC554&lt;100,TODAY()&gt;'Data Bank'!$AT554),1,IF('Data Bank'!$AC554=100,3,IF('Data Bank'!$AC554=0,0,2)))))</f>
        <v/>
      </c>
      <c r="K775" s="177" t="str">
        <f ca="1">IF(K$1&lt;'Data Bank'!$AD554,"",IF(K$1&gt;'Data Bank'!$AT554,"",IF(AND('Data Bank'!$AC554&lt;100,TODAY()&gt;'Data Bank'!$AT554),1,IF('Data Bank'!$AC554=100,3,IF('Data Bank'!$AC554=0,0,2)))))</f>
        <v/>
      </c>
      <c r="L775" s="177" t="str">
        <f ca="1">IF(L$1&lt;'Data Bank'!$AD554,"",IF(L$1&gt;'Data Bank'!$AT554,"",IF(AND('Data Bank'!$AC554&lt;100,TODAY()&gt;'Data Bank'!$AT554),1,IF('Data Bank'!$AC554=100,3,IF('Data Bank'!$AC554=0,0,2)))))</f>
        <v/>
      </c>
      <c r="M775" s="177" t="str">
        <f ca="1">IF(M$1&lt;'Data Bank'!$AD554,"",IF(M$1&gt;'Data Bank'!$AT554,"",IF(AND('Data Bank'!$AC554&lt;100,TODAY()&gt;'Data Bank'!$AT554),1,IF('Data Bank'!$AC554=100,3,IF('Data Bank'!$AC554=0,0,2)))))</f>
        <v/>
      </c>
      <c r="N775" s="177" t="str">
        <f ca="1">IF(N$1&lt;'Data Bank'!$AD554,"",IF(N$1&gt;'Data Bank'!$AT554,"",IF(AND('Data Bank'!$AC554&lt;100,TODAY()&gt;'Data Bank'!$AT554),1,IF('Data Bank'!$AC554=100,3,IF('Data Bank'!$AC554=0,0,2)))))</f>
        <v/>
      </c>
      <c r="O775" s="177" t="str">
        <f ca="1">IF(O$1&lt;'Data Bank'!$AD554,"",IF(O$1&gt;'Data Bank'!$AT554,"",IF(AND('Data Bank'!$AC554&lt;100,TODAY()&gt;'Data Bank'!$AT554),1,IF('Data Bank'!$AC554=100,3,IF('Data Bank'!$AC554=0,0,2)))))</f>
        <v/>
      </c>
      <c r="P775" s="177" t="str">
        <f ca="1">IF(P$1&lt;'Data Bank'!$AD554,"",IF(P$1&gt;'Data Bank'!$AT554,"",IF(AND('Data Bank'!$AC554&lt;100,TODAY()&gt;'Data Bank'!$AT554),1,IF('Data Bank'!$AC554=100,3,IF('Data Bank'!$AC554=0,0,2)))))</f>
        <v/>
      </c>
      <c r="Q775" s="177" t="str">
        <f ca="1">IF(Q$1&lt;'Data Bank'!$AD554,"",IF(Q$1&gt;'Data Bank'!$AT554,"",IF(AND('Data Bank'!$AC554&lt;100,TODAY()&gt;'Data Bank'!$AT554),1,IF('Data Bank'!$AC554=100,3,IF('Data Bank'!$AC554=0,0,2)))))</f>
        <v/>
      </c>
      <c r="R775" s="177" t="str">
        <f ca="1">IF(R$1&lt;'Data Bank'!$AD554,"",IF(R$1&gt;'Data Bank'!$AT554,"",IF(AND('Data Bank'!$AC554&lt;100,TODAY()&gt;'Data Bank'!$AT554),1,IF('Data Bank'!$AC554=100,3,IF('Data Bank'!$AC554=0,0,2)))))</f>
        <v/>
      </c>
    </row>
    <row r="776" spans="1:18">
      <c r="A776" s="115" t="str">
        <f>'Data Bank'!E555</f>
        <v>Gulistan-i-Ashar</v>
      </c>
      <c r="B776" s="178">
        <f ca="1">IF(B$1&lt;'Data Bank'!$AD555,"",IF(B$1&gt;'Data Bank'!$AT555,"",IF(AND('Data Bank'!$AC555&lt;100,TODAY()&gt;'Data Bank'!$AT555),1,IF('Data Bank'!$AC555=100,3,IF('Data Bank'!$AC555=0,0,2)))))</f>
        <v>0</v>
      </c>
      <c r="C776" s="178">
        <f ca="1">IF(C$1&lt;'Data Bank'!$AD555,"",IF(C$1&gt;'Data Bank'!$AT555,"",IF(AND('Data Bank'!$AC555&lt;100,TODAY()&gt;'Data Bank'!$AT555),1,IF('Data Bank'!$AC555=100,3,IF('Data Bank'!$AC555=0,0,2)))))</f>
        <v>0</v>
      </c>
      <c r="D776" s="178">
        <f ca="1">IF(D$1&lt;'Data Bank'!$AD555,"",IF(D$1&gt;'Data Bank'!$AT555,"",IF(AND('Data Bank'!$AC555&lt;100,TODAY()&gt;'Data Bank'!$AT555),1,IF('Data Bank'!$AC555=100,3,IF('Data Bank'!$AC555=0,0,2)))))</f>
        <v>0</v>
      </c>
      <c r="E776" s="178">
        <f ca="1">IF(E$1&lt;'Data Bank'!$AD555,"",IF(E$1&gt;'Data Bank'!$AT555,"",IF(AND('Data Bank'!$AC555&lt;100,TODAY()&gt;'Data Bank'!$AT555),1,IF('Data Bank'!$AC555=100,3,IF('Data Bank'!$AC555=0,0,2)))))</f>
        <v>0</v>
      </c>
      <c r="F776" s="178">
        <f ca="1">IF(F$1&lt;'Data Bank'!$AD555,"",IF(F$1&gt;'Data Bank'!$AT555,"",IF(AND('Data Bank'!$AC555&lt;100,TODAY()&gt;'Data Bank'!$AT555),1,IF('Data Bank'!$AC555=100,3,IF('Data Bank'!$AC555=0,0,2)))))</f>
        <v>0</v>
      </c>
      <c r="G776" s="178">
        <f ca="1">IF(G$1&lt;'Data Bank'!$AD555,"",IF(G$1&gt;'Data Bank'!$AT555,"",IF(AND('Data Bank'!$AC555&lt;100,TODAY()&gt;'Data Bank'!$AT555),1,IF('Data Bank'!$AC555=100,3,IF('Data Bank'!$AC555=0,0,2)))))</f>
        <v>0</v>
      </c>
      <c r="H776" s="178">
        <f ca="1">IF(H$1&lt;'Data Bank'!$AD555,"",IF(H$1&gt;'Data Bank'!$AT555,"",IF(AND('Data Bank'!$AC555&lt;100,TODAY()&gt;'Data Bank'!$AT555),1,IF('Data Bank'!$AC555=100,3,IF('Data Bank'!$AC555=0,0,2)))))</f>
        <v>0</v>
      </c>
      <c r="I776" s="178">
        <f ca="1">IF(I$1&lt;'Data Bank'!$AD555,"",IF(I$1&gt;'Data Bank'!$AT555,"",IF(AND('Data Bank'!$AC555&lt;100,TODAY()&gt;'Data Bank'!$AT555),1,IF('Data Bank'!$AC555=100,3,IF('Data Bank'!$AC555=0,0,2)))))</f>
        <v>0</v>
      </c>
      <c r="J776" s="177">
        <f ca="1">IF(J$1&lt;'Data Bank'!$AD555,"",IF(J$1&gt;'Data Bank'!$AT555,"",IF(AND('Data Bank'!$AC555&lt;100,TODAY()&gt;'Data Bank'!$AT555),1,IF('Data Bank'!$AC555=100,3,IF('Data Bank'!$AC555=0,0,2)))))</f>
        <v>0</v>
      </c>
      <c r="K776" s="177">
        <f ca="1">IF(K$1&lt;'Data Bank'!$AD555,"",IF(K$1&gt;'Data Bank'!$AT555,"",IF(AND('Data Bank'!$AC555&lt;100,TODAY()&gt;'Data Bank'!$AT555),1,IF('Data Bank'!$AC555=100,3,IF('Data Bank'!$AC555=0,0,2)))))</f>
        <v>0</v>
      </c>
      <c r="L776" s="177">
        <f ca="1">IF(L$1&lt;'Data Bank'!$AD555,"",IF(L$1&gt;'Data Bank'!$AT555,"",IF(AND('Data Bank'!$AC555&lt;100,TODAY()&gt;'Data Bank'!$AT555),1,IF('Data Bank'!$AC555=100,3,IF('Data Bank'!$AC555=0,0,2)))))</f>
        <v>0</v>
      </c>
      <c r="M776" s="177">
        <f ca="1">IF(M$1&lt;'Data Bank'!$AD555,"",IF(M$1&gt;'Data Bank'!$AT555,"",IF(AND('Data Bank'!$AC555&lt;100,TODAY()&gt;'Data Bank'!$AT555),1,IF('Data Bank'!$AC555=100,3,IF('Data Bank'!$AC555=0,0,2)))))</f>
        <v>0</v>
      </c>
      <c r="N776" s="177">
        <f ca="1">IF(N$1&lt;'Data Bank'!$AD555,"",IF(N$1&gt;'Data Bank'!$AT555,"",IF(AND('Data Bank'!$AC555&lt;100,TODAY()&gt;'Data Bank'!$AT555),1,IF('Data Bank'!$AC555=100,3,IF('Data Bank'!$AC555=0,0,2)))))</f>
        <v>0</v>
      </c>
      <c r="O776" s="177">
        <f ca="1">IF(O$1&lt;'Data Bank'!$AD555,"",IF(O$1&gt;'Data Bank'!$AT555,"",IF(AND('Data Bank'!$AC555&lt;100,TODAY()&gt;'Data Bank'!$AT555),1,IF('Data Bank'!$AC555=100,3,IF('Data Bank'!$AC555=0,0,2)))))</f>
        <v>0</v>
      </c>
      <c r="P776" s="177">
        <f ca="1">IF(P$1&lt;'Data Bank'!$AD555,"",IF(P$1&gt;'Data Bank'!$AT555,"",IF(AND('Data Bank'!$AC555&lt;100,TODAY()&gt;'Data Bank'!$AT555),1,IF('Data Bank'!$AC555=100,3,IF('Data Bank'!$AC555=0,0,2)))))</f>
        <v>0</v>
      </c>
      <c r="Q776" s="177">
        <f ca="1">IF(Q$1&lt;'Data Bank'!$AD555,"",IF(Q$1&gt;'Data Bank'!$AT555,"",IF(AND('Data Bank'!$AC555&lt;100,TODAY()&gt;'Data Bank'!$AT555),1,IF('Data Bank'!$AC555=100,3,IF('Data Bank'!$AC555=0,0,2)))))</f>
        <v>0</v>
      </c>
      <c r="R776" s="177">
        <f ca="1">IF(R$1&lt;'Data Bank'!$AD555,"",IF(R$1&gt;'Data Bank'!$AT555,"",IF(AND('Data Bank'!$AC555&lt;100,TODAY()&gt;'Data Bank'!$AT555),1,IF('Data Bank'!$AC555=100,3,IF('Data Bank'!$AC555=0,0,2)))))</f>
        <v>0</v>
      </c>
    </row>
    <row r="777" spans="1:18">
      <c r="A777" s="115" t="str">
        <f>'Data Bank'!E557</f>
        <v>Gulshan Aziz Colony</v>
      </c>
      <c r="B777" s="178">
        <f ca="1">IF(B$1&lt;'Data Bank'!$AD557,"",IF(B$1&gt;'Data Bank'!$AT557,"",IF(AND('Data Bank'!$AC557&lt;100,TODAY()&gt;'Data Bank'!$AT557),1,IF('Data Bank'!$AC557=100,3,IF('Data Bank'!$AC557=0,0,2)))))</f>
        <v>2</v>
      </c>
      <c r="C777" s="178">
        <f ca="1">IF(C$1&lt;'Data Bank'!$AD557,"",IF(C$1&gt;'Data Bank'!$AT557,"",IF(AND('Data Bank'!$AC557&lt;100,TODAY()&gt;'Data Bank'!$AT557),1,IF('Data Bank'!$AC557=100,3,IF('Data Bank'!$AC557=0,0,2)))))</f>
        <v>2</v>
      </c>
      <c r="D777" s="178">
        <f ca="1">IF(D$1&lt;'Data Bank'!$AD557,"",IF(D$1&gt;'Data Bank'!$AT557,"",IF(AND('Data Bank'!$AC557&lt;100,TODAY()&gt;'Data Bank'!$AT557),1,IF('Data Bank'!$AC557=100,3,IF('Data Bank'!$AC557=0,0,2)))))</f>
        <v>2</v>
      </c>
      <c r="E777" s="178">
        <f ca="1">IF(E$1&lt;'Data Bank'!$AD557,"",IF(E$1&gt;'Data Bank'!$AT557,"",IF(AND('Data Bank'!$AC557&lt;100,TODAY()&gt;'Data Bank'!$AT557),1,IF('Data Bank'!$AC557=100,3,IF('Data Bank'!$AC557=0,0,2)))))</f>
        <v>2</v>
      </c>
      <c r="F777" s="178">
        <f ca="1">IF(F$1&lt;'Data Bank'!$AD557,"",IF(F$1&gt;'Data Bank'!$AT557,"",IF(AND('Data Bank'!$AC557&lt;100,TODAY()&gt;'Data Bank'!$AT557),1,IF('Data Bank'!$AC557=100,3,IF('Data Bank'!$AC557=0,0,2)))))</f>
        <v>2</v>
      </c>
      <c r="G777" s="178">
        <f ca="1">IF(G$1&lt;'Data Bank'!$AD557,"",IF(G$1&gt;'Data Bank'!$AT557,"",IF(AND('Data Bank'!$AC557&lt;100,TODAY()&gt;'Data Bank'!$AT557),1,IF('Data Bank'!$AC557=100,3,IF('Data Bank'!$AC557=0,0,2)))))</f>
        <v>2</v>
      </c>
      <c r="H777" s="178">
        <f ca="1">IF(H$1&lt;'Data Bank'!$AD557,"",IF(H$1&gt;'Data Bank'!$AT557,"",IF(AND('Data Bank'!$AC557&lt;100,TODAY()&gt;'Data Bank'!$AT557),1,IF('Data Bank'!$AC557=100,3,IF('Data Bank'!$AC557=0,0,2)))))</f>
        <v>2</v>
      </c>
      <c r="I777" s="178">
        <f ca="1">IF(I$1&lt;'Data Bank'!$AD557,"",IF(I$1&gt;'Data Bank'!$AT557,"",IF(AND('Data Bank'!$AC557&lt;100,TODAY()&gt;'Data Bank'!$AT557),1,IF('Data Bank'!$AC557=100,3,IF('Data Bank'!$AC557=0,0,2)))))</f>
        <v>2</v>
      </c>
      <c r="J777" s="177">
        <f ca="1">IF(J$1&lt;'Data Bank'!$AD557,"",IF(J$1&gt;'Data Bank'!$AT557,"",IF(AND('Data Bank'!$AC557&lt;100,TODAY()&gt;'Data Bank'!$AT557),1,IF('Data Bank'!$AC557=100,3,IF('Data Bank'!$AC557=0,0,2)))))</f>
        <v>2</v>
      </c>
      <c r="K777" s="177">
        <f ca="1">IF(K$1&lt;'Data Bank'!$AD557,"",IF(K$1&gt;'Data Bank'!$AT557,"",IF(AND('Data Bank'!$AC557&lt;100,TODAY()&gt;'Data Bank'!$AT557),1,IF('Data Bank'!$AC557=100,3,IF('Data Bank'!$AC557=0,0,2)))))</f>
        <v>2</v>
      </c>
      <c r="L777" s="177">
        <f ca="1">IF(L$1&lt;'Data Bank'!$AD557,"",IF(L$1&gt;'Data Bank'!$AT557,"",IF(AND('Data Bank'!$AC557&lt;100,TODAY()&gt;'Data Bank'!$AT557),1,IF('Data Bank'!$AC557=100,3,IF('Data Bank'!$AC557=0,0,2)))))</f>
        <v>2</v>
      </c>
      <c r="M777" s="177">
        <f ca="1">IF(M$1&lt;'Data Bank'!$AD557,"",IF(M$1&gt;'Data Bank'!$AT557,"",IF(AND('Data Bank'!$AC557&lt;100,TODAY()&gt;'Data Bank'!$AT557),1,IF('Data Bank'!$AC557=100,3,IF('Data Bank'!$AC557=0,0,2)))))</f>
        <v>2</v>
      </c>
      <c r="N777" s="177">
        <f ca="1">IF(N$1&lt;'Data Bank'!$AD557,"",IF(N$1&gt;'Data Bank'!$AT557,"",IF(AND('Data Bank'!$AC557&lt;100,TODAY()&gt;'Data Bank'!$AT557),1,IF('Data Bank'!$AC557=100,3,IF('Data Bank'!$AC557=0,0,2)))))</f>
        <v>2</v>
      </c>
      <c r="O777" s="177">
        <f ca="1">IF(O$1&lt;'Data Bank'!$AD557,"",IF(O$1&gt;'Data Bank'!$AT557,"",IF(AND('Data Bank'!$AC557&lt;100,TODAY()&gt;'Data Bank'!$AT557),1,IF('Data Bank'!$AC557=100,3,IF('Data Bank'!$AC557=0,0,2)))))</f>
        <v>2</v>
      </c>
      <c r="P777" s="177">
        <f ca="1">IF(P$1&lt;'Data Bank'!$AD557,"",IF(P$1&gt;'Data Bank'!$AT557,"",IF(AND('Data Bank'!$AC557&lt;100,TODAY()&gt;'Data Bank'!$AT557),1,IF('Data Bank'!$AC557=100,3,IF('Data Bank'!$AC557=0,0,2)))))</f>
        <v>2</v>
      </c>
      <c r="Q777" s="177">
        <f ca="1">IF(Q$1&lt;'Data Bank'!$AD557,"",IF(Q$1&gt;'Data Bank'!$AT557,"",IF(AND('Data Bank'!$AC557&lt;100,TODAY()&gt;'Data Bank'!$AT557),1,IF('Data Bank'!$AC557=100,3,IF('Data Bank'!$AC557=0,0,2)))))</f>
        <v>2</v>
      </c>
      <c r="R777" s="177">
        <f ca="1">IF(R$1&lt;'Data Bank'!$AD557,"",IF(R$1&gt;'Data Bank'!$AT557,"",IF(AND('Data Bank'!$AC557&lt;100,TODAY()&gt;'Data Bank'!$AT557),1,IF('Data Bank'!$AC557=100,3,IF('Data Bank'!$AC557=0,0,2)))))</f>
        <v>2</v>
      </c>
    </row>
    <row r="778" spans="1:18">
      <c r="A778" s="115" t="str">
        <f>'Data Bank'!E558</f>
        <v>Gulshan Block-19</v>
      </c>
      <c r="B778" s="178">
        <f ca="1">IF(B$1&lt;'Data Bank'!$AD558,"",IF(B$1&gt;'Data Bank'!$AT558,"",IF(AND('Data Bank'!$AC558&lt;100,TODAY()&gt;'Data Bank'!$AT558),1,IF('Data Bank'!$AC558=100,3,IF('Data Bank'!$AC558=0,0,2)))))</f>
        <v>2</v>
      </c>
      <c r="C778" s="178">
        <f ca="1">IF(C$1&lt;'Data Bank'!$AD558,"",IF(C$1&gt;'Data Bank'!$AT558,"",IF(AND('Data Bank'!$AC558&lt;100,TODAY()&gt;'Data Bank'!$AT558),1,IF('Data Bank'!$AC558=100,3,IF('Data Bank'!$AC558=0,0,2)))))</f>
        <v>2</v>
      </c>
      <c r="D778" s="178">
        <f ca="1">IF(D$1&lt;'Data Bank'!$AD558,"",IF(D$1&gt;'Data Bank'!$AT558,"",IF(AND('Data Bank'!$AC558&lt;100,TODAY()&gt;'Data Bank'!$AT558),1,IF('Data Bank'!$AC558=100,3,IF('Data Bank'!$AC558=0,0,2)))))</f>
        <v>2</v>
      </c>
      <c r="E778" s="178">
        <f ca="1">IF(E$1&lt;'Data Bank'!$AD558,"",IF(E$1&gt;'Data Bank'!$AT558,"",IF(AND('Data Bank'!$AC558&lt;100,TODAY()&gt;'Data Bank'!$AT558),1,IF('Data Bank'!$AC558=100,3,IF('Data Bank'!$AC558=0,0,2)))))</f>
        <v>2</v>
      </c>
      <c r="F778" s="178">
        <f ca="1">IF(F$1&lt;'Data Bank'!$AD558,"",IF(F$1&gt;'Data Bank'!$AT558,"",IF(AND('Data Bank'!$AC558&lt;100,TODAY()&gt;'Data Bank'!$AT558),1,IF('Data Bank'!$AC558=100,3,IF('Data Bank'!$AC558=0,0,2)))))</f>
        <v>2</v>
      </c>
      <c r="G778" s="178">
        <f ca="1">IF(G$1&lt;'Data Bank'!$AD558,"",IF(G$1&gt;'Data Bank'!$AT558,"",IF(AND('Data Bank'!$AC558&lt;100,TODAY()&gt;'Data Bank'!$AT558),1,IF('Data Bank'!$AC558=100,3,IF('Data Bank'!$AC558=0,0,2)))))</f>
        <v>2</v>
      </c>
      <c r="H778" s="178">
        <f ca="1">IF(H$1&lt;'Data Bank'!$AD558,"",IF(H$1&gt;'Data Bank'!$AT558,"",IF(AND('Data Bank'!$AC558&lt;100,TODAY()&gt;'Data Bank'!$AT558),1,IF('Data Bank'!$AC558=100,3,IF('Data Bank'!$AC558=0,0,2)))))</f>
        <v>2</v>
      </c>
      <c r="I778" s="178">
        <f ca="1">IF(I$1&lt;'Data Bank'!$AD558,"",IF(I$1&gt;'Data Bank'!$AT558,"",IF(AND('Data Bank'!$AC558&lt;100,TODAY()&gt;'Data Bank'!$AT558),1,IF('Data Bank'!$AC558=100,3,IF('Data Bank'!$AC558=0,0,2)))))</f>
        <v>2</v>
      </c>
      <c r="J778" s="177">
        <f ca="1">IF(J$1&lt;'Data Bank'!$AD558,"",IF(J$1&gt;'Data Bank'!$AT558,"",IF(AND('Data Bank'!$AC558&lt;100,TODAY()&gt;'Data Bank'!$AT558),1,IF('Data Bank'!$AC558=100,3,IF('Data Bank'!$AC558=0,0,2)))))</f>
        <v>2</v>
      </c>
      <c r="K778" s="177">
        <f ca="1">IF(K$1&lt;'Data Bank'!$AD558,"",IF(K$1&gt;'Data Bank'!$AT558,"",IF(AND('Data Bank'!$AC558&lt;100,TODAY()&gt;'Data Bank'!$AT558),1,IF('Data Bank'!$AC558=100,3,IF('Data Bank'!$AC558=0,0,2)))))</f>
        <v>2</v>
      </c>
      <c r="L778" s="177">
        <f ca="1">IF(L$1&lt;'Data Bank'!$AD558,"",IF(L$1&gt;'Data Bank'!$AT558,"",IF(AND('Data Bank'!$AC558&lt;100,TODAY()&gt;'Data Bank'!$AT558),1,IF('Data Bank'!$AC558=100,3,IF('Data Bank'!$AC558=0,0,2)))))</f>
        <v>2</v>
      </c>
      <c r="M778" s="177">
        <f ca="1">IF(M$1&lt;'Data Bank'!$AD558,"",IF(M$1&gt;'Data Bank'!$AT558,"",IF(AND('Data Bank'!$AC558&lt;100,TODAY()&gt;'Data Bank'!$AT558),1,IF('Data Bank'!$AC558=100,3,IF('Data Bank'!$AC558=0,0,2)))))</f>
        <v>2</v>
      </c>
      <c r="N778" s="177">
        <f ca="1">IF(N$1&lt;'Data Bank'!$AD558,"",IF(N$1&gt;'Data Bank'!$AT558,"",IF(AND('Data Bank'!$AC558&lt;100,TODAY()&gt;'Data Bank'!$AT558),1,IF('Data Bank'!$AC558=100,3,IF('Data Bank'!$AC558=0,0,2)))))</f>
        <v>2</v>
      </c>
      <c r="O778" s="177">
        <f ca="1">IF(O$1&lt;'Data Bank'!$AD558,"",IF(O$1&gt;'Data Bank'!$AT558,"",IF(AND('Data Bank'!$AC558&lt;100,TODAY()&gt;'Data Bank'!$AT558),1,IF('Data Bank'!$AC558=100,3,IF('Data Bank'!$AC558=0,0,2)))))</f>
        <v>2</v>
      </c>
      <c r="P778" s="177">
        <f ca="1">IF(P$1&lt;'Data Bank'!$AD558,"",IF(P$1&gt;'Data Bank'!$AT558,"",IF(AND('Data Bank'!$AC558&lt;100,TODAY()&gt;'Data Bank'!$AT558),1,IF('Data Bank'!$AC558=100,3,IF('Data Bank'!$AC558=0,0,2)))))</f>
        <v>2</v>
      </c>
      <c r="Q778" s="177">
        <f ca="1">IF(Q$1&lt;'Data Bank'!$AD558,"",IF(Q$1&gt;'Data Bank'!$AT558,"",IF(AND('Data Bank'!$AC558&lt;100,TODAY()&gt;'Data Bank'!$AT558),1,IF('Data Bank'!$AC558=100,3,IF('Data Bank'!$AC558=0,0,2)))))</f>
        <v>2</v>
      </c>
      <c r="R778" s="177">
        <f ca="1">IF(R$1&lt;'Data Bank'!$AD558,"",IF(R$1&gt;'Data Bank'!$AT558,"",IF(AND('Data Bank'!$AC558&lt;100,TODAY()&gt;'Data Bank'!$AT558),1,IF('Data Bank'!$AC558=100,3,IF('Data Bank'!$AC558=0,0,2)))))</f>
        <v>2</v>
      </c>
    </row>
    <row r="779" spans="1:18">
      <c r="A779" s="115" t="str">
        <f>'Data Bank'!E559</f>
        <v>Gulshan Block-4A</v>
      </c>
      <c r="B779" s="178">
        <f ca="1">IF(B$1&lt;'Data Bank'!$AD559,"",IF(B$1&gt;'Data Bank'!$AT559,"",IF(AND('Data Bank'!$AC559&lt;100,TODAY()&gt;'Data Bank'!$AT559),1,IF('Data Bank'!$AC559=100,3,IF('Data Bank'!$AC559=0,0,2)))))</f>
        <v>2</v>
      </c>
      <c r="C779" s="178">
        <f ca="1">IF(C$1&lt;'Data Bank'!$AD559,"",IF(C$1&gt;'Data Bank'!$AT559,"",IF(AND('Data Bank'!$AC559&lt;100,TODAY()&gt;'Data Bank'!$AT559),1,IF('Data Bank'!$AC559=100,3,IF('Data Bank'!$AC559=0,0,2)))))</f>
        <v>2</v>
      </c>
      <c r="D779" s="178">
        <f ca="1">IF(D$1&lt;'Data Bank'!$AD559,"",IF(D$1&gt;'Data Bank'!$AT559,"",IF(AND('Data Bank'!$AC559&lt;100,TODAY()&gt;'Data Bank'!$AT559),1,IF('Data Bank'!$AC559=100,3,IF('Data Bank'!$AC559=0,0,2)))))</f>
        <v>2</v>
      </c>
      <c r="E779" s="178">
        <f ca="1">IF(E$1&lt;'Data Bank'!$AD559,"",IF(E$1&gt;'Data Bank'!$AT559,"",IF(AND('Data Bank'!$AC559&lt;100,TODAY()&gt;'Data Bank'!$AT559),1,IF('Data Bank'!$AC559=100,3,IF('Data Bank'!$AC559=0,0,2)))))</f>
        <v>2</v>
      </c>
      <c r="F779" s="178">
        <f ca="1">IF(F$1&lt;'Data Bank'!$AD559,"",IF(F$1&gt;'Data Bank'!$AT559,"",IF(AND('Data Bank'!$AC559&lt;100,TODAY()&gt;'Data Bank'!$AT559),1,IF('Data Bank'!$AC559=100,3,IF('Data Bank'!$AC559=0,0,2)))))</f>
        <v>2</v>
      </c>
      <c r="G779" s="178">
        <f ca="1">IF(G$1&lt;'Data Bank'!$AD559,"",IF(G$1&gt;'Data Bank'!$AT559,"",IF(AND('Data Bank'!$AC559&lt;100,TODAY()&gt;'Data Bank'!$AT559),1,IF('Data Bank'!$AC559=100,3,IF('Data Bank'!$AC559=0,0,2)))))</f>
        <v>2</v>
      </c>
      <c r="H779" s="178">
        <f ca="1">IF(H$1&lt;'Data Bank'!$AD559,"",IF(H$1&gt;'Data Bank'!$AT559,"",IF(AND('Data Bank'!$AC559&lt;100,TODAY()&gt;'Data Bank'!$AT559),1,IF('Data Bank'!$AC559=100,3,IF('Data Bank'!$AC559=0,0,2)))))</f>
        <v>2</v>
      </c>
      <c r="I779" s="178">
        <f ca="1">IF(I$1&lt;'Data Bank'!$AD559,"",IF(I$1&gt;'Data Bank'!$AT559,"",IF(AND('Data Bank'!$AC559&lt;100,TODAY()&gt;'Data Bank'!$AT559),1,IF('Data Bank'!$AC559=100,3,IF('Data Bank'!$AC559=0,0,2)))))</f>
        <v>2</v>
      </c>
      <c r="J779" s="177">
        <f ca="1">IF(J$1&lt;'Data Bank'!$AD559,"",IF(J$1&gt;'Data Bank'!$AT559,"",IF(AND('Data Bank'!$AC559&lt;100,TODAY()&gt;'Data Bank'!$AT559),1,IF('Data Bank'!$AC559=100,3,IF('Data Bank'!$AC559=0,0,2)))))</f>
        <v>2</v>
      </c>
      <c r="K779" s="177">
        <f ca="1">IF(K$1&lt;'Data Bank'!$AD559,"",IF(K$1&gt;'Data Bank'!$AT559,"",IF(AND('Data Bank'!$AC559&lt;100,TODAY()&gt;'Data Bank'!$AT559),1,IF('Data Bank'!$AC559=100,3,IF('Data Bank'!$AC559=0,0,2)))))</f>
        <v>2</v>
      </c>
      <c r="L779" s="177">
        <f ca="1">IF(L$1&lt;'Data Bank'!$AD559,"",IF(L$1&gt;'Data Bank'!$AT559,"",IF(AND('Data Bank'!$AC559&lt;100,TODAY()&gt;'Data Bank'!$AT559),1,IF('Data Bank'!$AC559=100,3,IF('Data Bank'!$AC559=0,0,2)))))</f>
        <v>2</v>
      </c>
      <c r="M779" s="177">
        <f ca="1">IF(M$1&lt;'Data Bank'!$AD559,"",IF(M$1&gt;'Data Bank'!$AT559,"",IF(AND('Data Bank'!$AC559&lt;100,TODAY()&gt;'Data Bank'!$AT559),1,IF('Data Bank'!$AC559=100,3,IF('Data Bank'!$AC559=0,0,2)))))</f>
        <v>2</v>
      </c>
      <c r="N779" s="177">
        <f ca="1">IF(N$1&lt;'Data Bank'!$AD559,"",IF(N$1&gt;'Data Bank'!$AT559,"",IF(AND('Data Bank'!$AC559&lt;100,TODAY()&gt;'Data Bank'!$AT559),1,IF('Data Bank'!$AC559=100,3,IF('Data Bank'!$AC559=0,0,2)))))</f>
        <v>2</v>
      </c>
      <c r="O779" s="177">
        <f ca="1">IF(O$1&lt;'Data Bank'!$AD559,"",IF(O$1&gt;'Data Bank'!$AT559,"",IF(AND('Data Bank'!$AC559&lt;100,TODAY()&gt;'Data Bank'!$AT559),1,IF('Data Bank'!$AC559=100,3,IF('Data Bank'!$AC559=0,0,2)))))</f>
        <v>2</v>
      </c>
      <c r="P779" s="177">
        <f ca="1">IF(P$1&lt;'Data Bank'!$AD559,"",IF(P$1&gt;'Data Bank'!$AT559,"",IF(AND('Data Bank'!$AC559&lt;100,TODAY()&gt;'Data Bank'!$AT559),1,IF('Data Bank'!$AC559=100,3,IF('Data Bank'!$AC559=0,0,2)))))</f>
        <v>2</v>
      </c>
      <c r="Q779" s="177">
        <f ca="1">IF(Q$1&lt;'Data Bank'!$AD559,"",IF(Q$1&gt;'Data Bank'!$AT559,"",IF(AND('Data Bank'!$AC559&lt;100,TODAY()&gt;'Data Bank'!$AT559),1,IF('Data Bank'!$AC559=100,3,IF('Data Bank'!$AC559=0,0,2)))))</f>
        <v>2</v>
      </c>
      <c r="R779" s="177">
        <f ca="1">IF(R$1&lt;'Data Bank'!$AD559,"",IF(R$1&gt;'Data Bank'!$AT559,"",IF(AND('Data Bank'!$AC559&lt;100,TODAY()&gt;'Data Bank'!$AT559),1,IF('Data Bank'!$AC559=100,3,IF('Data Bank'!$AC559=0,0,2)))))</f>
        <v>2</v>
      </c>
    </row>
    <row r="780" spans="1:18">
      <c r="A780" s="115" t="str">
        <f>'Data Bank'!E560</f>
        <v>Gulshan Colony</v>
      </c>
      <c r="B780" s="178">
        <f ca="1">IF(B$1&lt;'Data Bank'!$AD560,"",IF(B$1&gt;'Data Bank'!$AT560,"",IF(AND('Data Bank'!$AC560&lt;100,TODAY()&gt;'Data Bank'!$AT560),1,IF('Data Bank'!$AC560=100,3,IF('Data Bank'!$AC560=0,0,2)))))</f>
        <v>1</v>
      </c>
      <c r="C780" s="178" t="str">
        <f ca="1">IF(C$1&lt;'Data Bank'!$AD560,"",IF(C$1&gt;'Data Bank'!$AT560,"",IF(AND('Data Bank'!$AC560&lt;100,TODAY()&gt;'Data Bank'!$AT560),1,IF('Data Bank'!$AC560=100,3,IF('Data Bank'!$AC560=0,0,2)))))</f>
        <v/>
      </c>
      <c r="D780" s="178" t="str">
        <f ca="1">IF(D$1&lt;'Data Bank'!$AD560,"",IF(D$1&gt;'Data Bank'!$AT560,"",IF(AND('Data Bank'!$AC560&lt;100,TODAY()&gt;'Data Bank'!$AT560),1,IF('Data Bank'!$AC560=100,3,IF('Data Bank'!$AC560=0,0,2)))))</f>
        <v/>
      </c>
      <c r="E780" s="178" t="str">
        <f ca="1">IF(E$1&lt;'Data Bank'!$AD560,"",IF(E$1&gt;'Data Bank'!$AT560,"",IF(AND('Data Bank'!$AC560&lt;100,TODAY()&gt;'Data Bank'!$AT560),1,IF('Data Bank'!$AC560=100,3,IF('Data Bank'!$AC560=0,0,2)))))</f>
        <v/>
      </c>
      <c r="F780" s="178" t="str">
        <f ca="1">IF(F$1&lt;'Data Bank'!$AD560,"",IF(F$1&gt;'Data Bank'!$AT560,"",IF(AND('Data Bank'!$AC560&lt;100,TODAY()&gt;'Data Bank'!$AT560),1,IF('Data Bank'!$AC560=100,3,IF('Data Bank'!$AC560=0,0,2)))))</f>
        <v/>
      </c>
      <c r="G780" s="178" t="str">
        <f ca="1">IF(G$1&lt;'Data Bank'!$AD560,"",IF(G$1&gt;'Data Bank'!$AT560,"",IF(AND('Data Bank'!$AC560&lt;100,TODAY()&gt;'Data Bank'!$AT560),1,IF('Data Bank'!$AC560=100,3,IF('Data Bank'!$AC560=0,0,2)))))</f>
        <v/>
      </c>
      <c r="H780" s="178" t="str">
        <f ca="1">IF(H$1&lt;'Data Bank'!$AD560,"",IF(H$1&gt;'Data Bank'!$AT560,"",IF(AND('Data Bank'!$AC560&lt;100,TODAY()&gt;'Data Bank'!$AT560),1,IF('Data Bank'!$AC560=100,3,IF('Data Bank'!$AC560=0,0,2)))))</f>
        <v/>
      </c>
      <c r="I780" s="178" t="str">
        <f ca="1">IF(I$1&lt;'Data Bank'!$AD560,"",IF(I$1&gt;'Data Bank'!$AT560,"",IF(AND('Data Bank'!$AC560&lt;100,TODAY()&gt;'Data Bank'!$AT560),1,IF('Data Bank'!$AC560=100,3,IF('Data Bank'!$AC560=0,0,2)))))</f>
        <v/>
      </c>
      <c r="J780" s="177" t="str">
        <f ca="1">IF(J$1&lt;'Data Bank'!$AD560,"",IF(J$1&gt;'Data Bank'!$AT560,"",IF(AND('Data Bank'!$AC560&lt;100,TODAY()&gt;'Data Bank'!$AT560),1,IF('Data Bank'!$AC560=100,3,IF('Data Bank'!$AC560=0,0,2)))))</f>
        <v/>
      </c>
      <c r="K780" s="177" t="str">
        <f ca="1">IF(K$1&lt;'Data Bank'!$AD560,"",IF(K$1&gt;'Data Bank'!$AT560,"",IF(AND('Data Bank'!$AC560&lt;100,TODAY()&gt;'Data Bank'!$AT560),1,IF('Data Bank'!$AC560=100,3,IF('Data Bank'!$AC560=0,0,2)))))</f>
        <v/>
      </c>
      <c r="L780" s="177" t="str">
        <f ca="1">IF(L$1&lt;'Data Bank'!$AD560,"",IF(L$1&gt;'Data Bank'!$AT560,"",IF(AND('Data Bank'!$AC560&lt;100,TODAY()&gt;'Data Bank'!$AT560),1,IF('Data Bank'!$AC560=100,3,IF('Data Bank'!$AC560=0,0,2)))))</f>
        <v/>
      </c>
      <c r="M780" s="177" t="str">
        <f ca="1">IF(M$1&lt;'Data Bank'!$AD560,"",IF(M$1&gt;'Data Bank'!$AT560,"",IF(AND('Data Bank'!$AC560&lt;100,TODAY()&gt;'Data Bank'!$AT560),1,IF('Data Bank'!$AC560=100,3,IF('Data Bank'!$AC560=0,0,2)))))</f>
        <v/>
      </c>
      <c r="N780" s="177" t="str">
        <f ca="1">IF(N$1&lt;'Data Bank'!$AD560,"",IF(N$1&gt;'Data Bank'!$AT560,"",IF(AND('Data Bank'!$AC560&lt;100,TODAY()&gt;'Data Bank'!$AT560),1,IF('Data Bank'!$AC560=100,3,IF('Data Bank'!$AC560=0,0,2)))))</f>
        <v/>
      </c>
      <c r="O780" s="177" t="str">
        <f ca="1">IF(O$1&lt;'Data Bank'!$AD560,"",IF(O$1&gt;'Data Bank'!$AT560,"",IF(AND('Data Bank'!$AC560&lt;100,TODAY()&gt;'Data Bank'!$AT560),1,IF('Data Bank'!$AC560=100,3,IF('Data Bank'!$AC560=0,0,2)))))</f>
        <v/>
      </c>
      <c r="P780" s="177" t="str">
        <f ca="1">IF(P$1&lt;'Data Bank'!$AD560,"",IF(P$1&gt;'Data Bank'!$AT560,"",IF(AND('Data Bank'!$AC560&lt;100,TODAY()&gt;'Data Bank'!$AT560),1,IF('Data Bank'!$AC560=100,3,IF('Data Bank'!$AC560=0,0,2)))))</f>
        <v/>
      </c>
      <c r="Q780" s="177" t="str">
        <f ca="1">IF(Q$1&lt;'Data Bank'!$AD560,"",IF(Q$1&gt;'Data Bank'!$AT560,"",IF(AND('Data Bank'!$AC560&lt;100,TODAY()&gt;'Data Bank'!$AT560),1,IF('Data Bank'!$AC560=100,3,IF('Data Bank'!$AC560=0,0,2)))))</f>
        <v/>
      </c>
      <c r="R780" s="177" t="str">
        <f ca="1">IF(R$1&lt;'Data Bank'!$AD560,"",IF(R$1&gt;'Data Bank'!$AT560,"",IF(AND('Data Bank'!$AC560&lt;100,TODAY()&gt;'Data Bank'!$AT560),1,IF('Data Bank'!$AC560=100,3,IF('Data Bank'!$AC560=0,0,2)))))</f>
        <v/>
      </c>
    </row>
    <row r="781" spans="1:18">
      <c r="A781" s="115" t="str">
        <f>'Data Bank'!E562</f>
        <v>Gulshan e Ali</v>
      </c>
      <c r="B781" s="178">
        <f ca="1">IF(B$1&lt;'Data Bank'!$AD562,"",IF(B$1&gt;'Data Bank'!$AT562,"",IF(AND('Data Bank'!$AC562&lt;100,TODAY()&gt;'Data Bank'!$AT562),1,IF('Data Bank'!$AC562=100,3,IF('Data Bank'!$AC562=0,0,2)))))</f>
        <v>1</v>
      </c>
      <c r="C781" s="178" t="str">
        <f ca="1">IF(C$1&lt;'Data Bank'!$AD562,"",IF(C$1&gt;'Data Bank'!$AT562,"",IF(AND('Data Bank'!$AC562&lt;100,TODAY()&gt;'Data Bank'!$AT562),1,IF('Data Bank'!$AC562=100,3,IF('Data Bank'!$AC562=0,0,2)))))</f>
        <v/>
      </c>
      <c r="D781" s="178" t="str">
        <f ca="1">IF(D$1&lt;'Data Bank'!$AD562,"",IF(D$1&gt;'Data Bank'!$AT562,"",IF(AND('Data Bank'!$AC562&lt;100,TODAY()&gt;'Data Bank'!$AT562),1,IF('Data Bank'!$AC562=100,3,IF('Data Bank'!$AC562=0,0,2)))))</f>
        <v/>
      </c>
      <c r="E781" s="178" t="str">
        <f ca="1">IF(E$1&lt;'Data Bank'!$AD562,"",IF(E$1&gt;'Data Bank'!$AT562,"",IF(AND('Data Bank'!$AC562&lt;100,TODAY()&gt;'Data Bank'!$AT562),1,IF('Data Bank'!$AC562=100,3,IF('Data Bank'!$AC562=0,0,2)))))</f>
        <v/>
      </c>
      <c r="F781" s="178" t="str">
        <f ca="1">IF(F$1&lt;'Data Bank'!$AD562,"",IF(F$1&gt;'Data Bank'!$AT562,"",IF(AND('Data Bank'!$AC562&lt;100,TODAY()&gt;'Data Bank'!$AT562),1,IF('Data Bank'!$AC562=100,3,IF('Data Bank'!$AC562=0,0,2)))))</f>
        <v/>
      </c>
      <c r="G781" s="178" t="str">
        <f ca="1">IF(G$1&lt;'Data Bank'!$AD562,"",IF(G$1&gt;'Data Bank'!$AT562,"",IF(AND('Data Bank'!$AC562&lt;100,TODAY()&gt;'Data Bank'!$AT562),1,IF('Data Bank'!$AC562=100,3,IF('Data Bank'!$AC562=0,0,2)))))</f>
        <v/>
      </c>
      <c r="H781" s="178" t="str">
        <f ca="1">IF(H$1&lt;'Data Bank'!$AD562,"",IF(H$1&gt;'Data Bank'!$AT562,"",IF(AND('Data Bank'!$AC562&lt;100,TODAY()&gt;'Data Bank'!$AT562),1,IF('Data Bank'!$AC562=100,3,IF('Data Bank'!$AC562=0,0,2)))))</f>
        <v/>
      </c>
      <c r="I781" s="178" t="str">
        <f ca="1">IF(I$1&lt;'Data Bank'!$AD562,"",IF(I$1&gt;'Data Bank'!$AT562,"",IF(AND('Data Bank'!$AC562&lt;100,TODAY()&gt;'Data Bank'!$AT562),1,IF('Data Bank'!$AC562=100,3,IF('Data Bank'!$AC562=0,0,2)))))</f>
        <v/>
      </c>
      <c r="J781" s="177" t="str">
        <f ca="1">IF(J$1&lt;'Data Bank'!$AD562,"",IF(J$1&gt;'Data Bank'!$AT562,"",IF(AND('Data Bank'!$AC562&lt;100,TODAY()&gt;'Data Bank'!$AT562),1,IF('Data Bank'!$AC562=100,3,IF('Data Bank'!$AC562=0,0,2)))))</f>
        <v/>
      </c>
      <c r="K781" s="177" t="str">
        <f ca="1">IF(K$1&lt;'Data Bank'!$AD562,"",IF(K$1&gt;'Data Bank'!$AT562,"",IF(AND('Data Bank'!$AC562&lt;100,TODAY()&gt;'Data Bank'!$AT562),1,IF('Data Bank'!$AC562=100,3,IF('Data Bank'!$AC562=0,0,2)))))</f>
        <v/>
      </c>
      <c r="L781" s="177" t="str">
        <f ca="1">IF(L$1&lt;'Data Bank'!$AD562,"",IF(L$1&gt;'Data Bank'!$AT562,"",IF(AND('Data Bank'!$AC562&lt;100,TODAY()&gt;'Data Bank'!$AT562),1,IF('Data Bank'!$AC562=100,3,IF('Data Bank'!$AC562=0,0,2)))))</f>
        <v/>
      </c>
      <c r="M781" s="177" t="str">
        <f ca="1">IF(M$1&lt;'Data Bank'!$AD562,"",IF(M$1&gt;'Data Bank'!$AT562,"",IF(AND('Data Bank'!$AC562&lt;100,TODAY()&gt;'Data Bank'!$AT562),1,IF('Data Bank'!$AC562=100,3,IF('Data Bank'!$AC562=0,0,2)))))</f>
        <v/>
      </c>
      <c r="N781" s="177" t="str">
        <f ca="1">IF(N$1&lt;'Data Bank'!$AD562,"",IF(N$1&gt;'Data Bank'!$AT562,"",IF(AND('Data Bank'!$AC562&lt;100,TODAY()&gt;'Data Bank'!$AT562),1,IF('Data Bank'!$AC562=100,3,IF('Data Bank'!$AC562=0,0,2)))))</f>
        <v/>
      </c>
      <c r="O781" s="177" t="str">
        <f ca="1">IF(O$1&lt;'Data Bank'!$AD562,"",IF(O$1&gt;'Data Bank'!$AT562,"",IF(AND('Data Bank'!$AC562&lt;100,TODAY()&gt;'Data Bank'!$AT562),1,IF('Data Bank'!$AC562=100,3,IF('Data Bank'!$AC562=0,0,2)))))</f>
        <v/>
      </c>
      <c r="P781" s="177" t="str">
        <f ca="1">IF(P$1&lt;'Data Bank'!$AD562,"",IF(P$1&gt;'Data Bank'!$AT562,"",IF(AND('Data Bank'!$AC562&lt;100,TODAY()&gt;'Data Bank'!$AT562),1,IF('Data Bank'!$AC562=100,3,IF('Data Bank'!$AC562=0,0,2)))))</f>
        <v/>
      </c>
      <c r="Q781" s="177" t="str">
        <f ca="1">IF(Q$1&lt;'Data Bank'!$AD562,"",IF(Q$1&gt;'Data Bank'!$AT562,"",IF(AND('Data Bank'!$AC562&lt;100,TODAY()&gt;'Data Bank'!$AT562),1,IF('Data Bank'!$AC562=100,3,IF('Data Bank'!$AC562=0,0,2)))))</f>
        <v/>
      </c>
      <c r="R781" s="177" t="str">
        <f ca="1">IF(R$1&lt;'Data Bank'!$AD562,"",IF(R$1&gt;'Data Bank'!$AT562,"",IF(AND('Data Bank'!$AC562&lt;100,TODAY()&gt;'Data Bank'!$AT562),1,IF('Data Bank'!$AC562=100,3,IF('Data Bank'!$AC562=0,0,2)))))</f>
        <v/>
      </c>
    </row>
    <row r="782" spans="1:18">
      <c r="A782" s="115" t="str">
        <f>'Data Bank'!E564</f>
        <v>Gulshan e Bakhtawar Ext</v>
      </c>
      <c r="B782" s="178">
        <f ca="1">IF(B$1&lt;'Data Bank'!$AD564,"",IF(B$1&gt;'Data Bank'!$AT564,"",IF(AND('Data Bank'!$AC564&lt;100,TODAY()&gt;'Data Bank'!$AT564),1,IF('Data Bank'!$AC564=100,3,IF('Data Bank'!$AC564=0,0,2)))))</f>
        <v>2</v>
      </c>
      <c r="C782" s="178">
        <f ca="1">IF(C$1&lt;'Data Bank'!$AD564,"",IF(C$1&gt;'Data Bank'!$AT564,"",IF(AND('Data Bank'!$AC564&lt;100,TODAY()&gt;'Data Bank'!$AT564),1,IF('Data Bank'!$AC564=100,3,IF('Data Bank'!$AC564=0,0,2)))))</f>
        <v>2</v>
      </c>
      <c r="D782" s="178">
        <f ca="1">IF(D$1&lt;'Data Bank'!$AD564,"",IF(D$1&gt;'Data Bank'!$AT564,"",IF(AND('Data Bank'!$AC564&lt;100,TODAY()&gt;'Data Bank'!$AT564),1,IF('Data Bank'!$AC564=100,3,IF('Data Bank'!$AC564=0,0,2)))))</f>
        <v>2</v>
      </c>
      <c r="E782" s="178">
        <f ca="1">IF(E$1&lt;'Data Bank'!$AD564,"",IF(E$1&gt;'Data Bank'!$AT564,"",IF(AND('Data Bank'!$AC564&lt;100,TODAY()&gt;'Data Bank'!$AT564),1,IF('Data Bank'!$AC564=100,3,IF('Data Bank'!$AC564=0,0,2)))))</f>
        <v>2</v>
      </c>
      <c r="F782" s="178">
        <f ca="1">IF(F$1&lt;'Data Bank'!$AD564,"",IF(F$1&gt;'Data Bank'!$AT564,"",IF(AND('Data Bank'!$AC564&lt;100,TODAY()&gt;'Data Bank'!$AT564),1,IF('Data Bank'!$AC564=100,3,IF('Data Bank'!$AC564=0,0,2)))))</f>
        <v>2</v>
      </c>
      <c r="G782" s="178">
        <f ca="1">IF(G$1&lt;'Data Bank'!$AD564,"",IF(G$1&gt;'Data Bank'!$AT564,"",IF(AND('Data Bank'!$AC564&lt;100,TODAY()&gt;'Data Bank'!$AT564),1,IF('Data Bank'!$AC564=100,3,IF('Data Bank'!$AC564=0,0,2)))))</f>
        <v>2</v>
      </c>
      <c r="H782" s="178">
        <f ca="1">IF(H$1&lt;'Data Bank'!$AD564,"",IF(H$1&gt;'Data Bank'!$AT564,"",IF(AND('Data Bank'!$AC564&lt;100,TODAY()&gt;'Data Bank'!$AT564),1,IF('Data Bank'!$AC564=100,3,IF('Data Bank'!$AC564=0,0,2)))))</f>
        <v>2</v>
      </c>
      <c r="I782" s="178">
        <f ca="1">IF(I$1&lt;'Data Bank'!$AD564,"",IF(I$1&gt;'Data Bank'!$AT564,"",IF(AND('Data Bank'!$AC564&lt;100,TODAY()&gt;'Data Bank'!$AT564),1,IF('Data Bank'!$AC564=100,3,IF('Data Bank'!$AC564=0,0,2)))))</f>
        <v>2</v>
      </c>
      <c r="J782" s="177">
        <f ca="1">IF(J$1&lt;'Data Bank'!$AD564,"",IF(J$1&gt;'Data Bank'!$AT564,"",IF(AND('Data Bank'!$AC564&lt;100,TODAY()&gt;'Data Bank'!$AT564),1,IF('Data Bank'!$AC564=100,3,IF('Data Bank'!$AC564=0,0,2)))))</f>
        <v>2</v>
      </c>
      <c r="K782" s="177">
        <f ca="1">IF(K$1&lt;'Data Bank'!$AD564,"",IF(K$1&gt;'Data Bank'!$AT564,"",IF(AND('Data Bank'!$AC564&lt;100,TODAY()&gt;'Data Bank'!$AT564),1,IF('Data Bank'!$AC564=100,3,IF('Data Bank'!$AC564=0,0,2)))))</f>
        <v>2</v>
      </c>
      <c r="L782" s="177">
        <f ca="1">IF(L$1&lt;'Data Bank'!$AD564,"",IF(L$1&gt;'Data Bank'!$AT564,"",IF(AND('Data Bank'!$AC564&lt;100,TODAY()&gt;'Data Bank'!$AT564),1,IF('Data Bank'!$AC564=100,3,IF('Data Bank'!$AC564=0,0,2)))))</f>
        <v>2</v>
      </c>
      <c r="M782" s="177">
        <f ca="1">IF(M$1&lt;'Data Bank'!$AD564,"",IF(M$1&gt;'Data Bank'!$AT564,"",IF(AND('Data Bank'!$AC564&lt;100,TODAY()&gt;'Data Bank'!$AT564),1,IF('Data Bank'!$AC564=100,3,IF('Data Bank'!$AC564=0,0,2)))))</f>
        <v>2</v>
      </c>
      <c r="N782" s="177">
        <f ca="1">IF(N$1&lt;'Data Bank'!$AD564,"",IF(N$1&gt;'Data Bank'!$AT564,"",IF(AND('Data Bank'!$AC564&lt;100,TODAY()&gt;'Data Bank'!$AT564),1,IF('Data Bank'!$AC564=100,3,IF('Data Bank'!$AC564=0,0,2)))))</f>
        <v>2</v>
      </c>
      <c r="O782" s="177">
        <f ca="1">IF(O$1&lt;'Data Bank'!$AD564,"",IF(O$1&gt;'Data Bank'!$AT564,"",IF(AND('Data Bank'!$AC564&lt;100,TODAY()&gt;'Data Bank'!$AT564),1,IF('Data Bank'!$AC564=100,3,IF('Data Bank'!$AC564=0,0,2)))))</f>
        <v>2</v>
      </c>
      <c r="P782" s="177">
        <f ca="1">IF(P$1&lt;'Data Bank'!$AD564,"",IF(P$1&gt;'Data Bank'!$AT564,"",IF(AND('Data Bank'!$AC564&lt;100,TODAY()&gt;'Data Bank'!$AT564),1,IF('Data Bank'!$AC564=100,3,IF('Data Bank'!$AC564=0,0,2)))))</f>
        <v>2</v>
      </c>
      <c r="Q782" s="177">
        <f ca="1">IF(Q$1&lt;'Data Bank'!$AD564,"",IF(Q$1&gt;'Data Bank'!$AT564,"",IF(AND('Data Bank'!$AC564&lt;100,TODAY()&gt;'Data Bank'!$AT564),1,IF('Data Bank'!$AC564=100,3,IF('Data Bank'!$AC564=0,0,2)))))</f>
        <v>2</v>
      </c>
      <c r="R782" s="177">
        <f ca="1">IF(R$1&lt;'Data Bank'!$AD564,"",IF(R$1&gt;'Data Bank'!$AT564,"",IF(AND('Data Bank'!$AC564&lt;100,TODAY()&gt;'Data Bank'!$AT564),1,IF('Data Bank'!$AC564=100,3,IF('Data Bank'!$AC564=0,0,2)))))</f>
        <v>2</v>
      </c>
    </row>
    <row r="783" spans="1:18">
      <c r="A783" s="115" t="str">
        <f>'Data Bank'!E565</f>
        <v>Gulshan e Faiz</v>
      </c>
      <c r="B783" s="178">
        <f ca="1">IF(B$1&lt;'Data Bank'!$AD565,"",IF(B$1&gt;'Data Bank'!$AT565,"",IF(AND('Data Bank'!$AC565&lt;100,TODAY()&gt;'Data Bank'!$AT565),1,IF('Data Bank'!$AC565=100,3,IF('Data Bank'!$AC565=0,0,2)))))</f>
        <v>2</v>
      </c>
      <c r="C783" s="178">
        <f ca="1">IF(C$1&lt;'Data Bank'!$AD565,"",IF(C$1&gt;'Data Bank'!$AT565,"",IF(AND('Data Bank'!$AC565&lt;100,TODAY()&gt;'Data Bank'!$AT565),1,IF('Data Bank'!$AC565=100,3,IF('Data Bank'!$AC565=0,0,2)))))</f>
        <v>2</v>
      </c>
      <c r="D783" s="178">
        <f ca="1">IF(D$1&lt;'Data Bank'!$AD565,"",IF(D$1&gt;'Data Bank'!$AT565,"",IF(AND('Data Bank'!$AC565&lt;100,TODAY()&gt;'Data Bank'!$AT565),1,IF('Data Bank'!$AC565=100,3,IF('Data Bank'!$AC565=0,0,2)))))</f>
        <v>2</v>
      </c>
      <c r="E783" s="178">
        <f ca="1">IF(E$1&lt;'Data Bank'!$AD565,"",IF(E$1&gt;'Data Bank'!$AT565,"",IF(AND('Data Bank'!$AC565&lt;100,TODAY()&gt;'Data Bank'!$AT565),1,IF('Data Bank'!$AC565=100,3,IF('Data Bank'!$AC565=0,0,2)))))</f>
        <v>2</v>
      </c>
      <c r="F783" s="178">
        <f ca="1">IF(F$1&lt;'Data Bank'!$AD565,"",IF(F$1&gt;'Data Bank'!$AT565,"",IF(AND('Data Bank'!$AC565&lt;100,TODAY()&gt;'Data Bank'!$AT565),1,IF('Data Bank'!$AC565=100,3,IF('Data Bank'!$AC565=0,0,2)))))</f>
        <v>2</v>
      </c>
      <c r="G783" s="178">
        <f ca="1">IF(G$1&lt;'Data Bank'!$AD565,"",IF(G$1&gt;'Data Bank'!$AT565,"",IF(AND('Data Bank'!$AC565&lt;100,TODAY()&gt;'Data Bank'!$AT565),1,IF('Data Bank'!$AC565=100,3,IF('Data Bank'!$AC565=0,0,2)))))</f>
        <v>2</v>
      </c>
      <c r="H783" s="178">
        <f ca="1">IF(H$1&lt;'Data Bank'!$AD565,"",IF(H$1&gt;'Data Bank'!$AT565,"",IF(AND('Data Bank'!$AC565&lt;100,TODAY()&gt;'Data Bank'!$AT565),1,IF('Data Bank'!$AC565=100,3,IF('Data Bank'!$AC565=0,0,2)))))</f>
        <v>2</v>
      </c>
      <c r="I783" s="178">
        <f ca="1">IF(I$1&lt;'Data Bank'!$AD565,"",IF(I$1&gt;'Data Bank'!$AT565,"",IF(AND('Data Bank'!$AC565&lt;100,TODAY()&gt;'Data Bank'!$AT565),1,IF('Data Bank'!$AC565=100,3,IF('Data Bank'!$AC565=0,0,2)))))</f>
        <v>2</v>
      </c>
      <c r="J783" s="177">
        <f ca="1">IF(J$1&lt;'Data Bank'!$AD565,"",IF(J$1&gt;'Data Bank'!$AT565,"",IF(AND('Data Bank'!$AC565&lt;100,TODAY()&gt;'Data Bank'!$AT565),1,IF('Data Bank'!$AC565=100,3,IF('Data Bank'!$AC565=0,0,2)))))</f>
        <v>2</v>
      </c>
      <c r="K783" s="177">
        <f ca="1">IF(K$1&lt;'Data Bank'!$AD565,"",IF(K$1&gt;'Data Bank'!$AT565,"",IF(AND('Data Bank'!$AC565&lt;100,TODAY()&gt;'Data Bank'!$AT565),1,IF('Data Bank'!$AC565=100,3,IF('Data Bank'!$AC565=0,0,2)))))</f>
        <v>2</v>
      </c>
      <c r="L783" s="177">
        <f ca="1">IF(L$1&lt;'Data Bank'!$AD565,"",IF(L$1&gt;'Data Bank'!$AT565,"",IF(AND('Data Bank'!$AC565&lt;100,TODAY()&gt;'Data Bank'!$AT565),1,IF('Data Bank'!$AC565=100,3,IF('Data Bank'!$AC565=0,0,2)))))</f>
        <v>2</v>
      </c>
      <c r="M783" s="177">
        <f ca="1">IF(M$1&lt;'Data Bank'!$AD565,"",IF(M$1&gt;'Data Bank'!$AT565,"",IF(AND('Data Bank'!$AC565&lt;100,TODAY()&gt;'Data Bank'!$AT565),1,IF('Data Bank'!$AC565=100,3,IF('Data Bank'!$AC565=0,0,2)))))</f>
        <v>2</v>
      </c>
      <c r="N783" s="177">
        <f ca="1">IF(N$1&lt;'Data Bank'!$AD565,"",IF(N$1&gt;'Data Bank'!$AT565,"",IF(AND('Data Bank'!$AC565&lt;100,TODAY()&gt;'Data Bank'!$AT565),1,IF('Data Bank'!$AC565=100,3,IF('Data Bank'!$AC565=0,0,2)))))</f>
        <v>2</v>
      </c>
      <c r="O783" s="177">
        <f ca="1">IF(O$1&lt;'Data Bank'!$AD565,"",IF(O$1&gt;'Data Bank'!$AT565,"",IF(AND('Data Bank'!$AC565&lt;100,TODAY()&gt;'Data Bank'!$AT565),1,IF('Data Bank'!$AC565=100,3,IF('Data Bank'!$AC565=0,0,2)))))</f>
        <v>2</v>
      </c>
      <c r="P783" s="177">
        <f ca="1">IF(P$1&lt;'Data Bank'!$AD565,"",IF(P$1&gt;'Data Bank'!$AT565,"",IF(AND('Data Bank'!$AC565&lt;100,TODAY()&gt;'Data Bank'!$AT565),1,IF('Data Bank'!$AC565=100,3,IF('Data Bank'!$AC565=0,0,2)))))</f>
        <v>2</v>
      </c>
      <c r="Q783" s="177">
        <f ca="1">IF(Q$1&lt;'Data Bank'!$AD565,"",IF(Q$1&gt;'Data Bank'!$AT565,"",IF(AND('Data Bank'!$AC565&lt;100,TODAY()&gt;'Data Bank'!$AT565),1,IF('Data Bank'!$AC565=100,3,IF('Data Bank'!$AC565=0,0,2)))))</f>
        <v>2</v>
      </c>
      <c r="R783" s="177">
        <f ca="1">IF(R$1&lt;'Data Bank'!$AD565,"",IF(R$1&gt;'Data Bank'!$AT565,"",IF(AND('Data Bank'!$AC565&lt;100,TODAY()&gt;'Data Bank'!$AT565),1,IF('Data Bank'!$AC565=100,3,IF('Data Bank'!$AC565=0,0,2)))))</f>
        <v>2</v>
      </c>
    </row>
    <row r="784" spans="1:18">
      <c r="A784" s="115" t="str">
        <f>'Data Bank'!E566</f>
        <v>Gulshan e Haram-II</v>
      </c>
      <c r="B784" s="178">
        <f ca="1">IF(B$1&lt;'Data Bank'!$AD566,"",IF(B$1&gt;'Data Bank'!$AT566,"",IF(AND('Data Bank'!$AC566&lt;100,TODAY()&gt;'Data Bank'!$AT566),1,IF('Data Bank'!$AC566=100,3,IF('Data Bank'!$AC566=0,0,2)))))</f>
        <v>2</v>
      </c>
      <c r="C784" s="178">
        <f ca="1">IF(C$1&lt;'Data Bank'!$AD566,"",IF(C$1&gt;'Data Bank'!$AT566,"",IF(AND('Data Bank'!$AC566&lt;100,TODAY()&gt;'Data Bank'!$AT566),1,IF('Data Bank'!$AC566=100,3,IF('Data Bank'!$AC566=0,0,2)))))</f>
        <v>2</v>
      </c>
      <c r="D784" s="178">
        <f ca="1">IF(D$1&lt;'Data Bank'!$AD566,"",IF(D$1&gt;'Data Bank'!$AT566,"",IF(AND('Data Bank'!$AC566&lt;100,TODAY()&gt;'Data Bank'!$AT566),1,IF('Data Bank'!$AC566=100,3,IF('Data Bank'!$AC566=0,0,2)))))</f>
        <v>2</v>
      </c>
      <c r="E784" s="178">
        <f ca="1">IF(E$1&lt;'Data Bank'!$AD566,"",IF(E$1&gt;'Data Bank'!$AT566,"",IF(AND('Data Bank'!$AC566&lt;100,TODAY()&gt;'Data Bank'!$AT566),1,IF('Data Bank'!$AC566=100,3,IF('Data Bank'!$AC566=0,0,2)))))</f>
        <v>2</v>
      </c>
      <c r="F784" s="178">
        <f ca="1">IF(F$1&lt;'Data Bank'!$AD566,"",IF(F$1&gt;'Data Bank'!$AT566,"",IF(AND('Data Bank'!$AC566&lt;100,TODAY()&gt;'Data Bank'!$AT566),1,IF('Data Bank'!$AC566=100,3,IF('Data Bank'!$AC566=0,0,2)))))</f>
        <v>2</v>
      </c>
      <c r="G784" s="178">
        <f ca="1">IF(G$1&lt;'Data Bank'!$AD566,"",IF(G$1&gt;'Data Bank'!$AT566,"",IF(AND('Data Bank'!$AC566&lt;100,TODAY()&gt;'Data Bank'!$AT566),1,IF('Data Bank'!$AC566=100,3,IF('Data Bank'!$AC566=0,0,2)))))</f>
        <v>2</v>
      </c>
      <c r="H784" s="178">
        <f ca="1">IF(H$1&lt;'Data Bank'!$AD566,"",IF(H$1&gt;'Data Bank'!$AT566,"",IF(AND('Data Bank'!$AC566&lt;100,TODAY()&gt;'Data Bank'!$AT566),1,IF('Data Bank'!$AC566=100,3,IF('Data Bank'!$AC566=0,0,2)))))</f>
        <v>2</v>
      </c>
      <c r="I784" s="178">
        <f ca="1">IF(I$1&lt;'Data Bank'!$AD566,"",IF(I$1&gt;'Data Bank'!$AT566,"",IF(AND('Data Bank'!$AC566&lt;100,TODAY()&gt;'Data Bank'!$AT566),1,IF('Data Bank'!$AC566=100,3,IF('Data Bank'!$AC566=0,0,2)))))</f>
        <v>2</v>
      </c>
      <c r="J784" s="177">
        <f ca="1">IF(J$1&lt;'Data Bank'!$AD566,"",IF(J$1&gt;'Data Bank'!$AT566,"",IF(AND('Data Bank'!$AC566&lt;100,TODAY()&gt;'Data Bank'!$AT566),1,IF('Data Bank'!$AC566=100,3,IF('Data Bank'!$AC566=0,0,2)))))</f>
        <v>2</v>
      </c>
      <c r="K784" s="177">
        <f ca="1">IF(K$1&lt;'Data Bank'!$AD566,"",IF(K$1&gt;'Data Bank'!$AT566,"",IF(AND('Data Bank'!$AC566&lt;100,TODAY()&gt;'Data Bank'!$AT566),1,IF('Data Bank'!$AC566=100,3,IF('Data Bank'!$AC566=0,0,2)))))</f>
        <v>2</v>
      </c>
      <c r="L784" s="177">
        <f ca="1">IF(L$1&lt;'Data Bank'!$AD566,"",IF(L$1&gt;'Data Bank'!$AT566,"",IF(AND('Data Bank'!$AC566&lt;100,TODAY()&gt;'Data Bank'!$AT566),1,IF('Data Bank'!$AC566=100,3,IF('Data Bank'!$AC566=0,0,2)))))</f>
        <v>2</v>
      </c>
      <c r="M784" s="177">
        <f ca="1">IF(M$1&lt;'Data Bank'!$AD566,"",IF(M$1&gt;'Data Bank'!$AT566,"",IF(AND('Data Bank'!$AC566&lt;100,TODAY()&gt;'Data Bank'!$AT566),1,IF('Data Bank'!$AC566=100,3,IF('Data Bank'!$AC566=0,0,2)))))</f>
        <v>2</v>
      </c>
      <c r="N784" s="177">
        <f ca="1">IF(N$1&lt;'Data Bank'!$AD566,"",IF(N$1&gt;'Data Bank'!$AT566,"",IF(AND('Data Bank'!$AC566&lt;100,TODAY()&gt;'Data Bank'!$AT566),1,IF('Data Bank'!$AC566=100,3,IF('Data Bank'!$AC566=0,0,2)))))</f>
        <v>2</v>
      </c>
      <c r="O784" s="177">
        <f ca="1">IF(O$1&lt;'Data Bank'!$AD566,"",IF(O$1&gt;'Data Bank'!$AT566,"",IF(AND('Data Bank'!$AC566&lt;100,TODAY()&gt;'Data Bank'!$AT566),1,IF('Data Bank'!$AC566=100,3,IF('Data Bank'!$AC566=0,0,2)))))</f>
        <v>2</v>
      </c>
      <c r="P784" s="177">
        <f ca="1">IF(P$1&lt;'Data Bank'!$AD566,"",IF(P$1&gt;'Data Bank'!$AT566,"",IF(AND('Data Bank'!$AC566&lt;100,TODAY()&gt;'Data Bank'!$AT566),1,IF('Data Bank'!$AC566=100,3,IF('Data Bank'!$AC566=0,0,2)))))</f>
        <v>2</v>
      </c>
      <c r="Q784" s="177">
        <f ca="1">IF(Q$1&lt;'Data Bank'!$AD566,"",IF(Q$1&gt;'Data Bank'!$AT566,"",IF(AND('Data Bank'!$AC566&lt;100,TODAY()&gt;'Data Bank'!$AT566),1,IF('Data Bank'!$AC566=100,3,IF('Data Bank'!$AC566=0,0,2)))))</f>
        <v>2</v>
      </c>
      <c r="R784" s="177">
        <f ca="1">IF(R$1&lt;'Data Bank'!$AD566,"",IF(R$1&gt;'Data Bank'!$AT566,"",IF(AND('Data Bank'!$AC566&lt;100,TODAY()&gt;'Data Bank'!$AT566),1,IF('Data Bank'!$AC566=100,3,IF('Data Bank'!$AC566=0,0,2)))))</f>
        <v>2</v>
      </c>
    </row>
    <row r="785" spans="1:18">
      <c r="A785" s="115" t="str">
        <f>'Data Bank'!E567</f>
        <v>Gulshan e Iqbal</v>
      </c>
      <c r="B785" s="178">
        <f ca="1">IF(B$1&lt;'Data Bank'!$AD567,"",IF(B$1&gt;'Data Bank'!$AT567,"",IF(AND('Data Bank'!$AC567&lt;100,TODAY()&gt;'Data Bank'!$AT567),1,IF('Data Bank'!$AC567=100,3,IF('Data Bank'!$AC567=0,0,2)))))</f>
        <v>2</v>
      </c>
      <c r="C785" s="178">
        <f ca="1">IF(C$1&lt;'Data Bank'!$AD567,"",IF(C$1&gt;'Data Bank'!$AT567,"",IF(AND('Data Bank'!$AC567&lt;100,TODAY()&gt;'Data Bank'!$AT567),1,IF('Data Bank'!$AC567=100,3,IF('Data Bank'!$AC567=0,0,2)))))</f>
        <v>2</v>
      </c>
      <c r="D785" s="178">
        <f ca="1">IF(D$1&lt;'Data Bank'!$AD567,"",IF(D$1&gt;'Data Bank'!$AT567,"",IF(AND('Data Bank'!$AC567&lt;100,TODAY()&gt;'Data Bank'!$AT567),1,IF('Data Bank'!$AC567=100,3,IF('Data Bank'!$AC567=0,0,2)))))</f>
        <v>2</v>
      </c>
      <c r="E785" s="178">
        <f ca="1">IF(E$1&lt;'Data Bank'!$AD567,"",IF(E$1&gt;'Data Bank'!$AT567,"",IF(AND('Data Bank'!$AC567&lt;100,TODAY()&gt;'Data Bank'!$AT567),1,IF('Data Bank'!$AC567=100,3,IF('Data Bank'!$AC567=0,0,2)))))</f>
        <v>2</v>
      </c>
      <c r="F785" s="178">
        <f ca="1">IF(F$1&lt;'Data Bank'!$AD567,"",IF(F$1&gt;'Data Bank'!$AT567,"",IF(AND('Data Bank'!$AC567&lt;100,TODAY()&gt;'Data Bank'!$AT567),1,IF('Data Bank'!$AC567=100,3,IF('Data Bank'!$AC567=0,0,2)))))</f>
        <v>2</v>
      </c>
      <c r="G785" s="178">
        <f ca="1">IF(G$1&lt;'Data Bank'!$AD567,"",IF(G$1&gt;'Data Bank'!$AT567,"",IF(AND('Data Bank'!$AC567&lt;100,TODAY()&gt;'Data Bank'!$AT567),1,IF('Data Bank'!$AC567=100,3,IF('Data Bank'!$AC567=0,0,2)))))</f>
        <v>2</v>
      </c>
      <c r="H785" s="178">
        <f ca="1">IF(H$1&lt;'Data Bank'!$AD567,"",IF(H$1&gt;'Data Bank'!$AT567,"",IF(AND('Data Bank'!$AC567&lt;100,TODAY()&gt;'Data Bank'!$AT567),1,IF('Data Bank'!$AC567=100,3,IF('Data Bank'!$AC567=0,0,2)))))</f>
        <v>2</v>
      </c>
      <c r="I785" s="178">
        <f ca="1">IF(I$1&lt;'Data Bank'!$AD567,"",IF(I$1&gt;'Data Bank'!$AT567,"",IF(AND('Data Bank'!$AC567&lt;100,TODAY()&gt;'Data Bank'!$AT567),1,IF('Data Bank'!$AC567=100,3,IF('Data Bank'!$AC567=0,0,2)))))</f>
        <v>2</v>
      </c>
      <c r="J785" s="177">
        <f ca="1">IF(J$1&lt;'Data Bank'!$AD567,"",IF(J$1&gt;'Data Bank'!$AT567,"",IF(AND('Data Bank'!$AC567&lt;100,TODAY()&gt;'Data Bank'!$AT567),1,IF('Data Bank'!$AC567=100,3,IF('Data Bank'!$AC567=0,0,2)))))</f>
        <v>2</v>
      </c>
      <c r="K785" s="177">
        <f ca="1">IF(K$1&lt;'Data Bank'!$AD567,"",IF(K$1&gt;'Data Bank'!$AT567,"",IF(AND('Data Bank'!$AC567&lt;100,TODAY()&gt;'Data Bank'!$AT567),1,IF('Data Bank'!$AC567=100,3,IF('Data Bank'!$AC567=0,0,2)))))</f>
        <v>2</v>
      </c>
      <c r="L785" s="177">
        <f ca="1">IF(L$1&lt;'Data Bank'!$AD567,"",IF(L$1&gt;'Data Bank'!$AT567,"",IF(AND('Data Bank'!$AC567&lt;100,TODAY()&gt;'Data Bank'!$AT567),1,IF('Data Bank'!$AC567=100,3,IF('Data Bank'!$AC567=0,0,2)))))</f>
        <v>2</v>
      </c>
      <c r="M785" s="177">
        <f ca="1">IF(M$1&lt;'Data Bank'!$AD567,"",IF(M$1&gt;'Data Bank'!$AT567,"",IF(AND('Data Bank'!$AC567&lt;100,TODAY()&gt;'Data Bank'!$AT567),1,IF('Data Bank'!$AC567=100,3,IF('Data Bank'!$AC567=0,0,2)))))</f>
        <v>2</v>
      </c>
      <c r="N785" s="177">
        <f ca="1">IF(N$1&lt;'Data Bank'!$AD567,"",IF(N$1&gt;'Data Bank'!$AT567,"",IF(AND('Data Bank'!$AC567&lt;100,TODAY()&gt;'Data Bank'!$AT567),1,IF('Data Bank'!$AC567=100,3,IF('Data Bank'!$AC567=0,0,2)))))</f>
        <v>2</v>
      </c>
      <c r="O785" s="177">
        <f ca="1">IF(O$1&lt;'Data Bank'!$AD567,"",IF(O$1&gt;'Data Bank'!$AT567,"",IF(AND('Data Bank'!$AC567&lt;100,TODAY()&gt;'Data Bank'!$AT567),1,IF('Data Bank'!$AC567=100,3,IF('Data Bank'!$AC567=0,0,2)))))</f>
        <v>2</v>
      </c>
      <c r="P785" s="177">
        <f ca="1">IF(P$1&lt;'Data Bank'!$AD567,"",IF(P$1&gt;'Data Bank'!$AT567,"",IF(AND('Data Bank'!$AC567&lt;100,TODAY()&gt;'Data Bank'!$AT567),1,IF('Data Bank'!$AC567=100,3,IF('Data Bank'!$AC567=0,0,2)))))</f>
        <v>2</v>
      </c>
      <c r="Q785" s="177">
        <f ca="1">IF(Q$1&lt;'Data Bank'!$AD567,"",IF(Q$1&gt;'Data Bank'!$AT567,"",IF(AND('Data Bank'!$AC567&lt;100,TODAY()&gt;'Data Bank'!$AT567),1,IF('Data Bank'!$AC567=100,3,IF('Data Bank'!$AC567=0,0,2)))))</f>
        <v>2</v>
      </c>
      <c r="R785" s="177">
        <f ca="1">IF(R$1&lt;'Data Bank'!$AD567,"",IF(R$1&gt;'Data Bank'!$AT567,"",IF(AND('Data Bank'!$AC567&lt;100,TODAY()&gt;'Data Bank'!$AT567),1,IF('Data Bank'!$AC567=100,3,IF('Data Bank'!$AC567=0,0,2)))))</f>
        <v>2</v>
      </c>
    </row>
    <row r="786" spans="1:18">
      <c r="A786" s="115" t="str">
        <f>'Data Bank'!E568</f>
        <v>Gulshan e Makkah</v>
      </c>
      <c r="B786" s="178">
        <f ca="1">IF(B$1&lt;'Data Bank'!$AD568,"",IF(B$1&gt;'Data Bank'!$AT568,"",IF(AND('Data Bank'!$AC568&lt;100,TODAY()&gt;'Data Bank'!$AT568),1,IF('Data Bank'!$AC568=100,3,IF('Data Bank'!$AC568=0,0,2)))))</f>
        <v>2</v>
      </c>
      <c r="C786" s="178">
        <f ca="1">IF(C$1&lt;'Data Bank'!$AD568,"",IF(C$1&gt;'Data Bank'!$AT568,"",IF(AND('Data Bank'!$AC568&lt;100,TODAY()&gt;'Data Bank'!$AT568),1,IF('Data Bank'!$AC568=100,3,IF('Data Bank'!$AC568=0,0,2)))))</f>
        <v>2</v>
      </c>
      <c r="D786" s="178">
        <f ca="1">IF(D$1&lt;'Data Bank'!$AD568,"",IF(D$1&gt;'Data Bank'!$AT568,"",IF(AND('Data Bank'!$AC568&lt;100,TODAY()&gt;'Data Bank'!$AT568),1,IF('Data Bank'!$AC568=100,3,IF('Data Bank'!$AC568=0,0,2)))))</f>
        <v>2</v>
      </c>
      <c r="E786" s="178">
        <f ca="1">IF(E$1&lt;'Data Bank'!$AD568,"",IF(E$1&gt;'Data Bank'!$AT568,"",IF(AND('Data Bank'!$AC568&lt;100,TODAY()&gt;'Data Bank'!$AT568),1,IF('Data Bank'!$AC568=100,3,IF('Data Bank'!$AC568=0,0,2)))))</f>
        <v>2</v>
      </c>
      <c r="F786" s="178">
        <f ca="1">IF(F$1&lt;'Data Bank'!$AD568,"",IF(F$1&gt;'Data Bank'!$AT568,"",IF(AND('Data Bank'!$AC568&lt;100,TODAY()&gt;'Data Bank'!$AT568),1,IF('Data Bank'!$AC568=100,3,IF('Data Bank'!$AC568=0,0,2)))))</f>
        <v>2</v>
      </c>
      <c r="G786" s="178">
        <f ca="1">IF(G$1&lt;'Data Bank'!$AD568,"",IF(G$1&gt;'Data Bank'!$AT568,"",IF(AND('Data Bank'!$AC568&lt;100,TODAY()&gt;'Data Bank'!$AT568),1,IF('Data Bank'!$AC568=100,3,IF('Data Bank'!$AC568=0,0,2)))))</f>
        <v>2</v>
      </c>
      <c r="H786" s="178">
        <f ca="1">IF(H$1&lt;'Data Bank'!$AD568,"",IF(H$1&gt;'Data Bank'!$AT568,"",IF(AND('Data Bank'!$AC568&lt;100,TODAY()&gt;'Data Bank'!$AT568),1,IF('Data Bank'!$AC568=100,3,IF('Data Bank'!$AC568=0,0,2)))))</f>
        <v>2</v>
      </c>
      <c r="I786" s="178">
        <f ca="1">IF(I$1&lt;'Data Bank'!$AD568,"",IF(I$1&gt;'Data Bank'!$AT568,"",IF(AND('Data Bank'!$AC568&lt;100,TODAY()&gt;'Data Bank'!$AT568),1,IF('Data Bank'!$AC568=100,3,IF('Data Bank'!$AC568=0,0,2)))))</f>
        <v>2</v>
      </c>
      <c r="J786" s="177">
        <f ca="1">IF(J$1&lt;'Data Bank'!$AD568,"",IF(J$1&gt;'Data Bank'!$AT568,"",IF(AND('Data Bank'!$AC568&lt;100,TODAY()&gt;'Data Bank'!$AT568),1,IF('Data Bank'!$AC568=100,3,IF('Data Bank'!$AC568=0,0,2)))))</f>
        <v>2</v>
      </c>
      <c r="K786" s="177">
        <f ca="1">IF(K$1&lt;'Data Bank'!$AD568,"",IF(K$1&gt;'Data Bank'!$AT568,"",IF(AND('Data Bank'!$AC568&lt;100,TODAY()&gt;'Data Bank'!$AT568),1,IF('Data Bank'!$AC568=100,3,IF('Data Bank'!$AC568=0,0,2)))))</f>
        <v>2</v>
      </c>
      <c r="L786" s="177">
        <f ca="1">IF(L$1&lt;'Data Bank'!$AD568,"",IF(L$1&gt;'Data Bank'!$AT568,"",IF(AND('Data Bank'!$AC568&lt;100,TODAY()&gt;'Data Bank'!$AT568),1,IF('Data Bank'!$AC568=100,3,IF('Data Bank'!$AC568=0,0,2)))))</f>
        <v>2</v>
      </c>
      <c r="M786" s="177">
        <f ca="1">IF(M$1&lt;'Data Bank'!$AD568,"",IF(M$1&gt;'Data Bank'!$AT568,"",IF(AND('Data Bank'!$AC568&lt;100,TODAY()&gt;'Data Bank'!$AT568),1,IF('Data Bank'!$AC568=100,3,IF('Data Bank'!$AC568=0,0,2)))))</f>
        <v>2</v>
      </c>
      <c r="N786" s="177">
        <f ca="1">IF(N$1&lt;'Data Bank'!$AD568,"",IF(N$1&gt;'Data Bank'!$AT568,"",IF(AND('Data Bank'!$AC568&lt;100,TODAY()&gt;'Data Bank'!$AT568),1,IF('Data Bank'!$AC568=100,3,IF('Data Bank'!$AC568=0,0,2)))))</f>
        <v>2</v>
      </c>
      <c r="O786" s="177">
        <f ca="1">IF(O$1&lt;'Data Bank'!$AD568,"",IF(O$1&gt;'Data Bank'!$AT568,"",IF(AND('Data Bank'!$AC568&lt;100,TODAY()&gt;'Data Bank'!$AT568),1,IF('Data Bank'!$AC568=100,3,IF('Data Bank'!$AC568=0,0,2)))))</f>
        <v>2</v>
      </c>
      <c r="P786" s="177">
        <f ca="1">IF(P$1&lt;'Data Bank'!$AD568,"",IF(P$1&gt;'Data Bank'!$AT568,"",IF(AND('Data Bank'!$AC568&lt;100,TODAY()&gt;'Data Bank'!$AT568),1,IF('Data Bank'!$AC568=100,3,IF('Data Bank'!$AC568=0,0,2)))))</f>
        <v>2</v>
      </c>
      <c r="Q786" s="177">
        <f ca="1">IF(Q$1&lt;'Data Bank'!$AD568,"",IF(Q$1&gt;'Data Bank'!$AT568,"",IF(AND('Data Bank'!$AC568&lt;100,TODAY()&gt;'Data Bank'!$AT568),1,IF('Data Bank'!$AC568=100,3,IF('Data Bank'!$AC568=0,0,2)))))</f>
        <v>2</v>
      </c>
      <c r="R786" s="177">
        <f ca="1">IF(R$1&lt;'Data Bank'!$AD568,"",IF(R$1&gt;'Data Bank'!$AT568,"",IF(AND('Data Bank'!$AC568&lt;100,TODAY()&gt;'Data Bank'!$AT568),1,IF('Data Bank'!$AC568=100,3,IF('Data Bank'!$AC568=0,0,2)))))</f>
        <v>2</v>
      </c>
    </row>
    <row r="787" spans="1:18">
      <c r="A787" s="115" t="str">
        <f>'Data Bank'!E569</f>
        <v>Gulshan Town Ph1</v>
      </c>
      <c r="B787" s="178">
        <f ca="1">IF(B$1&lt;'Data Bank'!$AD569,"",IF(B$1&gt;'Data Bank'!$AT569,"",IF(AND('Data Bank'!$AC569&lt;100,TODAY()&gt;'Data Bank'!$AT569),1,IF('Data Bank'!$AC569=100,3,IF('Data Bank'!$AC569=0,0,2)))))</f>
        <v>2</v>
      </c>
      <c r="C787" s="178">
        <f ca="1">IF(C$1&lt;'Data Bank'!$AD569,"",IF(C$1&gt;'Data Bank'!$AT569,"",IF(AND('Data Bank'!$AC569&lt;100,TODAY()&gt;'Data Bank'!$AT569),1,IF('Data Bank'!$AC569=100,3,IF('Data Bank'!$AC569=0,0,2)))))</f>
        <v>2</v>
      </c>
      <c r="D787" s="178">
        <f ca="1">IF(D$1&lt;'Data Bank'!$AD569,"",IF(D$1&gt;'Data Bank'!$AT569,"",IF(AND('Data Bank'!$AC569&lt;100,TODAY()&gt;'Data Bank'!$AT569),1,IF('Data Bank'!$AC569=100,3,IF('Data Bank'!$AC569=0,0,2)))))</f>
        <v>2</v>
      </c>
      <c r="E787" s="178">
        <f ca="1">IF(E$1&lt;'Data Bank'!$AD569,"",IF(E$1&gt;'Data Bank'!$AT569,"",IF(AND('Data Bank'!$AC569&lt;100,TODAY()&gt;'Data Bank'!$AT569),1,IF('Data Bank'!$AC569=100,3,IF('Data Bank'!$AC569=0,0,2)))))</f>
        <v>2</v>
      </c>
      <c r="F787" s="178">
        <f ca="1">IF(F$1&lt;'Data Bank'!$AD569,"",IF(F$1&gt;'Data Bank'!$AT569,"",IF(AND('Data Bank'!$AC569&lt;100,TODAY()&gt;'Data Bank'!$AT569),1,IF('Data Bank'!$AC569=100,3,IF('Data Bank'!$AC569=0,0,2)))))</f>
        <v>2</v>
      </c>
      <c r="G787" s="178">
        <f ca="1">IF(G$1&lt;'Data Bank'!$AD569,"",IF(G$1&gt;'Data Bank'!$AT569,"",IF(AND('Data Bank'!$AC569&lt;100,TODAY()&gt;'Data Bank'!$AT569),1,IF('Data Bank'!$AC569=100,3,IF('Data Bank'!$AC569=0,0,2)))))</f>
        <v>2</v>
      </c>
      <c r="H787" s="178">
        <f ca="1">IF(H$1&lt;'Data Bank'!$AD569,"",IF(H$1&gt;'Data Bank'!$AT569,"",IF(AND('Data Bank'!$AC569&lt;100,TODAY()&gt;'Data Bank'!$AT569),1,IF('Data Bank'!$AC569=100,3,IF('Data Bank'!$AC569=0,0,2)))))</f>
        <v>2</v>
      </c>
      <c r="I787" s="178">
        <f ca="1">IF(I$1&lt;'Data Bank'!$AD569,"",IF(I$1&gt;'Data Bank'!$AT569,"",IF(AND('Data Bank'!$AC569&lt;100,TODAY()&gt;'Data Bank'!$AT569),1,IF('Data Bank'!$AC569=100,3,IF('Data Bank'!$AC569=0,0,2)))))</f>
        <v>2</v>
      </c>
      <c r="J787" s="177">
        <f ca="1">IF(J$1&lt;'Data Bank'!$AD569,"",IF(J$1&gt;'Data Bank'!$AT569,"",IF(AND('Data Bank'!$AC569&lt;100,TODAY()&gt;'Data Bank'!$AT569),1,IF('Data Bank'!$AC569=100,3,IF('Data Bank'!$AC569=0,0,2)))))</f>
        <v>2</v>
      </c>
      <c r="K787" s="177">
        <f ca="1">IF(K$1&lt;'Data Bank'!$AD569,"",IF(K$1&gt;'Data Bank'!$AT569,"",IF(AND('Data Bank'!$AC569&lt;100,TODAY()&gt;'Data Bank'!$AT569),1,IF('Data Bank'!$AC569=100,3,IF('Data Bank'!$AC569=0,0,2)))))</f>
        <v>2</v>
      </c>
      <c r="L787" s="177">
        <f ca="1">IF(L$1&lt;'Data Bank'!$AD569,"",IF(L$1&gt;'Data Bank'!$AT569,"",IF(AND('Data Bank'!$AC569&lt;100,TODAY()&gt;'Data Bank'!$AT569),1,IF('Data Bank'!$AC569=100,3,IF('Data Bank'!$AC569=0,0,2)))))</f>
        <v>2</v>
      </c>
      <c r="M787" s="177">
        <f ca="1">IF(M$1&lt;'Data Bank'!$AD569,"",IF(M$1&gt;'Data Bank'!$AT569,"",IF(AND('Data Bank'!$AC569&lt;100,TODAY()&gt;'Data Bank'!$AT569),1,IF('Data Bank'!$AC569=100,3,IF('Data Bank'!$AC569=0,0,2)))))</f>
        <v>2</v>
      </c>
      <c r="N787" s="177">
        <f ca="1">IF(N$1&lt;'Data Bank'!$AD569,"",IF(N$1&gt;'Data Bank'!$AT569,"",IF(AND('Data Bank'!$AC569&lt;100,TODAY()&gt;'Data Bank'!$AT569),1,IF('Data Bank'!$AC569=100,3,IF('Data Bank'!$AC569=0,0,2)))))</f>
        <v>2</v>
      </c>
      <c r="O787" s="177">
        <f ca="1">IF(O$1&lt;'Data Bank'!$AD569,"",IF(O$1&gt;'Data Bank'!$AT569,"",IF(AND('Data Bank'!$AC569&lt;100,TODAY()&gt;'Data Bank'!$AT569),1,IF('Data Bank'!$AC569=100,3,IF('Data Bank'!$AC569=0,0,2)))))</f>
        <v>2</v>
      </c>
      <c r="P787" s="177">
        <f ca="1">IF(P$1&lt;'Data Bank'!$AD569,"",IF(P$1&gt;'Data Bank'!$AT569,"",IF(AND('Data Bank'!$AC569&lt;100,TODAY()&gt;'Data Bank'!$AT569),1,IF('Data Bank'!$AC569=100,3,IF('Data Bank'!$AC569=0,0,2)))))</f>
        <v>2</v>
      </c>
      <c r="Q787" s="177">
        <f ca="1">IF(Q$1&lt;'Data Bank'!$AD569,"",IF(Q$1&gt;'Data Bank'!$AT569,"",IF(AND('Data Bank'!$AC569&lt;100,TODAY()&gt;'Data Bank'!$AT569),1,IF('Data Bank'!$AC569=100,3,IF('Data Bank'!$AC569=0,0,2)))))</f>
        <v>2</v>
      </c>
      <c r="R787" s="177">
        <f ca="1">IF(R$1&lt;'Data Bank'!$AD569,"",IF(R$1&gt;'Data Bank'!$AT569,"",IF(AND('Data Bank'!$AC569&lt;100,TODAY()&gt;'Data Bank'!$AT569),1,IF('Data Bank'!$AC569=100,3,IF('Data Bank'!$AC569=0,0,2)))))</f>
        <v>2</v>
      </c>
    </row>
    <row r="788" spans="1:18">
      <c r="A788" s="115" t="str">
        <f>'Data Bank'!E573</f>
        <v>Gulshan-e-Rafi</v>
      </c>
      <c r="B788" s="178">
        <f ca="1">IF(B$1&lt;'Data Bank'!$AD573,"",IF(B$1&gt;'Data Bank'!$AT573,"",IF(AND('Data Bank'!$AC573&lt;100,TODAY()&gt;'Data Bank'!$AT573),1,IF('Data Bank'!$AC573=100,3,IF('Data Bank'!$AC573=0,0,2)))))</f>
        <v>0</v>
      </c>
      <c r="C788" s="178">
        <f ca="1">IF(C$1&lt;'Data Bank'!$AD573,"",IF(C$1&gt;'Data Bank'!$AT573,"",IF(AND('Data Bank'!$AC573&lt;100,TODAY()&gt;'Data Bank'!$AT573),1,IF('Data Bank'!$AC573=100,3,IF('Data Bank'!$AC573=0,0,2)))))</f>
        <v>0</v>
      </c>
      <c r="D788" s="178">
        <f ca="1">IF(D$1&lt;'Data Bank'!$AD573,"",IF(D$1&gt;'Data Bank'!$AT573,"",IF(AND('Data Bank'!$AC573&lt;100,TODAY()&gt;'Data Bank'!$AT573),1,IF('Data Bank'!$AC573=100,3,IF('Data Bank'!$AC573=0,0,2)))))</f>
        <v>0</v>
      </c>
      <c r="E788" s="178">
        <f ca="1">IF(E$1&lt;'Data Bank'!$AD573,"",IF(E$1&gt;'Data Bank'!$AT573,"",IF(AND('Data Bank'!$AC573&lt;100,TODAY()&gt;'Data Bank'!$AT573),1,IF('Data Bank'!$AC573=100,3,IF('Data Bank'!$AC573=0,0,2)))))</f>
        <v>0</v>
      </c>
      <c r="F788" s="178">
        <f ca="1">IF(F$1&lt;'Data Bank'!$AD573,"",IF(F$1&gt;'Data Bank'!$AT573,"",IF(AND('Data Bank'!$AC573&lt;100,TODAY()&gt;'Data Bank'!$AT573),1,IF('Data Bank'!$AC573=100,3,IF('Data Bank'!$AC573=0,0,2)))))</f>
        <v>0</v>
      </c>
      <c r="G788" s="178">
        <f ca="1">IF(G$1&lt;'Data Bank'!$AD573,"",IF(G$1&gt;'Data Bank'!$AT573,"",IF(AND('Data Bank'!$AC573&lt;100,TODAY()&gt;'Data Bank'!$AT573),1,IF('Data Bank'!$AC573=100,3,IF('Data Bank'!$AC573=0,0,2)))))</f>
        <v>0</v>
      </c>
      <c r="H788" s="178">
        <f ca="1">IF(H$1&lt;'Data Bank'!$AD573,"",IF(H$1&gt;'Data Bank'!$AT573,"",IF(AND('Data Bank'!$AC573&lt;100,TODAY()&gt;'Data Bank'!$AT573),1,IF('Data Bank'!$AC573=100,3,IF('Data Bank'!$AC573=0,0,2)))))</f>
        <v>0</v>
      </c>
      <c r="I788" s="178">
        <f ca="1">IF(I$1&lt;'Data Bank'!$AD573,"",IF(I$1&gt;'Data Bank'!$AT573,"",IF(AND('Data Bank'!$AC573&lt;100,TODAY()&gt;'Data Bank'!$AT573),1,IF('Data Bank'!$AC573=100,3,IF('Data Bank'!$AC573=0,0,2)))))</f>
        <v>0</v>
      </c>
      <c r="J788" s="177" t="str">
        <f ca="1">IF(J$1&lt;'Data Bank'!$AD573,"",IF(J$1&gt;'Data Bank'!$AT573,"",IF(AND('Data Bank'!$AC573&lt;100,TODAY()&gt;'Data Bank'!$AT573),1,IF('Data Bank'!$AC573=100,3,IF('Data Bank'!$AC573=0,0,2)))))</f>
        <v/>
      </c>
      <c r="K788" s="177" t="str">
        <f ca="1">IF(K$1&lt;'Data Bank'!$AD573,"",IF(K$1&gt;'Data Bank'!$AT573,"",IF(AND('Data Bank'!$AC573&lt;100,TODAY()&gt;'Data Bank'!$AT573),1,IF('Data Bank'!$AC573=100,3,IF('Data Bank'!$AC573=0,0,2)))))</f>
        <v/>
      </c>
      <c r="L788" s="177" t="str">
        <f ca="1">IF(L$1&lt;'Data Bank'!$AD573,"",IF(L$1&gt;'Data Bank'!$AT573,"",IF(AND('Data Bank'!$AC573&lt;100,TODAY()&gt;'Data Bank'!$AT573),1,IF('Data Bank'!$AC573=100,3,IF('Data Bank'!$AC573=0,0,2)))))</f>
        <v/>
      </c>
      <c r="M788" s="177" t="str">
        <f ca="1">IF(M$1&lt;'Data Bank'!$AD573,"",IF(M$1&gt;'Data Bank'!$AT573,"",IF(AND('Data Bank'!$AC573&lt;100,TODAY()&gt;'Data Bank'!$AT573),1,IF('Data Bank'!$AC573=100,3,IF('Data Bank'!$AC573=0,0,2)))))</f>
        <v/>
      </c>
      <c r="N788" s="177" t="str">
        <f ca="1">IF(N$1&lt;'Data Bank'!$AD573,"",IF(N$1&gt;'Data Bank'!$AT573,"",IF(AND('Data Bank'!$AC573&lt;100,TODAY()&gt;'Data Bank'!$AT573),1,IF('Data Bank'!$AC573=100,3,IF('Data Bank'!$AC573=0,0,2)))))</f>
        <v/>
      </c>
      <c r="O788" s="177" t="str">
        <f ca="1">IF(O$1&lt;'Data Bank'!$AD573,"",IF(O$1&gt;'Data Bank'!$AT573,"",IF(AND('Data Bank'!$AC573&lt;100,TODAY()&gt;'Data Bank'!$AT573),1,IF('Data Bank'!$AC573=100,3,IF('Data Bank'!$AC573=0,0,2)))))</f>
        <v/>
      </c>
      <c r="P788" s="177" t="str">
        <f ca="1">IF(P$1&lt;'Data Bank'!$AD573,"",IF(P$1&gt;'Data Bank'!$AT573,"",IF(AND('Data Bank'!$AC573&lt;100,TODAY()&gt;'Data Bank'!$AT573),1,IF('Data Bank'!$AC573=100,3,IF('Data Bank'!$AC573=0,0,2)))))</f>
        <v/>
      </c>
      <c r="Q788" s="177" t="str">
        <f ca="1">IF(Q$1&lt;'Data Bank'!$AD573,"",IF(Q$1&gt;'Data Bank'!$AT573,"",IF(AND('Data Bank'!$AC573&lt;100,TODAY()&gt;'Data Bank'!$AT573),1,IF('Data Bank'!$AC573=100,3,IF('Data Bank'!$AC573=0,0,2)))))</f>
        <v/>
      </c>
      <c r="R788" s="177" t="str">
        <f ca="1">IF(R$1&lt;'Data Bank'!$AD573,"",IF(R$1&gt;'Data Bank'!$AT573,"",IF(AND('Data Bank'!$AC573&lt;100,TODAY()&gt;'Data Bank'!$AT573),1,IF('Data Bank'!$AC573=100,3,IF('Data Bank'!$AC573=0,0,2)))))</f>
        <v/>
      </c>
    </row>
    <row r="789" spans="1:18">
      <c r="A789" s="115" t="str">
        <f>'Data Bank'!E574</f>
        <v>Gulshan-e-Tayyaba</v>
      </c>
      <c r="B789" s="178">
        <f ca="1">IF(B$1&lt;'Data Bank'!$AD574,"",IF(B$1&gt;'Data Bank'!$AT574,"",IF(AND('Data Bank'!$AC574&lt;100,TODAY()&gt;'Data Bank'!$AT574),1,IF('Data Bank'!$AC574=100,3,IF('Data Bank'!$AC574=0,0,2)))))</f>
        <v>0</v>
      </c>
      <c r="C789" s="178">
        <f ca="1">IF(C$1&lt;'Data Bank'!$AD574,"",IF(C$1&gt;'Data Bank'!$AT574,"",IF(AND('Data Bank'!$AC574&lt;100,TODAY()&gt;'Data Bank'!$AT574),1,IF('Data Bank'!$AC574=100,3,IF('Data Bank'!$AC574=0,0,2)))))</f>
        <v>0</v>
      </c>
      <c r="D789" s="178">
        <f ca="1">IF(D$1&lt;'Data Bank'!$AD574,"",IF(D$1&gt;'Data Bank'!$AT574,"",IF(AND('Data Bank'!$AC574&lt;100,TODAY()&gt;'Data Bank'!$AT574),1,IF('Data Bank'!$AC574=100,3,IF('Data Bank'!$AC574=0,0,2)))))</f>
        <v>0</v>
      </c>
      <c r="E789" s="178">
        <f ca="1">IF(E$1&lt;'Data Bank'!$AD574,"",IF(E$1&gt;'Data Bank'!$AT574,"",IF(AND('Data Bank'!$AC574&lt;100,TODAY()&gt;'Data Bank'!$AT574),1,IF('Data Bank'!$AC574=100,3,IF('Data Bank'!$AC574=0,0,2)))))</f>
        <v>0</v>
      </c>
      <c r="F789" s="178">
        <f ca="1">IF(F$1&lt;'Data Bank'!$AD574,"",IF(F$1&gt;'Data Bank'!$AT574,"",IF(AND('Data Bank'!$AC574&lt;100,TODAY()&gt;'Data Bank'!$AT574),1,IF('Data Bank'!$AC574=100,3,IF('Data Bank'!$AC574=0,0,2)))))</f>
        <v>0</v>
      </c>
      <c r="G789" s="178">
        <f ca="1">IF(G$1&lt;'Data Bank'!$AD574,"",IF(G$1&gt;'Data Bank'!$AT574,"",IF(AND('Data Bank'!$AC574&lt;100,TODAY()&gt;'Data Bank'!$AT574),1,IF('Data Bank'!$AC574=100,3,IF('Data Bank'!$AC574=0,0,2)))))</f>
        <v>0</v>
      </c>
      <c r="H789" s="178">
        <f ca="1">IF(H$1&lt;'Data Bank'!$AD574,"",IF(H$1&gt;'Data Bank'!$AT574,"",IF(AND('Data Bank'!$AC574&lt;100,TODAY()&gt;'Data Bank'!$AT574),1,IF('Data Bank'!$AC574=100,3,IF('Data Bank'!$AC574=0,0,2)))))</f>
        <v>0</v>
      </c>
      <c r="I789" s="178">
        <f ca="1">IF(I$1&lt;'Data Bank'!$AD574,"",IF(I$1&gt;'Data Bank'!$AT574,"",IF(AND('Data Bank'!$AC574&lt;100,TODAY()&gt;'Data Bank'!$AT574),1,IF('Data Bank'!$AC574=100,3,IF('Data Bank'!$AC574=0,0,2)))))</f>
        <v>0</v>
      </c>
      <c r="J789" s="177" t="str">
        <f ca="1">IF(J$1&lt;'Data Bank'!$AD574,"",IF(J$1&gt;'Data Bank'!$AT574,"",IF(AND('Data Bank'!$AC574&lt;100,TODAY()&gt;'Data Bank'!$AT574),1,IF('Data Bank'!$AC574=100,3,IF('Data Bank'!$AC574=0,0,2)))))</f>
        <v/>
      </c>
      <c r="K789" s="177" t="str">
        <f ca="1">IF(K$1&lt;'Data Bank'!$AD574,"",IF(K$1&gt;'Data Bank'!$AT574,"",IF(AND('Data Bank'!$AC574&lt;100,TODAY()&gt;'Data Bank'!$AT574),1,IF('Data Bank'!$AC574=100,3,IF('Data Bank'!$AC574=0,0,2)))))</f>
        <v/>
      </c>
      <c r="L789" s="177" t="str">
        <f ca="1">IF(L$1&lt;'Data Bank'!$AD574,"",IF(L$1&gt;'Data Bank'!$AT574,"",IF(AND('Data Bank'!$AC574&lt;100,TODAY()&gt;'Data Bank'!$AT574),1,IF('Data Bank'!$AC574=100,3,IF('Data Bank'!$AC574=0,0,2)))))</f>
        <v/>
      </c>
      <c r="M789" s="177" t="str">
        <f ca="1">IF(M$1&lt;'Data Bank'!$AD574,"",IF(M$1&gt;'Data Bank'!$AT574,"",IF(AND('Data Bank'!$AC574&lt;100,TODAY()&gt;'Data Bank'!$AT574),1,IF('Data Bank'!$AC574=100,3,IF('Data Bank'!$AC574=0,0,2)))))</f>
        <v/>
      </c>
      <c r="N789" s="177" t="str">
        <f ca="1">IF(N$1&lt;'Data Bank'!$AD574,"",IF(N$1&gt;'Data Bank'!$AT574,"",IF(AND('Data Bank'!$AC574&lt;100,TODAY()&gt;'Data Bank'!$AT574),1,IF('Data Bank'!$AC574=100,3,IF('Data Bank'!$AC574=0,0,2)))))</f>
        <v/>
      </c>
      <c r="O789" s="177" t="str">
        <f ca="1">IF(O$1&lt;'Data Bank'!$AD574,"",IF(O$1&gt;'Data Bank'!$AT574,"",IF(AND('Data Bank'!$AC574&lt;100,TODAY()&gt;'Data Bank'!$AT574),1,IF('Data Bank'!$AC574=100,3,IF('Data Bank'!$AC574=0,0,2)))))</f>
        <v/>
      </c>
      <c r="P789" s="177" t="str">
        <f ca="1">IF(P$1&lt;'Data Bank'!$AD574,"",IF(P$1&gt;'Data Bank'!$AT574,"",IF(AND('Data Bank'!$AC574&lt;100,TODAY()&gt;'Data Bank'!$AT574),1,IF('Data Bank'!$AC574=100,3,IF('Data Bank'!$AC574=0,0,2)))))</f>
        <v/>
      </c>
      <c r="Q789" s="177" t="str">
        <f ca="1">IF(Q$1&lt;'Data Bank'!$AD574,"",IF(Q$1&gt;'Data Bank'!$AT574,"",IF(AND('Data Bank'!$AC574&lt;100,TODAY()&gt;'Data Bank'!$AT574),1,IF('Data Bank'!$AC574=100,3,IF('Data Bank'!$AC574=0,0,2)))))</f>
        <v/>
      </c>
      <c r="R789" s="177" t="str">
        <f ca="1">IF(R$1&lt;'Data Bank'!$AD574,"",IF(R$1&gt;'Data Bank'!$AT574,"",IF(AND('Data Bank'!$AC574&lt;100,TODAY()&gt;'Data Bank'!$AT574),1,IF('Data Bank'!$AC574=100,3,IF('Data Bank'!$AC574=0,0,2)))))</f>
        <v/>
      </c>
    </row>
    <row r="790" spans="1:18">
      <c r="A790" s="115" t="str">
        <f>'Data Bank'!E575</f>
        <v>Gulshan-i-Ghafoor</v>
      </c>
      <c r="B790" s="178">
        <f ca="1">IF(B$1&lt;'Data Bank'!$AD575,"",IF(B$1&gt;'Data Bank'!$AT575,"",IF(AND('Data Bank'!$AC575&lt;100,TODAY()&gt;'Data Bank'!$AT575),1,IF('Data Bank'!$AC575=100,3,IF('Data Bank'!$AC575=0,0,2)))))</f>
        <v>2</v>
      </c>
      <c r="C790" s="178">
        <f ca="1">IF(C$1&lt;'Data Bank'!$AD575,"",IF(C$1&gt;'Data Bank'!$AT575,"",IF(AND('Data Bank'!$AC575&lt;100,TODAY()&gt;'Data Bank'!$AT575),1,IF('Data Bank'!$AC575=100,3,IF('Data Bank'!$AC575=0,0,2)))))</f>
        <v>2</v>
      </c>
      <c r="D790" s="178">
        <f ca="1">IF(D$1&lt;'Data Bank'!$AD575,"",IF(D$1&gt;'Data Bank'!$AT575,"",IF(AND('Data Bank'!$AC575&lt;100,TODAY()&gt;'Data Bank'!$AT575),1,IF('Data Bank'!$AC575=100,3,IF('Data Bank'!$AC575=0,0,2)))))</f>
        <v>2</v>
      </c>
      <c r="E790" s="178">
        <f ca="1">IF(E$1&lt;'Data Bank'!$AD575,"",IF(E$1&gt;'Data Bank'!$AT575,"",IF(AND('Data Bank'!$AC575&lt;100,TODAY()&gt;'Data Bank'!$AT575),1,IF('Data Bank'!$AC575=100,3,IF('Data Bank'!$AC575=0,0,2)))))</f>
        <v>2</v>
      </c>
      <c r="F790" s="178">
        <f ca="1">IF(F$1&lt;'Data Bank'!$AD575,"",IF(F$1&gt;'Data Bank'!$AT575,"",IF(AND('Data Bank'!$AC575&lt;100,TODAY()&gt;'Data Bank'!$AT575),1,IF('Data Bank'!$AC575=100,3,IF('Data Bank'!$AC575=0,0,2)))))</f>
        <v>2</v>
      </c>
      <c r="G790" s="178">
        <f ca="1">IF(G$1&lt;'Data Bank'!$AD575,"",IF(G$1&gt;'Data Bank'!$AT575,"",IF(AND('Data Bank'!$AC575&lt;100,TODAY()&gt;'Data Bank'!$AT575),1,IF('Data Bank'!$AC575=100,3,IF('Data Bank'!$AC575=0,0,2)))))</f>
        <v>2</v>
      </c>
      <c r="H790" s="178">
        <f ca="1">IF(H$1&lt;'Data Bank'!$AD575,"",IF(H$1&gt;'Data Bank'!$AT575,"",IF(AND('Data Bank'!$AC575&lt;100,TODAY()&gt;'Data Bank'!$AT575),1,IF('Data Bank'!$AC575=100,3,IF('Data Bank'!$AC575=0,0,2)))))</f>
        <v>2</v>
      </c>
      <c r="I790" s="178">
        <f ca="1">IF(I$1&lt;'Data Bank'!$AD575,"",IF(I$1&gt;'Data Bank'!$AT575,"",IF(AND('Data Bank'!$AC575&lt;100,TODAY()&gt;'Data Bank'!$AT575),1,IF('Data Bank'!$AC575=100,3,IF('Data Bank'!$AC575=0,0,2)))))</f>
        <v>2</v>
      </c>
      <c r="J790" s="177">
        <f ca="1">IF(J$1&lt;'Data Bank'!$AD575,"",IF(J$1&gt;'Data Bank'!$AT575,"",IF(AND('Data Bank'!$AC575&lt;100,TODAY()&gt;'Data Bank'!$AT575),1,IF('Data Bank'!$AC575=100,3,IF('Data Bank'!$AC575=0,0,2)))))</f>
        <v>2</v>
      </c>
      <c r="K790" s="177">
        <f ca="1">IF(K$1&lt;'Data Bank'!$AD575,"",IF(K$1&gt;'Data Bank'!$AT575,"",IF(AND('Data Bank'!$AC575&lt;100,TODAY()&gt;'Data Bank'!$AT575),1,IF('Data Bank'!$AC575=100,3,IF('Data Bank'!$AC575=0,0,2)))))</f>
        <v>2</v>
      </c>
      <c r="L790" s="177">
        <f ca="1">IF(L$1&lt;'Data Bank'!$AD575,"",IF(L$1&gt;'Data Bank'!$AT575,"",IF(AND('Data Bank'!$AC575&lt;100,TODAY()&gt;'Data Bank'!$AT575),1,IF('Data Bank'!$AC575=100,3,IF('Data Bank'!$AC575=0,0,2)))))</f>
        <v>2</v>
      </c>
      <c r="M790" s="177">
        <f ca="1">IF(M$1&lt;'Data Bank'!$AD575,"",IF(M$1&gt;'Data Bank'!$AT575,"",IF(AND('Data Bank'!$AC575&lt;100,TODAY()&gt;'Data Bank'!$AT575),1,IF('Data Bank'!$AC575=100,3,IF('Data Bank'!$AC575=0,0,2)))))</f>
        <v>2</v>
      </c>
      <c r="N790" s="177">
        <f ca="1">IF(N$1&lt;'Data Bank'!$AD575,"",IF(N$1&gt;'Data Bank'!$AT575,"",IF(AND('Data Bank'!$AC575&lt;100,TODAY()&gt;'Data Bank'!$AT575),1,IF('Data Bank'!$AC575=100,3,IF('Data Bank'!$AC575=0,0,2)))))</f>
        <v>2</v>
      </c>
      <c r="O790" s="177">
        <f ca="1">IF(O$1&lt;'Data Bank'!$AD575,"",IF(O$1&gt;'Data Bank'!$AT575,"",IF(AND('Data Bank'!$AC575&lt;100,TODAY()&gt;'Data Bank'!$AT575),1,IF('Data Bank'!$AC575=100,3,IF('Data Bank'!$AC575=0,0,2)))))</f>
        <v>2</v>
      </c>
      <c r="P790" s="177">
        <f ca="1">IF(P$1&lt;'Data Bank'!$AD575,"",IF(P$1&gt;'Data Bank'!$AT575,"",IF(AND('Data Bank'!$AC575&lt;100,TODAY()&gt;'Data Bank'!$AT575),1,IF('Data Bank'!$AC575=100,3,IF('Data Bank'!$AC575=0,0,2)))))</f>
        <v>2</v>
      </c>
      <c r="Q790" s="177">
        <f ca="1">IF(Q$1&lt;'Data Bank'!$AD575,"",IF(Q$1&gt;'Data Bank'!$AT575,"",IF(AND('Data Bank'!$AC575&lt;100,TODAY()&gt;'Data Bank'!$AT575),1,IF('Data Bank'!$AC575=100,3,IF('Data Bank'!$AC575=0,0,2)))))</f>
        <v>2</v>
      </c>
      <c r="R790" s="177">
        <f ca="1">IF(R$1&lt;'Data Bank'!$AD575,"",IF(R$1&gt;'Data Bank'!$AT575,"",IF(AND('Data Bank'!$AC575&lt;100,TODAY()&gt;'Data Bank'!$AT575),1,IF('Data Bank'!$AC575=100,3,IF('Data Bank'!$AC575=0,0,2)))))</f>
        <v>2</v>
      </c>
    </row>
    <row r="791" spans="1:18">
      <c r="A791" s="115" t="str">
        <f>'Data Bank'!E576</f>
        <v>Gulshen e Yousaf &amp; Stadium</v>
      </c>
      <c r="B791" s="178">
        <f ca="1">IF(B$1&lt;'Data Bank'!$AD576,"",IF(B$1&gt;'Data Bank'!$AT576,"",IF(AND('Data Bank'!$AC576&lt;100,TODAY()&gt;'Data Bank'!$AT576),1,IF('Data Bank'!$AC576=100,3,IF('Data Bank'!$AC576=0,0,2)))))</f>
        <v>2</v>
      </c>
      <c r="C791" s="178">
        <f ca="1">IF(C$1&lt;'Data Bank'!$AD576,"",IF(C$1&gt;'Data Bank'!$AT576,"",IF(AND('Data Bank'!$AC576&lt;100,TODAY()&gt;'Data Bank'!$AT576),1,IF('Data Bank'!$AC576=100,3,IF('Data Bank'!$AC576=0,0,2)))))</f>
        <v>2</v>
      </c>
      <c r="D791" s="178">
        <f ca="1">IF(D$1&lt;'Data Bank'!$AD576,"",IF(D$1&gt;'Data Bank'!$AT576,"",IF(AND('Data Bank'!$AC576&lt;100,TODAY()&gt;'Data Bank'!$AT576),1,IF('Data Bank'!$AC576=100,3,IF('Data Bank'!$AC576=0,0,2)))))</f>
        <v>2</v>
      </c>
      <c r="E791" s="178">
        <f ca="1">IF(E$1&lt;'Data Bank'!$AD576,"",IF(E$1&gt;'Data Bank'!$AT576,"",IF(AND('Data Bank'!$AC576&lt;100,TODAY()&gt;'Data Bank'!$AT576),1,IF('Data Bank'!$AC576=100,3,IF('Data Bank'!$AC576=0,0,2)))))</f>
        <v>2</v>
      </c>
      <c r="F791" s="178">
        <f ca="1">IF(F$1&lt;'Data Bank'!$AD576,"",IF(F$1&gt;'Data Bank'!$AT576,"",IF(AND('Data Bank'!$AC576&lt;100,TODAY()&gt;'Data Bank'!$AT576),1,IF('Data Bank'!$AC576=100,3,IF('Data Bank'!$AC576=0,0,2)))))</f>
        <v>2</v>
      </c>
      <c r="G791" s="178">
        <f ca="1">IF(G$1&lt;'Data Bank'!$AD576,"",IF(G$1&gt;'Data Bank'!$AT576,"",IF(AND('Data Bank'!$AC576&lt;100,TODAY()&gt;'Data Bank'!$AT576),1,IF('Data Bank'!$AC576=100,3,IF('Data Bank'!$AC576=0,0,2)))))</f>
        <v>2</v>
      </c>
      <c r="H791" s="178">
        <f ca="1">IF(H$1&lt;'Data Bank'!$AD576,"",IF(H$1&gt;'Data Bank'!$AT576,"",IF(AND('Data Bank'!$AC576&lt;100,TODAY()&gt;'Data Bank'!$AT576),1,IF('Data Bank'!$AC576=100,3,IF('Data Bank'!$AC576=0,0,2)))))</f>
        <v>2</v>
      </c>
      <c r="I791" s="178">
        <f ca="1">IF(I$1&lt;'Data Bank'!$AD576,"",IF(I$1&gt;'Data Bank'!$AT576,"",IF(AND('Data Bank'!$AC576&lt;100,TODAY()&gt;'Data Bank'!$AT576),1,IF('Data Bank'!$AC576=100,3,IF('Data Bank'!$AC576=0,0,2)))))</f>
        <v>2</v>
      </c>
      <c r="J791" s="177">
        <f ca="1">IF(J$1&lt;'Data Bank'!$AD576,"",IF(J$1&gt;'Data Bank'!$AT576,"",IF(AND('Data Bank'!$AC576&lt;100,TODAY()&gt;'Data Bank'!$AT576),1,IF('Data Bank'!$AC576=100,3,IF('Data Bank'!$AC576=0,0,2)))))</f>
        <v>2</v>
      </c>
      <c r="K791" s="177">
        <f ca="1">IF(K$1&lt;'Data Bank'!$AD576,"",IF(K$1&gt;'Data Bank'!$AT576,"",IF(AND('Data Bank'!$AC576&lt;100,TODAY()&gt;'Data Bank'!$AT576),1,IF('Data Bank'!$AC576=100,3,IF('Data Bank'!$AC576=0,0,2)))))</f>
        <v>2</v>
      </c>
      <c r="L791" s="177">
        <f ca="1">IF(L$1&lt;'Data Bank'!$AD576,"",IF(L$1&gt;'Data Bank'!$AT576,"",IF(AND('Data Bank'!$AC576&lt;100,TODAY()&gt;'Data Bank'!$AT576),1,IF('Data Bank'!$AC576=100,3,IF('Data Bank'!$AC576=0,0,2)))))</f>
        <v>2</v>
      </c>
      <c r="M791" s="177">
        <f ca="1">IF(M$1&lt;'Data Bank'!$AD576,"",IF(M$1&gt;'Data Bank'!$AT576,"",IF(AND('Data Bank'!$AC576&lt;100,TODAY()&gt;'Data Bank'!$AT576),1,IF('Data Bank'!$AC576=100,3,IF('Data Bank'!$AC576=0,0,2)))))</f>
        <v>2</v>
      </c>
      <c r="N791" s="177">
        <f ca="1">IF(N$1&lt;'Data Bank'!$AD576,"",IF(N$1&gt;'Data Bank'!$AT576,"",IF(AND('Data Bank'!$AC576&lt;100,TODAY()&gt;'Data Bank'!$AT576),1,IF('Data Bank'!$AC576=100,3,IF('Data Bank'!$AC576=0,0,2)))))</f>
        <v>2</v>
      </c>
      <c r="O791" s="177">
        <f ca="1">IF(O$1&lt;'Data Bank'!$AD576,"",IF(O$1&gt;'Data Bank'!$AT576,"",IF(AND('Data Bank'!$AC576&lt;100,TODAY()&gt;'Data Bank'!$AT576),1,IF('Data Bank'!$AC576=100,3,IF('Data Bank'!$AC576=0,0,2)))))</f>
        <v>2</v>
      </c>
      <c r="P791" s="177">
        <f ca="1">IF(P$1&lt;'Data Bank'!$AD576,"",IF(P$1&gt;'Data Bank'!$AT576,"",IF(AND('Data Bank'!$AC576&lt;100,TODAY()&gt;'Data Bank'!$AT576),1,IF('Data Bank'!$AC576=100,3,IF('Data Bank'!$AC576=0,0,2)))))</f>
        <v>2</v>
      </c>
      <c r="Q791" s="177">
        <f ca="1">IF(Q$1&lt;'Data Bank'!$AD576,"",IF(Q$1&gt;'Data Bank'!$AT576,"",IF(AND('Data Bank'!$AC576&lt;100,TODAY()&gt;'Data Bank'!$AT576),1,IF('Data Bank'!$AC576=100,3,IF('Data Bank'!$AC576=0,0,2)))))</f>
        <v>2</v>
      </c>
      <c r="R791" s="177">
        <f ca="1">IF(R$1&lt;'Data Bank'!$AD576,"",IF(R$1&gt;'Data Bank'!$AT576,"",IF(AND('Data Bank'!$AC576&lt;100,TODAY()&gt;'Data Bank'!$AT576),1,IF('Data Bank'!$AC576=100,3,IF('Data Bank'!$AC576=0,0,2)))))</f>
        <v>2</v>
      </c>
    </row>
    <row r="792" spans="1:18">
      <c r="A792" s="115" t="str">
        <f>'Data Bank'!E577</f>
        <v>P6</v>
      </c>
      <c r="B792" s="178">
        <f ca="1">IF(B$1&lt;'Data Bank'!$AD577,"",IF(B$1&gt;'Data Bank'!$AT577,"",IF(AND('Data Bank'!$AC577&lt;100,TODAY()&gt;'Data Bank'!$AT577),1,IF('Data Bank'!$AC577=100,3,IF('Data Bank'!$AC577=0,0,2)))))</f>
        <v>0</v>
      </c>
      <c r="C792" s="178">
        <f ca="1">IF(C$1&lt;'Data Bank'!$AD577,"",IF(C$1&gt;'Data Bank'!$AT577,"",IF(AND('Data Bank'!$AC577&lt;100,TODAY()&gt;'Data Bank'!$AT577),1,IF('Data Bank'!$AC577=100,3,IF('Data Bank'!$AC577=0,0,2)))))</f>
        <v>0</v>
      </c>
      <c r="D792" s="178">
        <f ca="1">IF(D$1&lt;'Data Bank'!$AD577,"",IF(D$1&gt;'Data Bank'!$AT577,"",IF(AND('Data Bank'!$AC577&lt;100,TODAY()&gt;'Data Bank'!$AT577),1,IF('Data Bank'!$AC577=100,3,IF('Data Bank'!$AC577=0,0,2)))))</f>
        <v>0</v>
      </c>
      <c r="E792" s="178">
        <f ca="1">IF(E$1&lt;'Data Bank'!$AD577,"",IF(E$1&gt;'Data Bank'!$AT577,"",IF(AND('Data Bank'!$AC577&lt;100,TODAY()&gt;'Data Bank'!$AT577),1,IF('Data Bank'!$AC577=100,3,IF('Data Bank'!$AC577=0,0,2)))))</f>
        <v>0</v>
      </c>
      <c r="F792" s="178">
        <f ca="1">IF(F$1&lt;'Data Bank'!$AD577,"",IF(F$1&gt;'Data Bank'!$AT577,"",IF(AND('Data Bank'!$AC577&lt;100,TODAY()&gt;'Data Bank'!$AT577),1,IF('Data Bank'!$AC577=100,3,IF('Data Bank'!$AC577=0,0,2)))))</f>
        <v>0</v>
      </c>
      <c r="G792" s="178">
        <f ca="1">IF(G$1&lt;'Data Bank'!$AD577,"",IF(G$1&gt;'Data Bank'!$AT577,"",IF(AND('Data Bank'!$AC577&lt;100,TODAY()&gt;'Data Bank'!$AT577),1,IF('Data Bank'!$AC577=100,3,IF('Data Bank'!$AC577=0,0,2)))))</f>
        <v>0</v>
      </c>
      <c r="H792" s="178">
        <f ca="1">IF(H$1&lt;'Data Bank'!$AD577,"",IF(H$1&gt;'Data Bank'!$AT577,"",IF(AND('Data Bank'!$AC577&lt;100,TODAY()&gt;'Data Bank'!$AT577),1,IF('Data Bank'!$AC577=100,3,IF('Data Bank'!$AC577=0,0,2)))))</f>
        <v>0</v>
      </c>
      <c r="I792" s="178">
        <f ca="1">IF(I$1&lt;'Data Bank'!$AD577,"",IF(I$1&gt;'Data Bank'!$AT577,"",IF(AND('Data Bank'!$AC577&lt;100,TODAY()&gt;'Data Bank'!$AT577),1,IF('Data Bank'!$AC577=100,3,IF('Data Bank'!$AC577=0,0,2)))))</f>
        <v>0</v>
      </c>
      <c r="J792" s="177" t="str">
        <f ca="1">IF(J$1&lt;'Data Bank'!$AD577,"",IF(J$1&gt;'Data Bank'!$AT577,"",IF(AND('Data Bank'!$AC577&lt;100,TODAY()&gt;'Data Bank'!$AT577),1,IF('Data Bank'!$AC577=100,3,IF('Data Bank'!$AC577=0,0,2)))))</f>
        <v/>
      </c>
      <c r="K792" s="177" t="str">
        <f ca="1">IF(K$1&lt;'Data Bank'!$AD577,"",IF(K$1&gt;'Data Bank'!$AT577,"",IF(AND('Data Bank'!$AC577&lt;100,TODAY()&gt;'Data Bank'!$AT577),1,IF('Data Bank'!$AC577=100,3,IF('Data Bank'!$AC577=0,0,2)))))</f>
        <v/>
      </c>
      <c r="L792" s="177" t="str">
        <f ca="1">IF(L$1&lt;'Data Bank'!$AD577,"",IF(L$1&gt;'Data Bank'!$AT577,"",IF(AND('Data Bank'!$AC577&lt;100,TODAY()&gt;'Data Bank'!$AT577),1,IF('Data Bank'!$AC577=100,3,IF('Data Bank'!$AC577=0,0,2)))))</f>
        <v/>
      </c>
      <c r="M792" s="177" t="str">
        <f ca="1">IF(M$1&lt;'Data Bank'!$AD577,"",IF(M$1&gt;'Data Bank'!$AT577,"",IF(AND('Data Bank'!$AC577&lt;100,TODAY()&gt;'Data Bank'!$AT577),1,IF('Data Bank'!$AC577=100,3,IF('Data Bank'!$AC577=0,0,2)))))</f>
        <v/>
      </c>
      <c r="N792" s="177" t="str">
        <f ca="1">IF(N$1&lt;'Data Bank'!$AD577,"",IF(N$1&gt;'Data Bank'!$AT577,"",IF(AND('Data Bank'!$AC577&lt;100,TODAY()&gt;'Data Bank'!$AT577),1,IF('Data Bank'!$AC577=100,3,IF('Data Bank'!$AC577=0,0,2)))))</f>
        <v/>
      </c>
      <c r="O792" s="177" t="str">
        <f ca="1">IF(O$1&lt;'Data Bank'!$AD577,"",IF(O$1&gt;'Data Bank'!$AT577,"",IF(AND('Data Bank'!$AC577&lt;100,TODAY()&gt;'Data Bank'!$AT577),1,IF('Data Bank'!$AC577=100,3,IF('Data Bank'!$AC577=0,0,2)))))</f>
        <v/>
      </c>
      <c r="P792" s="177" t="str">
        <f ca="1">IF(P$1&lt;'Data Bank'!$AD577,"",IF(P$1&gt;'Data Bank'!$AT577,"",IF(AND('Data Bank'!$AC577&lt;100,TODAY()&gt;'Data Bank'!$AT577),1,IF('Data Bank'!$AC577=100,3,IF('Data Bank'!$AC577=0,0,2)))))</f>
        <v/>
      </c>
      <c r="Q792" s="177" t="str">
        <f ca="1">IF(Q$1&lt;'Data Bank'!$AD577,"",IF(Q$1&gt;'Data Bank'!$AT577,"",IF(AND('Data Bank'!$AC577&lt;100,TODAY()&gt;'Data Bank'!$AT577),1,IF('Data Bank'!$AC577=100,3,IF('Data Bank'!$AC577=0,0,2)))))</f>
        <v/>
      </c>
      <c r="R792" s="177" t="str">
        <f ca="1">IF(R$1&lt;'Data Bank'!$AD577,"",IF(R$1&gt;'Data Bank'!$AT577,"",IF(AND('Data Bank'!$AC577&lt;100,TODAY()&gt;'Data Bank'!$AT577),1,IF('Data Bank'!$AC577=100,3,IF('Data Bank'!$AC577=0,0,2)))))</f>
        <v/>
      </c>
    </row>
    <row r="793" spans="1:18">
      <c r="A793" s="115" t="str">
        <f>'Data Bank'!E578</f>
        <v>P6</v>
      </c>
      <c r="B793" s="178">
        <f ca="1">IF(B$1&lt;'Data Bank'!$AD578,"",IF(B$1&gt;'Data Bank'!$AT578,"",IF(AND('Data Bank'!$AC578&lt;100,TODAY()&gt;'Data Bank'!$AT578),1,IF('Data Bank'!$AC578=100,3,IF('Data Bank'!$AC578=0,0,2)))))</f>
        <v>2</v>
      </c>
      <c r="C793" s="178">
        <f ca="1">IF(C$1&lt;'Data Bank'!$AD578,"",IF(C$1&gt;'Data Bank'!$AT578,"",IF(AND('Data Bank'!$AC578&lt;100,TODAY()&gt;'Data Bank'!$AT578),1,IF('Data Bank'!$AC578=100,3,IF('Data Bank'!$AC578=0,0,2)))))</f>
        <v>2</v>
      </c>
      <c r="D793" s="178">
        <f ca="1">IF(D$1&lt;'Data Bank'!$AD578,"",IF(D$1&gt;'Data Bank'!$AT578,"",IF(AND('Data Bank'!$AC578&lt;100,TODAY()&gt;'Data Bank'!$AT578),1,IF('Data Bank'!$AC578=100,3,IF('Data Bank'!$AC578=0,0,2)))))</f>
        <v>2</v>
      </c>
      <c r="E793" s="178">
        <f ca="1">IF(E$1&lt;'Data Bank'!$AD578,"",IF(E$1&gt;'Data Bank'!$AT578,"",IF(AND('Data Bank'!$AC578&lt;100,TODAY()&gt;'Data Bank'!$AT578),1,IF('Data Bank'!$AC578=100,3,IF('Data Bank'!$AC578=0,0,2)))))</f>
        <v>2</v>
      </c>
      <c r="F793" s="178">
        <f ca="1">IF(F$1&lt;'Data Bank'!$AD578,"",IF(F$1&gt;'Data Bank'!$AT578,"",IF(AND('Data Bank'!$AC578&lt;100,TODAY()&gt;'Data Bank'!$AT578),1,IF('Data Bank'!$AC578=100,3,IF('Data Bank'!$AC578=0,0,2)))))</f>
        <v>2</v>
      </c>
      <c r="G793" s="178">
        <f ca="1">IF(G$1&lt;'Data Bank'!$AD578,"",IF(G$1&gt;'Data Bank'!$AT578,"",IF(AND('Data Bank'!$AC578&lt;100,TODAY()&gt;'Data Bank'!$AT578),1,IF('Data Bank'!$AC578=100,3,IF('Data Bank'!$AC578=0,0,2)))))</f>
        <v>2</v>
      </c>
      <c r="H793" s="178">
        <f ca="1">IF(H$1&lt;'Data Bank'!$AD578,"",IF(H$1&gt;'Data Bank'!$AT578,"",IF(AND('Data Bank'!$AC578&lt;100,TODAY()&gt;'Data Bank'!$AT578),1,IF('Data Bank'!$AC578=100,3,IF('Data Bank'!$AC578=0,0,2)))))</f>
        <v>2</v>
      </c>
      <c r="I793" s="178">
        <f ca="1">IF(I$1&lt;'Data Bank'!$AD578,"",IF(I$1&gt;'Data Bank'!$AT578,"",IF(AND('Data Bank'!$AC578&lt;100,TODAY()&gt;'Data Bank'!$AT578),1,IF('Data Bank'!$AC578=100,3,IF('Data Bank'!$AC578=0,0,2)))))</f>
        <v>2</v>
      </c>
      <c r="J793" s="177">
        <f ca="1">IF(J$1&lt;'Data Bank'!$AD578,"",IF(J$1&gt;'Data Bank'!$AT578,"",IF(AND('Data Bank'!$AC578&lt;100,TODAY()&gt;'Data Bank'!$AT578),1,IF('Data Bank'!$AC578=100,3,IF('Data Bank'!$AC578=0,0,2)))))</f>
        <v>2</v>
      </c>
      <c r="K793" s="177">
        <f ca="1">IF(K$1&lt;'Data Bank'!$AD578,"",IF(K$1&gt;'Data Bank'!$AT578,"",IF(AND('Data Bank'!$AC578&lt;100,TODAY()&gt;'Data Bank'!$AT578),1,IF('Data Bank'!$AC578=100,3,IF('Data Bank'!$AC578=0,0,2)))))</f>
        <v>2</v>
      </c>
      <c r="L793" s="177">
        <f ca="1">IF(L$1&lt;'Data Bank'!$AD578,"",IF(L$1&gt;'Data Bank'!$AT578,"",IF(AND('Data Bank'!$AC578&lt;100,TODAY()&gt;'Data Bank'!$AT578),1,IF('Data Bank'!$AC578=100,3,IF('Data Bank'!$AC578=0,0,2)))))</f>
        <v>2</v>
      </c>
      <c r="M793" s="177">
        <f ca="1">IF(M$1&lt;'Data Bank'!$AD578,"",IF(M$1&gt;'Data Bank'!$AT578,"",IF(AND('Data Bank'!$AC578&lt;100,TODAY()&gt;'Data Bank'!$AT578),1,IF('Data Bank'!$AC578=100,3,IF('Data Bank'!$AC578=0,0,2)))))</f>
        <v>2</v>
      </c>
      <c r="N793" s="177">
        <f ca="1">IF(N$1&lt;'Data Bank'!$AD578,"",IF(N$1&gt;'Data Bank'!$AT578,"",IF(AND('Data Bank'!$AC578&lt;100,TODAY()&gt;'Data Bank'!$AT578),1,IF('Data Bank'!$AC578=100,3,IF('Data Bank'!$AC578=0,0,2)))))</f>
        <v>2</v>
      </c>
      <c r="O793" s="177">
        <f ca="1">IF(O$1&lt;'Data Bank'!$AD578,"",IF(O$1&gt;'Data Bank'!$AT578,"",IF(AND('Data Bank'!$AC578&lt;100,TODAY()&gt;'Data Bank'!$AT578),1,IF('Data Bank'!$AC578=100,3,IF('Data Bank'!$AC578=0,0,2)))))</f>
        <v>2</v>
      </c>
      <c r="P793" s="177">
        <f ca="1">IF(P$1&lt;'Data Bank'!$AD578,"",IF(P$1&gt;'Data Bank'!$AT578,"",IF(AND('Data Bank'!$AC578&lt;100,TODAY()&gt;'Data Bank'!$AT578),1,IF('Data Bank'!$AC578=100,3,IF('Data Bank'!$AC578=0,0,2)))))</f>
        <v>2</v>
      </c>
      <c r="Q793" s="177">
        <f ca="1">IF(Q$1&lt;'Data Bank'!$AD578,"",IF(Q$1&gt;'Data Bank'!$AT578,"",IF(AND('Data Bank'!$AC578&lt;100,TODAY()&gt;'Data Bank'!$AT578),1,IF('Data Bank'!$AC578=100,3,IF('Data Bank'!$AC578=0,0,2)))))</f>
        <v>2</v>
      </c>
      <c r="R793" s="177">
        <f ca="1">IF(R$1&lt;'Data Bank'!$AD578,"",IF(R$1&gt;'Data Bank'!$AT578,"",IF(AND('Data Bank'!$AC578&lt;100,TODAY()&gt;'Data Bank'!$AT578),1,IF('Data Bank'!$AC578=100,3,IF('Data Bank'!$AC578=0,0,2)))))</f>
        <v>2</v>
      </c>
    </row>
    <row r="794" spans="1:18">
      <c r="A794" s="115" t="str">
        <f>'Data Bank'!E579</f>
        <v>Gulshen-i-Sardar</v>
      </c>
      <c r="B794" s="178">
        <f ca="1">IF(B$1&lt;'Data Bank'!$AD579,"",IF(B$1&gt;'Data Bank'!$AT579,"",IF(AND('Data Bank'!$AC579&lt;100,TODAY()&gt;'Data Bank'!$AT579),1,IF('Data Bank'!$AC579=100,3,IF('Data Bank'!$AC579=0,0,2)))))</f>
        <v>2</v>
      </c>
      <c r="C794" s="178">
        <f ca="1">IF(C$1&lt;'Data Bank'!$AD579,"",IF(C$1&gt;'Data Bank'!$AT579,"",IF(AND('Data Bank'!$AC579&lt;100,TODAY()&gt;'Data Bank'!$AT579),1,IF('Data Bank'!$AC579=100,3,IF('Data Bank'!$AC579=0,0,2)))))</f>
        <v>2</v>
      </c>
      <c r="D794" s="178">
        <f ca="1">IF(D$1&lt;'Data Bank'!$AD579,"",IF(D$1&gt;'Data Bank'!$AT579,"",IF(AND('Data Bank'!$AC579&lt;100,TODAY()&gt;'Data Bank'!$AT579),1,IF('Data Bank'!$AC579=100,3,IF('Data Bank'!$AC579=0,0,2)))))</f>
        <v>2</v>
      </c>
      <c r="E794" s="178">
        <f ca="1">IF(E$1&lt;'Data Bank'!$AD579,"",IF(E$1&gt;'Data Bank'!$AT579,"",IF(AND('Data Bank'!$AC579&lt;100,TODAY()&gt;'Data Bank'!$AT579),1,IF('Data Bank'!$AC579=100,3,IF('Data Bank'!$AC579=0,0,2)))))</f>
        <v>2</v>
      </c>
      <c r="F794" s="178">
        <f ca="1">IF(F$1&lt;'Data Bank'!$AD579,"",IF(F$1&gt;'Data Bank'!$AT579,"",IF(AND('Data Bank'!$AC579&lt;100,TODAY()&gt;'Data Bank'!$AT579),1,IF('Data Bank'!$AC579=100,3,IF('Data Bank'!$AC579=0,0,2)))))</f>
        <v>2</v>
      </c>
      <c r="G794" s="178">
        <f ca="1">IF(G$1&lt;'Data Bank'!$AD579,"",IF(G$1&gt;'Data Bank'!$AT579,"",IF(AND('Data Bank'!$AC579&lt;100,TODAY()&gt;'Data Bank'!$AT579),1,IF('Data Bank'!$AC579=100,3,IF('Data Bank'!$AC579=0,0,2)))))</f>
        <v>2</v>
      </c>
      <c r="H794" s="178">
        <f ca="1">IF(H$1&lt;'Data Bank'!$AD579,"",IF(H$1&gt;'Data Bank'!$AT579,"",IF(AND('Data Bank'!$AC579&lt;100,TODAY()&gt;'Data Bank'!$AT579),1,IF('Data Bank'!$AC579=100,3,IF('Data Bank'!$AC579=0,0,2)))))</f>
        <v>2</v>
      </c>
      <c r="I794" s="178">
        <f ca="1">IF(I$1&lt;'Data Bank'!$AD579,"",IF(I$1&gt;'Data Bank'!$AT579,"",IF(AND('Data Bank'!$AC579&lt;100,TODAY()&gt;'Data Bank'!$AT579),1,IF('Data Bank'!$AC579=100,3,IF('Data Bank'!$AC579=0,0,2)))))</f>
        <v>2</v>
      </c>
      <c r="J794" s="177">
        <f ca="1">IF(J$1&lt;'Data Bank'!$AD579,"",IF(J$1&gt;'Data Bank'!$AT579,"",IF(AND('Data Bank'!$AC579&lt;100,TODAY()&gt;'Data Bank'!$AT579),1,IF('Data Bank'!$AC579=100,3,IF('Data Bank'!$AC579=0,0,2)))))</f>
        <v>2</v>
      </c>
      <c r="K794" s="177">
        <f ca="1">IF(K$1&lt;'Data Bank'!$AD579,"",IF(K$1&gt;'Data Bank'!$AT579,"",IF(AND('Data Bank'!$AC579&lt;100,TODAY()&gt;'Data Bank'!$AT579),1,IF('Data Bank'!$AC579=100,3,IF('Data Bank'!$AC579=0,0,2)))))</f>
        <v>2</v>
      </c>
      <c r="L794" s="177">
        <f ca="1">IF(L$1&lt;'Data Bank'!$AD579,"",IF(L$1&gt;'Data Bank'!$AT579,"",IF(AND('Data Bank'!$AC579&lt;100,TODAY()&gt;'Data Bank'!$AT579),1,IF('Data Bank'!$AC579=100,3,IF('Data Bank'!$AC579=0,0,2)))))</f>
        <v>2</v>
      </c>
      <c r="M794" s="177">
        <f ca="1">IF(M$1&lt;'Data Bank'!$AD579,"",IF(M$1&gt;'Data Bank'!$AT579,"",IF(AND('Data Bank'!$AC579&lt;100,TODAY()&gt;'Data Bank'!$AT579),1,IF('Data Bank'!$AC579=100,3,IF('Data Bank'!$AC579=0,0,2)))))</f>
        <v>2</v>
      </c>
      <c r="N794" s="177">
        <f ca="1">IF(N$1&lt;'Data Bank'!$AD579,"",IF(N$1&gt;'Data Bank'!$AT579,"",IF(AND('Data Bank'!$AC579&lt;100,TODAY()&gt;'Data Bank'!$AT579),1,IF('Data Bank'!$AC579=100,3,IF('Data Bank'!$AC579=0,0,2)))))</f>
        <v>2</v>
      </c>
      <c r="O794" s="177">
        <f ca="1">IF(O$1&lt;'Data Bank'!$AD579,"",IF(O$1&gt;'Data Bank'!$AT579,"",IF(AND('Data Bank'!$AC579&lt;100,TODAY()&gt;'Data Bank'!$AT579),1,IF('Data Bank'!$AC579=100,3,IF('Data Bank'!$AC579=0,0,2)))))</f>
        <v>2</v>
      </c>
      <c r="P794" s="177">
        <f ca="1">IF(P$1&lt;'Data Bank'!$AD579,"",IF(P$1&gt;'Data Bank'!$AT579,"",IF(AND('Data Bank'!$AC579&lt;100,TODAY()&gt;'Data Bank'!$AT579),1,IF('Data Bank'!$AC579=100,3,IF('Data Bank'!$AC579=0,0,2)))))</f>
        <v>2</v>
      </c>
      <c r="Q794" s="177">
        <f ca="1">IF(Q$1&lt;'Data Bank'!$AD579,"",IF(Q$1&gt;'Data Bank'!$AT579,"",IF(AND('Data Bank'!$AC579&lt;100,TODAY()&gt;'Data Bank'!$AT579),1,IF('Data Bank'!$AC579=100,3,IF('Data Bank'!$AC579=0,0,2)))))</f>
        <v>2</v>
      </c>
      <c r="R794" s="177">
        <f ca="1">IF(R$1&lt;'Data Bank'!$AD579,"",IF(R$1&gt;'Data Bank'!$AT579,"",IF(AND('Data Bank'!$AC579&lt;100,TODAY()&gt;'Data Bank'!$AT579),1,IF('Data Bank'!$AC579=100,3,IF('Data Bank'!$AC579=0,0,2)))))</f>
        <v>2</v>
      </c>
    </row>
    <row r="795" spans="1:18">
      <c r="A795" s="115" t="str">
        <f>'Data Bank'!E580</f>
        <v>Gulzar Colony &amp; Main Rd</v>
      </c>
      <c r="B795" s="178">
        <f ca="1">IF(B$1&lt;'Data Bank'!$AD580,"",IF(B$1&gt;'Data Bank'!$AT580,"",IF(AND('Data Bank'!$AC580&lt;100,TODAY()&gt;'Data Bank'!$AT580),1,IF('Data Bank'!$AC580=100,3,IF('Data Bank'!$AC580=0,0,2)))))</f>
        <v>2</v>
      </c>
      <c r="C795" s="178">
        <f ca="1">IF(C$1&lt;'Data Bank'!$AD580,"",IF(C$1&gt;'Data Bank'!$AT580,"",IF(AND('Data Bank'!$AC580&lt;100,TODAY()&gt;'Data Bank'!$AT580),1,IF('Data Bank'!$AC580=100,3,IF('Data Bank'!$AC580=0,0,2)))))</f>
        <v>2</v>
      </c>
      <c r="D795" s="178">
        <f ca="1">IF(D$1&lt;'Data Bank'!$AD580,"",IF(D$1&gt;'Data Bank'!$AT580,"",IF(AND('Data Bank'!$AC580&lt;100,TODAY()&gt;'Data Bank'!$AT580),1,IF('Data Bank'!$AC580=100,3,IF('Data Bank'!$AC580=0,0,2)))))</f>
        <v>2</v>
      </c>
      <c r="E795" s="178">
        <f ca="1">IF(E$1&lt;'Data Bank'!$AD580,"",IF(E$1&gt;'Data Bank'!$AT580,"",IF(AND('Data Bank'!$AC580&lt;100,TODAY()&gt;'Data Bank'!$AT580),1,IF('Data Bank'!$AC580=100,3,IF('Data Bank'!$AC580=0,0,2)))))</f>
        <v>2</v>
      </c>
      <c r="F795" s="178">
        <f ca="1">IF(F$1&lt;'Data Bank'!$AD580,"",IF(F$1&gt;'Data Bank'!$AT580,"",IF(AND('Data Bank'!$AC580&lt;100,TODAY()&gt;'Data Bank'!$AT580),1,IF('Data Bank'!$AC580=100,3,IF('Data Bank'!$AC580=0,0,2)))))</f>
        <v>2</v>
      </c>
      <c r="G795" s="178">
        <f ca="1">IF(G$1&lt;'Data Bank'!$AD580,"",IF(G$1&gt;'Data Bank'!$AT580,"",IF(AND('Data Bank'!$AC580&lt;100,TODAY()&gt;'Data Bank'!$AT580),1,IF('Data Bank'!$AC580=100,3,IF('Data Bank'!$AC580=0,0,2)))))</f>
        <v>2</v>
      </c>
      <c r="H795" s="178">
        <f ca="1">IF(H$1&lt;'Data Bank'!$AD580,"",IF(H$1&gt;'Data Bank'!$AT580,"",IF(AND('Data Bank'!$AC580&lt;100,TODAY()&gt;'Data Bank'!$AT580),1,IF('Data Bank'!$AC580=100,3,IF('Data Bank'!$AC580=0,0,2)))))</f>
        <v>2</v>
      </c>
      <c r="I795" s="178">
        <f ca="1">IF(I$1&lt;'Data Bank'!$AD580,"",IF(I$1&gt;'Data Bank'!$AT580,"",IF(AND('Data Bank'!$AC580&lt;100,TODAY()&gt;'Data Bank'!$AT580),1,IF('Data Bank'!$AC580=100,3,IF('Data Bank'!$AC580=0,0,2)))))</f>
        <v>2</v>
      </c>
      <c r="J795" s="177">
        <f ca="1">IF(J$1&lt;'Data Bank'!$AD580,"",IF(J$1&gt;'Data Bank'!$AT580,"",IF(AND('Data Bank'!$AC580&lt;100,TODAY()&gt;'Data Bank'!$AT580),1,IF('Data Bank'!$AC580=100,3,IF('Data Bank'!$AC580=0,0,2)))))</f>
        <v>2</v>
      </c>
      <c r="K795" s="177">
        <f ca="1">IF(K$1&lt;'Data Bank'!$AD580,"",IF(K$1&gt;'Data Bank'!$AT580,"",IF(AND('Data Bank'!$AC580&lt;100,TODAY()&gt;'Data Bank'!$AT580),1,IF('Data Bank'!$AC580=100,3,IF('Data Bank'!$AC580=0,0,2)))))</f>
        <v>2</v>
      </c>
      <c r="L795" s="177">
        <f ca="1">IF(L$1&lt;'Data Bank'!$AD580,"",IF(L$1&gt;'Data Bank'!$AT580,"",IF(AND('Data Bank'!$AC580&lt;100,TODAY()&gt;'Data Bank'!$AT580),1,IF('Data Bank'!$AC580=100,3,IF('Data Bank'!$AC580=0,0,2)))))</f>
        <v>2</v>
      </c>
      <c r="M795" s="177">
        <f ca="1">IF(M$1&lt;'Data Bank'!$AD580,"",IF(M$1&gt;'Data Bank'!$AT580,"",IF(AND('Data Bank'!$AC580&lt;100,TODAY()&gt;'Data Bank'!$AT580),1,IF('Data Bank'!$AC580=100,3,IF('Data Bank'!$AC580=0,0,2)))))</f>
        <v>2</v>
      </c>
      <c r="N795" s="177">
        <f ca="1">IF(N$1&lt;'Data Bank'!$AD580,"",IF(N$1&gt;'Data Bank'!$AT580,"",IF(AND('Data Bank'!$AC580&lt;100,TODAY()&gt;'Data Bank'!$AT580),1,IF('Data Bank'!$AC580=100,3,IF('Data Bank'!$AC580=0,0,2)))))</f>
        <v>2</v>
      </c>
      <c r="O795" s="177">
        <f ca="1">IF(O$1&lt;'Data Bank'!$AD580,"",IF(O$1&gt;'Data Bank'!$AT580,"",IF(AND('Data Bank'!$AC580&lt;100,TODAY()&gt;'Data Bank'!$AT580),1,IF('Data Bank'!$AC580=100,3,IF('Data Bank'!$AC580=0,0,2)))))</f>
        <v>2</v>
      </c>
      <c r="P795" s="177">
        <f ca="1">IF(P$1&lt;'Data Bank'!$AD580,"",IF(P$1&gt;'Data Bank'!$AT580,"",IF(AND('Data Bank'!$AC580&lt;100,TODAY()&gt;'Data Bank'!$AT580),1,IF('Data Bank'!$AC580=100,3,IF('Data Bank'!$AC580=0,0,2)))))</f>
        <v>2</v>
      </c>
      <c r="Q795" s="177">
        <f ca="1">IF(Q$1&lt;'Data Bank'!$AD580,"",IF(Q$1&gt;'Data Bank'!$AT580,"",IF(AND('Data Bank'!$AC580&lt;100,TODAY()&gt;'Data Bank'!$AT580),1,IF('Data Bank'!$AC580=100,3,IF('Data Bank'!$AC580=0,0,2)))))</f>
        <v>2</v>
      </c>
      <c r="R795" s="177">
        <f ca="1">IF(R$1&lt;'Data Bank'!$AD580,"",IF(R$1&gt;'Data Bank'!$AT580,"",IF(AND('Data Bank'!$AC580&lt;100,TODAY()&gt;'Data Bank'!$AT580),1,IF('Data Bank'!$AC580=100,3,IF('Data Bank'!$AC580=0,0,2)))))</f>
        <v>2</v>
      </c>
    </row>
    <row r="796" spans="1:18">
      <c r="A796" s="115" t="str">
        <f>'Data Bank'!E581</f>
        <v>Abdul Khaliq Colony</v>
      </c>
      <c r="B796" s="178">
        <f ca="1">IF(B$1&lt;'Data Bank'!$AD581,"",IF(B$1&gt;'Data Bank'!$AT581,"",IF(AND('Data Bank'!$AC581&lt;100,TODAY()&gt;'Data Bank'!$AT581),1,IF('Data Bank'!$AC581=100,3,IF('Data Bank'!$AC581=0,0,2)))))</f>
        <v>2</v>
      </c>
      <c r="C796" s="178">
        <f ca="1">IF(C$1&lt;'Data Bank'!$AD581,"",IF(C$1&gt;'Data Bank'!$AT581,"",IF(AND('Data Bank'!$AC581&lt;100,TODAY()&gt;'Data Bank'!$AT581),1,IF('Data Bank'!$AC581=100,3,IF('Data Bank'!$AC581=0,0,2)))))</f>
        <v>2</v>
      </c>
      <c r="D796" s="178">
        <f ca="1">IF(D$1&lt;'Data Bank'!$AD581,"",IF(D$1&gt;'Data Bank'!$AT581,"",IF(AND('Data Bank'!$AC581&lt;100,TODAY()&gt;'Data Bank'!$AT581),1,IF('Data Bank'!$AC581=100,3,IF('Data Bank'!$AC581=0,0,2)))))</f>
        <v>2</v>
      </c>
      <c r="E796" s="178">
        <f ca="1">IF(E$1&lt;'Data Bank'!$AD581,"",IF(E$1&gt;'Data Bank'!$AT581,"",IF(AND('Data Bank'!$AC581&lt;100,TODAY()&gt;'Data Bank'!$AT581),1,IF('Data Bank'!$AC581=100,3,IF('Data Bank'!$AC581=0,0,2)))))</f>
        <v>2</v>
      </c>
      <c r="F796" s="178">
        <f ca="1">IF(F$1&lt;'Data Bank'!$AD581,"",IF(F$1&gt;'Data Bank'!$AT581,"",IF(AND('Data Bank'!$AC581&lt;100,TODAY()&gt;'Data Bank'!$AT581),1,IF('Data Bank'!$AC581=100,3,IF('Data Bank'!$AC581=0,0,2)))))</f>
        <v>2</v>
      </c>
      <c r="G796" s="178">
        <f ca="1">IF(G$1&lt;'Data Bank'!$AD581,"",IF(G$1&gt;'Data Bank'!$AT581,"",IF(AND('Data Bank'!$AC581&lt;100,TODAY()&gt;'Data Bank'!$AT581),1,IF('Data Bank'!$AC581=100,3,IF('Data Bank'!$AC581=0,0,2)))))</f>
        <v>2</v>
      </c>
      <c r="H796" s="178">
        <f ca="1">IF(H$1&lt;'Data Bank'!$AD581,"",IF(H$1&gt;'Data Bank'!$AT581,"",IF(AND('Data Bank'!$AC581&lt;100,TODAY()&gt;'Data Bank'!$AT581),1,IF('Data Bank'!$AC581=100,3,IF('Data Bank'!$AC581=0,0,2)))))</f>
        <v>2</v>
      </c>
      <c r="I796" s="178">
        <f ca="1">IF(I$1&lt;'Data Bank'!$AD581,"",IF(I$1&gt;'Data Bank'!$AT581,"",IF(AND('Data Bank'!$AC581&lt;100,TODAY()&gt;'Data Bank'!$AT581),1,IF('Data Bank'!$AC581=100,3,IF('Data Bank'!$AC581=0,0,2)))))</f>
        <v>2</v>
      </c>
      <c r="J796" s="177" t="str">
        <f ca="1">IF(J$1&lt;'Data Bank'!$AD581,"",IF(J$1&gt;'Data Bank'!$AT581,"",IF(AND('Data Bank'!$AC581&lt;100,TODAY()&gt;'Data Bank'!$AT581),1,IF('Data Bank'!$AC581=100,3,IF('Data Bank'!$AC581=0,0,2)))))</f>
        <v/>
      </c>
      <c r="K796" s="177" t="str">
        <f ca="1">IF(K$1&lt;'Data Bank'!$AD581,"",IF(K$1&gt;'Data Bank'!$AT581,"",IF(AND('Data Bank'!$AC581&lt;100,TODAY()&gt;'Data Bank'!$AT581),1,IF('Data Bank'!$AC581=100,3,IF('Data Bank'!$AC581=0,0,2)))))</f>
        <v/>
      </c>
      <c r="L796" s="177" t="str">
        <f ca="1">IF(L$1&lt;'Data Bank'!$AD581,"",IF(L$1&gt;'Data Bank'!$AT581,"",IF(AND('Data Bank'!$AC581&lt;100,TODAY()&gt;'Data Bank'!$AT581),1,IF('Data Bank'!$AC581=100,3,IF('Data Bank'!$AC581=0,0,2)))))</f>
        <v/>
      </c>
      <c r="M796" s="177" t="str">
        <f ca="1">IF(M$1&lt;'Data Bank'!$AD581,"",IF(M$1&gt;'Data Bank'!$AT581,"",IF(AND('Data Bank'!$AC581&lt;100,TODAY()&gt;'Data Bank'!$AT581),1,IF('Data Bank'!$AC581=100,3,IF('Data Bank'!$AC581=0,0,2)))))</f>
        <v/>
      </c>
      <c r="N796" s="177" t="str">
        <f ca="1">IF(N$1&lt;'Data Bank'!$AD581,"",IF(N$1&gt;'Data Bank'!$AT581,"",IF(AND('Data Bank'!$AC581&lt;100,TODAY()&gt;'Data Bank'!$AT581),1,IF('Data Bank'!$AC581=100,3,IF('Data Bank'!$AC581=0,0,2)))))</f>
        <v/>
      </c>
      <c r="O796" s="177" t="str">
        <f ca="1">IF(O$1&lt;'Data Bank'!$AD581,"",IF(O$1&gt;'Data Bank'!$AT581,"",IF(AND('Data Bank'!$AC581&lt;100,TODAY()&gt;'Data Bank'!$AT581),1,IF('Data Bank'!$AC581=100,3,IF('Data Bank'!$AC581=0,0,2)))))</f>
        <v/>
      </c>
      <c r="P796" s="177" t="str">
        <f ca="1">IF(P$1&lt;'Data Bank'!$AD581,"",IF(P$1&gt;'Data Bank'!$AT581,"",IF(AND('Data Bank'!$AC581&lt;100,TODAY()&gt;'Data Bank'!$AT581),1,IF('Data Bank'!$AC581=100,3,IF('Data Bank'!$AC581=0,0,2)))))</f>
        <v/>
      </c>
      <c r="Q796" s="177" t="str">
        <f ca="1">IF(Q$1&lt;'Data Bank'!$AD581,"",IF(Q$1&gt;'Data Bank'!$AT581,"",IF(AND('Data Bank'!$AC581&lt;100,TODAY()&gt;'Data Bank'!$AT581),1,IF('Data Bank'!$AC581=100,3,IF('Data Bank'!$AC581=0,0,2)))))</f>
        <v/>
      </c>
      <c r="R796" s="177" t="str">
        <f ca="1">IF(R$1&lt;'Data Bank'!$AD581,"",IF(R$1&gt;'Data Bank'!$AT581,"",IF(AND('Data Bank'!$AC581&lt;100,TODAY()&gt;'Data Bank'!$AT581),1,IF('Data Bank'!$AC581=100,3,IF('Data Bank'!$AC581=0,0,2)))))</f>
        <v/>
      </c>
    </row>
    <row r="797" spans="1:18">
      <c r="A797" s="115" t="str">
        <f>'Data Bank'!E582</f>
        <v>Ali Ahmed Shah Colony</v>
      </c>
      <c r="B797" s="178">
        <f ca="1">IF(B$1&lt;'Data Bank'!$AD582,"",IF(B$1&gt;'Data Bank'!$AT582,"",IF(AND('Data Bank'!$AC582&lt;100,TODAY()&gt;'Data Bank'!$AT582),1,IF('Data Bank'!$AC582=100,3,IF('Data Bank'!$AC582=0,0,2)))))</f>
        <v>0</v>
      </c>
      <c r="C797" s="178">
        <f ca="1">IF(C$1&lt;'Data Bank'!$AD582,"",IF(C$1&gt;'Data Bank'!$AT582,"",IF(AND('Data Bank'!$AC582&lt;100,TODAY()&gt;'Data Bank'!$AT582),1,IF('Data Bank'!$AC582=100,3,IF('Data Bank'!$AC582=0,0,2)))))</f>
        <v>0</v>
      </c>
      <c r="D797" s="178">
        <f ca="1">IF(D$1&lt;'Data Bank'!$AD582,"",IF(D$1&gt;'Data Bank'!$AT582,"",IF(AND('Data Bank'!$AC582&lt;100,TODAY()&gt;'Data Bank'!$AT582),1,IF('Data Bank'!$AC582=100,3,IF('Data Bank'!$AC582=0,0,2)))))</f>
        <v>0</v>
      </c>
      <c r="E797" s="178">
        <f ca="1">IF(E$1&lt;'Data Bank'!$AD582,"",IF(E$1&gt;'Data Bank'!$AT582,"",IF(AND('Data Bank'!$AC582&lt;100,TODAY()&gt;'Data Bank'!$AT582),1,IF('Data Bank'!$AC582=100,3,IF('Data Bank'!$AC582=0,0,2)))))</f>
        <v>0</v>
      </c>
      <c r="F797" s="178">
        <f ca="1">IF(F$1&lt;'Data Bank'!$AD582,"",IF(F$1&gt;'Data Bank'!$AT582,"",IF(AND('Data Bank'!$AC582&lt;100,TODAY()&gt;'Data Bank'!$AT582),1,IF('Data Bank'!$AC582=100,3,IF('Data Bank'!$AC582=0,0,2)))))</f>
        <v>0</v>
      </c>
      <c r="G797" s="178">
        <f ca="1">IF(G$1&lt;'Data Bank'!$AD582,"",IF(G$1&gt;'Data Bank'!$AT582,"",IF(AND('Data Bank'!$AC582&lt;100,TODAY()&gt;'Data Bank'!$AT582),1,IF('Data Bank'!$AC582=100,3,IF('Data Bank'!$AC582=0,0,2)))))</f>
        <v>0</v>
      </c>
      <c r="H797" s="178">
        <f ca="1">IF(H$1&lt;'Data Bank'!$AD582,"",IF(H$1&gt;'Data Bank'!$AT582,"",IF(AND('Data Bank'!$AC582&lt;100,TODAY()&gt;'Data Bank'!$AT582),1,IF('Data Bank'!$AC582=100,3,IF('Data Bank'!$AC582=0,0,2)))))</f>
        <v>0</v>
      </c>
      <c r="I797" s="178">
        <f ca="1">IF(I$1&lt;'Data Bank'!$AD582,"",IF(I$1&gt;'Data Bank'!$AT582,"",IF(AND('Data Bank'!$AC582&lt;100,TODAY()&gt;'Data Bank'!$AT582),1,IF('Data Bank'!$AC582=100,3,IF('Data Bank'!$AC582=0,0,2)))))</f>
        <v>0</v>
      </c>
      <c r="J797" s="177" t="str">
        <f ca="1">IF(J$1&lt;'Data Bank'!$AD582,"",IF(J$1&gt;'Data Bank'!$AT582,"",IF(AND('Data Bank'!$AC582&lt;100,TODAY()&gt;'Data Bank'!$AT582),1,IF('Data Bank'!$AC582=100,3,IF('Data Bank'!$AC582=0,0,2)))))</f>
        <v/>
      </c>
      <c r="K797" s="177" t="str">
        <f ca="1">IF(K$1&lt;'Data Bank'!$AD582,"",IF(K$1&gt;'Data Bank'!$AT582,"",IF(AND('Data Bank'!$AC582&lt;100,TODAY()&gt;'Data Bank'!$AT582),1,IF('Data Bank'!$AC582=100,3,IF('Data Bank'!$AC582=0,0,2)))))</f>
        <v/>
      </c>
      <c r="L797" s="177" t="str">
        <f ca="1">IF(L$1&lt;'Data Bank'!$AD582,"",IF(L$1&gt;'Data Bank'!$AT582,"",IF(AND('Data Bank'!$AC582&lt;100,TODAY()&gt;'Data Bank'!$AT582),1,IF('Data Bank'!$AC582=100,3,IF('Data Bank'!$AC582=0,0,2)))))</f>
        <v/>
      </c>
      <c r="M797" s="177" t="str">
        <f ca="1">IF(M$1&lt;'Data Bank'!$AD582,"",IF(M$1&gt;'Data Bank'!$AT582,"",IF(AND('Data Bank'!$AC582&lt;100,TODAY()&gt;'Data Bank'!$AT582),1,IF('Data Bank'!$AC582=100,3,IF('Data Bank'!$AC582=0,0,2)))))</f>
        <v/>
      </c>
      <c r="N797" s="177" t="str">
        <f ca="1">IF(N$1&lt;'Data Bank'!$AD582,"",IF(N$1&gt;'Data Bank'!$AT582,"",IF(AND('Data Bank'!$AC582&lt;100,TODAY()&gt;'Data Bank'!$AT582),1,IF('Data Bank'!$AC582=100,3,IF('Data Bank'!$AC582=0,0,2)))))</f>
        <v/>
      </c>
      <c r="O797" s="177" t="str">
        <f ca="1">IF(O$1&lt;'Data Bank'!$AD582,"",IF(O$1&gt;'Data Bank'!$AT582,"",IF(AND('Data Bank'!$AC582&lt;100,TODAY()&gt;'Data Bank'!$AT582),1,IF('Data Bank'!$AC582=100,3,IF('Data Bank'!$AC582=0,0,2)))))</f>
        <v/>
      </c>
      <c r="P797" s="177" t="str">
        <f ca="1">IF(P$1&lt;'Data Bank'!$AD582,"",IF(P$1&gt;'Data Bank'!$AT582,"",IF(AND('Data Bank'!$AC582&lt;100,TODAY()&gt;'Data Bank'!$AT582),1,IF('Data Bank'!$AC582=100,3,IF('Data Bank'!$AC582=0,0,2)))))</f>
        <v/>
      </c>
      <c r="Q797" s="177" t="str">
        <f ca="1">IF(Q$1&lt;'Data Bank'!$AD582,"",IF(Q$1&gt;'Data Bank'!$AT582,"",IF(AND('Data Bank'!$AC582&lt;100,TODAY()&gt;'Data Bank'!$AT582),1,IF('Data Bank'!$AC582=100,3,IF('Data Bank'!$AC582=0,0,2)))))</f>
        <v/>
      </c>
      <c r="R797" s="177" t="str">
        <f ca="1">IF(R$1&lt;'Data Bank'!$AD582,"",IF(R$1&gt;'Data Bank'!$AT582,"",IF(AND('Data Bank'!$AC582&lt;100,TODAY()&gt;'Data Bank'!$AT582),1,IF('Data Bank'!$AC582=100,3,IF('Data Bank'!$AC582=0,0,2)))))</f>
        <v/>
      </c>
    </row>
    <row r="798" spans="1:18">
      <c r="A798" s="115" t="str">
        <f>'Data Bank'!E583</f>
        <v>H13_Mainly Hostels</v>
      </c>
      <c r="B798" s="178">
        <f ca="1">IF(B$1&lt;'Data Bank'!$AD583,"",IF(B$1&gt;'Data Bank'!$AT583,"",IF(AND('Data Bank'!$AC583&lt;100,TODAY()&gt;'Data Bank'!$AT583),1,IF('Data Bank'!$AC583=100,3,IF('Data Bank'!$AC583=0,0,2)))))</f>
        <v>2</v>
      </c>
      <c r="C798" s="178">
        <f ca="1">IF(C$1&lt;'Data Bank'!$AD583,"",IF(C$1&gt;'Data Bank'!$AT583,"",IF(AND('Data Bank'!$AC583&lt;100,TODAY()&gt;'Data Bank'!$AT583),1,IF('Data Bank'!$AC583=100,3,IF('Data Bank'!$AC583=0,0,2)))))</f>
        <v>2</v>
      </c>
      <c r="D798" s="178">
        <f ca="1">IF(D$1&lt;'Data Bank'!$AD583,"",IF(D$1&gt;'Data Bank'!$AT583,"",IF(AND('Data Bank'!$AC583&lt;100,TODAY()&gt;'Data Bank'!$AT583),1,IF('Data Bank'!$AC583=100,3,IF('Data Bank'!$AC583=0,0,2)))))</f>
        <v>2</v>
      </c>
      <c r="E798" s="178">
        <f ca="1">IF(E$1&lt;'Data Bank'!$AD583,"",IF(E$1&gt;'Data Bank'!$AT583,"",IF(AND('Data Bank'!$AC583&lt;100,TODAY()&gt;'Data Bank'!$AT583),1,IF('Data Bank'!$AC583=100,3,IF('Data Bank'!$AC583=0,0,2)))))</f>
        <v>2</v>
      </c>
      <c r="F798" s="178">
        <f ca="1">IF(F$1&lt;'Data Bank'!$AD583,"",IF(F$1&gt;'Data Bank'!$AT583,"",IF(AND('Data Bank'!$AC583&lt;100,TODAY()&gt;'Data Bank'!$AT583),1,IF('Data Bank'!$AC583=100,3,IF('Data Bank'!$AC583=0,0,2)))))</f>
        <v>2</v>
      </c>
      <c r="G798" s="178">
        <f ca="1">IF(G$1&lt;'Data Bank'!$AD583,"",IF(G$1&gt;'Data Bank'!$AT583,"",IF(AND('Data Bank'!$AC583&lt;100,TODAY()&gt;'Data Bank'!$AT583),1,IF('Data Bank'!$AC583=100,3,IF('Data Bank'!$AC583=0,0,2)))))</f>
        <v>2</v>
      </c>
      <c r="H798" s="178">
        <f ca="1">IF(H$1&lt;'Data Bank'!$AD583,"",IF(H$1&gt;'Data Bank'!$AT583,"",IF(AND('Data Bank'!$AC583&lt;100,TODAY()&gt;'Data Bank'!$AT583),1,IF('Data Bank'!$AC583=100,3,IF('Data Bank'!$AC583=0,0,2)))))</f>
        <v>2</v>
      </c>
      <c r="I798" s="178">
        <f ca="1">IF(I$1&lt;'Data Bank'!$AD583,"",IF(I$1&gt;'Data Bank'!$AT583,"",IF(AND('Data Bank'!$AC583&lt;100,TODAY()&gt;'Data Bank'!$AT583),1,IF('Data Bank'!$AC583=100,3,IF('Data Bank'!$AC583=0,0,2)))))</f>
        <v>2</v>
      </c>
      <c r="J798" s="177">
        <f ca="1">IF(J$1&lt;'Data Bank'!$AD583,"",IF(J$1&gt;'Data Bank'!$AT583,"",IF(AND('Data Bank'!$AC583&lt;100,TODAY()&gt;'Data Bank'!$AT583),1,IF('Data Bank'!$AC583=100,3,IF('Data Bank'!$AC583=0,0,2)))))</f>
        <v>2</v>
      </c>
      <c r="K798" s="177">
        <f ca="1">IF(K$1&lt;'Data Bank'!$AD583,"",IF(K$1&gt;'Data Bank'!$AT583,"",IF(AND('Data Bank'!$AC583&lt;100,TODAY()&gt;'Data Bank'!$AT583),1,IF('Data Bank'!$AC583=100,3,IF('Data Bank'!$AC583=0,0,2)))))</f>
        <v>2</v>
      </c>
      <c r="L798" s="177">
        <f ca="1">IF(L$1&lt;'Data Bank'!$AD583,"",IF(L$1&gt;'Data Bank'!$AT583,"",IF(AND('Data Bank'!$AC583&lt;100,TODAY()&gt;'Data Bank'!$AT583),1,IF('Data Bank'!$AC583=100,3,IF('Data Bank'!$AC583=0,0,2)))))</f>
        <v>2</v>
      </c>
      <c r="M798" s="177">
        <f ca="1">IF(M$1&lt;'Data Bank'!$AD583,"",IF(M$1&gt;'Data Bank'!$AT583,"",IF(AND('Data Bank'!$AC583&lt;100,TODAY()&gt;'Data Bank'!$AT583),1,IF('Data Bank'!$AC583=100,3,IF('Data Bank'!$AC583=0,0,2)))))</f>
        <v>2</v>
      </c>
      <c r="N798" s="177">
        <f ca="1">IF(N$1&lt;'Data Bank'!$AD583,"",IF(N$1&gt;'Data Bank'!$AT583,"",IF(AND('Data Bank'!$AC583&lt;100,TODAY()&gt;'Data Bank'!$AT583),1,IF('Data Bank'!$AC583=100,3,IF('Data Bank'!$AC583=0,0,2)))))</f>
        <v>2</v>
      </c>
      <c r="O798" s="177">
        <f ca="1">IF(O$1&lt;'Data Bank'!$AD583,"",IF(O$1&gt;'Data Bank'!$AT583,"",IF(AND('Data Bank'!$AC583&lt;100,TODAY()&gt;'Data Bank'!$AT583),1,IF('Data Bank'!$AC583=100,3,IF('Data Bank'!$AC583=0,0,2)))))</f>
        <v>2</v>
      </c>
      <c r="P798" s="177">
        <f ca="1">IF(P$1&lt;'Data Bank'!$AD583,"",IF(P$1&gt;'Data Bank'!$AT583,"",IF(AND('Data Bank'!$AC583&lt;100,TODAY()&gt;'Data Bank'!$AT583),1,IF('Data Bank'!$AC583=100,3,IF('Data Bank'!$AC583=0,0,2)))))</f>
        <v>2</v>
      </c>
      <c r="Q798" s="177">
        <f ca="1">IF(Q$1&lt;'Data Bank'!$AD583,"",IF(Q$1&gt;'Data Bank'!$AT583,"",IF(AND('Data Bank'!$AC583&lt;100,TODAY()&gt;'Data Bank'!$AT583),1,IF('Data Bank'!$AC583=100,3,IF('Data Bank'!$AC583=0,0,2)))))</f>
        <v>2</v>
      </c>
      <c r="R798" s="177">
        <f ca="1">IF(R$1&lt;'Data Bank'!$AD583,"",IF(R$1&gt;'Data Bank'!$AT583,"",IF(AND('Data Bank'!$AC583&lt;100,TODAY()&gt;'Data Bank'!$AT583),1,IF('Data Bank'!$AC583=100,3,IF('Data Bank'!$AC583=0,0,2)))))</f>
        <v>2</v>
      </c>
    </row>
    <row r="799" spans="1:18">
      <c r="A799" s="115" t="str">
        <f>'Data Bank'!E585</f>
        <v>Al-Kareem Garden</v>
      </c>
      <c r="B799" s="178">
        <f ca="1">IF(B$1&lt;'Data Bank'!$AD585,"",IF(B$1&gt;'Data Bank'!$AT585,"",IF(AND('Data Bank'!$AC585&lt;100,TODAY()&gt;'Data Bank'!$AT585),1,IF('Data Bank'!$AC585=100,3,IF('Data Bank'!$AC585=0,0,2)))))</f>
        <v>0</v>
      </c>
      <c r="C799" s="178">
        <f ca="1">IF(C$1&lt;'Data Bank'!$AD585,"",IF(C$1&gt;'Data Bank'!$AT585,"",IF(AND('Data Bank'!$AC585&lt;100,TODAY()&gt;'Data Bank'!$AT585),1,IF('Data Bank'!$AC585=100,3,IF('Data Bank'!$AC585=0,0,2)))))</f>
        <v>0</v>
      </c>
      <c r="D799" s="178">
        <f ca="1">IF(D$1&lt;'Data Bank'!$AD585,"",IF(D$1&gt;'Data Bank'!$AT585,"",IF(AND('Data Bank'!$AC585&lt;100,TODAY()&gt;'Data Bank'!$AT585),1,IF('Data Bank'!$AC585=100,3,IF('Data Bank'!$AC585=0,0,2)))))</f>
        <v>0</v>
      </c>
      <c r="E799" s="178">
        <f ca="1">IF(E$1&lt;'Data Bank'!$AD585,"",IF(E$1&gt;'Data Bank'!$AT585,"",IF(AND('Data Bank'!$AC585&lt;100,TODAY()&gt;'Data Bank'!$AT585),1,IF('Data Bank'!$AC585=100,3,IF('Data Bank'!$AC585=0,0,2)))))</f>
        <v>0</v>
      </c>
      <c r="F799" s="178">
        <f ca="1">IF(F$1&lt;'Data Bank'!$AD585,"",IF(F$1&gt;'Data Bank'!$AT585,"",IF(AND('Data Bank'!$AC585&lt;100,TODAY()&gt;'Data Bank'!$AT585),1,IF('Data Bank'!$AC585=100,3,IF('Data Bank'!$AC585=0,0,2)))))</f>
        <v>0</v>
      </c>
      <c r="G799" s="178">
        <f ca="1">IF(G$1&lt;'Data Bank'!$AD585,"",IF(G$1&gt;'Data Bank'!$AT585,"",IF(AND('Data Bank'!$AC585&lt;100,TODAY()&gt;'Data Bank'!$AT585),1,IF('Data Bank'!$AC585=100,3,IF('Data Bank'!$AC585=0,0,2)))))</f>
        <v>0</v>
      </c>
      <c r="H799" s="178">
        <f ca="1">IF(H$1&lt;'Data Bank'!$AD585,"",IF(H$1&gt;'Data Bank'!$AT585,"",IF(AND('Data Bank'!$AC585&lt;100,TODAY()&gt;'Data Bank'!$AT585),1,IF('Data Bank'!$AC585=100,3,IF('Data Bank'!$AC585=0,0,2)))))</f>
        <v>0</v>
      </c>
      <c r="I799" s="178">
        <f ca="1">IF(I$1&lt;'Data Bank'!$AD585,"",IF(I$1&gt;'Data Bank'!$AT585,"",IF(AND('Data Bank'!$AC585&lt;100,TODAY()&gt;'Data Bank'!$AT585),1,IF('Data Bank'!$AC585=100,3,IF('Data Bank'!$AC585=0,0,2)))))</f>
        <v>0</v>
      </c>
      <c r="J799" s="177" t="str">
        <f ca="1">IF(J$1&lt;'Data Bank'!$AD585,"",IF(J$1&gt;'Data Bank'!$AT585,"",IF(AND('Data Bank'!$AC585&lt;100,TODAY()&gt;'Data Bank'!$AT585),1,IF('Data Bank'!$AC585=100,3,IF('Data Bank'!$AC585=0,0,2)))))</f>
        <v/>
      </c>
      <c r="K799" s="177" t="str">
        <f ca="1">IF(K$1&lt;'Data Bank'!$AD585,"",IF(K$1&gt;'Data Bank'!$AT585,"",IF(AND('Data Bank'!$AC585&lt;100,TODAY()&gt;'Data Bank'!$AT585),1,IF('Data Bank'!$AC585=100,3,IF('Data Bank'!$AC585=0,0,2)))))</f>
        <v/>
      </c>
      <c r="L799" s="177" t="str">
        <f ca="1">IF(L$1&lt;'Data Bank'!$AD585,"",IF(L$1&gt;'Data Bank'!$AT585,"",IF(AND('Data Bank'!$AC585&lt;100,TODAY()&gt;'Data Bank'!$AT585),1,IF('Data Bank'!$AC585=100,3,IF('Data Bank'!$AC585=0,0,2)))))</f>
        <v/>
      </c>
      <c r="M799" s="177" t="str">
        <f ca="1">IF(M$1&lt;'Data Bank'!$AD585,"",IF(M$1&gt;'Data Bank'!$AT585,"",IF(AND('Data Bank'!$AC585&lt;100,TODAY()&gt;'Data Bank'!$AT585),1,IF('Data Bank'!$AC585=100,3,IF('Data Bank'!$AC585=0,0,2)))))</f>
        <v/>
      </c>
      <c r="N799" s="177" t="str">
        <f ca="1">IF(N$1&lt;'Data Bank'!$AD585,"",IF(N$1&gt;'Data Bank'!$AT585,"",IF(AND('Data Bank'!$AC585&lt;100,TODAY()&gt;'Data Bank'!$AT585),1,IF('Data Bank'!$AC585=100,3,IF('Data Bank'!$AC585=0,0,2)))))</f>
        <v/>
      </c>
      <c r="O799" s="177" t="str">
        <f ca="1">IF(O$1&lt;'Data Bank'!$AD585,"",IF(O$1&gt;'Data Bank'!$AT585,"",IF(AND('Data Bank'!$AC585&lt;100,TODAY()&gt;'Data Bank'!$AT585),1,IF('Data Bank'!$AC585=100,3,IF('Data Bank'!$AC585=0,0,2)))))</f>
        <v/>
      </c>
      <c r="P799" s="177" t="str">
        <f ca="1">IF(P$1&lt;'Data Bank'!$AD585,"",IF(P$1&gt;'Data Bank'!$AT585,"",IF(AND('Data Bank'!$AC585&lt;100,TODAY()&gt;'Data Bank'!$AT585),1,IF('Data Bank'!$AC585=100,3,IF('Data Bank'!$AC585=0,0,2)))))</f>
        <v/>
      </c>
      <c r="Q799" s="177" t="str">
        <f ca="1">IF(Q$1&lt;'Data Bank'!$AD585,"",IF(Q$1&gt;'Data Bank'!$AT585,"",IF(AND('Data Bank'!$AC585&lt;100,TODAY()&gt;'Data Bank'!$AT585),1,IF('Data Bank'!$AC585=100,3,IF('Data Bank'!$AC585=0,0,2)))))</f>
        <v/>
      </c>
      <c r="R799" s="177" t="str">
        <f ca="1">IF(R$1&lt;'Data Bank'!$AD585,"",IF(R$1&gt;'Data Bank'!$AT585,"",IF(AND('Data Bank'!$AC585&lt;100,TODAY()&gt;'Data Bank'!$AT585),1,IF('Data Bank'!$AC585=100,3,IF('Data Bank'!$AC585=0,0,2)))))</f>
        <v/>
      </c>
    </row>
    <row r="800" spans="1:18">
      <c r="A800" s="115" t="str">
        <f>'Data Bank'!E590</f>
        <v>Azhar Colony Khara Road and Bas</v>
      </c>
      <c r="B800" s="178">
        <f ca="1">IF(B$1&lt;'Data Bank'!$AD590,"",IF(B$1&gt;'Data Bank'!$AT590,"",IF(AND('Data Bank'!$AC590&lt;100,TODAY()&gt;'Data Bank'!$AT590),1,IF('Data Bank'!$AC590=100,3,IF('Data Bank'!$AC590=0,0,2)))))</f>
        <v>0</v>
      </c>
      <c r="C800" s="178">
        <f ca="1">IF(C$1&lt;'Data Bank'!$AD590,"",IF(C$1&gt;'Data Bank'!$AT590,"",IF(AND('Data Bank'!$AC590&lt;100,TODAY()&gt;'Data Bank'!$AT590),1,IF('Data Bank'!$AC590=100,3,IF('Data Bank'!$AC590=0,0,2)))))</f>
        <v>0</v>
      </c>
      <c r="D800" s="178">
        <f ca="1">IF(D$1&lt;'Data Bank'!$AD590,"",IF(D$1&gt;'Data Bank'!$AT590,"",IF(AND('Data Bank'!$AC590&lt;100,TODAY()&gt;'Data Bank'!$AT590),1,IF('Data Bank'!$AC590=100,3,IF('Data Bank'!$AC590=0,0,2)))))</f>
        <v>0</v>
      </c>
      <c r="E800" s="178">
        <f ca="1">IF(E$1&lt;'Data Bank'!$AD590,"",IF(E$1&gt;'Data Bank'!$AT590,"",IF(AND('Data Bank'!$AC590&lt;100,TODAY()&gt;'Data Bank'!$AT590),1,IF('Data Bank'!$AC590=100,3,IF('Data Bank'!$AC590=0,0,2)))))</f>
        <v>0</v>
      </c>
      <c r="F800" s="178">
        <f ca="1">IF(F$1&lt;'Data Bank'!$AD590,"",IF(F$1&gt;'Data Bank'!$AT590,"",IF(AND('Data Bank'!$AC590&lt;100,TODAY()&gt;'Data Bank'!$AT590),1,IF('Data Bank'!$AC590=100,3,IF('Data Bank'!$AC590=0,0,2)))))</f>
        <v>0</v>
      </c>
      <c r="G800" s="178">
        <f ca="1">IF(G$1&lt;'Data Bank'!$AD590,"",IF(G$1&gt;'Data Bank'!$AT590,"",IF(AND('Data Bank'!$AC590&lt;100,TODAY()&gt;'Data Bank'!$AT590),1,IF('Data Bank'!$AC590=100,3,IF('Data Bank'!$AC590=0,0,2)))))</f>
        <v>0</v>
      </c>
      <c r="H800" s="178">
        <f ca="1">IF(H$1&lt;'Data Bank'!$AD590,"",IF(H$1&gt;'Data Bank'!$AT590,"",IF(AND('Data Bank'!$AC590&lt;100,TODAY()&gt;'Data Bank'!$AT590),1,IF('Data Bank'!$AC590=100,3,IF('Data Bank'!$AC590=0,0,2)))))</f>
        <v>0</v>
      </c>
      <c r="I800" s="178">
        <f ca="1">IF(I$1&lt;'Data Bank'!$AD590,"",IF(I$1&gt;'Data Bank'!$AT590,"",IF(AND('Data Bank'!$AC590&lt;100,TODAY()&gt;'Data Bank'!$AT590),1,IF('Data Bank'!$AC590=100,3,IF('Data Bank'!$AC590=0,0,2)))))</f>
        <v>0</v>
      </c>
      <c r="J800" s="177" t="str">
        <f ca="1">IF(J$1&lt;'Data Bank'!$AD590,"",IF(J$1&gt;'Data Bank'!$AT590,"",IF(AND('Data Bank'!$AC590&lt;100,TODAY()&gt;'Data Bank'!$AT590),1,IF('Data Bank'!$AC590=100,3,IF('Data Bank'!$AC590=0,0,2)))))</f>
        <v/>
      </c>
      <c r="K800" s="177" t="str">
        <f ca="1">IF(K$1&lt;'Data Bank'!$AD590,"",IF(K$1&gt;'Data Bank'!$AT590,"",IF(AND('Data Bank'!$AC590&lt;100,TODAY()&gt;'Data Bank'!$AT590),1,IF('Data Bank'!$AC590=100,3,IF('Data Bank'!$AC590=0,0,2)))))</f>
        <v/>
      </c>
      <c r="L800" s="177" t="str">
        <f ca="1">IF(L$1&lt;'Data Bank'!$AD590,"",IF(L$1&gt;'Data Bank'!$AT590,"",IF(AND('Data Bank'!$AC590&lt;100,TODAY()&gt;'Data Bank'!$AT590),1,IF('Data Bank'!$AC590=100,3,IF('Data Bank'!$AC590=0,0,2)))))</f>
        <v/>
      </c>
      <c r="M800" s="177" t="str">
        <f ca="1">IF(M$1&lt;'Data Bank'!$AD590,"",IF(M$1&gt;'Data Bank'!$AT590,"",IF(AND('Data Bank'!$AC590&lt;100,TODAY()&gt;'Data Bank'!$AT590),1,IF('Data Bank'!$AC590=100,3,IF('Data Bank'!$AC590=0,0,2)))))</f>
        <v/>
      </c>
      <c r="N800" s="177" t="str">
        <f ca="1">IF(N$1&lt;'Data Bank'!$AD590,"",IF(N$1&gt;'Data Bank'!$AT590,"",IF(AND('Data Bank'!$AC590&lt;100,TODAY()&gt;'Data Bank'!$AT590),1,IF('Data Bank'!$AC590=100,3,IF('Data Bank'!$AC590=0,0,2)))))</f>
        <v/>
      </c>
      <c r="O800" s="177" t="str">
        <f ca="1">IF(O$1&lt;'Data Bank'!$AD590,"",IF(O$1&gt;'Data Bank'!$AT590,"",IF(AND('Data Bank'!$AC590&lt;100,TODAY()&gt;'Data Bank'!$AT590),1,IF('Data Bank'!$AC590=100,3,IF('Data Bank'!$AC590=0,0,2)))))</f>
        <v/>
      </c>
      <c r="P800" s="177" t="str">
        <f ca="1">IF(P$1&lt;'Data Bank'!$AD590,"",IF(P$1&gt;'Data Bank'!$AT590,"",IF(AND('Data Bank'!$AC590&lt;100,TODAY()&gt;'Data Bank'!$AT590),1,IF('Data Bank'!$AC590=100,3,IF('Data Bank'!$AC590=0,0,2)))))</f>
        <v/>
      </c>
      <c r="Q800" s="177" t="str">
        <f ca="1">IF(Q$1&lt;'Data Bank'!$AD590,"",IF(Q$1&gt;'Data Bank'!$AT590,"",IF(AND('Data Bank'!$AC590&lt;100,TODAY()&gt;'Data Bank'!$AT590),1,IF('Data Bank'!$AC590=100,3,IF('Data Bank'!$AC590=0,0,2)))))</f>
        <v/>
      </c>
      <c r="R800" s="177" t="str">
        <f ca="1">IF(R$1&lt;'Data Bank'!$AD590,"",IF(R$1&gt;'Data Bank'!$AT590,"",IF(AND('Data Bank'!$AC590&lt;100,TODAY()&gt;'Data Bank'!$AT590),1,IF('Data Bank'!$AC590=100,3,IF('Data Bank'!$AC590=0,0,2)))))</f>
        <v/>
      </c>
    </row>
    <row r="801" spans="1:18">
      <c r="A801" s="115" t="str">
        <f>'Data Bank'!E591</f>
        <v>Defence Colony</v>
      </c>
      <c r="B801" s="178">
        <f ca="1">IF(B$1&lt;'Data Bank'!$AD591,"",IF(B$1&gt;'Data Bank'!$AT591,"",IF(AND('Data Bank'!$AC591&lt;100,TODAY()&gt;'Data Bank'!$AT591),1,IF('Data Bank'!$AC591=100,3,IF('Data Bank'!$AC591=0,0,2)))))</f>
        <v>0</v>
      </c>
      <c r="C801" s="178">
        <f ca="1">IF(C$1&lt;'Data Bank'!$AD591,"",IF(C$1&gt;'Data Bank'!$AT591,"",IF(AND('Data Bank'!$AC591&lt;100,TODAY()&gt;'Data Bank'!$AT591),1,IF('Data Bank'!$AC591=100,3,IF('Data Bank'!$AC591=0,0,2)))))</f>
        <v>0</v>
      </c>
      <c r="D801" s="178">
        <f ca="1">IF(D$1&lt;'Data Bank'!$AD591,"",IF(D$1&gt;'Data Bank'!$AT591,"",IF(AND('Data Bank'!$AC591&lt;100,TODAY()&gt;'Data Bank'!$AT591),1,IF('Data Bank'!$AC591=100,3,IF('Data Bank'!$AC591=0,0,2)))))</f>
        <v>0</v>
      </c>
      <c r="E801" s="178">
        <f ca="1">IF(E$1&lt;'Data Bank'!$AD591,"",IF(E$1&gt;'Data Bank'!$AT591,"",IF(AND('Data Bank'!$AC591&lt;100,TODAY()&gt;'Data Bank'!$AT591),1,IF('Data Bank'!$AC591=100,3,IF('Data Bank'!$AC591=0,0,2)))))</f>
        <v>0</v>
      </c>
      <c r="F801" s="178">
        <f ca="1">IF(F$1&lt;'Data Bank'!$AD591,"",IF(F$1&gt;'Data Bank'!$AT591,"",IF(AND('Data Bank'!$AC591&lt;100,TODAY()&gt;'Data Bank'!$AT591),1,IF('Data Bank'!$AC591=100,3,IF('Data Bank'!$AC591=0,0,2)))))</f>
        <v>0</v>
      </c>
      <c r="G801" s="178">
        <f ca="1">IF(G$1&lt;'Data Bank'!$AD591,"",IF(G$1&gt;'Data Bank'!$AT591,"",IF(AND('Data Bank'!$AC591&lt;100,TODAY()&gt;'Data Bank'!$AT591),1,IF('Data Bank'!$AC591=100,3,IF('Data Bank'!$AC591=0,0,2)))))</f>
        <v>0</v>
      </c>
      <c r="H801" s="178">
        <f ca="1">IF(H$1&lt;'Data Bank'!$AD591,"",IF(H$1&gt;'Data Bank'!$AT591,"",IF(AND('Data Bank'!$AC591&lt;100,TODAY()&gt;'Data Bank'!$AT591),1,IF('Data Bank'!$AC591=100,3,IF('Data Bank'!$AC591=0,0,2)))))</f>
        <v>0</v>
      </c>
      <c r="I801" s="178">
        <f ca="1">IF(I$1&lt;'Data Bank'!$AD591,"",IF(I$1&gt;'Data Bank'!$AT591,"",IF(AND('Data Bank'!$AC591&lt;100,TODAY()&gt;'Data Bank'!$AT591),1,IF('Data Bank'!$AC591=100,3,IF('Data Bank'!$AC591=0,0,2)))))</f>
        <v>0</v>
      </c>
      <c r="J801" s="177" t="str">
        <f ca="1">IF(J$1&lt;'Data Bank'!$AD591,"",IF(J$1&gt;'Data Bank'!$AT591,"",IF(AND('Data Bank'!$AC591&lt;100,TODAY()&gt;'Data Bank'!$AT591),1,IF('Data Bank'!$AC591=100,3,IF('Data Bank'!$AC591=0,0,2)))))</f>
        <v/>
      </c>
      <c r="K801" s="177" t="str">
        <f ca="1">IF(K$1&lt;'Data Bank'!$AD591,"",IF(K$1&gt;'Data Bank'!$AT591,"",IF(AND('Data Bank'!$AC591&lt;100,TODAY()&gt;'Data Bank'!$AT591),1,IF('Data Bank'!$AC591=100,3,IF('Data Bank'!$AC591=0,0,2)))))</f>
        <v/>
      </c>
      <c r="L801" s="177" t="str">
        <f ca="1">IF(L$1&lt;'Data Bank'!$AD591,"",IF(L$1&gt;'Data Bank'!$AT591,"",IF(AND('Data Bank'!$AC591&lt;100,TODAY()&gt;'Data Bank'!$AT591),1,IF('Data Bank'!$AC591=100,3,IF('Data Bank'!$AC591=0,0,2)))))</f>
        <v/>
      </c>
      <c r="M801" s="177" t="str">
        <f ca="1">IF(M$1&lt;'Data Bank'!$AD591,"",IF(M$1&gt;'Data Bank'!$AT591,"",IF(AND('Data Bank'!$AC591&lt;100,TODAY()&gt;'Data Bank'!$AT591),1,IF('Data Bank'!$AC591=100,3,IF('Data Bank'!$AC591=0,0,2)))))</f>
        <v/>
      </c>
      <c r="N801" s="177" t="str">
        <f ca="1">IF(N$1&lt;'Data Bank'!$AD591,"",IF(N$1&gt;'Data Bank'!$AT591,"",IF(AND('Data Bank'!$AC591&lt;100,TODAY()&gt;'Data Bank'!$AT591),1,IF('Data Bank'!$AC591=100,3,IF('Data Bank'!$AC591=0,0,2)))))</f>
        <v/>
      </c>
      <c r="O801" s="177" t="str">
        <f ca="1">IF(O$1&lt;'Data Bank'!$AD591,"",IF(O$1&gt;'Data Bank'!$AT591,"",IF(AND('Data Bank'!$AC591&lt;100,TODAY()&gt;'Data Bank'!$AT591),1,IF('Data Bank'!$AC591=100,3,IF('Data Bank'!$AC591=0,0,2)))))</f>
        <v/>
      </c>
      <c r="P801" s="177" t="str">
        <f ca="1">IF(P$1&lt;'Data Bank'!$AD591,"",IF(P$1&gt;'Data Bank'!$AT591,"",IF(AND('Data Bank'!$AC591&lt;100,TODAY()&gt;'Data Bank'!$AT591),1,IF('Data Bank'!$AC591=100,3,IF('Data Bank'!$AC591=0,0,2)))))</f>
        <v/>
      </c>
      <c r="Q801" s="177" t="str">
        <f ca="1">IF(Q$1&lt;'Data Bank'!$AD591,"",IF(Q$1&gt;'Data Bank'!$AT591,"",IF(AND('Data Bank'!$AC591&lt;100,TODAY()&gt;'Data Bank'!$AT591),1,IF('Data Bank'!$AC591=100,3,IF('Data Bank'!$AC591=0,0,2)))))</f>
        <v/>
      </c>
      <c r="R801" s="177" t="str">
        <f ca="1">IF(R$1&lt;'Data Bank'!$AD591,"",IF(R$1&gt;'Data Bank'!$AT591,"",IF(AND('Data Bank'!$AC591&lt;100,TODAY()&gt;'Data Bank'!$AT591),1,IF('Data Bank'!$AC591=100,3,IF('Data Bank'!$AC591=0,0,2)))))</f>
        <v/>
      </c>
    </row>
    <row r="802" spans="1:18">
      <c r="A802" s="115" t="str">
        <f>'Data Bank'!E592</f>
        <v>Dhorr Kot Road &amp; Kot Fateh Din</v>
      </c>
      <c r="B802" s="178">
        <f ca="1">IF(B$1&lt;'Data Bank'!$AD592,"",IF(B$1&gt;'Data Bank'!$AT592,"",IF(AND('Data Bank'!$AC592&lt;100,TODAY()&gt;'Data Bank'!$AT592),1,IF('Data Bank'!$AC592=100,3,IF('Data Bank'!$AC592=0,0,2)))))</f>
        <v>0</v>
      </c>
      <c r="C802" s="178">
        <f ca="1">IF(C$1&lt;'Data Bank'!$AD592,"",IF(C$1&gt;'Data Bank'!$AT592,"",IF(AND('Data Bank'!$AC592&lt;100,TODAY()&gt;'Data Bank'!$AT592),1,IF('Data Bank'!$AC592=100,3,IF('Data Bank'!$AC592=0,0,2)))))</f>
        <v>0</v>
      </c>
      <c r="D802" s="178">
        <f ca="1">IF(D$1&lt;'Data Bank'!$AD592,"",IF(D$1&gt;'Data Bank'!$AT592,"",IF(AND('Data Bank'!$AC592&lt;100,TODAY()&gt;'Data Bank'!$AT592),1,IF('Data Bank'!$AC592=100,3,IF('Data Bank'!$AC592=0,0,2)))))</f>
        <v>0</v>
      </c>
      <c r="E802" s="178">
        <f ca="1">IF(E$1&lt;'Data Bank'!$AD592,"",IF(E$1&gt;'Data Bank'!$AT592,"",IF(AND('Data Bank'!$AC592&lt;100,TODAY()&gt;'Data Bank'!$AT592),1,IF('Data Bank'!$AC592=100,3,IF('Data Bank'!$AC592=0,0,2)))))</f>
        <v>0</v>
      </c>
      <c r="F802" s="178">
        <f ca="1">IF(F$1&lt;'Data Bank'!$AD592,"",IF(F$1&gt;'Data Bank'!$AT592,"",IF(AND('Data Bank'!$AC592&lt;100,TODAY()&gt;'Data Bank'!$AT592),1,IF('Data Bank'!$AC592=100,3,IF('Data Bank'!$AC592=0,0,2)))))</f>
        <v>0</v>
      </c>
      <c r="G802" s="178">
        <f ca="1">IF(G$1&lt;'Data Bank'!$AD592,"",IF(G$1&gt;'Data Bank'!$AT592,"",IF(AND('Data Bank'!$AC592&lt;100,TODAY()&gt;'Data Bank'!$AT592),1,IF('Data Bank'!$AC592=100,3,IF('Data Bank'!$AC592=0,0,2)))))</f>
        <v>0</v>
      </c>
      <c r="H802" s="178">
        <f ca="1">IF(H$1&lt;'Data Bank'!$AD592,"",IF(H$1&gt;'Data Bank'!$AT592,"",IF(AND('Data Bank'!$AC592&lt;100,TODAY()&gt;'Data Bank'!$AT592),1,IF('Data Bank'!$AC592=100,3,IF('Data Bank'!$AC592=0,0,2)))))</f>
        <v>0</v>
      </c>
      <c r="I802" s="178">
        <f ca="1">IF(I$1&lt;'Data Bank'!$AD592,"",IF(I$1&gt;'Data Bank'!$AT592,"",IF(AND('Data Bank'!$AC592&lt;100,TODAY()&gt;'Data Bank'!$AT592),1,IF('Data Bank'!$AC592=100,3,IF('Data Bank'!$AC592=0,0,2)))))</f>
        <v>0</v>
      </c>
      <c r="J802" s="177" t="str">
        <f ca="1">IF(J$1&lt;'Data Bank'!$AD592,"",IF(J$1&gt;'Data Bank'!$AT592,"",IF(AND('Data Bank'!$AC592&lt;100,TODAY()&gt;'Data Bank'!$AT592),1,IF('Data Bank'!$AC592=100,3,IF('Data Bank'!$AC592=0,0,2)))))</f>
        <v/>
      </c>
      <c r="K802" s="177" t="str">
        <f ca="1">IF(K$1&lt;'Data Bank'!$AD592,"",IF(K$1&gt;'Data Bank'!$AT592,"",IF(AND('Data Bank'!$AC592&lt;100,TODAY()&gt;'Data Bank'!$AT592),1,IF('Data Bank'!$AC592=100,3,IF('Data Bank'!$AC592=0,0,2)))))</f>
        <v/>
      </c>
      <c r="L802" s="177" t="str">
        <f ca="1">IF(L$1&lt;'Data Bank'!$AD592,"",IF(L$1&gt;'Data Bank'!$AT592,"",IF(AND('Data Bank'!$AC592&lt;100,TODAY()&gt;'Data Bank'!$AT592),1,IF('Data Bank'!$AC592=100,3,IF('Data Bank'!$AC592=0,0,2)))))</f>
        <v/>
      </c>
      <c r="M802" s="177" t="str">
        <f ca="1">IF(M$1&lt;'Data Bank'!$AD592,"",IF(M$1&gt;'Data Bank'!$AT592,"",IF(AND('Data Bank'!$AC592&lt;100,TODAY()&gt;'Data Bank'!$AT592),1,IF('Data Bank'!$AC592=100,3,IF('Data Bank'!$AC592=0,0,2)))))</f>
        <v/>
      </c>
      <c r="N802" s="177" t="str">
        <f ca="1">IF(N$1&lt;'Data Bank'!$AD592,"",IF(N$1&gt;'Data Bank'!$AT592,"",IF(AND('Data Bank'!$AC592&lt;100,TODAY()&gt;'Data Bank'!$AT592),1,IF('Data Bank'!$AC592=100,3,IF('Data Bank'!$AC592=0,0,2)))))</f>
        <v/>
      </c>
      <c r="O802" s="177" t="str">
        <f ca="1">IF(O$1&lt;'Data Bank'!$AD592,"",IF(O$1&gt;'Data Bank'!$AT592,"",IF(AND('Data Bank'!$AC592&lt;100,TODAY()&gt;'Data Bank'!$AT592),1,IF('Data Bank'!$AC592=100,3,IF('Data Bank'!$AC592=0,0,2)))))</f>
        <v/>
      </c>
      <c r="P802" s="177" t="str">
        <f ca="1">IF(P$1&lt;'Data Bank'!$AD592,"",IF(P$1&gt;'Data Bank'!$AT592,"",IF(AND('Data Bank'!$AC592&lt;100,TODAY()&gt;'Data Bank'!$AT592),1,IF('Data Bank'!$AC592=100,3,IF('Data Bank'!$AC592=0,0,2)))))</f>
        <v/>
      </c>
      <c r="Q802" s="177" t="str">
        <f ca="1">IF(Q$1&lt;'Data Bank'!$AD592,"",IF(Q$1&gt;'Data Bank'!$AT592,"",IF(AND('Data Bank'!$AC592&lt;100,TODAY()&gt;'Data Bank'!$AT592),1,IF('Data Bank'!$AC592=100,3,IF('Data Bank'!$AC592=0,0,2)))))</f>
        <v/>
      </c>
      <c r="R802" s="177" t="str">
        <f ca="1">IF(R$1&lt;'Data Bank'!$AD592,"",IF(R$1&gt;'Data Bank'!$AT592,"",IF(AND('Data Bank'!$AC592&lt;100,TODAY()&gt;'Data Bank'!$AT592),1,IF('Data Bank'!$AC592=100,3,IF('Data Bank'!$AC592=0,0,2)))))</f>
        <v/>
      </c>
    </row>
    <row r="803" spans="1:18">
      <c r="A803" s="115" t="str">
        <f>'Data Bank'!E594</f>
        <v>Gulberg</v>
      </c>
      <c r="B803" s="178">
        <f ca="1">IF(B$1&lt;'Data Bank'!$AD594,"",IF(B$1&gt;'Data Bank'!$AT594,"",IF(AND('Data Bank'!$AC594&lt;100,TODAY()&gt;'Data Bank'!$AT594),1,IF('Data Bank'!$AC594=100,3,IF('Data Bank'!$AC594=0,0,2)))))</f>
        <v>0</v>
      </c>
      <c r="C803" s="178">
        <f ca="1">IF(C$1&lt;'Data Bank'!$AD594,"",IF(C$1&gt;'Data Bank'!$AT594,"",IF(AND('Data Bank'!$AC594&lt;100,TODAY()&gt;'Data Bank'!$AT594),1,IF('Data Bank'!$AC594=100,3,IF('Data Bank'!$AC594=0,0,2)))))</f>
        <v>0</v>
      </c>
      <c r="D803" s="178">
        <f ca="1">IF(D$1&lt;'Data Bank'!$AD594,"",IF(D$1&gt;'Data Bank'!$AT594,"",IF(AND('Data Bank'!$AC594&lt;100,TODAY()&gt;'Data Bank'!$AT594),1,IF('Data Bank'!$AC594=100,3,IF('Data Bank'!$AC594=0,0,2)))))</f>
        <v>0</v>
      </c>
      <c r="E803" s="178">
        <f ca="1">IF(E$1&lt;'Data Bank'!$AD594,"",IF(E$1&gt;'Data Bank'!$AT594,"",IF(AND('Data Bank'!$AC594&lt;100,TODAY()&gt;'Data Bank'!$AT594),1,IF('Data Bank'!$AC594=100,3,IF('Data Bank'!$AC594=0,0,2)))))</f>
        <v>0</v>
      </c>
      <c r="F803" s="178">
        <f ca="1">IF(F$1&lt;'Data Bank'!$AD594,"",IF(F$1&gt;'Data Bank'!$AT594,"",IF(AND('Data Bank'!$AC594&lt;100,TODAY()&gt;'Data Bank'!$AT594),1,IF('Data Bank'!$AC594=100,3,IF('Data Bank'!$AC594=0,0,2)))))</f>
        <v>0</v>
      </c>
      <c r="G803" s="178">
        <f ca="1">IF(G$1&lt;'Data Bank'!$AD594,"",IF(G$1&gt;'Data Bank'!$AT594,"",IF(AND('Data Bank'!$AC594&lt;100,TODAY()&gt;'Data Bank'!$AT594),1,IF('Data Bank'!$AC594=100,3,IF('Data Bank'!$AC594=0,0,2)))))</f>
        <v>0</v>
      </c>
      <c r="H803" s="178">
        <f ca="1">IF(H$1&lt;'Data Bank'!$AD594,"",IF(H$1&gt;'Data Bank'!$AT594,"",IF(AND('Data Bank'!$AC594&lt;100,TODAY()&gt;'Data Bank'!$AT594),1,IF('Data Bank'!$AC594=100,3,IF('Data Bank'!$AC594=0,0,2)))))</f>
        <v>0</v>
      </c>
      <c r="I803" s="178">
        <f ca="1">IF(I$1&lt;'Data Bank'!$AD594,"",IF(I$1&gt;'Data Bank'!$AT594,"",IF(AND('Data Bank'!$AC594&lt;100,TODAY()&gt;'Data Bank'!$AT594),1,IF('Data Bank'!$AC594=100,3,IF('Data Bank'!$AC594=0,0,2)))))</f>
        <v>0</v>
      </c>
      <c r="J803" s="177" t="str">
        <f ca="1">IF(J$1&lt;'Data Bank'!$AD594,"",IF(J$1&gt;'Data Bank'!$AT594,"",IF(AND('Data Bank'!$AC594&lt;100,TODAY()&gt;'Data Bank'!$AT594),1,IF('Data Bank'!$AC594=100,3,IF('Data Bank'!$AC594=0,0,2)))))</f>
        <v/>
      </c>
      <c r="K803" s="177" t="str">
        <f ca="1">IF(K$1&lt;'Data Bank'!$AD594,"",IF(K$1&gt;'Data Bank'!$AT594,"",IF(AND('Data Bank'!$AC594&lt;100,TODAY()&gt;'Data Bank'!$AT594),1,IF('Data Bank'!$AC594=100,3,IF('Data Bank'!$AC594=0,0,2)))))</f>
        <v/>
      </c>
      <c r="L803" s="177" t="str">
        <f ca="1">IF(L$1&lt;'Data Bank'!$AD594,"",IF(L$1&gt;'Data Bank'!$AT594,"",IF(AND('Data Bank'!$AC594&lt;100,TODAY()&gt;'Data Bank'!$AT594),1,IF('Data Bank'!$AC594=100,3,IF('Data Bank'!$AC594=0,0,2)))))</f>
        <v/>
      </c>
      <c r="M803" s="177" t="str">
        <f ca="1">IF(M$1&lt;'Data Bank'!$AD594,"",IF(M$1&gt;'Data Bank'!$AT594,"",IF(AND('Data Bank'!$AC594&lt;100,TODAY()&gt;'Data Bank'!$AT594),1,IF('Data Bank'!$AC594=100,3,IF('Data Bank'!$AC594=0,0,2)))))</f>
        <v/>
      </c>
      <c r="N803" s="177" t="str">
        <f ca="1">IF(N$1&lt;'Data Bank'!$AD594,"",IF(N$1&gt;'Data Bank'!$AT594,"",IF(AND('Data Bank'!$AC594&lt;100,TODAY()&gt;'Data Bank'!$AT594),1,IF('Data Bank'!$AC594=100,3,IF('Data Bank'!$AC594=0,0,2)))))</f>
        <v/>
      </c>
      <c r="O803" s="177" t="str">
        <f ca="1">IF(O$1&lt;'Data Bank'!$AD594,"",IF(O$1&gt;'Data Bank'!$AT594,"",IF(AND('Data Bank'!$AC594&lt;100,TODAY()&gt;'Data Bank'!$AT594),1,IF('Data Bank'!$AC594=100,3,IF('Data Bank'!$AC594=0,0,2)))))</f>
        <v/>
      </c>
      <c r="P803" s="177" t="str">
        <f ca="1">IF(P$1&lt;'Data Bank'!$AD594,"",IF(P$1&gt;'Data Bank'!$AT594,"",IF(AND('Data Bank'!$AC594&lt;100,TODAY()&gt;'Data Bank'!$AT594),1,IF('Data Bank'!$AC594=100,3,IF('Data Bank'!$AC594=0,0,2)))))</f>
        <v/>
      </c>
      <c r="Q803" s="177" t="str">
        <f ca="1">IF(Q$1&lt;'Data Bank'!$AD594,"",IF(Q$1&gt;'Data Bank'!$AT594,"",IF(AND('Data Bank'!$AC594&lt;100,TODAY()&gt;'Data Bank'!$AT594),1,IF('Data Bank'!$AC594=100,3,IF('Data Bank'!$AC594=0,0,2)))))</f>
        <v/>
      </c>
      <c r="R803" s="177" t="str">
        <f ca="1">IF(R$1&lt;'Data Bank'!$AD594,"",IF(R$1&gt;'Data Bank'!$AT594,"",IF(AND('Data Bank'!$AC594&lt;100,TODAY()&gt;'Data Bank'!$AT594),1,IF('Data Bank'!$AC594=100,3,IF('Data Bank'!$AC594=0,0,2)))))</f>
        <v/>
      </c>
    </row>
    <row r="804" spans="1:18">
      <c r="A804" s="115" t="str">
        <f>'Data Bank'!E595</f>
        <v>Haji Park Bypass</v>
      </c>
      <c r="B804" s="178">
        <f ca="1">IF(B$1&lt;'Data Bank'!$AD595,"",IF(B$1&gt;'Data Bank'!$AT595,"",IF(AND('Data Bank'!$AC595&lt;100,TODAY()&gt;'Data Bank'!$AT595),1,IF('Data Bank'!$AC595=100,3,IF('Data Bank'!$AC595=0,0,2)))))</f>
        <v>0</v>
      </c>
      <c r="C804" s="178">
        <f ca="1">IF(C$1&lt;'Data Bank'!$AD595,"",IF(C$1&gt;'Data Bank'!$AT595,"",IF(AND('Data Bank'!$AC595&lt;100,TODAY()&gt;'Data Bank'!$AT595),1,IF('Data Bank'!$AC595=100,3,IF('Data Bank'!$AC595=0,0,2)))))</f>
        <v>0</v>
      </c>
      <c r="D804" s="178">
        <f ca="1">IF(D$1&lt;'Data Bank'!$AD595,"",IF(D$1&gt;'Data Bank'!$AT595,"",IF(AND('Data Bank'!$AC595&lt;100,TODAY()&gt;'Data Bank'!$AT595),1,IF('Data Bank'!$AC595=100,3,IF('Data Bank'!$AC595=0,0,2)))))</f>
        <v>0</v>
      </c>
      <c r="E804" s="178">
        <f ca="1">IF(E$1&lt;'Data Bank'!$AD595,"",IF(E$1&gt;'Data Bank'!$AT595,"",IF(AND('Data Bank'!$AC595&lt;100,TODAY()&gt;'Data Bank'!$AT595),1,IF('Data Bank'!$AC595=100,3,IF('Data Bank'!$AC595=0,0,2)))))</f>
        <v>0</v>
      </c>
      <c r="F804" s="178">
        <f ca="1">IF(F$1&lt;'Data Bank'!$AD595,"",IF(F$1&gt;'Data Bank'!$AT595,"",IF(AND('Data Bank'!$AC595&lt;100,TODAY()&gt;'Data Bank'!$AT595),1,IF('Data Bank'!$AC595=100,3,IF('Data Bank'!$AC595=0,0,2)))))</f>
        <v>0</v>
      </c>
      <c r="G804" s="178">
        <f ca="1">IF(G$1&lt;'Data Bank'!$AD595,"",IF(G$1&gt;'Data Bank'!$AT595,"",IF(AND('Data Bank'!$AC595&lt;100,TODAY()&gt;'Data Bank'!$AT595),1,IF('Data Bank'!$AC595=100,3,IF('Data Bank'!$AC595=0,0,2)))))</f>
        <v>0</v>
      </c>
      <c r="H804" s="178">
        <f ca="1">IF(H$1&lt;'Data Bank'!$AD595,"",IF(H$1&gt;'Data Bank'!$AT595,"",IF(AND('Data Bank'!$AC595&lt;100,TODAY()&gt;'Data Bank'!$AT595),1,IF('Data Bank'!$AC595=100,3,IF('Data Bank'!$AC595=0,0,2)))))</f>
        <v>0</v>
      </c>
      <c r="I804" s="178">
        <f ca="1">IF(I$1&lt;'Data Bank'!$AD595,"",IF(I$1&gt;'Data Bank'!$AT595,"",IF(AND('Data Bank'!$AC595&lt;100,TODAY()&gt;'Data Bank'!$AT595),1,IF('Data Bank'!$AC595=100,3,IF('Data Bank'!$AC595=0,0,2)))))</f>
        <v>0</v>
      </c>
      <c r="J804" s="177" t="str">
        <f ca="1">IF(J$1&lt;'Data Bank'!$AD595,"",IF(J$1&gt;'Data Bank'!$AT595,"",IF(AND('Data Bank'!$AC595&lt;100,TODAY()&gt;'Data Bank'!$AT595),1,IF('Data Bank'!$AC595=100,3,IF('Data Bank'!$AC595=0,0,2)))))</f>
        <v/>
      </c>
      <c r="K804" s="177" t="str">
        <f ca="1">IF(K$1&lt;'Data Bank'!$AD595,"",IF(K$1&gt;'Data Bank'!$AT595,"",IF(AND('Data Bank'!$AC595&lt;100,TODAY()&gt;'Data Bank'!$AT595),1,IF('Data Bank'!$AC595=100,3,IF('Data Bank'!$AC595=0,0,2)))))</f>
        <v/>
      </c>
      <c r="L804" s="177" t="str">
        <f ca="1">IF(L$1&lt;'Data Bank'!$AD595,"",IF(L$1&gt;'Data Bank'!$AT595,"",IF(AND('Data Bank'!$AC595&lt;100,TODAY()&gt;'Data Bank'!$AT595),1,IF('Data Bank'!$AC595=100,3,IF('Data Bank'!$AC595=0,0,2)))))</f>
        <v/>
      </c>
      <c r="M804" s="177" t="str">
        <f ca="1">IF(M$1&lt;'Data Bank'!$AD595,"",IF(M$1&gt;'Data Bank'!$AT595,"",IF(AND('Data Bank'!$AC595&lt;100,TODAY()&gt;'Data Bank'!$AT595),1,IF('Data Bank'!$AC595=100,3,IF('Data Bank'!$AC595=0,0,2)))))</f>
        <v/>
      </c>
      <c r="N804" s="177" t="str">
        <f ca="1">IF(N$1&lt;'Data Bank'!$AD595,"",IF(N$1&gt;'Data Bank'!$AT595,"",IF(AND('Data Bank'!$AC595&lt;100,TODAY()&gt;'Data Bank'!$AT595),1,IF('Data Bank'!$AC595=100,3,IF('Data Bank'!$AC595=0,0,2)))))</f>
        <v/>
      </c>
      <c r="O804" s="177" t="str">
        <f ca="1">IF(O$1&lt;'Data Bank'!$AD595,"",IF(O$1&gt;'Data Bank'!$AT595,"",IF(AND('Data Bank'!$AC595&lt;100,TODAY()&gt;'Data Bank'!$AT595),1,IF('Data Bank'!$AC595=100,3,IF('Data Bank'!$AC595=0,0,2)))))</f>
        <v/>
      </c>
      <c r="P804" s="177" t="str">
        <f ca="1">IF(P$1&lt;'Data Bank'!$AD595,"",IF(P$1&gt;'Data Bank'!$AT595,"",IF(AND('Data Bank'!$AC595&lt;100,TODAY()&gt;'Data Bank'!$AT595),1,IF('Data Bank'!$AC595=100,3,IF('Data Bank'!$AC595=0,0,2)))))</f>
        <v/>
      </c>
      <c r="Q804" s="177" t="str">
        <f ca="1">IF(Q$1&lt;'Data Bank'!$AD595,"",IF(Q$1&gt;'Data Bank'!$AT595,"",IF(AND('Data Bank'!$AC595&lt;100,TODAY()&gt;'Data Bank'!$AT595),1,IF('Data Bank'!$AC595=100,3,IF('Data Bank'!$AC595=0,0,2)))))</f>
        <v/>
      </c>
      <c r="R804" s="177" t="str">
        <f ca="1">IF(R$1&lt;'Data Bank'!$AD595,"",IF(R$1&gt;'Data Bank'!$AT595,"",IF(AND('Data Bank'!$AC595&lt;100,TODAY()&gt;'Data Bank'!$AT595),1,IF('Data Bank'!$AC595=100,3,IF('Data Bank'!$AC595=0,0,2)))))</f>
        <v/>
      </c>
    </row>
    <row r="805" spans="1:18">
      <c r="A805" s="115" t="str">
        <f>'Data Bank'!E596</f>
        <v>Haneef Garden</v>
      </c>
      <c r="B805" s="178">
        <f ca="1">IF(B$1&lt;'Data Bank'!$AD596,"",IF(B$1&gt;'Data Bank'!$AT596,"",IF(AND('Data Bank'!$AC596&lt;100,TODAY()&gt;'Data Bank'!$AT596),1,IF('Data Bank'!$AC596=100,3,IF('Data Bank'!$AC596=0,0,2)))))</f>
        <v>2</v>
      </c>
      <c r="C805" s="178">
        <f ca="1">IF(C$1&lt;'Data Bank'!$AD596,"",IF(C$1&gt;'Data Bank'!$AT596,"",IF(AND('Data Bank'!$AC596&lt;100,TODAY()&gt;'Data Bank'!$AT596),1,IF('Data Bank'!$AC596=100,3,IF('Data Bank'!$AC596=0,0,2)))))</f>
        <v>2</v>
      </c>
      <c r="D805" s="178">
        <f ca="1">IF(D$1&lt;'Data Bank'!$AD596,"",IF(D$1&gt;'Data Bank'!$AT596,"",IF(AND('Data Bank'!$AC596&lt;100,TODAY()&gt;'Data Bank'!$AT596),1,IF('Data Bank'!$AC596=100,3,IF('Data Bank'!$AC596=0,0,2)))))</f>
        <v>2</v>
      </c>
      <c r="E805" s="178">
        <f ca="1">IF(E$1&lt;'Data Bank'!$AD596,"",IF(E$1&gt;'Data Bank'!$AT596,"",IF(AND('Data Bank'!$AC596&lt;100,TODAY()&gt;'Data Bank'!$AT596),1,IF('Data Bank'!$AC596=100,3,IF('Data Bank'!$AC596=0,0,2)))))</f>
        <v>2</v>
      </c>
      <c r="F805" s="178">
        <f ca="1">IF(F$1&lt;'Data Bank'!$AD596,"",IF(F$1&gt;'Data Bank'!$AT596,"",IF(AND('Data Bank'!$AC596&lt;100,TODAY()&gt;'Data Bank'!$AT596),1,IF('Data Bank'!$AC596=100,3,IF('Data Bank'!$AC596=0,0,2)))))</f>
        <v>2</v>
      </c>
      <c r="G805" s="178">
        <f ca="1">IF(G$1&lt;'Data Bank'!$AD596,"",IF(G$1&gt;'Data Bank'!$AT596,"",IF(AND('Data Bank'!$AC596&lt;100,TODAY()&gt;'Data Bank'!$AT596),1,IF('Data Bank'!$AC596=100,3,IF('Data Bank'!$AC596=0,0,2)))))</f>
        <v>2</v>
      </c>
      <c r="H805" s="178">
        <f ca="1">IF(H$1&lt;'Data Bank'!$AD596,"",IF(H$1&gt;'Data Bank'!$AT596,"",IF(AND('Data Bank'!$AC596&lt;100,TODAY()&gt;'Data Bank'!$AT596),1,IF('Data Bank'!$AC596=100,3,IF('Data Bank'!$AC596=0,0,2)))))</f>
        <v>2</v>
      </c>
      <c r="I805" s="178">
        <f ca="1">IF(I$1&lt;'Data Bank'!$AD596,"",IF(I$1&gt;'Data Bank'!$AT596,"",IF(AND('Data Bank'!$AC596&lt;100,TODAY()&gt;'Data Bank'!$AT596),1,IF('Data Bank'!$AC596=100,3,IF('Data Bank'!$AC596=0,0,2)))))</f>
        <v>2</v>
      </c>
      <c r="J805" s="177">
        <f ca="1">IF(J$1&lt;'Data Bank'!$AD596,"",IF(J$1&gt;'Data Bank'!$AT596,"",IF(AND('Data Bank'!$AC596&lt;100,TODAY()&gt;'Data Bank'!$AT596),1,IF('Data Bank'!$AC596=100,3,IF('Data Bank'!$AC596=0,0,2)))))</f>
        <v>2</v>
      </c>
      <c r="K805" s="177">
        <f ca="1">IF(K$1&lt;'Data Bank'!$AD596,"",IF(K$1&gt;'Data Bank'!$AT596,"",IF(AND('Data Bank'!$AC596&lt;100,TODAY()&gt;'Data Bank'!$AT596),1,IF('Data Bank'!$AC596=100,3,IF('Data Bank'!$AC596=0,0,2)))))</f>
        <v>2</v>
      </c>
      <c r="L805" s="177">
        <f ca="1">IF(L$1&lt;'Data Bank'!$AD596,"",IF(L$1&gt;'Data Bank'!$AT596,"",IF(AND('Data Bank'!$AC596&lt;100,TODAY()&gt;'Data Bank'!$AT596),1,IF('Data Bank'!$AC596=100,3,IF('Data Bank'!$AC596=0,0,2)))))</f>
        <v>2</v>
      </c>
      <c r="M805" s="177">
        <f ca="1">IF(M$1&lt;'Data Bank'!$AD596,"",IF(M$1&gt;'Data Bank'!$AT596,"",IF(AND('Data Bank'!$AC596&lt;100,TODAY()&gt;'Data Bank'!$AT596),1,IF('Data Bank'!$AC596=100,3,IF('Data Bank'!$AC596=0,0,2)))))</f>
        <v>2</v>
      </c>
      <c r="N805" s="177">
        <f ca="1">IF(N$1&lt;'Data Bank'!$AD596,"",IF(N$1&gt;'Data Bank'!$AT596,"",IF(AND('Data Bank'!$AC596&lt;100,TODAY()&gt;'Data Bank'!$AT596),1,IF('Data Bank'!$AC596=100,3,IF('Data Bank'!$AC596=0,0,2)))))</f>
        <v>2</v>
      </c>
      <c r="O805" s="177">
        <f ca="1">IF(O$1&lt;'Data Bank'!$AD596,"",IF(O$1&gt;'Data Bank'!$AT596,"",IF(AND('Data Bank'!$AC596&lt;100,TODAY()&gt;'Data Bank'!$AT596),1,IF('Data Bank'!$AC596=100,3,IF('Data Bank'!$AC596=0,0,2)))))</f>
        <v>2</v>
      </c>
      <c r="P805" s="177">
        <f ca="1">IF(P$1&lt;'Data Bank'!$AD596,"",IF(P$1&gt;'Data Bank'!$AT596,"",IF(AND('Data Bank'!$AC596&lt;100,TODAY()&gt;'Data Bank'!$AT596),1,IF('Data Bank'!$AC596=100,3,IF('Data Bank'!$AC596=0,0,2)))))</f>
        <v>2</v>
      </c>
      <c r="Q805" s="177">
        <f ca="1">IF(Q$1&lt;'Data Bank'!$AD596,"",IF(Q$1&gt;'Data Bank'!$AT596,"",IF(AND('Data Bank'!$AC596&lt;100,TODAY()&gt;'Data Bank'!$AT596),1,IF('Data Bank'!$AC596=100,3,IF('Data Bank'!$AC596=0,0,2)))))</f>
        <v>2</v>
      </c>
      <c r="R805" s="177">
        <f ca="1">IF(R$1&lt;'Data Bank'!$AD596,"",IF(R$1&gt;'Data Bank'!$AT596,"",IF(AND('Data Bank'!$AC596&lt;100,TODAY()&gt;'Data Bank'!$AT596),1,IF('Data Bank'!$AC596=100,3,IF('Data Bank'!$AC596=0,0,2)))))</f>
        <v>2</v>
      </c>
    </row>
    <row r="806" spans="1:18">
      <c r="A806" s="115" t="str">
        <f>'Data Bank'!E598</f>
        <v xml:space="preserve">Haji Park Commercial </v>
      </c>
      <c r="B806" s="178">
        <f ca="1">IF(B$1&lt;'Data Bank'!$AD598,"",IF(B$1&gt;'Data Bank'!$AT598,"",IF(AND('Data Bank'!$AC598&lt;100,TODAY()&gt;'Data Bank'!$AT598),1,IF('Data Bank'!$AC598=100,3,IF('Data Bank'!$AC598=0,0,2)))))</f>
        <v>0</v>
      </c>
      <c r="C806" s="178">
        <f ca="1">IF(C$1&lt;'Data Bank'!$AD598,"",IF(C$1&gt;'Data Bank'!$AT598,"",IF(AND('Data Bank'!$AC598&lt;100,TODAY()&gt;'Data Bank'!$AT598),1,IF('Data Bank'!$AC598=100,3,IF('Data Bank'!$AC598=0,0,2)))))</f>
        <v>0</v>
      </c>
      <c r="D806" s="178">
        <f ca="1">IF(D$1&lt;'Data Bank'!$AD598,"",IF(D$1&gt;'Data Bank'!$AT598,"",IF(AND('Data Bank'!$AC598&lt;100,TODAY()&gt;'Data Bank'!$AT598),1,IF('Data Bank'!$AC598=100,3,IF('Data Bank'!$AC598=0,0,2)))))</f>
        <v>0</v>
      </c>
      <c r="E806" s="178">
        <f ca="1">IF(E$1&lt;'Data Bank'!$AD598,"",IF(E$1&gt;'Data Bank'!$AT598,"",IF(AND('Data Bank'!$AC598&lt;100,TODAY()&gt;'Data Bank'!$AT598),1,IF('Data Bank'!$AC598=100,3,IF('Data Bank'!$AC598=0,0,2)))))</f>
        <v>0</v>
      </c>
      <c r="F806" s="178">
        <f ca="1">IF(F$1&lt;'Data Bank'!$AD598,"",IF(F$1&gt;'Data Bank'!$AT598,"",IF(AND('Data Bank'!$AC598&lt;100,TODAY()&gt;'Data Bank'!$AT598),1,IF('Data Bank'!$AC598=100,3,IF('Data Bank'!$AC598=0,0,2)))))</f>
        <v>0</v>
      </c>
      <c r="G806" s="178">
        <f ca="1">IF(G$1&lt;'Data Bank'!$AD598,"",IF(G$1&gt;'Data Bank'!$AT598,"",IF(AND('Data Bank'!$AC598&lt;100,TODAY()&gt;'Data Bank'!$AT598),1,IF('Data Bank'!$AC598=100,3,IF('Data Bank'!$AC598=0,0,2)))))</f>
        <v>0</v>
      </c>
      <c r="H806" s="178">
        <f ca="1">IF(H$1&lt;'Data Bank'!$AD598,"",IF(H$1&gt;'Data Bank'!$AT598,"",IF(AND('Data Bank'!$AC598&lt;100,TODAY()&gt;'Data Bank'!$AT598),1,IF('Data Bank'!$AC598=100,3,IF('Data Bank'!$AC598=0,0,2)))))</f>
        <v>0</v>
      </c>
      <c r="I806" s="178">
        <f ca="1">IF(I$1&lt;'Data Bank'!$AD598,"",IF(I$1&gt;'Data Bank'!$AT598,"",IF(AND('Data Bank'!$AC598&lt;100,TODAY()&gt;'Data Bank'!$AT598),1,IF('Data Bank'!$AC598=100,3,IF('Data Bank'!$AC598=0,0,2)))))</f>
        <v>0</v>
      </c>
      <c r="J806" s="177" t="str">
        <f ca="1">IF(J$1&lt;'Data Bank'!$AD598,"",IF(J$1&gt;'Data Bank'!$AT598,"",IF(AND('Data Bank'!$AC598&lt;100,TODAY()&gt;'Data Bank'!$AT598),1,IF('Data Bank'!$AC598=100,3,IF('Data Bank'!$AC598=0,0,2)))))</f>
        <v/>
      </c>
      <c r="K806" s="177" t="str">
        <f ca="1">IF(K$1&lt;'Data Bank'!$AD598,"",IF(K$1&gt;'Data Bank'!$AT598,"",IF(AND('Data Bank'!$AC598&lt;100,TODAY()&gt;'Data Bank'!$AT598),1,IF('Data Bank'!$AC598=100,3,IF('Data Bank'!$AC598=0,0,2)))))</f>
        <v/>
      </c>
      <c r="L806" s="177" t="str">
        <f ca="1">IF(L$1&lt;'Data Bank'!$AD598,"",IF(L$1&gt;'Data Bank'!$AT598,"",IF(AND('Data Bank'!$AC598&lt;100,TODAY()&gt;'Data Bank'!$AT598),1,IF('Data Bank'!$AC598=100,3,IF('Data Bank'!$AC598=0,0,2)))))</f>
        <v/>
      </c>
      <c r="M806" s="177" t="str">
        <f ca="1">IF(M$1&lt;'Data Bank'!$AD598,"",IF(M$1&gt;'Data Bank'!$AT598,"",IF(AND('Data Bank'!$AC598&lt;100,TODAY()&gt;'Data Bank'!$AT598),1,IF('Data Bank'!$AC598=100,3,IF('Data Bank'!$AC598=0,0,2)))))</f>
        <v/>
      </c>
      <c r="N806" s="177" t="str">
        <f ca="1">IF(N$1&lt;'Data Bank'!$AD598,"",IF(N$1&gt;'Data Bank'!$AT598,"",IF(AND('Data Bank'!$AC598&lt;100,TODAY()&gt;'Data Bank'!$AT598),1,IF('Data Bank'!$AC598=100,3,IF('Data Bank'!$AC598=0,0,2)))))</f>
        <v/>
      </c>
      <c r="O806" s="177" t="str">
        <f ca="1">IF(O$1&lt;'Data Bank'!$AD598,"",IF(O$1&gt;'Data Bank'!$AT598,"",IF(AND('Data Bank'!$AC598&lt;100,TODAY()&gt;'Data Bank'!$AT598),1,IF('Data Bank'!$AC598=100,3,IF('Data Bank'!$AC598=0,0,2)))))</f>
        <v/>
      </c>
      <c r="P806" s="177" t="str">
        <f ca="1">IF(P$1&lt;'Data Bank'!$AD598,"",IF(P$1&gt;'Data Bank'!$AT598,"",IF(AND('Data Bank'!$AC598&lt;100,TODAY()&gt;'Data Bank'!$AT598),1,IF('Data Bank'!$AC598=100,3,IF('Data Bank'!$AC598=0,0,2)))))</f>
        <v/>
      </c>
      <c r="Q806" s="177" t="str">
        <f ca="1">IF(Q$1&lt;'Data Bank'!$AD598,"",IF(Q$1&gt;'Data Bank'!$AT598,"",IF(AND('Data Bank'!$AC598&lt;100,TODAY()&gt;'Data Bank'!$AT598),1,IF('Data Bank'!$AC598=100,3,IF('Data Bank'!$AC598=0,0,2)))))</f>
        <v/>
      </c>
      <c r="R806" s="177" t="str">
        <f ca="1">IF(R$1&lt;'Data Bank'!$AD598,"",IF(R$1&gt;'Data Bank'!$AT598,"",IF(AND('Data Bank'!$AC598&lt;100,TODAY()&gt;'Data Bank'!$AT598),1,IF('Data Bank'!$AC598=100,3,IF('Data Bank'!$AC598=0,0,2)))))</f>
        <v/>
      </c>
    </row>
    <row r="807" spans="1:18">
      <c r="A807" s="115" t="str">
        <f>'Data Bank'!E599</f>
        <v>Haseeb Town,Fahad Colony &amp; Dila</v>
      </c>
      <c r="B807" s="178">
        <f ca="1">IF(B$1&lt;'Data Bank'!$AD599,"",IF(B$1&gt;'Data Bank'!$AT599,"",IF(AND('Data Bank'!$AC599&lt;100,TODAY()&gt;'Data Bank'!$AT599),1,IF('Data Bank'!$AC599=100,3,IF('Data Bank'!$AC599=0,0,2)))))</f>
        <v>1</v>
      </c>
      <c r="C807" s="178">
        <f ca="1">IF(C$1&lt;'Data Bank'!$AD599,"",IF(C$1&gt;'Data Bank'!$AT599,"",IF(AND('Data Bank'!$AC599&lt;100,TODAY()&gt;'Data Bank'!$AT599),1,IF('Data Bank'!$AC599=100,3,IF('Data Bank'!$AC599=0,0,2)))))</f>
        <v>1</v>
      </c>
      <c r="D807" s="178" t="str">
        <f ca="1">IF(D$1&lt;'Data Bank'!$AD599,"",IF(D$1&gt;'Data Bank'!$AT599,"",IF(AND('Data Bank'!$AC599&lt;100,TODAY()&gt;'Data Bank'!$AT599),1,IF('Data Bank'!$AC599=100,3,IF('Data Bank'!$AC599=0,0,2)))))</f>
        <v/>
      </c>
      <c r="E807" s="178" t="str">
        <f ca="1">IF(E$1&lt;'Data Bank'!$AD599,"",IF(E$1&gt;'Data Bank'!$AT599,"",IF(AND('Data Bank'!$AC599&lt;100,TODAY()&gt;'Data Bank'!$AT599),1,IF('Data Bank'!$AC599=100,3,IF('Data Bank'!$AC599=0,0,2)))))</f>
        <v/>
      </c>
      <c r="F807" s="178" t="str">
        <f ca="1">IF(F$1&lt;'Data Bank'!$AD599,"",IF(F$1&gt;'Data Bank'!$AT599,"",IF(AND('Data Bank'!$AC599&lt;100,TODAY()&gt;'Data Bank'!$AT599),1,IF('Data Bank'!$AC599=100,3,IF('Data Bank'!$AC599=0,0,2)))))</f>
        <v/>
      </c>
      <c r="G807" s="178" t="str">
        <f ca="1">IF(G$1&lt;'Data Bank'!$AD599,"",IF(G$1&gt;'Data Bank'!$AT599,"",IF(AND('Data Bank'!$AC599&lt;100,TODAY()&gt;'Data Bank'!$AT599),1,IF('Data Bank'!$AC599=100,3,IF('Data Bank'!$AC599=0,0,2)))))</f>
        <v/>
      </c>
      <c r="H807" s="178" t="str">
        <f ca="1">IF(H$1&lt;'Data Bank'!$AD599,"",IF(H$1&gt;'Data Bank'!$AT599,"",IF(AND('Data Bank'!$AC599&lt;100,TODAY()&gt;'Data Bank'!$AT599),1,IF('Data Bank'!$AC599=100,3,IF('Data Bank'!$AC599=0,0,2)))))</f>
        <v/>
      </c>
      <c r="I807" s="178" t="str">
        <f ca="1">IF(I$1&lt;'Data Bank'!$AD599,"",IF(I$1&gt;'Data Bank'!$AT599,"",IF(AND('Data Bank'!$AC599&lt;100,TODAY()&gt;'Data Bank'!$AT599),1,IF('Data Bank'!$AC599=100,3,IF('Data Bank'!$AC599=0,0,2)))))</f>
        <v/>
      </c>
      <c r="J807" s="177" t="str">
        <f ca="1">IF(J$1&lt;'Data Bank'!$AD599,"",IF(J$1&gt;'Data Bank'!$AT599,"",IF(AND('Data Bank'!$AC599&lt;100,TODAY()&gt;'Data Bank'!$AT599),1,IF('Data Bank'!$AC599=100,3,IF('Data Bank'!$AC599=0,0,2)))))</f>
        <v/>
      </c>
      <c r="K807" s="177" t="str">
        <f ca="1">IF(K$1&lt;'Data Bank'!$AD599,"",IF(K$1&gt;'Data Bank'!$AT599,"",IF(AND('Data Bank'!$AC599&lt;100,TODAY()&gt;'Data Bank'!$AT599),1,IF('Data Bank'!$AC599=100,3,IF('Data Bank'!$AC599=0,0,2)))))</f>
        <v/>
      </c>
      <c r="L807" s="177" t="str">
        <f ca="1">IF(L$1&lt;'Data Bank'!$AD599,"",IF(L$1&gt;'Data Bank'!$AT599,"",IF(AND('Data Bank'!$AC599&lt;100,TODAY()&gt;'Data Bank'!$AT599),1,IF('Data Bank'!$AC599=100,3,IF('Data Bank'!$AC599=0,0,2)))))</f>
        <v/>
      </c>
      <c r="M807" s="177" t="str">
        <f ca="1">IF(M$1&lt;'Data Bank'!$AD599,"",IF(M$1&gt;'Data Bank'!$AT599,"",IF(AND('Data Bank'!$AC599&lt;100,TODAY()&gt;'Data Bank'!$AT599),1,IF('Data Bank'!$AC599=100,3,IF('Data Bank'!$AC599=0,0,2)))))</f>
        <v/>
      </c>
      <c r="N807" s="177" t="str">
        <f ca="1">IF(N$1&lt;'Data Bank'!$AD599,"",IF(N$1&gt;'Data Bank'!$AT599,"",IF(AND('Data Bank'!$AC599&lt;100,TODAY()&gt;'Data Bank'!$AT599),1,IF('Data Bank'!$AC599=100,3,IF('Data Bank'!$AC599=0,0,2)))))</f>
        <v/>
      </c>
      <c r="O807" s="177" t="str">
        <f ca="1">IF(O$1&lt;'Data Bank'!$AD599,"",IF(O$1&gt;'Data Bank'!$AT599,"",IF(AND('Data Bank'!$AC599&lt;100,TODAY()&gt;'Data Bank'!$AT599),1,IF('Data Bank'!$AC599=100,3,IF('Data Bank'!$AC599=0,0,2)))))</f>
        <v/>
      </c>
      <c r="P807" s="177" t="str">
        <f ca="1">IF(P$1&lt;'Data Bank'!$AD599,"",IF(P$1&gt;'Data Bank'!$AT599,"",IF(AND('Data Bank'!$AC599&lt;100,TODAY()&gt;'Data Bank'!$AT599),1,IF('Data Bank'!$AC599=100,3,IF('Data Bank'!$AC599=0,0,2)))))</f>
        <v/>
      </c>
      <c r="Q807" s="177" t="str">
        <f ca="1">IF(Q$1&lt;'Data Bank'!$AD599,"",IF(Q$1&gt;'Data Bank'!$AT599,"",IF(AND('Data Bank'!$AC599&lt;100,TODAY()&gt;'Data Bank'!$AT599),1,IF('Data Bank'!$AC599=100,3,IF('Data Bank'!$AC599=0,0,2)))))</f>
        <v/>
      </c>
      <c r="R807" s="177" t="str">
        <f ca="1">IF(R$1&lt;'Data Bank'!$AD599,"",IF(R$1&gt;'Data Bank'!$AT599,"",IF(AND('Data Bank'!$AC599&lt;100,TODAY()&gt;'Data Bank'!$AT599),1,IF('Data Bank'!$AC599=100,3,IF('Data Bank'!$AC599=0,0,2)))))</f>
        <v/>
      </c>
    </row>
    <row r="808" spans="1:18">
      <c r="A808" s="115" t="str">
        <f>'Data Bank'!E600</f>
        <v>Haji Park Phase 1</v>
      </c>
      <c r="B808" s="178">
        <f ca="1">IF(B$1&lt;'Data Bank'!$AD600,"",IF(B$1&gt;'Data Bank'!$AT600,"",IF(AND('Data Bank'!$AC600&lt;100,TODAY()&gt;'Data Bank'!$AT600),1,IF('Data Bank'!$AC600=100,3,IF('Data Bank'!$AC600=0,0,2)))))</f>
        <v>0</v>
      </c>
      <c r="C808" s="178">
        <f ca="1">IF(C$1&lt;'Data Bank'!$AD600,"",IF(C$1&gt;'Data Bank'!$AT600,"",IF(AND('Data Bank'!$AC600&lt;100,TODAY()&gt;'Data Bank'!$AT600),1,IF('Data Bank'!$AC600=100,3,IF('Data Bank'!$AC600=0,0,2)))))</f>
        <v>0</v>
      </c>
      <c r="D808" s="178">
        <f ca="1">IF(D$1&lt;'Data Bank'!$AD600,"",IF(D$1&gt;'Data Bank'!$AT600,"",IF(AND('Data Bank'!$AC600&lt;100,TODAY()&gt;'Data Bank'!$AT600),1,IF('Data Bank'!$AC600=100,3,IF('Data Bank'!$AC600=0,0,2)))))</f>
        <v>0</v>
      </c>
      <c r="E808" s="178">
        <f ca="1">IF(E$1&lt;'Data Bank'!$AD600,"",IF(E$1&gt;'Data Bank'!$AT600,"",IF(AND('Data Bank'!$AC600&lt;100,TODAY()&gt;'Data Bank'!$AT600),1,IF('Data Bank'!$AC600=100,3,IF('Data Bank'!$AC600=0,0,2)))))</f>
        <v>0</v>
      </c>
      <c r="F808" s="178">
        <f ca="1">IF(F$1&lt;'Data Bank'!$AD600,"",IF(F$1&gt;'Data Bank'!$AT600,"",IF(AND('Data Bank'!$AC600&lt;100,TODAY()&gt;'Data Bank'!$AT600),1,IF('Data Bank'!$AC600=100,3,IF('Data Bank'!$AC600=0,0,2)))))</f>
        <v>0</v>
      </c>
      <c r="G808" s="178">
        <f ca="1">IF(G$1&lt;'Data Bank'!$AD600,"",IF(G$1&gt;'Data Bank'!$AT600,"",IF(AND('Data Bank'!$AC600&lt;100,TODAY()&gt;'Data Bank'!$AT600),1,IF('Data Bank'!$AC600=100,3,IF('Data Bank'!$AC600=0,0,2)))))</f>
        <v>0</v>
      </c>
      <c r="H808" s="178">
        <f ca="1">IF(H$1&lt;'Data Bank'!$AD600,"",IF(H$1&gt;'Data Bank'!$AT600,"",IF(AND('Data Bank'!$AC600&lt;100,TODAY()&gt;'Data Bank'!$AT600),1,IF('Data Bank'!$AC600=100,3,IF('Data Bank'!$AC600=0,0,2)))))</f>
        <v>0</v>
      </c>
      <c r="I808" s="178">
        <f ca="1">IF(I$1&lt;'Data Bank'!$AD600,"",IF(I$1&gt;'Data Bank'!$AT600,"",IF(AND('Data Bank'!$AC600&lt;100,TODAY()&gt;'Data Bank'!$AT600),1,IF('Data Bank'!$AC600=100,3,IF('Data Bank'!$AC600=0,0,2)))))</f>
        <v>0</v>
      </c>
      <c r="J808" s="177" t="str">
        <f ca="1">IF(J$1&lt;'Data Bank'!$AD600,"",IF(J$1&gt;'Data Bank'!$AT600,"",IF(AND('Data Bank'!$AC600&lt;100,TODAY()&gt;'Data Bank'!$AT600),1,IF('Data Bank'!$AC600=100,3,IF('Data Bank'!$AC600=0,0,2)))))</f>
        <v/>
      </c>
      <c r="K808" s="177" t="str">
        <f ca="1">IF(K$1&lt;'Data Bank'!$AD600,"",IF(K$1&gt;'Data Bank'!$AT600,"",IF(AND('Data Bank'!$AC600&lt;100,TODAY()&gt;'Data Bank'!$AT600),1,IF('Data Bank'!$AC600=100,3,IF('Data Bank'!$AC600=0,0,2)))))</f>
        <v/>
      </c>
      <c r="L808" s="177" t="str">
        <f ca="1">IF(L$1&lt;'Data Bank'!$AD600,"",IF(L$1&gt;'Data Bank'!$AT600,"",IF(AND('Data Bank'!$AC600&lt;100,TODAY()&gt;'Data Bank'!$AT600),1,IF('Data Bank'!$AC600=100,3,IF('Data Bank'!$AC600=0,0,2)))))</f>
        <v/>
      </c>
      <c r="M808" s="177" t="str">
        <f ca="1">IF(M$1&lt;'Data Bank'!$AD600,"",IF(M$1&gt;'Data Bank'!$AT600,"",IF(AND('Data Bank'!$AC600&lt;100,TODAY()&gt;'Data Bank'!$AT600),1,IF('Data Bank'!$AC600=100,3,IF('Data Bank'!$AC600=0,0,2)))))</f>
        <v/>
      </c>
      <c r="N808" s="177" t="str">
        <f ca="1">IF(N$1&lt;'Data Bank'!$AD600,"",IF(N$1&gt;'Data Bank'!$AT600,"",IF(AND('Data Bank'!$AC600&lt;100,TODAY()&gt;'Data Bank'!$AT600),1,IF('Data Bank'!$AC600=100,3,IF('Data Bank'!$AC600=0,0,2)))))</f>
        <v/>
      </c>
      <c r="O808" s="177" t="str">
        <f ca="1">IF(O$1&lt;'Data Bank'!$AD600,"",IF(O$1&gt;'Data Bank'!$AT600,"",IF(AND('Data Bank'!$AC600&lt;100,TODAY()&gt;'Data Bank'!$AT600),1,IF('Data Bank'!$AC600=100,3,IF('Data Bank'!$AC600=0,0,2)))))</f>
        <v/>
      </c>
      <c r="P808" s="177" t="str">
        <f ca="1">IF(P$1&lt;'Data Bank'!$AD600,"",IF(P$1&gt;'Data Bank'!$AT600,"",IF(AND('Data Bank'!$AC600&lt;100,TODAY()&gt;'Data Bank'!$AT600),1,IF('Data Bank'!$AC600=100,3,IF('Data Bank'!$AC600=0,0,2)))))</f>
        <v/>
      </c>
      <c r="Q808" s="177" t="str">
        <f ca="1">IF(Q$1&lt;'Data Bank'!$AD600,"",IF(Q$1&gt;'Data Bank'!$AT600,"",IF(AND('Data Bank'!$AC600&lt;100,TODAY()&gt;'Data Bank'!$AT600),1,IF('Data Bank'!$AC600=100,3,IF('Data Bank'!$AC600=0,0,2)))))</f>
        <v/>
      </c>
      <c r="R808" s="177" t="str">
        <f ca="1">IF(R$1&lt;'Data Bank'!$AD600,"",IF(R$1&gt;'Data Bank'!$AT600,"",IF(AND('Data Bank'!$AC600&lt;100,TODAY()&gt;'Data Bank'!$AT600),1,IF('Data Bank'!$AC600=100,3,IF('Data Bank'!$AC600=0,0,2)))))</f>
        <v/>
      </c>
    </row>
    <row r="809" spans="1:18">
      <c r="A809" s="115" t="str">
        <f>'Data Bank'!E601</f>
        <v>Hamza Town</v>
      </c>
      <c r="B809" s="178">
        <f ca="1">IF(B$1&lt;'Data Bank'!$AD601,"",IF(B$1&gt;'Data Bank'!$AT601,"",IF(AND('Data Bank'!$AC601&lt;100,TODAY()&gt;'Data Bank'!$AT601),1,IF('Data Bank'!$AC601=100,3,IF('Data Bank'!$AC601=0,0,2)))))</f>
        <v>0</v>
      </c>
      <c r="C809" s="178">
        <f ca="1">IF(C$1&lt;'Data Bank'!$AD601,"",IF(C$1&gt;'Data Bank'!$AT601,"",IF(AND('Data Bank'!$AC601&lt;100,TODAY()&gt;'Data Bank'!$AT601),1,IF('Data Bank'!$AC601=100,3,IF('Data Bank'!$AC601=0,0,2)))))</f>
        <v>0</v>
      </c>
      <c r="D809" s="178">
        <f ca="1">IF(D$1&lt;'Data Bank'!$AD601,"",IF(D$1&gt;'Data Bank'!$AT601,"",IF(AND('Data Bank'!$AC601&lt;100,TODAY()&gt;'Data Bank'!$AT601),1,IF('Data Bank'!$AC601=100,3,IF('Data Bank'!$AC601=0,0,2)))))</f>
        <v>0</v>
      </c>
      <c r="E809" s="178">
        <f ca="1">IF(E$1&lt;'Data Bank'!$AD601,"",IF(E$1&gt;'Data Bank'!$AT601,"",IF(AND('Data Bank'!$AC601&lt;100,TODAY()&gt;'Data Bank'!$AT601),1,IF('Data Bank'!$AC601=100,3,IF('Data Bank'!$AC601=0,0,2)))))</f>
        <v>0</v>
      </c>
      <c r="F809" s="178">
        <f ca="1">IF(F$1&lt;'Data Bank'!$AD601,"",IF(F$1&gt;'Data Bank'!$AT601,"",IF(AND('Data Bank'!$AC601&lt;100,TODAY()&gt;'Data Bank'!$AT601),1,IF('Data Bank'!$AC601=100,3,IF('Data Bank'!$AC601=0,0,2)))))</f>
        <v>0</v>
      </c>
      <c r="G809" s="178">
        <f ca="1">IF(G$1&lt;'Data Bank'!$AD601,"",IF(G$1&gt;'Data Bank'!$AT601,"",IF(AND('Data Bank'!$AC601&lt;100,TODAY()&gt;'Data Bank'!$AT601),1,IF('Data Bank'!$AC601=100,3,IF('Data Bank'!$AC601=0,0,2)))))</f>
        <v>0</v>
      </c>
      <c r="H809" s="178">
        <f ca="1">IF(H$1&lt;'Data Bank'!$AD601,"",IF(H$1&gt;'Data Bank'!$AT601,"",IF(AND('Data Bank'!$AC601&lt;100,TODAY()&gt;'Data Bank'!$AT601),1,IF('Data Bank'!$AC601=100,3,IF('Data Bank'!$AC601=0,0,2)))))</f>
        <v>0</v>
      </c>
      <c r="I809" s="178">
        <f ca="1">IF(I$1&lt;'Data Bank'!$AD601,"",IF(I$1&gt;'Data Bank'!$AT601,"",IF(AND('Data Bank'!$AC601&lt;100,TODAY()&gt;'Data Bank'!$AT601),1,IF('Data Bank'!$AC601=100,3,IF('Data Bank'!$AC601=0,0,2)))))</f>
        <v>0</v>
      </c>
      <c r="J809" s="177" t="str">
        <f ca="1">IF(J$1&lt;'Data Bank'!$AD601,"",IF(J$1&gt;'Data Bank'!$AT601,"",IF(AND('Data Bank'!$AC601&lt;100,TODAY()&gt;'Data Bank'!$AT601),1,IF('Data Bank'!$AC601=100,3,IF('Data Bank'!$AC601=0,0,2)))))</f>
        <v/>
      </c>
      <c r="K809" s="177" t="str">
        <f ca="1">IF(K$1&lt;'Data Bank'!$AD601,"",IF(K$1&gt;'Data Bank'!$AT601,"",IF(AND('Data Bank'!$AC601&lt;100,TODAY()&gt;'Data Bank'!$AT601),1,IF('Data Bank'!$AC601=100,3,IF('Data Bank'!$AC601=0,0,2)))))</f>
        <v/>
      </c>
      <c r="L809" s="177" t="str">
        <f ca="1">IF(L$1&lt;'Data Bank'!$AD601,"",IF(L$1&gt;'Data Bank'!$AT601,"",IF(AND('Data Bank'!$AC601&lt;100,TODAY()&gt;'Data Bank'!$AT601),1,IF('Data Bank'!$AC601=100,3,IF('Data Bank'!$AC601=0,0,2)))))</f>
        <v/>
      </c>
      <c r="M809" s="177" t="str">
        <f ca="1">IF(M$1&lt;'Data Bank'!$AD601,"",IF(M$1&gt;'Data Bank'!$AT601,"",IF(AND('Data Bank'!$AC601&lt;100,TODAY()&gt;'Data Bank'!$AT601),1,IF('Data Bank'!$AC601=100,3,IF('Data Bank'!$AC601=0,0,2)))))</f>
        <v/>
      </c>
      <c r="N809" s="177" t="str">
        <f ca="1">IF(N$1&lt;'Data Bank'!$AD601,"",IF(N$1&gt;'Data Bank'!$AT601,"",IF(AND('Data Bank'!$AC601&lt;100,TODAY()&gt;'Data Bank'!$AT601),1,IF('Data Bank'!$AC601=100,3,IF('Data Bank'!$AC601=0,0,2)))))</f>
        <v/>
      </c>
      <c r="O809" s="177" t="str">
        <f ca="1">IF(O$1&lt;'Data Bank'!$AD601,"",IF(O$1&gt;'Data Bank'!$AT601,"",IF(AND('Data Bank'!$AC601&lt;100,TODAY()&gt;'Data Bank'!$AT601),1,IF('Data Bank'!$AC601=100,3,IF('Data Bank'!$AC601=0,0,2)))))</f>
        <v/>
      </c>
      <c r="P809" s="177" t="str">
        <f ca="1">IF(P$1&lt;'Data Bank'!$AD601,"",IF(P$1&gt;'Data Bank'!$AT601,"",IF(AND('Data Bank'!$AC601&lt;100,TODAY()&gt;'Data Bank'!$AT601),1,IF('Data Bank'!$AC601=100,3,IF('Data Bank'!$AC601=0,0,2)))))</f>
        <v/>
      </c>
      <c r="Q809" s="177" t="str">
        <f ca="1">IF(Q$1&lt;'Data Bank'!$AD601,"",IF(Q$1&gt;'Data Bank'!$AT601,"",IF(AND('Data Bank'!$AC601&lt;100,TODAY()&gt;'Data Bank'!$AT601),1,IF('Data Bank'!$AC601=100,3,IF('Data Bank'!$AC601=0,0,2)))))</f>
        <v/>
      </c>
      <c r="R809" s="177" t="str">
        <f ca="1">IF(R$1&lt;'Data Bank'!$AD601,"",IF(R$1&gt;'Data Bank'!$AT601,"",IF(AND('Data Bank'!$AC601&lt;100,TODAY()&gt;'Data Bank'!$AT601),1,IF('Data Bank'!$AC601=100,3,IF('Data Bank'!$AC601=0,0,2)))))</f>
        <v/>
      </c>
    </row>
    <row r="810" spans="1:18">
      <c r="A810" s="115" t="str">
        <f>'Data Bank'!E602</f>
        <v>Ideal Garden Housing</v>
      </c>
      <c r="B810" s="178">
        <f ca="1">IF(B$1&lt;'Data Bank'!$AD602,"",IF(B$1&gt;'Data Bank'!$AT602,"",IF(AND('Data Bank'!$AC602&lt;100,TODAY()&gt;'Data Bank'!$AT602),1,IF('Data Bank'!$AC602=100,3,IF('Data Bank'!$AC602=0,0,2)))))</f>
        <v>0</v>
      </c>
      <c r="C810" s="178">
        <f ca="1">IF(C$1&lt;'Data Bank'!$AD602,"",IF(C$1&gt;'Data Bank'!$AT602,"",IF(AND('Data Bank'!$AC602&lt;100,TODAY()&gt;'Data Bank'!$AT602),1,IF('Data Bank'!$AC602=100,3,IF('Data Bank'!$AC602=0,0,2)))))</f>
        <v>0</v>
      </c>
      <c r="D810" s="178">
        <f ca="1">IF(D$1&lt;'Data Bank'!$AD602,"",IF(D$1&gt;'Data Bank'!$AT602,"",IF(AND('Data Bank'!$AC602&lt;100,TODAY()&gt;'Data Bank'!$AT602),1,IF('Data Bank'!$AC602=100,3,IF('Data Bank'!$AC602=0,0,2)))))</f>
        <v>0</v>
      </c>
      <c r="E810" s="178">
        <f ca="1">IF(E$1&lt;'Data Bank'!$AD602,"",IF(E$1&gt;'Data Bank'!$AT602,"",IF(AND('Data Bank'!$AC602&lt;100,TODAY()&gt;'Data Bank'!$AT602),1,IF('Data Bank'!$AC602=100,3,IF('Data Bank'!$AC602=0,0,2)))))</f>
        <v>0</v>
      </c>
      <c r="F810" s="178">
        <f ca="1">IF(F$1&lt;'Data Bank'!$AD602,"",IF(F$1&gt;'Data Bank'!$AT602,"",IF(AND('Data Bank'!$AC602&lt;100,TODAY()&gt;'Data Bank'!$AT602),1,IF('Data Bank'!$AC602=100,3,IF('Data Bank'!$AC602=0,0,2)))))</f>
        <v>0</v>
      </c>
      <c r="G810" s="178">
        <f ca="1">IF(G$1&lt;'Data Bank'!$AD602,"",IF(G$1&gt;'Data Bank'!$AT602,"",IF(AND('Data Bank'!$AC602&lt;100,TODAY()&gt;'Data Bank'!$AT602),1,IF('Data Bank'!$AC602=100,3,IF('Data Bank'!$AC602=0,0,2)))))</f>
        <v>0</v>
      </c>
      <c r="H810" s="178">
        <f ca="1">IF(H$1&lt;'Data Bank'!$AD602,"",IF(H$1&gt;'Data Bank'!$AT602,"",IF(AND('Data Bank'!$AC602&lt;100,TODAY()&gt;'Data Bank'!$AT602),1,IF('Data Bank'!$AC602=100,3,IF('Data Bank'!$AC602=0,0,2)))))</f>
        <v>0</v>
      </c>
      <c r="I810" s="178">
        <f ca="1">IF(I$1&lt;'Data Bank'!$AD602,"",IF(I$1&gt;'Data Bank'!$AT602,"",IF(AND('Data Bank'!$AC602&lt;100,TODAY()&gt;'Data Bank'!$AT602),1,IF('Data Bank'!$AC602=100,3,IF('Data Bank'!$AC602=0,0,2)))))</f>
        <v>0</v>
      </c>
      <c r="J810" s="177" t="str">
        <f ca="1">IF(J$1&lt;'Data Bank'!$AD602,"",IF(J$1&gt;'Data Bank'!$AT602,"",IF(AND('Data Bank'!$AC602&lt;100,TODAY()&gt;'Data Bank'!$AT602),1,IF('Data Bank'!$AC602=100,3,IF('Data Bank'!$AC602=0,0,2)))))</f>
        <v/>
      </c>
      <c r="K810" s="177" t="str">
        <f ca="1">IF(K$1&lt;'Data Bank'!$AD602,"",IF(K$1&gt;'Data Bank'!$AT602,"",IF(AND('Data Bank'!$AC602&lt;100,TODAY()&gt;'Data Bank'!$AT602),1,IF('Data Bank'!$AC602=100,3,IF('Data Bank'!$AC602=0,0,2)))))</f>
        <v/>
      </c>
      <c r="L810" s="177" t="str">
        <f ca="1">IF(L$1&lt;'Data Bank'!$AD602,"",IF(L$1&gt;'Data Bank'!$AT602,"",IF(AND('Data Bank'!$AC602&lt;100,TODAY()&gt;'Data Bank'!$AT602),1,IF('Data Bank'!$AC602=100,3,IF('Data Bank'!$AC602=0,0,2)))))</f>
        <v/>
      </c>
      <c r="M810" s="177" t="str">
        <f ca="1">IF(M$1&lt;'Data Bank'!$AD602,"",IF(M$1&gt;'Data Bank'!$AT602,"",IF(AND('Data Bank'!$AC602&lt;100,TODAY()&gt;'Data Bank'!$AT602),1,IF('Data Bank'!$AC602=100,3,IF('Data Bank'!$AC602=0,0,2)))))</f>
        <v/>
      </c>
      <c r="N810" s="177" t="str">
        <f ca="1">IF(N$1&lt;'Data Bank'!$AD602,"",IF(N$1&gt;'Data Bank'!$AT602,"",IF(AND('Data Bank'!$AC602&lt;100,TODAY()&gt;'Data Bank'!$AT602),1,IF('Data Bank'!$AC602=100,3,IF('Data Bank'!$AC602=0,0,2)))))</f>
        <v/>
      </c>
      <c r="O810" s="177" t="str">
        <f ca="1">IF(O$1&lt;'Data Bank'!$AD602,"",IF(O$1&gt;'Data Bank'!$AT602,"",IF(AND('Data Bank'!$AC602&lt;100,TODAY()&gt;'Data Bank'!$AT602),1,IF('Data Bank'!$AC602=100,3,IF('Data Bank'!$AC602=0,0,2)))))</f>
        <v/>
      </c>
      <c r="P810" s="177" t="str">
        <f ca="1">IF(P$1&lt;'Data Bank'!$AD602,"",IF(P$1&gt;'Data Bank'!$AT602,"",IF(AND('Data Bank'!$AC602&lt;100,TODAY()&gt;'Data Bank'!$AT602),1,IF('Data Bank'!$AC602=100,3,IF('Data Bank'!$AC602=0,0,2)))))</f>
        <v/>
      </c>
      <c r="Q810" s="177" t="str">
        <f ca="1">IF(Q$1&lt;'Data Bank'!$AD602,"",IF(Q$1&gt;'Data Bank'!$AT602,"",IF(AND('Data Bank'!$AC602&lt;100,TODAY()&gt;'Data Bank'!$AT602),1,IF('Data Bank'!$AC602=100,3,IF('Data Bank'!$AC602=0,0,2)))))</f>
        <v/>
      </c>
      <c r="R810" s="177" t="str">
        <f ca="1">IF(R$1&lt;'Data Bank'!$AD602,"",IF(R$1&gt;'Data Bank'!$AT602,"",IF(AND('Data Bank'!$AC602&lt;100,TODAY()&gt;'Data Bank'!$AT602),1,IF('Data Bank'!$AC602=100,3,IF('Data Bank'!$AC602=0,0,2)))))</f>
        <v/>
      </c>
    </row>
    <row r="811" spans="1:18">
      <c r="A811" s="115" t="str">
        <f>'Data Bank'!E603</f>
        <v>Redline</v>
      </c>
      <c r="B811" s="178">
        <f ca="1">IF(B$1&lt;'Data Bank'!$AD603,"",IF(B$1&gt;'Data Bank'!$AT603,"",IF(AND('Data Bank'!$AC603&lt;100,TODAY()&gt;'Data Bank'!$AT603),1,IF('Data Bank'!$AC603=100,3,IF('Data Bank'!$AC603=0,0,2)))))</f>
        <v>2</v>
      </c>
      <c r="C811" s="178">
        <f ca="1">IF(C$1&lt;'Data Bank'!$AD603,"",IF(C$1&gt;'Data Bank'!$AT603,"",IF(AND('Data Bank'!$AC603&lt;100,TODAY()&gt;'Data Bank'!$AT603),1,IF('Data Bank'!$AC603=100,3,IF('Data Bank'!$AC603=0,0,2)))))</f>
        <v>2</v>
      </c>
      <c r="D811" s="178">
        <f ca="1">IF(D$1&lt;'Data Bank'!$AD603,"",IF(D$1&gt;'Data Bank'!$AT603,"",IF(AND('Data Bank'!$AC603&lt;100,TODAY()&gt;'Data Bank'!$AT603),1,IF('Data Bank'!$AC603=100,3,IF('Data Bank'!$AC603=0,0,2)))))</f>
        <v>2</v>
      </c>
      <c r="E811" s="178">
        <f ca="1">IF(E$1&lt;'Data Bank'!$AD603,"",IF(E$1&gt;'Data Bank'!$AT603,"",IF(AND('Data Bank'!$AC603&lt;100,TODAY()&gt;'Data Bank'!$AT603),1,IF('Data Bank'!$AC603=100,3,IF('Data Bank'!$AC603=0,0,2)))))</f>
        <v>2</v>
      </c>
      <c r="F811" s="178" t="str">
        <f ca="1">IF(F$1&lt;'Data Bank'!$AD603,"",IF(F$1&gt;'Data Bank'!$AT603,"",IF(AND('Data Bank'!$AC603&lt;100,TODAY()&gt;'Data Bank'!$AT603),1,IF('Data Bank'!$AC603=100,3,IF('Data Bank'!$AC603=0,0,2)))))</f>
        <v/>
      </c>
      <c r="G811" s="178" t="str">
        <f ca="1">IF(G$1&lt;'Data Bank'!$AD603,"",IF(G$1&gt;'Data Bank'!$AT603,"",IF(AND('Data Bank'!$AC603&lt;100,TODAY()&gt;'Data Bank'!$AT603),1,IF('Data Bank'!$AC603=100,3,IF('Data Bank'!$AC603=0,0,2)))))</f>
        <v/>
      </c>
      <c r="H811" s="178" t="str">
        <f ca="1">IF(H$1&lt;'Data Bank'!$AD603,"",IF(H$1&gt;'Data Bank'!$AT603,"",IF(AND('Data Bank'!$AC603&lt;100,TODAY()&gt;'Data Bank'!$AT603),1,IF('Data Bank'!$AC603=100,3,IF('Data Bank'!$AC603=0,0,2)))))</f>
        <v/>
      </c>
      <c r="I811" s="178" t="str">
        <f ca="1">IF(I$1&lt;'Data Bank'!$AD603,"",IF(I$1&gt;'Data Bank'!$AT603,"",IF(AND('Data Bank'!$AC603&lt;100,TODAY()&gt;'Data Bank'!$AT603),1,IF('Data Bank'!$AC603=100,3,IF('Data Bank'!$AC603=0,0,2)))))</f>
        <v/>
      </c>
      <c r="J811" s="177" t="str">
        <f ca="1">IF(J$1&lt;'Data Bank'!$AD603,"",IF(J$1&gt;'Data Bank'!$AT603,"",IF(AND('Data Bank'!$AC603&lt;100,TODAY()&gt;'Data Bank'!$AT603),1,IF('Data Bank'!$AC603=100,3,IF('Data Bank'!$AC603=0,0,2)))))</f>
        <v/>
      </c>
      <c r="K811" s="177" t="str">
        <f ca="1">IF(K$1&lt;'Data Bank'!$AD603,"",IF(K$1&gt;'Data Bank'!$AT603,"",IF(AND('Data Bank'!$AC603&lt;100,TODAY()&gt;'Data Bank'!$AT603),1,IF('Data Bank'!$AC603=100,3,IF('Data Bank'!$AC603=0,0,2)))))</f>
        <v/>
      </c>
      <c r="L811" s="177" t="str">
        <f ca="1">IF(L$1&lt;'Data Bank'!$AD603,"",IF(L$1&gt;'Data Bank'!$AT603,"",IF(AND('Data Bank'!$AC603&lt;100,TODAY()&gt;'Data Bank'!$AT603),1,IF('Data Bank'!$AC603=100,3,IF('Data Bank'!$AC603=0,0,2)))))</f>
        <v/>
      </c>
      <c r="M811" s="177" t="str">
        <f ca="1">IF(M$1&lt;'Data Bank'!$AD603,"",IF(M$1&gt;'Data Bank'!$AT603,"",IF(AND('Data Bank'!$AC603&lt;100,TODAY()&gt;'Data Bank'!$AT603),1,IF('Data Bank'!$AC603=100,3,IF('Data Bank'!$AC603=0,0,2)))))</f>
        <v/>
      </c>
      <c r="N811" s="177" t="str">
        <f ca="1">IF(N$1&lt;'Data Bank'!$AD603,"",IF(N$1&gt;'Data Bank'!$AT603,"",IF(AND('Data Bank'!$AC603&lt;100,TODAY()&gt;'Data Bank'!$AT603),1,IF('Data Bank'!$AC603=100,3,IF('Data Bank'!$AC603=0,0,2)))))</f>
        <v/>
      </c>
      <c r="O811" s="177" t="str">
        <f ca="1">IF(O$1&lt;'Data Bank'!$AD603,"",IF(O$1&gt;'Data Bank'!$AT603,"",IF(AND('Data Bank'!$AC603&lt;100,TODAY()&gt;'Data Bank'!$AT603),1,IF('Data Bank'!$AC603=100,3,IF('Data Bank'!$AC603=0,0,2)))))</f>
        <v/>
      </c>
      <c r="P811" s="177" t="str">
        <f ca="1">IF(P$1&lt;'Data Bank'!$AD603,"",IF(P$1&gt;'Data Bank'!$AT603,"",IF(AND('Data Bank'!$AC603&lt;100,TODAY()&gt;'Data Bank'!$AT603),1,IF('Data Bank'!$AC603=100,3,IF('Data Bank'!$AC603=0,0,2)))))</f>
        <v/>
      </c>
      <c r="Q811" s="177" t="str">
        <f ca="1">IF(Q$1&lt;'Data Bank'!$AD603,"",IF(Q$1&gt;'Data Bank'!$AT603,"",IF(AND('Data Bank'!$AC603&lt;100,TODAY()&gt;'Data Bank'!$AT603),1,IF('Data Bank'!$AC603=100,3,IF('Data Bank'!$AC603=0,0,2)))))</f>
        <v/>
      </c>
      <c r="R811" s="177" t="str">
        <f ca="1">IF(R$1&lt;'Data Bank'!$AD603,"",IF(R$1&gt;'Data Bank'!$AT603,"",IF(AND('Data Bank'!$AC603&lt;100,TODAY()&gt;'Data Bank'!$AT603),1,IF('Data Bank'!$AC603=100,3,IF('Data Bank'!$AC603=0,0,2)))))</f>
        <v/>
      </c>
    </row>
    <row r="812" spans="1:18">
      <c r="A812" s="115" t="str">
        <f>'Data Bank'!E606</f>
        <v>Hunterpura Ext</v>
      </c>
      <c r="B812" s="178">
        <f ca="1">IF(B$1&lt;'Data Bank'!$AD606,"",IF(B$1&gt;'Data Bank'!$AT606,"",IF(AND('Data Bank'!$AC606&lt;100,TODAY()&gt;'Data Bank'!$AT606),1,IF('Data Bank'!$AC606=100,3,IF('Data Bank'!$AC606=0,0,2)))))</f>
        <v>0</v>
      </c>
      <c r="C812" s="178">
        <f ca="1">IF(C$1&lt;'Data Bank'!$AD606,"",IF(C$1&gt;'Data Bank'!$AT606,"",IF(AND('Data Bank'!$AC606&lt;100,TODAY()&gt;'Data Bank'!$AT606),1,IF('Data Bank'!$AC606=100,3,IF('Data Bank'!$AC606=0,0,2)))))</f>
        <v>0</v>
      </c>
      <c r="D812" s="178">
        <f ca="1">IF(D$1&lt;'Data Bank'!$AD606,"",IF(D$1&gt;'Data Bank'!$AT606,"",IF(AND('Data Bank'!$AC606&lt;100,TODAY()&gt;'Data Bank'!$AT606),1,IF('Data Bank'!$AC606=100,3,IF('Data Bank'!$AC606=0,0,2)))))</f>
        <v>0</v>
      </c>
      <c r="E812" s="178">
        <f ca="1">IF(E$1&lt;'Data Bank'!$AD606,"",IF(E$1&gt;'Data Bank'!$AT606,"",IF(AND('Data Bank'!$AC606&lt;100,TODAY()&gt;'Data Bank'!$AT606),1,IF('Data Bank'!$AC606=100,3,IF('Data Bank'!$AC606=0,0,2)))))</f>
        <v>0</v>
      </c>
      <c r="F812" s="178">
        <f ca="1">IF(F$1&lt;'Data Bank'!$AD606,"",IF(F$1&gt;'Data Bank'!$AT606,"",IF(AND('Data Bank'!$AC606&lt;100,TODAY()&gt;'Data Bank'!$AT606),1,IF('Data Bank'!$AC606=100,3,IF('Data Bank'!$AC606=0,0,2)))))</f>
        <v>0</v>
      </c>
      <c r="G812" s="178">
        <f ca="1">IF(G$1&lt;'Data Bank'!$AD606,"",IF(G$1&gt;'Data Bank'!$AT606,"",IF(AND('Data Bank'!$AC606&lt;100,TODAY()&gt;'Data Bank'!$AT606),1,IF('Data Bank'!$AC606=100,3,IF('Data Bank'!$AC606=0,0,2)))))</f>
        <v>0</v>
      </c>
      <c r="H812" s="178">
        <f ca="1">IF(H$1&lt;'Data Bank'!$AD606,"",IF(H$1&gt;'Data Bank'!$AT606,"",IF(AND('Data Bank'!$AC606&lt;100,TODAY()&gt;'Data Bank'!$AT606),1,IF('Data Bank'!$AC606=100,3,IF('Data Bank'!$AC606=0,0,2)))))</f>
        <v>0</v>
      </c>
      <c r="I812" s="178">
        <f ca="1">IF(I$1&lt;'Data Bank'!$AD606,"",IF(I$1&gt;'Data Bank'!$AT606,"",IF(AND('Data Bank'!$AC606&lt;100,TODAY()&gt;'Data Bank'!$AT606),1,IF('Data Bank'!$AC606=100,3,IF('Data Bank'!$AC606=0,0,2)))))</f>
        <v>0</v>
      </c>
      <c r="J812" s="177">
        <f ca="1">IF(J$1&lt;'Data Bank'!$AD606,"",IF(J$1&gt;'Data Bank'!$AT606,"",IF(AND('Data Bank'!$AC606&lt;100,TODAY()&gt;'Data Bank'!$AT606),1,IF('Data Bank'!$AC606=100,3,IF('Data Bank'!$AC606=0,0,2)))))</f>
        <v>0</v>
      </c>
      <c r="K812" s="177">
        <f ca="1">IF(K$1&lt;'Data Bank'!$AD606,"",IF(K$1&gt;'Data Bank'!$AT606,"",IF(AND('Data Bank'!$AC606&lt;100,TODAY()&gt;'Data Bank'!$AT606),1,IF('Data Bank'!$AC606=100,3,IF('Data Bank'!$AC606=0,0,2)))))</f>
        <v>0</v>
      </c>
      <c r="L812" s="177">
        <f ca="1">IF(L$1&lt;'Data Bank'!$AD606,"",IF(L$1&gt;'Data Bank'!$AT606,"",IF(AND('Data Bank'!$AC606&lt;100,TODAY()&gt;'Data Bank'!$AT606),1,IF('Data Bank'!$AC606=100,3,IF('Data Bank'!$AC606=0,0,2)))))</f>
        <v>0</v>
      </c>
      <c r="M812" s="177">
        <f ca="1">IF(M$1&lt;'Data Bank'!$AD606,"",IF(M$1&gt;'Data Bank'!$AT606,"",IF(AND('Data Bank'!$AC606&lt;100,TODAY()&gt;'Data Bank'!$AT606),1,IF('Data Bank'!$AC606=100,3,IF('Data Bank'!$AC606=0,0,2)))))</f>
        <v>0</v>
      </c>
      <c r="N812" s="177">
        <f ca="1">IF(N$1&lt;'Data Bank'!$AD606,"",IF(N$1&gt;'Data Bank'!$AT606,"",IF(AND('Data Bank'!$AC606&lt;100,TODAY()&gt;'Data Bank'!$AT606),1,IF('Data Bank'!$AC606=100,3,IF('Data Bank'!$AC606=0,0,2)))))</f>
        <v>0</v>
      </c>
      <c r="O812" s="177">
        <f ca="1">IF(O$1&lt;'Data Bank'!$AD606,"",IF(O$1&gt;'Data Bank'!$AT606,"",IF(AND('Data Bank'!$AC606&lt;100,TODAY()&gt;'Data Bank'!$AT606),1,IF('Data Bank'!$AC606=100,3,IF('Data Bank'!$AC606=0,0,2)))))</f>
        <v>0</v>
      </c>
      <c r="P812" s="177">
        <f ca="1">IF(P$1&lt;'Data Bank'!$AD606,"",IF(P$1&gt;'Data Bank'!$AT606,"",IF(AND('Data Bank'!$AC606&lt;100,TODAY()&gt;'Data Bank'!$AT606),1,IF('Data Bank'!$AC606=100,3,IF('Data Bank'!$AC606=0,0,2)))))</f>
        <v>0</v>
      </c>
      <c r="Q812" s="177">
        <f ca="1">IF(Q$1&lt;'Data Bank'!$AD606,"",IF(Q$1&gt;'Data Bank'!$AT606,"",IF(AND('Data Bank'!$AC606&lt;100,TODAY()&gt;'Data Bank'!$AT606),1,IF('Data Bank'!$AC606=100,3,IF('Data Bank'!$AC606=0,0,2)))))</f>
        <v>0</v>
      </c>
      <c r="R812" s="177">
        <f ca="1">IF(R$1&lt;'Data Bank'!$AD606,"",IF(R$1&gt;'Data Bank'!$AT606,"",IF(AND('Data Bank'!$AC606&lt;100,TODAY()&gt;'Data Bank'!$AT606),1,IF('Data Bank'!$AC606=100,3,IF('Data Bank'!$AC606=0,0,2)))))</f>
        <v>0</v>
      </c>
    </row>
    <row r="813" spans="1:18">
      <c r="A813" s="115" t="str">
        <f>'Data Bank'!E607</f>
        <v>Kasur Raiwand Road</v>
      </c>
      <c r="B813" s="178">
        <f ca="1">IF(B$1&lt;'Data Bank'!$AD607,"",IF(B$1&gt;'Data Bank'!$AT607,"",IF(AND('Data Bank'!$AC607&lt;100,TODAY()&gt;'Data Bank'!$AT607),1,IF('Data Bank'!$AC607=100,3,IF('Data Bank'!$AC607=0,0,2)))))</f>
        <v>0</v>
      </c>
      <c r="C813" s="178">
        <f ca="1">IF(C$1&lt;'Data Bank'!$AD607,"",IF(C$1&gt;'Data Bank'!$AT607,"",IF(AND('Data Bank'!$AC607&lt;100,TODAY()&gt;'Data Bank'!$AT607),1,IF('Data Bank'!$AC607=100,3,IF('Data Bank'!$AC607=0,0,2)))))</f>
        <v>0</v>
      </c>
      <c r="D813" s="178">
        <f ca="1">IF(D$1&lt;'Data Bank'!$AD607,"",IF(D$1&gt;'Data Bank'!$AT607,"",IF(AND('Data Bank'!$AC607&lt;100,TODAY()&gt;'Data Bank'!$AT607),1,IF('Data Bank'!$AC607=100,3,IF('Data Bank'!$AC607=0,0,2)))))</f>
        <v>0</v>
      </c>
      <c r="E813" s="178">
        <f ca="1">IF(E$1&lt;'Data Bank'!$AD607,"",IF(E$1&gt;'Data Bank'!$AT607,"",IF(AND('Data Bank'!$AC607&lt;100,TODAY()&gt;'Data Bank'!$AT607),1,IF('Data Bank'!$AC607=100,3,IF('Data Bank'!$AC607=0,0,2)))))</f>
        <v>0</v>
      </c>
      <c r="F813" s="178">
        <f ca="1">IF(F$1&lt;'Data Bank'!$AD607,"",IF(F$1&gt;'Data Bank'!$AT607,"",IF(AND('Data Bank'!$AC607&lt;100,TODAY()&gt;'Data Bank'!$AT607),1,IF('Data Bank'!$AC607=100,3,IF('Data Bank'!$AC607=0,0,2)))))</f>
        <v>0</v>
      </c>
      <c r="G813" s="178">
        <f ca="1">IF(G$1&lt;'Data Bank'!$AD607,"",IF(G$1&gt;'Data Bank'!$AT607,"",IF(AND('Data Bank'!$AC607&lt;100,TODAY()&gt;'Data Bank'!$AT607),1,IF('Data Bank'!$AC607=100,3,IF('Data Bank'!$AC607=0,0,2)))))</f>
        <v>0</v>
      </c>
      <c r="H813" s="178">
        <f ca="1">IF(H$1&lt;'Data Bank'!$AD607,"",IF(H$1&gt;'Data Bank'!$AT607,"",IF(AND('Data Bank'!$AC607&lt;100,TODAY()&gt;'Data Bank'!$AT607),1,IF('Data Bank'!$AC607=100,3,IF('Data Bank'!$AC607=0,0,2)))))</f>
        <v>0</v>
      </c>
      <c r="I813" s="178">
        <f ca="1">IF(I$1&lt;'Data Bank'!$AD607,"",IF(I$1&gt;'Data Bank'!$AT607,"",IF(AND('Data Bank'!$AC607&lt;100,TODAY()&gt;'Data Bank'!$AT607),1,IF('Data Bank'!$AC607=100,3,IF('Data Bank'!$AC607=0,0,2)))))</f>
        <v>0</v>
      </c>
      <c r="J813" s="177" t="str">
        <f ca="1">IF(J$1&lt;'Data Bank'!$AD607,"",IF(J$1&gt;'Data Bank'!$AT607,"",IF(AND('Data Bank'!$AC607&lt;100,TODAY()&gt;'Data Bank'!$AT607),1,IF('Data Bank'!$AC607=100,3,IF('Data Bank'!$AC607=0,0,2)))))</f>
        <v/>
      </c>
      <c r="K813" s="177" t="str">
        <f ca="1">IF(K$1&lt;'Data Bank'!$AD607,"",IF(K$1&gt;'Data Bank'!$AT607,"",IF(AND('Data Bank'!$AC607&lt;100,TODAY()&gt;'Data Bank'!$AT607),1,IF('Data Bank'!$AC607=100,3,IF('Data Bank'!$AC607=0,0,2)))))</f>
        <v/>
      </c>
      <c r="L813" s="177" t="str">
        <f ca="1">IF(L$1&lt;'Data Bank'!$AD607,"",IF(L$1&gt;'Data Bank'!$AT607,"",IF(AND('Data Bank'!$AC607&lt;100,TODAY()&gt;'Data Bank'!$AT607),1,IF('Data Bank'!$AC607=100,3,IF('Data Bank'!$AC607=0,0,2)))))</f>
        <v/>
      </c>
      <c r="M813" s="177" t="str">
        <f ca="1">IF(M$1&lt;'Data Bank'!$AD607,"",IF(M$1&gt;'Data Bank'!$AT607,"",IF(AND('Data Bank'!$AC607&lt;100,TODAY()&gt;'Data Bank'!$AT607),1,IF('Data Bank'!$AC607=100,3,IF('Data Bank'!$AC607=0,0,2)))))</f>
        <v/>
      </c>
      <c r="N813" s="177" t="str">
        <f ca="1">IF(N$1&lt;'Data Bank'!$AD607,"",IF(N$1&gt;'Data Bank'!$AT607,"",IF(AND('Data Bank'!$AC607&lt;100,TODAY()&gt;'Data Bank'!$AT607),1,IF('Data Bank'!$AC607=100,3,IF('Data Bank'!$AC607=0,0,2)))))</f>
        <v/>
      </c>
      <c r="O813" s="177" t="str">
        <f ca="1">IF(O$1&lt;'Data Bank'!$AD607,"",IF(O$1&gt;'Data Bank'!$AT607,"",IF(AND('Data Bank'!$AC607&lt;100,TODAY()&gt;'Data Bank'!$AT607),1,IF('Data Bank'!$AC607=100,3,IF('Data Bank'!$AC607=0,0,2)))))</f>
        <v/>
      </c>
      <c r="P813" s="177" t="str">
        <f ca="1">IF(P$1&lt;'Data Bank'!$AD607,"",IF(P$1&gt;'Data Bank'!$AT607,"",IF(AND('Data Bank'!$AC607&lt;100,TODAY()&gt;'Data Bank'!$AT607),1,IF('Data Bank'!$AC607=100,3,IF('Data Bank'!$AC607=0,0,2)))))</f>
        <v/>
      </c>
      <c r="Q813" s="177" t="str">
        <f ca="1">IF(Q$1&lt;'Data Bank'!$AD607,"",IF(Q$1&gt;'Data Bank'!$AT607,"",IF(AND('Data Bank'!$AC607&lt;100,TODAY()&gt;'Data Bank'!$AT607),1,IF('Data Bank'!$AC607=100,3,IF('Data Bank'!$AC607=0,0,2)))))</f>
        <v/>
      </c>
      <c r="R813" s="177" t="str">
        <f ca="1">IF(R$1&lt;'Data Bank'!$AD607,"",IF(R$1&gt;'Data Bank'!$AT607,"",IF(AND('Data Bank'!$AC607&lt;100,TODAY()&gt;'Data Bank'!$AT607),1,IF('Data Bank'!$AC607=100,3,IF('Data Bank'!$AC607=0,0,2)))))</f>
        <v/>
      </c>
    </row>
    <row r="814" spans="1:18">
      <c r="A814" s="115" t="str">
        <f>'Data Bank'!E608</f>
        <v>Khara Road</v>
      </c>
      <c r="B814" s="178">
        <f ca="1">IF(B$1&lt;'Data Bank'!$AD608,"",IF(B$1&gt;'Data Bank'!$AT608,"",IF(AND('Data Bank'!$AC608&lt;100,TODAY()&gt;'Data Bank'!$AT608),1,IF('Data Bank'!$AC608=100,3,IF('Data Bank'!$AC608=0,0,2)))))</f>
        <v>0</v>
      </c>
      <c r="C814" s="178">
        <f ca="1">IF(C$1&lt;'Data Bank'!$AD608,"",IF(C$1&gt;'Data Bank'!$AT608,"",IF(AND('Data Bank'!$AC608&lt;100,TODAY()&gt;'Data Bank'!$AT608),1,IF('Data Bank'!$AC608=100,3,IF('Data Bank'!$AC608=0,0,2)))))</f>
        <v>0</v>
      </c>
      <c r="D814" s="178">
        <f ca="1">IF(D$1&lt;'Data Bank'!$AD608,"",IF(D$1&gt;'Data Bank'!$AT608,"",IF(AND('Data Bank'!$AC608&lt;100,TODAY()&gt;'Data Bank'!$AT608),1,IF('Data Bank'!$AC608=100,3,IF('Data Bank'!$AC608=0,0,2)))))</f>
        <v>0</v>
      </c>
      <c r="E814" s="178">
        <f ca="1">IF(E$1&lt;'Data Bank'!$AD608,"",IF(E$1&gt;'Data Bank'!$AT608,"",IF(AND('Data Bank'!$AC608&lt;100,TODAY()&gt;'Data Bank'!$AT608),1,IF('Data Bank'!$AC608=100,3,IF('Data Bank'!$AC608=0,0,2)))))</f>
        <v>0</v>
      </c>
      <c r="F814" s="178">
        <f ca="1">IF(F$1&lt;'Data Bank'!$AD608,"",IF(F$1&gt;'Data Bank'!$AT608,"",IF(AND('Data Bank'!$AC608&lt;100,TODAY()&gt;'Data Bank'!$AT608),1,IF('Data Bank'!$AC608=100,3,IF('Data Bank'!$AC608=0,0,2)))))</f>
        <v>0</v>
      </c>
      <c r="G814" s="178">
        <f ca="1">IF(G$1&lt;'Data Bank'!$AD608,"",IF(G$1&gt;'Data Bank'!$AT608,"",IF(AND('Data Bank'!$AC608&lt;100,TODAY()&gt;'Data Bank'!$AT608),1,IF('Data Bank'!$AC608=100,3,IF('Data Bank'!$AC608=0,0,2)))))</f>
        <v>0</v>
      </c>
      <c r="H814" s="178">
        <f ca="1">IF(H$1&lt;'Data Bank'!$AD608,"",IF(H$1&gt;'Data Bank'!$AT608,"",IF(AND('Data Bank'!$AC608&lt;100,TODAY()&gt;'Data Bank'!$AT608),1,IF('Data Bank'!$AC608=100,3,IF('Data Bank'!$AC608=0,0,2)))))</f>
        <v>0</v>
      </c>
      <c r="I814" s="178">
        <f ca="1">IF(I$1&lt;'Data Bank'!$AD608,"",IF(I$1&gt;'Data Bank'!$AT608,"",IF(AND('Data Bank'!$AC608&lt;100,TODAY()&gt;'Data Bank'!$AT608),1,IF('Data Bank'!$AC608=100,3,IF('Data Bank'!$AC608=0,0,2)))))</f>
        <v>0</v>
      </c>
      <c r="J814" s="177" t="str">
        <f ca="1">IF(J$1&lt;'Data Bank'!$AD608,"",IF(J$1&gt;'Data Bank'!$AT608,"",IF(AND('Data Bank'!$AC608&lt;100,TODAY()&gt;'Data Bank'!$AT608),1,IF('Data Bank'!$AC608=100,3,IF('Data Bank'!$AC608=0,0,2)))))</f>
        <v/>
      </c>
      <c r="K814" s="177" t="str">
        <f ca="1">IF(K$1&lt;'Data Bank'!$AD608,"",IF(K$1&gt;'Data Bank'!$AT608,"",IF(AND('Data Bank'!$AC608&lt;100,TODAY()&gt;'Data Bank'!$AT608),1,IF('Data Bank'!$AC608=100,3,IF('Data Bank'!$AC608=0,0,2)))))</f>
        <v/>
      </c>
      <c r="L814" s="177" t="str">
        <f ca="1">IF(L$1&lt;'Data Bank'!$AD608,"",IF(L$1&gt;'Data Bank'!$AT608,"",IF(AND('Data Bank'!$AC608&lt;100,TODAY()&gt;'Data Bank'!$AT608),1,IF('Data Bank'!$AC608=100,3,IF('Data Bank'!$AC608=0,0,2)))))</f>
        <v/>
      </c>
      <c r="M814" s="177" t="str">
        <f ca="1">IF(M$1&lt;'Data Bank'!$AD608,"",IF(M$1&gt;'Data Bank'!$AT608,"",IF(AND('Data Bank'!$AC608&lt;100,TODAY()&gt;'Data Bank'!$AT608),1,IF('Data Bank'!$AC608=100,3,IF('Data Bank'!$AC608=0,0,2)))))</f>
        <v/>
      </c>
      <c r="N814" s="177" t="str">
        <f ca="1">IF(N$1&lt;'Data Bank'!$AD608,"",IF(N$1&gt;'Data Bank'!$AT608,"",IF(AND('Data Bank'!$AC608&lt;100,TODAY()&gt;'Data Bank'!$AT608),1,IF('Data Bank'!$AC608=100,3,IF('Data Bank'!$AC608=0,0,2)))))</f>
        <v/>
      </c>
      <c r="O814" s="177" t="str">
        <f ca="1">IF(O$1&lt;'Data Bank'!$AD608,"",IF(O$1&gt;'Data Bank'!$AT608,"",IF(AND('Data Bank'!$AC608&lt;100,TODAY()&gt;'Data Bank'!$AT608),1,IF('Data Bank'!$AC608=100,3,IF('Data Bank'!$AC608=0,0,2)))))</f>
        <v/>
      </c>
      <c r="P814" s="177" t="str">
        <f ca="1">IF(P$1&lt;'Data Bank'!$AD608,"",IF(P$1&gt;'Data Bank'!$AT608,"",IF(AND('Data Bank'!$AC608&lt;100,TODAY()&gt;'Data Bank'!$AT608),1,IF('Data Bank'!$AC608=100,3,IF('Data Bank'!$AC608=0,0,2)))))</f>
        <v/>
      </c>
      <c r="Q814" s="177" t="str">
        <f ca="1">IF(Q$1&lt;'Data Bank'!$AD608,"",IF(Q$1&gt;'Data Bank'!$AT608,"",IF(AND('Data Bank'!$AC608&lt;100,TODAY()&gt;'Data Bank'!$AT608),1,IF('Data Bank'!$AC608=100,3,IF('Data Bank'!$AC608=0,0,2)))))</f>
        <v/>
      </c>
      <c r="R814" s="177" t="str">
        <f ca="1">IF(R$1&lt;'Data Bank'!$AD608,"",IF(R$1&gt;'Data Bank'!$AT608,"",IF(AND('Data Bank'!$AC608&lt;100,TODAY()&gt;'Data Bank'!$AT608),1,IF('Data Bank'!$AC608=100,3,IF('Data Bank'!$AC608=0,0,2)))))</f>
        <v/>
      </c>
    </row>
    <row r="815" spans="1:18">
      <c r="A815" s="115" t="str">
        <f>'Data Bank'!E609</f>
        <v>Hyd Cantt P01</v>
      </c>
      <c r="B815" s="178">
        <f ca="1">IF(B$1&lt;'Data Bank'!$AD609,"",IF(B$1&gt;'Data Bank'!$AT609,"",IF(AND('Data Bank'!$AC609&lt;100,TODAY()&gt;'Data Bank'!$AT609),1,IF('Data Bank'!$AC609=100,3,IF('Data Bank'!$AC609=0,0,2)))))</f>
        <v>2</v>
      </c>
      <c r="C815" s="178">
        <f ca="1">IF(C$1&lt;'Data Bank'!$AD609,"",IF(C$1&gt;'Data Bank'!$AT609,"",IF(AND('Data Bank'!$AC609&lt;100,TODAY()&gt;'Data Bank'!$AT609),1,IF('Data Bank'!$AC609=100,3,IF('Data Bank'!$AC609=0,0,2)))))</f>
        <v>2</v>
      </c>
      <c r="D815" s="178">
        <f ca="1">IF(D$1&lt;'Data Bank'!$AD609,"",IF(D$1&gt;'Data Bank'!$AT609,"",IF(AND('Data Bank'!$AC609&lt;100,TODAY()&gt;'Data Bank'!$AT609),1,IF('Data Bank'!$AC609=100,3,IF('Data Bank'!$AC609=0,0,2)))))</f>
        <v>2</v>
      </c>
      <c r="E815" s="178">
        <f ca="1">IF(E$1&lt;'Data Bank'!$AD609,"",IF(E$1&gt;'Data Bank'!$AT609,"",IF(AND('Data Bank'!$AC609&lt;100,TODAY()&gt;'Data Bank'!$AT609),1,IF('Data Bank'!$AC609=100,3,IF('Data Bank'!$AC609=0,0,2)))))</f>
        <v>2</v>
      </c>
      <c r="F815" s="178">
        <f ca="1">IF(F$1&lt;'Data Bank'!$AD609,"",IF(F$1&gt;'Data Bank'!$AT609,"",IF(AND('Data Bank'!$AC609&lt;100,TODAY()&gt;'Data Bank'!$AT609),1,IF('Data Bank'!$AC609=100,3,IF('Data Bank'!$AC609=0,0,2)))))</f>
        <v>2</v>
      </c>
      <c r="G815" s="178">
        <f ca="1">IF(G$1&lt;'Data Bank'!$AD609,"",IF(G$1&gt;'Data Bank'!$AT609,"",IF(AND('Data Bank'!$AC609&lt;100,TODAY()&gt;'Data Bank'!$AT609),1,IF('Data Bank'!$AC609=100,3,IF('Data Bank'!$AC609=0,0,2)))))</f>
        <v>2</v>
      </c>
      <c r="H815" s="178">
        <f ca="1">IF(H$1&lt;'Data Bank'!$AD609,"",IF(H$1&gt;'Data Bank'!$AT609,"",IF(AND('Data Bank'!$AC609&lt;100,TODAY()&gt;'Data Bank'!$AT609),1,IF('Data Bank'!$AC609=100,3,IF('Data Bank'!$AC609=0,0,2)))))</f>
        <v>2</v>
      </c>
      <c r="I815" s="178">
        <f ca="1">IF(I$1&lt;'Data Bank'!$AD609,"",IF(I$1&gt;'Data Bank'!$AT609,"",IF(AND('Data Bank'!$AC609&lt;100,TODAY()&gt;'Data Bank'!$AT609),1,IF('Data Bank'!$AC609=100,3,IF('Data Bank'!$AC609=0,0,2)))))</f>
        <v>2</v>
      </c>
      <c r="J815" s="177">
        <f ca="1">IF(J$1&lt;'Data Bank'!$AD609,"",IF(J$1&gt;'Data Bank'!$AT609,"",IF(AND('Data Bank'!$AC609&lt;100,TODAY()&gt;'Data Bank'!$AT609),1,IF('Data Bank'!$AC609=100,3,IF('Data Bank'!$AC609=0,0,2)))))</f>
        <v>2</v>
      </c>
      <c r="K815" s="177">
        <f ca="1">IF(K$1&lt;'Data Bank'!$AD609,"",IF(K$1&gt;'Data Bank'!$AT609,"",IF(AND('Data Bank'!$AC609&lt;100,TODAY()&gt;'Data Bank'!$AT609),1,IF('Data Bank'!$AC609=100,3,IF('Data Bank'!$AC609=0,0,2)))))</f>
        <v>2</v>
      </c>
      <c r="L815" s="177">
        <f ca="1">IF(L$1&lt;'Data Bank'!$AD609,"",IF(L$1&gt;'Data Bank'!$AT609,"",IF(AND('Data Bank'!$AC609&lt;100,TODAY()&gt;'Data Bank'!$AT609),1,IF('Data Bank'!$AC609=100,3,IF('Data Bank'!$AC609=0,0,2)))))</f>
        <v>2</v>
      </c>
      <c r="M815" s="177">
        <f ca="1">IF(M$1&lt;'Data Bank'!$AD609,"",IF(M$1&gt;'Data Bank'!$AT609,"",IF(AND('Data Bank'!$AC609&lt;100,TODAY()&gt;'Data Bank'!$AT609),1,IF('Data Bank'!$AC609=100,3,IF('Data Bank'!$AC609=0,0,2)))))</f>
        <v>2</v>
      </c>
      <c r="N815" s="177">
        <f ca="1">IF(N$1&lt;'Data Bank'!$AD609,"",IF(N$1&gt;'Data Bank'!$AT609,"",IF(AND('Data Bank'!$AC609&lt;100,TODAY()&gt;'Data Bank'!$AT609),1,IF('Data Bank'!$AC609=100,3,IF('Data Bank'!$AC609=0,0,2)))))</f>
        <v>2</v>
      </c>
      <c r="O815" s="177">
        <f ca="1">IF(O$1&lt;'Data Bank'!$AD609,"",IF(O$1&gt;'Data Bank'!$AT609,"",IF(AND('Data Bank'!$AC609&lt;100,TODAY()&gt;'Data Bank'!$AT609),1,IF('Data Bank'!$AC609=100,3,IF('Data Bank'!$AC609=0,0,2)))))</f>
        <v>2</v>
      </c>
      <c r="P815" s="177">
        <f ca="1">IF(P$1&lt;'Data Bank'!$AD609,"",IF(P$1&gt;'Data Bank'!$AT609,"",IF(AND('Data Bank'!$AC609&lt;100,TODAY()&gt;'Data Bank'!$AT609),1,IF('Data Bank'!$AC609=100,3,IF('Data Bank'!$AC609=0,0,2)))))</f>
        <v>2</v>
      </c>
      <c r="Q815" s="177">
        <f ca="1">IF(Q$1&lt;'Data Bank'!$AD609,"",IF(Q$1&gt;'Data Bank'!$AT609,"",IF(AND('Data Bank'!$AC609&lt;100,TODAY()&gt;'Data Bank'!$AT609),1,IF('Data Bank'!$AC609=100,3,IF('Data Bank'!$AC609=0,0,2)))))</f>
        <v>2</v>
      </c>
      <c r="R815" s="177">
        <f ca="1">IF(R$1&lt;'Data Bank'!$AD609,"",IF(R$1&gt;'Data Bank'!$AT609,"",IF(AND('Data Bank'!$AC609&lt;100,TODAY()&gt;'Data Bank'!$AT609),1,IF('Data Bank'!$AC609=100,3,IF('Data Bank'!$AC609=0,0,2)))))</f>
        <v>2</v>
      </c>
    </row>
    <row r="816" spans="1:18">
      <c r="A816" s="115" t="str">
        <f>'Data Bank'!E611</f>
        <v>Hyd Cantt P03</v>
      </c>
      <c r="B816" s="178">
        <f ca="1">IF(B$1&lt;'Data Bank'!$AD611,"",IF(B$1&gt;'Data Bank'!$AT611,"",IF(AND('Data Bank'!$AC611&lt;100,TODAY()&gt;'Data Bank'!$AT611),1,IF('Data Bank'!$AC611=100,3,IF('Data Bank'!$AC611=0,0,2)))))</f>
        <v>2</v>
      </c>
      <c r="C816" s="178">
        <f ca="1">IF(C$1&lt;'Data Bank'!$AD611,"",IF(C$1&gt;'Data Bank'!$AT611,"",IF(AND('Data Bank'!$AC611&lt;100,TODAY()&gt;'Data Bank'!$AT611),1,IF('Data Bank'!$AC611=100,3,IF('Data Bank'!$AC611=0,0,2)))))</f>
        <v>2</v>
      </c>
      <c r="D816" s="178">
        <f ca="1">IF(D$1&lt;'Data Bank'!$AD611,"",IF(D$1&gt;'Data Bank'!$AT611,"",IF(AND('Data Bank'!$AC611&lt;100,TODAY()&gt;'Data Bank'!$AT611),1,IF('Data Bank'!$AC611=100,3,IF('Data Bank'!$AC611=0,0,2)))))</f>
        <v>2</v>
      </c>
      <c r="E816" s="178">
        <f ca="1">IF(E$1&lt;'Data Bank'!$AD611,"",IF(E$1&gt;'Data Bank'!$AT611,"",IF(AND('Data Bank'!$AC611&lt;100,TODAY()&gt;'Data Bank'!$AT611),1,IF('Data Bank'!$AC611=100,3,IF('Data Bank'!$AC611=0,0,2)))))</f>
        <v>2</v>
      </c>
      <c r="F816" s="178">
        <f ca="1">IF(F$1&lt;'Data Bank'!$AD611,"",IF(F$1&gt;'Data Bank'!$AT611,"",IF(AND('Data Bank'!$AC611&lt;100,TODAY()&gt;'Data Bank'!$AT611),1,IF('Data Bank'!$AC611=100,3,IF('Data Bank'!$AC611=0,0,2)))))</f>
        <v>2</v>
      </c>
      <c r="G816" s="178">
        <f ca="1">IF(G$1&lt;'Data Bank'!$AD611,"",IF(G$1&gt;'Data Bank'!$AT611,"",IF(AND('Data Bank'!$AC611&lt;100,TODAY()&gt;'Data Bank'!$AT611),1,IF('Data Bank'!$AC611=100,3,IF('Data Bank'!$AC611=0,0,2)))))</f>
        <v>2</v>
      </c>
      <c r="H816" s="178">
        <f ca="1">IF(H$1&lt;'Data Bank'!$AD611,"",IF(H$1&gt;'Data Bank'!$AT611,"",IF(AND('Data Bank'!$AC611&lt;100,TODAY()&gt;'Data Bank'!$AT611),1,IF('Data Bank'!$AC611=100,3,IF('Data Bank'!$AC611=0,0,2)))))</f>
        <v>2</v>
      </c>
      <c r="I816" s="178">
        <f ca="1">IF(I$1&lt;'Data Bank'!$AD611,"",IF(I$1&gt;'Data Bank'!$AT611,"",IF(AND('Data Bank'!$AC611&lt;100,TODAY()&gt;'Data Bank'!$AT611),1,IF('Data Bank'!$AC611=100,3,IF('Data Bank'!$AC611=0,0,2)))))</f>
        <v>2</v>
      </c>
      <c r="J816" s="177">
        <f ca="1">IF(J$1&lt;'Data Bank'!$AD611,"",IF(J$1&gt;'Data Bank'!$AT611,"",IF(AND('Data Bank'!$AC611&lt;100,TODAY()&gt;'Data Bank'!$AT611),1,IF('Data Bank'!$AC611=100,3,IF('Data Bank'!$AC611=0,0,2)))))</f>
        <v>2</v>
      </c>
      <c r="K816" s="177">
        <f ca="1">IF(K$1&lt;'Data Bank'!$AD611,"",IF(K$1&gt;'Data Bank'!$AT611,"",IF(AND('Data Bank'!$AC611&lt;100,TODAY()&gt;'Data Bank'!$AT611),1,IF('Data Bank'!$AC611=100,3,IF('Data Bank'!$AC611=0,0,2)))))</f>
        <v>2</v>
      </c>
      <c r="L816" s="177">
        <f ca="1">IF(L$1&lt;'Data Bank'!$AD611,"",IF(L$1&gt;'Data Bank'!$AT611,"",IF(AND('Data Bank'!$AC611&lt;100,TODAY()&gt;'Data Bank'!$AT611),1,IF('Data Bank'!$AC611=100,3,IF('Data Bank'!$AC611=0,0,2)))))</f>
        <v>2</v>
      </c>
      <c r="M816" s="177">
        <f ca="1">IF(M$1&lt;'Data Bank'!$AD611,"",IF(M$1&gt;'Data Bank'!$AT611,"",IF(AND('Data Bank'!$AC611&lt;100,TODAY()&gt;'Data Bank'!$AT611),1,IF('Data Bank'!$AC611=100,3,IF('Data Bank'!$AC611=0,0,2)))))</f>
        <v>2</v>
      </c>
      <c r="N816" s="177">
        <f ca="1">IF(N$1&lt;'Data Bank'!$AD611,"",IF(N$1&gt;'Data Bank'!$AT611,"",IF(AND('Data Bank'!$AC611&lt;100,TODAY()&gt;'Data Bank'!$AT611),1,IF('Data Bank'!$AC611=100,3,IF('Data Bank'!$AC611=0,0,2)))))</f>
        <v>2</v>
      </c>
      <c r="O816" s="177">
        <f ca="1">IF(O$1&lt;'Data Bank'!$AD611,"",IF(O$1&gt;'Data Bank'!$AT611,"",IF(AND('Data Bank'!$AC611&lt;100,TODAY()&gt;'Data Bank'!$AT611),1,IF('Data Bank'!$AC611=100,3,IF('Data Bank'!$AC611=0,0,2)))))</f>
        <v>2</v>
      </c>
      <c r="P816" s="177">
        <f ca="1">IF(P$1&lt;'Data Bank'!$AD611,"",IF(P$1&gt;'Data Bank'!$AT611,"",IF(AND('Data Bank'!$AC611&lt;100,TODAY()&gt;'Data Bank'!$AT611),1,IF('Data Bank'!$AC611=100,3,IF('Data Bank'!$AC611=0,0,2)))))</f>
        <v>2</v>
      </c>
      <c r="Q816" s="177">
        <f ca="1">IF(Q$1&lt;'Data Bank'!$AD611,"",IF(Q$1&gt;'Data Bank'!$AT611,"",IF(AND('Data Bank'!$AC611&lt;100,TODAY()&gt;'Data Bank'!$AT611),1,IF('Data Bank'!$AC611=100,3,IF('Data Bank'!$AC611=0,0,2)))))</f>
        <v>2</v>
      </c>
      <c r="R816" s="177">
        <f ca="1">IF(R$1&lt;'Data Bank'!$AD611,"",IF(R$1&gt;'Data Bank'!$AT611,"",IF(AND('Data Bank'!$AC611&lt;100,TODAY()&gt;'Data Bank'!$AT611),1,IF('Data Bank'!$AC611=100,3,IF('Data Bank'!$AC611=0,0,2)))))</f>
        <v>2</v>
      </c>
    </row>
    <row r="817" spans="1:18">
      <c r="A817" s="115" t="str">
        <f>'Data Bank'!E612</f>
        <v>I-10 P1</v>
      </c>
      <c r="B817" s="178">
        <f ca="1">IF(B$1&lt;'Data Bank'!$AD612,"",IF(B$1&gt;'Data Bank'!$AT612,"",IF(AND('Data Bank'!$AC612&lt;100,TODAY()&gt;'Data Bank'!$AT612),1,IF('Data Bank'!$AC612=100,3,IF('Data Bank'!$AC612=0,0,2)))))</f>
        <v>2</v>
      </c>
      <c r="C817" s="178">
        <f ca="1">IF(C$1&lt;'Data Bank'!$AD612,"",IF(C$1&gt;'Data Bank'!$AT612,"",IF(AND('Data Bank'!$AC612&lt;100,TODAY()&gt;'Data Bank'!$AT612),1,IF('Data Bank'!$AC612=100,3,IF('Data Bank'!$AC612=0,0,2)))))</f>
        <v>2</v>
      </c>
      <c r="D817" s="178">
        <f ca="1">IF(D$1&lt;'Data Bank'!$AD612,"",IF(D$1&gt;'Data Bank'!$AT612,"",IF(AND('Data Bank'!$AC612&lt;100,TODAY()&gt;'Data Bank'!$AT612),1,IF('Data Bank'!$AC612=100,3,IF('Data Bank'!$AC612=0,0,2)))))</f>
        <v>2</v>
      </c>
      <c r="E817" s="178">
        <f ca="1">IF(E$1&lt;'Data Bank'!$AD612,"",IF(E$1&gt;'Data Bank'!$AT612,"",IF(AND('Data Bank'!$AC612&lt;100,TODAY()&gt;'Data Bank'!$AT612),1,IF('Data Bank'!$AC612=100,3,IF('Data Bank'!$AC612=0,0,2)))))</f>
        <v>2</v>
      </c>
      <c r="F817" s="178">
        <f ca="1">IF(F$1&lt;'Data Bank'!$AD612,"",IF(F$1&gt;'Data Bank'!$AT612,"",IF(AND('Data Bank'!$AC612&lt;100,TODAY()&gt;'Data Bank'!$AT612),1,IF('Data Bank'!$AC612=100,3,IF('Data Bank'!$AC612=0,0,2)))))</f>
        <v>2</v>
      </c>
      <c r="G817" s="178">
        <f ca="1">IF(G$1&lt;'Data Bank'!$AD612,"",IF(G$1&gt;'Data Bank'!$AT612,"",IF(AND('Data Bank'!$AC612&lt;100,TODAY()&gt;'Data Bank'!$AT612),1,IF('Data Bank'!$AC612=100,3,IF('Data Bank'!$AC612=0,0,2)))))</f>
        <v>2</v>
      </c>
      <c r="H817" s="178">
        <f ca="1">IF(H$1&lt;'Data Bank'!$AD612,"",IF(H$1&gt;'Data Bank'!$AT612,"",IF(AND('Data Bank'!$AC612&lt;100,TODAY()&gt;'Data Bank'!$AT612),1,IF('Data Bank'!$AC612=100,3,IF('Data Bank'!$AC612=0,0,2)))))</f>
        <v>2</v>
      </c>
      <c r="I817" s="178">
        <f ca="1">IF(I$1&lt;'Data Bank'!$AD612,"",IF(I$1&gt;'Data Bank'!$AT612,"",IF(AND('Data Bank'!$AC612&lt;100,TODAY()&gt;'Data Bank'!$AT612),1,IF('Data Bank'!$AC612=100,3,IF('Data Bank'!$AC612=0,0,2)))))</f>
        <v>2</v>
      </c>
      <c r="J817" s="177">
        <f ca="1">IF(J$1&lt;'Data Bank'!$AD612,"",IF(J$1&gt;'Data Bank'!$AT612,"",IF(AND('Data Bank'!$AC612&lt;100,TODAY()&gt;'Data Bank'!$AT612),1,IF('Data Bank'!$AC612=100,3,IF('Data Bank'!$AC612=0,0,2)))))</f>
        <v>2</v>
      </c>
      <c r="K817" s="177">
        <f ca="1">IF(K$1&lt;'Data Bank'!$AD612,"",IF(K$1&gt;'Data Bank'!$AT612,"",IF(AND('Data Bank'!$AC612&lt;100,TODAY()&gt;'Data Bank'!$AT612),1,IF('Data Bank'!$AC612=100,3,IF('Data Bank'!$AC612=0,0,2)))))</f>
        <v>2</v>
      </c>
      <c r="L817" s="177">
        <f ca="1">IF(L$1&lt;'Data Bank'!$AD612,"",IF(L$1&gt;'Data Bank'!$AT612,"",IF(AND('Data Bank'!$AC612&lt;100,TODAY()&gt;'Data Bank'!$AT612),1,IF('Data Bank'!$AC612=100,3,IF('Data Bank'!$AC612=0,0,2)))))</f>
        <v>2</v>
      </c>
      <c r="M817" s="177">
        <f ca="1">IF(M$1&lt;'Data Bank'!$AD612,"",IF(M$1&gt;'Data Bank'!$AT612,"",IF(AND('Data Bank'!$AC612&lt;100,TODAY()&gt;'Data Bank'!$AT612),1,IF('Data Bank'!$AC612=100,3,IF('Data Bank'!$AC612=0,0,2)))))</f>
        <v>2</v>
      </c>
      <c r="N817" s="177">
        <f ca="1">IF(N$1&lt;'Data Bank'!$AD612,"",IF(N$1&gt;'Data Bank'!$AT612,"",IF(AND('Data Bank'!$AC612&lt;100,TODAY()&gt;'Data Bank'!$AT612),1,IF('Data Bank'!$AC612=100,3,IF('Data Bank'!$AC612=0,0,2)))))</f>
        <v>2</v>
      </c>
      <c r="O817" s="177">
        <f ca="1">IF(O$1&lt;'Data Bank'!$AD612,"",IF(O$1&gt;'Data Bank'!$AT612,"",IF(AND('Data Bank'!$AC612&lt;100,TODAY()&gt;'Data Bank'!$AT612),1,IF('Data Bank'!$AC612=100,3,IF('Data Bank'!$AC612=0,0,2)))))</f>
        <v>2</v>
      </c>
      <c r="P817" s="177">
        <f ca="1">IF(P$1&lt;'Data Bank'!$AD612,"",IF(P$1&gt;'Data Bank'!$AT612,"",IF(AND('Data Bank'!$AC612&lt;100,TODAY()&gt;'Data Bank'!$AT612),1,IF('Data Bank'!$AC612=100,3,IF('Data Bank'!$AC612=0,0,2)))))</f>
        <v>2</v>
      </c>
      <c r="Q817" s="177">
        <f ca="1">IF(Q$1&lt;'Data Bank'!$AD612,"",IF(Q$1&gt;'Data Bank'!$AT612,"",IF(AND('Data Bank'!$AC612&lt;100,TODAY()&gt;'Data Bank'!$AT612),1,IF('Data Bank'!$AC612=100,3,IF('Data Bank'!$AC612=0,0,2)))))</f>
        <v>2</v>
      </c>
      <c r="R817" s="177">
        <f ca="1">IF(R$1&lt;'Data Bank'!$AD612,"",IF(R$1&gt;'Data Bank'!$AT612,"",IF(AND('Data Bank'!$AC612&lt;100,TODAY()&gt;'Data Bank'!$AT612),1,IF('Data Bank'!$AC612=100,3,IF('Data Bank'!$AC612=0,0,2)))))</f>
        <v>2</v>
      </c>
    </row>
    <row r="818" spans="1:18">
      <c r="A818" s="115" t="str">
        <f>'Data Bank'!E613</f>
        <v>I-10 P2</v>
      </c>
      <c r="B818" s="178">
        <f ca="1">IF(B$1&lt;'Data Bank'!$AD613,"",IF(B$1&gt;'Data Bank'!$AT613,"",IF(AND('Data Bank'!$AC613&lt;100,TODAY()&gt;'Data Bank'!$AT613),1,IF('Data Bank'!$AC613=100,3,IF('Data Bank'!$AC613=0,0,2)))))</f>
        <v>2</v>
      </c>
      <c r="C818" s="178">
        <f ca="1">IF(C$1&lt;'Data Bank'!$AD613,"",IF(C$1&gt;'Data Bank'!$AT613,"",IF(AND('Data Bank'!$AC613&lt;100,TODAY()&gt;'Data Bank'!$AT613),1,IF('Data Bank'!$AC613=100,3,IF('Data Bank'!$AC613=0,0,2)))))</f>
        <v>2</v>
      </c>
      <c r="D818" s="178">
        <f ca="1">IF(D$1&lt;'Data Bank'!$AD613,"",IF(D$1&gt;'Data Bank'!$AT613,"",IF(AND('Data Bank'!$AC613&lt;100,TODAY()&gt;'Data Bank'!$AT613),1,IF('Data Bank'!$AC613=100,3,IF('Data Bank'!$AC613=0,0,2)))))</f>
        <v>2</v>
      </c>
      <c r="E818" s="178">
        <f ca="1">IF(E$1&lt;'Data Bank'!$AD613,"",IF(E$1&gt;'Data Bank'!$AT613,"",IF(AND('Data Bank'!$AC613&lt;100,TODAY()&gt;'Data Bank'!$AT613),1,IF('Data Bank'!$AC613=100,3,IF('Data Bank'!$AC613=0,0,2)))))</f>
        <v>2</v>
      </c>
      <c r="F818" s="178">
        <f ca="1">IF(F$1&lt;'Data Bank'!$AD613,"",IF(F$1&gt;'Data Bank'!$AT613,"",IF(AND('Data Bank'!$AC613&lt;100,TODAY()&gt;'Data Bank'!$AT613),1,IF('Data Bank'!$AC613=100,3,IF('Data Bank'!$AC613=0,0,2)))))</f>
        <v>2</v>
      </c>
      <c r="G818" s="178">
        <f ca="1">IF(G$1&lt;'Data Bank'!$AD613,"",IF(G$1&gt;'Data Bank'!$AT613,"",IF(AND('Data Bank'!$AC613&lt;100,TODAY()&gt;'Data Bank'!$AT613),1,IF('Data Bank'!$AC613=100,3,IF('Data Bank'!$AC613=0,0,2)))))</f>
        <v>2</v>
      </c>
      <c r="H818" s="178">
        <f ca="1">IF(H$1&lt;'Data Bank'!$AD613,"",IF(H$1&gt;'Data Bank'!$AT613,"",IF(AND('Data Bank'!$AC613&lt;100,TODAY()&gt;'Data Bank'!$AT613),1,IF('Data Bank'!$AC613=100,3,IF('Data Bank'!$AC613=0,0,2)))))</f>
        <v>2</v>
      </c>
      <c r="I818" s="178">
        <f ca="1">IF(I$1&lt;'Data Bank'!$AD613,"",IF(I$1&gt;'Data Bank'!$AT613,"",IF(AND('Data Bank'!$AC613&lt;100,TODAY()&gt;'Data Bank'!$AT613),1,IF('Data Bank'!$AC613=100,3,IF('Data Bank'!$AC613=0,0,2)))))</f>
        <v>2</v>
      </c>
      <c r="J818" s="177">
        <f ca="1">IF(J$1&lt;'Data Bank'!$AD613,"",IF(J$1&gt;'Data Bank'!$AT613,"",IF(AND('Data Bank'!$AC613&lt;100,TODAY()&gt;'Data Bank'!$AT613),1,IF('Data Bank'!$AC613=100,3,IF('Data Bank'!$AC613=0,0,2)))))</f>
        <v>2</v>
      </c>
      <c r="K818" s="177">
        <f ca="1">IF(K$1&lt;'Data Bank'!$AD613,"",IF(K$1&gt;'Data Bank'!$AT613,"",IF(AND('Data Bank'!$AC613&lt;100,TODAY()&gt;'Data Bank'!$AT613),1,IF('Data Bank'!$AC613=100,3,IF('Data Bank'!$AC613=0,0,2)))))</f>
        <v>2</v>
      </c>
      <c r="L818" s="177">
        <f ca="1">IF(L$1&lt;'Data Bank'!$AD613,"",IF(L$1&gt;'Data Bank'!$AT613,"",IF(AND('Data Bank'!$AC613&lt;100,TODAY()&gt;'Data Bank'!$AT613),1,IF('Data Bank'!$AC613=100,3,IF('Data Bank'!$AC613=0,0,2)))))</f>
        <v>2</v>
      </c>
      <c r="M818" s="177">
        <f ca="1">IF(M$1&lt;'Data Bank'!$AD613,"",IF(M$1&gt;'Data Bank'!$AT613,"",IF(AND('Data Bank'!$AC613&lt;100,TODAY()&gt;'Data Bank'!$AT613),1,IF('Data Bank'!$AC613=100,3,IF('Data Bank'!$AC613=0,0,2)))))</f>
        <v>2</v>
      </c>
      <c r="N818" s="177">
        <f ca="1">IF(N$1&lt;'Data Bank'!$AD613,"",IF(N$1&gt;'Data Bank'!$AT613,"",IF(AND('Data Bank'!$AC613&lt;100,TODAY()&gt;'Data Bank'!$AT613),1,IF('Data Bank'!$AC613=100,3,IF('Data Bank'!$AC613=0,0,2)))))</f>
        <v>2</v>
      </c>
      <c r="O818" s="177">
        <f ca="1">IF(O$1&lt;'Data Bank'!$AD613,"",IF(O$1&gt;'Data Bank'!$AT613,"",IF(AND('Data Bank'!$AC613&lt;100,TODAY()&gt;'Data Bank'!$AT613),1,IF('Data Bank'!$AC613=100,3,IF('Data Bank'!$AC613=0,0,2)))))</f>
        <v>2</v>
      </c>
      <c r="P818" s="177">
        <f ca="1">IF(P$1&lt;'Data Bank'!$AD613,"",IF(P$1&gt;'Data Bank'!$AT613,"",IF(AND('Data Bank'!$AC613&lt;100,TODAY()&gt;'Data Bank'!$AT613),1,IF('Data Bank'!$AC613=100,3,IF('Data Bank'!$AC613=0,0,2)))))</f>
        <v>2</v>
      </c>
      <c r="Q818" s="177">
        <f ca="1">IF(Q$1&lt;'Data Bank'!$AD613,"",IF(Q$1&gt;'Data Bank'!$AT613,"",IF(AND('Data Bank'!$AC613&lt;100,TODAY()&gt;'Data Bank'!$AT613),1,IF('Data Bank'!$AC613=100,3,IF('Data Bank'!$AC613=0,0,2)))))</f>
        <v>2</v>
      </c>
      <c r="R818" s="177">
        <f ca="1">IF(R$1&lt;'Data Bank'!$AD613,"",IF(R$1&gt;'Data Bank'!$AT613,"",IF(AND('Data Bank'!$AC613&lt;100,TODAY()&gt;'Data Bank'!$AT613),1,IF('Data Bank'!$AC613=100,3,IF('Data Bank'!$AC613=0,0,2)))))</f>
        <v>2</v>
      </c>
    </row>
    <row r="819" spans="1:18">
      <c r="A819" s="115" t="str">
        <f>'Data Bank'!E617</f>
        <v>I-11 Aerial</v>
      </c>
      <c r="B819" s="178">
        <f ca="1">IF(B$1&lt;'Data Bank'!$AD617,"",IF(B$1&gt;'Data Bank'!$AT617,"",IF(AND('Data Bank'!$AC617&lt;100,TODAY()&gt;'Data Bank'!$AT617),1,IF('Data Bank'!$AC617=100,3,IF('Data Bank'!$AC617=0,0,2)))))</f>
        <v>2</v>
      </c>
      <c r="C819" s="178">
        <f ca="1">IF(C$1&lt;'Data Bank'!$AD617,"",IF(C$1&gt;'Data Bank'!$AT617,"",IF(AND('Data Bank'!$AC617&lt;100,TODAY()&gt;'Data Bank'!$AT617),1,IF('Data Bank'!$AC617=100,3,IF('Data Bank'!$AC617=0,0,2)))))</f>
        <v>2</v>
      </c>
      <c r="D819" s="178">
        <f ca="1">IF(D$1&lt;'Data Bank'!$AD617,"",IF(D$1&gt;'Data Bank'!$AT617,"",IF(AND('Data Bank'!$AC617&lt;100,TODAY()&gt;'Data Bank'!$AT617),1,IF('Data Bank'!$AC617=100,3,IF('Data Bank'!$AC617=0,0,2)))))</f>
        <v>2</v>
      </c>
      <c r="E819" s="178">
        <f ca="1">IF(E$1&lt;'Data Bank'!$AD617,"",IF(E$1&gt;'Data Bank'!$AT617,"",IF(AND('Data Bank'!$AC617&lt;100,TODAY()&gt;'Data Bank'!$AT617),1,IF('Data Bank'!$AC617=100,3,IF('Data Bank'!$AC617=0,0,2)))))</f>
        <v>2</v>
      </c>
      <c r="F819" s="178">
        <f ca="1">IF(F$1&lt;'Data Bank'!$AD617,"",IF(F$1&gt;'Data Bank'!$AT617,"",IF(AND('Data Bank'!$AC617&lt;100,TODAY()&gt;'Data Bank'!$AT617),1,IF('Data Bank'!$AC617=100,3,IF('Data Bank'!$AC617=0,0,2)))))</f>
        <v>2</v>
      </c>
      <c r="G819" s="178">
        <f ca="1">IF(G$1&lt;'Data Bank'!$AD617,"",IF(G$1&gt;'Data Bank'!$AT617,"",IF(AND('Data Bank'!$AC617&lt;100,TODAY()&gt;'Data Bank'!$AT617),1,IF('Data Bank'!$AC617=100,3,IF('Data Bank'!$AC617=0,0,2)))))</f>
        <v>2</v>
      </c>
      <c r="H819" s="178">
        <f ca="1">IF(H$1&lt;'Data Bank'!$AD617,"",IF(H$1&gt;'Data Bank'!$AT617,"",IF(AND('Data Bank'!$AC617&lt;100,TODAY()&gt;'Data Bank'!$AT617),1,IF('Data Bank'!$AC617=100,3,IF('Data Bank'!$AC617=0,0,2)))))</f>
        <v>2</v>
      </c>
      <c r="I819" s="178">
        <f ca="1">IF(I$1&lt;'Data Bank'!$AD617,"",IF(I$1&gt;'Data Bank'!$AT617,"",IF(AND('Data Bank'!$AC617&lt;100,TODAY()&gt;'Data Bank'!$AT617),1,IF('Data Bank'!$AC617=100,3,IF('Data Bank'!$AC617=0,0,2)))))</f>
        <v>2</v>
      </c>
      <c r="J819" s="177">
        <f ca="1">IF(J$1&lt;'Data Bank'!$AD617,"",IF(J$1&gt;'Data Bank'!$AT617,"",IF(AND('Data Bank'!$AC617&lt;100,TODAY()&gt;'Data Bank'!$AT617),1,IF('Data Bank'!$AC617=100,3,IF('Data Bank'!$AC617=0,0,2)))))</f>
        <v>2</v>
      </c>
      <c r="K819" s="177">
        <f ca="1">IF(K$1&lt;'Data Bank'!$AD617,"",IF(K$1&gt;'Data Bank'!$AT617,"",IF(AND('Data Bank'!$AC617&lt;100,TODAY()&gt;'Data Bank'!$AT617),1,IF('Data Bank'!$AC617=100,3,IF('Data Bank'!$AC617=0,0,2)))))</f>
        <v>2</v>
      </c>
      <c r="L819" s="177">
        <f ca="1">IF(L$1&lt;'Data Bank'!$AD617,"",IF(L$1&gt;'Data Bank'!$AT617,"",IF(AND('Data Bank'!$AC617&lt;100,TODAY()&gt;'Data Bank'!$AT617),1,IF('Data Bank'!$AC617=100,3,IF('Data Bank'!$AC617=0,0,2)))))</f>
        <v>2</v>
      </c>
      <c r="M819" s="177">
        <f ca="1">IF(M$1&lt;'Data Bank'!$AD617,"",IF(M$1&gt;'Data Bank'!$AT617,"",IF(AND('Data Bank'!$AC617&lt;100,TODAY()&gt;'Data Bank'!$AT617),1,IF('Data Bank'!$AC617=100,3,IF('Data Bank'!$AC617=0,0,2)))))</f>
        <v>2</v>
      </c>
      <c r="N819" s="177">
        <f ca="1">IF(N$1&lt;'Data Bank'!$AD617,"",IF(N$1&gt;'Data Bank'!$AT617,"",IF(AND('Data Bank'!$AC617&lt;100,TODAY()&gt;'Data Bank'!$AT617),1,IF('Data Bank'!$AC617=100,3,IF('Data Bank'!$AC617=0,0,2)))))</f>
        <v>2</v>
      </c>
      <c r="O819" s="177">
        <f ca="1">IF(O$1&lt;'Data Bank'!$AD617,"",IF(O$1&gt;'Data Bank'!$AT617,"",IF(AND('Data Bank'!$AC617&lt;100,TODAY()&gt;'Data Bank'!$AT617),1,IF('Data Bank'!$AC617=100,3,IF('Data Bank'!$AC617=0,0,2)))))</f>
        <v>2</v>
      </c>
      <c r="P819" s="177">
        <f ca="1">IF(P$1&lt;'Data Bank'!$AD617,"",IF(P$1&gt;'Data Bank'!$AT617,"",IF(AND('Data Bank'!$AC617&lt;100,TODAY()&gt;'Data Bank'!$AT617),1,IF('Data Bank'!$AC617=100,3,IF('Data Bank'!$AC617=0,0,2)))))</f>
        <v>2</v>
      </c>
      <c r="Q819" s="177">
        <f ca="1">IF(Q$1&lt;'Data Bank'!$AD617,"",IF(Q$1&gt;'Data Bank'!$AT617,"",IF(AND('Data Bank'!$AC617&lt;100,TODAY()&gt;'Data Bank'!$AT617),1,IF('Data Bank'!$AC617=100,3,IF('Data Bank'!$AC617=0,0,2)))))</f>
        <v>2</v>
      </c>
      <c r="R819" s="177">
        <f ca="1">IF(R$1&lt;'Data Bank'!$AD617,"",IF(R$1&gt;'Data Bank'!$AT617,"",IF(AND('Data Bank'!$AC617&lt;100,TODAY()&gt;'Data Bank'!$AT617),1,IF('Data Bank'!$AC617=100,3,IF('Data Bank'!$AC617=0,0,2)))))</f>
        <v>2</v>
      </c>
    </row>
    <row r="820" spans="1:18">
      <c r="A820" s="115" t="str">
        <f>'Data Bank'!E618</f>
        <v>I-11P1</v>
      </c>
      <c r="B820" s="178">
        <f ca="1">IF(B$1&lt;'Data Bank'!$AD618,"",IF(B$1&gt;'Data Bank'!$AT618,"",IF(AND('Data Bank'!$AC618&lt;100,TODAY()&gt;'Data Bank'!$AT618),1,IF('Data Bank'!$AC618=100,3,IF('Data Bank'!$AC618=0,0,2)))))</f>
        <v>2</v>
      </c>
      <c r="C820" s="178">
        <f ca="1">IF(C$1&lt;'Data Bank'!$AD618,"",IF(C$1&gt;'Data Bank'!$AT618,"",IF(AND('Data Bank'!$AC618&lt;100,TODAY()&gt;'Data Bank'!$AT618),1,IF('Data Bank'!$AC618=100,3,IF('Data Bank'!$AC618=0,0,2)))))</f>
        <v>2</v>
      </c>
      <c r="D820" s="178">
        <f ca="1">IF(D$1&lt;'Data Bank'!$AD618,"",IF(D$1&gt;'Data Bank'!$AT618,"",IF(AND('Data Bank'!$AC618&lt;100,TODAY()&gt;'Data Bank'!$AT618),1,IF('Data Bank'!$AC618=100,3,IF('Data Bank'!$AC618=0,0,2)))))</f>
        <v>2</v>
      </c>
      <c r="E820" s="178">
        <f ca="1">IF(E$1&lt;'Data Bank'!$AD618,"",IF(E$1&gt;'Data Bank'!$AT618,"",IF(AND('Data Bank'!$AC618&lt;100,TODAY()&gt;'Data Bank'!$AT618),1,IF('Data Bank'!$AC618=100,3,IF('Data Bank'!$AC618=0,0,2)))))</f>
        <v>2</v>
      </c>
      <c r="F820" s="178">
        <f ca="1">IF(F$1&lt;'Data Bank'!$AD618,"",IF(F$1&gt;'Data Bank'!$AT618,"",IF(AND('Data Bank'!$AC618&lt;100,TODAY()&gt;'Data Bank'!$AT618),1,IF('Data Bank'!$AC618=100,3,IF('Data Bank'!$AC618=0,0,2)))))</f>
        <v>2</v>
      </c>
      <c r="G820" s="178">
        <f ca="1">IF(G$1&lt;'Data Bank'!$AD618,"",IF(G$1&gt;'Data Bank'!$AT618,"",IF(AND('Data Bank'!$AC618&lt;100,TODAY()&gt;'Data Bank'!$AT618),1,IF('Data Bank'!$AC618=100,3,IF('Data Bank'!$AC618=0,0,2)))))</f>
        <v>2</v>
      </c>
      <c r="H820" s="178">
        <f ca="1">IF(H$1&lt;'Data Bank'!$AD618,"",IF(H$1&gt;'Data Bank'!$AT618,"",IF(AND('Data Bank'!$AC618&lt;100,TODAY()&gt;'Data Bank'!$AT618),1,IF('Data Bank'!$AC618=100,3,IF('Data Bank'!$AC618=0,0,2)))))</f>
        <v>2</v>
      </c>
      <c r="I820" s="178">
        <f ca="1">IF(I$1&lt;'Data Bank'!$AD618,"",IF(I$1&gt;'Data Bank'!$AT618,"",IF(AND('Data Bank'!$AC618&lt;100,TODAY()&gt;'Data Bank'!$AT618),1,IF('Data Bank'!$AC618=100,3,IF('Data Bank'!$AC618=0,0,2)))))</f>
        <v>2</v>
      </c>
      <c r="J820" s="177">
        <f ca="1">IF(J$1&lt;'Data Bank'!$AD618,"",IF(J$1&gt;'Data Bank'!$AT618,"",IF(AND('Data Bank'!$AC618&lt;100,TODAY()&gt;'Data Bank'!$AT618),1,IF('Data Bank'!$AC618=100,3,IF('Data Bank'!$AC618=0,0,2)))))</f>
        <v>2</v>
      </c>
      <c r="K820" s="177">
        <f ca="1">IF(K$1&lt;'Data Bank'!$AD618,"",IF(K$1&gt;'Data Bank'!$AT618,"",IF(AND('Data Bank'!$AC618&lt;100,TODAY()&gt;'Data Bank'!$AT618),1,IF('Data Bank'!$AC618=100,3,IF('Data Bank'!$AC618=0,0,2)))))</f>
        <v>2</v>
      </c>
      <c r="L820" s="177">
        <f ca="1">IF(L$1&lt;'Data Bank'!$AD618,"",IF(L$1&gt;'Data Bank'!$AT618,"",IF(AND('Data Bank'!$AC618&lt;100,TODAY()&gt;'Data Bank'!$AT618),1,IF('Data Bank'!$AC618=100,3,IF('Data Bank'!$AC618=0,0,2)))))</f>
        <v>2</v>
      </c>
      <c r="M820" s="177">
        <f ca="1">IF(M$1&lt;'Data Bank'!$AD618,"",IF(M$1&gt;'Data Bank'!$AT618,"",IF(AND('Data Bank'!$AC618&lt;100,TODAY()&gt;'Data Bank'!$AT618),1,IF('Data Bank'!$AC618=100,3,IF('Data Bank'!$AC618=0,0,2)))))</f>
        <v>2</v>
      </c>
      <c r="N820" s="177">
        <f ca="1">IF(N$1&lt;'Data Bank'!$AD618,"",IF(N$1&gt;'Data Bank'!$AT618,"",IF(AND('Data Bank'!$AC618&lt;100,TODAY()&gt;'Data Bank'!$AT618),1,IF('Data Bank'!$AC618=100,3,IF('Data Bank'!$AC618=0,0,2)))))</f>
        <v>2</v>
      </c>
      <c r="O820" s="177">
        <f ca="1">IF(O$1&lt;'Data Bank'!$AD618,"",IF(O$1&gt;'Data Bank'!$AT618,"",IF(AND('Data Bank'!$AC618&lt;100,TODAY()&gt;'Data Bank'!$AT618),1,IF('Data Bank'!$AC618=100,3,IF('Data Bank'!$AC618=0,0,2)))))</f>
        <v>2</v>
      </c>
      <c r="P820" s="177">
        <f ca="1">IF(P$1&lt;'Data Bank'!$AD618,"",IF(P$1&gt;'Data Bank'!$AT618,"",IF(AND('Data Bank'!$AC618&lt;100,TODAY()&gt;'Data Bank'!$AT618),1,IF('Data Bank'!$AC618=100,3,IF('Data Bank'!$AC618=0,0,2)))))</f>
        <v>2</v>
      </c>
      <c r="Q820" s="177">
        <f ca="1">IF(Q$1&lt;'Data Bank'!$AD618,"",IF(Q$1&gt;'Data Bank'!$AT618,"",IF(AND('Data Bank'!$AC618&lt;100,TODAY()&gt;'Data Bank'!$AT618),1,IF('Data Bank'!$AC618=100,3,IF('Data Bank'!$AC618=0,0,2)))))</f>
        <v>2</v>
      </c>
      <c r="R820" s="177">
        <f ca="1">IF(R$1&lt;'Data Bank'!$AD618,"",IF(R$1&gt;'Data Bank'!$AT618,"",IF(AND('Data Bank'!$AC618&lt;100,TODAY()&gt;'Data Bank'!$AT618),1,IF('Data Bank'!$AC618=100,3,IF('Data Bank'!$AC618=0,0,2)))))</f>
        <v>2</v>
      </c>
    </row>
    <row r="821" spans="1:18">
      <c r="A821" s="115" t="str">
        <f>'Data Bank'!E619</f>
        <v>I-11P2</v>
      </c>
      <c r="B821" s="178">
        <f ca="1">IF(B$1&lt;'Data Bank'!$AD619,"",IF(B$1&gt;'Data Bank'!$AT619,"",IF(AND('Data Bank'!$AC619&lt;100,TODAY()&gt;'Data Bank'!$AT619),1,IF('Data Bank'!$AC619=100,3,IF('Data Bank'!$AC619=0,0,2)))))</f>
        <v>2</v>
      </c>
      <c r="C821" s="178">
        <f ca="1">IF(C$1&lt;'Data Bank'!$AD619,"",IF(C$1&gt;'Data Bank'!$AT619,"",IF(AND('Data Bank'!$AC619&lt;100,TODAY()&gt;'Data Bank'!$AT619),1,IF('Data Bank'!$AC619=100,3,IF('Data Bank'!$AC619=0,0,2)))))</f>
        <v>2</v>
      </c>
      <c r="D821" s="178">
        <f ca="1">IF(D$1&lt;'Data Bank'!$AD619,"",IF(D$1&gt;'Data Bank'!$AT619,"",IF(AND('Data Bank'!$AC619&lt;100,TODAY()&gt;'Data Bank'!$AT619),1,IF('Data Bank'!$AC619=100,3,IF('Data Bank'!$AC619=0,0,2)))))</f>
        <v>2</v>
      </c>
      <c r="E821" s="178">
        <f ca="1">IF(E$1&lt;'Data Bank'!$AD619,"",IF(E$1&gt;'Data Bank'!$AT619,"",IF(AND('Data Bank'!$AC619&lt;100,TODAY()&gt;'Data Bank'!$AT619),1,IF('Data Bank'!$AC619=100,3,IF('Data Bank'!$AC619=0,0,2)))))</f>
        <v>2</v>
      </c>
      <c r="F821" s="178">
        <f ca="1">IF(F$1&lt;'Data Bank'!$AD619,"",IF(F$1&gt;'Data Bank'!$AT619,"",IF(AND('Data Bank'!$AC619&lt;100,TODAY()&gt;'Data Bank'!$AT619),1,IF('Data Bank'!$AC619=100,3,IF('Data Bank'!$AC619=0,0,2)))))</f>
        <v>2</v>
      </c>
      <c r="G821" s="178">
        <f ca="1">IF(G$1&lt;'Data Bank'!$AD619,"",IF(G$1&gt;'Data Bank'!$AT619,"",IF(AND('Data Bank'!$AC619&lt;100,TODAY()&gt;'Data Bank'!$AT619),1,IF('Data Bank'!$AC619=100,3,IF('Data Bank'!$AC619=0,0,2)))))</f>
        <v>2</v>
      </c>
      <c r="H821" s="178">
        <f ca="1">IF(H$1&lt;'Data Bank'!$AD619,"",IF(H$1&gt;'Data Bank'!$AT619,"",IF(AND('Data Bank'!$AC619&lt;100,TODAY()&gt;'Data Bank'!$AT619),1,IF('Data Bank'!$AC619=100,3,IF('Data Bank'!$AC619=0,0,2)))))</f>
        <v>2</v>
      </c>
      <c r="I821" s="178">
        <f ca="1">IF(I$1&lt;'Data Bank'!$AD619,"",IF(I$1&gt;'Data Bank'!$AT619,"",IF(AND('Data Bank'!$AC619&lt;100,TODAY()&gt;'Data Bank'!$AT619),1,IF('Data Bank'!$AC619=100,3,IF('Data Bank'!$AC619=0,0,2)))))</f>
        <v>2</v>
      </c>
      <c r="J821" s="177">
        <f ca="1">IF(J$1&lt;'Data Bank'!$AD619,"",IF(J$1&gt;'Data Bank'!$AT619,"",IF(AND('Data Bank'!$AC619&lt;100,TODAY()&gt;'Data Bank'!$AT619),1,IF('Data Bank'!$AC619=100,3,IF('Data Bank'!$AC619=0,0,2)))))</f>
        <v>2</v>
      </c>
      <c r="K821" s="177">
        <f ca="1">IF(K$1&lt;'Data Bank'!$AD619,"",IF(K$1&gt;'Data Bank'!$AT619,"",IF(AND('Data Bank'!$AC619&lt;100,TODAY()&gt;'Data Bank'!$AT619),1,IF('Data Bank'!$AC619=100,3,IF('Data Bank'!$AC619=0,0,2)))))</f>
        <v>2</v>
      </c>
      <c r="L821" s="177">
        <f ca="1">IF(L$1&lt;'Data Bank'!$AD619,"",IF(L$1&gt;'Data Bank'!$AT619,"",IF(AND('Data Bank'!$AC619&lt;100,TODAY()&gt;'Data Bank'!$AT619),1,IF('Data Bank'!$AC619=100,3,IF('Data Bank'!$AC619=0,0,2)))))</f>
        <v>2</v>
      </c>
      <c r="M821" s="177">
        <f ca="1">IF(M$1&lt;'Data Bank'!$AD619,"",IF(M$1&gt;'Data Bank'!$AT619,"",IF(AND('Data Bank'!$AC619&lt;100,TODAY()&gt;'Data Bank'!$AT619),1,IF('Data Bank'!$AC619=100,3,IF('Data Bank'!$AC619=0,0,2)))))</f>
        <v>2</v>
      </c>
      <c r="N821" s="177">
        <f ca="1">IF(N$1&lt;'Data Bank'!$AD619,"",IF(N$1&gt;'Data Bank'!$AT619,"",IF(AND('Data Bank'!$AC619&lt;100,TODAY()&gt;'Data Bank'!$AT619),1,IF('Data Bank'!$AC619=100,3,IF('Data Bank'!$AC619=0,0,2)))))</f>
        <v>2</v>
      </c>
      <c r="O821" s="177">
        <f ca="1">IF(O$1&lt;'Data Bank'!$AD619,"",IF(O$1&gt;'Data Bank'!$AT619,"",IF(AND('Data Bank'!$AC619&lt;100,TODAY()&gt;'Data Bank'!$AT619),1,IF('Data Bank'!$AC619=100,3,IF('Data Bank'!$AC619=0,0,2)))))</f>
        <v>2</v>
      </c>
      <c r="P821" s="177">
        <f ca="1">IF(P$1&lt;'Data Bank'!$AD619,"",IF(P$1&gt;'Data Bank'!$AT619,"",IF(AND('Data Bank'!$AC619&lt;100,TODAY()&gt;'Data Bank'!$AT619),1,IF('Data Bank'!$AC619=100,3,IF('Data Bank'!$AC619=0,0,2)))))</f>
        <v>2</v>
      </c>
      <c r="Q821" s="177">
        <f ca="1">IF(Q$1&lt;'Data Bank'!$AD619,"",IF(Q$1&gt;'Data Bank'!$AT619,"",IF(AND('Data Bank'!$AC619&lt;100,TODAY()&gt;'Data Bank'!$AT619),1,IF('Data Bank'!$AC619=100,3,IF('Data Bank'!$AC619=0,0,2)))))</f>
        <v>2</v>
      </c>
      <c r="R821" s="177">
        <f ca="1">IF(R$1&lt;'Data Bank'!$AD619,"",IF(R$1&gt;'Data Bank'!$AT619,"",IF(AND('Data Bank'!$AC619&lt;100,TODAY()&gt;'Data Bank'!$AT619),1,IF('Data Bank'!$AC619=100,3,IF('Data Bank'!$AC619=0,0,2)))))</f>
        <v>2</v>
      </c>
    </row>
    <row r="822" spans="1:18">
      <c r="A822" s="115" t="str">
        <f>'Data Bank'!E621</f>
        <v>I-14-P2</v>
      </c>
      <c r="B822" s="178">
        <f ca="1">IF(B$1&lt;'Data Bank'!$AD621,"",IF(B$1&gt;'Data Bank'!$AT621,"",IF(AND('Data Bank'!$AC621&lt;100,TODAY()&gt;'Data Bank'!$AT621),1,IF('Data Bank'!$AC621=100,3,IF('Data Bank'!$AC621=0,0,2)))))</f>
        <v>2</v>
      </c>
      <c r="C822" s="178">
        <f ca="1">IF(C$1&lt;'Data Bank'!$AD621,"",IF(C$1&gt;'Data Bank'!$AT621,"",IF(AND('Data Bank'!$AC621&lt;100,TODAY()&gt;'Data Bank'!$AT621),1,IF('Data Bank'!$AC621=100,3,IF('Data Bank'!$AC621=0,0,2)))))</f>
        <v>2</v>
      </c>
      <c r="D822" s="178">
        <f ca="1">IF(D$1&lt;'Data Bank'!$AD621,"",IF(D$1&gt;'Data Bank'!$AT621,"",IF(AND('Data Bank'!$AC621&lt;100,TODAY()&gt;'Data Bank'!$AT621),1,IF('Data Bank'!$AC621=100,3,IF('Data Bank'!$AC621=0,0,2)))))</f>
        <v>2</v>
      </c>
      <c r="E822" s="178">
        <f ca="1">IF(E$1&lt;'Data Bank'!$AD621,"",IF(E$1&gt;'Data Bank'!$AT621,"",IF(AND('Data Bank'!$AC621&lt;100,TODAY()&gt;'Data Bank'!$AT621),1,IF('Data Bank'!$AC621=100,3,IF('Data Bank'!$AC621=0,0,2)))))</f>
        <v>2</v>
      </c>
      <c r="F822" s="178">
        <f ca="1">IF(F$1&lt;'Data Bank'!$AD621,"",IF(F$1&gt;'Data Bank'!$AT621,"",IF(AND('Data Bank'!$AC621&lt;100,TODAY()&gt;'Data Bank'!$AT621),1,IF('Data Bank'!$AC621=100,3,IF('Data Bank'!$AC621=0,0,2)))))</f>
        <v>2</v>
      </c>
      <c r="G822" s="178">
        <f ca="1">IF(G$1&lt;'Data Bank'!$AD621,"",IF(G$1&gt;'Data Bank'!$AT621,"",IF(AND('Data Bank'!$AC621&lt;100,TODAY()&gt;'Data Bank'!$AT621),1,IF('Data Bank'!$AC621=100,3,IF('Data Bank'!$AC621=0,0,2)))))</f>
        <v>2</v>
      </c>
      <c r="H822" s="178">
        <f ca="1">IF(H$1&lt;'Data Bank'!$AD621,"",IF(H$1&gt;'Data Bank'!$AT621,"",IF(AND('Data Bank'!$AC621&lt;100,TODAY()&gt;'Data Bank'!$AT621),1,IF('Data Bank'!$AC621=100,3,IF('Data Bank'!$AC621=0,0,2)))))</f>
        <v>2</v>
      </c>
      <c r="I822" s="178">
        <f ca="1">IF(I$1&lt;'Data Bank'!$AD621,"",IF(I$1&gt;'Data Bank'!$AT621,"",IF(AND('Data Bank'!$AC621&lt;100,TODAY()&gt;'Data Bank'!$AT621),1,IF('Data Bank'!$AC621=100,3,IF('Data Bank'!$AC621=0,0,2)))))</f>
        <v>2</v>
      </c>
      <c r="J822" s="177">
        <f ca="1">IF(J$1&lt;'Data Bank'!$AD621,"",IF(J$1&gt;'Data Bank'!$AT621,"",IF(AND('Data Bank'!$AC621&lt;100,TODAY()&gt;'Data Bank'!$AT621),1,IF('Data Bank'!$AC621=100,3,IF('Data Bank'!$AC621=0,0,2)))))</f>
        <v>2</v>
      </c>
      <c r="K822" s="177">
        <f ca="1">IF(K$1&lt;'Data Bank'!$AD621,"",IF(K$1&gt;'Data Bank'!$AT621,"",IF(AND('Data Bank'!$AC621&lt;100,TODAY()&gt;'Data Bank'!$AT621),1,IF('Data Bank'!$AC621=100,3,IF('Data Bank'!$AC621=0,0,2)))))</f>
        <v>2</v>
      </c>
      <c r="L822" s="177">
        <f ca="1">IF(L$1&lt;'Data Bank'!$AD621,"",IF(L$1&gt;'Data Bank'!$AT621,"",IF(AND('Data Bank'!$AC621&lt;100,TODAY()&gt;'Data Bank'!$AT621),1,IF('Data Bank'!$AC621=100,3,IF('Data Bank'!$AC621=0,0,2)))))</f>
        <v>2</v>
      </c>
      <c r="M822" s="177">
        <f ca="1">IF(M$1&lt;'Data Bank'!$AD621,"",IF(M$1&gt;'Data Bank'!$AT621,"",IF(AND('Data Bank'!$AC621&lt;100,TODAY()&gt;'Data Bank'!$AT621),1,IF('Data Bank'!$AC621=100,3,IF('Data Bank'!$AC621=0,0,2)))))</f>
        <v>2</v>
      </c>
      <c r="N822" s="177">
        <f ca="1">IF(N$1&lt;'Data Bank'!$AD621,"",IF(N$1&gt;'Data Bank'!$AT621,"",IF(AND('Data Bank'!$AC621&lt;100,TODAY()&gt;'Data Bank'!$AT621),1,IF('Data Bank'!$AC621=100,3,IF('Data Bank'!$AC621=0,0,2)))))</f>
        <v>2</v>
      </c>
      <c r="O822" s="177">
        <f ca="1">IF(O$1&lt;'Data Bank'!$AD621,"",IF(O$1&gt;'Data Bank'!$AT621,"",IF(AND('Data Bank'!$AC621&lt;100,TODAY()&gt;'Data Bank'!$AT621),1,IF('Data Bank'!$AC621=100,3,IF('Data Bank'!$AC621=0,0,2)))))</f>
        <v>2</v>
      </c>
      <c r="P822" s="177">
        <f ca="1">IF(P$1&lt;'Data Bank'!$AD621,"",IF(P$1&gt;'Data Bank'!$AT621,"",IF(AND('Data Bank'!$AC621&lt;100,TODAY()&gt;'Data Bank'!$AT621),1,IF('Data Bank'!$AC621=100,3,IF('Data Bank'!$AC621=0,0,2)))))</f>
        <v>2</v>
      </c>
      <c r="Q822" s="177">
        <f ca="1">IF(Q$1&lt;'Data Bank'!$AD621,"",IF(Q$1&gt;'Data Bank'!$AT621,"",IF(AND('Data Bank'!$AC621&lt;100,TODAY()&gt;'Data Bank'!$AT621),1,IF('Data Bank'!$AC621=100,3,IF('Data Bank'!$AC621=0,0,2)))))</f>
        <v>2</v>
      </c>
      <c r="R822" s="177">
        <f ca="1">IF(R$1&lt;'Data Bank'!$AD621,"",IF(R$1&gt;'Data Bank'!$AT621,"",IF(AND('Data Bank'!$AC621&lt;100,TODAY()&gt;'Data Bank'!$AT621),1,IF('Data Bank'!$AC621=100,3,IF('Data Bank'!$AC621=0,0,2)))))</f>
        <v>2</v>
      </c>
    </row>
    <row r="823" spans="1:18">
      <c r="A823" s="115" t="str">
        <f>'Data Bank'!E622</f>
        <v>I-14-P3</v>
      </c>
      <c r="B823" s="178">
        <f ca="1">IF(B$1&lt;'Data Bank'!$AD622,"",IF(B$1&gt;'Data Bank'!$AT622,"",IF(AND('Data Bank'!$AC622&lt;100,TODAY()&gt;'Data Bank'!$AT622),1,IF('Data Bank'!$AC622=100,3,IF('Data Bank'!$AC622=0,0,2)))))</f>
        <v>2</v>
      </c>
      <c r="C823" s="178">
        <f ca="1">IF(C$1&lt;'Data Bank'!$AD622,"",IF(C$1&gt;'Data Bank'!$AT622,"",IF(AND('Data Bank'!$AC622&lt;100,TODAY()&gt;'Data Bank'!$AT622),1,IF('Data Bank'!$AC622=100,3,IF('Data Bank'!$AC622=0,0,2)))))</f>
        <v>2</v>
      </c>
      <c r="D823" s="178">
        <f ca="1">IF(D$1&lt;'Data Bank'!$AD622,"",IF(D$1&gt;'Data Bank'!$AT622,"",IF(AND('Data Bank'!$AC622&lt;100,TODAY()&gt;'Data Bank'!$AT622),1,IF('Data Bank'!$AC622=100,3,IF('Data Bank'!$AC622=0,0,2)))))</f>
        <v>2</v>
      </c>
      <c r="E823" s="178">
        <f ca="1">IF(E$1&lt;'Data Bank'!$AD622,"",IF(E$1&gt;'Data Bank'!$AT622,"",IF(AND('Data Bank'!$AC622&lt;100,TODAY()&gt;'Data Bank'!$AT622),1,IF('Data Bank'!$AC622=100,3,IF('Data Bank'!$AC622=0,0,2)))))</f>
        <v>2</v>
      </c>
      <c r="F823" s="178">
        <f ca="1">IF(F$1&lt;'Data Bank'!$AD622,"",IF(F$1&gt;'Data Bank'!$AT622,"",IF(AND('Data Bank'!$AC622&lt;100,TODAY()&gt;'Data Bank'!$AT622),1,IF('Data Bank'!$AC622=100,3,IF('Data Bank'!$AC622=0,0,2)))))</f>
        <v>2</v>
      </c>
      <c r="G823" s="178">
        <f ca="1">IF(G$1&lt;'Data Bank'!$AD622,"",IF(G$1&gt;'Data Bank'!$AT622,"",IF(AND('Data Bank'!$AC622&lt;100,TODAY()&gt;'Data Bank'!$AT622),1,IF('Data Bank'!$AC622=100,3,IF('Data Bank'!$AC622=0,0,2)))))</f>
        <v>2</v>
      </c>
      <c r="H823" s="178">
        <f ca="1">IF(H$1&lt;'Data Bank'!$AD622,"",IF(H$1&gt;'Data Bank'!$AT622,"",IF(AND('Data Bank'!$AC622&lt;100,TODAY()&gt;'Data Bank'!$AT622),1,IF('Data Bank'!$AC622=100,3,IF('Data Bank'!$AC622=0,0,2)))))</f>
        <v>2</v>
      </c>
      <c r="I823" s="178">
        <f ca="1">IF(I$1&lt;'Data Bank'!$AD622,"",IF(I$1&gt;'Data Bank'!$AT622,"",IF(AND('Data Bank'!$AC622&lt;100,TODAY()&gt;'Data Bank'!$AT622),1,IF('Data Bank'!$AC622=100,3,IF('Data Bank'!$AC622=0,0,2)))))</f>
        <v>2</v>
      </c>
      <c r="J823" s="177">
        <f ca="1">IF(J$1&lt;'Data Bank'!$AD622,"",IF(J$1&gt;'Data Bank'!$AT622,"",IF(AND('Data Bank'!$AC622&lt;100,TODAY()&gt;'Data Bank'!$AT622),1,IF('Data Bank'!$AC622=100,3,IF('Data Bank'!$AC622=0,0,2)))))</f>
        <v>2</v>
      </c>
      <c r="K823" s="177">
        <f ca="1">IF(K$1&lt;'Data Bank'!$AD622,"",IF(K$1&gt;'Data Bank'!$AT622,"",IF(AND('Data Bank'!$AC622&lt;100,TODAY()&gt;'Data Bank'!$AT622),1,IF('Data Bank'!$AC622=100,3,IF('Data Bank'!$AC622=0,0,2)))))</f>
        <v>2</v>
      </c>
      <c r="L823" s="177">
        <f ca="1">IF(L$1&lt;'Data Bank'!$AD622,"",IF(L$1&gt;'Data Bank'!$AT622,"",IF(AND('Data Bank'!$AC622&lt;100,TODAY()&gt;'Data Bank'!$AT622),1,IF('Data Bank'!$AC622=100,3,IF('Data Bank'!$AC622=0,0,2)))))</f>
        <v>2</v>
      </c>
      <c r="M823" s="177">
        <f ca="1">IF(M$1&lt;'Data Bank'!$AD622,"",IF(M$1&gt;'Data Bank'!$AT622,"",IF(AND('Data Bank'!$AC622&lt;100,TODAY()&gt;'Data Bank'!$AT622),1,IF('Data Bank'!$AC622=100,3,IF('Data Bank'!$AC622=0,0,2)))))</f>
        <v>2</v>
      </c>
      <c r="N823" s="177">
        <f ca="1">IF(N$1&lt;'Data Bank'!$AD622,"",IF(N$1&gt;'Data Bank'!$AT622,"",IF(AND('Data Bank'!$AC622&lt;100,TODAY()&gt;'Data Bank'!$AT622),1,IF('Data Bank'!$AC622=100,3,IF('Data Bank'!$AC622=0,0,2)))))</f>
        <v>2</v>
      </c>
      <c r="O823" s="177">
        <f ca="1">IF(O$1&lt;'Data Bank'!$AD622,"",IF(O$1&gt;'Data Bank'!$AT622,"",IF(AND('Data Bank'!$AC622&lt;100,TODAY()&gt;'Data Bank'!$AT622),1,IF('Data Bank'!$AC622=100,3,IF('Data Bank'!$AC622=0,0,2)))))</f>
        <v>2</v>
      </c>
      <c r="P823" s="177">
        <f ca="1">IF(P$1&lt;'Data Bank'!$AD622,"",IF(P$1&gt;'Data Bank'!$AT622,"",IF(AND('Data Bank'!$AC622&lt;100,TODAY()&gt;'Data Bank'!$AT622),1,IF('Data Bank'!$AC622=100,3,IF('Data Bank'!$AC622=0,0,2)))))</f>
        <v>2</v>
      </c>
      <c r="Q823" s="177">
        <f ca="1">IF(Q$1&lt;'Data Bank'!$AD622,"",IF(Q$1&gt;'Data Bank'!$AT622,"",IF(AND('Data Bank'!$AC622&lt;100,TODAY()&gt;'Data Bank'!$AT622),1,IF('Data Bank'!$AC622=100,3,IF('Data Bank'!$AC622=0,0,2)))))</f>
        <v>2</v>
      </c>
      <c r="R823" s="177">
        <f ca="1">IF(R$1&lt;'Data Bank'!$AD622,"",IF(R$1&gt;'Data Bank'!$AT622,"",IF(AND('Data Bank'!$AC622&lt;100,TODAY()&gt;'Data Bank'!$AT622),1,IF('Data Bank'!$AC622=100,3,IF('Data Bank'!$AC622=0,0,2)))))</f>
        <v>2</v>
      </c>
    </row>
    <row r="824" spans="1:18">
      <c r="A824" s="115" t="str">
        <f>'Data Bank'!E623</f>
        <v>I-14-P4</v>
      </c>
      <c r="B824" s="178">
        <f ca="1">IF(B$1&lt;'Data Bank'!$AD623,"",IF(B$1&gt;'Data Bank'!$AT623,"",IF(AND('Data Bank'!$AC623&lt;100,TODAY()&gt;'Data Bank'!$AT623),1,IF('Data Bank'!$AC623=100,3,IF('Data Bank'!$AC623=0,0,2)))))</f>
        <v>2</v>
      </c>
      <c r="C824" s="178">
        <f ca="1">IF(C$1&lt;'Data Bank'!$AD623,"",IF(C$1&gt;'Data Bank'!$AT623,"",IF(AND('Data Bank'!$AC623&lt;100,TODAY()&gt;'Data Bank'!$AT623),1,IF('Data Bank'!$AC623=100,3,IF('Data Bank'!$AC623=0,0,2)))))</f>
        <v>2</v>
      </c>
      <c r="D824" s="178">
        <f ca="1">IF(D$1&lt;'Data Bank'!$AD623,"",IF(D$1&gt;'Data Bank'!$AT623,"",IF(AND('Data Bank'!$AC623&lt;100,TODAY()&gt;'Data Bank'!$AT623),1,IF('Data Bank'!$AC623=100,3,IF('Data Bank'!$AC623=0,0,2)))))</f>
        <v>2</v>
      </c>
      <c r="E824" s="178">
        <f ca="1">IF(E$1&lt;'Data Bank'!$AD623,"",IF(E$1&gt;'Data Bank'!$AT623,"",IF(AND('Data Bank'!$AC623&lt;100,TODAY()&gt;'Data Bank'!$AT623),1,IF('Data Bank'!$AC623=100,3,IF('Data Bank'!$AC623=0,0,2)))))</f>
        <v>2</v>
      </c>
      <c r="F824" s="178">
        <f ca="1">IF(F$1&lt;'Data Bank'!$AD623,"",IF(F$1&gt;'Data Bank'!$AT623,"",IF(AND('Data Bank'!$AC623&lt;100,TODAY()&gt;'Data Bank'!$AT623),1,IF('Data Bank'!$AC623=100,3,IF('Data Bank'!$AC623=0,0,2)))))</f>
        <v>2</v>
      </c>
      <c r="G824" s="178">
        <f ca="1">IF(G$1&lt;'Data Bank'!$AD623,"",IF(G$1&gt;'Data Bank'!$AT623,"",IF(AND('Data Bank'!$AC623&lt;100,TODAY()&gt;'Data Bank'!$AT623),1,IF('Data Bank'!$AC623=100,3,IF('Data Bank'!$AC623=0,0,2)))))</f>
        <v>2</v>
      </c>
      <c r="H824" s="178">
        <f ca="1">IF(H$1&lt;'Data Bank'!$AD623,"",IF(H$1&gt;'Data Bank'!$AT623,"",IF(AND('Data Bank'!$AC623&lt;100,TODAY()&gt;'Data Bank'!$AT623),1,IF('Data Bank'!$AC623=100,3,IF('Data Bank'!$AC623=0,0,2)))))</f>
        <v>2</v>
      </c>
      <c r="I824" s="178">
        <f ca="1">IF(I$1&lt;'Data Bank'!$AD623,"",IF(I$1&gt;'Data Bank'!$AT623,"",IF(AND('Data Bank'!$AC623&lt;100,TODAY()&gt;'Data Bank'!$AT623),1,IF('Data Bank'!$AC623=100,3,IF('Data Bank'!$AC623=0,0,2)))))</f>
        <v>2</v>
      </c>
      <c r="J824" s="177">
        <f ca="1">IF(J$1&lt;'Data Bank'!$AD623,"",IF(J$1&gt;'Data Bank'!$AT623,"",IF(AND('Data Bank'!$AC623&lt;100,TODAY()&gt;'Data Bank'!$AT623),1,IF('Data Bank'!$AC623=100,3,IF('Data Bank'!$AC623=0,0,2)))))</f>
        <v>2</v>
      </c>
      <c r="K824" s="177">
        <f ca="1">IF(K$1&lt;'Data Bank'!$AD623,"",IF(K$1&gt;'Data Bank'!$AT623,"",IF(AND('Data Bank'!$AC623&lt;100,TODAY()&gt;'Data Bank'!$AT623),1,IF('Data Bank'!$AC623=100,3,IF('Data Bank'!$AC623=0,0,2)))))</f>
        <v>2</v>
      </c>
      <c r="L824" s="177">
        <f ca="1">IF(L$1&lt;'Data Bank'!$AD623,"",IF(L$1&gt;'Data Bank'!$AT623,"",IF(AND('Data Bank'!$AC623&lt;100,TODAY()&gt;'Data Bank'!$AT623),1,IF('Data Bank'!$AC623=100,3,IF('Data Bank'!$AC623=0,0,2)))))</f>
        <v>2</v>
      </c>
      <c r="M824" s="177">
        <f ca="1">IF(M$1&lt;'Data Bank'!$AD623,"",IF(M$1&gt;'Data Bank'!$AT623,"",IF(AND('Data Bank'!$AC623&lt;100,TODAY()&gt;'Data Bank'!$AT623),1,IF('Data Bank'!$AC623=100,3,IF('Data Bank'!$AC623=0,0,2)))))</f>
        <v>2</v>
      </c>
      <c r="N824" s="177">
        <f ca="1">IF(N$1&lt;'Data Bank'!$AD623,"",IF(N$1&gt;'Data Bank'!$AT623,"",IF(AND('Data Bank'!$AC623&lt;100,TODAY()&gt;'Data Bank'!$AT623),1,IF('Data Bank'!$AC623=100,3,IF('Data Bank'!$AC623=0,0,2)))))</f>
        <v>2</v>
      </c>
      <c r="O824" s="177">
        <f ca="1">IF(O$1&lt;'Data Bank'!$AD623,"",IF(O$1&gt;'Data Bank'!$AT623,"",IF(AND('Data Bank'!$AC623&lt;100,TODAY()&gt;'Data Bank'!$AT623),1,IF('Data Bank'!$AC623=100,3,IF('Data Bank'!$AC623=0,0,2)))))</f>
        <v>2</v>
      </c>
      <c r="P824" s="177">
        <f ca="1">IF(P$1&lt;'Data Bank'!$AD623,"",IF(P$1&gt;'Data Bank'!$AT623,"",IF(AND('Data Bank'!$AC623&lt;100,TODAY()&gt;'Data Bank'!$AT623),1,IF('Data Bank'!$AC623=100,3,IF('Data Bank'!$AC623=0,0,2)))))</f>
        <v>2</v>
      </c>
      <c r="Q824" s="177">
        <f ca="1">IF(Q$1&lt;'Data Bank'!$AD623,"",IF(Q$1&gt;'Data Bank'!$AT623,"",IF(AND('Data Bank'!$AC623&lt;100,TODAY()&gt;'Data Bank'!$AT623),1,IF('Data Bank'!$AC623=100,3,IF('Data Bank'!$AC623=0,0,2)))))</f>
        <v>2</v>
      </c>
      <c r="R824" s="177">
        <f ca="1">IF(R$1&lt;'Data Bank'!$AD623,"",IF(R$1&gt;'Data Bank'!$AT623,"",IF(AND('Data Bank'!$AC623&lt;100,TODAY()&gt;'Data Bank'!$AT623),1,IF('Data Bank'!$AC623=100,3,IF('Data Bank'!$AC623=0,0,2)))))</f>
        <v>2</v>
      </c>
    </row>
    <row r="825" spans="1:18">
      <c r="A825" s="115" t="str">
        <f>'Data Bank'!E624</f>
        <v>I-9 P1</v>
      </c>
      <c r="B825" s="178">
        <f ca="1">IF(B$1&lt;'Data Bank'!$AD624,"",IF(B$1&gt;'Data Bank'!$AT624,"",IF(AND('Data Bank'!$AC624&lt;100,TODAY()&gt;'Data Bank'!$AT624),1,IF('Data Bank'!$AC624=100,3,IF('Data Bank'!$AC624=0,0,2)))))</f>
        <v>2</v>
      </c>
      <c r="C825" s="178">
        <f ca="1">IF(C$1&lt;'Data Bank'!$AD624,"",IF(C$1&gt;'Data Bank'!$AT624,"",IF(AND('Data Bank'!$AC624&lt;100,TODAY()&gt;'Data Bank'!$AT624),1,IF('Data Bank'!$AC624=100,3,IF('Data Bank'!$AC624=0,0,2)))))</f>
        <v>2</v>
      </c>
      <c r="D825" s="178">
        <f ca="1">IF(D$1&lt;'Data Bank'!$AD624,"",IF(D$1&gt;'Data Bank'!$AT624,"",IF(AND('Data Bank'!$AC624&lt;100,TODAY()&gt;'Data Bank'!$AT624),1,IF('Data Bank'!$AC624=100,3,IF('Data Bank'!$AC624=0,0,2)))))</f>
        <v>2</v>
      </c>
      <c r="E825" s="178">
        <f ca="1">IF(E$1&lt;'Data Bank'!$AD624,"",IF(E$1&gt;'Data Bank'!$AT624,"",IF(AND('Data Bank'!$AC624&lt;100,TODAY()&gt;'Data Bank'!$AT624),1,IF('Data Bank'!$AC624=100,3,IF('Data Bank'!$AC624=0,0,2)))))</f>
        <v>2</v>
      </c>
      <c r="F825" s="178">
        <f ca="1">IF(F$1&lt;'Data Bank'!$AD624,"",IF(F$1&gt;'Data Bank'!$AT624,"",IF(AND('Data Bank'!$AC624&lt;100,TODAY()&gt;'Data Bank'!$AT624),1,IF('Data Bank'!$AC624=100,3,IF('Data Bank'!$AC624=0,0,2)))))</f>
        <v>2</v>
      </c>
      <c r="G825" s="178">
        <f ca="1">IF(G$1&lt;'Data Bank'!$AD624,"",IF(G$1&gt;'Data Bank'!$AT624,"",IF(AND('Data Bank'!$AC624&lt;100,TODAY()&gt;'Data Bank'!$AT624),1,IF('Data Bank'!$AC624=100,3,IF('Data Bank'!$AC624=0,0,2)))))</f>
        <v>2</v>
      </c>
      <c r="H825" s="178">
        <f ca="1">IF(H$1&lt;'Data Bank'!$AD624,"",IF(H$1&gt;'Data Bank'!$AT624,"",IF(AND('Data Bank'!$AC624&lt;100,TODAY()&gt;'Data Bank'!$AT624),1,IF('Data Bank'!$AC624=100,3,IF('Data Bank'!$AC624=0,0,2)))))</f>
        <v>2</v>
      </c>
      <c r="I825" s="178">
        <f ca="1">IF(I$1&lt;'Data Bank'!$AD624,"",IF(I$1&gt;'Data Bank'!$AT624,"",IF(AND('Data Bank'!$AC624&lt;100,TODAY()&gt;'Data Bank'!$AT624),1,IF('Data Bank'!$AC624=100,3,IF('Data Bank'!$AC624=0,0,2)))))</f>
        <v>2</v>
      </c>
      <c r="J825" s="177">
        <f ca="1">IF(J$1&lt;'Data Bank'!$AD624,"",IF(J$1&gt;'Data Bank'!$AT624,"",IF(AND('Data Bank'!$AC624&lt;100,TODAY()&gt;'Data Bank'!$AT624),1,IF('Data Bank'!$AC624=100,3,IF('Data Bank'!$AC624=0,0,2)))))</f>
        <v>2</v>
      </c>
      <c r="K825" s="177">
        <f ca="1">IF(K$1&lt;'Data Bank'!$AD624,"",IF(K$1&gt;'Data Bank'!$AT624,"",IF(AND('Data Bank'!$AC624&lt;100,TODAY()&gt;'Data Bank'!$AT624),1,IF('Data Bank'!$AC624=100,3,IF('Data Bank'!$AC624=0,0,2)))))</f>
        <v>2</v>
      </c>
      <c r="L825" s="177">
        <f ca="1">IF(L$1&lt;'Data Bank'!$AD624,"",IF(L$1&gt;'Data Bank'!$AT624,"",IF(AND('Data Bank'!$AC624&lt;100,TODAY()&gt;'Data Bank'!$AT624),1,IF('Data Bank'!$AC624=100,3,IF('Data Bank'!$AC624=0,0,2)))))</f>
        <v>2</v>
      </c>
      <c r="M825" s="177">
        <f ca="1">IF(M$1&lt;'Data Bank'!$AD624,"",IF(M$1&gt;'Data Bank'!$AT624,"",IF(AND('Data Bank'!$AC624&lt;100,TODAY()&gt;'Data Bank'!$AT624),1,IF('Data Bank'!$AC624=100,3,IF('Data Bank'!$AC624=0,0,2)))))</f>
        <v>2</v>
      </c>
      <c r="N825" s="177">
        <f ca="1">IF(N$1&lt;'Data Bank'!$AD624,"",IF(N$1&gt;'Data Bank'!$AT624,"",IF(AND('Data Bank'!$AC624&lt;100,TODAY()&gt;'Data Bank'!$AT624),1,IF('Data Bank'!$AC624=100,3,IF('Data Bank'!$AC624=0,0,2)))))</f>
        <v>2</v>
      </c>
      <c r="O825" s="177">
        <f ca="1">IF(O$1&lt;'Data Bank'!$AD624,"",IF(O$1&gt;'Data Bank'!$AT624,"",IF(AND('Data Bank'!$AC624&lt;100,TODAY()&gt;'Data Bank'!$AT624),1,IF('Data Bank'!$AC624=100,3,IF('Data Bank'!$AC624=0,0,2)))))</f>
        <v>2</v>
      </c>
      <c r="P825" s="177">
        <f ca="1">IF(P$1&lt;'Data Bank'!$AD624,"",IF(P$1&gt;'Data Bank'!$AT624,"",IF(AND('Data Bank'!$AC624&lt;100,TODAY()&gt;'Data Bank'!$AT624),1,IF('Data Bank'!$AC624=100,3,IF('Data Bank'!$AC624=0,0,2)))))</f>
        <v>2</v>
      </c>
      <c r="Q825" s="177">
        <f ca="1">IF(Q$1&lt;'Data Bank'!$AD624,"",IF(Q$1&gt;'Data Bank'!$AT624,"",IF(AND('Data Bank'!$AC624&lt;100,TODAY()&gt;'Data Bank'!$AT624),1,IF('Data Bank'!$AC624=100,3,IF('Data Bank'!$AC624=0,0,2)))))</f>
        <v>2</v>
      </c>
      <c r="R825" s="177">
        <f ca="1">IF(R$1&lt;'Data Bank'!$AD624,"",IF(R$1&gt;'Data Bank'!$AT624,"",IF(AND('Data Bank'!$AC624&lt;100,TODAY()&gt;'Data Bank'!$AT624),1,IF('Data Bank'!$AC624=100,3,IF('Data Bank'!$AC624=0,0,2)))))</f>
        <v>2</v>
      </c>
    </row>
    <row r="826" spans="1:18">
      <c r="A826" s="115" t="str">
        <f>'Data Bank'!E625</f>
        <v>I-9 P2</v>
      </c>
      <c r="B826" s="178">
        <f ca="1">IF(B$1&lt;'Data Bank'!$AD625,"",IF(B$1&gt;'Data Bank'!$AT625,"",IF(AND('Data Bank'!$AC625&lt;100,TODAY()&gt;'Data Bank'!$AT625),1,IF('Data Bank'!$AC625=100,3,IF('Data Bank'!$AC625=0,0,2)))))</f>
        <v>2</v>
      </c>
      <c r="C826" s="178">
        <f ca="1">IF(C$1&lt;'Data Bank'!$AD625,"",IF(C$1&gt;'Data Bank'!$AT625,"",IF(AND('Data Bank'!$AC625&lt;100,TODAY()&gt;'Data Bank'!$AT625),1,IF('Data Bank'!$AC625=100,3,IF('Data Bank'!$AC625=0,0,2)))))</f>
        <v>2</v>
      </c>
      <c r="D826" s="178">
        <f ca="1">IF(D$1&lt;'Data Bank'!$AD625,"",IF(D$1&gt;'Data Bank'!$AT625,"",IF(AND('Data Bank'!$AC625&lt;100,TODAY()&gt;'Data Bank'!$AT625),1,IF('Data Bank'!$AC625=100,3,IF('Data Bank'!$AC625=0,0,2)))))</f>
        <v>2</v>
      </c>
      <c r="E826" s="178">
        <f ca="1">IF(E$1&lt;'Data Bank'!$AD625,"",IF(E$1&gt;'Data Bank'!$AT625,"",IF(AND('Data Bank'!$AC625&lt;100,TODAY()&gt;'Data Bank'!$AT625),1,IF('Data Bank'!$AC625=100,3,IF('Data Bank'!$AC625=0,0,2)))))</f>
        <v>2</v>
      </c>
      <c r="F826" s="178">
        <f ca="1">IF(F$1&lt;'Data Bank'!$AD625,"",IF(F$1&gt;'Data Bank'!$AT625,"",IF(AND('Data Bank'!$AC625&lt;100,TODAY()&gt;'Data Bank'!$AT625),1,IF('Data Bank'!$AC625=100,3,IF('Data Bank'!$AC625=0,0,2)))))</f>
        <v>2</v>
      </c>
      <c r="G826" s="178">
        <f ca="1">IF(G$1&lt;'Data Bank'!$AD625,"",IF(G$1&gt;'Data Bank'!$AT625,"",IF(AND('Data Bank'!$AC625&lt;100,TODAY()&gt;'Data Bank'!$AT625),1,IF('Data Bank'!$AC625=100,3,IF('Data Bank'!$AC625=0,0,2)))))</f>
        <v>2</v>
      </c>
      <c r="H826" s="178">
        <f ca="1">IF(H$1&lt;'Data Bank'!$AD625,"",IF(H$1&gt;'Data Bank'!$AT625,"",IF(AND('Data Bank'!$AC625&lt;100,TODAY()&gt;'Data Bank'!$AT625),1,IF('Data Bank'!$AC625=100,3,IF('Data Bank'!$AC625=0,0,2)))))</f>
        <v>2</v>
      </c>
      <c r="I826" s="178">
        <f ca="1">IF(I$1&lt;'Data Bank'!$AD625,"",IF(I$1&gt;'Data Bank'!$AT625,"",IF(AND('Data Bank'!$AC625&lt;100,TODAY()&gt;'Data Bank'!$AT625),1,IF('Data Bank'!$AC625=100,3,IF('Data Bank'!$AC625=0,0,2)))))</f>
        <v>2</v>
      </c>
      <c r="J826" s="177">
        <f ca="1">IF(J$1&lt;'Data Bank'!$AD625,"",IF(J$1&gt;'Data Bank'!$AT625,"",IF(AND('Data Bank'!$AC625&lt;100,TODAY()&gt;'Data Bank'!$AT625),1,IF('Data Bank'!$AC625=100,3,IF('Data Bank'!$AC625=0,0,2)))))</f>
        <v>2</v>
      </c>
      <c r="K826" s="177">
        <f ca="1">IF(K$1&lt;'Data Bank'!$AD625,"",IF(K$1&gt;'Data Bank'!$AT625,"",IF(AND('Data Bank'!$AC625&lt;100,TODAY()&gt;'Data Bank'!$AT625),1,IF('Data Bank'!$AC625=100,3,IF('Data Bank'!$AC625=0,0,2)))))</f>
        <v>2</v>
      </c>
      <c r="L826" s="177">
        <f ca="1">IF(L$1&lt;'Data Bank'!$AD625,"",IF(L$1&gt;'Data Bank'!$AT625,"",IF(AND('Data Bank'!$AC625&lt;100,TODAY()&gt;'Data Bank'!$AT625),1,IF('Data Bank'!$AC625=100,3,IF('Data Bank'!$AC625=0,0,2)))))</f>
        <v>2</v>
      </c>
      <c r="M826" s="177">
        <f ca="1">IF(M$1&lt;'Data Bank'!$AD625,"",IF(M$1&gt;'Data Bank'!$AT625,"",IF(AND('Data Bank'!$AC625&lt;100,TODAY()&gt;'Data Bank'!$AT625),1,IF('Data Bank'!$AC625=100,3,IF('Data Bank'!$AC625=0,0,2)))))</f>
        <v>2</v>
      </c>
      <c r="N826" s="177">
        <f ca="1">IF(N$1&lt;'Data Bank'!$AD625,"",IF(N$1&gt;'Data Bank'!$AT625,"",IF(AND('Data Bank'!$AC625&lt;100,TODAY()&gt;'Data Bank'!$AT625),1,IF('Data Bank'!$AC625=100,3,IF('Data Bank'!$AC625=0,0,2)))))</f>
        <v>2</v>
      </c>
      <c r="O826" s="177">
        <f ca="1">IF(O$1&lt;'Data Bank'!$AD625,"",IF(O$1&gt;'Data Bank'!$AT625,"",IF(AND('Data Bank'!$AC625&lt;100,TODAY()&gt;'Data Bank'!$AT625),1,IF('Data Bank'!$AC625=100,3,IF('Data Bank'!$AC625=0,0,2)))))</f>
        <v>2</v>
      </c>
      <c r="P826" s="177">
        <f ca="1">IF(P$1&lt;'Data Bank'!$AD625,"",IF(P$1&gt;'Data Bank'!$AT625,"",IF(AND('Data Bank'!$AC625&lt;100,TODAY()&gt;'Data Bank'!$AT625),1,IF('Data Bank'!$AC625=100,3,IF('Data Bank'!$AC625=0,0,2)))))</f>
        <v>2</v>
      </c>
      <c r="Q826" s="177">
        <f ca="1">IF(Q$1&lt;'Data Bank'!$AD625,"",IF(Q$1&gt;'Data Bank'!$AT625,"",IF(AND('Data Bank'!$AC625&lt;100,TODAY()&gt;'Data Bank'!$AT625),1,IF('Data Bank'!$AC625=100,3,IF('Data Bank'!$AC625=0,0,2)))))</f>
        <v>2</v>
      </c>
      <c r="R826" s="177">
        <f ca="1">IF(R$1&lt;'Data Bank'!$AD625,"",IF(R$1&gt;'Data Bank'!$AT625,"",IF(AND('Data Bank'!$AC625&lt;100,TODAY()&gt;'Data Bank'!$AT625),1,IF('Data Bank'!$AC625=100,3,IF('Data Bank'!$AC625=0,0,2)))))</f>
        <v>2</v>
      </c>
    </row>
    <row r="827" spans="1:18">
      <c r="A827" s="115" t="str">
        <f>'Data Bank'!E626</f>
        <v>I-9 P3</v>
      </c>
      <c r="B827" s="178">
        <f ca="1">IF(B$1&lt;'Data Bank'!$AD626,"",IF(B$1&gt;'Data Bank'!$AT626,"",IF(AND('Data Bank'!$AC626&lt;100,TODAY()&gt;'Data Bank'!$AT626),1,IF('Data Bank'!$AC626=100,3,IF('Data Bank'!$AC626=0,0,2)))))</f>
        <v>2</v>
      </c>
      <c r="C827" s="178">
        <f ca="1">IF(C$1&lt;'Data Bank'!$AD626,"",IF(C$1&gt;'Data Bank'!$AT626,"",IF(AND('Data Bank'!$AC626&lt;100,TODAY()&gt;'Data Bank'!$AT626),1,IF('Data Bank'!$AC626=100,3,IF('Data Bank'!$AC626=0,0,2)))))</f>
        <v>2</v>
      </c>
      <c r="D827" s="178">
        <f ca="1">IF(D$1&lt;'Data Bank'!$AD626,"",IF(D$1&gt;'Data Bank'!$AT626,"",IF(AND('Data Bank'!$AC626&lt;100,TODAY()&gt;'Data Bank'!$AT626),1,IF('Data Bank'!$AC626=100,3,IF('Data Bank'!$AC626=0,0,2)))))</f>
        <v>2</v>
      </c>
      <c r="E827" s="178">
        <f ca="1">IF(E$1&lt;'Data Bank'!$AD626,"",IF(E$1&gt;'Data Bank'!$AT626,"",IF(AND('Data Bank'!$AC626&lt;100,TODAY()&gt;'Data Bank'!$AT626),1,IF('Data Bank'!$AC626=100,3,IF('Data Bank'!$AC626=0,0,2)))))</f>
        <v>2</v>
      </c>
      <c r="F827" s="178">
        <f ca="1">IF(F$1&lt;'Data Bank'!$AD626,"",IF(F$1&gt;'Data Bank'!$AT626,"",IF(AND('Data Bank'!$AC626&lt;100,TODAY()&gt;'Data Bank'!$AT626),1,IF('Data Bank'!$AC626=100,3,IF('Data Bank'!$AC626=0,0,2)))))</f>
        <v>2</v>
      </c>
      <c r="G827" s="178">
        <f ca="1">IF(G$1&lt;'Data Bank'!$AD626,"",IF(G$1&gt;'Data Bank'!$AT626,"",IF(AND('Data Bank'!$AC626&lt;100,TODAY()&gt;'Data Bank'!$AT626),1,IF('Data Bank'!$AC626=100,3,IF('Data Bank'!$AC626=0,0,2)))))</f>
        <v>2</v>
      </c>
      <c r="H827" s="178">
        <f ca="1">IF(H$1&lt;'Data Bank'!$AD626,"",IF(H$1&gt;'Data Bank'!$AT626,"",IF(AND('Data Bank'!$AC626&lt;100,TODAY()&gt;'Data Bank'!$AT626),1,IF('Data Bank'!$AC626=100,3,IF('Data Bank'!$AC626=0,0,2)))))</f>
        <v>2</v>
      </c>
      <c r="I827" s="178">
        <f ca="1">IF(I$1&lt;'Data Bank'!$AD626,"",IF(I$1&gt;'Data Bank'!$AT626,"",IF(AND('Data Bank'!$AC626&lt;100,TODAY()&gt;'Data Bank'!$AT626),1,IF('Data Bank'!$AC626=100,3,IF('Data Bank'!$AC626=0,0,2)))))</f>
        <v>2</v>
      </c>
      <c r="J827" s="177">
        <f ca="1">IF(J$1&lt;'Data Bank'!$AD626,"",IF(J$1&gt;'Data Bank'!$AT626,"",IF(AND('Data Bank'!$AC626&lt;100,TODAY()&gt;'Data Bank'!$AT626),1,IF('Data Bank'!$AC626=100,3,IF('Data Bank'!$AC626=0,0,2)))))</f>
        <v>2</v>
      </c>
      <c r="K827" s="177">
        <f ca="1">IF(K$1&lt;'Data Bank'!$AD626,"",IF(K$1&gt;'Data Bank'!$AT626,"",IF(AND('Data Bank'!$AC626&lt;100,TODAY()&gt;'Data Bank'!$AT626),1,IF('Data Bank'!$AC626=100,3,IF('Data Bank'!$AC626=0,0,2)))))</f>
        <v>2</v>
      </c>
      <c r="L827" s="177">
        <f ca="1">IF(L$1&lt;'Data Bank'!$AD626,"",IF(L$1&gt;'Data Bank'!$AT626,"",IF(AND('Data Bank'!$AC626&lt;100,TODAY()&gt;'Data Bank'!$AT626),1,IF('Data Bank'!$AC626=100,3,IF('Data Bank'!$AC626=0,0,2)))))</f>
        <v>2</v>
      </c>
      <c r="M827" s="177">
        <f ca="1">IF(M$1&lt;'Data Bank'!$AD626,"",IF(M$1&gt;'Data Bank'!$AT626,"",IF(AND('Data Bank'!$AC626&lt;100,TODAY()&gt;'Data Bank'!$AT626),1,IF('Data Bank'!$AC626=100,3,IF('Data Bank'!$AC626=0,0,2)))))</f>
        <v>2</v>
      </c>
      <c r="N827" s="177">
        <f ca="1">IF(N$1&lt;'Data Bank'!$AD626,"",IF(N$1&gt;'Data Bank'!$AT626,"",IF(AND('Data Bank'!$AC626&lt;100,TODAY()&gt;'Data Bank'!$AT626),1,IF('Data Bank'!$AC626=100,3,IF('Data Bank'!$AC626=0,0,2)))))</f>
        <v>2</v>
      </c>
      <c r="O827" s="177">
        <f ca="1">IF(O$1&lt;'Data Bank'!$AD626,"",IF(O$1&gt;'Data Bank'!$AT626,"",IF(AND('Data Bank'!$AC626&lt;100,TODAY()&gt;'Data Bank'!$AT626),1,IF('Data Bank'!$AC626=100,3,IF('Data Bank'!$AC626=0,0,2)))))</f>
        <v>2</v>
      </c>
      <c r="P827" s="177">
        <f ca="1">IF(P$1&lt;'Data Bank'!$AD626,"",IF(P$1&gt;'Data Bank'!$AT626,"",IF(AND('Data Bank'!$AC626&lt;100,TODAY()&gt;'Data Bank'!$AT626),1,IF('Data Bank'!$AC626=100,3,IF('Data Bank'!$AC626=0,0,2)))))</f>
        <v>2</v>
      </c>
      <c r="Q827" s="177">
        <f ca="1">IF(Q$1&lt;'Data Bank'!$AD626,"",IF(Q$1&gt;'Data Bank'!$AT626,"",IF(AND('Data Bank'!$AC626&lt;100,TODAY()&gt;'Data Bank'!$AT626),1,IF('Data Bank'!$AC626=100,3,IF('Data Bank'!$AC626=0,0,2)))))</f>
        <v>2</v>
      </c>
      <c r="R827" s="177">
        <f ca="1">IF(R$1&lt;'Data Bank'!$AD626,"",IF(R$1&gt;'Data Bank'!$AT626,"",IF(AND('Data Bank'!$AC626&lt;100,TODAY()&gt;'Data Bank'!$AT626),1,IF('Data Bank'!$AC626=100,3,IF('Data Bank'!$AC626=0,0,2)))))</f>
        <v>2</v>
      </c>
    </row>
    <row r="828" spans="1:18">
      <c r="A828" s="115" t="str">
        <f>'Data Bank'!E627</f>
        <v>I-9 P4</v>
      </c>
      <c r="B828" s="178">
        <f ca="1">IF(B$1&lt;'Data Bank'!$AD627,"",IF(B$1&gt;'Data Bank'!$AT627,"",IF(AND('Data Bank'!$AC627&lt;100,TODAY()&gt;'Data Bank'!$AT627),1,IF('Data Bank'!$AC627=100,3,IF('Data Bank'!$AC627=0,0,2)))))</f>
        <v>2</v>
      </c>
      <c r="C828" s="178">
        <f ca="1">IF(C$1&lt;'Data Bank'!$AD627,"",IF(C$1&gt;'Data Bank'!$AT627,"",IF(AND('Data Bank'!$AC627&lt;100,TODAY()&gt;'Data Bank'!$AT627),1,IF('Data Bank'!$AC627=100,3,IF('Data Bank'!$AC627=0,0,2)))))</f>
        <v>2</v>
      </c>
      <c r="D828" s="178">
        <f ca="1">IF(D$1&lt;'Data Bank'!$AD627,"",IF(D$1&gt;'Data Bank'!$AT627,"",IF(AND('Data Bank'!$AC627&lt;100,TODAY()&gt;'Data Bank'!$AT627),1,IF('Data Bank'!$AC627=100,3,IF('Data Bank'!$AC627=0,0,2)))))</f>
        <v>2</v>
      </c>
      <c r="E828" s="178">
        <f ca="1">IF(E$1&lt;'Data Bank'!$AD627,"",IF(E$1&gt;'Data Bank'!$AT627,"",IF(AND('Data Bank'!$AC627&lt;100,TODAY()&gt;'Data Bank'!$AT627),1,IF('Data Bank'!$AC627=100,3,IF('Data Bank'!$AC627=0,0,2)))))</f>
        <v>2</v>
      </c>
      <c r="F828" s="178">
        <f ca="1">IF(F$1&lt;'Data Bank'!$AD627,"",IF(F$1&gt;'Data Bank'!$AT627,"",IF(AND('Data Bank'!$AC627&lt;100,TODAY()&gt;'Data Bank'!$AT627),1,IF('Data Bank'!$AC627=100,3,IF('Data Bank'!$AC627=0,0,2)))))</f>
        <v>2</v>
      </c>
      <c r="G828" s="178">
        <f ca="1">IF(G$1&lt;'Data Bank'!$AD627,"",IF(G$1&gt;'Data Bank'!$AT627,"",IF(AND('Data Bank'!$AC627&lt;100,TODAY()&gt;'Data Bank'!$AT627),1,IF('Data Bank'!$AC627=100,3,IF('Data Bank'!$AC627=0,0,2)))))</f>
        <v>2</v>
      </c>
      <c r="H828" s="178">
        <f ca="1">IF(H$1&lt;'Data Bank'!$AD627,"",IF(H$1&gt;'Data Bank'!$AT627,"",IF(AND('Data Bank'!$AC627&lt;100,TODAY()&gt;'Data Bank'!$AT627),1,IF('Data Bank'!$AC627=100,3,IF('Data Bank'!$AC627=0,0,2)))))</f>
        <v>2</v>
      </c>
      <c r="I828" s="178">
        <f ca="1">IF(I$1&lt;'Data Bank'!$AD627,"",IF(I$1&gt;'Data Bank'!$AT627,"",IF(AND('Data Bank'!$AC627&lt;100,TODAY()&gt;'Data Bank'!$AT627),1,IF('Data Bank'!$AC627=100,3,IF('Data Bank'!$AC627=0,0,2)))))</f>
        <v>2</v>
      </c>
      <c r="J828" s="177">
        <f ca="1">IF(J$1&lt;'Data Bank'!$AD627,"",IF(J$1&gt;'Data Bank'!$AT627,"",IF(AND('Data Bank'!$AC627&lt;100,TODAY()&gt;'Data Bank'!$AT627),1,IF('Data Bank'!$AC627=100,3,IF('Data Bank'!$AC627=0,0,2)))))</f>
        <v>2</v>
      </c>
      <c r="K828" s="177">
        <f ca="1">IF(K$1&lt;'Data Bank'!$AD627,"",IF(K$1&gt;'Data Bank'!$AT627,"",IF(AND('Data Bank'!$AC627&lt;100,TODAY()&gt;'Data Bank'!$AT627),1,IF('Data Bank'!$AC627=100,3,IF('Data Bank'!$AC627=0,0,2)))))</f>
        <v>2</v>
      </c>
      <c r="L828" s="177">
        <f ca="1">IF(L$1&lt;'Data Bank'!$AD627,"",IF(L$1&gt;'Data Bank'!$AT627,"",IF(AND('Data Bank'!$AC627&lt;100,TODAY()&gt;'Data Bank'!$AT627),1,IF('Data Bank'!$AC627=100,3,IF('Data Bank'!$AC627=0,0,2)))))</f>
        <v>2</v>
      </c>
      <c r="M828" s="177">
        <f ca="1">IF(M$1&lt;'Data Bank'!$AD627,"",IF(M$1&gt;'Data Bank'!$AT627,"",IF(AND('Data Bank'!$AC627&lt;100,TODAY()&gt;'Data Bank'!$AT627),1,IF('Data Bank'!$AC627=100,3,IF('Data Bank'!$AC627=0,0,2)))))</f>
        <v>2</v>
      </c>
      <c r="N828" s="177">
        <f ca="1">IF(N$1&lt;'Data Bank'!$AD627,"",IF(N$1&gt;'Data Bank'!$AT627,"",IF(AND('Data Bank'!$AC627&lt;100,TODAY()&gt;'Data Bank'!$AT627),1,IF('Data Bank'!$AC627=100,3,IF('Data Bank'!$AC627=0,0,2)))))</f>
        <v>2</v>
      </c>
      <c r="O828" s="177">
        <f ca="1">IF(O$1&lt;'Data Bank'!$AD627,"",IF(O$1&gt;'Data Bank'!$AT627,"",IF(AND('Data Bank'!$AC627&lt;100,TODAY()&gt;'Data Bank'!$AT627),1,IF('Data Bank'!$AC627=100,3,IF('Data Bank'!$AC627=0,0,2)))))</f>
        <v>2</v>
      </c>
      <c r="P828" s="177">
        <f ca="1">IF(P$1&lt;'Data Bank'!$AD627,"",IF(P$1&gt;'Data Bank'!$AT627,"",IF(AND('Data Bank'!$AC627&lt;100,TODAY()&gt;'Data Bank'!$AT627),1,IF('Data Bank'!$AC627=100,3,IF('Data Bank'!$AC627=0,0,2)))))</f>
        <v>2</v>
      </c>
      <c r="Q828" s="177">
        <f ca="1">IF(Q$1&lt;'Data Bank'!$AD627,"",IF(Q$1&gt;'Data Bank'!$AT627,"",IF(AND('Data Bank'!$AC627&lt;100,TODAY()&gt;'Data Bank'!$AT627),1,IF('Data Bank'!$AC627=100,3,IF('Data Bank'!$AC627=0,0,2)))))</f>
        <v>2</v>
      </c>
      <c r="R828" s="177">
        <f ca="1">IF(R$1&lt;'Data Bank'!$AD627,"",IF(R$1&gt;'Data Bank'!$AT627,"",IF(AND('Data Bank'!$AC627&lt;100,TODAY()&gt;'Data Bank'!$AT627),1,IF('Data Bank'!$AC627=100,3,IF('Data Bank'!$AC627=0,0,2)))))</f>
        <v>2</v>
      </c>
    </row>
    <row r="829" spans="1:18">
      <c r="A829" s="115" t="str">
        <f>'Data Bank'!E629</f>
        <v>Khara Road and Nafees Colony</v>
      </c>
      <c r="B829" s="178">
        <f ca="1">IF(B$1&lt;'Data Bank'!$AD629,"",IF(B$1&gt;'Data Bank'!$AT629,"",IF(AND('Data Bank'!$AC629&lt;100,TODAY()&gt;'Data Bank'!$AT629),1,IF('Data Bank'!$AC629=100,3,IF('Data Bank'!$AC629=0,0,2)))))</f>
        <v>0</v>
      </c>
      <c r="C829" s="178">
        <f ca="1">IF(C$1&lt;'Data Bank'!$AD629,"",IF(C$1&gt;'Data Bank'!$AT629,"",IF(AND('Data Bank'!$AC629&lt;100,TODAY()&gt;'Data Bank'!$AT629),1,IF('Data Bank'!$AC629=100,3,IF('Data Bank'!$AC629=0,0,2)))))</f>
        <v>0</v>
      </c>
      <c r="D829" s="178">
        <f ca="1">IF(D$1&lt;'Data Bank'!$AD629,"",IF(D$1&gt;'Data Bank'!$AT629,"",IF(AND('Data Bank'!$AC629&lt;100,TODAY()&gt;'Data Bank'!$AT629),1,IF('Data Bank'!$AC629=100,3,IF('Data Bank'!$AC629=0,0,2)))))</f>
        <v>0</v>
      </c>
      <c r="E829" s="178">
        <f ca="1">IF(E$1&lt;'Data Bank'!$AD629,"",IF(E$1&gt;'Data Bank'!$AT629,"",IF(AND('Data Bank'!$AC629&lt;100,TODAY()&gt;'Data Bank'!$AT629),1,IF('Data Bank'!$AC629=100,3,IF('Data Bank'!$AC629=0,0,2)))))</f>
        <v>0</v>
      </c>
      <c r="F829" s="178">
        <f ca="1">IF(F$1&lt;'Data Bank'!$AD629,"",IF(F$1&gt;'Data Bank'!$AT629,"",IF(AND('Data Bank'!$AC629&lt;100,TODAY()&gt;'Data Bank'!$AT629),1,IF('Data Bank'!$AC629=100,3,IF('Data Bank'!$AC629=0,0,2)))))</f>
        <v>0</v>
      </c>
      <c r="G829" s="178">
        <f ca="1">IF(G$1&lt;'Data Bank'!$AD629,"",IF(G$1&gt;'Data Bank'!$AT629,"",IF(AND('Data Bank'!$AC629&lt;100,TODAY()&gt;'Data Bank'!$AT629),1,IF('Data Bank'!$AC629=100,3,IF('Data Bank'!$AC629=0,0,2)))))</f>
        <v>0</v>
      </c>
      <c r="H829" s="178">
        <f ca="1">IF(H$1&lt;'Data Bank'!$AD629,"",IF(H$1&gt;'Data Bank'!$AT629,"",IF(AND('Data Bank'!$AC629&lt;100,TODAY()&gt;'Data Bank'!$AT629),1,IF('Data Bank'!$AC629=100,3,IF('Data Bank'!$AC629=0,0,2)))))</f>
        <v>0</v>
      </c>
      <c r="I829" s="178">
        <f ca="1">IF(I$1&lt;'Data Bank'!$AD629,"",IF(I$1&gt;'Data Bank'!$AT629,"",IF(AND('Data Bank'!$AC629&lt;100,TODAY()&gt;'Data Bank'!$AT629),1,IF('Data Bank'!$AC629=100,3,IF('Data Bank'!$AC629=0,0,2)))))</f>
        <v>0</v>
      </c>
      <c r="J829" s="177" t="str">
        <f ca="1">IF(J$1&lt;'Data Bank'!$AD629,"",IF(J$1&gt;'Data Bank'!$AT629,"",IF(AND('Data Bank'!$AC629&lt;100,TODAY()&gt;'Data Bank'!$AT629),1,IF('Data Bank'!$AC629=100,3,IF('Data Bank'!$AC629=0,0,2)))))</f>
        <v/>
      </c>
      <c r="K829" s="177" t="str">
        <f ca="1">IF(K$1&lt;'Data Bank'!$AD629,"",IF(K$1&gt;'Data Bank'!$AT629,"",IF(AND('Data Bank'!$AC629&lt;100,TODAY()&gt;'Data Bank'!$AT629),1,IF('Data Bank'!$AC629=100,3,IF('Data Bank'!$AC629=0,0,2)))))</f>
        <v/>
      </c>
      <c r="L829" s="177" t="str">
        <f ca="1">IF(L$1&lt;'Data Bank'!$AD629,"",IF(L$1&gt;'Data Bank'!$AT629,"",IF(AND('Data Bank'!$AC629&lt;100,TODAY()&gt;'Data Bank'!$AT629),1,IF('Data Bank'!$AC629=100,3,IF('Data Bank'!$AC629=0,0,2)))))</f>
        <v/>
      </c>
      <c r="M829" s="177" t="str">
        <f ca="1">IF(M$1&lt;'Data Bank'!$AD629,"",IF(M$1&gt;'Data Bank'!$AT629,"",IF(AND('Data Bank'!$AC629&lt;100,TODAY()&gt;'Data Bank'!$AT629),1,IF('Data Bank'!$AC629=100,3,IF('Data Bank'!$AC629=0,0,2)))))</f>
        <v/>
      </c>
      <c r="N829" s="177" t="str">
        <f ca="1">IF(N$1&lt;'Data Bank'!$AD629,"",IF(N$1&gt;'Data Bank'!$AT629,"",IF(AND('Data Bank'!$AC629&lt;100,TODAY()&gt;'Data Bank'!$AT629),1,IF('Data Bank'!$AC629=100,3,IF('Data Bank'!$AC629=0,0,2)))))</f>
        <v/>
      </c>
      <c r="O829" s="177" t="str">
        <f ca="1">IF(O$1&lt;'Data Bank'!$AD629,"",IF(O$1&gt;'Data Bank'!$AT629,"",IF(AND('Data Bank'!$AC629&lt;100,TODAY()&gt;'Data Bank'!$AT629),1,IF('Data Bank'!$AC629=100,3,IF('Data Bank'!$AC629=0,0,2)))))</f>
        <v/>
      </c>
      <c r="P829" s="177" t="str">
        <f ca="1">IF(P$1&lt;'Data Bank'!$AD629,"",IF(P$1&gt;'Data Bank'!$AT629,"",IF(AND('Data Bank'!$AC629&lt;100,TODAY()&gt;'Data Bank'!$AT629),1,IF('Data Bank'!$AC629=100,3,IF('Data Bank'!$AC629=0,0,2)))))</f>
        <v/>
      </c>
      <c r="Q829" s="177" t="str">
        <f ca="1">IF(Q$1&lt;'Data Bank'!$AD629,"",IF(Q$1&gt;'Data Bank'!$AT629,"",IF(AND('Data Bank'!$AC629&lt;100,TODAY()&gt;'Data Bank'!$AT629),1,IF('Data Bank'!$AC629=100,3,IF('Data Bank'!$AC629=0,0,2)))))</f>
        <v/>
      </c>
      <c r="R829" s="177" t="str">
        <f ca="1">IF(R$1&lt;'Data Bank'!$AD629,"",IF(R$1&gt;'Data Bank'!$AT629,"",IF(AND('Data Bank'!$AC629&lt;100,TODAY()&gt;'Data Bank'!$AT629),1,IF('Data Bank'!$AC629=100,3,IF('Data Bank'!$AC629=0,0,2)))))</f>
        <v/>
      </c>
    </row>
    <row r="830" spans="1:18">
      <c r="A830" s="115" t="str">
        <f>'Data Bank'!E630</f>
        <v>Park View_T.B_P4</v>
      </c>
      <c r="B830" s="178">
        <f ca="1">IF(B$1&lt;'Data Bank'!$AD630,"",IF(B$1&gt;'Data Bank'!$AT630,"",IF(AND('Data Bank'!$AC630&lt;100,TODAY()&gt;'Data Bank'!$AT630),1,IF('Data Bank'!$AC630=100,3,IF('Data Bank'!$AC630=0,0,2)))))</f>
        <v>0</v>
      </c>
      <c r="C830" s="178">
        <f ca="1">IF(C$1&lt;'Data Bank'!$AD630,"",IF(C$1&gt;'Data Bank'!$AT630,"",IF(AND('Data Bank'!$AC630&lt;100,TODAY()&gt;'Data Bank'!$AT630),1,IF('Data Bank'!$AC630=100,3,IF('Data Bank'!$AC630=0,0,2)))))</f>
        <v>0</v>
      </c>
      <c r="D830" s="178">
        <f ca="1">IF(D$1&lt;'Data Bank'!$AD630,"",IF(D$1&gt;'Data Bank'!$AT630,"",IF(AND('Data Bank'!$AC630&lt;100,TODAY()&gt;'Data Bank'!$AT630),1,IF('Data Bank'!$AC630=100,3,IF('Data Bank'!$AC630=0,0,2)))))</f>
        <v>0</v>
      </c>
      <c r="E830" s="178">
        <f ca="1">IF(E$1&lt;'Data Bank'!$AD630,"",IF(E$1&gt;'Data Bank'!$AT630,"",IF(AND('Data Bank'!$AC630&lt;100,TODAY()&gt;'Data Bank'!$AT630),1,IF('Data Bank'!$AC630=100,3,IF('Data Bank'!$AC630=0,0,2)))))</f>
        <v>0</v>
      </c>
      <c r="F830" s="178">
        <f ca="1">IF(F$1&lt;'Data Bank'!$AD630,"",IF(F$1&gt;'Data Bank'!$AT630,"",IF(AND('Data Bank'!$AC630&lt;100,TODAY()&gt;'Data Bank'!$AT630),1,IF('Data Bank'!$AC630=100,3,IF('Data Bank'!$AC630=0,0,2)))))</f>
        <v>0</v>
      </c>
      <c r="G830" s="178">
        <f ca="1">IF(G$1&lt;'Data Bank'!$AD630,"",IF(G$1&gt;'Data Bank'!$AT630,"",IF(AND('Data Bank'!$AC630&lt;100,TODAY()&gt;'Data Bank'!$AT630),1,IF('Data Bank'!$AC630=100,3,IF('Data Bank'!$AC630=0,0,2)))))</f>
        <v>0</v>
      </c>
      <c r="H830" s="178">
        <f ca="1">IF(H$1&lt;'Data Bank'!$AD630,"",IF(H$1&gt;'Data Bank'!$AT630,"",IF(AND('Data Bank'!$AC630&lt;100,TODAY()&gt;'Data Bank'!$AT630),1,IF('Data Bank'!$AC630=100,3,IF('Data Bank'!$AC630=0,0,2)))))</f>
        <v>0</v>
      </c>
      <c r="I830" s="178">
        <f ca="1">IF(I$1&lt;'Data Bank'!$AD630,"",IF(I$1&gt;'Data Bank'!$AT630,"",IF(AND('Data Bank'!$AC630&lt;100,TODAY()&gt;'Data Bank'!$AT630),1,IF('Data Bank'!$AC630=100,3,IF('Data Bank'!$AC630=0,0,2)))))</f>
        <v>0</v>
      </c>
      <c r="J830" s="177">
        <f ca="1">IF(J$1&lt;'Data Bank'!$AD630,"",IF(J$1&gt;'Data Bank'!$AT630,"",IF(AND('Data Bank'!$AC630&lt;100,TODAY()&gt;'Data Bank'!$AT630),1,IF('Data Bank'!$AC630=100,3,IF('Data Bank'!$AC630=0,0,2)))))</f>
        <v>0</v>
      </c>
      <c r="K830" s="177">
        <f ca="1">IF(K$1&lt;'Data Bank'!$AD630,"",IF(K$1&gt;'Data Bank'!$AT630,"",IF(AND('Data Bank'!$AC630&lt;100,TODAY()&gt;'Data Bank'!$AT630),1,IF('Data Bank'!$AC630=100,3,IF('Data Bank'!$AC630=0,0,2)))))</f>
        <v>0</v>
      </c>
      <c r="L830" s="177">
        <f ca="1">IF(L$1&lt;'Data Bank'!$AD630,"",IF(L$1&gt;'Data Bank'!$AT630,"",IF(AND('Data Bank'!$AC630&lt;100,TODAY()&gt;'Data Bank'!$AT630),1,IF('Data Bank'!$AC630=100,3,IF('Data Bank'!$AC630=0,0,2)))))</f>
        <v>0</v>
      </c>
      <c r="M830" s="177">
        <f ca="1">IF(M$1&lt;'Data Bank'!$AD630,"",IF(M$1&gt;'Data Bank'!$AT630,"",IF(AND('Data Bank'!$AC630&lt;100,TODAY()&gt;'Data Bank'!$AT630),1,IF('Data Bank'!$AC630=100,3,IF('Data Bank'!$AC630=0,0,2)))))</f>
        <v>0</v>
      </c>
      <c r="N830" s="177">
        <f ca="1">IF(N$1&lt;'Data Bank'!$AD630,"",IF(N$1&gt;'Data Bank'!$AT630,"",IF(AND('Data Bank'!$AC630&lt;100,TODAY()&gt;'Data Bank'!$AT630),1,IF('Data Bank'!$AC630=100,3,IF('Data Bank'!$AC630=0,0,2)))))</f>
        <v>0</v>
      </c>
      <c r="O830" s="177">
        <f ca="1">IF(O$1&lt;'Data Bank'!$AD630,"",IF(O$1&gt;'Data Bank'!$AT630,"",IF(AND('Data Bank'!$AC630&lt;100,TODAY()&gt;'Data Bank'!$AT630),1,IF('Data Bank'!$AC630=100,3,IF('Data Bank'!$AC630=0,0,2)))))</f>
        <v>0</v>
      </c>
      <c r="P830" s="177">
        <f ca="1">IF(P$1&lt;'Data Bank'!$AD630,"",IF(P$1&gt;'Data Bank'!$AT630,"",IF(AND('Data Bank'!$AC630&lt;100,TODAY()&gt;'Data Bank'!$AT630),1,IF('Data Bank'!$AC630=100,3,IF('Data Bank'!$AC630=0,0,2)))))</f>
        <v>0</v>
      </c>
      <c r="Q830" s="177">
        <f ca="1">IF(Q$1&lt;'Data Bank'!$AD630,"",IF(Q$1&gt;'Data Bank'!$AT630,"",IF(AND('Data Bank'!$AC630&lt;100,TODAY()&gt;'Data Bank'!$AT630),1,IF('Data Bank'!$AC630=100,3,IF('Data Bank'!$AC630=0,0,2)))))</f>
        <v>0</v>
      </c>
      <c r="R830" s="177">
        <f ca="1">IF(R$1&lt;'Data Bank'!$AD630,"",IF(R$1&gt;'Data Bank'!$AT630,"",IF(AND('Data Bank'!$AC630&lt;100,TODAY()&gt;'Data Bank'!$AT630),1,IF('Data Bank'!$AC630=100,3,IF('Data Bank'!$AC630=0,0,2)))))</f>
        <v>0</v>
      </c>
    </row>
    <row r="831" spans="1:18">
      <c r="A831" s="115" t="str">
        <f>'Data Bank'!E631</f>
        <v>Inam City</v>
      </c>
      <c r="B831" s="178">
        <f ca="1">IF(B$1&lt;'Data Bank'!$AD631,"",IF(B$1&gt;'Data Bank'!$AT631,"",IF(AND('Data Bank'!$AC631&lt;100,TODAY()&gt;'Data Bank'!$AT631),1,IF('Data Bank'!$AC631=100,3,IF('Data Bank'!$AC631=0,0,2)))))</f>
        <v>0</v>
      </c>
      <c r="C831" s="178">
        <f ca="1">IF(C$1&lt;'Data Bank'!$AD631,"",IF(C$1&gt;'Data Bank'!$AT631,"",IF(AND('Data Bank'!$AC631&lt;100,TODAY()&gt;'Data Bank'!$AT631),1,IF('Data Bank'!$AC631=100,3,IF('Data Bank'!$AC631=0,0,2)))))</f>
        <v>0</v>
      </c>
      <c r="D831" s="178">
        <f ca="1">IF(D$1&lt;'Data Bank'!$AD631,"",IF(D$1&gt;'Data Bank'!$AT631,"",IF(AND('Data Bank'!$AC631&lt;100,TODAY()&gt;'Data Bank'!$AT631),1,IF('Data Bank'!$AC631=100,3,IF('Data Bank'!$AC631=0,0,2)))))</f>
        <v>0</v>
      </c>
      <c r="E831" s="178">
        <f ca="1">IF(E$1&lt;'Data Bank'!$AD631,"",IF(E$1&gt;'Data Bank'!$AT631,"",IF(AND('Data Bank'!$AC631&lt;100,TODAY()&gt;'Data Bank'!$AT631),1,IF('Data Bank'!$AC631=100,3,IF('Data Bank'!$AC631=0,0,2)))))</f>
        <v>0</v>
      </c>
      <c r="F831" s="178">
        <f ca="1">IF(F$1&lt;'Data Bank'!$AD631,"",IF(F$1&gt;'Data Bank'!$AT631,"",IF(AND('Data Bank'!$AC631&lt;100,TODAY()&gt;'Data Bank'!$AT631),1,IF('Data Bank'!$AC631=100,3,IF('Data Bank'!$AC631=0,0,2)))))</f>
        <v>0</v>
      </c>
      <c r="G831" s="178">
        <f ca="1">IF(G$1&lt;'Data Bank'!$AD631,"",IF(G$1&gt;'Data Bank'!$AT631,"",IF(AND('Data Bank'!$AC631&lt;100,TODAY()&gt;'Data Bank'!$AT631),1,IF('Data Bank'!$AC631=100,3,IF('Data Bank'!$AC631=0,0,2)))))</f>
        <v>0</v>
      </c>
      <c r="H831" s="178">
        <f ca="1">IF(H$1&lt;'Data Bank'!$AD631,"",IF(H$1&gt;'Data Bank'!$AT631,"",IF(AND('Data Bank'!$AC631&lt;100,TODAY()&gt;'Data Bank'!$AT631),1,IF('Data Bank'!$AC631=100,3,IF('Data Bank'!$AC631=0,0,2)))))</f>
        <v>0</v>
      </c>
      <c r="I831" s="178">
        <f ca="1">IF(I$1&lt;'Data Bank'!$AD631,"",IF(I$1&gt;'Data Bank'!$AT631,"",IF(AND('Data Bank'!$AC631&lt;100,TODAY()&gt;'Data Bank'!$AT631),1,IF('Data Bank'!$AC631=100,3,IF('Data Bank'!$AC631=0,0,2)))))</f>
        <v>0</v>
      </c>
      <c r="J831" s="177">
        <f ca="1">IF(J$1&lt;'Data Bank'!$AD631,"",IF(J$1&gt;'Data Bank'!$AT631,"",IF(AND('Data Bank'!$AC631&lt;100,TODAY()&gt;'Data Bank'!$AT631),1,IF('Data Bank'!$AC631=100,3,IF('Data Bank'!$AC631=0,0,2)))))</f>
        <v>0</v>
      </c>
      <c r="K831" s="177">
        <f ca="1">IF(K$1&lt;'Data Bank'!$AD631,"",IF(K$1&gt;'Data Bank'!$AT631,"",IF(AND('Data Bank'!$AC631&lt;100,TODAY()&gt;'Data Bank'!$AT631),1,IF('Data Bank'!$AC631=100,3,IF('Data Bank'!$AC631=0,0,2)))))</f>
        <v>0</v>
      </c>
      <c r="L831" s="177">
        <f ca="1">IF(L$1&lt;'Data Bank'!$AD631,"",IF(L$1&gt;'Data Bank'!$AT631,"",IF(AND('Data Bank'!$AC631&lt;100,TODAY()&gt;'Data Bank'!$AT631),1,IF('Data Bank'!$AC631=100,3,IF('Data Bank'!$AC631=0,0,2)))))</f>
        <v>0</v>
      </c>
      <c r="M831" s="177">
        <f ca="1">IF(M$1&lt;'Data Bank'!$AD631,"",IF(M$1&gt;'Data Bank'!$AT631,"",IF(AND('Data Bank'!$AC631&lt;100,TODAY()&gt;'Data Bank'!$AT631),1,IF('Data Bank'!$AC631=100,3,IF('Data Bank'!$AC631=0,0,2)))))</f>
        <v>0</v>
      </c>
      <c r="N831" s="177">
        <f ca="1">IF(N$1&lt;'Data Bank'!$AD631,"",IF(N$1&gt;'Data Bank'!$AT631,"",IF(AND('Data Bank'!$AC631&lt;100,TODAY()&gt;'Data Bank'!$AT631),1,IF('Data Bank'!$AC631=100,3,IF('Data Bank'!$AC631=0,0,2)))))</f>
        <v>0</v>
      </c>
      <c r="O831" s="177">
        <f ca="1">IF(O$1&lt;'Data Bank'!$AD631,"",IF(O$1&gt;'Data Bank'!$AT631,"",IF(AND('Data Bank'!$AC631&lt;100,TODAY()&gt;'Data Bank'!$AT631),1,IF('Data Bank'!$AC631=100,3,IF('Data Bank'!$AC631=0,0,2)))))</f>
        <v>0</v>
      </c>
      <c r="P831" s="177">
        <f ca="1">IF(P$1&lt;'Data Bank'!$AD631,"",IF(P$1&gt;'Data Bank'!$AT631,"",IF(AND('Data Bank'!$AC631&lt;100,TODAY()&gt;'Data Bank'!$AT631),1,IF('Data Bank'!$AC631=100,3,IF('Data Bank'!$AC631=0,0,2)))))</f>
        <v>0</v>
      </c>
      <c r="Q831" s="177">
        <f ca="1">IF(Q$1&lt;'Data Bank'!$AD631,"",IF(Q$1&gt;'Data Bank'!$AT631,"",IF(AND('Data Bank'!$AC631&lt;100,TODAY()&gt;'Data Bank'!$AT631),1,IF('Data Bank'!$AC631=100,3,IF('Data Bank'!$AC631=0,0,2)))))</f>
        <v>0</v>
      </c>
      <c r="R831" s="177">
        <f ca="1">IF(R$1&lt;'Data Bank'!$AD631,"",IF(R$1&gt;'Data Bank'!$AT631,"",IF(AND('Data Bank'!$AC631&lt;100,TODAY()&gt;'Data Bank'!$AT631),1,IF('Data Bank'!$AC631=100,3,IF('Data Bank'!$AC631=0,0,2)))))</f>
        <v>0</v>
      </c>
    </row>
    <row r="832" spans="1:18">
      <c r="A832" s="115" t="str">
        <f>'Data Bank'!E632</f>
        <v>Madina Town</v>
      </c>
      <c r="B832" s="178">
        <f ca="1">IF(B$1&lt;'Data Bank'!$AD632,"",IF(B$1&gt;'Data Bank'!$AT632,"",IF(AND('Data Bank'!$AC632&lt;100,TODAY()&gt;'Data Bank'!$AT632),1,IF('Data Bank'!$AC632=100,3,IF('Data Bank'!$AC632=0,0,2)))))</f>
        <v>0</v>
      </c>
      <c r="C832" s="178">
        <f ca="1">IF(C$1&lt;'Data Bank'!$AD632,"",IF(C$1&gt;'Data Bank'!$AT632,"",IF(AND('Data Bank'!$AC632&lt;100,TODAY()&gt;'Data Bank'!$AT632),1,IF('Data Bank'!$AC632=100,3,IF('Data Bank'!$AC632=0,0,2)))))</f>
        <v>0</v>
      </c>
      <c r="D832" s="178">
        <f ca="1">IF(D$1&lt;'Data Bank'!$AD632,"",IF(D$1&gt;'Data Bank'!$AT632,"",IF(AND('Data Bank'!$AC632&lt;100,TODAY()&gt;'Data Bank'!$AT632),1,IF('Data Bank'!$AC632=100,3,IF('Data Bank'!$AC632=0,0,2)))))</f>
        <v>0</v>
      </c>
      <c r="E832" s="178">
        <f ca="1">IF(E$1&lt;'Data Bank'!$AD632,"",IF(E$1&gt;'Data Bank'!$AT632,"",IF(AND('Data Bank'!$AC632&lt;100,TODAY()&gt;'Data Bank'!$AT632),1,IF('Data Bank'!$AC632=100,3,IF('Data Bank'!$AC632=0,0,2)))))</f>
        <v>0</v>
      </c>
      <c r="F832" s="178">
        <f ca="1">IF(F$1&lt;'Data Bank'!$AD632,"",IF(F$1&gt;'Data Bank'!$AT632,"",IF(AND('Data Bank'!$AC632&lt;100,TODAY()&gt;'Data Bank'!$AT632),1,IF('Data Bank'!$AC632=100,3,IF('Data Bank'!$AC632=0,0,2)))))</f>
        <v>0</v>
      </c>
      <c r="G832" s="178">
        <f ca="1">IF(G$1&lt;'Data Bank'!$AD632,"",IF(G$1&gt;'Data Bank'!$AT632,"",IF(AND('Data Bank'!$AC632&lt;100,TODAY()&gt;'Data Bank'!$AT632),1,IF('Data Bank'!$AC632=100,3,IF('Data Bank'!$AC632=0,0,2)))))</f>
        <v>0</v>
      </c>
      <c r="H832" s="178">
        <f ca="1">IF(H$1&lt;'Data Bank'!$AD632,"",IF(H$1&gt;'Data Bank'!$AT632,"",IF(AND('Data Bank'!$AC632&lt;100,TODAY()&gt;'Data Bank'!$AT632),1,IF('Data Bank'!$AC632=100,3,IF('Data Bank'!$AC632=0,0,2)))))</f>
        <v>0</v>
      </c>
      <c r="I832" s="178">
        <f ca="1">IF(I$1&lt;'Data Bank'!$AD632,"",IF(I$1&gt;'Data Bank'!$AT632,"",IF(AND('Data Bank'!$AC632&lt;100,TODAY()&gt;'Data Bank'!$AT632),1,IF('Data Bank'!$AC632=100,3,IF('Data Bank'!$AC632=0,0,2)))))</f>
        <v>0</v>
      </c>
      <c r="J832" s="177" t="str">
        <f ca="1">IF(J$1&lt;'Data Bank'!$AD632,"",IF(J$1&gt;'Data Bank'!$AT632,"",IF(AND('Data Bank'!$AC632&lt;100,TODAY()&gt;'Data Bank'!$AT632),1,IF('Data Bank'!$AC632=100,3,IF('Data Bank'!$AC632=0,0,2)))))</f>
        <v/>
      </c>
      <c r="K832" s="177" t="str">
        <f ca="1">IF(K$1&lt;'Data Bank'!$AD632,"",IF(K$1&gt;'Data Bank'!$AT632,"",IF(AND('Data Bank'!$AC632&lt;100,TODAY()&gt;'Data Bank'!$AT632),1,IF('Data Bank'!$AC632=100,3,IF('Data Bank'!$AC632=0,0,2)))))</f>
        <v/>
      </c>
      <c r="L832" s="177" t="str">
        <f ca="1">IF(L$1&lt;'Data Bank'!$AD632,"",IF(L$1&gt;'Data Bank'!$AT632,"",IF(AND('Data Bank'!$AC632&lt;100,TODAY()&gt;'Data Bank'!$AT632),1,IF('Data Bank'!$AC632=100,3,IF('Data Bank'!$AC632=0,0,2)))))</f>
        <v/>
      </c>
      <c r="M832" s="177" t="str">
        <f ca="1">IF(M$1&lt;'Data Bank'!$AD632,"",IF(M$1&gt;'Data Bank'!$AT632,"",IF(AND('Data Bank'!$AC632&lt;100,TODAY()&gt;'Data Bank'!$AT632),1,IF('Data Bank'!$AC632=100,3,IF('Data Bank'!$AC632=0,0,2)))))</f>
        <v/>
      </c>
      <c r="N832" s="177" t="str">
        <f ca="1">IF(N$1&lt;'Data Bank'!$AD632,"",IF(N$1&gt;'Data Bank'!$AT632,"",IF(AND('Data Bank'!$AC632&lt;100,TODAY()&gt;'Data Bank'!$AT632),1,IF('Data Bank'!$AC632=100,3,IF('Data Bank'!$AC632=0,0,2)))))</f>
        <v/>
      </c>
      <c r="O832" s="177" t="str">
        <f ca="1">IF(O$1&lt;'Data Bank'!$AD632,"",IF(O$1&gt;'Data Bank'!$AT632,"",IF(AND('Data Bank'!$AC632&lt;100,TODAY()&gt;'Data Bank'!$AT632),1,IF('Data Bank'!$AC632=100,3,IF('Data Bank'!$AC632=0,0,2)))))</f>
        <v/>
      </c>
      <c r="P832" s="177" t="str">
        <f ca="1">IF(P$1&lt;'Data Bank'!$AD632,"",IF(P$1&gt;'Data Bank'!$AT632,"",IF(AND('Data Bank'!$AC632&lt;100,TODAY()&gt;'Data Bank'!$AT632),1,IF('Data Bank'!$AC632=100,3,IF('Data Bank'!$AC632=0,0,2)))))</f>
        <v/>
      </c>
      <c r="Q832" s="177" t="str">
        <f ca="1">IF(Q$1&lt;'Data Bank'!$AD632,"",IF(Q$1&gt;'Data Bank'!$AT632,"",IF(AND('Data Bank'!$AC632&lt;100,TODAY()&gt;'Data Bank'!$AT632),1,IF('Data Bank'!$AC632=100,3,IF('Data Bank'!$AC632=0,0,2)))))</f>
        <v/>
      </c>
      <c r="R832" s="177" t="str">
        <f ca="1">IF(R$1&lt;'Data Bank'!$AD632,"",IF(R$1&gt;'Data Bank'!$AT632,"",IF(AND('Data Bank'!$AC632&lt;100,TODAY()&gt;'Data Bank'!$AT632),1,IF('Data Bank'!$AC632=100,3,IF('Data Bank'!$AC632=0,0,2)))))</f>
        <v/>
      </c>
    </row>
    <row r="833" spans="1:18">
      <c r="A833" s="115" t="str">
        <f>'Data Bank'!E633</f>
        <v>Indus Society</v>
      </c>
      <c r="B833" s="178">
        <f ca="1">IF(B$1&lt;'Data Bank'!$AD633,"",IF(B$1&gt;'Data Bank'!$AT633,"",IF(AND('Data Bank'!$AC633&lt;100,TODAY()&gt;'Data Bank'!$AT633),1,IF('Data Bank'!$AC633=100,3,IF('Data Bank'!$AC633=0,0,2)))))</f>
        <v>2</v>
      </c>
      <c r="C833" s="178">
        <f ca="1">IF(C$1&lt;'Data Bank'!$AD633,"",IF(C$1&gt;'Data Bank'!$AT633,"",IF(AND('Data Bank'!$AC633&lt;100,TODAY()&gt;'Data Bank'!$AT633),1,IF('Data Bank'!$AC633=100,3,IF('Data Bank'!$AC633=0,0,2)))))</f>
        <v>2</v>
      </c>
      <c r="D833" s="178">
        <f ca="1">IF(D$1&lt;'Data Bank'!$AD633,"",IF(D$1&gt;'Data Bank'!$AT633,"",IF(AND('Data Bank'!$AC633&lt;100,TODAY()&gt;'Data Bank'!$AT633),1,IF('Data Bank'!$AC633=100,3,IF('Data Bank'!$AC633=0,0,2)))))</f>
        <v>2</v>
      </c>
      <c r="E833" s="178">
        <f ca="1">IF(E$1&lt;'Data Bank'!$AD633,"",IF(E$1&gt;'Data Bank'!$AT633,"",IF(AND('Data Bank'!$AC633&lt;100,TODAY()&gt;'Data Bank'!$AT633),1,IF('Data Bank'!$AC633=100,3,IF('Data Bank'!$AC633=0,0,2)))))</f>
        <v>2</v>
      </c>
      <c r="F833" s="178">
        <f ca="1">IF(F$1&lt;'Data Bank'!$AD633,"",IF(F$1&gt;'Data Bank'!$AT633,"",IF(AND('Data Bank'!$AC633&lt;100,TODAY()&gt;'Data Bank'!$AT633),1,IF('Data Bank'!$AC633=100,3,IF('Data Bank'!$AC633=0,0,2)))))</f>
        <v>2</v>
      </c>
      <c r="G833" s="178">
        <f ca="1">IF(G$1&lt;'Data Bank'!$AD633,"",IF(G$1&gt;'Data Bank'!$AT633,"",IF(AND('Data Bank'!$AC633&lt;100,TODAY()&gt;'Data Bank'!$AT633),1,IF('Data Bank'!$AC633=100,3,IF('Data Bank'!$AC633=0,0,2)))))</f>
        <v>2</v>
      </c>
      <c r="H833" s="178">
        <f ca="1">IF(H$1&lt;'Data Bank'!$AD633,"",IF(H$1&gt;'Data Bank'!$AT633,"",IF(AND('Data Bank'!$AC633&lt;100,TODAY()&gt;'Data Bank'!$AT633),1,IF('Data Bank'!$AC633=100,3,IF('Data Bank'!$AC633=0,0,2)))))</f>
        <v>2</v>
      </c>
      <c r="I833" s="178">
        <f ca="1">IF(I$1&lt;'Data Bank'!$AD633,"",IF(I$1&gt;'Data Bank'!$AT633,"",IF(AND('Data Bank'!$AC633&lt;100,TODAY()&gt;'Data Bank'!$AT633),1,IF('Data Bank'!$AC633=100,3,IF('Data Bank'!$AC633=0,0,2)))))</f>
        <v>2</v>
      </c>
      <c r="J833" s="177">
        <f ca="1">IF(J$1&lt;'Data Bank'!$AD633,"",IF(J$1&gt;'Data Bank'!$AT633,"",IF(AND('Data Bank'!$AC633&lt;100,TODAY()&gt;'Data Bank'!$AT633),1,IF('Data Bank'!$AC633=100,3,IF('Data Bank'!$AC633=0,0,2)))))</f>
        <v>2</v>
      </c>
      <c r="K833" s="177">
        <f ca="1">IF(K$1&lt;'Data Bank'!$AD633,"",IF(K$1&gt;'Data Bank'!$AT633,"",IF(AND('Data Bank'!$AC633&lt;100,TODAY()&gt;'Data Bank'!$AT633),1,IF('Data Bank'!$AC633=100,3,IF('Data Bank'!$AC633=0,0,2)))))</f>
        <v>2</v>
      </c>
      <c r="L833" s="177">
        <f ca="1">IF(L$1&lt;'Data Bank'!$AD633,"",IF(L$1&gt;'Data Bank'!$AT633,"",IF(AND('Data Bank'!$AC633&lt;100,TODAY()&gt;'Data Bank'!$AT633),1,IF('Data Bank'!$AC633=100,3,IF('Data Bank'!$AC633=0,0,2)))))</f>
        <v>2</v>
      </c>
      <c r="M833" s="177">
        <f ca="1">IF(M$1&lt;'Data Bank'!$AD633,"",IF(M$1&gt;'Data Bank'!$AT633,"",IF(AND('Data Bank'!$AC633&lt;100,TODAY()&gt;'Data Bank'!$AT633),1,IF('Data Bank'!$AC633=100,3,IF('Data Bank'!$AC633=0,0,2)))))</f>
        <v>2</v>
      </c>
      <c r="N833" s="177">
        <f ca="1">IF(N$1&lt;'Data Bank'!$AD633,"",IF(N$1&gt;'Data Bank'!$AT633,"",IF(AND('Data Bank'!$AC633&lt;100,TODAY()&gt;'Data Bank'!$AT633),1,IF('Data Bank'!$AC633=100,3,IF('Data Bank'!$AC633=0,0,2)))))</f>
        <v>2</v>
      </c>
      <c r="O833" s="177">
        <f ca="1">IF(O$1&lt;'Data Bank'!$AD633,"",IF(O$1&gt;'Data Bank'!$AT633,"",IF(AND('Data Bank'!$AC633&lt;100,TODAY()&gt;'Data Bank'!$AT633),1,IF('Data Bank'!$AC633=100,3,IF('Data Bank'!$AC633=0,0,2)))))</f>
        <v>2</v>
      </c>
      <c r="P833" s="177">
        <f ca="1">IF(P$1&lt;'Data Bank'!$AD633,"",IF(P$1&gt;'Data Bank'!$AT633,"",IF(AND('Data Bank'!$AC633&lt;100,TODAY()&gt;'Data Bank'!$AT633),1,IF('Data Bank'!$AC633=100,3,IF('Data Bank'!$AC633=0,0,2)))))</f>
        <v>2</v>
      </c>
      <c r="Q833" s="177">
        <f ca="1">IF(Q$1&lt;'Data Bank'!$AD633,"",IF(Q$1&gt;'Data Bank'!$AT633,"",IF(AND('Data Bank'!$AC633&lt;100,TODAY()&gt;'Data Bank'!$AT633),1,IF('Data Bank'!$AC633=100,3,IF('Data Bank'!$AC633=0,0,2)))))</f>
        <v>2</v>
      </c>
      <c r="R833" s="177">
        <f ca="1">IF(R$1&lt;'Data Bank'!$AD633,"",IF(R$1&gt;'Data Bank'!$AT633,"",IF(AND('Data Bank'!$AC633&lt;100,TODAY()&gt;'Data Bank'!$AT633),1,IF('Data Bank'!$AC633=100,3,IF('Data Bank'!$AC633=0,0,2)))))</f>
        <v>2</v>
      </c>
    </row>
    <row r="834" spans="1:18">
      <c r="A834" s="115" t="str">
        <f>'Data Bank'!E635</f>
        <v>Ingaroderai-Takhtaband P01</v>
      </c>
      <c r="B834" s="178">
        <f ca="1">IF(B$1&lt;'Data Bank'!$AD635,"",IF(B$1&gt;'Data Bank'!$AT635,"",IF(AND('Data Bank'!$AC635&lt;100,TODAY()&gt;'Data Bank'!$AT635),1,IF('Data Bank'!$AC635=100,3,IF('Data Bank'!$AC635=0,0,2)))))</f>
        <v>2</v>
      </c>
      <c r="C834" s="178">
        <f ca="1">IF(C$1&lt;'Data Bank'!$AD635,"",IF(C$1&gt;'Data Bank'!$AT635,"",IF(AND('Data Bank'!$AC635&lt;100,TODAY()&gt;'Data Bank'!$AT635),1,IF('Data Bank'!$AC635=100,3,IF('Data Bank'!$AC635=0,0,2)))))</f>
        <v>2</v>
      </c>
      <c r="D834" s="178">
        <f ca="1">IF(D$1&lt;'Data Bank'!$AD635,"",IF(D$1&gt;'Data Bank'!$AT635,"",IF(AND('Data Bank'!$AC635&lt;100,TODAY()&gt;'Data Bank'!$AT635),1,IF('Data Bank'!$AC635=100,3,IF('Data Bank'!$AC635=0,0,2)))))</f>
        <v>2</v>
      </c>
      <c r="E834" s="178">
        <f ca="1">IF(E$1&lt;'Data Bank'!$AD635,"",IF(E$1&gt;'Data Bank'!$AT635,"",IF(AND('Data Bank'!$AC635&lt;100,TODAY()&gt;'Data Bank'!$AT635),1,IF('Data Bank'!$AC635=100,3,IF('Data Bank'!$AC635=0,0,2)))))</f>
        <v>2</v>
      </c>
      <c r="F834" s="178">
        <f ca="1">IF(F$1&lt;'Data Bank'!$AD635,"",IF(F$1&gt;'Data Bank'!$AT635,"",IF(AND('Data Bank'!$AC635&lt;100,TODAY()&gt;'Data Bank'!$AT635),1,IF('Data Bank'!$AC635=100,3,IF('Data Bank'!$AC635=0,0,2)))))</f>
        <v>2</v>
      </c>
      <c r="G834" s="178">
        <f ca="1">IF(G$1&lt;'Data Bank'!$AD635,"",IF(G$1&gt;'Data Bank'!$AT635,"",IF(AND('Data Bank'!$AC635&lt;100,TODAY()&gt;'Data Bank'!$AT635),1,IF('Data Bank'!$AC635=100,3,IF('Data Bank'!$AC635=0,0,2)))))</f>
        <v>2</v>
      </c>
      <c r="H834" s="178">
        <f ca="1">IF(H$1&lt;'Data Bank'!$AD635,"",IF(H$1&gt;'Data Bank'!$AT635,"",IF(AND('Data Bank'!$AC635&lt;100,TODAY()&gt;'Data Bank'!$AT635),1,IF('Data Bank'!$AC635=100,3,IF('Data Bank'!$AC635=0,0,2)))))</f>
        <v>2</v>
      </c>
      <c r="I834" s="178">
        <f ca="1">IF(I$1&lt;'Data Bank'!$AD635,"",IF(I$1&gt;'Data Bank'!$AT635,"",IF(AND('Data Bank'!$AC635&lt;100,TODAY()&gt;'Data Bank'!$AT635),1,IF('Data Bank'!$AC635=100,3,IF('Data Bank'!$AC635=0,0,2)))))</f>
        <v>2</v>
      </c>
      <c r="J834" s="177">
        <f ca="1">IF(J$1&lt;'Data Bank'!$AD635,"",IF(J$1&gt;'Data Bank'!$AT635,"",IF(AND('Data Bank'!$AC635&lt;100,TODAY()&gt;'Data Bank'!$AT635),1,IF('Data Bank'!$AC635=100,3,IF('Data Bank'!$AC635=0,0,2)))))</f>
        <v>2</v>
      </c>
      <c r="K834" s="177">
        <f ca="1">IF(K$1&lt;'Data Bank'!$AD635,"",IF(K$1&gt;'Data Bank'!$AT635,"",IF(AND('Data Bank'!$AC635&lt;100,TODAY()&gt;'Data Bank'!$AT635),1,IF('Data Bank'!$AC635=100,3,IF('Data Bank'!$AC635=0,0,2)))))</f>
        <v>2</v>
      </c>
      <c r="L834" s="177">
        <f ca="1">IF(L$1&lt;'Data Bank'!$AD635,"",IF(L$1&gt;'Data Bank'!$AT635,"",IF(AND('Data Bank'!$AC635&lt;100,TODAY()&gt;'Data Bank'!$AT635),1,IF('Data Bank'!$AC635=100,3,IF('Data Bank'!$AC635=0,0,2)))))</f>
        <v>2</v>
      </c>
      <c r="M834" s="177">
        <f ca="1">IF(M$1&lt;'Data Bank'!$AD635,"",IF(M$1&gt;'Data Bank'!$AT635,"",IF(AND('Data Bank'!$AC635&lt;100,TODAY()&gt;'Data Bank'!$AT635),1,IF('Data Bank'!$AC635=100,3,IF('Data Bank'!$AC635=0,0,2)))))</f>
        <v>2</v>
      </c>
      <c r="N834" s="177">
        <f ca="1">IF(N$1&lt;'Data Bank'!$AD635,"",IF(N$1&gt;'Data Bank'!$AT635,"",IF(AND('Data Bank'!$AC635&lt;100,TODAY()&gt;'Data Bank'!$AT635),1,IF('Data Bank'!$AC635=100,3,IF('Data Bank'!$AC635=0,0,2)))))</f>
        <v>2</v>
      </c>
      <c r="O834" s="177">
        <f ca="1">IF(O$1&lt;'Data Bank'!$AD635,"",IF(O$1&gt;'Data Bank'!$AT635,"",IF(AND('Data Bank'!$AC635&lt;100,TODAY()&gt;'Data Bank'!$AT635),1,IF('Data Bank'!$AC635=100,3,IF('Data Bank'!$AC635=0,0,2)))))</f>
        <v>2</v>
      </c>
      <c r="P834" s="177">
        <f ca="1">IF(P$1&lt;'Data Bank'!$AD635,"",IF(P$1&gt;'Data Bank'!$AT635,"",IF(AND('Data Bank'!$AC635&lt;100,TODAY()&gt;'Data Bank'!$AT635),1,IF('Data Bank'!$AC635=100,3,IF('Data Bank'!$AC635=0,0,2)))))</f>
        <v>2</v>
      </c>
      <c r="Q834" s="177">
        <f ca="1">IF(Q$1&lt;'Data Bank'!$AD635,"",IF(Q$1&gt;'Data Bank'!$AT635,"",IF(AND('Data Bank'!$AC635&lt;100,TODAY()&gt;'Data Bank'!$AT635),1,IF('Data Bank'!$AC635=100,3,IF('Data Bank'!$AC635=0,0,2)))))</f>
        <v>2</v>
      </c>
      <c r="R834" s="177">
        <f ca="1">IF(R$1&lt;'Data Bank'!$AD635,"",IF(R$1&gt;'Data Bank'!$AT635,"",IF(AND('Data Bank'!$AC635&lt;100,TODAY()&gt;'Data Bank'!$AT635),1,IF('Data Bank'!$AC635=100,3,IF('Data Bank'!$AC635=0,0,2)))))</f>
        <v>2</v>
      </c>
    </row>
    <row r="835" spans="1:18">
      <c r="A835" s="115" t="str">
        <f>'Data Bank'!E637</f>
        <v>Ingaroderai-Takhtaband P03</v>
      </c>
      <c r="B835" s="178">
        <f ca="1">IF(B$1&lt;'Data Bank'!$AD637,"",IF(B$1&gt;'Data Bank'!$AT637,"",IF(AND('Data Bank'!$AC637&lt;100,TODAY()&gt;'Data Bank'!$AT637),1,IF('Data Bank'!$AC637=100,3,IF('Data Bank'!$AC637=0,0,2)))))</f>
        <v>2</v>
      </c>
      <c r="C835" s="178">
        <f ca="1">IF(C$1&lt;'Data Bank'!$AD637,"",IF(C$1&gt;'Data Bank'!$AT637,"",IF(AND('Data Bank'!$AC637&lt;100,TODAY()&gt;'Data Bank'!$AT637),1,IF('Data Bank'!$AC637=100,3,IF('Data Bank'!$AC637=0,0,2)))))</f>
        <v>2</v>
      </c>
      <c r="D835" s="178">
        <f ca="1">IF(D$1&lt;'Data Bank'!$AD637,"",IF(D$1&gt;'Data Bank'!$AT637,"",IF(AND('Data Bank'!$AC637&lt;100,TODAY()&gt;'Data Bank'!$AT637),1,IF('Data Bank'!$AC637=100,3,IF('Data Bank'!$AC637=0,0,2)))))</f>
        <v>2</v>
      </c>
      <c r="E835" s="178">
        <f ca="1">IF(E$1&lt;'Data Bank'!$AD637,"",IF(E$1&gt;'Data Bank'!$AT637,"",IF(AND('Data Bank'!$AC637&lt;100,TODAY()&gt;'Data Bank'!$AT637),1,IF('Data Bank'!$AC637=100,3,IF('Data Bank'!$AC637=0,0,2)))))</f>
        <v>2</v>
      </c>
      <c r="F835" s="178">
        <f ca="1">IF(F$1&lt;'Data Bank'!$AD637,"",IF(F$1&gt;'Data Bank'!$AT637,"",IF(AND('Data Bank'!$AC637&lt;100,TODAY()&gt;'Data Bank'!$AT637),1,IF('Data Bank'!$AC637=100,3,IF('Data Bank'!$AC637=0,0,2)))))</f>
        <v>2</v>
      </c>
      <c r="G835" s="178">
        <f ca="1">IF(G$1&lt;'Data Bank'!$AD637,"",IF(G$1&gt;'Data Bank'!$AT637,"",IF(AND('Data Bank'!$AC637&lt;100,TODAY()&gt;'Data Bank'!$AT637),1,IF('Data Bank'!$AC637=100,3,IF('Data Bank'!$AC637=0,0,2)))))</f>
        <v>2</v>
      </c>
      <c r="H835" s="178">
        <f ca="1">IF(H$1&lt;'Data Bank'!$AD637,"",IF(H$1&gt;'Data Bank'!$AT637,"",IF(AND('Data Bank'!$AC637&lt;100,TODAY()&gt;'Data Bank'!$AT637),1,IF('Data Bank'!$AC637=100,3,IF('Data Bank'!$AC637=0,0,2)))))</f>
        <v>2</v>
      </c>
      <c r="I835" s="178">
        <f ca="1">IF(I$1&lt;'Data Bank'!$AD637,"",IF(I$1&gt;'Data Bank'!$AT637,"",IF(AND('Data Bank'!$AC637&lt;100,TODAY()&gt;'Data Bank'!$AT637),1,IF('Data Bank'!$AC637=100,3,IF('Data Bank'!$AC637=0,0,2)))))</f>
        <v>2</v>
      </c>
      <c r="J835" s="177">
        <f ca="1">IF(J$1&lt;'Data Bank'!$AD637,"",IF(J$1&gt;'Data Bank'!$AT637,"",IF(AND('Data Bank'!$AC637&lt;100,TODAY()&gt;'Data Bank'!$AT637),1,IF('Data Bank'!$AC637=100,3,IF('Data Bank'!$AC637=0,0,2)))))</f>
        <v>2</v>
      </c>
      <c r="K835" s="177">
        <f ca="1">IF(K$1&lt;'Data Bank'!$AD637,"",IF(K$1&gt;'Data Bank'!$AT637,"",IF(AND('Data Bank'!$AC637&lt;100,TODAY()&gt;'Data Bank'!$AT637),1,IF('Data Bank'!$AC637=100,3,IF('Data Bank'!$AC637=0,0,2)))))</f>
        <v>2</v>
      </c>
      <c r="L835" s="177">
        <f ca="1">IF(L$1&lt;'Data Bank'!$AD637,"",IF(L$1&gt;'Data Bank'!$AT637,"",IF(AND('Data Bank'!$AC637&lt;100,TODAY()&gt;'Data Bank'!$AT637),1,IF('Data Bank'!$AC637=100,3,IF('Data Bank'!$AC637=0,0,2)))))</f>
        <v>2</v>
      </c>
      <c r="M835" s="177">
        <f ca="1">IF(M$1&lt;'Data Bank'!$AD637,"",IF(M$1&gt;'Data Bank'!$AT637,"",IF(AND('Data Bank'!$AC637&lt;100,TODAY()&gt;'Data Bank'!$AT637),1,IF('Data Bank'!$AC637=100,3,IF('Data Bank'!$AC637=0,0,2)))))</f>
        <v>2</v>
      </c>
      <c r="N835" s="177">
        <f ca="1">IF(N$1&lt;'Data Bank'!$AD637,"",IF(N$1&gt;'Data Bank'!$AT637,"",IF(AND('Data Bank'!$AC637&lt;100,TODAY()&gt;'Data Bank'!$AT637),1,IF('Data Bank'!$AC637=100,3,IF('Data Bank'!$AC637=0,0,2)))))</f>
        <v>2</v>
      </c>
      <c r="O835" s="177">
        <f ca="1">IF(O$1&lt;'Data Bank'!$AD637,"",IF(O$1&gt;'Data Bank'!$AT637,"",IF(AND('Data Bank'!$AC637&lt;100,TODAY()&gt;'Data Bank'!$AT637),1,IF('Data Bank'!$AC637=100,3,IF('Data Bank'!$AC637=0,0,2)))))</f>
        <v>2</v>
      </c>
      <c r="P835" s="177">
        <f ca="1">IF(P$1&lt;'Data Bank'!$AD637,"",IF(P$1&gt;'Data Bank'!$AT637,"",IF(AND('Data Bank'!$AC637&lt;100,TODAY()&gt;'Data Bank'!$AT637),1,IF('Data Bank'!$AC637=100,3,IF('Data Bank'!$AC637=0,0,2)))))</f>
        <v>2</v>
      </c>
      <c r="Q835" s="177">
        <f ca="1">IF(Q$1&lt;'Data Bank'!$AD637,"",IF(Q$1&gt;'Data Bank'!$AT637,"",IF(AND('Data Bank'!$AC637&lt;100,TODAY()&gt;'Data Bank'!$AT637),1,IF('Data Bank'!$AC637=100,3,IF('Data Bank'!$AC637=0,0,2)))))</f>
        <v>2</v>
      </c>
      <c r="R835" s="177">
        <f ca="1">IF(R$1&lt;'Data Bank'!$AD637,"",IF(R$1&gt;'Data Bank'!$AT637,"",IF(AND('Data Bank'!$AC637&lt;100,TODAY()&gt;'Data Bank'!$AT637),1,IF('Data Bank'!$AC637=100,3,IF('Data Bank'!$AC637=0,0,2)))))</f>
        <v>2</v>
      </c>
    </row>
    <row r="836" spans="1:18">
      <c r="A836" s="115" t="str">
        <f>'Data Bank'!E638</f>
        <v>Ink City 02 P01</v>
      </c>
      <c r="B836" s="178">
        <f ca="1">IF(B$1&lt;'Data Bank'!$AD638,"",IF(B$1&gt;'Data Bank'!$AT638,"",IF(AND('Data Bank'!$AC638&lt;100,TODAY()&gt;'Data Bank'!$AT638),1,IF('Data Bank'!$AC638=100,3,IF('Data Bank'!$AC638=0,0,2)))))</f>
        <v>2</v>
      </c>
      <c r="C836" s="178">
        <f ca="1">IF(C$1&lt;'Data Bank'!$AD638,"",IF(C$1&gt;'Data Bank'!$AT638,"",IF(AND('Data Bank'!$AC638&lt;100,TODAY()&gt;'Data Bank'!$AT638),1,IF('Data Bank'!$AC638=100,3,IF('Data Bank'!$AC638=0,0,2)))))</f>
        <v>2</v>
      </c>
      <c r="D836" s="178">
        <f ca="1">IF(D$1&lt;'Data Bank'!$AD638,"",IF(D$1&gt;'Data Bank'!$AT638,"",IF(AND('Data Bank'!$AC638&lt;100,TODAY()&gt;'Data Bank'!$AT638),1,IF('Data Bank'!$AC638=100,3,IF('Data Bank'!$AC638=0,0,2)))))</f>
        <v>2</v>
      </c>
      <c r="E836" s="178">
        <f ca="1">IF(E$1&lt;'Data Bank'!$AD638,"",IF(E$1&gt;'Data Bank'!$AT638,"",IF(AND('Data Bank'!$AC638&lt;100,TODAY()&gt;'Data Bank'!$AT638),1,IF('Data Bank'!$AC638=100,3,IF('Data Bank'!$AC638=0,0,2)))))</f>
        <v>2</v>
      </c>
      <c r="F836" s="178">
        <f ca="1">IF(F$1&lt;'Data Bank'!$AD638,"",IF(F$1&gt;'Data Bank'!$AT638,"",IF(AND('Data Bank'!$AC638&lt;100,TODAY()&gt;'Data Bank'!$AT638),1,IF('Data Bank'!$AC638=100,3,IF('Data Bank'!$AC638=0,0,2)))))</f>
        <v>2</v>
      </c>
      <c r="G836" s="178">
        <f ca="1">IF(G$1&lt;'Data Bank'!$AD638,"",IF(G$1&gt;'Data Bank'!$AT638,"",IF(AND('Data Bank'!$AC638&lt;100,TODAY()&gt;'Data Bank'!$AT638),1,IF('Data Bank'!$AC638=100,3,IF('Data Bank'!$AC638=0,0,2)))))</f>
        <v>2</v>
      </c>
      <c r="H836" s="178">
        <f ca="1">IF(H$1&lt;'Data Bank'!$AD638,"",IF(H$1&gt;'Data Bank'!$AT638,"",IF(AND('Data Bank'!$AC638&lt;100,TODAY()&gt;'Data Bank'!$AT638),1,IF('Data Bank'!$AC638=100,3,IF('Data Bank'!$AC638=0,0,2)))))</f>
        <v>2</v>
      </c>
      <c r="I836" s="178">
        <f ca="1">IF(I$1&lt;'Data Bank'!$AD638,"",IF(I$1&gt;'Data Bank'!$AT638,"",IF(AND('Data Bank'!$AC638&lt;100,TODAY()&gt;'Data Bank'!$AT638),1,IF('Data Bank'!$AC638=100,3,IF('Data Bank'!$AC638=0,0,2)))))</f>
        <v>2</v>
      </c>
      <c r="J836" s="177">
        <f ca="1">IF(J$1&lt;'Data Bank'!$AD638,"",IF(J$1&gt;'Data Bank'!$AT638,"",IF(AND('Data Bank'!$AC638&lt;100,TODAY()&gt;'Data Bank'!$AT638),1,IF('Data Bank'!$AC638=100,3,IF('Data Bank'!$AC638=0,0,2)))))</f>
        <v>2</v>
      </c>
      <c r="K836" s="177">
        <f ca="1">IF(K$1&lt;'Data Bank'!$AD638,"",IF(K$1&gt;'Data Bank'!$AT638,"",IF(AND('Data Bank'!$AC638&lt;100,TODAY()&gt;'Data Bank'!$AT638),1,IF('Data Bank'!$AC638=100,3,IF('Data Bank'!$AC638=0,0,2)))))</f>
        <v>2</v>
      </c>
      <c r="L836" s="177">
        <f ca="1">IF(L$1&lt;'Data Bank'!$AD638,"",IF(L$1&gt;'Data Bank'!$AT638,"",IF(AND('Data Bank'!$AC638&lt;100,TODAY()&gt;'Data Bank'!$AT638),1,IF('Data Bank'!$AC638=100,3,IF('Data Bank'!$AC638=0,0,2)))))</f>
        <v>2</v>
      </c>
      <c r="M836" s="177">
        <f ca="1">IF(M$1&lt;'Data Bank'!$AD638,"",IF(M$1&gt;'Data Bank'!$AT638,"",IF(AND('Data Bank'!$AC638&lt;100,TODAY()&gt;'Data Bank'!$AT638),1,IF('Data Bank'!$AC638=100,3,IF('Data Bank'!$AC638=0,0,2)))))</f>
        <v>2</v>
      </c>
      <c r="N836" s="177">
        <f ca="1">IF(N$1&lt;'Data Bank'!$AD638,"",IF(N$1&gt;'Data Bank'!$AT638,"",IF(AND('Data Bank'!$AC638&lt;100,TODAY()&gt;'Data Bank'!$AT638),1,IF('Data Bank'!$AC638=100,3,IF('Data Bank'!$AC638=0,0,2)))))</f>
        <v>2</v>
      </c>
      <c r="O836" s="177">
        <f ca="1">IF(O$1&lt;'Data Bank'!$AD638,"",IF(O$1&gt;'Data Bank'!$AT638,"",IF(AND('Data Bank'!$AC638&lt;100,TODAY()&gt;'Data Bank'!$AT638),1,IF('Data Bank'!$AC638=100,3,IF('Data Bank'!$AC638=0,0,2)))))</f>
        <v>2</v>
      </c>
      <c r="P836" s="177">
        <f ca="1">IF(P$1&lt;'Data Bank'!$AD638,"",IF(P$1&gt;'Data Bank'!$AT638,"",IF(AND('Data Bank'!$AC638&lt;100,TODAY()&gt;'Data Bank'!$AT638),1,IF('Data Bank'!$AC638=100,3,IF('Data Bank'!$AC638=0,0,2)))))</f>
        <v>2</v>
      </c>
      <c r="Q836" s="177">
        <f ca="1">IF(Q$1&lt;'Data Bank'!$AD638,"",IF(Q$1&gt;'Data Bank'!$AT638,"",IF(AND('Data Bank'!$AC638&lt;100,TODAY()&gt;'Data Bank'!$AT638),1,IF('Data Bank'!$AC638=100,3,IF('Data Bank'!$AC638=0,0,2)))))</f>
        <v>2</v>
      </c>
      <c r="R836" s="177">
        <f ca="1">IF(R$1&lt;'Data Bank'!$AD638,"",IF(R$1&gt;'Data Bank'!$AT638,"",IF(AND('Data Bank'!$AC638&lt;100,TODAY()&gt;'Data Bank'!$AT638),1,IF('Data Bank'!$AC638=100,3,IF('Data Bank'!$AC638=0,0,2)))))</f>
        <v>2</v>
      </c>
    </row>
    <row r="837" spans="1:18">
      <c r="A837" s="115" t="str">
        <f>'Data Bank'!E639</f>
        <v>Ink City 02 P02</v>
      </c>
      <c r="B837" s="178">
        <f ca="1">IF(B$1&lt;'Data Bank'!$AD639,"",IF(B$1&gt;'Data Bank'!$AT639,"",IF(AND('Data Bank'!$AC639&lt;100,TODAY()&gt;'Data Bank'!$AT639),1,IF('Data Bank'!$AC639=100,3,IF('Data Bank'!$AC639=0,0,2)))))</f>
        <v>0</v>
      </c>
      <c r="C837" s="178">
        <f ca="1">IF(C$1&lt;'Data Bank'!$AD639,"",IF(C$1&gt;'Data Bank'!$AT639,"",IF(AND('Data Bank'!$AC639&lt;100,TODAY()&gt;'Data Bank'!$AT639),1,IF('Data Bank'!$AC639=100,3,IF('Data Bank'!$AC639=0,0,2)))))</f>
        <v>0</v>
      </c>
      <c r="D837" s="178">
        <f ca="1">IF(D$1&lt;'Data Bank'!$AD639,"",IF(D$1&gt;'Data Bank'!$AT639,"",IF(AND('Data Bank'!$AC639&lt;100,TODAY()&gt;'Data Bank'!$AT639),1,IF('Data Bank'!$AC639=100,3,IF('Data Bank'!$AC639=0,0,2)))))</f>
        <v>0</v>
      </c>
      <c r="E837" s="178">
        <f ca="1">IF(E$1&lt;'Data Bank'!$AD639,"",IF(E$1&gt;'Data Bank'!$AT639,"",IF(AND('Data Bank'!$AC639&lt;100,TODAY()&gt;'Data Bank'!$AT639),1,IF('Data Bank'!$AC639=100,3,IF('Data Bank'!$AC639=0,0,2)))))</f>
        <v>0</v>
      </c>
      <c r="F837" s="178">
        <f ca="1">IF(F$1&lt;'Data Bank'!$AD639,"",IF(F$1&gt;'Data Bank'!$AT639,"",IF(AND('Data Bank'!$AC639&lt;100,TODAY()&gt;'Data Bank'!$AT639),1,IF('Data Bank'!$AC639=100,3,IF('Data Bank'!$AC639=0,0,2)))))</f>
        <v>0</v>
      </c>
      <c r="G837" s="178">
        <f ca="1">IF(G$1&lt;'Data Bank'!$AD639,"",IF(G$1&gt;'Data Bank'!$AT639,"",IF(AND('Data Bank'!$AC639&lt;100,TODAY()&gt;'Data Bank'!$AT639),1,IF('Data Bank'!$AC639=100,3,IF('Data Bank'!$AC639=0,0,2)))))</f>
        <v>0</v>
      </c>
      <c r="H837" s="178">
        <f ca="1">IF(H$1&lt;'Data Bank'!$AD639,"",IF(H$1&gt;'Data Bank'!$AT639,"",IF(AND('Data Bank'!$AC639&lt;100,TODAY()&gt;'Data Bank'!$AT639),1,IF('Data Bank'!$AC639=100,3,IF('Data Bank'!$AC639=0,0,2)))))</f>
        <v>0</v>
      </c>
      <c r="I837" s="178">
        <f ca="1">IF(I$1&lt;'Data Bank'!$AD639,"",IF(I$1&gt;'Data Bank'!$AT639,"",IF(AND('Data Bank'!$AC639&lt;100,TODAY()&gt;'Data Bank'!$AT639),1,IF('Data Bank'!$AC639=100,3,IF('Data Bank'!$AC639=0,0,2)))))</f>
        <v>0</v>
      </c>
      <c r="J837" s="177">
        <f ca="1">IF(J$1&lt;'Data Bank'!$AD639,"",IF(J$1&gt;'Data Bank'!$AT639,"",IF(AND('Data Bank'!$AC639&lt;100,TODAY()&gt;'Data Bank'!$AT639),1,IF('Data Bank'!$AC639=100,3,IF('Data Bank'!$AC639=0,0,2)))))</f>
        <v>0</v>
      </c>
      <c r="K837" s="177">
        <f ca="1">IF(K$1&lt;'Data Bank'!$AD639,"",IF(K$1&gt;'Data Bank'!$AT639,"",IF(AND('Data Bank'!$AC639&lt;100,TODAY()&gt;'Data Bank'!$AT639),1,IF('Data Bank'!$AC639=100,3,IF('Data Bank'!$AC639=0,0,2)))))</f>
        <v>0</v>
      </c>
      <c r="L837" s="177">
        <f ca="1">IF(L$1&lt;'Data Bank'!$AD639,"",IF(L$1&gt;'Data Bank'!$AT639,"",IF(AND('Data Bank'!$AC639&lt;100,TODAY()&gt;'Data Bank'!$AT639),1,IF('Data Bank'!$AC639=100,3,IF('Data Bank'!$AC639=0,0,2)))))</f>
        <v>0</v>
      </c>
      <c r="M837" s="177">
        <f ca="1">IF(M$1&lt;'Data Bank'!$AD639,"",IF(M$1&gt;'Data Bank'!$AT639,"",IF(AND('Data Bank'!$AC639&lt;100,TODAY()&gt;'Data Bank'!$AT639),1,IF('Data Bank'!$AC639=100,3,IF('Data Bank'!$AC639=0,0,2)))))</f>
        <v>0</v>
      </c>
      <c r="N837" s="177">
        <f ca="1">IF(N$1&lt;'Data Bank'!$AD639,"",IF(N$1&gt;'Data Bank'!$AT639,"",IF(AND('Data Bank'!$AC639&lt;100,TODAY()&gt;'Data Bank'!$AT639),1,IF('Data Bank'!$AC639=100,3,IF('Data Bank'!$AC639=0,0,2)))))</f>
        <v>0</v>
      </c>
      <c r="O837" s="177">
        <f ca="1">IF(O$1&lt;'Data Bank'!$AD639,"",IF(O$1&gt;'Data Bank'!$AT639,"",IF(AND('Data Bank'!$AC639&lt;100,TODAY()&gt;'Data Bank'!$AT639),1,IF('Data Bank'!$AC639=100,3,IF('Data Bank'!$AC639=0,0,2)))))</f>
        <v>0</v>
      </c>
      <c r="P837" s="177">
        <f ca="1">IF(P$1&lt;'Data Bank'!$AD639,"",IF(P$1&gt;'Data Bank'!$AT639,"",IF(AND('Data Bank'!$AC639&lt;100,TODAY()&gt;'Data Bank'!$AT639),1,IF('Data Bank'!$AC639=100,3,IF('Data Bank'!$AC639=0,0,2)))))</f>
        <v>0</v>
      </c>
      <c r="Q837" s="177">
        <f ca="1">IF(Q$1&lt;'Data Bank'!$AD639,"",IF(Q$1&gt;'Data Bank'!$AT639,"",IF(AND('Data Bank'!$AC639&lt;100,TODAY()&gt;'Data Bank'!$AT639),1,IF('Data Bank'!$AC639=100,3,IF('Data Bank'!$AC639=0,0,2)))))</f>
        <v>0</v>
      </c>
      <c r="R837" s="177">
        <f ca="1">IF(R$1&lt;'Data Bank'!$AD639,"",IF(R$1&gt;'Data Bank'!$AT639,"",IF(AND('Data Bank'!$AC639&lt;100,TODAY()&gt;'Data Bank'!$AT639),1,IF('Data Bank'!$AC639=100,3,IF('Data Bank'!$AC639=0,0,2)))))</f>
        <v>0</v>
      </c>
    </row>
    <row r="838" spans="1:18">
      <c r="A838" s="115" t="str">
        <f>'Data Bank'!E640</f>
        <v>Ink City 02 P03</v>
      </c>
      <c r="B838" s="178">
        <f ca="1">IF(B$1&lt;'Data Bank'!$AD640,"",IF(B$1&gt;'Data Bank'!$AT640,"",IF(AND('Data Bank'!$AC640&lt;100,TODAY()&gt;'Data Bank'!$AT640),1,IF('Data Bank'!$AC640=100,3,IF('Data Bank'!$AC640=0,0,2)))))</f>
        <v>2</v>
      </c>
      <c r="C838" s="178">
        <f ca="1">IF(C$1&lt;'Data Bank'!$AD640,"",IF(C$1&gt;'Data Bank'!$AT640,"",IF(AND('Data Bank'!$AC640&lt;100,TODAY()&gt;'Data Bank'!$AT640),1,IF('Data Bank'!$AC640=100,3,IF('Data Bank'!$AC640=0,0,2)))))</f>
        <v>2</v>
      </c>
      <c r="D838" s="178">
        <f ca="1">IF(D$1&lt;'Data Bank'!$AD640,"",IF(D$1&gt;'Data Bank'!$AT640,"",IF(AND('Data Bank'!$AC640&lt;100,TODAY()&gt;'Data Bank'!$AT640),1,IF('Data Bank'!$AC640=100,3,IF('Data Bank'!$AC640=0,0,2)))))</f>
        <v>2</v>
      </c>
      <c r="E838" s="178">
        <f ca="1">IF(E$1&lt;'Data Bank'!$AD640,"",IF(E$1&gt;'Data Bank'!$AT640,"",IF(AND('Data Bank'!$AC640&lt;100,TODAY()&gt;'Data Bank'!$AT640),1,IF('Data Bank'!$AC640=100,3,IF('Data Bank'!$AC640=0,0,2)))))</f>
        <v>2</v>
      </c>
      <c r="F838" s="178">
        <f ca="1">IF(F$1&lt;'Data Bank'!$AD640,"",IF(F$1&gt;'Data Bank'!$AT640,"",IF(AND('Data Bank'!$AC640&lt;100,TODAY()&gt;'Data Bank'!$AT640),1,IF('Data Bank'!$AC640=100,3,IF('Data Bank'!$AC640=0,0,2)))))</f>
        <v>2</v>
      </c>
      <c r="G838" s="178">
        <f ca="1">IF(G$1&lt;'Data Bank'!$AD640,"",IF(G$1&gt;'Data Bank'!$AT640,"",IF(AND('Data Bank'!$AC640&lt;100,TODAY()&gt;'Data Bank'!$AT640),1,IF('Data Bank'!$AC640=100,3,IF('Data Bank'!$AC640=0,0,2)))))</f>
        <v>2</v>
      </c>
      <c r="H838" s="178">
        <f ca="1">IF(H$1&lt;'Data Bank'!$AD640,"",IF(H$1&gt;'Data Bank'!$AT640,"",IF(AND('Data Bank'!$AC640&lt;100,TODAY()&gt;'Data Bank'!$AT640),1,IF('Data Bank'!$AC640=100,3,IF('Data Bank'!$AC640=0,0,2)))))</f>
        <v>2</v>
      </c>
      <c r="I838" s="178">
        <f ca="1">IF(I$1&lt;'Data Bank'!$AD640,"",IF(I$1&gt;'Data Bank'!$AT640,"",IF(AND('Data Bank'!$AC640&lt;100,TODAY()&gt;'Data Bank'!$AT640),1,IF('Data Bank'!$AC640=100,3,IF('Data Bank'!$AC640=0,0,2)))))</f>
        <v>2</v>
      </c>
      <c r="J838" s="177">
        <f ca="1">IF(J$1&lt;'Data Bank'!$AD640,"",IF(J$1&gt;'Data Bank'!$AT640,"",IF(AND('Data Bank'!$AC640&lt;100,TODAY()&gt;'Data Bank'!$AT640),1,IF('Data Bank'!$AC640=100,3,IF('Data Bank'!$AC640=0,0,2)))))</f>
        <v>2</v>
      </c>
      <c r="K838" s="177">
        <f ca="1">IF(K$1&lt;'Data Bank'!$AD640,"",IF(K$1&gt;'Data Bank'!$AT640,"",IF(AND('Data Bank'!$AC640&lt;100,TODAY()&gt;'Data Bank'!$AT640),1,IF('Data Bank'!$AC640=100,3,IF('Data Bank'!$AC640=0,0,2)))))</f>
        <v>2</v>
      </c>
      <c r="L838" s="177">
        <f ca="1">IF(L$1&lt;'Data Bank'!$AD640,"",IF(L$1&gt;'Data Bank'!$AT640,"",IF(AND('Data Bank'!$AC640&lt;100,TODAY()&gt;'Data Bank'!$AT640),1,IF('Data Bank'!$AC640=100,3,IF('Data Bank'!$AC640=0,0,2)))))</f>
        <v>2</v>
      </c>
      <c r="M838" s="177">
        <f ca="1">IF(M$1&lt;'Data Bank'!$AD640,"",IF(M$1&gt;'Data Bank'!$AT640,"",IF(AND('Data Bank'!$AC640&lt;100,TODAY()&gt;'Data Bank'!$AT640),1,IF('Data Bank'!$AC640=100,3,IF('Data Bank'!$AC640=0,0,2)))))</f>
        <v>2</v>
      </c>
      <c r="N838" s="177">
        <f ca="1">IF(N$1&lt;'Data Bank'!$AD640,"",IF(N$1&gt;'Data Bank'!$AT640,"",IF(AND('Data Bank'!$AC640&lt;100,TODAY()&gt;'Data Bank'!$AT640),1,IF('Data Bank'!$AC640=100,3,IF('Data Bank'!$AC640=0,0,2)))))</f>
        <v>2</v>
      </c>
      <c r="O838" s="177">
        <f ca="1">IF(O$1&lt;'Data Bank'!$AD640,"",IF(O$1&gt;'Data Bank'!$AT640,"",IF(AND('Data Bank'!$AC640&lt;100,TODAY()&gt;'Data Bank'!$AT640),1,IF('Data Bank'!$AC640=100,3,IF('Data Bank'!$AC640=0,0,2)))))</f>
        <v>2</v>
      </c>
      <c r="P838" s="177">
        <f ca="1">IF(P$1&lt;'Data Bank'!$AD640,"",IF(P$1&gt;'Data Bank'!$AT640,"",IF(AND('Data Bank'!$AC640&lt;100,TODAY()&gt;'Data Bank'!$AT640),1,IF('Data Bank'!$AC640=100,3,IF('Data Bank'!$AC640=0,0,2)))))</f>
        <v>2</v>
      </c>
      <c r="Q838" s="177">
        <f ca="1">IF(Q$1&lt;'Data Bank'!$AD640,"",IF(Q$1&gt;'Data Bank'!$AT640,"",IF(AND('Data Bank'!$AC640&lt;100,TODAY()&gt;'Data Bank'!$AT640),1,IF('Data Bank'!$AC640=100,3,IF('Data Bank'!$AC640=0,0,2)))))</f>
        <v>2</v>
      </c>
      <c r="R838" s="177">
        <f ca="1">IF(R$1&lt;'Data Bank'!$AD640,"",IF(R$1&gt;'Data Bank'!$AT640,"",IF(AND('Data Bank'!$AC640&lt;100,TODAY()&gt;'Data Bank'!$AT640),1,IF('Data Bank'!$AC640=100,3,IF('Data Bank'!$AC640=0,0,2)))))</f>
        <v>2</v>
      </c>
    </row>
    <row r="839" spans="1:18">
      <c r="A839" s="115" t="str">
        <f>'Data Bank'!E641</f>
        <v>Installation / Termination of Cables &amp; Testing of Man ODF Rack</v>
      </c>
      <c r="B839" s="178">
        <f ca="1">IF(B$1&lt;'Data Bank'!$AD641,"",IF(B$1&gt;'Data Bank'!$AT641,"",IF(AND('Data Bank'!$AC641&lt;100,TODAY()&gt;'Data Bank'!$AT641),1,IF('Data Bank'!$AC641=100,3,IF('Data Bank'!$AC641=0,0,2)))))</f>
        <v>0</v>
      </c>
      <c r="C839" s="178">
        <f ca="1">IF(C$1&lt;'Data Bank'!$AD641,"",IF(C$1&gt;'Data Bank'!$AT641,"",IF(AND('Data Bank'!$AC641&lt;100,TODAY()&gt;'Data Bank'!$AT641),1,IF('Data Bank'!$AC641=100,3,IF('Data Bank'!$AC641=0,0,2)))))</f>
        <v>0</v>
      </c>
      <c r="D839" s="178">
        <f ca="1">IF(D$1&lt;'Data Bank'!$AD641,"",IF(D$1&gt;'Data Bank'!$AT641,"",IF(AND('Data Bank'!$AC641&lt;100,TODAY()&gt;'Data Bank'!$AT641),1,IF('Data Bank'!$AC641=100,3,IF('Data Bank'!$AC641=0,0,2)))))</f>
        <v>0</v>
      </c>
      <c r="E839" s="178">
        <f ca="1">IF(E$1&lt;'Data Bank'!$AD641,"",IF(E$1&gt;'Data Bank'!$AT641,"",IF(AND('Data Bank'!$AC641&lt;100,TODAY()&gt;'Data Bank'!$AT641),1,IF('Data Bank'!$AC641=100,3,IF('Data Bank'!$AC641=0,0,2)))))</f>
        <v>0</v>
      </c>
      <c r="F839" s="178">
        <f ca="1">IF(F$1&lt;'Data Bank'!$AD641,"",IF(F$1&gt;'Data Bank'!$AT641,"",IF(AND('Data Bank'!$AC641&lt;100,TODAY()&gt;'Data Bank'!$AT641),1,IF('Data Bank'!$AC641=100,3,IF('Data Bank'!$AC641=0,0,2)))))</f>
        <v>0</v>
      </c>
      <c r="G839" s="178">
        <f ca="1">IF(G$1&lt;'Data Bank'!$AD641,"",IF(G$1&gt;'Data Bank'!$AT641,"",IF(AND('Data Bank'!$AC641&lt;100,TODAY()&gt;'Data Bank'!$AT641),1,IF('Data Bank'!$AC641=100,3,IF('Data Bank'!$AC641=0,0,2)))))</f>
        <v>0</v>
      </c>
      <c r="H839" s="178">
        <f ca="1">IF(H$1&lt;'Data Bank'!$AD641,"",IF(H$1&gt;'Data Bank'!$AT641,"",IF(AND('Data Bank'!$AC641&lt;100,TODAY()&gt;'Data Bank'!$AT641),1,IF('Data Bank'!$AC641=100,3,IF('Data Bank'!$AC641=0,0,2)))))</f>
        <v>0</v>
      </c>
      <c r="I839" s="178">
        <f ca="1">IF(I$1&lt;'Data Bank'!$AD641,"",IF(I$1&gt;'Data Bank'!$AT641,"",IF(AND('Data Bank'!$AC641&lt;100,TODAY()&gt;'Data Bank'!$AT641),1,IF('Data Bank'!$AC641=100,3,IF('Data Bank'!$AC641=0,0,2)))))</f>
        <v>0</v>
      </c>
      <c r="J839" s="177">
        <f ca="1">IF(J$1&lt;'Data Bank'!$AD641,"",IF(J$1&gt;'Data Bank'!$AT641,"",IF(AND('Data Bank'!$AC641&lt;100,TODAY()&gt;'Data Bank'!$AT641),1,IF('Data Bank'!$AC641=100,3,IF('Data Bank'!$AC641=0,0,2)))))</f>
        <v>0</v>
      </c>
      <c r="K839" s="177">
        <f ca="1">IF(K$1&lt;'Data Bank'!$AD641,"",IF(K$1&gt;'Data Bank'!$AT641,"",IF(AND('Data Bank'!$AC641&lt;100,TODAY()&gt;'Data Bank'!$AT641),1,IF('Data Bank'!$AC641=100,3,IF('Data Bank'!$AC641=0,0,2)))))</f>
        <v>0</v>
      </c>
      <c r="L839" s="177">
        <f ca="1">IF(L$1&lt;'Data Bank'!$AD641,"",IF(L$1&gt;'Data Bank'!$AT641,"",IF(AND('Data Bank'!$AC641&lt;100,TODAY()&gt;'Data Bank'!$AT641),1,IF('Data Bank'!$AC641=100,3,IF('Data Bank'!$AC641=0,0,2)))))</f>
        <v>0</v>
      </c>
      <c r="M839" s="177">
        <f ca="1">IF(M$1&lt;'Data Bank'!$AD641,"",IF(M$1&gt;'Data Bank'!$AT641,"",IF(AND('Data Bank'!$AC641&lt;100,TODAY()&gt;'Data Bank'!$AT641),1,IF('Data Bank'!$AC641=100,3,IF('Data Bank'!$AC641=0,0,2)))))</f>
        <v>0</v>
      </c>
      <c r="N839" s="177">
        <f ca="1">IF(N$1&lt;'Data Bank'!$AD641,"",IF(N$1&gt;'Data Bank'!$AT641,"",IF(AND('Data Bank'!$AC641&lt;100,TODAY()&gt;'Data Bank'!$AT641),1,IF('Data Bank'!$AC641=100,3,IF('Data Bank'!$AC641=0,0,2)))))</f>
        <v>0</v>
      </c>
      <c r="O839" s="177">
        <f ca="1">IF(O$1&lt;'Data Bank'!$AD641,"",IF(O$1&gt;'Data Bank'!$AT641,"",IF(AND('Data Bank'!$AC641&lt;100,TODAY()&gt;'Data Bank'!$AT641),1,IF('Data Bank'!$AC641=100,3,IF('Data Bank'!$AC641=0,0,2)))))</f>
        <v>0</v>
      </c>
      <c r="P839" s="177">
        <f ca="1">IF(P$1&lt;'Data Bank'!$AD641,"",IF(P$1&gt;'Data Bank'!$AT641,"",IF(AND('Data Bank'!$AC641&lt;100,TODAY()&gt;'Data Bank'!$AT641),1,IF('Data Bank'!$AC641=100,3,IF('Data Bank'!$AC641=0,0,2)))))</f>
        <v>0</v>
      </c>
      <c r="Q839" s="177">
        <f ca="1">IF(Q$1&lt;'Data Bank'!$AD641,"",IF(Q$1&gt;'Data Bank'!$AT641,"",IF(AND('Data Bank'!$AC641&lt;100,TODAY()&gt;'Data Bank'!$AT641),1,IF('Data Bank'!$AC641=100,3,IF('Data Bank'!$AC641=0,0,2)))))</f>
        <v>0</v>
      </c>
      <c r="R839" s="177">
        <f ca="1">IF(R$1&lt;'Data Bank'!$AD641,"",IF(R$1&gt;'Data Bank'!$AT641,"",IF(AND('Data Bank'!$AC641&lt;100,TODAY()&gt;'Data Bank'!$AT641),1,IF('Data Bank'!$AC641=100,3,IF('Data Bank'!$AC641=0,0,2)))))</f>
        <v>0</v>
      </c>
    </row>
    <row r="840" spans="1:18">
      <c r="A840" s="115" t="str">
        <f>'Data Bank'!E642</f>
        <v>Main Kasur P-2</v>
      </c>
      <c r="B840" s="178">
        <f ca="1">IF(B$1&lt;'Data Bank'!$AD642,"",IF(B$1&gt;'Data Bank'!$AT642,"",IF(AND('Data Bank'!$AC642&lt;100,TODAY()&gt;'Data Bank'!$AT642),1,IF('Data Bank'!$AC642=100,3,IF('Data Bank'!$AC642=0,0,2)))))</f>
        <v>0</v>
      </c>
      <c r="C840" s="178">
        <f ca="1">IF(C$1&lt;'Data Bank'!$AD642,"",IF(C$1&gt;'Data Bank'!$AT642,"",IF(AND('Data Bank'!$AC642&lt;100,TODAY()&gt;'Data Bank'!$AT642),1,IF('Data Bank'!$AC642=100,3,IF('Data Bank'!$AC642=0,0,2)))))</f>
        <v>0</v>
      </c>
      <c r="D840" s="178">
        <f ca="1">IF(D$1&lt;'Data Bank'!$AD642,"",IF(D$1&gt;'Data Bank'!$AT642,"",IF(AND('Data Bank'!$AC642&lt;100,TODAY()&gt;'Data Bank'!$AT642),1,IF('Data Bank'!$AC642=100,3,IF('Data Bank'!$AC642=0,0,2)))))</f>
        <v>0</v>
      </c>
      <c r="E840" s="178">
        <f ca="1">IF(E$1&lt;'Data Bank'!$AD642,"",IF(E$1&gt;'Data Bank'!$AT642,"",IF(AND('Data Bank'!$AC642&lt;100,TODAY()&gt;'Data Bank'!$AT642),1,IF('Data Bank'!$AC642=100,3,IF('Data Bank'!$AC642=0,0,2)))))</f>
        <v>0</v>
      </c>
      <c r="F840" s="178">
        <f ca="1">IF(F$1&lt;'Data Bank'!$AD642,"",IF(F$1&gt;'Data Bank'!$AT642,"",IF(AND('Data Bank'!$AC642&lt;100,TODAY()&gt;'Data Bank'!$AT642),1,IF('Data Bank'!$AC642=100,3,IF('Data Bank'!$AC642=0,0,2)))))</f>
        <v>0</v>
      </c>
      <c r="G840" s="178">
        <f ca="1">IF(G$1&lt;'Data Bank'!$AD642,"",IF(G$1&gt;'Data Bank'!$AT642,"",IF(AND('Data Bank'!$AC642&lt;100,TODAY()&gt;'Data Bank'!$AT642),1,IF('Data Bank'!$AC642=100,3,IF('Data Bank'!$AC642=0,0,2)))))</f>
        <v>0</v>
      </c>
      <c r="H840" s="178">
        <f ca="1">IF(H$1&lt;'Data Bank'!$AD642,"",IF(H$1&gt;'Data Bank'!$AT642,"",IF(AND('Data Bank'!$AC642&lt;100,TODAY()&gt;'Data Bank'!$AT642),1,IF('Data Bank'!$AC642=100,3,IF('Data Bank'!$AC642=0,0,2)))))</f>
        <v>0</v>
      </c>
      <c r="I840" s="178">
        <f ca="1">IF(I$1&lt;'Data Bank'!$AD642,"",IF(I$1&gt;'Data Bank'!$AT642,"",IF(AND('Data Bank'!$AC642&lt;100,TODAY()&gt;'Data Bank'!$AT642),1,IF('Data Bank'!$AC642=100,3,IF('Data Bank'!$AC642=0,0,2)))))</f>
        <v>0</v>
      </c>
      <c r="J840" s="177" t="str">
        <f ca="1">IF(J$1&lt;'Data Bank'!$AD642,"",IF(J$1&gt;'Data Bank'!$AT642,"",IF(AND('Data Bank'!$AC642&lt;100,TODAY()&gt;'Data Bank'!$AT642),1,IF('Data Bank'!$AC642=100,3,IF('Data Bank'!$AC642=0,0,2)))))</f>
        <v/>
      </c>
      <c r="K840" s="177" t="str">
        <f ca="1">IF(K$1&lt;'Data Bank'!$AD642,"",IF(K$1&gt;'Data Bank'!$AT642,"",IF(AND('Data Bank'!$AC642&lt;100,TODAY()&gt;'Data Bank'!$AT642),1,IF('Data Bank'!$AC642=100,3,IF('Data Bank'!$AC642=0,0,2)))))</f>
        <v/>
      </c>
      <c r="L840" s="177" t="str">
        <f ca="1">IF(L$1&lt;'Data Bank'!$AD642,"",IF(L$1&gt;'Data Bank'!$AT642,"",IF(AND('Data Bank'!$AC642&lt;100,TODAY()&gt;'Data Bank'!$AT642),1,IF('Data Bank'!$AC642=100,3,IF('Data Bank'!$AC642=0,0,2)))))</f>
        <v/>
      </c>
      <c r="M840" s="177" t="str">
        <f ca="1">IF(M$1&lt;'Data Bank'!$AD642,"",IF(M$1&gt;'Data Bank'!$AT642,"",IF(AND('Data Bank'!$AC642&lt;100,TODAY()&gt;'Data Bank'!$AT642),1,IF('Data Bank'!$AC642=100,3,IF('Data Bank'!$AC642=0,0,2)))))</f>
        <v/>
      </c>
      <c r="N840" s="177" t="str">
        <f ca="1">IF(N$1&lt;'Data Bank'!$AD642,"",IF(N$1&gt;'Data Bank'!$AT642,"",IF(AND('Data Bank'!$AC642&lt;100,TODAY()&gt;'Data Bank'!$AT642),1,IF('Data Bank'!$AC642=100,3,IF('Data Bank'!$AC642=0,0,2)))))</f>
        <v/>
      </c>
      <c r="O840" s="177" t="str">
        <f ca="1">IF(O$1&lt;'Data Bank'!$AD642,"",IF(O$1&gt;'Data Bank'!$AT642,"",IF(AND('Data Bank'!$AC642&lt;100,TODAY()&gt;'Data Bank'!$AT642),1,IF('Data Bank'!$AC642=100,3,IF('Data Bank'!$AC642=0,0,2)))))</f>
        <v/>
      </c>
      <c r="P840" s="177" t="str">
        <f ca="1">IF(P$1&lt;'Data Bank'!$AD642,"",IF(P$1&gt;'Data Bank'!$AT642,"",IF(AND('Data Bank'!$AC642&lt;100,TODAY()&gt;'Data Bank'!$AT642),1,IF('Data Bank'!$AC642=100,3,IF('Data Bank'!$AC642=0,0,2)))))</f>
        <v/>
      </c>
      <c r="Q840" s="177" t="str">
        <f ca="1">IF(Q$1&lt;'Data Bank'!$AD642,"",IF(Q$1&gt;'Data Bank'!$AT642,"",IF(AND('Data Bank'!$AC642&lt;100,TODAY()&gt;'Data Bank'!$AT642),1,IF('Data Bank'!$AC642=100,3,IF('Data Bank'!$AC642=0,0,2)))))</f>
        <v/>
      </c>
      <c r="R840" s="177" t="str">
        <f ca="1">IF(R$1&lt;'Data Bank'!$AD642,"",IF(R$1&gt;'Data Bank'!$AT642,"",IF(AND('Data Bank'!$AC642&lt;100,TODAY()&gt;'Data Bank'!$AT642),1,IF('Data Bank'!$AC642=100,3,IF('Data Bank'!$AC642=0,0,2)))))</f>
        <v/>
      </c>
    </row>
    <row r="841" spans="1:18">
      <c r="A841" s="115" t="str">
        <f>'Data Bank'!E644</f>
        <v>Islamia Colony PK1</v>
      </c>
      <c r="B841" s="178">
        <f ca="1">IF(B$1&lt;'Data Bank'!$AD644,"",IF(B$1&gt;'Data Bank'!$AT644,"",IF(AND('Data Bank'!$AC644&lt;100,TODAY()&gt;'Data Bank'!$AT644),1,IF('Data Bank'!$AC644=100,3,IF('Data Bank'!$AC644=0,0,2)))))</f>
        <v>1</v>
      </c>
      <c r="C841" s="178">
        <f ca="1">IF(C$1&lt;'Data Bank'!$AD644,"",IF(C$1&gt;'Data Bank'!$AT644,"",IF(AND('Data Bank'!$AC644&lt;100,TODAY()&gt;'Data Bank'!$AT644),1,IF('Data Bank'!$AC644=100,3,IF('Data Bank'!$AC644=0,0,2)))))</f>
        <v>1</v>
      </c>
      <c r="D841" s="178" t="str">
        <f ca="1">IF(D$1&lt;'Data Bank'!$AD644,"",IF(D$1&gt;'Data Bank'!$AT644,"",IF(AND('Data Bank'!$AC644&lt;100,TODAY()&gt;'Data Bank'!$AT644),1,IF('Data Bank'!$AC644=100,3,IF('Data Bank'!$AC644=0,0,2)))))</f>
        <v/>
      </c>
      <c r="E841" s="178" t="str">
        <f ca="1">IF(E$1&lt;'Data Bank'!$AD644,"",IF(E$1&gt;'Data Bank'!$AT644,"",IF(AND('Data Bank'!$AC644&lt;100,TODAY()&gt;'Data Bank'!$AT644),1,IF('Data Bank'!$AC644=100,3,IF('Data Bank'!$AC644=0,0,2)))))</f>
        <v/>
      </c>
      <c r="F841" s="178" t="str">
        <f ca="1">IF(F$1&lt;'Data Bank'!$AD644,"",IF(F$1&gt;'Data Bank'!$AT644,"",IF(AND('Data Bank'!$AC644&lt;100,TODAY()&gt;'Data Bank'!$AT644),1,IF('Data Bank'!$AC644=100,3,IF('Data Bank'!$AC644=0,0,2)))))</f>
        <v/>
      </c>
      <c r="G841" s="178" t="str">
        <f ca="1">IF(G$1&lt;'Data Bank'!$AD644,"",IF(G$1&gt;'Data Bank'!$AT644,"",IF(AND('Data Bank'!$AC644&lt;100,TODAY()&gt;'Data Bank'!$AT644),1,IF('Data Bank'!$AC644=100,3,IF('Data Bank'!$AC644=0,0,2)))))</f>
        <v/>
      </c>
      <c r="H841" s="178" t="str">
        <f ca="1">IF(H$1&lt;'Data Bank'!$AD644,"",IF(H$1&gt;'Data Bank'!$AT644,"",IF(AND('Data Bank'!$AC644&lt;100,TODAY()&gt;'Data Bank'!$AT644),1,IF('Data Bank'!$AC644=100,3,IF('Data Bank'!$AC644=0,0,2)))))</f>
        <v/>
      </c>
      <c r="I841" s="178" t="str">
        <f ca="1">IF(I$1&lt;'Data Bank'!$AD644,"",IF(I$1&gt;'Data Bank'!$AT644,"",IF(AND('Data Bank'!$AC644&lt;100,TODAY()&gt;'Data Bank'!$AT644),1,IF('Data Bank'!$AC644=100,3,IF('Data Bank'!$AC644=0,0,2)))))</f>
        <v/>
      </c>
      <c r="J841" s="177" t="str">
        <f ca="1">IF(J$1&lt;'Data Bank'!$AD644,"",IF(J$1&gt;'Data Bank'!$AT644,"",IF(AND('Data Bank'!$AC644&lt;100,TODAY()&gt;'Data Bank'!$AT644),1,IF('Data Bank'!$AC644=100,3,IF('Data Bank'!$AC644=0,0,2)))))</f>
        <v/>
      </c>
      <c r="K841" s="177" t="str">
        <f ca="1">IF(K$1&lt;'Data Bank'!$AD644,"",IF(K$1&gt;'Data Bank'!$AT644,"",IF(AND('Data Bank'!$AC644&lt;100,TODAY()&gt;'Data Bank'!$AT644),1,IF('Data Bank'!$AC644=100,3,IF('Data Bank'!$AC644=0,0,2)))))</f>
        <v/>
      </c>
      <c r="L841" s="177" t="str">
        <f ca="1">IF(L$1&lt;'Data Bank'!$AD644,"",IF(L$1&gt;'Data Bank'!$AT644,"",IF(AND('Data Bank'!$AC644&lt;100,TODAY()&gt;'Data Bank'!$AT644),1,IF('Data Bank'!$AC644=100,3,IF('Data Bank'!$AC644=0,0,2)))))</f>
        <v/>
      </c>
      <c r="M841" s="177" t="str">
        <f ca="1">IF(M$1&lt;'Data Bank'!$AD644,"",IF(M$1&gt;'Data Bank'!$AT644,"",IF(AND('Data Bank'!$AC644&lt;100,TODAY()&gt;'Data Bank'!$AT644),1,IF('Data Bank'!$AC644=100,3,IF('Data Bank'!$AC644=0,0,2)))))</f>
        <v/>
      </c>
      <c r="N841" s="177" t="str">
        <f ca="1">IF(N$1&lt;'Data Bank'!$AD644,"",IF(N$1&gt;'Data Bank'!$AT644,"",IF(AND('Data Bank'!$AC644&lt;100,TODAY()&gt;'Data Bank'!$AT644),1,IF('Data Bank'!$AC644=100,3,IF('Data Bank'!$AC644=0,0,2)))))</f>
        <v/>
      </c>
      <c r="O841" s="177" t="str">
        <f ca="1">IF(O$1&lt;'Data Bank'!$AD644,"",IF(O$1&gt;'Data Bank'!$AT644,"",IF(AND('Data Bank'!$AC644&lt;100,TODAY()&gt;'Data Bank'!$AT644),1,IF('Data Bank'!$AC644=100,3,IF('Data Bank'!$AC644=0,0,2)))))</f>
        <v/>
      </c>
      <c r="P841" s="177" t="str">
        <f ca="1">IF(P$1&lt;'Data Bank'!$AD644,"",IF(P$1&gt;'Data Bank'!$AT644,"",IF(AND('Data Bank'!$AC644&lt;100,TODAY()&gt;'Data Bank'!$AT644),1,IF('Data Bank'!$AC644=100,3,IF('Data Bank'!$AC644=0,0,2)))))</f>
        <v/>
      </c>
      <c r="Q841" s="177" t="str">
        <f ca="1">IF(Q$1&lt;'Data Bank'!$AD644,"",IF(Q$1&gt;'Data Bank'!$AT644,"",IF(AND('Data Bank'!$AC644&lt;100,TODAY()&gt;'Data Bank'!$AT644),1,IF('Data Bank'!$AC644=100,3,IF('Data Bank'!$AC644=0,0,2)))))</f>
        <v/>
      </c>
      <c r="R841" s="177" t="str">
        <f ca="1">IF(R$1&lt;'Data Bank'!$AD644,"",IF(R$1&gt;'Data Bank'!$AT644,"",IF(AND('Data Bank'!$AC644&lt;100,TODAY()&gt;'Data Bank'!$AT644),1,IF('Data Bank'!$AC644=100,3,IF('Data Bank'!$AC644=0,0,2)))))</f>
        <v/>
      </c>
    </row>
    <row r="842" spans="1:18">
      <c r="A842" s="115" t="str">
        <f>'Data Bank'!E645</f>
        <v>Islamia Colony PK2</v>
      </c>
      <c r="B842" s="178">
        <f ca="1">IF(B$1&lt;'Data Bank'!$AD645,"",IF(B$1&gt;'Data Bank'!$AT645,"",IF(AND('Data Bank'!$AC645&lt;100,TODAY()&gt;'Data Bank'!$AT645),1,IF('Data Bank'!$AC645=100,3,IF('Data Bank'!$AC645=0,0,2)))))</f>
        <v>1</v>
      </c>
      <c r="C842" s="178">
        <f ca="1">IF(C$1&lt;'Data Bank'!$AD645,"",IF(C$1&gt;'Data Bank'!$AT645,"",IF(AND('Data Bank'!$AC645&lt;100,TODAY()&gt;'Data Bank'!$AT645),1,IF('Data Bank'!$AC645=100,3,IF('Data Bank'!$AC645=0,0,2)))))</f>
        <v>1</v>
      </c>
      <c r="D842" s="178" t="str">
        <f ca="1">IF(D$1&lt;'Data Bank'!$AD645,"",IF(D$1&gt;'Data Bank'!$AT645,"",IF(AND('Data Bank'!$AC645&lt;100,TODAY()&gt;'Data Bank'!$AT645),1,IF('Data Bank'!$AC645=100,3,IF('Data Bank'!$AC645=0,0,2)))))</f>
        <v/>
      </c>
      <c r="E842" s="178" t="str">
        <f ca="1">IF(E$1&lt;'Data Bank'!$AD645,"",IF(E$1&gt;'Data Bank'!$AT645,"",IF(AND('Data Bank'!$AC645&lt;100,TODAY()&gt;'Data Bank'!$AT645),1,IF('Data Bank'!$AC645=100,3,IF('Data Bank'!$AC645=0,0,2)))))</f>
        <v/>
      </c>
      <c r="F842" s="178" t="str">
        <f ca="1">IF(F$1&lt;'Data Bank'!$AD645,"",IF(F$1&gt;'Data Bank'!$AT645,"",IF(AND('Data Bank'!$AC645&lt;100,TODAY()&gt;'Data Bank'!$AT645),1,IF('Data Bank'!$AC645=100,3,IF('Data Bank'!$AC645=0,0,2)))))</f>
        <v/>
      </c>
      <c r="G842" s="178" t="str">
        <f ca="1">IF(G$1&lt;'Data Bank'!$AD645,"",IF(G$1&gt;'Data Bank'!$AT645,"",IF(AND('Data Bank'!$AC645&lt;100,TODAY()&gt;'Data Bank'!$AT645),1,IF('Data Bank'!$AC645=100,3,IF('Data Bank'!$AC645=0,0,2)))))</f>
        <v/>
      </c>
      <c r="H842" s="178" t="str">
        <f ca="1">IF(H$1&lt;'Data Bank'!$AD645,"",IF(H$1&gt;'Data Bank'!$AT645,"",IF(AND('Data Bank'!$AC645&lt;100,TODAY()&gt;'Data Bank'!$AT645),1,IF('Data Bank'!$AC645=100,3,IF('Data Bank'!$AC645=0,0,2)))))</f>
        <v/>
      </c>
      <c r="I842" s="178" t="str">
        <f ca="1">IF(I$1&lt;'Data Bank'!$AD645,"",IF(I$1&gt;'Data Bank'!$AT645,"",IF(AND('Data Bank'!$AC645&lt;100,TODAY()&gt;'Data Bank'!$AT645),1,IF('Data Bank'!$AC645=100,3,IF('Data Bank'!$AC645=0,0,2)))))</f>
        <v/>
      </c>
      <c r="J842" s="177" t="str">
        <f ca="1">IF(J$1&lt;'Data Bank'!$AD645,"",IF(J$1&gt;'Data Bank'!$AT645,"",IF(AND('Data Bank'!$AC645&lt;100,TODAY()&gt;'Data Bank'!$AT645),1,IF('Data Bank'!$AC645=100,3,IF('Data Bank'!$AC645=0,0,2)))))</f>
        <v/>
      </c>
      <c r="K842" s="177" t="str">
        <f ca="1">IF(K$1&lt;'Data Bank'!$AD645,"",IF(K$1&gt;'Data Bank'!$AT645,"",IF(AND('Data Bank'!$AC645&lt;100,TODAY()&gt;'Data Bank'!$AT645),1,IF('Data Bank'!$AC645=100,3,IF('Data Bank'!$AC645=0,0,2)))))</f>
        <v/>
      </c>
      <c r="L842" s="177" t="str">
        <f ca="1">IF(L$1&lt;'Data Bank'!$AD645,"",IF(L$1&gt;'Data Bank'!$AT645,"",IF(AND('Data Bank'!$AC645&lt;100,TODAY()&gt;'Data Bank'!$AT645),1,IF('Data Bank'!$AC645=100,3,IF('Data Bank'!$AC645=0,0,2)))))</f>
        <v/>
      </c>
      <c r="M842" s="177" t="str">
        <f ca="1">IF(M$1&lt;'Data Bank'!$AD645,"",IF(M$1&gt;'Data Bank'!$AT645,"",IF(AND('Data Bank'!$AC645&lt;100,TODAY()&gt;'Data Bank'!$AT645),1,IF('Data Bank'!$AC645=100,3,IF('Data Bank'!$AC645=0,0,2)))))</f>
        <v/>
      </c>
      <c r="N842" s="177" t="str">
        <f ca="1">IF(N$1&lt;'Data Bank'!$AD645,"",IF(N$1&gt;'Data Bank'!$AT645,"",IF(AND('Data Bank'!$AC645&lt;100,TODAY()&gt;'Data Bank'!$AT645),1,IF('Data Bank'!$AC645=100,3,IF('Data Bank'!$AC645=0,0,2)))))</f>
        <v/>
      </c>
      <c r="O842" s="177" t="str">
        <f ca="1">IF(O$1&lt;'Data Bank'!$AD645,"",IF(O$1&gt;'Data Bank'!$AT645,"",IF(AND('Data Bank'!$AC645&lt;100,TODAY()&gt;'Data Bank'!$AT645),1,IF('Data Bank'!$AC645=100,3,IF('Data Bank'!$AC645=0,0,2)))))</f>
        <v/>
      </c>
      <c r="P842" s="177" t="str">
        <f ca="1">IF(P$1&lt;'Data Bank'!$AD645,"",IF(P$1&gt;'Data Bank'!$AT645,"",IF(AND('Data Bank'!$AC645&lt;100,TODAY()&gt;'Data Bank'!$AT645),1,IF('Data Bank'!$AC645=100,3,IF('Data Bank'!$AC645=0,0,2)))))</f>
        <v/>
      </c>
      <c r="Q842" s="177" t="str">
        <f ca="1">IF(Q$1&lt;'Data Bank'!$AD645,"",IF(Q$1&gt;'Data Bank'!$AT645,"",IF(AND('Data Bank'!$AC645&lt;100,TODAY()&gt;'Data Bank'!$AT645),1,IF('Data Bank'!$AC645=100,3,IF('Data Bank'!$AC645=0,0,2)))))</f>
        <v/>
      </c>
      <c r="R842" s="177" t="str">
        <f ca="1">IF(R$1&lt;'Data Bank'!$AD645,"",IF(R$1&gt;'Data Bank'!$AT645,"",IF(AND('Data Bank'!$AC645&lt;100,TODAY()&gt;'Data Bank'!$AT645),1,IF('Data Bank'!$AC645=100,3,IF('Data Bank'!$AC645=0,0,2)))))</f>
        <v/>
      </c>
    </row>
    <row r="843" spans="1:18">
      <c r="A843" s="115" t="str">
        <f>'Data Bank'!E646</f>
        <v>Islamia Colony PK3</v>
      </c>
      <c r="B843" s="178">
        <f ca="1">IF(B$1&lt;'Data Bank'!$AD646,"",IF(B$1&gt;'Data Bank'!$AT646,"",IF(AND('Data Bank'!$AC646&lt;100,TODAY()&gt;'Data Bank'!$AT646),1,IF('Data Bank'!$AC646=100,3,IF('Data Bank'!$AC646=0,0,2)))))</f>
        <v>1</v>
      </c>
      <c r="C843" s="178">
        <f ca="1">IF(C$1&lt;'Data Bank'!$AD646,"",IF(C$1&gt;'Data Bank'!$AT646,"",IF(AND('Data Bank'!$AC646&lt;100,TODAY()&gt;'Data Bank'!$AT646),1,IF('Data Bank'!$AC646=100,3,IF('Data Bank'!$AC646=0,0,2)))))</f>
        <v>1</v>
      </c>
      <c r="D843" s="178" t="str">
        <f ca="1">IF(D$1&lt;'Data Bank'!$AD646,"",IF(D$1&gt;'Data Bank'!$AT646,"",IF(AND('Data Bank'!$AC646&lt;100,TODAY()&gt;'Data Bank'!$AT646),1,IF('Data Bank'!$AC646=100,3,IF('Data Bank'!$AC646=0,0,2)))))</f>
        <v/>
      </c>
      <c r="E843" s="178" t="str">
        <f ca="1">IF(E$1&lt;'Data Bank'!$AD646,"",IF(E$1&gt;'Data Bank'!$AT646,"",IF(AND('Data Bank'!$AC646&lt;100,TODAY()&gt;'Data Bank'!$AT646),1,IF('Data Bank'!$AC646=100,3,IF('Data Bank'!$AC646=0,0,2)))))</f>
        <v/>
      </c>
      <c r="F843" s="178" t="str">
        <f ca="1">IF(F$1&lt;'Data Bank'!$AD646,"",IF(F$1&gt;'Data Bank'!$AT646,"",IF(AND('Data Bank'!$AC646&lt;100,TODAY()&gt;'Data Bank'!$AT646),1,IF('Data Bank'!$AC646=100,3,IF('Data Bank'!$AC646=0,0,2)))))</f>
        <v/>
      </c>
      <c r="G843" s="178" t="str">
        <f ca="1">IF(G$1&lt;'Data Bank'!$AD646,"",IF(G$1&gt;'Data Bank'!$AT646,"",IF(AND('Data Bank'!$AC646&lt;100,TODAY()&gt;'Data Bank'!$AT646),1,IF('Data Bank'!$AC646=100,3,IF('Data Bank'!$AC646=0,0,2)))))</f>
        <v/>
      </c>
      <c r="H843" s="178" t="str">
        <f ca="1">IF(H$1&lt;'Data Bank'!$AD646,"",IF(H$1&gt;'Data Bank'!$AT646,"",IF(AND('Data Bank'!$AC646&lt;100,TODAY()&gt;'Data Bank'!$AT646),1,IF('Data Bank'!$AC646=100,3,IF('Data Bank'!$AC646=0,0,2)))))</f>
        <v/>
      </c>
      <c r="I843" s="178" t="str">
        <f ca="1">IF(I$1&lt;'Data Bank'!$AD646,"",IF(I$1&gt;'Data Bank'!$AT646,"",IF(AND('Data Bank'!$AC646&lt;100,TODAY()&gt;'Data Bank'!$AT646),1,IF('Data Bank'!$AC646=100,3,IF('Data Bank'!$AC646=0,0,2)))))</f>
        <v/>
      </c>
      <c r="J843" s="177" t="str">
        <f ca="1">IF(J$1&lt;'Data Bank'!$AD646,"",IF(J$1&gt;'Data Bank'!$AT646,"",IF(AND('Data Bank'!$AC646&lt;100,TODAY()&gt;'Data Bank'!$AT646),1,IF('Data Bank'!$AC646=100,3,IF('Data Bank'!$AC646=0,0,2)))))</f>
        <v/>
      </c>
      <c r="K843" s="177" t="str">
        <f ca="1">IF(K$1&lt;'Data Bank'!$AD646,"",IF(K$1&gt;'Data Bank'!$AT646,"",IF(AND('Data Bank'!$AC646&lt;100,TODAY()&gt;'Data Bank'!$AT646),1,IF('Data Bank'!$AC646=100,3,IF('Data Bank'!$AC646=0,0,2)))))</f>
        <v/>
      </c>
      <c r="L843" s="177" t="str">
        <f ca="1">IF(L$1&lt;'Data Bank'!$AD646,"",IF(L$1&gt;'Data Bank'!$AT646,"",IF(AND('Data Bank'!$AC646&lt;100,TODAY()&gt;'Data Bank'!$AT646),1,IF('Data Bank'!$AC646=100,3,IF('Data Bank'!$AC646=0,0,2)))))</f>
        <v/>
      </c>
      <c r="M843" s="177" t="str">
        <f ca="1">IF(M$1&lt;'Data Bank'!$AD646,"",IF(M$1&gt;'Data Bank'!$AT646,"",IF(AND('Data Bank'!$AC646&lt;100,TODAY()&gt;'Data Bank'!$AT646),1,IF('Data Bank'!$AC646=100,3,IF('Data Bank'!$AC646=0,0,2)))))</f>
        <v/>
      </c>
      <c r="N843" s="177" t="str">
        <f ca="1">IF(N$1&lt;'Data Bank'!$AD646,"",IF(N$1&gt;'Data Bank'!$AT646,"",IF(AND('Data Bank'!$AC646&lt;100,TODAY()&gt;'Data Bank'!$AT646),1,IF('Data Bank'!$AC646=100,3,IF('Data Bank'!$AC646=0,0,2)))))</f>
        <v/>
      </c>
      <c r="O843" s="177" t="str">
        <f ca="1">IF(O$1&lt;'Data Bank'!$AD646,"",IF(O$1&gt;'Data Bank'!$AT646,"",IF(AND('Data Bank'!$AC646&lt;100,TODAY()&gt;'Data Bank'!$AT646),1,IF('Data Bank'!$AC646=100,3,IF('Data Bank'!$AC646=0,0,2)))))</f>
        <v/>
      </c>
      <c r="P843" s="177" t="str">
        <f ca="1">IF(P$1&lt;'Data Bank'!$AD646,"",IF(P$1&gt;'Data Bank'!$AT646,"",IF(AND('Data Bank'!$AC646&lt;100,TODAY()&gt;'Data Bank'!$AT646),1,IF('Data Bank'!$AC646=100,3,IF('Data Bank'!$AC646=0,0,2)))))</f>
        <v/>
      </c>
      <c r="Q843" s="177" t="str">
        <f ca="1">IF(Q$1&lt;'Data Bank'!$AD646,"",IF(Q$1&gt;'Data Bank'!$AT646,"",IF(AND('Data Bank'!$AC646&lt;100,TODAY()&gt;'Data Bank'!$AT646),1,IF('Data Bank'!$AC646=100,3,IF('Data Bank'!$AC646=0,0,2)))))</f>
        <v/>
      </c>
      <c r="R843" s="177" t="str">
        <f ca="1">IF(R$1&lt;'Data Bank'!$AD646,"",IF(R$1&gt;'Data Bank'!$AT646,"",IF(AND('Data Bank'!$AC646&lt;100,TODAY()&gt;'Data Bank'!$AT646),1,IF('Data Bank'!$AC646=100,3,IF('Data Bank'!$AC646=0,0,2)))))</f>
        <v/>
      </c>
    </row>
    <row r="844" spans="1:18">
      <c r="A844" s="115" t="str">
        <f>'Data Bank'!E647</f>
        <v>Islampura</v>
      </c>
      <c r="B844" s="178">
        <f ca="1">IF(B$1&lt;'Data Bank'!$AD647,"",IF(B$1&gt;'Data Bank'!$AT647,"",IF(AND('Data Bank'!$AC647&lt;100,TODAY()&gt;'Data Bank'!$AT647),1,IF('Data Bank'!$AC647=100,3,IF('Data Bank'!$AC647=0,0,2)))))</f>
        <v>0</v>
      </c>
      <c r="C844" s="178">
        <f ca="1">IF(C$1&lt;'Data Bank'!$AD647,"",IF(C$1&gt;'Data Bank'!$AT647,"",IF(AND('Data Bank'!$AC647&lt;100,TODAY()&gt;'Data Bank'!$AT647),1,IF('Data Bank'!$AC647=100,3,IF('Data Bank'!$AC647=0,0,2)))))</f>
        <v>0</v>
      </c>
      <c r="D844" s="178">
        <f ca="1">IF(D$1&lt;'Data Bank'!$AD647,"",IF(D$1&gt;'Data Bank'!$AT647,"",IF(AND('Data Bank'!$AC647&lt;100,TODAY()&gt;'Data Bank'!$AT647),1,IF('Data Bank'!$AC647=100,3,IF('Data Bank'!$AC647=0,0,2)))))</f>
        <v>0</v>
      </c>
      <c r="E844" s="178">
        <f ca="1">IF(E$1&lt;'Data Bank'!$AD647,"",IF(E$1&gt;'Data Bank'!$AT647,"",IF(AND('Data Bank'!$AC647&lt;100,TODAY()&gt;'Data Bank'!$AT647),1,IF('Data Bank'!$AC647=100,3,IF('Data Bank'!$AC647=0,0,2)))))</f>
        <v>0</v>
      </c>
      <c r="F844" s="178">
        <f ca="1">IF(F$1&lt;'Data Bank'!$AD647,"",IF(F$1&gt;'Data Bank'!$AT647,"",IF(AND('Data Bank'!$AC647&lt;100,TODAY()&gt;'Data Bank'!$AT647),1,IF('Data Bank'!$AC647=100,3,IF('Data Bank'!$AC647=0,0,2)))))</f>
        <v>0</v>
      </c>
      <c r="G844" s="178">
        <f ca="1">IF(G$1&lt;'Data Bank'!$AD647,"",IF(G$1&gt;'Data Bank'!$AT647,"",IF(AND('Data Bank'!$AC647&lt;100,TODAY()&gt;'Data Bank'!$AT647),1,IF('Data Bank'!$AC647=100,3,IF('Data Bank'!$AC647=0,0,2)))))</f>
        <v>0</v>
      </c>
      <c r="H844" s="178">
        <f ca="1">IF(H$1&lt;'Data Bank'!$AD647,"",IF(H$1&gt;'Data Bank'!$AT647,"",IF(AND('Data Bank'!$AC647&lt;100,TODAY()&gt;'Data Bank'!$AT647),1,IF('Data Bank'!$AC647=100,3,IF('Data Bank'!$AC647=0,0,2)))))</f>
        <v>0</v>
      </c>
      <c r="I844" s="178">
        <f ca="1">IF(I$1&lt;'Data Bank'!$AD647,"",IF(I$1&gt;'Data Bank'!$AT647,"",IF(AND('Data Bank'!$AC647&lt;100,TODAY()&gt;'Data Bank'!$AT647),1,IF('Data Bank'!$AC647=100,3,IF('Data Bank'!$AC647=0,0,2)))))</f>
        <v>0</v>
      </c>
      <c r="J844" s="177">
        <f ca="1">IF(J$1&lt;'Data Bank'!$AD647,"",IF(J$1&gt;'Data Bank'!$AT647,"",IF(AND('Data Bank'!$AC647&lt;100,TODAY()&gt;'Data Bank'!$AT647),1,IF('Data Bank'!$AC647=100,3,IF('Data Bank'!$AC647=0,0,2)))))</f>
        <v>0</v>
      </c>
      <c r="K844" s="177">
        <f ca="1">IF(K$1&lt;'Data Bank'!$AD647,"",IF(K$1&gt;'Data Bank'!$AT647,"",IF(AND('Data Bank'!$AC647&lt;100,TODAY()&gt;'Data Bank'!$AT647),1,IF('Data Bank'!$AC647=100,3,IF('Data Bank'!$AC647=0,0,2)))))</f>
        <v>0</v>
      </c>
      <c r="L844" s="177">
        <f ca="1">IF(L$1&lt;'Data Bank'!$AD647,"",IF(L$1&gt;'Data Bank'!$AT647,"",IF(AND('Data Bank'!$AC647&lt;100,TODAY()&gt;'Data Bank'!$AT647),1,IF('Data Bank'!$AC647=100,3,IF('Data Bank'!$AC647=0,0,2)))))</f>
        <v>0</v>
      </c>
      <c r="M844" s="177">
        <f ca="1">IF(M$1&lt;'Data Bank'!$AD647,"",IF(M$1&gt;'Data Bank'!$AT647,"",IF(AND('Data Bank'!$AC647&lt;100,TODAY()&gt;'Data Bank'!$AT647),1,IF('Data Bank'!$AC647=100,3,IF('Data Bank'!$AC647=0,0,2)))))</f>
        <v>0</v>
      </c>
      <c r="N844" s="177">
        <f ca="1">IF(N$1&lt;'Data Bank'!$AD647,"",IF(N$1&gt;'Data Bank'!$AT647,"",IF(AND('Data Bank'!$AC647&lt;100,TODAY()&gt;'Data Bank'!$AT647),1,IF('Data Bank'!$AC647=100,3,IF('Data Bank'!$AC647=0,0,2)))))</f>
        <v>0</v>
      </c>
      <c r="O844" s="177">
        <f ca="1">IF(O$1&lt;'Data Bank'!$AD647,"",IF(O$1&gt;'Data Bank'!$AT647,"",IF(AND('Data Bank'!$AC647&lt;100,TODAY()&gt;'Data Bank'!$AT647),1,IF('Data Bank'!$AC647=100,3,IF('Data Bank'!$AC647=0,0,2)))))</f>
        <v>0</v>
      </c>
      <c r="P844" s="177">
        <f ca="1">IF(P$1&lt;'Data Bank'!$AD647,"",IF(P$1&gt;'Data Bank'!$AT647,"",IF(AND('Data Bank'!$AC647&lt;100,TODAY()&gt;'Data Bank'!$AT647),1,IF('Data Bank'!$AC647=100,3,IF('Data Bank'!$AC647=0,0,2)))))</f>
        <v>0</v>
      </c>
      <c r="Q844" s="177">
        <f ca="1">IF(Q$1&lt;'Data Bank'!$AD647,"",IF(Q$1&gt;'Data Bank'!$AT647,"",IF(AND('Data Bank'!$AC647&lt;100,TODAY()&gt;'Data Bank'!$AT647),1,IF('Data Bank'!$AC647=100,3,IF('Data Bank'!$AC647=0,0,2)))))</f>
        <v>0</v>
      </c>
      <c r="R844" s="177">
        <f ca="1">IF(R$1&lt;'Data Bank'!$AD647,"",IF(R$1&gt;'Data Bank'!$AT647,"",IF(AND('Data Bank'!$AC647&lt;100,TODAY()&gt;'Data Bank'!$AT647),1,IF('Data Bank'!$AC647=100,3,IF('Data Bank'!$AC647=0,0,2)))))</f>
        <v>0</v>
      </c>
    </row>
    <row r="845" spans="1:18">
      <c r="A845" s="115" t="str">
        <f>'Data Bank'!E649</f>
        <v>Istiqlalabad</v>
      </c>
      <c r="B845" s="178">
        <f ca="1">IF(B$1&lt;'Data Bank'!$AD649,"",IF(B$1&gt;'Data Bank'!$AT649,"",IF(AND('Data Bank'!$AC649&lt;100,TODAY()&gt;'Data Bank'!$AT649),1,IF('Data Bank'!$AC649=100,3,IF('Data Bank'!$AC649=0,0,2)))))</f>
        <v>2</v>
      </c>
      <c r="C845" s="178">
        <f ca="1">IF(C$1&lt;'Data Bank'!$AD649,"",IF(C$1&gt;'Data Bank'!$AT649,"",IF(AND('Data Bank'!$AC649&lt;100,TODAY()&gt;'Data Bank'!$AT649),1,IF('Data Bank'!$AC649=100,3,IF('Data Bank'!$AC649=0,0,2)))))</f>
        <v>2</v>
      </c>
      <c r="D845" s="178">
        <f ca="1">IF(D$1&lt;'Data Bank'!$AD649,"",IF(D$1&gt;'Data Bank'!$AT649,"",IF(AND('Data Bank'!$AC649&lt;100,TODAY()&gt;'Data Bank'!$AT649),1,IF('Data Bank'!$AC649=100,3,IF('Data Bank'!$AC649=0,0,2)))))</f>
        <v>2</v>
      </c>
      <c r="E845" s="178">
        <f ca="1">IF(E$1&lt;'Data Bank'!$AD649,"",IF(E$1&gt;'Data Bank'!$AT649,"",IF(AND('Data Bank'!$AC649&lt;100,TODAY()&gt;'Data Bank'!$AT649),1,IF('Data Bank'!$AC649=100,3,IF('Data Bank'!$AC649=0,0,2)))))</f>
        <v>2</v>
      </c>
      <c r="F845" s="178">
        <f ca="1">IF(F$1&lt;'Data Bank'!$AD649,"",IF(F$1&gt;'Data Bank'!$AT649,"",IF(AND('Data Bank'!$AC649&lt;100,TODAY()&gt;'Data Bank'!$AT649),1,IF('Data Bank'!$AC649=100,3,IF('Data Bank'!$AC649=0,0,2)))))</f>
        <v>2</v>
      </c>
      <c r="G845" s="178">
        <f ca="1">IF(G$1&lt;'Data Bank'!$AD649,"",IF(G$1&gt;'Data Bank'!$AT649,"",IF(AND('Data Bank'!$AC649&lt;100,TODAY()&gt;'Data Bank'!$AT649),1,IF('Data Bank'!$AC649=100,3,IF('Data Bank'!$AC649=0,0,2)))))</f>
        <v>2</v>
      </c>
      <c r="H845" s="178">
        <f ca="1">IF(H$1&lt;'Data Bank'!$AD649,"",IF(H$1&gt;'Data Bank'!$AT649,"",IF(AND('Data Bank'!$AC649&lt;100,TODAY()&gt;'Data Bank'!$AT649),1,IF('Data Bank'!$AC649=100,3,IF('Data Bank'!$AC649=0,0,2)))))</f>
        <v>2</v>
      </c>
      <c r="I845" s="178">
        <f ca="1">IF(I$1&lt;'Data Bank'!$AD649,"",IF(I$1&gt;'Data Bank'!$AT649,"",IF(AND('Data Bank'!$AC649&lt;100,TODAY()&gt;'Data Bank'!$AT649),1,IF('Data Bank'!$AC649=100,3,IF('Data Bank'!$AC649=0,0,2)))))</f>
        <v>2</v>
      </c>
      <c r="J845" s="177">
        <f ca="1">IF(J$1&lt;'Data Bank'!$AD649,"",IF(J$1&gt;'Data Bank'!$AT649,"",IF(AND('Data Bank'!$AC649&lt;100,TODAY()&gt;'Data Bank'!$AT649),1,IF('Data Bank'!$AC649=100,3,IF('Data Bank'!$AC649=0,0,2)))))</f>
        <v>2</v>
      </c>
      <c r="K845" s="177">
        <f ca="1">IF(K$1&lt;'Data Bank'!$AD649,"",IF(K$1&gt;'Data Bank'!$AT649,"",IF(AND('Data Bank'!$AC649&lt;100,TODAY()&gt;'Data Bank'!$AT649),1,IF('Data Bank'!$AC649=100,3,IF('Data Bank'!$AC649=0,0,2)))))</f>
        <v>2</v>
      </c>
      <c r="L845" s="177">
        <f ca="1">IF(L$1&lt;'Data Bank'!$AD649,"",IF(L$1&gt;'Data Bank'!$AT649,"",IF(AND('Data Bank'!$AC649&lt;100,TODAY()&gt;'Data Bank'!$AT649),1,IF('Data Bank'!$AC649=100,3,IF('Data Bank'!$AC649=0,0,2)))))</f>
        <v>2</v>
      </c>
      <c r="M845" s="177">
        <f ca="1">IF(M$1&lt;'Data Bank'!$AD649,"",IF(M$1&gt;'Data Bank'!$AT649,"",IF(AND('Data Bank'!$AC649&lt;100,TODAY()&gt;'Data Bank'!$AT649),1,IF('Data Bank'!$AC649=100,3,IF('Data Bank'!$AC649=0,0,2)))))</f>
        <v>2</v>
      </c>
      <c r="N845" s="177">
        <f ca="1">IF(N$1&lt;'Data Bank'!$AD649,"",IF(N$1&gt;'Data Bank'!$AT649,"",IF(AND('Data Bank'!$AC649&lt;100,TODAY()&gt;'Data Bank'!$AT649),1,IF('Data Bank'!$AC649=100,3,IF('Data Bank'!$AC649=0,0,2)))))</f>
        <v>2</v>
      </c>
      <c r="O845" s="177">
        <f ca="1">IF(O$1&lt;'Data Bank'!$AD649,"",IF(O$1&gt;'Data Bank'!$AT649,"",IF(AND('Data Bank'!$AC649&lt;100,TODAY()&gt;'Data Bank'!$AT649),1,IF('Data Bank'!$AC649=100,3,IF('Data Bank'!$AC649=0,0,2)))))</f>
        <v>2</v>
      </c>
      <c r="P845" s="177">
        <f ca="1">IF(P$1&lt;'Data Bank'!$AD649,"",IF(P$1&gt;'Data Bank'!$AT649,"",IF(AND('Data Bank'!$AC649&lt;100,TODAY()&gt;'Data Bank'!$AT649),1,IF('Data Bank'!$AC649=100,3,IF('Data Bank'!$AC649=0,0,2)))))</f>
        <v>2</v>
      </c>
      <c r="Q845" s="177">
        <f ca="1">IF(Q$1&lt;'Data Bank'!$AD649,"",IF(Q$1&gt;'Data Bank'!$AT649,"",IF(AND('Data Bank'!$AC649&lt;100,TODAY()&gt;'Data Bank'!$AT649),1,IF('Data Bank'!$AC649=100,3,IF('Data Bank'!$AC649=0,0,2)))))</f>
        <v>2</v>
      </c>
      <c r="R845" s="177">
        <f ca="1">IF(R$1&lt;'Data Bank'!$AD649,"",IF(R$1&gt;'Data Bank'!$AT649,"",IF(AND('Data Bank'!$AC649&lt;100,TODAY()&gt;'Data Bank'!$AT649),1,IF('Data Bank'!$AC649=100,3,IF('Data Bank'!$AC649=0,0,2)))))</f>
        <v>2</v>
      </c>
    </row>
    <row r="846" spans="1:18">
      <c r="A846" s="115" t="str">
        <f>'Data Bank'!E650</f>
        <v>Ittehad Garden P1</v>
      </c>
      <c r="B846" s="178">
        <f ca="1">IF(B$1&lt;'Data Bank'!$AD650,"",IF(B$1&gt;'Data Bank'!$AT650,"",IF(AND('Data Bank'!$AC650&lt;100,TODAY()&gt;'Data Bank'!$AT650),1,IF('Data Bank'!$AC650=100,3,IF('Data Bank'!$AC650=0,0,2)))))</f>
        <v>2</v>
      </c>
      <c r="C846" s="178">
        <f ca="1">IF(C$1&lt;'Data Bank'!$AD650,"",IF(C$1&gt;'Data Bank'!$AT650,"",IF(AND('Data Bank'!$AC650&lt;100,TODAY()&gt;'Data Bank'!$AT650),1,IF('Data Bank'!$AC650=100,3,IF('Data Bank'!$AC650=0,0,2)))))</f>
        <v>2</v>
      </c>
      <c r="D846" s="178">
        <f ca="1">IF(D$1&lt;'Data Bank'!$AD650,"",IF(D$1&gt;'Data Bank'!$AT650,"",IF(AND('Data Bank'!$AC650&lt;100,TODAY()&gt;'Data Bank'!$AT650),1,IF('Data Bank'!$AC650=100,3,IF('Data Bank'!$AC650=0,0,2)))))</f>
        <v>2</v>
      </c>
      <c r="E846" s="178">
        <f ca="1">IF(E$1&lt;'Data Bank'!$AD650,"",IF(E$1&gt;'Data Bank'!$AT650,"",IF(AND('Data Bank'!$AC650&lt;100,TODAY()&gt;'Data Bank'!$AT650),1,IF('Data Bank'!$AC650=100,3,IF('Data Bank'!$AC650=0,0,2)))))</f>
        <v>2</v>
      </c>
      <c r="F846" s="178">
        <f ca="1">IF(F$1&lt;'Data Bank'!$AD650,"",IF(F$1&gt;'Data Bank'!$AT650,"",IF(AND('Data Bank'!$AC650&lt;100,TODAY()&gt;'Data Bank'!$AT650),1,IF('Data Bank'!$AC650=100,3,IF('Data Bank'!$AC650=0,0,2)))))</f>
        <v>2</v>
      </c>
      <c r="G846" s="178">
        <f ca="1">IF(G$1&lt;'Data Bank'!$AD650,"",IF(G$1&gt;'Data Bank'!$AT650,"",IF(AND('Data Bank'!$AC650&lt;100,TODAY()&gt;'Data Bank'!$AT650),1,IF('Data Bank'!$AC650=100,3,IF('Data Bank'!$AC650=0,0,2)))))</f>
        <v>2</v>
      </c>
      <c r="H846" s="178">
        <f ca="1">IF(H$1&lt;'Data Bank'!$AD650,"",IF(H$1&gt;'Data Bank'!$AT650,"",IF(AND('Data Bank'!$AC650&lt;100,TODAY()&gt;'Data Bank'!$AT650),1,IF('Data Bank'!$AC650=100,3,IF('Data Bank'!$AC650=0,0,2)))))</f>
        <v>2</v>
      </c>
      <c r="I846" s="178">
        <f ca="1">IF(I$1&lt;'Data Bank'!$AD650,"",IF(I$1&gt;'Data Bank'!$AT650,"",IF(AND('Data Bank'!$AC650&lt;100,TODAY()&gt;'Data Bank'!$AT650),1,IF('Data Bank'!$AC650=100,3,IF('Data Bank'!$AC650=0,0,2)))))</f>
        <v>2</v>
      </c>
      <c r="J846" s="177">
        <f ca="1">IF(J$1&lt;'Data Bank'!$AD650,"",IF(J$1&gt;'Data Bank'!$AT650,"",IF(AND('Data Bank'!$AC650&lt;100,TODAY()&gt;'Data Bank'!$AT650),1,IF('Data Bank'!$AC650=100,3,IF('Data Bank'!$AC650=0,0,2)))))</f>
        <v>2</v>
      </c>
      <c r="K846" s="177">
        <f ca="1">IF(K$1&lt;'Data Bank'!$AD650,"",IF(K$1&gt;'Data Bank'!$AT650,"",IF(AND('Data Bank'!$AC650&lt;100,TODAY()&gt;'Data Bank'!$AT650),1,IF('Data Bank'!$AC650=100,3,IF('Data Bank'!$AC650=0,0,2)))))</f>
        <v>2</v>
      </c>
      <c r="L846" s="177">
        <f ca="1">IF(L$1&lt;'Data Bank'!$AD650,"",IF(L$1&gt;'Data Bank'!$AT650,"",IF(AND('Data Bank'!$AC650&lt;100,TODAY()&gt;'Data Bank'!$AT650),1,IF('Data Bank'!$AC650=100,3,IF('Data Bank'!$AC650=0,0,2)))))</f>
        <v>2</v>
      </c>
      <c r="M846" s="177">
        <f ca="1">IF(M$1&lt;'Data Bank'!$AD650,"",IF(M$1&gt;'Data Bank'!$AT650,"",IF(AND('Data Bank'!$AC650&lt;100,TODAY()&gt;'Data Bank'!$AT650),1,IF('Data Bank'!$AC650=100,3,IF('Data Bank'!$AC650=0,0,2)))))</f>
        <v>2</v>
      </c>
      <c r="N846" s="177">
        <f ca="1">IF(N$1&lt;'Data Bank'!$AD650,"",IF(N$1&gt;'Data Bank'!$AT650,"",IF(AND('Data Bank'!$AC650&lt;100,TODAY()&gt;'Data Bank'!$AT650),1,IF('Data Bank'!$AC650=100,3,IF('Data Bank'!$AC650=0,0,2)))))</f>
        <v>2</v>
      </c>
      <c r="O846" s="177">
        <f ca="1">IF(O$1&lt;'Data Bank'!$AD650,"",IF(O$1&gt;'Data Bank'!$AT650,"",IF(AND('Data Bank'!$AC650&lt;100,TODAY()&gt;'Data Bank'!$AT650),1,IF('Data Bank'!$AC650=100,3,IF('Data Bank'!$AC650=0,0,2)))))</f>
        <v>2</v>
      </c>
      <c r="P846" s="177">
        <f ca="1">IF(P$1&lt;'Data Bank'!$AD650,"",IF(P$1&gt;'Data Bank'!$AT650,"",IF(AND('Data Bank'!$AC650&lt;100,TODAY()&gt;'Data Bank'!$AT650),1,IF('Data Bank'!$AC650=100,3,IF('Data Bank'!$AC650=0,0,2)))))</f>
        <v>2</v>
      </c>
      <c r="Q846" s="177">
        <f ca="1">IF(Q$1&lt;'Data Bank'!$AD650,"",IF(Q$1&gt;'Data Bank'!$AT650,"",IF(AND('Data Bank'!$AC650&lt;100,TODAY()&gt;'Data Bank'!$AT650),1,IF('Data Bank'!$AC650=100,3,IF('Data Bank'!$AC650=0,0,2)))))</f>
        <v>2</v>
      </c>
      <c r="R846" s="177">
        <f ca="1">IF(R$1&lt;'Data Bank'!$AD650,"",IF(R$1&gt;'Data Bank'!$AT650,"",IF(AND('Data Bank'!$AC650&lt;100,TODAY()&gt;'Data Bank'!$AT650),1,IF('Data Bank'!$AC650=100,3,IF('Data Bank'!$AC650=0,0,2)))))</f>
        <v>2</v>
      </c>
    </row>
    <row r="847" spans="1:18">
      <c r="A847" s="115" t="str">
        <f>'Data Bank'!E652</f>
        <v>Ittehad Town &amp; Other</v>
      </c>
      <c r="B847" s="178">
        <f ca="1">IF(B$1&lt;'Data Bank'!$AD652,"",IF(B$1&gt;'Data Bank'!$AT652,"",IF(AND('Data Bank'!$AC652&lt;100,TODAY()&gt;'Data Bank'!$AT652),1,IF('Data Bank'!$AC652=100,3,IF('Data Bank'!$AC652=0,0,2)))))</f>
        <v>0</v>
      </c>
      <c r="C847" s="178">
        <f ca="1">IF(C$1&lt;'Data Bank'!$AD652,"",IF(C$1&gt;'Data Bank'!$AT652,"",IF(AND('Data Bank'!$AC652&lt;100,TODAY()&gt;'Data Bank'!$AT652),1,IF('Data Bank'!$AC652=100,3,IF('Data Bank'!$AC652=0,0,2)))))</f>
        <v>0</v>
      </c>
      <c r="D847" s="178">
        <f ca="1">IF(D$1&lt;'Data Bank'!$AD652,"",IF(D$1&gt;'Data Bank'!$AT652,"",IF(AND('Data Bank'!$AC652&lt;100,TODAY()&gt;'Data Bank'!$AT652),1,IF('Data Bank'!$AC652=100,3,IF('Data Bank'!$AC652=0,0,2)))))</f>
        <v>0</v>
      </c>
      <c r="E847" s="178">
        <f ca="1">IF(E$1&lt;'Data Bank'!$AD652,"",IF(E$1&gt;'Data Bank'!$AT652,"",IF(AND('Data Bank'!$AC652&lt;100,TODAY()&gt;'Data Bank'!$AT652),1,IF('Data Bank'!$AC652=100,3,IF('Data Bank'!$AC652=0,0,2)))))</f>
        <v>0</v>
      </c>
      <c r="F847" s="178" t="str">
        <f ca="1">IF(F$1&lt;'Data Bank'!$AD652,"",IF(F$1&gt;'Data Bank'!$AT652,"",IF(AND('Data Bank'!$AC652&lt;100,TODAY()&gt;'Data Bank'!$AT652),1,IF('Data Bank'!$AC652=100,3,IF('Data Bank'!$AC652=0,0,2)))))</f>
        <v/>
      </c>
      <c r="G847" s="178" t="str">
        <f ca="1">IF(G$1&lt;'Data Bank'!$AD652,"",IF(G$1&gt;'Data Bank'!$AT652,"",IF(AND('Data Bank'!$AC652&lt;100,TODAY()&gt;'Data Bank'!$AT652),1,IF('Data Bank'!$AC652=100,3,IF('Data Bank'!$AC652=0,0,2)))))</f>
        <v/>
      </c>
      <c r="H847" s="178" t="str">
        <f ca="1">IF(H$1&lt;'Data Bank'!$AD652,"",IF(H$1&gt;'Data Bank'!$AT652,"",IF(AND('Data Bank'!$AC652&lt;100,TODAY()&gt;'Data Bank'!$AT652),1,IF('Data Bank'!$AC652=100,3,IF('Data Bank'!$AC652=0,0,2)))))</f>
        <v/>
      </c>
      <c r="I847" s="178" t="str">
        <f ca="1">IF(I$1&lt;'Data Bank'!$AD652,"",IF(I$1&gt;'Data Bank'!$AT652,"",IF(AND('Data Bank'!$AC652&lt;100,TODAY()&gt;'Data Bank'!$AT652),1,IF('Data Bank'!$AC652=100,3,IF('Data Bank'!$AC652=0,0,2)))))</f>
        <v/>
      </c>
      <c r="J847" s="177" t="str">
        <f ca="1">IF(J$1&lt;'Data Bank'!$AD652,"",IF(J$1&gt;'Data Bank'!$AT652,"",IF(AND('Data Bank'!$AC652&lt;100,TODAY()&gt;'Data Bank'!$AT652),1,IF('Data Bank'!$AC652=100,3,IF('Data Bank'!$AC652=0,0,2)))))</f>
        <v/>
      </c>
      <c r="K847" s="177" t="str">
        <f ca="1">IF(K$1&lt;'Data Bank'!$AD652,"",IF(K$1&gt;'Data Bank'!$AT652,"",IF(AND('Data Bank'!$AC652&lt;100,TODAY()&gt;'Data Bank'!$AT652),1,IF('Data Bank'!$AC652=100,3,IF('Data Bank'!$AC652=0,0,2)))))</f>
        <v/>
      </c>
      <c r="L847" s="177" t="str">
        <f ca="1">IF(L$1&lt;'Data Bank'!$AD652,"",IF(L$1&gt;'Data Bank'!$AT652,"",IF(AND('Data Bank'!$AC652&lt;100,TODAY()&gt;'Data Bank'!$AT652),1,IF('Data Bank'!$AC652=100,3,IF('Data Bank'!$AC652=0,0,2)))))</f>
        <v/>
      </c>
      <c r="M847" s="177" t="str">
        <f ca="1">IF(M$1&lt;'Data Bank'!$AD652,"",IF(M$1&gt;'Data Bank'!$AT652,"",IF(AND('Data Bank'!$AC652&lt;100,TODAY()&gt;'Data Bank'!$AT652),1,IF('Data Bank'!$AC652=100,3,IF('Data Bank'!$AC652=0,0,2)))))</f>
        <v/>
      </c>
      <c r="N847" s="177" t="str">
        <f ca="1">IF(N$1&lt;'Data Bank'!$AD652,"",IF(N$1&gt;'Data Bank'!$AT652,"",IF(AND('Data Bank'!$AC652&lt;100,TODAY()&gt;'Data Bank'!$AT652),1,IF('Data Bank'!$AC652=100,3,IF('Data Bank'!$AC652=0,0,2)))))</f>
        <v/>
      </c>
      <c r="O847" s="177" t="str">
        <f ca="1">IF(O$1&lt;'Data Bank'!$AD652,"",IF(O$1&gt;'Data Bank'!$AT652,"",IF(AND('Data Bank'!$AC652&lt;100,TODAY()&gt;'Data Bank'!$AT652),1,IF('Data Bank'!$AC652=100,3,IF('Data Bank'!$AC652=0,0,2)))))</f>
        <v/>
      </c>
      <c r="P847" s="177" t="str">
        <f ca="1">IF(P$1&lt;'Data Bank'!$AD652,"",IF(P$1&gt;'Data Bank'!$AT652,"",IF(AND('Data Bank'!$AC652&lt;100,TODAY()&gt;'Data Bank'!$AT652),1,IF('Data Bank'!$AC652=100,3,IF('Data Bank'!$AC652=0,0,2)))))</f>
        <v/>
      </c>
      <c r="Q847" s="177" t="str">
        <f ca="1">IF(Q$1&lt;'Data Bank'!$AD652,"",IF(Q$1&gt;'Data Bank'!$AT652,"",IF(AND('Data Bank'!$AC652&lt;100,TODAY()&gt;'Data Bank'!$AT652),1,IF('Data Bank'!$AC652=100,3,IF('Data Bank'!$AC652=0,0,2)))))</f>
        <v/>
      </c>
      <c r="R847" s="177" t="str">
        <f ca="1">IF(R$1&lt;'Data Bank'!$AD652,"",IF(R$1&gt;'Data Bank'!$AT652,"",IF(AND('Data Bank'!$AC652&lt;100,TODAY()&gt;'Data Bank'!$AT652),1,IF('Data Bank'!$AC652=100,3,IF('Data Bank'!$AC652=0,0,2)))))</f>
        <v/>
      </c>
    </row>
    <row r="848" spans="1:18">
      <c r="A848" s="115" t="str">
        <f>'Data Bank'!E654</f>
        <v>Jahangir</v>
      </c>
      <c r="B848" s="178">
        <f ca="1">IF(B$1&lt;'Data Bank'!$AD654,"",IF(B$1&gt;'Data Bank'!$AT654,"",IF(AND('Data Bank'!$AC654&lt;100,TODAY()&gt;'Data Bank'!$AT654),1,IF('Data Bank'!$AC654=100,3,IF('Data Bank'!$AC654=0,0,2)))))</f>
        <v>0</v>
      </c>
      <c r="C848" s="178">
        <f ca="1">IF(C$1&lt;'Data Bank'!$AD654,"",IF(C$1&gt;'Data Bank'!$AT654,"",IF(AND('Data Bank'!$AC654&lt;100,TODAY()&gt;'Data Bank'!$AT654),1,IF('Data Bank'!$AC654=100,3,IF('Data Bank'!$AC654=0,0,2)))))</f>
        <v>0</v>
      </c>
      <c r="D848" s="178">
        <f ca="1">IF(D$1&lt;'Data Bank'!$AD654,"",IF(D$1&gt;'Data Bank'!$AT654,"",IF(AND('Data Bank'!$AC654&lt;100,TODAY()&gt;'Data Bank'!$AT654),1,IF('Data Bank'!$AC654=100,3,IF('Data Bank'!$AC654=0,0,2)))))</f>
        <v>0</v>
      </c>
      <c r="E848" s="178">
        <f ca="1">IF(E$1&lt;'Data Bank'!$AD654,"",IF(E$1&gt;'Data Bank'!$AT654,"",IF(AND('Data Bank'!$AC654&lt;100,TODAY()&gt;'Data Bank'!$AT654),1,IF('Data Bank'!$AC654=100,3,IF('Data Bank'!$AC654=0,0,2)))))</f>
        <v>0</v>
      </c>
      <c r="F848" s="178">
        <f ca="1">IF(F$1&lt;'Data Bank'!$AD654,"",IF(F$1&gt;'Data Bank'!$AT654,"",IF(AND('Data Bank'!$AC654&lt;100,TODAY()&gt;'Data Bank'!$AT654),1,IF('Data Bank'!$AC654=100,3,IF('Data Bank'!$AC654=0,0,2)))))</f>
        <v>0</v>
      </c>
      <c r="G848" s="178">
        <f ca="1">IF(G$1&lt;'Data Bank'!$AD654,"",IF(G$1&gt;'Data Bank'!$AT654,"",IF(AND('Data Bank'!$AC654&lt;100,TODAY()&gt;'Data Bank'!$AT654),1,IF('Data Bank'!$AC654=100,3,IF('Data Bank'!$AC654=0,0,2)))))</f>
        <v>0</v>
      </c>
      <c r="H848" s="178">
        <f ca="1">IF(H$1&lt;'Data Bank'!$AD654,"",IF(H$1&gt;'Data Bank'!$AT654,"",IF(AND('Data Bank'!$AC654&lt;100,TODAY()&gt;'Data Bank'!$AT654),1,IF('Data Bank'!$AC654=100,3,IF('Data Bank'!$AC654=0,0,2)))))</f>
        <v>0</v>
      </c>
      <c r="I848" s="178">
        <f ca="1">IF(I$1&lt;'Data Bank'!$AD654,"",IF(I$1&gt;'Data Bank'!$AT654,"",IF(AND('Data Bank'!$AC654&lt;100,TODAY()&gt;'Data Bank'!$AT654),1,IF('Data Bank'!$AC654=100,3,IF('Data Bank'!$AC654=0,0,2)))))</f>
        <v>0</v>
      </c>
      <c r="J848" s="177">
        <f ca="1">IF(J$1&lt;'Data Bank'!$AD654,"",IF(J$1&gt;'Data Bank'!$AT654,"",IF(AND('Data Bank'!$AC654&lt;100,TODAY()&gt;'Data Bank'!$AT654),1,IF('Data Bank'!$AC654=100,3,IF('Data Bank'!$AC654=0,0,2)))))</f>
        <v>0</v>
      </c>
      <c r="K848" s="177">
        <f ca="1">IF(K$1&lt;'Data Bank'!$AD654,"",IF(K$1&gt;'Data Bank'!$AT654,"",IF(AND('Data Bank'!$AC654&lt;100,TODAY()&gt;'Data Bank'!$AT654),1,IF('Data Bank'!$AC654=100,3,IF('Data Bank'!$AC654=0,0,2)))))</f>
        <v>0</v>
      </c>
      <c r="L848" s="177">
        <f ca="1">IF(L$1&lt;'Data Bank'!$AD654,"",IF(L$1&gt;'Data Bank'!$AT654,"",IF(AND('Data Bank'!$AC654&lt;100,TODAY()&gt;'Data Bank'!$AT654),1,IF('Data Bank'!$AC654=100,3,IF('Data Bank'!$AC654=0,0,2)))))</f>
        <v>0</v>
      </c>
      <c r="M848" s="177">
        <f ca="1">IF(M$1&lt;'Data Bank'!$AD654,"",IF(M$1&gt;'Data Bank'!$AT654,"",IF(AND('Data Bank'!$AC654&lt;100,TODAY()&gt;'Data Bank'!$AT654),1,IF('Data Bank'!$AC654=100,3,IF('Data Bank'!$AC654=0,0,2)))))</f>
        <v>0</v>
      </c>
      <c r="N848" s="177">
        <f ca="1">IF(N$1&lt;'Data Bank'!$AD654,"",IF(N$1&gt;'Data Bank'!$AT654,"",IF(AND('Data Bank'!$AC654&lt;100,TODAY()&gt;'Data Bank'!$AT654),1,IF('Data Bank'!$AC654=100,3,IF('Data Bank'!$AC654=0,0,2)))))</f>
        <v>0</v>
      </c>
      <c r="O848" s="177">
        <f ca="1">IF(O$1&lt;'Data Bank'!$AD654,"",IF(O$1&gt;'Data Bank'!$AT654,"",IF(AND('Data Bank'!$AC654&lt;100,TODAY()&gt;'Data Bank'!$AT654),1,IF('Data Bank'!$AC654=100,3,IF('Data Bank'!$AC654=0,0,2)))))</f>
        <v>0</v>
      </c>
      <c r="P848" s="177">
        <f ca="1">IF(P$1&lt;'Data Bank'!$AD654,"",IF(P$1&gt;'Data Bank'!$AT654,"",IF(AND('Data Bank'!$AC654&lt;100,TODAY()&gt;'Data Bank'!$AT654),1,IF('Data Bank'!$AC654=100,3,IF('Data Bank'!$AC654=0,0,2)))))</f>
        <v>0</v>
      </c>
      <c r="Q848" s="177">
        <f ca="1">IF(Q$1&lt;'Data Bank'!$AD654,"",IF(Q$1&gt;'Data Bank'!$AT654,"",IF(AND('Data Bank'!$AC654&lt;100,TODAY()&gt;'Data Bank'!$AT654),1,IF('Data Bank'!$AC654=100,3,IF('Data Bank'!$AC654=0,0,2)))))</f>
        <v>0</v>
      </c>
      <c r="R848" s="177">
        <f ca="1">IF(R$1&lt;'Data Bank'!$AD654,"",IF(R$1&gt;'Data Bank'!$AT654,"",IF(AND('Data Bank'!$AC654&lt;100,TODAY()&gt;'Data Bank'!$AT654),1,IF('Data Bank'!$AC654=100,3,IF('Data Bank'!$AC654=0,0,2)))))</f>
        <v>0</v>
      </c>
    </row>
    <row r="849" spans="1:18">
      <c r="A849" s="115" t="str">
        <f>'Data Bank'!E655</f>
        <v>Rehan Gardens Ph 1&amp;2</v>
      </c>
      <c r="B849" s="178">
        <f ca="1">IF(B$1&lt;'Data Bank'!$AD655,"",IF(B$1&gt;'Data Bank'!$AT655,"",IF(AND('Data Bank'!$AC655&lt;100,TODAY()&gt;'Data Bank'!$AT655),1,IF('Data Bank'!$AC655=100,3,IF('Data Bank'!$AC655=0,0,2)))))</f>
        <v>0</v>
      </c>
      <c r="C849" s="178">
        <f ca="1">IF(C$1&lt;'Data Bank'!$AD655,"",IF(C$1&gt;'Data Bank'!$AT655,"",IF(AND('Data Bank'!$AC655&lt;100,TODAY()&gt;'Data Bank'!$AT655),1,IF('Data Bank'!$AC655=100,3,IF('Data Bank'!$AC655=0,0,2)))))</f>
        <v>0</v>
      </c>
      <c r="D849" s="178">
        <f ca="1">IF(D$1&lt;'Data Bank'!$AD655,"",IF(D$1&gt;'Data Bank'!$AT655,"",IF(AND('Data Bank'!$AC655&lt;100,TODAY()&gt;'Data Bank'!$AT655),1,IF('Data Bank'!$AC655=100,3,IF('Data Bank'!$AC655=0,0,2)))))</f>
        <v>0</v>
      </c>
      <c r="E849" s="178">
        <f ca="1">IF(E$1&lt;'Data Bank'!$AD655,"",IF(E$1&gt;'Data Bank'!$AT655,"",IF(AND('Data Bank'!$AC655&lt;100,TODAY()&gt;'Data Bank'!$AT655),1,IF('Data Bank'!$AC655=100,3,IF('Data Bank'!$AC655=0,0,2)))))</f>
        <v>0</v>
      </c>
      <c r="F849" s="178">
        <f ca="1">IF(F$1&lt;'Data Bank'!$AD655,"",IF(F$1&gt;'Data Bank'!$AT655,"",IF(AND('Data Bank'!$AC655&lt;100,TODAY()&gt;'Data Bank'!$AT655),1,IF('Data Bank'!$AC655=100,3,IF('Data Bank'!$AC655=0,0,2)))))</f>
        <v>0</v>
      </c>
      <c r="G849" s="178">
        <f ca="1">IF(G$1&lt;'Data Bank'!$AD655,"",IF(G$1&gt;'Data Bank'!$AT655,"",IF(AND('Data Bank'!$AC655&lt;100,TODAY()&gt;'Data Bank'!$AT655),1,IF('Data Bank'!$AC655=100,3,IF('Data Bank'!$AC655=0,0,2)))))</f>
        <v>0</v>
      </c>
      <c r="H849" s="178">
        <f ca="1">IF(H$1&lt;'Data Bank'!$AD655,"",IF(H$1&gt;'Data Bank'!$AT655,"",IF(AND('Data Bank'!$AC655&lt;100,TODAY()&gt;'Data Bank'!$AT655),1,IF('Data Bank'!$AC655=100,3,IF('Data Bank'!$AC655=0,0,2)))))</f>
        <v>0</v>
      </c>
      <c r="I849" s="178">
        <f ca="1">IF(I$1&lt;'Data Bank'!$AD655,"",IF(I$1&gt;'Data Bank'!$AT655,"",IF(AND('Data Bank'!$AC655&lt;100,TODAY()&gt;'Data Bank'!$AT655),1,IF('Data Bank'!$AC655=100,3,IF('Data Bank'!$AC655=0,0,2)))))</f>
        <v>0</v>
      </c>
      <c r="J849" s="177">
        <f ca="1">IF(J$1&lt;'Data Bank'!$AD655,"",IF(J$1&gt;'Data Bank'!$AT655,"",IF(AND('Data Bank'!$AC655&lt;100,TODAY()&gt;'Data Bank'!$AT655),1,IF('Data Bank'!$AC655=100,3,IF('Data Bank'!$AC655=0,0,2)))))</f>
        <v>0</v>
      </c>
      <c r="K849" s="177">
        <f ca="1">IF(K$1&lt;'Data Bank'!$AD655,"",IF(K$1&gt;'Data Bank'!$AT655,"",IF(AND('Data Bank'!$AC655&lt;100,TODAY()&gt;'Data Bank'!$AT655),1,IF('Data Bank'!$AC655=100,3,IF('Data Bank'!$AC655=0,0,2)))))</f>
        <v>0</v>
      </c>
      <c r="L849" s="177">
        <f ca="1">IF(L$1&lt;'Data Bank'!$AD655,"",IF(L$1&gt;'Data Bank'!$AT655,"",IF(AND('Data Bank'!$AC655&lt;100,TODAY()&gt;'Data Bank'!$AT655),1,IF('Data Bank'!$AC655=100,3,IF('Data Bank'!$AC655=0,0,2)))))</f>
        <v>0</v>
      </c>
      <c r="M849" s="177">
        <f ca="1">IF(M$1&lt;'Data Bank'!$AD655,"",IF(M$1&gt;'Data Bank'!$AT655,"",IF(AND('Data Bank'!$AC655&lt;100,TODAY()&gt;'Data Bank'!$AT655),1,IF('Data Bank'!$AC655=100,3,IF('Data Bank'!$AC655=0,0,2)))))</f>
        <v>0</v>
      </c>
      <c r="N849" s="177">
        <f ca="1">IF(N$1&lt;'Data Bank'!$AD655,"",IF(N$1&gt;'Data Bank'!$AT655,"",IF(AND('Data Bank'!$AC655&lt;100,TODAY()&gt;'Data Bank'!$AT655),1,IF('Data Bank'!$AC655=100,3,IF('Data Bank'!$AC655=0,0,2)))))</f>
        <v>0</v>
      </c>
      <c r="O849" s="177">
        <f ca="1">IF(O$1&lt;'Data Bank'!$AD655,"",IF(O$1&gt;'Data Bank'!$AT655,"",IF(AND('Data Bank'!$AC655&lt;100,TODAY()&gt;'Data Bank'!$AT655),1,IF('Data Bank'!$AC655=100,3,IF('Data Bank'!$AC655=0,0,2)))))</f>
        <v>0</v>
      </c>
      <c r="P849" s="177">
        <f ca="1">IF(P$1&lt;'Data Bank'!$AD655,"",IF(P$1&gt;'Data Bank'!$AT655,"",IF(AND('Data Bank'!$AC655&lt;100,TODAY()&gt;'Data Bank'!$AT655),1,IF('Data Bank'!$AC655=100,3,IF('Data Bank'!$AC655=0,0,2)))))</f>
        <v>0</v>
      </c>
      <c r="Q849" s="177">
        <f ca="1">IF(Q$1&lt;'Data Bank'!$AD655,"",IF(Q$1&gt;'Data Bank'!$AT655,"",IF(AND('Data Bank'!$AC655&lt;100,TODAY()&gt;'Data Bank'!$AT655),1,IF('Data Bank'!$AC655=100,3,IF('Data Bank'!$AC655=0,0,2)))))</f>
        <v>0</v>
      </c>
      <c r="R849" s="177">
        <f ca="1">IF(R$1&lt;'Data Bank'!$AD655,"",IF(R$1&gt;'Data Bank'!$AT655,"",IF(AND('Data Bank'!$AC655&lt;100,TODAY()&gt;'Data Bank'!$AT655),1,IF('Data Bank'!$AC655=100,3,IF('Data Bank'!$AC655=0,0,2)))))</f>
        <v>0</v>
      </c>
    </row>
    <row r="850" spans="1:18">
      <c r="A850" s="115" t="str">
        <f>'Data Bank'!E656</f>
        <v>Jalil Town</v>
      </c>
      <c r="B850" s="178">
        <f ca="1">IF(B$1&lt;'Data Bank'!$AD656,"",IF(B$1&gt;'Data Bank'!$AT656,"",IF(AND('Data Bank'!$AC656&lt;100,TODAY()&gt;'Data Bank'!$AT656),1,IF('Data Bank'!$AC656=100,3,IF('Data Bank'!$AC656=0,0,2)))))</f>
        <v>2</v>
      </c>
      <c r="C850" s="178">
        <f ca="1">IF(C$1&lt;'Data Bank'!$AD656,"",IF(C$1&gt;'Data Bank'!$AT656,"",IF(AND('Data Bank'!$AC656&lt;100,TODAY()&gt;'Data Bank'!$AT656),1,IF('Data Bank'!$AC656=100,3,IF('Data Bank'!$AC656=0,0,2)))))</f>
        <v>2</v>
      </c>
      <c r="D850" s="178">
        <f ca="1">IF(D$1&lt;'Data Bank'!$AD656,"",IF(D$1&gt;'Data Bank'!$AT656,"",IF(AND('Data Bank'!$AC656&lt;100,TODAY()&gt;'Data Bank'!$AT656),1,IF('Data Bank'!$AC656=100,3,IF('Data Bank'!$AC656=0,0,2)))))</f>
        <v>2</v>
      </c>
      <c r="E850" s="178">
        <f ca="1">IF(E$1&lt;'Data Bank'!$AD656,"",IF(E$1&gt;'Data Bank'!$AT656,"",IF(AND('Data Bank'!$AC656&lt;100,TODAY()&gt;'Data Bank'!$AT656),1,IF('Data Bank'!$AC656=100,3,IF('Data Bank'!$AC656=0,0,2)))))</f>
        <v>2</v>
      </c>
      <c r="F850" s="178">
        <f ca="1">IF(F$1&lt;'Data Bank'!$AD656,"",IF(F$1&gt;'Data Bank'!$AT656,"",IF(AND('Data Bank'!$AC656&lt;100,TODAY()&gt;'Data Bank'!$AT656),1,IF('Data Bank'!$AC656=100,3,IF('Data Bank'!$AC656=0,0,2)))))</f>
        <v>2</v>
      </c>
      <c r="G850" s="178">
        <f ca="1">IF(G$1&lt;'Data Bank'!$AD656,"",IF(G$1&gt;'Data Bank'!$AT656,"",IF(AND('Data Bank'!$AC656&lt;100,TODAY()&gt;'Data Bank'!$AT656),1,IF('Data Bank'!$AC656=100,3,IF('Data Bank'!$AC656=0,0,2)))))</f>
        <v>2</v>
      </c>
      <c r="H850" s="178">
        <f ca="1">IF(H$1&lt;'Data Bank'!$AD656,"",IF(H$1&gt;'Data Bank'!$AT656,"",IF(AND('Data Bank'!$AC656&lt;100,TODAY()&gt;'Data Bank'!$AT656),1,IF('Data Bank'!$AC656=100,3,IF('Data Bank'!$AC656=0,0,2)))))</f>
        <v>2</v>
      </c>
      <c r="I850" s="178">
        <f ca="1">IF(I$1&lt;'Data Bank'!$AD656,"",IF(I$1&gt;'Data Bank'!$AT656,"",IF(AND('Data Bank'!$AC656&lt;100,TODAY()&gt;'Data Bank'!$AT656),1,IF('Data Bank'!$AC656=100,3,IF('Data Bank'!$AC656=0,0,2)))))</f>
        <v>2</v>
      </c>
      <c r="J850" s="177">
        <f ca="1">IF(J$1&lt;'Data Bank'!$AD656,"",IF(J$1&gt;'Data Bank'!$AT656,"",IF(AND('Data Bank'!$AC656&lt;100,TODAY()&gt;'Data Bank'!$AT656),1,IF('Data Bank'!$AC656=100,3,IF('Data Bank'!$AC656=0,0,2)))))</f>
        <v>2</v>
      </c>
      <c r="K850" s="177">
        <f ca="1">IF(K$1&lt;'Data Bank'!$AD656,"",IF(K$1&gt;'Data Bank'!$AT656,"",IF(AND('Data Bank'!$AC656&lt;100,TODAY()&gt;'Data Bank'!$AT656),1,IF('Data Bank'!$AC656=100,3,IF('Data Bank'!$AC656=0,0,2)))))</f>
        <v>2</v>
      </c>
      <c r="L850" s="177">
        <f ca="1">IF(L$1&lt;'Data Bank'!$AD656,"",IF(L$1&gt;'Data Bank'!$AT656,"",IF(AND('Data Bank'!$AC656&lt;100,TODAY()&gt;'Data Bank'!$AT656),1,IF('Data Bank'!$AC656=100,3,IF('Data Bank'!$AC656=0,0,2)))))</f>
        <v>2</v>
      </c>
      <c r="M850" s="177">
        <f ca="1">IF(M$1&lt;'Data Bank'!$AD656,"",IF(M$1&gt;'Data Bank'!$AT656,"",IF(AND('Data Bank'!$AC656&lt;100,TODAY()&gt;'Data Bank'!$AT656),1,IF('Data Bank'!$AC656=100,3,IF('Data Bank'!$AC656=0,0,2)))))</f>
        <v>2</v>
      </c>
      <c r="N850" s="177">
        <f ca="1">IF(N$1&lt;'Data Bank'!$AD656,"",IF(N$1&gt;'Data Bank'!$AT656,"",IF(AND('Data Bank'!$AC656&lt;100,TODAY()&gt;'Data Bank'!$AT656),1,IF('Data Bank'!$AC656=100,3,IF('Data Bank'!$AC656=0,0,2)))))</f>
        <v>2</v>
      </c>
      <c r="O850" s="177">
        <f ca="1">IF(O$1&lt;'Data Bank'!$AD656,"",IF(O$1&gt;'Data Bank'!$AT656,"",IF(AND('Data Bank'!$AC656&lt;100,TODAY()&gt;'Data Bank'!$AT656),1,IF('Data Bank'!$AC656=100,3,IF('Data Bank'!$AC656=0,0,2)))))</f>
        <v>2</v>
      </c>
      <c r="P850" s="177">
        <f ca="1">IF(P$1&lt;'Data Bank'!$AD656,"",IF(P$1&gt;'Data Bank'!$AT656,"",IF(AND('Data Bank'!$AC656&lt;100,TODAY()&gt;'Data Bank'!$AT656),1,IF('Data Bank'!$AC656=100,3,IF('Data Bank'!$AC656=0,0,2)))))</f>
        <v>2</v>
      </c>
      <c r="Q850" s="177">
        <f ca="1">IF(Q$1&lt;'Data Bank'!$AD656,"",IF(Q$1&gt;'Data Bank'!$AT656,"",IF(AND('Data Bank'!$AC656&lt;100,TODAY()&gt;'Data Bank'!$AT656),1,IF('Data Bank'!$AC656=100,3,IF('Data Bank'!$AC656=0,0,2)))))</f>
        <v>2</v>
      </c>
      <c r="R850" s="177">
        <f ca="1">IF(R$1&lt;'Data Bank'!$AD656,"",IF(R$1&gt;'Data Bank'!$AT656,"",IF(AND('Data Bank'!$AC656&lt;100,TODAY()&gt;'Data Bank'!$AT656),1,IF('Data Bank'!$AC656=100,3,IF('Data Bank'!$AC656=0,0,2)))))</f>
        <v>2</v>
      </c>
    </row>
    <row r="851" spans="1:18">
      <c r="A851" s="115" t="str">
        <f>'Data Bank'!E657</f>
        <v>Jallianwala</v>
      </c>
      <c r="B851" s="178">
        <f ca="1">IF(B$1&lt;'Data Bank'!$AD657,"",IF(B$1&gt;'Data Bank'!$AT657,"",IF(AND('Data Bank'!$AC657&lt;100,TODAY()&gt;'Data Bank'!$AT657),1,IF('Data Bank'!$AC657=100,3,IF('Data Bank'!$AC657=0,0,2)))))</f>
        <v>2</v>
      </c>
      <c r="C851" s="178">
        <f ca="1">IF(C$1&lt;'Data Bank'!$AD657,"",IF(C$1&gt;'Data Bank'!$AT657,"",IF(AND('Data Bank'!$AC657&lt;100,TODAY()&gt;'Data Bank'!$AT657),1,IF('Data Bank'!$AC657=100,3,IF('Data Bank'!$AC657=0,0,2)))))</f>
        <v>2</v>
      </c>
      <c r="D851" s="178">
        <f ca="1">IF(D$1&lt;'Data Bank'!$AD657,"",IF(D$1&gt;'Data Bank'!$AT657,"",IF(AND('Data Bank'!$AC657&lt;100,TODAY()&gt;'Data Bank'!$AT657),1,IF('Data Bank'!$AC657=100,3,IF('Data Bank'!$AC657=0,0,2)))))</f>
        <v>2</v>
      </c>
      <c r="E851" s="178">
        <f ca="1">IF(E$1&lt;'Data Bank'!$AD657,"",IF(E$1&gt;'Data Bank'!$AT657,"",IF(AND('Data Bank'!$AC657&lt;100,TODAY()&gt;'Data Bank'!$AT657),1,IF('Data Bank'!$AC657=100,3,IF('Data Bank'!$AC657=0,0,2)))))</f>
        <v>2</v>
      </c>
      <c r="F851" s="178">
        <f ca="1">IF(F$1&lt;'Data Bank'!$AD657,"",IF(F$1&gt;'Data Bank'!$AT657,"",IF(AND('Data Bank'!$AC657&lt;100,TODAY()&gt;'Data Bank'!$AT657),1,IF('Data Bank'!$AC657=100,3,IF('Data Bank'!$AC657=0,0,2)))))</f>
        <v>2</v>
      </c>
      <c r="G851" s="178">
        <f ca="1">IF(G$1&lt;'Data Bank'!$AD657,"",IF(G$1&gt;'Data Bank'!$AT657,"",IF(AND('Data Bank'!$AC657&lt;100,TODAY()&gt;'Data Bank'!$AT657),1,IF('Data Bank'!$AC657=100,3,IF('Data Bank'!$AC657=0,0,2)))))</f>
        <v>2</v>
      </c>
      <c r="H851" s="178">
        <f ca="1">IF(H$1&lt;'Data Bank'!$AD657,"",IF(H$1&gt;'Data Bank'!$AT657,"",IF(AND('Data Bank'!$AC657&lt;100,TODAY()&gt;'Data Bank'!$AT657),1,IF('Data Bank'!$AC657=100,3,IF('Data Bank'!$AC657=0,0,2)))))</f>
        <v>2</v>
      </c>
      <c r="I851" s="178">
        <f ca="1">IF(I$1&lt;'Data Bank'!$AD657,"",IF(I$1&gt;'Data Bank'!$AT657,"",IF(AND('Data Bank'!$AC657&lt;100,TODAY()&gt;'Data Bank'!$AT657),1,IF('Data Bank'!$AC657=100,3,IF('Data Bank'!$AC657=0,0,2)))))</f>
        <v>2</v>
      </c>
      <c r="J851" s="177">
        <f ca="1">IF(J$1&lt;'Data Bank'!$AD657,"",IF(J$1&gt;'Data Bank'!$AT657,"",IF(AND('Data Bank'!$AC657&lt;100,TODAY()&gt;'Data Bank'!$AT657),1,IF('Data Bank'!$AC657=100,3,IF('Data Bank'!$AC657=0,0,2)))))</f>
        <v>2</v>
      </c>
      <c r="K851" s="177">
        <f ca="1">IF(K$1&lt;'Data Bank'!$AD657,"",IF(K$1&gt;'Data Bank'!$AT657,"",IF(AND('Data Bank'!$AC657&lt;100,TODAY()&gt;'Data Bank'!$AT657),1,IF('Data Bank'!$AC657=100,3,IF('Data Bank'!$AC657=0,0,2)))))</f>
        <v>2</v>
      </c>
      <c r="L851" s="177">
        <f ca="1">IF(L$1&lt;'Data Bank'!$AD657,"",IF(L$1&gt;'Data Bank'!$AT657,"",IF(AND('Data Bank'!$AC657&lt;100,TODAY()&gt;'Data Bank'!$AT657),1,IF('Data Bank'!$AC657=100,3,IF('Data Bank'!$AC657=0,0,2)))))</f>
        <v>2</v>
      </c>
      <c r="M851" s="177">
        <f ca="1">IF(M$1&lt;'Data Bank'!$AD657,"",IF(M$1&gt;'Data Bank'!$AT657,"",IF(AND('Data Bank'!$AC657&lt;100,TODAY()&gt;'Data Bank'!$AT657),1,IF('Data Bank'!$AC657=100,3,IF('Data Bank'!$AC657=0,0,2)))))</f>
        <v>2</v>
      </c>
      <c r="N851" s="177">
        <f ca="1">IF(N$1&lt;'Data Bank'!$AD657,"",IF(N$1&gt;'Data Bank'!$AT657,"",IF(AND('Data Bank'!$AC657&lt;100,TODAY()&gt;'Data Bank'!$AT657),1,IF('Data Bank'!$AC657=100,3,IF('Data Bank'!$AC657=0,0,2)))))</f>
        <v>2</v>
      </c>
      <c r="O851" s="177">
        <f ca="1">IF(O$1&lt;'Data Bank'!$AD657,"",IF(O$1&gt;'Data Bank'!$AT657,"",IF(AND('Data Bank'!$AC657&lt;100,TODAY()&gt;'Data Bank'!$AT657),1,IF('Data Bank'!$AC657=100,3,IF('Data Bank'!$AC657=0,0,2)))))</f>
        <v>2</v>
      </c>
      <c r="P851" s="177">
        <f ca="1">IF(P$1&lt;'Data Bank'!$AD657,"",IF(P$1&gt;'Data Bank'!$AT657,"",IF(AND('Data Bank'!$AC657&lt;100,TODAY()&gt;'Data Bank'!$AT657),1,IF('Data Bank'!$AC657=100,3,IF('Data Bank'!$AC657=0,0,2)))))</f>
        <v>2</v>
      </c>
      <c r="Q851" s="177">
        <f ca="1">IF(Q$1&lt;'Data Bank'!$AD657,"",IF(Q$1&gt;'Data Bank'!$AT657,"",IF(AND('Data Bank'!$AC657&lt;100,TODAY()&gt;'Data Bank'!$AT657),1,IF('Data Bank'!$AC657=100,3,IF('Data Bank'!$AC657=0,0,2)))))</f>
        <v>2</v>
      </c>
      <c r="R851" s="177">
        <f ca="1">IF(R$1&lt;'Data Bank'!$AD657,"",IF(R$1&gt;'Data Bank'!$AT657,"",IF(AND('Data Bank'!$AC657&lt;100,TODAY()&gt;'Data Bank'!$AT657),1,IF('Data Bank'!$AC657=100,3,IF('Data Bank'!$AC657=0,0,2)))))</f>
        <v>2</v>
      </c>
    </row>
    <row r="852" spans="1:18">
      <c r="A852" s="115" t="str">
        <f>'Data Bank'!E658</f>
        <v>Jalvi Market</v>
      </c>
      <c r="B852" s="178">
        <f ca="1">IF(B$1&lt;'Data Bank'!$AD658,"",IF(B$1&gt;'Data Bank'!$AT658,"",IF(AND('Data Bank'!$AC658&lt;100,TODAY()&gt;'Data Bank'!$AT658),1,IF('Data Bank'!$AC658=100,3,IF('Data Bank'!$AC658=0,0,2)))))</f>
        <v>2</v>
      </c>
      <c r="C852" s="178">
        <f ca="1">IF(C$1&lt;'Data Bank'!$AD658,"",IF(C$1&gt;'Data Bank'!$AT658,"",IF(AND('Data Bank'!$AC658&lt;100,TODAY()&gt;'Data Bank'!$AT658),1,IF('Data Bank'!$AC658=100,3,IF('Data Bank'!$AC658=0,0,2)))))</f>
        <v>2</v>
      </c>
      <c r="D852" s="178">
        <f ca="1">IF(D$1&lt;'Data Bank'!$AD658,"",IF(D$1&gt;'Data Bank'!$AT658,"",IF(AND('Data Bank'!$AC658&lt;100,TODAY()&gt;'Data Bank'!$AT658),1,IF('Data Bank'!$AC658=100,3,IF('Data Bank'!$AC658=0,0,2)))))</f>
        <v>2</v>
      </c>
      <c r="E852" s="178">
        <f ca="1">IF(E$1&lt;'Data Bank'!$AD658,"",IF(E$1&gt;'Data Bank'!$AT658,"",IF(AND('Data Bank'!$AC658&lt;100,TODAY()&gt;'Data Bank'!$AT658),1,IF('Data Bank'!$AC658=100,3,IF('Data Bank'!$AC658=0,0,2)))))</f>
        <v>2</v>
      </c>
      <c r="F852" s="178">
        <f ca="1">IF(F$1&lt;'Data Bank'!$AD658,"",IF(F$1&gt;'Data Bank'!$AT658,"",IF(AND('Data Bank'!$AC658&lt;100,TODAY()&gt;'Data Bank'!$AT658),1,IF('Data Bank'!$AC658=100,3,IF('Data Bank'!$AC658=0,0,2)))))</f>
        <v>2</v>
      </c>
      <c r="G852" s="178">
        <f ca="1">IF(G$1&lt;'Data Bank'!$AD658,"",IF(G$1&gt;'Data Bank'!$AT658,"",IF(AND('Data Bank'!$AC658&lt;100,TODAY()&gt;'Data Bank'!$AT658),1,IF('Data Bank'!$AC658=100,3,IF('Data Bank'!$AC658=0,0,2)))))</f>
        <v>2</v>
      </c>
      <c r="H852" s="178">
        <f ca="1">IF(H$1&lt;'Data Bank'!$AD658,"",IF(H$1&gt;'Data Bank'!$AT658,"",IF(AND('Data Bank'!$AC658&lt;100,TODAY()&gt;'Data Bank'!$AT658),1,IF('Data Bank'!$AC658=100,3,IF('Data Bank'!$AC658=0,0,2)))))</f>
        <v>2</v>
      </c>
      <c r="I852" s="178">
        <f ca="1">IF(I$1&lt;'Data Bank'!$AD658,"",IF(I$1&gt;'Data Bank'!$AT658,"",IF(AND('Data Bank'!$AC658&lt;100,TODAY()&gt;'Data Bank'!$AT658),1,IF('Data Bank'!$AC658=100,3,IF('Data Bank'!$AC658=0,0,2)))))</f>
        <v>2</v>
      </c>
      <c r="J852" s="177">
        <f ca="1">IF(J$1&lt;'Data Bank'!$AD658,"",IF(J$1&gt;'Data Bank'!$AT658,"",IF(AND('Data Bank'!$AC658&lt;100,TODAY()&gt;'Data Bank'!$AT658),1,IF('Data Bank'!$AC658=100,3,IF('Data Bank'!$AC658=0,0,2)))))</f>
        <v>2</v>
      </c>
      <c r="K852" s="177">
        <f ca="1">IF(K$1&lt;'Data Bank'!$AD658,"",IF(K$1&gt;'Data Bank'!$AT658,"",IF(AND('Data Bank'!$AC658&lt;100,TODAY()&gt;'Data Bank'!$AT658),1,IF('Data Bank'!$AC658=100,3,IF('Data Bank'!$AC658=0,0,2)))))</f>
        <v>2</v>
      </c>
      <c r="L852" s="177">
        <f ca="1">IF(L$1&lt;'Data Bank'!$AD658,"",IF(L$1&gt;'Data Bank'!$AT658,"",IF(AND('Data Bank'!$AC658&lt;100,TODAY()&gt;'Data Bank'!$AT658),1,IF('Data Bank'!$AC658=100,3,IF('Data Bank'!$AC658=0,0,2)))))</f>
        <v>2</v>
      </c>
      <c r="M852" s="177">
        <f ca="1">IF(M$1&lt;'Data Bank'!$AD658,"",IF(M$1&gt;'Data Bank'!$AT658,"",IF(AND('Data Bank'!$AC658&lt;100,TODAY()&gt;'Data Bank'!$AT658),1,IF('Data Bank'!$AC658=100,3,IF('Data Bank'!$AC658=0,0,2)))))</f>
        <v>2</v>
      </c>
      <c r="N852" s="177">
        <f ca="1">IF(N$1&lt;'Data Bank'!$AD658,"",IF(N$1&gt;'Data Bank'!$AT658,"",IF(AND('Data Bank'!$AC658&lt;100,TODAY()&gt;'Data Bank'!$AT658),1,IF('Data Bank'!$AC658=100,3,IF('Data Bank'!$AC658=0,0,2)))))</f>
        <v>2</v>
      </c>
      <c r="O852" s="177">
        <f ca="1">IF(O$1&lt;'Data Bank'!$AD658,"",IF(O$1&gt;'Data Bank'!$AT658,"",IF(AND('Data Bank'!$AC658&lt;100,TODAY()&gt;'Data Bank'!$AT658),1,IF('Data Bank'!$AC658=100,3,IF('Data Bank'!$AC658=0,0,2)))))</f>
        <v>2</v>
      </c>
      <c r="P852" s="177">
        <f ca="1">IF(P$1&lt;'Data Bank'!$AD658,"",IF(P$1&gt;'Data Bank'!$AT658,"",IF(AND('Data Bank'!$AC658&lt;100,TODAY()&gt;'Data Bank'!$AT658),1,IF('Data Bank'!$AC658=100,3,IF('Data Bank'!$AC658=0,0,2)))))</f>
        <v>2</v>
      </c>
      <c r="Q852" s="177">
        <f ca="1">IF(Q$1&lt;'Data Bank'!$AD658,"",IF(Q$1&gt;'Data Bank'!$AT658,"",IF(AND('Data Bank'!$AC658&lt;100,TODAY()&gt;'Data Bank'!$AT658),1,IF('Data Bank'!$AC658=100,3,IF('Data Bank'!$AC658=0,0,2)))))</f>
        <v>2</v>
      </c>
      <c r="R852" s="177">
        <f ca="1">IF(R$1&lt;'Data Bank'!$AD658,"",IF(R$1&gt;'Data Bank'!$AT658,"",IF(AND('Data Bank'!$AC658&lt;100,TODAY()&gt;'Data Bank'!$AT658),1,IF('Data Bank'!$AC658=100,3,IF('Data Bank'!$AC658=0,0,2)))))</f>
        <v>2</v>
      </c>
    </row>
    <row r="853" spans="1:18">
      <c r="A853" s="115" t="str">
        <f>'Data Bank'!E659</f>
        <v>Main Kasur P-4</v>
      </c>
      <c r="B853" s="178">
        <f ca="1">IF(B$1&lt;'Data Bank'!$AD659,"",IF(B$1&gt;'Data Bank'!$AT659,"",IF(AND('Data Bank'!$AC659&lt;100,TODAY()&gt;'Data Bank'!$AT659),1,IF('Data Bank'!$AC659=100,3,IF('Data Bank'!$AC659=0,0,2)))))</f>
        <v>0</v>
      </c>
      <c r="C853" s="178">
        <f ca="1">IF(C$1&lt;'Data Bank'!$AD659,"",IF(C$1&gt;'Data Bank'!$AT659,"",IF(AND('Data Bank'!$AC659&lt;100,TODAY()&gt;'Data Bank'!$AT659),1,IF('Data Bank'!$AC659=100,3,IF('Data Bank'!$AC659=0,0,2)))))</f>
        <v>0</v>
      </c>
      <c r="D853" s="178">
        <f ca="1">IF(D$1&lt;'Data Bank'!$AD659,"",IF(D$1&gt;'Data Bank'!$AT659,"",IF(AND('Data Bank'!$AC659&lt;100,TODAY()&gt;'Data Bank'!$AT659),1,IF('Data Bank'!$AC659=100,3,IF('Data Bank'!$AC659=0,0,2)))))</f>
        <v>0</v>
      </c>
      <c r="E853" s="178">
        <f ca="1">IF(E$1&lt;'Data Bank'!$AD659,"",IF(E$1&gt;'Data Bank'!$AT659,"",IF(AND('Data Bank'!$AC659&lt;100,TODAY()&gt;'Data Bank'!$AT659),1,IF('Data Bank'!$AC659=100,3,IF('Data Bank'!$AC659=0,0,2)))))</f>
        <v>0</v>
      </c>
      <c r="F853" s="178">
        <f ca="1">IF(F$1&lt;'Data Bank'!$AD659,"",IF(F$1&gt;'Data Bank'!$AT659,"",IF(AND('Data Bank'!$AC659&lt;100,TODAY()&gt;'Data Bank'!$AT659),1,IF('Data Bank'!$AC659=100,3,IF('Data Bank'!$AC659=0,0,2)))))</f>
        <v>0</v>
      </c>
      <c r="G853" s="178">
        <f ca="1">IF(G$1&lt;'Data Bank'!$AD659,"",IF(G$1&gt;'Data Bank'!$AT659,"",IF(AND('Data Bank'!$AC659&lt;100,TODAY()&gt;'Data Bank'!$AT659),1,IF('Data Bank'!$AC659=100,3,IF('Data Bank'!$AC659=0,0,2)))))</f>
        <v>0</v>
      </c>
      <c r="H853" s="178">
        <f ca="1">IF(H$1&lt;'Data Bank'!$AD659,"",IF(H$1&gt;'Data Bank'!$AT659,"",IF(AND('Data Bank'!$AC659&lt;100,TODAY()&gt;'Data Bank'!$AT659),1,IF('Data Bank'!$AC659=100,3,IF('Data Bank'!$AC659=0,0,2)))))</f>
        <v>0</v>
      </c>
      <c r="I853" s="178">
        <f ca="1">IF(I$1&lt;'Data Bank'!$AD659,"",IF(I$1&gt;'Data Bank'!$AT659,"",IF(AND('Data Bank'!$AC659&lt;100,TODAY()&gt;'Data Bank'!$AT659),1,IF('Data Bank'!$AC659=100,3,IF('Data Bank'!$AC659=0,0,2)))))</f>
        <v>0</v>
      </c>
      <c r="J853" s="177" t="str">
        <f ca="1">IF(J$1&lt;'Data Bank'!$AD659,"",IF(J$1&gt;'Data Bank'!$AT659,"",IF(AND('Data Bank'!$AC659&lt;100,TODAY()&gt;'Data Bank'!$AT659),1,IF('Data Bank'!$AC659=100,3,IF('Data Bank'!$AC659=0,0,2)))))</f>
        <v/>
      </c>
      <c r="K853" s="177" t="str">
        <f ca="1">IF(K$1&lt;'Data Bank'!$AD659,"",IF(K$1&gt;'Data Bank'!$AT659,"",IF(AND('Data Bank'!$AC659&lt;100,TODAY()&gt;'Data Bank'!$AT659),1,IF('Data Bank'!$AC659=100,3,IF('Data Bank'!$AC659=0,0,2)))))</f>
        <v/>
      </c>
      <c r="L853" s="177" t="str">
        <f ca="1">IF(L$1&lt;'Data Bank'!$AD659,"",IF(L$1&gt;'Data Bank'!$AT659,"",IF(AND('Data Bank'!$AC659&lt;100,TODAY()&gt;'Data Bank'!$AT659),1,IF('Data Bank'!$AC659=100,3,IF('Data Bank'!$AC659=0,0,2)))))</f>
        <v/>
      </c>
      <c r="M853" s="177" t="str">
        <f ca="1">IF(M$1&lt;'Data Bank'!$AD659,"",IF(M$1&gt;'Data Bank'!$AT659,"",IF(AND('Data Bank'!$AC659&lt;100,TODAY()&gt;'Data Bank'!$AT659),1,IF('Data Bank'!$AC659=100,3,IF('Data Bank'!$AC659=0,0,2)))))</f>
        <v/>
      </c>
      <c r="N853" s="177" t="str">
        <f ca="1">IF(N$1&lt;'Data Bank'!$AD659,"",IF(N$1&gt;'Data Bank'!$AT659,"",IF(AND('Data Bank'!$AC659&lt;100,TODAY()&gt;'Data Bank'!$AT659),1,IF('Data Bank'!$AC659=100,3,IF('Data Bank'!$AC659=0,0,2)))))</f>
        <v/>
      </c>
      <c r="O853" s="177" t="str">
        <f ca="1">IF(O$1&lt;'Data Bank'!$AD659,"",IF(O$1&gt;'Data Bank'!$AT659,"",IF(AND('Data Bank'!$AC659&lt;100,TODAY()&gt;'Data Bank'!$AT659),1,IF('Data Bank'!$AC659=100,3,IF('Data Bank'!$AC659=0,0,2)))))</f>
        <v/>
      </c>
      <c r="P853" s="177" t="str">
        <f ca="1">IF(P$1&lt;'Data Bank'!$AD659,"",IF(P$1&gt;'Data Bank'!$AT659,"",IF(AND('Data Bank'!$AC659&lt;100,TODAY()&gt;'Data Bank'!$AT659),1,IF('Data Bank'!$AC659=100,3,IF('Data Bank'!$AC659=0,0,2)))))</f>
        <v/>
      </c>
      <c r="Q853" s="177" t="str">
        <f ca="1">IF(Q$1&lt;'Data Bank'!$AD659,"",IF(Q$1&gt;'Data Bank'!$AT659,"",IF(AND('Data Bank'!$AC659&lt;100,TODAY()&gt;'Data Bank'!$AT659),1,IF('Data Bank'!$AC659=100,3,IF('Data Bank'!$AC659=0,0,2)))))</f>
        <v/>
      </c>
      <c r="R853" s="177" t="str">
        <f ca="1">IF(R$1&lt;'Data Bank'!$AD659,"",IF(R$1&gt;'Data Bank'!$AT659,"",IF(AND('Data Bank'!$AC659&lt;100,TODAY()&gt;'Data Bank'!$AT659),1,IF('Data Bank'!$AC659=100,3,IF('Data Bank'!$AC659=0,0,2)))))</f>
        <v/>
      </c>
    </row>
    <row r="854" spans="1:18">
      <c r="A854" s="115" t="str">
        <f>'Data Bank'!E660</f>
        <v>Japan Town</v>
      </c>
      <c r="B854" s="178">
        <f ca="1">IF(B$1&lt;'Data Bank'!$AD660,"",IF(B$1&gt;'Data Bank'!$AT660,"",IF(AND('Data Bank'!$AC660&lt;100,TODAY()&gt;'Data Bank'!$AT660),1,IF('Data Bank'!$AC660=100,3,IF('Data Bank'!$AC660=0,0,2)))))</f>
        <v>2</v>
      </c>
      <c r="C854" s="178">
        <f ca="1">IF(C$1&lt;'Data Bank'!$AD660,"",IF(C$1&gt;'Data Bank'!$AT660,"",IF(AND('Data Bank'!$AC660&lt;100,TODAY()&gt;'Data Bank'!$AT660),1,IF('Data Bank'!$AC660=100,3,IF('Data Bank'!$AC660=0,0,2)))))</f>
        <v>2</v>
      </c>
      <c r="D854" s="178">
        <f ca="1">IF(D$1&lt;'Data Bank'!$AD660,"",IF(D$1&gt;'Data Bank'!$AT660,"",IF(AND('Data Bank'!$AC660&lt;100,TODAY()&gt;'Data Bank'!$AT660),1,IF('Data Bank'!$AC660=100,3,IF('Data Bank'!$AC660=0,0,2)))))</f>
        <v>2</v>
      </c>
      <c r="E854" s="178">
        <f ca="1">IF(E$1&lt;'Data Bank'!$AD660,"",IF(E$1&gt;'Data Bank'!$AT660,"",IF(AND('Data Bank'!$AC660&lt;100,TODAY()&gt;'Data Bank'!$AT660),1,IF('Data Bank'!$AC660=100,3,IF('Data Bank'!$AC660=0,0,2)))))</f>
        <v>2</v>
      </c>
      <c r="F854" s="178">
        <f ca="1">IF(F$1&lt;'Data Bank'!$AD660,"",IF(F$1&gt;'Data Bank'!$AT660,"",IF(AND('Data Bank'!$AC660&lt;100,TODAY()&gt;'Data Bank'!$AT660),1,IF('Data Bank'!$AC660=100,3,IF('Data Bank'!$AC660=0,0,2)))))</f>
        <v>2</v>
      </c>
      <c r="G854" s="178">
        <f ca="1">IF(G$1&lt;'Data Bank'!$AD660,"",IF(G$1&gt;'Data Bank'!$AT660,"",IF(AND('Data Bank'!$AC660&lt;100,TODAY()&gt;'Data Bank'!$AT660),1,IF('Data Bank'!$AC660=100,3,IF('Data Bank'!$AC660=0,0,2)))))</f>
        <v>2</v>
      </c>
      <c r="H854" s="178">
        <f ca="1">IF(H$1&lt;'Data Bank'!$AD660,"",IF(H$1&gt;'Data Bank'!$AT660,"",IF(AND('Data Bank'!$AC660&lt;100,TODAY()&gt;'Data Bank'!$AT660),1,IF('Data Bank'!$AC660=100,3,IF('Data Bank'!$AC660=0,0,2)))))</f>
        <v>2</v>
      </c>
      <c r="I854" s="178">
        <f ca="1">IF(I$1&lt;'Data Bank'!$AD660,"",IF(I$1&gt;'Data Bank'!$AT660,"",IF(AND('Data Bank'!$AC660&lt;100,TODAY()&gt;'Data Bank'!$AT660),1,IF('Data Bank'!$AC660=100,3,IF('Data Bank'!$AC660=0,0,2)))))</f>
        <v>2</v>
      </c>
      <c r="J854" s="177">
        <f ca="1">IF(J$1&lt;'Data Bank'!$AD660,"",IF(J$1&gt;'Data Bank'!$AT660,"",IF(AND('Data Bank'!$AC660&lt;100,TODAY()&gt;'Data Bank'!$AT660),1,IF('Data Bank'!$AC660=100,3,IF('Data Bank'!$AC660=0,0,2)))))</f>
        <v>2</v>
      </c>
      <c r="K854" s="177">
        <f ca="1">IF(K$1&lt;'Data Bank'!$AD660,"",IF(K$1&gt;'Data Bank'!$AT660,"",IF(AND('Data Bank'!$AC660&lt;100,TODAY()&gt;'Data Bank'!$AT660),1,IF('Data Bank'!$AC660=100,3,IF('Data Bank'!$AC660=0,0,2)))))</f>
        <v>2</v>
      </c>
      <c r="L854" s="177">
        <f ca="1">IF(L$1&lt;'Data Bank'!$AD660,"",IF(L$1&gt;'Data Bank'!$AT660,"",IF(AND('Data Bank'!$AC660&lt;100,TODAY()&gt;'Data Bank'!$AT660),1,IF('Data Bank'!$AC660=100,3,IF('Data Bank'!$AC660=0,0,2)))))</f>
        <v>2</v>
      </c>
      <c r="M854" s="177">
        <f ca="1">IF(M$1&lt;'Data Bank'!$AD660,"",IF(M$1&gt;'Data Bank'!$AT660,"",IF(AND('Data Bank'!$AC660&lt;100,TODAY()&gt;'Data Bank'!$AT660),1,IF('Data Bank'!$AC660=100,3,IF('Data Bank'!$AC660=0,0,2)))))</f>
        <v>2</v>
      </c>
      <c r="N854" s="177">
        <f ca="1">IF(N$1&lt;'Data Bank'!$AD660,"",IF(N$1&gt;'Data Bank'!$AT660,"",IF(AND('Data Bank'!$AC660&lt;100,TODAY()&gt;'Data Bank'!$AT660),1,IF('Data Bank'!$AC660=100,3,IF('Data Bank'!$AC660=0,0,2)))))</f>
        <v>2</v>
      </c>
      <c r="O854" s="177">
        <f ca="1">IF(O$1&lt;'Data Bank'!$AD660,"",IF(O$1&gt;'Data Bank'!$AT660,"",IF(AND('Data Bank'!$AC660&lt;100,TODAY()&gt;'Data Bank'!$AT660),1,IF('Data Bank'!$AC660=100,3,IF('Data Bank'!$AC660=0,0,2)))))</f>
        <v>2</v>
      </c>
      <c r="P854" s="177">
        <f ca="1">IF(P$1&lt;'Data Bank'!$AD660,"",IF(P$1&gt;'Data Bank'!$AT660,"",IF(AND('Data Bank'!$AC660&lt;100,TODAY()&gt;'Data Bank'!$AT660),1,IF('Data Bank'!$AC660=100,3,IF('Data Bank'!$AC660=0,0,2)))))</f>
        <v>2</v>
      </c>
      <c r="Q854" s="177">
        <f ca="1">IF(Q$1&lt;'Data Bank'!$AD660,"",IF(Q$1&gt;'Data Bank'!$AT660,"",IF(AND('Data Bank'!$AC660&lt;100,TODAY()&gt;'Data Bank'!$AT660),1,IF('Data Bank'!$AC660=100,3,IF('Data Bank'!$AC660=0,0,2)))))</f>
        <v>2</v>
      </c>
      <c r="R854" s="177">
        <f ca="1">IF(R$1&lt;'Data Bank'!$AD660,"",IF(R$1&gt;'Data Bank'!$AT660,"",IF(AND('Data Bank'!$AC660&lt;100,TODAY()&gt;'Data Bank'!$AT660),1,IF('Data Bank'!$AC660=100,3,IF('Data Bank'!$AC660=0,0,2)))))</f>
        <v>2</v>
      </c>
    </row>
    <row r="855" spans="1:18">
      <c r="A855" s="115" t="str">
        <f>'Data Bank'!E661</f>
        <v>Japan Town</v>
      </c>
      <c r="B855" s="178">
        <f ca="1">IF(B$1&lt;'Data Bank'!$AD661,"",IF(B$1&gt;'Data Bank'!$AT661,"",IF(AND('Data Bank'!$AC661&lt;100,TODAY()&gt;'Data Bank'!$AT661),1,IF('Data Bank'!$AC661=100,3,IF('Data Bank'!$AC661=0,0,2)))))</f>
        <v>2</v>
      </c>
      <c r="C855" s="178">
        <f ca="1">IF(C$1&lt;'Data Bank'!$AD661,"",IF(C$1&gt;'Data Bank'!$AT661,"",IF(AND('Data Bank'!$AC661&lt;100,TODAY()&gt;'Data Bank'!$AT661),1,IF('Data Bank'!$AC661=100,3,IF('Data Bank'!$AC661=0,0,2)))))</f>
        <v>2</v>
      </c>
      <c r="D855" s="178">
        <f ca="1">IF(D$1&lt;'Data Bank'!$AD661,"",IF(D$1&gt;'Data Bank'!$AT661,"",IF(AND('Data Bank'!$AC661&lt;100,TODAY()&gt;'Data Bank'!$AT661),1,IF('Data Bank'!$AC661=100,3,IF('Data Bank'!$AC661=0,0,2)))))</f>
        <v>2</v>
      </c>
      <c r="E855" s="178">
        <f ca="1">IF(E$1&lt;'Data Bank'!$AD661,"",IF(E$1&gt;'Data Bank'!$AT661,"",IF(AND('Data Bank'!$AC661&lt;100,TODAY()&gt;'Data Bank'!$AT661),1,IF('Data Bank'!$AC661=100,3,IF('Data Bank'!$AC661=0,0,2)))))</f>
        <v>2</v>
      </c>
      <c r="F855" s="178">
        <f ca="1">IF(F$1&lt;'Data Bank'!$AD661,"",IF(F$1&gt;'Data Bank'!$AT661,"",IF(AND('Data Bank'!$AC661&lt;100,TODAY()&gt;'Data Bank'!$AT661),1,IF('Data Bank'!$AC661=100,3,IF('Data Bank'!$AC661=0,0,2)))))</f>
        <v>2</v>
      </c>
      <c r="G855" s="178">
        <f ca="1">IF(G$1&lt;'Data Bank'!$AD661,"",IF(G$1&gt;'Data Bank'!$AT661,"",IF(AND('Data Bank'!$AC661&lt;100,TODAY()&gt;'Data Bank'!$AT661),1,IF('Data Bank'!$AC661=100,3,IF('Data Bank'!$AC661=0,0,2)))))</f>
        <v>2</v>
      </c>
      <c r="H855" s="178">
        <f ca="1">IF(H$1&lt;'Data Bank'!$AD661,"",IF(H$1&gt;'Data Bank'!$AT661,"",IF(AND('Data Bank'!$AC661&lt;100,TODAY()&gt;'Data Bank'!$AT661),1,IF('Data Bank'!$AC661=100,3,IF('Data Bank'!$AC661=0,0,2)))))</f>
        <v>2</v>
      </c>
      <c r="I855" s="178">
        <f ca="1">IF(I$1&lt;'Data Bank'!$AD661,"",IF(I$1&gt;'Data Bank'!$AT661,"",IF(AND('Data Bank'!$AC661&lt;100,TODAY()&gt;'Data Bank'!$AT661),1,IF('Data Bank'!$AC661=100,3,IF('Data Bank'!$AC661=0,0,2)))))</f>
        <v>2</v>
      </c>
      <c r="J855" s="177">
        <f ca="1">IF(J$1&lt;'Data Bank'!$AD661,"",IF(J$1&gt;'Data Bank'!$AT661,"",IF(AND('Data Bank'!$AC661&lt;100,TODAY()&gt;'Data Bank'!$AT661),1,IF('Data Bank'!$AC661=100,3,IF('Data Bank'!$AC661=0,0,2)))))</f>
        <v>2</v>
      </c>
      <c r="K855" s="177">
        <f ca="1">IF(K$1&lt;'Data Bank'!$AD661,"",IF(K$1&gt;'Data Bank'!$AT661,"",IF(AND('Data Bank'!$AC661&lt;100,TODAY()&gt;'Data Bank'!$AT661),1,IF('Data Bank'!$AC661=100,3,IF('Data Bank'!$AC661=0,0,2)))))</f>
        <v>2</v>
      </c>
      <c r="L855" s="177">
        <f ca="1">IF(L$1&lt;'Data Bank'!$AD661,"",IF(L$1&gt;'Data Bank'!$AT661,"",IF(AND('Data Bank'!$AC661&lt;100,TODAY()&gt;'Data Bank'!$AT661),1,IF('Data Bank'!$AC661=100,3,IF('Data Bank'!$AC661=0,0,2)))))</f>
        <v>2</v>
      </c>
      <c r="M855" s="177">
        <f ca="1">IF(M$1&lt;'Data Bank'!$AD661,"",IF(M$1&gt;'Data Bank'!$AT661,"",IF(AND('Data Bank'!$AC661&lt;100,TODAY()&gt;'Data Bank'!$AT661),1,IF('Data Bank'!$AC661=100,3,IF('Data Bank'!$AC661=0,0,2)))))</f>
        <v>2</v>
      </c>
      <c r="N855" s="177">
        <f ca="1">IF(N$1&lt;'Data Bank'!$AD661,"",IF(N$1&gt;'Data Bank'!$AT661,"",IF(AND('Data Bank'!$AC661&lt;100,TODAY()&gt;'Data Bank'!$AT661),1,IF('Data Bank'!$AC661=100,3,IF('Data Bank'!$AC661=0,0,2)))))</f>
        <v>2</v>
      </c>
      <c r="O855" s="177">
        <f ca="1">IF(O$1&lt;'Data Bank'!$AD661,"",IF(O$1&gt;'Data Bank'!$AT661,"",IF(AND('Data Bank'!$AC661&lt;100,TODAY()&gt;'Data Bank'!$AT661),1,IF('Data Bank'!$AC661=100,3,IF('Data Bank'!$AC661=0,0,2)))))</f>
        <v>2</v>
      </c>
      <c r="P855" s="177">
        <f ca="1">IF(P$1&lt;'Data Bank'!$AD661,"",IF(P$1&gt;'Data Bank'!$AT661,"",IF(AND('Data Bank'!$AC661&lt;100,TODAY()&gt;'Data Bank'!$AT661),1,IF('Data Bank'!$AC661=100,3,IF('Data Bank'!$AC661=0,0,2)))))</f>
        <v>2</v>
      </c>
      <c r="Q855" s="177">
        <f ca="1">IF(Q$1&lt;'Data Bank'!$AD661,"",IF(Q$1&gt;'Data Bank'!$AT661,"",IF(AND('Data Bank'!$AC661&lt;100,TODAY()&gt;'Data Bank'!$AT661),1,IF('Data Bank'!$AC661=100,3,IF('Data Bank'!$AC661=0,0,2)))))</f>
        <v>2</v>
      </c>
      <c r="R855" s="177">
        <f ca="1">IF(R$1&lt;'Data Bank'!$AD661,"",IF(R$1&gt;'Data Bank'!$AT661,"",IF(AND('Data Bank'!$AC661&lt;100,TODAY()&gt;'Data Bank'!$AT661),1,IF('Data Bank'!$AC661=100,3,IF('Data Bank'!$AC661=0,0,2)))))</f>
        <v>2</v>
      </c>
    </row>
    <row r="856" spans="1:18">
      <c r="A856" s="115" t="str">
        <f>'Data Bank'!E662</f>
        <v>Main Kasur P-5</v>
      </c>
      <c r="B856" s="178">
        <f ca="1">IF(B$1&lt;'Data Bank'!$AD662,"",IF(B$1&gt;'Data Bank'!$AT662,"",IF(AND('Data Bank'!$AC662&lt;100,TODAY()&gt;'Data Bank'!$AT662),1,IF('Data Bank'!$AC662=100,3,IF('Data Bank'!$AC662=0,0,2)))))</f>
        <v>0</v>
      </c>
      <c r="C856" s="178">
        <f ca="1">IF(C$1&lt;'Data Bank'!$AD662,"",IF(C$1&gt;'Data Bank'!$AT662,"",IF(AND('Data Bank'!$AC662&lt;100,TODAY()&gt;'Data Bank'!$AT662),1,IF('Data Bank'!$AC662=100,3,IF('Data Bank'!$AC662=0,0,2)))))</f>
        <v>0</v>
      </c>
      <c r="D856" s="178">
        <f ca="1">IF(D$1&lt;'Data Bank'!$AD662,"",IF(D$1&gt;'Data Bank'!$AT662,"",IF(AND('Data Bank'!$AC662&lt;100,TODAY()&gt;'Data Bank'!$AT662),1,IF('Data Bank'!$AC662=100,3,IF('Data Bank'!$AC662=0,0,2)))))</f>
        <v>0</v>
      </c>
      <c r="E856" s="178">
        <f ca="1">IF(E$1&lt;'Data Bank'!$AD662,"",IF(E$1&gt;'Data Bank'!$AT662,"",IF(AND('Data Bank'!$AC662&lt;100,TODAY()&gt;'Data Bank'!$AT662),1,IF('Data Bank'!$AC662=100,3,IF('Data Bank'!$AC662=0,0,2)))))</f>
        <v>0</v>
      </c>
      <c r="F856" s="178">
        <f ca="1">IF(F$1&lt;'Data Bank'!$AD662,"",IF(F$1&gt;'Data Bank'!$AT662,"",IF(AND('Data Bank'!$AC662&lt;100,TODAY()&gt;'Data Bank'!$AT662),1,IF('Data Bank'!$AC662=100,3,IF('Data Bank'!$AC662=0,0,2)))))</f>
        <v>0</v>
      </c>
      <c r="G856" s="178">
        <f ca="1">IF(G$1&lt;'Data Bank'!$AD662,"",IF(G$1&gt;'Data Bank'!$AT662,"",IF(AND('Data Bank'!$AC662&lt;100,TODAY()&gt;'Data Bank'!$AT662),1,IF('Data Bank'!$AC662=100,3,IF('Data Bank'!$AC662=0,0,2)))))</f>
        <v>0</v>
      </c>
      <c r="H856" s="178">
        <f ca="1">IF(H$1&lt;'Data Bank'!$AD662,"",IF(H$1&gt;'Data Bank'!$AT662,"",IF(AND('Data Bank'!$AC662&lt;100,TODAY()&gt;'Data Bank'!$AT662),1,IF('Data Bank'!$AC662=100,3,IF('Data Bank'!$AC662=0,0,2)))))</f>
        <v>0</v>
      </c>
      <c r="I856" s="178">
        <f ca="1">IF(I$1&lt;'Data Bank'!$AD662,"",IF(I$1&gt;'Data Bank'!$AT662,"",IF(AND('Data Bank'!$AC662&lt;100,TODAY()&gt;'Data Bank'!$AT662),1,IF('Data Bank'!$AC662=100,3,IF('Data Bank'!$AC662=0,0,2)))))</f>
        <v>0</v>
      </c>
      <c r="J856" s="177" t="str">
        <f ca="1">IF(J$1&lt;'Data Bank'!$AD662,"",IF(J$1&gt;'Data Bank'!$AT662,"",IF(AND('Data Bank'!$AC662&lt;100,TODAY()&gt;'Data Bank'!$AT662),1,IF('Data Bank'!$AC662=100,3,IF('Data Bank'!$AC662=0,0,2)))))</f>
        <v/>
      </c>
      <c r="K856" s="177" t="str">
        <f ca="1">IF(K$1&lt;'Data Bank'!$AD662,"",IF(K$1&gt;'Data Bank'!$AT662,"",IF(AND('Data Bank'!$AC662&lt;100,TODAY()&gt;'Data Bank'!$AT662),1,IF('Data Bank'!$AC662=100,3,IF('Data Bank'!$AC662=0,0,2)))))</f>
        <v/>
      </c>
      <c r="L856" s="177" t="str">
        <f ca="1">IF(L$1&lt;'Data Bank'!$AD662,"",IF(L$1&gt;'Data Bank'!$AT662,"",IF(AND('Data Bank'!$AC662&lt;100,TODAY()&gt;'Data Bank'!$AT662),1,IF('Data Bank'!$AC662=100,3,IF('Data Bank'!$AC662=0,0,2)))))</f>
        <v/>
      </c>
      <c r="M856" s="177" t="str">
        <f ca="1">IF(M$1&lt;'Data Bank'!$AD662,"",IF(M$1&gt;'Data Bank'!$AT662,"",IF(AND('Data Bank'!$AC662&lt;100,TODAY()&gt;'Data Bank'!$AT662),1,IF('Data Bank'!$AC662=100,3,IF('Data Bank'!$AC662=0,0,2)))))</f>
        <v/>
      </c>
      <c r="N856" s="177" t="str">
        <f ca="1">IF(N$1&lt;'Data Bank'!$AD662,"",IF(N$1&gt;'Data Bank'!$AT662,"",IF(AND('Data Bank'!$AC662&lt;100,TODAY()&gt;'Data Bank'!$AT662),1,IF('Data Bank'!$AC662=100,3,IF('Data Bank'!$AC662=0,0,2)))))</f>
        <v/>
      </c>
      <c r="O856" s="177" t="str">
        <f ca="1">IF(O$1&lt;'Data Bank'!$AD662,"",IF(O$1&gt;'Data Bank'!$AT662,"",IF(AND('Data Bank'!$AC662&lt;100,TODAY()&gt;'Data Bank'!$AT662),1,IF('Data Bank'!$AC662=100,3,IF('Data Bank'!$AC662=0,0,2)))))</f>
        <v/>
      </c>
      <c r="P856" s="177" t="str">
        <f ca="1">IF(P$1&lt;'Data Bank'!$AD662,"",IF(P$1&gt;'Data Bank'!$AT662,"",IF(AND('Data Bank'!$AC662&lt;100,TODAY()&gt;'Data Bank'!$AT662),1,IF('Data Bank'!$AC662=100,3,IF('Data Bank'!$AC662=0,0,2)))))</f>
        <v/>
      </c>
      <c r="Q856" s="177" t="str">
        <f ca="1">IF(Q$1&lt;'Data Bank'!$AD662,"",IF(Q$1&gt;'Data Bank'!$AT662,"",IF(AND('Data Bank'!$AC662&lt;100,TODAY()&gt;'Data Bank'!$AT662),1,IF('Data Bank'!$AC662=100,3,IF('Data Bank'!$AC662=0,0,2)))))</f>
        <v/>
      </c>
      <c r="R856" s="177" t="str">
        <f ca="1">IF(R$1&lt;'Data Bank'!$AD662,"",IF(R$1&gt;'Data Bank'!$AT662,"",IF(AND('Data Bank'!$AC662&lt;100,TODAY()&gt;'Data Bank'!$AT662),1,IF('Data Bank'!$AC662=100,3,IF('Data Bank'!$AC662=0,0,2)))))</f>
        <v/>
      </c>
    </row>
    <row r="857" spans="1:18">
      <c r="A857" s="115" t="str">
        <f>'Data Bank'!E663</f>
        <v>Jhakkarr</v>
      </c>
      <c r="B857" s="178">
        <f ca="1">IF(B$1&lt;'Data Bank'!$AD663,"",IF(B$1&gt;'Data Bank'!$AT663,"",IF(AND('Data Bank'!$AC663&lt;100,TODAY()&gt;'Data Bank'!$AT663),1,IF('Data Bank'!$AC663=100,3,IF('Data Bank'!$AC663=0,0,2)))))</f>
        <v>0</v>
      </c>
      <c r="C857" s="178">
        <f ca="1">IF(C$1&lt;'Data Bank'!$AD663,"",IF(C$1&gt;'Data Bank'!$AT663,"",IF(AND('Data Bank'!$AC663&lt;100,TODAY()&gt;'Data Bank'!$AT663),1,IF('Data Bank'!$AC663=100,3,IF('Data Bank'!$AC663=0,0,2)))))</f>
        <v>0</v>
      </c>
      <c r="D857" s="178">
        <f ca="1">IF(D$1&lt;'Data Bank'!$AD663,"",IF(D$1&gt;'Data Bank'!$AT663,"",IF(AND('Data Bank'!$AC663&lt;100,TODAY()&gt;'Data Bank'!$AT663),1,IF('Data Bank'!$AC663=100,3,IF('Data Bank'!$AC663=0,0,2)))))</f>
        <v>0</v>
      </c>
      <c r="E857" s="178">
        <f ca="1">IF(E$1&lt;'Data Bank'!$AD663,"",IF(E$1&gt;'Data Bank'!$AT663,"",IF(AND('Data Bank'!$AC663&lt;100,TODAY()&gt;'Data Bank'!$AT663),1,IF('Data Bank'!$AC663=100,3,IF('Data Bank'!$AC663=0,0,2)))))</f>
        <v>0</v>
      </c>
      <c r="F857" s="178">
        <f ca="1">IF(F$1&lt;'Data Bank'!$AD663,"",IF(F$1&gt;'Data Bank'!$AT663,"",IF(AND('Data Bank'!$AC663&lt;100,TODAY()&gt;'Data Bank'!$AT663),1,IF('Data Bank'!$AC663=100,3,IF('Data Bank'!$AC663=0,0,2)))))</f>
        <v>0</v>
      </c>
      <c r="G857" s="178">
        <f ca="1">IF(G$1&lt;'Data Bank'!$AD663,"",IF(G$1&gt;'Data Bank'!$AT663,"",IF(AND('Data Bank'!$AC663&lt;100,TODAY()&gt;'Data Bank'!$AT663),1,IF('Data Bank'!$AC663=100,3,IF('Data Bank'!$AC663=0,0,2)))))</f>
        <v>0</v>
      </c>
      <c r="H857" s="178">
        <f ca="1">IF(H$1&lt;'Data Bank'!$AD663,"",IF(H$1&gt;'Data Bank'!$AT663,"",IF(AND('Data Bank'!$AC663&lt;100,TODAY()&gt;'Data Bank'!$AT663),1,IF('Data Bank'!$AC663=100,3,IF('Data Bank'!$AC663=0,0,2)))))</f>
        <v>0</v>
      </c>
      <c r="I857" s="178">
        <f ca="1">IF(I$1&lt;'Data Bank'!$AD663,"",IF(I$1&gt;'Data Bank'!$AT663,"",IF(AND('Data Bank'!$AC663&lt;100,TODAY()&gt;'Data Bank'!$AT663),1,IF('Data Bank'!$AC663=100,3,IF('Data Bank'!$AC663=0,0,2)))))</f>
        <v>0</v>
      </c>
      <c r="J857" s="177">
        <f ca="1">IF(J$1&lt;'Data Bank'!$AD663,"",IF(J$1&gt;'Data Bank'!$AT663,"",IF(AND('Data Bank'!$AC663&lt;100,TODAY()&gt;'Data Bank'!$AT663),1,IF('Data Bank'!$AC663=100,3,IF('Data Bank'!$AC663=0,0,2)))))</f>
        <v>0</v>
      </c>
      <c r="K857" s="177">
        <f ca="1">IF(K$1&lt;'Data Bank'!$AD663,"",IF(K$1&gt;'Data Bank'!$AT663,"",IF(AND('Data Bank'!$AC663&lt;100,TODAY()&gt;'Data Bank'!$AT663),1,IF('Data Bank'!$AC663=100,3,IF('Data Bank'!$AC663=0,0,2)))))</f>
        <v>0</v>
      </c>
      <c r="L857" s="177">
        <f ca="1">IF(L$1&lt;'Data Bank'!$AD663,"",IF(L$1&gt;'Data Bank'!$AT663,"",IF(AND('Data Bank'!$AC663&lt;100,TODAY()&gt;'Data Bank'!$AT663),1,IF('Data Bank'!$AC663=100,3,IF('Data Bank'!$AC663=0,0,2)))))</f>
        <v>0</v>
      </c>
      <c r="M857" s="177">
        <f ca="1">IF(M$1&lt;'Data Bank'!$AD663,"",IF(M$1&gt;'Data Bank'!$AT663,"",IF(AND('Data Bank'!$AC663&lt;100,TODAY()&gt;'Data Bank'!$AT663),1,IF('Data Bank'!$AC663=100,3,IF('Data Bank'!$AC663=0,0,2)))))</f>
        <v>0</v>
      </c>
      <c r="N857" s="177">
        <f ca="1">IF(N$1&lt;'Data Bank'!$AD663,"",IF(N$1&gt;'Data Bank'!$AT663,"",IF(AND('Data Bank'!$AC663&lt;100,TODAY()&gt;'Data Bank'!$AT663),1,IF('Data Bank'!$AC663=100,3,IF('Data Bank'!$AC663=0,0,2)))))</f>
        <v>0</v>
      </c>
      <c r="O857" s="177">
        <f ca="1">IF(O$1&lt;'Data Bank'!$AD663,"",IF(O$1&gt;'Data Bank'!$AT663,"",IF(AND('Data Bank'!$AC663&lt;100,TODAY()&gt;'Data Bank'!$AT663),1,IF('Data Bank'!$AC663=100,3,IF('Data Bank'!$AC663=0,0,2)))))</f>
        <v>0</v>
      </c>
      <c r="P857" s="177">
        <f ca="1">IF(P$1&lt;'Data Bank'!$AD663,"",IF(P$1&gt;'Data Bank'!$AT663,"",IF(AND('Data Bank'!$AC663&lt;100,TODAY()&gt;'Data Bank'!$AT663),1,IF('Data Bank'!$AC663=100,3,IF('Data Bank'!$AC663=0,0,2)))))</f>
        <v>0</v>
      </c>
      <c r="Q857" s="177">
        <f ca="1">IF(Q$1&lt;'Data Bank'!$AD663,"",IF(Q$1&gt;'Data Bank'!$AT663,"",IF(AND('Data Bank'!$AC663&lt;100,TODAY()&gt;'Data Bank'!$AT663),1,IF('Data Bank'!$AC663=100,3,IF('Data Bank'!$AC663=0,0,2)))))</f>
        <v>0</v>
      </c>
      <c r="R857" s="177">
        <f ca="1">IF(R$1&lt;'Data Bank'!$AD663,"",IF(R$1&gt;'Data Bank'!$AT663,"",IF(AND('Data Bank'!$AC663&lt;100,TODAY()&gt;'Data Bank'!$AT663),1,IF('Data Bank'!$AC663=100,3,IF('Data Bank'!$AC663=0,0,2)))))</f>
        <v>0</v>
      </c>
    </row>
    <row r="858" spans="1:18">
      <c r="A858" s="115" t="str">
        <f>'Data Bank'!E664</f>
        <v>Jhangi Qazian</v>
      </c>
      <c r="B858" s="178">
        <f ca="1">IF(B$1&lt;'Data Bank'!$AD664,"",IF(B$1&gt;'Data Bank'!$AT664,"",IF(AND('Data Bank'!$AC664&lt;100,TODAY()&gt;'Data Bank'!$AT664),1,IF('Data Bank'!$AC664=100,3,IF('Data Bank'!$AC664=0,0,2)))))</f>
        <v>2</v>
      </c>
      <c r="C858" s="178">
        <f ca="1">IF(C$1&lt;'Data Bank'!$AD664,"",IF(C$1&gt;'Data Bank'!$AT664,"",IF(AND('Data Bank'!$AC664&lt;100,TODAY()&gt;'Data Bank'!$AT664),1,IF('Data Bank'!$AC664=100,3,IF('Data Bank'!$AC664=0,0,2)))))</f>
        <v>2</v>
      </c>
      <c r="D858" s="178">
        <f ca="1">IF(D$1&lt;'Data Bank'!$AD664,"",IF(D$1&gt;'Data Bank'!$AT664,"",IF(AND('Data Bank'!$AC664&lt;100,TODAY()&gt;'Data Bank'!$AT664),1,IF('Data Bank'!$AC664=100,3,IF('Data Bank'!$AC664=0,0,2)))))</f>
        <v>2</v>
      </c>
      <c r="E858" s="178">
        <f ca="1">IF(E$1&lt;'Data Bank'!$AD664,"",IF(E$1&gt;'Data Bank'!$AT664,"",IF(AND('Data Bank'!$AC664&lt;100,TODAY()&gt;'Data Bank'!$AT664),1,IF('Data Bank'!$AC664=100,3,IF('Data Bank'!$AC664=0,0,2)))))</f>
        <v>2</v>
      </c>
      <c r="F858" s="178">
        <f ca="1">IF(F$1&lt;'Data Bank'!$AD664,"",IF(F$1&gt;'Data Bank'!$AT664,"",IF(AND('Data Bank'!$AC664&lt;100,TODAY()&gt;'Data Bank'!$AT664),1,IF('Data Bank'!$AC664=100,3,IF('Data Bank'!$AC664=0,0,2)))))</f>
        <v>2</v>
      </c>
      <c r="G858" s="178">
        <f ca="1">IF(G$1&lt;'Data Bank'!$AD664,"",IF(G$1&gt;'Data Bank'!$AT664,"",IF(AND('Data Bank'!$AC664&lt;100,TODAY()&gt;'Data Bank'!$AT664),1,IF('Data Bank'!$AC664=100,3,IF('Data Bank'!$AC664=0,0,2)))))</f>
        <v>2</v>
      </c>
      <c r="H858" s="178">
        <f ca="1">IF(H$1&lt;'Data Bank'!$AD664,"",IF(H$1&gt;'Data Bank'!$AT664,"",IF(AND('Data Bank'!$AC664&lt;100,TODAY()&gt;'Data Bank'!$AT664),1,IF('Data Bank'!$AC664=100,3,IF('Data Bank'!$AC664=0,0,2)))))</f>
        <v>2</v>
      </c>
      <c r="I858" s="178">
        <f ca="1">IF(I$1&lt;'Data Bank'!$AD664,"",IF(I$1&gt;'Data Bank'!$AT664,"",IF(AND('Data Bank'!$AC664&lt;100,TODAY()&gt;'Data Bank'!$AT664),1,IF('Data Bank'!$AC664=100,3,IF('Data Bank'!$AC664=0,0,2)))))</f>
        <v>2</v>
      </c>
      <c r="J858" s="177">
        <f ca="1">IF(J$1&lt;'Data Bank'!$AD664,"",IF(J$1&gt;'Data Bank'!$AT664,"",IF(AND('Data Bank'!$AC664&lt;100,TODAY()&gt;'Data Bank'!$AT664),1,IF('Data Bank'!$AC664=100,3,IF('Data Bank'!$AC664=0,0,2)))))</f>
        <v>2</v>
      </c>
      <c r="K858" s="177">
        <f ca="1">IF(K$1&lt;'Data Bank'!$AD664,"",IF(K$1&gt;'Data Bank'!$AT664,"",IF(AND('Data Bank'!$AC664&lt;100,TODAY()&gt;'Data Bank'!$AT664),1,IF('Data Bank'!$AC664=100,3,IF('Data Bank'!$AC664=0,0,2)))))</f>
        <v>2</v>
      </c>
      <c r="L858" s="177">
        <f ca="1">IF(L$1&lt;'Data Bank'!$AD664,"",IF(L$1&gt;'Data Bank'!$AT664,"",IF(AND('Data Bank'!$AC664&lt;100,TODAY()&gt;'Data Bank'!$AT664),1,IF('Data Bank'!$AC664=100,3,IF('Data Bank'!$AC664=0,0,2)))))</f>
        <v>2</v>
      </c>
      <c r="M858" s="177">
        <f ca="1">IF(M$1&lt;'Data Bank'!$AD664,"",IF(M$1&gt;'Data Bank'!$AT664,"",IF(AND('Data Bank'!$AC664&lt;100,TODAY()&gt;'Data Bank'!$AT664),1,IF('Data Bank'!$AC664=100,3,IF('Data Bank'!$AC664=0,0,2)))))</f>
        <v>2</v>
      </c>
      <c r="N858" s="177">
        <f ca="1">IF(N$1&lt;'Data Bank'!$AD664,"",IF(N$1&gt;'Data Bank'!$AT664,"",IF(AND('Data Bank'!$AC664&lt;100,TODAY()&gt;'Data Bank'!$AT664),1,IF('Data Bank'!$AC664=100,3,IF('Data Bank'!$AC664=0,0,2)))))</f>
        <v>2</v>
      </c>
      <c r="O858" s="177">
        <f ca="1">IF(O$1&lt;'Data Bank'!$AD664,"",IF(O$1&gt;'Data Bank'!$AT664,"",IF(AND('Data Bank'!$AC664&lt;100,TODAY()&gt;'Data Bank'!$AT664),1,IF('Data Bank'!$AC664=100,3,IF('Data Bank'!$AC664=0,0,2)))))</f>
        <v>2</v>
      </c>
      <c r="P858" s="177">
        <f ca="1">IF(P$1&lt;'Data Bank'!$AD664,"",IF(P$1&gt;'Data Bank'!$AT664,"",IF(AND('Data Bank'!$AC664&lt;100,TODAY()&gt;'Data Bank'!$AT664),1,IF('Data Bank'!$AC664=100,3,IF('Data Bank'!$AC664=0,0,2)))))</f>
        <v>2</v>
      </c>
      <c r="Q858" s="177">
        <f ca="1">IF(Q$1&lt;'Data Bank'!$AD664,"",IF(Q$1&gt;'Data Bank'!$AT664,"",IF(AND('Data Bank'!$AC664&lt;100,TODAY()&gt;'Data Bank'!$AT664),1,IF('Data Bank'!$AC664=100,3,IF('Data Bank'!$AC664=0,0,2)))))</f>
        <v>2</v>
      </c>
      <c r="R858" s="177">
        <f ca="1">IF(R$1&lt;'Data Bank'!$AD664,"",IF(R$1&gt;'Data Bank'!$AT664,"",IF(AND('Data Bank'!$AC664&lt;100,TODAY()&gt;'Data Bank'!$AT664),1,IF('Data Bank'!$AC664=100,3,IF('Data Bank'!$AC664=0,0,2)))))</f>
        <v>2</v>
      </c>
    </row>
    <row r="859" spans="1:18">
      <c r="A859" s="115" t="str">
        <f>'Data Bank'!E665</f>
        <v>Jhangi Saeedan Extension</v>
      </c>
      <c r="B859" s="178">
        <f ca="1">IF(B$1&lt;'Data Bank'!$AD665,"",IF(B$1&gt;'Data Bank'!$AT665,"",IF(AND('Data Bank'!$AC665&lt;100,TODAY()&gt;'Data Bank'!$AT665),1,IF('Data Bank'!$AC665=100,3,IF('Data Bank'!$AC665=0,0,2)))))</f>
        <v>2</v>
      </c>
      <c r="C859" s="178">
        <f ca="1">IF(C$1&lt;'Data Bank'!$AD665,"",IF(C$1&gt;'Data Bank'!$AT665,"",IF(AND('Data Bank'!$AC665&lt;100,TODAY()&gt;'Data Bank'!$AT665),1,IF('Data Bank'!$AC665=100,3,IF('Data Bank'!$AC665=0,0,2)))))</f>
        <v>2</v>
      </c>
      <c r="D859" s="178">
        <f ca="1">IF(D$1&lt;'Data Bank'!$AD665,"",IF(D$1&gt;'Data Bank'!$AT665,"",IF(AND('Data Bank'!$AC665&lt;100,TODAY()&gt;'Data Bank'!$AT665),1,IF('Data Bank'!$AC665=100,3,IF('Data Bank'!$AC665=0,0,2)))))</f>
        <v>2</v>
      </c>
      <c r="E859" s="178">
        <f ca="1">IF(E$1&lt;'Data Bank'!$AD665,"",IF(E$1&gt;'Data Bank'!$AT665,"",IF(AND('Data Bank'!$AC665&lt;100,TODAY()&gt;'Data Bank'!$AT665),1,IF('Data Bank'!$AC665=100,3,IF('Data Bank'!$AC665=0,0,2)))))</f>
        <v>2</v>
      </c>
      <c r="F859" s="178">
        <f ca="1">IF(F$1&lt;'Data Bank'!$AD665,"",IF(F$1&gt;'Data Bank'!$AT665,"",IF(AND('Data Bank'!$AC665&lt;100,TODAY()&gt;'Data Bank'!$AT665),1,IF('Data Bank'!$AC665=100,3,IF('Data Bank'!$AC665=0,0,2)))))</f>
        <v>2</v>
      </c>
      <c r="G859" s="178">
        <f ca="1">IF(G$1&lt;'Data Bank'!$AD665,"",IF(G$1&gt;'Data Bank'!$AT665,"",IF(AND('Data Bank'!$AC665&lt;100,TODAY()&gt;'Data Bank'!$AT665),1,IF('Data Bank'!$AC665=100,3,IF('Data Bank'!$AC665=0,0,2)))))</f>
        <v>2</v>
      </c>
      <c r="H859" s="178">
        <f ca="1">IF(H$1&lt;'Data Bank'!$AD665,"",IF(H$1&gt;'Data Bank'!$AT665,"",IF(AND('Data Bank'!$AC665&lt;100,TODAY()&gt;'Data Bank'!$AT665),1,IF('Data Bank'!$AC665=100,3,IF('Data Bank'!$AC665=0,0,2)))))</f>
        <v>2</v>
      </c>
      <c r="I859" s="178">
        <f ca="1">IF(I$1&lt;'Data Bank'!$AD665,"",IF(I$1&gt;'Data Bank'!$AT665,"",IF(AND('Data Bank'!$AC665&lt;100,TODAY()&gt;'Data Bank'!$AT665),1,IF('Data Bank'!$AC665=100,3,IF('Data Bank'!$AC665=0,0,2)))))</f>
        <v>2</v>
      </c>
      <c r="J859" s="177">
        <f ca="1">IF(J$1&lt;'Data Bank'!$AD665,"",IF(J$1&gt;'Data Bank'!$AT665,"",IF(AND('Data Bank'!$AC665&lt;100,TODAY()&gt;'Data Bank'!$AT665),1,IF('Data Bank'!$AC665=100,3,IF('Data Bank'!$AC665=0,0,2)))))</f>
        <v>2</v>
      </c>
      <c r="K859" s="177">
        <f ca="1">IF(K$1&lt;'Data Bank'!$AD665,"",IF(K$1&gt;'Data Bank'!$AT665,"",IF(AND('Data Bank'!$AC665&lt;100,TODAY()&gt;'Data Bank'!$AT665),1,IF('Data Bank'!$AC665=100,3,IF('Data Bank'!$AC665=0,0,2)))))</f>
        <v>2</v>
      </c>
      <c r="L859" s="177">
        <f ca="1">IF(L$1&lt;'Data Bank'!$AD665,"",IF(L$1&gt;'Data Bank'!$AT665,"",IF(AND('Data Bank'!$AC665&lt;100,TODAY()&gt;'Data Bank'!$AT665),1,IF('Data Bank'!$AC665=100,3,IF('Data Bank'!$AC665=0,0,2)))))</f>
        <v>2</v>
      </c>
      <c r="M859" s="177">
        <f ca="1">IF(M$1&lt;'Data Bank'!$AD665,"",IF(M$1&gt;'Data Bank'!$AT665,"",IF(AND('Data Bank'!$AC665&lt;100,TODAY()&gt;'Data Bank'!$AT665),1,IF('Data Bank'!$AC665=100,3,IF('Data Bank'!$AC665=0,0,2)))))</f>
        <v>2</v>
      </c>
      <c r="N859" s="177">
        <f ca="1">IF(N$1&lt;'Data Bank'!$AD665,"",IF(N$1&gt;'Data Bank'!$AT665,"",IF(AND('Data Bank'!$AC665&lt;100,TODAY()&gt;'Data Bank'!$AT665),1,IF('Data Bank'!$AC665=100,3,IF('Data Bank'!$AC665=0,0,2)))))</f>
        <v>2</v>
      </c>
      <c r="O859" s="177">
        <f ca="1">IF(O$1&lt;'Data Bank'!$AD665,"",IF(O$1&gt;'Data Bank'!$AT665,"",IF(AND('Data Bank'!$AC665&lt;100,TODAY()&gt;'Data Bank'!$AT665),1,IF('Data Bank'!$AC665=100,3,IF('Data Bank'!$AC665=0,0,2)))))</f>
        <v>2</v>
      </c>
      <c r="P859" s="177">
        <f ca="1">IF(P$1&lt;'Data Bank'!$AD665,"",IF(P$1&gt;'Data Bank'!$AT665,"",IF(AND('Data Bank'!$AC665&lt;100,TODAY()&gt;'Data Bank'!$AT665),1,IF('Data Bank'!$AC665=100,3,IF('Data Bank'!$AC665=0,0,2)))))</f>
        <v>2</v>
      </c>
      <c r="Q859" s="177">
        <f ca="1">IF(Q$1&lt;'Data Bank'!$AD665,"",IF(Q$1&gt;'Data Bank'!$AT665,"",IF(AND('Data Bank'!$AC665&lt;100,TODAY()&gt;'Data Bank'!$AT665),1,IF('Data Bank'!$AC665=100,3,IF('Data Bank'!$AC665=0,0,2)))))</f>
        <v>2</v>
      </c>
      <c r="R859" s="177">
        <f ca="1">IF(R$1&lt;'Data Bank'!$AD665,"",IF(R$1&gt;'Data Bank'!$AT665,"",IF(AND('Data Bank'!$AC665&lt;100,TODAY()&gt;'Data Bank'!$AT665),1,IF('Data Bank'!$AC665=100,3,IF('Data Bank'!$AC665=0,0,2)))))</f>
        <v>2</v>
      </c>
    </row>
    <row r="860" spans="1:18">
      <c r="A860" s="115" t="str">
        <f>'Data Bank'!E667</f>
        <v>Maqbool Town</v>
      </c>
      <c r="B860" s="178">
        <f ca="1">IF(B$1&lt;'Data Bank'!$AD667,"",IF(B$1&gt;'Data Bank'!$AT667,"",IF(AND('Data Bank'!$AC667&lt;100,TODAY()&gt;'Data Bank'!$AT667),1,IF('Data Bank'!$AC667=100,3,IF('Data Bank'!$AC667=0,0,2)))))</f>
        <v>0</v>
      </c>
      <c r="C860" s="178">
        <f ca="1">IF(C$1&lt;'Data Bank'!$AD667,"",IF(C$1&gt;'Data Bank'!$AT667,"",IF(AND('Data Bank'!$AC667&lt;100,TODAY()&gt;'Data Bank'!$AT667),1,IF('Data Bank'!$AC667=100,3,IF('Data Bank'!$AC667=0,0,2)))))</f>
        <v>0</v>
      </c>
      <c r="D860" s="178">
        <f ca="1">IF(D$1&lt;'Data Bank'!$AD667,"",IF(D$1&gt;'Data Bank'!$AT667,"",IF(AND('Data Bank'!$AC667&lt;100,TODAY()&gt;'Data Bank'!$AT667),1,IF('Data Bank'!$AC667=100,3,IF('Data Bank'!$AC667=0,0,2)))))</f>
        <v>0</v>
      </c>
      <c r="E860" s="178">
        <f ca="1">IF(E$1&lt;'Data Bank'!$AD667,"",IF(E$1&gt;'Data Bank'!$AT667,"",IF(AND('Data Bank'!$AC667&lt;100,TODAY()&gt;'Data Bank'!$AT667),1,IF('Data Bank'!$AC667=100,3,IF('Data Bank'!$AC667=0,0,2)))))</f>
        <v>0</v>
      </c>
      <c r="F860" s="178">
        <f ca="1">IF(F$1&lt;'Data Bank'!$AD667,"",IF(F$1&gt;'Data Bank'!$AT667,"",IF(AND('Data Bank'!$AC667&lt;100,TODAY()&gt;'Data Bank'!$AT667),1,IF('Data Bank'!$AC667=100,3,IF('Data Bank'!$AC667=0,0,2)))))</f>
        <v>0</v>
      </c>
      <c r="G860" s="178">
        <f ca="1">IF(G$1&lt;'Data Bank'!$AD667,"",IF(G$1&gt;'Data Bank'!$AT667,"",IF(AND('Data Bank'!$AC667&lt;100,TODAY()&gt;'Data Bank'!$AT667),1,IF('Data Bank'!$AC667=100,3,IF('Data Bank'!$AC667=0,0,2)))))</f>
        <v>0</v>
      </c>
      <c r="H860" s="178">
        <f ca="1">IF(H$1&lt;'Data Bank'!$AD667,"",IF(H$1&gt;'Data Bank'!$AT667,"",IF(AND('Data Bank'!$AC667&lt;100,TODAY()&gt;'Data Bank'!$AT667),1,IF('Data Bank'!$AC667=100,3,IF('Data Bank'!$AC667=0,0,2)))))</f>
        <v>0</v>
      </c>
      <c r="I860" s="178">
        <f ca="1">IF(I$1&lt;'Data Bank'!$AD667,"",IF(I$1&gt;'Data Bank'!$AT667,"",IF(AND('Data Bank'!$AC667&lt;100,TODAY()&gt;'Data Bank'!$AT667),1,IF('Data Bank'!$AC667=100,3,IF('Data Bank'!$AC667=0,0,2)))))</f>
        <v>0</v>
      </c>
      <c r="J860" s="177" t="str">
        <f ca="1">IF(J$1&lt;'Data Bank'!$AD667,"",IF(J$1&gt;'Data Bank'!$AT667,"",IF(AND('Data Bank'!$AC667&lt;100,TODAY()&gt;'Data Bank'!$AT667),1,IF('Data Bank'!$AC667=100,3,IF('Data Bank'!$AC667=0,0,2)))))</f>
        <v/>
      </c>
      <c r="K860" s="177" t="str">
        <f ca="1">IF(K$1&lt;'Data Bank'!$AD667,"",IF(K$1&gt;'Data Bank'!$AT667,"",IF(AND('Data Bank'!$AC667&lt;100,TODAY()&gt;'Data Bank'!$AT667),1,IF('Data Bank'!$AC667=100,3,IF('Data Bank'!$AC667=0,0,2)))))</f>
        <v/>
      </c>
      <c r="L860" s="177" t="str">
        <f ca="1">IF(L$1&lt;'Data Bank'!$AD667,"",IF(L$1&gt;'Data Bank'!$AT667,"",IF(AND('Data Bank'!$AC667&lt;100,TODAY()&gt;'Data Bank'!$AT667),1,IF('Data Bank'!$AC667=100,3,IF('Data Bank'!$AC667=0,0,2)))))</f>
        <v/>
      </c>
      <c r="M860" s="177" t="str">
        <f ca="1">IF(M$1&lt;'Data Bank'!$AD667,"",IF(M$1&gt;'Data Bank'!$AT667,"",IF(AND('Data Bank'!$AC667&lt;100,TODAY()&gt;'Data Bank'!$AT667),1,IF('Data Bank'!$AC667=100,3,IF('Data Bank'!$AC667=0,0,2)))))</f>
        <v/>
      </c>
      <c r="N860" s="177" t="str">
        <f ca="1">IF(N$1&lt;'Data Bank'!$AD667,"",IF(N$1&gt;'Data Bank'!$AT667,"",IF(AND('Data Bank'!$AC667&lt;100,TODAY()&gt;'Data Bank'!$AT667),1,IF('Data Bank'!$AC667=100,3,IF('Data Bank'!$AC667=0,0,2)))))</f>
        <v/>
      </c>
      <c r="O860" s="177" t="str">
        <f ca="1">IF(O$1&lt;'Data Bank'!$AD667,"",IF(O$1&gt;'Data Bank'!$AT667,"",IF(AND('Data Bank'!$AC667&lt;100,TODAY()&gt;'Data Bank'!$AT667),1,IF('Data Bank'!$AC667=100,3,IF('Data Bank'!$AC667=0,0,2)))))</f>
        <v/>
      </c>
      <c r="P860" s="177" t="str">
        <f ca="1">IF(P$1&lt;'Data Bank'!$AD667,"",IF(P$1&gt;'Data Bank'!$AT667,"",IF(AND('Data Bank'!$AC667&lt;100,TODAY()&gt;'Data Bank'!$AT667),1,IF('Data Bank'!$AC667=100,3,IF('Data Bank'!$AC667=0,0,2)))))</f>
        <v/>
      </c>
      <c r="Q860" s="177" t="str">
        <f ca="1">IF(Q$1&lt;'Data Bank'!$AD667,"",IF(Q$1&gt;'Data Bank'!$AT667,"",IF(AND('Data Bank'!$AC667&lt;100,TODAY()&gt;'Data Bank'!$AT667),1,IF('Data Bank'!$AC667=100,3,IF('Data Bank'!$AC667=0,0,2)))))</f>
        <v/>
      </c>
      <c r="R860" s="177" t="str">
        <f ca="1">IF(R$1&lt;'Data Bank'!$AD667,"",IF(R$1&gt;'Data Bank'!$AT667,"",IF(AND('Data Bank'!$AC667&lt;100,TODAY()&gt;'Data Bank'!$AT667),1,IF('Data Bank'!$AC667=100,3,IF('Data Bank'!$AC667=0,0,2)))))</f>
        <v/>
      </c>
    </row>
    <row r="861" spans="1:18">
      <c r="A861" s="115" t="str">
        <f>'Data Bank'!E668</f>
        <v>Sherwani_Shadab Hsng Scty</v>
      </c>
      <c r="B861" s="178">
        <f ca="1">IF(B$1&lt;'Data Bank'!$AD668,"",IF(B$1&gt;'Data Bank'!$AT668,"",IF(AND('Data Bank'!$AC668&lt;100,TODAY()&gt;'Data Bank'!$AT668),1,IF('Data Bank'!$AC668=100,3,IF('Data Bank'!$AC668=0,0,2)))))</f>
        <v>2</v>
      </c>
      <c r="C861" s="178">
        <f ca="1">IF(C$1&lt;'Data Bank'!$AD668,"",IF(C$1&gt;'Data Bank'!$AT668,"",IF(AND('Data Bank'!$AC668&lt;100,TODAY()&gt;'Data Bank'!$AT668),1,IF('Data Bank'!$AC668=100,3,IF('Data Bank'!$AC668=0,0,2)))))</f>
        <v>2</v>
      </c>
      <c r="D861" s="178">
        <f ca="1">IF(D$1&lt;'Data Bank'!$AD668,"",IF(D$1&gt;'Data Bank'!$AT668,"",IF(AND('Data Bank'!$AC668&lt;100,TODAY()&gt;'Data Bank'!$AT668),1,IF('Data Bank'!$AC668=100,3,IF('Data Bank'!$AC668=0,0,2)))))</f>
        <v>2</v>
      </c>
      <c r="E861" s="178">
        <f ca="1">IF(E$1&lt;'Data Bank'!$AD668,"",IF(E$1&gt;'Data Bank'!$AT668,"",IF(AND('Data Bank'!$AC668&lt;100,TODAY()&gt;'Data Bank'!$AT668),1,IF('Data Bank'!$AC668=100,3,IF('Data Bank'!$AC668=0,0,2)))))</f>
        <v>2</v>
      </c>
      <c r="F861" s="178">
        <f ca="1">IF(F$1&lt;'Data Bank'!$AD668,"",IF(F$1&gt;'Data Bank'!$AT668,"",IF(AND('Data Bank'!$AC668&lt;100,TODAY()&gt;'Data Bank'!$AT668),1,IF('Data Bank'!$AC668=100,3,IF('Data Bank'!$AC668=0,0,2)))))</f>
        <v>2</v>
      </c>
      <c r="G861" s="178">
        <f ca="1">IF(G$1&lt;'Data Bank'!$AD668,"",IF(G$1&gt;'Data Bank'!$AT668,"",IF(AND('Data Bank'!$AC668&lt;100,TODAY()&gt;'Data Bank'!$AT668),1,IF('Data Bank'!$AC668=100,3,IF('Data Bank'!$AC668=0,0,2)))))</f>
        <v>2</v>
      </c>
      <c r="H861" s="178">
        <f ca="1">IF(H$1&lt;'Data Bank'!$AD668,"",IF(H$1&gt;'Data Bank'!$AT668,"",IF(AND('Data Bank'!$AC668&lt;100,TODAY()&gt;'Data Bank'!$AT668),1,IF('Data Bank'!$AC668=100,3,IF('Data Bank'!$AC668=0,0,2)))))</f>
        <v>2</v>
      </c>
      <c r="I861" s="178">
        <f ca="1">IF(I$1&lt;'Data Bank'!$AD668,"",IF(I$1&gt;'Data Bank'!$AT668,"",IF(AND('Data Bank'!$AC668&lt;100,TODAY()&gt;'Data Bank'!$AT668),1,IF('Data Bank'!$AC668=100,3,IF('Data Bank'!$AC668=0,0,2)))))</f>
        <v>2</v>
      </c>
      <c r="J861" s="177">
        <f ca="1">IF(J$1&lt;'Data Bank'!$AD668,"",IF(J$1&gt;'Data Bank'!$AT668,"",IF(AND('Data Bank'!$AC668&lt;100,TODAY()&gt;'Data Bank'!$AT668),1,IF('Data Bank'!$AC668=100,3,IF('Data Bank'!$AC668=0,0,2)))))</f>
        <v>2</v>
      </c>
      <c r="K861" s="177">
        <f ca="1">IF(K$1&lt;'Data Bank'!$AD668,"",IF(K$1&gt;'Data Bank'!$AT668,"",IF(AND('Data Bank'!$AC668&lt;100,TODAY()&gt;'Data Bank'!$AT668),1,IF('Data Bank'!$AC668=100,3,IF('Data Bank'!$AC668=0,0,2)))))</f>
        <v>2</v>
      </c>
      <c r="L861" s="177">
        <f ca="1">IF(L$1&lt;'Data Bank'!$AD668,"",IF(L$1&gt;'Data Bank'!$AT668,"",IF(AND('Data Bank'!$AC668&lt;100,TODAY()&gt;'Data Bank'!$AT668),1,IF('Data Bank'!$AC668=100,3,IF('Data Bank'!$AC668=0,0,2)))))</f>
        <v>2</v>
      </c>
      <c r="M861" s="177">
        <f ca="1">IF(M$1&lt;'Data Bank'!$AD668,"",IF(M$1&gt;'Data Bank'!$AT668,"",IF(AND('Data Bank'!$AC668&lt;100,TODAY()&gt;'Data Bank'!$AT668),1,IF('Data Bank'!$AC668=100,3,IF('Data Bank'!$AC668=0,0,2)))))</f>
        <v>2</v>
      </c>
      <c r="N861" s="177">
        <f ca="1">IF(N$1&lt;'Data Bank'!$AD668,"",IF(N$1&gt;'Data Bank'!$AT668,"",IF(AND('Data Bank'!$AC668&lt;100,TODAY()&gt;'Data Bank'!$AT668),1,IF('Data Bank'!$AC668=100,3,IF('Data Bank'!$AC668=0,0,2)))))</f>
        <v>2</v>
      </c>
      <c r="O861" s="177">
        <f ca="1">IF(O$1&lt;'Data Bank'!$AD668,"",IF(O$1&gt;'Data Bank'!$AT668,"",IF(AND('Data Bank'!$AC668&lt;100,TODAY()&gt;'Data Bank'!$AT668),1,IF('Data Bank'!$AC668=100,3,IF('Data Bank'!$AC668=0,0,2)))))</f>
        <v>2</v>
      </c>
      <c r="P861" s="177">
        <f ca="1">IF(P$1&lt;'Data Bank'!$AD668,"",IF(P$1&gt;'Data Bank'!$AT668,"",IF(AND('Data Bank'!$AC668&lt;100,TODAY()&gt;'Data Bank'!$AT668),1,IF('Data Bank'!$AC668=100,3,IF('Data Bank'!$AC668=0,0,2)))))</f>
        <v>2</v>
      </c>
      <c r="Q861" s="177">
        <f ca="1">IF(Q$1&lt;'Data Bank'!$AD668,"",IF(Q$1&gt;'Data Bank'!$AT668,"",IF(AND('Data Bank'!$AC668&lt;100,TODAY()&gt;'Data Bank'!$AT668),1,IF('Data Bank'!$AC668=100,3,IF('Data Bank'!$AC668=0,0,2)))))</f>
        <v>2</v>
      </c>
      <c r="R861" s="177">
        <f ca="1">IF(R$1&lt;'Data Bank'!$AD668,"",IF(R$1&gt;'Data Bank'!$AT668,"",IF(AND('Data Bank'!$AC668&lt;100,TODAY()&gt;'Data Bank'!$AT668),1,IF('Data Bank'!$AC668=100,3,IF('Data Bank'!$AC668=0,0,2)))))</f>
        <v>2</v>
      </c>
    </row>
    <row r="862" spans="1:18">
      <c r="A862" s="115" t="str">
        <f>'Data Bank'!E669</f>
        <v>Jinnah Road</v>
      </c>
      <c r="B862" s="178">
        <f ca="1">IF(B$1&lt;'Data Bank'!$AD669,"",IF(B$1&gt;'Data Bank'!$AT669,"",IF(AND('Data Bank'!$AC669&lt;100,TODAY()&gt;'Data Bank'!$AT669),1,IF('Data Bank'!$AC669=100,3,IF('Data Bank'!$AC669=0,0,2)))))</f>
        <v>2</v>
      </c>
      <c r="C862" s="178">
        <f ca="1">IF(C$1&lt;'Data Bank'!$AD669,"",IF(C$1&gt;'Data Bank'!$AT669,"",IF(AND('Data Bank'!$AC669&lt;100,TODAY()&gt;'Data Bank'!$AT669),1,IF('Data Bank'!$AC669=100,3,IF('Data Bank'!$AC669=0,0,2)))))</f>
        <v>2</v>
      </c>
      <c r="D862" s="178">
        <f ca="1">IF(D$1&lt;'Data Bank'!$AD669,"",IF(D$1&gt;'Data Bank'!$AT669,"",IF(AND('Data Bank'!$AC669&lt;100,TODAY()&gt;'Data Bank'!$AT669),1,IF('Data Bank'!$AC669=100,3,IF('Data Bank'!$AC669=0,0,2)))))</f>
        <v>2</v>
      </c>
      <c r="E862" s="178">
        <f ca="1">IF(E$1&lt;'Data Bank'!$AD669,"",IF(E$1&gt;'Data Bank'!$AT669,"",IF(AND('Data Bank'!$AC669&lt;100,TODAY()&gt;'Data Bank'!$AT669),1,IF('Data Bank'!$AC669=100,3,IF('Data Bank'!$AC669=0,0,2)))))</f>
        <v>2</v>
      </c>
      <c r="F862" s="178">
        <f ca="1">IF(F$1&lt;'Data Bank'!$AD669,"",IF(F$1&gt;'Data Bank'!$AT669,"",IF(AND('Data Bank'!$AC669&lt;100,TODAY()&gt;'Data Bank'!$AT669),1,IF('Data Bank'!$AC669=100,3,IF('Data Bank'!$AC669=0,0,2)))))</f>
        <v>2</v>
      </c>
      <c r="G862" s="178">
        <f ca="1">IF(G$1&lt;'Data Bank'!$AD669,"",IF(G$1&gt;'Data Bank'!$AT669,"",IF(AND('Data Bank'!$AC669&lt;100,TODAY()&gt;'Data Bank'!$AT669),1,IF('Data Bank'!$AC669=100,3,IF('Data Bank'!$AC669=0,0,2)))))</f>
        <v>2</v>
      </c>
      <c r="H862" s="178">
        <f ca="1">IF(H$1&lt;'Data Bank'!$AD669,"",IF(H$1&gt;'Data Bank'!$AT669,"",IF(AND('Data Bank'!$AC669&lt;100,TODAY()&gt;'Data Bank'!$AT669),1,IF('Data Bank'!$AC669=100,3,IF('Data Bank'!$AC669=0,0,2)))))</f>
        <v>2</v>
      </c>
      <c r="I862" s="178">
        <f ca="1">IF(I$1&lt;'Data Bank'!$AD669,"",IF(I$1&gt;'Data Bank'!$AT669,"",IF(AND('Data Bank'!$AC669&lt;100,TODAY()&gt;'Data Bank'!$AT669),1,IF('Data Bank'!$AC669=100,3,IF('Data Bank'!$AC669=0,0,2)))))</f>
        <v>2</v>
      </c>
      <c r="J862" s="177">
        <f ca="1">IF(J$1&lt;'Data Bank'!$AD669,"",IF(J$1&gt;'Data Bank'!$AT669,"",IF(AND('Data Bank'!$AC669&lt;100,TODAY()&gt;'Data Bank'!$AT669),1,IF('Data Bank'!$AC669=100,3,IF('Data Bank'!$AC669=0,0,2)))))</f>
        <v>2</v>
      </c>
      <c r="K862" s="177">
        <f ca="1">IF(K$1&lt;'Data Bank'!$AD669,"",IF(K$1&gt;'Data Bank'!$AT669,"",IF(AND('Data Bank'!$AC669&lt;100,TODAY()&gt;'Data Bank'!$AT669),1,IF('Data Bank'!$AC669=100,3,IF('Data Bank'!$AC669=0,0,2)))))</f>
        <v>2</v>
      </c>
      <c r="L862" s="177">
        <f ca="1">IF(L$1&lt;'Data Bank'!$AD669,"",IF(L$1&gt;'Data Bank'!$AT669,"",IF(AND('Data Bank'!$AC669&lt;100,TODAY()&gt;'Data Bank'!$AT669),1,IF('Data Bank'!$AC669=100,3,IF('Data Bank'!$AC669=0,0,2)))))</f>
        <v>2</v>
      </c>
      <c r="M862" s="177">
        <f ca="1">IF(M$1&lt;'Data Bank'!$AD669,"",IF(M$1&gt;'Data Bank'!$AT669,"",IF(AND('Data Bank'!$AC669&lt;100,TODAY()&gt;'Data Bank'!$AT669),1,IF('Data Bank'!$AC669=100,3,IF('Data Bank'!$AC669=0,0,2)))))</f>
        <v>2</v>
      </c>
      <c r="N862" s="177">
        <f ca="1">IF(N$1&lt;'Data Bank'!$AD669,"",IF(N$1&gt;'Data Bank'!$AT669,"",IF(AND('Data Bank'!$AC669&lt;100,TODAY()&gt;'Data Bank'!$AT669),1,IF('Data Bank'!$AC669=100,3,IF('Data Bank'!$AC669=0,0,2)))))</f>
        <v>2</v>
      </c>
      <c r="O862" s="177">
        <f ca="1">IF(O$1&lt;'Data Bank'!$AD669,"",IF(O$1&gt;'Data Bank'!$AT669,"",IF(AND('Data Bank'!$AC669&lt;100,TODAY()&gt;'Data Bank'!$AT669),1,IF('Data Bank'!$AC669=100,3,IF('Data Bank'!$AC669=0,0,2)))))</f>
        <v>2</v>
      </c>
      <c r="P862" s="177">
        <f ca="1">IF(P$1&lt;'Data Bank'!$AD669,"",IF(P$1&gt;'Data Bank'!$AT669,"",IF(AND('Data Bank'!$AC669&lt;100,TODAY()&gt;'Data Bank'!$AT669),1,IF('Data Bank'!$AC669=100,3,IF('Data Bank'!$AC669=0,0,2)))))</f>
        <v>2</v>
      </c>
      <c r="Q862" s="177">
        <f ca="1">IF(Q$1&lt;'Data Bank'!$AD669,"",IF(Q$1&gt;'Data Bank'!$AT669,"",IF(AND('Data Bank'!$AC669&lt;100,TODAY()&gt;'Data Bank'!$AT669),1,IF('Data Bank'!$AC669=100,3,IF('Data Bank'!$AC669=0,0,2)))))</f>
        <v>2</v>
      </c>
      <c r="R862" s="177">
        <f ca="1">IF(R$1&lt;'Data Bank'!$AD669,"",IF(R$1&gt;'Data Bank'!$AT669,"",IF(AND('Data Bank'!$AC669&lt;100,TODAY()&gt;'Data Bank'!$AT669),1,IF('Data Bank'!$AC669=100,3,IF('Data Bank'!$AC669=0,0,2)))))</f>
        <v>2</v>
      </c>
    </row>
    <row r="863" spans="1:18">
      <c r="A863" s="115" t="str">
        <f>'Data Bank'!E670</f>
        <v>Saima Villas</v>
      </c>
      <c r="B863" s="178">
        <f ca="1">IF(B$1&lt;'Data Bank'!$AD670,"",IF(B$1&gt;'Data Bank'!$AT670,"",IF(AND('Data Bank'!$AC670&lt;100,TODAY()&gt;'Data Bank'!$AT670),1,IF('Data Bank'!$AC670=100,3,IF('Data Bank'!$AC670=0,0,2)))))</f>
        <v>2</v>
      </c>
      <c r="C863" s="178">
        <f ca="1">IF(C$1&lt;'Data Bank'!$AD670,"",IF(C$1&gt;'Data Bank'!$AT670,"",IF(AND('Data Bank'!$AC670&lt;100,TODAY()&gt;'Data Bank'!$AT670),1,IF('Data Bank'!$AC670=100,3,IF('Data Bank'!$AC670=0,0,2)))))</f>
        <v>2</v>
      </c>
      <c r="D863" s="178">
        <f ca="1">IF(D$1&lt;'Data Bank'!$AD670,"",IF(D$1&gt;'Data Bank'!$AT670,"",IF(AND('Data Bank'!$AC670&lt;100,TODAY()&gt;'Data Bank'!$AT670),1,IF('Data Bank'!$AC670=100,3,IF('Data Bank'!$AC670=0,0,2)))))</f>
        <v>2</v>
      </c>
      <c r="E863" s="178">
        <f ca="1">IF(E$1&lt;'Data Bank'!$AD670,"",IF(E$1&gt;'Data Bank'!$AT670,"",IF(AND('Data Bank'!$AC670&lt;100,TODAY()&gt;'Data Bank'!$AT670),1,IF('Data Bank'!$AC670=100,3,IF('Data Bank'!$AC670=0,0,2)))))</f>
        <v>2</v>
      </c>
      <c r="F863" s="178">
        <f ca="1">IF(F$1&lt;'Data Bank'!$AD670,"",IF(F$1&gt;'Data Bank'!$AT670,"",IF(AND('Data Bank'!$AC670&lt;100,TODAY()&gt;'Data Bank'!$AT670),1,IF('Data Bank'!$AC670=100,3,IF('Data Bank'!$AC670=0,0,2)))))</f>
        <v>2</v>
      </c>
      <c r="G863" s="178">
        <f ca="1">IF(G$1&lt;'Data Bank'!$AD670,"",IF(G$1&gt;'Data Bank'!$AT670,"",IF(AND('Data Bank'!$AC670&lt;100,TODAY()&gt;'Data Bank'!$AT670),1,IF('Data Bank'!$AC670=100,3,IF('Data Bank'!$AC670=0,0,2)))))</f>
        <v>2</v>
      </c>
      <c r="H863" s="178">
        <f ca="1">IF(H$1&lt;'Data Bank'!$AD670,"",IF(H$1&gt;'Data Bank'!$AT670,"",IF(AND('Data Bank'!$AC670&lt;100,TODAY()&gt;'Data Bank'!$AT670),1,IF('Data Bank'!$AC670=100,3,IF('Data Bank'!$AC670=0,0,2)))))</f>
        <v>2</v>
      </c>
      <c r="I863" s="178">
        <f ca="1">IF(I$1&lt;'Data Bank'!$AD670,"",IF(I$1&gt;'Data Bank'!$AT670,"",IF(AND('Data Bank'!$AC670&lt;100,TODAY()&gt;'Data Bank'!$AT670),1,IF('Data Bank'!$AC670=100,3,IF('Data Bank'!$AC670=0,0,2)))))</f>
        <v>2</v>
      </c>
      <c r="J863" s="177">
        <f ca="1">IF(J$1&lt;'Data Bank'!$AD670,"",IF(J$1&gt;'Data Bank'!$AT670,"",IF(AND('Data Bank'!$AC670&lt;100,TODAY()&gt;'Data Bank'!$AT670),1,IF('Data Bank'!$AC670=100,3,IF('Data Bank'!$AC670=0,0,2)))))</f>
        <v>2</v>
      </c>
      <c r="K863" s="177">
        <f ca="1">IF(K$1&lt;'Data Bank'!$AD670,"",IF(K$1&gt;'Data Bank'!$AT670,"",IF(AND('Data Bank'!$AC670&lt;100,TODAY()&gt;'Data Bank'!$AT670),1,IF('Data Bank'!$AC670=100,3,IF('Data Bank'!$AC670=0,0,2)))))</f>
        <v>2</v>
      </c>
      <c r="L863" s="177">
        <f ca="1">IF(L$1&lt;'Data Bank'!$AD670,"",IF(L$1&gt;'Data Bank'!$AT670,"",IF(AND('Data Bank'!$AC670&lt;100,TODAY()&gt;'Data Bank'!$AT670),1,IF('Data Bank'!$AC670=100,3,IF('Data Bank'!$AC670=0,0,2)))))</f>
        <v>2</v>
      </c>
      <c r="M863" s="177">
        <f ca="1">IF(M$1&lt;'Data Bank'!$AD670,"",IF(M$1&gt;'Data Bank'!$AT670,"",IF(AND('Data Bank'!$AC670&lt;100,TODAY()&gt;'Data Bank'!$AT670),1,IF('Data Bank'!$AC670=100,3,IF('Data Bank'!$AC670=0,0,2)))))</f>
        <v>2</v>
      </c>
      <c r="N863" s="177">
        <f ca="1">IF(N$1&lt;'Data Bank'!$AD670,"",IF(N$1&gt;'Data Bank'!$AT670,"",IF(AND('Data Bank'!$AC670&lt;100,TODAY()&gt;'Data Bank'!$AT670),1,IF('Data Bank'!$AC670=100,3,IF('Data Bank'!$AC670=0,0,2)))))</f>
        <v>2</v>
      </c>
      <c r="O863" s="177">
        <f ca="1">IF(O$1&lt;'Data Bank'!$AD670,"",IF(O$1&gt;'Data Bank'!$AT670,"",IF(AND('Data Bank'!$AC670&lt;100,TODAY()&gt;'Data Bank'!$AT670),1,IF('Data Bank'!$AC670=100,3,IF('Data Bank'!$AC670=0,0,2)))))</f>
        <v>2</v>
      </c>
      <c r="P863" s="177">
        <f ca="1">IF(P$1&lt;'Data Bank'!$AD670,"",IF(P$1&gt;'Data Bank'!$AT670,"",IF(AND('Data Bank'!$AC670&lt;100,TODAY()&gt;'Data Bank'!$AT670),1,IF('Data Bank'!$AC670=100,3,IF('Data Bank'!$AC670=0,0,2)))))</f>
        <v>2</v>
      </c>
      <c r="Q863" s="177">
        <f ca="1">IF(Q$1&lt;'Data Bank'!$AD670,"",IF(Q$1&gt;'Data Bank'!$AT670,"",IF(AND('Data Bank'!$AC670&lt;100,TODAY()&gt;'Data Bank'!$AT670),1,IF('Data Bank'!$AC670=100,3,IF('Data Bank'!$AC670=0,0,2)))))</f>
        <v>2</v>
      </c>
      <c r="R863" s="177">
        <f ca="1">IF(R$1&lt;'Data Bank'!$AD670,"",IF(R$1&gt;'Data Bank'!$AT670,"",IF(AND('Data Bank'!$AC670&lt;100,TODAY()&gt;'Data Bank'!$AT670),1,IF('Data Bank'!$AC670=100,3,IF('Data Bank'!$AC670=0,0,2)))))</f>
        <v>2</v>
      </c>
    </row>
    <row r="864" spans="1:18">
      <c r="A864" s="115" t="str">
        <f>'Data Bank'!E671</f>
        <v>Munir Shaheed Colony</v>
      </c>
      <c r="B864" s="178">
        <f ca="1">IF(B$1&lt;'Data Bank'!$AD671,"",IF(B$1&gt;'Data Bank'!$AT671,"",IF(AND('Data Bank'!$AC671&lt;100,TODAY()&gt;'Data Bank'!$AT671),1,IF('Data Bank'!$AC671=100,3,IF('Data Bank'!$AC671=0,0,2)))))</f>
        <v>0</v>
      </c>
      <c r="C864" s="178">
        <f ca="1">IF(C$1&lt;'Data Bank'!$AD671,"",IF(C$1&gt;'Data Bank'!$AT671,"",IF(AND('Data Bank'!$AC671&lt;100,TODAY()&gt;'Data Bank'!$AT671),1,IF('Data Bank'!$AC671=100,3,IF('Data Bank'!$AC671=0,0,2)))))</f>
        <v>0</v>
      </c>
      <c r="D864" s="178">
        <f ca="1">IF(D$1&lt;'Data Bank'!$AD671,"",IF(D$1&gt;'Data Bank'!$AT671,"",IF(AND('Data Bank'!$AC671&lt;100,TODAY()&gt;'Data Bank'!$AT671),1,IF('Data Bank'!$AC671=100,3,IF('Data Bank'!$AC671=0,0,2)))))</f>
        <v>0</v>
      </c>
      <c r="E864" s="178">
        <f ca="1">IF(E$1&lt;'Data Bank'!$AD671,"",IF(E$1&gt;'Data Bank'!$AT671,"",IF(AND('Data Bank'!$AC671&lt;100,TODAY()&gt;'Data Bank'!$AT671),1,IF('Data Bank'!$AC671=100,3,IF('Data Bank'!$AC671=0,0,2)))))</f>
        <v>0</v>
      </c>
      <c r="F864" s="178">
        <f ca="1">IF(F$1&lt;'Data Bank'!$AD671,"",IF(F$1&gt;'Data Bank'!$AT671,"",IF(AND('Data Bank'!$AC671&lt;100,TODAY()&gt;'Data Bank'!$AT671),1,IF('Data Bank'!$AC671=100,3,IF('Data Bank'!$AC671=0,0,2)))))</f>
        <v>0</v>
      </c>
      <c r="G864" s="178">
        <f ca="1">IF(G$1&lt;'Data Bank'!$AD671,"",IF(G$1&gt;'Data Bank'!$AT671,"",IF(AND('Data Bank'!$AC671&lt;100,TODAY()&gt;'Data Bank'!$AT671),1,IF('Data Bank'!$AC671=100,3,IF('Data Bank'!$AC671=0,0,2)))))</f>
        <v>0</v>
      </c>
      <c r="H864" s="178">
        <f ca="1">IF(H$1&lt;'Data Bank'!$AD671,"",IF(H$1&gt;'Data Bank'!$AT671,"",IF(AND('Data Bank'!$AC671&lt;100,TODAY()&gt;'Data Bank'!$AT671),1,IF('Data Bank'!$AC671=100,3,IF('Data Bank'!$AC671=0,0,2)))))</f>
        <v>0</v>
      </c>
      <c r="I864" s="178">
        <f ca="1">IF(I$1&lt;'Data Bank'!$AD671,"",IF(I$1&gt;'Data Bank'!$AT671,"",IF(AND('Data Bank'!$AC671&lt;100,TODAY()&gt;'Data Bank'!$AT671),1,IF('Data Bank'!$AC671=100,3,IF('Data Bank'!$AC671=0,0,2)))))</f>
        <v>0</v>
      </c>
      <c r="J864" s="177" t="str">
        <f ca="1">IF(J$1&lt;'Data Bank'!$AD671,"",IF(J$1&gt;'Data Bank'!$AT671,"",IF(AND('Data Bank'!$AC671&lt;100,TODAY()&gt;'Data Bank'!$AT671),1,IF('Data Bank'!$AC671=100,3,IF('Data Bank'!$AC671=0,0,2)))))</f>
        <v/>
      </c>
      <c r="K864" s="177" t="str">
        <f ca="1">IF(K$1&lt;'Data Bank'!$AD671,"",IF(K$1&gt;'Data Bank'!$AT671,"",IF(AND('Data Bank'!$AC671&lt;100,TODAY()&gt;'Data Bank'!$AT671),1,IF('Data Bank'!$AC671=100,3,IF('Data Bank'!$AC671=0,0,2)))))</f>
        <v/>
      </c>
      <c r="L864" s="177" t="str">
        <f ca="1">IF(L$1&lt;'Data Bank'!$AD671,"",IF(L$1&gt;'Data Bank'!$AT671,"",IF(AND('Data Bank'!$AC671&lt;100,TODAY()&gt;'Data Bank'!$AT671),1,IF('Data Bank'!$AC671=100,3,IF('Data Bank'!$AC671=0,0,2)))))</f>
        <v/>
      </c>
      <c r="M864" s="177" t="str">
        <f ca="1">IF(M$1&lt;'Data Bank'!$AD671,"",IF(M$1&gt;'Data Bank'!$AT671,"",IF(AND('Data Bank'!$AC671&lt;100,TODAY()&gt;'Data Bank'!$AT671),1,IF('Data Bank'!$AC671=100,3,IF('Data Bank'!$AC671=0,0,2)))))</f>
        <v/>
      </c>
      <c r="N864" s="177" t="str">
        <f ca="1">IF(N$1&lt;'Data Bank'!$AD671,"",IF(N$1&gt;'Data Bank'!$AT671,"",IF(AND('Data Bank'!$AC671&lt;100,TODAY()&gt;'Data Bank'!$AT671),1,IF('Data Bank'!$AC671=100,3,IF('Data Bank'!$AC671=0,0,2)))))</f>
        <v/>
      </c>
      <c r="O864" s="177" t="str">
        <f ca="1">IF(O$1&lt;'Data Bank'!$AD671,"",IF(O$1&gt;'Data Bank'!$AT671,"",IF(AND('Data Bank'!$AC671&lt;100,TODAY()&gt;'Data Bank'!$AT671),1,IF('Data Bank'!$AC671=100,3,IF('Data Bank'!$AC671=0,0,2)))))</f>
        <v/>
      </c>
      <c r="P864" s="177" t="str">
        <f ca="1">IF(P$1&lt;'Data Bank'!$AD671,"",IF(P$1&gt;'Data Bank'!$AT671,"",IF(AND('Data Bank'!$AC671&lt;100,TODAY()&gt;'Data Bank'!$AT671),1,IF('Data Bank'!$AC671=100,3,IF('Data Bank'!$AC671=0,0,2)))))</f>
        <v/>
      </c>
      <c r="Q864" s="177" t="str">
        <f ca="1">IF(Q$1&lt;'Data Bank'!$AD671,"",IF(Q$1&gt;'Data Bank'!$AT671,"",IF(AND('Data Bank'!$AC671&lt;100,TODAY()&gt;'Data Bank'!$AT671),1,IF('Data Bank'!$AC671=100,3,IF('Data Bank'!$AC671=0,0,2)))))</f>
        <v/>
      </c>
      <c r="R864" s="177" t="str">
        <f ca="1">IF(R$1&lt;'Data Bank'!$AD671,"",IF(R$1&gt;'Data Bank'!$AT671,"",IF(AND('Data Bank'!$AC671&lt;100,TODAY()&gt;'Data Bank'!$AT671),1,IF('Data Bank'!$AC671=100,3,IF('Data Bank'!$AC671=0,0,2)))))</f>
        <v/>
      </c>
    </row>
    <row r="865" spans="1:18">
      <c r="A865" s="115" t="str">
        <f>'Data Bank'!E672</f>
        <v>Judicial Colony Ph 2</v>
      </c>
      <c r="B865" s="178">
        <f ca="1">IF(B$1&lt;'Data Bank'!$AD672,"",IF(B$1&gt;'Data Bank'!$AT672,"",IF(AND('Data Bank'!$AC672&lt;100,TODAY()&gt;'Data Bank'!$AT672),1,IF('Data Bank'!$AC672=100,3,IF('Data Bank'!$AC672=0,0,2)))))</f>
        <v>2</v>
      </c>
      <c r="C865" s="178">
        <f ca="1">IF(C$1&lt;'Data Bank'!$AD672,"",IF(C$1&gt;'Data Bank'!$AT672,"",IF(AND('Data Bank'!$AC672&lt;100,TODAY()&gt;'Data Bank'!$AT672),1,IF('Data Bank'!$AC672=100,3,IF('Data Bank'!$AC672=0,0,2)))))</f>
        <v>2</v>
      </c>
      <c r="D865" s="178">
        <f ca="1">IF(D$1&lt;'Data Bank'!$AD672,"",IF(D$1&gt;'Data Bank'!$AT672,"",IF(AND('Data Bank'!$AC672&lt;100,TODAY()&gt;'Data Bank'!$AT672),1,IF('Data Bank'!$AC672=100,3,IF('Data Bank'!$AC672=0,0,2)))))</f>
        <v>2</v>
      </c>
      <c r="E865" s="178">
        <f ca="1">IF(E$1&lt;'Data Bank'!$AD672,"",IF(E$1&gt;'Data Bank'!$AT672,"",IF(AND('Data Bank'!$AC672&lt;100,TODAY()&gt;'Data Bank'!$AT672),1,IF('Data Bank'!$AC672=100,3,IF('Data Bank'!$AC672=0,0,2)))))</f>
        <v>2</v>
      </c>
      <c r="F865" s="178">
        <f ca="1">IF(F$1&lt;'Data Bank'!$AD672,"",IF(F$1&gt;'Data Bank'!$AT672,"",IF(AND('Data Bank'!$AC672&lt;100,TODAY()&gt;'Data Bank'!$AT672),1,IF('Data Bank'!$AC672=100,3,IF('Data Bank'!$AC672=0,0,2)))))</f>
        <v>2</v>
      </c>
      <c r="G865" s="178">
        <f ca="1">IF(G$1&lt;'Data Bank'!$AD672,"",IF(G$1&gt;'Data Bank'!$AT672,"",IF(AND('Data Bank'!$AC672&lt;100,TODAY()&gt;'Data Bank'!$AT672),1,IF('Data Bank'!$AC672=100,3,IF('Data Bank'!$AC672=0,0,2)))))</f>
        <v>2</v>
      </c>
      <c r="H865" s="178">
        <f ca="1">IF(H$1&lt;'Data Bank'!$AD672,"",IF(H$1&gt;'Data Bank'!$AT672,"",IF(AND('Data Bank'!$AC672&lt;100,TODAY()&gt;'Data Bank'!$AT672),1,IF('Data Bank'!$AC672=100,3,IF('Data Bank'!$AC672=0,0,2)))))</f>
        <v>2</v>
      </c>
      <c r="I865" s="178">
        <f ca="1">IF(I$1&lt;'Data Bank'!$AD672,"",IF(I$1&gt;'Data Bank'!$AT672,"",IF(AND('Data Bank'!$AC672&lt;100,TODAY()&gt;'Data Bank'!$AT672),1,IF('Data Bank'!$AC672=100,3,IF('Data Bank'!$AC672=0,0,2)))))</f>
        <v>2</v>
      </c>
      <c r="J865" s="177">
        <f ca="1">IF(J$1&lt;'Data Bank'!$AD672,"",IF(J$1&gt;'Data Bank'!$AT672,"",IF(AND('Data Bank'!$AC672&lt;100,TODAY()&gt;'Data Bank'!$AT672),1,IF('Data Bank'!$AC672=100,3,IF('Data Bank'!$AC672=0,0,2)))))</f>
        <v>2</v>
      </c>
      <c r="K865" s="177">
        <f ca="1">IF(K$1&lt;'Data Bank'!$AD672,"",IF(K$1&gt;'Data Bank'!$AT672,"",IF(AND('Data Bank'!$AC672&lt;100,TODAY()&gt;'Data Bank'!$AT672),1,IF('Data Bank'!$AC672=100,3,IF('Data Bank'!$AC672=0,0,2)))))</f>
        <v>2</v>
      </c>
      <c r="L865" s="177">
        <f ca="1">IF(L$1&lt;'Data Bank'!$AD672,"",IF(L$1&gt;'Data Bank'!$AT672,"",IF(AND('Data Bank'!$AC672&lt;100,TODAY()&gt;'Data Bank'!$AT672),1,IF('Data Bank'!$AC672=100,3,IF('Data Bank'!$AC672=0,0,2)))))</f>
        <v>2</v>
      </c>
      <c r="M865" s="177">
        <f ca="1">IF(M$1&lt;'Data Bank'!$AD672,"",IF(M$1&gt;'Data Bank'!$AT672,"",IF(AND('Data Bank'!$AC672&lt;100,TODAY()&gt;'Data Bank'!$AT672),1,IF('Data Bank'!$AC672=100,3,IF('Data Bank'!$AC672=0,0,2)))))</f>
        <v>2</v>
      </c>
      <c r="N865" s="177">
        <f ca="1">IF(N$1&lt;'Data Bank'!$AD672,"",IF(N$1&gt;'Data Bank'!$AT672,"",IF(AND('Data Bank'!$AC672&lt;100,TODAY()&gt;'Data Bank'!$AT672),1,IF('Data Bank'!$AC672=100,3,IF('Data Bank'!$AC672=0,0,2)))))</f>
        <v>2</v>
      </c>
      <c r="O865" s="177">
        <f ca="1">IF(O$1&lt;'Data Bank'!$AD672,"",IF(O$1&gt;'Data Bank'!$AT672,"",IF(AND('Data Bank'!$AC672&lt;100,TODAY()&gt;'Data Bank'!$AT672),1,IF('Data Bank'!$AC672=100,3,IF('Data Bank'!$AC672=0,0,2)))))</f>
        <v>2</v>
      </c>
      <c r="P865" s="177">
        <f ca="1">IF(P$1&lt;'Data Bank'!$AD672,"",IF(P$1&gt;'Data Bank'!$AT672,"",IF(AND('Data Bank'!$AC672&lt;100,TODAY()&gt;'Data Bank'!$AT672),1,IF('Data Bank'!$AC672=100,3,IF('Data Bank'!$AC672=0,0,2)))))</f>
        <v>2</v>
      </c>
      <c r="Q865" s="177">
        <f ca="1">IF(Q$1&lt;'Data Bank'!$AD672,"",IF(Q$1&gt;'Data Bank'!$AT672,"",IF(AND('Data Bank'!$AC672&lt;100,TODAY()&gt;'Data Bank'!$AT672),1,IF('Data Bank'!$AC672=100,3,IF('Data Bank'!$AC672=0,0,2)))))</f>
        <v>2</v>
      </c>
      <c r="R865" s="177">
        <f ca="1">IF(R$1&lt;'Data Bank'!$AD672,"",IF(R$1&gt;'Data Bank'!$AT672,"",IF(AND('Data Bank'!$AC672&lt;100,TODAY()&gt;'Data Bank'!$AT672),1,IF('Data Bank'!$AC672=100,3,IF('Data Bank'!$AC672=0,0,2)))))</f>
        <v>2</v>
      </c>
    </row>
    <row r="866" spans="1:18">
      <c r="A866" s="115" t="str">
        <f>'Data Bank'!E673</f>
        <v>Mustafa Park</v>
      </c>
      <c r="B866" s="178">
        <f ca="1">IF(B$1&lt;'Data Bank'!$AD673,"",IF(B$1&gt;'Data Bank'!$AT673,"",IF(AND('Data Bank'!$AC673&lt;100,TODAY()&gt;'Data Bank'!$AT673),1,IF('Data Bank'!$AC673=100,3,IF('Data Bank'!$AC673=0,0,2)))))</f>
        <v>0</v>
      </c>
      <c r="C866" s="178">
        <f ca="1">IF(C$1&lt;'Data Bank'!$AD673,"",IF(C$1&gt;'Data Bank'!$AT673,"",IF(AND('Data Bank'!$AC673&lt;100,TODAY()&gt;'Data Bank'!$AT673),1,IF('Data Bank'!$AC673=100,3,IF('Data Bank'!$AC673=0,0,2)))))</f>
        <v>0</v>
      </c>
      <c r="D866" s="178">
        <f ca="1">IF(D$1&lt;'Data Bank'!$AD673,"",IF(D$1&gt;'Data Bank'!$AT673,"",IF(AND('Data Bank'!$AC673&lt;100,TODAY()&gt;'Data Bank'!$AT673),1,IF('Data Bank'!$AC673=100,3,IF('Data Bank'!$AC673=0,0,2)))))</f>
        <v>0</v>
      </c>
      <c r="E866" s="178">
        <f ca="1">IF(E$1&lt;'Data Bank'!$AD673,"",IF(E$1&gt;'Data Bank'!$AT673,"",IF(AND('Data Bank'!$AC673&lt;100,TODAY()&gt;'Data Bank'!$AT673),1,IF('Data Bank'!$AC673=100,3,IF('Data Bank'!$AC673=0,0,2)))))</f>
        <v>0</v>
      </c>
      <c r="F866" s="178">
        <f ca="1">IF(F$1&lt;'Data Bank'!$AD673,"",IF(F$1&gt;'Data Bank'!$AT673,"",IF(AND('Data Bank'!$AC673&lt;100,TODAY()&gt;'Data Bank'!$AT673),1,IF('Data Bank'!$AC673=100,3,IF('Data Bank'!$AC673=0,0,2)))))</f>
        <v>0</v>
      </c>
      <c r="G866" s="178">
        <f ca="1">IF(G$1&lt;'Data Bank'!$AD673,"",IF(G$1&gt;'Data Bank'!$AT673,"",IF(AND('Data Bank'!$AC673&lt;100,TODAY()&gt;'Data Bank'!$AT673),1,IF('Data Bank'!$AC673=100,3,IF('Data Bank'!$AC673=0,0,2)))))</f>
        <v>0</v>
      </c>
      <c r="H866" s="178">
        <f ca="1">IF(H$1&lt;'Data Bank'!$AD673,"",IF(H$1&gt;'Data Bank'!$AT673,"",IF(AND('Data Bank'!$AC673&lt;100,TODAY()&gt;'Data Bank'!$AT673),1,IF('Data Bank'!$AC673=100,3,IF('Data Bank'!$AC673=0,0,2)))))</f>
        <v>0</v>
      </c>
      <c r="I866" s="178">
        <f ca="1">IF(I$1&lt;'Data Bank'!$AD673,"",IF(I$1&gt;'Data Bank'!$AT673,"",IF(AND('Data Bank'!$AC673&lt;100,TODAY()&gt;'Data Bank'!$AT673),1,IF('Data Bank'!$AC673=100,3,IF('Data Bank'!$AC673=0,0,2)))))</f>
        <v>0</v>
      </c>
      <c r="J866" s="177" t="str">
        <f ca="1">IF(J$1&lt;'Data Bank'!$AD673,"",IF(J$1&gt;'Data Bank'!$AT673,"",IF(AND('Data Bank'!$AC673&lt;100,TODAY()&gt;'Data Bank'!$AT673),1,IF('Data Bank'!$AC673=100,3,IF('Data Bank'!$AC673=0,0,2)))))</f>
        <v/>
      </c>
      <c r="K866" s="177" t="str">
        <f ca="1">IF(K$1&lt;'Data Bank'!$AD673,"",IF(K$1&gt;'Data Bank'!$AT673,"",IF(AND('Data Bank'!$AC673&lt;100,TODAY()&gt;'Data Bank'!$AT673),1,IF('Data Bank'!$AC673=100,3,IF('Data Bank'!$AC673=0,0,2)))))</f>
        <v/>
      </c>
      <c r="L866" s="177" t="str">
        <f ca="1">IF(L$1&lt;'Data Bank'!$AD673,"",IF(L$1&gt;'Data Bank'!$AT673,"",IF(AND('Data Bank'!$AC673&lt;100,TODAY()&gt;'Data Bank'!$AT673),1,IF('Data Bank'!$AC673=100,3,IF('Data Bank'!$AC673=0,0,2)))))</f>
        <v/>
      </c>
      <c r="M866" s="177" t="str">
        <f ca="1">IF(M$1&lt;'Data Bank'!$AD673,"",IF(M$1&gt;'Data Bank'!$AT673,"",IF(AND('Data Bank'!$AC673&lt;100,TODAY()&gt;'Data Bank'!$AT673),1,IF('Data Bank'!$AC673=100,3,IF('Data Bank'!$AC673=0,0,2)))))</f>
        <v/>
      </c>
      <c r="N866" s="177" t="str">
        <f ca="1">IF(N$1&lt;'Data Bank'!$AD673,"",IF(N$1&gt;'Data Bank'!$AT673,"",IF(AND('Data Bank'!$AC673&lt;100,TODAY()&gt;'Data Bank'!$AT673),1,IF('Data Bank'!$AC673=100,3,IF('Data Bank'!$AC673=0,0,2)))))</f>
        <v/>
      </c>
      <c r="O866" s="177" t="str">
        <f ca="1">IF(O$1&lt;'Data Bank'!$AD673,"",IF(O$1&gt;'Data Bank'!$AT673,"",IF(AND('Data Bank'!$AC673&lt;100,TODAY()&gt;'Data Bank'!$AT673),1,IF('Data Bank'!$AC673=100,3,IF('Data Bank'!$AC673=0,0,2)))))</f>
        <v/>
      </c>
      <c r="P866" s="177" t="str">
        <f ca="1">IF(P$1&lt;'Data Bank'!$AD673,"",IF(P$1&gt;'Data Bank'!$AT673,"",IF(AND('Data Bank'!$AC673&lt;100,TODAY()&gt;'Data Bank'!$AT673),1,IF('Data Bank'!$AC673=100,3,IF('Data Bank'!$AC673=0,0,2)))))</f>
        <v/>
      </c>
      <c r="Q866" s="177" t="str">
        <f ca="1">IF(Q$1&lt;'Data Bank'!$AD673,"",IF(Q$1&gt;'Data Bank'!$AT673,"",IF(AND('Data Bank'!$AC673&lt;100,TODAY()&gt;'Data Bank'!$AT673),1,IF('Data Bank'!$AC673=100,3,IF('Data Bank'!$AC673=0,0,2)))))</f>
        <v/>
      </c>
      <c r="R866" s="177" t="str">
        <f ca="1">IF(R$1&lt;'Data Bank'!$AD673,"",IF(R$1&gt;'Data Bank'!$AT673,"",IF(AND('Data Bank'!$AC673&lt;100,TODAY()&gt;'Data Bank'!$AT673),1,IF('Data Bank'!$AC673=100,3,IF('Data Bank'!$AC673=0,0,2)))))</f>
        <v/>
      </c>
    </row>
    <row r="867" spans="1:18">
      <c r="A867" s="115" t="str">
        <f>'Data Bank'!E674</f>
        <v>Kabal P01</v>
      </c>
      <c r="B867" s="178">
        <f ca="1">IF(B$1&lt;'Data Bank'!$AD674,"",IF(B$1&gt;'Data Bank'!$AT674,"",IF(AND('Data Bank'!$AC674&lt;100,TODAY()&gt;'Data Bank'!$AT674),1,IF('Data Bank'!$AC674=100,3,IF('Data Bank'!$AC674=0,0,2)))))</f>
        <v>2</v>
      </c>
      <c r="C867" s="178">
        <f ca="1">IF(C$1&lt;'Data Bank'!$AD674,"",IF(C$1&gt;'Data Bank'!$AT674,"",IF(AND('Data Bank'!$AC674&lt;100,TODAY()&gt;'Data Bank'!$AT674),1,IF('Data Bank'!$AC674=100,3,IF('Data Bank'!$AC674=0,0,2)))))</f>
        <v>2</v>
      </c>
      <c r="D867" s="178">
        <f ca="1">IF(D$1&lt;'Data Bank'!$AD674,"",IF(D$1&gt;'Data Bank'!$AT674,"",IF(AND('Data Bank'!$AC674&lt;100,TODAY()&gt;'Data Bank'!$AT674),1,IF('Data Bank'!$AC674=100,3,IF('Data Bank'!$AC674=0,0,2)))))</f>
        <v>2</v>
      </c>
      <c r="E867" s="178">
        <f ca="1">IF(E$1&lt;'Data Bank'!$AD674,"",IF(E$1&gt;'Data Bank'!$AT674,"",IF(AND('Data Bank'!$AC674&lt;100,TODAY()&gt;'Data Bank'!$AT674),1,IF('Data Bank'!$AC674=100,3,IF('Data Bank'!$AC674=0,0,2)))))</f>
        <v>2</v>
      </c>
      <c r="F867" s="178">
        <f ca="1">IF(F$1&lt;'Data Bank'!$AD674,"",IF(F$1&gt;'Data Bank'!$AT674,"",IF(AND('Data Bank'!$AC674&lt;100,TODAY()&gt;'Data Bank'!$AT674),1,IF('Data Bank'!$AC674=100,3,IF('Data Bank'!$AC674=0,0,2)))))</f>
        <v>2</v>
      </c>
      <c r="G867" s="178">
        <f ca="1">IF(G$1&lt;'Data Bank'!$AD674,"",IF(G$1&gt;'Data Bank'!$AT674,"",IF(AND('Data Bank'!$AC674&lt;100,TODAY()&gt;'Data Bank'!$AT674),1,IF('Data Bank'!$AC674=100,3,IF('Data Bank'!$AC674=0,0,2)))))</f>
        <v>2</v>
      </c>
      <c r="H867" s="178">
        <f ca="1">IF(H$1&lt;'Data Bank'!$AD674,"",IF(H$1&gt;'Data Bank'!$AT674,"",IF(AND('Data Bank'!$AC674&lt;100,TODAY()&gt;'Data Bank'!$AT674),1,IF('Data Bank'!$AC674=100,3,IF('Data Bank'!$AC674=0,0,2)))))</f>
        <v>2</v>
      </c>
      <c r="I867" s="178">
        <f ca="1">IF(I$1&lt;'Data Bank'!$AD674,"",IF(I$1&gt;'Data Bank'!$AT674,"",IF(AND('Data Bank'!$AC674&lt;100,TODAY()&gt;'Data Bank'!$AT674),1,IF('Data Bank'!$AC674=100,3,IF('Data Bank'!$AC674=0,0,2)))))</f>
        <v>2</v>
      </c>
      <c r="J867" s="177">
        <f ca="1">IF(J$1&lt;'Data Bank'!$AD674,"",IF(J$1&gt;'Data Bank'!$AT674,"",IF(AND('Data Bank'!$AC674&lt;100,TODAY()&gt;'Data Bank'!$AT674),1,IF('Data Bank'!$AC674=100,3,IF('Data Bank'!$AC674=0,0,2)))))</f>
        <v>2</v>
      </c>
      <c r="K867" s="177">
        <f ca="1">IF(K$1&lt;'Data Bank'!$AD674,"",IF(K$1&gt;'Data Bank'!$AT674,"",IF(AND('Data Bank'!$AC674&lt;100,TODAY()&gt;'Data Bank'!$AT674),1,IF('Data Bank'!$AC674=100,3,IF('Data Bank'!$AC674=0,0,2)))))</f>
        <v>2</v>
      </c>
      <c r="L867" s="177">
        <f ca="1">IF(L$1&lt;'Data Bank'!$AD674,"",IF(L$1&gt;'Data Bank'!$AT674,"",IF(AND('Data Bank'!$AC674&lt;100,TODAY()&gt;'Data Bank'!$AT674),1,IF('Data Bank'!$AC674=100,3,IF('Data Bank'!$AC674=0,0,2)))))</f>
        <v>2</v>
      </c>
      <c r="M867" s="177">
        <f ca="1">IF(M$1&lt;'Data Bank'!$AD674,"",IF(M$1&gt;'Data Bank'!$AT674,"",IF(AND('Data Bank'!$AC674&lt;100,TODAY()&gt;'Data Bank'!$AT674),1,IF('Data Bank'!$AC674=100,3,IF('Data Bank'!$AC674=0,0,2)))))</f>
        <v>2</v>
      </c>
      <c r="N867" s="177">
        <f ca="1">IF(N$1&lt;'Data Bank'!$AD674,"",IF(N$1&gt;'Data Bank'!$AT674,"",IF(AND('Data Bank'!$AC674&lt;100,TODAY()&gt;'Data Bank'!$AT674),1,IF('Data Bank'!$AC674=100,3,IF('Data Bank'!$AC674=0,0,2)))))</f>
        <v>2</v>
      </c>
      <c r="O867" s="177">
        <f ca="1">IF(O$1&lt;'Data Bank'!$AD674,"",IF(O$1&gt;'Data Bank'!$AT674,"",IF(AND('Data Bank'!$AC674&lt;100,TODAY()&gt;'Data Bank'!$AT674),1,IF('Data Bank'!$AC674=100,3,IF('Data Bank'!$AC674=0,0,2)))))</f>
        <v>2</v>
      </c>
      <c r="P867" s="177">
        <f ca="1">IF(P$1&lt;'Data Bank'!$AD674,"",IF(P$1&gt;'Data Bank'!$AT674,"",IF(AND('Data Bank'!$AC674&lt;100,TODAY()&gt;'Data Bank'!$AT674),1,IF('Data Bank'!$AC674=100,3,IF('Data Bank'!$AC674=0,0,2)))))</f>
        <v>2</v>
      </c>
      <c r="Q867" s="177">
        <f ca="1">IF(Q$1&lt;'Data Bank'!$AD674,"",IF(Q$1&gt;'Data Bank'!$AT674,"",IF(AND('Data Bank'!$AC674&lt;100,TODAY()&gt;'Data Bank'!$AT674),1,IF('Data Bank'!$AC674=100,3,IF('Data Bank'!$AC674=0,0,2)))))</f>
        <v>2</v>
      </c>
      <c r="R867" s="177">
        <f ca="1">IF(R$1&lt;'Data Bank'!$AD674,"",IF(R$1&gt;'Data Bank'!$AT674,"",IF(AND('Data Bank'!$AC674&lt;100,TODAY()&gt;'Data Bank'!$AT674),1,IF('Data Bank'!$AC674=100,3,IF('Data Bank'!$AC674=0,0,2)))))</f>
        <v>2</v>
      </c>
    </row>
    <row r="868" spans="1:18">
      <c r="A868" s="115" t="str">
        <f>'Data Bank'!E675</f>
        <v>Kabal P02</v>
      </c>
      <c r="B868" s="178">
        <f ca="1">IF(B$1&lt;'Data Bank'!$AD675,"",IF(B$1&gt;'Data Bank'!$AT675,"",IF(AND('Data Bank'!$AC675&lt;100,TODAY()&gt;'Data Bank'!$AT675),1,IF('Data Bank'!$AC675=100,3,IF('Data Bank'!$AC675=0,0,2)))))</f>
        <v>2</v>
      </c>
      <c r="C868" s="178">
        <f ca="1">IF(C$1&lt;'Data Bank'!$AD675,"",IF(C$1&gt;'Data Bank'!$AT675,"",IF(AND('Data Bank'!$AC675&lt;100,TODAY()&gt;'Data Bank'!$AT675),1,IF('Data Bank'!$AC675=100,3,IF('Data Bank'!$AC675=0,0,2)))))</f>
        <v>2</v>
      </c>
      <c r="D868" s="178">
        <f ca="1">IF(D$1&lt;'Data Bank'!$AD675,"",IF(D$1&gt;'Data Bank'!$AT675,"",IF(AND('Data Bank'!$AC675&lt;100,TODAY()&gt;'Data Bank'!$AT675),1,IF('Data Bank'!$AC675=100,3,IF('Data Bank'!$AC675=0,0,2)))))</f>
        <v>2</v>
      </c>
      <c r="E868" s="178">
        <f ca="1">IF(E$1&lt;'Data Bank'!$AD675,"",IF(E$1&gt;'Data Bank'!$AT675,"",IF(AND('Data Bank'!$AC675&lt;100,TODAY()&gt;'Data Bank'!$AT675),1,IF('Data Bank'!$AC675=100,3,IF('Data Bank'!$AC675=0,0,2)))))</f>
        <v>2</v>
      </c>
      <c r="F868" s="178">
        <f ca="1">IF(F$1&lt;'Data Bank'!$AD675,"",IF(F$1&gt;'Data Bank'!$AT675,"",IF(AND('Data Bank'!$AC675&lt;100,TODAY()&gt;'Data Bank'!$AT675),1,IF('Data Bank'!$AC675=100,3,IF('Data Bank'!$AC675=0,0,2)))))</f>
        <v>2</v>
      </c>
      <c r="G868" s="178">
        <f ca="1">IF(G$1&lt;'Data Bank'!$AD675,"",IF(G$1&gt;'Data Bank'!$AT675,"",IF(AND('Data Bank'!$AC675&lt;100,TODAY()&gt;'Data Bank'!$AT675),1,IF('Data Bank'!$AC675=100,3,IF('Data Bank'!$AC675=0,0,2)))))</f>
        <v>2</v>
      </c>
      <c r="H868" s="178">
        <f ca="1">IF(H$1&lt;'Data Bank'!$AD675,"",IF(H$1&gt;'Data Bank'!$AT675,"",IF(AND('Data Bank'!$AC675&lt;100,TODAY()&gt;'Data Bank'!$AT675),1,IF('Data Bank'!$AC675=100,3,IF('Data Bank'!$AC675=0,0,2)))))</f>
        <v>2</v>
      </c>
      <c r="I868" s="178">
        <f ca="1">IF(I$1&lt;'Data Bank'!$AD675,"",IF(I$1&gt;'Data Bank'!$AT675,"",IF(AND('Data Bank'!$AC675&lt;100,TODAY()&gt;'Data Bank'!$AT675),1,IF('Data Bank'!$AC675=100,3,IF('Data Bank'!$AC675=0,0,2)))))</f>
        <v>2</v>
      </c>
      <c r="J868" s="177">
        <f ca="1">IF(J$1&lt;'Data Bank'!$AD675,"",IF(J$1&gt;'Data Bank'!$AT675,"",IF(AND('Data Bank'!$AC675&lt;100,TODAY()&gt;'Data Bank'!$AT675),1,IF('Data Bank'!$AC675=100,3,IF('Data Bank'!$AC675=0,0,2)))))</f>
        <v>2</v>
      </c>
      <c r="K868" s="177">
        <f ca="1">IF(K$1&lt;'Data Bank'!$AD675,"",IF(K$1&gt;'Data Bank'!$AT675,"",IF(AND('Data Bank'!$AC675&lt;100,TODAY()&gt;'Data Bank'!$AT675),1,IF('Data Bank'!$AC675=100,3,IF('Data Bank'!$AC675=0,0,2)))))</f>
        <v>2</v>
      </c>
      <c r="L868" s="177">
        <f ca="1">IF(L$1&lt;'Data Bank'!$AD675,"",IF(L$1&gt;'Data Bank'!$AT675,"",IF(AND('Data Bank'!$AC675&lt;100,TODAY()&gt;'Data Bank'!$AT675),1,IF('Data Bank'!$AC675=100,3,IF('Data Bank'!$AC675=0,0,2)))))</f>
        <v>2</v>
      </c>
      <c r="M868" s="177">
        <f ca="1">IF(M$1&lt;'Data Bank'!$AD675,"",IF(M$1&gt;'Data Bank'!$AT675,"",IF(AND('Data Bank'!$AC675&lt;100,TODAY()&gt;'Data Bank'!$AT675),1,IF('Data Bank'!$AC675=100,3,IF('Data Bank'!$AC675=0,0,2)))))</f>
        <v>2</v>
      </c>
      <c r="N868" s="177">
        <f ca="1">IF(N$1&lt;'Data Bank'!$AD675,"",IF(N$1&gt;'Data Bank'!$AT675,"",IF(AND('Data Bank'!$AC675&lt;100,TODAY()&gt;'Data Bank'!$AT675),1,IF('Data Bank'!$AC675=100,3,IF('Data Bank'!$AC675=0,0,2)))))</f>
        <v>2</v>
      </c>
      <c r="O868" s="177">
        <f ca="1">IF(O$1&lt;'Data Bank'!$AD675,"",IF(O$1&gt;'Data Bank'!$AT675,"",IF(AND('Data Bank'!$AC675&lt;100,TODAY()&gt;'Data Bank'!$AT675),1,IF('Data Bank'!$AC675=100,3,IF('Data Bank'!$AC675=0,0,2)))))</f>
        <v>2</v>
      </c>
      <c r="P868" s="177">
        <f ca="1">IF(P$1&lt;'Data Bank'!$AD675,"",IF(P$1&gt;'Data Bank'!$AT675,"",IF(AND('Data Bank'!$AC675&lt;100,TODAY()&gt;'Data Bank'!$AT675),1,IF('Data Bank'!$AC675=100,3,IF('Data Bank'!$AC675=0,0,2)))))</f>
        <v>2</v>
      </c>
      <c r="Q868" s="177">
        <f ca="1">IF(Q$1&lt;'Data Bank'!$AD675,"",IF(Q$1&gt;'Data Bank'!$AT675,"",IF(AND('Data Bank'!$AC675&lt;100,TODAY()&gt;'Data Bank'!$AT675),1,IF('Data Bank'!$AC675=100,3,IF('Data Bank'!$AC675=0,0,2)))))</f>
        <v>2</v>
      </c>
      <c r="R868" s="177">
        <f ca="1">IF(R$1&lt;'Data Bank'!$AD675,"",IF(R$1&gt;'Data Bank'!$AT675,"",IF(AND('Data Bank'!$AC675&lt;100,TODAY()&gt;'Data Bank'!$AT675),1,IF('Data Bank'!$AC675=100,3,IF('Data Bank'!$AC675=0,0,2)))))</f>
        <v>2</v>
      </c>
    </row>
    <row r="869" spans="1:18">
      <c r="A869" s="115" t="str">
        <f>'Data Bank'!E676</f>
        <v>Kabal P03</v>
      </c>
      <c r="B869" s="178">
        <f ca="1">IF(B$1&lt;'Data Bank'!$AD676,"",IF(B$1&gt;'Data Bank'!$AT676,"",IF(AND('Data Bank'!$AC676&lt;100,TODAY()&gt;'Data Bank'!$AT676),1,IF('Data Bank'!$AC676=100,3,IF('Data Bank'!$AC676=0,0,2)))))</f>
        <v>2</v>
      </c>
      <c r="C869" s="178">
        <f ca="1">IF(C$1&lt;'Data Bank'!$AD676,"",IF(C$1&gt;'Data Bank'!$AT676,"",IF(AND('Data Bank'!$AC676&lt;100,TODAY()&gt;'Data Bank'!$AT676),1,IF('Data Bank'!$AC676=100,3,IF('Data Bank'!$AC676=0,0,2)))))</f>
        <v>2</v>
      </c>
      <c r="D869" s="178">
        <f ca="1">IF(D$1&lt;'Data Bank'!$AD676,"",IF(D$1&gt;'Data Bank'!$AT676,"",IF(AND('Data Bank'!$AC676&lt;100,TODAY()&gt;'Data Bank'!$AT676),1,IF('Data Bank'!$AC676=100,3,IF('Data Bank'!$AC676=0,0,2)))))</f>
        <v>2</v>
      </c>
      <c r="E869" s="178">
        <f ca="1">IF(E$1&lt;'Data Bank'!$AD676,"",IF(E$1&gt;'Data Bank'!$AT676,"",IF(AND('Data Bank'!$AC676&lt;100,TODAY()&gt;'Data Bank'!$AT676),1,IF('Data Bank'!$AC676=100,3,IF('Data Bank'!$AC676=0,0,2)))))</f>
        <v>2</v>
      </c>
      <c r="F869" s="178">
        <f ca="1">IF(F$1&lt;'Data Bank'!$AD676,"",IF(F$1&gt;'Data Bank'!$AT676,"",IF(AND('Data Bank'!$AC676&lt;100,TODAY()&gt;'Data Bank'!$AT676),1,IF('Data Bank'!$AC676=100,3,IF('Data Bank'!$AC676=0,0,2)))))</f>
        <v>2</v>
      </c>
      <c r="G869" s="178">
        <f ca="1">IF(G$1&lt;'Data Bank'!$AD676,"",IF(G$1&gt;'Data Bank'!$AT676,"",IF(AND('Data Bank'!$AC676&lt;100,TODAY()&gt;'Data Bank'!$AT676),1,IF('Data Bank'!$AC676=100,3,IF('Data Bank'!$AC676=0,0,2)))))</f>
        <v>2</v>
      </c>
      <c r="H869" s="178">
        <f ca="1">IF(H$1&lt;'Data Bank'!$AD676,"",IF(H$1&gt;'Data Bank'!$AT676,"",IF(AND('Data Bank'!$AC676&lt;100,TODAY()&gt;'Data Bank'!$AT676),1,IF('Data Bank'!$AC676=100,3,IF('Data Bank'!$AC676=0,0,2)))))</f>
        <v>2</v>
      </c>
      <c r="I869" s="178">
        <f ca="1">IF(I$1&lt;'Data Bank'!$AD676,"",IF(I$1&gt;'Data Bank'!$AT676,"",IF(AND('Data Bank'!$AC676&lt;100,TODAY()&gt;'Data Bank'!$AT676),1,IF('Data Bank'!$AC676=100,3,IF('Data Bank'!$AC676=0,0,2)))))</f>
        <v>2</v>
      </c>
      <c r="J869" s="177">
        <f ca="1">IF(J$1&lt;'Data Bank'!$AD676,"",IF(J$1&gt;'Data Bank'!$AT676,"",IF(AND('Data Bank'!$AC676&lt;100,TODAY()&gt;'Data Bank'!$AT676),1,IF('Data Bank'!$AC676=100,3,IF('Data Bank'!$AC676=0,0,2)))))</f>
        <v>2</v>
      </c>
      <c r="K869" s="177">
        <f ca="1">IF(K$1&lt;'Data Bank'!$AD676,"",IF(K$1&gt;'Data Bank'!$AT676,"",IF(AND('Data Bank'!$AC676&lt;100,TODAY()&gt;'Data Bank'!$AT676),1,IF('Data Bank'!$AC676=100,3,IF('Data Bank'!$AC676=0,0,2)))))</f>
        <v>2</v>
      </c>
      <c r="L869" s="177">
        <f ca="1">IF(L$1&lt;'Data Bank'!$AD676,"",IF(L$1&gt;'Data Bank'!$AT676,"",IF(AND('Data Bank'!$AC676&lt;100,TODAY()&gt;'Data Bank'!$AT676),1,IF('Data Bank'!$AC676=100,3,IF('Data Bank'!$AC676=0,0,2)))))</f>
        <v>2</v>
      </c>
      <c r="M869" s="177">
        <f ca="1">IF(M$1&lt;'Data Bank'!$AD676,"",IF(M$1&gt;'Data Bank'!$AT676,"",IF(AND('Data Bank'!$AC676&lt;100,TODAY()&gt;'Data Bank'!$AT676),1,IF('Data Bank'!$AC676=100,3,IF('Data Bank'!$AC676=0,0,2)))))</f>
        <v>2</v>
      </c>
      <c r="N869" s="177">
        <f ca="1">IF(N$1&lt;'Data Bank'!$AD676,"",IF(N$1&gt;'Data Bank'!$AT676,"",IF(AND('Data Bank'!$AC676&lt;100,TODAY()&gt;'Data Bank'!$AT676),1,IF('Data Bank'!$AC676=100,3,IF('Data Bank'!$AC676=0,0,2)))))</f>
        <v>2</v>
      </c>
      <c r="O869" s="177">
        <f ca="1">IF(O$1&lt;'Data Bank'!$AD676,"",IF(O$1&gt;'Data Bank'!$AT676,"",IF(AND('Data Bank'!$AC676&lt;100,TODAY()&gt;'Data Bank'!$AT676),1,IF('Data Bank'!$AC676=100,3,IF('Data Bank'!$AC676=0,0,2)))))</f>
        <v>2</v>
      </c>
      <c r="P869" s="177">
        <f ca="1">IF(P$1&lt;'Data Bank'!$AD676,"",IF(P$1&gt;'Data Bank'!$AT676,"",IF(AND('Data Bank'!$AC676&lt;100,TODAY()&gt;'Data Bank'!$AT676),1,IF('Data Bank'!$AC676=100,3,IF('Data Bank'!$AC676=0,0,2)))))</f>
        <v>2</v>
      </c>
      <c r="Q869" s="177">
        <f ca="1">IF(Q$1&lt;'Data Bank'!$AD676,"",IF(Q$1&gt;'Data Bank'!$AT676,"",IF(AND('Data Bank'!$AC676&lt;100,TODAY()&gt;'Data Bank'!$AT676),1,IF('Data Bank'!$AC676=100,3,IF('Data Bank'!$AC676=0,0,2)))))</f>
        <v>2</v>
      </c>
      <c r="R869" s="177">
        <f ca="1">IF(R$1&lt;'Data Bank'!$AD676,"",IF(R$1&gt;'Data Bank'!$AT676,"",IF(AND('Data Bank'!$AC676&lt;100,TODAY()&gt;'Data Bank'!$AT676),1,IF('Data Bank'!$AC676=100,3,IF('Data Bank'!$AC676=0,0,2)))))</f>
        <v>2</v>
      </c>
    </row>
    <row r="870" spans="1:18">
      <c r="A870" s="115" t="str">
        <f>'Data Bank'!E678</f>
        <v>Kabal P05</v>
      </c>
      <c r="B870" s="178">
        <f ca="1">IF(B$1&lt;'Data Bank'!$AD678,"",IF(B$1&gt;'Data Bank'!$AT678,"",IF(AND('Data Bank'!$AC678&lt;100,TODAY()&gt;'Data Bank'!$AT678),1,IF('Data Bank'!$AC678=100,3,IF('Data Bank'!$AC678=0,0,2)))))</f>
        <v>2</v>
      </c>
      <c r="C870" s="178">
        <f ca="1">IF(C$1&lt;'Data Bank'!$AD678,"",IF(C$1&gt;'Data Bank'!$AT678,"",IF(AND('Data Bank'!$AC678&lt;100,TODAY()&gt;'Data Bank'!$AT678),1,IF('Data Bank'!$AC678=100,3,IF('Data Bank'!$AC678=0,0,2)))))</f>
        <v>2</v>
      </c>
      <c r="D870" s="178">
        <f ca="1">IF(D$1&lt;'Data Bank'!$AD678,"",IF(D$1&gt;'Data Bank'!$AT678,"",IF(AND('Data Bank'!$AC678&lt;100,TODAY()&gt;'Data Bank'!$AT678),1,IF('Data Bank'!$AC678=100,3,IF('Data Bank'!$AC678=0,0,2)))))</f>
        <v>2</v>
      </c>
      <c r="E870" s="178">
        <f ca="1">IF(E$1&lt;'Data Bank'!$AD678,"",IF(E$1&gt;'Data Bank'!$AT678,"",IF(AND('Data Bank'!$AC678&lt;100,TODAY()&gt;'Data Bank'!$AT678),1,IF('Data Bank'!$AC678=100,3,IF('Data Bank'!$AC678=0,0,2)))))</f>
        <v>2</v>
      </c>
      <c r="F870" s="178">
        <f ca="1">IF(F$1&lt;'Data Bank'!$AD678,"",IF(F$1&gt;'Data Bank'!$AT678,"",IF(AND('Data Bank'!$AC678&lt;100,TODAY()&gt;'Data Bank'!$AT678),1,IF('Data Bank'!$AC678=100,3,IF('Data Bank'!$AC678=0,0,2)))))</f>
        <v>2</v>
      </c>
      <c r="G870" s="178">
        <f ca="1">IF(G$1&lt;'Data Bank'!$AD678,"",IF(G$1&gt;'Data Bank'!$AT678,"",IF(AND('Data Bank'!$AC678&lt;100,TODAY()&gt;'Data Bank'!$AT678),1,IF('Data Bank'!$AC678=100,3,IF('Data Bank'!$AC678=0,0,2)))))</f>
        <v>2</v>
      </c>
      <c r="H870" s="178">
        <f ca="1">IF(H$1&lt;'Data Bank'!$AD678,"",IF(H$1&gt;'Data Bank'!$AT678,"",IF(AND('Data Bank'!$AC678&lt;100,TODAY()&gt;'Data Bank'!$AT678),1,IF('Data Bank'!$AC678=100,3,IF('Data Bank'!$AC678=0,0,2)))))</f>
        <v>2</v>
      </c>
      <c r="I870" s="178">
        <f ca="1">IF(I$1&lt;'Data Bank'!$AD678,"",IF(I$1&gt;'Data Bank'!$AT678,"",IF(AND('Data Bank'!$AC678&lt;100,TODAY()&gt;'Data Bank'!$AT678),1,IF('Data Bank'!$AC678=100,3,IF('Data Bank'!$AC678=0,0,2)))))</f>
        <v>2</v>
      </c>
      <c r="J870" s="177">
        <f ca="1">IF(J$1&lt;'Data Bank'!$AD678,"",IF(J$1&gt;'Data Bank'!$AT678,"",IF(AND('Data Bank'!$AC678&lt;100,TODAY()&gt;'Data Bank'!$AT678),1,IF('Data Bank'!$AC678=100,3,IF('Data Bank'!$AC678=0,0,2)))))</f>
        <v>2</v>
      </c>
      <c r="K870" s="177">
        <f ca="1">IF(K$1&lt;'Data Bank'!$AD678,"",IF(K$1&gt;'Data Bank'!$AT678,"",IF(AND('Data Bank'!$AC678&lt;100,TODAY()&gt;'Data Bank'!$AT678),1,IF('Data Bank'!$AC678=100,3,IF('Data Bank'!$AC678=0,0,2)))))</f>
        <v>2</v>
      </c>
      <c r="L870" s="177">
        <f ca="1">IF(L$1&lt;'Data Bank'!$AD678,"",IF(L$1&gt;'Data Bank'!$AT678,"",IF(AND('Data Bank'!$AC678&lt;100,TODAY()&gt;'Data Bank'!$AT678),1,IF('Data Bank'!$AC678=100,3,IF('Data Bank'!$AC678=0,0,2)))))</f>
        <v>2</v>
      </c>
      <c r="M870" s="177">
        <f ca="1">IF(M$1&lt;'Data Bank'!$AD678,"",IF(M$1&gt;'Data Bank'!$AT678,"",IF(AND('Data Bank'!$AC678&lt;100,TODAY()&gt;'Data Bank'!$AT678),1,IF('Data Bank'!$AC678=100,3,IF('Data Bank'!$AC678=0,0,2)))))</f>
        <v>2</v>
      </c>
      <c r="N870" s="177">
        <f ca="1">IF(N$1&lt;'Data Bank'!$AD678,"",IF(N$1&gt;'Data Bank'!$AT678,"",IF(AND('Data Bank'!$AC678&lt;100,TODAY()&gt;'Data Bank'!$AT678),1,IF('Data Bank'!$AC678=100,3,IF('Data Bank'!$AC678=0,0,2)))))</f>
        <v>2</v>
      </c>
      <c r="O870" s="177">
        <f ca="1">IF(O$1&lt;'Data Bank'!$AD678,"",IF(O$1&gt;'Data Bank'!$AT678,"",IF(AND('Data Bank'!$AC678&lt;100,TODAY()&gt;'Data Bank'!$AT678),1,IF('Data Bank'!$AC678=100,3,IF('Data Bank'!$AC678=0,0,2)))))</f>
        <v>2</v>
      </c>
      <c r="P870" s="177">
        <f ca="1">IF(P$1&lt;'Data Bank'!$AD678,"",IF(P$1&gt;'Data Bank'!$AT678,"",IF(AND('Data Bank'!$AC678&lt;100,TODAY()&gt;'Data Bank'!$AT678),1,IF('Data Bank'!$AC678=100,3,IF('Data Bank'!$AC678=0,0,2)))))</f>
        <v>2</v>
      </c>
      <c r="Q870" s="177">
        <f ca="1">IF(Q$1&lt;'Data Bank'!$AD678,"",IF(Q$1&gt;'Data Bank'!$AT678,"",IF(AND('Data Bank'!$AC678&lt;100,TODAY()&gt;'Data Bank'!$AT678),1,IF('Data Bank'!$AC678=100,3,IF('Data Bank'!$AC678=0,0,2)))))</f>
        <v>2</v>
      </c>
      <c r="R870" s="177">
        <f ca="1">IF(R$1&lt;'Data Bank'!$AD678,"",IF(R$1&gt;'Data Bank'!$AT678,"",IF(AND('Data Bank'!$AC678&lt;100,TODAY()&gt;'Data Bank'!$AT678),1,IF('Data Bank'!$AC678=100,3,IF('Data Bank'!$AC678=0,0,2)))))</f>
        <v>2</v>
      </c>
    </row>
    <row r="871" spans="1:18">
      <c r="A871" s="115" t="str">
        <f>'Data Bank'!E679</f>
        <v>Kabal P06</v>
      </c>
      <c r="B871" s="178">
        <f ca="1">IF(B$1&lt;'Data Bank'!$AD679,"",IF(B$1&gt;'Data Bank'!$AT679,"",IF(AND('Data Bank'!$AC679&lt;100,TODAY()&gt;'Data Bank'!$AT679),1,IF('Data Bank'!$AC679=100,3,IF('Data Bank'!$AC679=0,0,2)))))</f>
        <v>2</v>
      </c>
      <c r="C871" s="178">
        <f ca="1">IF(C$1&lt;'Data Bank'!$AD679,"",IF(C$1&gt;'Data Bank'!$AT679,"",IF(AND('Data Bank'!$AC679&lt;100,TODAY()&gt;'Data Bank'!$AT679),1,IF('Data Bank'!$AC679=100,3,IF('Data Bank'!$AC679=0,0,2)))))</f>
        <v>2</v>
      </c>
      <c r="D871" s="178">
        <f ca="1">IF(D$1&lt;'Data Bank'!$AD679,"",IF(D$1&gt;'Data Bank'!$AT679,"",IF(AND('Data Bank'!$AC679&lt;100,TODAY()&gt;'Data Bank'!$AT679),1,IF('Data Bank'!$AC679=100,3,IF('Data Bank'!$AC679=0,0,2)))))</f>
        <v>2</v>
      </c>
      <c r="E871" s="178">
        <f ca="1">IF(E$1&lt;'Data Bank'!$AD679,"",IF(E$1&gt;'Data Bank'!$AT679,"",IF(AND('Data Bank'!$AC679&lt;100,TODAY()&gt;'Data Bank'!$AT679),1,IF('Data Bank'!$AC679=100,3,IF('Data Bank'!$AC679=0,0,2)))))</f>
        <v>2</v>
      </c>
      <c r="F871" s="178">
        <f ca="1">IF(F$1&lt;'Data Bank'!$AD679,"",IF(F$1&gt;'Data Bank'!$AT679,"",IF(AND('Data Bank'!$AC679&lt;100,TODAY()&gt;'Data Bank'!$AT679),1,IF('Data Bank'!$AC679=100,3,IF('Data Bank'!$AC679=0,0,2)))))</f>
        <v>2</v>
      </c>
      <c r="G871" s="178">
        <f ca="1">IF(G$1&lt;'Data Bank'!$AD679,"",IF(G$1&gt;'Data Bank'!$AT679,"",IF(AND('Data Bank'!$AC679&lt;100,TODAY()&gt;'Data Bank'!$AT679),1,IF('Data Bank'!$AC679=100,3,IF('Data Bank'!$AC679=0,0,2)))))</f>
        <v>2</v>
      </c>
      <c r="H871" s="178">
        <f ca="1">IF(H$1&lt;'Data Bank'!$AD679,"",IF(H$1&gt;'Data Bank'!$AT679,"",IF(AND('Data Bank'!$AC679&lt;100,TODAY()&gt;'Data Bank'!$AT679),1,IF('Data Bank'!$AC679=100,3,IF('Data Bank'!$AC679=0,0,2)))))</f>
        <v>2</v>
      </c>
      <c r="I871" s="178">
        <f ca="1">IF(I$1&lt;'Data Bank'!$AD679,"",IF(I$1&gt;'Data Bank'!$AT679,"",IF(AND('Data Bank'!$AC679&lt;100,TODAY()&gt;'Data Bank'!$AT679),1,IF('Data Bank'!$AC679=100,3,IF('Data Bank'!$AC679=0,0,2)))))</f>
        <v>2</v>
      </c>
      <c r="J871" s="177">
        <f ca="1">IF(J$1&lt;'Data Bank'!$AD679,"",IF(J$1&gt;'Data Bank'!$AT679,"",IF(AND('Data Bank'!$AC679&lt;100,TODAY()&gt;'Data Bank'!$AT679),1,IF('Data Bank'!$AC679=100,3,IF('Data Bank'!$AC679=0,0,2)))))</f>
        <v>2</v>
      </c>
      <c r="K871" s="177">
        <f ca="1">IF(K$1&lt;'Data Bank'!$AD679,"",IF(K$1&gt;'Data Bank'!$AT679,"",IF(AND('Data Bank'!$AC679&lt;100,TODAY()&gt;'Data Bank'!$AT679),1,IF('Data Bank'!$AC679=100,3,IF('Data Bank'!$AC679=0,0,2)))))</f>
        <v>2</v>
      </c>
      <c r="L871" s="177">
        <f ca="1">IF(L$1&lt;'Data Bank'!$AD679,"",IF(L$1&gt;'Data Bank'!$AT679,"",IF(AND('Data Bank'!$AC679&lt;100,TODAY()&gt;'Data Bank'!$AT679),1,IF('Data Bank'!$AC679=100,3,IF('Data Bank'!$AC679=0,0,2)))))</f>
        <v>2</v>
      </c>
      <c r="M871" s="177">
        <f ca="1">IF(M$1&lt;'Data Bank'!$AD679,"",IF(M$1&gt;'Data Bank'!$AT679,"",IF(AND('Data Bank'!$AC679&lt;100,TODAY()&gt;'Data Bank'!$AT679),1,IF('Data Bank'!$AC679=100,3,IF('Data Bank'!$AC679=0,0,2)))))</f>
        <v>2</v>
      </c>
      <c r="N871" s="177">
        <f ca="1">IF(N$1&lt;'Data Bank'!$AD679,"",IF(N$1&gt;'Data Bank'!$AT679,"",IF(AND('Data Bank'!$AC679&lt;100,TODAY()&gt;'Data Bank'!$AT679),1,IF('Data Bank'!$AC679=100,3,IF('Data Bank'!$AC679=0,0,2)))))</f>
        <v>2</v>
      </c>
      <c r="O871" s="177">
        <f ca="1">IF(O$1&lt;'Data Bank'!$AD679,"",IF(O$1&gt;'Data Bank'!$AT679,"",IF(AND('Data Bank'!$AC679&lt;100,TODAY()&gt;'Data Bank'!$AT679),1,IF('Data Bank'!$AC679=100,3,IF('Data Bank'!$AC679=0,0,2)))))</f>
        <v>2</v>
      </c>
      <c r="P871" s="177">
        <f ca="1">IF(P$1&lt;'Data Bank'!$AD679,"",IF(P$1&gt;'Data Bank'!$AT679,"",IF(AND('Data Bank'!$AC679&lt;100,TODAY()&gt;'Data Bank'!$AT679),1,IF('Data Bank'!$AC679=100,3,IF('Data Bank'!$AC679=0,0,2)))))</f>
        <v>2</v>
      </c>
      <c r="Q871" s="177">
        <f ca="1">IF(Q$1&lt;'Data Bank'!$AD679,"",IF(Q$1&gt;'Data Bank'!$AT679,"",IF(AND('Data Bank'!$AC679&lt;100,TODAY()&gt;'Data Bank'!$AT679),1,IF('Data Bank'!$AC679=100,3,IF('Data Bank'!$AC679=0,0,2)))))</f>
        <v>2</v>
      </c>
      <c r="R871" s="177">
        <f ca="1">IF(R$1&lt;'Data Bank'!$AD679,"",IF(R$1&gt;'Data Bank'!$AT679,"",IF(AND('Data Bank'!$AC679&lt;100,TODAY()&gt;'Data Bank'!$AT679),1,IF('Data Bank'!$AC679=100,3,IF('Data Bank'!$AC679=0,0,2)))))</f>
        <v>2</v>
      </c>
    </row>
    <row r="872" spans="1:18">
      <c r="A872" s="115" t="str">
        <f>'Data Bank'!E680</f>
        <v>Kabal P07</v>
      </c>
      <c r="B872" s="178">
        <f ca="1">IF(B$1&lt;'Data Bank'!$AD680,"",IF(B$1&gt;'Data Bank'!$AT680,"",IF(AND('Data Bank'!$AC680&lt;100,TODAY()&gt;'Data Bank'!$AT680),1,IF('Data Bank'!$AC680=100,3,IF('Data Bank'!$AC680=0,0,2)))))</f>
        <v>2</v>
      </c>
      <c r="C872" s="178">
        <f ca="1">IF(C$1&lt;'Data Bank'!$AD680,"",IF(C$1&gt;'Data Bank'!$AT680,"",IF(AND('Data Bank'!$AC680&lt;100,TODAY()&gt;'Data Bank'!$AT680),1,IF('Data Bank'!$AC680=100,3,IF('Data Bank'!$AC680=0,0,2)))))</f>
        <v>2</v>
      </c>
      <c r="D872" s="178">
        <f ca="1">IF(D$1&lt;'Data Bank'!$AD680,"",IF(D$1&gt;'Data Bank'!$AT680,"",IF(AND('Data Bank'!$AC680&lt;100,TODAY()&gt;'Data Bank'!$AT680),1,IF('Data Bank'!$AC680=100,3,IF('Data Bank'!$AC680=0,0,2)))))</f>
        <v>2</v>
      </c>
      <c r="E872" s="178">
        <f ca="1">IF(E$1&lt;'Data Bank'!$AD680,"",IF(E$1&gt;'Data Bank'!$AT680,"",IF(AND('Data Bank'!$AC680&lt;100,TODAY()&gt;'Data Bank'!$AT680),1,IF('Data Bank'!$AC680=100,3,IF('Data Bank'!$AC680=0,0,2)))))</f>
        <v>2</v>
      </c>
      <c r="F872" s="178">
        <f ca="1">IF(F$1&lt;'Data Bank'!$AD680,"",IF(F$1&gt;'Data Bank'!$AT680,"",IF(AND('Data Bank'!$AC680&lt;100,TODAY()&gt;'Data Bank'!$AT680),1,IF('Data Bank'!$AC680=100,3,IF('Data Bank'!$AC680=0,0,2)))))</f>
        <v>2</v>
      </c>
      <c r="G872" s="178">
        <f ca="1">IF(G$1&lt;'Data Bank'!$AD680,"",IF(G$1&gt;'Data Bank'!$AT680,"",IF(AND('Data Bank'!$AC680&lt;100,TODAY()&gt;'Data Bank'!$AT680),1,IF('Data Bank'!$AC680=100,3,IF('Data Bank'!$AC680=0,0,2)))))</f>
        <v>2</v>
      </c>
      <c r="H872" s="178">
        <f ca="1">IF(H$1&lt;'Data Bank'!$AD680,"",IF(H$1&gt;'Data Bank'!$AT680,"",IF(AND('Data Bank'!$AC680&lt;100,TODAY()&gt;'Data Bank'!$AT680),1,IF('Data Bank'!$AC680=100,3,IF('Data Bank'!$AC680=0,0,2)))))</f>
        <v>2</v>
      </c>
      <c r="I872" s="178">
        <f ca="1">IF(I$1&lt;'Data Bank'!$AD680,"",IF(I$1&gt;'Data Bank'!$AT680,"",IF(AND('Data Bank'!$AC680&lt;100,TODAY()&gt;'Data Bank'!$AT680),1,IF('Data Bank'!$AC680=100,3,IF('Data Bank'!$AC680=0,0,2)))))</f>
        <v>2</v>
      </c>
      <c r="J872" s="177">
        <f ca="1">IF(J$1&lt;'Data Bank'!$AD680,"",IF(J$1&gt;'Data Bank'!$AT680,"",IF(AND('Data Bank'!$AC680&lt;100,TODAY()&gt;'Data Bank'!$AT680),1,IF('Data Bank'!$AC680=100,3,IF('Data Bank'!$AC680=0,0,2)))))</f>
        <v>2</v>
      </c>
      <c r="K872" s="177">
        <f ca="1">IF(K$1&lt;'Data Bank'!$AD680,"",IF(K$1&gt;'Data Bank'!$AT680,"",IF(AND('Data Bank'!$AC680&lt;100,TODAY()&gt;'Data Bank'!$AT680),1,IF('Data Bank'!$AC680=100,3,IF('Data Bank'!$AC680=0,0,2)))))</f>
        <v>2</v>
      </c>
      <c r="L872" s="177">
        <f ca="1">IF(L$1&lt;'Data Bank'!$AD680,"",IF(L$1&gt;'Data Bank'!$AT680,"",IF(AND('Data Bank'!$AC680&lt;100,TODAY()&gt;'Data Bank'!$AT680),1,IF('Data Bank'!$AC680=100,3,IF('Data Bank'!$AC680=0,0,2)))))</f>
        <v>2</v>
      </c>
      <c r="M872" s="177">
        <f ca="1">IF(M$1&lt;'Data Bank'!$AD680,"",IF(M$1&gt;'Data Bank'!$AT680,"",IF(AND('Data Bank'!$AC680&lt;100,TODAY()&gt;'Data Bank'!$AT680),1,IF('Data Bank'!$AC680=100,3,IF('Data Bank'!$AC680=0,0,2)))))</f>
        <v>2</v>
      </c>
      <c r="N872" s="177">
        <f ca="1">IF(N$1&lt;'Data Bank'!$AD680,"",IF(N$1&gt;'Data Bank'!$AT680,"",IF(AND('Data Bank'!$AC680&lt;100,TODAY()&gt;'Data Bank'!$AT680),1,IF('Data Bank'!$AC680=100,3,IF('Data Bank'!$AC680=0,0,2)))))</f>
        <v>2</v>
      </c>
      <c r="O872" s="177">
        <f ca="1">IF(O$1&lt;'Data Bank'!$AD680,"",IF(O$1&gt;'Data Bank'!$AT680,"",IF(AND('Data Bank'!$AC680&lt;100,TODAY()&gt;'Data Bank'!$AT680),1,IF('Data Bank'!$AC680=100,3,IF('Data Bank'!$AC680=0,0,2)))))</f>
        <v>2</v>
      </c>
      <c r="P872" s="177">
        <f ca="1">IF(P$1&lt;'Data Bank'!$AD680,"",IF(P$1&gt;'Data Bank'!$AT680,"",IF(AND('Data Bank'!$AC680&lt;100,TODAY()&gt;'Data Bank'!$AT680),1,IF('Data Bank'!$AC680=100,3,IF('Data Bank'!$AC680=0,0,2)))))</f>
        <v>2</v>
      </c>
      <c r="Q872" s="177">
        <f ca="1">IF(Q$1&lt;'Data Bank'!$AD680,"",IF(Q$1&gt;'Data Bank'!$AT680,"",IF(AND('Data Bank'!$AC680&lt;100,TODAY()&gt;'Data Bank'!$AT680),1,IF('Data Bank'!$AC680=100,3,IF('Data Bank'!$AC680=0,0,2)))))</f>
        <v>2</v>
      </c>
      <c r="R872" s="177">
        <f ca="1">IF(R$1&lt;'Data Bank'!$AD680,"",IF(R$1&gt;'Data Bank'!$AT680,"",IF(AND('Data Bank'!$AC680&lt;100,TODAY()&gt;'Data Bank'!$AT680),1,IF('Data Bank'!$AC680=100,3,IF('Data Bank'!$AC680=0,0,2)))))</f>
        <v>2</v>
      </c>
    </row>
    <row r="873" spans="1:18">
      <c r="A873" s="115" t="str">
        <f>'Data Bank'!E683</f>
        <v>Kachari Road To Awan Colony Dep</v>
      </c>
      <c r="B873" s="178">
        <f ca="1">IF(B$1&lt;'Data Bank'!$AD683,"",IF(B$1&gt;'Data Bank'!$AT683,"",IF(AND('Data Bank'!$AC683&lt;100,TODAY()&gt;'Data Bank'!$AT683),1,IF('Data Bank'!$AC683=100,3,IF('Data Bank'!$AC683=0,0,2)))))</f>
        <v>2</v>
      </c>
      <c r="C873" s="178">
        <f ca="1">IF(C$1&lt;'Data Bank'!$AD683,"",IF(C$1&gt;'Data Bank'!$AT683,"",IF(AND('Data Bank'!$AC683&lt;100,TODAY()&gt;'Data Bank'!$AT683),1,IF('Data Bank'!$AC683=100,3,IF('Data Bank'!$AC683=0,0,2)))))</f>
        <v>2</v>
      </c>
      <c r="D873" s="178">
        <f ca="1">IF(D$1&lt;'Data Bank'!$AD683,"",IF(D$1&gt;'Data Bank'!$AT683,"",IF(AND('Data Bank'!$AC683&lt;100,TODAY()&gt;'Data Bank'!$AT683),1,IF('Data Bank'!$AC683=100,3,IF('Data Bank'!$AC683=0,0,2)))))</f>
        <v>2</v>
      </c>
      <c r="E873" s="178">
        <f ca="1">IF(E$1&lt;'Data Bank'!$AD683,"",IF(E$1&gt;'Data Bank'!$AT683,"",IF(AND('Data Bank'!$AC683&lt;100,TODAY()&gt;'Data Bank'!$AT683),1,IF('Data Bank'!$AC683=100,3,IF('Data Bank'!$AC683=0,0,2)))))</f>
        <v>2</v>
      </c>
      <c r="F873" s="178">
        <f ca="1">IF(F$1&lt;'Data Bank'!$AD683,"",IF(F$1&gt;'Data Bank'!$AT683,"",IF(AND('Data Bank'!$AC683&lt;100,TODAY()&gt;'Data Bank'!$AT683),1,IF('Data Bank'!$AC683=100,3,IF('Data Bank'!$AC683=0,0,2)))))</f>
        <v>2</v>
      </c>
      <c r="G873" s="178">
        <f ca="1">IF(G$1&lt;'Data Bank'!$AD683,"",IF(G$1&gt;'Data Bank'!$AT683,"",IF(AND('Data Bank'!$AC683&lt;100,TODAY()&gt;'Data Bank'!$AT683),1,IF('Data Bank'!$AC683=100,3,IF('Data Bank'!$AC683=0,0,2)))))</f>
        <v>2</v>
      </c>
      <c r="H873" s="178">
        <f ca="1">IF(H$1&lt;'Data Bank'!$AD683,"",IF(H$1&gt;'Data Bank'!$AT683,"",IF(AND('Data Bank'!$AC683&lt;100,TODAY()&gt;'Data Bank'!$AT683),1,IF('Data Bank'!$AC683=100,3,IF('Data Bank'!$AC683=0,0,2)))))</f>
        <v>2</v>
      </c>
      <c r="I873" s="178">
        <f ca="1">IF(I$1&lt;'Data Bank'!$AD683,"",IF(I$1&gt;'Data Bank'!$AT683,"",IF(AND('Data Bank'!$AC683&lt;100,TODAY()&gt;'Data Bank'!$AT683),1,IF('Data Bank'!$AC683=100,3,IF('Data Bank'!$AC683=0,0,2)))))</f>
        <v>2</v>
      </c>
      <c r="J873" s="177">
        <f ca="1">IF(J$1&lt;'Data Bank'!$AD683,"",IF(J$1&gt;'Data Bank'!$AT683,"",IF(AND('Data Bank'!$AC683&lt;100,TODAY()&gt;'Data Bank'!$AT683),1,IF('Data Bank'!$AC683=100,3,IF('Data Bank'!$AC683=0,0,2)))))</f>
        <v>2</v>
      </c>
      <c r="K873" s="177">
        <f ca="1">IF(K$1&lt;'Data Bank'!$AD683,"",IF(K$1&gt;'Data Bank'!$AT683,"",IF(AND('Data Bank'!$AC683&lt;100,TODAY()&gt;'Data Bank'!$AT683),1,IF('Data Bank'!$AC683=100,3,IF('Data Bank'!$AC683=0,0,2)))))</f>
        <v>2</v>
      </c>
      <c r="L873" s="177">
        <f ca="1">IF(L$1&lt;'Data Bank'!$AD683,"",IF(L$1&gt;'Data Bank'!$AT683,"",IF(AND('Data Bank'!$AC683&lt;100,TODAY()&gt;'Data Bank'!$AT683),1,IF('Data Bank'!$AC683=100,3,IF('Data Bank'!$AC683=0,0,2)))))</f>
        <v>2</v>
      </c>
      <c r="M873" s="177">
        <f ca="1">IF(M$1&lt;'Data Bank'!$AD683,"",IF(M$1&gt;'Data Bank'!$AT683,"",IF(AND('Data Bank'!$AC683&lt;100,TODAY()&gt;'Data Bank'!$AT683),1,IF('Data Bank'!$AC683=100,3,IF('Data Bank'!$AC683=0,0,2)))))</f>
        <v>2</v>
      </c>
      <c r="N873" s="177">
        <f ca="1">IF(N$1&lt;'Data Bank'!$AD683,"",IF(N$1&gt;'Data Bank'!$AT683,"",IF(AND('Data Bank'!$AC683&lt;100,TODAY()&gt;'Data Bank'!$AT683),1,IF('Data Bank'!$AC683=100,3,IF('Data Bank'!$AC683=0,0,2)))))</f>
        <v>2</v>
      </c>
      <c r="O873" s="177">
        <f ca="1">IF(O$1&lt;'Data Bank'!$AD683,"",IF(O$1&gt;'Data Bank'!$AT683,"",IF(AND('Data Bank'!$AC683&lt;100,TODAY()&gt;'Data Bank'!$AT683),1,IF('Data Bank'!$AC683=100,3,IF('Data Bank'!$AC683=0,0,2)))))</f>
        <v>2</v>
      </c>
      <c r="P873" s="177">
        <f ca="1">IF(P$1&lt;'Data Bank'!$AD683,"",IF(P$1&gt;'Data Bank'!$AT683,"",IF(AND('Data Bank'!$AC683&lt;100,TODAY()&gt;'Data Bank'!$AT683),1,IF('Data Bank'!$AC683=100,3,IF('Data Bank'!$AC683=0,0,2)))))</f>
        <v>2</v>
      </c>
      <c r="Q873" s="177">
        <f ca="1">IF(Q$1&lt;'Data Bank'!$AD683,"",IF(Q$1&gt;'Data Bank'!$AT683,"",IF(AND('Data Bank'!$AC683&lt;100,TODAY()&gt;'Data Bank'!$AT683),1,IF('Data Bank'!$AC683=100,3,IF('Data Bank'!$AC683=0,0,2)))))</f>
        <v>2</v>
      </c>
      <c r="R873" s="177">
        <f ca="1">IF(R$1&lt;'Data Bank'!$AD683,"",IF(R$1&gt;'Data Bank'!$AT683,"",IF(AND('Data Bank'!$AC683&lt;100,TODAY()&gt;'Data Bank'!$AT683),1,IF('Data Bank'!$AC683=100,3,IF('Data Bank'!$AC683=0,0,2)))))</f>
        <v>2</v>
      </c>
    </row>
    <row r="874" spans="1:18">
      <c r="A874" s="115" t="str">
        <f>'Data Bank'!E684</f>
        <v>Kacheela House To Gujjar House</v>
      </c>
      <c r="B874" s="178">
        <f ca="1">IF(B$1&lt;'Data Bank'!$AD684,"",IF(B$1&gt;'Data Bank'!$AT684,"",IF(AND('Data Bank'!$AC684&lt;100,TODAY()&gt;'Data Bank'!$AT684),1,IF('Data Bank'!$AC684=100,3,IF('Data Bank'!$AC684=0,0,2)))))</f>
        <v>2</v>
      </c>
      <c r="C874" s="178">
        <f ca="1">IF(C$1&lt;'Data Bank'!$AD684,"",IF(C$1&gt;'Data Bank'!$AT684,"",IF(AND('Data Bank'!$AC684&lt;100,TODAY()&gt;'Data Bank'!$AT684),1,IF('Data Bank'!$AC684=100,3,IF('Data Bank'!$AC684=0,0,2)))))</f>
        <v>2</v>
      </c>
      <c r="D874" s="178">
        <f ca="1">IF(D$1&lt;'Data Bank'!$AD684,"",IF(D$1&gt;'Data Bank'!$AT684,"",IF(AND('Data Bank'!$AC684&lt;100,TODAY()&gt;'Data Bank'!$AT684),1,IF('Data Bank'!$AC684=100,3,IF('Data Bank'!$AC684=0,0,2)))))</f>
        <v>2</v>
      </c>
      <c r="E874" s="178">
        <f ca="1">IF(E$1&lt;'Data Bank'!$AD684,"",IF(E$1&gt;'Data Bank'!$AT684,"",IF(AND('Data Bank'!$AC684&lt;100,TODAY()&gt;'Data Bank'!$AT684),1,IF('Data Bank'!$AC684=100,3,IF('Data Bank'!$AC684=0,0,2)))))</f>
        <v>2</v>
      </c>
      <c r="F874" s="178">
        <f ca="1">IF(F$1&lt;'Data Bank'!$AD684,"",IF(F$1&gt;'Data Bank'!$AT684,"",IF(AND('Data Bank'!$AC684&lt;100,TODAY()&gt;'Data Bank'!$AT684),1,IF('Data Bank'!$AC684=100,3,IF('Data Bank'!$AC684=0,0,2)))))</f>
        <v>2</v>
      </c>
      <c r="G874" s="178">
        <f ca="1">IF(G$1&lt;'Data Bank'!$AD684,"",IF(G$1&gt;'Data Bank'!$AT684,"",IF(AND('Data Bank'!$AC684&lt;100,TODAY()&gt;'Data Bank'!$AT684),1,IF('Data Bank'!$AC684=100,3,IF('Data Bank'!$AC684=0,0,2)))))</f>
        <v>2</v>
      </c>
      <c r="H874" s="178">
        <f ca="1">IF(H$1&lt;'Data Bank'!$AD684,"",IF(H$1&gt;'Data Bank'!$AT684,"",IF(AND('Data Bank'!$AC684&lt;100,TODAY()&gt;'Data Bank'!$AT684),1,IF('Data Bank'!$AC684=100,3,IF('Data Bank'!$AC684=0,0,2)))))</f>
        <v>2</v>
      </c>
      <c r="I874" s="178">
        <f ca="1">IF(I$1&lt;'Data Bank'!$AD684,"",IF(I$1&gt;'Data Bank'!$AT684,"",IF(AND('Data Bank'!$AC684&lt;100,TODAY()&gt;'Data Bank'!$AT684),1,IF('Data Bank'!$AC684=100,3,IF('Data Bank'!$AC684=0,0,2)))))</f>
        <v>2</v>
      </c>
      <c r="J874" s="177">
        <f ca="1">IF(J$1&lt;'Data Bank'!$AD684,"",IF(J$1&gt;'Data Bank'!$AT684,"",IF(AND('Data Bank'!$AC684&lt;100,TODAY()&gt;'Data Bank'!$AT684),1,IF('Data Bank'!$AC684=100,3,IF('Data Bank'!$AC684=0,0,2)))))</f>
        <v>2</v>
      </c>
      <c r="K874" s="177">
        <f ca="1">IF(K$1&lt;'Data Bank'!$AD684,"",IF(K$1&gt;'Data Bank'!$AT684,"",IF(AND('Data Bank'!$AC684&lt;100,TODAY()&gt;'Data Bank'!$AT684),1,IF('Data Bank'!$AC684=100,3,IF('Data Bank'!$AC684=0,0,2)))))</f>
        <v>2</v>
      </c>
      <c r="L874" s="177">
        <f ca="1">IF(L$1&lt;'Data Bank'!$AD684,"",IF(L$1&gt;'Data Bank'!$AT684,"",IF(AND('Data Bank'!$AC684&lt;100,TODAY()&gt;'Data Bank'!$AT684),1,IF('Data Bank'!$AC684=100,3,IF('Data Bank'!$AC684=0,0,2)))))</f>
        <v>2</v>
      </c>
      <c r="M874" s="177">
        <f ca="1">IF(M$1&lt;'Data Bank'!$AD684,"",IF(M$1&gt;'Data Bank'!$AT684,"",IF(AND('Data Bank'!$AC684&lt;100,TODAY()&gt;'Data Bank'!$AT684),1,IF('Data Bank'!$AC684=100,3,IF('Data Bank'!$AC684=0,0,2)))))</f>
        <v>2</v>
      </c>
      <c r="N874" s="177">
        <f ca="1">IF(N$1&lt;'Data Bank'!$AD684,"",IF(N$1&gt;'Data Bank'!$AT684,"",IF(AND('Data Bank'!$AC684&lt;100,TODAY()&gt;'Data Bank'!$AT684),1,IF('Data Bank'!$AC684=100,3,IF('Data Bank'!$AC684=0,0,2)))))</f>
        <v>2</v>
      </c>
      <c r="O874" s="177">
        <f ca="1">IF(O$1&lt;'Data Bank'!$AD684,"",IF(O$1&gt;'Data Bank'!$AT684,"",IF(AND('Data Bank'!$AC684&lt;100,TODAY()&gt;'Data Bank'!$AT684),1,IF('Data Bank'!$AC684=100,3,IF('Data Bank'!$AC684=0,0,2)))))</f>
        <v>2</v>
      </c>
      <c r="P874" s="177">
        <f ca="1">IF(P$1&lt;'Data Bank'!$AD684,"",IF(P$1&gt;'Data Bank'!$AT684,"",IF(AND('Data Bank'!$AC684&lt;100,TODAY()&gt;'Data Bank'!$AT684),1,IF('Data Bank'!$AC684=100,3,IF('Data Bank'!$AC684=0,0,2)))))</f>
        <v>2</v>
      </c>
      <c r="Q874" s="177">
        <f ca="1">IF(Q$1&lt;'Data Bank'!$AD684,"",IF(Q$1&gt;'Data Bank'!$AT684,"",IF(AND('Data Bank'!$AC684&lt;100,TODAY()&gt;'Data Bank'!$AT684),1,IF('Data Bank'!$AC684=100,3,IF('Data Bank'!$AC684=0,0,2)))))</f>
        <v>2</v>
      </c>
      <c r="R874" s="177">
        <f ca="1">IF(R$1&lt;'Data Bank'!$AD684,"",IF(R$1&gt;'Data Bank'!$AT684,"",IF(AND('Data Bank'!$AC684&lt;100,TODAY()&gt;'Data Bank'!$AT684),1,IF('Data Bank'!$AC684=100,3,IF('Data Bank'!$AC684=0,0,2)))))</f>
        <v>2</v>
      </c>
    </row>
    <row r="875" spans="1:18">
      <c r="A875" s="115" t="str">
        <f>'Data Bank'!E685</f>
        <v>Nadeem Park</v>
      </c>
      <c r="B875" s="178">
        <f ca="1">IF(B$1&lt;'Data Bank'!$AD685,"",IF(B$1&gt;'Data Bank'!$AT685,"",IF(AND('Data Bank'!$AC685&lt;100,TODAY()&gt;'Data Bank'!$AT685),1,IF('Data Bank'!$AC685=100,3,IF('Data Bank'!$AC685=0,0,2)))))</f>
        <v>0</v>
      </c>
      <c r="C875" s="178">
        <f ca="1">IF(C$1&lt;'Data Bank'!$AD685,"",IF(C$1&gt;'Data Bank'!$AT685,"",IF(AND('Data Bank'!$AC685&lt;100,TODAY()&gt;'Data Bank'!$AT685),1,IF('Data Bank'!$AC685=100,3,IF('Data Bank'!$AC685=0,0,2)))))</f>
        <v>0</v>
      </c>
      <c r="D875" s="178">
        <f ca="1">IF(D$1&lt;'Data Bank'!$AD685,"",IF(D$1&gt;'Data Bank'!$AT685,"",IF(AND('Data Bank'!$AC685&lt;100,TODAY()&gt;'Data Bank'!$AT685),1,IF('Data Bank'!$AC685=100,3,IF('Data Bank'!$AC685=0,0,2)))))</f>
        <v>0</v>
      </c>
      <c r="E875" s="178">
        <f ca="1">IF(E$1&lt;'Data Bank'!$AD685,"",IF(E$1&gt;'Data Bank'!$AT685,"",IF(AND('Data Bank'!$AC685&lt;100,TODAY()&gt;'Data Bank'!$AT685),1,IF('Data Bank'!$AC685=100,3,IF('Data Bank'!$AC685=0,0,2)))))</f>
        <v>0</v>
      </c>
      <c r="F875" s="178">
        <f ca="1">IF(F$1&lt;'Data Bank'!$AD685,"",IF(F$1&gt;'Data Bank'!$AT685,"",IF(AND('Data Bank'!$AC685&lt;100,TODAY()&gt;'Data Bank'!$AT685),1,IF('Data Bank'!$AC685=100,3,IF('Data Bank'!$AC685=0,0,2)))))</f>
        <v>0</v>
      </c>
      <c r="G875" s="178">
        <f ca="1">IF(G$1&lt;'Data Bank'!$AD685,"",IF(G$1&gt;'Data Bank'!$AT685,"",IF(AND('Data Bank'!$AC685&lt;100,TODAY()&gt;'Data Bank'!$AT685),1,IF('Data Bank'!$AC685=100,3,IF('Data Bank'!$AC685=0,0,2)))))</f>
        <v>0</v>
      </c>
      <c r="H875" s="178">
        <f ca="1">IF(H$1&lt;'Data Bank'!$AD685,"",IF(H$1&gt;'Data Bank'!$AT685,"",IF(AND('Data Bank'!$AC685&lt;100,TODAY()&gt;'Data Bank'!$AT685),1,IF('Data Bank'!$AC685=100,3,IF('Data Bank'!$AC685=0,0,2)))))</f>
        <v>0</v>
      </c>
      <c r="I875" s="178">
        <f ca="1">IF(I$1&lt;'Data Bank'!$AD685,"",IF(I$1&gt;'Data Bank'!$AT685,"",IF(AND('Data Bank'!$AC685&lt;100,TODAY()&gt;'Data Bank'!$AT685),1,IF('Data Bank'!$AC685=100,3,IF('Data Bank'!$AC685=0,0,2)))))</f>
        <v>0</v>
      </c>
      <c r="J875" s="177" t="str">
        <f ca="1">IF(J$1&lt;'Data Bank'!$AD685,"",IF(J$1&gt;'Data Bank'!$AT685,"",IF(AND('Data Bank'!$AC685&lt;100,TODAY()&gt;'Data Bank'!$AT685),1,IF('Data Bank'!$AC685=100,3,IF('Data Bank'!$AC685=0,0,2)))))</f>
        <v/>
      </c>
      <c r="K875" s="177" t="str">
        <f ca="1">IF(K$1&lt;'Data Bank'!$AD685,"",IF(K$1&gt;'Data Bank'!$AT685,"",IF(AND('Data Bank'!$AC685&lt;100,TODAY()&gt;'Data Bank'!$AT685),1,IF('Data Bank'!$AC685=100,3,IF('Data Bank'!$AC685=0,0,2)))))</f>
        <v/>
      </c>
      <c r="L875" s="177" t="str">
        <f ca="1">IF(L$1&lt;'Data Bank'!$AD685,"",IF(L$1&gt;'Data Bank'!$AT685,"",IF(AND('Data Bank'!$AC685&lt;100,TODAY()&gt;'Data Bank'!$AT685),1,IF('Data Bank'!$AC685=100,3,IF('Data Bank'!$AC685=0,0,2)))))</f>
        <v/>
      </c>
      <c r="M875" s="177" t="str">
        <f ca="1">IF(M$1&lt;'Data Bank'!$AD685,"",IF(M$1&gt;'Data Bank'!$AT685,"",IF(AND('Data Bank'!$AC685&lt;100,TODAY()&gt;'Data Bank'!$AT685),1,IF('Data Bank'!$AC685=100,3,IF('Data Bank'!$AC685=0,0,2)))))</f>
        <v/>
      </c>
      <c r="N875" s="177" t="str">
        <f ca="1">IF(N$1&lt;'Data Bank'!$AD685,"",IF(N$1&gt;'Data Bank'!$AT685,"",IF(AND('Data Bank'!$AC685&lt;100,TODAY()&gt;'Data Bank'!$AT685),1,IF('Data Bank'!$AC685=100,3,IF('Data Bank'!$AC685=0,0,2)))))</f>
        <v/>
      </c>
      <c r="O875" s="177" t="str">
        <f ca="1">IF(O$1&lt;'Data Bank'!$AD685,"",IF(O$1&gt;'Data Bank'!$AT685,"",IF(AND('Data Bank'!$AC685&lt;100,TODAY()&gt;'Data Bank'!$AT685),1,IF('Data Bank'!$AC685=100,3,IF('Data Bank'!$AC685=0,0,2)))))</f>
        <v/>
      </c>
      <c r="P875" s="177" t="str">
        <f ca="1">IF(P$1&lt;'Data Bank'!$AD685,"",IF(P$1&gt;'Data Bank'!$AT685,"",IF(AND('Data Bank'!$AC685&lt;100,TODAY()&gt;'Data Bank'!$AT685),1,IF('Data Bank'!$AC685=100,3,IF('Data Bank'!$AC685=0,0,2)))))</f>
        <v/>
      </c>
      <c r="Q875" s="177" t="str">
        <f ca="1">IF(Q$1&lt;'Data Bank'!$AD685,"",IF(Q$1&gt;'Data Bank'!$AT685,"",IF(AND('Data Bank'!$AC685&lt;100,TODAY()&gt;'Data Bank'!$AT685),1,IF('Data Bank'!$AC685=100,3,IF('Data Bank'!$AC685=0,0,2)))))</f>
        <v/>
      </c>
      <c r="R875" s="177" t="str">
        <f ca="1">IF(R$1&lt;'Data Bank'!$AD685,"",IF(R$1&gt;'Data Bank'!$AT685,"",IF(AND('Data Bank'!$AC685&lt;100,TODAY()&gt;'Data Bank'!$AT685),1,IF('Data Bank'!$AC685=100,3,IF('Data Bank'!$AC685=0,0,2)))))</f>
        <v/>
      </c>
    </row>
    <row r="876" spans="1:18">
      <c r="A876" s="115" t="str">
        <f>'Data Bank'!E686</f>
        <v>Kaghan Colony Extension</v>
      </c>
      <c r="B876" s="178">
        <f ca="1">IF(B$1&lt;'Data Bank'!$AD686,"",IF(B$1&gt;'Data Bank'!$AT686,"",IF(AND('Data Bank'!$AC686&lt;100,TODAY()&gt;'Data Bank'!$AT686),1,IF('Data Bank'!$AC686=100,3,IF('Data Bank'!$AC686=0,0,2)))))</f>
        <v>2</v>
      </c>
      <c r="C876" s="178">
        <f ca="1">IF(C$1&lt;'Data Bank'!$AD686,"",IF(C$1&gt;'Data Bank'!$AT686,"",IF(AND('Data Bank'!$AC686&lt;100,TODAY()&gt;'Data Bank'!$AT686),1,IF('Data Bank'!$AC686=100,3,IF('Data Bank'!$AC686=0,0,2)))))</f>
        <v>2</v>
      </c>
      <c r="D876" s="178">
        <f ca="1">IF(D$1&lt;'Data Bank'!$AD686,"",IF(D$1&gt;'Data Bank'!$AT686,"",IF(AND('Data Bank'!$AC686&lt;100,TODAY()&gt;'Data Bank'!$AT686),1,IF('Data Bank'!$AC686=100,3,IF('Data Bank'!$AC686=0,0,2)))))</f>
        <v>2</v>
      </c>
      <c r="E876" s="178">
        <f ca="1">IF(E$1&lt;'Data Bank'!$AD686,"",IF(E$1&gt;'Data Bank'!$AT686,"",IF(AND('Data Bank'!$AC686&lt;100,TODAY()&gt;'Data Bank'!$AT686),1,IF('Data Bank'!$AC686=100,3,IF('Data Bank'!$AC686=0,0,2)))))</f>
        <v>2</v>
      </c>
      <c r="F876" s="178">
        <f ca="1">IF(F$1&lt;'Data Bank'!$AD686,"",IF(F$1&gt;'Data Bank'!$AT686,"",IF(AND('Data Bank'!$AC686&lt;100,TODAY()&gt;'Data Bank'!$AT686),1,IF('Data Bank'!$AC686=100,3,IF('Data Bank'!$AC686=0,0,2)))))</f>
        <v>2</v>
      </c>
      <c r="G876" s="178">
        <f ca="1">IF(G$1&lt;'Data Bank'!$AD686,"",IF(G$1&gt;'Data Bank'!$AT686,"",IF(AND('Data Bank'!$AC686&lt;100,TODAY()&gt;'Data Bank'!$AT686),1,IF('Data Bank'!$AC686=100,3,IF('Data Bank'!$AC686=0,0,2)))))</f>
        <v>2</v>
      </c>
      <c r="H876" s="178">
        <f ca="1">IF(H$1&lt;'Data Bank'!$AD686,"",IF(H$1&gt;'Data Bank'!$AT686,"",IF(AND('Data Bank'!$AC686&lt;100,TODAY()&gt;'Data Bank'!$AT686),1,IF('Data Bank'!$AC686=100,3,IF('Data Bank'!$AC686=0,0,2)))))</f>
        <v>2</v>
      </c>
      <c r="I876" s="178">
        <f ca="1">IF(I$1&lt;'Data Bank'!$AD686,"",IF(I$1&gt;'Data Bank'!$AT686,"",IF(AND('Data Bank'!$AC686&lt;100,TODAY()&gt;'Data Bank'!$AT686),1,IF('Data Bank'!$AC686=100,3,IF('Data Bank'!$AC686=0,0,2)))))</f>
        <v>2</v>
      </c>
      <c r="J876" s="177">
        <f ca="1">IF(J$1&lt;'Data Bank'!$AD686,"",IF(J$1&gt;'Data Bank'!$AT686,"",IF(AND('Data Bank'!$AC686&lt;100,TODAY()&gt;'Data Bank'!$AT686),1,IF('Data Bank'!$AC686=100,3,IF('Data Bank'!$AC686=0,0,2)))))</f>
        <v>2</v>
      </c>
      <c r="K876" s="177">
        <f ca="1">IF(K$1&lt;'Data Bank'!$AD686,"",IF(K$1&gt;'Data Bank'!$AT686,"",IF(AND('Data Bank'!$AC686&lt;100,TODAY()&gt;'Data Bank'!$AT686),1,IF('Data Bank'!$AC686=100,3,IF('Data Bank'!$AC686=0,0,2)))))</f>
        <v>2</v>
      </c>
      <c r="L876" s="177">
        <f ca="1">IF(L$1&lt;'Data Bank'!$AD686,"",IF(L$1&gt;'Data Bank'!$AT686,"",IF(AND('Data Bank'!$AC686&lt;100,TODAY()&gt;'Data Bank'!$AT686),1,IF('Data Bank'!$AC686=100,3,IF('Data Bank'!$AC686=0,0,2)))))</f>
        <v>2</v>
      </c>
      <c r="M876" s="177">
        <f ca="1">IF(M$1&lt;'Data Bank'!$AD686,"",IF(M$1&gt;'Data Bank'!$AT686,"",IF(AND('Data Bank'!$AC686&lt;100,TODAY()&gt;'Data Bank'!$AT686),1,IF('Data Bank'!$AC686=100,3,IF('Data Bank'!$AC686=0,0,2)))))</f>
        <v>2</v>
      </c>
      <c r="N876" s="177">
        <f ca="1">IF(N$1&lt;'Data Bank'!$AD686,"",IF(N$1&gt;'Data Bank'!$AT686,"",IF(AND('Data Bank'!$AC686&lt;100,TODAY()&gt;'Data Bank'!$AT686),1,IF('Data Bank'!$AC686=100,3,IF('Data Bank'!$AC686=0,0,2)))))</f>
        <v>2</v>
      </c>
      <c r="O876" s="177">
        <f ca="1">IF(O$1&lt;'Data Bank'!$AD686,"",IF(O$1&gt;'Data Bank'!$AT686,"",IF(AND('Data Bank'!$AC686&lt;100,TODAY()&gt;'Data Bank'!$AT686),1,IF('Data Bank'!$AC686=100,3,IF('Data Bank'!$AC686=0,0,2)))))</f>
        <v>2</v>
      </c>
      <c r="P876" s="177">
        <f ca="1">IF(P$1&lt;'Data Bank'!$AD686,"",IF(P$1&gt;'Data Bank'!$AT686,"",IF(AND('Data Bank'!$AC686&lt;100,TODAY()&gt;'Data Bank'!$AT686),1,IF('Data Bank'!$AC686=100,3,IF('Data Bank'!$AC686=0,0,2)))))</f>
        <v>2</v>
      </c>
      <c r="Q876" s="177">
        <f ca="1">IF(Q$1&lt;'Data Bank'!$AD686,"",IF(Q$1&gt;'Data Bank'!$AT686,"",IF(AND('Data Bank'!$AC686&lt;100,TODAY()&gt;'Data Bank'!$AT686),1,IF('Data Bank'!$AC686=100,3,IF('Data Bank'!$AC686=0,0,2)))))</f>
        <v>2</v>
      </c>
      <c r="R876" s="177">
        <f ca="1">IF(R$1&lt;'Data Bank'!$AD686,"",IF(R$1&gt;'Data Bank'!$AT686,"",IF(AND('Data Bank'!$AC686&lt;100,TODAY()&gt;'Data Bank'!$AT686),1,IF('Data Bank'!$AC686=100,3,IF('Data Bank'!$AC686=0,0,2)))))</f>
        <v>2</v>
      </c>
    </row>
    <row r="877" spans="1:18">
      <c r="A877" s="115" t="str">
        <f>'Data Bank'!E687</f>
        <v>Kala Gujran_P1</v>
      </c>
      <c r="B877" s="178">
        <f ca="1">IF(B$1&lt;'Data Bank'!$AD687,"",IF(B$1&gt;'Data Bank'!$AT687,"",IF(AND('Data Bank'!$AC687&lt;100,TODAY()&gt;'Data Bank'!$AT687),1,IF('Data Bank'!$AC687=100,3,IF('Data Bank'!$AC687=0,0,2)))))</f>
        <v>2</v>
      </c>
      <c r="C877" s="178">
        <f ca="1">IF(C$1&lt;'Data Bank'!$AD687,"",IF(C$1&gt;'Data Bank'!$AT687,"",IF(AND('Data Bank'!$AC687&lt;100,TODAY()&gt;'Data Bank'!$AT687),1,IF('Data Bank'!$AC687=100,3,IF('Data Bank'!$AC687=0,0,2)))))</f>
        <v>2</v>
      </c>
      <c r="D877" s="178">
        <f ca="1">IF(D$1&lt;'Data Bank'!$AD687,"",IF(D$1&gt;'Data Bank'!$AT687,"",IF(AND('Data Bank'!$AC687&lt;100,TODAY()&gt;'Data Bank'!$AT687),1,IF('Data Bank'!$AC687=100,3,IF('Data Bank'!$AC687=0,0,2)))))</f>
        <v>2</v>
      </c>
      <c r="E877" s="178">
        <f ca="1">IF(E$1&lt;'Data Bank'!$AD687,"",IF(E$1&gt;'Data Bank'!$AT687,"",IF(AND('Data Bank'!$AC687&lt;100,TODAY()&gt;'Data Bank'!$AT687),1,IF('Data Bank'!$AC687=100,3,IF('Data Bank'!$AC687=0,0,2)))))</f>
        <v>2</v>
      </c>
      <c r="F877" s="178">
        <f ca="1">IF(F$1&lt;'Data Bank'!$AD687,"",IF(F$1&gt;'Data Bank'!$AT687,"",IF(AND('Data Bank'!$AC687&lt;100,TODAY()&gt;'Data Bank'!$AT687),1,IF('Data Bank'!$AC687=100,3,IF('Data Bank'!$AC687=0,0,2)))))</f>
        <v>2</v>
      </c>
      <c r="G877" s="178">
        <f ca="1">IF(G$1&lt;'Data Bank'!$AD687,"",IF(G$1&gt;'Data Bank'!$AT687,"",IF(AND('Data Bank'!$AC687&lt;100,TODAY()&gt;'Data Bank'!$AT687),1,IF('Data Bank'!$AC687=100,3,IF('Data Bank'!$AC687=0,0,2)))))</f>
        <v>2</v>
      </c>
      <c r="H877" s="178">
        <f ca="1">IF(H$1&lt;'Data Bank'!$AD687,"",IF(H$1&gt;'Data Bank'!$AT687,"",IF(AND('Data Bank'!$AC687&lt;100,TODAY()&gt;'Data Bank'!$AT687),1,IF('Data Bank'!$AC687=100,3,IF('Data Bank'!$AC687=0,0,2)))))</f>
        <v>2</v>
      </c>
      <c r="I877" s="178">
        <f ca="1">IF(I$1&lt;'Data Bank'!$AD687,"",IF(I$1&gt;'Data Bank'!$AT687,"",IF(AND('Data Bank'!$AC687&lt;100,TODAY()&gt;'Data Bank'!$AT687),1,IF('Data Bank'!$AC687=100,3,IF('Data Bank'!$AC687=0,0,2)))))</f>
        <v>2</v>
      </c>
      <c r="J877" s="177">
        <f ca="1">IF(J$1&lt;'Data Bank'!$AD687,"",IF(J$1&gt;'Data Bank'!$AT687,"",IF(AND('Data Bank'!$AC687&lt;100,TODAY()&gt;'Data Bank'!$AT687),1,IF('Data Bank'!$AC687=100,3,IF('Data Bank'!$AC687=0,0,2)))))</f>
        <v>2</v>
      </c>
      <c r="K877" s="177">
        <f ca="1">IF(K$1&lt;'Data Bank'!$AD687,"",IF(K$1&gt;'Data Bank'!$AT687,"",IF(AND('Data Bank'!$AC687&lt;100,TODAY()&gt;'Data Bank'!$AT687),1,IF('Data Bank'!$AC687=100,3,IF('Data Bank'!$AC687=0,0,2)))))</f>
        <v>2</v>
      </c>
      <c r="L877" s="177">
        <f ca="1">IF(L$1&lt;'Data Bank'!$AD687,"",IF(L$1&gt;'Data Bank'!$AT687,"",IF(AND('Data Bank'!$AC687&lt;100,TODAY()&gt;'Data Bank'!$AT687),1,IF('Data Bank'!$AC687=100,3,IF('Data Bank'!$AC687=0,0,2)))))</f>
        <v>2</v>
      </c>
      <c r="M877" s="177">
        <f ca="1">IF(M$1&lt;'Data Bank'!$AD687,"",IF(M$1&gt;'Data Bank'!$AT687,"",IF(AND('Data Bank'!$AC687&lt;100,TODAY()&gt;'Data Bank'!$AT687),1,IF('Data Bank'!$AC687=100,3,IF('Data Bank'!$AC687=0,0,2)))))</f>
        <v>2</v>
      </c>
      <c r="N877" s="177">
        <f ca="1">IF(N$1&lt;'Data Bank'!$AD687,"",IF(N$1&gt;'Data Bank'!$AT687,"",IF(AND('Data Bank'!$AC687&lt;100,TODAY()&gt;'Data Bank'!$AT687),1,IF('Data Bank'!$AC687=100,3,IF('Data Bank'!$AC687=0,0,2)))))</f>
        <v>2</v>
      </c>
      <c r="O877" s="177">
        <f ca="1">IF(O$1&lt;'Data Bank'!$AD687,"",IF(O$1&gt;'Data Bank'!$AT687,"",IF(AND('Data Bank'!$AC687&lt;100,TODAY()&gt;'Data Bank'!$AT687),1,IF('Data Bank'!$AC687=100,3,IF('Data Bank'!$AC687=0,0,2)))))</f>
        <v>2</v>
      </c>
      <c r="P877" s="177">
        <f ca="1">IF(P$1&lt;'Data Bank'!$AD687,"",IF(P$1&gt;'Data Bank'!$AT687,"",IF(AND('Data Bank'!$AC687&lt;100,TODAY()&gt;'Data Bank'!$AT687),1,IF('Data Bank'!$AC687=100,3,IF('Data Bank'!$AC687=0,0,2)))))</f>
        <v>2</v>
      </c>
      <c r="Q877" s="177">
        <f ca="1">IF(Q$1&lt;'Data Bank'!$AD687,"",IF(Q$1&gt;'Data Bank'!$AT687,"",IF(AND('Data Bank'!$AC687&lt;100,TODAY()&gt;'Data Bank'!$AT687),1,IF('Data Bank'!$AC687=100,3,IF('Data Bank'!$AC687=0,0,2)))))</f>
        <v>2</v>
      </c>
      <c r="R877" s="177">
        <f ca="1">IF(R$1&lt;'Data Bank'!$AD687,"",IF(R$1&gt;'Data Bank'!$AT687,"",IF(AND('Data Bank'!$AC687&lt;100,TODAY()&gt;'Data Bank'!$AT687),1,IF('Data Bank'!$AC687=100,3,IF('Data Bank'!$AC687=0,0,2)))))</f>
        <v>2</v>
      </c>
    </row>
    <row r="878" spans="1:18">
      <c r="A878" s="115" t="str">
        <f>'Data Bank'!E688</f>
        <v>Kala Gujran_P2</v>
      </c>
      <c r="B878" s="178">
        <f ca="1">IF(B$1&lt;'Data Bank'!$AD688,"",IF(B$1&gt;'Data Bank'!$AT688,"",IF(AND('Data Bank'!$AC688&lt;100,TODAY()&gt;'Data Bank'!$AT688),1,IF('Data Bank'!$AC688=100,3,IF('Data Bank'!$AC688=0,0,2)))))</f>
        <v>2</v>
      </c>
      <c r="C878" s="178">
        <f ca="1">IF(C$1&lt;'Data Bank'!$AD688,"",IF(C$1&gt;'Data Bank'!$AT688,"",IF(AND('Data Bank'!$AC688&lt;100,TODAY()&gt;'Data Bank'!$AT688),1,IF('Data Bank'!$AC688=100,3,IF('Data Bank'!$AC688=0,0,2)))))</f>
        <v>2</v>
      </c>
      <c r="D878" s="178">
        <f ca="1">IF(D$1&lt;'Data Bank'!$AD688,"",IF(D$1&gt;'Data Bank'!$AT688,"",IF(AND('Data Bank'!$AC688&lt;100,TODAY()&gt;'Data Bank'!$AT688),1,IF('Data Bank'!$AC688=100,3,IF('Data Bank'!$AC688=0,0,2)))))</f>
        <v>2</v>
      </c>
      <c r="E878" s="178">
        <f ca="1">IF(E$1&lt;'Data Bank'!$AD688,"",IF(E$1&gt;'Data Bank'!$AT688,"",IF(AND('Data Bank'!$AC688&lt;100,TODAY()&gt;'Data Bank'!$AT688),1,IF('Data Bank'!$AC688=100,3,IF('Data Bank'!$AC688=0,0,2)))))</f>
        <v>2</v>
      </c>
      <c r="F878" s="178">
        <f ca="1">IF(F$1&lt;'Data Bank'!$AD688,"",IF(F$1&gt;'Data Bank'!$AT688,"",IF(AND('Data Bank'!$AC688&lt;100,TODAY()&gt;'Data Bank'!$AT688),1,IF('Data Bank'!$AC688=100,3,IF('Data Bank'!$AC688=0,0,2)))))</f>
        <v>2</v>
      </c>
      <c r="G878" s="178">
        <f ca="1">IF(G$1&lt;'Data Bank'!$AD688,"",IF(G$1&gt;'Data Bank'!$AT688,"",IF(AND('Data Bank'!$AC688&lt;100,TODAY()&gt;'Data Bank'!$AT688),1,IF('Data Bank'!$AC688=100,3,IF('Data Bank'!$AC688=0,0,2)))))</f>
        <v>2</v>
      </c>
      <c r="H878" s="178">
        <f ca="1">IF(H$1&lt;'Data Bank'!$AD688,"",IF(H$1&gt;'Data Bank'!$AT688,"",IF(AND('Data Bank'!$AC688&lt;100,TODAY()&gt;'Data Bank'!$AT688),1,IF('Data Bank'!$AC688=100,3,IF('Data Bank'!$AC688=0,0,2)))))</f>
        <v>2</v>
      </c>
      <c r="I878" s="178">
        <f ca="1">IF(I$1&lt;'Data Bank'!$AD688,"",IF(I$1&gt;'Data Bank'!$AT688,"",IF(AND('Data Bank'!$AC688&lt;100,TODAY()&gt;'Data Bank'!$AT688),1,IF('Data Bank'!$AC688=100,3,IF('Data Bank'!$AC688=0,0,2)))))</f>
        <v>2</v>
      </c>
      <c r="J878" s="177">
        <f ca="1">IF(J$1&lt;'Data Bank'!$AD688,"",IF(J$1&gt;'Data Bank'!$AT688,"",IF(AND('Data Bank'!$AC688&lt;100,TODAY()&gt;'Data Bank'!$AT688),1,IF('Data Bank'!$AC688=100,3,IF('Data Bank'!$AC688=0,0,2)))))</f>
        <v>2</v>
      </c>
      <c r="K878" s="177">
        <f ca="1">IF(K$1&lt;'Data Bank'!$AD688,"",IF(K$1&gt;'Data Bank'!$AT688,"",IF(AND('Data Bank'!$AC688&lt;100,TODAY()&gt;'Data Bank'!$AT688),1,IF('Data Bank'!$AC688=100,3,IF('Data Bank'!$AC688=0,0,2)))))</f>
        <v>2</v>
      </c>
      <c r="L878" s="177">
        <f ca="1">IF(L$1&lt;'Data Bank'!$AD688,"",IF(L$1&gt;'Data Bank'!$AT688,"",IF(AND('Data Bank'!$AC688&lt;100,TODAY()&gt;'Data Bank'!$AT688),1,IF('Data Bank'!$AC688=100,3,IF('Data Bank'!$AC688=0,0,2)))))</f>
        <v>2</v>
      </c>
      <c r="M878" s="177">
        <f ca="1">IF(M$1&lt;'Data Bank'!$AD688,"",IF(M$1&gt;'Data Bank'!$AT688,"",IF(AND('Data Bank'!$AC688&lt;100,TODAY()&gt;'Data Bank'!$AT688),1,IF('Data Bank'!$AC688=100,3,IF('Data Bank'!$AC688=0,0,2)))))</f>
        <v>2</v>
      </c>
      <c r="N878" s="177">
        <f ca="1">IF(N$1&lt;'Data Bank'!$AD688,"",IF(N$1&gt;'Data Bank'!$AT688,"",IF(AND('Data Bank'!$AC688&lt;100,TODAY()&gt;'Data Bank'!$AT688),1,IF('Data Bank'!$AC688=100,3,IF('Data Bank'!$AC688=0,0,2)))))</f>
        <v>2</v>
      </c>
      <c r="O878" s="177">
        <f ca="1">IF(O$1&lt;'Data Bank'!$AD688,"",IF(O$1&gt;'Data Bank'!$AT688,"",IF(AND('Data Bank'!$AC688&lt;100,TODAY()&gt;'Data Bank'!$AT688),1,IF('Data Bank'!$AC688=100,3,IF('Data Bank'!$AC688=0,0,2)))))</f>
        <v>2</v>
      </c>
      <c r="P878" s="177">
        <f ca="1">IF(P$1&lt;'Data Bank'!$AD688,"",IF(P$1&gt;'Data Bank'!$AT688,"",IF(AND('Data Bank'!$AC688&lt;100,TODAY()&gt;'Data Bank'!$AT688),1,IF('Data Bank'!$AC688=100,3,IF('Data Bank'!$AC688=0,0,2)))))</f>
        <v>2</v>
      </c>
      <c r="Q878" s="177">
        <f ca="1">IF(Q$1&lt;'Data Bank'!$AD688,"",IF(Q$1&gt;'Data Bank'!$AT688,"",IF(AND('Data Bank'!$AC688&lt;100,TODAY()&gt;'Data Bank'!$AT688),1,IF('Data Bank'!$AC688=100,3,IF('Data Bank'!$AC688=0,0,2)))))</f>
        <v>2</v>
      </c>
      <c r="R878" s="177">
        <f ca="1">IF(R$1&lt;'Data Bank'!$AD688,"",IF(R$1&gt;'Data Bank'!$AT688,"",IF(AND('Data Bank'!$AC688&lt;100,TODAY()&gt;'Data Bank'!$AT688),1,IF('Data Bank'!$AC688=100,3,IF('Data Bank'!$AC688=0,0,2)))))</f>
        <v>2</v>
      </c>
    </row>
    <row r="879" spans="1:18">
      <c r="A879" s="115" t="str">
        <f>'Data Bank'!E691</f>
        <v>Officer Colony</v>
      </c>
      <c r="B879" s="178">
        <f ca="1">IF(B$1&lt;'Data Bank'!$AD691,"",IF(B$1&gt;'Data Bank'!$AT691,"",IF(AND('Data Bank'!$AC691&lt;100,TODAY()&gt;'Data Bank'!$AT691),1,IF('Data Bank'!$AC691=100,3,IF('Data Bank'!$AC691=0,0,2)))))</f>
        <v>0</v>
      </c>
      <c r="C879" s="178">
        <f ca="1">IF(C$1&lt;'Data Bank'!$AD691,"",IF(C$1&gt;'Data Bank'!$AT691,"",IF(AND('Data Bank'!$AC691&lt;100,TODAY()&gt;'Data Bank'!$AT691),1,IF('Data Bank'!$AC691=100,3,IF('Data Bank'!$AC691=0,0,2)))))</f>
        <v>0</v>
      </c>
      <c r="D879" s="178">
        <f ca="1">IF(D$1&lt;'Data Bank'!$AD691,"",IF(D$1&gt;'Data Bank'!$AT691,"",IF(AND('Data Bank'!$AC691&lt;100,TODAY()&gt;'Data Bank'!$AT691),1,IF('Data Bank'!$AC691=100,3,IF('Data Bank'!$AC691=0,0,2)))))</f>
        <v>0</v>
      </c>
      <c r="E879" s="178">
        <f ca="1">IF(E$1&lt;'Data Bank'!$AD691,"",IF(E$1&gt;'Data Bank'!$AT691,"",IF(AND('Data Bank'!$AC691&lt;100,TODAY()&gt;'Data Bank'!$AT691),1,IF('Data Bank'!$AC691=100,3,IF('Data Bank'!$AC691=0,0,2)))))</f>
        <v>0</v>
      </c>
      <c r="F879" s="178">
        <f ca="1">IF(F$1&lt;'Data Bank'!$AD691,"",IF(F$1&gt;'Data Bank'!$AT691,"",IF(AND('Data Bank'!$AC691&lt;100,TODAY()&gt;'Data Bank'!$AT691),1,IF('Data Bank'!$AC691=100,3,IF('Data Bank'!$AC691=0,0,2)))))</f>
        <v>0</v>
      </c>
      <c r="G879" s="178">
        <f ca="1">IF(G$1&lt;'Data Bank'!$AD691,"",IF(G$1&gt;'Data Bank'!$AT691,"",IF(AND('Data Bank'!$AC691&lt;100,TODAY()&gt;'Data Bank'!$AT691),1,IF('Data Bank'!$AC691=100,3,IF('Data Bank'!$AC691=0,0,2)))))</f>
        <v>0</v>
      </c>
      <c r="H879" s="178">
        <f ca="1">IF(H$1&lt;'Data Bank'!$AD691,"",IF(H$1&gt;'Data Bank'!$AT691,"",IF(AND('Data Bank'!$AC691&lt;100,TODAY()&gt;'Data Bank'!$AT691),1,IF('Data Bank'!$AC691=100,3,IF('Data Bank'!$AC691=0,0,2)))))</f>
        <v>0</v>
      </c>
      <c r="I879" s="178">
        <f ca="1">IF(I$1&lt;'Data Bank'!$AD691,"",IF(I$1&gt;'Data Bank'!$AT691,"",IF(AND('Data Bank'!$AC691&lt;100,TODAY()&gt;'Data Bank'!$AT691),1,IF('Data Bank'!$AC691=100,3,IF('Data Bank'!$AC691=0,0,2)))))</f>
        <v>0</v>
      </c>
      <c r="J879" s="177" t="str">
        <f ca="1">IF(J$1&lt;'Data Bank'!$AD691,"",IF(J$1&gt;'Data Bank'!$AT691,"",IF(AND('Data Bank'!$AC691&lt;100,TODAY()&gt;'Data Bank'!$AT691),1,IF('Data Bank'!$AC691=100,3,IF('Data Bank'!$AC691=0,0,2)))))</f>
        <v/>
      </c>
      <c r="K879" s="177" t="str">
        <f ca="1">IF(K$1&lt;'Data Bank'!$AD691,"",IF(K$1&gt;'Data Bank'!$AT691,"",IF(AND('Data Bank'!$AC691&lt;100,TODAY()&gt;'Data Bank'!$AT691),1,IF('Data Bank'!$AC691=100,3,IF('Data Bank'!$AC691=0,0,2)))))</f>
        <v/>
      </c>
      <c r="L879" s="177" t="str">
        <f ca="1">IF(L$1&lt;'Data Bank'!$AD691,"",IF(L$1&gt;'Data Bank'!$AT691,"",IF(AND('Data Bank'!$AC691&lt;100,TODAY()&gt;'Data Bank'!$AT691),1,IF('Data Bank'!$AC691=100,3,IF('Data Bank'!$AC691=0,0,2)))))</f>
        <v/>
      </c>
      <c r="M879" s="177" t="str">
        <f ca="1">IF(M$1&lt;'Data Bank'!$AD691,"",IF(M$1&gt;'Data Bank'!$AT691,"",IF(AND('Data Bank'!$AC691&lt;100,TODAY()&gt;'Data Bank'!$AT691),1,IF('Data Bank'!$AC691=100,3,IF('Data Bank'!$AC691=0,0,2)))))</f>
        <v/>
      </c>
      <c r="N879" s="177" t="str">
        <f ca="1">IF(N$1&lt;'Data Bank'!$AD691,"",IF(N$1&gt;'Data Bank'!$AT691,"",IF(AND('Data Bank'!$AC691&lt;100,TODAY()&gt;'Data Bank'!$AT691),1,IF('Data Bank'!$AC691=100,3,IF('Data Bank'!$AC691=0,0,2)))))</f>
        <v/>
      </c>
      <c r="O879" s="177" t="str">
        <f ca="1">IF(O$1&lt;'Data Bank'!$AD691,"",IF(O$1&gt;'Data Bank'!$AT691,"",IF(AND('Data Bank'!$AC691&lt;100,TODAY()&gt;'Data Bank'!$AT691),1,IF('Data Bank'!$AC691=100,3,IF('Data Bank'!$AC691=0,0,2)))))</f>
        <v/>
      </c>
      <c r="P879" s="177" t="str">
        <f ca="1">IF(P$1&lt;'Data Bank'!$AD691,"",IF(P$1&gt;'Data Bank'!$AT691,"",IF(AND('Data Bank'!$AC691&lt;100,TODAY()&gt;'Data Bank'!$AT691),1,IF('Data Bank'!$AC691=100,3,IF('Data Bank'!$AC691=0,0,2)))))</f>
        <v/>
      </c>
      <c r="Q879" s="177" t="str">
        <f ca="1">IF(Q$1&lt;'Data Bank'!$AD691,"",IF(Q$1&gt;'Data Bank'!$AT691,"",IF(AND('Data Bank'!$AC691&lt;100,TODAY()&gt;'Data Bank'!$AT691),1,IF('Data Bank'!$AC691=100,3,IF('Data Bank'!$AC691=0,0,2)))))</f>
        <v/>
      </c>
      <c r="R879" s="177" t="str">
        <f ca="1">IF(R$1&lt;'Data Bank'!$AD691,"",IF(R$1&gt;'Data Bank'!$AT691,"",IF(AND('Data Bank'!$AC691&lt;100,TODAY()&gt;'Data Bank'!$AT691),1,IF('Data Bank'!$AC691=100,3,IF('Data Bank'!$AC691=0,0,2)))))</f>
        <v/>
      </c>
    </row>
    <row r="880" spans="1:18">
      <c r="A880" s="115" t="str">
        <f>'Data Bank'!E692</f>
        <v>Kangra Colony P1</v>
      </c>
      <c r="B880" s="178">
        <f ca="1">IF(B$1&lt;'Data Bank'!$AD692,"",IF(B$1&gt;'Data Bank'!$AT692,"",IF(AND('Data Bank'!$AC692&lt;100,TODAY()&gt;'Data Bank'!$AT692),1,IF('Data Bank'!$AC692=100,3,IF('Data Bank'!$AC692=0,0,2)))))</f>
        <v>2</v>
      </c>
      <c r="C880" s="178">
        <f ca="1">IF(C$1&lt;'Data Bank'!$AD692,"",IF(C$1&gt;'Data Bank'!$AT692,"",IF(AND('Data Bank'!$AC692&lt;100,TODAY()&gt;'Data Bank'!$AT692),1,IF('Data Bank'!$AC692=100,3,IF('Data Bank'!$AC692=0,0,2)))))</f>
        <v>2</v>
      </c>
      <c r="D880" s="178">
        <f ca="1">IF(D$1&lt;'Data Bank'!$AD692,"",IF(D$1&gt;'Data Bank'!$AT692,"",IF(AND('Data Bank'!$AC692&lt;100,TODAY()&gt;'Data Bank'!$AT692),1,IF('Data Bank'!$AC692=100,3,IF('Data Bank'!$AC692=0,0,2)))))</f>
        <v>2</v>
      </c>
      <c r="E880" s="178">
        <f ca="1">IF(E$1&lt;'Data Bank'!$AD692,"",IF(E$1&gt;'Data Bank'!$AT692,"",IF(AND('Data Bank'!$AC692&lt;100,TODAY()&gt;'Data Bank'!$AT692),1,IF('Data Bank'!$AC692=100,3,IF('Data Bank'!$AC692=0,0,2)))))</f>
        <v>2</v>
      </c>
      <c r="F880" s="178">
        <f ca="1">IF(F$1&lt;'Data Bank'!$AD692,"",IF(F$1&gt;'Data Bank'!$AT692,"",IF(AND('Data Bank'!$AC692&lt;100,TODAY()&gt;'Data Bank'!$AT692),1,IF('Data Bank'!$AC692=100,3,IF('Data Bank'!$AC692=0,0,2)))))</f>
        <v>2</v>
      </c>
      <c r="G880" s="178">
        <f ca="1">IF(G$1&lt;'Data Bank'!$AD692,"",IF(G$1&gt;'Data Bank'!$AT692,"",IF(AND('Data Bank'!$AC692&lt;100,TODAY()&gt;'Data Bank'!$AT692),1,IF('Data Bank'!$AC692=100,3,IF('Data Bank'!$AC692=0,0,2)))))</f>
        <v>2</v>
      </c>
      <c r="H880" s="178">
        <f ca="1">IF(H$1&lt;'Data Bank'!$AD692,"",IF(H$1&gt;'Data Bank'!$AT692,"",IF(AND('Data Bank'!$AC692&lt;100,TODAY()&gt;'Data Bank'!$AT692),1,IF('Data Bank'!$AC692=100,3,IF('Data Bank'!$AC692=0,0,2)))))</f>
        <v>2</v>
      </c>
      <c r="I880" s="178">
        <f ca="1">IF(I$1&lt;'Data Bank'!$AD692,"",IF(I$1&gt;'Data Bank'!$AT692,"",IF(AND('Data Bank'!$AC692&lt;100,TODAY()&gt;'Data Bank'!$AT692),1,IF('Data Bank'!$AC692=100,3,IF('Data Bank'!$AC692=0,0,2)))))</f>
        <v>2</v>
      </c>
      <c r="J880" s="177">
        <f ca="1">IF(J$1&lt;'Data Bank'!$AD692,"",IF(J$1&gt;'Data Bank'!$AT692,"",IF(AND('Data Bank'!$AC692&lt;100,TODAY()&gt;'Data Bank'!$AT692),1,IF('Data Bank'!$AC692=100,3,IF('Data Bank'!$AC692=0,0,2)))))</f>
        <v>2</v>
      </c>
      <c r="K880" s="177">
        <f ca="1">IF(K$1&lt;'Data Bank'!$AD692,"",IF(K$1&gt;'Data Bank'!$AT692,"",IF(AND('Data Bank'!$AC692&lt;100,TODAY()&gt;'Data Bank'!$AT692),1,IF('Data Bank'!$AC692=100,3,IF('Data Bank'!$AC692=0,0,2)))))</f>
        <v>2</v>
      </c>
      <c r="L880" s="177">
        <f ca="1">IF(L$1&lt;'Data Bank'!$AD692,"",IF(L$1&gt;'Data Bank'!$AT692,"",IF(AND('Data Bank'!$AC692&lt;100,TODAY()&gt;'Data Bank'!$AT692),1,IF('Data Bank'!$AC692=100,3,IF('Data Bank'!$AC692=0,0,2)))))</f>
        <v>2</v>
      </c>
      <c r="M880" s="177">
        <f ca="1">IF(M$1&lt;'Data Bank'!$AD692,"",IF(M$1&gt;'Data Bank'!$AT692,"",IF(AND('Data Bank'!$AC692&lt;100,TODAY()&gt;'Data Bank'!$AT692),1,IF('Data Bank'!$AC692=100,3,IF('Data Bank'!$AC692=0,0,2)))))</f>
        <v>2</v>
      </c>
      <c r="N880" s="177">
        <f ca="1">IF(N$1&lt;'Data Bank'!$AD692,"",IF(N$1&gt;'Data Bank'!$AT692,"",IF(AND('Data Bank'!$AC692&lt;100,TODAY()&gt;'Data Bank'!$AT692),1,IF('Data Bank'!$AC692=100,3,IF('Data Bank'!$AC692=0,0,2)))))</f>
        <v>2</v>
      </c>
      <c r="O880" s="177">
        <f ca="1">IF(O$1&lt;'Data Bank'!$AD692,"",IF(O$1&gt;'Data Bank'!$AT692,"",IF(AND('Data Bank'!$AC692&lt;100,TODAY()&gt;'Data Bank'!$AT692),1,IF('Data Bank'!$AC692=100,3,IF('Data Bank'!$AC692=0,0,2)))))</f>
        <v>2</v>
      </c>
      <c r="P880" s="177">
        <f ca="1">IF(P$1&lt;'Data Bank'!$AD692,"",IF(P$1&gt;'Data Bank'!$AT692,"",IF(AND('Data Bank'!$AC692&lt;100,TODAY()&gt;'Data Bank'!$AT692),1,IF('Data Bank'!$AC692=100,3,IF('Data Bank'!$AC692=0,0,2)))))</f>
        <v>2</v>
      </c>
      <c r="Q880" s="177">
        <f ca="1">IF(Q$1&lt;'Data Bank'!$AD692,"",IF(Q$1&gt;'Data Bank'!$AT692,"",IF(AND('Data Bank'!$AC692&lt;100,TODAY()&gt;'Data Bank'!$AT692),1,IF('Data Bank'!$AC692=100,3,IF('Data Bank'!$AC692=0,0,2)))))</f>
        <v>2</v>
      </c>
      <c r="R880" s="177">
        <f ca="1">IF(R$1&lt;'Data Bank'!$AD692,"",IF(R$1&gt;'Data Bank'!$AT692,"",IF(AND('Data Bank'!$AC692&lt;100,TODAY()&gt;'Data Bank'!$AT692),1,IF('Data Bank'!$AC692=100,3,IF('Data Bank'!$AC692=0,0,2)))))</f>
        <v>2</v>
      </c>
    </row>
    <row r="881" spans="1:18">
      <c r="A881" s="115" t="str">
        <f>'Data Bank'!E694</f>
        <v>Kanju Road P01</v>
      </c>
      <c r="B881" s="178">
        <f ca="1">IF(B$1&lt;'Data Bank'!$AD694,"",IF(B$1&gt;'Data Bank'!$AT694,"",IF(AND('Data Bank'!$AC694&lt;100,TODAY()&gt;'Data Bank'!$AT694),1,IF('Data Bank'!$AC694=100,3,IF('Data Bank'!$AC694=0,0,2)))))</f>
        <v>2</v>
      </c>
      <c r="C881" s="178">
        <f ca="1">IF(C$1&lt;'Data Bank'!$AD694,"",IF(C$1&gt;'Data Bank'!$AT694,"",IF(AND('Data Bank'!$AC694&lt;100,TODAY()&gt;'Data Bank'!$AT694),1,IF('Data Bank'!$AC694=100,3,IF('Data Bank'!$AC694=0,0,2)))))</f>
        <v>2</v>
      </c>
      <c r="D881" s="178">
        <f ca="1">IF(D$1&lt;'Data Bank'!$AD694,"",IF(D$1&gt;'Data Bank'!$AT694,"",IF(AND('Data Bank'!$AC694&lt;100,TODAY()&gt;'Data Bank'!$AT694),1,IF('Data Bank'!$AC694=100,3,IF('Data Bank'!$AC694=0,0,2)))))</f>
        <v>2</v>
      </c>
      <c r="E881" s="178">
        <f ca="1">IF(E$1&lt;'Data Bank'!$AD694,"",IF(E$1&gt;'Data Bank'!$AT694,"",IF(AND('Data Bank'!$AC694&lt;100,TODAY()&gt;'Data Bank'!$AT694),1,IF('Data Bank'!$AC694=100,3,IF('Data Bank'!$AC694=0,0,2)))))</f>
        <v>2</v>
      </c>
      <c r="F881" s="178">
        <f ca="1">IF(F$1&lt;'Data Bank'!$AD694,"",IF(F$1&gt;'Data Bank'!$AT694,"",IF(AND('Data Bank'!$AC694&lt;100,TODAY()&gt;'Data Bank'!$AT694),1,IF('Data Bank'!$AC694=100,3,IF('Data Bank'!$AC694=0,0,2)))))</f>
        <v>2</v>
      </c>
      <c r="G881" s="178">
        <f ca="1">IF(G$1&lt;'Data Bank'!$AD694,"",IF(G$1&gt;'Data Bank'!$AT694,"",IF(AND('Data Bank'!$AC694&lt;100,TODAY()&gt;'Data Bank'!$AT694),1,IF('Data Bank'!$AC694=100,3,IF('Data Bank'!$AC694=0,0,2)))))</f>
        <v>2</v>
      </c>
      <c r="H881" s="178">
        <f ca="1">IF(H$1&lt;'Data Bank'!$AD694,"",IF(H$1&gt;'Data Bank'!$AT694,"",IF(AND('Data Bank'!$AC694&lt;100,TODAY()&gt;'Data Bank'!$AT694),1,IF('Data Bank'!$AC694=100,3,IF('Data Bank'!$AC694=0,0,2)))))</f>
        <v>2</v>
      </c>
      <c r="I881" s="178">
        <f ca="1">IF(I$1&lt;'Data Bank'!$AD694,"",IF(I$1&gt;'Data Bank'!$AT694,"",IF(AND('Data Bank'!$AC694&lt;100,TODAY()&gt;'Data Bank'!$AT694),1,IF('Data Bank'!$AC694=100,3,IF('Data Bank'!$AC694=0,0,2)))))</f>
        <v>2</v>
      </c>
      <c r="J881" s="177">
        <f ca="1">IF(J$1&lt;'Data Bank'!$AD694,"",IF(J$1&gt;'Data Bank'!$AT694,"",IF(AND('Data Bank'!$AC694&lt;100,TODAY()&gt;'Data Bank'!$AT694),1,IF('Data Bank'!$AC694=100,3,IF('Data Bank'!$AC694=0,0,2)))))</f>
        <v>2</v>
      </c>
      <c r="K881" s="177">
        <f ca="1">IF(K$1&lt;'Data Bank'!$AD694,"",IF(K$1&gt;'Data Bank'!$AT694,"",IF(AND('Data Bank'!$AC694&lt;100,TODAY()&gt;'Data Bank'!$AT694),1,IF('Data Bank'!$AC694=100,3,IF('Data Bank'!$AC694=0,0,2)))))</f>
        <v>2</v>
      </c>
      <c r="L881" s="177">
        <f ca="1">IF(L$1&lt;'Data Bank'!$AD694,"",IF(L$1&gt;'Data Bank'!$AT694,"",IF(AND('Data Bank'!$AC694&lt;100,TODAY()&gt;'Data Bank'!$AT694),1,IF('Data Bank'!$AC694=100,3,IF('Data Bank'!$AC694=0,0,2)))))</f>
        <v>2</v>
      </c>
      <c r="M881" s="177">
        <f ca="1">IF(M$1&lt;'Data Bank'!$AD694,"",IF(M$1&gt;'Data Bank'!$AT694,"",IF(AND('Data Bank'!$AC694&lt;100,TODAY()&gt;'Data Bank'!$AT694),1,IF('Data Bank'!$AC694=100,3,IF('Data Bank'!$AC694=0,0,2)))))</f>
        <v>2</v>
      </c>
      <c r="N881" s="177">
        <f ca="1">IF(N$1&lt;'Data Bank'!$AD694,"",IF(N$1&gt;'Data Bank'!$AT694,"",IF(AND('Data Bank'!$AC694&lt;100,TODAY()&gt;'Data Bank'!$AT694),1,IF('Data Bank'!$AC694=100,3,IF('Data Bank'!$AC694=0,0,2)))))</f>
        <v>2</v>
      </c>
      <c r="O881" s="177">
        <f ca="1">IF(O$1&lt;'Data Bank'!$AD694,"",IF(O$1&gt;'Data Bank'!$AT694,"",IF(AND('Data Bank'!$AC694&lt;100,TODAY()&gt;'Data Bank'!$AT694),1,IF('Data Bank'!$AC694=100,3,IF('Data Bank'!$AC694=0,0,2)))))</f>
        <v>2</v>
      </c>
      <c r="P881" s="177">
        <f ca="1">IF(P$1&lt;'Data Bank'!$AD694,"",IF(P$1&gt;'Data Bank'!$AT694,"",IF(AND('Data Bank'!$AC694&lt;100,TODAY()&gt;'Data Bank'!$AT694),1,IF('Data Bank'!$AC694=100,3,IF('Data Bank'!$AC694=0,0,2)))))</f>
        <v>2</v>
      </c>
      <c r="Q881" s="177">
        <f ca="1">IF(Q$1&lt;'Data Bank'!$AD694,"",IF(Q$1&gt;'Data Bank'!$AT694,"",IF(AND('Data Bank'!$AC694&lt;100,TODAY()&gt;'Data Bank'!$AT694),1,IF('Data Bank'!$AC694=100,3,IF('Data Bank'!$AC694=0,0,2)))))</f>
        <v>2</v>
      </c>
      <c r="R881" s="177">
        <f ca="1">IF(R$1&lt;'Data Bank'!$AD694,"",IF(R$1&gt;'Data Bank'!$AT694,"",IF(AND('Data Bank'!$AC694&lt;100,TODAY()&gt;'Data Bank'!$AT694),1,IF('Data Bank'!$AC694=100,3,IF('Data Bank'!$AC694=0,0,2)))))</f>
        <v>2</v>
      </c>
    </row>
    <row r="882" spans="1:18">
      <c r="A882" s="115" t="str">
        <f>'Data Bank'!E695</f>
        <v>Kanju Road P02</v>
      </c>
      <c r="B882" s="178">
        <f ca="1">IF(B$1&lt;'Data Bank'!$AD695,"",IF(B$1&gt;'Data Bank'!$AT695,"",IF(AND('Data Bank'!$AC695&lt;100,TODAY()&gt;'Data Bank'!$AT695),1,IF('Data Bank'!$AC695=100,3,IF('Data Bank'!$AC695=0,0,2)))))</f>
        <v>2</v>
      </c>
      <c r="C882" s="178">
        <f ca="1">IF(C$1&lt;'Data Bank'!$AD695,"",IF(C$1&gt;'Data Bank'!$AT695,"",IF(AND('Data Bank'!$AC695&lt;100,TODAY()&gt;'Data Bank'!$AT695),1,IF('Data Bank'!$AC695=100,3,IF('Data Bank'!$AC695=0,0,2)))))</f>
        <v>2</v>
      </c>
      <c r="D882" s="178">
        <f ca="1">IF(D$1&lt;'Data Bank'!$AD695,"",IF(D$1&gt;'Data Bank'!$AT695,"",IF(AND('Data Bank'!$AC695&lt;100,TODAY()&gt;'Data Bank'!$AT695),1,IF('Data Bank'!$AC695=100,3,IF('Data Bank'!$AC695=0,0,2)))))</f>
        <v>2</v>
      </c>
      <c r="E882" s="178">
        <f ca="1">IF(E$1&lt;'Data Bank'!$AD695,"",IF(E$1&gt;'Data Bank'!$AT695,"",IF(AND('Data Bank'!$AC695&lt;100,TODAY()&gt;'Data Bank'!$AT695),1,IF('Data Bank'!$AC695=100,3,IF('Data Bank'!$AC695=0,0,2)))))</f>
        <v>2</v>
      </c>
      <c r="F882" s="178">
        <f ca="1">IF(F$1&lt;'Data Bank'!$AD695,"",IF(F$1&gt;'Data Bank'!$AT695,"",IF(AND('Data Bank'!$AC695&lt;100,TODAY()&gt;'Data Bank'!$AT695),1,IF('Data Bank'!$AC695=100,3,IF('Data Bank'!$AC695=0,0,2)))))</f>
        <v>2</v>
      </c>
      <c r="G882" s="178">
        <f ca="1">IF(G$1&lt;'Data Bank'!$AD695,"",IF(G$1&gt;'Data Bank'!$AT695,"",IF(AND('Data Bank'!$AC695&lt;100,TODAY()&gt;'Data Bank'!$AT695),1,IF('Data Bank'!$AC695=100,3,IF('Data Bank'!$AC695=0,0,2)))))</f>
        <v>2</v>
      </c>
      <c r="H882" s="178">
        <f ca="1">IF(H$1&lt;'Data Bank'!$AD695,"",IF(H$1&gt;'Data Bank'!$AT695,"",IF(AND('Data Bank'!$AC695&lt;100,TODAY()&gt;'Data Bank'!$AT695),1,IF('Data Bank'!$AC695=100,3,IF('Data Bank'!$AC695=0,0,2)))))</f>
        <v>2</v>
      </c>
      <c r="I882" s="178">
        <f ca="1">IF(I$1&lt;'Data Bank'!$AD695,"",IF(I$1&gt;'Data Bank'!$AT695,"",IF(AND('Data Bank'!$AC695&lt;100,TODAY()&gt;'Data Bank'!$AT695),1,IF('Data Bank'!$AC695=100,3,IF('Data Bank'!$AC695=0,0,2)))))</f>
        <v>2</v>
      </c>
      <c r="J882" s="177">
        <f ca="1">IF(J$1&lt;'Data Bank'!$AD695,"",IF(J$1&gt;'Data Bank'!$AT695,"",IF(AND('Data Bank'!$AC695&lt;100,TODAY()&gt;'Data Bank'!$AT695),1,IF('Data Bank'!$AC695=100,3,IF('Data Bank'!$AC695=0,0,2)))))</f>
        <v>2</v>
      </c>
      <c r="K882" s="177">
        <f ca="1">IF(K$1&lt;'Data Bank'!$AD695,"",IF(K$1&gt;'Data Bank'!$AT695,"",IF(AND('Data Bank'!$AC695&lt;100,TODAY()&gt;'Data Bank'!$AT695),1,IF('Data Bank'!$AC695=100,3,IF('Data Bank'!$AC695=0,0,2)))))</f>
        <v>2</v>
      </c>
      <c r="L882" s="177">
        <f ca="1">IF(L$1&lt;'Data Bank'!$AD695,"",IF(L$1&gt;'Data Bank'!$AT695,"",IF(AND('Data Bank'!$AC695&lt;100,TODAY()&gt;'Data Bank'!$AT695),1,IF('Data Bank'!$AC695=100,3,IF('Data Bank'!$AC695=0,0,2)))))</f>
        <v>2</v>
      </c>
      <c r="M882" s="177">
        <f ca="1">IF(M$1&lt;'Data Bank'!$AD695,"",IF(M$1&gt;'Data Bank'!$AT695,"",IF(AND('Data Bank'!$AC695&lt;100,TODAY()&gt;'Data Bank'!$AT695),1,IF('Data Bank'!$AC695=100,3,IF('Data Bank'!$AC695=0,0,2)))))</f>
        <v>2</v>
      </c>
      <c r="N882" s="177">
        <f ca="1">IF(N$1&lt;'Data Bank'!$AD695,"",IF(N$1&gt;'Data Bank'!$AT695,"",IF(AND('Data Bank'!$AC695&lt;100,TODAY()&gt;'Data Bank'!$AT695),1,IF('Data Bank'!$AC695=100,3,IF('Data Bank'!$AC695=0,0,2)))))</f>
        <v>2</v>
      </c>
      <c r="O882" s="177">
        <f ca="1">IF(O$1&lt;'Data Bank'!$AD695,"",IF(O$1&gt;'Data Bank'!$AT695,"",IF(AND('Data Bank'!$AC695&lt;100,TODAY()&gt;'Data Bank'!$AT695),1,IF('Data Bank'!$AC695=100,3,IF('Data Bank'!$AC695=0,0,2)))))</f>
        <v>2</v>
      </c>
      <c r="P882" s="177">
        <f ca="1">IF(P$1&lt;'Data Bank'!$AD695,"",IF(P$1&gt;'Data Bank'!$AT695,"",IF(AND('Data Bank'!$AC695&lt;100,TODAY()&gt;'Data Bank'!$AT695),1,IF('Data Bank'!$AC695=100,3,IF('Data Bank'!$AC695=0,0,2)))))</f>
        <v>2</v>
      </c>
      <c r="Q882" s="177">
        <f ca="1">IF(Q$1&lt;'Data Bank'!$AD695,"",IF(Q$1&gt;'Data Bank'!$AT695,"",IF(AND('Data Bank'!$AC695&lt;100,TODAY()&gt;'Data Bank'!$AT695),1,IF('Data Bank'!$AC695=100,3,IF('Data Bank'!$AC695=0,0,2)))))</f>
        <v>2</v>
      </c>
      <c r="R882" s="177">
        <f ca="1">IF(R$1&lt;'Data Bank'!$AD695,"",IF(R$1&gt;'Data Bank'!$AT695,"",IF(AND('Data Bank'!$AC695&lt;100,TODAY()&gt;'Data Bank'!$AT695),1,IF('Data Bank'!$AC695=100,3,IF('Data Bank'!$AC695=0,0,2)))))</f>
        <v>2</v>
      </c>
    </row>
    <row r="883" spans="1:18">
      <c r="A883" s="115" t="str">
        <f>'Data Bank'!E696</f>
        <v>Kantrila</v>
      </c>
      <c r="B883" s="178">
        <f ca="1">IF(B$1&lt;'Data Bank'!$AD696,"",IF(B$1&gt;'Data Bank'!$AT696,"",IF(AND('Data Bank'!$AC696&lt;100,TODAY()&gt;'Data Bank'!$AT696),1,IF('Data Bank'!$AC696=100,3,IF('Data Bank'!$AC696=0,0,2)))))</f>
        <v>0</v>
      </c>
      <c r="C883" s="178">
        <f ca="1">IF(C$1&lt;'Data Bank'!$AD696,"",IF(C$1&gt;'Data Bank'!$AT696,"",IF(AND('Data Bank'!$AC696&lt;100,TODAY()&gt;'Data Bank'!$AT696),1,IF('Data Bank'!$AC696=100,3,IF('Data Bank'!$AC696=0,0,2)))))</f>
        <v>0</v>
      </c>
      <c r="D883" s="178">
        <f ca="1">IF(D$1&lt;'Data Bank'!$AD696,"",IF(D$1&gt;'Data Bank'!$AT696,"",IF(AND('Data Bank'!$AC696&lt;100,TODAY()&gt;'Data Bank'!$AT696),1,IF('Data Bank'!$AC696=100,3,IF('Data Bank'!$AC696=0,0,2)))))</f>
        <v>0</v>
      </c>
      <c r="E883" s="178">
        <f ca="1">IF(E$1&lt;'Data Bank'!$AD696,"",IF(E$1&gt;'Data Bank'!$AT696,"",IF(AND('Data Bank'!$AC696&lt;100,TODAY()&gt;'Data Bank'!$AT696),1,IF('Data Bank'!$AC696=100,3,IF('Data Bank'!$AC696=0,0,2)))))</f>
        <v>0</v>
      </c>
      <c r="F883" s="178">
        <f ca="1">IF(F$1&lt;'Data Bank'!$AD696,"",IF(F$1&gt;'Data Bank'!$AT696,"",IF(AND('Data Bank'!$AC696&lt;100,TODAY()&gt;'Data Bank'!$AT696),1,IF('Data Bank'!$AC696=100,3,IF('Data Bank'!$AC696=0,0,2)))))</f>
        <v>0</v>
      </c>
      <c r="G883" s="178">
        <f ca="1">IF(G$1&lt;'Data Bank'!$AD696,"",IF(G$1&gt;'Data Bank'!$AT696,"",IF(AND('Data Bank'!$AC696&lt;100,TODAY()&gt;'Data Bank'!$AT696),1,IF('Data Bank'!$AC696=100,3,IF('Data Bank'!$AC696=0,0,2)))))</f>
        <v>0</v>
      </c>
      <c r="H883" s="178">
        <f ca="1">IF(H$1&lt;'Data Bank'!$AD696,"",IF(H$1&gt;'Data Bank'!$AT696,"",IF(AND('Data Bank'!$AC696&lt;100,TODAY()&gt;'Data Bank'!$AT696),1,IF('Data Bank'!$AC696=100,3,IF('Data Bank'!$AC696=0,0,2)))))</f>
        <v>0</v>
      </c>
      <c r="I883" s="178">
        <f ca="1">IF(I$1&lt;'Data Bank'!$AD696,"",IF(I$1&gt;'Data Bank'!$AT696,"",IF(AND('Data Bank'!$AC696&lt;100,TODAY()&gt;'Data Bank'!$AT696),1,IF('Data Bank'!$AC696=100,3,IF('Data Bank'!$AC696=0,0,2)))))</f>
        <v>0</v>
      </c>
      <c r="J883" s="177">
        <f ca="1">IF(J$1&lt;'Data Bank'!$AD696,"",IF(J$1&gt;'Data Bank'!$AT696,"",IF(AND('Data Bank'!$AC696&lt;100,TODAY()&gt;'Data Bank'!$AT696),1,IF('Data Bank'!$AC696=100,3,IF('Data Bank'!$AC696=0,0,2)))))</f>
        <v>0</v>
      </c>
      <c r="K883" s="177">
        <f ca="1">IF(K$1&lt;'Data Bank'!$AD696,"",IF(K$1&gt;'Data Bank'!$AT696,"",IF(AND('Data Bank'!$AC696&lt;100,TODAY()&gt;'Data Bank'!$AT696),1,IF('Data Bank'!$AC696=100,3,IF('Data Bank'!$AC696=0,0,2)))))</f>
        <v>0</v>
      </c>
      <c r="L883" s="177">
        <f ca="1">IF(L$1&lt;'Data Bank'!$AD696,"",IF(L$1&gt;'Data Bank'!$AT696,"",IF(AND('Data Bank'!$AC696&lt;100,TODAY()&gt;'Data Bank'!$AT696),1,IF('Data Bank'!$AC696=100,3,IF('Data Bank'!$AC696=0,0,2)))))</f>
        <v>0</v>
      </c>
      <c r="M883" s="177">
        <f ca="1">IF(M$1&lt;'Data Bank'!$AD696,"",IF(M$1&gt;'Data Bank'!$AT696,"",IF(AND('Data Bank'!$AC696&lt;100,TODAY()&gt;'Data Bank'!$AT696),1,IF('Data Bank'!$AC696=100,3,IF('Data Bank'!$AC696=0,0,2)))))</f>
        <v>0</v>
      </c>
      <c r="N883" s="177">
        <f ca="1">IF(N$1&lt;'Data Bank'!$AD696,"",IF(N$1&gt;'Data Bank'!$AT696,"",IF(AND('Data Bank'!$AC696&lt;100,TODAY()&gt;'Data Bank'!$AT696),1,IF('Data Bank'!$AC696=100,3,IF('Data Bank'!$AC696=0,0,2)))))</f>
        <v>0</v>
      </c>
      <c r="O883" s="177">
        <f ca="1">IF(O$1&lt;'Data Bank'!$AD696,"",IF(O$1&gt;'Data Bank'!$AT696,"",IF(AND('Data Bank'!$AC696&lt;100,TODAY()&gt;'Data Bank'!$AT696),1,IF('Data Bank'!$AC696=100,3,IF('Data Bank'!$AC696=0,0,2)))))</f>
        <v>0</v>
      </c>
      <c r="P883" s="177">
        <f ca="1">IF(P$1&lt;'Data Bank'!$AD696,"",IF(P$1&gt;'Data Bank'!$AT696,"",IF(AND('Data Bank'!$AC696&lt;100,TODAY()&gt;'Data Bank'!$AT696),1,IF('Data Bank'!$AC696=100,3,IF('Data Bank'!$AC696=0,0,2)))))</f>
        <v>0</v>
      </c>
      <c r="Q883" s="177">
        <f ca="1">IF(Q$1&lt;'Data Bank'!$AD696,"",IF(Q$1&gt;'Data Bank'!$AT696,"",IF(AND('Data Bank'!$AC696&lt;100,TODAY()&gt;'Data Bank'!$AT696),1,IF('Data Bank'!$AC696=100,3,IF('Data Bank'!$AC696=0,0,2)))))</f>
        <v>0</v>
      </c>
      <c r="R883" s="177">
        <f ca="1">IF(R$1&lt;'Data Bank'!$AD696,"",IF(R$1&gt;'Data Bank'!$AT696,"",IF(AND('Data Bank'!$AC696&lt;100,TODAY()&gt;'Data Bank'!$AT696),1,IF('Data Bank'!$AC696=100,3,IF('Data Bank'!$AC696=0,0,2)))))</f>
        <v>0</v>
      </c>
    </row>
    <row r="884" spans="1:18">
      <c r="A884" s="115" t="str">
        <f>'Data Bank'!E698</f>
        <v>Kareenpura Extension</v>
      </c>
      <c r="B884" s="178">
        <f ca="1">IF(B$1&lt;'Data Bank'!$AD698,"",IF(B$1&gt;'Data Bank'!$AT698,"",IF(AND('Data Bank'!$AC698&lt;100,TODAY()&gt;'Data Bank'!$AT698),1,IF('Data Bank'!$AC698=100,3,IF('Data Bank'!$AC698=0,0,2)))))</f>
        <v>2</v>
      </c>
      <c r="C884" s="178">
        <f ca="1">IF(C$1&lt;'Data Bank'!$AD698,"",IF(C$1&gt;'Data Bank'!$AT698,"",IF(AND('Data Bank'!$AC698&lt;100,TODAY()&gt;'Data Bank'!$AT698),1,IF('Data Bank'!$AC698=100,3,IF('Data Bank'!$AC698=0,0,2)))))</f>
        <v>2</v>
      </c>
      <c r="D884" s="178">
        <f ca="1">IF(D$1&lt;'Data Bank'!$AD698,"",IF(D$1&gt;'Data Bank'!$AT698,"",IF(AND('Data Bank'!$AC698&lt;100,TODAY()&gt;'Data Bank'!$AT698),1,IF('Data Bank'!$AC698=100,3,IF('Data Bank'!$AC698=0,0,2)))))</f>
        <v>2</v>
      </c>
      <c r="E884" s="178">
        <f ca="1">IF(E$1&lt;'Data Bank'!$AD698,"",IF(E$1&gt;'Data Bank'!$AT698,"",IF(AND('Data Bank'!$AC698&lt;100,TODAY()&gt;'Data Bank'!$AT698),1,IF('Data Bank'!$AC698=100,3,IF('Data Bank'!$AC698=0,0,2)))))</f>
        <v>2</v>
      </c>
      <c r="F884" s="178">
        <f ca="1">IF(F$1&lt;'Data Bank'!$AD698,"",IF(F$1&gt;'Data Bank'!$AT698,"",IF(AND('Data Bank'!$AC698&lt;100,TODAY()&gt;'Data Bank'!$AT698),1,IF('Data Bank'!$AC698=100,3,IF('Data Bank'!$AC698=0,0,2)))))</f>
        <v>2</v>
      </c>
      <c r="G884" s="178">
        <f ca="1">IF(G$1&lt;'Data Bank'!$AD698,"",IF(G$1&gt;'Data Bank'!$AT698,"",IF(AND('Data Bank'!$AC698&lt;100,TODAY()&gt;'Data Bank'!$AT698),1,IF('Data Bank'!$AC698=100,3,IF('Data Bank'!$AC698=0,0,2)))))</f>
        <v>2</v>
      </c>
      <c r="H884" s="178">
        <f ca="1">IF(H$1&lt;'Data Bank'!$AD698,"",IF(H$1&gt;'Data Bank'!$AT698,"",IF(AND('Data Bank'!$AC698&lt;100,TODAY()&gt;'Data Bank'!$AT698),1,IF('Data Bank'!$AC698=100,3,IF('Data Bank'!$AC698=0,0,2)))))</f>
        <v>2</v>
      </c>
      <c r="I884" s="178">
        <f ca="1">IF(I$1&lt;'Data Bank'!$AD698,"",IF(I$1&gt;'Data Bank'!$AT698,"",IF(AND('Data Bank'!$AC698&lt;100,TODAY()&gt;'Data Bank'!$AT698),1,IF('Data Bank'!$AC698=100,3,IF('Data Bank'!$AC698=0,0,2)))))</f>
        <v>2</v>
      </c>
      <c r="J884" s="177">
        <f ca="1">IF(J$1&lt;'Data Bank'!$AD698,"",IF(J$1&gt;'Data Bank'!$AT698,"",IF(AND('Data Bank'!$AC698&lt;100,TODAY()&gt;'Data Bank'!$AT698),1,IF('Data Bank'!$AC698=100,3,IF('Data Bank'!$AC698=0,0,2)))))</f>
        <v>2</v>
      </c>
      <c r="K884" s="177">
        <f ca="1">IF(K$1&lt;'Data Bank'!$AD698,"",IF(K$1&gt;'Data Bank'!$AT698,"",IF(AND('Data Bank'!$AC698&lt;100,TODAY()&gt;'Data Bank'!$AT698),1,IF('Data Bank'!$AC698=100,3,IF('Data Bank'!$AC698=0,0,2)))))</f>
        <v>2</v>
      </c>
      <c r="L884" s="177">
        <f ca="1">IF(L$1&lt;'Data Bank'!$AD698,"",IF(L$1&gt;'Data Bank'!$AT698,"",IF(AND('Data Bank'!$AC698&lt;100,TODAY()&gt;'Data Bank'!$AT698),1,IF('Data Bank'!$AC698=100,3,IF('Data Bank'!$AC698=0,0,2)))))</f>
        <v>2</v>
      </c>
      <c r="M884" s="177">
        <f ca="1">IF(M$1&lt;'Data Bank'!$AD698,"",IF(M$1&gt;'Data Bank'!$AT698,"",IF(AND('Data Bank'!$AC698&lt;100,TODAY()&gt;'Data Bank'!$AT698),1,IF('Data Bank'!$AC698=100,3,IF('Data Bank'!$AC698=0,0,2)))))</f>
        <v>2</v>
      </c>
      <c r="N884" s="177">
        <f ca="1">IF(N$1&lt;'Data Bank'!$AD698,"",IF(N$1&gt;'Data Bank'!$AT698,"",IF(AND('Data Bank'!$AC698&lt;100,TODAY()&gt;'Data Bank'!$AT698),1,IF('Data Bank'!$AC698=100,3,IF('Data Bank'!$AC698=0,0,2)))))</f>
        <v>2</v>
      </c>
      <c r="O884" s="177">
        <f ca="1">IF(O$1&lt;'Data Bank'!$AD698,"",IF(O$1&gt;'Data Bank'!$AT698,"",IF(AND('Data Bank'!$AC698&lt;100,TODAY()&gt;'Data Bank'!$AT698),1,IF('Data Bank'!$AC698=100,3,IF('Data Bank'!$AC698=0,0,2)))))</f>
        <v>2</v>
      </c>
      <c r="P884" s="177">
        <f ca="1">IF(P$1&lt;'Data Bank'!$AD698,"",IF(P$1&gt;'Data Bank'!$AT698,"",IF(AND('Data Bank'!$AC698&lt;100,TODAY()&gt;'Data Bank'!$AT698),1,IF('Data Bank'!$AC698=100,3,IF('Data Bank'!$AC698=0,0,2)))))</f>
        <v>2</v>
      </c>
      <c r="Q884" s="177">
        <f ca="1">IF(Q$1&lt;'Data Bank'!$AD698,"",IF(Q$1&gt;'Data Bank'!$AT698,"",IF(AND('Data Bank'!$AC698&lt;100,TODAY()&gt;'Data Bank'!$AT698),1,IF('Data Bank'!$AC698=100,3,IF('Data Bank'!$AC698=0,0,2)))))</f>
        <v>2</v>
      </c>
      <c r="R884" s="177">
        <f ca="1">IF(R$1&lt;'Data Bank'!$AD698,"",IF(R$1&gt;'Data Bank'!$AT698,"",IF(AND('Data Bank'!$AC698&lt;100,TODAY()&gt;'Data Bank'!$AT698),1,IF('Data Bank'!$AC698=100,3,IF('Data Bank'!$AC698=0,0,2)))))</f>
        <v>2</v>
      </c>
    </row>
    <row r="885" spans="1:18">
      <c r="A885" s="115" t="str">
        <f>'Data Bank'!E700</f>
        <v>Karmawala</v>
      </c>
      <c r="B885" s="178">
        <f ca="1">IF(B$1&lt;'Data Bank'!$AD700,"",IF(B$1&gt;'Data Bank'!$AT700,"",IF(AND('Data Bank'!$AC700&lt;100,TODAY()&gt;'Data Bank'!$AT700),1,IF('Data Bank'!$AC700=100,3,IF('Data Bank'!$AC700=0,0,2)))))</f>
        <v>2</v>
      </c>
      <c r="C885" s="178">
        <f ca="1">IF(C$1&lt;'Data Bank'!$AD700,"",IF(C$1&gt;'Data Bank'!$AT700,"",IF(AND('Data Bank'!$AC700&lt;100,TODAY()&gt;'Data Bank'!$AT700),1,IF('Data Bank'!$AC700=100,3,IF('Data Bank'!$AC700=0,0,2)))))</f>
        <v>2</v>
      </c>
      <c r="D885" s="178">
        <f ca="1">IF(D$1&lt;'Data Bank'!$AD700,"",IF(D$1&gt;'Data Bank'!$AT700,"",IF(AND('Data Bank'!$AC700&lt;100,TODAY()&gt;'Data Bank'!$AT700),1,IF('Data Bank'!$AC700=100,3,IF('Data Bank'!$AC700=0,0,2)))))</f>
        <v>2</v>
      </c>
      <c r="E885" s="178">
        <f ca="1">IF(E$1&lt;'Data Bank'!$AD700,"",IF(E$1&gt;'Data Bank'!$AT700,"",IF(AND('Data Bank'!$AC700&lt;100,TODAY()&gt;'Data Bank'!$AT700),1,IF('Data Bank'!$AC700=100,3,IF('Data Bank'!$AC700=0,0,2)))))</f>
        <v>2</v>
      </c>
      <c r="F885" s="178">
        <f ca="1">IF(F$1&lt;'Data Bank'!$AD700,"",IF(F$1&gt;'Data Bank'!$AT700,"",IF(AND('Data Bank'!$AC700&lt;100,TODAY()&gt;'Data Bank'!$AT700),1,IF('Data Bank'!$AC700=100,3,IF('Data Bank'!$AC700=0,0,2)))))</f>
        <v>2</v>
      </c>
      <c r="G885" s="178">
        <f ca="1">IF(G$1&lt;'Data Bank'!$AD700,"",IF(G$1&gt;'Data Bank'!$AT700,"",IF(AND('Data Bank'!$AC700&lt;100,TODAY()&gt;'Data Bank'!$AT700),1,IF('Data Bank'!$AC700=100,3,IF('Data Bank'!$AC700=0,0,2)))))</f>
        <v>2</v>
      </c>
      <c r="H885" s="178">
        <f ca="1">IF(H$1&lt;'Data Bank'!$AD700,"",IF(H$1&gt;'Data Bank'!$AT700,"",IF(AND('Data Bank'!$AC700&lt;100,TODAY()&gt;'Data Bank'!$AT700),1,IF('Data Bank'!$AC700=100,3,IF('Data Bank'!$AC700=0,0,2)))))</f>
        <v>2</v>
      </c>
      <c r="I885" s="178">
        <f ca="1">IF(I$1&lt;'Data Bank'!$AD700,"",IF(I$1&gt;'Data Bank'!$AT700,"",IF(AND('Data Bank'!$AC700&lt;100,TODAY()&gt;'Data Bank'!$AT700),1,IF('Data Bank'!$AC700=100,3,IF('Data Bank'!$AC700=0,0,2)))))</f>
        <v>2</v>
      </c>
      <c r="J885" s="177">
        <f ca="1">IF(J$1&lt;'Data Bank'!$AD700,"",IF(J$1&gt;'Data Bank'!$AT700,"",IF(AND('Data Bank'!$AC700&lt;100,TODAY()&gt;'Data Bank'!$AT700),1,IF('Data Bank'!$AC700=100,3,IF('Data Bank'!$AC700=0,0,2)))))</f>
        <v>2</v>
      </c>
      <c r="K885" s="177">
        <f ca="1">IF(K$1&lt;'Data Bank'!$AD700,"",IF(K$1&gt;'Data Bank'!$AT700,"",IF(AND('Data Bank'!$AC700&lt;100,TODAY()&gt;'Data Bank'!$AT700),1,IF('Data Bank'!$AC700=100,3,IF('Data Bank'!$AC700=0,0,2)))))</f>
        <v>2</v>
      </c>
      <c r="L885" s="177">
        <f ca="1">IF(L$1&lt;'Data Bank'!$AD700,"",IF(L$1&gt;'Data Bank'!$AT700,"",IF(AND('Data Bank'!$AC700&lt;100,TODAY()&gt;'Data Bank'!$AT700),1,IF('Data Bank'!$AC700=100,3,IF('Data Bank'!$AC700=0,0,2)))))</f>
        <v>2</v>
      </c>
      <c r="M885" s="177">
        <f ca="1">IF(M$1&lt;'Data Bank'!$AD700,"",IF(M$1&gt;'Data Bank'!$AT700,"",IF(AND('Data Bank'!$AC700&lt;100,TODAY()&gt;'Data Bank'!$AT700),1,IF('Data Bank'!$AC700=100,3,IF('Data Bank'!$AC700=0,0,2)))))</f>
        <v>2</v>
      </c>
      <c r="N885" s="177">
        <f ca="1">IF(N$1&lt;'Data Bank'!$AD700,"",IF(N$1&gt;'Data Bank'!$AT700,"",IF(AND('Data Bank'!$AC700&lt;100,TODAY()&gt;'Data Bank'!$AT700),1,IF('Data Bank'!$AC700=100,3,IF('Data Bank'!$AC700=0,0,2)))))</f>
        <v>2</v>
      </c>
      <c r="O885" s="177">
        <f ca="1">IF(O$1&lt;'Data Bank'!$AD700,"",IF(O$1&gt;'Data Bank'!$AT700,"",IF(AND('Data Bank'!$AC700&lt;100,TODAY()&gt;'Data Bank'!$AT700),1,IF('Data Bank'!$AC700=100,3,IF('Data Bank'!$AC700=0,0,2)))))</f>
        <v>2</v>
      </c>
      <c r="P885" s="177">
        <f ca="1">IF(P$1&lt;'Data Bank'!$AD700,"",IF(P$1&gt;'Data Bank'!$AT700,"",IF(AND('Data Bank'!$AC700&lt;100,TODAY()&gt;'Data Bank'!$AT700),1,IF('Data Bank'!$AC700=100,3,IF('Data Bank'!$AC700=0,0,2)))))</f>
        <v>2</v>
      </c>
      <c r="Q885" s="177">
        <f ca="1">IF(Q$1&lt;'Data Bank'!$AD700,"",IF(Q$1&gt;'Data Bank'!$AT700,"",IF(AND('Data Bank'!$AC700&lt;100,TODAY()&gt;'Data Bank'!$AT700),1,IF('Data Bank'!$AC700=100,3,IF('Data Bank'!$AC700=0,0,2)))))</f>
        <v>2</v>
      </c>
      <c r="R885" s="177">
        <f ca="1">IF(R$1&lt;'Data Bank'!$AD700,"",IF(R$1&gt;'Data Bank'!$AT700,"",IF(AND('Data Bank'!$AC700&lt;100,TODAY()&gt;'Data Bank'!$AT700),1,IF('Data Bank'!$AC700=100,3,IF('Data Bank'!$AC700=0,0,2)))))</f>
        <v>2</v>
      </c>
    </row>
    <row r="886" spans="1:18">
      <c r="A886" s="115" t="str">
        <f>'Data Bank'!E701</f>
        <v>Kashmir Colony 1 &amp; 2</v>
      </c>
      <c r="B886" s="178">
        <f ca="1">IF(B$1&lt;'Data Bank'!$AD701,"",IF(B$1&gt;'Data Bank'!$AT701,"",IF(AND('Data Bank'!$AC701&lt;100,TODAY()&gt;'Data Bank'!$AT701),1,IF('Data Bank'!$AC701=100,3,IF('Data Bank'!$AC701=0,0,2)))))</f>
        <v>0</v>
      </c>
      <c r="C886" s="178">
        <f ca="1">IF(C$1&lt;'Data Bank'!$AD701,"",IF(C$1&gt;'Data Bank'!$AT701,"",IF(AND('Data Bank'!$AC701&lt;100,TODAY()&gt;'Data Bank'!$AT701),1,IF('Data Bank'!$AC701=100,3,IF('Data Bank'!$AC701=0,0,2)))))</f>
        <v>0</v>
      </c>
      <c r="D886" s="178">
        <f ca="1">IF(D$1&lt;'Data Bank'!$AD701,"",IF(D$1&gt;'Data Bank'!$AT701,"",IF(AND('Data Bank'!$AC701&lt;100,TODAY()&gt;'Data Bank'!$AT701),1,IF('Data Bank'!$AC701=100,3,IF('Data Bank'!$AC701=0,0,2)))))</f>
        <v>0</v>
      </c>
      <c r="E886" s="178">
        <f ca="1">IF(E$1&lt;'Data Bank'!$AD701,"",IF(E$1&gt;'Data Bank'!$AT701,"",IF(AND('Data Bank'!$AC701&lt;100,TODAY()&gt;'Data Bank'!$AT701),1,IF('Data Bank'!$AC701=100,3,IF('Data Bank'!$AC701=0,0,2)))))</f>
        <v>0</v>
      </c>
      <c r="F886" s="178" t="str">
        <f ca="1">IF(F$1&lt;'Data Bank'!$AD701,"",IF(F$1&gt;'Data Bank'!$AT701,"",IF(AND('Data Bank'!$AC701&lt;100,TODAY()&gt;'Data Bank'!$AT701),1,IF('Data Bank'!$AC701=100,3,IF('Data Bank'!$AC701=0,0,2)))))</f>
        <v/>
      </c>
      <c r="G886" s="178" t="str">
        <f ca="1">IF(G$1&lt;'Data Bank'!$AD701,"",IF(G$1&gt;'Data Bank'!$AT701,"",IF(AND('Data Bank'!$AC701&lt;100,TODAY()&gt;'Data Bank'!$AT701),1,IF('Data Bank'!$AC701=100,3,IF('Data Bank'!$AC701=0,0,2)))))</f>
        <v/>
      </c>
      <c r="H886" s="178" t="str">
        <f ca="1">IF(H$1&lt;'Data Bank'!$AD701,"",IF(H$1&gt;'Data Bank'!$AT701,"",IF(AND('Data Bank'!$AC701&lt;100,TODAY()&gt;'Data Bank'!$AT701),1,IF('Data Bank'!$AC701=100,3,IF('Data Bank'!$AC701=0,0,2)))))</f>
        <v/>
      </c>
      <c r="I886" s="178" t="str">
        <f ca="1">IF(I$1&lt;'Data Bank'!$AD701,"",IF(I$1&gt;'Data Bank'!$AT701,"",IF(AND('Data Bank'!$AC701&lt;100,TODAY()&gt;'Data Bank'!$AT701),1,IF('Data Bank'!$AC701=100,3,IF('Data Bank'!$AC701=0,0,2)))))</f>
        <v/>
      </c>
      <c r="J886" s="177" t="str">
        <f ca="1">IF(J$1&lt;'Data Bank'!$AD701,"",IF(J$1&gt;'Data Bank'!$AT701,"",IF(AND('Data Bank'!$AC701&lt;100,TODAY()&gt;'Data Bank'!$AT701),1,IF('Data Bank'!$AC701=100,3,IF('Data Bank'!$AC701=0,0,2)))))</f>
        <v/>
      </c>
      <c r="K886" s="177" t="str">
        <f ca="1">IF(K$1&lt;'Data Bank'!$AD701,"",IF(K$1&gt;'Data Bank'!$AT701,"",IF(AND('Data Bank'!$AC701&lt;100,TODAY()&gt;'Data Bank'!$AT701),1,IF('Data Bank'!$AC701=100,3,IF('Data Bank'!$AC701=0,0,2)))))</f>
        <v/>
      </c>
      <c r="L886" s="177" t="str">
        <f ca="1">IF(L$1&lt;'Data Bank'!$AD701,"",IF(L$1&gt;'Data Bank'!$AT701,"",IF(AND('Data Bank'!$AC701&lt;100,TODAY()&gt;'Data Bank'!$AT701),1,IF('Data Bank'!$AC701=100,3,IF('Data Bank'!$AC701=0,0,2)))))</f>
        <v/>
      </c>
      <c r="M886" s="177" t="str">
        <f ca="1">IF(M$1&lt;'Data Bank'!$AD701,"",IF(M$1&gt;'Data Bank'!$AT701,"",IF(AND('Data Bank'!$AC701&lt;100,TODAY()&gt;'Data Bank'!$AT701),1,IF('Data Bank'!$AC701=100,3,IF('Data Bank'!$AC701=0,0,2)))))</f>
        <v/>
      </c>
      <c r="N886" s="177" t="str">
        <f ca="1">IF(N$1&lt;'Data Bank'!$AD701,"",IF(N$1&gt;'Data Bank'!$AT701,"",IF(AND('Data Bank'!$AC701&lt;100,TODAY()&gt;'Data Bank'!$AT701),1,IF('Data Bank'!$AC701=100,3,IF('Data Bank'!$AC701=0,0,2)))))</f>
        <v/>
      </c>
      <c r="O886" s="177" t="str">
        <f ca="1">IF(O$1&lt;'Data Bank'!$AD701,"",IF(O$1&gt;'Data Bank'!$AT701,"",IF(AND('Data Bank'!$AC701&lt;100,TODAY()&gt;'Data Bank'!$AT701),1,IF('Data Bank'!$AC701=100,3,IF('Data Bank'!$AC701=0,0,2)))))</f>
        <v/>
      </c>
      <c r="P886" s="177" t="str">
        <f ca="1">IF(P$1&lt;'Data Bank'!$AD701,"",IF(P$1&gt;'Data Bank'!$AT701,"",IF(AND('Data Bank'!$AC701&lt;100,TODAY()&gt;'Data Bank'!$AT701),1,IF('Data Bank'!$AC701=100,3,IF('Data Bank'!$AC701=0,0,2)))))</f>
        <v/>
      </c>
      <c r="Q886" s="177" t="str">
        <f ca="1">IF(Q$1&lt;'Data Bank'!$AD701,"",IF(Q$1&gt;'Data Bank'!$AT701,"",IF(AND('Data Bank'!$AC701&lt;100,TODAY()&gt;'Data Bank'!$AT701),1,IF('Data Bank'!$AC701=100,3,IF('Data Bank'!$AC701=0,0,2)))))</f>
        <v/>
      </c>
      <c r="R886" s="177" t="str">
        <f ca="1">IF(R$1&lt;'Data Bank'!$AD701,"",IF(R$1&gt;'Data Bank'!$AT701,"",IF(AND('Data Bank'!$AC701&lt;100,TODAY()&gt;'Data Bank'!$AT701),1,IF('Data Bank'!$AC701=100,3,IF('Data Bank'!$AC701=0,0,2)))))</f>
        <v/>
      </c>
    </row>
    <row r="887" spans="1:18">
      <c r="A887" s="115" t="str">
        <f>'Data Bank'!E703</f>
        <v>Qadirabad , NoorShah Wali and K</v>
      </c>
      <c r="B887" s="178">
        <f ca="1">IF(B$1&lt;'Data Bank'!$AD703,"",IF(B$1&gt;'Data Bank'!$AT703,"",IF(AND('Data Bank'!$AC703&lt;100,TODAY()&gt;'Data Bank'!$AT703),1,IF('Data Bank'!$AC703=100,3,IF('Data Bank'!$AC703=0,0,2)))))</f>
        <v>0</v>
      </c>
      <c r="C887" s="178">
        <f ca="1">IF(C$1&lt;'Data Bank'!$AD703,"",IF(C$1&gt;'Data Bank'!$AT703,"",IF(AND('Data Bank'!$AC703&lt;100,TODAY()&gt;'Data Bank'!$AT703),1,IF('Data Bank'!$AC703=100,3,IF('Data Bank'!$AC703=0,0,2)))))</f>
        <v>0</v>
      </c>
      <c r="D887" s="178">
        <f ca="1">IF(D$1&lt;'Data Bank'!$AD703,"",IF(D$1&gt;'Data Bank'!$AT703,"",IF(AND('Data Bank'!$AC703&lt;100,TODAY()&gt;'Data Bank'!$AT703),1,IF('Data Bank'!$AC703=100,3,IF('Data Bank'!$AC703=0,0,2)))))</f>
        <v>0</v>
      </c>
      <c r="E887" s="178">
        <f ca="1">IF(E$1&lt;'Data Bank'!$AD703,"",IF(E$1&gt;'Data Bank'!$AT703,"",IF(AND('Data Bank'!$AC703&lt;100,TODAY()&gt;'Data Bank'!$AT703),1,IF('Data Bank'!$AC703=100,3,IF('Data Bank'!$AC703=0,0,2)))))</f>
        <v>0</v>
      </c>
      <c r="F887" s="178">
        <f ca="1">IF(F$1&lt;'Data Bank'!$AD703,"",IF(F$1&gt;'Data Bank'!$AT703,"",IF(AND('Data Bank'!$AC703&lt;100,TODAY()&gt;'Data Bank'!$AT703),1,IF('Data Bank'!$AC703=100,3,IF('Data Bank'!$AC703=0,0,2)))))</f>
        <v>0</v>
      </c>
      <c r="G887" s="178">
        <f ca="1">IF(G$1&lt;'Data Bank'!$AD703,"",IF(G$1&gt;'Data Bank'!$AT703,"",IF(AND('Data Bank'!$AC703&lt;100,TODAY()&gt;'Data Bank'!$AT703),1,IF('Data Bank'!$AC703=100,3,IF('Data Bank'!$AC703=0,0,2)))))</f>
        <v>0</v>
      </c>
      <c r="H887" s="178">
        <f ca="1">IF(H$1&lt;'Data Bank'!$AD703,"",IF(H$1&gt;'Data Bank'!$AT703,"",IF(AND('Data Bank'!$AC703&lt;100,TODAY()&gt;'Data Bank'!$AT703),1,IF('Data Bank'!$AC703=100,3,IF('Data Bank'!$AC703=0,0,2)))))</f>
        <v>0</v>
      </c>
      <c r="I887" s="178">
        <f ca="1">IF(I$1&lt;'Data Bank'!$AD703,"",IF(I$1&gt;'Data Bank'!$AT703,"",IF(AND('Data Bank'!$AC703&lt;100,TODAY()&gt;'Data Bank'!$AT703),1,IF('Data Bank'!$AC703=100,3,IF('Data Bank'!$AC703=0,0,2)))))</f>
        <v>0</v>
      </c>
      <c r="J887" s="177" t="str">
        <f ca="1">IF(J$1&lt;'Data Bank'!$AD703,"",IF(J$1&gt;'Data Bank'!$AT703,"",IF(AND('Data Bank'!$AC703&lt;100,TODAY()&gt;'Data Bank'!$AT703),1,IF('Data Bank'!$AC703=100,3,IF('Data Bank'!$AC703=0,0,2)))))</f>
        <v/>
      </c>
      <c r="K887" s="177" t="str">
        <f ca="1">IF(K$1&lt;'Data Bank'!$AD703,"",IF(K$1&gt;'Data Bank'!$AT703,"",IF(AND('Data Bank'!$AC703&lt;100,TODAY()&gt;'Data Bank'!$AT703),1,IF('Data Bank'!$AC703=100,3,IF('Data Bank'!$AC703=0,0,2)))))</f>
        <v/>
      </c>
      <c r="L887" s="177" t="str">
        <f ca="1">IF(L$1&lt;'Data Bank'!$AD703,"",IF(L$1&gt;'Data Bank'!$AT703,"",IF(AND('Data Bank'!$AC703&lt;100,TODAY()&gt;'Data Bank'!$AT703),1,IF('Data Bank'!$AC703=100,3,IF('Data Bank'!$AC703=0,0,2)))))</f>
        <v/>
      </c>
      <c r="M887" s="177" t="str">
        <f ca="1">IF(M$1&lt;'Data Bank'!$AD703,"",IF(M$1&gt;'Data Bank'!$AT703,"",IF(AND('Data Bank'!$AC703&lt;100,TODAY()&gt;'Data Bank'!$AT703),1,IF('Data Bank'!$AC703=100,3,IF('Data Bank'!$AC703=0,0,2)))))</f>
        <v/>
      </c>
      <c r="N887" s="177" t="str">
        <f ca="1">IF(N$1&lt;'Data Bank'!$AD703,"",IF(N$1&gt;'Data Bank'!$AT703,"",IF(AND('Data Bank'!$AC703&lt;100,TODAY()&gt;'Data Bank'!$AT703),1,IF('Data Bank'!$AC703=100,3,IF('Data Bank'!$AC703=0,0,2)))))</f>
        <v/>
      </c>
      <c r="O887" s="177" t="str">
        <f ca="1">IF(O$1&lt;'Data Bank'!$AD703,"",IF(O$1&gt;'Data Bank'!$AT703,"",IF(AND('Data Bank'!$AC703&lt;100,TODAY()&gt;'Data Bank'!$AT703),1,IF('Data Bank'!$AC703=100,3,IF('Data Bank'!$AC703=0,0,2)))))</f>
        <v/>
      </c>
      <c r="P887" s="177" t="str">
        <f ca="1">IF(P$1&lt;'Data Bank'!$AD703,"",IF(P$1&gt;'Data Bank'!$AT703,"",IF(AND('Data Bank'!$AC703&lt;100,TODAY()&gt;'Data Bank'!$AT703),1,IF('Data Bank'!$AC703=100,3,IF('Data Bank'!$AC703=0,0,2)))))</f>
        <v/>
      </c>
      <c r="Q887" s="177" t="str">
        <f ca="1">IF(Q$1&lt;'Data Bank'!$AD703,"",IF(Q$1&gt;'Data Bank'!$AT703,"",IF(AND('Data Bank'!$AC703&lt;100,TODAY()&gt;'Data Bank'!$AT703),1,IF('Data Bank'!$AC703=100,3,IF('Data Bank'!$AC703=0,0,2)))))</f>
        <v/>
      </c>
      <c r="R887" s="177" t="str">
        <f ca="1">IF(R$1&lt;'Data Bank'!$AD703,"",IF(R$1&gt;'Data Bank'!$AT703,"",IF(AND('Data Bank'!$AC703&lt;100,TODAY()&gt;'Data Bank'!$AT703),1,IF('Data Bank'!$AC703=100,3,IF('Data Bank'!$AC703=0,0,2)))))</f>
        <v/>
      </c>
    </row>
    <row r="888" spans="1:18">
      <c r="A888" s="115" t="str">
        <f>'Data Bank'!E704</f>
        <v>Road Kot</v>
      </c>
      <c r="B888" s="178">
        <f ca="1">IF(B$1&lt;'Data Bank'!$AD704,"",IF(B$1&gt;'Data Bank'!$AT704,"",IF(AND('Data Bank'!$AC704&lt;100,TODAY()&gt;'Data Bank'!$AT704),1,IF('Data Bank'!$AC704=100,3,IF('Data Bank'!$AC704=0,0,2)))))</f>
        <v>0</v>
      </c>
      <c r="C888" s="178">
        <f ca="1">IF(C$1&lt;'Data Bank'!$AD704,"",IF(C$1&gt;'Data Bank'!$AT704,"",IF(AND('Data Bank'!$AC704&lt;100,TODAY()&gt;'Data Bank'!$AT704),1,IF('Data Bank'!$AC704=100,3,IF('Data Bank'!$AC704=0,0,2)))))</f>
        <v>0</v>
      </c>
      <c r="D888" s="178">
        <f ca="1">IF(D$1&lt;'Data Bank'!$AD704,"",IF(D$1&gt;'Data Bank'!$AT704,"",IF(AND('Data Bank'!$AC704&lt;100,TODAY()&gt;'Data Bank'!$AT704),1,IF('Data Bank'!$AC704=100,3,IF('Data Bank'!$AC704=0,0,2)))))</f>
        <v>0</v>
      </c>
      <c r="E888" s="178">
        <f ca="1">IF(E$1&lt;'Data Bank'!$AD704,"",IF(E$1&gt;'Data Bank'!$AT704,"",IF(AND('Data Bank'!$AC704&lt;100,TODAY()&gt;'Data Bank'!$AT704),1,IF('Data Bank'!$AC704=100,3,IF('Data Bank'!$AC704=0,0,2)))))</f>
        <v>0</v>
      </c>
      <c r="F888" s="178">
        <f ca="1">IF(F$1&lt;'Data Bank'!$AD704,"",IF(F$1&gt;'Data Bank'!$AT704,"",IF(AND('Data Bank'!$AC704&lt;100,TODAY()&gt;'Data Bank'!$AT704),1,IF('Data Bank'!$AC704=100,3,IF('Data Bank'!$AC704=0,0,2)))))</f>
        <v>0</v>
      </c>
      <c r="G888" s="178">
        <f ca="1">IF(G$1&lt;'Data Bank'!$AD704,"",IF(G$1&gt;'Data Bank'!$AT704,"",IF(AND('Data Bank'!$AC704&lt;100,TODAY()&gt;'Data Bank'!$AT704),1,IF('Data Bank'!$AC704=100,3,IF('Data Bank'!$AC704=0,0,2)))))</f>
        <v>0</v>
      </c>
      <c r="H888" s="178">
        <f ca="1">IF(H$1&lt;'Data Bank'!$AD704,"",IF(H$1&gt;'Data Bank'!$AT704,"",IF(AND('Data Bank'!$AC704&lt;100,TODAY()&gt;'Data Bank'!$AT704),1,IF('Data Bank'!$AC704=100,3,IF('Data Bank'!$AC704=0,0,2)))))</f>
        <v>0</v>
      </c>
      <c r="I888" s="178">
        <f ca="1">IF(I$1&lt;'Data Bank'!$AD704,"",IF(I$1&gt;'Data Bank'!$AT704,"",IF(AND('Data Bank'!$AC704&lt;100,TODAY()&gt;'Data Bank'!$AT704),1,IF('Data Bank'!$AC704=100,3,IF('Data Bank'!$AC704=0,0,2)))))</f>
        <v>0</v>
      </c>
      <c r="J888" s="177" t="str">
        <f ca="1">IF(J$1&lt;'Data Bank'!$AD704,"",IF(J$1&gt;'Data Bank'!$AT704,"",IF(AND('Data Bank'!$AC704&lt;100,TODAY()&gt;'Data Bank'!$AT704),1,IF('Data Bank'!$AC704=100,3,IF('Data Bank'!$AC704=0,0,2)))))</f>
        <v/>
      </c>
      <c r="K888" s="177" t="str">
        <f ca="1">IF(K$1&lt;'Data Bank'!$AD704,"",IF(K$1&gt;'Data Bank'!$AT704,"",IF(AND('Data Bank'!$AC704&lt;100,TODAY()&gt;'Data Bank'!$AT704),1,IF('Data Bank'!$AC704=100,3,IF('Data Bank'!$AC704=0,0,2)))))</f>
        <v/>
      </c>
      <c r="L888" s="177" t="str">
        <f ca="1">IF(L$1&lt;'Data Bank'!$AD704,"",IF(L$1&gt;'Data Bank'!$AT704,"",IF(AND('Data Bank'!$AC704&lt;100,TODAY()&gt;'Data Bank'!$AT704),1,IF('Data Bank'!$AC704=100,3,IF('Data Bank'!$AC704=0,0,2)))))</f>
        <v/>
      </c>
      <c r="M888" s="177" t="str">
        <f ca="1">IF(M$1&lt;'Data Bank'!$AD704,"",IF(M$1&gt;'Data Bank'!$AT704,"",IF(AND('Data Bank'!$AC704&lt;100,TODAY()&gt;'Data Bank'!$AT704),1,IF('Data Bank'!$AC704=100,3,IF('Data Bank'!$AC704=0,0,2)))))</f>
        <v/>
      </c>
      <c r="N888" s="177" t="str">
        <f ca="1">IF(N$1&lt;'Data Bank'!$AD704,"",IF(N$1&gt;'Data Bank'!$AT704,"",IF(AND('Data Bank'!$AC704&lt;100,TODAY()&gt;'Data Bank'!$AT704),1,IF('Data Bank'!$AC704=100,3,IF('Data Bank'!$AC704=0,0,2)))))</f>
        <v/>
      </c>
      <c r="O888" s="177" t="str">
        <f ca="1">IF(O$1&lt;'Data Bank'!$AD704,"",IF(O$1&gt;'Data Bank'!$AT704,"",IF(AND('Data Bank'!$AC704&lt;100,TODAY()&gt;'Data Bank'!$AT704),1,IF('Data Bank'!$AC704=100,3,IF('Data Bank'!$AC704=0,0,2)))))</f>
        <v/>
      </c>
      <c r="P888" s="177" t="str">
        <f ca="1">IF(P$1&lt;'Data Bank'!$AD704,"",IF(P$1&gt;'Data Bank'!$AT704,"",IF(AND('Data Bank'!$AC704&lt;100,TODAY()&gt;'Data Bank'!$AT704),1,IF('Data Bank'!$AC704=100,3,IF('Data Bank'!$AC704=0,0,2)))))</f>
        <v/>
      </c>
      <c r="Q888" s="177" t="str">
        <f ca="1">IF(Q$1&lt;'Data Bank'!$AD704,"",IF(Q$1&gt;'Data Bank'!$AT704,"",IF(AND('Data Bank'!$AC704&lt;100,TODAY()&gt;'Data Bank'!$AT704),1,IF('Data Bank'!$AC704=100,3,IF('Data Bank'!$AC704=0,0,2)))))</f>
        <v/>
      </c>
      <c r="R888" s="177" t="str">
        <f ca="1">IF(R$1&lt;'Data Bank'!$AD704,"",IF(R$1&gt;'Data Bank'!$AT704,"",IF(AND('Data Bank'!$AC704&lt;100,TODAY()&gt;'Data Bank'!$AT704),1,IF('Data Bank'!$AC704=100,3,IF('Data Bank'!$AC704=0,0,2)))))</f>
        <v/>
      </c>
    </row>
    <row r="889" spans="1:18">
      <c r="A889" s="115" t="str">
        <f>'Data Bank'!E706</f>
        <v>Katcheri Road</v>
      </c>
      <c r="B889" s="178">
        <f ca="1">IF(B$1&lt;'Data Bank'!$AD706,"",IF(B$1&gt;'Data Bank'!$AT706,"",IF(AND('Data Bank'!$AC706&lt;100,TODAY()&gt;'Data Bank'!$AT706),1,IF('Data Bank'!$AC706=100,3,IF('Data Bank'!$AC706=0,0,2)))))</f>
        <v>2</v>
      </c>
      <c r="C889" s="178">
        <f ca="1">IF(C$1&lt;'Data Bank'!$AD706,"",IF(C$1&gt;'Data Bank'!$AT706,"",IF(AND('Data Bank'!$AC706&lt;100,TODAY()&gt;'Data Bank'!$AT706),1,IF('Data Bank'!$AC706=100,3,IF('Data Bank'!$AC706=0,0,2)))))</f>
        <v>2</v>
      </c>
      <c r="D889" s="178">
        <f ca="1">IF(D$1&lt;'Data Bank'!$AD706,"",IF(D$1&gt;'Data Bank'!$AT706,"",IF(AND('Data Bank'!$AC706&lt;100,TODAY()&gt;'Data Bank'!$AT706),1,IF('Data Bank'!$AC706=100,3,IF('Data Bank'!$AC706=0,0,2)))))</f>
        <v>2</v>
      </c>
      <c r="E889" s="178">
        <f ca="1">IF(E$1&lt;'Data Bank'!$AD706,"",IF(E$1&gt;'Data Bank'!$AT706,"",IF(AND('Data Bank'!$AC706&lt;100,TODAY()&gt;'Data Bank'!$AT706),1,IF('Data Bank'!$AC706=100,3,IF('Data Bank'!$AC706=0,0,2)))))</f>
        <v>2</v>
      </c>
      <c r="F889" s="178">
        <f ca="1">IF(F$1&lt;'Data Bank'!$AD706,"",IF(F$1&gt;'Data Bank'!$AT706,"",IF(AND('Data Bank'!$AC706&lt;100,TODAY()&gt;'Data Bank'!$AT706),1,IF('Data Bank'!$AC706=100,3,IF('Data Bank'!$AC706=0,0,2)))))</f>
        <v>2</v>
      </c>
      <c r="G889" s="178">
        <f ca="1">IF(G$1&lt;'Data Bank'!$AD706,"",IF(G$1&gt;'Data Bank'!$AT706,"",IF(AND('Data Bank'!$AC706&lt;100,TODAY()&gt;'Data Bank'!$AT706),1,IF('Data Bank'!$AC706=100,3,IF('Data Bank'!$AC706=0,0,2)))))</f>
        <v>2</v>
      </c>
      <c r="H889" s="178">
        <f ca="1">IF(H$1&lt;'Data Bank'!$AD706,"",IF(H$1&gt;'Data Bank'!$AT706,"",IF(AND('Data Bank'!$AC706&lt;100,TODAY()&gt;'Data Bank'!$AT706),1,IF('Data Bank'!$AC706=100,3,IF('Data Bank'!$AC706=0,0,2)))))</f>
        <v>2</v>
      </c>
      <c r="I889" s="178">
        <f ca="1">IF(I$1&lt;'Data Bank'!$AD706,"",IF(I$1&gt;'Data Bank'!$AT706,"",IF(AND('Data Bank'!$AC706&lt;100,TODAY()&gt;'Data Bank'!$AT706),1,IF('Data Bank'!$AC706=100,3,IF('Data Bank'!$AC706=0,0,2)))))</f>
        <v>2</v>
      </c>
      <c r="J889" s="177">
        <f ca="1">IF(J$1&lt;'Data Bank'!$AD706,"",IF(J$1&gt;'Data Bank'!$AT706,"",IF(AND('Data Bank'!$AC706&lt;100,TODAY()&gt;'Data Bank'!$AT706),1,IF('Data Bank'!$AC706=100,3,IF('Data Bank'!$AC706=0,0,2)))))</f>
        <v>2</v>
      </c>
      <c r="K889" s="177">
        <f ca="1">IF(K$1&lt;'Data Bank'!$AD706,"",IF(K$1&gt;'Data Bank'!$AT706,"",IF(AND('Data Bank'!$AC706&lt;100,TODAY()&gt;'Data Bank'!$AT706),1,IF('Data Bank'!$AC706=100,3,IF('Data Bank'!$AC706=0,0,2)))))</f>
        <v>2</v>
      </c>
      <c r="L889" s="177">
        <f ca="1">IF(L$1&lt;'Data Bank'!$AD706,"",IF(L$1&gt;'Data Bank'!$AT706,"",IF(AND('Data Bank'!$AC706&lt;100,TODAY()&gt;'Data Bank'!$AT706),1,IF('Data Bank'!$AC706=100,3,IF('Data Bank'!$AC706=0,0,2)))))</f>
        <v>2</v>
      </c>
      <c r="M889" s="177">
        <f ca="1">IF(M$1&lt;'Data Bank'!$AD706,"",IF(M$1&gt;'Data Bank'!$AT706,"",IF(AND('Data Bank'!$AC706&lt;100,TODAY()&gt;'Data Bank'!$AT706),1,IF('Data Bank'!$AC706=100,3,IF('Data Bank'!$AC706=0,0,2)))))</f>
        <v>2</v>
      </c>
      <c r="N889" s="177">
        <f ca="1">IF(N$1&lt;'Data Bank'!$AD706,"",IF(N$1&gt;'Data Bank'!$AT706,"",IF(AND('Data Bank'!$AC706&lt;100,TODAY()&gt;'Data Bank'!$AT706),1,IF('Data Bank'!$AC706=100,3,IF('Data Bank'!$AC706=0,0,2)))))</f>
        <v>2</v>
      </c>
      <c r="O889" s="177">
        <f ca="1">IF(O$1&lt;'Data Bank'!$AD706,"",IF(O$1&gt;'Data Bank'!$AT706,"",IF(AND('Data Bank'!$AC706&lt;100,TODAY()&gt;'Data Bank'!$AT706),1,IF('Data Bank'!$AC706=100,3,IF('Data Bank'!$AC706=0,0,2)))))</f>
        <v>2</v>
      </c>
      <c r="P889" s="177">
        <f ca="1">IF(P$1&lt;'Data Bank'!$AD706,"",IF(P$1&gt;'Data Bank'!$AT706,"",IF(AND('Data Bank'!$AC706&lt;100,TODAY()&gt;'Data Bank'!$AT706),1,IF('Data Bank'!$AC706=100,3,IF('Data Bank'!$AC706=0,0,2)))))</f>
        <v>2</v>
      </c>
      <c r="Q889" s="177">
        <f ca="1">IF(Q$1&lt;'Data Bank'!$AD706,"",IF(Q$1&gt;'Data Bank'!$AT706,"",IF(AND('Data Bank'!$AC706&lt;100,TODAY()&gt;'Data Bank'!$AT706),1,IF('Data Bank'!$AC706=100,3,IF('Data Bank'!$AC706=0,0,2)))))</f>
        <v>2</v>
      </c>
      <c r="R889" s="177">
        <f ca="1">IF(R$1&lt;'Data Bank'!$AD706,"",IF(R$1&gt;'Data Bank'!$AT706,"",IF(AND('Data Bank'!$AC706&lt;100,TODAY()&gt;'Data Bank'!$AT706),1,IF('Data Bank'!$AC706=100,3,IF('Data Bank'!$AC706=0,0,2)))))</f>
        <v>2</v>
      </c>
    </row>
    <row r="890" spans="1:18">
      <c r="A890" s="115" t="str">
        <f>'Data Bank'!E708</f>
        <v>Kazimabad</v>
      </c>
      <c r="B890" s="178">
        <f ca="1">IF(B$1&lt;'Data Bank'!$AD708,"",IF(B$1&gt;'Data Bank'!$AT708,"",IF(AND('Data Bank'!$AC708&lt;100,TODAY()&gt;'Data Bank'!$AT708),1,IF('Data Bank'!$AC708=100,3,IF('Data Bank'!$AC708=0,0,2)))))</f>
        <v>0</v>
      </c>
      <c r="C890" s="178">
        <f ca="1">IF(C$1&lt;'Data Bank'!$AD708,"",IF(C$1&gt;'Data Bank'!$AT708,"",IF(AND('Data Bank'!$AC708&lt;100,TODAY()&gt;'Data Bank'!$AT708),1,IF('Data Bank'!$AC708=100,3,IF('Data Bank'!$AC708=0,0,2)))))</f>
        <v>0</v>
      </c>
      <c r="D890" s="178">
        <f ca="1">IF(D$1&lt;'Data Bank'!$AD708,"",IF(D$1&gt;'Data Bank'!$AT708,"",IF(AND('Data Bank'!$AC708&lt;100,TODAY()&gt;'Data Bank'!$AT708),1,IF('Data Bank'!$AC708=100,3,IF('Data Bank'!$AC708=0,0,2)))))</f>
        <v>0</v>
      </c>
      <c r="E890" s="178">
        <f ca="1">IF(E$1&lt;'Data Bank'!$AD708,"",IF(E$1&gt;'Data Bank'!$AT708,"",IF(AND('Data Bank'!$AC708&lt;100,TODAY()&gt;'Data Bank'!$AT708),1,IF('Data Bank'!$AC708=100,3,IF('Data Bank'!$AC708=0,0,2)))))</f>
        <v>0</v>
      </c>
      <c r="F890" s="178">
        <f ca="1">IF(F$1&lt;'Data Bank'!$AD708,"",IF(F$1&gt;'Data Bank'!$AT708,"",IF(AND('Data Bank'!$AC708&lt;100,TODAY()&gt;'Data Bank'!$AT708),1,IF('Data Bank'!$AC708=100,3,IF('Data Bank'!$AC708=0,0,2)))))</f>
        <v>0</v>
      </c>
      <c r="G890" s="178">
        <f ca="1">IF(G$1&lt;'Data Bank'!$AD708,"",IF(G$1&gt;'Data Bank'!$AT708,"",IF(AND('Data Bank'!$AC708&lt;100,TODAY()&gt;'Data Bank'!$AT708),1,IF('Data Bank'!$AC708=100,3,IF('Data Bank'!$AC708=0,0,2)))))</f>
        <v>0</v>
      </c>
      <c r="H890" s="178">
        <f ca="1">IF(H$1&lt;'Data Bank'!$AD708,"",IF(H$1&gt;'Data Bank'!$AT708,"",IF(AND('Data Bank'!$AC708&lt;100,TODAY()&gt;'Data Bank'!$AT708),1,IF('Data Bank'!$AC708=100,3,IF('Data Bank'!$AC708=0,0,2)))))</f>
        <v>0</v>
      </c>
      <c r="I890" s="178">
        <f ca="1">IF(I$1&lt;'Data Bank'!$AD708,"",IF(I$1&gt;'Data Bank'!$AT708,"",IF(AND('Data Bank'!$AC708&lt;100,TODAY()&gt;'Data Bank'!$AT708),1,IF('Data Bank'!$AC708=100,3,IF('Data Bank'!$AC708=0,0,2)))))</f>
        <v>0</v>
      </c>
      <c r="J890" s="177" t="str">
        <f ca="1">IF(J$1&lt;'Data Bank'!$AD708,"",IF(J$1&gt;'Data Bank'!$AT708,"",IF(AND('Data Bank'!$AC708&lt;100,TODAY()&gt;'Data Bank'!$AT708),1,IF('Data Bank'!$AC708=100,3,IF('Data Bank'!$AC708=0,0,2)))))</f>
        <v/>
      </c>
      <c r="K890" s="177" t="str">
        <f ca="1">IF(K$1&lt;'Data Bank'!$AD708,"",IF(K$1&gt;'Data Bank'!$AT708,"",IF(AND('Data Bank'!$AC708&lt;100,TODAY()&gt;'Data Bank'!$AT708),1,IF('Data Bank'!$AC708=100,3,IF('Data Bank'!$AC708=0,0,2)))))</f>
        <v/>
      </c>
      <c r="L890" s="177" t="str">
        <f ca="1">IF(L$1&lt;'Data Bank'!$AD708,"",IF(L$1&gt;'Data Bank'!$AT708,"",IF(AND('Data Bank'!$AC708&lt;100,TODAY()&gt;'Data Bank'!$AT708),1,IF('Data Bank'!$AC708=100,3,IF('Data Bank'!$AC708=0,0,2)))))</f>
        <v/>
      </c>
      <c r="M890" s="177" t="str">
        <f ca="1">IF(M$1&lt;'Data Bank'!$AD708,"",IF(M$1&gt;'Data Bank'!$AT708,"",IF(AND('Data Bank'!$AC708&lt;100,TODAY()&gt;'Data Bank'!$AT708),1,IF('Data Bank'!$AC708=100,3,IF('Data Bank'!$AC708=0,0,2)))))</f>
        <v/>
      </c>
      <c r="N890" s="177" t="str">
        <f ca="1">IF(N$1&lt;'Data Bank'!$AD708,"",IF(N$1&gt;'Data Bank'!$AT708,"",IF(AND('Data Bank'!$AC708&lt;100,TODAY()&gt;'Data Bank'!$AT708),1,IF('Data Bank'!$AC708=100,3,IF('Data Bank'!$AC708=0,0,2)))))</f>
        <v/>
      </c>
      <c r="O890" s="177" t="str">
        <f ca="1">IF(O$1&lt;'Data Bank'!$AD708,"",IF(O$1&gt;'Data Bank'!$AT708,"",IF(AND('Data Bank'!$AC708&lt;100,TODAY()&gt;'Data Bank'!$AT708),1,IF('Data Bank'!$AC708=100,3,IF('Data Bank'!$AC708=0,0,2)))))</f>
        <v/>
      </c>
      <c r="P890" s="177" t="str">
        <f ca="1">IF(P$1&lt;'Data Bank'!$AD708,"",IF(P$1&gt;'Data Bank'!$AT708,"",IF(AND('Data Bank'!$AC708&lt;100,TODAY()&gt;'Data Bank'!$AT708),1,IF('Data Bank'!$AC708=100,3,IF('Data Bank'!$AC708=0,0,2)))))</f>
        <v/>
      </c>
      <c r="Q890" s="177" t="str">
        <f ca="1">IF(Q$1&lt;'Data Bank'!$AD708,"",IF(Q$1&gt;'Data Bank'!$AT708,"",IF(AND('Data Bank'!$AC708&lt;100,TODAY()&gt;'Data Bank'!$AT708),1,IF('Data Bank'!$AC708=100,3,IF('Data Bank'!$AC708=0,0,2)))))</f>
        <v/>
      </c>
      <c r="R890" s="177" t="str">
        <f ca="1">IF(R$1&lt;'Data Bank'!$AD708,"",IF(R$1&gt;'Data Bank'!$AT708,"",IF(AND('Data Bank'!$AC708&lt;100,TODAY()&gt;'Data Bank'!$AT708),1,IF('Data Bank'!$AC708=100,3,IF('Data Bank'!$AC708=0,0,2)))))</f>
        <v/>
      </c>
    </row>
    <row r="891" spans="1:18">
      <c r="A891" s="115" t="str">
        <f>'Data Bank'!E712</f>
        <v>Khan Village II</v>
      </c>
      <c r="B891" s="178">
        <f ca="1">IF(B$1&lt;'Data Bank'!$AD712,"",IF(B$1&gt;'Data Bank'!$AT712,"",IF(AND('Data Bank'!$AC712&lt;100,TODAY()&gt;'Data Bank'!$AT712),1,IF('Data Bank'!$AC712=100,3,IF('Data Bank'!$AC712=0,0,2)))))</f>
        <v>2</v>
      </c>
      <c r="C891" s="178">
        <f ca="1">IF(C$1&lt;'Data Bank'!$AD712,"",IF(C$1&gt;'Data Bank'!$AT712,"",IF(AND('Data Bank'!$AC712&lt;100,TODAY()&gt;'Data Bank'!$AT712),1,IF('Data Bank'!$AC712=100,3,IF('Data Bank'!$AC712=0,0,2)))))</f>
        <v>2</v>
      </c>
      <c r="D891" s="178">
        <f ca="1">IF(D$1&lt;'Data Bank'!$AD712,"",IF(D$1&gt;'Data Bank'!$AT712,"",IF(AND('Data Bank'!$AC712&lt;100,TODAY()&gt;'Data Bank'!$AT712),1,IF('Data Bank'!$AC712=100,3,IF('Data Bank'!$AC712=0,0,2)))))</f>
        <v>2</v>
      </c>
      <c r="E891" s="178">
        <f ca="1">IF(E$1&lt;'Data Bank'!$AD712,"",IF(E$1&gt;'Data Bank'!$AT712,"",IF(AND('Data Bank'!$AC712&lt;100,TODAY()&gt;'Data Bank'!$AT712),1,IF('Data Bank'!$AC712=100,3,IF('Data Bank'!$AC712=0,0,2)))))</f>
        <v>2</v>
      </c>
      <c r="F891" s="178">
        <f ca="1">IF(F$1&lt;'Data Bank'!$AD712,"",IF(F$1&gt;'Data Bank'!$AT712,"",IF(AND('Data Bank'!$AC712&lt;100,TODAY()&gt;'Data Bank'!$AT712),1,IF('Data Bank'!$AC712=100,3,IF('Data Bank'!$AC712=0,0,2)))))</f>
        <v>2</v>
      </c>
      <c r="G891" s="178">
        <f ca="1">IF(G$1&lt;'Data Bank'!$AD712,"",IF(G$1&gt;'Data Bank'!$AT712,"",IF(AND('Data Bank'!$AC712&lt;100,TODAY()&gt;'Data Bank'!$AT712),1,IF('Data Bank'!$AC712=100,3,IF('Data Bank'!$AC712=0,0,2)))))</f>
        <v>2</v>
      </c>
      <c r="H891" s="178">
        <f ca="1">IF(H$1&lt;'Data Bank'!$AD712,"",IF(H$1&gt;'Data Bank'!$AT712,"",IF(AND('Data Bank'!$AC712&lt;100,TODAY()&gt;'Data Bank'!$AT712),1,IF('Data Bank'!$AC712=100,3,IF('Data Bank'!$AC712=0,0,2)))))</f>
        <v>2</v>
      </c>
      <c r="I891" s="178">
        <f ca="1">IF(I$1&lt;'Data Bank'!$AD712,"",IF(I$1&gt;'Data Bank'!$AT712,"",IF(AND('Data Bank'!$AC712&lt;100,TODAY()&gt;'Data Bank'!$AT712),1,IF('Data Bank'!$AC712=100,3,IF('Data Bank'!$AC712=0,0,2)))))</f>
        <v>2</v>
      </c>
      <c r="J891" s="177">
        <f ca="1">IF(J$1&lt;'Data Bank'!$AD712,"",IF(J$1&gt;'Data Bank'!$AT712,"",IF(AND('Data Bank'!$AC712&lt;100,TODAY()&gt;'Data Bank'!$AT712),1,IF('Data Bank'!$AC712=100,3,IF('Data Bank'!$AC712=0,0,2)))))</f>
        <v>2</v>
      </c>
      <c r="K891" s="177">
        <f ca="1">IF(K$1&lt;'Data Bank'!$AD712,"",IF(K$1&gt;'Data Bank'!$AT712,"",IF(AND('Data Bank'!$AC712&lt;100,TODAY()&gt;'Data Bank'!$AT712),1,IF('Data Bank'!$AC712=100,3,IF('Data Bank'!$AC712=0,0,2)))))</f>
        <v>2</v>
      </c>
      <c r="L891" s="177">
        <f ca="1">IF(L$1&lt;'Data Bank'!$AD712,"",IF(L$1&gt;'Data Bank'!$AT712,"",IF(AND('Data Bank'!$AC712&lt;100,TODAY()&gt;'Data Bank'!$AT712),1,IF('Data Bank'!$AC712=100,3,IF('Data Bank'!$AC712=0,0,2)))))</f>
        <v>2</v>
      </c>
      <c r="M891" s="177">
        <f ca="1">IF(M$1&lt;'Data Bank'!$AD712,"",IF(M$1&gt;'Data Bank'!$AT712,"",IF(AND('Data Bank'!$AC712&lt;100,TODAY()&gt;'Data Bank'!$AT712),1,IF('Data Bank'!$AC712=100,3,IF('Data Bank'!$AC712=0,0,2)))))</f>
        <v>2</v>
      </c>
      <c r="N891" s="177">
        <f ca="1">IF(N$1&lt;'Data Bank'!$AD712,"",IF(N$1&gt;'Data Bank'!$AT712,"",IF(AND('Data Bank'!$AC712&lt;100,TODAY()&gt;'Data Bank'!$AT712),1,IF('Data Bank'!$AC712=100,3,IF('Data Bank'!$AC712=0,0,2)))))</f>
        <v>2</v>
      </c>
      <c r="O891" s="177">
        <f ca="1">IF(O$1&lt;'Data Bank'!$AD712,"",IF(O$1&gt;'Data Bank'!$AT712,"",IF(AND('Data Bank'!$AC712&lt;100,TODAY()&gt;'Data Bank'!$AT712),1,IF('Data Bank'!$AC712=100,3,IF('Data Bank'!$AC712=0,0,2)))))</f>
        <v>2</v>
      </c>
      <c r="P891" s="177">
        <f ca="1">IF(P$1&lt;'Data Bank'!$AD712,"",IF(P$1&gt;'Data Bank'!$AT712,"",IF(AND('Data Bank'!$AC712&lt;100,TODAY()&gt;'Data Bank'!$AT712),1,IF('Data Bank'!$AC712=100,3,IF('Data Bank'!$AC712=0,0,2)))))</f>
        <v>2</v>
      </c>
      <c r="Q891" s="177">
        <f ca="1">IF(Q$1&lt;'Data Bank'!$AD712,"",IF(Q$1&gt;'Data Bank'!$AT712,"",IF(AND('Data Bank'!$AC712&lt;100,TODAY()&gt;'Data Bank'!$AT712),1,IF('Data Bank'!$AC712=100,3,IF('Data Bank'!$AC712=0,0,2)))))</f>
        <v>2</v>
      </c>
      <c r="R891" s="177">
        <f ca="1">IF(R$1&lt;'Data Bank'!$AD712,"",IF(R$1&gt;'Data Bank'!$AT712,"",IF(AND('Data Bank'!$AC712&lt;100,TODAY()&gt;'Data Bank'!$AT712),1,IF('Data Bank'!$AC712=100,3,IF('Data Bank'!$AC712=0,0,2)))))</f>
        <v>2</v>
      </c>
    </row>
    <row r="892" spans="1:18">
      <c r="A892" s="115" t="str">
        <f>'Data Bank'!E713</f>
        <v>Saleem Town Ph-1</v>
      </c>
      <c r="B892" s="178">
        <f ca="1">IF(B$1&lt;'Data Bank'!$AD713,"",IF(B$1&gt;'Data Bank'!$AT713,"",IF(AND('Data Bank'!$AC713&lt;100,TODAY()&gt;'Data Bank'!$AT713),1,IF('Data Bank'!$AC713=100,3,IF('Data Bank'!$AC713=0,0,2)))))</f>
        <v>0</v>
      </c>
      <c r="C892" s="178">
        <f ca="1">IF(C$1&lt;'Data Bank'!$AD713,"",IF(C$1&gt;'Data Bank'!$AT713,"",IF(AND('Data Bank'!$AC713&lt;100,TODAY()&gt;'Data Bank'!$AT713),1,IF('Data Bank'!$AC713=100,3,IF('Data Bank'!$AC713=0,0,2)))))</f>
        <v>0</v>
      </c>
      <c r="D892" s="178">
        <f ca="1">IF(D$1&lt;'Data Bank'!$AD713,"",IF(D$1&gt;'Data Bank'!$AT713,"",IF(AND('Data Bank'!$AC713&lt;100,TODAY()&gt;'Data Bank'!$AT713),1,IF('Data Bank'!$AC713=100,3,IF('Data Bank'!$AC713=0,0,2)))))</f>
        <v>0</v>
      </c>
      <c r="E892" s="178">
        <f ca="1">IF(E$1&lt;'Data Bank'!$AD713,"",IF(E$1&gt;'Data Bank'!$AT713,"",IF(AND('Data Bank'!$AC713&lt;100,TODAY()&gt;'Data Bank'!$AT713),1,IF('Data Bank'!$AC713=100,3,IF('Data Bank'!$AC713=0,0,2)))))</f>
        <v>0</v>
      </c>
      <c r="F892" s="178">
        <f ca="1">IF(F$1&lt;'Data Bank'!$AD713,"",IF(F$1&gt;'Data Bank'!$AT713,"",IF(AND('Data Bank'!$AC713&lt;100,TODAY()&gt;'Data Bank'!$AT713),1,IF('Data Bank'!$AC713=100,3,IF('Data Bank'!$AC713=0,0,2)))))</f>
        <v>0</v>
      </c>
      <c r="G892" s="178">
        <f ca="1">IF(G$1&lt;'Data Bank'!$AD713,"",IF(G$1&gt;'Data Bank'!$AT713,"",IF(AND('Data Bank'!$AC713&lt;100,TODAY()&gt;'Data Bank'!$AT713),1,IF('Data Bank'!$AC713=100,3,IF('Data Bank'!$AC713=0,0,2)))))</f>
        <v>0</v>
      </c>
      <c r="H892" s="178">
        <f ca="1">IF(H$1&lt;'Data Bank'!$AD713,"",IF(H$1&gt;'Data Bank'!$AT713,"",IF(AND('Data Bank'!$AC713&lt;100,TODAY()&gt;'Data Bank'!$AT713),1,IF('Data Bank'!$AC713=100,3,IF('Data Bank'!$AC713=0,0,2)))))</f>
        <v>0</v>
      </c>
      <c r="I892" s="178">
        <f ca="1">IF(I$1&lt;'Data Bank'!$AD713,"",IF(I$1&gt;'Data Bank'!$AT713,"",IF(AND('Data Bank'!$AC713&lt;100,TODAY()&gt;'Data Bank'!$AT713),1,IF('Data Bank'!$AC713=100,3,IF('Data Bank'!$AC713=0,0,2)))))</f>
        <v>0</v>
      </c>
      <c r="J892" s="177" t="str">
        <f ca="1">IF(J$1&lt;'Data Bank'!$AD713,"",IF(J$1&gt;'Data Bank'!$AT713,"",IF(AND('Data Bank'!$AC713&lt;100,TODAY()&gt;'Data Bank'!$AT713),1,IF('Data Bank'!$AC713=100,3,IF('Data Bank'!$AC713=0,0,2)))))</f>
        <v/>
      </c>
      <c r="K892" s="177" t="str">
        <f ca="1">IF(K$1&lt;'Data Bank'!$AD713,"",IF(K$1&gt;'Data Bank'!$AT713,"",IF(AND('Data Bank'!$AC713&lt;100,TODAY()&gt;'Data Bank'!$AT713),1,IF('Data Bank'!$AC713=100,3,IF('Data Bank'!$AC713=0,0,2)))))</f>
        <v/>
      </c>
      <c r="L892" s="177" t="str">
        <f ca="1">IF(L$1&lt;'Data Bank'!$AD713,"",IF(L$1&gt;'Data Bank'!$AT713,"",IF(AND('Data Bank'!$AC713&lt;100,TODAY()&gt;'Data Bank'!$AT713),1,IF('Data Bank'!$AC713=100,3,IF('Data Bank'!$AC713=0,0,2)))))</f>
        <v/>
      </c>
      <c r="M892" s="177" t="str">
        <f ca="1">IF(M$1&lt;'Data Bank'!$AD713,"",IF(M$1&gt;'Data Bank'!$AT713,"",IF(AND('Data Bank'!$AC713&lt;100,TODAY()&gt;'Data Bank'!$AT713),1,IF('Data Bank'!$AC713=100,3,IF('Data Bank'!$AC713=0,0,2)))))</f>
        <v/>
      </c>
      <c r="N892" s="177" t="str">
        <f ca="1">IF(N$1&lt;'Data Bank'!$AD713,"",IF(N$1&gt;'Data Bank'!$AT713,"",IF(AND('Data Bank'!$AC713&lt;100,TODAY()&gt;'Data Bank'!$AT713),1,IF('Data Bank'!$AC713=100,3,IF('Data Bank'!$AC713=0,0,2)))))</f>
        <v/>
      </c>
      <c r="O892" s="177" t="str">
        <f ca="1">IF(O$1&lt;'Data Bank'!$AD713,"",IF(O$1&gt;'Data Bank'!$AT713,"",IF(AND('Data Bank'!$AC713&lt;100,TODAY()&gt;'Data Bank'!$AT713),1,IF('Data Bank'!$AC713=100,3,IF('Data Bank'!$AC713=0,0,2)))))</f>
        <v/>
      </c>
      <c r="P892" s="177" t="str">
        <f ca="1">IF(P$1&lt;'Data Bank'!$AD713,"",IF(P$1&gt;'Data Bank'!$AT713,"",IF(AND('Data Bank'!$AC713&lt;100,TODAY()&gt;'Data Bank'!$AT713),1,IF('Data Bank'!$AC713=100,3,IF('Data Bank'!$AC713=0,0,2)))))</f>
        <v/>
      </c>
      <c r="Q892" s="177" t="str">
        <f ca="1">IF(Q$1&lt;'Data Bank'!$AD713,"",IF(Q$1&gt;'Data Bank'!$AT713,"",IF(AND('Data Bank'!$AC713&lt;100,TODAY()&gt;'Data Bank'!$AT713),1,IF('Data Bank'!$AC713=100,3,IF('Data Bank'!$AC713=0,0,2)))))</f>
        <v/>
      </c>
      <c r="R892" s="177" t="str">
        <f ca="1">IF(R$1&lt;'Data Bank'!$AD713,"",IF(R$1&gt;'Data Bank'!$AT713,"",IF(AND('Data Bank'!$AC713&lt;100,TODAY()&gt;'Data Bank'!$AT713),1,IF('Data Bank'!$AC713=100,3,IF('Data Bank'!$AC713=0,0,2)))))</f>
        <v/>
      </c>
    </row>
    <row r="893" spans="1:18">
      <c r="A893" s="115" t="str">
        <f>'Data Bank'!E716</f>
        <v>Khayaban e Kubra</v>
      </c>
      <c r="B893" s="178">
        <f ca="1">IF(B$1&lt;'Data Bank'!$AD716,"",IF(B$1&gt;'Data Bank'!$AT716,"",IF(AND('Data Bank'!$AC716&lt;100,TODAY()&gt;'Data Bank'!$AT716),1,IF('Data Bank'!$AC716=100,3,IF('Data Bank'!$AC716=0,0,2)))))</f>
        <v>2</v>
      </c>
      <c r="C893" s="178">
        <f ca="1">IF(C$1&lt;'Data Bank'!$AD716,"",IF(C$1&gt;'Data Bank'!$AT716,"",IF(AND('Data Bank'!$AC716&lt;100,TODAY()&gt;'Data Bank'!$AT716),1,IF('Data Bank'!$AC716=100,3,IF('Data Bank'!$AC716=0,0,2)))))</f>
        <v>2</v>
      </c>
      <c r="D893" s="178">
        <f ca="1">IF(D$1&lt;'Data Bank'!$AD716,"",IF(D$1&gt;'Data Bank'!$AT716,"",IF(AND('Data Bank'!$AC716&lt;100,TODAY()&gt;'Data Bank'!$AT716),1,IF('Data Bank'!$AC716=100,3,IF('Data Bank'!$AC716=0,0,2)))))</f>
        <v>2</v>
      </c>
      <c r="E893" s="178">
        <f ca="1">IF(E$1&lt;'Data Bank'!$AD716,"",IF(E$1&gt;'Data Bank'!$AT716,"",IF(AND('Data Bank'!$AC716&lt;100,TODAY()&gt;'Data Bank'!$AT716),1,IF('Data Bank'!$AC716=100,3,IF('Data Bank'!$AC716=0,0,2)))))</f>
        <v>2</v>
      </c>
      <c r="F893" s="178">
        <f ca="1">IF(F$1&lt;'Data Bank'!$AD716,"",IF(F$1&gt;'Data Bank'!$AT716,"",IF(AND('Data Bank'!$AC716&lt;100,TODAY()&gt;'Data Bank'!$AT716),1,IF('Data Bank'!$AC716=100,3,IF('Data Bank'!$AC716=0,0,2)))))</f>
        <v>2</v>
      </c>
      <c r="G893" s="178">
        <f ca="1">IF(G$1&lt;'Data Bank'!$AD716,"",IF(G$1&gt;'Data Bank'!$AT716,"",IF(AND('Data Bank'!$AC716&lt;100,TODAY()&gt;'Data Bank'!$AT716),1,IF('Data Bank'!$AC716=100,3,IF('Data Bank'!$AC716=0,0,2)))))</f>
        <v>2</v>
      </c>
      <c r="H893" s="178">
        <f ca="1">IF(H$1&lt;'Data Bank'!$AD716,"",IF(H$1&gt;'Data Bank'!$AT716,"",IF(AND('Data Bank'!$AC716&lt;100,TODAY()&gt;'Data Bank'!$AT716),1,IF('Data Bank'!$AC716=100,3,IF('Data Bank'!$AC716=0,0,2)))))</f>
        <v>2</v>
      </c>
      <c r="I893" s="178">
        <f ca="1">IF(I$1&lt;'Data Bank'!$AD716,"",IF(I$1&gt;'Data Bank'!$AT716,"",IF(AND('Data Bank'!$AC716&lt;100,TODAY()&gt;'Data Bank'!$AT716),1,IF('Data Bank'!$AC716=100,3,IF('Data Bank'!$AC716=0,0,2)))))</f>
        <v>2</v>
      </c>
      <c r="J893" s="177">
        <f ca="1">IF(J$1&lt;'Data Bank'!$AD716,"",IF(J$1&gt;'Data Bank'!$AT716,"",IF(AND('Data Bank'!$AC716&lt;100,TODAY()&gt;'Data Bank'!$AT716),1,IF('Data Bank'!$AC716=100,3,IF('Data Bank'!$AC716=0,0,2)))))</f>
        <v>2</v>
      </c>
      <c r="K893" s="177">
        <f ca="1">IF(K$1&lt;'Data Bank'!$AD716,"",IF(K$1&gt;'Data Bank'!$AT716,"",IF(AND('Data Bank'!$AC716&lt;100,TODAY()&gt;'Data Bank'!$AT716),1,IF('Data Bank'!$AC716=100,3,IF('Data Bank'!$AC716=0,0,2)))))</f>
        <v>2</v>
      </c>
      <c r="L893" s="177">
        <f ca="1">IF(L$1&lt;'Data Bank'!$AD716,"",IF(L$1&gt;'Data Bank'!$AT716,"",IF(AND('Data Bank'!$AC716&lt;100,TODAY()&gt;'Data Bank'!$AT716),1,IF('Data Bank'!$AC716=100,3,IF('Data Bank'!$AC716=0,0,2)))))</f>
        <v>2</v>
      </c>
      <c r="M893" s="177">
        <f ca="1">IF(M$1&lt;'Data Bank'!$AD716,"",IF(M$1&gt;'Data Bank'!$AT716,"",IF(AND('Data Bank'!$AC716&lt;100,TODAY()&gt;'Data Bank'!$AT716),1,IF('Data Bank'!$AC716=100,3,IF('Data Bank'!$AC716=0,0,2)))))</f>
        <v>2</v>
      </c>
      <c r="N893" s="177">
        <f ca="1">IF(N$1&lt;'Data Bank'!$AD716,"",IF(N$1&gt;'Data Bank'!$AT716,"",IF(AND('Data Bank'!$AC716&lt;100,TODAY()&gt;'Data Bank'!$AT716),1,IF('Data Bank'!$AC716=100,3,IF('Data Bank'!$AC716=0,0,2)))))</f>
        <v>2</v>
      </c>
      <c r="O893" s="177">
        <f ca="1">IF(O$1&lt;'Data Bank'!$AD716,"",IF(O$1&gt;'Data Bank'!$AT716,"",IF(AND('Data Bank'!$AC716&lt;100,TODAY()&gt;'Data Bank'!$AT716),1,IF('Data Bank'!$AC716=100,3,IF('Data Bank'!$AC716=0,0,2)))))</f>
        <v>2</v>
      </c>
      <c r="P893" s="177">
        <f ca="1">IF(P$1&lt;'Data Bank'!$AD716,"",IF(P$1&gt;'Data Bank'!$AT716,"",IF(AND('Data Bank'!$AC716&lt;100,TODAY()&gt;'Data Bank'!$AT716),1,IF('Data Bank'!$AC716=100,3,IF('Data Bank'!$AC716=0,0,2)))))</f>
        <v>2</v>
      </c>
      <c r="Q893" s="177">
        <f ca="1">IF(Q$1&lt;'Data Bank'!$AD716,"",IF(Q$1&gt;'Data Bank'!$AT716,"",IF(AND('Data Bank'!$AC716&lt;100,TODAY()&gt;'Data Bank'!$AT716),1,IF('Data Bank'!$AC716=100,3,IF('Data Bank'!$AC716=0,0,2)))))</f>
        <v>2</v>
      </c>
      <c r="R893" s="177">
        <f ca="1">IF(R$1&lt;'Data Bank'!$AD716,"",IF(R$1&gt;'Data Bank'!$AT716,"",IF(AND('Data Bank'!$AC716&lt;100,TODAY()&gt;'Data Bank'!$AT716),1,IF('Data Bank'!$AC716=100,3,IF('Data Bank'!$AC716=0,0,2)))))</f>
        <v>2</v>
      </c>
    </row>
    <row r="894" spans="1:18">
      <c r="A894" s="115" t="str">
        <f>'Data Bank'!E717</f>
        <v>Transportation</v>
      </c>
      <c r="B894" s="178">
        <f ca="1">IF(B$1&lt;'Data Bank'!$AD717,"",IF(B$1&gt;'Data Bank'!$AT717,"",IF(AND('Data Bank'!$AC717&lt;100,TODAY()&gt;'Data Bank'!$AT717),1,IF('Data Bank'!$AC717=100,3,IF('Data Bank'!$AC717=0,0,2)))))</f>
        <v>0</v>
      </c>
      <c r="C894" s="178">
        <f ca="1">IF(C$1&lt;'Data Bank'!$AD717,"",IF(C$1&gt;'Data Bank'!$AT717,"",IF(AND('Data Bank'!$AC717&lt;100,TODAY()&gt;'Data Bank'!$AT717),1,IF('Data Bank'!$AC717=100,3,IF('Data Bank'!$AC717=0,0,2)))))</f>
        <v>0</v>
      </c>
      <c r="D894" s="178">
        <f ca="1">IF(D$1&lt;'Data Bank'!$AD717,"",IF(D$1&gt;'Data Bank'!$AT717,"",IF(AND('Data Bank'!$AC717&lt;100,TODAY()&gt;'Data Bank'!$AT717),1,IF('Data Bank'!$AC717=100,3,IF('Data Bank'!$AC717=0,0,2)))))</f>
        <v>0</v>
      </c>
      <c r="E894" s="178">
        <f ca="1">IF(E$1&lt;'Data Bank'!$AD717,"",IF(E$1&gt;'Data Bank'!$AT717,"",IF(AND('Data Bank'!$AC717&lt;100,TODAY()&gt;'Data Bank'!$AT717),1,IF('Data Bank'!$AC717=100,3,IF('Data Bank'!$AC717=0,0,2)))))</f>
        <v>0</v>
      </c>
      <c r="F894" s="178">
        <f ca="1">IF(F$1&lt;'Data Bank'!$AD717,"",IF(F$1&gt;'Data Bank'!$AT717,"",IF(AND('Data Bank'!$AC717&lt;100,TODAY()&gt;'Data Bank'!$AT717),1,IF('Data Bank'!$AC717=100,3,IF('Data Bank'!$AC717=0,0,2)))))</f>
        <v>0</v>
      </c>
      <c r="G894" s="178">
        <f ca="1">IF(G$1&lt;'Data Bank'!$AD717,"",IF(G$1&gt;'Data Bank'!$AT717,"",IF(AND('Data Bank'!$AC717&lt;100,TODAY()&gt;'Data Bank'!$AT717),1,IF('Data Bank'!$AC717=100,3,IF('Data Bank'!$AC717=0,0,2)))))</f>
        <v>0</v>
      </c>
      <c r="H894" s="178">
        <f ca="1">IF(H$1&lt;'Data Bank'!$AD717,"",IF(H$1&gt;'Data Bank'!$AT717,"",IF(AND('Data Bank'!$AC717&lt;100,TODAY()&gt;'Data Bank'!$AT717),1,IF('Data Bank'!$AC717=100,3,IF('Data Bank'!$AC717=0,0,2)))))</f>
        <v>0</v>
      </c>
      <c r="I894" s="178">
        <f ca="1">IF(I$1&lt;'Data Bank'!$AD717,"",IF(I$1&gt;'Data Bank'!$AT717,"",IF(AND('Data Bank'!$AC717&lt;100,TODAY()&gt;'Data Bank'!$AT717),1,IF('Data Bank'!$AC717=100,3,IF('Data Bank'!$AC717=0,0,2)))))</f>
        <v>0</v>
      </c>
      <c r="J894" s="177">
        <f ca="1">IF(J$1&lt;'Data Bank'!$AD717,"",IF(J$1&gt;'Data Bank'!$AT717,"",IF(AND('Data Bank'!$AC717&lt;100,TODAY()&gt;'Data Bank'!$AT717),1,IF('Data Bank'!$AC717=100,3,IF('Data Bank'!$AC717=0,0,2)))))</f>
        <v>0</v>
      </c>
      <c r="K894" s="177">
        <f ca="1">IF(K$1&lt;'Data Bank'!$AD717,"",IF(K$1&gt;'Data Bank'!$AT717,"",IF(AND('Data Bank'!$AC717&lt;100,TODAY()&gt;'Data Bank'!$AT717),1,IF('Data Bank'!$AC717=100,3,IF('Data Bank'!$AC717=0,0,2)))))</f>
        <v>0</v>
      </c>
      <c r="L894" s="177">
        <f ca="1">IF(L$1&lt;'Data Bank'!$AD717,"",IF(L$1&gt;'Data Bank'!$AT717,"",IF(AND('Data Bank'!$AC717&lt;100,TODAY()&gt;'Data Bank'!$AT717),1,IF('Data Bank'!$AC717=100,3,IF('Data Bank'!$AC717=0,0,2)))))</f>
        <v>0</v>
      </c>
      <c r="M894" s="177">
        <f ca="1">IF(M$1&lt;'Data Bank'!$AD717,"",IF(M$1&gt;'Data Bank'!$AT717,"",IF(AND('Data Bank'!$AC717&lt;100,TODAY()&gt;'Data Bank'!$AT717),1,IF('Data Bank'!$AC717=100,3,IF('Data Bank'!$AC717=0,0,2)))))</f>
        <v>0</v>
      </c>
      <c r="N894" s="177">
        <f ca="1">IF(N$1&lt;'Data Bank'!$AD717,"",IF(N$1&gt;'Data Bank'!$AT717,"",IF(AND('Data Bank'!$AC717&lt;100,TODAY()&gt;'Data Bank'!$AT717),1,IF('Data Bank'!$AC717=100,3,IF('Data Bank'!$AC717=0,0,2)))))</f>
        <v>0</v>
      </c>
      <c r="O894" s="177">
        <f ca="1">IF(O$1&lt;'Data Bank'!$AD717,"",IF(O$1&gt;'Data Bank'!$AT717,"",IF(AND('Data Bank'!$AC717&lt;100,TODAY()&gt;'Data Bank'!$AT717),1,IF('Data Bank'!$AC717=100,3,IF('Data Bank'!$AC717=0,0,2)))))</f>
        <v>0</v>
      </c>
      <c r="P894" s="177">
        <f ca="1">IF(P$1&lt;'Data Bank'!$AD717,"",IF(P$1&gt;'Data Bank'!$AT717,"",IF(AND('Data Bank'!$AC717&lt;100,TODAY()&gt;'Data Bank'!$AT717),1,IF('Data Bank'!$AC717=100,3,IF('Data Bank'!$AC717=0,0,2)))))</f>
        <v>0</v>
      </c>
      <c r="Q894" s="177">
        <f ca="1">IF(Q$1&lt;'Data Bank'!$AD717,"",IF(Q$1&gt;'Data Bank'!$AT717,"",IF(AND('Data Bank'!$AC717&lt;100,TODAY()&gt;'Data Bank'!$AT717),1,IF('Data Bank'!$AC717=100,3,IF('Data Bank'!$AC717=0,0,2)))))</f>
        <v>0</v>
      </c>
      <c r="R894" s="177">
        <f ca="1">IF(R$1&lt;'Data Bank'!$AD717,"",IF(R$1&gt;'Data Bank'!$AT717,"",IF(AND('Data Bank'!$AC717&lt;100,TODAY()&gt;'Data Bank'!$AT717),1,IF('Data Bank'!$AC717=100,3,IF('Data Bank'!$AC717=0,0,2)))))</f>
        <v>0</v>
      </c>
    </row>
    <row r="895" spans="1:18">
      <c r="A895" s="115" t="str">
        <f>'Data Bank'!E719</f>
        <v>Bahrrian Wala</v>
      </c>
      <c r="B895" s="178">
        <f ca="1">IF(B$1&lt;'Data Bank'!$AD719,"",IF(B$1&gt;'Data Bank'!$AT719,"",IF(AND('Data Bank'!$AC719&lt;100,TODAY()&gt;'Data Bank'!$AT719),1,IF('Data Bank'!$AC719=100,3,IF('Data Bank'!$AC719=0,0,2)))))</f>
        <v>0</v>
      </c>
      <c r="C895" s="178">
        <f ca="1">IF(C$1&lt;'Data Bank'!$AD719,"",IF(C$1&gt;'Data Bank'!$AT719,"",IF(AND('Data Bank'!$AC719&lt;100,TODAY()&gt;'Data Bank'!$AT719),1,IF('Data Bank'!$AC719=100,3,IF('Data Bank'!$AC719=0,0,2)))))</f>
        <v>0</v>
      </c>
      <c r="D895" s="178">
        <f ca="1">IF(D$1&lt;'Data Bank'!$AD719,"",IF(D$1&gt;'Data Bank'!$AT719,"",IF(AND('Data Bank'!$AC719&lt;100,TODAY()&gt;'Data Bank'!$AT719),1,IF('Data Bank'!$AC719=100,3,IF('Data Bank'!$AC719=0,0,2)))))</f>
        <v>0</v>
      </c>
      <c r="E895" s="178">
        <f ca="1">IF(E$1&lt;'Data Bank'!$AD719,"",IF(E$1&gt;'Data Bank'!$AT719,"",IF(AND('Data Bank'!$AC719&lt;100,TODAY()&gt;'Data Bank'!$AT719),1,IF('Data Bank'!$AC719=100,3,IF('Data Bank'!$AC719=0,0,2)))))</f>
        <v>0</v>
      </c>
      <c r="F895" s="178">
        <f ca="1">IF(F$1&lt;'Data Bank'!$AD719,"",IF(F$1&gt;'Data Bank'!$AT719,"",IF(AND('Data Bank'!$AC719&lt;100,TODAY()&gt;'Data Bank'!$AT719),1,IF('Data Bank'!$AC719=100,3,IF('Data Bank'!$AC719=0,0,2)))))</f>
        <v>0</v>
      </c>
      <c r="G895" s="178">
        <f ca="1">IF(G$1&lt;'Data Bank'!$AD719,"",IF(G$1&gt;'Data Bank'!$AT719,"",IF(AND('Data Bank'!$AC719&lt;100,TODAY()&gt;'Data Bank'!$AT719),1,IF('Data Bank'!$AC719=100,3,IF('Data Bank'!$AC719=0,0,2)))))</f>
        <v>0</v>
      </c>
      <c r="H895" s="178">
        <f ca="1">IF(H$1&lt;'Data Bank'!$AD719,"",IF(H$1&gt;'Data Bank'!$AT719,"",IF(AND('Data Bank'!$AC719&lt;100,TODAY()&gt;'Data Bank'!$AT719),1,IF('Data Bank'!$AC719=100,3,IF('Data Bank'!$AC719=0,0,2)))))</f>
        <v>0</v>
      </c>
      <c r="I895" s="178">
        <f ca="1">IF(I$1&lt;'Data Bank'!$AD719,"",IF(I$1&gt;'Data Bank'!$AT719,"",IF(AND('Data Bank'!$AC719&lt;100,TODAY()&gt;'Data Bank'!$AT719),1,IF('Data Bank'!$AC719=100,3,IF('Data Bank'!$AC719=0,0,2)))))</f>
        <v>0</v>
      </c>
      <c r="J895" s="177" t="str">
        <f ca="1">IF(J$1&lt;'Data Bank'!$AD719,"",IF(J$1&gt;'Data Bank'!$AT719,"",IF(AND('Data Bank'!$AC719&lt;100,TODAY()&gt;'Data Bank'!$AT719),1,IF('Data Bank'!$AC719=100,3,IF('Data Bank'!$AC719=0,0,2)))))</f>
        <v/>
      </c>
      <c r="K895" s="177" t="str">
        <f ca="1">IF(K$1&lt;'Data Bank'!$AD719,"",IF(K$1&gt;'Data Bank'!$AT719,"",IF(AND('Data Bank'!$AC719&lt;100,TODAY()&gt;'Data Bank'!$AT719),1,IF('Data Bank'!$AC719=100,3,IF('Data Bank'!$AC719=0,0,2)))))</f>
        <v/>
      </c>
      <c r="L895" s="177" t="str">
        <f ca="1">IF(L$1&lt;'Data Bank'!$AD719,"",IF(L$1&gt;'Data Bank'!$AT719,"",IF(AND('Data Bank'!$AC719&lt;100,TODAY()&gt;'Data Bank'!$AT719),1,IF('Data Bank'!$AC719=100,3,IF('Data Bank'!$AC719=0,0,2)))))</f>
        <v/>
      </c>
      <c r="M895" s="177" t="str">
        <f ca="1">IF(M$1&lt;'Data Bank'!$AD719,"",IF(M$1&gt;'Data Bank'!$AT719,"",IF(AND('Data Bank'!$AC719&lt;100,TODAY()&gt;'Data Bank'!$AT719),1,IF('Data Bank'!$AC719=100,3,IF('Data Bank'!$AC719=0,0,2)))))</f>
        <v/>
      </c>
      <c r="N895" s="177" t="str">
        <f ca="1">IF(N$1&lt;'Data Bank'!$AD719,"",IF(N$1&gt;'Data Bank'!$AT719,"",IF(AND('Data Bank'!$AC719&lt;100,TODAY()&gt;'Data Bank'!$AT719),1,IF('Data Bank'!$AC719=100,3,IF('Data Bank'!$AC719=0,0,2)))))</f>
        <v/>
      </c>
      <c r="O895" s="177" t="str">
        <f ca="1">IF(O$1&lt;'Data Bank'!$AD719,"",IF(O$1&gt;'Data Bank'!$AT719,"",IF(AND('Data Bank'!$AC719&lt;100,TODAY()&gt;'Data Bank'!$AT719),1,IF('Data Bank'!$AC719=100,3,IF('Data Bank'!$AC719=0,0,2)))))</f>
        <v/>
      </c>
      <c r="P895" s="177" t="str">
        <f ca="1">IF(P$1&lt;'Data Bank'!$AD719,"",IF(P$1&gt;'Data Bank'!$AT719,"",IF(AND('Data Bank'!$AC719&lt;100,TODAY()&gt;'Data Bank'!$AT719),1,IF('Data Bank'!$AC719=100,3,IF('Data Bank'!$AC719=0,0,2)))))</f>
        <v/>
      </c>
      <c r="Q895" s="177" t="str">
        <f ca="1">IF(Q$1&lt;'Data Bank'!$AD719,"",IF(Q$1&gt;'Data Bank'!$AT719,"",IF(AND('Data Bank'!$AC719&lt;100,TODAY()&gt;'Data Bank'!$AT719),1,IF('Data Bank'!$AC719=100,3,IF('Data Bank'!$AC719=0,0,2)))))</f>
        <v/>
      </c>
      <c r="R895" s="177" t="str">
        <f ca="1">IF(R$1&lt;'Data Bank'!$AD719,"",IF(R$1&gt;'Data Bank'!$AT719,"",IF(AND('Data Bank'!$AC719&lt;100,TODAY()&gt;'Data Bank'!$AT719),1,IF('Data Bank'!$AC719=100,3,IF('Data Bank'!$AC719=0,0,2)))))</f>
        <v/>
      </c>
    </row>
    <row r="896" spans="1:18">
      <c r="A896" s="115" t="str">
        <f>'Data Bank'!E720</f>
        <v>Khayaban-e-Patni CHS</v>
      </c>
      <c r="B896" s="178">
        <f ca="1">IF(B$1&lt;'Data Bank'!$AD720,"",IF(B$1&gt;'Data Bank'!$AT720,"",IF(AND('Data Bank'!$AC720&lt;100,TODAY()&gt;'Data Bank'!$AT720),1,IF('Data Bank'!$AC720=100,3,IF('Data Bank'!$AC720=0,0,2)))))</f>
        <v>0</v>
      </c>
      <c r="C896" s="178">
        <f ca="1">IF(C$1&lt;'Data Bank'!$AD720,"",IF(C$1&gt;'Data Bank'!$AT720,"",IF(AND('Data Bank'!$AC720&lt;100,TODAY()&gt;'Data Bank'!$AT720),1,IF('Data Bank'!$AC720=100,3,IF('Data Bank'!$AC720=0,0,2)))))</f>
        <v>0</v>
      </c>
      <c r="D896" s="178">
        <f ca="1">IF(D$1&lt;'Data Bank'!$AD720,"",IF(D$1&gt;'Data Bank'!$AT720,"",IF(AND('Data Bank'!$AC720&lt;100,TODAY()&gt;'Data Bank'!$AT720),1,IF('Data Bank'!$AC720=100,3,IF('Data Bank'!$AC720=0,0,2)))))</f>
        <v>0</v>
      </c>
      <c r="E896" s="178">
        <f ca="1">IF(E$1&lt;'Data Bank'!$AD720,"",IF(E$1&gt;'Data Bank'!$AT720,"",IF(AND('Data Bank'!$AC720&lt;100,TODAY()&gt;'Data Bank'!$AT720),1,IF('Data Bank'!$AC720=100,3,IF('Data Bank'!$AC720=0,0,2)))))</f>
        <v>0</v>
      </c>
      <c r="F896" s="178">
        <f ca="1">IF(F$1&lt;'Data Bank'!$AD720,"",IF(F$1&gt;'Data Bank'!$AT720,"",IF(AND('Data Bank'!$AC720&lt;100,TODAY()&gt;'Data Bank'!$AT720),1,IF('Data Bank'!$AC720=100,3,IF('Data Bank'!$AC720=0,0,2)))))</f>
        <v>0</v>
      </c>
      <c r="G896" s="178">
        <f ca="1">IF(G$1&lt;'Data Bank'!$AD720,"",IF(G$1&gt;'Data Bank'!$AT720,"",IF(AND('Data Bank'!$AC720&lt;100,TODAY()&gt;'Data Bank'!$AT720),1,IF('Data Bank'!$AC720=100,3,IF('Data Bank'!$AC720=0,0,2)))))</f>
        <v>0</v>
      </c>
      <c r="H896" s="178">
        <f ca="1">IF(H$1&lt;'Data Bank'!$AD720,"",IF(H$1&gt;'Data Bank'!$AT720,"",IF(AND('Data Bank'!$AC720&lt;100,TODAY()&gt;'Data Bank'!$AT720),1,IF('Data Bank'!$AC720=100,3,IF('Data Bank'!$AC720=0,0,2)))))</f>
        <v>0</v>
      </c>
      <c r="I896" s="178">
        <f ca="1">IF(I$1&lt;'Data Bank'!$AD720,"",IF(I$1&gt;'Data Bank'!$AT720,"",IF(AND('Data Bank'!$AC720&lt;100,TODAY()&gt;'Data Bank'!$AT720),1,IF('Data Bank'!$AC720=100,3,IF('Data Bank'!$AC720=0,0,2)))))</f>
        <v>0</v>
      </c>
      <c r="J896" s="177">
        <f ca="1">IF(J$1&lt;'Data Bank'!$AD720,"",IF(J$1&gt;'Data Bank'!$AT720,"",IF(AND('Data Bank'!$AC720&lt;100,TODAY()&gt;'Data Bank'!$AT720),1,IF('Data Bank'!$AC720=100,3,IF('Data Bank'!$AC720=0,0,2)))))</f>
        <v>0</v>
      </c>
      <c r="K896" s="177">
        <f ca="1">IF(K$1&lt;'Data Bank'!$AD720,"",IF(K$1&gt;'Data Bank'!$AT720,"",IF(AND('Data Bank'!$AC720&lt;100,TODAY()&gt;'Data Bank'!$AT720),1,IF('Data Bank'!$AC720=100,3,IF('Data Bank'!$AC720=0,0,2)))))</f>
        <v>0</v>
      </c>
      <c r="L896" s="177">
        <f ca="1">IF(L$1&lt;'Data Bank'!$AD720,"",IF(L$1&gt;'Data Bank'!$AT720,"",IF(AND('Data Bank'!$AC720&lt;100,TODAY()&gt;'Data Bank'!$AT720),1,IF('Data Bank'!$AC720=100,3,IF('Data Bank'!$AC720=0,0,2)))))</f>
        <v>0</v>
      </c>
      <c r="M896" s="177">
        <f ca="1">IF(M$1&lt;'Data Bank'!$AD720,"",IF(M$1&gt;'Data Bank'!$AT720,"",IF(AND('Data Bank'!$AC720&lt;100,TODAY()&gt;'Data Bank'!$AT720),1,IF('Data Bank'!$AC720=100,3,IF('Data Bank'!$AC720=0,0,2)))))</f>
        <v>0</v>
      </c>
      <c r="N896" s="177">
        <f ca="1">IF(N$1&lt;'Data Bank'!$AD720,"",IF(N$1&gt;'Data Bank'!$AT720,"",IF(AND('Data Bank'!$AC720&lt;100,TODAY()&gt;'Data Bank'!$AT720),1,IF('Data Bank'!$AC720=100,3,IF('Data Bank'!$AC720=0,0,2)))))</f>
        <v>0</v>
      </c>
      <c r="O896" s="177">
        <f ca="1">IF(O$1&lt;'Data Bank'!$AD720,"",IF(O$1&gt;'Data Bank'!$AT720,"",IF(AND('Data Bank'!$AC720&lt;100,TODAY()&gt;'Data Bank'!$AT720),1,IF('Data Bank'!$AC720=100,3,IF('Data Bank'!$AC720=0,0,2)))))</f>
        <v>0</v>
      </c>
      <c r="P896" s="177">
        <f ca="1">IF(P$1&lt;'Data Bank'!$AD720,"",IF(P$1&gt;'Data Bank'!$AT720,"",IF(AND('Data Bank'!$AC720&lt;100,TODAY()&gt;'Data Bank'!$AT720),1,IF('Data Bank'!$AC720=100,3,IF('Data Bank'!$AC720=0,0,2)))))</f>
        <v>0</v>
      </c>
      <c r="Q896" s="177">
        <f ca="1">IF(Q$1&lt;'Data Bank'!$AD720,"",IF(Q$1&gt;'Data Bank'!$AT720,"",IF(AND('Data Bank'!$AC720&lt;100,TODAY()&gt;'Data Bank'!$AT720),1,IF('Data Bank'!$AC720=100,3,IF('Data Bank'!$AC720=0,0,2)))))</f>
        <v>0</v>
      </c>
      <c r="R896" s="177">
        <f ca="1">IF(R$1&lt;'Data Bank'!$AD720,"",IF(R$1&gt;'Data Bank'!$AT720,"",IF(AND('Data Bank'!$AC720&lt;100,TODAY()&gt;'Data Bank'!$AT720),1,IF('Data Bank'!$AC720=100,3,IF('Data Bank'!$AC720=0,0,2)))))</f>
        <v>0</v>
      </c>
    </row>
    <row r="897" spans="1:18">
      <c r="A897" s="115" t="str">
        <f>'Data Bank'!E721</f>
        <v>Chalk no.12</v>
      </c>
      <c r="B897" s="178">
        <f ca="1">IF(B$1&lt;'Data Bank'!$AD721,"",IF(B$1&gt;'Data Bank'!$AT721,"",IF(AND('Data Bank'!$AC721&lt;100,TODAY()&gt;'Data Bank'!$AT721),1,IF('Data Bank'!$AC721=100,3,IF('Data Bank'!$AC721=0,0,2)))))</f>
        <v>0</v>
      </c>
      <c r="C897" s="178">
        <f ca="1">IF(C$1&lt;'Data Bank'!$AD721,"",IF(C$1&gt;'Data Bank'!$AT721,"",IF(AND('Data Bank'!$AC721&lt;100,TODAY()&gt;'Data Bank'!$AT721),1,IF('Data Bank'!$AC721=100,3,IF('Data Bank'!$AC721=0,0,2)))))</f>
        <v>0</v>
      </c>
      <c r="D897" s="178">
        <f ca="1">IF(D$1&lt;'Data Bank'!$AD721,"",IF(D$1&gt;'Data Bank'!$AT721,"",IF(AND('Data Bank'!$AC721&lt;100,TODAY()&gt;'Data Bank'!$AT721),1,IF('Data Bank'!$AC721=100,3,IF('Data Bank'!$AC721=0,0,2)))))</f>
        <v>0</v>
      </c>
      <c r="E897" s="178">
        <f ca="1">IF(E$1&lt;'Data Bank'!$AD721,"",IF(E$1&gt;'Data Bank'!$AT721,"",IF(AND('Data Bank'!$AC721&lt;100,TODAY()&gt;'Data Bank'!$AT721),1,IF('Data Bank'!$AC721=100,3,IF('Data Bank'!$AC721=0,0,2)))))</f>
        <v>0</v>
      </c>
      <c r="F897" s="178">
        <f ca="1">IF(F$1&lt;'Data Bank'!$AD721,"",IF(F$1&gt;'Data Bank'!$AT721,"",IF(AND('Data Bank'!$AC721&lt;100,TODAY()&gt;'Data Bank'!$AT721),1,IF('Data Bank'!$AC721=100,3,IF('Data Bank'!$AC721=0,0,2)))))</f>
        <v>0</v>
      </c>
      <c r="G897" s="178">
        <f ca="1">IF(G$1&lt;'Data Bank'!$AD721,"",IF(G$1&gt;'Data Bank'!$AT721,"",IF(AND('Data Bank'!$AC721&lt;100,TODAY()&gt;'Data Bank'!$AT721),1,IF('Data Bank'!$AC721=100,3,IF('Data Bank'!$AC721=0,0,2)))))</f>
        <v>0</v>
      </c>
      <c r="H897" s="178">
        <f ca="1">IF(H$1&lt;'Data Bank'!$AD721,"",IF(H$1&gt;'Data Bank'!$AT721,"",IF(AND('Data Bank'!$AC721&lt;100,TODAY()&gt;'Data Bank'!$AT721),1,IF('Data Bank'!$AC721=100,3,IF('Data Bank'!$AC721=0,0,2)))))</f>
        <v>0</v>
      </c>
      <c r="I897" s="178">
        <f ca="1">IF(I$1&lt;'Data Bank'!$AD721,"",IF(I$1&gt;'Data Bank'!$AT721,"",IF(AND('Data Bank'!$AC721&lt;100,TODAY()&gt;'Data Bank'!$AT721),1,IF('Data Bank'!$AC721=100,3,IF('Data Bank'!$AC721=0,0,2)))))</f>
        <v>0</v>
      </c>
      <c r="J897" s="177" t="str">
        <f ca="1">IF(J$1&lt;'Data Bank'!$AD721,"",IF(J$1&gt;'Data Bank'!$AT721,"",IF(AND('Data Bank'!$AC721&lt;100,TODAY()&gt;'Data Bank'!$AT721),1,IF('Data Bank'!$AC721=100,3,IF('Data Bank'!$AC721=0,0,2)))))</f>
        <v/>
      </c>
      <c r="K897" s="177" t="str">
        <f ca="1">IF(K$1&lt;'Data Bank'!$AD721,"",IF(K$1&gt;'Data Bank'!$AT721,"",IF(AND('Data Bank'!$AC721&lt;100,TODAY()&gt;'Data Bank'!$AT721),1,IF('Data Bank'!$AC721=100,3,IF('Data Bank'!$AC721=0,0,2)))))</f>
        <v/>
      </c>
      <c r="L897" s="177" t="str">
        <f ca="1">IF(L$1&lt;'Data Bank'!$AD721,"",IF(L$1&gt;'Data Bank'!$AT721,"",IF(AND('Data Bank'!$AC721&lt;100,TODAY()&gt;'Data Bank'!$AT721),1,IF('Data Bank'!$AC721=100,3,IF('Data Bank'!$AC721=0,0,2)))))</f>
        <v/>
      </c>
      <c r="M897" s="177" t="str">
        <f ca="1">IF(M$1&lt;'Data Bank'!$AD721,"",IF(M$1&gt;'Data Bank'!$AT721,"",IF(AND('Data Bank'!$AC721&lt;100,TODAY()&gt;'Data Bank'!$AT721),1,IF('Data Bank'!$AC721=100,3,IF('Data Bank'!$AC721=0,0,2)))))</f>
        <v/>
      </c>
      <c r="N897" s="177" t="str">
        <f ca="1">IF(N$1&lt;'Data Bank'!$AD721,"",IF(N$1&gt;'Data Bank'!$AT721,"",IF(AND('Data Bank'!$AC721&lt;100,TODAY()&gt;'Data Bank'!$AT721),1,IF('Data Bank'!$AC721=100,3,IF('Data Bank'!$AC721=0,0,2)))))</f>
        <v/>
      </c>
      <c r="O897" s="177" t="str">
        <f ca="1">IF(O$1&lt;'Data Bank'!$AD721,"",IF(O$1&gt;'Data Bank'!$AT721,"",IF(AND('Data Bank'!$AC721&lt;100,TODAY()&gt;'Data Bank'!$AT721),1,IF('Data Bank'!$AC721=100,3,IF('Data Bank'!$AC721=0,0,2)))))</f>
        <v/>
      </c>
      <c r="P897" s="177" t="str">
        <f ca="1">IF(P$1&lt;'Data Bank'!$AD721,"",IF(P$1&gt;'Data Bank'!$AT721,"",IF(AND('Data Bank'!$AC721&lt;100,TODAY()&gt;'Data Bank'!$AT721),1,IF('Data Bank'!$AC721=100,3,IF('Data Bank'!$AC721=0,0,2)))))</f>
        <v/>
      </c>
      <c r="Q897" s="177" t="str">
        <f ca="1">IF(Q$1&lt;'Data Bank'!$AD721,"",IF(Q$1&gt;'Data Bank'!$AT721,"",IF(AND('Data Bank'!$AC721&lt;100,TODAY()&gt;'Data Bank'!$AT721),1,IF('Data Bank'!$AC721=100,3,IF('Data Bank'!$AC721=0,0,2)))))</f>
        <v/>
      </c>
      <c r="R897" s="177" t="str">
        <f ca="1">IF(R$1&lt;'Data Bank'!$AD721,"",IF(R$1&gt;'Data Bank'!$AT721,"",IF(AND('Data Bank'!$AC721&lt;100,TODAY()&gt;'Data Bank'!$AT721),1,IF('Data Bank'!$AC721=100,3,IF('Data Bank'!$AC721=0,0,2)))))</f>
        <v/>
      </c>
    </row>
    <row r="898" spans="1:18">
      <c r="A898" s="115" t="str">
        <f>'Data Bank'!E722</f>
        <v>Khokhar k_BOQ</v>
      </c>
      <c r="B898" s="178">
        <f ca="1">IF(B$1&lt;'Data Bank'!$AD722,"",IF(B$1&gt;'Data Bank'!$AT722,"",IF(AND('Data Bank'!$AC722&lt;100,TODAY()&gt;'Data Bank'!$AT722),1,IF('Data Bank'!$AC722=100,3,IF('Data Bank'!$AC722=0,0,2)))))</f>
        <v>1</v>
      </c>
      <c r="C898" s="178" t="str">
        <f ca="1">IF(C$1&lt;'Data Bank'!$AD722,"",IF(C$1&gt;'Data Bank'!$AT722,"",IF(AND('Data Bank'!$AC722&lt;100,TODAY()&gt;'Data Bank'!$AT722),1,IF('Data Bank'!$AC722=100,3,IF('Data Bank'!$AC722=0,0,2)))))</f>
        <v/>
      </c>
      <c r="D898" s="178" t="str">
        <f ca="1">IF(D$1&lt;'Data Bank'!$AD722,"",IF(D$1&gt;'Data Bank'!$AT722,"",IF(AND('Data Bank'!$AC722&lt;100,TODAY()&gt;'Data Bank'!$AT722),1,IF('Data Bank'!$AC722=100,3,IF('Data Bank'!$AC722=0,0,2)))))</f>
        <v/>
      </c>
      <c r="E898" s="178" t="str">
        <f ca="1">IF(E$1&lt;'Data Bank'!$AD722,"",IF(E$1&gt;'Data Bank'!$AT722,"",IF(AND('Data Bank'!$AC722&lt;100,TODAY()&gt;'Data Bank'!$AT722),1,IF('Data Bank'!$AC722=100,3,IF('Data Bank'!$AC722=0,0,2)))))</f>
        <v/>
      </c>
      <c r="F898" s="178" t="str">
        <f ca="1">IF(F$1&lt;'Data Bank'!$AD722,"",IF(F$1&gt;'Data Bank'!$AT722,"",IF(AND('Data Bank'!$AC722&lt;100,TODAY()&gt;'Data Bank'!$AT722),1,IF('Data Bank'!$AC722=100,3,IF('Data Bank'!$AC722=0,0,2)))))</f>
        <v/>
      </c>
      <c r="G898" s="178" t="str">
        <f ca="1">IF(G$1&lt;'Data Bank'!$AD722,"",IF(G$1&gt;'Data Bank'!$AT722,"",IF(AND('Data Bank'!$AC722&lt;100,TODAY()&gt;'Data Bank'!$AT722),1,IF('Data Bank'!$AC722=100,3,IF('Data Bank'!$AC722=0,0,2)))))</f>
        <v/>
      </c>
      <c r="H898" s="178" t="str">
        <f ca="1">IF(H$1&lt;'Data Bank'!$AD722,"",IF(H$1&gt;'Data Bank'!$AT722,"",IF(AND('Data Bank'!$AC722&lt;100,TODAY()&gt;'Data Bank'!$AT722),1,IF('Data Bank'!$AC722=100,3,IF('Data Bank'!$AC722=0,0,2)))))</f>
        <v/>
      </c>
      <c r="I898" s="178" t="str">
        <f ca="1">IF(I$1&lt;'Data Bank'!$AD722,"",IF(I$1&gt;'Data Bank'!$AT722,"",IF(AND('Data Bank'!$AC722&lt;100,TODAY()&gt;'Data Bank'!$AT722),1,IF('Data Bank'!$AC722=100,3,IF('Data Bank'!$AC722=0,0,2)))))</f>
        <v/>
      </c>
      <c r="J898" s="177" t="str">
        <f ca="1">IF(J$1&lt;'Data Bank'!$AD722,"",IF(J$1&gt;'Data Bank'!$AT722,"",IF(AND('Data Bank'!$AC722&lt;100,TODAY()&gt;'Data Bank'!$AT722),1,IF('Data Bank'!$AC722=100,3,IF('Data Bank'!$AC722=0,0,2)))))</f>
        <v/>
      </c>
      <c r="K898" s="177" t="str">
        <f ca="1">IF(K$1&lt;'Data Bank'!$AD722,"",IF(K$1&gt;'Data Bank'!$AT722,"",IF(AND('Data Bank'!$AC722&lt;100,TODAY()&gt;'Data Bank'!$AT722),1,IF('Data Bank'!$AC722=100,3,IF('Data Bank'!$AC722=0,0,2)))))</f>
        <v/>
      </c>
      <c r="L898" s="177" t="str">
        <f ca="1">IF(L$1&lt;'Data Bank'!$AD722,"",IF(L$1&gt;'Data Bank'!$AT722,"",IF(AND('Data Bank'!$AC722&lt;100,TODAY()&gt;'Data Bank'!$AT722),1,IF('Data Bank'!$AC722=100,3,IF('Data Bank'!$AC722=0,0,2)))))</f>
        <v/>
      </c>
      <c r="M898" s="177" t="str">
        <f ca="1">IF(M$1&lt;'Data Bank'!$AD722,"",IF(M$1&gt;'Data Bank'!$AT722,"",IF(AND('Data Bank'!$AC722&lt;100,TODAY()&gt;'Data Bank'!$AT722),1,IF('Data Bank'!$AC722=100,3,IF('Data Bank'!$AC722=0,0,2)))))</f>
        <v/>
      </c>
      <c r="N898" s="177" t="str">
        <f ca="1">IF(N$1&lt;'Data Bank'!$AD722,"",IF(N$1&gt;'Data Bank'!$AT722,"",IF(AND('Data Bank'!$AC722&lt;100,TODAY()&gt;'Data Bank'!$AT722),1,IF('Data Bank'!$AC722=100,3,IF('Data Bank'!$AC722=0,0,2)))))</f>
        <v/>
      </c>
      <c r="O898" s="177" t="str">
        <f ca="1">IF(O$1&lt;'Data Bank'!$AD722,"",IF(O$1&gt;'Data Bank'!$AT722,"",IF(AND('Data Bank'!$AC722&lt;100,TODAY()&gt;'Data Bank'!$AT722),1,IF('Data Bank'!$AC722=100,3,IF('Data Bank'!$AC722=0,0,2)))))</f>
        <v/>
      </c>
      <c r="P898" s="177" t="str">
        <f ca="1">IF(P$1&lt;'Data Bank'!$AD722,"",IF(P$1&gt;'Data Bank'!$AT722,"",IF(AND('Data Bank'!$AC722&lt;100,TODAY()&gt;'Data Bank'!$AT722),1,IF('Data Bank'!$AC722=100,3,IF('Data Bank'!$AC722=0,0,2)))))</f>
        <v/>
      </c>
      <c r="Q898" s="177" t="str">
        <f ca="1">IF(Q$1&lt;'Data Bank'!$AD722,"",IF(Q$1&gt;'Data Bank'!$AT722,"",IF(AND('Data Bank'!$AC722&lt;100,TODAY()&gt;'Data Bank'!$AT722),1,IF('Data Bank'!$AC722=100,3,IF('Data Bank'!$AC722=0,0,2)))))</f>
        <v/>
      </c>
      <c r="R898" s="177" t="str">
        <f ca="1">IF(R$1&lt;'Data Bank'!$AD722,"",IF(R$1&gt;'Data Bank'!$AT722,"",IF(AND('Data Bank'!$AC722&lt;100,TODAY()&gt;'Data Bank'!$AT722),1,IF('Data Bank'!$AC722=100,3,IF('Data Bank'!$AC722=0,0,2)))))</f>
        <v/>
      </c>
    </row>
    <row r="899" spans="1:18">
      <c r="A899" s="115" t="str">
        <f>'Data Bank'!E724</f>
        <v>Khwaja abad</v>
      </c>
      <c r="B899" s="178">
        <f ca="1">IF(B$1&lt;'Data Bank'!$AD724,"",IF(B$1&gt;'Data Bank'!$AT724,"",IF(AND('Data Bank'!$AC724&lt;100,TODAY()&gt;'Data Bank'!$AT724),1,IF('Data Bank'!$AC724=100,3,IF('Data Bank'!$AC724=0,0,2)))))</f>
        <v>2</v>
      </c>
      <c r="C899" s="178">
        <f ca="1">IF(C$1&lt;'Data Bank'!$AD724,"",IF(C$1&gt;'Data Bank'!$AT724,"",IF(AND('Data Bank'!$AC724&lt;100,TODAY()&gt;'Data Bank'!$AT724),1,IF('Data Bank'!$AC724=100,3,IF('Data Bank'!$AC724=0,0,2)))))</f>
        <v>2</v>
      </c>
      <c r="D899" s="178">
        <f ca="1">IF(D$1&lt;'Data Bank'!$AD724,"",IF(D$1&gt;'Data Bank'!$AT724,"",IF(AND('Data Bank'!$AC724&lt;100,TODAY()&gt;'Data Bank'!$AT724),1,IF('Data Bank'!$AC724=100,3,IF('Data Bank'!$AC724=0,0,2)))))</f>
        <v>2</v>
      </c>
      <c r="E899" s="178">
        <f ca="1">IF(E$1&lt;'Data Bank'!$AD724,"",IF(E$1&gt;'Data Bank'!$AT724,"",IF(AND('Data Bank'!$AC724&lt;100,TODAY()&gt;'Data Bank'!$AT724),1,IF('Data Bank'!$AC724=100,3,IF('Data Bank'!$AC724=0,0,2)))))</f>
        <v>2</v>
      </c>
      <c r="F899" s="178" t="str">
        <f ca="1">IF(F$1&lt;'Data Bank'!$AD724,"",IF(F$1&gt;'Data Bank'!$AT724,"",IF(AND('Data Bank'!$AC724&lt;100,TODAY()&gt;'Data Bank'!$AT724),1,IF('Data Bank'!$AC724=100,3,IF('Data Bank'!$AC724=0,0,2)))))</f>
        <v/>
      </c>
      <c r="G899" s="178" t="str">
        <f ca="1">IF(G$1&lt;'Data Bank'!$AD724,"",IF(G$1&gt;'Data Bank'!$AT724,"",IF(AND('Data Bank'!$AC724&lt;100,TODAY()&gt;'Data Bank'!$AT724),1,IF('Data Bank'!$AC724=100,3,IF('Data Bank'!$AC724=0,0,2)))))</f>
        <v/>
      </c>
      <c r="H899" s="178" t="str">
        <f ca="1">IF(H$1&lt;'Data Bank'!$AD724,"",IF(H$1&gt;'Data Bank'!$AT724,"",IF(AND('Data Bank'!$AC724&lt;100,TODAY()&gt;'Data Bank'!$AT724),1,IF('Data Bank'!$AC724=100,3,IF('Data Bank'!$AC724=0,0,2)))))</f>
        <v/>
      </c>
      <c r="I899" s="178" t="str">
        <f ca="1">IF(I$1&lt;'Data Bank'!$AD724,"",IF(I$1&gt;'Data Bank'!$AT724,"",IF(AND('Data Bank'!$AC724&lt;100,TODAY()&gt;'Data Bank'!$AT724),1,IF('Data Bank'!$AC724=100,3,IF('Data Bank'!$AC724=0,0,2)))))</f>
        <v/>
      </c>
      <c r="J899" s="177" t="str">
        <f ca="1">IF(J$1&lt;'Data Bank'!$AD724,"",IF(J$1&gt;'Data Bank'!$AT724,"",IF(AND('Data Bank'!$AC724&lt;100,TODAY()&gt;'Data Bank'!$AT724),1,IF('Data Bank'!$AC724=100,3,IF('Data Bank'!$AC724=0,0,2)))))</f>
        <v/>
      </c>
      <c r="K899" s="177" t="str">
        <f ca="1">IF(K$1&lt;'Data Bank'!$AD724,"",IF(K$1&gt;'Data Bank'!$AT724,"",IF(AND('Data Bank'!$AC724&lt;100,TODAY()&gt;'Data Bank'!$AT724),1,IF('Data Bank'!$AC724=100,3,IF('Data Bank'!$AC724=0,0,2)))))</f>
        <v/>
      </c>
      <c r="L899" s="177" t="str">
        <f ca="1">IF(L$1&lt;'Data Bank'!$AD724,"",IF(L$1&gt;'Data Bank'!$AT724,"",IF(AND('Data Bank'!$AC724&lt;100,TODAY()&gt;'Data Bank'!$AT724),1,IF('Data Bank'!$AC724=100,3,IF('Data Bank'!$AC724=0,0,2)))))</f>
        <v/>
      </c>
      <c r="M899" s="177" t="str">
        <f ca="1">IF(M$1&lt;'Data Bank'!$AD724,"",IF(M$1&gt;'Data Bank'!$AT724,"",IF(AND('Data Bank'!$AC724&lt;100,TODAY()&gt;'Data Bank'!$AT724),1,IF('Data Bank'!$AC724=100,3,IF('Data Bank'!$AC724=0,0,2)))))</f>
        <v/>
      </c>
      <c r="N899" s="177" t="str">
        <f ca="1">IF(N$1&lt;'Data Bank'!$AD724,"",IF(N$1&gt;'Data Bank'!$AT724,"",IF(AND('Data Bank'!$AC724&lt;100,TODAY()&gt;'Data Bank'!$AT724),1,IF('Data Bank'!$AC724=100,3,IF('Data Bank'!$AC724=0,0,2)))))</f>
        <v/>
      </c>
      <c r="O899" s="177" t="str">
        <f ca="1">IF(O$1&lt;'Data Bank'!$AD724,"",IF(O$1&gt;'Data Bank'!$AT724,"",IF(AND('Data Bank'!$AC724&lt;100,TODAY()&gt;'Data Bank'!$AT724),1,IF('Data Bank'!$AC724=100,3,IF('Data Bank'!$AC724=0,0,2)))))</f>
        <v/>
      </c>
      <c r="P899" s="177" t="str">
        <f ca="1">IF(P$1&lt;'Data Bank'!$AD724,"",IF(P$1&gt;'Data Bank'!$AT724,"",IF(AND('Data Bank'!$AC724&lt;100,TODAY()&gt;'Data Bank'!$AT724),1,IF('Data Bank'!$AC724=100,3,IF('Data Bank'!$AC724=0,0,2)))))</f>
        <v/>
      </c>
      <c r="Q899" s="177" t="str">
        <f ca="1">IF(Q$1&lt;'Data Bank'!$AD724,"",IF(Q$1&gt;'Data Bank'!$AT724,"",IF(AND('Data Bank'!$AC724&lt;100,TODAY()&gt;'Data Bank'!$AT724),1,IF('Data Bank'!$AC724=100,3,IF('Data Bank'!$AC724=0,0,2)))))</f>
        <v/>
      </c>
      <c r="R899" s="177" t="str">
        <f ca="1">IF(R$1&lt;'Data Bank'!$AD724,"",IF(R$1&gt;'Data Bank'!$AT724,"",IF(AND('Data Bank'!$AC724&lt;100,TODAY()&gt;'Data Bank'!$AT724),1,IF('Data Bank'!$AC724=100,3,IF('Data Bank'!$AC724=0,0,2)))))</f>
        <v/>
      </c>
    </row>
    <row r="900" spans="1:18">
      <c r="A900" s="115" t="str">
        <f>'Data Bank'!E725</f>
        <v>Khy-e-Manzoor</v>
      </c>
      <c r="B900" s="178">
        <f ca="1">IF(B$1&lt;'Data Bank'!$AD725,"",IF(B$1&gt;'Data Bank'!$AT725,"",IF(AND('Data Bank'!$AC725&lt;100,TODAY()&gt;'Data Bank'!$AT725),1,IF('Data Bank'!$AC725=100,3,IF('Data Bank'!$AC725=0,0,2)))))</f>
        <v>0</v>
      </c>
      <c r="C900" s="178">
        <f ca="1">IF(C$1&lt;'Data Bank'!$AD725,"",IF(C$1&gt;'Data Bank'!$AT725,"",IF(AND('Data Bank'!$AC725&lt;100,TODAY()&gt;'Data Bank'!$AT725),1,IF('Data Bank'!$AC725=100,3,IF('Data Bank'!$AC725=0,0,2)))))</f>
        <v>0</v>
      </c>
      <c r="D900" s="178">
        <f ca="1">IF(D$1&lt;'Data Bank'!$AD725,"",IF(D$1&gt;'Data Bank'!$AT725,"",IF(AND('Data Bank'!$AC725&lt;100,TODAY()&gt;'Data Bank'!$AT725),1,IF('Data Bank'!$AC725=100,3,IF('Data Bank'!$AC725=0,0,2)))))</f>
        <v>0</v>
      </c>
      <c r="E900" s="178">
        <f ca="1">IF(E$1&lt;'Data Bank'!$AD725,"",IF(E$1&gt;'Data Bank'!$AT725,"",IF(AND('Data Bank'!$AC725&lt;100,TODAY()&gt;'Data Bank'!$AT725),1,IF('Data Bank'!$AC725=100,3,IF('Data Bank'!$AC725=0,0,2)))))</f>
        <v>0</v>
      </c>
      <c r="F900" s="178">
        <f ca="1">IF(F$1&lt;'Data Bank'!$AD725,"",IF(F$1&gt;'Data Bank'!$AT725,"",IF(AND('Data Bank'!$AC725&lt;100,TODAY()&gt;'Data Bank'!$AT725),1,IF('Data Bank'!$AC725=100,3,IF('Data Bank'!$AC725=0,0,2)))))</f>
        <v>0</v>
      </c>
      <c r="G900" s="178">
        <f ca="1">IF(G$1&lt;'Data Bank'!$AD725,"",IF(G$1&gt;'Data Bank'!$AT725,"",IF(AND('Data Bank'!$AC725&lt;100,TODAY()&gt;'Data Bank'!$AT725),1,IF('Data Bank'!$AC725=100,3,IF('Data Bank'!$AC725=0,0,2)))))</f>
        <v>0</v>
      </c>
      <c r="H900" s="178">
        <f ca="1">IF(H$1&lt;'Data Bank'!$AD725,"",IF(H$1&gt;'Data Bank'!$AT725,"",IF(AND('Data Bank'!$AC725&lt;100,TODAY()&gt;'Data Bank'!$AT725),1,IF('Data Bank'!$AC725=100,3,IF('Data Bank'!$AC725=0,0,2)))))</f>
        <v>0</v>
      </c>
      <c r="I900" s="178">
        <f ca="1">IF(I$1&lt;'Data Bank'!$AD725,"",IF(I$1&gt;'Data Bank'!$AT725,"",IF(AND('Data Bank'!$AC725&lt;100,TODAY()&gt;'Data Bank'!$AT725),1,IF('Data Bank'!$AC725=100,3,IF('Data Bank'!$AC725=0,0,2)))))</f>
        <v>0</v>
      </c>
      <c r="J900" s="177">
        <f ca="1">IF(J$1&lt;'Data Bank'!$AD725,"",IF(J$1&gt;'Data Bank'!$AT725,"",IF(AND('Data Bank'!$AC725&lt;100,TODAY()&gt;'Data Bank'!$AT725),1,IF('Data Bank'!$AC725=100,3,IF('Data Bank'!$AC725=0,0,2)))))</f>
        <v>0</v>
      </c>
      <c r="K900" s="177">
        <f ca="1">IF(K$1&lt;'Data Bank'!$AD725,"",IF(K$1&gt;'Data Bank'!$AT725,"",IF(AND('Data Bank'!$AC725&lt;100,TODAY()&gt;'Data Bank'!$AT725),1,IF('Data Bank'!$AC725=100,3,IF('Data Bank'!$AC725=0,0,2)))))</f>
        <v>0</v>
      </c>
      <c r="L900" s="177">
        <f ca="1">IF(L$1&lt;'Data Bank'!$AD725,"",IF(L$1&gt;'Data Bank'!$AT725,"",IF(AND('Data Bank'!$AC725&lt;100,TODAY()&gt;'Data Bank'!$AT725),1,IF('Data Bank'!$AC725=100,3,IF('Data Bank'!$AC725=0,0,2)))))</f>
        <v>0</v>
      </c>
      <c r="M900" s="177">
        <f ca="1">IF(M$1&lt;'Data Bank'!$AD725,"",IF(M$1&gt;'Data Bank'!$AT725,"",IF(AND('Data Bank'!$AC725&lt;100,TODAY()&gt;'Data Bank'!$AT725),1,IF('Data Bank'!$AC725=100,3,IF('Data Bank'!$AC725=0,0,2)))))</f>
        <v>0</v>
      </c>
      <c r="N900" s="177">
        <f ca="1">IF(N$1&lt;'Data Bank'!$AD725,"",IF(N$1&gt;'Data Bank'!$AT725,"",IF(AND('Data Bank'!$AC725&lt;100,TODAY()&gt;'Data Bank'!$AT725),1,IF('Data Bank'!$AC725=100,3,IF('Data Bank'!$AC725=0,0,2)))))</f>
        <v>0</v>
      </c>
      <c r="O900" s="177">
        <f ca="1">IF(O$1&lt;'Data Bank'!$AD725,"",IF(O$1&gt;'Data Bank'!$AT725,"",IF(AND('Data Bank'!$AC725&lt;100,TODAY()&gt;'Data Bank'!$AT725),1,IF('Data Bank'!$AC725=100,3,IF('Data Bank'!$AC725=0,0,2)))))</f>
        <v>0</v>
      </c>
      <c r="P900" s="177">
        <f ca="1">IF(P$1&lt;'Data Bank'!$AD725,"",IF(P$1&gt;'Data Bank'!$AT725,"",IF(AND('Data Bank'!$AC725&lt;100,TODAY()&gt;'Data Bank'!$AT725),1,IF('Data Bank'!$AC725=100,3,IF('Data Bank'!$AC725=0,0,2)))))</f>
        <v>0</v>
      </c>
      <c r="Q900" s="177">
        <f ca="1">IF(Q$1&lt;'Data Bank'!$AD725,"",IF(Q$1&gt;'Data Bank'!$AT725,"",IF(AND('Data Bank'!$AC725&lt;100,TODAY()&gt;'Data Bank'!$AT725),1,IF('Data Bank'!$AC725=100,3,IF('Data Bank'!$AC725=0,0,2)))))</f>
        <v>0</v>
      </c>
      <c r="R900" s="177">
        <f ca="1">IF(R$1&lt;'Data Bank'!$AD725,"",IF(R$1&gt;'Data Bank'!$AT725,"",IF(AND('Data Bank'!$AC725&lt;100,TODAY()&gt;'Data Bank'!$AT725),1,IF('Data Bank'!$AC725=100,3,IF('Data Bank'!$AC725=0,0,2)))))</f>
        <v>0</v>
      </c>
    </row>
    <row r="901" spans="1:18">
      <c r="A901" s="115" t="str">
        <f>'Data Bank'!E728</f>
        <v>Kings_ASF_ Tower_P02</v>
      </c>
      <c r="B901" s="178">
        <f ca="1">IF(B$1&lt;'Data Bank'!$AD728,"",IF(B$1&gt;'Data Bank'!$AT728,"",IF(AND('Data Bank'!$AC728&lt;100,TODAY()&gt;'Data Bank'!$AT728),1,IF('Data Bank'!$AC728=100,3,IF('Data Bank'!$AC728=0,0,2)))))</f>
        <v>0</v>
      </c>
      <c r="C901" s="178">
        <f ca="1">IF(C$1&lt;'Data Bank'!$AD728,"",IF(C$1&gt;'Data Bank'!$AT728,"",IF(AND('Data Bank'!$AC728&lt;100,TODAY()&gt;'Data Bank'!$AT728),1,IF('Data Bank'!$AC728=100,3,IF('Data Bank'!$AC728=0,0,2)))))</f>
        <v>0</v>
      </c>
      <c r="D901" s="178">
        <f ca="1">IF(D$1&lt;'Data Bank'!$AD728,"",IF(D$1&gt;'Data Bank'!$AT728,"",IF(AND('Data Bank'!$AC728&lt;100,TODAY()&gt;'Data Bank'!$AT728),1,IF('Data Bank'!$AC728=100,3,IF('Data Bank'!$AC728=0,0,2)))))</f>
        <v>0</v>
      </c>
      <c r="E901" s="178">
        <f ca="1">IF(E$1&lt;'Data Bank'!$AD728,"",IF(E$1&gt;'Data Bank'!$AT728,"",IF(AND('Data Bank'!$AC728&lt;100,TODAY()&gt;'Data Bank'!$AT728),1,IF('Data Bank'!$AC728=100,3,IF('Data Bank'!$AC728=0,0,2)))))</f>
        <v>0</v>
      </c>
      <c r="F901" s="178" t="str">
        <f ca="1">IF(F$1&lt;'Data Bank'!$AD728,"",IF(F$1&gt;'Data Bank'!$AT728,"",IF(AND('Data Bank'!$AC728&lt;100,TODAY()&gt;'Data Bank'!$AT728),1,IF('Data Bank'!$AC728=100,3,IF('Data Bank'!$AC728=0,0,2)))))</f>
        <v/>
      </c>
      <c r="G901" s="178" t="str">
        <f ca="1">IF(G$1&lt;'Data Bank'!$AD728,"",IF(G$1&gt;'Data Bank'!$AT728,"",IF(AND('Data Bank'!$AC728&lt;100,TODAY()&gt;'Data Bank'!$AT728),1,IF('Data Bank'!$AC728=100,3,IF('Data Bank'!$AC728=0,0,2)))))</f>
        <v/>
      </c>
      <c r="H901" s="178" t="str">
        <f ca="1">IF(H$1&lt;'Data Bank'!$AD728,"",IF(H$1&gt;'Data Bank'!$AT728,"",IF(AND('Data Bank'!$AC728&lt;100,TODAY()&gt;'Data Bank'!$AT728),1,IF('Data Bank'!$AC728=100,3,IF('Data Bank'!$AC728=0,0,2)))))</f>
        <v/>
      </c>
      <c r="I901" s="178" t="str">
        <f ca="1">IF(I$1&lt;'Data Bank'!$AD728,"",IF(I$1&gt;'Data Bank'!$AT728,"",IF(AND('Data Bank'!$AC728&lt;100,TODAY()&gt;'Data Bank'!$AT728),1,IF('Data Bank'!$AC728=100,3,IF('Data Bank'!$AC728=0,0,2)))))</f>
        <v/>
      </c>
      <c r="J901" s="177" t="str">
        <f ca="1">IF(J$1&lt;'Data Bank'!$AD728,"",IF(J$1&gt;'Data Bank'!$AT728,"",IF(AND('Data Bank'!$AC728&lt;100,TODAY()&gt;'Data Bank'!$AT728),1,IF('Data Bank'!$AC728=100,3,IF('Data Bank'!$AC728=0,0,2)))))</f>
        <v/>
      </c>
      <c r="K901" s="177" t="str">
        <f ca="1">IF(K$1&lt;'Data Bank'!$AD728,"",IF(K$1&gt;'Data Bank'!$AT728,"",IF(AND('Data Bank'!$AC728&lt;100,TODAY()&gt;'Data Bank'!$AT728),1,IF('Data Bank'!$AC728=100,3,IF('Data Bank'!$AC728=0,0,2)))))</f>
        <v/>
      </c>
      <c r="L901" s="177" t="str">
        <f ca="1">IF(L$1&lt;'Data Bank'!$AD728,"",IF(L$1&gt;'Data Bank'!$AT728,"",IF(AND('Data Bank'!$AC728&lt;100,TODAY()&gt;'Data Bank'!$AT728),1,IF('Data Bank'!$AC728=100,3,IF('Data Bank'!$AC728=0,0,2)))))</f>
        <v/>
      </c>
      <c r="M901" s="177" t="str">
        <f ca="1">IF(M$1&lt;'Data Bank'!$AD728,"",IF(M$1&gt;'Data Bank'!$AT728,"",IF(AND('Data Bank'!$AC728&lt;100,TODAY()&gt;'Data Bank'!$AT728),1,IF('Data Bank'!$AC728=100,3,IF('Data Bank'!$AC728=0,0,2)))))</f>
        <v/>
      </c>
      <c r="N901" s="177" t="str">
        <f ca="1">IF(N$1&lt;'Data Bank'!$AD728,"",IF(N$1&gt;'Data Bank'!$AT728,"",IF(AND('Data Bank'!$AC728&lt;100,TODAY()&gt;'Data Bank'!$AT728),1,IF('Data Bank'!$AC728=100,3,IF('Data Bank'!$AC728=0,0,2)))))</f>
        <v/>
      </c>
      <c r="O901" s="177" t="str">
        <f ca="1">IF(O$1&lt;'Data Bank'!$AD728,"",IF(O$1&gt;'Data Bank'!$AT728,"",IF(AND('Data Bank'!$AC728&lt;100,TODAY()&gt;'Data Bank'!$AT728),1,IF('Data Bank'!$AC728=100,3,IF('Data Bank'!$AC728=0,0,2)))))</f>
        <v/>
      </c>
      <c r="P901" s="177" t="str">
        <f ca="1">IF(P$1&lt;'Data Bank'!$AD728,"",IF(P$1&gt;'Data Bank'!$AT728,"",IF(AND('Data Bank'!$AC728&lt;100,TODAY()&gt;'Data Bank'!$AT728),1,IF('Data Bank'!$AC728=100,3,IF('Data Bank'!$AC728=0,0,2)))))</f>
        <v/>
      </c>
      <c r="Q901" s="177" t="str">
        <f ca="1">IF(Q$1&lt;'Data Bank'!$AD728,"",IF(Q$1&gt;'Data Bank'!$AT728,"",IF(AND('Data Bank'!$AC728&lt;100,TODAY()&gt;'Data Bank'!$AT728),1,IF('Data Bank'!$AC728=100,3,IF('Data Bank'!$AC728=0,0,2)))))</f>
        <v/>
      </c>
      <c r="R901" s="177" t="str">
        <f ca="1">IF(R$1&lt;'Data Bank'!$AD728,"",IF(R$1&gt;'Data Bank'!$AT728,"",IF(AND('Data Bank'!$AC728&lt;100,TODAY()&gt;'Data Bank'!$AT728),1,IF('Data Bank'!$AC728=100,3,IF('Data Bank'!$AC728=0,0,2)))))</f>
        <v/>
      </c>
    </row>
    <row r="902" spans="1:18">
      <c r="A902" s="115" t="str">
        <f>'Data Bank'!E733</f>
        <v>Kotli Allahyar</v>
      </c>
      <c r="B902" s="178">
        <f ca="1">IF(B$1&lt;'Data Bank'!$AD733,"",IF(B$1&gt;'Data Bank'!$AT733,"",IF(AND('Data Bank'!$AC733&lt;100,TODAY()&gt;'Data Bank'!$AT733),1,IF('Data Bank'!$AC733=100,3,IF('Data Bank'!$AC733=0,0,2)))))</f>
        <v>2</v>
      </c>
      <c r="C902" s="178">
        <f ca="1">IF(C$1&lt;'Data Bank'!$AD733,"",IF(C$1&gt;'Data Bank'!$AT733,"",IF(AND('Data Bank'!$AC733&lt;100,TODAY()&gt;'Data Bank'!$AT733),1,IF('Data Bank'!$AC733=100,3,IF('Data Bank'!$AC733=0,0,2)))))</f>
        <v>2</v>
      </c>
      <c r="D902" s="178">
        <f ca="1">IF(D$1&lt;'Data Bank'!$AD733,"",IF(D$1&gt;'Data Bank'!$AT733,"",IF(AND('Data Bank'!$AC733&lt;100,TODAY()&gt;'Data Bank'!$AT733),1,IF('Data Bank'!$AC733=100,3,IF('Data Bank'!$AC733=0,0,2)))))</f>
        <v>2</v>
      </c>
      <c r="E902" s="178">
        <f ca="1">IF(E$1&lt;'Data Bank'!$AD733,"",IF(E$1&gt;'Data Bank'!$AT733,"",IF(AND('Data Bank'!$AC733&lt;100,TODAY()&gt;'Data Bank'!$AT733),1,IF('Data Bank'!$AC733=100,3,IF('Data Bank'!$AC733=0,0,2)))))</f>
        <v>2</v>
      </c>
      <c r="F902" s="178">
        <f ca="1">IF(F$1&lt;'Data Bank'!$AD733,"",IF(F$1&gt;'Data Bank'!$AT733,"",IF(AND('Data Bank'!$AC733&lt;100,TODAY()&gt;'Data Bank'!$AT733),1,IF('Data Bank'!$AC733=100,3,IF('Data Bank'!$AC733=0,0,2)))))</f>
        <v>2</v>
      </c>
      <c r="G902" s="178">
        <f ca="1">IF(G$1&lt;'Data Bank'!$AD733,"",IF(G$1&gt;'Data Bank'!$AT733,"",IF(AND('Data Bank'!$AC733&lt;100,TODAY()&gt;'Data Bank'!$AT733),1,IF('Data Bank'!$AC733=100,3,IF('Data Bank'!$AC733=0,0,2)))))</f>
        <v>2</v>
      </c>
      <c r="H902" s="178">
        <f ca="1">IF(H$1&lt;'Data Bank'!$AD733,"",IF(H$1&gt;'Data Bank'!$AT733,"",IF(AND('Data Bank'!$AC733&lt;100,TODAY()&gt;'Data Bank'!$AT733),1,IF('Data Bank'!$AC733=100,3,IF('Data Bank'!$AC733=0,0,2)))))</f>
        <v>2</v>
      </c>
      <c r="I902" s="178">
        <f ca="1">IF(I$1&lt;'Data Bank'!$AD733,"",IF(I$1&gt;'Data Bank'!$AT733,"",IF(AND('Data Bank'!$AC733&lt;100,TODAY()&gt;'Data Bank'!$AT733),1,IF('Data Bank'!$AC733=100,3,IF('Data Bank'!$AC733=0,0,2)))))</f>
        <v>2</v>
      </c>
      <c r="J902" s="177">
        <f ca="1">IF(J$1&lt;'Data Bank'!$AD733,"",IF(J$1&gt;'Data Bank'!$AT733,"",IF(AND('Data Bank'!$AC733&lt;100,TODAY()&gt;'Data Bank'!$AT733),1,IF('Data Bank'!$AC733=100,3,IF('Data Bank'!$AC733=0,0,2)))))</f>
        <v>2</v>
      </c>
      <c r="K902" s="177">
        <f ca="1">IF(K$1&lt;'Data Bank'!$AD733,"",IF(K$1&gt;'Data Bank'!$AT733,"",IF(AND('Data Bank'!$AC733&lt;100,TODAY()&gt;'Data Bank'!$AT733),1,IF('Data Bank'!$AC733=100,3,IF('Data Bank'!$AC733=0,0,2)))))</f>
        <v>2</v>
      </c>
      <c r="L902" s="177">
        <f ca="1">IF(L$1&lt;'Data Bank'!$AD733,"",IF(L$1&gt;'Data Bank'!$AT733,"",IF(AND('Data Bank'!$AC733&lt;100,TODAY()&gt;'Data Bank'!$AT733),1,IF('Data Bank'!$AC733=100,3,IF('Data Bank'!$AC733=0,0,2)))))</f>
        <v>2</v>
      </c>
      <c r="M902" s="177">
        <f ca="1">IF(M$1&lt;'Data Bank'!$AD733,"",IF(M$1&gt;'Data Bank'!$AT733,"",IF(AND('Data Bank'!$AC733&lt;100,TODAY()&gt;'Data Bank'!$AT733),1,IF('Data Bank'!$AC733=100,3,IF('Data Bank'!$AC733=0,0,2)))))</f>
        <v>2</v>
      </c>
      <c r="N902" s="177">
        <f ca="1">IF(N$1&lt;'Data Bank'!$AD733,"",IF(N$1&gt;'Data Bank'!$AT733,"",IF(AND('Data Bank'!$AC733&lt;100,TODAY()&gt;'Data Bank'!$AT733),1,IF('Data Bank'!$AC733=100,3,IF('Data Bank'!$AC733=0,0,2)))))</f>
        <v>2</v>
      </c>
      <c r="O902" s="177">
        <f ca="1">IF(O$1&lt;'Data Bank'!$AD733,"",IF(O$1&gt;'Data Bank'!$AT733,"",IF(AND('Data Bank'!$AC733&lt;100,TODAY()&gt;'Data Bank'!$AT733),1,IF('Data Bank'!$AC733=100,3,IF('Data Bank'!$AC733=0,0,2)))))</f>
        <v>2</v>
      </c>
      <c r="P902" s="177">
        <f ca="1">IF(P$1&lt;'Data Bank'!$AD733,"",IF(P$1&gt;'Data Bank'!$AT733,"",IF(AND('Data Bank'!$AC733&lt;100,TODAY()&gt;'Data Bank'!$AT733),1,IF('Data Bank'!$AC733=100,3,IF('Data Bank'!$AC733=0,0,2)))))</f>
        <v>2</v>
      </c>
      <c r="Q902" s="177">
        <f ca="1">IF(Q$1&lt;'Data Bank'!$AD733,"",IF(Q$1&gt;'Data Bank'!$AT733,"",IF(AND('Data Bank'!$AC733&lt;100,TODAY()&gt;'Data Bank'!$AT733),1,IF('Data Bank'!$AC733=100,3,IF('Data Bank'!$AC733=0,0,2)))))</f>
        <v>2</v>
      </c>
      <c r="R902" s="177">
        <f ca="1">IF(R$1&lt;'Data Bank'!$AD733,"",IF(R$1&gt;'Data Bank'!$AT733,"",IF(AND('Data Bank'!$AC733&lt;100,TODAY()&gt;'Data Bank'!$AT733),1,IF('Data Bank'!$AC733=100,3,IF('Data Bank'!$AC733=0,0,2)))))</f>
        <v>2</v>
      </c>
    </row>
    <row r="903" spans="1:18">
      <c r="A903" s="115" t="str">
        <f>'Data Bank'!E736</f>
        <v>Jandiala Sher Khan</v>
      </c>
      <c r="B903" s="178">
        <f ca="1">IF(B$1&lt;'Data Bank'!$AD736,"",IF(B$1&gt;'Data Bank'!$AT736,"",IF(AND('Data Bank'!$AC736&lt;100,TODAY()&gt;'Data Bank'!$AT736),1,IF('Data Bank'!$AC736=100,3,IF('Data Bank'!$AC736=0,0,2)))))</f>
        <v>0</v>
      </c>
      <c r="C903" s="178">
        <f ca="1">IF(C$1&lt;'Data Bank'!$AD736,"",IF(C$1&gt;'Data Bank'!$AT736,"",IF(AND('Data Bank'!$AC736&lt;100,TODAY()&gt;'Data Bank'!$AT736),1,IF('Data Bank'!$AC736=100,3,IF('Data Bank'!$AC736=0,0,2)))))</f>
        <v>0</v>
      </c>
      <c r="D903" s="178">
        <f ca="1">IF(D$1&lt;'Data Bank'!$AD736,"",IF(D$1&gt;'Data Bank'!$AT736,"",IF(AND('Data Bank'!$AC736&lt;100,TODAY()&gt;'Data Bank'!$AT736),1,IF('Data Bank'!$AC736=100,3,IF('Data Bank'!$AC736=0,0,2)))))</f>
        <v>0</v>
      </c>
      <c r="E903" s="178">
        <f ca="1">IF(E$1&lt;'Data Bank'!$AD736,"",IF(E$1&gt;'Data Bank'!$AT736,"",IF(AND('Data Bank'!$AC736&lt;100,TODAY()&gt;'Data Bank'!$AT736),1,IF('Data Bank'!$AC736=100,3,IF('Data Bank'!$AC736=0,0,2)))))</f>
        <v>0</v>
      </c>
      <c r="F903" s="178">
        <f ca="1">IF(F$1&lt;'Data Bank'!$AD736,"",IF(F$1&gt;'Data Bank'!$AT736,"",IF(AND('Data Bank'!$AC736&lt;100,TODAY()&gt;'Data Bank'!$AT736),1,IF('Data Bank'!$AC736=100,3,IF('Data Bank'!$AC736=0,0,2)))))</f>
        <v>0</v>
      </c>
      <c r="G903" s="178">
        <f ca="1">IF(G$1&lt;'Data Bank'!$AD736,"",IF(G$1&gt;'Data Bank'!$AT736,"",IF(AND('Data Bank'!$AC736&lt;100,TODAY()&gt;'Data Bank'!$AT736),1,IF('Data Bank'!$AC736=100,3,IF('Data Bank'!$AC736=0,0,2)))))</f>
        <v>0</v>
      </c>
      <c r="H903" s="178">
        <f ca="1">IF(H$1&lt;'Data Bank'!$AD736,"",IF(H$1&gt;'Data Bank'!$AT736,"",IF(AND('Data Bank'!$AC736&lt;100,TODAY()&gt;'Data Bank'!$AT736),1,IF('Data Bank'!$AC736=100,3,IF('Data Bank'!$AC736=0,0,2)))))</f>
        <v>0</v>
      </c>
      <c r="I903" s="178">
        <f ca="1">IF(I$1&lt;'Data Bank'!$AD736,"",IF(I$1&gt;'Data Bank'!$AT736,"",IF(AND('Data Bank'!$AC736&lt;100,TODAY()&gt;'Data Bank'!$AT736),1,IF('Data Bank'!$AC736=100,3,IF('Data Bank'!$AC736=0,0,2)))))</f>
        <v>0</v>
      </c>
      <c r="J903" s="177" t="str">
        <f ca="1">IF(J$1&lt;'Data Bank'!$AD736,"",IF(J$1&gt;'Data Bank'!$AT736,"",IF(AND('Data Bank'!$AC736&lt;100,TODAY()&gt;'Data Bank'!$AT736),1,IF('Data Bank'!$AC736=100,3,IF('Data Bank'!$AC736=0,0,2)))))</f>
        <v/>
      </c>
      <c r="K903" s="177" t="str">
        <f ca="1">IF(K$1&lt;'Data Bank'!$AD736,"",IF(K$1&gt;'Data Bank'!$AT736,"",IF(AND('Data Bank'!$AC736&lt;100,TODAY()&gt;'Data Bank'!$AT736),1,IF('Data Bank'!$AC736=100,3,IF('Data Bank'!$AC736=0,0,2)))))</f>
        <v/>
      </c>
      <c r="L903" s="177" t="str">
        <f ca="1">IF(L$1&lt;'Data Bank'!$AD736,"",IF(L$1&gt;'Data Bank'!$AT736,"",IF(AND('Data Bank'!$AC736&lt;100,TODAY()&gt;'Data Bank'!$AT736),1,IF('Data Bank'!$AC736=100,3,IF('Data Bank'!$AC736=0,0,2)))))</f>
        <v/>
      </c>
      <c r="M903" s="177" t="str">
        <f ca="1">IF(M$1&lt;'Data Bank'!$AD736,"",IF(M$1&gt;'Data Bank'!$AT736,"",IF(AND('Data Bank'!$AC736&lt;100,TODAY()&gt;'Data Bank'!$AT736),1,IF('Data Bank'!$AC736=100,3,IF('Data Bank'!$AC736=0,0,2)))))</f>
        <v/>
      </c>
      <c r="N903" s="177" t="str">
        <f ca="1">IF(N$1&lt;'Data Bank'!$AD736,"",IF(N$1&gt;'Data Bank'!$AT736,"",IF(AND('Data Bank'!$AC736&lt;100,TODAY()&gt;'Data Bank'!$AT736),1,IF('Data Bank'!$AC736=100,3,IF('Data Bank'!$AC736=0,0,2)))))</f>
        <v/>
      </c>
      <c r="O903" s="177" t="str">
        <f ca="1">IF(O$1&lt;'Data Bank'!$AD736,"",IF(O$1&gt;'Data Bank'!$AT736,"",IF(AND('Data Bank'!$AC736&lt;100,TODAY()&gt;'Data Bank'!$AT736),1,IF('Data Bank'!$AC736=100,3,IF('Data Bank'!$AC736=0,0,2)))))</f>
        <v/>
      </c>
      <c r="P903" s="177" t="str">
        <f ca="1">IF(P$1&lt;'Data Bank'!$AD736,"",IF(P$1&gt;'Data Bank'!$AT736,"",IF(AND('Data Bank'!$AC736&lt;100,TODAY()&gt;'Data Bank'!$AT736),1,IF('Data Bank'!$AC736=100,3,IF('Data Bank'!$AC736=0,0,2)))))</f>
        <v/>
      </c>
      <c r="Q903" s="177" t="str">
        <f ca="1">IF(Q$1&lt;'Data Bank'!$AD736,"",IF(Q$1&gt;'Data Bank'!$AT736,"",IF(AND('Data Bank'!$AC736&lt;100,TODAY()&gt;'Data Bank'!$AT736),1,IF('Data Bank'!$AC736=100,3,IF('Data Bank'!$AC736=0,0,2)))))</f>
        <v/>
      </c>
      <c r="R903" s="177" t="str">
        <f ca="1">IF(R$1&lt;'Data Bank'!$AD736,"",IF(R$1&gt;'Data Bank'!$AT736,"",IF(AND('Data Bank'!$AC736&lt;100,TODAY()&gt;'Data Bank'!$AT736),1,IF('Data Bank'!$AC736=100,3,IF('Data Bank'!$AC736=0,0,2)))))</f>
        <v/>
      </c>
    </row>
    <row r="904" spans="1:18">
      <c r="A904" s="115" t="str">
        <f>'Data Bank'!E737</f>
        <v>Jatri Kohna</v>
      </c>
      <c r="B904" s="178">
        <f ca="1">IF(B$1&lt;'Data Bank'!$AD737,"",IF(B$1&gt;'Data Bank'!$AT737,"",IF(AND('Data Bank'!$AC737&lt;100,TODAY()&gt;'Data Bank'!$AT737),1,IF('Data Bank'!$AC737=100,3,IF('Data Bank'!$AC737=0,0,2)))))</f>
        <v>0</v>
      </c>
      <c r="C904" s="178">
        <f ca="1">IF(C$1&lt;'Data Bank'!$AD737,"",IF(C$1&gt;'Data Bank'!$AT737,"",IF(AND('Data Bank'!$AC737&lt;100,TODAY()&gt;'Data Bank'!$AT737),1,IF('Data Bank'!$AC737=100,3,IF('Data Bank'!$AC737=0,0,2)))))</f>
        <v>0</v>
      </c>
      <c r="D904" s="178">
        <f ca="1">IF(D$1&lt;'Data Bank'!$AD737,"",IF(D$1&gt;'Data Bank'!$AT737,"",IF(AND('Data Bank'!$AC737&lt;100,TODAY()&gt;'Data Bank'!$AT737),1,IF('Data Bank'!$AC737=100,3,IF('Data Bank'!$AC737=0,0,2)))))</f>
        <v>0</v>
      </c>
      <c r="E904" s="178">
        <f ca="1">IF(E$1&lt;'Data Bank'!$AD737,"",IF(E$1&gt;'Data Bank'!$AT737,"",IF(AND('Data Bank'!$AC737&lt;100,TODAY()&gt;'Data Bank'!$AT737),1,IF('Data Bank'!$AC737=100,3,IF('Data Bank'!$AC737=0,0,2)))))</f>
        <v>0</v>
      </c>
      <c r="F904" s="178">
        <f ca="1">IF(F$1&lt;'Data Bank'!$AD737,"",IF(F$1&gt;'Data Bank'!$AT737,"",IF(AND('Data Bank'!$AC737&lt;100,TODAY()&gt;'Data Bank'!$AT737),1,IF('Data Bank'!$AC737=100,3,IF('Data Bank'!$AC737=0,0,2)))))</f>
        <v>0</v>
      </c>
      <c r="G904" s="178">
        <f ca="1">IF(G$1&lt;'Data Bank'!$AD737,"",IF(G$1&gt;'Data Bank'!$AT737,"",IF(AND('Data Bank'!$AC737&lt;100,TODAY()&gt;'Data Bank'!$AT737),1,IF('Data Bank'!$AC737=100,3,IF('Data Bank'!$AC737=0,0,2)))))</f>
        <v>0</v>
      </c>
      <c r="H904" s="178">
        <f ca="1">IF(H$1&lt;'Data Bank'!$AD737,"",IF(H$1&gt;'Data Bank'!$AT737,"",IF(AND('Data Bank'!$AC737&lt;100,TODAY()&gt;'Data Bank'!$AT737),1,IF('Data Bank'!$AC737=100,3,IF('Data Bank'!$AC737=0,0,2)))))</f>
        <v>0</v>
      </c>
      <c r="I904" s="178">
        <f ca="1">IF(I$1&lt;'Data Bank'!$AD737,"",IF(I$1&gt;'Data Bank'!$AT737,"",IF(AND('Data Bank'!$AC737&lt;100,TODAY()&gt;'Data Bank'!$AT737),1,IF('Data Bank'!$AC737=100,3,IF('Data Bank'!$AC737=0,0,2)))))</f>
        <v>0</v>
      </c>
      <c r="J904" s="177" t="str">
        <f ca="1">IF(J$1&lt;'Data Bank'!$AD737,"",IF(J$1&gt;'Data Bank'!$AT737,"",IF(AND('Data Bank'!$AC737&lt;100,TODAY()&gt;'Data Bank'!$AT737),1,IF('Data Bank'!$AC737=100,3,IF('Data Bank'!$AC737=0,0,2)))))</f>
        <v/>
      </c>
      <c r="K904" s="177" t="str">
        <f ca="1">IF(K$1&lt;'Data Bank'!$AD737,"",IF(K$1&gt;'Data Bank'!$AT737,"",IF(AND('Data Bank'!$AC737&lt;100,TODAY()&gt;'Data Bank'!$AT737),1,IF('Data Bank'!$AC737=100,3,IF('Data Bank'!$AC737=0,0,2)))))</f>
        <v/>
      </c>
      <c r="L904" s="177" t="str">
        <f ca="1">IF(L$1&lt;'Data Bank'!$AD737,"",IF(L$1&gt;'Data Bank'!$AT737,"",IF(AND('Data Bank'!$AC737&lt;100,TODAY()&gt;'Data Bank'!$AT737),1,IF('Data Bank'!$AC737=100,3,IF('Data Bank'!$AC737=0,0,2)))))</f>
        <v/>
      </c>
      <c r="M904" s="177" t="str">
        <f ca="1">IF(M$1&lt;'Data Bank'!$AD737,"",IF(M$1&gt;'Data Bank'!$AT737,"",IF(AND('Data Bank'!$AC737&lt;100,TODAY()&gt;'Data Bank'!$AT737),1,IF('Data Bank'!$AC737=100,3,IF('Data Bank'!$AC737=0,0,2)))))</f>
        <v/>
      </c>
      <c r="N904" s="177" t="str">
        <f ca="1">IF(N$1&lt;'Data Bank'!$AD737,"",IF(N$1&gt;'Data Bank'!$AT737,"",IF(AND('Data Bank'!$AC737&lt;100,TODAY()&gt;'Data Bank'!$AT737),1,IF('Data Bank'!$AC737=100,3,IF('Data Bank'!$AC737=0,0,2)))))</f>
        <v/>
      </c>
      <c r="O904" s="177" t="str">
        <f ca="1">IF(O$1&lt;'Data Bank'!$AD737,"",IF(O$1&gt;'Data Bank'!$AT737,"",IF(AND('Data Bank'!$AC737&lt;100,TODAY()&gt;'Data Bank'!$AT737),1,IF('Data Bank'!$AC737=100,3,IF('Data Bank'!$AC737=0,0,2)))))</f>
        <v/>
      </c>
      <c r="P904" s="177" t="str">
        <f ca="1">IF(P$1&lt;'Data Bank'!$AD737,"",IF(P$1&gt;'Data Bank'!$AT737,"",IF(AND('Data Bank'!$AC737&lt;100,TODAY()&gt;'Data Bank'!$AT737),1,IF('Data Bank'!$AC737=100,3,IF('Data Bank'!$AC737=0,0,2)))))</f>
        <v/>
      </c>
      <c r="Q904" s="177" t="str">
        <f ca="1">IF(Q$1&lt;'Data Bank'!$AD737,"",IF(Q$1&gt;'Data Bank'!$AT737,"",IF(AND('Data Bank'!$AC737&lt;100,TODAY()&gt;'Data Bank'!$AT737),1,IF('Data Bank'!$AC737=100,3,IF('Data Bank'!$AC737=0,0,2)))))</f>
        <v/>
      </c>
      <c r="R904" s="177" t="str">
        <f ca="1">IF(R$1&lt;'Data Bank'!$AD737,"",IF(R$1&gt;'Data Bank'!$AT737,"",IF(AND('Data Bank'!$AC737&lt;100,TODAY()&gt;'Data Bank'!$AT737),1,IF('Data Bank'!$AC737=100,3,IF('Data Bank'!$AC737=0,0,2)))))</f>
        <v/>
      </c>
    </row>
    <row r="905" spans="1:18">
      <c r="A905" s="115" t="str">
        <f>'Data Bank'!E738</f>
        <v>Landikas_Rang Mohalla</v>
      </c>
      <c r="B905" s="178">
        <f ca="1">IF(B$1&lt;'Data Bank'!$AD738,"",IF(B$1&gt;'Data Bank'!$AT738,"",IF(AND('Data Bank'!$AC738&lt;100,TODAY()&gt;'Data Bank'!$AT738),1,IF('Data Bank'!$AC738=100,3,IF('Data Bank'!$AC738=0,0,2)))))</f>
        <v>2</v>
      </c>
      <c r="C905" s="178">
        <f ca="1">IF(C$1&lt;'Data Bank'!$AD738,"",IF(C$1&gt;'Data Bank'!$AT738,"",IF(AND('Data Bank'!$AC738&lt;100,TODAY()&gt;'Data Bank'!$AT738),1,IF('Data Bank'!$AC738=100,3,IF('Data Bank'!$AC738=0,0,2)))))</f>
        <v>2</v>
      </c>
      <c r="D905" s="178">
        <f ca="1">IF(D$1&lt;'Data Bank'!$AD738,"",IF(D$1&gt;'Data Bank'!$AT738,"",IF(AND('Data Bank'!$AC738&lt;100,TODAY()&gt;'Data Bank'!$AT738),1,IF('Data Bank'!$AC738=100,3,IF('Data Bank'!$AC738=0,0,2)))))</f>
        <v>2</v>
      </c>
      <c r="E905" s="178">
        <f ca="1">IF(E$1&lt;'Data Bank'!$AD738,"",IF(E$1&gt;'Data Bank'!$AT738,"",IF(AND('Data Bank'!$AC738&lt;100,TODAY()&gt;'Data Bank'!$AT738),1,IF('Data Bank'!$AC738=100,3,IF('Data Bank'!$AC738=0,0,2)))))</f>
        <v>2</v>
      </c>
      <c r="F905" s="178">
        <f ca="1">IF(F$1&lt;'Data Bank'!$AD738,"",IF(F$1&gt;'Data Bank'!$AT738,"",IF(AND('Data Bank'!$AC738&lt;100,TODAY()&gt;'Data Bank'!$AT738),1,IF('Data Bank'!$AC738=100,3,IF('Data Bank'!$AC738=0,0,2)))))</f>
        <v>2</v>
      </c>
      <c r="G905" s="178">
        <f ca="1">IF(G$1&lt;'Data Bank'!$AD738,"",IF(G$1&gt;'Data Bank'!$AT738,"",IF(AND('Data Bank'!$AC738&lt;100,TODAY()&gt;'Data Bank'!$AT738),1,IF('Data Bank'!$AC738=100,3,IF('Data Bank'!$AC738=0,0,2)))))</f>
        <v>2</v>
      </c>
      <c r="H905" s="178">
        <f ca="1">IF(H$1&lt;'Data Bank'!$AD738,"",IF(H$1&gt;'Data Bank'!$AT738,"",IF(AND('Data Bank'!$AC738&lt;100,TODAY()&gt;'Data Bank'!$AT738),1,IF('Data Bank'!$AC738=100,3,IF('Data Bank'!$AC738=0,0,2)))))</f>
        <v>2</v>
      </c>
      <c r="I905" s="178">
        <f ca="1">IF(I$1&lt;'Data Bank'!$AD738,"",IF(I$1&gt;'Data Bank'!$AT738,"",IF(AND('Data Bank'!$AC738&lt;100,TODAY()&gt;'Data Bank'!$AT738),1,IF('Data Bank'!$AC738=100,3,IF('Data Bank'!$AC738=0,0,2)))))</f>
        <v>2</v>
      </c>
      <c r="J905" s="177">
        <f ca="1">IF(J$1&lt;'Data Bank'!$AD738,"",IF(J$1&gt;'Data Bank'!$AT738,"",IF(AND('Data Bank'!$AC738&lt;100,TODAY()&gt;'Data Bank'!$AT738),1,IF('Data Bank'!$AC738=100,3,IF('Data Bank'!$AC738=0,0,2)))))</f>
        <v>2</v>
      </c>
      <c r="K905" s="177">
        <f ca="1">IF(K$1&lt;'Data Bank'!$AD738,"",IF(K$1&gt;'Data Bank'!$AT738,"",IF(AND('Data Bank'!$AC738&lt;100,TODAY()&gt;'Data Bank'!$AT738),1,IF('Data Bank'!$AC738=100,3,IF('Data Bank'!$AC738=0,0,2)))))</f>
        <v>2</v>
      </c>
      <c r="L905" s="177">
        <f ca="1">IF(L$1&lt;'Data Bank'!$AD738,"",IF(L$1&gt;'Data Bank'!$AT738,"",IF(AND('Data Bank'!$AC738&lt;100,TODAY()&gt;'Data Bank'!$AT738),1,IF('Data Bank'!$AC738=100,3,IF('Data Bank'!$AC738=0,0,2)))))</f>
        <v>2</v>
      </c>
      <c r="M905" s="177">
        <f ca="1">IF(M$1&lt;'Data Bank'!$AD738,"",IF(M$1&gt;'Data Bank'!$AT738,"",IF(AND('Data Bank'!$AC738&lt;100,TODAY()&gt;'Data Bank'!$AT738),1,IF('Data Bank'!$AC738=100,3,IF('Data Bank'!$AC738=0,0,2)))))</f>
        <v>2</v>
      </c>
      <c r="N905" s="177">
        <f ca="1">IF(N$1&lt;'Data Bank'!$AD738,"",IF(N$1&gt;'Data Bank'!$AT738,"",IF(AND('Data Bank'!$AC738&lt;100,TODAY()&gt;'Data Bank'!$AT738),1,IF('Data Bank'!$AC738=100,3,IF('Data Bank'!$AC738=0,0,2)))))</f>
        <v>2</v>
      </c>
      <c r="O905" s="177">
        <f ca="1">IF(O$1&lt;'Data Bank'!$AD738,"",IF(O$1&gt;'Data Bank'!$AT738,"",IF(AND('Data Bank'!$AC738&lt;100,TODAY()&gt;'Data Bank'!$AT738),1,IF('Data Bank'!$AC738=100,3,IF('Data Bank'!$AC738=0,0,2)))))</f>
        <v>2</v>
      </c>
      <c r="P905" s="177">
        <f ca="1">IF(P$1&lt;'Data Bank'!$AD738,"",IF(P$1&gt;'Data Bank'!$AT738,"",IF(AND('Data Bank'!$AC738&lt;100,TODAY()&gt;'Data Bank'!$AT738),1,IF('Data Bank'!$AC738=100,3,IF('Data Bank'!$AC738=0,0,2)))))</f>
        <v>2</v>
      </c>
      <c r="Q905" s="177">
        <f ca="1">IF(Q$1&lt;'Data Bank'!$AD738,"",IF(Q$1&gt;'Data Bank'!$AT738,"",IF(AND('Data Bank'!$AC738&lt;100,TODAY()&gt;'Data Bank'!$AT738),1,IF('Data Bank'!$AC738=100,3,IF('Data Bank'!$AC738=0,0,2)))))</f>
        <v>2</v>
      </c>
      <c r="R905" s="177">
        <f ca="1">IF(R$1&lt;'Data Bank'!$AD738,"",IF(R$1&gt;'Data Bank'!$AT738,"",IF(AND('Data Bank'!$AC738&lt;100,TODAY()&gt;'Data Bank'!$AT738),1,IF('Data Bank'!$AC738=100,3,IF('Data Bank'!$AC738=0,0,2)))))</f>
        <v>2</v>
      </c>
    </row>
    <row r="906" spans="1:18">
      <c r="A906" s="115" t="str">
        <f>'Data Bank'!E746</f>
        <v>Township_B1_P01</v>
      </c>
      <c r="B906" s="178">
        <f ca="1">IF(B$1&lt;'Data Bank'!$AD746,"",IF(B$1&gt;'Data Bank'!$AT746,"",IF(AND('Data Bank'!$AC746&lt;100,TODAY()&gt;'Data Bank'!$AT746),1,IF('Data Bank'!$AC746=100,3,IF('Data Bank'!$AC746=0,0,2)))))</f>
        <v>2</v>
      </c>
      <c r="C906" s="178">
        <f ca="1">IF(C$1&lt;'Data Bank'!$AD746,"",IF(C$1&gt;'Data Bank'!$AT746,"",IF(AND('Data Bank'!$AC746&lt;100,TODAY()&gt;'Data Bank'!$AT746),1,IF('Data Bank'!$AC746=100,3,IF('Data Bank'!$AC746=0,0,2)))))</f>
        <v>2</v>
      </c>
      <c r="D906" s="178">
        <f ca="1">IF(D$1&lt;'Data Bank'!$AD746,"",IF(D$1&gt;'Data Bank'!$AT746,"",IF(AND('Data Bank'!$AC746&lt;100,TODAY()&gt;'Data Bank'!$AT746),1,IF('Data Bank'!$AC746=100,3,IF('Data Bank'!$AC746=0,0,2)))))</f>
        <v>2</v>
      </c>
      <c r="E906" s="178">
        <f ca="1">IF(E$1&lt;'Data Bank'!$AD746,"",IF(E$1&gt;'Data Bank'!$AT746,"",IF(AND('Data Bank'!$AC746&lt;100,TODAY()&gt;'Data Bank'!$AT746),1,IF('Data Bank'!$AC746=100,3,IF('Data Bank'!$AC746=0,0,2)))))</f>
        <v>2</v>
      </c>
      <c r="F906" s="178">
        <f ca="1">IF(F$1&lt;'Data Bank'!$AD746,"",IF(F$1&gt;'Data Bank'!$AT746,"",IF(AND('Data Bank'!$AC746&lt;100,TODAY()&gt;'Data Bank'!$AT746),1,IF('Data Bank'!$AC746=100,3,IF('Data Bank'!$AC746=0,0,2)))))</f>
        <v>2</v>
      </c>
      <c r="G906" s="178">
        <f ca="1">IF(G$1&lt;'Data Bank'!$AD746,"",IF(G$1&gt;'Data Bank'!$AT746,"",IF(AND('Data Bank'!$AC746&lt;100,TODAY()&gt;'Data Bank'!$AT746),1,IF('Data Bank'!$AC746=100,3,IF('Data Bank'!$AC746=0,0,2)))))</f>
        <v>2</v>
      </c>
      <c r="H906" s="178">
        <f ca="1">IF(H$1&lt;'Data Bank'!$AD746,"",IF(H$1&gt;'Data Bank'!$AT746,"",IF(AND('Data Bank'!$AC746&lt;100,TODAY()&gt;'Data Bank'!$AT746),1,IF('Data Bank'!$AC746=100,3,IF('Data Bank'!$AC746=0,0,2)))))</f>
        <v>2</v>
      </c>
      <c r="I906" s="178">
        <f ca="1">IF(I$1&lt;'Data Bank'!$AD746,"",IF(I$1&gt;'Data Bank'!$AT746,"",IF(AND('Data Bank'!$AC746&lt;100,TODAY()&gt;'Data Bank'!$AT746),1,IF('Data Bank'!$AC746=100,3,IF('Data Bank'!$AC746=0,0,2)))))</f>
        <v>2</v>
      </c>
      <c r="J906" s="177">
        <f ca="1">IF(J$1&lt;'Data Bank'!$AD746,"",IF(J$1&gt;'Data Bank'!$AT746,"",IF(AND('Data Bank'!$AC746&lt;100,TODAY()&gt;'Data Bank'!$AT746),1,IF('Data Bank'!$AC746=100,3,IF('Data Bank'!$AC746=0,0,2)))))</f>
        <v>2</v>
      </c>
      <c r="K906" s="177">
        <f ca="1">IF(K$1&lt;'Data Bank'!$AD746,"",IF(K$1&gt;'Data Bank'!$AT746,"",IF(AND('Data Bank'!$AC746&lt;100,TODAY()&gt;'Data Bank'!$AT746),1,IF('Data Bank'!$AC746=100,3,IF('Data Bank'!$AC746=0,0,2)))))</f>
        <v>2</v>
      </c>
      <c r="L906" s="177">
        <f ca="1">IF(L$1&lt;'Data Bank'!$AD746,"",IF(L$1&gt;'Data Bank'!$AT746,"",IF(AND('Data Bank'!$AC746&lt;100,TODAY()&gt;'Data Bank'!$AT746),1,IF('Data Bank'!$AC746=100,3,IF('Data Bank'!$AC746=0,0,2)))))</f>
        <v>2</v>
      </c>
      <c r="M906" s="177">
        <f ca="1">IF(M$1&lt;'Data Bank'!$AD746,"",IF(M$1&gt;'Data Bank'!$AT746,"",IF(AND('Data Bank'!$AC746&lt;100,TODAY()&gt;'Data Bank'!$AT746),1,IF('Data Bank'!$AC746=100,3,IF('Data Bank'!$AC746=0,0,2)))))</f>
        <v>2</v>
      </c>
      <c r="N906" s="177">
        <f ca="1">IF(N$1&lt;'Data Bank'!$AD746,"",IF(N$1&gt;'Data Bank'!$AT746,"",IF(AND('Data Bank'!$AC746&lt;100,TODAY()&gt;'Data Bank'!$AT746),1,IF('Data Bank'!$AC746=100,3,IF('Data Bank'!$AC746=0,0,2)))))</f>
        <v>2</v>
      </c>
      <c r="O906" s="177">
        <f ca="1">IF(O$1&lt;'Data Bank'!$AD746,"",IF(O$1&gt;'Data Bank'!$AT746,"",IF(AND('Data Bank'!$AC746&lt;100,TODAY()&gt;'Data Bank'!$AT746),1,IF('Data Bank'!$AC746=100,3,IF('Data Bank'!$AC746=0,0,2)))))</f>
        <v>2</v>
      </c>
      <c r="P906" s="177">
        <f ca="1">IF(P$1&lt;'Data Bank'!$AD746,"",IF(P$1&gt;'Data Bank'!$AT746,"",IF(AND('Data Bank'!$AC746&lt;100,TODAY()&gt;'Data Bank'!$AT746),1,IF('Data Bank'!$AC746=100,3,IF('Data Bank'!$AC746=0,0,2)))))</f>
        <v>2</v>
      </c>
      <c r="Q906" s="177">
        <f ca="1">IF(Q$1&lt;'Data Bank'!$AD746,"",IF(Q$1&gt;'Data Bank'!$AT746,"",IF(AND('Data Bank'!$AC746&lt;100,TODAY()&gt;'Data Bank'!$AT746),1,IF('Data Bank'!$AC746=100,3,IF('Data Bank'!$AC746=0,0,2)))))</f>
        <v>2</v>
      </c>
      <c r="R906" s="177">
        <f ca="1">IF(R$1&lt;'Data Bank'!$AD746,"",IF(R$1&gt;'Data Bank'!$AT746,"",IF(AND('Data Bank'!$AC746&lt;100,TODAY()&gt;'Data Bank'!$AT746),1,IF('Data Bank'!$AC746=100,3,IF('Data Bank'!$AC746=0,0,2)))))</f>
        <v>2</v>
      </c>
    </row>
    <row r="907" spans="1:18">
      <c r="A907" s="115" t="str">
        <f>'Data Bank'!E747</f>
        <v>Township_B1_P02</v>
      </c>
      <c r="B907" s="178">
        <f ca="1">IF(B$1&lt;'Data Bank'!$AD747,"",IF(B$1&gt;'Data Bank'!$AT747,"",IF(AND('Data Bank'!$AC747&lt;100,TODAY()&gt;'Data Bank'!$AT747),1,IF('Data Bank'!$AC747=100,3,IF('Data Bank'!$AC747=0,0,2)))))</f>
        <v>2</v>
      </c>
      <c r="C907" s="178">
        <f ca="1">IF(C$1&lt;'Data Bank'!$AD747,"",IF(C$1&gt;'Data Bank'!$AT747,"",IF(AND('Data Bank'!$AC747&lt;100,TODAY()&gt;'Data Bank'!$AT747),1,IF('Data Bank'!$AC747=100,3,IF('Data Bank'!$AC747=0,0,2)))))</f>
        <v>2</v>
      </c>
      <c r="D907" s="178">
        <f ca="1">IF(D$1&lt;'Data Bank'!$AD747,"",IF(D$1&gt;'Data Bank'!$AT747,"",IF(AND('Data Bank'!$AC747&lt;100,TODAY()&gt;'Data Bank'!$AT747),1,IF('Data Bank'!$AC747=100,3,IF('Data Bank'!$AC747=0,0,2)))))</f>
        <v>2</v>
      </c>
      <c r="E907" s="178">
        <f ca="1">IF(E$1&lt;'Data Bank'!$AD747,"",IF(E$1&gt;'Data Bank'!$AT747,"",IF(AND('Data Bank'!$AC747&lt;100,TODAY()&gt;'Data Bank'!$AT747),1,IF('Data Bank'!$AC747=100,3,IF('Data Bank'!$AC747=0,0,2)))))</f>
        <v>2</v>
      </c>
      <c r="F907" s="178">
        <f ca="1">IF(F$1&lt;'Data Bank'!$AD747,"",IF(F$1&gt;'Data Bank'!$AT747,"",IF(AND('Data Bank'!$AC747&lt;100,TODAY()&gt;'Data Bank'!$AT747),1,IF('Data Bank'!$AC747=100,3,IF('Data Bank'!$AC747=0,0,2)))))</f>
        <v>2</v>
      </c>
      <c r="G907" s="178">
        <f ca="1">IF(G$1&lt;'Data Bank'!$AD747,"",IF(G$1&gt;'Data Bank'!$AT747,"",IF(AND('Data Bank'!$AC747&lt;100,TODAY()&gt;'Data Bank'!$AT747),1,IF('Data Bank'!$AC747=100,3,IF('Data Bank'!$AC747=0,0,2)))))</f>
        <v>2</v>
      </c>
      <c r="H907" s="178">
        <f ca="1">IF(H$1&lt;'Data Bank'!$AD747,"",IF(H$1&gt;'Data Bank'!$AT747,"",IF(AND('Data Bank'!$AC747&lt;100,TODAY()&gt;'Data Bank'!$AT747),1,IF('Data Bank'!$AC747=100,3,IF('Data Bank'!$AC747=0,0,2)))))</f>
        <v>2</v>
      </c>
      <c r="I907" s="178">
        <f ca="1">IF(I$1&lt;'Data Bank'!$AD747,"",IF(I$1&gt;'Data Bank'!$AT747,"",IF(AND('Data Bank'!$AC747&lt;100,TODAY()&gt;'Data Bank'!$AT747),1,IF('Data Bank'!$AC747=100,3,IF('Data Bank'!$AC747=0,0,2)))))</f>
        <v>2</v>
      </c>
      <c r="J907" s="177">
        <f ca="1">IF(J$1&lt;'Data Bank'!$AD747,"",IF(J$1&gt;'Data Bank'!$AT747,"",IF(AND('Data Bank'!$AC747&lt;100,TODAY()&gt;'Data Bank'!$AT747),1,IF('Data Bank'!$AC747=100,3,IF('Data Bank'!$AC747=0,0,2)))))</f>
        <v>2</v>
      </c>
      <c r="K907" s="177">
        <f ca="1">IF(K$1&lt;'Data Bank'!$AD747,"",IF(K$1&gt;'Data Bank'!$AT747,"",IF(AND('Data Bank'!$AC747&lt;100,TODAY()&gt;'Data Bank'!$AT747),1,IF('Data Bank'!$AC747=100,3,IF('Data Bank'!$AC747=0,0,2)))))</f>
        <v>2</v>
      </c>
      <c r="L907" s="177">
        <f ca="1">IF(L$1&lt;'Data Bank'!$AD747,"",IF(L$1&gt;'Data Bank'!$AT747,"",IF(AND('Data Bank'!$AC747&lt;100,TODAY()&gt;'Data Bank'!$AT747),1,IF('Data Bank'!$AC747=100,3,IF('Data Bank'!$AC747=0,0,2)))))</f>
        <v>2</v>
      </c>
      <c r="M907" s="177">
        <f ca="1">IF(M$1&lt;'Data Bank'!$AD747,"",IF(M$1&gt;'Data Bank'!$AT747,"",IF(AND('Data Bank'!$AC747&lt;100,TODAY()&gt;'Data Bank'!$AT747),1,IF('Data Bank'!$AC747=100,3,IF('Data Bank'!$AC747=0,0,2)))))</f>
        <v>2</v>
      </c>
      <c r="N907" s="177">
        <f ca="1">IF(N$1&lt;'Data Bank'!$AD747,"",IF(N$1&gt;'Data Bank'!$AT747,"",IF(AND('Data Bank'!$AC747&lt;100,TODAY()&gt;'Data Bank'!$AT747),1,IF('Data Bank'!$AC747=100,3,IF('Data Bank'!$AC747=0,0,2)))))</f>
        <v>2</v>
      </c>
      <c r="O907" s="177">
        <f ca="1">IF(O$1&lt;'Data Bank'!$AD747,"",IF(O$1&gt;'Data Bank'!$AT747,"",IF(AND('Data Bank'!$AC747&lt;100,TODAY()&gt;'Data Bank'!$AT747),1,IF('Data Bank'!$AC747=100,3,IF('Data Bank'!$AC747=0,0,2)))))</f>
        <v>2</v>
      </c>
      <c r="P907" s="177">
        <f ca="1">IF(P$1&lt;'Data Bank'!$AD747,"",IF(P$1&gt;'Data Bank'!$AT747,"",IF(AND('Data Bank'!$AC747&lt;100,TODAY()&gt;'Data Bank'!$AT747),1,IF('Data Bank'!$AC747=100,3,IF('Data Bank'!$AC747=0,0,2)))))</f>
        <v>2</v>
      </c>
      <c r="Q907" s="177">
        <f ca="1">IF(Q$1&lt;'Data Bank'!$AD747,"",IF(Q$1&gt;'Data Bank'!$AT747,"",IF(AND('Data Bank'!$AC747&lt;100,TODAY()&gt;'Data Bank'!$AT747),1,IF('Data Bank'!$AC747=100,3,IF('Data Bank'!$AC747=0,0,2)))))</f>
        <v>2</v>
      </c>
      <c r="R907" s="177">
        <f ca="1">IF(R$1&lt;'Data Bank'!$AD747,"",IF(R$1&gt;'Data Bank'!$AT747,"",IF(AND('Data Bank'!$AC747&lt;100,TODAY()&gt;'Data Bank'!$AT747),1,IF('Data Bank'!$AC747=100,3,IF('Data Bank'!$AC747=0,0,2)))))</f>
        <v>2</v>
      </c>
    </row>
    <row r="908" spans="1:18">
      <c r="A908" s="115" t="str">
        <f>'Data Bank'!E748</f>
        <v>Township_B1_P03</v>
      </c>
      <c r="B908" s="178">
        <f ca="1">IF(B$1&lt;'Data Bank'!$AD748,"",IF(B$1&gt;'Data Bank'!$AT748,"",IF(AND('Data Bank'!$AC748&lt;100,TODAY()&gt;'Data Bank'!$AT748),1,IF('Data Bank'!$AC748=100,3,IF('Data Bank'!$AC748=0,0,2)))))</f>
        <v>2</v>
      </c>
      <c r="C908" s="178">
        <f ca="1">IF(C$1&lt;'Data Bank'!$AD748,"",IF(C$1&gt;'Data Bank'!$AT748,"",IF(AND('Data Bank'!$AC748&lt;100,TODAY()&gt;'Data Bank'!$AT748),1,IF('Data Bank'!$AC748=100,3,IF('Data Bank'!$AC748=0,0,2)))))</f>
        <v>2</v>
      </c>
      <c r="D908" s="178">
        <f ca="1">IF(D$1&lt;'Data Bank'!$AD748,"",IF(D$1&gt;'Data Bank'!$AT748,"",IF(AND('Data Bank'!$AC748&lt;100,TODAY()&gt;'Data Bank'!$AT748),1,IF('Data Bank'!$AC748=100,3,IF('Data Bank'!$AC748=0,0,2)))))</f>
        <v>2</v>
      </c>
      <c r="E908" s="178">
        <f ca="1">IF(E$1&lt;'Data Bank'!$AD748,"",IF(E$1&gt;'Data Bank'!$AT748,"",IF(AND('Data Bank'!$AC748&lt;100,TODAY()&gt;'Data Bank'!$AT748),1,IF('Data Bank'!$AC748=100,3,IF('Data Bank'!$AC748=0,0,2)))))</f>
        <v>2</v>
      </c>
      <c r="F908" s="178">
        <f ca="1">IF(F$1&lt;'Data Bank'!$AD748,"",IF(F$1&gt;'Data Bank'!$AT748,"",IF(AND('Data Bank'!$AC748&lt;100,TODAY()&gt;'Data Bank'!$AT748),1,IF('Data Bank'!$AC748=100,3,IF('Data Bank'!$AC748=0,0,2)))))</f>
        <v>2</v>
      </c>
      <c r="G908" s="178">
        <f ca="1">IF(G$1&lt;'Data Bank'!$AD748,"",IF(G$1&gt;'Data Bank'!$AT748,"",IF(AND('Data Bank'!$AC748&lt;100,TODAY()&gt;'Data Bank'!$AT748),1,IF('Data Bank'!$AC748=100,3,IF('Data Bank'!$AC748=0,0,2)))))</f>
        <v>2</v>
      </c>
      <c r="H908" s="178">
        <f ca="1">IF(H$1&lt;'Data Bank'!$AD748,"",IF(H$1&gt;'Data Bank'!$AT748,"",IF(AND('Data Bank'!$AC748&lt;100,TODAY()&gt;'Data Bank'!$AT748),1,IF('Data Bank'!$AC748=100,3,IF('Data Bank'!$AC748=0,0,2)))))</f>
        <v>2</v>
      </c>
      <c r="I908" s="178">
        <f ca="1">IF(I$1&lt;'Data Bank'!$AD748,"",IF(I$1&gt;'Data Bank'!$AT748,"",IF(AND('Data Bank'!$AC748&lt;100,TODAY()&gt;'Data Bank'!$AT748),1,IF('Data Bank'!$AC748=100,3,IF('Data Bank'!$AC748=0,0,2)))))</f>
        <v>2</v>
      </c>
      <c r="J908" s="177">
        <f ca="1">IF(J$1&lt;'Data Bank'!$AD748,"",IF(J$1&gt;'Data Bank'!$AT748,"",IF(AND('Data Bank'!$AC748&lt;100,TODAY()&gt;'Data Bank'!$AT748),1,IF('Data Bank'!$AC748=100,3,IF('Data Bank'!$AC748=0,0,2)))))</f>
        <v>2</v>
      </c>
      <c r="K908" s="177">
        <f ca="1">IF(K$1&lt;'Data Bank'!$AD748,"",IF(K$1&gt;'Data Bank'!$AT748,"",IF(AND('Data Bank'!$AC748&lt;100,TODAY()&gt;'Data Bank'!$AT748),1,IF('Data Bank'!$AC748=100,3,IF('Data Bank'!$AC748=0,0,2)))))</f>
        <v>2</v>
      </c>
      <c r="L908" s="177">
        <f ca="1">IF(L$1&lt;'Data Bank'!$AD748,"",IF(L$1&gt;'Data Bank'!$AT748,"",IF(AND('Data Bank'!$AC748&lt;100,TODAY()&gt;'Data Bank'!$AT748),1,IF('Data Bank'!$AC748=100,3,IF('Data Bank'!$AC748=0,0,2)))))</f>
        <v>2</v>
      </c>
      <c r="M908" s="177">
        <f ca="1">IF(M$1&lt;'Data Bank'!$AD748,"",IF(M$1&gt;'Data Bank'!$AT748,"",IF(AND('Data Bank'!$AC748&lt;100,TODAY()&gt;'Data Bank'!$AT748),1,IF('Data Bank'!$AC748=100,3,IF('Data Bank'!$AC748=0,0,2)))))</f>
        <v>2</v>
      </c>
      <c r="N908" s="177">
        <f ca="1">IF(N$1&lt;'Data Bank'!$AD748,"",IF(N$1&gt;'Data Bank'!$AT748,"",IF(AND('Data Bank'!$AC748&lt;100,TODAY()&gt;'Data Bank'!$AT748),1,IF('Data Bank'!$AC748=100,3,IF('Data Bank'!$AC748=0,0,2)))))</f>
        <v>2</v>
      </c>
      <c r="O908" s="177">
        <f ca="1">IF(O$1&lt;'Data Bank'!$AD748,"",IF(O$1&gt;'Data Bank'!$AT748,"",IF(AND('Data Bank'!$AC748&lt;100,TODAY()&gt;'Data Bank'!$AT748),1,IF('Data Bank'!$AC748=100,3,IF('Data Bank'!$AC748=0,0,2)))))</f>
        <v>2</v>
      </c>
      <c r="P908" s="177">
        <f ca="1">IF(P$1&lt;'Data Bank'!$AD748,"",IF(P$1&gt;'Data Bank'!$AT748,"",IF(AND('Data Bank'!$AC748&lt;100,TODAY()&gt;'Data Bank'!$AT748),1,IF('Data Bank'!$AC748=100,3,IF('Data Bank'!$AC748=0,0,2)))))</f>
        <v>2</v>
      </c>
      <c r="Q908" s="177">
        <f ca="1">IF(Q$1&lt;'Data Bank'!$AD748,"",IF(Q$1&gt;'Data Bank'!$AT748,"",IF(AND('Data Bank'!$AC748&lt;100,TODAY()&gt;'Data Bank'!$AT748),1,IF('Data Bank'!$AC748=100,3,IF('Data Bank'!$AC748=0,0,2)))))</f>
        <v>2</v>
      </c>
      <c r="R908" s="177">
        <f ca="1">IF(R$1&lt;'Data Bank'!$AD748,"",IF(R$1&gt;'Data Bank'!$AT748,"",IF(AND('Data Bank'!$AC748&lt;100,TODAY()&gt;'Data Bank'!$AT748),1,IF('Data Bank'!$AC748=100,3,IF('Data Bank'!$AC748=0,0,2)))))</f>
        <v>2</v>
      </c>
    </row>
    <row r="909" spans="1:18">
      <c r="A909" s="115" t="str">
        <f>'Data Bank'!E750</f>
        <v>Township_B2_P01</v>
      </c>
      <c r="B909" s="178">
        <f ca="1">IF(B$1&lt;'Data Bank'!$AD750,"",IF(B$1&gt;'Data Bank'!$AT750,"",IF(AND('Data Bank'!$AC750&lt;100,TODAY()&gt;'Data Bank'!$AT750),1,IF('Data Bank'!$AC750=100,3,IF('Data Bank'!$AC750=0,0,2)))))</f>
        <v>2</v>
      </c>
      <c r="C909" s="178">
        <f ca="1">IF(C$1&lt;'Data Bank'!$AD750,"",IF(C$1&gt;'Data Bank'!$AT750,"",IF(AND('Data Bank'!$AC750&lt;100,TODAY()&gt;'Data Bank'!$AT750),1,IF('Data Bank'!$AC750=100,3,IF('Data Bank'!$AC750=0,0,2)))))</f>
        <v>2</v>
      </c>
      <c r="D909" s="178">
        <f ca="1">IF(D$1&lt;'Data Bank'!$AD750,"",IF(D$1&gt;'Data Bank'!$AT750,"",IF(AND('Data Bank'!$AC750&lt;100,TODAY()&gt;'Data Bank'!$AT750),1,IF('Data Bank'!$AC750=100,3,IF('Data Bank'!$AC750=0,0,2)))))</f>
        <v>2</v>
      </c>
      <c r="E909" s="178">
        <f ca="1">IF(E$1&lt;'Data Bank'!$AD750,"",IF(E$1&gt;'Data Bank'!$AT750,"",IF(AND('Data Bank'!$AC750&lt;100,TODAY()&gt;'Data Bank'!$AT750),1,IF('Data Bank'!$AC750=100,3,IF('Data Bank'!$AC750=0,0,2)))))</f>
        <v>2</v>
      </c>
      <c r="F909" s="178">
        <f ca="1">IF(F$1&lt;'Data Bank'!$AD750,"",IF(F$1&gt;'Data Bank'!$AT750,"",IF(AND('Data Bank'!$AC750&lt;100,TODAY()&gt;'Data Bank'!$AT750),1,IF('Data Bank'!$AC750=100,3,IF('Data Bank'!$AC750=0,0,2)))))</f>
        <v>2</v>
      </c>
      <c r="G909" s="178">
        <f ca="1">IF(G$1&lt;'Data Bank'!$AD750,"",IF(G$1&gt;'Data Bank'!$AT750,"",IF(AND('Data Bank'!$AC750&lt;100,TODAY()&gt;'Data Bank'!$AT750),1,IF('Data Bank'!$AC750=100,3,IF('Data Bank'!$AC750=0,0,2)))))</f>
        <v>2</v>
      </c>
      <c r="H909" s="178">
        <f ca="1">IF(H$1&lt;'Data Bank'!$AD750,"",IF(H$1&gt;'Data Bank'!$AT750,"",IF(AND('Data Bank'!$AC750&lt;100,TODAY()&gt;'Data Bank'!$AT750),1,IF('Data Bank'!$AC750=100,3,IF('Data Bank'!$AC750=0,0,2)))))</f>
        <v>2</v>
      </c>
      <c r="I909" s="178">
        <f ca="1">IF(I$1&lt;'Data Bank'!$AD750,"",IF(I$1&gt;'Data Bank'!$AT750,"",IF(AND('Data Bank'!$AC750&lt;100,TODAY()&gt;'Data Bank'!$AT750),1,IF('Data Bank'!$AC750=100,3,IF('Data Bank'!$AC750=0,0,2)))))</f>
        <v>2</v>
      </c>
      <c r="J909" s="177">
        <f ca="1">IF(J$1&lt;'Data Bank'!$AD750,"",IF(J$1&gt;'Data Bank'!$AT750,"",IF(AND('Data Bank'!$AC750&lt;100,TODAY()&gt;'Data Bank'!$AT750),1,IF('Data Bank'!$AC750=100,3,IF('Data Bank'!$AC750=0,0,2)))))</f>
        <v>2</v>
      </c>
      <c r="K909" s="177">
        <f ca="1">IF(K$1&lt;'Data Bank'!$AD750,"",IF(K$1&gt;'Data Bank'!$AT750,"",IF(AND('Data Bank'!$AC750&lt;100,TODAY()&gt;'Data Bank'!$AT750),1,IF('Data Bank'!$AC750=100,3,IF('Data Bank'!$AC750=0,0,2)))))</f>
        <v>2</v>
      </c>
      <c r="L909" s="177">
        <f ca="1">IF(L$1&lt;'Data Bank'!$AD750,"",IF(L$1&gt;'Data Bank'!$AT750,"",IF(AND('Data Bank'!$AC750&lt;100,TODAY()&gt;'Data Bank'!$AT750),1,IF('Data Bank'!$AC750=100,3,IF('Data Bank'!$AC750=0,0,2)))))</f>
        <v>2</v>
      </c>
      <c r="M909" s="177">
        <f ca="1">IF(M$1&lt;'Data Bank'!$AD750,"",IF(M$1&gt;'Data Bank'!$AT750,"",IF(AND('Data Bank'!$AC750&lt;100,TODAY()&gt;'Data Bank'!$AT750),1,IF('Data Bank'!$AC750=100,3,IF('Data Bank'!$AC750=0,0,2)))))</f>
        <v>2</v>
      </c>
      <c r="N909" s="177">
        <f ca="1">IF(N$1&lt;'Data Bank'!$AD750,"",IF(N$1&gt;'Data Bank'!$AT750,"",IF(AND('Data Bank'!$AC750&lt;100,TODAY()&gt;'Data Bank'!$AT750),1,IF('Data Bank'!$AC750=100,3,IF('Data Bank'!$AC750=0,0,2)))))</f>
        <v>2</v>
      </c>
      <c r="O909" s="177">
        <f ca="1">IF(O$1&lt;'Data Bank'!$AD750,"",IF(O$1&gt;'Data Bank'!$AT750,"",IF(AND('Data Bank'!$AC750&lt;100,TODAY()&gt;'Data Bank'!$AT750),1,IF('Data Bank'!$AC750=100,3,IF('Data Bank'!$AC750=0,0,2)))))</f>
        <v>2</v>
      </c>
      <c r="P909" s="177">
        <f ca="1">IF(P$1&lt;'Data Bank'!$AD750,"",IF(P$1&gt;'Data Bank'!$AT750,"",IF(AND('Data Bank'!$AC750&lt;100,TODAY()&gt;'Data Bank'!$AT750),1,IF('Data Bank'!$AC750=100,3,IF('Data Bank'!$AC750=0,0,2)))))</f>
        <v>2</v>
      </c>
      <c r="Q909" s="177">
        <f ca="1">IF(Q$1&lt;'Data Bank'!$AD750,"",IF(Q$1&gt;'Data Bank'!$AT750,"",IF(AND('Data Bank'!$AC750&lt;100,TODAY()&gt;'Data Bank'!$AT750),1,IF('Data Bank'!$AC750=100,3,IF('Data Bank'!$AC750=0,0,2)))))</f>
        <v>2</v>
      </c>
      <c r="R909" s="177">
        <f ca="1">IF(R$1&lt;'Data Bank'!$AD750,"",IF(R$1&gt;'Data Bank'!$AT750,"",IF(AND('Data Bank'!$AC750&lt;100,TODAY()&gt;'Data Bank'!$AT750),1,IF('Data Bank'!$AC750=100,3,IF('Data Bank'!$AC750=0,0,2)))))</f>
        <v>2</v>
      </c>
    </row>
    <row r="910" spans="1:18">
      <c r="A910" s="115" t="str">
        <f>'Data Bank'!E765</f>
        <v>Kot Sondha</v>
      </c>
      <c r="B910" s="178">
        <f ca="1">IF(B$1&lt;'Data Bank'!$AD765,"",IF(B$1&gt;'Data Bank'!$AT765,"",IF(AND('Data Bank'!$AC765&lt;100,TODAY()&gt;'Data Bank'!$AT765),1,IF('Data Bank'!$AC765=100,3,IF('Data Bank'!$AC765=0,0,2)))))</f>
        <v>0</v>
      </c>
      <c r="C910" s="178">
        <f ca="1">IF(C$1&lt;'Data Bank'!$AD765,"",IF(C$1&gt;'Data Bank'!$AT765,"",IF(AND('Data Bank'!$AC765&lt;100,TODAY()&gt;'Data Bank'!$AT765),1,IF('Data Bank'!$AC765=100,3,IF('Data Bank'!$AC765=0,0,2)))))</f>
        <v>0</v>
      </c>
      <c r="D910" s="178">
        <f ca="1">IF(D$1&lt;'Data Bank'!$AD765,"",IF(D$1&gt;'Data Bank'!$AT765,"",IF(AND('Data Bank'!$AC765&lt;100,TODAY()&gt;'Data Bank'!$AT765),1,IF('Data Bank'!$AC765=100,3,IF('Data Bank'!$AC765=0,0,2)))))</f>
        <v>0</v>
      </c>
      <c r="E910" s="178">
        <f ca="1">IF(E$1&lt;'Data Bank'!$AD765,"",IF(E$1&gt;'Data Bank'!$AT765,"",IF(AND('Data Bank'!$AC765&lt;100,TODAY()&gt;'Data Bank'!$AT765),1,IF('Data Bank'!$AC765=100,3,IF('Data Bank'!$AC765=0,0,2)))))</f>
        <v>0</v>
      </c>
      <c r="F910" s="178">
        <f ca="1">IF(F$1&lt;'Data Bank'!$AD765,"",IF(F$1&gt;'Data Bank'!$AT765,"",IF(AND('Data Bank'!$AC765&lt;100,TODAY()&gt;'Data Bank'!$AT765),1,IF('Data Bank'!$AC765=100,3,IF('Data Bank'!$AC765=0,0,2)))))</f>
        <v>0</v>
      </c>
      <c r="G910" s="178">
        <f ca="1">IF(G$1&lt;'Data Bank'!$AD765,"",IF(G$1&gt;'Data Bank'!$AT765,"",IF(AND('Data Bank'!$AC765&lt;100,TODAY()&gt;'Data Bank'!$AT765),1,IF('Data Bank'!$AC765=100,3,IF('Data Bank'!$AC765=0,0,2)))))</f>
        <v>0</v>
      </c>
      <c r="H910" s="178">
        <f ca="1">IF(H$1&lt;'Data Bank'!$AD765,"",IF(H$1&gt;'Data Bank'!$AT765,"",IF(AND('Data Bank'!$AC765&lt;100,TODAY()&gt;'Data Bank'!$AT765),1,IF('Data Bank'!$AC765=100,3,IF('Data Bank'!$AC765=0,0,2)))))</f>
        <v>0</v>
      </c>
      <c r="I910" s="178">
        <f ca="1">IF(I$1&lt;'Data Bank'!$AD765,"",IF(I$1&gt;'Data Bank'!$AT765,"",IF(AND('Data Bank'!$AC765&lt;100,TODAY()&gt;'Data Bank'!$AT765),1,IF('Data Bank'!$AC765=100,3,IF('Data Bank'!$AC765=0,0,2)))))</f>
        <v>0</v>
      </c>
      <c r="J910" s="177" t="str">
        <f ca="1">IF(J$1&lt;'Data Bank'!$AD765,"",IF(J$1&gt;'Data Bank'!$AT765,"",IF(AND('Data Bank'!$AC765&lt;100,TODAY()&gt;'Data Bank'!$AT765),1,IF('Data Bank'!$AC765=100,3,IF('Data Bank'!$AC765=0,0,2)))))</f>
        <v/>
      </c>
      <c r="K910" s="177" t="str">
        <f ca="1">IF(K$1&lt;'Data Bank'!$AD765,"",IF(K$1&gt;'Data Bank'!$AT765,"",IF(AND('Data Bank'!$AC765&lt;100,TODAY()&gt;'Data Bank'!$AT765),1,IF('Data Bank'!$AC765=100,3,IF('Data Bank'!$AC765=0,0,2)))))</f>
        <v/>
      </c>
      <c r="L910" s="177" t="str">
        <f ca="1">IF(L$1&lt;'Data Bank'!$AD765,"",IF(L$1&gt;'Data Bank'!$AT765,"",IF(AND('Data Bank'!$AC765&lt;100,TODAY()&gt;'Data Bank'!$AT765),1,IF('Data Bank'!$AC765=100,3,IF('Data Bank'!$AC765=0,0,2)))))</f>
        <v/>
      </c>
      <c r="M910" s="177" t="str">
        <f ca="1">IF(M$1&lt;'Data Bank'!$AD765,"",IF(M$1&gt;'Data Bank'!$AT765,"",IF(AND('Data Bank'!$AC765&lt;100,TODAY()&gt;'Data Bank'!$AT765),1,IF('Data Bank'!$AC765=100,3,IF('Data Bank'!$AC765=0,0,2)))))</f>
        <v/>
      </c>
      <c r="N910" s="177" t="str">
        <f ca="1">IF(N$1&lt;'Data Bank'!$AD765,"",IF(N$1&gt;'Data Bank'!$AT765,"",IF(AND('Data Bank'!$AC765&lt;100,TODAY()&gt;'Data Bank'!$AT765),1,IF('Data Bank'!$AC765=100,3,IF('Data Bank'!$AC765=0,0,2)))))</f>
        <v/>
      </c>
      <c r="O910" s="177" t="str">
        <f ca="1">IF(O$1&lt;'Data Bank'!$AD765,"",IF(O$1&gt;'Data Bank'!$AT765,"",IF(AND('Data Bank'!$AC765&lt;100,TODAY()&gt;'Data Bank'!$AT765),1,IF('Data Bank'!$AC765=100,3,IF('Data Bank'!$AC765=0,0,2)))))</f>
        <v/>
      </c>
      <c r="P910" s="177" t="str">
        <f ca="1">IF(P$1&lt;'Data Bank'!$AD765,"",IF(P$1&gt;'Data Bank'!$AT765,"",IF(AND('Data Bank'!$AC765&lt;100,TODAY()&gt;'Data Bank'!$AT765),1,IF('Data Bank'!$AC765=100,3,IF('Data Bank'!$AC765=0,0,2)))))</f>
        <v/>
      </c>
      <c r="Q910" s="177" t="str">
        <f ca="1">IF(Q$1&lt;'Data Bank'!$AD765,"",IF(Q$1&gt;'Data Bank'!$AT765,"",IF(AND('Data Bank'!$AC765&lt;100,TODAY()&gt;'Data Bank'!$AT765),1,IF('Data Bank'!$AC765=100,3,IF('Data Bank'!$AC765=0,0,2)))))</f>
        <v/>
      </c>
      <c r="R910" s="177" t="str">
        <f ca="1">IF(R$1&lt;'Data Bank'!$AD765,"",IF(R$1&gt;'Data Bank'!$AT765,"",IF(AND('Data Bank'!$AC765&lt;100,TODAY()&gt;'Data Bank'!$AT765),1,IF('Data Bank'!$AC765=100,3,IF('Data Bank'!$AC765=0,0,2)))))</f>
        <v/>
      </c>
    </row>
    <row r="911" spans="1:18">
      <c r="A911" s="115" t="str">
        <f>'Data Bank'!E782</f>
        <v>Main CO ODF Rack</v>
      </c>
      <c r="B911" s="178">
        <f ca="1">IF(B$1&lt;'Data Bank'!$AD782,"",IF(B$1&gt;'Data Bank'!$AT782,"",IF(AND('Data Bank'!$AC782&lt;100,TODAY()&gt;'Data Bank'!$AT782),1,IF('Data Bank'!$AC782=100,3,IF('Data Bank'!$AC782=0,0,2)))))</f>
        <v>0</v>
      </c>
      <c r="C911" s="178">
        <f ca="1">IF(C$1&lt;'Data Bank'!$AD782,"",IF(C$1&gt;'Data Bank'!$AT782,"",IF(AND('Data Bank'!$AC782&lt;100,TODAY()&gt;'Data Bank'!$AT782),1,IF('Data Bank'!$AC782=100,3,IF('Data Bank'!$AC782=0,0,2)))))</f>
        <v>0</v>
      </c>
      <c r="D911" s="178">
        <f ca="1">IF(D$1&lt;'Data Bank'!$AD782,"",IF(D$1&gt;'Data Bank'!$AT782,"",IF(AND('Data Bank'!$AC782&lt;100,TODAY()&gt;'Data Bank'!$AT782),1,IF('Data Bank'!$AC782=100,3,IF('Data Bank'!$AC782=0,0,2)))))</f>
        <v>0</v>
      </c>
      <c r="E911" s="178">
        <f ca="1">IF(E$1&lt;'Data Bank'!$AD782,"",IF(E$1&gt;'Data Bank'!$AT782,"",IF(AND('Data Bank'!$AC782&lt;100,TODAY()&gt;'Data Bank'!$AT782),1,IF('Data Bank'!$AC782=100,3,IF('Data Bank'!$AC782=0,0,2)))))</f>
        <v>0</v>
      </c>
      <c r="F911" s="178">
        <f ca="1">IF(F$1&lt;'Data Bank'!$AD782,"",IF(F$1&gt;'Data Bank'!$AT782,"",IF(AND('Data Bank'!$AC782&lt;100,TODAY()&gt;'Data Bank'!$AT782),1,IF('Data Bank'!$AC782=100,3,IF('Data Bank'!$AC782=0,0,2)))))</f>
        <v>0</v>
      </c>
      <c r="G911" s="178">
        <f ca="1">IF(G$1&lt;'Data Bank'!$AD782,"",IF(G$1&gt;'Data Bank'!$AT782,"",IF(AND('Data Bank'!$AC782&lt;100,TODAY()&gt;'Data Bank'!$AT782),1,IF('Data Bank'!$AC782=100,3,IF('Data Bank'!$AC782=0,0,2)))))</f>
        <v>0</v>
      </c>
      <c r="H911" s="178">
        <f ca="1">IF(H$1&lt;'Data Bank'!$AD782,"",IF(H$1&gt;'Data Bank'!$AT782,"",IF(AND('Data Bank'!$AC782&lt;100,TODAY()&gt;'Data Bank'!$AT782),1,IF('Data Bank'!$AC782=100,3,IF('Data Bank'!$AC782=0,0,2)))))</f>
        <v>0</v>
      </c>
      <c r="I911" s="178">
        <f ca="1">IF(I$1&lt;'Data Bank'!$AD782,"",IF(I$1&gt;'Data Bank'!$AT782,"",IF(AND('Data Bank'!$AC782&lt;100,TODAY()&gt;'Data Bank'!$AT782),1,IF('Data Bank'!$AC782=100,3,IF('Data Bank'!$AC782=0,0,2)))))</f>
        <v>0</v>
      </c>
      <c r="J911" s="177">
        <f ca="1">IF(J$1&lt;'Data Bank'!$AD782,"",IF(J$1&gt;'Data Bank'!$AT782,"",IF(AND('Data Bank'!$AC782&lt;100,TODAY()&gt;'Data Bank'!$AT782),1,IF('Data Bank'!$AC782=100,3,IF('Data Bank'!$AC782=0,0,2)))))</f>
        <v>0</v>
      </c>
      <c r="K911" s="177">
        <f ca="1">IF(K$1&lt;'Data Bank'!$AD782,"",IF(K$1&gt;'Data Bank'!$AT782,"",IF(AND('Data Bank'!$AC782&lt;100,TODAY()&gt;'Data Bank'!$AT782),1,IF('Data Bank'!$AC782=100,3,IF('Data Bank'!$AC782=0,0,2)))))</f>
        <v>0</v>
      </c>
      <c r="L911" s="177">
        <f ca="1">IF(L$1&lt;'Data Bank'!$AD782,"",IF(L$1&gt;'Data Bank'!$AT782,"",IF(AND('Data Bank'!$AC782&lt;100,TODAY()&gt;'Data Bank'!$AT782),1,IF('Data Bank'!$AC782=100,3,IF('Data Bank'!$AC782=0,0,2)))))</f>
        <v>0</v>
      </c>
      <c r="M911" s="177">
        <f ca="1">IF(M$1&lt;'Data Bank'!$AD782,"",IF(M$1&gt;'Data Bank'!$AT782,"",IF(AND('Data Bank'!$AC782&lt;100,TODAY()&gt;'Data Bank'!$AT782),1,IF('Data Bank'!$AC782=100,3,IF('Data Bank'!$AC782=0,0,2)))))</f>
        <v>0</v>
      </c>
      <c r="N911" s="177">
        <f ca="1">IF(N$1&lt;'Data Bank'!$AD782,"",IF(N$1&gt;'Data Bank'!$AT782,"",IF(AND('Data Bank'!$AC782&lt;100,TODAY()&gt;'Data Bank'!$AT782),1,IF('Data Bank'!$AC782=100,3,IF('Data Bank'!$AC782=0,0,2)))))</f>
        <v>0</v>
      </c>
      <c r="O911" s="177">
        <f ca="1">IF(O$1&lt;'Data Bank'!$AD782,"",IF(O$1&gt;'Data Bank'!$AT782,"",IF(AND('Data Bank'!$AC782&lt;100,TODAY()&gt;'Data Bank'!$AT782),1,IF('Data Bank'!$AC782=100,3,IF('Data Bank'!$AC782=0,0,2)))))</f>
        <v>0</v>
      </c>
      <c r="P911" s="177">
        <f ca="1">IF(P$1&lt;'Data Bank'!$AD782,"",IF(P$1&gt;'Data Bank'!$AT782,"",IF(AND('Data Bank'!$AC782&lt;100,TODAY()&gt;'Data Bank'!$AT782),1,IF('Data Bank'!$AC782=100,3,IF('Data Bank'!$AC782=0,0,2)))))</f>
        <v>0</v>
      </c>
      <c r="Q911" s="177">
        <f ca="1">IF(Q$1&lt;'Data Bank'!$AD782,"",IF(Q$1&gt;'Data Bank'!$AT782,"",IF(AND('Data Bank'!$AC782&lt;100,TODAY()&gt;'Data Bank'!$AT782),1,IF('Data Bank'!$AC782=100,3,IF('Data Bank'!$AC782=0,0,2)))))</f>
        <v>0</v>
      </c>
      <c r="R911" s="177">
        <f ca="1">IF(R$1&lt;'Data Bank'!$AD782,"",IF(R$1&gt;'Data Bank'!$AT782,"",IF(AND('Data Bank'!$AC782&lt;100,TODAY()&gt;'Data Bank'!$AT782),1,IF('Data Bank'!$AC782=100,3,IF('Data Bank'!$AC782=0,0,2)))))</f>
        <v>0</v>
      </c>
    </row>
    <row r="912" spans="1:18">
      <c r="A912" s="115" t="str">
        <f>'Data Bank'!E800</f>
        <v>Nokhar</v>
      </c>
      <c r="B912" s="178">
        <f ca="1">IF(B$1&lt;'Data Bank'!$AD800,"",IF(B$1&gt;'Data Bank'!$AT800,"",IF(AND('Data Bank'!$AC800&lt;100,TODAY()&gt;'Data Bank'!$AT800),1,IF('Data Bank'!$AC800=100,3,IF('Data Bank'!$AC800=0,0,2)))))</f>
        <v>0</v>
      </c>
      <c r="C912" s="178">
        <f ca="1">IF(C$1&lt;'Data Bank'!$AD800,"",IF(C$1&gt;'Data Bank'!$AT800,"",IF(AND('Data Bank'!$AC800&lt;100,TODAY()&gt;'Data Bank'!$AT800),1,IF('Data Bank'!$AC800=100,3,IF('Data Bank'!$AC800=0,0,2)))))</f>
        <v>0</v>
      </c>
      <c r="D912" s="178">
        <f ca="1">IF(D$1&lt;'Data Bank'!$AD800,"",IF(D$1&gt;'Data Bank'!$AT800,"",IF(AND('Data Bank'!$AC800&lt;100,TODAY()&gt;'Data Bank'!$AT800),1,IF('Data Bank'!$AC800=100,3,IF('Data Bank'!$AC800=0,0,2)))))</f>
        <v>0</v>
      </c>
      <c r="E912" s="178">
        <f ca="1">IF(E$1&lt;'Data Bank'!$AD800,"",IF(E$1&gt;'Data Bank'!$AT800,"",IF(AND('Data Bank'!$AC800&lt;100,TODAY()&gt;'Data Bank'!$AT800),1,IF('Data Bank'!$AC800=100,3,IF('Data Bank'!$AC800=0,0,2)))))</f>
        <v>0</v>
      </c>
      <c r="F912" s="178">
        <f ca="1">IF(F$1&lt;'Data Bank'!$AD800,"",IF(F$1&gt;'Data Bank'!$AT800,"",IF(AND('Data Bank'!$AC800&lt;100,TODAY()&gt;'Data Bank'!$AT800),1,IF('Data Bank'!$AC800=100,3,IF('Data Bank'!$AC800=0,0,2)))))</f>
        <v>0</v>
      </c>
      <c r="G912" s="178">
        <f ca="1">IF(G$1&lt;'Data Bank'!$AD800,"",IF(G$1&gt;'Data Bank'!$AT800,"",IF(AND('Data Bank'!$AC800&lt;100,TODAY()&gt;'Data Bank'!$AT800),1,IF('Data Bank'!$AC800=100,3,IF('Data Bank'!$AC800=0,0,2)))))</f>
        <v>0</v>
      </c>
      <c r="H912" s="178">
        <f ca="1">IF(H$1&lt;'Data Bank'!$AD800,"",IF(H$1&gt;'Data Bank'!$AT800,"",IF(AND('Data Bank'!$AC800&lt;100,TODAY()&gt;'Data Bank'!$AT800),1,IF('Data Bank'!$AC800=100,3,IF('Data Bank'!$AC800=0,0,2)))))</f>
        <v>0</v>
      </c>
      <c r="I912" s="178">
        <f ca="1">IF(I$1&lt;'Data Bank'!$AD800,"",IF(I$1&gt;'Data Bank'!$AT800,"",IF(AND('Data Bank'!$AC800&lt;100,TODAY()&gt;'Data Bank'!$AT800),1,IF('Data Bank'!$AC800=100,3,IF('Data Bank'!$AC800=0,0,2)))))</f>
        <v>0</v>
      </c>
      <c r="J912" s="177" t="str">
        <f ca="1">IF(J$1&lt;'Data Bank'!$AD800,"",IF(J$1&gt;'Data Bank'!$AT800,"",IF(AND('Data Bank'!$AC800&lt;100,TODAY()&gt;'Data Bank'!$AT800),1,IF('Data Bank'!$AC800=100,3,IF('Data Bank'!$AC800=0,0,2)))))</f>
        <v/>
      </c>
      <c r="K912" s="177" t="str">
        <f ca="1">IF(K$1&lt;'Data Bank'!$AD800,"",IF(K$1&gt;'Data Bank'!$AT800,"",IF(AND('Data Bank'!$AC800&lt;100,TODAY()&gt;'Data Bank'!$AT800),1,IF('Data Bank'!$AC800=100,3,IF('Data Bank'!$AC800=0,0,2)))))</f>
        <v/>
      </c>
      <c r="L912" s="177" t="str">
        <f ca="1">IF(L$1&lt;'Data Bank'!$AD800,"",IF(L$1&gt;'Data Bank'!$AT800,"",IF(AND('Data Bank'!$AC800&lt;100,TODAY()&gt;'Data Bank'!$AT800),1,IF('Data Bank'!$AC800=100,3,IF('Data Bank'!$AC800=0,0,2)))))</f>
        <v/>
      </c>
      <c r="M912" s="177" t="str">
        <f ca="1">IF(M$1&lt;'Data Bank'!$AD800,"",IF(M$1&gt;'Data Bank'!$AT800,"",IF(AND('Data Bank'!$AC800&lt;100,TODAY()&gt;'Data Bank'!$AT800),1,IF('Data Bank'!$AC800=100,3,IF('Data Bank'!$AC800=0,0,2)))))</f>
        <v/>
      </c>
      <c r="N912" s="177" t="str">
        <f ca="1">IF(N$1&lt;'Data Bank'!$AD800,"",IF(N$1&gt;'Data Bank'!$AT800,"",IF(AND('Data Bank'!$AC800&lt;100,TODAY()&gt;'Data Bank'!$AT800),1,IF('Data Bank'!$AC800=100,3,IF('Data Bank'!$AC800=0,0,2)))))</f>
        <v/>
      </c>
      <c r="O912" s="177" t="str">
        <f ca="1">IF(O$1&lt;'Data Bank'!$AD800,"",IF(O$1&gt;'Data Bank'!$AT800,"",IF(AND('Data Bank'!$AC800&lt;100,TODAY()&gt;'Data Bank'!$AT800),1,IF('Data Bank'!$AC800=100,3,IF('Data Bank'!$AC800=0,0,2)))))</f>
        <v/>
      </c>
      <c r="P912" s="177" t="str">
        <f ca="1">IF(P$1&lt;'Data Bank'!$AD800,"",IF(P$1&gt;'Data Bank'!$AT800,"",IF(AND('Data Bank'!$AC800&lt;100,TODAY()&gt;'Data Bank'!$AT800),1,IF('Data Bank'!$AC800=100,3,IF('Data Bank'!$AC800=0,0,2)))))</f>
        <v/>
      </c>
      <c r="Q912" s="177" t="str">
        <f ca="1">IF(Q$1&lt;'Data Bank'!$AD800,"",IF(Q$1&gt;'Data Bank'!$AT800,"",IF(AND('Data Bank'!$AC800&lt;100,TODAY()&gt;'Data Bank'!$AT800),1,IF('Data Bank'!$AC800=100,3,IF('Data Bank'!$AC800=0,0,2)))))</f>
        <v/>
      </c>
      <c r="R912" s="177" t="str">
        <f ca="1">IF(R$1&lt;'Data Bank'!$AD800,"",IF(R$1&gt;'Data Bank'!$AT800,"",IF(AND('Data Bank'!$AC800&lt;100,TODAY()&gt;'Data Bank'!$AT800),1,IF('Data Bank'!$AC800=100,3,IF('Data Bank'!$AC800=0,0,2)))))</f>
        <v/>
      </c>
    </row>
    <row r="913" spans="1:18">
      <c r="A913" s="115" t="str">
        <f>'Data Bank'!E801</f>
        <v>Main KKH &amp; Lari Adda</v>
      </c>
      <c r="B913" s="178">
        <f ca="1">IF(B$1&lt;'Data Bank'!$AD801,"",IF(B$1&gt;'Data Bank'!$AT801,"",IF(AND('Data Bank'!$AC801&lt;100,TODAY()&gt;'Data Bank'!$AT801),1,IF('Data Bank'!$AC801=100,3,IF('Data Bank'!$AC801=0,0,2)))))</f>
        <v>2</v>
      </c>
      <c r="C913" s="178">
        <f ca="1">IF(C$1&lt;'Data Bank'!$AD801,"",IF(C$1&gt;'Data Bank'!$AT801,"",IF(AND('Data Bank'!$AC801&lt;100,TODAY()&gt;'Data Bank'!$AT801),1,IF('Data Bank'!$AC801=100,3,IF('Data Bank'!$AC801=0,0,2)))))</f>
        <v>2</v>
      </c>
      <c r="D913" s="178">
        <f ca="1">IF(D$1&lt;'Data Bank'!$AD801,"",IF(D$1&gt;'Data Bank'!$AT801,"",IF(AND('Data Bank'!$AC801&lt;100,TODAY()&gt;'Data Bank'!$AT801),1,IF('Data Bank'!$AC801=100,3,IF('Data Bank'!$AC801=0,0,2)))))</f>
        <v>2</v>
      </c>
      <c r="E913" s="178">
        <f ca="1">IF(E$1&lt;'Data Bank'!$AD801,"",IF(E$1&gt;'Data Bank'!$AT801,"",IF(AND('Data Bank'!$AC801&lt;100,TODAY()&gt;'Data Bank'!$AT801),1,IF('Data Bank'!$AC801=100,3,IF('Data Bank'!$AC801=0,0,2)))))</f>
        <v>2</v>
      </c>
      <c r="F913" s="178">
        <f ca="1">IF(F$1&lt;'Data Bank'!$AD801,"",IF(F$1&gt;'Data Bank'!$AT801,"",IF(AND('Data Bank'!$AC801&lt;100,TODAY()&gt;'Data Bank'!$AT801),1,IF('Data Bank'!$AC801=100,3,IF('Data Bank'!$AC801=0,0,2)))))</f>
        <v>2</v>
      </c>
      <c r="G913" s="178">
        <f ca="1">IF(G$1&lt;'Data Bank'!$AD801,"",IF(G$1&gt;'Data Bank'!$AT801,"",IF(AND('Data Bank'!$AC801&lt;100,TODAY()&gt;'Data Bank'!$AT801),1,IF('Data Bank'!$AC801=100,3,IF('Data Bank'!$AC801=0,0,2)))))</f>
        <v>2</v>
      </c>
      <c r="H913" s="178">
        <f ca="1">IF(H$1&lt;'Data Bank'!$AD801,"",IF(H$1&gt;'Data Bank'!$AT801,"",IF(AND('Data Bank'!$AC801&lt;100,TODAY()&gt;'Data Bank'!$AT801),1,IF('Data Bank'!$AC801=100,3,IF('Data Bank'!$AC801=0,0,2)))))</f>
        <v>2</v>
      </c>
      <c r="I913" s="178">
        <f ca="1">IF(I$1&lt;'Data Bank'!$AD801,"",IF(I$1&gt;'Data Bank'!$AT801,"",IF(AND('Data Bank'!$AC801&lt;100,TODAY()&gt;'Data Bank'!$AT801),1,IF('Data Bank'!$AC801=100,3,IF('Data Bank'!$AC801=0,0,2)))))</f>
        <v>2</v>
      </c>
      <c r="J913" s="177">
        <f ca="1">IF(J$1&lt;'Data Bank'!$AD801,"",IF(J$1&gt;'Data Bank'!$AT801,"",IF(AND('Data Bank'!$AC801&lt;100,TODAY()&gt;'Data Bank'!$AT801),1,IF('Data Bank'!$AC801=100,3,IF('Data Bank'!$AC801=0,0,2)))))</f>
        <v>2</v>
      </c>
      <c r="K913" s="177">
        <f ca="1">IF(K$1&lt;'Data Bank'!$AD801,"",IF(K$1&gt;'Data Bank'!$AT801,"",IF(AND('Data Bank'!$AC801&lt;100,TODAY()&gt;'Data Bank'!$AT801),1,IF('Data Bank'!$AC801=100,3,IF('Data Bank'!$AC801=0,0,2)))))</f>
        <v>2</v>
      </c>
      <c r="L913" s="177">
        <f ca="1">IF(L$1&lt;'Data Bank'!$AD801,"",IF(L$1&gt;'Data Bank'!$AT801,"",IF(AND('Data Bank'!$AC801&lt;100,TODAY()&gt;'Data Bank'!$AT801),1,IF('Data Bank'!$AC801=100,3,IF('Data Bank'!$AC801=0,0,2)))))</f>
        <v>2</v>
      </c>
      <c r="M913" s="177">
        <f ca="1">IF(M$1&lt;'Data Bank'!$AD801,"",IF(M$1&gt;'Data Bank'!$AT801,"",IF(AND('Data Bank'!$AC801&lt;100,TODAY()&gt;'Data Bank'!$AT801),1,IF('Data Bank'!$AC801=100,3,IF('Data Bank'!$AC801=0,0,2)))))</f>
        <v>2</v>
      </c>
      <c r="N913" s="177">
        <f ca="1">IF(N$1&lt;'Data Bank'!$AD801,"",IF(N$1&gt;'Data Bank'!$AT801,"",IF(AND('Data Bank'!$AC801&lt;100,TODAY()&gt;'Data Bank'!$AT801),1,IF('Data Bank'!$AC801=100,3,IF('Data Bank'!$AC801=0,0,2)))))</f>
        <v>2</v>
      </c>
      <c r="O913" s="177">
        <f ca="1">IF(O$1&lt;'Data Bank'!$AD801,"",IF(O$1&gt;'Data Bank'!$AT801,"",IF(AND('Data Bank'!$AC801&lt;100,TODAY()&gt;'Data Bank'!$AT801),1,IF('Data Bank'!$AC801=100,3,IF('Data Bank'!$AC801=0,0,2)))))</f>
        <v>2</v>
      </c>
      <c r="P913" s="177">
        <f ca="1">IF(P$1&lt;'Data Bank'!$AD801,"",IF(P$1&gt;'Data Bank'!$AT801,"",IF(AND('Data Bank'!$AC801&lt;100,TODAY()&gt;'Data Bank'!$AT801),1,IF('Data Bank'!$AC801=100,3,IF('Data Bank'!$AC801=0,0,2)))))</f>
        <v>2</v>
      </c>
      <c r="Q913" s="177">
        <f ca="1">IF(Q$1&lt;'Data Bank'!$AD801,"",IF(Q$1&gt;'Data Bank'!$AT801,"",IF(AND('Data Bank'!$AC801&lt;100,TODAY()&gt;'Data Bank'!$AT801),1,IF('Data Bank'!$AC801=100,3,IF('Data Bank'!$AC801=0,0,2)))))</f>
        <v>2</v>
      </c>
      <c r="R913" s="177">
        <f ca="1">IF(R$1&lt;'Data Bank'!$AD801,"",IF(R$1&gt;'Data Bank'!$AT801,"",IF(AND('Data Bank'!$AC801&lt;100,TODAY()&gt;'Data Bank'!$AT801),1,IF('Data Bank'!$AC801=100,3,IF('Data Bank'!$AC801=0,0,2)))))</f>
        <v>2</v>
      </c>
    </row>
    <row r="914" spans="1:18">
      <c r="A914" s="115" t="str">
        <f>'Data Bank'!E804</f>
        <v>Makhdoomabad</v>
      </c>
      <c r="B914" s="178">
        <f ca="1">IF(B$1&lt;'Data Bank'!$AD804,"",IF(B$1&gt;'Data Bank'!$AT804,"",IF(AND('Data Bank'!$AC804&lt;100,TODAY()&gt;'Data Bank'!$AT804),1,IF('Data Bank'!$AC804=100,3,IF('Data Bank'!$AC804=0,0,2)))))</f>
        <v>2</v>
      </c>
      <c r="C914" s="178">
        <f ca="1">IF(C$1&lt;'Data Bank'!$AD804,"",IF(C$1&gt;'Data Bank'!$AT804,"",IF(AND('Data Bank'!$AC804&lt;100,TODAY()&gt;'Data Bank'!$AT804),1,IF('Data Bank'!$AC804=100,3,IF('Data Bank'!$AC804=0,0,2)))))</f>
        <v>2</v>
      </c>
      <c r="D914" s="178">
        <f ca="1">IF(D$1&lt;'Data Bank'!$AD804,"",IF(D$1&gt;'Data Bank'!$AT804,"",IF(AND('Data Bank'!$AC804&lt;100,TODAY()&gt;'Data Bank'!$AT804),1,IF('Data Bank'!$AC804=100,3,IF('Data Bank'!$AC804=0,0,2)))))</f>
        <v>2</v>
      </c>
      <c r="E914" s="178">
        <f ca="1">IF(E$1&lt;'Data Bank'!$AD804,"",IF(E$1&gt;'Data Bank'!$AT804,"",IF(AND('Data Bank'!$AC804&lt;100,TODAY()&gt;'Data Bank'!$AT804),1,IF('Data Bank'!$AC804=100,3,IF('Data Bank'!$AC804=0,0,2)))))</f>
        <v>2</v>
      </c>
      <c r="F914" s="178">
        <f ca="1">IF(F$1&lt;'Data Bank'!$AD804,"",IF(F$1&gt;'Data Bank'!$AT804,"",IF(AND('Data Bank'!$AC804&lt;100,TODAY()&gt;'Data Bank'!$AT804),1,IF('Data Bank'!$AC804=100,3,IF('Data Bank'!$AC804=0,0,2)))))</f>
        <v>2</v>
      </c>
      <c r="G914" s="178">
        <f ca="1">IF(G$1&lt;'Data Bank'!$AD804,"",IF(G$1&gt;'Data Bank'!$AT804,"",IF(AND('Data Bank'!$AC804&lt;100,TODAY()&gt;'Data Bank'!$AT804),1,IF('Data Bank'!$AC804=100,3,IF('Data Bank'!$AC804=0,0,2)))))</f>
        <v>2</v>
      </c>
      <c r="H914" s="178">
        <f ca="1">IF(H$1&lt;'Data Bank'!$AD804,"",IF(H$1&gt;'Data Bank'!$AT804,"",IF(AND('Data Bank'!$AC804&lt;100,TODAY()&gt;'Data Bank'!$AT804),1,IF('Data Bank'!$AC804=100,3,IF('Data Bank'!$AC804=0,0,2)))))</f>
        <v>2</v>
      </c>
      <c r="I914" s="178">
        <f ca="1">IF(I$1&lt;'Data Bank'!$AD804,"",IF(I$1&gt;'Data Bank'!$AT804,"",IF(AND('Data Bank'!$AC804&lt;100,TODAY()&gt;'Data Bank'!$AT804),1,IF('Data Bank'!$AC804=100,3,IF('Data Bank'!$AC804=0,0,2)))))</f>
        <v>2</v>
      </c>
      <c r="J914" s="177">
        <f ca="1">IF(J$1&lt;'Data Bank'!$AD804,"",IF(J$1&gt;'Data Bank'!$AT804,"",IF(AND('Data Bank'!$AC804&lt;100,TODAY()&gt;'Data Bank'!$AT804),1,IF('Data Bank'!$AC804=100,3,IF('Data Bank'!$AC804=0,0,2)))))</f>
        <v>2</v>
      </c>
      <c r="K914" s="177">
        <f ca="1">IF(K$1&lt;'Data Bank'!$AD804,"",IF(K$1&gt;'Data Bank'!$AT804,"",IF(AND('Data Bank'!$AC804&lt;100,TODAY()&gt;'Data Bank'!$AT804),1,IF('Data Bank'!$AC804=100,3,IF('Data Bank'!$AC804=0,0,2)))))</f>
        <v>2</v>
      </c>
      <c r="L914" s="177">
        <f ca="1">IF(L$1&lt;'Data Bank'!$AD804,"",IF(L$1&gt;'Data Bank'!$AT804,"",IF(AND('Data Bank'!$AC804&lt;100,TODAY()&gt;'Data Bank'!$AT804),1,IF('Data Bank'!$AC804=100,3,IF('Data Bank'!$AC804=0,0,2)))))</f>
        <v>2</v>
      </c>
      <c r="M914" s="177">
        <f ca="1">IF(M$1&lt;'Data Bank'!$AD804,"",IF(M$1&gt;'Data Bank'!$AT804,"",IF(AND('Data Bank'!$AC804&lt;100,TODAY()&gt;'Data Bank'!$AT804),1,IF('Data Bank'!$AC804=100,3,IF('Data Bank'!$AC804=0,0,2)))))</f>
        <v>2</v>
      </c>
      <c r="N914" s="177">
        <f ca="1">IF(N$1&lt;'Data Bank'!$AD804,"",IF(N$1&gt;'Data Bank'!$AT804,"",IF(AND('Data Bank'!$AC804&lt;100,TODAY()&gt;'Data Bank'!$AT804),1,IF('Data Bank'!$AC804=100,3,IF('Data Bank'!$AC804=0,0,2)))))</f>
        <v>2</v>
      </c>
      <c r="O914" s="177">
        <f ca="1">IF(O$1&lt;'Data Bank'!$AD804,"",IF(O$1&gt;'Data Bank'!$AT804,"",IF(AND('Data Bank'!$AC804&lt;100,TODAY()&gt;'Data Bank'!$AT804),1,IF('Data Bank'!$AC804=100,3,IF('Data Bank'!$AC804=0,0,2)))))</f>
        <v>2</v>
      </c>
      <c r="P914" s="177">
        <f ca="1">IF(P$1&lt;'Data Bank'!$AD804,"",IF(P$1&gt;'Data Bank'!$AT804,"",IF(AND('Data Bank'!$AC804&lt;100,TODAY()&gt;'Data Bank'!$AT804),1,IF('Data Bank'!$AC804=100,3,IF('Data Bank'!$AC804=0,0,2)))))</f>
        <v>2</v>
      </c>
      <c r="Q914" s="177">
        <f ca="1">IF(Q$1&lt;'Data Bank'!$AD804,"",IF(Q$1&gt;'Data Bank'!$AT804,"",IF(AND('Data Bank'!$AC804&lt;100,TODAY()&gt;'Data Bank'!$AT804),1,IF('Data Bank'!$AC804=100,3,IF('Data Bank'!$AC804=0,0,2)))))</f>
        <v>2</v>
      </c>
      <c r="R914" s="177">
        <f ca="1">IF(R$1&lt;'Data Bank'!$AD804,"",IF(R$1&gt;'Data Bank'!$AT804,"",IF(AND('Data Bank'!$AC804&lt;100,TODAY()&gt;'Data Bank'!$AT804),1,IF('Data Bank'!$AC804=100,3,IF('Data Bank'!$AC804=0,0,2)))))</f>
        <v>2</v>
      </c>
    </row>
    <row r="915" spans="1:18">
      <c r="A915" s="115" t="str">
        <f>'Data Bank'!E816</f>
        <v>Master Citi Pk-1</v>
      </c>
      <c r="B915" s="178">
        <f ca="1">IF(B$1&lt;'Data Bank'!$AD816,"",IF(B$1&gt;'Data Bank'!$AT816,"",IF(AND('Data Bank'!$AC816&lt;100,TODAY()&gt;'Data Bank'!$AT816),1,IF('Data Bank'!$AC816=100,3,IF('Data Bank'!$AC816=0,0,2)))))</f>
        <v>2</v>
      </c>
      <c r="C915" s="178">
        <f ca="1">IF(C$1&lt;'Data Bank'!$AD816,"",IF(C$1&gt;'Data Bank'!$AT816,"",IF(AND('Data Bank'!$AC816&lt;100,TODAY()&gt;'Data Bank'!$AT816),1,IF('Data Bank'!$AC816=100,3,IF('Data Bank'!$AC816=0,0,2)))))</f>
        <v>2</v>
      </c>
      <c r="D915" s="178">
        <f ca="1">IF(D$1&lt;'Data Bank'!$AD816,"",IF(D$1&gt;'Data Bank'!$AT816,"",IF(AND('Data Bank'!$AC816&lt;100,TODAY()&gt;'Data Bank'!$AT816),1,IF('Data Bank'!$AC816=100,3,IF('Data Bank'!$AC816=0,0,2)))))</f>
        <v>2</v>
      </c>
      <c r="E915" s="178">
        <f ca="1">IF(E$1&lt;'Data Bank'!$AD816,"",IF(E$1&gt;'Data Bank'!$AT816,"",IF(AND('Data Bank'!$AC816&lt;100,TODAY()&gt;'Data Bank'!$AT816),1,IF('Data Bank'!$AC816=100,3,IF('Data Bank'!$AC816=0,0,2)))))</f>
        <v>2</v>
      </c>
      <c r="F915" s="178">
        <f ca="1">IF(F$1&lt;'Data Bank'!$AD816,"",IF(F$1&gt;'Data Bank'!$AT816,"",IF(AND('Data Bank'!$AC816&lt;100,TODAY()&gt;'Data Bank'!$AT816),1,IF('Data Bank'!$AC816=100,3,IF('Data Bank'!$AC816=0,0,2)))))</f>
        <v>2</v>
      </c>
      <c r="G915" s="178">
        <f ca="1">IF(G$1&lt;'Data Bank'!$AD816,"",IF(G$1&gt;'Data Bank'!$AT816,"",IF(AND('Data Bank'!$AC816&lt;100,TODAY()&gt;'Data Bank'!$AT816),1,IF('Data Bank'!$AC816=100,3,IF('Data Bank'!$AC816=0,0,2)))))</f>
        <v>2</v>
      </c>
      <c r="H915" s="178">
        <f ca="1">IF(H$1&lt;'Data Bank'!$AD816,"",IF(H$1&gt;'Data Bank'!$AT816,"",IF(AND('Data Bank'!$AC816&lt;100,TODAY()&gt;'Data Bank'!$AT816),1,IF('Data Bank'!$AC816=100,3,IF('Data Bank'!$AC816=0,0,2)))))</f>
        <v>2</v>
      </c>
      <c r="I915" s="178">
        <f ca="1">IF(I$1&lt;'Data Bank'!$AD816,"",IF(I$1&gt;'Data Bank'!$AT816,"",IF(AND('Data Bank'!$AC816&lt;100,TODAY()&gt;'Data Bank'!$AT816),1,IF('Data Bank'!$AC816=100,3,IF('Data Bank'!$AC816=0,0,2)))))</f>
        <v>2</v>
      </c>
      <c r="J915" s="177">
        <f ca="1">IF(J$1&lt;'Data Bank'!$AD816,"",IF(J$1&gt;'Data Bank'!$AT816,"",IF(AND('Data Bank'!$AC816&lt;100,TODAY()&gt;'Data Bank'!$AT816),1,IF('Data Bank'!$AC816=100,3,IF('Data Bank'!$AC816=0,0,2)))))</f>
        <v>2</v>
      </c>
      <c r="K915" s="177">
        <f ca="1">IF(K$1&lt;'Data Bank'!$AD816,"",IF(K$1&gt;'Data Bank'!$AT816,"",IF(AND('Data Bank'!$AC816&lt;100,TODAY()&gt;'Data Bank'!$AT816),1,IF('Data Bank'!$AC816=100,3,IF('Data Bank'!$AC816=0,0,2)))))</f>
        <v>2</v>
      </c>
      <c r="L915" s="177">
        <f ca="1">IF(L$1&lt;'Data Bank'!$AD816,"",IF(L$1&gt;'Data Bank'!$AT816,"",IF(AND('Data Bank'!$AC816&lt;100,TODAY()&gt;'Data Bank'!$AT816),1,IF('Data Bank'!$AC816=100,3,IF('Data Bank'!$AC816=0,0,2)))))</f>
        <v>2</v>
      </c>
      <c r="M915" s="177">
        <f ca="1">IF(M$1&lt;'Data Bank'!$AD816,"",IF(M$1&gt;'Data Bank'!$AT816,"",IF(AND('Data Bank'!$AC816&lt;100,TODAY()&gt;'Data Bank'!$AT816),1,IF('Data Bank'!$AC816=100,3,IF('Data Bank'!$AC816=0,0,2)))))</f>
        <v>2</v>
      </c>
      <c r="N915" s="177">
        <f ca="1">IF(N$1&lt;'Data Bank'!$AD816,"",IF(N$1&gt;'Data Bank'!$AT816,"",IF(AND('Data Bank'!$AC816&lt;100,TODAY()&gt;'Data Bank'!$AT816),1,IF('Data Bank'!$AC816=100,3,IF('Data Bank'!$AC816=0,0,2)))))</f>
        <v>2</v>
      </c>
      <c r="O915" s="177">
        <f ca="1">IF(O$1&lt;'Data Bank'!$AD816,"",IF(O$1&gt;'Data Bank'!$AT816,"",IF(AND('Data Bank'!$AC816&lt;100,TODAY()&gt;'Data Bank'!$AT816),1,IF('Data Bank'!$AC816=100,3,IF('Data Bank'!$AC816=0,0,2)))))</f>
        <v>2</v>
      </c>
      <c r="P915" s="177">
        <f ca="1">IF(P$1&lt;'Data Bank'!$AD816,"",IF(P$1&gt;'Data Bank'!$AT816,"",IF(AND('Data Bank'!$AC816&lt;100,TODAY()&gt;'Data Bank'!$AT816),1,IF('Data Bank'!$AC816=100,3,IF('Data Bank'!$AC816=0,0,2)))))</f>
        <v>2</v>
      </c>
      <c r="Q915" s="177">
        <f ca="1">IF(Q$1&lt;'Data Bank'!$AD816,"",IF(Q$1&gt;'Data Bank'!$AT816,"",IF(AND('Data Bank'!$AC816&lt;100,TODAY()&gt;'Data Bank'!$AT816),1,IF('Data Bank'!$AC816=100,3,IF('Data Bank'!$AC816=0,0,2)))))</f>
        <v>2</v>
      </c>
      <c r="R915" s="177">
        <f ca="1">IF(R$1&lt;'Data Bank'!$AD816,"",IF(R$1&gt;'Data Bank'!$AT816,"",IF(AND('Data Bank'!$AC816&lt;100,TODAY()&gt;'Data Bank'!$AT816),1,IF('Data Bank'!$AC816=100,3,IF('Data Bank'!$AC816=0,0,2)))))</f>
        <v>2</v>
      </c>
    </row>
    <row r="916" spans="1:18">
      <c r="A916" s="115" t="str">
        <f>'Data Bank'!E820</f>
        <v>MBCHS</v>
      </c>
      <c r="B916" s="178">
        <f ca="1">IF(B$1&lt;'Data Bank'!$AD820,"",IF(B$1&gt;'Data Bank'!$AT820,"",IF(AND('Data Bank'!$AC820&lt;100,TODAY()&gt;'Data Bank'!$AT820),1,IF('Data Bank'!$AC820=100,3,IF('Data Bank'!$AC820=0,0,2)))))</f>
        <v>2</v>
      </c>
      <c r="C916" s="178">
        <f ca="1">IF(C$1&lt;'Data Bank'!$AD820,"",IF(C$1&gt;'Data Bank'!$AT820,"",IF(AND('Data Bank'!$AC820&lt;100,TODAY()&gt;'Data Bank'!$AT820),1,IF('Data Bank'!$AC820=100,3,IF('Data Bank'!$AC820=0,0,2)))))</f>
        <v>2</v>
      </c>
      <c r="D916" s="178">
        <f ca="1">IF(D$1&lt;'Data Bank'!$AD820,"",IF(D$1&gt;'Data Bank'!$AT820,"",IF(AND('Data Bank'!$AC820&lt;100,TODAY()&gt;'Data Bank'!$AT820),1,IF('Data Bank'!$AC820=100,3,IF('Data Bank'!$AC820=0,0,2)))))</f>
        <v>2</v>
      </c>
      <c r="E916" s="178">
        <f ca="1">IF(E$1&lt;'Data Bank'!$AD820,"",IF(E$1&gt;'Data Bank'!$AT820,"",IF(AND('Data Bank'!$AC820&lt;100,TODAY()&gt;'Data Bank'!$AT820),1,IF('Data Bank'!$AC820=100,3,IF('Data Bank'!$AC820=0,0,2)))))</f>
        <v>2</v>
      </c>
      <c r="F916" s="178">
        <f ca="1">IF(F$1&lt;'Data Bank'!$AD820,"",IF(F$1&gt;'Data Bank'!$AT820,"",IF(AND('Data Bank'!$AC820&lt;100,TODAY()&gt;'Data Bank'!$AT820),1,IF('Data Bank'!$AC820=100,3,IF('Data Bank'!$AC820=0,0,2)))))</f>
        <v>2</v>
      </c>
      <c r="G916" s="178">
        <f ca="1">IF(G$1&lt;'Data Bank'!$AD820,"",IF(G$1&gt;'Data Bank'!$AT820,"",IF(AND('Data Bank'!$AC820&lt;100,TODAY()&gt;'Data Bank'!$AT820),1,IF('Data Bank'!$AC820=100,3,IF('Data Bank'!$AC820=0,0,2)))))</f>
        <v>2</v>
      </c>
      <c r="H916" s="178">
        <f ca="1">IF(H$1&lt;'Data Bank'!$AD820,"",IF(H$1&gt;'Data Bank'!$AT820,"",IF(AND('Data Bank'!$AC820&lt;100,TODAY()&gt;'Data Bank'!$AT820),1,IF('Data Bank'!$AC820=100,3,IF('Data Bank'!$AC820=0,0,2)))))</f>
        <v>2</v>
      </c>
      <c r="I916" s="178">
        <f ca="1">IF(I$1&lt;'Data Bank'!$AD820,"",IF(I$1&gt;'Data Bank'!$AT820,"",IF(AND('Data Bank'!$AC820&lt;100,TODAY()&gt;'Data Bank'!$AT820),1,IF('Data Bank'!$AC820=100,3,IF('Data Bank'!$AC820=0,0,2)))))</f>
        <v>2</v>
      </c>
      <c r="J916" s="177">
        <f ca="1">IF(J$1&lt;'Data Bank'!$AD820,"",IF(J$1&gt;'Data Bank'!$AT820,"",IF(AND('Data Bank'!$AC820&lt;100,TODAY()&gt;'Data Bank'!$AT820),1,IF('Data Bank'!$AC820=100,3,IF('Data Bank'!$AC820=0,0,2)))))</f>
        <v>2</v>
      </c>
      <c r="K916" s="177">
        <f ca="1">IF(K$1&lt;'Data Bank'!$AD820,"",IF(K$1&gt;'Data Bank'!$AT820,"",IF(AND('Data Bank'!$AC820&lt;100,TODAY()&gt;'Data Bank'!$AT820),1,IF('Data Bank'!$AC820=100,3,IF('Data Bank'!$AC820=0,0,2)))))</f>
        <v>2</v>
      </c>
      <c r="L916" s="177">
        <f ca="1">IF(L$1&lt;'Data Bank'!$AD820,"",IF(L$1&gt;'Data Bank'!$AT820,"",IF(AND('Data Bank'!$AC820&lt;100,TODAY()&gt;'Data Bank'!$AT820),1,IF('Data Bank'!$AC820=100,3,IF('Data Bank'!$AC820=0,0,2)))))</f>
        <v>2</v>
      </c>
      <c r="M916" s="177">
        <f ca="1">IF(M$1&lt;'Data Bank'!$AD820,"",IF(M$1&gt;'Data Bank'!$AT820,"",IF(AND('Data Bank'!$AC820&lt;100,TODAY()&gt;'Data Bank'!$AT820),1,IF('Data Bank'!$AC820=100,3,IF('Data Bank'!$AC820=0,0,2)))))</f>
        <v>2</v>
      </c>
      <c r="N916" s="177">
        <f ca="1">IF(N$1&lt;'Data Bank'!$AD820,"",IF(N$1&gt;'Data Bank'!$AT820,"",IF(AND('Data Bank'!$AC820&lt;100,TODAY()&gt;'Data Bank'!$AT820),1,IF('Data Bank'!$AC820=100,3,IF('Data Bank'!$AC820=0,0,2)))))</f>
        <v>2</v>
      </c>
      <c r="O916" s="177">
        <f ca="1">IF(O$1&lt;'Data Bank'!$AD820,"",IF(O$1&gt;'Data Bank'!$AT820,"",IF(AND('Data Bank'!$AC820&lt;100,TODAY()&gt;'Data Bank'!$AT820),1,IF('Data Bank'!$AC820=100,3,IF('Data Bank'!$AC820=0,0,2)))))</f>
        <v>2</v>
      </c>
      <c r="P916" s="177">
        <f ca="1">IF(P$1&lt;'Data Bank'!$AD820,"",IF(P$1&gt;'Data Bank'!$AT820,"",IF(AND('Data Bank'!$AC820&lt;100,TODAY()&gt;'Data Bank'!$AT820),1,IF('Data Bank'!$AC820=100,3,IF('Data Bank'!$AC820=0,0,2)))))</f>
        <v>2</v>
      </c>
      <c r="Q916" s="177">
        <f ca="1">IF(Q$1&lt;'Data Bank'!$AD820,"",IF(Q$1&gt;'Data Bank'!$AT820,"",IF(AND('Data Bank'!$AC820&lt;100,TODAY()&gt;'Data Bank'!$AT820),1,IF('Data Bank'!$AC820=100,3,IF('Data Bank'!$AC820=0,0,2)))))</f>
        <v>2</v>
      </c>
      <c r="R916" s="177">
        <f ca="1">IF(R$1&lt;'Data Bank'!$AD820,"",IF(R$1&gt;'Data Bank'!$AT820,"",IF(AND('Data Bank'!$AC820&lt;100,TODAY()&gt;'Data Bank'!$AT820),1,IF('Data Bank'!$AC820=100,3,IF('Data Bank'!$AC820=0,0,2)))))</f>
        <v>2</v>
      </c>
    </row>
    <row r="917" spans="1:18">
      <c r="A917" s="115" t="str">
        <f>'Data Bank'!E821</f>
        <v>Meadows_I</v>
      </c>
      <c r="B917" s="178">
        <f ca="1">IF(B$1&lt;'Data Bank'!$AD821,"",IF(B$1&gt;'Data Bank'!$AT821,"",IF(AND('Data Bank'!$AC821&lt;100,TODAY()&gt;'Data Bank'!$AT821),1,IF('Data Bank'!$AC821=100,3,IF('Data Bank'!$AC821=0,0,2)))))</f>
        <v>2</v>
      </c>
      <c r="C917" s="178">
        <f ca="1">IF(C$1&lt;'Data Bank'!$AD821,"",IF(C$1&gt;'Data Bank'!$AT821,"",IF(AND('Data Bank'!$AC821&lt;100,TODAY()&gt;'Data Bank'!$AT821),1,IF('Data Bank'!$AC821=100,3,IF('Data Bank'!$AC821=0,0,2)))))</f>
        <v>2</v>
      </c>
      <c r="D917" s="178">
        <f ca="1">IF(D$1&lt;'Data Bank'!$AD821,"",IF(D$1&gt;'Data Bank'!$AT821,"",IF(AND('Data Bank'!$AC821&lt;100,TODAY()&gt;'Data Bank'!$AT821),1,IF('Data Bank'!$AC821=100,3,IF('Data Bank'!$AC821=0,0,2)))))</f>
        <v>2</v>
      </c>
      <c r="E917" s="178">
        <f ca="1">IF(E$1&lt;'Data Bank'!$AD821,"",IF(E$1&gt;'Data Bank'!$AT821,"",IF(AND('Data Bank'!$AC821&lt;100,TODAY()&gt;'Data Bank'!$AT821),1,IF('Data Bank'!$AC821=100,3,IF('Data Bank'!$AC821=0,0,2)))))</f>
        <v>2</v>
      </c>
      <c r="F917" s="178">
        <f ca="1">IF(F$1&lt;'Data Bank'!$AD821,"",IF(F$1&gt;'Data Bank'!$AT821,"",IF(AND('Data Bank'!$AC821&lt;100,TODAY()&gt;'Data Bank'!$AT821),1,IF('Data Bank'!$AC821=100,3,IF('Data Bank'!$AC821=0,0,2)))))</f>
        <v>2</v>
      </c>
      <c r="G917" s="178">
        <f ca="1">IF(G$1&lt;'Data Bank'!$AD821,"",IF(G$1&gt;'Data Bank'!$AT821,"",IF(AND('Data Bank'!$AC821&lt;100,TODAY()&gt;'Data Bank'!$AT821),1,IF('Data Bank'!$AC821=100,3,IF('Data Bank'!$AC821=0,0,2)))))</f>
        <v>2</v>
      </c>
      <c r="H917" s="178">
        <f ca="1">IF(H$1&lt;'Data Bank'!$AD821,"",IF(H$1&gt;'Data Bank'!$AT821,"",IF(AND('Data Bank'!$AC821&lt;100,TODAY()&gt;'Data Bank'!$AT821),1,IF('Data Bank'!$AC821=100,3,IF('Data Bank'!$AC821=0,0,2)))))</f>
        <v>2</v>
      </c>
      <c r="I917" s="178">
        <f ca="1">IF(I$1&lt;'Data Bank'!$AD821,"",IF(I$1&gt;'Data Bank'!$AT821,"",IF(AND('Data Bank'!$AC821&lt;100,TODAY()&gt;'Data Bank'!$AT821),1,IF('Data Bank'!$AC821=100,3,IF('Data Bank'!$AC821=0,0,2)))))</f>
        <v>2</v>
      </c>
      <c r="J917" s="177">
        <f ca="1">IF(J$1&lt;'Data Bank'!$AD821,"",IF(J$1&gt;'Data Bank'!$AT821,"",IF(AND('Data Bank'!$AC821&lt;100,TODAY()&gt;'Data Bank'!$AT821),1,IF('Data Bank'!$AC821=100,3,IF('Data Bank'!$AC821=0,0,2)))))</f>
        <v>2</v>
      </c>
      <c r="K917" s="177">
        <f ca="1">IF(K$1&lt;'Data Bank'!$AD821,"",IF(K$1&gt;'Data Bank'!$AT821,"",IF(AND('Data Bank'!$AC821&lt;100,TODAY()&gt;'Data Bank'!$AT821),1,IF('Data Bank'!$AC821=100,3,IF('Data Bank'!$AC821=0,0,2)))))</f>
        <v>2</v>
      </c>
      <c r="L917" s="177">
        <f ca="1">IF(L$1&lt;'Data Bank'!$AD821,"",IF(L$1&gt;'Data Bank'!$AT821,"",IF(AND('Data Bank'!$AC821&lt;100,TODAY()&gt;'Data Bank'!$AT821),1,IF('Data Bank'!$AC821=100,3,IF('Data Bank'!$AC821=0,0,2)))))</f>
        <v>2</v>
      </c>
      <c r="M917" s="177">
        <f ca="1">IF(M$1&lt;'Data Bank'!$AD821,"",IF(M$1&gt;'Data Bank'!$AT821,"",IF(AND('Data Bank'!$AC821&lt;100,TODAY()&gt;'Data Bank'!$AT821),1,IF('Data Bank'!$AC821=100,3,IF('Data Bank'!$AC821=0,0,2)))))</f>
        <v>2</v>
      </c>
      <c r="N917" s="177">
        <f ca="1">IF(N$1&lt;'Data Bank'!$AD821,"",IF(N$1&gt;'Data Bank'!$AT821,"",IF(AND('Data Bank'!$AC821&lt;100,TODAY()&gt;'Data Bank'!$AT821),1,IF('Data Bank'!$AC821=100,3,IF('Data Bank'!$AC821=0,0,2)))))</f>
        <v>2</v>
      </c>
      <c r="O917" s="177">
        <f ca="1">IF(O$1&lt;'Data Bank'!$AD821,"",IF(O$1&gt;'Data Bank'!$AT821,"",IF(AND('Data Bank'!$AC821&lt;100,TODAY()&gt;'Data Bank'!$AT821),1,IF('Data Bank'!$AC821=100,3,IF('Data Bank'!$AC821=0,0,2)))))</f>
        <v>2</v>
      </c>
      <c r="P917" s="177">
        <f ca="1">IF(P$1&lt;'Data Bank'!$AD821,"",IF(P$1&gt;'Data Bank'!$AT821,"",IF(AND('Data Bank'!$AC821&lt;100,TODAY()&gt;'Data Bank'!$AT821),1,IF('Data Bank'!$AC821=100,3,IF('Data Bank'!$AC821=0,0,2)))))</f>
        <v>2</v>
      </c>
      <c r="Q917" s="177">
        <f ca="1">IF(Q$1&lt;'Data Bank'!$AD821,"",IF(Q$1&gt;'Data Bank'!$AT821,"",IF(AND('Data Bank'!$AC821&lt;100,TODAY()&gt;'Data Bank'!$AT821),1,IF('Data Bank'!$AC821=100,3,IF('Data Bank'!$AC821=0,0,2)))))</f>
        <v>2</v>
      </c>
      <c r="R917" s="177">
        <f ca="1">IF(R$1&lt;'Data Bank'!$AD821,"",IF(R$1&gt;'Data Bank'!$AT821,"",IF(AND('Data Bank'!$AC821&lt;100,TODAY()&gt;'Data Bank'!$AT821),1,IF('Data Bank'!$AC821=100,3,IF('Data Bank'!$AC821=0,0,2)))))</f>
        <v>2</v>
      </c>
    </row>
    <row r="918" spans="1:18">
      <c r="A918" s="115" t="str">
        <f>'Data Bank'!E823</f>
        <v xml:space="preserve">Darbari, Qureshi Muhallah,Shad </v>
      </c>
      <c r="B918" s="178">
        <f ca="1">IF(B$1&lt;'Data Bank'!$AD823,"",IF(B$1&gt;'Data Bank'!$AT823,"",IF(AND('Data Bank'!$AC823&lt;100,TODAY()&gt;'Data Bank'!$AT823),1,IF('Data Bank'!$AC823=100,3,IF('Data Bank'!$AC823=0,0,2)))))</f>
        <v>0</v>
      </c>
      <c r="C918" s="178">
        <f ca="1">IF(C$1&lt;'Data Bank'!$AD823,"",IF(C$1&gt;'Data Bank'!$AT823,"",IF(AND('Data Bank'!$AC823&lt;100,TODAY()&gt;'Data Bank'!$AT823),1,IF('Data Bank'!$AC823=100,3,IF('Data Bank'!$AC823=0,0,2)))))</f>
        <v>0</v>
      </c>
      <c r="D918" s="178">
        <f ca="1">IF(D$1&lt;'Data Bank'!$AD823,"",IF(D$1&gt;'Data Bank'!$AT823,"",IF(AND('Data Bank'!$AC823&lt;100,TODAY()&gt;'Data Bank'!$AT823),1,IF('Data Bank'!$AC823=100,3,IF('Data Bank'!$AC823=0,0,2)))))</f>
        <v>0</v>
      </c>
      <c r="E918" s="178">
        <f ca="1">IF(E$1&lt;'Data Bank'!$AD823,"",IF(E$1&gt;'Data Bank'!$AT823,"",IF(AND('Data Bank'!$AC823&lt;100,TODAY()&gt;'Data Bank'!$AT823),1,IF('Data Bank'!$AC823=100,3,IF('Data Bank'!$AC823=0,0,2)))))</f>
        <v>0</v>
      </c>
      <c r="F918" s="178">
        <f ca="1">IF(F$1&lt;'Data Bank'!$AD823,"",IF(F$1&gt;'Data Bank'!$AT823,"",IF(AND('Data Bank'!$AC823&lt;100,TODAY()&gt;'Data Bank'!$AT823),1,IF('Data Bank'!$AC823=100,3,IF('Data Bank'!$AC823=0,0,2)))))</f>
        <v>0</v>
      </c>
      <c r="G918" s="178">
        <f ca="1">IF(G$1&lt;'Data Bank'!$AD823,"",IF(G$1&gt;'Data Bank'!$AT823,"",IF(AND('Data Bank'!$AC823&lt;100,TODAY()&gt;'Data Bank'!$AT823),1,IF('Data Bank'!$AC823=100,3,IF('Data Bank'!$AC823=0,0,2)))))</f>
        <v>0</v>
      </c>
      <c r="H918" s="178">
        <f ca="1">IF(H$1&lt;'Data Bank'!$AD823,"",IF(H$1&gt;'Data Bank'!$AT823,"",IF(AND('Data Bank'!$AC823&lt;100,TODAY()&gt;'Data Bank'!$AT823),1,IF('Data Bank'!$AC823=100,3,IF('Data Bank'!$AC823=0,0,2)))))</f>
        <v>0</v>
      </c>
      <c r="I918" s="178">
        <f ca="1">IF(I$1&lt;'Data Bank'!$AD823,"",IF(I$1&gt;'Data Bank'!$AT823,"",IF(AND('Data Bank'!$AC823&lt;100,TODAY()&gt;'Data Bank'!$AT823),1,IF('Data Bank'!$AC823=100,3,IF('Data Bank'!$AC823=0,0,2)))))</f>
        <v>0</v>
      </c>
      <c r="J918" s="177" t="str">
        <f ca="1">IF(J$1&lt;'Data Bank'!$AD823,"",IF(J$1&gt;'Data Bank'!$AT823,"",IF(AND('Data Bank'!$AC823&lt;100,TODAY()&gt;'Data Bank'!$AT823),1,IF('Data Bank'!$AC823=100,3,IF('Data Bank'!$AC823=0,0,2)))))</f>
        <v/>
      </c>
      <c r="K918" s="177" t="str">
        <f ca="1">IF(K$1&lt;'Data Bank'!$AD823,"",IF(K$1&gt;'Data Bank'!$AT823,"",IF(AND('Data Bank'!$AC823&lt;100,TODAY()&gt;'Data Bank'!$AT823),1,IF('Data Bank'!$AC823=100,3,IF('Data Bank'!$AC823=0,0,2)))))</f>
        <v/>
      </c>
      <c r="L918" s="177" t="str">
        <f ca="1">IF(L$1&lt;'Data Bank'!$AD823,"",IF(L$1&gt;'Data Bank'!$AT823,"",IF(AND('Data Bank'!$AC823&lt;100,TODAY()&gt;'Data Bank'!$AT823),1,IF('Data Bank'!$AC823=100,3,IF('Data Bank'!$AC823=0,0,2)))))</f>
        <v/>
      </c>
      <c r="M918" s="177" t="str">
        <f ca="1">IF(M$1&lt;'Data Bank'!$AD823,"",IF(M$1&gt;'Data Bank'!$AT823,"",IF(AND('Data Bank'!$AC823&lt;100,TODAY()&gt;'Data Bank'!$AT823),1,IF('Data Bank'!$AC823=100,3,IF('Data Bank'!$AC823=0,0,2)))))</f>
        <v/>
      </c>
      <c r="N918" s="177" t="str">
        <f ca="1">IF(N$1&lt;'Data Bank'!$AD823,"",IF(N$1&gt;'Data Bank'!$AT823,"",IF(AND('Data Bank'!$AC823&lt;100,TODAY()&gt;'Data Bank'!$AT823),1,IF('Data Bank'!$AC823=100,3,IF('Data Bank'!$AC823=0,0,2)))))</f>
        <v/>
      </c>
      <c r="O918" s="177" t="str">
        <f ca="1">IF(O$1&lt;'Data Bank'!$AD823,"",IF(O$1&gt;'Data Bank'!$AT823,"",IF(AND('Data Bank'!$AC823&lt;100,TODAY()&gt;'Data Bank'!$AT823),1,IF('Data Bank'!$AC823=100,3,IF('Data Bank'!$AC823=0,0,2)))))</f>
        <v/>
      </c>
      <c r="P918" s="177" t="str">
        <f ca="1">IF(P$1&lt;'Data Bank'!$AD823,"",IF(P$1&gt;'Data Bank'!$AT823,"",IF(AND('Data Bank'!$AC823&lt;100,TODAY()&gt;'Data Bank'!$AT823),1,IF('Data Bank'!$AC823=100,3,IF('Data Bank'!$AC823=0,0,2)))))</f>
        <v/>
      </c>
      <c r="Q918" s="177" t="str">
        <f ca="1">IF(Q$1&lt;'Data Bank'!$AD823,"",IF(Q$1&gt;'Data Bank'!$AT823,"",IF(AND('Data Bank'!$AC823&lt;100,TODAY()&gt;'Data Bank'!$AT823),1,IF('Data Bank'!$AC823=100,3,IF('Data Bank'!$AC823=0,0,2)))))</f>
        <v/>
      </c>
      <c r="R918" s="177" t="str">
        <f ca="1">IF(R$1&lt;'Data Bank'!$AD823,"",IF(R$1&gt;'Data Bank'!$AT823,"",IF(AND('Data Bank'!$AC823&lt;100,TODAY()&gt;'Data Bank'!$AT823),1,IF('Data Bank'!$AC823=100,3,IF('Data Bank'!$AC823=0,0,2)))))</f>
        <v/>
      </c>
    </row>
    <row r="919" spans="1:18">
      <c r="A919" s="115" t="str">
        <f>'Data Bank'!E824</f>
        <v>Dhamah,Lalazar &amp; Railway Colony</v>
      </c>
      <c r="B919" s="178">
        <f ca="1">IF(B$1&lt;'Data Bank'!$AD824,"",IF(B$1&gt;'Data Bank'!$AT824,"",IF(AND('Data Bank'!$AC824&lt;100,TODAY()&gt;'Data Bank'!$AT824),1,IF('Data Bank'!$AC824=100,3,IF('Data Bank'!$AC824=0,0,2)))))</f>
        <v>0</v>
      </c>
      <c r="C919" s="178">
        <f ca="1">IF(C$1&lt;'Data Bank'!$AD824,"",IF(C$1&gt;'Data Bank'!$AT824,"",IF(AND('Data Bank'!$AC824&lt;100,TODAY()&gt;'Data Bank'!$AT824),1,IF('Data Bank'!$AC824=100,3,IF('Data Bank'!$AC824=0,0,2)))))</f>
        <v>0</v>
      </c>
      <c r="D919" s="178">
        <f ca="1">IF(D$1&lt;'Data Bank'!$AD824,"",IF(D$1&gt;'Data Bank'!$AT824,"",IF(AND('Data Bank'!$AC824&lt;100,TODAY()&gt;'Data Bank'!$AT824),1,IF('Data Bank'!$AC824=100,3,IF('Data Bank'!$AC824=0,0,2)))))</f>
        <v>0</v>
      </c>
      <c r="E919" s="178">
        <f ca="1">IF(E$1&lt;'Data Bank'!$AD824,"",IF(E$1&gt;'Data Bank'!$AT824,"",IF(AND('Data Bank'!$AC824&lt;100,TODAY()&gt;'Data Bank'!$AT824),1,IF('Data Bank'!$AC824=100,3,IF('Data Bank'!$AC824=0,0,2)))))</f>
        <v>0</v>
      </c>
      <c r="F919" s="178">
        <f ca="1">IF(F$1&lt;'Data Bank'!$AD824,"",IF(F$1&gt;'Data Bank'!$AT824,"",IF(AND('Data Bank'!$AC824&lt;100,TODAY()&gt;'Data Bank'!$AT824),1,IF('Data Bank'!$AC824=100,3,IF('Data Bank'!$AC824=0,0,2)))))</f>
        <v>0</v>
      </c>
      <c r="G919" s="178">
        <f ca="1">IF(G$1&lt;'Data Bank'!$AD824,"",IF(G$1&gt;'Data Bank'!$AT824,"",IF(AND('Data Bank'!$AC824&lt;100,TODAY()&gt;'Data Bank'!$AT824),1,IF('Data Bank'!$AC824=100,3,IF('Data Bank'!$AC824=0,0,2)))))</f>
        <v>0</v>
      </c>
      <c r="H919" s="178">
        <f ca="1">IF(H$1&lt;'Data Bank'!$AD824,"",IF(H$1&gt;'Data Bank'!$AT824,"",IF(AND('Data Bank'!$AC824&lt;100,TODAY()&gt;'Data Bank'!$AT824),1,IF('Data Bank'!$AC824=100,3,IF('Data Bank'!$AC824=0,0,2)))))</f>
        <v>0</v>
      </c>
      <c r="I919" s="178">
        <f ca="1">IF(I$1&lt;'Data Bank'!$AD824,"",IF(I$1&gt;'Data Bank'!$AT824,"",IF(AND('Data Bank'!$AC824&lt;100,TODAY()&gt;'Data Bank'!$AT824),1,IF('Data Bank'!$AC824=100,3,IF('Data Bank'!$AC824=0,0,2)))))</f>
        <v>0</v>
      </c>
      <c r="J919" s="177" t="str">
        <f ca="1">IF(J$1&lt;'Data Bank'!$AD824,"",IF(J$1&gt;'Data Bank'!$AT824,"",IF(AND('Data Bank'!$AC824&lt;100,TODAY()&gt;'Data Bank'!$AT824),1,IF('Data Bank'!$AC824=100,3,IF('Data Bank'!$AC824=0,0,2)))))</f>
        <v/>
      </c>
      <c r="K919" s="177" t="str">
        <f ca="1">IF(K$1&lt;'Data Bank'!$AD824,"",IF(K$1&gt;'Data Bank'!$AT824,"",IF(AND('Data Bank'!$AC824&lt;100,TODAY()&gt;'Data Bank'!$AT824),1,IF('Data Bank'!$AC824=100,3,IF('Data Bank'!$AC824=0,0,2)))))</f>
        <v/>
      </c>
      <c r="L919" s="177" t="str">
        <f ca="1">IF(L$1&lt;'Data Bank'!$AD824,"",IF(L$1&gt;'Data Bank'!$AT824,"",IF(AND('Data Bank'!$AC824&lt;100,TODAY()&gt;'Data Bank'!$AT824),1,IF('Data Bank'!$AC824=100,3,IF('Data Bank'!$AC824=0,0,2)))))</f>
        <v/>
      </c>
      <c r="M919" s="177" t="str">
        <f ca="1">IF(M$1&lt;'Data Bank'!$AD824,"",IF(M$1&gt;'Data Bank'!$AT824,"",IF(AND('Data Bank'!$AC824&lt;100,TODAY()&gt;'Data Bank'!$AT824),1,IF('Data Bank'!$AC824=100,3,IF('Data Bank'!$AC824=0,0,2)))))</f>
        <v/>
      </c>
      <c r="N919" s="177" t="str">
        <f ca="1">IF(N$1&lt;'Data Bank'!$AD824,"",IF(N$1&gt;'Data Bank'!$AT824,"",IF(AND('Data Bank'!$AC824&lt;100,TODAY()&gt;'Data Bank'!$AT824),1,IF('Data Bank'!$AC824=100,3,IF('Data Bank'!$AC824=0,0,2)))))</f>
        <v/>
      </c>
      <c r="O919" s="177" t="str">
        <f ca="1">IF(O$1&lt;'Data Bank'!$AD824,"",IF(O$1&gt;'Data Bank'!$AT824,"",IF(AND('Data Bank'!$AC824&lt;100,TODAY()&gt;'Data Bank'!$AT824),1,IF('Data Bank'!$AC824=100,3,IF('Data Bank'!$AC824=0,0,2)))))</f>
        <v/>
      </c>
      <c r="P919" s="177" t="str">
        <f ca="1">IF(P$1&lt;'Data Bank'!$AD824,"",IF(P$1&gt;'Data Bank'!$AT824,"",IF(AND('Data Bank'!$AC824&lt;100,TODAY()&gt;'Data Bank'!$AT824),1,IF('Data Bank'!$AC824=100,3,IF('Data Bank'!$AC824=0,0,2)))))</f>
        <v/>
      </c>
      <c r="Q919" s="177" t="str">
        <f ca="1">IF(Q$1&lt;'Data Bank'!$AD824,"",IF(Q$1&gt;'Data Bank'!$AT824,"",IF(AND('Data Bank'!$AC824&lt;100,TODAY()&gt;'Data Bank'!$AT824),1,IF('Data Bank'!$AC824=100,3,IF('Data Bank'!$AC824=0,0,2)))))</f>
        <v/>
      </c>
      <c r="R919" s="177" t="str">
        <f ca="1">IF(R$1&lt;'Data Bank'!$AD824,"",IF(R$1&gt;'Data Bank'!$AT824,"",IF(AND('Data Bank'!$AC824&lt;100,TODAY()&gt;'Data Bank'!$AT824),1,IF('Data Bank'!$AC824=100,3,IF('Data Bank'!$AC824=0,0,2)))))</f>
        <v/>
      </c>
    </row>
    <row r="920" spans="1:18">
      <c r="A920" s="115" t="str">
        <f>'Data Bank'!E825</f>
        <v>Metro Homes</v>
      </c>
      <c r="B920" s="178">
        <f ca="1">IF(B$1&lt;'Data Bank'!$AD825,"",IF(B$1&gt;'Data Bank'!$AT825,"",IF(AND('Data Bank'!$AC825&lt;100,TODAY()&gt;'Data Bank'!$AT825),1,IF('Data Bank'!$AC825=100,3,IF('Data Bank'!$AC825=0,0,2)))))</f>
        <v>0</v>
      </c>
      <c r="C920" s="178">
        <f ca="1">IF(C$1&lt;'Data Bank'!$AD825,"",IF(C$1&gt;'Data Bank'!$AT825,"",IF(AND('Data Bank'!$AC825&lt;100,TODAY()&gt;'Data Bank'!$AT825),1,IF('Data Bank'!$AC825=100,3,IF('Data Bank'!$AC825=0,0,2)))))</f>
        <v>0</v>
      </c>
      <c r="D920" s="178">
        <f ca="1">IF(D$1&lt;'Data Bank'!$AD825,"",IF(D$1&gt;'Data Bank'!$AT825,"",IF(AND('Data Bank'!$AC825&lt;100,TODAY()&gt;'Data Bank'!$AT825),1,IF('Data Bank'!$AC825=100,3,IF('Data Bank'!$AC825=0,0,2)))))</f>
        <v>0</v>
      </c>
      <c r="E920" s="178">
        <f ca="1">IF(E$1&lt;'Data Bank'!$AD825,"",IF(E$1&gt;'Data Bank'!$AT825,"",IF(AND('Data Bank'!$AC825&lt;100,TODAY()&gt;'Data Bank'!$AT825),1,IF('Data Bank'!$AC825=100,3,IF('Data Bank'!$AC825=0,0,2)))))</f>
        <v>0</v>
      </c>
      <c r="F920" s="178">
        <f ca="1">IF(F$1&lt;'Data Bank'!$AD825,"",IF(F$1&gt;'Data Bank'!$AT825,"",IF(AND('Data Bank'!$AC825&lt;100,TODAY()&gt;'Data Bank'!$AT825),1,IF('Data Bank'!$AC825=100,3,IF('Data Bank'!$AC825=0,0,2)))))</f>
        <v>0</v>
      </c>
      <c r="G920" s="178">
        <f ca="1">IF(G$1&lt;'Data Bank'!$AD825,"",IF(G$1&gt;'Data Bank'!$AT825,"",IF(AND('Data Bank'!$AC825&lt;100,TODAY()&gt;'Data Bank'!$AT825),1,IF('Data Bank'!$AC825=100,3,IF('Data Bank'!$AC825=0,0,2)))))</f>
        <v>0</v>
      </c>
      <c r="H920" s="178">
        <f ca="1">IF(H$1&lt;'Data Bank'!$AD825,"",IF(H$1&gt;'Data Bank'!$AT825,"",IF(AND('Data Bank'!$AC825&lt;100,TODAY()&gt;'Data Bank'!$AT825),1,IF('Data Bank'!$AC825=100,3,IF('Data Bank'!$AC825=0,0,2)))))</f>
        <v>0</v>
      </c>
      <c r="I920" s="178">
        <f ca="1">IF(I$1&lt;'Data Bank'!$AD825,"",IF(I$1&gt;'Data Bank'!$AT825,"",IF(AND('Data Bank'!$AC825&lt;100,TODAY()&gt;'Data Bank'!$AT825),1,IF('Data Bank'!$AC825=100,3,IF('Data Bank'!$AC825=0,0,2)))))</f>
        <v>0</v>
      </c>
      <c r="J920" s="177">
        <f ca="1">IF(J$1&lt;'Data Bank'!$AD825,"",IF(J$1&gt;'Data Bank'!$AT825,"",IF(AND('Data Bank'!$AC825&lt;100,TODAY()&gt;'Data Bank'!$AT825),1,IF('Data Bank'!$AC825=100,3,IF('Data Bank'!$AC825=0,0,2)))))</f>
        <v>0</v>
      </c>
      <c r="K920" s="177">
        <f ca="1">IF(K$1&lt;'Data Bank'!$AD825,"",IF(K$1&gt;'Data Bank'!$AT825,"",IF(AND('Data Bank'!$AC825&lt;100,TODAY()&gt;'Data Bank'!$AT825),1,IF('Data Bank'!$AC825=100,3,IF('Data Bank'!$AC825=0,0,2)))))</f>
        <v>0</v>
      </c>
      <c r="L920" s="177">
        <f ca="1">IF(L$1&lt;'Data Bank'!$AD825,"",IF(L$1&gt;'Data Bank'!$AT825,"",IF(AND('Data Bank'!$AC825&lt;100,TODAY()&gt;'Data Bank'!$AT825),1,IF('Data Bank'!$AC825=100,3,IF('Data Bank'!$AC825=0,0,2)))))</f>
        <v>0</v>
      </c>
      <c r="M920" s="177">
        <f ca="1">IF(M$1&lt;'Data Bank'!$AD825,"",IF(M$1&gt;'Data Bank'!$AT825,"",IF(AND('Data Bank'!$AC825&lt;100,TODAY()&gt;'Data Bank'!$AT825),1,IF('Data Bank'!$AC825=100,3,IF('Data Bank'!$AC825=0,0,2)))))</f>
        <v>0</v>
      </c>
      <c r="N920" s="177">
        <f ca="1">IF(N$1&lt;'Data Bank'!$AD825,"",IF(N$1&gt;'Data Bank'!$AT825,"",IF(AND('Data Bank'!$AC825&lt;100,TODAY()&gt;'Data Bank'!$AT825),1,IF('Data Bank'!$AC825=100,3,IF('Data Bank'!$AC825=0,0,2)))))</f>
        <v>0</v>
      </c>
      <c r="O920" s="177">
        <f ca="1">IF(O$1&lt;'Data Bank'!$AD825,"",IF(O$1&gt;'Data Bank'!$AT825,"",IF(AND('Data Bank'!$AC825&lt;100,TODAY()&gt;'Data Bank'!$AT825),1,IF('Data Bank'!$AC825=100,3,IF('Data Bank'!$AC825=0,0,2)))))</f>
        <v>0</v>
      </c>
      <c r="P920" s="177">
        <f ca="1">IF(P$1&lt;'Data Bank'!$AD825,"",IF(P$1&gt;'Data Bank'!$AT825,"",IF(AND('Data Bank'!$AC825&lt;100,TODAY()&gt;'Data Bank'!$AT825),1,IF('Data Bank'!$AC825=100,3,IF('Data Bank'!$AC825=0,0,2)))))</f>
        <v>0</v>
      </c>
      <c r="Q920" s="177">
        <f ca="1">IF(Q$1&lt;'Data Bank'!$AD825,"",IF(Q$1&gt;'Data Bank'!$AT825,"",IF(AND('Data Bank'!$AC825&lt;100,TODAY()&gt;'Data Bank'!$AT825),1,IF('Data Bank'!$AC825=100,3,IF('Data Bank'!$AC825=0,0,2)))))</f>
        <v>0</v>
      </c>
      <c r="R920" s="177">
        <f ca="1">IF(R$1&lt;'Data Bank'!$AD825,"",IF(R$1&gt;'Data Bank'!$AT825,"",IF(AND('Data Bank'!$AC825&lt;100,TODAY()&gt;'Data Bank'!$AT825),1,IF('Data Bank'!$AC825=100,3,IF('Data Bank'!$AC825=0,0,2)))))</f>
        <v>0</v>
      </c>
    </row>
    <row r="921" spans="1:18">
      <c r="A921" s="115" t="str">
        <f>'Data Bank'!E826</f>
        <v>Milatabad</v>
      </c>
      <c r="B921" s="178">
        <f ca="1">IF(B$1&lt;'Data Bank'!$AD826,"",IF(B$1&gt;'Data Bank'!$AT826,"",IF(AND('Data Bank'!$AC826&lt;100,TODAY()&gt;'Data Bank'!$AT826),1,IF('Data Bank'!$AC826=100,3,IF('Data Bank'!$AC826=0,0,2)))))</f>
        <v>2</v>
      </c>
      <c r="C921" s="178">
        <f ca="1">IF(C$1&lt;'Data Bank'!$AD826,"",IF(C$1&gt;'Data Bank'!$AT826,"",IF(AND('Data Bank'!$AC826&lt;100,TODAY()&gt;'Data Bank'!$AT826),1,IF('Data Bank'!$AC826=100,3,IF('Data Bank'!$AC826=0,0,2)))))</f>
        <v>2</v>
      </c>
      <c r="D921" s="178">
        <f ca="1">IF(D$1&lt;'Data Bank'!$AD826,"",IF(D$1&gt;'Data Bank'!$AT826,"",IF(AND('Data Bank'!$AC826&lt;100,TODAY()&gt;'Data Bank'!$AT826),1,IF('Data Bank'!$AC826=100,3,IF('Data Bank'!$AC826=0,0,2)))))</f>
        <v>2</v>
      </c>
      <c r="E921" s="178" t="str">
        <f ca="1">IF(E$1&lt;'Data Bank'!$AD826,"",IF(E$1&gt;'Data Bank'!$AT826,"",IF(AND('Data Bank'!$AC826&lt;100,TODAY()&gt;'Data Bank'!$AT826),1,IF('Data Bank'!$AC826=100,3,IF('Data Bank'!$AC826=0,0,2)))))</f>
        <v/>
      </c>
      <c r="F921" s="178" t="str">
        <f ca="1">IF(F$1&lt;'Data Bank'!$AD826,"",IF(F$1&gt;'Data Bank'!$AT826,"",IF(AND('Data Bank'!$AC826&lt;100,TODAY()&gt;'Data Bank'!$AT826),1,IF('Data Bank'!$AC826=100,3,IF('Data Bank'!$AC826=0,0,2)))))</f>
        <v/>
      </c>
      <c r="G921" s="178" t="str">
        <f ca="1">IF(G$1&lt;'Data Bank'!$AD826,"",IF(G$1&gt;'Data Bank'!$AT826,"",IF(AND('Data Bank'!$AC826&lt;100,TODAY()&gt;'Data Bank'!$AT826),1,IF('Data Bank'!$AC826=100,3,IF('Data Bank'!$AC826=0,0,2)))))</f>
        <v/>
      </c>
      <c r="H921" s="178" t="str">
        <f ca="1">IF(H$1&lt;'Data Bank'!$AD826,"",IF(H$1&gt;'Data Bank'!$AT826,"",IF(AND('Data Bank'!$AC826&lt;100,TODAY()&gt;'Data Bank'!$AT826),1,IF('Data Bank'!$AC826=100,3,IF('Data Bank'!$AC826=0,0,2)))))</f>
        <v/>
      </c>
      <c r="I921" s="178" t="str">
        <f ca="1">IF(I$1&lt;'Data Bank'!$AD826,"",IF(I$1&gt;'Data Bank'!$AT826,"",IF(AND('Data Bank'!$AC826&lt;100,TODAY()&gt;'Data Bank'!$AT826),1,IF('Data Bank'!$AC826=100,3,IF('Data Bank'!$AC826=0,0,2)))))</f>
        <v/>
      </c>
      <c r="J921" s="177" t="str">
        <f ca="1">IF(J$1&lt;'Data Bank'!$AD826,"",IF(J$1&gt;'Data Bank'!$AT826,"",IF(AND('Data Bank'!$AC826&lt;100,TODAY()&gt;'Data Bank'!$AT826),1,IF('Data Bank'!$AC826=100,3,IF('Data Bank'!$AC826=0,0,2)))))</f>
        <v/>
      </c>
      <c r="K921" s="177" t="str">
        <f ca="1">IF(K$1&lt;'Data Bank'!$AD826,"",IF(K$1&gt;'Data Bank'!$AT826,"",IF(AND('Data Bank'!$AC826&lt;100,TODAY()&gt;'Data Bank'!$AT826),1,IF('Data Bank'!$AC826=100,3,IF('Data Bank'!$AC826=0,0,2)))))</f>
        <v/>
      </c>
      <c r="L921" s="177" t="str">
        <f ca="1">IF(L$1&lt;'Data Bank'!$AD826,"",IF(L$1&gt;'Data Bank'!$AT826,"",IF(AND('Data Bank'!$AC826&lt;100,TODAY()&gt;'Data Bank'!$AT826),1,IF('Data Bank'!$AC826=100,3,IF('Data Bank'!$AC826=0,0,2)))))</f>
        <v/>
      </c>
      <c r="M921" s="177" t="str">
        <f ca="1">IF(M$1&lt;'Data Bank'!$AD826,"",IF(M$1&gt;'Data Bank'!$AT826,"",IF(AND('Data Bank'!$AC826&lt;100,TODAY()&gt;'Data Bank'!$AT826),1,IF('Data Bank'!$AC826=100,3,IF('Data Bank'!$AC826=0,0,2)))))</f>
        <v/>
      </c>
      <c r="N921" s="177" t="str">
        <f ca="1">IF(N$1&lt;'Data Bank'!$AD826,"",IF(N$1&gt;'Data Bank'!$AT826,"",IF(AND('Data Bank'!$AC826&lt;100,TODAY()&gt;'Data Bank'!$AT826),1,IF('Data Bank'!$AC826=100,3,IF('Data Bank'!$AC826=0,0,2)))))</f>
        <v/>
      </c>
      <c r="O921" s="177" t="str">
        <f ca="1">IF(O$1&lt;'Data Bank'!$AD826,"",IF(O$1&gt;'Data Bank'!$AT826,"",IF(AND('Data Bank'!$AC826&lt;100,TODAY()&gt;'Data Bank'!$AT826),1,IF('Data Bank'!$AC826=100,3,IF('Data Bank'!$AC826=0,0,2)))))</f>
        <v/>
      </c>
      <c r="P921" s="177" t="str">
        <f ca="1">IF(P$1&lt;'Data Bank'!$AD826,"",IF(P$1&gt;'Data Bank'!$AT826,"",IF(AND('Data Bank'!$AC826&lt;100,TODAY()&gt;'Data Bank'!$AT826),1,IF('Data Bank'!$AC826=100,3,IF('Data Bank'!$AC826=0,0,2)))))</f>
        <v/>
      </c>
      <c r="Q921" s="177" t="str">
        <f ca="1">IF(Q$1&lt;'Data Bank'!$AD826,"",IF(Q$1&gt;'Data Bank'!$AT826,"",IF(AND('Data Bank'!$AC826&lt;100,TODAY()&gt;'Data Bank'!$AT826),1,IF('Data Bank'!$AC826=100,3,IF('Data Bank'!$AC826=0,0,2)))))</f>
        <v/>
      </c>
      <c r="R921" s="177" t="str">
        <f ca="1">IF(R$1&lt;'Data Bank'!$AD826,"",IF(R$1&gt;'Data Bank'!$AT826,"",IF(AND('Data Bank'!$AC826&lt;100,TODAY()&gt;'Data Bank'!$AT826),1,IF('Data Bank'!$AC826=100,3,IF('Data Bank'!$AC826=0,0,2)))))</f>
        <v/>
      </c>
    </row>
    <row r="922" spans="1:18">
      <c r="A922" s="115" t="str">
        <f>'Data Bank'!E827</f>
        <v>Millat Garden</v>
      </c>
      <c r="B922" s="178">
        <f ca="1">IF(B$1&lt;'Data Bank'!$AD827,"",IF(B$1&gt;'Data Bank'!$AT827,"",IF(AND('Data Bank'!$AC827&lt;100,TODAY()&gt;'Data Bank'!$AT827),1,IF('Data Bank'!$AC827=100,3,IF('Data Bank'!$AC827=0,0,2)))))</f>
        <v>0</v>
      </c>
      <c r="C922" s="178">
        <f ca="1">IF(C$1&lt;'Data Bank'!$AD827,"",IF(C$1&gt;'Data Bank'!$AT827,"",IF(AND('Data Bank'!$AC827&lt;100,TODAY()&gt;'Data Bank'!$AT827),1,IF('Data Bank'!$AC827=100,3,IF('Data Bank'!$AC827=0,0,2)))))</f>
        <v>0</v>
      </c>
      <c r="D922" s="178">
        <f ca="1">IF(D$1&lt;'Data Bank'!$AD827,"",IF(D$1&gt;'Data Bank'!$AT827,"",IF(AND('Data Bank'!$AC827&lt;100,TODAY()&gt;'Data Bank'!$AT827),1,IF('Data Bank'!$AC827=100,3,IF('Data Bank'!$AC827=0,0,2)))))</f>
        <v>0</v>
      </c>
      <c r="E922" s="178">
        <f ca="1">IF(E$1&lt;'Data Bank'!$AD827,"",IF(E$1&gt;'Data Bank'!$AT827,"",IF(AND('Data Bank'!$AC827&lt;100,TODAY()&gt;'Data Bank'!$AT827),1,IF('Data Bank'!$AC827=100,3,IF('Data Bank'!$AC827=0,0,2)))))</f>
        <v>0</v>
      </c>
      <c r="F922" s="178">
        <f ca="1">IF(F$1&lt;'Data Bank'!$AD827,"",IF(F$1&gt;'Data Bank'!$AT827,"",IF(AND('Data Bank'!$AC827&lt;100,TODAY()&gt;'Data Bank'!$AT827),1,IF('Data Bank'!$AC827=100,3,IF('Data Bank'!$AC827=0,0,2)))))</f>
        <v>0</v>
      </c>
      <c r="G922" s="178">
        <f ca="1">IF(G$1&lt;'Data Bank'!$AD827,"",IF(G$1&gt;'Data Bank'!$AT827,"",IF(AND('Data Bank'!$AC827&lt;100,TODAY()&gt;'Data Bank'!$AT827),1,IF('Data Bank'!$AC827=100,3,IF('Data Bank'!$AC827=0,0,2)))))</f>
        <v>0</v>
      </c>
      <c r="H922" s="178">
        <f ca="1">IF(H$1&lt;'Data Bank'!$AD827,"",IF(H$1&gt;'Data Bank'!$AT827,"",IF(AND('Data Bank'!$AC827&lt;100,TODAY()&gt;'Data Bank'!$AT827),1,IF('Data Bank'!$AC827=100,3,IF('Data Bank'!$AC827=0,0,2)))))</f>
        <v>0</v>
      </c>
      <c r="I922" s="178">
        <f ca="1">IF(I$1&lt;'Data Bank'!$AD827,"",IF(I$1&gt;'Data Bank'!$AT827,"",IF(AND('Data Bank'!$AC827&lt;100,TODAY()&gt;'Data Bank'!$AT827),1,IF('Data Bank'!$AC827=100,3,IF('Data Bank'!$AC827=0,0,2)))))</f>
        <v>0</v>
      </c>
      <c r="J922" s="177" t="str">
        <f ca="1">IF(J$1&lt;'Data Bank'!$AD827,"",IF(J$1&gt;'Data Bank'!$AT827,"",IF(AND('Data Bank'!$AC827&lt;100,TODAY()&gt;'Data Bank'!$AT827),1,IF('Data Bank'!$AC827=100,3,IF('Data Bank'!$AC827=0,0,2)))))</f>
        <v/>
      </c>
      <c r="K922" s="177" t="str">
        <f ca="1">IF(K$1&lt;'Data Bank'!$AD827,"",IF(K$1&gt;'Data Bank'!$AT827,"",IF(AND('Data Bank'!$AC827&lt;100,TODAY()&gt;'Data Bank'!$AT827),1,IF('Data Bank'!$AC827=100,3,IF('Data Bank'!$AC827=0,0,2)))))</f>
        <v/>
      </c>
      <c r="L922" s="177" t="str">
        <f ca="1">IF(L$1&lt;'Data Bank'!$AD827,"",IF(L$1&gt;'Data Bank'!$AT827,"",IF(AND('Data Bank'!$AC827&lt;100,TODAY()&gt;'Data Bank'!$AT827),1,IF('Data Bank'!$AC827=100,3,IF('Data Bank'!$AC827=0,0,2)))))</f>
        <v/>
      </c>
      <c r="M922" s="177" t="str">
        <f ca="1">IF(M$1&lt;'Data Bank'!$AD827,"",IF(M$1&gt;'Data Bank'!$AT827,"",IF(AND('Data Bank'!$AC827&lt;100,TODAY()&gt;'Data Bank'!$AT827),1,IF('Data Bank'!$AC827=100,3,IF('Data Bank'!$AC827=0,0,2)))))</f>
        <v/>
      </c>
      <c r="N922" s="177" t="str">
        <f ca="1">IF(N$1&lt;'Data Bank'!$AD827,"",IF(N$1&gt;'Data Bank'!$AT827,"",IF(AND('Data Bank'!$AC827&lt;100,TODAY()&gt;'Data Bank'!$AT827),1,IF('Data Bank'!$AC827=100,3,IF('Data Bank'!$AC827=0,0,2)))))</f>
        <v/>
      </c>
      <c r="O922" s="177" t="str">
        <f ca="1">IF(O$1&lt;'Data Bank'!$AD827,"",IF(O$1&gt;'Data Bank'!$AT827,"",IF(AND('Data Bank'!$AC827&lt;100,TODAY()&gt;'Data Bank'!$AT827),1,IF('Data Bank'!$AC827=100,3,IF('Data Bank'!$AC827=0,0,2)))))</f>
        <v/>
      </c>
      <c r="P922" s="177" t="str">
        <f ca="1">IF(P$1&lt;'Data Bank'!$AD827,"",IF(P$1&gt;'Data Bank'!$AT827,"",IF(AND('Data Bank'!$AC827&lt;100,TODAY()&gt;'Data Bank'!$AT827),1,IF('Data Bank'!$AC827=100,3,IF('Data Bank'!$AC827=0,0,2)))))</f>
        <v/>
      </c>
      <c r="Q922" s="177" t="str">
        <f ca="1">IF(Q$1&lt;'Data Bank'!$AD827,"",IF(Q$1&gt;'Data Bank'!$AT827,"",IF(AND('Data Bank'!$AC827&lt;100,TODAY()&gt;'Data Bank'!$AT827),1,IF('Data Bank'!$AC827=100,3,IF('Data Bank'!$AC827=0,0,2)))))</f>
        <v/>
      </c>
      <c r="R922" s="177" t="str">
        <f ca="1">IF(R$1&lt;'Data Bank'!$AD827,"",IF(R$1&gt;'Data Bank'!$AT827,"",IF(AND('Data Bank'!$AC827&lt;100,TODAY()&gt;'Data Bank'!$AT827),1,IF('Data Bank'!$AC827=100,3,IF('Data Bank'!$AC827=0,0,2)))))</f>
        <v/>
      </c>
    </row>
    <row r="923" spans="1:18">
      <c r="A923" s="115" t="str">
        <f>'Data Bank'!E828</f>
        <v>Eid Gah, Rehmat Abbas,Kaira Muh</v>
      </c>
      <c r="B923" s="178">
        <f ca="1">IF(B$1&lt;'Data Bank'!$AD828,"",IF(B$1&gt;'Data Bank'!$AT828,"",IF(AND('Data Bank'!$AC828&lt;100,TODAY()&gt;'Data Bank'!$AT828),1,IF('Data Bank'!$AC828=100,3,IF('Data Bank'!$AC828=0,0,2)))))</f>
        <v>0</v>
      </c>
      <c r="C923" s="178">
        <f ca="1">IF(C$1&lt;'Data Bank'!$AD828,"",IF(C$1&gt;'Data Bank'!$AT828,"",IF(AND('Data Bank'!$AC828&lt;100,TODAY()&gt;'Data Bank'!$AT828),1,IF('Data Bank'!$AC828=100,3,IF('Data Bank'!$AC828=0,0,2)))))</f>
        <v>0</v>
      </c>
      <c r="D923" s="178">
        <f ca="1">IF(D$1&lt;'Data Bank'!$AD828,"",IF(D$1&gt;'Data Bank'!$AT828,"",IF(AND('Data Bank'!$AC828&lt;100,TODAY()&gt;'Data Bank'!$AT828),1,IF('Data Bank'!$AC828=100,3,IF('Data Bank'!$AC828=0,0,2)))))</f>
        <v>0</v>
      </c>
      <c r="E923" s="178">
        <f ca="1">IF(E$1&lt;'Data Bank'!$AD828,"",IF(E$1&gt;'Data Bank'!$AT828,"",IF(AND('Data Bank'!$AC828&lt;100,TODAY()&gt;'Data Bank'!$AT828),1,IF('Data Bank'!$AC828=100,3,IF('Data Bank'!$AC828=0,0,2)))))</f>
        <v>0</v>
      </c>
      <c r="F923" s="178">
        <f ca="1">IF(F$1&lt;'Data Bank'!$AD828,"",IF(F$1&gt;'Data Bank'!$AT828,"",IF(AND('Data Bank'!$AC828&lt;100,TODAY()&gt;'Data Bank'!$AT828),1,IF('Data Bank'!$AC828=100,3,IF('Data Bank'!$AC828=0,0,2)))))</f>
        <v>0</v>
      </c>
      <c r="G923" s="178">
        <f ca="1">IF(G$1&lt;'Data Bank'!$AD828,"",IF(G$1&gt;'Data Bank'!$AT828,"",IF(AND('Data Bank'!$AC828&lt;100,TODAY()&gt;'Data Bank'!$AT828),1,IF('Data Bank'!$AC828=100,3,IF('Data Bank'!$AC828=0,0,2)))))</f>
        <v>0</v>
      </c>
      <c r="H923" s="178">
        <f ca="1">IF(H$1&lt;'Data Bank'!$AD828,"",IF(H$1&gt;'Data Bank'!$AT828,"",IF(AND('Data Bank'!$AC828&lt;100,TODAY()&gt;'Data Bank'!$AT828),1,IF('Data Bank'!$AC828=100,3,IF('Data Bank'!$AC828=0,0,2)))))</f>
        <v>0</v>
      </c>
      <c r="I923" s="178">
        <f ca="1">IF(I$1&lt;'Data Bank'!$AD828,"",IF(I$1&gt;'Data Bank'!$AT828,"",IF(AND('Data Bank'!$AC828&lt;100,TODAY()&gt;'Data Bank'!$AT828),1,IF('Data Bank'!$AC828=100,3,IF('Data Bank'!$AC828=0,0,2)))))</f>
        <v>0</v>
      </c>
      <c r="J923" s="177" t="str">
        <f ca="1">IF(J$1&lt;'Data Bank'!$AD828,"",IF(J$1&gt;'Data Bank'!$AT828,"",IF(AND('Data Bank'!$AC828&lt;100,TODAY()&gt;'Data Bank'!$AT828),1,IF('Data Bank'!$AC828=100,3,IF('Data Bank'!$AC828=0,0,2)))))</f>
        <v/>
      </c>
      <c r="K923" s="177" t="str">
        <f ca="1">IF(K$1&lt;'Data Bank'!$AD828,"",IF(K$1&gt;'Data Bank'!$AT828,"",IF(AND('Data Bank'!$AC828&lt;100,TODAY()&gt;'Data Bank'!$AT828),1,IF('Data Bank'!$AC828=100,3,IF('Data Bank'!$AC828=0,0,2)))))</f>
        <v/>
      </c>
      <c r="L923" s="177" t="str">
        <f ca="1">IF(L$1&lt;'Data Bank'!$AD828,"",IF(L$1&gt;'Data Bank'!$AT828,"",IF(AND('Data Bank'!$AC828&lt;100,TODAY()&gt;'Data Bank'!$AT828),1,IF('Data Bank'!$AC828=100,3,IF('Data Bank'!$AC828=0,0,2)))))</f>
        <v/>
      </c>
      <c r="M923" s="177" t="str">
        <f ca="1">IF(M$1&lt;'Data Bank'!$AD828,"",IF(M$1&gt;'Data Bank'!$AT828,"",IF(AND('Data Bank'!$AC828&lt;100,TODAY()&gt;'Data Bank'!$AT828),1,IF('Data Bank'!$AC828=100,3,IF('Data Bank'!$AC828=0,0,2)))))</f>
        <v/>
      </c>
      <c r="N923" s="177" t="str">
        <f ca="1">IF(N$1&lt;'Data Bank'!$AD828,"",IF(N$1&gt;'Data Bank'!$AT828,"",IF(AND('Data Bank'!$AC828&lt;100,TODAY()&gt;'Data Bank'!$AT828),1,IF('Data Bank'!$AC828=100,3,IF('Data Bank'!$AC828=0,0,2)))))</f>
        <v/>
      </c>
      <c r="O923" s="177" t="str">
        <f ca="1">IF(O$1&lt;'Data Bank'!$AD828,"",IF(O$1&gt;'Data Bank'!$AT828,"",IF(AND('Data Bank'!$AC828&lt;100,TODAY()&gt;'Data Bank'!$AT828),1,IF('Data Bank'!$AC828=100,3,IF('Data Bank'!$AC828=0,0,2)))))</f>
        <v/>
      </c>
      <c r="P923" s="177" t="str">
        <f ca="1">IF(P$1&lt;'Data Bank'!$AD828,"",IF(P$1&gt;'Data Bank'!$AT828,"",IF(AND('Data Bank'!$AC828&lt;100,TODAY()&gt;'Data Bank'!$AT828),1,IF('Data Bank'!$AC828=100,3,IF('Data Bank'!$AC828=0,0,2)))))</f>
        <v/>
      </c>
      <c r="Q923" s="177" t="str">
        <f ca="1">IF(Q$1&lt;'Data Bank'!$AD828,"",IF(Q$1&gt;'Data Bank'!$AT828,"",IF(AND('Data Bank'!$AC828&lt;100,TODAY()&gt;'Data Bank'!$AT828),1,IF('Data Bank'!$AC828=100,3,IF('Data Bank'!$AC828=0,0,2)))))</f>
        <v/>
      </c>
      <c r="R923" s="177" t="str">
        <f ca="1">IF(R$1&lt;'Data Bank'!$AD828,"",IF(R$1&gt;'Data Bank'!$AT828,"",IF(AND('Data Bank'!$AC828&lt;100,TODAY()&gt;'Data Bank'!$AT828),1,IF('Data Bank'!$AC828=100,3,IF('Data Bank'!$AC828=0,0,2)))))</f>
        <v/>
      </c>
    </row>
    <row r="924" spans="1:18">
      <c r="A924" s="115" t="str">
        <f>'Data Bank'!E829</f>
        <v>Misc. Areas</v>
      </c>
      <c r="B924" s="178">
        <f ca="1">IF(B$1&lt;'Data Bank'!$AD829,"",IF(B$1&gt;'Data Bank'!$AT829,"",IF(AND('Data Bank'!$AC829&lt;100,TODAY()&gt;'Data Bank'!$AT829),1,IF('Data Bank'!$AC829=100,3,IF('Data Bank'!$AC829=0,0,2)))))</f>
        <v>2</v>
      </c>
      <c r="C924" s="178">
        <f ca="1">IF(C$1&lt;'Data Bank'!$AD829,"",IF(C$1&gt;'Data Bank'!$AT829,"",IF(AND('Data Bank'!$AC829&lt;100,TODAY()&gt;'Data Bank'!$AT829),1,IF('Data Bank'!$AC829=100,3,IF('Data Bank'!$AC829=0,0,2)))))</f>
        <v>2</v>
      </c>
      <c r="D924" s="178">
        <f ca="1">IF(D$1&lt;'Data Bank'!$AD829,"",IF(D$1&gt;'Data Bank'!$AT829,"",IF(AND('Data Bank'!$AC829&lt;100,TODAY()&gt;'Data Bank'!$AT829),1,IF('Data Bank'!$AC829=100,3,IF('Data Bank'!$AC829=0,0,2)))))</f>
        <v>2</v>
      </c>
      <c r="E924" s="178">
        <f ca="1">IF(E$1&lt;'Data Bank'!$AD829,"",IF(E$1&gt;'Data Bank'!$AT829,"",IF(AND('Data Bank'!$AC829&lt;100,TODAY()&gt;'Data Bank'!$AT829),1,IF('Data Bank'!$AC829=100,3,IF('Data Bank'!$AC829=0,0,2)))))</f>
        <v>2</v>
      </c>
      <c r="F924" s="178">
        <f ca="1">IF(F$1&lt;'Data Bank'!$AD829,"",IF(F$1&gt;'Data Bank'!$AT829,"",IF(AND('Data Bank'!$AC829&lt;100,TODAY()&gt;'Data Bank'!$AT829),1,IF('Data Bank'!$AC829=100,3,IF('Data Bank'!$AC829=0,0,2)))))</f>
        <v>2</v>
      </c>
      <c r="G924" s="178">
        <f ca="1">IF(G$1&lt;'Data Bank'!$AD829,"",IF(G$1&gt;'Data Bank'!$AT829,"",IF(AND('Data Bank'!$AC829&lt;100,TODAY()&gt;'Data Bank'!$AT829),1,IF('Data Bank'!$AC829=100,3,IF('Data Bank'!$AC829=0,0,2)))))</f>
        <v>2</v>
      </c>
      <c r="H924" s="178">
        <f ca="1">IF(H$1&lt;'Data Bank'!$AD829,"",IF(H$1&gt;'Data Bank'!$AT829,"",IF(AND('Data Bank'!$AC829&lt;100,TODAY()&gt;'Data Bank'!$AT829),1,IF('Data Bank'!$AC829=100,3,IF('Data Bank'!$AC829=0,0,2)))))</f>
        <v>2</v>
      </c>
      <c r="I924" s="178">
        <f ca="1">IF(I$1&lt;'Data Bank'!$AD829,"",IF(I$1&gt;'Data Bank'!$AT829,"",IF(AND('Data Bank'!$AC829&lt;100,TODAY()&gt;'Data Bank'!$AT829),1,IF('Data Bank'!$AC829=100,3,IF('Data Bank'!$AC829=0,0,2)))))</f>
        <v>2</v>
      </c>
      <c r="J924" s="177">
        <f ca="1">IF(J$1&lt;'Data Bank'!$AD829,"",IF(J$1&gt;'Data Bank'!$AT829,"",IF(AND('Data Bank'!$AC829&lt;100,TODAY()&gt;'Data Bank'!$AT829),1,IF('Data Bank'!$AC829=100,3,IF('Data Bank'!$AC829=0,0,2)))))</f>
        <v>2</v>
      </c>
      <c r="K924" s="177">
        <f ca="1">IF(K$1&lt;'Data Bank'!$AD829,"",IF(K$1&gt;'Data Bank'!$AT829,"",IF(AND('Data Bank'!$AC829&lt;100,TODAY()&gt;'Data Bank'!$AT829),1,IF('Data Bank'!$AC829=100,3,IF('Data Bank'!$AC829=0,0,2)))))</f>
        <v>2</v>
      </c>
      <c r="L924" s="177">
        <f ca="1">IF(L$1&lt;'Data Bank'!$AD829,"",IF(L$1&gt;'Data Bank'!$AT829,"",IF(AND('Data Bank'!$AC829&lt;100,TODAY()&gt;'Data Bank'!$AT829),1,IF('Data Bank'!$AC829=100,3,IF('Data Bank'!$AC829=0,0,2)))))</f>
        <v>2</v>
      </c>
      <c r="M924" s="177">
        <f ca="1">IF(M$1&lt;'Data Bank'!$AD829,"",IF(M$1&gt;'Data Bank'!$AT829,"",IF(AND('Data Bank'!$AC829&lt;100,TODAY()&gt;'Data Bank'!$AT829),1,IF('Data Bank'!$AC829=100,3,IF('Data Bank'!$AC829=0,0,2)))))</f>
        <v>2</v>
      </c>
      <c r="N924" s="177">
        <f ca="1">IF(N$1&lt;'Data Bank'!$AD829,"",IF(N$1&gt;'Data Bank'!$AT829,"",IF(AND('Data Bank'!$AC829&lt;100,TODAY()&gt;'Data Bank'!$AT829),1,IF('Data Bank'!$AC829=100,3,IF('Data Bank'!$AC829=0,0,2)))))</f>
        <v>2</v>
      </c>
      <c r="O924" s="177">
        <f ca="1">IF(O$1&lt;'Data Bank'!$AD829,"",IF(O$1&gt;'Data Bank'!$AT829,"",IF(AND('Data Bank'!$AC829&lt;100,TODAY()&gt;'Data Bank'!$AT829),1,IF('Data Bank'!$AC829=100,3,IF('Data Bank'!$AC829=0,0,2)))))</f>
        <v>2</v>
      </c>
      <c r="P924" s="177">
        <f ca="1">IF(P$1&lt;'Data Bank'!$AD829,"",IF(P$1&gt;'Data Bank'!$AT829,"",IF(AND('Data Bank'!$AC829&lt;100,TODAY()&gt;'Data Bank'!$AT829),1,IF('Data Bank'!$AC829=100,3,IF('Data Bank'!$AC829=0,0,2)))))</f>
        <v>2</v>
      </c>
      <c r="Q924" s="177">
        <f ca="1">IF(Q$1&lt;'Data Bank'!$AD829,"",IF(Q$1&gt;'Data Bank'!$AT829,"",IF(AND('Data Bank'!$AC829&lt;100,TODAY()&gt;'Data Bank'!$AT829),1,IF('Data Bank'!$AC829=100,3,IF('Data Bank'!$AC829=0,0,2)))))</f>
        <v>2</v>
      </c>
      <c r="R924" s="177">
        <f ca="1">IF(R$1&lt;'Data Bank'!$AD829,"",IF(R$1&gt;'Data Bank'!$AT829,"",IF(AND('Data Bank'!$AC829&lt;100,TODAY()&gt;'Data Bank'!$AT829),1,IF('Data Bank'!$AC829=100,3,IF('Data Bank'!$AC829=0,0,2)))))</f>
        <v>2</v>
      </c>
    </row>
    <row r="925" spans="1:18">
      <c r="A925" s="115" t="str">
        <f>'Data Bank'!E831</f>
        <v>Feeder</v>
      </c>
      <c r="B925" s="178">
        <f ca="1">IF(B$1&lt;'Data Bank'!$AD831,"",IF(B$1&gt;'Data Bank'!$AT831,"",IF(AND('Data Bank'!$AC831&lt;100,TODAY()&gt;'Data Bank'!$AT831),1,IF('Data Bank'!$AC831=100,3,IF('Data Bank'!$AC831=0,0,2)))))</f>
        <v>0</v>
      </c>
      <c r="C925" s="178">
        <f ca="1">IF(C$1&lt;'Data Bank'!$AD831,"",IF(C$1&gt;'Data Bank'!$AT831,"",IF(AND('Data Bank'!$AC831&lt;100,TODAY()&gt;'Data Bank'!$AT831),1,IF('Data Bank'!$AC831=100,3,IF('Data Bank'!$AC831=0,0,2)))))</f>
        <v>0</v>
      </c>
      <c r="D925" s="178">
        <f ca="1">IF(D$1&lt;'Data Bank'!$AD831,"",IF(D$1&gt;'Data Bank'!$AT831,"",IF(AND('Data Bank'!$AC831&lt;100,TODAY()&gt;'Data Bank'!$AT831),1,IF('Data Bank'!$AC831=100,3,IF('Data Bank'!$AC831=0,0,2)))))</f>
        <v>0</v>
      </c>
      <c r="E925" s="178">
        <f ca="1">IF(E$1&lt;'Data Bank'!$AD831,"",IF(E$1&gt;'Data Bank'!$AT831,"",IF(AND('Data Bank'!$AC831&lt;100,TODAY()&gt;'Data Bank'!$AT831),1,IF('Data Bank'!$AC831=100,3,IF('Data Bank'!$AC831=0,0,2)))))</f>
        <v>0</v>
      </c>
      <c r="F925" s="178">
        <f ca="1">IF(F$1&lt;'Data Bank'!$AD831,"",IF(F$1&gt;'Data Bank'!$AT831,"",IF(AND('Data Bank'!$AC831&lt;100,TODAY()&gt;'Data Bank'!$AT831),1,IF('Data Bank'!$AC831=100,3,IF('Data Bank'!$AC831=0,0,2)))))</f>
        <v>0</v>
      </c>
      <c r="G925" s="178">
        <f ca="1">IF(G$1&lt;'Data Bank'!$AD831,"",IF(G$1&gt;'Data Bank'!$AT831,"",IF(AND('Data Bank'!$AC831&lt;100,TODAY()&gt;'Data Bank'!$AT831),1,IF('Data Bank'!$AC831=100,3,IF('Data Bank'!$AC831=0,0,2)))))</f>
        <v>0</v>
      </c>
      <c r="H925" s="178">
        <f ca="1">IF(H$1&lt;'Data Bank'!$AD831,"",IF(H$1&gt;'Data Bank'!$AT831,"",IF(AND('Data Bank'!$AC831&lt;100,TODAY()&gt;'Data Bank'!$AT831),1,IF('Data Bank'!$AC831=100,3,IF('Data Bank'!$AC831=0,0,2)))))</f>
        <v>0</v>
      </c>
      <c r="I925" s="178">
        <f ca="1">IF(I$1&lt;'Data Bank'!$AD831,"",IF(I$1&gt;'Data Bank'!$AT831,"",IF(AND('Data Bank'!$AC831&lt;100,TODAY()&gt;'Data Bank'!$AT831),1,IF('Data Bank'!$AC831=100,3,IF('Data Bank'!$AC831=0,0,2)))))</f>
        <v>0</v>
      </c>
      <c r="J925" s="177">
        <f ca="1">IF(J$1&lt;'Data Bank'!$AD831,"",IF(J$1&gt;'Data Bank'!$AT831,"",IF(AND('Data Bank'!$AC831&lt;100,TODAY()&gt;'Data Bank'!$AT831),1,IF('Data Bank'!$AC831=100,3,IF('Data Bank'!$AC831=0,0,2)))))</f>
        <v>0</v>
      </c>
      <c r="K925" s="177">
        <f ca="1">IF(K$1&lt;'Data Bank'!$AD831,"",IF(K$1&gt;'Data Bank'!$AT831,"",IF(AND('Data Bank'!$AC831&lt;100,TODAY()&gt;'Data Bank'!$AT831),1,IF('Data Bank'!$AC831=100,3,IF('Data Bank'!$AC831=0,0,2)))))</f>
        <v>0</v>
      </c>
      <c r="L925" s="177">
        <f ca="1">IF(L$1&lt;'Data Bank'!$AD831,"",IF(L$1&gt;'Data Bank'!$AT831,"",IF(AND('Data Bank'!$AC831&lt;100,TODAY()&gt;'Data Bank'!$AT831),1,IF('Data Bank'!$AC831=100,3,IF('Data Bank'!$AC831=0,0,2)))))</f>
        <v>0</v>
      </c>
      <c r="M925" s="177">
        <f ca="1">IF(M$1&lt;'Data Bank'!$AD831,"",IF(M$1&gt;'Data Bank'!$AT831,"",IF(AND('Data Bank'!$AC831&lt;100,TODAY()&gt;'Data Bank'!$AT831),1,IF('Data Bank'!$AC831=100,3,IF('Data Bank'!$AC831=0,0,2)))))</f>
        <v>0</v>
      </c>
      <c r="N925" s="177">
        <f ca="1">IF(N$1&lt;'Data Bank'!$AD831,"",IF(N$1&gt;'Data Bank'!$AT831,"",IF(AND('Data Bank'!$AC831&lt;100,TODAY()&gt;'Data Bank'!$AT831),1,IF('Data Bank'!$AC831=100,3,IF('Data Bank'!$AC831=0,0,2)))))</f>
        <v>0</v>
      </c>
      <c r="O925" s="177">
        <f ca="1">IF(O$1&lt;'Data Bank'!$AD831,"",IF(O$1&gt;'Data Bank'!$AT831,"",IF(AND('Data Bank'!$AC831&lt;100,TODAY()&gt;'Data Bank'!$AT831),1,IF('Data Bank'!$AC831=100,3,IF('Data Bank'!$AC831=0,0,2)))))</f>
        <v>0</v>
      </c>
      <c r="P925" s="177">
        <f ca="1">IF(P$1&lt;'Data Bank'!$AD831,"",IF(P$1&gt;'Data Bank'!$AT831,"",IF(AND('Data Bank'!$AC831&lt;100,TODAY()&gt;'Data Bank'!$AT831),1,IF('Data Bank'!$AC831=100,3,IF('Data Bank'!$AC831=0,0,2)))))</f>
        <v>0</v>
      </c>
      <c r="Q925" s="177">
        <f ca="1">IF(Q$1&lt;'Data Bank'!$AD831,"",IF(Q$1&gt;'Data Bank'!$AT831,"",IF(AND('Data Bank'!$AC831&lt;100,TODAY()&gt;'Data Bank'!$AT831),1,IF('Data Bank'!$AC831=100,3,IF('Data Bank'!$AC831=0,0,2)))))</f>
        <v>0</v>
      </c>
      <c r="R925" s="177">
        <f ca="1">IF(R$1&lt;'Data Bank'!$AD831,"",IF(R$1&gt;'Data Bank'!$AT831,"",IF(AND('Data Bank'!$AC831&lt;100,TODAY()&gt;'Data Bank'!$AT831),1,IF('Data Bank'!$AC831=100,3,IF('Data Bank'!$AC831=0,0,2)))))</f>
        <v>0</v>
      </c>
    </row>
    <row r="926" spans="1:18">
      <c r="A926" s="115" t="str">
        <f>'Data Bank'!E832</f>
        <v>Gunjra Road,Bagh e Syedan &amp; Bud</v>
      </c>
      <c r="B926" s="178">
        <f ca="1">IF(B$1&lt;'Data Bank'!$AD832,"",IF(B$1&gt;'Data Bank'!$AT832,"",IF(AND('Data Bank'!$AC832&lt;100,TODAY()&gt;'Data Bank'!$AT832),1,IF('Data Bank'!$AC832=100,3,IF('Data Bank'!$AC832=0,0,2)))))</f>
        <v>0</v>
      </c>
      <c r="C926" s="178">
        <f ca="1">IF(C$1&lt;'Data Bank'!$AD832,"",IF(C$1&gt;'Data Bank'!$AT832,"",IF(AND('Data Bank'!$AC832&lt;100,TODAY()&gt;'Data Bank'!$AT832),1,IF('Data Bank'!$AC832=100,3,IF('Data Bank'!$AC832=0,0,2)))))</f>
        <v>0</v>
      </c>
      <c r="D926" s="178">
        <f ca="1">IF(D$1&lt;'Data Bank'!$AD832,"",IF(D$1&gt;'Data Bank'!$AT832,"",IF(AND('Data Bank'!$AC832&lt;100,TODAY()&gt;'Data Bank'!$AT832),1,IF('Data Bank'!$AC832=100,3,IF('Data Bank'!$AC832=0,0,2)))))</f>
        <v>0</v>
      </c>
      <c r="E926" s="178">
        <f ca="1">IF(E$1&lt;'Data Bank'!$AD832,"",IF(E$1&gt;'Data Bank'!$AT832,"",IF(AND('Data Bank'!$AC832&lt;100,TODAY()&gt;'Data Bank'!$AT832),1,IF('Data Bank'!$AC832=100,3,IF('Data Bank'!$AC832=0,0,2)))))</f>
        <v>0</v>
      </c>
      <c r="F926" s="178">
        <f ca="1">IF(F$1&lt;'Data Bank'!$AD832,"",IF(F$1&gt;'Data Bank'!$AT832,"",IF(AND('Data Bank'!$AC832&lt;100,TODAY()&gt;'Data Bank'!$AT832),1,IF('Data Bank'!$AC832=100,3,IF('Data Bank'!$AC832=0,0,2)))))</f>
        <v>0</v>
      </c>
      <c r="G926" s="178">
        <f ca="1">IF(G$1&lt;'Data Bank'!$AD832,"",IF(G$1&gt;'Data Bank'!$AT832,"",IF(AND('Data Bank'!$AC832&lt;100,TODAY()&gt;'Data Bank'!$AT832),1,IF('Data Bank'!$AC832=100,3,IF('Data Bank'!$AC832=0,0,2)))))</f>
        <v>0</v>
      </c>
      <c r="H926" s="178">
        <f ca="1">IF(H$1&lt;'Data Bank'!$AD832,"",IF(H$1&gt;'Data Bank'!$AT832,"",IF(AND('Data Bank'!$AC832&lt;100,TODAY()&gt;'Data Bank'!$AT832),1,IF('Data Bank'!$AC832=100,3,IF('Data Bank'!$AC832=0,0,2)))))</f>
        <v>0</v>
      </c>
      <c r="I926" s="178">
        <f ca="1">IF(I$1&lt;'Data Bank'!$AD832,"",IF(I$1&gt;'Data Bank'!$AT832,"",IF(AND('Data Bank'!$AC832&lt;100,TODAY()&gt;'Data Bank'!$AT832),1,IF('Data Bank'!$AC832=100,3,IF('Data Bank'!$AC832=0,0,2)))))</f>
        <v>0</v>
      </c>
      <c r="J926" s="177" t="str">
        <f ca="1">IF(J$1&lt;'Data Bank'!$AD832,"",IF(J$1&gt;'Data Bank'!$AT832,"",IF(AND('Data Bank'!$AC832&lt;100,TODAY()&gt;'Data Bank'!$AT832),1,IF('Data Bank'!$AC832=100,3,IF('Data Bank'!$AC832=0,0,2)))))</f>
        <v/>
      </c>
      <c r="K926" s="177" t="str">
        <f ca="1">IF(K$1&lt;'Data Bank'!$AD832,"",IF(K$1&gt;'Data Bank'!$AT832,"",IF(AND('Data Bank'!$AC832&lt;100,TODAY()&gt;'Data Bank'!$AT832),1,IF('Data Bank'!$AC832=100,3,IF('Data Bank'!$AC832=0,0,2)))))</f>
        <v/>
      </c>
      <c r="L926" s="177" t="str">
        <f ca="1">IF(L$1&lt;'Data Bank'!$AD832,"",IF(L$1&gt;'Data Bank'!$AT832,"",IF(AND('Data Bank'!$AC832&lt;100,TODAY()&gt;'Data Bank'!$AT832),1,IF('Data Bank'!$AC832=100,3,IF('Data Bank'!$AC832=0,0,2)))))</f>
        <v/>
      </c>
      <c r="M926" s="177" t="str">
        <f ca="1">IF(M$1&lt;'Data Bank'!$AD832,"",IF(M$1&gt;'Data Bank'!$AT832,"",IF(AND('Data Bank'!$AC832&lt;100,TODAY()&gt;'Data Bank'!$AT832),1,IF('Data Bank'!$AC832=100,3,IF('Data Bank'!$AC832=0,0,2)))))</f>
        <v/>
      </c>
      <c r="N926" s="177" t="str">
        <f ca="1">IF(N$1&lt;'Data Bank'!$AD832,"",IF(N$1&gt;'Data Bank'!$AT832,"",IF(AND('Data Bank'!$AC832&lt;100,TODAY()&gt;'Data Bank'!$AT832),1,IF('Data Bank'!$AC832=100,3,IF('Data Bank'!$AC832=0,0,2)))))</f>
        <v/>
      </c>
      <c r="O926" s="177" t="str">
        <f ca="1">IF(O$1&lt;'Data Bank'!$AD832,"",IF(O$1&gt;'Data Bank'!$AT832,"",IF(AND('Data Bank'!$AC832&lt;100,TODAY()&gt;'Data Bank'!$AT832),1,IF('Data Bank'!$AC832=100,3,IF('Data Bank'!$AC832=0,0,2)))))</f>
        <v/>
      </c>
      <c r="P926" s="177" t="str">
        <f ca="1">IF(P$1&lt;'Data Bank'!$AD832,"",IF(P$1&gt;'Data Bank'!$AT832,"",IF(AND('Data Bank'!$AC832&lt;100,TODAY()&gt;'Data Bank'!$AT832),1,IF('Data Bank'!$AC832=100,3,IF('Data Bank'!$AC832=0,0,2)))))</f>
        <v/>
      </c>
      <c r="Q926" s="177" t="str">
        <f ca="1">IF(Q$1&lt;'Data Bank'!$AD832,"",IF(Q$1&gt;'Data Bank'!$AT832,"",IF(AND('Data Bank'!$AC832&lt;100,TODAY()&gt;'Data Bank'!$AT832),1,IF('Data Bank'!$AC832=100,3,IF('Data Bank'!$AC832=0,0,2)))))</f>
        <v/>
      </c>
      <c r="R926" s="177" t="str">
        <f ca="1">IF(R$1&lt;'Data Bank'!$AD832,"",IF(R$1&gt;'Data Bank'!$AT832,"",IF(AND('Data Bank'!$AC832&lt;100,TODAY()&gt;'Data Bank'!$AT832),1,IF('Data Bank'!$AC832=100,3,IF('Data Bank'!$AC832=0,0,2)))))</f>
        <v/>
      </c>
    </row>
    <row r="927" spans="1:18">
      <c r="A927" s="115" t="str">
        <f>'Data Bank'!E833</f>
        <v>Model Colony</v>
      </c>
      <c r="B927" s="178">
        <f ca="1">IF(B$1&lt;'Data Bank'!$AD833,"",IF(B$1&gt;'Data Bank'!$AT833,"",IF(AND('Data Bank'!$AC833&lt;100,TODAY()&gt;'Data Bank'!$AT833),1,IF('Data Bank'!$AC833=100,3,IF('Data Bank'!$AC833=0,0,2)))))</f>
        <v>0</v>
      </c>
      <c r="C927" s="178">
        <f ca="1">IF(C$1&lt;'Data Bank'!$AD833,"",IF(C$1&gt;'Data Bank'!$AT833,"",IF(AND('Data Bank'!$AC833&lt;100,TODAY()&gt;'Data Bank'!$AT833),1,IF('Data Bank'!$AC833=100,3,IF('Data Bank'!$AC833=0,0,2)))))</f>
        <v>0</v>
      </c>
      <c r="D927" s="178">
        <f ca="1">IF(D$1&lt;'Data Bank'!$AD833,"",IF(D$1&gt;'Data Bank'!$AT833,"",IF(AND('Data Bank'!$AC833&lt;100,TODAY()&gt;'Data Bank'!$AT833),1,IF('Data Bank'!$AC833=100,3,IF('Data Bank'!$AC833=0,0,2)))))</f>
        <v>0</v>
      </c>
      <c r="E927" s="178">
        <f ca="1">IF(E$1&lt;'Data Bank'!$AD833,"",IF(E$1&gt;'Data Bank'!$AT833,"",IF(AND('Data Bank'!$AC833&lt;100,TODAY()&gt;'Data Bank'!$AT833),1,IF('Data Bank'!$AC833=100,3,IF('Data Bank'!$AC833=0,0,2)))))</f>
        <v>0</v>
      </c>
      <c r="F927" s="178">
        <f ca="1">IF(F$1&lt;'Data Bank'!$AD833,"",IF(F$1&gt;'Data Bank'!$AT833,"",IF(AND('Data Bank'!$AC833&lt;100,TODAY()&gt;'Data Bank'!$AT833),1,IF('Data Bank'!$AC833=100,3,IF('Data Bank'!$AC833=0,0,2)))))</f>
        <v>0</v>
      </c>
      <c r="G927" s="178">
        <f ca="1">IF(G$1&lt;'Data Bank'!$AD833,"",IF(G$1&gt;'Data Bank'!$AT833,"",IF(AND('Data Bank'!$AC833&lt;100,TODAY()&gt;'Data Bank'!$AT833),1,IF('Data Bank'!$AC833=100,3,IF('Data Bank'!$AC833=0,0,2)))))</f>
        <v>0</v>
      </c>
      <c r="H927" s="178">
        <f ca="1">IF(H$1&lt;'Data Bank'!$AD833,"",IF(H$1&gt;'Data Bank'!$AT833,"",IF(AND('Data Bank'!$AC833&lt;100,TODAY()&gt;'Data Bank'!$AT833),1,IF('Data Bank'!$AC833=100,3,IF('Data Bank'!$AC833=0,0,2)))))</f>
        <v>0</v>
      </c>
      <c r="I927" s="178">
        <f ca="1">IF(I$1&lt;'Data Bank'!$AD833,"",IF(I$1&gt;'Data Bank'!$AT833,"",IF(AND('Data Bank'!$AC833&lt;100,TODAY()&gt;'Data Bank'!$AT833),1,IF('Data Bank'!$AC833=100,3,IF('Data Bank'!$AC833=0,0,2)))))</f>
        <v>0</v>
      </c>
      <c r="J927" s="177" t="str">
        <f ca="1">IF(J$1&lt;'Data Bank'!$AD833,"",IF(J$1&gt;'Data Bank'!$AT833,"",IF(AND('Data Bank'!$AC833&lt;100,TODAY()&gt;'Data Bank'!$AT833),1,IF('Data Bank'!$AC833=100,3,IF('Data Bank'!$AC833=0,0,2)))))</f>
        <v/>
      </c>
      <c r="K927" s="177" t="str">
        <f ca="1">IF(K$1&lt;'Data Bank'!$AD833,"",IF(K$1&gt;'Data Bank'!$AT833,"",IF(AND('Data Bank'!$AC833&lt;100,TODAY()&gt;'Data Bank'!$AT833),1,IF('Data Bank'!$AC833=100,3,IF('Data Bank'!$AC833=0,0,2)))))</f>
        <v/>
      </c>
      <c r="L927" s="177" t="str">
        <f ca="1">IF(L$1&lt;'Data Bank'!$AD833,"",IF(L$1&gt;'Data Bank'!$AT833,"",IF(AND('Data Bank'!$AC833&lt;100,TODAY()&gt;'Data Bank'!$AT833),1,IF('Data Bank'!$AC833=100,3,IF('Data Bank'!$AC833=0,0,2)))))</f>
        <v/>
      </c>
      <c r="M927" s="177" t="str">
        <f ca="1">IF(M$1&lt;'Data Bank'!$AD833,"",IF(M$1&gt;'Data Bank'!$AT833,"",IF(AND('Data Bank'!$AC833&lt;100,TODAY()&gt;'Data Bank'!$AT833),1,IF('Data Bank'!$AC833=100,3,IF('Data Bank'!$AC833=0,0,2)))))</f>
        <v/>
      </c>
      <c r="N927" s="177" t="str">
        <f ca="1">IF(N$1&lt;'Data Bank'!$AD833,"",IF(N$1&gt;'Data Bank'!$AT833,"",IF(AND('Data Bank'!$AC833&lt;100,TODAY()&gt;'Data Bank'!$AT833),1,IF('Data Bank'!$AC833=100,3,IF('Data Bank'!$AC833=0,0,2)))))</f>
        <v/>
      </c>
      <c r="O927" s="177" t="str">
        <f ca="1">IF(O$1&lt;'Data Bank'!$AD833,"",IF(O$1&gt;'Data Bank'!$AT833,"",IF(AND('Data Bank'!$AC833&lt;100,TODAY()&gt;'Data Bank'!$AT833),1,IF('Data Bank'!$AC833=100,3,IF('Data Bank'!$AC833=0,0,2)))))</f>
        <v/>
      </c>
      <c r="P927" s="177" t="str">
        <f ca="1">IF(P$1&lt;'Data Bank'!$AD833,"",IF(P$1&gt;'Data Bank'!$AT833,"",IF(AND('Data Bank'!$AC833&lt;100,TODAY()&gt;'Data Bank'!$AT833),1,IF('Data Bank'!$AC833=100,3,IF('Data Bank'!$AC833=0,0,2)))))</f>
        <v/>
      </c>
      <c r="Q927" s="177" t="str">
        <f ca="1">IF(Q$1&lt;'Data Bank'!$AD833,"",IF(Q$1&gt;'Data Bank'!$AT833,"",IF(AND('Data Bank'!$AC833&lt;100,TODAY()&gt;'Data Bank'!$AT833),1,IF('Data Bank'!$AC833=100,3,IF('Data Bank'!$AC833=0,0,2)))))</f>
        <v/>
      </c>
      <c r="R927" s="177" t="str">
        <f ca="1">IF(R$1&lt;'Data Bank'!$AD833,"",IF(R$1&gt;'Data Bank'!$AT833,"",IF(AND('Data Bank'!$AC833&lt;100,TODAY()&gt;'Data Bank'!$AT833),1,IF('Data Bank'!$AC833=100,3,IF('Data Bank'!$AC833=0,0,2)))))</f>
        <v/>
      </c>
    </row>
    <row r="928" spans="1:18">
      <c r="A928" s="115" t="str">
        <f>'Data Bank'!E834</f>
        <v>Model Colony</v>
      </c>
      <c r="B928" s="178">
        <f ca="1">IF(B$1&lt;'Data Bank'!$AD834,"",IF(B$1&gt;'Data Bank'!$AT834,"",IF(AND('Data Bank'!$AC834&lt;100,TODAY()&gt;'Data Bank'!$AT834),1,IF('Data Bank'!$AC834=100,3,IF('Data Bank'!$AC834=0,0,2)))))</f>
        <v>2</v>
      </c>
      <c r="C928" s="178">
        <f ca="1">IF(C$1&lt;'Data Bank'!$AD834,"",IF(C$1&gt;'Data Bank'!$AT834,"",IF(AND('Data Bank'!$AC834&lt;100,TODAY()&gt;'Data Bank'!$AT834),1,IF('Data Bank'!$AC834=100,3,IF('Data Bank'!$AC834=0,0,2)))))</f>
        <v>2</v>
      </c>
      <c r="D928" s="178">
        <f ca="1">IF(D$1&lt;'Data Bank'!$AD834,"",IF(D$1&gt;'Data Bank'!$AT834,"",IF(AND('Data Bank'!$AC834&lt;100,TODAY()&gt;'Data Bank'!$AT834),1,IF('Data Bank'!$AC834=100,3,IF('Data Bank'!$AC834=0,0,2)))))</f>
        <v>2</v>
      </c>
      <c r="E928" s="178">
        <f ca="1">IF(E$1&lt;'Data Bank'!$AD834,"",IF(E$1&gt;'Data Bank'!$AT834,"",IF(AND('Data Bank'!$AC834&lt;100,TODAY()&gt;'Data Bank'!$AT834),1,IF('Data Bank'!$AC834=100,3,IF('Data Bank'!$AC834=0,0,2)))))</f>
        <v>2</v>
      </c>
      <c r="F928" s="178">
        <f ca="1">IF(F$1&lt;'Data Bank'!$AD834,"",IF(F$1&gt;'Data Bank'!$AT834,"",IF(AND('Data Bank'!$AC834&lt;100,TODAY()&gt;'Data Bank'!$AT834),1,IF('Data Bank'!$AC834=100,3,IF('Data Bank'!$AC834=0,0,2)))))</f>
        <v>2</v>
      </c>
      <c r="G928" s="178">
        <f ca="1">IF(G$1&lt;'Data Bank'!$AD834,"",IF(G$1&gt;'Data Bank'!$AT834,"",IF(AND('Data Bank'!$AC834&lt;100,TODAY()&gt;'Data Bank'!$AT834),1,IF('Data Bank'!$AC834=100,3,IF('Data Bank'!$AC834=0,0,2)))))</f>
        <v>2</v>
      </c>
      <c r="H928" s="178">
        <f ca="1">IF(H$1&lt;'Data Bank'!$AD834,"",IF(H$1&gt;'Data Bank'!$AT834,"",IF(AND('Data Bank'!$AC834&lt;100,TODAY()&gt;'Data Bank'!$AT834),1,IF('Data Bank'!$AC834=100,3,IF('Data Bank'!$AC834=0,0,2)))))</f>
        <v>2</v>
      </c>
      <c r="I928" s="178">
        <f ca="1">IF(I$1&lt;'Data Bank'!$AD834,"",IF(I$1&gt;'Data Bank'!$AT834,"",IF(AND('Data Bank'!$AC834&lt;100,TODAY()&gt;'Data Bank'!$AT834),1,IF('Data Bank'!$AC834=100,3,IF('Data Bank'!$AC834=0,0,2)))))</f>
        <v>2</v>
      </c>
      <c r="J928" s="177">
        <f ca="1">IF(J$1&lt;'Data Bank'!$AD834,"",IF(J$1&gt;'Data Bank'!$AT834,"",IF(AND('Data Bank'!$AC834&lt;100,TODAY()&gt;'Data Bank'!$AT834),1,IF('Data Bank'!$AC834=100,3,IF('Data Bank'!$AC834=0,0,2)))))</f>
        <v>2</v>
      </c>
      <c r="K928" s="177">
        <f ca="1">IF(K$1&lt;'Data Bank'!$AD834,"",IF(K$1&gt;'Data Bank'!$AT834,"",IF(AND('Data Bank'!$AC834&lt;100,TODAY()&gt;'Data Bank'!$AT834),1,IF('Data Bank'!$AC834=100,3,IF('Data Bank'!$AC834=0,0,2)))))</f>
        <v>2</v>
      </c>
      <c r="L928" s="177">
        <f ca="1">IF(L$1&lt;'Data Bank'!$AD834,"",IF(L$1&gt;'Data Bank'!$AT834,"",IF(AND('Data Bank'!$AC834&lt;100,TODAY()&gt;'Data Bank'!$AT834),1,IF('Data Bank'!$AC834=100,3,IF('Data Bank'!$AC834=0,0,2)))))</f>
        <v>2</v>
      </c>
      <c r="M928" s="177">
        <f ca="1">IF(M$1&lt;'Data Bank'!$AD834,"",IF(M$1&gt;'Data Bank'!$AT834,"",IF(AND('Data Bank'!$AC834&lt;100,TODAY()&gt;'Data Bank'!$AT834),1,IF('Data Bank'!$AC834=100,3,IF('Data Bank'!$AC834=0,0,2)))))</f>
        <v>2</v>
      </c>
      <c r="N928" s="177">
        <f ca="1">IF(N$1&lt;'Data Bank'!$AD834,"",IF(N$1&gt;'Data Bank'!$AT834,"",IF(AND('Data Bank'!$AC834&lt;100,TODAY()&gt;'Data Bank'!$AT834),1,IF('Data Bank'!$AC834=100,3,IF('Data Bank'!$AC834=0,0,2)))))</f>
        <v>2</v>
      </c>
      <c r="O928" s="177">
        <f ca="1">IF(O$1&lt;'Data Bank'!$AD834,"",IF(O$1&gt;'Data Bank'!$AT834,"",IF(AND('Data Bank'!$AC834&lt;100,TODAY()&gt;'Data Bank'!$AT834),1,IF('Data Bank'!$AC834=100,3,IF('Data Bank'!$AC834=0,0,2)))))</f>
        <v>2</v>
      </c>
      <c r="P928" s="177">
        <f ca="1">IF(P$1&lt;'Data Bank'!$AD834,"",IF(P$1&gt;'Data Bank'!$AT834,"",IF(AND('Data Bank'!$AC834&lt;100,TODAY()&gt;'Data Bank'!$AT834),1,IF('Data Bank'!$AC834=100,3,IF('Data Bank'!$AC834=0,0,2)))))</f>
        <v>2</v>
      </c>
      <c r="Q928" s="177">
        <f ca="1">IF(Q$1&lt;'Data Bank'!$AD834,"",IF(Q$1&gt;'Data Bank'!$AT834,"",IF(AND('Data Bank'!$AC834&lt;100,TODAY()&gt;'Data Bank'!$AT834),1,IF('Data Bank'!$AC834=100,3,IF('Data Bank'!$AC834=0,0,2)))))</f>
        <v>2</v>
      </c>
      <c r="R928" s="177">
        <f ca="1">IF(R$1&lt;'Data Bank'!$AD834,"",IF(R$1&gt;'Data Bank'!$AT834,"",IF(AND('Data Bank'!$AC834&lt;100,TODAY()&gt;'Data Bank'!$AT834),1,IF('Data Bank'!$AC834=100,3,IF('Data Bank'!$AC834=0,0,2)))))</f>
        <v>2</v>
      </c>
    </row>
    <row r="929" spans="1:18">
      <c r="A929" s="115" t="str">
        <f>'Data Bank'!E836</f>
        <v>Karimpura, Hajipura, SabriMuhal</v>
      </c>
      <c r="B929" s="178">
        <f ca="1">IF(B$1&lt;'Data Bank'!$AD836,"",IF(B$1&gt;'Data Bank'!$AT836,"",IF(AND('Data Bank'!$AC836&lt;100,TODAY()&gt;'Data Bank'!$AT836),1,IF('Data Bank'!$AC836=100,3,IF('Data Bank'!$AC836=0,0,2)))))</f>
        <v>0</v>
      </c>
      <c r="C929" s="178">
        <f ca="1">IF(C$1&lt;'Data Bank'!$AD836,"",IF(C$1&gt;'Data Bank'!$AT836,"",IF(AND('Data Bank'!$AC836&lt;100,TODAY()&gt;'Data Bank'!$AT836),1,IF('Data Bank'!$AC836=100,3,IF('Data Bank'!$AC836=0,0,2)))))</f>
        <v>0</v>
      </c>
      <c r="D929" s="178">
        <f ca="1">IF(D$1&lt;'Data Bank'!$AD836,"",IF(D$1&gt;'Data Bank'!$AT836,"",IF(AND('Data Bank'!$AC836&lt;100,TODAY()&gt;'Data Bank'!$AT836),1,IF('Data Bank'!$AC836=100,3,IF('Data Bank'!$AC836=0,0,2)))))</f>
        <v>0</v>
      </c>
      <c r="E929" s="178">
        <f ca="1">IF(E$1&lt;'Data Bank'!$AD836,"",IF(E$1&gt;'Data Bank'!$AT836,"",IF(AND('Data Bank'!$AC836&lt;100,TODAY()&gt;'Data Bank'!$AT836),1,IF('Data Bank'!$AC836=100,3,IF('Data Bank'!$AC836=0,0,2)))))</f>
        <v>0</v>
      </c>
      <c r="F929" s="178">
        <f ca="1">IF(F$1&lt;'Data Bank'!$AD836,"",IF(F$1&gt;'Data Bank'!$AT836,"",IF(AND('Data Bank'!$AC836&lt;100,TODAY()&gt;'Data Bank'!$AT836),1,IF('Data Bank'!$AC836=100,3,IF('Data Bank'!$AC836=0,0,2)))))</f>
        <v>0</v>
      </c>
      <c r="G929" s="178">
        <f ca="1">IF(G$1&lt;'Data Bank'!$AD836,"",IF(G$1&gt;'Data Bank'!$AT836,"",IF(AND('Data Bank'!$AC836&lt;100,TODAY()&gt;'Data Bank'!$AT836),1,IF('Data Bank'!$AC836=100,3,IF('Data Bank'!$AC836=0,0,2)))))</f>
        <v>0</v>
      </c>
      <c r="H929" s="178">
        <f ca="1">IF(H$1&lt;'Data Bank'!$AD836,"",IF(H$1&gt;'Data Bank'!$AT836,"",IF(AND('Data Bank'!$AC836&lt;100,TODAY()&gt;'Data Bank'!$AT836),1,IF('Data Bank'!$AC836=100,3,IF('Data Bank'!$AC836=0,0,2)))))</f>
        <v>0</v>
      </c>
      <c r="I929" s="178">
        <f ca="1">IF(I$1&lt;'Data Bank'!$AD836,"",IF(I$1&gt;'Data Bank'!$AT836,"",IF(AND('Data Bank'!$AC836&lt;100,TODAY()&gt;'Data Bank'!$AT836),1,IF('Data Bank'!$AC836=100,3,IF('Data Bank'!$AC836=0,0,2)))))</f>
        <v>0</v>
      </c>
      <c r="J929" s="177" t="str">
        <f ca="1">IF(J$1&lt;'Data Bank'!$AD836,"",IF(J$1&gt;'Data Bank'!$AT836,"",IF(AND('Data Bank'!$AC836&lt;100,TODAY()&gt;'Data Bank'!$AT836),1,IF('Data Bank'!$AC836=100,3,IF('Data Bank'!$AC836=0,0,2)))))</f>
        <v/>
      </c>
      <c r="K929" s="177" t="str">
        <f ca="1">IF(K$1&lt;'Data Bank'!$AD836,"",IF(K$1&gt;'Data Bank'!$AT836,"",IF(AND('Data Bank'!$AC836&lt;100,TODAY()&gt;'Data Bank'!$AT836),1,IF('Data Bank'!$AC836=100,3,IF('Data Bank'!$AC836=0,0,2)))))</f>
        <v/>
      </c>
      <c r="L929" s="177" t="str">
        <f ca="1">IF(L$1&lt;'Data Bank'!$AD836,"",IF(L$1&gt;'Data Bank'!$AT836,"",IF(AND('Data Bank'!$AC836&lt;100,TODAY()&gt;'Data Bank'!$AT836),1,IF('Data Bank'!$AC836=100,3,IF('Data Bank'!$AC836=0,0,2)))))</f>
        <v/>
      </c>
      <c r="M929" s="177" t="str">
        <f ca="1">IF(M$1&lt;'Data Bank'!$AD836,"",IF(M$1&gt;'Data Bank'!$AT836,"",IF(AND('Data Bank'!$AC836&lt;100,TODAY()&gt;'Data Bank'!$AT836),1,IF('Data Bank'!$AC836=100,3,IF('Data Bank'!$AC836=0,0,2)))))</f>
        <v/>
      </c>
      <c r="N929" s="177" t="str">
        <f ca="1">IF(N$1&lt;'Data Bank'!$AD836,"",IF(N$1&gt;'Data Bank'!$AT836,"",IF(AND('Data Bank'!$AC836&lt;100,TODAY()&gt;'Data Bank'!$AT836),1,IF('Data Bank'!$AC836=100,3,IF('Data Bank'!$AC836=0,0,2)))))</f>
        <v/>
      </c>
      <c r="O929" s="177" t="str">
        <f ca="1">IF(O$1&lt;'Data Bank'!$AD836,"",IF(O$1&gt;'Data Bank'!$AT836,"",IF(AND('Data Bank'!$AC836&lt;100,TODAY()&gt;'Data Bank'!$AT836),1,IF('Data Bank'!$AC836=100,3,IF('Data Bank'!$AC836=0,0,2)))))</f>
        <v/>
      </c>
      <c r="P929" s="177" t="str">
        <f ca="1">IF(P$1&lt;'Data Bank'!$AD836,"",IF(P$1&gt;'Data Bank'!$AT836,"",IF(AND('Data Bank'!$AC836&lt;100,TODAY()&gt;'Data Bank'!$AT836),1,IF('Data Bank'!$AC836=100,3,IF('Data Bank'!$AC836=0,0,2)))))</f>
        <v/>
      </c>
      <c r="Q929" s="177" t="str">
        <f ca="1">IF(Q$1&lt;'Data Bank'!$AD836,"",IF(Q$1&gt;'Data Bank'!$AT836,"",IF(AND('Data Bank'!$AC836&lt;100,TODAY()&gt;'Data Bank'!$AT836),1,IF('Data Bank'!$AC836=100,3,IF('Data Bank'!$AC836=0,0,2)))))</f>
        <v/>
      </c>
      <c r="R929" s="177" t="str">
        <f ca="1">IF(R$1&lt;'Data Bank'!$AD836,"",IF(R$1&gt;'Data Bank'!$AT836,"",IF(AND('Data Bank'!$AC836&lt;100,TODAY()&gt;'Data Bank'!$AT836),1,IF('Data Bank'!$AC836=100,3,IF('Data Bank'!$AC836=0,0,2)))))</f>
        <v/>
      </c>
    </row>
    <row r="930" spans="1:18">
      <c r="A930" s="115" t="str">
        <f>'Data Bank'!E838</f>
        <v>Model Town C Extension</v>
      </c>
      <c r="B930" s="178">
        <f ca="1">IF(B$1&lt;'Data Bank'!$AD838,"",IF(B$1&gt;'Data Bank'!$AT838,"",IF(AND('Data Bank'!$AC838&lt;100,TODAY()&gt;'Data Bank'!$AT838),1,IF('Data Bank'!$AC838=100,3,IF('Data Bank'!$AC838=0,0,2)))))</f>
        <v>1</v>
      </c>
      <c r="C930" s="178">
        <f ca="1">IF(C$1&lt;'Data Bank'!$AD838,"",IF(C$1&gt;'Data Bank'!$AT838,"",IF(AND('Data Bank'!$AC838&lt;100,TODAY()&gt;'Data Bank'!$AT838),1,IF('Data Bank'!$AC838=100,3,IF('Data Bank'!$AC838=0,0,2)))))</f>
        <v>1</v>
      </c>
      <c r="D930" s="178" t="str">
        <f ca="1">IF(D$1&lt;'Data Bank'!$AD838,"",IF(D$1&gt;'Data Bank'!$AT838,"",IF(AND('Data Bank'!$AC838&lt;100,TODAY()&gt;'Data Bank'!$AT838),1,IF('Data Bank'!$AC838=100,3,IF('Data Bank'!$AC838=0,0,2)))))</f>
        <v/>
      </c>
      <c r="E930" s="178" t="str">
        <f ca="1">IF(E$1&lt;'Data Bank'!$AD838,"",IF(E$1&gt;'Data Bank'!$AT838,"",IF(AND('Data Bank'!$AC838&lt;100,TODAY()&gt;'Data Bank'!$AT838),1,IF('Data Bank'!$AC838=100,3,IF('Data Bank'!$AC838=0,0,2)))))</f>
        <v/>
      </c>
      <c r="F930" s="178" t="str">
        <f ca="1">IF(F$1&lt;'Data Bank'!$AD838,"",IF(F$1&gt;'Data Bank'!$AT838,"",IF(AND('Data Bank'!$AC838&lt;100,TODAY()&gt;'Data Bank'!$AT838),1,IF('Data Bank'!$AC838=100,3,IF('Data Bank'!$AC838=0,0,2)))))</f>
        <v/>
      </c>
      <c r="G930" s="178" t="str">
        <f ca="1">IF(G$1&lt;'Data Bank'!$AD838,"",IF(G$1&gt;'Data Bank'!$AT838,"",IF(AND('Data Bank'!$AC838&lt;100,TODAY()&gt;'Data Bank'!$AT838),1,IF('Data Bank'!$AC838=100,3,IF('Data Bank'!$AC838=0,0,2)))))</f>
        <v/>
      </c>
      <c r="H930" s="178" t="str">
        <f ca="1">IF(H$1&lt;'Data Bank'!$AD838,"",IF(H$1&gt;'Data Bank'!$AT838,"",IF(AND('Data Bank'!$AC838&lt;100,TODAY()&gt;'Data Bank'!$AT838),1,IF('Data Bank'!$AC838=100,3,IF('Data Bank'!$AC838=0,0,2)))))</f>
        <v/>
      </c>
      <c r="I930" s="178" t="str">
        <f ca="1">IF(I$1&lt;'Data Bank'!$AD838,"",IF(I$1&gt;'Data Bank'!$AT838,"",IF(AND('Data Bank'!$AC838&lt;100,TODAY()&gt;'Data Bank'!$AT838),1,IF('Data Bank'!$AC838=100,3,IF('Data Bank'!$AC838=0,0,2)))))</f>
        <v/>
      </c>
      <c r="J930" s="177" t="str">
        <f ca="1">IF(J$1&lt;'Data Bank'!$AD838,"",IF(J$1&gt;'Data Bank'!$AT838,"",IF(AND('Data Bank'!$AC838&lt;100,TODAY()&gt;'Data Bank'!$AT838),1,IF('Data Bank'!$AC838=100,3,IF('Data Bank'!$AC838=0,0,2)))))</f>
        <v/>
      </c>
      <c r="K930" s="177" t="str">
        <f ca="1">IF(K$1&lt;'Data Bank'!$AD838,"",IF(K$1&gt;'Data Bank'!$AT838,"",IF(AND('Data Bank'!$AC838&lt;100,TODAY()&gt;'Data Bank'!$AT838),1,IF('Data Bank'!$AC838=100,3,IF('Data Bank'!$AC838=0,0,2)))))</f>
        <v/>
      </c>
      <c r="L930" s="177" t="str">
        <f ca="1">IF(L$1&lt;'Data Bank'!$AD838,"",IF(L$1&gt;'Data Bank'!$AT838,"",IF(AND('Data Bank'!$AC838&lt;100,TODAY()&gt;'Data Bank'!$AT838),1,IF('Data Bank'!$AC838=100,3,IF('Data Bank'!$AC838=0,0,2)))))</f>
        <v/>
      </c>
      <c r="M930" s="177" t="str">
        <f ca="1">IF(M$1&lt;'Data Bank'!$AD838,"",IF(M$1&gt;'Data Bank'!$AT838,"",IF(AND('Data Bank'!$AC838&lt;100,TODAY()&gt;'Data Bank'!$AT838),1,IF('Data Bank'!$AC838=100,3,IF('Data Bank'!$AC838=0,0,2)))))</f>
        <v/>
      </c>
      <c r="N930" s="177" t="str">
        <f ca="1">IF(N$1&lt;'Data Bank'!$AD838,"",IF(N$1&gt;'Data Bank'!$AT838,"",IF(AND('Data Bank'!$AC838&lt;100,TODAY()&gt;'Data Bank'!$AT838),1,IF('Data Bank'!$AC838=100,3,IF('Data Bank'!$AC838=0,0,2)))))</f>
        <v/>
      </c>
      <c r="O930" s="177" t="str">
        <f ca="1">IF(O$1&lt;'Data Bank'!$AD838,"",IF(O$1&gt;'Data Bank'!$AT838,"",IF(AND('Data Bank'!$AC838&lt;100,TODAY()&gt;'Data Bank'!$AT838),1,IF('Data Bank'!$AC838=100,3,IF('Data Bank'!$AC838=0,0,2)))))</f>
        <v/>
      </c>
      <c r="P930" s="177" t="str">
        <f ca="1">IF(P$1&lt;'Data Bank'!$AD838,"",IF(P$1&gt;'Data Bank'!$AT838,"",IF(AND('Data Bank'!$AC838&lt;100,TODAY()&gt;'Data Bank'!$AT838),1,IF('Data Bank'!$AC838=100,3,IF('Data Bank'!$AC838=0,0,2)))))</f>
        <v/>
      </c>
      <c r="Q930" s="177" t="str">
        <f ca="1">IF(Q$1&lt;'Data Bank'!$AD838,"",IF(Q$1&gt;'Data Bank'!$AT838,"",IF(AND('Data Bank'!$AC838&lt;100,TODAY()&gt;'Data Bank'!$AT838),1,IF('Data Bank'!$AC838=100,3,IF('Data Bank'!$AC838=0,0,2)))))</f>
        <v/>
      </c>
      <c r="R930" s="177" t="str">
        <f ca="1">IF(R$1&lt;'Data Bank'!$AD838,"",IF(R$1&gt;'Data Bank'!$AT838,"",IF(AND('Data Bank'!$AC838&lt;100,TODAY()&gt;'Data Bank'!$AT838),1,IF('Data Bank'!$AC838=100,3,IF('Data Bank'!$AC838=0,0,2)))))</f>
        <v/>
      </c>
    </row>
    <row r="931" spans="1:18">
      <c r="A931" s="115" t="str">
        <f>'Data Bank'!E839</f>
        <v>Mehar Muhallah,Weraowala,Sadiqa</v>
      </c>
      <c r="B931" s="178">
        <f ca="1">IF(B$1&lt;'Data Bank'!$AD839,"",IF(B$1&gt;'Data Bank'!$AT839,"",IF(AND('Data Bank'!$AC839&lt;100,TODAY()&gt;'Data Bank'!$AT839),1,IF('Data Bank'!$AC839=100,3,IF('Data Bank'!$AC839=0,0,2)))))</f>
        <v>0</v>
      </c>
      <c r="C931" s="178">
        <f ca="1">IF(C$1&lt;'Data Bank'!$AD839,"",IF(C$1&gt;'Data Bank'!$AT839,"",IF(AND('Data Bank'!$AC839&lt;100,TODAY()&gt;'Data Bank'!$AT839),1,IF('Data Bank'!$AC839=100,3,IF('Data Bank'!$AC839=0,0,2)))))</f>
        <v>0</v>
      </c>
      <c r="D931" s="178">
        <f ca="1">IF(D$1&lt;'Data Bank'!$AD839,"",IF(D$1&gt;'Data Bank'!$AT839,"",IF(AND('Data Bank'!$AC839&lt;100,TODAY()&gt;'Data Bank'!$AT839),1,IF('Data Bank'!$AC839=100,3,IF('Data Bank'!$AC839=0,0,2)))))</f>
        <v>0</v>
      </c>
      <c r="E931" s="178">
        <f ca="1">IF(E$1&lt;'Data Bank'!$AD839,"",IF(E$1&gt;'Data Bank'!$AT839,"",IF(AND('Data Bank'!$AC839&lt;100,TODAY()&gt;'Data Bank'!$AT839),1,IF('Data Bank'!$AC839=100,3,IF('Data Bank'!$AC839=0,0,2)))))</f>
        <v>0</v>
      </c>
      <c r="F931" s="178">
        <f ca="1">IF(F$1&lt;'Data Bank'!$AD839,"",IF(F$1&gt;'Data Bank'!$AT839,"",IF(AND('Data Bank'!$AC839&lt;100,TODAY()&gt;'Data Bank'!$AT839),1,IF('Data Bank'!$AC839=100,3,IF('Data Bank'!$AC839=0,0,2)))))</f>
        <v>0</v>
      </c>
      <c r="G931" s="178">
        <f ca="1">IF(G$1&lt;'Data Bank'!$AD839,"",IF(G$1&gt;'Data Bank'!$AT839,"",IF(AND('Data Bank'!$AC839&lt;100,TODAY()&gt;'Data Bank'!$AT839),1,IF('Data Bank'!$AC839=100,3,IF('Data Bank'!$AC839=0,0,2)))))</f>
        <v>0</v>
      </c>
      <c r="H931" s="178">
        <f ca="1">IF(H$1&lt;'Data Bank'!$AD839,"",IF(H$1&gt;'Data Bank'!$AT839,"",IF(AND('Data Bank'!$AC839&lt;100,TODAY()&gt;'Data Bank'!$AT839),1,IF('Data Bank'!$AC839=100,3,IF('Data Bank'!$AC839=0,0,2)))))</f>
        <v>0</v>
      </c>
      <c r="I931" s="178">
        <f ca="1">IF(I$1&lt;'Data Bank'!$AD839,"",IF(I$1&gt;'Data Bank'!$AT839,"",IF(AND('Data Bank'!$AC839&lt;100,TODAY()&gt;'Data Bank'!$AT839),1,IF('Data Bank'!$AC839=100,3,IF('Data Bank'!$AC839=0,0,2)))))</f>
        <v>0</v>
      </c>
      <c r="J931" s="177" t="str">
        <f ca="1">IF(J$1&lt;'Data Bank'!$AD839,"",IF(J$1&gt;'Data Bank'!$AT839,"",IF(AND('Data Bank'!$AC839&lt;100,TODAY()&gt;'Data Bank'!$AT839),1,IF('Data Bank'!$AC839=100,3,IF('Data Bank'!$AC839=0,0,2)))))</f>
        <v/>
      </c>
      <c r="K931" s="177" t="str">
        <f ca="1">IF(K$1&lt;'Data Bank'!$AD839,"",IF(K$1&gt;'Data Bank'!$AT839,"",IF(AND('Data Bank'!$AC839&lt;100,TODAY()&gt;'Data Bank'!$AT839),1,IF('Data Bank'!$AC839=100,3,IF('Data Bank'!$AC839=0,0,2)))))</f>
        <v/>
      </c>
      <c r="L931" s="177" t="str">
        <f ca="1">IF(L$1&lt;'Data Bank'!$AD839,"",IF(L$1&gt;'Data Bank'!$AT839,"",IF(AND('Data Bank'!$AC839&lt;100,TODAY()&gt;'Data Bank'!$AT839),1,IF('Data Bank'!$AC839=100,3,IF('Data Bank'!$AC839=0,0,2)))))</f>
        <v/>
      </c>
      <c r="M931" s="177" t="str">
        <f ca="1">IF(M$1&lt;'Data Bank'!$AD839,"",IF(M$1&gt;'Data Bank'!$AT839,"",IF(AND('Data Bank'!$AC839&lt;100,TODAY()&gt;'Data Bank'!$AT839),1,IF('Data Bank'!$AC839=100,3,IF('Data Bank'!$AC839=0,0,2)))))</f>
        <v/>
      </c>
      <c r="N931" s="177" t="str">
        <f ca="1">IF(N$1&lt;'Data Bank'!$AD839,"",IF(N$1&gt;'Data Bank'!$AT839,"",IF(AND('Data Bank'!$AC839&lt;100,TODAY()&gt;'Data Bank'!$AT839),1,IF('Data Bank'!$AC839=100,3,IF('Data Bank'!$AC839=0,0,2)))))</f>
        <v/>
      </c>
      <c r="O931" s="177" t="str">
        <f ca="1">IF(O$1&lt;'Data Bank'!$AD839,"",IF(O$1&gt;'Data Bank'!$AT839,"",IF(AND('Data Bank'!$AC839&lt;100,TODAY()&gt;'Data Bank'!$AT839),1,IF('Data Bank'!$AC839=100,3,IF('Data Bank'!$AC839=0,0,2)))))</f>
        <v/>
      </c>
      <c r="P931" s="177" t="str">
        <f ca="1">IF(P$1&lt;'Data Bank'!$AD839,"",IF(P$1&gt;'Data Bank'!$AT839,"",IF(AND('Data Bank'!$AC839&lt;100,TODAY()&gt;'Data Bank'!$AT839),1,IF('Data Bank'!$AC839=100,3,IF('Data Bank'!$AC839=0,0,2)))))</f>
        <v/>
      </c>
      <c r="Q931" s="177" t="str">
        <f ca="1">IF(Q$1&lt;'Data Bank'!$AD839,"",IF(Q$1&gt;'Data Bank'!$AT839,"",IF(AND('Data Bank'!$AC839&lt;100,TODAY()&gt;'Data Bank'!$AT839),1,IF('Data Bank'!$AC839=100,3,IF('Data Bank'!$AC839=0,0,2)))))</f>
        <v/>
      </c>
      <c r="R931" s="177" t="str">
        <f ca="1">IF(R$1&lt;'Data Bank'!$AD839,"",IF(R$1&gt;'Data Bank'!$AT839,"",IF(AND('Data Bank'!$AC839&lt;100,TODAY()&gt;'Data Bank'!$AT839),1,IF('Data Bank'!$AC839=100,3,IF('Data Bank'!$AC839=0,0,2)))))</f>
        <v/>
      </c>
    </row>
    <row r="932" spans="1:18">
      <c r="A932" s="115" t="str">
        <f>'Data Bank'!E840</f>
        <v>Syda Gol,Faisalpur,Jogi&amp;Qasbah&amp;</v>
      </c>
      <c r="B932" s="178">
        <f ca="1">IF(B$1&lt;'Data Bank'!$AD840,"",IF(B$1&gt;'Data Bank'!$AT840,"",IF(AND('Data Bank'!$AC840&lt;100,TODAY()&gt;'Data Bank'!$AT840),1,IF('Data Bank'!$AC840=100,3,IF('Data Bank'!$AC840=0,0,2)))))</f>
        <v>0</v>
      </c>
      <c r="C932" s="178">
        <f ca="1">IF(C$1&lt;'Data Bank'!$AD840,"",IF(C$1&gt;'Data Bank'!$AT840,"",IF(AND('Data Bank'!$AC840&lt;100,TODAY()&gt;'Data Bank'!$AT840),1,IF('Data Bank'!$AC840=100,3,IF('Data Bank'!$AC840=0,0,2)))))</f>
        <v>0</v>
      </c>
      <c r="D932" s="178">
        <f ca="1">IF(D$1&lt;'Data Bank'!$AD840,"",IF(D$1&gt;'Data Bank'!$AT840,"",IF(AND('Data Bank'!$AC840&lt;100,TODAY()&gt;'Data Bank'!$AT840),1,IF('Data Bank'!$AC840=100,3,IF('Data Bank'!$AC840=0,0,2)))))</f>
        <v>0</v>
      </c>
      <c r="E932" s="178">
        <f ca="1">IF(E$1&lt;'Data Bank'!$AD840,"",IF(E$1&gt;'Data Bank'!$AT840,"",IF(AND('Data Bank'!$AC840&lt;100,TODAY()&gt;'Data Bank'!$AT840),1,IF('Data Bank'!$AC840=100,3,IF('Data Bank'!$AC840=0,0,2)))))</f>
        <v>0</v>
      </c>
      <c r="F932" s="178">
        <f ca="1">IF(F$1&lt;'Data Bank'!$AD840,"",IF(F$1&gt;'Data Bank'!$AT840,"",IF(AND('Data Bank'!$AC840&lt;100,TODAY()&gt;'Data Bank'!$AT840),1,IF('Data Bank'!$AC840=100,3,IF('Data Bank'!$AC840=0,0,2)))))</f>
        <v>0</v>
      </c>
      <c r="G932" s="178">
        <f ca="1">IF(G$1&lt;'Data Bank'!$AD840,"",IF(G$1&gt;'Data Bank'!$AT840,"",IF(AND('Data Bank'!$AC840&lt;100,TODAY()&gt;'Data Bank'!$AT840),1,IF('Data Bank'!$AC840=100,3,IF('Data Bank'!$AC840=0,0,2)))))</f>
        <v>0</v>
      </c>
      <c r="H932" s="178">
        <f ca="1">IF(H$1&lt;'Data Bank'!$AD840,"",IF(H$1&gt;'Data Bank'!$AT840,"",IF(AND('Data Bank'!$AC840&lt;100,TODAY()&gt;'Data Bank'!$AT840),1,IF('Data Bank'!$AC840=100,3,IF('Data Bank'!$AC840=0,0,2)))))</f>
        <v>0</v>
      </c>
      <c r="I932" s="178">
        <f ca="1">IF(I$1&lt;'Data Bank'!$AD840,"",IF(I$1&gt;'Data Bank'!$AT840,"",IF(AND('Data Bank'!$AC840&lt;100,TODAY()&gt;'Data Bank'!$AT840),1,IF('Data Bank'!$AC840=100,3,IF('Data Bank'!$AC840=0,0,2)))))</f>
        <v>0</v>
      </c>
      <c r="J932" s="177" t="str">
        <f ca="1">IF(J$1&lt;'Data Bank'!$AD840,"",IF(J$1&gt;'Data Bank'!$AT840,"",IF(AND('Data Bank'!$AC840&lt;100,TODAY()&gt;'Data Bank'!$AT840),1,IF('Data Bank'!$AC840=100,3,IF('Data Bank'!$AC840=0,0,2)))))</f>
        <v/>
      </c>
      <c r="K932" s="177" t="str">
        <f ca="1">IF(K$1&lt;'Data Bank'!$AD840,"",IF(K$1&gt;'Data Bank'!$AT840,"",IF(AND('Data Bank'!$AC840&lt;100,TODAY()&gt;'Data Bank'!$AT840),1,IF('Data Bank'!$AC840=100,3,IF('Data Bank'!$AC840=0,0,2)))))</f>
        <v/>
      </c>
      <c r="L932" s="177" t="str">
        <f ca="1">IF(L$1&lt;'Data Bank'!$AD840,"",IF(L$1&gt;'Data Bank'!$AT840,"",IF(AND('Data Bank'!$AC840&lt;100,TODAY()&gt;'Data Bank'!$AT840),1,IF('Data Bank'!$AC840=100,3,IF('Data Bank'!$AC840=0,0,2)))))</f>
        <v/>
      </c>
      <c r="M932" s="177" t="str">
        <f ca="1">IF(M$1&lt;'Data Bank'!$AD840,"",IF(M$1&gt;'Data Bank'!$AT840,"",IF(AND('Data Bank'!$AC840&lt;100,TODAY()&gt;'Data Bank'!$AT840),1,IF('Data Bank'!$AC840=100,3,IF('Data Bank'!$AC840=0,0,2)))))</f>
        <v/>
      </c>
      <c r="N932" s="177" t="str">
        <f ca="1">IF(N$1&lt;'Data Bank'!$AD840,"",IF(N$1&gt;'Data Bank'!$AT840,"",IF(AND('Data Bank'!$AC840&lt;100,TODAY()&gt;'Data Bank'!$AT840),1,IF('Data Bank'!$AC840=100,3,IF('Data Bank'!$AC840=0,0,2)))))</f>
        <v/>
      </c>
      <c r="O932" s="177" t="str">
        <f ca="1">IF(O$1&lt;'Data Bank'!$AD840,"",IF(O$1&gt;'Data Bank'!$AT840,"",IF(AND('Data Bank'!$AC840&lt;100,TODAY()&gt;'Data Bank'!$AT840),1,IF('Data Bank'!$AC840=100,3,IF('Data Bank'!$AC840=0,0,2)))))</f>
        <v/>
      </c>
      <c r="P932" s="177" t="str">
        <f ca="1">IF(P$1&lt;'Data Bank'!$AD840,"",IF(P$1&gt;'Data Bank'!$AT840,"",IF(AND('Data Bank'!$AC840&lt;100,TODAY()&gt;'Data Bank'!$AT840),1,IF('Data Bank'!$AC840=100,3,IF('Data Bank'!$AC840=0,0,2)))))</f>
        <v/>
      </c>
      <c r="Q932" s="177" t="str">
        <f ca="1">IF(Q$1&lt;'Data Bank'!$AD840,"",IF(Q$1&gt;'Data Bank'!$AT840,"",IF(AND('Data Bank'!$AC840&lt;100,TODAY()&gt;'Data Bank'!$AT840),1,IF('Data Bank'!$AC840=100,3,IF('Data Bank'!$AC840=0,0,2)))))</f>
        <v/>
      </c>
      <c r="R932" s="177" t="str">
        <f ca="1">IF(R$1&lt;'Data Bank'!$AD840,"",IF(R$1&gt;'Data Bank'!$AT840,"",IF(AND('Data Bank'!$AC840&lt;100,TODAY()&gt;'Data Bank'!$AT840),1,IF('Data Bank'!$AC840=100,3,IF('Data Bank'!$AC840=0,0,2)))))</f>
        <v/>
      </c>
    </row>
    <row r="933" spans="1:18">
      <c r="A933" s="115" t="str">
        <f>'Data Bank'!E844</f>
        <v>Transportation</v>
      </c>
      <c r="B933" s="178">
        <f ca="1">IF(B$1&lt;'Data Bank'!$AD844,"",IF(B$1&gt;'Data Bank'!$AT844,"",IF(AND('Data Bank'!$AC844&lt;100,TODAY()&gt;'Data Bank'!$AT844),1,IF('Data Bank'!$AC844=100,3,IF('Data Bank'!$AC844=0,0,2)))))</f>
        <v>0</v>
      </c>
      <c r="C933" s="178">
        <f ca="1">IF(C$1&lt;'Data Bank'!$AD844,"",IF(C$1&gt;'Data Bank'!$AT844,"",IF(AND('Data Bank'!$AC844&lt;100,TODAY()&gt;'Data Bank'!$AT844),1,IF('Data Bank'!$AC844=100,3,IF('Data Bank'!$AC844=0,0,2)))))</f>
        <v>0</v>
      </c>
      <c r="D933" s="178">
        <f ca="1">IF(D$1&lt;'Data Bank'!$AD844,"",IF(D$1&gt;'Data Bank'!$AT844,"",IF(AND('Data Bank'!$AC844&lt;100,TODAY()&gt;'Data Bank'!$AT844),1,IF('Data Bank'!$AC844=100,3,IF('Data Bank'!$AC844=0,0,2)))))</f>
        <v>0</v>
      </c>
      <c r="E933" s="178">
        <f ca="1">IF(E$1&lt;'Data Bank'!$AD844,"",IF(E$1&gt;'Data Bank'!$AT844,"",IF(AND('Data Bank'!$AC844&lt;100,TODAY()&gt;'Data Bank'!$AT844),1,IF('Data Bank'!$AC844=100,3,IF('Data Bank'!$AC844=0,0,2)))))</f>
        <v>0</v>
      </c>
      <c r="F933" s="178">
        <f ca="1">IF(F$1&lt;'Data Bank'!$AD844,"",IF(F$1&gt;'Data Bank'!$AT844,"",IF(AND('Data Bank'!$AC844&lt;100,TODAY()&gt;'Data Bank'!$AT844),1,IF('Data Bank'!$AC844=100,3,IF('Data Bank'!$AC844=0,0,2)))))</f>
        <v>0</v>
      </c>
      <c r="G933" s="178">
        <f ca="1">IF(G$1&lt;'Data Bank'!$AD844,"",IF(G$1&gt;'Data Bank'!$AT844,"",IF(AND('Data Bank'!$AC844&lt;100,TODAY()&gt;'Data Bank'!$AT844),1,IF('Data Bank'!$AC844=100,3,IF('Data Bank'!$AC844=0,0,2)))))</f>
        <v>0</v>
      </c>
      <c r="H933" s="178">
        <f ca="1">IF(H$1&lt;'Data Bank'!$AD844,"",IF(H$1&gt;'Data Bank'!$AT844,"",IF(AND('Data Bank'!$AC844&lt;100,TODAY()&gt;'Data Bank'!$AT844),1,IF('Data Bank'!$AC844=100,3,IF('Data Bank'!$AC844=0,0,2)))))</f>
        <v>0</v>
      </c>
      <c r="I933" s="178">
        <f ca="1">IF(I$1&lt;'Data Bank'!$AD844,"",IF(I$1&gt;'Data Bank'!$AT844,"",IF(AND('Data Bank'!$AC844&lt;100,TODAY()&gt;'Data Bank'!$AT844),1,IF('Data Bank'!$AC844=100,3,IF('Data Bank'!$AC844=0,0,2)))))</f>
        <v>0</v>
      </c>
      <c r="J933" s="177">
        <f ca="1">IF(J$1&lt;'Data Bank'!$AD844,"",IF(J$1&gt;'Data Bank'!$AT844,"",IF(AND('Data Bank'!$AC844&lt;100,TODAY()&gt;'Data Bank'!$AT844),1,IF('Data Bank'!$AC844=100,3,IF('Data Bank'!$AC844=0,0,2)))))</f>
        <v>0</v>
      </c>
      <c r="K933" s="177">
        <f ca="1">IF(K$1&lt;'Data Bank'!$AD844,"",IF(K$1&gt;'Data Bank'!$AT844,"",IF(AND('Data Bank'!$AC844&lt;100,TODAY()&gt;'Data Bank'!$AT844),1,IF('Data Bank'!$AC844=100,3,IF('Data Bank'!$AC844=0,0,2)))))</f>
        <v>0</v>
      </c>
      <c r="L933" s="177">
        <f ca="1">IF(L$1&lt;'Data Bank'!$AD844,"",IF(L$1&gt;'Data Bank'!$AT844,"",IF(AND('Data Bank'!$AC844&lt;100,TODAY()&gt;'Data Bank'!$AT844),1,IF('Data Bank'!$AC844=100,3,IF('Data Bank'!$AC844=0,0,2)))))</f>
        <v>0</v>
      </c>
      <c r="M933" s="177">
        <f ca="1">IF(M$1&lt;'Data Bank'!$AD844,"",IF(M$1&gt;'Data Bank'!$AT844,"",IF(AND('Data Bank'!$AC844&lt;100,TODAY()&gt;'Data Bank'!$AT844),1,IF('Data Bank'!$AC844=100,3,IF('Data Bank'!$AC844=0,0,2)))))</f>
        <v>0</v>
      </c>
      <c r="N933" s="177">
        <f ca="1">IF(N$1&lt;'Data Bank'!$AD844,"",IF(N$1&gt;'Data Bank'!$AT844,"",IF(AND('Data Bank'!$AC844&lt;100,TODAY()&gt;'Data Bank'!$AT844),1,IF('Data Bank'!$AC844=100,3,IF('Data Bank'!$AC844=0,0,2)))))</f>
        <v>0</v>
      </c>
      <c r="O933" s="177">
        <f ca="1">IF(O$1&lt;'Data Bank'!$AD844,"",IF(O$1&gt;'Data Bank'!$AT844,"",IF(AND('Data Bank'!$AC844&lt;100,TODAY()&gt;'Data Bank'!$AT844),1,IF('Data Bank'!$AC844=100,3,IF('Data Bank'!$AC844=0,0,2)))))</f>
        <v>0</v>
      </c>
      <c r="P933" s="177">
        <f ca="1">IF(P$1&lt;'Data Bank'!$AD844,"",IF(P$1&gt;'Data Bank'!$AT844,"",IF(AND('Data Bank'!$AC844&lt;100,TODAY()&gt;'Data Bank'!$AT844),1,IF('Data Bank'!$AC844=100,3,IF('Data Bank'!$AC844=0,0,2)))))</f>
        <v>0</v>
      </c>
      <c r="Q933" s="177">
        <f ca="1">IF(Q$1&lt;'Data Bank'!$AD844,"",IF(Q$1&gt;'Data Bank'!$AT844,"",IF(AND('Data Bank'!$AC844&lt;100,TODAY()&gt;'Data Bank'!$AT844),1,IF('Data Bank'!$AC844=100,3,IF('Data Bank'!$AC844=0,0,2)))))</f>
        <v>0</v>
      </c>
      <c r="R933" s="177">
        <f ca="1">IF(R$1&lt;'Data Bank'!$AD844,"",IF(R$1&gt;'Data Bank'!$AT844,"",IF(AND('Data Bank'!$AC844&lt;100,TODAY()&gt;'Data Bank'!$AT844),1,IF('Data Bank'!$AC844=100,3,IF('Data Bank'!$AC844=0,0,2)))))</f>
        <v>0</v>
      </c>
    </row>
    <row r="934" spans="1:18">
      <c r="A934" s="115" t="str">
        <f>'Data Bank'!E845</f>
        <v>Mohallah Aam Khass and Noor Sha</v>
      </c>
      <c r="B934" s="178">
        <f ca="1">IF(B$1&lt;'Data Bank'!$AD845,"",IF(B$1&gt;'Data Bank'!$AT845,"",IF(AND('Data Bank'!$AC845&lt;100,TODAY()&gt;'Data Bank'!$AT845),1,IF('Data Bank'!$AC845=100,3,IF('Data Bank'!$AC845=0,0,2)))))</f>
        <v>1</v>
      </c>
      <c r="C934" s="178">
        <f ca="1">IF(C$1&lt;'Data Bank'!$AD845,"",IF(C$1&gt;'Data Bank'!$AT845,"",IF(AND('Data Bank'!$AC845&lt;100,TODAY()&gt;'Data Bank'!$AT845),1,IF('Data Bank'!$AC845=100,3,IF('Data Bank'!$AC845=0,0,2)))))</f>
        <v>1</v>
      </c>
      <c r="D934" s="178" t="str">
        <f ca="1">IF(D$1&lt;'Data Bank'!$AD845,"",IF(D$1&gt;'Data Bank'!$AT845,"",IF(AND('Data Bank'!$AC845&lt;100,TODAY()&gt;'Data Bank'!$AT845),1,IF('Data Bank'!$AC845=100,3,IF('Data Bank'!$AC845=0,0,2)))))</f>
        <v/>
      </c>
      <c r="E934" s="178" t="str">
        <f ca="1">IF(E$1&lt;'Data Bank'!$AD845,"",IF(E$1&gt;'Data Bank'!$AT845,"",IF(AND('Data Bank'!$AC845&lt;100,TODAY()&gt;'Data Bank'!$AT845),1,IF('Data Bank'!$AC845=100,3,IF('Data Bank'!$AC845=0,0,2)))))</f>
        <v/>
      </c>
      <c r="F934" s="178" t="str">
        <f ca="1">IF(F$1&lt;'Data Bank'!$AD845,"",IF(F$1&gt;'Data Bank'!$AT845,"",IF(AND('Data Bank'!$AC845&lt;100,TODAY()&gt;'Data Bank'!$AT845),1,IF('Data Bank'!$AC845=100,3,IF('Data Bank'!$AC845=0,0,2)))))</f>
        <v/>
      </c>
      <c r="G934" s="178" t="str">
        <f ca="1">IF(G$1&lt;'Data Bank'!$AD845,"",IF(G$1&gt;'Data Bank'!$AT845,"",IF(AND('Data Bank'!$AC845&lt;100,TODAY()&gt;'Data Bank'!$AT845),1,IF('Data Bank'!$AC845=100,3,IF('Data Bank'!$AC845=0,0,2)))))</f>
        <v/>
      </c>
      <c r="H934" s="178" t="str">
        <f ca="1">IF(H$1&lt;'Data Bank'!$AD845,"",IF(H$1&gt;'Data Bank'!$AT845,"",IF(AND('Data Bank'!$AC845&lt;100,TODAY()&gt;'Data Bank'!$AT845),1,IF('Data Bank'!$AC845=100,3,IF('Data Bank'!$AC845=0,0,2)))))</f>
        <v/>
      </c>
      <c r="I934" s="178" t="str">
        <f ca="1">IF(I$1&lt;'Data Bank'!$AD845,"",IF(I$1&gt;'Data Bank'!$AT845,"",IF(AND('Data Bank'!$AC845&lt;100,TODAY()&gt;'Data Bank'!$AT845),1,IF('Data Bank'!$AC845=100,3,IF('Data Bank'!$AC845=0,0,2)))))</f>
        <v/>
      </c>
      <c r="J934" s="177" t="str">
        <f ca="1">IF(J$1&lt;'Data Bank'!$AD845,"",IF(J$1&gt;'Data Bank'!$AT845,"",IF(AND('Data Bank'!$AC845&lt;100,TODAY()&gt;'Data Bank'!$AT845),1,IF('Data Bank'!$AC845=100,3,IF('Data Bank'!$AC845=0,0,2)))))</f>
        <v/>
      </c>
      <c r="K934" s="177" t="str">
        <f ca="1">IF(K$1&lt;'Data Bank'!$AD845,"",IF(K$1&gt;'Data Bank'!$AT845,"",IF(AND('Data Bank'!$AC845&lt;100,TODAY()&gt;'Data Bank'!$AT845),1,IF('Data Bank'!$AC845=100,3,IF('Data Bank'!$AC845=0,0,2)))))</f>
        <v/>
      </c>
      <c r="L934" s="177" t="str">
        <f ca="1">IF(L$1&lt;'Data Bank'!$AD845,"",IF(L$1&gt;'Data Bank'!$AT845,"",IF(AND('Data Bank'!$AC845&lt;100,TODAY()&gt;'Data Bank'!$AT845),1,IF('Data Bank'!$AC845=100,3,IF('Data Bank'!$AC845=0,0,2)))))</f>
        <v/>
      </c>
      <c r="M934" s="177" t="str">
        <f ca="1">IF(M$1&lt;'Data Bank'!$AD845,"",IF(M$1&gt;'Data Bank'!$AT845,"",IF(AND('Data Bank'!$AC845&lt;100,TODAY()&gt;'Data Bank'!$AT845),1,IF('Data Bank'!$AC845=100,3,IF('Data Bank'!$AC845=0,0,2)))))</f>
        <v/>
      </c>
      <c r="N934" s="177" t="str">
        <f ca="1">IF(N$1&lt;'Data Bank'!$AD845,"",IF(N$1&gt;'Data Bank'!$AT845,"",IF(AND('Data Bank'!$AC845&lt;100,TODAY()&gt;'Data Bank'!$AT845),1,IF('Data Bank'!$AC845=100,3,IF('Data Bank'!$AC845=0,0,2)))))</f>
        <v/>
      </c>
      <c r="O934" s="177" t="str">
        <f ca="1">IF(O$1&lt;'Data Bank'!$AD845,"",IF(O$1&gt;'Data Bank'!$AT845,"",IF(AND('Data Bank'!$AC845&lt;100,TODAY()&gt;'Data Bank'!$AT845),1,IF('Data Bank'!$AC845=100,3,IF('Data Bank'!$AC845=0,0,2)))))</f>
        <v/>
      </c>
      <c r="P934" s="177" t="str">
        <f ca="1">IF(P$1&lt;'Data Bank'!$AD845,"",IF(P$1&gt;'Data Bank'!$AT845,"",IF(AND('Data Bank'!$AC845&lt;100,TODAY()&gt;'Data Bank'!$AT845),1,IF('Data Bank'!$AC845=100,3,IF('Data Bank'!$AC845=0,0,2)))))</f>
        <v/>
      </c>
      <c r="Q934" s="177" t="str">
        <f ca="1">IF(Q$1&lt;'Data Bank'!$AD845,"",IF(Q$1&gt;'Data Bank'!$AT845,"",IF(AND('Data Bank'!$AC845&lt;100,TODAY()&gt;'Data Bank'!$AT845),1,IF('Data Bank'!$AC845=100,3,IF('Data Bank'!$AC845=0,0,2)))))</f>
        <v/>
      </c>
      <c r="R934" s="177" t="str">
        <f ca="1">IF(R$1&lt;'Data Bank'!$AD845,"",IF(R$1&gt;'Data Bank'!$AT845,"",IF(AND('Data Bank'!$AC845&lt;100,TODAY()&gt;'Data Bank'!$AT845),1,IF('Data Bank'!$AC845=100,3,IF('Data Bank'!$AC845=0,0,2)))))</f>
        <v/>
      </c>
    </row>
    <row r="935" spans="1:18">
      <c r="A935" s="115" t="str">
        <f>'Data Bank'!E846</f>
        <v>Mohsin Town &amp; Rasheed Avenue</v>
      </c>
      <c r="B935" s="178">
        <f ca="1">IF(B$1&lt;'Data Bank'!$AD846,"",IF(B$1&gt;'Data Bank'!$AT846,"",IF(AND('Data Bank'!$AC846&lt;100,TODAY()&gt;'Data Bank'!$AT846),1,IF('Data Bank'!$AC846=100,3,IF('Data Bank'!$AC846=0,0,2)))))</f>
        <v>2</v>
      </c>
      <c r="C935" s="178">
        <f ca="1">IF(C$1&lt;'Data Bank'!$AD846,"",IF(C$1&gt;'Data Bank'!$AT846,"",IF(AND('Data Bank'!$AC846&lt;100,TODAY()&gt;'Data Bank'!$AT846),1,IF('Data Bank'!$AC846=100,3,IF('Data Bank'!$AC846=0,0,2)))))</f>
        <v>2</v>
      </c>
      <c r="D935" s="178">
        <f ca="1">IF(D$1&lt;'Data Bank'!$AD846,"",IF(D$1&gt;'Data Bank'!$AT846,"",IF(AND('Data Bank'!$AC846&lt;100,TODAY()&gt;'Data Bank'!$AT846),1,IF('Data Bank'!$AC846=100,3,IF('Data Bank'!$AC846=0,0,2)))))</f>
        <v>2</v>
      </c>
      <c r="E935" s="178">
        <f ca="1">IF(E$1&lt;'Data Bank'!$AD846,"",IF(E$1&gt;'Data Bank'!$AT846,"",IF(AND('Data Bank'!$AC846&lt;100,TODAY()&gt;'Data Bank'!$AT846),1,IF('Data Bank'!$AC846=100,3,IF('Data Bank'!$AC846=0,0,2)))))</f>
        <v>2</v>
      </c>
      <c r="F935" s="178">
        <f ca="1">IF(F$1&lt;'Data Bank'!$AD846,"",IF(F$1&gt;'Data Bank'!$AT846,"",IF(AND('Data Bank'!$AC846&lt;100,TODAY()&gt;'Data Bank'!$AT846),1,IF('Data Bank'!$AC846=100,3,IF('Data Bank'!$AC846=0,0,2)))))</f>
        <v>2</v>
      </c>
      <c r="G935" s="178">
        <f ca="1">IF(G$1&lt;'Data Bank'!$AD846,"",IF(G$1&gt;'Data Bank'!$AT846,"",IF(AND('Data Bank'!$AC846&lt;100,TODAY()&gt;'Data Bank'!$AT846),1,IF('Data Bank'!$AC846=100,3,IF('Data Bank'!$AC846=0,0,2)))))</f>
        <v>2</v>
      </c>
      <c r="H935" s="178">
        <f ca="1">IF(H$1&lt;'Data Bank'!$AD846,"",IF(H$1&gt;'Data Bank'!$AT846,"",IF(AND('Data Bank'!$AC846&lt;100,TODAY()&gt;'Data Bank'!$AT846),1,IF('Data Bank'!$AC846=100,3,IF('Data Bank'!$AC846=0,0,2)))))</f>
        <v>2</v>
      </c>
      <c r="I935" s="178">
        <f ca="1">IF(I$1&lt;'Data Bank'!$AD846,"",IF(I$1&gt;'Data Bank'!$AT846,"",IF(AND('Data Bank'!$AC846&lt;100,TODAY()&gt;'Data Bank'!$AT846),1,IF('Data Bank'!$AC846=100,3,IF('Data Bank'!$AC846=0,0,2)))))</f>
        <v>2</v>
      </c>
      <c r="J935" s="177">
        <f ca="1">IF(J$1&lt;'Data Bank'!$AD846,"",IF(J$1&gt;'Data Bank'!$AT846,"",IF(AND('Data Bank'!$AC846&lt;100,TODAY()&gt;'Data Bank'!$AT846),1,IF('Data Bank'!$AC846=100,3,IF('Data Bank'!$AC846=0,0,2)))))</f>
        <v>2</v>
      </c>
      <c r="K935" s="177">
        <f ca="1">IF(K$1&lt;'Data Bank'!$AD846,"",IF(K$1&gt;'Data Bank'!$AT846,"",IF(AND('Data Bank'!$AC846&lt;100,TODAY()&gt;'Data Bank'!$AT846),1,IF('Data Bank'!$AC846=100,3,IF('Data Bank'!$AC846=0,0,2)))))</f>
        <v>2</v>
      </c>
      <c r="L935" s="177">
        <f ca="1">IF(L$1&lt;'Data Bank'!$AD846,"",IF(L$1&gt;'Data Bank'!$AT846,"",IF(AND('Data Bank'!$AC846&lt;100,TODAY()&gt;'Data Bank'!$AT846),1,IF('Data Bank'!$AC846=100,3,IF('Data Bank'!$AC846=0,0,2)))))</f>
        <v>2</v>
      </c>
      <c r="M935" s="177">
        <f ca="1">IF(M$1&lt;'Data Bank'!$AD846,"",IF(M$1&gt;'Data Bank'!$AT846,"",IF(AND('Data Bank'!$AC846&lt;100,TODAY()&gt;'Data Bank'!$AT846),1,IF('Data Bank'!$AC846=100,3,IF('Data Bank'!$AC846=0,0,2)))))</f>
        <v>2</v>
      </c>
      <c r="N935" s="177">
        <f ca="1">IF(N$1&lt;'Data Bank'!$AD846,"",IF(N$1&gt;'Data Bank'!$AT846,"",IF(AND('Data Bank'!$AC846&lt;100,TODAY()&gt;'Data Bank'!$AT846),1,IF('Data Bank'!$AC846=100,3,IF('Data Bank'!$AC846=0,0,2)))))</f>
        <v>2</v>
      </c>
      <c r="O935" s="177">
        <f ca="1">IF(O$1&lt;'Data Bank'!$AD846,"",IF(O$1&gt;'Data Bank'!$AT846,"",IF(AND('Data Bank'!$AC846&lt;100,TODAY()&gt;'Data Bank'!$AT846),1,IF('Data Bank'!$AC846=100,3,IF('Data Bank'!$AC846=0,0,2)))))</f>
        <v>2</v>
      </c>
      <c r="P935" s="177">
        <f ca="1">IF(P$1&lt;'Data Bank'!$AD846,"",IF(P$1&gt;'Data Bank'!$AT846,"",IF(AND('Data Bank'!$AC846&lt;100,TODAY()&gt;'Data Bank'!$AT846),1,IF('Data Bank'!$AC846=100,3,IF('Data Bank'!$AC846=0,0,2)))))</f>
        <v>2</v>
      </c>
      <c r="Q935" s="177">
        <f ca="1">IF(Q$1&lt;'Data Bank'!$AD846,"",IF(Q$1&gt;'Data Bank'!$AT846,"",IF(AND('Data Bank'!$AC846&lt;100,TODAY()&gt;'Data Bank'!$AT846),1,IF('Data Bank'!$AC846=100,3,IF('Data Bank'!$AC846=0,0,2)))))</f>
        <v>2</v>
      </c>
      <c r="R935" s="177">
        <f ca="1">IF(R$1&lt;'Data Bank'!$AD846,"",IF(R$1&gt;'Data Bank'!$AT846,"",IF(AND('Data Bank'!$AC846&lt;100,TODAY()&gt;'Data Bank'!$AT846),1,IF('Data Bank'!$AC846=100,3,IF('Data Bank'!$AC846=0,0,2)))))</f>
        <v>2</v>
      </c>
    </row>
    <row r="936" spans="1:18">
      <c r="A936" s="115" t="str">
        <f>'Data Bank'!E847</f>
        <v xml:space="preserve">Montgomery Society </v>
      </c>
      <c r="B936" s="178">
        <f ca="1">IF(B$1&lt;'Data Bank'!$AD847,"",IF(B$1&gt;'Data Bank'!$AT847,"",IF(AND('Data Bank'!$AC847&lt;100,TODAY()&gt;'Data Bank'!$AT847),1,IF('Data Bank'!$AC847=100,3,IF('Data Bank'!$AC847=0,0,2)))))</f>
        <v>2</v>
      </c>
      <c r="C936" s="178">
        <f ca="1">IF(C$1&lt;'Data Bank'!$AD847,"",IF(C$1&gt;'Data Bank'!$AT847,"",IF(AND('Data Bank'!$AC847&lt;100,TODAY()&gt;'Data Bank'!$AT847),1,IF('Data Bank'!$AC847=100,3,IF('Data Bank'!$AC847=0,0,2)))))</f>
        <v>2</v>
      </c>
      <c r="D936" s="178">
        <f ca="1">IF(D$1&lt;'Data Bank'!$AD847,"",IF(D$1&gt;'Data Bank'!$AT847,"",IF(AND('Data Bank'!$AC847&lt;100,TODAY()&gt;'Data Bank'!$AT847),1,IF('Data Bank'!$AC847=100,3,IF('Data Bank'!$AC847=0,0,2)))))</f>
        <v>2</v>
      </c>
      <c r="E936" s="178">
        <f ca="1">IF(E$1&lt;'Data Bank'!$AD847,"",IF(E$1&gt;'Data Bank'!$AT847,"",IF(AND('Data Bank'!$AC847&lt;100,TODAY()&gt;'Data Bank'!$AT847),1,IF('Data Bank'!$AC847=100,3,IF('Data Bank'!$AC847=0,0,2)))))</f>
        <v>2</v>
      </c>
      <c r="F936" s="178">
        <f ca="1">IF(F$1&lt;'Data Bank'!$AD847,"",IF(F$1&gt;'Data Bank'!$AT847,"",IF(AND('Data Bank'!$AC847&lt;100,TODAY()&gt;'Data Bank'!$AT847),1,IF('Data Bank'!$AC847=100,3,IF('Data Bank'!$AC847=0,0,2)))))</f>
        <v>2</v>
      </c>
      <c r="G936" s="178">
        <f ca="1">IF(G$1&lt;'Data Bank'!$AD847,"",IF(G$1&gt;'Data Bank'!$AT847,"",IF(AND('Data Bank'!$AC847&lt;100,TODAY()&gt;'Data Bank'!$AT847),1,IF('Data Bank'!$AC847=100,3,IF('Data Bank'!$AC847=0,0,2)))))</f>
        <v>2</v>
      </c>
      <c r="H936" s="178">
        <f ca="1">IF(H$1&lt;'Data Bank'!$AD847,"",IF(H$1&gt;'Data Bank'!$AT847,"",IF(AND('Data Bank'!$AC847&lt;100,TODAY()&gt;'Data Bank'!$AT847),1,IF('Data Bank'!$AC847=100,3,IF('Data Bank'!$AC847=0,0,2)))))</f>
        <v>2</v>
      </c>
      <c r="I936" s="178">
        <f ca="1">IF(I$1&lt;'Data Bank'!$AD847,"",IF(I$1&gt;'Data Bank'!$AT847,"",IF(AND('Data Bank'!$AC847&lt;100,TODAY()&gt;'Data Bank'!$AT847),1,IF('Data Bank'!$AC847=100,3,IF('Data Bank'!$AC847=0,0,2)))))</f>
        <v>2</v>
      </c>
      <c r="J936" s="177">
        <f ca="1">IF(J$1&lt;'Data Bank'!$AD847,"",IF(J$1&gt;'Data Bank'!$AT847,"",IF(AND('Data Bank'!$AC847&lt;100,TODAY()&gt;'Data Bank'!$AT847),1,IF('Data Bank'!$AC847=100,3,IF('Data Bank'!$AC847=0,0,2)))))</f>
        <v>2</v>
      </c>
      <c r="K936" s="177">
        <f ca="1">IF(K$1&lt;'Data Bank'!$AD847,"",IF(K$1&gt;'Data Bank'!$AT847,"",IF(AND('Data Bank'!$AC847&lt;100,TODAY()&gt;'Data Bank'!$AT847),1,IF('Data Bank'!$AC847=100,3,IF('Data Bank'!$AC847=0,0,2)))))</f>
        <v>2</v>
      </c>
      <c r="L936" s="177">
        <f ca="1">IF(L$1&lt;'Data Bank'!$AD847,"",IF(L$1&gt;'Data Bank'!$AT847,"",IF(AND('Data Bank'!$AC847&lt;100,TODAY()&gt;'Data Bank'!$AT847),1,IF('Data Bank'!$AC847=100,3,IF('Data Bank'!$AC847=0,0,2)))))</f>
        <v>2</v>
      </c>
      <c r="M936" s="177">
        <f ca="1">IF(M$1&lt;'Data Bank'!$AD847,"",IF(M$1&gt;'Data Bank'!$AT847,"",IF(AND('Data Bank'!$AC847&lt;100,TODAY()&gt;'Data Bank'!$AT847),1,IF('Data Bank'!$AC847=100,3,IF('Data Bank'!$AC847=0,0,2)))))</f>
        <v>2</v>
      </c>
      <c r="N936" s="177">
        <f ca="1">IF(N$1&lt;'Data Bank'!$AD847,"",IF(N$1&gt;'Data Bank'!$AT847,"",IF(AND('Data Bank'!$AC847&lt;100,TODAY()&gt;'Data Bank'!$AT847),1,IF('Data Bank'!$AC847=100,3,IF('Data Bank'!$AC847=0,0,2)))))</f>
        <v>2</v>
      </c>
      <c r="O936" s="177">
        <f ca="1">IF(O$1&lt;'Data Bank'!$AD847,"",IF(O$1&gt;'Data Bank'!$AT847,"",IF(AND('Data Bank'!$AC847&lt;100,TODAY()&gt;'Data Bank'!$AT847),1,IF('Data Bank'!$AC847=100,3,IF('Data Bank'!$AC847=0,0,2)))))</f>
        <v>2</v>
      </c>
      <c r="P936" s="177">
        <f ca="1">IF(P$1&lt;'Data Bank'!$AD847,"",IF(P$1&gt;'Data Bank'!$AT847,"",IF(AND('Data Bank'!$AC847&lt;100,TODAY()&gt;'Data Bank'!$AT847),1,IF('Data Bank'!$AC847=100,3,IF('Data Bank'!$AC847=0,0,2)))))</f>
        <v>2</v>
      </c>
      <c r="Q936" s="177">
        <f ca="1">IF(Q$1&lt;'Data Bank'!$AD847,"",IF(Q$1&gt;'Data Bank'!$AT847,"",IF(AND('Data Bank'!$AC847&lt;100,TODAY()&gt;'Data Bank'!$AT847),1,IF('Data Bank'!$AC847=100,3,IF('Data Bank'!$AC847=0,0,2)))))</f>
        <v>2</v>
      </c>
      <c r="R936" s="177">
        <f ca="1">IF(R$1&lt;'Data Bank'!$AD847,"",IF(R$1&gt;'Data Bank'!$AT847,"",IF(AND('Data Bank'!$AC847&lt;100,TODAY()&gt;'Data Bank'!$AT847),1,IF('Data Bank'!$AC847=100,3,IF('Data Bank'!$AC847=0,0,2)))))</f>
        <v>2</v>
      </c>
    </row>
    <row r="937" spans="1:18">
      <c r="A937" s="115" t="str">
        <f>'Data Bank'!E848</f>
        <v>Muftian</v>
      </c>
      <c r="B937" s="178">
        <f ca="1">IF(B$1&lt;'Data Bank'!$AD848,"",IF(B$1&gt;'Data Bank'!$AT848,"",IF(AND('Data Bank'!$AC848&lt;100,TODAY()&gt;'Data Bank'!$AT848),1,IF('Data Bank'!$AC848=100,3,IF('Data Bank'!$AC848=0,0,2)))))</f>
        <v>0</v>
      </c>
      <c r="C937" s="178">
        <f ca="1">IF(C$1&lt;'Data Bank'!$AD848,"",IF(C$1&gt;'Data Bank'!$AT848,"",IF(AND('Data Bank'!$AC848&lt;100,TODAY()&gt;'Data Bank'!$AT848),1,IF('Data Bank'!$AC848=100,3,IF('Data Bank'!$AC848=0,0,2)))))</f>
        <v>0</v>
      </c>
      <c r="D937" s="178">
        <f ca="1">IF(D$1&lt;'Data Bank'!$AD848,"",IF(D$1&gt;'Data Bank'!$AT848,"",IF(AND('Data Bank'!$AC848&lt;100,TODAY()&gt;'Data Bank'!$AT848),1,IF('Data Bank'!$AC848=100,3,IF('Data Bank'!$AC848=0,0,2)))))</f>
        <v>0</v>
      </c>
      <c r="E937" s="178">
        <f ca="1">IF(E$1&lt;'Data Bank'!$AD848,"",IF(E$1&gt;'Data Bank'!$AT848,"",IF(AND('Data Bank'!$AC848&lt;100,TODAY()&gt;'Data Bank'!$AT848),1,IF('Data Bank'!$AC848=100,3,IF('Data Bank'!$AC848=0,0,2)))))</f>
        <v>0</v>
      </c>
      <c r="F937" s="178">
        <f ca="1">IF(F$1&lt;'Data Bank'!$AD848,"",IF(F$1&gt;'Data Bank'!$AT848,"",IF(AND('Data Bank'!$AC848&lt;100,TODAY()&gt;'Data Bank'!$AT848),1,IF('Data Bank'!$AC848=100,3,IF('Data Bank'!$AC848=0,0,2)))))</f>
        <v>0</v>
      </c>
      <c r="G937" s="178">
        <f ca="1">IF(G$1&lt;'Data Bank'!$AD848,"",IF(G$1&gt;'Data Bank'!$AT848,"",IF(AND('Data Bank'!$AC848&lt;100,TODAY()&gt;'Data Bank'!$AT848),1,IF('Data Bank'!$AC848=100,3,IF('Data Bank'!$AC848=0,0,2)))))</f>
        <v>0</v>
      </c>
      <c r="H937" s="178">
        <f ca="1">IF(H$1&lt;'Data Bank'!$AD848,"",IF(H$1&gt;'Data Bank'!$AT848,"",IF(AND('Data Bank'!$AC848&lt;100,TODAY()&gt;'Data Bank'!$AT848),1,IF('Data Bank'!$AC848=100,3,IF('Data Bank'!$AC848=0,0,2)))))</f>
        <v>0</v>
      </c>
      <c r="I937" s="178">
        <f ca="1">IF(I$1&lt;'Data Bank'!$AD848,"",IF(I$1&gt;'Data Bank'!$AT848,"",IF(AND('Data Bank'!$AC848&lt;100,TODAY()&gt;'Data Bank'!$AT848),1,IF('Data Bank'!$AC848=100,3,IF('Data Bank'!$AC848=0,0,2)))))</f>
        <v>0</v>
      </c>
      <c r="J937" s="177">
        <f ca="1">IF(J$1&lt;'Data Bank'!$AD848,"",IF(J$1&gt;'Data Bank'!$AT848,"",IF(AND('Data Bank'!$AC848&lt;100,TODAY()&gt;'Data Bank'!$AT848),1,IF('Data Bank'!$AC848=100,3,IF('Data Bank'!$AC848=0,0,2)))))</f>
        <v>0</v>
      </c>
      <c r="K937" s="177">
        <f ca="1">IF(K$1&lt;'Data Bank'!$AD848,"",IF(K$1&gt;'Data Bank'!$AT848,"",IF(AND('Data Bank'!$AC848&lt;100,TODAY()&gt;'Data Bank'!$AT848),1,IF('Data Bank'!$AC848=100,3,IF('Data Bank'!$AC848=0,0,2)))))</f>
        <v>0</v>
      </c>
      <c r="L937" s="177">
        <f ca="1">IF(L$1&lt;'Data Bank'!$AD848,"",IF(L$1&gt;'Data Bank'!$AT848,"",IF(AND('Data Bank'!$AC848&lt;100,TODAY()&gt;'Data Bank'!$AT848),1,IF('Data Bank'!$AC848=100,3,IF('Data Bank'!$AC848=0,0,2)))))</f>
        <v>0</v>
      </c>
      <c r="M937" s="177">
        <f ca="1">IF(M$1&lt;'Data Bank'!$AD848,"",IF(M$1&gt;'Data Bank'!$AT848,"",IF(AND('Data Bank'!$AC848&lt;100,TODAY()&gt;'Data Bank'!$AT848),1,IF('Data Bank'!$AC848=100,3,IF('Data Bank'!$AC848=0,0,2)))))</f>
        <v>0</v>
      </c>
      <c r="N937" s="177">
        <f ca="1">IF(N$1&lt;'Data Bank'!$AD848,"",IF(N$1&gt;'Data Bank'!$AT848,"",IF(AND('Data Bank'!$AC848&lt;100,TODAY()&gt;'Data Bank'!$AT848),1,IF('Data Bank'!$AC848=100,3,IF('Data Bank'!$AC848=0,0,2)))))</f>
        <v>0</v>
      </c>
      <c r="O937" s="177">
        <f ca="1">IF(O$1&lt;'Data Bank'!$AD848,"",IF(O$1&gt;'Data Bank'!$AT848,"",IF(AND('Data Bank'!$AC848&lt;100,TODAY()&gt;'Data Bank'!$AT848),1,IF('Data Bank'!$AC848=100,3,IF('Data Bank'!$AC848=0,0,2)))))</f>
        <v>0</v>
      </c>
      <c r="P937" s="177">
        <f ca="1">IF(P$1&lt;'Data Bank'!$AD848,"",IF(P$1&gt;'Data Bank'!$AT848,"",IF(AND('Data Bank'!$AC848&lt;100,TODAY()&gt;'Data Bank'!$AT848),1,IF('Data Bank'!$AC848=100,3,IF('Data Bank'!$AC848=0,0,2)))))</f>
        <v>0</v>
      </c>
      <c r="Q937" s="177">
        <f ca="1">IF(Q$1&lt;'Data Bank'!$AD848,"",IF(Q$1&gt;'Data Bank'!$AT848,"",IF(AND('Data Bank'!$AC848&lt;100,TODAY()&gt;'Data Bank'!$AT848),1,IF('Data Bank'!$AC848=100,3,IF('Data Bank'!$AC848=0,0,2)))))</f>
        <v>0</v>
      </c>
      <c r="R937" s="177">
        <f ca="1">IF(R$1&lt;'Data Bank'!$AD848,"",IF(R$1&gt;'Data Bank'!$AT848,"",IF(AND('Data Bank'!$AC848&lt;100,TODAY()&gt;'Data Bank'!$AT848),1,IF('Data Bank'!$AC848=100,3,IF('Data Bank'!$AC848=0,0,2)))))</f>
        <v>0</v>
      </c>
    </row>
    <row r="938" spans="1:18">
      <c r="A938" s="115" t="str">
        <f>'Data Bank'!E849</f>
        <v>Al-Rehman, Eiffel, Sultan Town</v>
      </c>
      <c r="B938" s="178">
        <f ca="1">IF(B$1&lt;'Data Bank'!$AD849,"",IF(B$1&gt;'Data Bank'!$AT849,"",IF(AND('Data Bank'!$AC849&lt;100,TODAY()&gt;'Data Bank'!$AT849),1,IF('Data Bank'!$AC849=100,3,IF('Data Bank'!$AC849=0,0,2)))))</f>
        <v>0</v>
      </c>
      <c r="C938" s="178">
        <f ca="1">IF(C$1&lt;'Data Bank'!$AD849,"",IF(C$1&gt;'Data Bank'!$AT849,"",IF(AND('Data Bank'!$AC849&lt;100,TODAY()&gt;'Data Bank'!$AT849),1,IF('Data Bank'!$AC849=100,3,IF('Data Bank'!$AC849=0,0,2)))))</f>
        <v>0</v>
      </c>
      <c r="D938" s="178">
        <f ca="1">IF(D$1&lt;'Data Bank'!$AD849,"",IF(D$1&gt;'Data Bank'!$AT849,"",IF(AND('Data Bank'!$AC849&lt;100,TODAY()&gt;'Data Bank'!$AT849),1,IF('Data Bank'!$AC849=100,3,IF('Data Bank'!$AC849=0,0,2)))))</f>
        <v>0</v>
      </c>
      <c r="E938" s="178">
        <f ca="1">IF(E$1&lt;'Data Bank'!$AD849,"",IF(E$1&gt;'Data Bank'!$AT849,"",IF(AND('Data Bank'!$AC849&lt;100,TODAY()&gt;'Data Bank'!$AT849),1,IF('Data Bank'!$AC849=100,3,IF('Data Bank'!$AC849=0,0,2)))))</f>
        <v>0</v>
      </c>
      <c r="F938" s="178">
        <f ca="1">IF(F$1&lt;'Data Bank'!$AD849,"",IF(F$1&gt;'Data Bank'!$AT849,"",IF(AND('Data Bank'!$AC849&lt;100,TODAY()&gt;'Data Bank'!$AT849),1,IF('Data Bank'!$AC849=100,3,IF('Data Bank'!$AC849=0,0,2)))))</f>
        <v>0</v>
      </c>
      <c r="G938" s="178">
        <f ca="1">IF(G$1&lt;'Data Bank'!$AD849,"",IF(G$1&gt;'Data Bank'!$AT849,"",IF(AND('Data Bank'!$AC849&lt;100,TODAY()&gt;'Data Bank'!$AT849),1,IF('Data Bank'!$AC849=100,3,IF('Data Bank'!$AC849=0,0,2)))))</f>
        <v>0</v>
      </c>
      <c r="H938" s="178">
        <f ca="1">IF(H$1&lt;'Data Bank'!$AD849,"",IF(H$1&gt;'Data Bank'!$AT849,"",IF(AND('Data Bank'!$AC849&lt;100,TODAY()&gt;'Data Bank'!$AT849),1,IF('Data Bank'!$AC849=100,3,IF('Data Bank'!$AC849=0,0,2)))))</f>
        <v>0</v>
      </c>
      <c r="I938" s="178">
        <f ca="1">IF(I$1&lt;'Data Bank'!$AD849,"",IF(I$1&gt;'Data Bank'!$AT849,"",IF(AND('Data Bank'!$AC849&lt;100,TODAY()&gt;'Data Bank'!$AT849),1,IF('Data Bank'!$AC849=100,3,IF('Data Bank'!$AC849=0,0,2)))))</f>
        <v>0</v>
      </c>
      <c r="J938" s="177" t="str">
        <f ca="1">IF(J$1&lt;'Data Bank'!$AD849,"",IF(J$1&gt;'Data Bank'!$AT849,"",IF(AND('Data Bank'!$AC849&lt;100,TODAY()&gt;'Data Bank'!$AT849),1,IF('Data Bank'!$AC849=100,3,IF('Data Bank'!$AC849=0,0,2)))))</f>
        <v/>
      </c>
      <c r="K938" s="177" t="str">
        <f ca="1">IF(K$1&lt;'Data Bank'!$AD849,"",IF(K$1&gt;'Data Bank'!$AT849,"",IF(AND('Data Bank'!$AC849&lt;100,TODAY()&gt;'Data Bank'!$AT849),1,IF('Data Bank'!$AC849=100,3,IF('Data Bank'!$AC849=0,0,2)))))</f>
        <v/>
      </c>
      <c r="L938" s="177" t="str">
        <f ca="1">IF(L$1&lt;'Data Bank'!$AD849,"",IF(L$1&gt;'Data Bank'!$AT849,"",IF(AND('Data Bank'!$AC849&lt;100,TODAY()&gt;'Data Bank'!$AT849),1,IF('Data Bank'!$AC849=100,3,IF('Data Bank'!$AC849=0,0,2)))))</f>
        <v/>
      </c>
      <c r="M938" s="177" t="str">
        <f ca="1">IF(M$1&lt;'Data Bank'!$AD849,"",IF(M$1&gt;'Data Bank'!$AT849,"",IF(AND('Data Bank'!$AC849&lt;100,TODAY()&gt;'Data Bank'!$AT849),1,IF('Data Bank'!$AC849=100,3,IF('Data Bank'!$AC849=0,0,2)))))</f>
        <v/>
      </c>
      <c r="N938" s="177" t="str">
        <f ca="1">IF(N$1&lt;'Data Bank'!$AD849,"",IF(N$1&gt;'Data Bank'!$AT849,"",IF(AND('Data Bank'!$AC849&lt;100,TODAY()&gt;'Data Bank'!$AT849),1,IF('Data Bank'!$AC849=100,3,IF('Data Bank'!$AC849=0,0,2)))))</f>
        <v/>
      </c>
      <c r="O938" s="177" t="str">
        <f ca="1">IF(O$1&lt;'Data Bank'!$AD849,"",IF(O$1&gt;'Data Bank'!$AT849,"",IF(AND('Data Bank'!$AC849&lt;100,TODAY()&gt;'Data Bank'!$AT849),1,IF('Data Bank'!$AC849=100,3,IF('Data Bank'!$AC849=0,0,2)))))</f>
        <v/>
      </c>
      <c r="P938" s="177" t="str">
        <f ca="1">IF(P$1&lt;'Data Bank'!$AD849,"",IF(P$1&gt;'Data Bank'!$AT849,"",IF(AND('Data Bank'!$AC849&lt;100,TODAY()&gt;'Data Bank'!$AT849),1,IF('Data Bank'!$AC849=100,3,IF('Data Bank'!$AC849=0,0,2)))))</f>
        <v/>
      </c>
      <c r="Q938" s="177" t="str">
        <f ca="1">IF(Q$1&lt;'Data Bank'!$AD849,"",IF(Q$1&gt;'Data Bank'!$AT849,"",IF(AND('Data Bank'!$AC849&lt;100,TODAY()&gt;'Data Bank'!$AT849),1,IF('Data Bank'!$AC849=100,3,IF('Data Bank'!$AC849=0,0,2)))))</f>
        <v/>
      </c>
      <c r="R938" s="177" t="str">
        <f ca="1">IF(R$1&lt;'Data Bank'!$AD849,"",IF(R$1&gt;'Data Bank'!$AT849,"",IF(AND('Data Bank'!$AC849&lt;100,TODAY()&gt;'Data Bank'!$AT849),1,IF('Data Bank'!$AC849=100,3,IF('Data Bank'!$AC849=0,0,2)))))</f>
        <v/>
      </c>
    </row>
    <row r="939" spans="1:18">
      <c r="A939" s="115" t="str">
        <f>'Data Bank'!E850</f>
        <v>Muhall Noor &amp; Park Salamat Park</v>
      </c>
      <c r="B939" s="178">
        <f ca="1">IF(B$1&lt;'Data Bank'!$AD850,"",IF(B$1&gt;'Data Bank'!$AT850,"",IF(AND('Data Bank'!$AC850&lt;100,TODAY()&gt;'Data Bank'!$AT850),1,IF('Data Bank'!$AC850=100,3,IF('Data Bank'!$AC850=0,0,2)))))</f>
        <v>1</v>
      </c>
      <c r="C939" s="178" t="str">
        <f ca="1">IF(C$1&lt;'Data Bank'!$AD850,"",IF(C$1&gt;'Data Bank'!$AT850,"",IF(AND('Data Bank'!$AC850&lt;100,TODAY()&gt;'Data Bank'!$AT850),1,IF('Data Bank'!$AC850=100,3,IF('Data Bank'!$AC850=0,0,2)))))</f>
        <v/>
      </c>
      <c r="D939" s="178" t="str">
        <f ca="1">IF(D$1&lt;'Data Bank'!$AD850,"",IF(D$1&gt;'Data Bank'!$AT850,"",IF(AND('Data Bank'!$AC850&lt;100,TODAY()&gt;'Data Bank'!$AT850),1,IF('Data Bank'!$AC850=100,3,IF('Data Bank'!$AC850=0,0,2)))))</f>
        <v/>
      </c>
      <c r="E939" s="178" t="str">
        <f ca="1">IF(E$1&lt;'Data Bank'!$AD850,"",IF(E$1&gt;'Data Bank'!$AT850,"",IF(AND('Data Bank'!$AC850&lt;100,TODAY()&gt;'Data Bank'!$AT850),1,IF('Data Bank'!$AC850=100,3,IF('Data Bank'!$AC850=0,0,2)))))</f>
        <v/>
      </c>
      <c r="F939" s="178" t="str">
        <f ca="1">IF(F$1&lt;'Data Bank'!$AD850,"",IF(F$1&gt;'Data Bank'!$AT850,"",IF(AND('Data Bank'!$AC850&lt;100,TODAY()&gt;'Data Bank'!$AT850),1,IF('Data Bank'!$AC850=100,3,IF('Data Bank'!$AC850=0,0,2)))))</f>
        <v/>
      </c>
      <c r="G939" s="178" t="str">
        <f ca="1">IF(G$1&lt;'Data Bank'!$AD850,"",IF(G$1&gt;'Data Bank'!$AT850,"",IF(AND('Data Bank'!$AC850&lt;100,TODAY()&gt;'Data Bank'!$AT850),1,IF('Data Bank'!$AC850=100,3,IF('Data Bank'!$AC850=0,0,2)))))</f>
        <v/>
      </c>
      <c r="H939" s="178" t="str">
        <f ca="1">IF(H$1&lt;'Data Bank'!$AD850,"",IF(H$1&gt;'Data Bank'!$AT850,"",IF(AND('Data Bank'!$AC850&lt;100,TODAY()&gt;'Data Bank'!$AT850),1,IF('Data Bank'!$AC850=100,3,IF('Data Bank'!$AC850=0,0,2)))))</f>
        <v/>
      </c>
      <c r="I939" s="178" t="str">
        <f ca="1">IF(I$1&lt;'Data Bank'!$AD850,"",IF(I$1&gt;'Data Bank'!$AT850,"",IF(AND('Data Bank'!$AC850&lt;100,TODAY()&gt;'Data Bank'!$AT850),1,IF('Data Bank'!$AC850=100,3,IF('Data Bank'!$AC850=0,0,2)))))</f>
        <v/>
      </c>
      <c r="J939" s="177" t="str">
        <f ca="1">IF(J$1&lt;'Data Bank'!$AD850,"",IF(J$1&gt;'Data Bank'!$AT850,"",IF(AND('Data Bank'!$AC850&lt;100,TODAY()&gt;'Data Bank'!$AT850),1,IF('Data Bank'!$AC850=100,3,IF('Data Bank'!$AC850=0,0,2)))))</f>
        <v/>
      </c>
      <c r="K939" s="177" t="str">
        <f ca="1">IF(K$1&lt;'Data Bank'!$AD850,"",IF(K$1&gt;'Data Bank'!$AT850,"",IF(AND('Data Bank'!$AC850&lt;100,TODAY()&gt;'Data Bank'!$AT850),1,IF('Data Bank'!$AC850=100,3,IF('Data Bank'!$AC850=0,0,2)))))</f>
        <v/>
      </c>
      <c r="L939" s="177" t="str">
        <f ca="1">IF(L$1&lt;'Data Bank'!$AD850,"",IF(L$1&gt;'Data Bank'!$AT850,"",IF(AND('Data Bank'!$AC850&lt;100,TODAY()&gt;'Data Bank'!$AT850),1,IF('Data Bank'!$AC850=100,3,IF('Data Bank'!$AC850=0,0,2)))))</f>
        <v/>
      </c>
      <c r="M939" s="177" t="str">
        <f ca="1">IF(M$1&lt;'Data Bank'!$AD850,"",IF(M$1&gt;'Data Bank'!$AT850,"",IF(AND('Data Bank'!$AC850&lt;100,TODAY()&gt;'Data Bank'!$AT850),1,IF('Data Bank'!$AC850=100,3,IF('Data Bank'!$AC850=0,0,2)))))</f>
        <v/>
      </c>
      <c r="N939" s="177" t="str">
        <f ca="1">IF(N$1&lt;'Data Bank'!$AD850,"",IF(N$1&gt;'Data Bank'!$AT850,"",IF(AND('Data Bank'!$AC850&lt;100,TODAY()&gt;'Data Bank'!$AT850),1,IF('Data Bank'!$AC850=100,3,IF('Data Bank'!$AC850=0,0,2)))))</f>
        <v/>
      </c>
      <c r="O939" s="177" t="str">
        <f ca="1">IF(O$1&lt;'Data Bank'!$AD850,"",IF(O$1&gt;'Data Bank'!$AT850,"",IF(AND('Data Bank'!$AC850&lt;100,TODAY()&gt;'Data Bank'!$AT850),1,IF('Data Bank'!$AC850=100,3,IF('Data Bank'!$AC850=0,0,2)))))</f>
        <v/>
      </c>
      <c r="P939" s="177" t="str">
        <f ca="1">IF(P$1&lt;'Data Bank'!$AD850,"",IF(P$1&gt;'Data Bank'!$AT850,"",IF(AND('Data Bank'!$AC850&lt;100,TODAY()&gt;'Data Bank'!$AT850),1,IF('Data Bank'!$AC850=100,3,IF('Data Bank'!$AC850=0,0,2)))))</f>
        <v/>
      </c>
      <c r="Q939" s="177" t="str">
        <f ca="1">IF(Q$1&lt;'Data Bank'!$AD850,"",IF(Q$1&gt;'Data Bank'!$AT850,"",IF(AND('Data Bank'!$AC850&lt;100,TODAY()&gt;'Data Bank'!$AT850),1,IF('Data Bank'!$AC850=100,3,IF('Data Bank'!$AC850=0,0,2)))))</f>
        <v/>
      </c>
      <c r="R939" s="177" t="str">
        <f ca="1">IF(R$1&lt;'Data Bank'!$AD850,"",IF(R$1&gt;'Data Bank'!$AT850,"",IF(AND('Data Bank'!$AC850&lt;100,TODAY()&gt;'Data Bank'!$AT850),1,IF('Data Bank'!$AC850=100,3,IF('Data Bank'!$AC850=0,0,2)))))</f>
        <v/>
      </c>
    </row>
    <row r="940" spans="1:18">
      <c r="A940" s="115" t="str">
        <f>'Data Bank'!E852</f>
        <v>Mujahid Town_Ali Town</v>
      </c>
      <c r="B940" s="178">
        <f ca="1">IF(B$1&lt;'Data Bank'!$AD852,"",IF(B$1&gt;'Data Bank'!$AT852,"",IF(AND('Data Bank'!$AC852&lt;100,TODAY()&gt;'Data Bank'!$AT852),1,IF('Data Bank'!$AC852=100,3,IF('Data Bank'!$AC852=0,0,2)))))</f>
        <v>2</v>
      </c>
      <c r="C940" s="178">
        <f ca="1">IF(C$1&lt;'Data Bank'!$AD852,"",IF(C$1&gt;'Data Bank'!$AT852,"",IF(AND('Data Bank'!$AC852&lt;100,TODAY()&gt;'Data Bank'!$AT852),1,IF('Data Bank'!$AC852=100,3,IF('Data Bank'!$AC852=0,0,2)))))</f>
        <v>2</v>
      </c>
      <c r="D940" s="178">
        <f ca="1">IF(D$1&lt;'Data Bank'!$AD852,"",IF(D$1&gt;'Data Bank'!$AT852,"",IF(AND('Data Bank'!$AC852&lt;100,TODAY()&gt;'Data Bank'!$AT852),1,IF('Data Bank'!$AC852=100,3,IF('Data Bank'!$AC852=0,0,2)))))</f>
        <v>2</v>
      </c>
      <c r="E940" s="178">
        <f ca="1">IF(E$1&lt;'Data Bank'!$AD852,"",IF(E$1&gt;'Data Bank'!$AT852,"",IF(AND('Data Bank'!$AC852&lt;100,TODAY()&gt;'Data Bank'!$AT852),1,IF('Data Bank'!$AC852=100,3,IF('Data Bank'!$AC852=0,0,2)))))</f>
        <v>2</v>
      </c>
      <c r="F940" s="178">
        <f ca="1">IF(F$1&lt;'Data Bank'!$AD852,"",IF(F$1&gt;'Data Bank'!$AT852,"",IF(AND('Data Bank'!$AC852&lt;100,TODAY()&gt;'Data Bank'!$AT852),1,IF('Data Bank'!$AC852=100,3,IF('Data Bank'!$AC852=0,0,2)))))</f>
        <v>2</v>
      </c>
      <c r="G940" s="178">
        <f ca="1">IF(G$1&lt;'Data Bank'!$AD852,"",IF(G$1&gt;'Data Bank'!$AT852,"",IF(AND('Data Bank'!$AC852&lt;100,TODAY()&gt;'Data Bank'!$AT852),1,IF('Data Bank'!$AC852=100,3,IF('Data Bank'!$AC852=0,0,2)))))</f>
        <v>2</v>
      </c>
      <c r="H940" s="178">
        <f ca="1">IF(H$1&lt;'Data Bank'!$AD852,"",IF(H$1&gt;'Data Bank'!$AT852,"",IF(AND('Data Bank'!$AC852&lt;100,TODAY()&gt;'Data Bank'!$AT852),1,IF('Data Bank'!$AC852=100,3,IF('Data Bank'!$AC852=0,0,2)))))</f>
        <v>2</v>
      </c>
      <c r="I940" s="178">
        <f ca="1">IF(I$1&lt;'Data Bank'!$AD852,"",IF(I$1&gt;'Data Bank'!$AT852,"",IF(AND('Data Bank'!$AC852&lt;100,TODAY()&gt;'Data Bank'!$AT852),1,IF('Data Bank'!$AC852=100,3,IF('Data Bank'!$AC852=0,0,2)))))</f>
        <v>2</v>
      </c>
      <c r="J940" s="177">
        <f ca="1">IF(J$1&lt;'Data Bank'!$AD852,"",IF(J$1&gt;'Data Bank'!$AT852,"",IF(AND('Data Bank'!$AC852&lt;100,TODAY()&gt;'Data Bank'!$AT852),1,IF('Data Bank'!$AC852=100,3,IF('Data Bank'!$AC852=0,0,2)))))</f>
        <v>2</v>
      </c>
      <c r="K940" s="177">
        <f ca="1">IF(K$1&lt;'Data Bank'!$AD852,"",IF(K$1&gt;'Data Bank'!$AT852,"",IF(AND('Data Bank'!$AC852&lt;100,TODAY()&gt;'Data Bank'!$AT852),1,IF('Data Bank'!$AC852=100,3,IF('Data Bank'!$AC852=0,0,2)))))</f>
        <v>2</v>
      </c>
      <c r="L940" s="177">
        <f ca="1">IF(L$1&lt;'Data Bank'!$AD852,"",IF(L$1&gt;'Data Bank'!$AT852,"",IF(AND('Data Bank'!$AC852&lt;100,TODAY()&gt;'Data Bank'!$AT852),1,IF('Data Bank'!$AC852=100,3,IF('Data Bank'!$AC852=0,0,2)))))</f>
        <v>2</v>
      </c>
      <c r="M940" s="177">
        <f ca="1">IF(M$1&lt;'Data Bank'!$AD852,"",IF(M$1&gt;'Data Bank'!$AT852,"",IF(AND('Data Bank'!$AC852&lt;100,TODAY()&gt;'Data Bank'!$AT852),1,IF('Data Bank'!$AC852=100,3,IF('Data Bank'!$AC852=0,0,2)))))</f>
        <v>2</v>
      </c>
      <c r="N940" s="177">
        <f ca="1">IF(N$1&lt;'Data Bank'!$AD852,"",IF(N$1&gt;'Data Bank'!$AT852,"",IF(AND('Data Bank'!$AC852&lt;100,TODAY()&gt;'Data Bank'!$AT852),1,IF('Data Bank'!$AC852=100,3,IF('Data Bank'!$AC852=0,0,2)))))</f>
        <v>2</v>
      </c>
      <c r="O940" s="177">
        <f ca="1">IF(O$1&lt;'Data Bank'!$AD852,"",IF(O$1&gt;'Data Bank'!$AT852,"",IF(AND('Data Bank'!$AC852&lt;100,TODAY()&gt;'Data Bank'!$AT852),1,IF('Data Bank'!$AC852=100,3,IF('Data Bank'!$AC852=0,0,2)))))</f>
        <v>2</v>
      </c>
      <c r="P940" s="177">
        <f ca="1">IF(P$1&lt;'Data Bank'!$AD852,"",IF(P$1&gt;'Data Bank'!$AT852,"",IF(AND('Data Bank'!$AC852&lt;100,TODAY()&gt;'Data Bank'!$AT852),1,IF('Data Bank'!$AC852=100,3,IF('Data Bank'!$AC852=0,0,2)))))</f>
        <v>2</v>
      </c>
      <c r="Q940" s="177">
        <f ca="1">IF(Q$1&lt;'Data Bank'!$AD852,"",IF(Q$1&gt;'Data Bank'!$AT852,"",IF(AND('Data Bank'!$AC852&lt;100,TODAY()&gt;'Data Bank'!$AT852),1,IF('Data Bank'!$AC852=100,3,IF('Data Bank'!$AC852=0,0,2)))))</f>
        <v>2</v>
      </c>
      <c r="R940" s="177">
        <f ca="1">IF(R$1&lt;'Data Bank'!$AD852,"",IF(R$1&gt;'Data Bank'!$AT852,"",IF(AND('Data Bank'!$AC852&lt;100,TODAY()&gt;'Data Bank'!$AT852),1,IF('Data Bank'!$AC852=100,3,IF('Data Bank'!$AC852=0,0,2)))))</f>
        <v>2</v>
      </c>
    </row>
    <row r="941" spans="1:18">
      <c r="A941" s="115" t="str">
        <f>'Data Bank'!E853</f>
        <v>Multan Golf City</v>
      </c>
      <c r="B941" s="178">
        <f ca="1">IF(B$1&lt;'Data Bank'!$AD853,"",IF(B$1&gt;'Data Bank'!$AT853,"",IF(AND('Data Bank'!$AC853&lt;100,TODAY()&gt;'Data Bank'!$AT853),1,IF('Data Bank'!$AC853=100,3,IF('Data Bank'!$AC853=0,0,2)))))</f>
        <v>1</v>
      </c>
      <c r="C941" s="178" t="str">
        <f ca="1">IF(C$1&lt;'Data Bank'!$AD853,"",IF(C$1&gt;'Data Bank'!$AT853,"",IF(AND('Data Bank'!$AC853&lt;100,TODAY()&gt;'Data Bank'!$AT853),1,IF('Data Bank'!$AC853=100,3,IF('Data Bank'!$AC853=0,0,2)))))</f>
        <v/>
      </c>
      <c r="D941" s="178" t="str">
        <f ca="1">IF(D$1&lt;'Data Bank'!$AD853,"",IF(D$1&gt;'Data Bank'!$AT853,"",IF(AND('Data Bank'!$AC853&lt;100,TODAY()&gt;'Data Bank'!$AT853),1,IF('Data Bank'!$AC853=100,3,IF('Data Bank'!$AC853=0,0,2)))))</f>
        <v/>
      </c>
      <c r="E941" s="178" t="str">
        <f ca="1">IF(E$1&lt;'Data Bank'!$AD853,"",IF(E$1&gt;'Data Bank'!$AT853,"",IF(AND('Data Bank'!$AC853&lt;100,TODAY()&gt;'Data Bank'!$AT853),1,IF('Data Bank'!$AC853=100,3,IF('Data Bank'!$AC853=0,0,2)))))</f>
        <v/>
      </c>
      <c r="F941" s="178" t="str">
        <f ca="1">IF(F$1&lt;'Data Bank'!$AD853,"",IF(F$1&gt;'Data Bank'!$AT853,"",IF(AND('Data Bank'!$AC853&lt;100,TODAY()&gt;'Data Bank'!$AT853),1,IF('Data Bank'!$AC853=100,3,IF('Data Bank'!$AC853=0,0,2)))))</f>
        <v/>
      </c>
      <c r="G941" s="178" t="str">
        <f ca="1">IF(G$1&lt;'Data Bank'!$AD853,"",IF(G$1&gt;'Data Bank'!$AT853,"",IF(AND('Data Bank'!$AC853&lt;100,TODAY()&gt;'Data Bank'!$AT853),1,IF('Data Bank'!$AC853=100,3,IF('Data Bank'!$AC853=0,0,2)))))</f>
        <v/>
      </c>
      <c r="H941" s="178" t="str">
        <f ca="1">IF(H$1&lt;'Data Bank'!$AD853,"",IF(H$1&gt;'Data Bank'!$AT853,"",IF(AND('Data Bank'!$AC853&lt;100,TODAY()&gt;'Data Bank'!$AT853),1,IF('Data Bank'!$AC853=100,3,IF('Data Bank'!$AC853=0,0,2)))))</f>
        <v/>
      </c>
      <c r="I941" s="178" t="str">
        <f ca="1">IF(I$1&lt;'Data Bank'!$AD853,"",IF(I$1&gt;'Data Bank'!$AT853,"",IF(AND('Data Bank'!$AC853&lt;100,TODAY()&gt;'Data Bank'!$AT853),1,IF('Data Bank'!$AC853=100,3,IF('Data Bank'!$AC853=0,0,2)))))</f>
        <v/>
      </c>
      <c r="J941" s="177" t="str">
        <f ca="1">IF(J$1&lt;'Data Bank'!$AD853,"",IF(J$1&gt;'Data Bank'!$AT853,"",IF(AND('Data Bank'!$AC853&lt;100,TODAY()&gt;'Data Bank'!$AT853),1,IF('Data Bank'!$AC853=100,3,IF('Data Bank'!$AC853=0,0,2)))))</f>
        <v/>
      </c>
      <c r="K941" s="177" t="str">
        <f ca="1">IF(K$1&lt;'Data Bank'!$AD853,"",IF(K$1&gt;'Data Bank'!$AT853,"",IF(AND('Data Bank'!$AC853&lt;100,TODAY()&gt;'Data Bank'!$AT853),1,IF('Data Bank'!$AC853=100,3,IF('Data Bank'!$AC853=0,0,2)))))</f>
        <v/>
      </c>
      <c r="L941" s="177" t="str">
        <f ca="1">IF(L$1&lt;'Data Bank'!$AD853,"",IF(L$1&gt;'Data Bank'!$AT853,"",IF(AND('Data Bank'!$AC853&lt;100,TODAY()&gt;'Data Bank'!$AT853),1,IF('Data Bank'!$AC853=100,3,IF('Data Bank'!$AC853=0,0,2)))))</f>
        <v/>
      </c>
      <c r="M941" s="177" t="str">
        <f ca="1">IF(M$1&lt;'Data Bank'!$AD853,"",IF(M$1&gt;'Data Bank'!$AT853,"",IF(AND('Data Bank'!$AC853&lt;100,TODAY()&gt;'Data Bank'!$AT853),1,IF('Data Bank'!$AC853=100,3,IF('Data Bank'!$AC853=0,0,2)))))</f>
        <v/>
      </c>
      <c r="N941" s="177" t="str">
        <f ca="1">IF(N$1&lt;'Data Bank'!$AD853,"",IF(N$1&gt;'Data Bank'!$AT853,"",IF(AND('Data Bank'!$AC853&lt;100,TODAY()&gt;'Data Bank'!$AT853),1,IF('Data Bank'!$AC853=100,3,IF('Data Bank'!$AC853=0,0,2)))))</f>
        <v/>
      </c>
      <c r="O941" s="177" t="str">
        <f ca="1">IF(O$1&lt;'Data Bank'!$AD853,"",IF(O$1&gt;'Data Bank'!$AT853,"",IF(AND('Data Bank'!$AC853&lt;100,TODAY()&gt;'Data Bank'!$AT853),1,IF('Data Bank'!$AC853=100,3,IF('Data Bank'!$AC853=0,0,2)))))</f>
        <v/>
      </c>
      <c r="P941" s="177" t="str">
        <f ca="1">IF(P$1&lt;'Data Bank'!$AD853,"",IF(P$1&gt;'Data Bank'!$AT853,"",IF(AND('Data Bank'!$AC853&lt;100,TODAY()&gt;'Data Bank'!$AT853),1,IF('Data Bank'!$AC853=100,3,IF('Data Bank'!$AC853=0,0,2)))))</f>
        <v/>
      </c>
      <c r="Q941" s="177" t="str">
        <f ca="1">IF(Q$1&lt;'Data Bank'!$AD853,"",IF(Q$1&gt;'Data Bank'!$AT853,"",IF(AND('Data Bank'!$AC853&lt;100,TODAY()&gt;'Data Bank'!$AT853),1,IF('Data Bank'!$AC853=100,3,IF('Data Bank'!$AC853=0,0,2)))))</f>
        <v/>
      </c>
      <c r="R941" s="177" t="str">
        <f ca="1">IF(R$1&lt;'Data Bank'!$AD853,"",IF(R$1&gt;'Data Bank'!$AT853,"",IF(AND('Data Bank'!$AC853&lt;100,TODAY()&gt;'Data Bank'!$AT853),1,IF('Data Bank'!$AC853=100,3,IF('Data Bank'!$AC853=0,0,2)))))</f>
        <v/>
      </c>
    </row>
    <row r="942" spans="1:18">
      <c r="A942" s="115" t="str">
        <f>'Data Bank'!E854</f>
        <v>Mumtaz City P1</v>
      </c>
      <c r="B942" s="178">
        <f ca="1">IF(B$1&lt;'Data Bank'!$AD854,"",IF(B$1&gt;'Data Bank'!$AT854,"",IF(AND('Data Bank'!$AC854&lt;100,TODAY()&gt;'Data Bank'!$AT854),1,IF('Data Bank'!$AC854=100,3,IF('Data Bank'!$AC854=0,0,2)))))</f>
        <v>0</v>
      </c>
      <c r="C942" s="178">
        <f ca="1">IF(C$1&lt;'Data Bank'!$AD854,"",IF(C$1&gt;'Data Bank'!$AT854,"",IF(AND('Data Bank'!$AC854&lt;100,TODAY()&gt;'Data Bank'!$AT854),1,IF('Data Bank'!$AC854=100,3,IF('Data Bank'!$AC854=0,0,2)))))</f>
        <v>0</v>
      </c>
      <c r="D942" s="178">
        <f ca="1">IF(D$1&lt;'Data Bank'!$AD854,"",IF(D$1&gt;'Data Bank'!$AT854,"",IF(AND('Data Bank'!$AC854&lt;100,TODAY()&gt;'Data Bank'!$AT854),1,IF('Data Bank'!$AC854=100,3,IF('Data Bank'!$AC854=0,0,2)))))</f>
        <v>0</v>
      </c>
      <c r="E942" s="178">
        <f ca="1">IF(E$1&lt;'Data Bank'!$AD854,"",IF(E$1&gt;'Data Bank'!$AT854,"",IF(AND('Data Bank'!$AC854&lt;100,TODAY()&gt;'Data Bank'!$AT854),1,IF('Data Bank'!$AC854=100,3,IF('Data Bank'!$AC854=0,0,2)))))</f>
        <v>0</v>
      </c>
      <c r="F942" s="178">
        <f ca="1">IF(F$1&lt;'Data Bank'!$AD854,"",IF(F$1&gt;'Data Bank'!$AT854,"",IF(AND('Data Bank'!$AC854&lt;100,TODAY()&gt;'Data Bank'!$AT854),1,IF('Data Bank'!$AC854=100,3,IF('Data Bank'!$AC854=0,0,2)))))</f>
        <v>0</v>
      </c>
      <c r="G942" s="178">
        <f ca="1">IF(G$1&lt;'Data Bank'!$AD854,"",IF(G$1&gt;'Data Bank'!$AT854,"",IF(AND('Data Bank'!$AC854&lt;100,TODAY()&gt;'Data Bank'!$AT854),1,IF('Data Bank'!$AC854=100,3,IF('Data Bank'!$AC854=0,0,2)))))</f>
        <v>0</v>
      </c>
      <c r="H942" s="178">
        <f ca="1">IF(H$1&lt;'Data Bank'!$AD854,"",IF(H$1&gt;'Data Bank'!$AT854,"",IF(AND('Data Bank'!$AC854&lt;100,TODAY()&gt;'Data Bank'!$AT854),1,IF('Data Bank'!$AC854=100,3,IF('Data Bank'!$AC854=0,0,2)))))</f>
        <v>0</v>
      </c>
      <c r="I942" s="178">
        <f ca="1">IF(I$1&lt;'Data Bank'!$AD854,"",IF(I$1&gt;'Data Bank'!$AT854,"",IF(AND('Data Bank'!$AC854&lt;100,TODAY()&gt;'Data Bank'!$AT854),1,IF('Data Bank'!$AC854=100,3,IF('Data Bank'!$AC854=0,0,2)))))</f>
        <v>0</v>
      </c>
      <c r="J942" s="177">
        <f ca="1">IF(J$1&lt;'Data Bank'!$AD854,"",IF(J$1&gt;'Data Bank'!$AT854,"",IF(AND('Data Bank'!$AC854&lt;100,TODAY()&gt;'Data Bank'!$AT854),1,IF('Data Bank'!$AC854=100,3,IF('Data Bank'!$AC854=0,0,2)))))</f>
        <v>0</v>
      </c>
      <c r="K942" s="177">
        <f ca="1">IF(K$1&lt;'Data Bank'!$AD854,"",IF(K$1&gt;'Data Bank'!$AT854,"",IF(AND('Data Bank'!$AC854&lt;100,TODAY()&gt;'Data Bank'!$AT854),1,IF('Data Bank'!$AC854=100,3,IF('Data Bank'!$AC854=0,0,2)))))</f>
        <v>0</v>
      </c>
      <c r="L942" s="177">
        <f ca="1">IF(L$1&lt;'Data Bank'!$AD854,"",IF(L$1&gt;'Data Bank'!$AT854,"",IF(AND('Data Bank'!$AC854&lt;100,TODAY()&gt;'Data Bank'!$AT854),1,IF('Data Bank'!$AC854=100,3,IF('Data Bank'!$AC854=0,0,2)))))</f>
        <v>0</v>
      </c>
      <c r="M942" s="177">
        <f ca="1">IF(M$1&lt;'Data Bank'!$AD854,"",IF(M$1&gt;'Data Bank'!$AT854,"",IF(AND('Data Bank'!$AC854&lt;100,TODAY()&gt;'Data Bank'!$AT854),1,IF('Data Bank'!$AC854=100,3,IF('Data Bank'!$AC854=0,0,2)))))</f>
        <v>0</v>
      </c>
      <c r="N942" s="177">
        <f ca="1">IF(N$1&lt;'Data Bank'!$AD854,"",IF(N$1&gt;'Data Bank'!$AT854,"",IF(AND('Data Bank'!$AC854&lt;100,TODAY()&gt;'Data Bank'!$AT854),1,IF('Data Bank'!$AC854=100,3,IF('Data Bank'!$AC854=0,0,2)))))</f>
        <v>0</v>
      </c>
      <c r="O942" s="177">
        <f ca="1">IF(O$1&lt;'Data Bank'!$AD854,"",IF(O$1&gt;'Data Bank'!$AT854,"",IF(AND('Data Bank'!$AC854&lt;100,TODAY()&gt;'Data Bank'!$AT854),1,IF('Data Bank'!$AC854=100,3,IF('Data Bank'!$AC854=0,0,2)))))</f>
        <v>0</v>
      </c>
      <c r="P942" s="177">
        <f ca="1">IF(P$1&lt;'Data Bank'!$AD854,"",IF(P$1&gt;'Data Bank'!$AT854,"",IF(AND('Data Bank'!$AC854&lt;100,TODAY()&gt;'Data Bank'!$AT854),1,IF('Data Bank'!$AC854=100,3,IF('Data Bank'!$AC854=0,0,2)))))</f>
        <v>0</v>
      </c>
      <c r="Q942" s="177">
        <f ca="1">IF(Q$1&lt;'Data Bank'!$AD854,"",IF(Q$1&gt;'Data Bank'!$AT854,"",IF(AND('Data Bank'!$AC854&lt;100,TODAY()&gt;'Data Bank'!$AT854),1,IF('Data Bank'!$AC854=100,3,IF('Data Bank'!$AC854=0,0,2)))))</f>
        <v>0</v>
      </c>
      <c r="R942" s="177">
        <f ca="1">IF(R$1&lt;'Data Bank'!$AD854,"",IF(R$1&gt;'Data Bank'!$AT854,"",IF(AND('Data Bank'!$AC854&lt;100,TODAY()&gt;'Data Bank'!$AT854),1,IF('Data Bank'!$AC854=100,3,IF('Data Bank'!$AC854=0,0,2)))))</f>
        <v>0</v>
      </c>
    </row>
    <row r="943" spans="1:18">
      <c r="A943" s="115" t="str">
        <f>'Data Bank'!E855</f>
        <v>PSW to Torkham Border</v>
      </c>
      <c r="B943" s="178">
        <f ca="1">IF(B$1&lt;'Data Bank'!$AD855,"",IF(B$1&gt;'Data Bank'!$AT855,"",IF(AND('Data Bank'!$AC855&lt;100,TODAY()&gt;'Data Bank'!$AT855),1,IF('Data Bank'!$AC855=100,3,IF('Data Bank'!$AC855=0,0,2)))))</f>
        <v>2</v>
      </c>
      <c r="C943" s="178">
        <f ca="1">IF(C$1&lt;'Data Bank'!$AD855,"",IF(C$1&gt;'Data Bank'!$AT855,"",IF(AND('Data Bank'!$AC855&lt;100,TODAY()&gt;'Data Bank'!$AT855),1,IF('Data Bank'!$AC855=100,3,IF('Data Bank'!$AC855=0,0,2)))))</f>
        <v>2</v>
      </c>
      <c r="D943" s="178">
        <f ca="1">IF(D$1&lt;'Data Bank'!$AD855,"",IF(D$1&gt;'Data Bank'!$AT855,"",IF(AND('Data Bank'!$AC855&lt;100,TODAY()&gt;'Data Bank'!$AT855),1,IF('Data Bank'!$AC855=100,3,IF('Data Bank'!$AC855=0,0,2)))))</f>
        <v>2</v>
      </c>
      <c r="E943" s="178">
        <f ca="1">IF(E$1&lt;'Data Bank'!$AD855,"",IF(E$1&gt;'Data Bank'!$AT855,"",IF(AND('Data Bank'!$AC855&lt;100,TODAY()&gt;'Data Bank'!$AT855),1,IF('Data Bank'!$AC855=100,3,IF('Data Bank'!$AC855=0,0,2)))))</f>
        <v>2</v>
      </c>
      <c r="F943" s="178">
        <f ca="1">IF(F$1&lt;'Data Bank'!$AD855,"",IF(F$1&gt;'Data Bank'!$AT855,"",IF(AND('Data Bank'!$AC855&lt;100,TODAY()&gt;'Data Bank'!$AT855),1,IF('Data Bank'!$AC855=100,3,IF('Data Bank'!$AC855=0,0,2)))))</f>
        <v>2</v>
      </c>
      <c r="G943" s="178">
        <f ca="1">IF(G$1&lt;'Data Bank'!$AD855,"",IF(G$1&gt;'Data Bank'!$AT855,"",IF(AND('Data Bank'!$AC855&lt;100,TODAY()&gt;'Data Bank'!$AT855),1,IF('Data Bank'!$AC855=100,3,IF('Data Bank'!$AC855=0,0,2)))))</f>
        <v>2</v>
      </c>
      <c r="H943" s="178">
        <f ca="1">IF(H$1&lt;'Data Bank'!$AD855,"",IF(H$1&gt;'Data Bank'!$AT855,"",IF(AND('Data Bank'!$AC855&lt;100,TODAY()&gt;'Data Bank'!$AT855),1,IF('Data Bank'!$AC855=100,3,IF('Data Bank'!$AC855=0,0,2)))))</f>
        <v>2</v>
      </c>
      <c r="I943" s="178">
        <f ca="1">IF(I$1&lt;'Data Bank'!$AD855,"",IF(I$1&gt;'Data Bank'!$AT855,"",IF(AND('Data Bank'!$AC855&lt;100,TODAY()&gt;'Data Bank'!$AT855),1,IF('Data Bank'!$AC855=100,3,IF('Data Bank'!$AC855=0,0,2)))))</f>
        <v>2</v>
      </c>
      <c r="J943" s="177">
        <f ca="1">IF(J$1&lt;'Data Bank'!$AD855,"",IF(J$1&gt;'Data Bank'!$AT855,"",IF(AND('Data Bank'!$AC855&lt;100,TODAY()&gt;'Data Bank'!$AT855),1,IF('Data Bank'!$AC855=100,3,IF('Data Bank'!$AC855=0,0,2)))))</f>
        <v>2</v>
      </c>
      <c r="K943" s="177">
        <f ca="1">IF(K$1&lt;'Data Bank'!$AD855,"",IF(K$1&gt;'Data Bank'!$AT855,"",IF(AND('Data Bank'!$AC855&lt;100,TODAY()&gt;'Data Bank'!$AT855),1,IF('Data Bank'!$AC855=100,3,IF('Data Bank'!$AC855=0,0,2)))))</f>
        <v>2</v>
      </c>
      <c r="L943" s="177">
        <f ca="1">IF(L$1&lt;'Data Bank'!$AD855,"",IF(L$1&gt;'Data Bank'!$AT855,"",IF(AND('Data Bank'!$AC855&lt;100,TODAY()&gt;'Data Bank'!$AT855),1,IF('Data Bank'!$AC855=100,3,IF('Data Bank'!$AC855=0,0,2)))))</f>
        <v>2</v>
      </c>
      <c r="M943" s="177">
        <f ca="1">IF(M$1&lt;'Data Bank'!$AD855,"",IF(M$1&gt;'Data Bank'!$AT855,"",IF(AND('Data Bank'!$AC855&lt;100,TODAY()&gt;'Data Bank'!$AT855),1,IF('Data Bank'!$AC855=100,3,IF('Data Bank'!$AC855=0,0,2)))))</f>
        <v>2</v>
      </c>
      <c r="N943" s="177">
        <f ca="1">IF(N$1&lt;'Data Bank'!$AD855,"",IF(N$1&gt;'Data Bank'!$AT855,"",IF(AND('Data Bank'!$AC855&lt;100,TODAY()&gt;'Data Bank'!$AT855),1,IF('Data Bank'!$AC855=100,3,IF('Data Bank'!$AC855=0,0,2)))))</f>
        <v>2</v>
      </c>
      <c r="O943" s="177">
        <f ca="1">IF(O$1&lt;'Data Bank'!$AD855,"",IF(O$1&gt;'Data Bank'!$AT855,"",IF(AND('Data Bank'!$AC855&lt;100,TODAY()&gt;'Data Bank'!$AT855),1,IF('Data Bank'!$AC855=100,3,IF('Data Bank'!$AC855=0,0,2)))))</f>
        <v>2</v>
      </c>
      <c r="P943" s="177">
        <f ca="1">IF(P$1&lt;'Data Bank'!$AD855,"",IF(P$1&gt;'Data Bank'!$AT855,"",IF(AND('Data Bank'!$AC855&lt;100,TODAY()&gt;'Data Bank'!$AT855),1,IF('Data Bank'!$AC855=100,3,IF('Data Bank'!$AC855=0,0,2)))))</f>
        <v>2</v>
      </c>
      <c r="Q943" s="177">
        <f ca="1">IF(Q$1&lt;'Data Bank'!$AD855,"",IF(Q$1&gt;'Data Bank'!$AT855,"",IF(AND('Data Bank'!$AC855&lt;100,TODAY()&gt;'Data Bank'!$AT855),1,IF('Data Bank'!$AC855=100,3,IF('Data Bank'!$AC855=0,0,2)))))</f>
        <v>2</v>
      </c>
      <c r="R943" s="177">
        <f ca="1">IF(R$1&lt;'Data Bank'!$AD855,"",IF(R$1&gt;'Data Bank'!$AT855,"",IF(AND('Data Bank'!$AC855&lt;100,TODAY()&gt;'Data Bank'!$AT855),1,IF('Data Bank'!$AC855=100,3,IF('Data Bank'!$AC855=0,0,2)))))</f>
        <v>2</v>
      </c>
    </row>
    <row r="944" spans="1:18">
      <c r="A944" s="115" t="str">
        <f>'Data Bank'!E856</f>
        <v>Bangali Town</v>
      </c>
      <c r="B944" s="178">
        <f ca="1">IF(B$1&lt;'Data Bank'!$AD856,"",IF(B$1&gt;'Data Bank'!$AT856,"",IF(AND('Data Bank'!$AC856&lt;100,TODAY()&gt;'Data Bank'!$AT856),1,IF('Data Bank'!$AC856=100,3,IF('Data Bank'!$AC856=0,0,2)))))</f>
        <v>0</v>
      </c>
      <c r="C944" s="178">
        <f ca="1">IF(C$1&lt;'Data Bank'!$AD856,"",IF(C$1&gt;'Data Bank'!$AT856,"",IF(AND('Data Bank'!$AC856&lt;100,TODAY()&gt;'Data Bank'!$AT856),1,IF('Data Bank'!$AC856=100,3,IF('Data Bank'!$AC856=0,0,2)))))</f>
        <v>0</v>
      </c>
      <c r="D944" s="178">
        <f ca="1">IF(D$1&lt;'Data Bank'!$AD856,"",IF(D$1&gt;'Data Bank'!$AT856,"",IF(AND('Data Bank'!$AC856&lt;100,TODAY()&gt;'Data Bank'!$AT856),1,IF('Data Bank'!$AC856=100,3,IF('Data Bank'!$AC856=0,0,2)))))</f>
        <v>0</v>
      </c>
      <c r="E944" s="178">
        <f ca="1">IF(E$1&lt;'Data Bank'!$AD856,"",IF(E$1&gt;'Data Bank'!$AT856,"",IF(AND('Data Bank'!$AC856&lt;100,TODAY()&gt;'Data Bank'!$AT856),1,IF('Data Bank'!$AC856=100,3,IF('Data Bank'!$AC856=0,0,2)))))</f>
        <v>0</v>
      </c>
      <c r="F944" s="178">
        <f ca="1">IF(F$1&lt;'Data Bank'!$AD856,"",IF(F$1&gt;'Data Bank'!$AT856,"",IF(AND('Data Bank'!$AC856&lt;100,TODAY()&gt;'Data Bank'!$AT856),1,IF('Data Bank'!$AC856=100,3,IF('Data Bank'!$AC856=0,0,2)))))</f>
        <v>0</v>
      </c>
      <c r="G944" s="178">
        <f ca="1">IF(G$1&lt;'Data Bank'!$AD856,"",IF(G$1&gt;'Data Bank'!$AT856,"",IF(AND('Data Bank'!$AC856&lt;100,TODAY()&gt;'Data Bank'!$AT856),1,IF('Data Bank'!$AC856=100,3,IF('Data Bank'!$AC856=0,0,2)))))</f>
        <v>0</v>
      </c>
      <c r="H944" s="178">
        <f ca="1">IF(H$1&lt;'Data Bank'!$AD856,"",IF(H$1&gt;'Data Bank'!$AT856,"",IF(AND('Data Bank'!$AC856&lt;100,TODAY()&gt;'Data Bank'!$AT856),1,IF('Data Bank'!$AC856=100,3,IF('Data Bank'!$AC856=0,0,2)))))</f>
        <v>0</v>
      </c>
      <c r="I944" s="178">
        <f ca="1">IF(I$1&lt;'Data Bank'!$AD856,"",IF(I$1&gt;'Data Bank'!$AT856,"",IF(AND('Data Bank'!$AC856&lt;100,TODAY()&gt;'Data Bank'!$AT856),1,IF('Data Bank'!$AC856=100,3,IF('Data Bank'!$AC856=0,0,2)))))</f>
        <v>0</v>
      </c>
      <c r="J944" s="177" t="str">
        <f ca="1">IF(J$1&lt;'Data Bank'!$AD856,"",IF(J$1&gt;'Data Bank'!$AT856,"",IF(AND('Data Bank'!$AC856&lt;100,TODAY()&gt;'Data Bank'!$AT856),1,IF('Data Bank'!$AC856=100,3,IF('Data Bank'!$AC856=0,0,2)))))</f>
        <v/>
      </c>
      <c r="K944" s="177" t="str">
        <f ca="1">IF(K$1&lt;'Data Bank'!$AD856,"",IF(K$1&gt;'Data Bank'!$AT856,"",IF(AND('Data Bank'!$AC856&lt;100,TODAY()&gt;'Data Bank'!$AT856),1,IF('Data Bank'!$AC856=100,3,IF('Data Bank'!$AC856=0,0,2)))))</f>
        <v/>
      </c>
      <c r="L944" s="177" t="str">
        <f ca="1">IF(L$1&lt;'Data Bank'!$AD856,"",IF(L$1&gt;'Data Bank'!$AT856,"",IF(AND('Data Bank'!$AC856&lt;100,TODAY()&gt;'Data Bank'!$AT856),1,IF('Data Bank'!$AC856=100,3,IF('Data Bank'!$AC856=0,0,2)))))</f>
        <v/>
      </c>
      <c r="M944" s="177" t="str">
        <f ca="1">IF(M$1&lt;'Data Bank'!$AD856,"",IF(M$1&gt;'Data Bank'!$AT856,"",IF(AND('Data Bank'!$AC856&lt;100,TODAY()&gt;'Data Bank'!$AT856),1,IF('Data Bank'!$AC856=100,3,IF('Data Bank'!$AC856=0,0,2)))))</f>
        <v/>
      </c>
      <c r="N944" s="177" t="str">
        <f ca="1">IF(N$1&lt;'Data Bank'!$AD856,"",IF(N$1&gt;'Data Bank'!$AT856,"",IF(AND('Data Bank'!$AC856&lt;100,TODAY()&gt;'Data Bank'!$AT856),1,IF('Data Bank'!$AC856=100,3,IF('Data Bank'!$AC856=0,0,2)))))</f>
        <v/>
      </c>
      <c r="O944" s="177" t="str">
        <f ca="1">IF(O$1&lt;'Data Bank'!$AD856,"",IF(O$1&gt;'Data Bank'!$AT856,"",IF(AND('Data Bank'!$AC856&lt;100,TODAY()&gt;'Data Bank'!$AT856),1,IF('Data Bank'!$AC856=100,3,IF('Data Bank'!$AC856=0,0,2)))))</f>
        <v/>
      </c>
      <c r="P944" s="177" t="str">
        <f ca="1">IF(P$1&lt;'Data Bank'!$AD856,"",IF(P$1&gt;'Data Bank'!$AT856,"",IF(AND('Data Bank'!$AC856&lt;100,TODAY()&gt;'Data Bank'!$AT856),1,IF('Data Bank'!$AC856=100,3,IF('Data Bank'!$AC856=0,0,2)))))</f>
        <v/>
      </c>
      <c r="Q944" s="177" t="str">
        <f ca="1">IF(Q$1&lt;'Data Bank'!$AD856,"",IF(Q$1&gt;'Data Bank'!$AT856,"",IF(AND('Data Bank'!$AC856&lt;100,TODAY()&gt;'Data Bank'!$AT856),1,IF('Data Bank'!$AC856=100,3,IF('Data Bank'!$AC856=0,0,2)))))</f>
        <v/>
      </c>
      <c r="R944" s="177" t="str">
        <f ca="1">IF(R$1&lt;'Data Bank'!$AD856,"",IF(R$1&gt;'Data Bank'!$AT856,"",IF(AND('Data Bank'!$AC856&lt;100,TODAY()&gt;'Data Bank'!$AT856),1,IF('Data Bank'!$AC856=100,3,IF('Data Bank'!$AC856=0,0,2)))))</f>
        <v/>
      </c>
    </row>
    <row r="945" spans="1:18">
      <c r="A945" s="115" t="str">
        <f>'Data Bank'!E858</f>
        <v>Feeder</v>
      </c>
      <c r="B945" s="178">
        <f ca="1">IF(B$1&lt;'Data Bank'!$AD858,"",IF(B$1&gt;'Data Bank'!$AT858,"",IF(AND('Data Bank'!$AC858&lt;100,TODAY()&gt;'Data Bank'!$AT858),1,IF('Data Bank'!$AC858=100,3,IF('Data Bank'!$AC858=0,0,2)))))</f>
        <v>0</v>
      </c>
      <c r="C945" s="178">
        <f ca="1">IF(C$1&lt;'Data Bank'!$AD858,"",IF(C$1&gt;'Data Bank'!$AT858,"",IF(AND('Data Bank'!$AC858&lt;100,TODAY()&gt;'Data Bank'!$AT858),1,IF('Data Bank'!$AC858=100,3,IF('Data Bank'!$AC858=0,0,2)))))</f>
        <v>0</v>
      </c>
      <c r="D945" s="178">
        <f ca="1">IF(D$1&lt;'Data Bank'!$AD858,"",IF(D$1&gt;'Data Bank'!$AT858,"",IF(AND('Data Bank'!$AC858&lt;100,TODAY()&gt;'Data Bank'!$AT858),1,IF('Data Bank'!$AC858=100,3,IF('Data Bank'!$AC858=0,0,2)))))</f>
        <v>0</v>
      </c>
      <c r="E945" s="178">
        <f ca="1">IF(E$1&lt;'Data Bank'!$AD858,"",IF(E$1&gt;'Data Bank'!$AT858,"",IF(AND('Data Bank'!$AC858&lt;100,TODAY()&gt;'Data Bank'!$AT858),1,IF('Data Bank'!$AC858=100,3,IF('Data Bank'!$AC858=0,0,2)))))</f>
        <v>0</v>
      </c>
      <c r="F945" s="178">
        <f ca="1">IF(F$1&lt;'Data Bank'!$AD858,"",IF(F$1&gt;'Data Bank'!$AT858,"",IF(AND('Data Bank'!$AC858&lt;100,TODAY()&gt;'Data Bank'!$AT858),1,IF('Data Bank'!$AC858=100,3,IF('Data Bank'!$AC858=0,0,2)))))</f>
        <v>0</v>
      </c>
      <c r="G945" s="178">
        <f ca="1">IF(G$1&lt;'Data Bank'!$AD858,"",IF(G$1&gt;'Data Bank'!$AT858,"",IF(AND('Data Bank'!$AC858&lt;100,TODAY()&gt;'Data Bank'!$AT858),1,IF('Data Bank'!$AC858=100,3,IF('Data Bank'!$AC858=0,0,2)))))</f>
        <v>0</v>
      </c>
      <c r="H945" s="178">
        <f ca="1">IF(H$1&lt;'Data Bank'!$AD858,"",IF(H$1&gt;'Data Bank'!$AT858,"",IF(AND('Data Bank'!$AC858&lt;100,TODAY()&gt;'Data Bank'!$AT858),1,IF('Data Bank'!$AC858=100,3,IF('Data Bank'!$AC858=0,0,2)))))</f>
        <v>0</v>
      </c>
      <c r="I945" s="178">
        <f ca="1">IF(I$1&lt;'Data Bank'!$AD858,"",IF(I$1&gt;'Data Bank'!$AT858,"",IF(AND('Data Bank'!$AC858&lt;100,TODAY()&gt;'Data Bank'!$AT858),1,IF('Data Bank'!$AC858=100,3,IF('Data Bank'!$AC858=0,0,2)))))</f>
        <v>0</v>
      </c>
      <c r="J945" s="177">
        <f ca="1">IF(J$1&lt;'Data Bank'!$AD858,"",IF(J$1&gt;'Data Bank'!$AT858,"",IF(AND('Data Bank'!$AC858&lt;100,TODAY()&gt;'Data Bank'!$AT858),1,IF('Data Bank'!$AC858=100,3,IF('Data Bank'!$AC858=0,0,2)))))</f>
        <v>0</v>
      </c>
      <c r="K945" s="177">
        <f ca="1">IF(K$1&lt;'Data Bank'!$AD858,"",IF(K$1&gt;'Data Bank'!$AT858,"",IF(AND('Data Bank'!$AC858&lt;100,TODAY()&gt;'Data Bank'!$AT858),1,IF('Data Bank'!$AC858=100,3,IF('Data Bank'!$AC858=0,0,2)))))</f>
        <v>0</v>
      </c>
      <c r="L945" s="177">
        <f ca="1">IF(L$1&lt;'Data Bank'!$AD858,"",IF(L$1&gt;'Data Bank'!$AT858,"",IF(AND('Data Bank'!$AC858&lt;100,TODAY()&gt;'Data Bank'!$AT858),1,IF('Data Bank'!$AC858=100,3,IF('Data Bank'!$AC858=0,0,2)))))</f>
        <v>0</v>
      </c>
      <c r="M945" s="177">
        <f ca="1">IF(M$1&lt;'Data Bank'!$AD858,"",IF(M$1&gt;'Data Bank'!$AT858,"",IF(AND('Data Bank'!$AC858&lt;100,TODAY()&gt;'Data Bank'!$AT858),1,IF('Data Bank'!$AC858=100,3,IF('Data Bank'!$AC858=0,0,2)))))</f>
        <v>0</v>
      </c>
      <c r="N945" s="177">
        <f ca="1">IF(N$1&lt;'Data Bank'!$AD858,"",IF(N$1&gt;'Data Bank'!$AT858,"",IF(AND('Data Bank'!$AC858&lt;100,TODAY()&gt;'Data Bank'!$AT858),1,IF('Data Bank'!$AC858=100,3,IF('Data Bank'!$AC858=0,0,2)))))</f>
        <v>0</v>
      </c>
      <c r="O945" s="177">
        <f ca="1">IF(O$1&lt;'Data Bank'!$AD858,"",IF(O$1&gt;'Data Bank'!$AT858,"",IF(AND('Data Bank'!$AC858&lt;100,TODAY()&gt;'Data Bank'!$AT858),1,IF('Data Bank'!$AC858=100,3,IF('Data Bank'!$AC858=0,0,2)))))</f>
        <v>0</v>
      </c>
      <c r="P945" s="177">
        <f ca="1">IF(P$1&lt;'Data Bank'!$AD858,"",IF(P$1&gt;'Data Bank'!$AT858,"",IF(AND('Data Bank'!$AC858&lt;100,TODAY()&gt;'Data Bank'!$AT858),1,IF('Data Bank'!$AC858=100,3,IF('Data Bank'!$AC858=0,0,2)))))</f>
        <v>0</v>
      </c>
      <c r="Q945" s="177">
        <f ca="1">IF(Q$1&lt;'Data Bank'!$AD858,"",IF(Q$1&gt;'Data Bank'!$AT858,"",IF(AND('Data Bank'!$AC858&lt;100,TODAY()&gt;'Data Bank'!$AT858),1,IF('Data Bank'!$AC858=100,3,IF('Data Bank'!$AC858=0,0,2)))))</f>
        <v>0</v>
      </c>
      <c r="R945" s="177">
        <f ca="1">IF(R$1&lt;'Data Bank'!$AD858,"",IF(R$1&gt;'Data Bank'!$AT858,"",IF(AND('Data Bank'!$AC858&lt;100,TODAY()&gt;'Data Bank'!$AT858),1,IF('Data Bank'!$AC858=100,3,IF('Data Bank'!$AC858=0,0,2)))))</f>
        <v>0</v>
      </c>
    </row>
    <row r="946" spans="1:18">
      <c r="A946" s="115" t="str">
        <f>'Data Bank'!E859</f>
        <v>Gillani Town,Tariqabad,Sufipura</v>
      </c>
      <c r="B946" s="178">
        <f ca="1">IF(B$1&lt;'Data Bank'!$AD859,"",IF(B$1&gt;'Data Bank'!$AT859,"",IF(AND('Data Bank'!$AC859&lt;100,TODAY()&gt;'Data Bank'!$AT859),1,IF('Data Bank'!$AC859=100,3,IF('Data Bank'!$AC859=0,0,2)))))</f>
        <v>0</v>
      </c>
      <c r="C946" s="178">
        <f ca="1">IF(C$1&lt;'Data Bank'!$AD859,"",IF(C$1&gt;'Data Bank'!$AT859,"",IF(AND('Data Bank'!$AC859&lt;100,TODAY()&gt;'Data Bank'!$AT859),1,IF('Data Bank'!$AC859=100,3,IF('Data Bank'!$AC859=0,0,2)))))</f>
        <v>0</v>
      </c>
      <c r="D946" s="178">
        <f ca="1">IF(D$1&lt;'Data Bank'!$AD859,"",IF(D$1&gt;'Data Bank'!$AT859,"",IF(AND('Data Bank'!$AC859&lt;100,TODAY()&gt;'Data Bank'!$AT859),1,IF('Data Bank'!$AC859=100,3,IF('Data Bank'!$AC859=0,0,2)))))</f>
        <v>0</v>
      </c>
      <c r="E946" s="178">
        <f ca="1">IF(E$1&lt;'Data Bank'!$AD859,"",IF(E$1&gt;'Data Bank'!$AT859,"",IF(AND('Data Bank'!$AC859&lt;100,TODAY()&gt;'Data Bank'!$AT859),1,IF('Data Bank'!$AC859=100,3,IF('Data Bank'!$AC859=0,0,2)))))</f>
        <v>0</v>
      </c>
      <c r="F946" s="178">
        <f ca="1">IF(F$1&lt;'Data Bank'!$AD859,"",IF(F$1&gt;'Data Bank'!$AT859,"",IF(AND('Data Bank'!$AC859&lt;100,TODAY()&gt;'Data Bank'!$AT859),1,IF('Data Bank'!$AC859=100,3,IF('Data Bank'!$AC859=0,0,2)))))</f>
        <v>0</v>
      </c>
      <c r="G946" s="178">
        <f ca="1">IF(G$1&lt;'Data Bank'!$AD859,"",IF(G$1&gt;'Data Bank'!$AT859,"",IF(AND('Data Bank'!$AC859&lt;100,TODAY()&gt;'Data Bank'!$AT859),1,IF('Data Bank'!$AC859=100,3,IF('Data Bank'!$AC859=0,0,2)))))</f>
        <v>0</v>
      </c>
      <c r="H946" s="178">
        <f ca="1">IF(H$1&lt;'Data Bank'!$AD859,"",IF(H$1&gt;'Data Bank'!$AT859,"",IF(AND('Data Bank'!$AC859&lt;100,TODAY()&gt;'Data Bank'!$AT859),1,IF('Data Bank'!$AC859=100,3,IF('Data Bank'!$AC859=0,0,2)))))</f>
        <v>0</v>
      </c>
      <c r="I946" s="178">
        <f ca="1">IF(I$1&lt;'Data Bank'!$AD859,"",IF(I$1&gt;'Data Bank'!$AT859,"",IF(AND('Data Bank'!$AC859&lt;100,TODAY()&gt;'Data Bank'!$AT859),1,IF('Data Bank'!$AC859=100,3,IF('Data Bank'!$AC859=0,0,2)))))</f>
        <v>0</v>
      </c>
      <c r="J946" s="177" t="str">
        <f ca="1">IF(J$1&lt;'Data Bank'!$AD859,"",IF(J$1&gt;'Data Bank'!$AT859,"",IF(AND('Data Bank'!$AC859&lt;100,TODAY()&gt;'Data Bank'!$AT859),1,IF('Data Bank'!$AC859=100,3,IF('Data Bank'!$AC859=0,0,2)))))</f>
        <v/>
      </c>
      <c r="K946" s="177" t="str">
        <f ca="1">IF(K$1&lt;'Data Bank'!$AD859,"",IF(K$1&gt;'Data Bank'!$AT859,"",IF(AND('Data Bank'!$AC859&lt;100,TODAY()&gt;'Data Bank'!$AT859),1,IF('Data Bank'!$AC859=100,3,IF('Data Bank'!$AC859=0,0,2)))))</f>
        <v/>
      </c>
      <c r="L946" s="177" t="str">
        <f ca="1">IF(L$1&lt;'Data Bank'!$AD859,"",IF(L$1&gt;'Data Bank'!$AT859,"",IF(AND('Data Bank'!$AC859&lt;100,TODAY()&gt;'Data Bank'!$AT859),1,IF('Data Bank'!$AC859=100,3,IF('Data Bank'!$AC859=0,0,2)))))</f>
        <v/>
      </c>
      <c r="M946" s="177" t="str">
        <f ca="1">IF(M$1&lt;'Data Bank'!$AD859,"",IF(M$1&gt;'Data Bank'!$AT859,"",IF(AND('Data Bank'!$AC859&lt;100,TODAY()&gt;'Data Bank'!$AT859),1,IF('Data Bank'!$AC859=100,3,IF('Data Bank'!$AC859=0,0,2)))))</f>
        <v/>
      </c>
      <c r="N946" s="177" t="str">
        <f ca="1">IF(N$1&lt;'Data Bank'!$AD859,"",IF(N$1&gt;'Data Bank'!$AT859,"",IF(AND('Data Bank'!$AC859&lt;100,TODAY()&gt;'Data Bank'!$AT859),1,IF('Data Bank'!$AC859=100,3,IF('Data Bank'!$AC859=0,0,2)))))</f>
        <v/>
      </c>
      <c r="O946" s="177" t="str">
        <f ca="1">IF(O$1&lt;'Data Bank'!$AD859,"",IF(O$1&gt;'Data Bank'!$AT859,"",IF(AND('Data Bank'!$AC859&lt;100,TODAY()&gt;'Data Bank'!$AT859),1,IF('Data Bank'!$AC859=100,3,IF('Data Bank'!$AC859=0,0,2)))))</f>
        <v/>
      </c>
      <c r="P946" s="177" t="str">
        <f ca="1">IF(P$1&lt;'Data Bank'!$AD859,"",IF(P$1&gt;'Data Bank'!$AT859,"",IF(AND('Data Bank'!$AC859&lt;100,TODAY()&gt;'Data Bank'!$AT859),1,IF('Data Bank'!$AC859=100,3,IF('Data Bank'!$AC859=0,0,2)))))</f>
        <v/>
      </c>
      <c r="Q946" s="177" t="str">
        <f ca="1">IF(Q$1&lt;'Data Bank'!$AD859,"",IF(Q$1&gt;'Data Bank'!$AT859,"",IF(AND('Data Bank'!$AC859&lt;100,TODAY()&gt;'Data Bank'!$AT859),1,IF('Data Bank'!$AC859=100,3,IF('Data Bank'!$AC859=0,0,2)))))</f>
        <v/>
      </c>
      <c r="R946" s="177" t="str">
        <f ca="1">IF(R$1&lt;'Data Bank'!$AD859,"",IF(R$1&gt;'Data Bank'!$AT859,"",IF(AND('Data Bank'!$AC859&lt;100,TODAY()&gt;'Data Bank'!$AT859),1,IF('Data Bank'!$AC859=100,3,IF('Data Bank'!$AC859=0,0,2)))))</f>
        <v/>
      </c>
    </row>
    <row r="947" spans="1:18">
      <c r="A947" s="115" t="str">
        <f>'Data Bank'!E861</f>
        <v>Muslim Khatri CHS</v>
      </c>
      <c r="B947" s="178">
        <f ca="1">IF(B$1&lt;'Data Bank'!$AD861,"",IF(B$1&gt;'Data Bank'!$AT861,"",IF(AND('Data Bank'!$AC861&lt;100,TODAY()&gt;'Data Bank'!$AT861),1,IF('Data Bank'!$AC861=100,3,IF('Data Bank'!$AC861=0,0,2)))))</f>
        <v>2</v>
      </c>
      <c r="C947" s="178">
        <f ca="1">IF(C$1&lt;'Data Bank'!$AD861,"",IF(C$1&gt;'Data Bank'!$AT861,"",IF(AND('Data Bank'!$AC861&lt;100,TODAY()&gt;'Data Bank'!$AT861),1,IF('Data Bank'!$AC861=100,3,IF('Data Bank'!$AC861=0,0,2)))))</f>
        <v>2</v>
      </c>
      <c r="D947" s="178">
        <f ca="1">IF(D$1&lt;'Data Bank'!$AD861,"",IF(D$1&gt;'Data Bank'!$AT861,"",IF(AND('Data Bank'!$AC861&lt;100,TODAY()&gt;'Data Bank'!$AT861),1,IF('Data Bank'!$AC861=100,3,IF('Data Bank'!$AC861=0,0,2)))))</f>
        <v>2</v>
      </c>
      <c r="E947" s="178">
        <f ca="1">IF(E$1&lt;'Data Bank'!$AD861,"",IF(E$1&gt;'Data Bank'!$AT861,"",IF(AND('Data Bank'!$AC861&lt;100,TODAY()&gt;'Data Bank'!$AT861),1,IF('Data Bank'!$AC861=100,3,IF('Data Bank'!$AC861=0,0,2)))))</f>
        <v>2</v>
      </c>
      <c r="F947" s="178">
        <f ca="1">IF(F$1&lt;'Data Bank'!$AD861,"",IF(F$1&gt;'Data Bank'!$AT861,"",IF(AND('Data Bank'!$AC861&lt;100,TODAY()&gt;'Data Bank'!$AT861),1,IF('Data Bank'!$AC861=100,3,IF('Data Bank'!$AC861=0,0,2)))))</f>
        <v>2</v>
      </c>
      <c r="G947" s="178">
        <f ca="1">IF(G$1&lt;'Data Bank'!$AD861,"",IF(G$1&gt;'Data Bank'!$AT861,"",IF(AND('Data Bank'!$AC861&lt;100,TODAY()&gt;'Data Bank'!$AT861),1,IF('Data Bank'!$AC861=100,3,IF('Data Bank'!$AC861=0,0,2)))))</f>
        <v>2</v>
      </c>
      <c r="H947" s="178">
        <f ca="1">IF(H$1&lt;'Data Bank'!$AD861,"",IF(H$1&gt;'Data Bank'!$AT861,"",IF(AND('Data Bank'!$AC861&lt;100,TODAY()&gt;'Data Bank'!$AT861),1,IF('Data Bank'!$AC861=100,3,IF('Data Bank'!$AC861=0,0,2)))))</f>
        <v>2</v>
      </c>
      <c r="I947" s="178">
        <f ca="1">IF(I$1&lt;'Data Bank'!$AD861,"",IF(I$1&gt;'Data Bank'!$AT861,"",IF(AND('Data Bank'!$AC861&lt;100,TODAY()&gt;'Data Bank'!$AT861),1,IF('Data Bank'!$AC861=100,3,IF('Data Bank'!$AC861=0,0,2)))))</f>
        <v>2</v>
      </c>
      <c r="J947" s="177">
        <f ca="1">IF(J$1&lt;'Data Bank'!$AD861,"",IF(J$1&gt;'Data Bank'!$AT861,"",IF(AND('Data Bank'!$AC861&lt;100,TODAY()&gt;'Data Bank'!$AT861),1,IF('Data Bank'!$AC861=100,3,IF('Data Bank'!$AC861=0,0,2)))))</f>
        <v>2</v>
      </c>
      <c r="K947" s="177">
        <f ca="1">IF(K$1&lt;'Data Bank'!$AD861,"",IF(K$1&gt;'Data Bank'!$AT861,"",IF(AND('Data Bank'!$AC861&lt;100,TODAY()&gt;'Data Bank'!$AT861),1,IF('Data Bank'!$AC861=100,3,IF('Data Bank'!$AC861=0,0,2)))))</f>
        <v>2</v>
      </c>
      <c r="L947" s="177">
        <f ca="1">IF(L$1&lt;'Data Bank'!$AD861,"",IF(L$1&gt;'Data Bank'!$AT861,"",IF(AND('Data Bank'!$AC861&lt;100,TODAY()&gt;'Data Bank'!$AT861),1,IF('Data Bank'!$AC861=100,3,IF('Data Bank'!$AC861=0,0,2)))))</f>
        <v>2</v>
      </c>
      <c r="M947" s="177">
        <f ca="1">IF(M$1&lt;'Data Bank'!$AD861,"",IF(M$1&gt;'Data Bank'!$AT861,"",IF(AND('Data Bank'!$AC861&lt;100,TODAY()&gt;'Data Bank'!$AT861),1,IF('Data Bank'!$AC861=100,3,IF('Data Bank'!$AC861=0,0,2)))))</f>
        <v>2</v>
      </c>
      <c r="N947" s="177">
        <f ca="1">IF(N$1&lt;'Data Bank'!$AD861,"",IF(N$1&gt;'Data Bank'!$AT861,"",IF(AND('Data Bank'!$AC861&lt;100,TODAY()&gt;'Data Bank'!$AT861),1,IF('Data Bank'!$AC861=100,3,IF('Data Bank'!$AC861=0,0,2)))))</f>
        <v>2</v>
      </c>
      <c r="O947" s="177">
        <f ca="1">IF(O$1&lt;'Data Bank'!$AD861,"",IF(O$1&gt;'Data Bank'!$AT861,"",IF(AND('Data Bank'!$AC861&lt;100,TODAY()&gt;'Data Bank'!$AT861),1,IF('Data Bank'!$AC861=100,3,IF('Data Bank'!$AC861=0,0,2)))))</f>
        <v>2</v>
      </c>
      <c r="P947" s="177">
        <f ca="1">IF(P$1&lt;'Data Bank'!$AD861,"",IF(P$1&gt;'Data Bank'!$AT861,"",IF(AND('Data Bank'!$AC861&lt;100,TODAY()&gt;'Data Bank'!$AT861),1,IF('Data Bank'!$AC861=100,3,IF('Data Bank'!$AC861=0,0,2)))))</f>
        <v>2</v>
      </c>
      <c r="Q947" s="177">
        <f ca="1">IF(Q$1&lt;'Data Bank'!$AD861,"",IF(Q$1&gt;'Data Bank'!$AT861,"",IF(AND('Data Bank'!$AC861&lt;100,TODAY()&gt;'Data Bank'!$AT861),1,IF('Data Bank'!$AC861=100,3,IF('Data Bank'!$AC861=0,0,2)))))</f>
        <v>2</v>
      </c>
      <c r="R947" s="177">
        <f ca="1">IF(R$1&lt;'Data Bank'!$AD861,"",IF(R$1&gt;'Data Bank'!$AT861,"",IF(AND('Data Bank'!$AC861&lt;100,TODAY()&gt;'Data Bank'!$AT861),1,IF('Data Bank'!$AC861=100,3,IF('Data Bank'!$AC861=0,0,2)))))</f>
        <v>2</v>
      </c>
    </row>
    <row r="948" spans="1:18">
      <c r="A948" s="115" t="str">
        <f>'Data Bank'!E862</f>
        <v>Muslim Town</v>
      </c>
      <c r="B948" s="178">
        <f ca="1">IF(B$1&lt;'Data Bank'!$AD862,"",IF(B$1&gt;'Data Bank'!$AT862,"",IF(AND('Data Bank'!$AC862&lt;100,TODAY()&gt;'Data Bank'!$AT862),1,IF('Data Bank'!$AC862=100,3,IF('Data Bank'!$AC862=0,0,2)))))</f>
        <v>2</v>
      </c>
      <c r="C948" s="178">
        <f ca="1">IF(C$1&lt;'Data Bank'!$AD862,"",IF(C$1&gt;'Data Bank'!$AT862,"",IF(AND('Data Bank'!$AC862&lt;100,TODAY()&gt;'Data Bank'!$AT862),1,IF('Data Bank'!$AC862=100,3,IF('Data Bank'!$AC862=0,0,2)))))</f>
        <v>2</v>
      </c>
      <c r="D948" s="178">
        <f ca="1">IF(D$1&lt;'Data Bank'!$AD862,"",IF(D$1&gt;'Data Bank'!$AT862,"",IF(AND('Data Bank'!$AC862&lt;100,TODAY()&gt;'Data Bank'!$AT862),1,IF('Data Bank'!$AC862=100,3,IF('Data Bank'!$AC862=0,0,2)))))</f>
        <v>2</v>
      </c>
      <c r="E948" s="178">
        <f ca="1">IF(E$1&lt;'Data Bank'!$AD862,"",IF(E$1&gt;'Data Bank'!$AT862,"",IF(AND('Data Bank'!$AC862&lt;100,TODAY()&gt;'Data Bank'!$AT862),1,IF('Data Bank'!$AC862=100,3,IF('Data Bank'!$AC862=0,0,2)))))</f>
        <v>2</v>
      </c>
      <c r="F948" s="178">
        <f ca="1">IF(F$1&lt;'Data Bank'!$AD862,"",IF(F$1&gt;'Data Bank'!$AT862,"",IF(AND('Data Bank'!$AC862&lt;100,TODAY()&gt;'Data Bank'!$AT862),1,IF('Data Bank'!$AC862=100,3,IF('Data Bank'!$AC862=0,0,2)))))</f>
        <v>2</v>
      </c>
      <c r="G948" s="178">
        <f ca="1">IF(G$1&lt;'Data Bank'!$AD862,"",IF(G$1&gt;'Data Bank'!$AT862,"",IF(AND('Data Bank'!$AC862&lt;100,TODAY()&gt;'Data Bank'!$AT862),1,IF('Data Bank'!$AC862=100,3,IF('Data Bank'!$AC862=0,0,2)))))</f>
        <v>2</v>
      </c>
      <c r="H948" s="178">
        <f ca="1">IF(H$1&lt;'Data Bank'!$AD862,"",IF(H$1&gt;'Data Bank'!$AT862,"",IF(AND('Data Bank'!$AC862&lt;100,TODAY()&gt;'Data Bank'!$AT862),1,IF('Data Bank'!$AC862=100,3,IF('Data Bank'!$AC862=0,0,2)))))</f>
        <v>2</v>
      </c>
      <c r="I948" s="178">
        <f ca="1">IF(I$1&lt;'Data Bank'!$AD862,"",IF(I$1&gt;'Data Bank'!$AT862,"",IF(AND('Data Bank'!$AC862&lt;100,TODAY()&gt;'Data Bank'!$AT862),1,IF('Data Bank'!$AC862=100,3,IF('Data Bank'!$AC862=0,0,2)))))</f>
        <v>2</v>
      </c>
      <c r="J948" s="177">
        <f ca="1">IF(J$1&lt;'Data Bank'!$AD862,"",IF(J$1&gt;'Data Bank'!$AT862,"",IF(AND('Data Bank'!$AC862&lt;100,TODAY()&gt;'Data Bank'!$AT862),1,IF('Data Bank'!$AC862=100,3,IF('Data Bank'!$AC862=0,0,2)))))</f>
        <v>2</v>
      </c>
      <c r="K948" s="177">
        <f ca="1">IF(K$1&lt;'Data Bank'!$AD862,"",IF(K$1&gt;'Data Bank'!$AT862,"",IF(AND('Data Bank'!$AC862&lt;100,TODAY()&gt;'Data Bank'!$AT862),1,IF('Data Bank'!$AC862=100,3,IF('Data Bank'!$AC862=0,0,2)))))</f>
        <v>2</v>
      </c>
      <c r="L948" s="177">
        <f ca="1">IF(L$1&lt;'Data Bank'!$AD862,"",IF(L$1&gt;'Data Bank'!$AT862,"",IF(AND('Data Bank'!$AC862&lt;100,TODAY()&gt;'Data Bank'!$AT862),1,IF('Data Bank'!$AC862=100,3,IF('Data Bank'!$AC862=0,0,2)))))</f>
        <v>2</v>
      </c>
      <c r="M948" s="177">
        <f ca="1">IF(M$1&lt;'Data Bank'!$AD862,"",IF(M$1&gt;'Data Bank'!$AT862,"",IF(AND('Data Bank'!$AC862&lt;100,TODAY()&gt;'Data Bank'!$AT862),1,IF('Data Bank'!$AC862=100,3,IF('Data Bank'!$AC862=0,0,2)))))</f>
        <v>2</v>
      </c>
      <c r="N948" s="177">
        <f ca="1">IF(N$1&lt;'Data Bank'!$AD862,"",IF(N$1&gt;'Data Bank'!$AT862,"",IF(AND('Data Bank'!$AC862&lt;100,TODAY()&gt;'Data Bank'!$AT862),1,IF('Data Bank'!$AC862=100,3,IF('Data Bank'!$AC862=0,0,2)))))</f>
        <v>2</v>
      </c>
      <c r="O948" s="177">
        <f ca="1">IF(O$1&lt;'Data Bank'!$AD862,"",IF(O$1&gt;'Data Bank'!$AT862,"",IF(AND('Data Bank'!$AC862&lt;100,TODAY()&gt;'Data Bank'!$AT862),1,IF('Data Bank'!$AC862=100,3,IF('Data Bank'!$AC862=0,0,2)))))</f>
        <v>2</v>
      </c>
      <c r="P948" s="177">
        <f ca="1">IF(P$1&lt;'Data Bank'!$AD862,"",IF(P$1&gt;'Data Bank'!$AT862,"",IF(AND('Data Bank'!$AC862&lt;100,TODAY()&gt;'Data Bank'!$AT862),1,IF('Data Bank'!$AC862=100,3,IF('Data Bank'!$AC862=0,0,2)))))</f>
        <v>2</v>
      </c>
      <c r="Q948" s="177">
        <f ca="1">IF(Q$1&lt;'Data Bank'!$AD862,"",IF(Q$1&gt;'Data Bank'!$AT862,"",IF(AND('Data Bank'!$AC862&lt;100,TODAY()&gt;'Data Bank'!$AT862),1,IF('Data Bank'!$AC862=100,3,IF('Data Bank'!$AC862=0,0,2)))))</f>
        <v>2</v>
      </c>
      <c r="R948" s="177">
        <f ca="1">IF(R$1&lt;'Data Bank'!$AD862,"",IF(R$1&gt;'Data Bank'!$AT862,"",IF(AND('Data Bank'!$AC862&lt;100,TODAY()&gt;'Data Bank'!$AT862),1,IF('Data Bank'!$AC862=100,3,IF('Data Bank'!$AC862=0,0,2)))))</f>
        <v>2</v>
      </c>
    </row>
    <row r="949" spans="1:18">
      <c r="A949" s="115" t="str">
        <f>'Data Bank'!E863</f>
        <v>Muslimabad</v>
      </c>
      <c r="B949" s="178">
        <f ca="1">IF(B$1&lt;'Data Bank'!$AD863,"",IF(B$1&gt;'Data Bank'!$AT863,"",IF(AND('Data Bank'!$AC863&lt;100,TODAY()&gt;'Data Bank'!$AT863),1,IF('Data Bank'!$AC863=100,3,IF('Data Bank'!$AC863=0,0,2)))))</f>
        <v>2</v>
      </c>
      <c r="C949" s="178">
        <f ca="1">IF(C$1&lt;'Data Bank'!$AD863,"",IF(C$1&gt;'Data Bank'!$AT863,"",IF(AND('Data Bank'!$AC863&lt;100,TODAY()&gt;'Data Bank'!$AT863),1,IF('Data Bank'!$AC863=100,3,IF('Data Bank'!$AC863=0,0,2)))))</f>
        <v>2</v>
      </c>
      <c r="D949" s="178">
        <f ca="1">IF(D$1&lt;'Data Bank'!$AD863,"",IF(D$1&gt;'Data Bank'!$AT863,"",IF(AND('Data Bank'!$AC863&lt;100,TODAY()&gt;'Data Bank'!$AT863),1,IF('Data Bank'!$AC863=100,3,IF('Data Bank'!$AC863=0,0,2)))))</f>
        <v>2</v>
      </c>
      <c r="E949" s="178">
        <f ca="1">IF(E$1&lt;'Data Bank'!$AD863,"",IF(E$1&gt;'Data Bank'!$AT863,"",IF(AND('Data Bank'!$AC863&lt;100,TODAY()&gt;'Data Bank'!$AT863),1,IF('Data Bank'!$AC863=100,3,IF('Data Bank'!$AC863=0,0,2)))))</f>
        <v>2</v>
      </c>
      <c r="F949" s="178">
        <f ca="1">IF(F$1&lt;'Data Bank'!$AD863,"",IF(F$1&gt;'Data Bank'!$AT863,"",IF(AND('Data Bank'!$AC863&lt;100,TODAY()&gt;'Data Bank'!$AT863),1,IF('Data Bank'!$AC863=100,3,IF('Data Bank'!$AC863=0,0,2)))))</f>
        <v>2</v>
      </c>
      <c r="G949" s="178">
        <f ca="1">IF(G$1&lt;'Data Bank'!$AD863,"",IF(G$1&gt;'Data Bank'!$AT863,"",IF(AND('Data Bank'!$AC863&lt;100,TODAY()&gt;'Data Bank'!$AT863),1,IF('Data Bank'!$AC863=100,3,IF('Data Bank'!$AC863=0,0,2)))))</f>
        <v>2</v>
      </c>
      <c r="H949" s="178">
        <f ca="1">IF(H$1&lt;'Data Bank'!$AD863,"",IF(H$1&gt;'Data Bank'!$AT863,"",IF(AND('Data Bank'!$AC863&lt;100,TODAY()&gt;'Data Bank'!$AT863),1,IF('Data Bank'!$AC863=100,3,IF('Data Bank'!$AC863=0,0,2)))))</f>
        <v>2</v>
      </c>
      <c r="I949" s="178">
        <f ca="1">IF(I$1&lt;'Data Bank'!$AD863,"",IF(I$1&gt;'Data Bank'!$AT863,"",IF(AND('Data Bank'!$AC863&lt;100,TODAY()&gt;'Data Bank'!$AT863),1,IF('Data Bank'!$AC863=100,3,IF('Data Bank'!$AC863=0,0,2)))))</f>
        <v>2</v>
      </c>
      <c r="J949" s="177">
        <f ca="1">IF(J$1&lt;'Data Bank'!$AD863,"",IF(J$1&gt;'Data Bank'!$AT863,"",IF(AND('Data Bank'!$AC863&lt;100,TODAY()&gt;'Data Bank'!$AT863),1,IF('Data Bank'!$AC863=100,3,IF('Data Bank'!$AC863=0,0,2)))))</f>
        <v>2</v>
      </c>
      <c r="K949" s="177">
        <f ca="1">IF(K$1&lt;'Data Bank'!$AD863,"",IF(K$1&gt;'Data Bank'!$AT863,"",IF(AND('Data Bank'!$AC863&lt;100,TODAY()&gt;'Data Bank'!$AT863),1,IF('Data Bank'!$AC863=100,3,IF('Data Bank'!$AC863=0,0,2)))))</f>
        <v>2</v>
      </c>
      <c r="L949" s="177">
        <f ca="1">IF(L$1&lt;'Data Bank'!$AD863,"",IF(L$1&gt;'Data Bank'!$AT863,"",IF(AND('Data Bank'!$AC863&lt;100,TODAY()&gt;'Data Bank'!$AT863),1,IF('Data Bank'!$AC863=100,3,IF('Data Bank'!$AC863=0,0,2)))))</f>
        <v>2</v>
      </c>
      <c r="M949" s="177">
        <f ca="1">IF(M$1&lt;'Data Bank'!$AD863,"",IF(M$1&gt;'Data Bank'!$AT863,"",IF(AND('Data Bank'!$AC863&lt;100,TODAY()&gt;'Data Bank'!$AT863),1,IF('Data Bank'!$AC863=100,3,IF('Data Bank'!$AC863=0,0,2)))))</f>
        <v>2</v>
      </c>
      <c r="N949" s="177">
        <f ca="1">IF(N$1&lt;'Data Bank'!$AD863,"",IF(N$1&gt;'Data Bank'!$AT863,"",IF(AND('Data Bank'!$AC863&lt;100,TODAY()&gt;'Data Bank'!$AT863),1,IF('Data Bank'!$AC863=100,3,IF('Data Bank'!$AC863=0,0,2)))))</f>
        <v>2</v>
      </c>
      <c r="O949" s="177">
        <f ca="1">IF(O$1&lt;'Data Bank'!$AD863,"",IF(O$1&gt;'Data Bank'!$AT863,"",IF(AND('Data Bank'!$AC863&lt;100,TODAY()&gt;'Data Bank'!$AT863),1,IF('Data Bank'!$AC863=100,3,IF('Data Bank'!$AC863=0,0,2)))))</f>
        <v>2</v>
      </c>
      <c r="P949" s="177">
        <f ca="1">IF(P$1&lt;'Data Bank'!$AD863,"",IF(P$1&gt;'Data Bank'!$AT863,"",IF(AND('Data Bank'!$AC863&lt;100,TODAY()&gt;'Data Bank'!$AT863),1,IF('Data Bank'!$AC863=100,3,IF('Data Bank'!$AC863=0,0,2)))))</f>
        <v>2</v>
      </c>
      <c r="Q949" s="177">
        <f ca="1">IF(Q$1&lt;'Data Bank'!$AD863,"",IF(Q$1&gt;'Data Bank'!$AT863,"",IF(AND('Data Bank'!$AC863&lt;100,TODAY()&gt;'Data Bank'!$AT863),1,IF('Data Bank'!$AC863=100,3,IF('Data Bank'!$AC863=0,0,2)))))</f>
        <v>2</v>
      </c>
      <c r="R949" s="177">
        <f ca="1">IF(R$1&lt;'Data Bank'!$AD863,"",IF(R$1&gt;'Data Bank'!$AT863,"",IF(AND('Data Bank'!$AC863&lt;100,TODAY()&gt;'Data Bank'!$AT863),1,IF('Data Bank'!$AC863=100,3,IF('Data Bank'!$AC863=0,0,2)))))</f>
        <v>2</v>
      </c>
    </row>
    <row r="950" spans="1:18">
      <c r="A950" s="115" t="str">
        <f>'Data Bank'!E864</f>
        <v>Gurrah Muhallah</v>
      </c>
      <c r="B950" s="178">
        <f ca="1">IF(B$1&lt;'Data Bank'!$AD864,"",IF(B$1&gt;'Data Bank'!$AT864,"",IF(AND('Data Bank'!$AC864&lt;100,TODAY()&gt;'Data Bank'!$AT864),1,IF('Data Bank'!$AC864=100,3,IF('Data Bank'!$AC864=0,0,2)))))</f>
        <v>0</v>
      </c>
      <c r="C950" s="178">
        <f ca="1">IF(C$1&lt;'Data Bank'!$AD864,"",IF(C$1&gt;'Data Bank'!$AT864,"",IF(AND('Data Bank'!$AC864&lt;100,TODAY()&gt;'Data Bank'!$AT864),1,IF('Data Bank'!$AC864=100,3,IF('Data Bank'!$AC864=0,0,2)))))</f>
        <v>0</v>
      </c>
      <c r="D950" s="178">
        <f ca="1">IF(D$1&lt;'Data Bank'!$AD864,"",IF(D$1&gt;'Data Bank'!$AT864,"",IF(AND('Data Bank'!$AC864&lt;100,TODAY()&gt;'Data Bank'!$AT864),1,IF('Data Bank'!$AC864=100,3,IF('Data Bank'!$AC864=0,0,2)))))</f>
        <v>0</v>
      </c>
      <c r="E950" s="178">
        <f ca="1">IF(E$1&lt;'Data Bank'!$AD864,"",IF(E$1&gt;'Data Bank'!$AT864,"",IF(AND('Data Bank'!$AC864&lt;100,TODAY()&gt;'Data Bank'!$AT864),1,IF('Data Bank'!$AC864=100,3,IF('Data Bank'!$AC864=0,0,2)))))</f>
        <v>0</v>
      </c>
      <c r="F950" s="178">
        <f ca="1">IF(F$1&lt;'Data Bank'!$AD864,"",IF(F$1&gt;'Data Bank'!$AT864,"",IF(AND('Data Bank'!$AC864&lt;100,TODAY()&gt;'Data Bank'!$AT864),1,IF('Data Bank'!$AC864=100,3,IF('Data Bank'!$AC864=0,0,2)))))</f>
        <v>0</v>
      </c>
      <c r="G950" s="178">
        <f ca="1">IF(G$1&lt;'Data Bank'!$AD864,"",IF(G$1&gt;'Data Bank'!$AT864,"",IF(AND('Data Bank'!$AC864&lt;100,TODAY()&gt;'Data Bank'!$AT864),1,IF('Data Bank'!$AC864=100,3,IF('Data Bank'!$AC864=0,0,2)))))</f>
        <v>0</v>
      </c>
      <c r="H950" s="178">
        <f ca="1">IF(H$1&lt;'Data Bank'!$AD864,"",IF(H$1&gt;'Data Bank'!$AT864,"",IF(AND('Data Bank'!$AC864&lt;100,TODAY()&gt;'Data Bank'!$AT864),1,IF('Data Bank'!$AC864=100,3,IF('Data Bank'!$AC864=0,0,2)))))</f>
        <v>0</v>
      </c>
      <c r="I950" s="178">
        <f ca="1">IF(I$1&lt;'Data Bank'!$AD864,"",IF(I$1&gt;'Data Bank'!$AT864,"",IF(AND('Data Bank'!$AC864&lt;100,TODAY()&gt;'Data Bank'!$AT864),1,IF('Data Bank'!$AC864=100,3,IF('Data Bank'!$AC864=0,0,2)))))</f>
        <v>0</v>
      </c>
      <c r="J950" s="177" t="str">
        <f ca="1">IF(J$1&lt;'Data Bank'!$AD864,"",IF(J$1&gt;'Data Bank'!$AT864,"",IF(AND('Data Bank'!$AC864&lt;100,TODAY()&gt;'Data Bank'!$AT864),1,IF('Data Bank'!$AC864=100,3,IF('Data Bank'!$AC864=0,0,2)))))</f>
        <v/>
      </c>
      <c r="K950" s="177" t="str">
        <f ca="1">IF(K$1&lt;'Data Bank'!$AD864,"",IF(K$1&gt;'Data Bank'!$AT864,"",IF(AND('Data Bank'!$AC864&lt;100,TODAY()&gt;'Data Bank'!$AT864),1,IF('Data Bank'!$AC864=100,3,IF('Data Bank'!$AC864=0,0,2)))))</f>
        <v/>
      </c>
      <c r="L950" s="177" t="str">
        <f ca="1">IF(L$1&lt;'Data Bank'!$AD864,"",IF(L$1&gt;'Data Bank'!$AT864,"",IF(AND('Data Bank'!$AC864&lt;100,TODAY()&gt;'Data Bank'!$AT864),1,IF('Data Bank'!$AC864=100,3,IF('Data Bank'!$AC864=0,0,2)))))</f>
        <v/>
      </c>
      <c r="M950" s="177" t="str">
        <f ca="1">IF(M$1&lt;'Data Bank'!$AD864,"",IF(M$1&gt;'Data Bank'!$AT864,"",IF(AND('Data Bank'!$AC864&lt;100,TODAY()&gt;'Data Bank'!$AT864),1,IF('Data Bank'!$AC864=100,3,IF('Data Bank'!$AC864=0,0,2)))))</f>
        <v/>
      </c>
      <c r="N950" s="177" t="str">
        <f ca="1">IF(N$1&lt;'Data Bank'!$AD864,"",IF(N$1&gt;'Data Bank'!$AT864,"",IF(AND('Data Bank'!$AC864&lt;100,TODAY()&gt;'Data Bank'!$AT864),1,IF('Data Bank'!$AC864=100,3,IF('Data Bank'!$AC864=0,0,2)))))</f>
        <v/>
      </c>
      <c r="O950" s="177" t="str">
        <f ca="1">IF(O$1&lt;'Data Bank'!$AD864,"",IF(O$1&gt;'Data Bank'!$AT864,"",IF(AND('Data Bank'!$AC864&lt;100,TODAY()&gt;'Data Bank'!$AT864),1,IF('Data Bank'!$AC864=100,3,IF('Data Bank'!$AC864=0,0,2)))))</f>
        <v/>
      </c>
      <c r="P950" s="177" t="str">
        <f ca="1">IF(P$1&lt;'Data Bank'!$AD864,"",IF(P$1&gt;'Data Bank'!$AT864,"",IF(AND('Data Bank'!$AC864&lt;100,TODAY()&gt;'Data Bank'!$AT864),1,IF('Data Bank'!$AC864=100,3,IF('Data Bank'!$AC864=0,0,2)))))</f>
        <v/>
      </c>
      <c r="Q950" s="177" t="str">
        <f ca="1">IF(Q$1&lt;'Data Bank'!$AD864,"",IF(Q$1&gt;'Data Bank'!$AT864,"",IF(AND('Data Bank'!$AC864&lt;100,TODAY()&gt;'Data Bank'!$AT864),1,IF('Data Bank'!$AC864=100,3,IF('Data Bank'!$AC864=0,0,2)))))</f>
        <v/>
      </c>
      <c r="R950" s="177" t="str">
        <f ca="1">IF(R$1&lt;'Data Bank'!$AD864,"",IF(R$1&gt;'Data Bank'!$AT864,"",IF(AND('Data Bank'!$AC864&lt;100,TODAY()&gt;'Data Bank'!$AT864),1,IF('Data Bank'!$AC864=100,3,IF('Data Bank'!$AC864=0,0,2)))))</f>
        <v/>
      </c>
    </row>
    <row r="951" spans="1:18">
      <c r="A951" s="115" t="str">
        <f>'Data Bank'!E865</f>
        <v>Hajipura</v>
      </c>
      <c r="B951" s="178">
        <f ca="1">IF(B$1&lt;'Data Bank'!$AD865,"",IF(B$1&gt;'Data Bank'!$AT865,"",IF(AND('Data Bank'!$AC865&lt;100,TODAY()&gt;'Data Bank'!$AT865),1,IF('Data Bank'!$AC865=100,3,IF('Data Bank'!$AC865=0,0,2)))))</f>
        <v>0</v>
      </c>
      <c r="C951" s="178">
        <f ca="1">IF(C$1&lt;'Data Bank'!$AD865,"",IF(C$1&gt;'Data Bank'!$AT865,"",IF(AND('Data Bank'!$AC865&lt;100,TODAY()&gt;'Data Bank'!$AT865),1,IF('Data Bank'!$AC865=100,3,IF('Data Bank'!$AC865=0,0,2)))))</f>
        <v>0</v>
      </c>
      <c r="D951" s="178">
        <f ca="1">IF(D$1&lt;'Data Bank'!$AD865,"",IF(D$1&gt;'Data Bank'!$AT865,"",IF(AND('Data Bank'!$AC865&lt;100,TODAY()&gt;'Data Bank'!$AT865),1,IF('Data Bank'!$AC865=100,3,IF('Data Bank'!$AC865=0,0,2)))))</f>
        <v>0</v>
      </c>
      <c r="E951" s="178">
        <f ca="1">IF(E$1&lt;'Data Bank'!$AD865,"",IF(E$1&gt;'Data Bank'!$AT865,"",IF(AND('Data Bank'!$AC865&lt;100,TODAY()&gt;'Data Bank'!$AT865),1,IF('Data Bank'!$AC865=100,3,IF('Data Bank'!$AC865=0,0,2)))))</f>
        <v>0</v>
      </c>
      <c r="F951" s="178">
        <f ca="1">IF(F$1&lt;'Data Bank'!$AD865,"",IF(F$1&gt;'Data Bank'!$AT865,"",IF(AND('Data Bank'!$AC865&lt;100,TODAY()&gt;'Data Bank'!$AT865),1,IF('Data Bank'!$AC865=100,3,IF('Data Bank'!$AC865=0,0,2)))))</f>
        <v>0</v>
      </c>
      <c r="G951" s="178">
        <f ca="1">IF(G$1&lt;'Data Bank'!$AD865,"",IF(G$1&gt;'Data Bank'!$AT865,"",IF(AND('Data Bank'!$AC865&lt;100,TODAY()&gt;'Data Bank'!$AT865),1,IF('Data Bank'!$AC865=100,3,IF('Data Bank'!$AC865=0,0,2)))))</f>
        <v>0</v>
      </c>
      <c r="H951" s="178">
        <f ca="1">IF(H$1&lt;'Data Bank'!$AD865,"",IF(H$1&gt;'Data Bank'!$AT865,"",IF(AND('Data Bank'!$AC865&lt;100,TODAY()&gt;'Data Bank'!$AT865),1,IF('Data Bank'!$AC865=100,3,IF('Data Bank'!$AC865=0,0,2)))))</f>
        <v>0</v>
      </c>
      <c r="I951" s="178">
        <f ca="1">IF(I$1&lt;'Data Bank'!$AD865,"",IF(I$1&gt;'Data Bank'!$AT865,"",IF(AND('Data Bank'!$AC865&lt;100,TODAY()&gt;'Data Bank'!$AT865),1,IF('Data Bank'!$AC865=100,3,IF('Data Bank'!$AC865=0,0,2)))))</f>
        <v>0</v>
      </c>
      <c r="J951" s="177" t="str">
        <f ca="1">IF(J$1&lt;'Data Bank'!$AD865,"",IF(J$1&gt;'Data Bank'!$AT865,"",IF(AND('Data Bank'!$AC865&lt;100,TODAY()&gt;'Data Bank'!$AT865),1,IF('Data Bank'!$AC865=100,3,IF('Data Bank'!$AC865=0,0,2)))))</f>
        <v/>
      </c>
      <c r="K951" s="177" t="str">
        <f ca="1">IF(K$1&lt;'Data Bank'!$AD865,"",IF(K$1&gt;'Data Bank'!$AT865,"",IF(AND('Data Bank'!$AC865&lt;100,TODAY()&gt;'Data Bank'!$AT865),1,IF('Data Bank'!$AC865=100,3,IF('Data Bank'!$AC865=0,0,2)))))</f>
        <v/>
      </c>
      <c r="L951" s="177" t="str">
        <f ca="1">IF(L$1&lt;'Data Bank'!$AD865,"",IF(L$1&gt;'Data Bank'!$AT865,"",IF(AND('Data Bank'!$AC865&lt;100,TODAY()&gt;'Data Bank'!$AT865),1,IF('Data Bank'!$AC865=100,3,IF('Data Bank'!$AC865=0,0,2)))))</f>
        <v/>
      </c>
      <c r="M951" s="177" t="str">
        <f ca="1">IF(M$1&lt;'Data Bank'!$AD865,"",IF(M$1&gt;'Data Bank'!$AT865,"",IF(AND('Data Bank'!$AC865&lt;100,TODAY()&gt;'Data Bank'!$AT865),1,IF('Data Bank'!$AC865=100,3,IF('Data Bank'!$AC865=0,0,2)))))</f>
        <v/>
      </c>
      <c r="N951" s="177" t="str">
        <f ca="1">IF(N$1&lt;'Data Bank'!$AD865,"",IF(N$1&gt;'Data Bank'!$AT865,"",IF(AND('Data Bank'!$AC865&lt;100,TODAY()&gt;'Data Bank'!$AT865),1,IF('Data Bank'!$AC865=100,3,IF('Data Bank'!$AC865=0,0,2)))))</f>
        <v/>
      </c>
      <c r="O951" s="177" t="str">
        <f ca="1">IF(O$1&lt;'Data Bank'!$AD865,"",IF(O$1&gt;'Data Bank'!$AT865,"",IF(AND('Data Bank'!$AC865&lt;100,TODAY()&gt;'Data Bank'!$AT865),1,IF('Data Bank'!$AC865=100,3,IF('Data Bank'!$AC865=0,0,2)))))</f>
        <v/>
      </c>
      <c r="P951" s="177" t="str">
        <f ca="1">IF(P$1&lt;'Data Bank'!$AD865,"",IF(P$1&gt;'Data Bank'!$AT865,"",IF(AND('Data Bank'!$AC865&lt;100,TODAY()&gt;'Data Bank'!$AT865),1,IF('Data Bank'!$AC865=100,3,IF('Data Bank'!$AC865=0,0,2)))))</f>
        <v/>
      </c>
      <c r="Q951" s="177" t="str">
        <f ca="1">IF(Q$1&lt;'Data Bank'!$AD865,"",IF(Q$1&gt;'Data Bank'!$AT865,"",IF(AND('Data Bank'!$AC865&lt;100,TODAY()&gt;'Data Bank'!$AT865),1,IF('Data Bank'!$AC865=100,3,IF('Data Bank'!$AC865=0,0,2)))))</f>
        <v/>
      </c>
      <c r="R951" s="177" t="str">
        <f ca="1">IF(R$1&lt;'Data Bank'!$AD865,"",IF(R$1&gt;'Data Bank'!$AT865,"",IF(AND('Data Bank'!$AC865&lt;100,TODAY()&gt;'Data Bank'!$AT865),1,IF('Data Bank'!$AC865=100,3,IF('Data Bank'!$AC865=0,0,2)))))</f>
        <v/>
      </c>
    </row>
    <row r="952" spans="1:18">
      <c r="A952" s="115" t="str">
        <f>'Data Bank'!E866</f>
        <v>Akari-2</v>
      </c>
      <c r="B952" s="178">
        <f ca="1">IF(B$1&lt;'Data Bank'!$AD866,"",IF(B$1&gt;'Data Bank'!$AT866,"",IF(AND('Data Bank'!$AC866&lt;100,TODAY()&gt;'Data Bank'!$AT866),1,IF('Data Bank'!$AC866=100,3,IF('Data Bank'!$AC866=0,0,2)))))</f>
        <v>2</v>
      </c>
      <c r="C952" s="178">
        <f ca="1">IF(C$1&lt;'Data Bank'!$AD866,"",IF(C$1&gt;'Data Bank'!$AT866,"",IF(AND('Data Bank'!$AC866&lt;100,TODAY()&gt;'Data Bank'!$AT866),1,IF('Data Bank'!$AC866=100,3,IF('Data Bank'!$AC866=0,0,2)))))</f>
        <v>2</v>
      </c>
      <c r="D952" s="178">
        <f ca="1">IF(D$1&lt;'Data Bank'!$AD866,"",IF(D$1&gt;'Data Bank'!$AT866,"",IF(AND('Data Bank'!$AC866&lt;100,TODAY()&gt;'Data Bank'!$AT866),1,IF('Data Bank'!$AC866=100,3,IF('Data Bank'!$AC866=0,0,2)))))</f>
        <v>2</v>
      </c>
      <c r="E952" s="178">
        <f ca="1">IF(E$1&lt;'Data Bank'!$AD866,"",IF(E$1&gt;'Data Bank'!$AT866,"",IF(AND('Data Bank'!$AC866&lt;100,TODAY()&gt;'Data Bank'!$AT866),1,IF('Data Bank'!$AC866=100,3,IF('Data Bank'!$AC866=0,0,2)))))</f>
        <v>2</v>
      </c>
      <c r="F952" s="178">
        <f ca="1">IF(F$1&lt;'Data Bank'!$AD866,"",IF(F$1&gt;'Data Bank'!$AT866,"",IF(AND('Data Bank'!$AC866&lt;100,TODAY()&gt;'Data Bank'!$AT866),1,IF('Data Bank'!$AC866=100,3,IF('Data Bank'!$AC866=0,0,2)))))</f>
        <v>2</v>
      </c>
      <c r="G952" s="178">
        <f ca="1">IF(G$1&lt;'Data Bank'!$AD866,"",IF(G$1&gt;'Data Bank'!$AT866,"",IF(AND('Data Bank'!$AC866&lt;100,TODAY()&gt;'Data Bank'!$AT866),1,IF('Data Bank'!$AC866=100,3,IF('Data Bank'!$AC866=0,0,2)))))</f>
        <v>2</v>
      </c>
      <c r="H952" s="178">
        <f ca="1">IF(H$1&lt;'Data Bank'!$AD866,"",IF(H$1&gt;'Data Bank'!$AT866,"",IF(AND('Data Bank'!$AC866&lt;100,TODAY()&gt;'Data Bank'!$AT866),1,IF('Data Bank'!$AC866=100,3,IF('Data Bank'!$AC866=0,0,2)))))</f>
        <v>2</v>
      </c>
      <c r="I952" s="178">
        <f ca="1">IF(I$1&lt;'Data Bank'!$AD866,"",IF(I$1&gt;'Data Bank'!$AT866,"",IF(AND('Data Bank'!$AC866&lt;100,TODAY()&gt;'Data Bank'!$AT866),1,IF('Data Bank'!$AC866=100,3,IF('Data Bank'!$AC866=0,0,2)))))</f>
        <v>2</v>
      </c>
      <c r="J952" s="177">
        <f ca="1">IF(J$1&lt;'Data Bank'!$AD866,"",IF(J$1&gt;'Data Bank'!$AT866,"",IF(AND('Data Bank'!$AC866&lt;100,TODAY()&gt;'Data Bank'!$AT866),1,IF('Data Bank'!$AC866=100,3,IF('Data Bank'!$AC866=0,0,2)))))</f>
        <v>2</v>
      </c>
      <c r="K952" s="177">
        <f ca="1">IF(K$1&lt;'Data Bank'!$AD866,"",IF(K$1&gt;'Data Bank'!$AT866,"",IF(AND('Data Bank'!$AC866&lt;100,TODAY()&gt;'Data Bank'!$AT866),1,IF('Data Bank'!$AC866=100,3,IF('Data Bank'!$AC866=0,0,2)))))</f>
        <v>2</v>
      </c>
      <c r="L952" s="177">
        <f ca="1">IF(L$1&lt;'Data Bank'!$AD866,"",IF(L$1&gt;'Data Bank'!$AT866,"",IF(AND('Data Bank'!$AC866&lt;100,TODAY()&gt;'Data Bank'!$AT866),1,IF('Data Bank'!$AC866=100,3,IF('Data Bank'!$AC866=0,0,2)))))</f>
        <v>2</v>
      </c>
      <c r="M952" s="177">
        <f ca="1">IF(M$1&lt;'Data Bank'!$AD866,"",IF(M$1&gt;'Data Bank'!$AT866,"",IF(AND('Data Bank'!$AC866&lt;100,TODAY()&gt;'Data Bank'!$AT866),1,IF('Data Bank'!$AC866=100,3,IF('Data Bank'!$AC866=0,0,2)))))</f>
        <v>2</v>
      </c>
      <c r="N952" s="177">
        <f ca="1">IF(N$1&lt;'Data Bank'!$AD866,"",IF(N$1&gt;'Data Bank'!$AT866,"",IF(AND('Data Bank'!$AC866&lt;100,TODAY()&gt;'Data Bank'!$AT866),1,IF('Data Bank'!$AC866=100,3,IF('Data Bank'!$AC866=0,0,2)))))</f>
        <v>2</v>
      </c>
      <c r="O952" s="177">
        <f ca="1">IF(O$1&lt;'Data Bank'!$AD866,"",IF(O$1&gt;'Data Bank'!$AT866,"",IF(AND('Data Bank'!$AC866&lt;100,TODAY()&gt;'Data Bank'!$AT866),1,IF('Data Bank'!$AC866=100,3,IF('Data Bank'!$AC866=0,0,2)))))</f>
        <v>2</v>
      </c>
      <c r="P952" s="177">
        <f ca="1">IF(P$1&lt;'Data Bank'!$AD866,"",IF(P$1&gt;'Data Bank'!$AT866,"",IF(AND('Data Bank'!$AC866&lt;100,TODAY()&gt;'Data Bank'!$AT866),1,IF('Data Bank'!$AC866=100,3,IF('Data Bank'!$AC866=0,0,2)))))</f>
        <v>2</v>
      </c>
      <c r="Q952" s="177">
        <f ca="1">IF(Q$1&lt;'Data Bank'!$AD866,"",IF(Q$1&gt;'Data Bank'!$AT866,"",IF(AND('Data Bank'!$AC866&lt;100,TODAY()&gt;'Data Bank'!$AT866),1,IF('Data Bank'!$AC866=100,3,IF('Data Bank'!$AC866=0,0,2)))))</f>
        <v>2</v>
      </c>
      <c r="R952" s="177">
        <f ca="1">IF(R$1&lt;'Data Bank'!$AD866,"",IF(R$1&gt;'Data Bank'!$AT866,"",IF(AND('Data Bank'!$AC866&lt;100,TODAY()&gt;'Data Bank'!$AT866),1,IF('Data Bank'!$AC866=100,3,IF('Data Bank'!$AC866=0,0,2)))))</f>
        <v>2</v>
      </c>
    </row>
    <row r="953" spans="1:18">
      <c r="A953" s="115" t="str">
        <f>'Data Bank'!E867</f>
        <v>Akari-3</v>
      </c>
      <c r="B953" s="178">
        <f ca="1">IF(B$1&lt;'Data Bank'!$AD867,"",IF(B$1&gt;'Data Bank'!$AT867,"",IF(AND('Data Bank'!$AC867&lt;100,TODAY()&gt;'Data Bank'!$AT867),1,IF('Data Bank'!$AC867=100,3,IF('Data Bank'!$AC867=0,0,2)))))</f>
        <v>2</v>
      </c>
      <c r="C953" s="178">
        <f ca="1">IF(C$1&lt;'Data Bank'!$AD867,"",IF(C$1&gt;'Data Bank'!$AT867,"",IF(AND('Data Bank'!$AC867&lt;100,TODAY()&gt;'Data Bank'!$AT867),1,IF('Data Bank'!$AC867=100,3,IF('Data Bank'!$AC867=0,0,2)))))</f>
        <v>2</v>
      </c>
      <c r="D953" s="178">
        <f ca="1">IF(D$1&lt;'Data Bank'!$AD867,"",IF(D$1&gt;'Data Bank'!$AT867,"",IF(AND('Data Bank'!$AC867&lt;100,TODAY()&gt;'Data Bank'!$AT867),1,IF('Data Bank'!$AC867=100,3,IF('Data Bank'!$AC867=0,0,2)))))</f>
        <v>2</v>
      </c>
      <c r="E953" s="178">
        <f ca="1">IF(E$1&lt;'Data Bank'!$AD867,"",IF(E$1&gt;'Data Bank'!$AT867,"",IF(AND('Data Bank'!$AC867&lt;100,TODAY()&gt;'Data Bank'!$AT867),1,IF('Data Bank'!$AC867=100,3,IF('Data Bank'!$AC867=0,0,2)))))</f>
        <v>2</v>
      </c>
      <c r="F953" s="178">
        <f ca="1">IF(F$1&lt;'Data Bank'!$AD867,"",IF(F$1&gt;'Data Bank'!$AT867,"",IF(AND('Data Bank'!$AC867&lt;100,TODAY()&gt;'Data Bank'!$AT867),1,IF('Data Bank'!$AC867=100,3,IF('Data Bank'!$AC867=0,0,2)))))</f>
        <v>2</v>
      </c>
      <c r="G953" s="178">
        <f ca="1">IF(G$1&lt;'Data Bank'!$AD867,"",IF(G$1&gt;'Data Bank'!$AT867,"",IF(AND('Data Bank'!$AC867&lt;100,TODAY()&gt;'Data Bank'!$AT867),1,IF('Data Bank'!$AC867=100,3,IF('Data Bank'!$AC867=0,0,2)))))</f>
        <v>2</v>
      </c>
      <c r="H953" s="178">
        <f ca="1">IF(H$1&lt;'Data Bank'!$AD867,"",IF(H$1&gt;'Data Bank'!$AT867,"",IF(AND('Data Bank'!$AC867&lt;100,TODAY()&gt;'Data Bank'!$AT867),1,IF('Data Bank'!$AC867=100,3,IF('Data Bank'!$AC867=0,0,2)))))</f>
        <v>2</v>
      </c>
      <c r="I953" s="178">
        <f ca="1">IF(I$1&lt;'Data Bank'!$AD867,"",IF(I$1&gt;'Data Bank'!$AT867,"",IF(AND('Data Bank'!$AC867&lt;100,TODAY()&gt;'Data Bank'!$AT867),1,IF('Data Bank'!$AC867=100,3,IF('Data Bank'!$AC867=0,0,2)))))</f>
        <v>2</v>
      </c>
      <c r="J953" s="177">
        <f ca="1">IF(J$1&lt;'Data Bank'!$AD867,"",IF(J$1&gt;'Data Bank'!$AT867,"",IF(AND('Data Bank'!$AC867&lt;100,TODAY()&gt;'Data Bank'!$AT867),1,IF('Data Bank'!$AC867=100,3,IF('Data Bank'!$AC867=0,0,2)))))</f>
        <v>2</v>
      </c>
      <c r="K953" s="177">
        <f ca="1">IF(K$1&lt;'Data Bank'!$AD867,"",IF(K$1&gt;'Data Bank'!$AT867,"",IF(AND('Data Bank'!$AC867&lt;100,TODAY()&gt;'Data Bank'!$AT867),1,IF('Data Bank'!$AC867=100,3,IF('Data Bank'!$AC867=0,0,2)))))</f>
        <v>2</v>
      </c>
      <c r="L953" s="177">
        <f ca="1">IF(L$1&lt;'Data Bank'!$AD867,"",IF(L$1&gt;'Data Bank'!$AT867,"",IF(AND('Data Bank'!$AC867&lt;100,TODAY()&gt;'Data Bank'!$AT867),1,IF('Data Bank'!$AC867=100,3,IF('Data Bank'!$AC867=0,0,2)))))</f>
        <v>2</v>
      </c>
      <c r="M953" s="177">
        <f ca="1">IF(M$1&lt;'Data Bank'!$AD867,"",IF(M$1&gt;'Data Bank'!$AT867,"",IF(AND('Data Bank'!$AC867&lt;100,TODAY()&gt;'Data Bank'!$AT867),1,IF('Data Bank'!$AC867=100,3,IF('Data Bank'!$AC867=0,0,2)))))</f>
        <v>2</v>
      </c>
      <c r="N953" s="177">
        <f ca="1">IF(N$1&lt;'Data Bank'!$AD867,"",IF(N$1&gt;'Data Bank'!$AT867,"",IF(AND('Data Bank'!$AC867&lt;100,TODAY()&gt;'Data Bank'!$AT867),1,IF('Data Bank'!$AC867=100,3,IF('Data Bank'!$AC867=0,0,2)))))</f>
        <v>2</v>
      </c>
      <c r="O953" s="177">
        <f ca="1">IF(O$1&lt;'Data Bank'!$AD867,"",IF(O$1&gt;'Data Bank'!$AT867,"",IF(AND('Data Bank'!$AC867&lt;100,TODAY()&gt;'Data Bank'!$AT867),1,IF('Data Bank'!$AC867=100,3,IF('Data Bank'!$AC867=0,0,2)))))</f>
        <v>2</v>
      </c>
      <c r="P953" s="177">
        <f ca="1">IF(P$1&lt;'Data Bank'!$AD867,"",IF(P$1&gt;'Data Bank'!$AT867,"",IF(AND('Data Bank'!$AC867&lt;100,TODAY()&gt;'Data Bank'!$AT867),1,IF('Data Bank'!$AC867=100,3,IF('Data Bank'!$AC867=0,0,2)))))</f>
        <v>2</v>
      </c>
      <c r="Q953" s="177">
        <f ca="1">IF(Q$1&lt;'Data Bank'!$AD867,"",IF(Q$1&gt;'Data Bank'!$AT867,"",IF(AND('Data Bank'!$AC867&lt;100,TODAY()&gt;'Data Bank'!$AT867),1,IF('Data Bank'!$AC867=100,3,IF('Data Bank'!$AC867=0,0,2)))))</f>
        <v>2</v>
      </c>
      <c r="R953" s="177">
        <f ca="1">IF(R$1&lt;'Data Bank'!$AD867,"",IF(R$1&gt;'Data Bank'!$AT867,"",IF(AND('Data Bank'!$AC867&lt;100,TODAY()&gt;'Data Bank'!$AT867),1,IF('Data Bank'!$AC867=100,3,IF('Data Bank'!$AC867=0,0,2)))))</f>
        <v>2</v>
      </c>
    </row>
    <row r="954" spans="1:18">
      <c r="A954" s="115" t="str">
        <f>'Data Bank'!E868</f>
        <v>N.Blue Ar. &amp; Other Buildings</v>
      </c>
      <c r="B954" s="178">
        <f ca="1">IF(B$1&lt;'Data Bank'!$AD868,"",IF(B$1&gt;'Data Bank'!$AT868,"",IF(AND('Data Bank'!$AC868&lt;100,TODAY()&gt;'Data Bank'!$AT868),1,IF('Data Bank'!$AC868=100,3,IF('Data Bank'!$AC868=0,0,2)))))</f>
        <v>2</v>
      </c>
      <c r="C954" s="178">
        <f ca="1">IF(C$1&lt;'Data Bank'!$AD868,"",IF(C$1&gt;'Data Bank'!$AT868,"",IF(AND('Data Bank'!$AC868&lt;100,TODAY()&gt;'Data Bank'!$AT868),1,IF('Data Bank'!$AC868=100,3,IF('Data Bank'!$AC868=0,0,2)))))</f>
        <v>2</v>
      </c>
      <c r="D954" s="178">
        <f ca="1">IF(D$1&lt;'Data Bank'!$AD868,"",IF(D$1&gt;'Data Bank'!$AT868,"",IF(AND('Data Bank'!$AC868&lt;100,TODAY()&gt;'Data Bank'!$AT868),1,IF('Data Bank'!$AC868=100,3,IF('Data Bank'!$AC868=0,0,2)))))</f>
        <v>2</v>
      </c>
      <c r="E954" s="178">
        <f ca="1">IF(E$1&lt;'Data Bank'!$AD868,"",IF(E$1&gt;'Data Bank'!$AT868,"",IF(AND('Data Bank'!$AC868&lt;100,TODAY()&gt;'Data Bank'!$AT868),1,IF('Data Bank'!$AC868=100,3,IF('Data Bank'!$AC868=0,0,2)))))</f>
        <v>2</v>
      </c>
      <c r="F954" s="178">
        <f ca="1">IF(F$1&lt;'Data Bank'!$AD868,"",IF(F$1&gt;'Data Bank'!$AT868,"",IF(AND('Data Bank'!$AC868&lt;100,TODAY()&gt;'Data Bank'!$AT868),1,IF('Data Bank'!$AC868=100,3,IF('Data Bank'!$AC868=0,0,2)))))</f>
        <v>2</v>
      </c>
      <c r="G954" s="178">
        <f ca="1">IF(G$1&lt;'Data Bank'!$AD868,"",IF(G$1&gt;'Data Bank'!$AT868,"",IF(AND('Data Bank'!$AC868&lt;100,TODAY()&gt;'Data Bank'!$AT868),1,IF('Data Bank'!$AC868=100,3,IF('Data Bank'!$AC868=0,0,2)))))</f>
        <v>2</v>
      </c>
      <c r="H954" s="178">
        <f ca="1">IF(H$1&lt;'Data Bank'!$AD868,"",IF(H$1&gt;'Data Bank'!$AT868,"",IF(AND('Data Bank'!$AC868&lt;100,TODAY()&gt;'Data Bank'!$AT868),1,IF('Data Bank'!$AC868=100,3,IF('Data Bank'!$AC868=0,0,2)))))</f>
        <v>2</v>
      </c>
      <c r="I954" s="178">
        <f ca="1">IF(I$1&lt;'Data Bank'!$AD868,"",IF(I$1&gt;'Data Bank'!$AT868,"",IF(AND('Data Bank'!$AC868&lt;100,TODAY()&gt;'Data Bank'!$AT868),1,IF('Data Bank'!$AC868=100,3,IF('Data Bank'!$AC868=0,0,2)))))</f>
        <v>2</v>
      </c>
      <c r="J954" s="177">
        <f ca="1">IF(J$1&lt;'Data Bank'!$AD868,"",IF(J$1&gt;'Data Bank'!$AT868,"",IF(AND('Data Bank'!$AC868&lt;100,TODAY()&gt;'Data Bank'!$AT868),1,IF('Data Bank'!$AC868=100,3,IF('Data Bank'!$AC868=0,0,2)))))</f>
        <v>2</v>
      </c>
      <c r="K954" s="177">
        <f ca="1">IF(K$1&lt;'Data Bank'!$AD868,"",IF(K$1&gt;'Data Bank'!$AT868,"",IF(AND('Data Bank'!$AC868&lt;100,TODAY()&gt;'Data Bank'!$AT868),1,IF('Data Bank'!$AC868=100,3,IF('Data Bank'!$AC868=0,0,2)))))</f>
        <v>2</v>
      </c>
      <c r="L954" s="177">
        <f ca="1">IF(L$1&lt;'Data Bank'!$AD868,"",IF(L$1&gt;'Data Bank'!$AT868,"",IF(AND('Data Bank'!$AC868&lt;100,TODAY()&gt;'Data Bank'!$AT868),1,IF('Data Bank'!$AC868=100,3,IF('Data Bank'!$AC868=0,0,2)))))</f>
        <v>2</v>
      </c>
      <c r="M954" s="177">
        <f ca="1">IF(M$1&lt;'Data Bank'!$AD868,"",IF(M$1&gt;'Data Bank'!$AT868,"",IF(AND('Data Bank'!$AC868&lt;100,TODAY()&gt;'Data Bank'!$AT868),1,IF('Data Bank'!$AC868=100,3,IF('Data Bank'!$AC868=0,0,2)))))</f>
        <v>2</v>
      </c>
      <c r="N954" s="177">
        <f ca="1">IF(N$1&lt;'Data Bank'!$AD868,"",IF(N$1&gt;'Data Bank'!$AT868,"",IF(AND('Data Bank'!$AC868&lt;100,TODAY()&gt;'Data Bank'!$AT868),1,IF('Data Bank'!$AC868=100,3,IF('Data Bank'!$AC868=0,0,2)))))</f>
        <v>2</v>
      </c>
      <c r="O954" s="177">
        <f ca="1">IF(O$1&lt;'Data Bank'!$AD868,"",IF(O$1&gt;'Data Bank'!$AT868,"",IF(AND('Data Bank'!$AC868&lt;100,TODAY()&gt;'Data Bank'!$AT868),1,IF('Data Bank'!$AC868=100,3,IF('Data Bank'!$AC868=0,0,2)))))</f>
        <v>2</v>
      </c>
      <c r="P954" s="177">
        <f ca="1">IF(P$1&lt;'Data Bank'!$AD868,"",IF(P$1&gt;'Data Bank'!$AT868,"",IF(AND('Data Bank'!$AC868&lt;100,TODAY()&gt;'Data Bank'!$AT868),1,IF('Data Bank'!$AC868=100,3,IF('Data Bank'!$AC868=0,0,2)))))</f>
        <v>2</v>
      </c>
      <c r="Q954" s="177">
        <f ca="1">IF(Q$1&lt;'Data Bank'!$AD868,"",IF(Q$1&gt;'Data Bank'!$AT868,"",IF(AND('Data Bank'!$AC868&lt;100,TODAY()&gt;'Data Bank'!$AT868),1,IF('Data Bank'!$AC868=100,3,IF('Data Bank'!$AC868=0,0,2)))))</f>
        <v>2</v>
      </c>
      <c r="R954" s="177">
        <f ca="1">IF(R$1&lt;'Data Bank'!$AD868,"",IF(R$1&gt;'Data Bank'!$AT868,"",IF(AND('Data Bank'!$AC868&lt;100,TODAY()&gt;'Data Bank'!$AT868),1,IF('Data Bank'!$AC868=100,3,IF('Data Bank'!$AC868=0,0,2)))))</f>
        <v>2</v>
      </c>
    </row>
    <row r="955" spans="1:18">
      <c r="A955" s="115" t="str">
        <f>'Data Bank'!E869</f>
        <v>Hamza Ali town</v>
      </c>
      <c r="B955" s="178">
        <f ca="1">IF(B$1&lt;'Data Bank'!$AD869,"",IF(B$1&gt;'Data Bank'!$AT869,"",IF(AND('Data Bank'!$AC869&lt;100,TODAY()&gt;'Data Bank'!$AT869),1,IF('Data Bank'!$AC869=100,3,IF('Data Bank'!$AC869=0,0,2)))))</f>
        <v>0</v>
      </c>
      <c r="C955" s="178">
        <f ca="1">IF(C$1&lt;'Data Bank'!$AD869,"",IF(C$1&gt;'Data Bank'!$AT869,"",IF(AND('Data Bank'!$AC869&lt;100,TODAY()&gt;'Data Bank'!$AT869),1,IF('Data Bank'!$AC869=100,3,IF('Data Bank'!$AC869=0,0,2)))))</f>
        <v>0</v>
      </c>
      <c r="D955" s="178">
        <f ca="1">IF(D$1&lt;'Data Bank'!$AD869,"",IF(D$1&gt;'Data Bank'!$AT869,"",IF(AND('Data Bank'!$AC869&lt;100,TODAY()&gt;'Data Bank'!$AT869),1,IF('Data Bank'!$AC869=100,3,IF('Data Bank'!$AC869=0,0,2)))))</f>
        <v>0</v>
      </c>
      <c r="E955" s="178">
        <f ca="1">IF(E$1&lt;'Data Bank'!$AD869,"",IF(E$1&gt;'Data Bank'!$AT869,"",IF(AND('Data Bank'!$AC869&lt;100,TODAY()&gt;'Data Bank'!$AT869),1,IF('Data Bank'!$AC869=100,3,IF('Data Bank'!$AC869=0,0,2)))))</f>
        <v>0</v>
      </c>
      <c r="F955" s="178">
        <f ca="1">IF(F$1&lt;'Data Bank'!$AD869,"",IF(F$1&gt;'Data Bank'!$AT869,"",IF(AND('Data Bank'!$AC869&lt;100,TODAY()&gt;'Data Bank'!$AT869),1,IF('Data Bank'!$AC869=100,3,IF('Data Bank'!$AC869=0,0,2)))))</f>
        <v>0</v>
      </c>
      <c r="G955" s="178">
        <f ca="1">IF(G$1&lt;'Data Bank'!$AD869,"",IF(G$1&gt;'Data Bank'!$AT869,"",IF(AND('Data Bank'!$AC869&lt;100,TODAY()&gt;'Data Bank'!$AT869),1,IF('Data Bank'!$AC869=100,3,IF('Data Bank'!$AC869=0,0,2)))))</f>
        <v>0</v>
      </c>
      <c r="H955" s="178">
        <f ca="1">IF(H$1&lt;'Data Bank'!$AD869,"",IF(H$1&gt;'Data Bank'!$AT869,"",IF(AND('Data Bank'!$AC869&lt;100,TODAY()&gt;'Data Bank'!$AT869),1,IF('Data Bank'!$AC869=100,3,IF('Data Bank'!$AC869=0,0,2)))))</f>
        <v>0</v>
      </c>
      <c r="I955" s="178">
        <f ca="1">IF(I$1&lt;'Data Bank'!$AD869,"",IF(I$1&gt;'Data Bank'!$AT869,"",IF(AND('Data Bank'!$AC869&lt;100,TODAY()&gt;'Data Bank'!$AT869),1,IF('Data Bank'!$AC869=100,3,IF('Data Bank'!$AC869=0,0,2)))))</f>
        <v>0</v>
      </c>
      <c r="J955" s="177" t="str">
        <f ca="1">IF(J$1&lt;'Data Bank'!$AD869,"",IF(J$1&gt;'Data Bank'!$AT869,"",IF(AND('Data Bank'!$AC869&lt;100,TODAY()&gt;'Data Bank'!$AT869),1,IF('Data Bank'!$AC869=100,3,IF('Data Bank'!$AC869=0,0,2)))))</f>
        <v/>
      </c>
      <c r="K955" s="177" t="str">
        <f ca="1">IF(K$1&lt;'Data Bank'!$AD869,"",IF(K$1&gt;'Data Bank'!$AT869,"",IF(AND('Data Bank'!$AC869&lt;100,TODAY()&gt;'Data Bank'!$AT869),1,IF('Data Bank'!$AC869=100,3,IF('Data Bank'!$AC869=0,0,2)))))</f>
        <v/>
      </c>
      <c r="L955" s="177" t="str">
        <f ca="1">IF(L$1&lt;'Data Bank'!$AD869,"",IF(L$1&gt;'Data Bank'!$AT869,"",IF(AND('Data Bank'!$AC869&lt;100,TODAY()&gt;'Data Bank'!$AT869),1,IF('Data Bank'!$AC869=100,3,IF('Data Bank'!$AC869=0,0,2)))))</f>
        <v/>
      </c>
      <c r="M955" s="177" t="str">
        <f ca="1">IF(M$1&lt;'Data Bank'!$AD869,"",IF(M$1&gt;'Data Bank'!$AT869,"",IF(AND('Data Bank'!$AC869&lt;100,TODAY()&gt;'Data Bank'!$AT869),1,IF('Data Bank'!$AC869=100,3,IF('Data Bank'!$AC869=0,0,2)))))</f>
        <v/>
      </c>
      <c r="N955" s="177" t="str">
        <f ca="1">IF(N$1&lt;'Data Bank'!$AD869,"",IF(N$1&gt;'Data Bank'!$AT869,"",IF(AND('Data Bank'!$AC869&lt;100,TODAY()&gt;'Data Bank'!$AT869),1,IF('Data Bank'!$AC869=100,3,IF('Data Bank'!$AC869=0,0,2)))))</f>
        <v/>
      </c>
      <c r="O955" s="177" t="str">
        <f ca="1">IF(O$1&lt;'Data Bank'!$AD869,"",IF(O$1&gt;'Data Bank'!$AT869,"",IF(AND('Data Bank'!$AC869&lt;100,TODAY()&gt;'Data Bank'!$AT869),1,IF('Data Bank'!$AC869=100,3,IF('Data Bank'!$AC869=0,0,2)))))</f>
        <v/>
      </c>
      <c r="P955" s="177" t="str">
        <f ca="1">IF(P$1&lt;'Data Bank'!$AD869,"",IF(P$1&gt;'Data Bank'!$AT869,"",IF(AND('Data Bank'!$AC869&lt;100,TODAY()&gt;'Data Bank'!$AT869),1,IF('Data Bank'!$AC869=100,3,IF('Data Bank'!$AC869=0,0,2)))))</f>
        <v/>
      </c>
      <c r="Q955" s="177" t="str">
        <f ca="1">IF(Q$1&lt;'Data Bank'!$AD869,"",IF(Q$1&gt;'Data Bank'!$AT869,"",IF(AND('Data Bank'!$AC869&lt;100,TODAY()&gt;'Data Bank'!$AT869),1,IF('Data Bank'!$AC869=100,3,IF('Data Bank'!$AC869=0,0,2)))))</f>
        <v/>
      </c>
      <c r="R955" s="177" t="str">
        <f ca="1">IF(R$1&lt;'Data Bank'!$AD869,"",IF(R$1&gt;'Data Bank'!$AT869,"",IF(AND('Data Bank'!$AC869&lt;100,TODAY()&gt;'Data Bank'!$AT869),1,IF('Data Bank'!$AC869=100,3,IF('Data Bank'!$AC869=0,0,2)))))</f>
        <v/>
      </c>
    </row>
    <row r="956" spans="1:18">
      <c r="A956" s="115" t="str">
        <f>'Data Bank'!E871</f>
        <v>Jinnah City</v>
      </c>
      <c r="B956" s="178">
        <f ca="1">IF(B$1&lt;'Data Bank'!$AD871,"",IF(B$1&gt;'Data Bank'!$AT871,"",IF(AND('Data Bank'!$AC871&lt;100,TODAY()&gt;'Data Bank'!$AT871),1,IF('Data Bank'!$AC871=100,3,IF('Data Bank'!$AC871=0,0,2)))))</f>
        <v>0</v>
      </c>
      <c r="C956" s="178">
        <f ca="1">IF(C$1&lt;'Data Bank'!$AD871,"",IF(C$1&gt;'Data Bank'!$AT871,"",IF(AND('Data Bank'!$AC871&lt;100,TODAY()&gt;'Data Bank'!$AT871),1,IF('Data Bank'!$AC871=100,3,IF('Data Bank'!$AC871=0,0,2)))))</f>
        <v>0</v>
      </c>
      <c r="D956" s="178">
        <f ca="1">IF(D$1&lt;'Data Bank'!$AD871,"",IF(D$1&gt;'Data Bank'!$AT871,"",IF(AND('Data Bank'!$AC871&lt;100,TODAY()&gt;'Data Bank'!$AT871),1,IF('Data Bank'!$AC871=100,3,IF('Data Bank'!$AC871=0,0,2)))))</f>
        <v>0</v>
      </c>
      <c r="E956" s="178">
        <f ca="1">IF(E$1&lt;'Data Bank'!$AD871,"",IF(E$1&gt;'Data Bank'!$AT871,"",IF(AND('Data Bank'!$AC871&lt;100,TODAY()&gt;'Data Bank'!$AT871),1,IF('Data Bank'!$AC871=100,3,IF('Data Bank'!$AC871=0,0,2)))))</f>
        <v>0</v>
      </c>
      <c r="F956" s="178">
        <f ca="1">IF(F$1&lt;'Data Bank'!$AD871,"",IF(F$1&gt;'Data Bank'!$AT871,"",IF(AND('Data Bank'!$AC871&lt;100,TODAY()&gt;'Data Bank'!$AT871),1,IF('Data Bank'!$AC871=100,3,IF('Data Bank'!$AC871=0,0,2)))))</f>
        <v>0</v>
      </c>
      <c r="G956" s="178">
        <f ca="1">IF(G$1&lt;'Data Bank'!$AD871,"",IF(G$1&gt;'Data Bank'!$AT871,"",IF(AND('Data Bank'!$AC871&lt;100,TODAY()&gt;'Data Bank'!$AT871),1,IF('Data Bank'!$AC871=100,3,IF('Data Bank'!$AC871=0,0,2)))))</f>
        <v>0</v>
      </c>
      <c r="H956" s="178">
        <f ca="1">IF(H$1&lt;'Data Bank'!$AD871,"",IF(H$1&gt;'Data Bank'!$AT871,"",IF(AND('Data Bank'!$AC871&lt;100,TODAY()&gt;'Data Bank'!$AT871),1,IF('Data Bank'!$AC871=100,3,IF('Data Bank'!$AC871=0,0,2)))))</f>
        <v>0</v>
      </c>
      <c r="I956" s="178">
        <f ca="1">IF(I$1&lt;'Data Bank'!$AD871,"",IF(I$1&gt;'Data Bank'!$AT871,"",IF(AND('Data Bank'!$AC871&lt;100,TODAY()&gt;'Data Bank'!$AT871),1,IF('Data Bank'!$AC871=100,3,IF('Data Bank'!$AC871=0,0,2)))))</f>
        <v>0</v>
      </c>
      <c r="J956" s="177" t="str">
        <f ca="1">IF(J$1&lt;'Data Bank'!$AD871,"",IF(J$1&gt;'Data Bank'!$AT871,"",IF(AND('Data Bank'!$AC871&lt;100,TODAY()&gt;'Data Bank'!$AT871),1,IF('Data Bank'!$AC871=100,3,IF('Data Bank'!$AC871=0,0,2)))))</f>
        <v/>
      </c>
      <c r="K956" s="177" t="str">
        <f ca="1">IF(K$1&lt;'Data Bank'!$AD871,"",IF(K$1&gt;'Data Bank'!$AT871,"",IF(AND('Data Bank'!$AC871&lt;100,TODAY()&gt;'Data Bank'!$AT871),1,IF('Data Bank'!$AC871=100,3,IF('Data Bank'!$AC871=0,0,2)))))</f>
        <v/>
      </c>
      <c r="L956" s="177" t="str">
        <f ca="1">IF(L$1&lt;'Data Bank'!$AD871,"",IF(L$1&gt;'Data Bank'!$AT871,"",IF(AND('Data Bank'!$AC871&lt;100,TODAY()&gt;'Data Bank'!$AT871),1,IF('Data Bank'!$AC871=100,3,IF('Data Bank'!$AC871=0,0,2)))))</f>
        <v/>
      </c>
      <c r="M956" s="177" t="str">
        <f ca="1">IF(M$1&lt;'Data Bank'!$AD871,"",IF(M$1&gt;'Data Bank'!$AT871,"",IF(AND('Data Bank'!$AC871&lt;100,TODAY()&gt;'Data Bank'!$AT871),1,IF('Data Bank'!$AC871=100,3,IF('Data Bank'!$AC871=0,0,2)))))</f>
        <v/>
      </c>
      <c r="N956" s="177" t="str">
        <f ca="1">IF(N$1&lt;'Data Bank'!$AD871,"",IF(N$1&gt;'Data Bank'!$AT871,"",IF(AND('Data Bank'!$AC871&lt;100,TODAY()&gt;'Data Bank'!$AT871),1,IF('Data Bank'!$AC871=100,3,IF('Data Bank'!$AC871=0,0,2)))))</f>
        <v/>
      </c>
      <c r="O956" s="177" t="str">
        <f ca="1">IF(O$1&lt;'Data Bank'!$AD871,"",IF(O$1&gt;'Data Bank'!$AT871,"",IF(AND('Data Bank'!$AC871&lt;100,TODAY()&gt;'Data Bank'!$AT871),1,IF('Data Bank'!$AC871=100,3,IF('Data Bank'!$AC871=0,0,2)))))</f>
        <v/>
      </c>
      <c r="P956" s="177" t="str">
        <f ca="1">IF(P$1&lt;'Data Bank'!$AD871,"",IF(P$1&gt;'Data Bank'!$AT871,"",IF(AND('Data Bank'!$AC871&lt;100,TODAY()&gt;'Data Bank'!$AT871),1,IF('Data Bank'!$AC871=100,3,IF('Data Bank'!$AC871=0,0,2)))))</f>
        <v/>
      </c>
      <c r="Q956" s="177" t="str">
        <f ca="1">IF(Q$1&lt;'Data Bank'!$AD871,"",IF(Q$1&gt;'Data Bank'!$AT871,"",IF(AND('Data Bank'!$AC871&lt;100,TODAY()&gt;'Data Bank'!$AT871),1,IF('Data Bank'!$AC871=100,3,IF('Data Bank'!$AC871=0,0,2)))))</f>
        <v/>
      </c>
      <c r="R956" s="177" t="str">
        <f ca="1">IF(R$1&lt;'Data Bank'!$AD871,"",IF(R$1&gt;'Data Bank'!$AT871,"",IF(AND('Data Bank'!$AC871&lt;100,TODAY()&gt;'Data Bank'!$AT871),1,IF('Data Bank'!$AC871=100,3,IF('Data Bank'!$AC871=0,0,2)))))</f>
        <v/>
      </c>
    </row>
    <row r="957" spans="1:18">
      <c r="A957" s="115" t="str">
        <f>'Data Bank'!E873</f>
        <v>Nawab Bhatta Colony</v>
      </c>
      <c r="B957" s="178">
        <f ca="1">IF(B$1&lt;'Data Bank'!$AD873,"",IF(B$1&gt;'Data Bank'!$AT873,"",IF(AND('Data Bank'!$AC873&lt;100,TODAY()&gt;'Data Bank'!$AT873),1,IF('Data Bank'!$AC873=100,3,IF('Data Bank'!$AC873=0,0,2)))))</f>
        <v>2</v>
      </c>
      <c r="C957" s="178">
        <f ca="1">IF(C$1&lt;'Data Bank'!$AD873,"",IF(C$1&gt;'Data Bank'!$AT873,"",IF(AND('Data Bank'!$AC873&lt;100,TODAY()&gt;'Data Bank'!$AT873),1,IF('Data Bank'!$AC873=100,3,IF('Data Bank'!$AC873=0,0,2)))))</f>
        <v>2</v>
      </c>
      <c r="D957" s="178">
        <f ca="1">IF(D$1&lt;'Data Bank'!$AD873,"",IF(D$1&gt;'Data Bank'!$AT873,"",IF(AND('Data Bank'!$AC873&lt;100,TODAY()&gt;'Data Bank'!$AT873),1,IF('Data Bank'!$AC873=100,3,IF('Data Bank'!$AC873=0,0,2)))))</f>
        <v>2</v>
      </c>
      <c r="E957" s="178">
        <f ca="1">IF(E$1&lt;'Data Bank'!$AD873,"",IF(E$1&gt;'Data Bank'!$AT873,"",IF(AND('Data Bank'!$AC873&lt;100,TODAY()&gt;'Data Bank'!$AT873),1,IF('Data Bank'!$AC873=100,3,IF('Data Bank'!$AC873=0,0,2)))))</f>
        <v>2</v>
      </c>
      <c r="F957" s="178">
        <f ca="1">IF(F$1&lt;'Data Bank'!$AD873,"",IF(F$1&gt;'Data Bank'!$AT873,"",IF(AND('Data Bank'!$AC873&lt;100,TODAY()&gt;'Data Bank'!$AT873),1,IF('Data Bank'!$AC873=100,3,IF('Data Bank'!$AC873=0,0,2)))))</f>
        <v>2</v>
      </c>
      <c r="G957" s="178">
        <f ca="1">IF(G$1&lt;'Data Bank'!$AD873,"",IF(G$1&gt;'Data Bank'!$AT873,"",IF(AND('Data Bank'!$AC873&lt;100,TODAY()&gt;'Data Bank'!$AT873),1,IF('Data Bank'!$AC873=100,3,IF('Data Bank'!$AC873=0,0,2)))))</f>
        <v>2</v>
      </c>
      <c r="H957" s="178">
        <f ca="1">IF(H$1&lt;'Data Bank'!$AD873,"",IF(H$1&gt;'Data Bank'!$AT873,"",IF(AND('Data Bank'!$AC873&lt;100,TODAY()&gt;'Data Bank'!$AT873),1,IF('Data Bank'!$AC873=100,3,IF('Data Bank'!$AC873=0,0,2)))))</f>
        <v>2</v>
      </c>
      <c r="I957" s="178">
        <f ca="1">IF(I$1&lt;'Data Bank'!$AD873,"",IF(I$1&gt;'Data Bank'!$AT873,"",IF(AND('Data Bank'!$AC873&lt;100,TODAY()&gt;'Data Bank'!$AT873),1,IF('Data Bank'!$AC873=100,3,IF('Data Bank'!$AC873=0,0,2)))))</f>
        <v>2</v>
      </c>
      <c r="J957" s="177">
        <f ca="1">IF(J$1&lt;'Data Bank'!$AD873,"",IF(J$1&gt;'Data Bank'!$AT873,"",IF(AND('Data Bank'!$AC873&lt;100,TODAY()&gt;'Data Bank'!$AT873),1,IF('Data Bank'!$AC873=100,3,IF('Data Bank'!$AC873=0,0,2)))))</f>
        <v>2</v>
      </c>
      <c r="K957" s="177">
        <f ca="1">IF(K$1&lt;'Data Bank'!$AD873,"",IF(K$1&gt;'Data Bank'!$AT873,"",IF(AND('Data Bank'!$AC873&lt;100,TODAY()&gt;'Data Bank'!$AT873),1,IF('Data Bank'!$AC873=100,3,IF('Data Bank'!$AC873=0,0,2)))))</f>
        <v>2</v>
      </c>
      <c r="L957" s="177">
        <f ca="1">IF(L$1&lt;'Data Bank'!$AD873,"",IF(L$1&gt;'Data Bank'!$AT873,"",IF(AND('Data Bank'!$AC873&lt;100,TODAY()&gt;'Data Bank'!$AT873),1,IF('Data Bank'!$AC873=100,3,IF('Data Bank'!$AC873=0,0,2)))))</f>
        <v>2</v>
      </c>
      <c r="M957" s="177">
        <f ca="1">IF(M$1&lt;'Data Bank'!$AD873,"",IF(M$1&gt;'Data Bank'!$AT873,"",IF(AND('Data Bank'!$AC873&lt;100,TODAY()&gt;'Data Bank'!$AT873),1,IF('Data Bank'!$AC873=100,3,IF('Data Bank'!$AC873=0,0,2)))))</f>
        <v>2</v>
      </c>
      <c r="N957" s="177">
        <f ca="1">IF(N$1&lt;'Data Bank'!$AD873,"",IF(N$1&gt;'Data Bank'!$AT873,"",IF(AND('Data Bank'!$AC873&lt;100,TODAY()&gt;'Data Bank'!$AT873),1,IF('Data Bank'!$AC873=100,3,IF('Data Bank'!$AC873=0,0,2)))))</f>
        <v>2</v>
      </c>
      <c r="O957" s="177">
        <f ca="1">IF(O$1&lt;'Data Bank'!$AD873,"",IF(O$1&gt;'Data Bank'!$AT873,"",IF(AND('Data Bank'!$AC873&lt;100,TODAY()&gt;'Data Bank'!$AT873),1,IF('Data Bank'!$AC873=100,3,IF('Data Bank'!$AC873=0,0,2)))))</f>
        <v>2</v>
      </c>
      <c r="P957" s="177">
        <f ca="1">IF(P$1&lt;'Data Bank'!$AD873,"",IF(P$1&gt;'Data Bank'!$AT873,"",IF(AND('Data Bank'!$AC873&lt;100,TODAY()&gt;'Data Bank'!$AT873),1,IF('Data Bank'!$AC873=100,3,IF('Data Bank'!$AC873=0,0,2)))))</f>
        <v>2</v>
      </c>
      <c r="Q957" s="177">
        <f ca="1">IF(Q$1&lt;'Data Bank'!$AD873,"",IF(Q$1&gt;'Data Bank'!$AT873,"",IF(AND('Data Bank'!$AC873&lt;100,TODAY()&gt;'Data Bank'!$AT873),1,IF('Data Bank'!$AC873=100,3,IF('Data Bank'!$AC873=0,0,2)))))</f>
        <v>2</v>
      </c>
      <c r="R957" s="177">
        <f ca="1">IF(R$1&lt;'Data Bank'!$AD873,"",IF(R$1&gt;'Data Bank'!$AT873,"",IF(AND('Data Bank'!$AC873&lt;100,TODAY()&gt;'Data Bank'!$AT873),1,IF('Data Bank'!$AC873=100,3,IF('Data Bank'!$AC873=0,0,2)))))</f>
        <v>2</v>
      </c>
    </row>
    <row r="958" spans="1:18">
      <c r="A958" s="115" t="str">
        <f>'Data Bank'!E875</f>
        <v>NAYAB Colony Directors Residencies</v>
      </c>
      <c r="B958" s="178">
        <f ca="1">IF(B$1&lt;'Data Bank'!$AD875,"",IF(B$1&gt;'Data Bank'!$AT875,"",IF(AND('Data Bank'!$AC875&lt;100,TODAY()&gt;'Data Bank'!$AT875),1,IF('Data Bank'!$AC875=100,3,IF('Data Bank'!$AC875=0,0,2)))))</f>
        <v>2</v>
      </c>
      <c r="C958" s="178">
        <f ca="1">IF(C$1&lt;'Data Bank'!$AD875,"",IF(C$1&gt;'Data Bank'!$AT875,"",IF(AND('Data Bank'!$AC875&lt;100,TODAY()&gt;'Data Bank'!$AT875),1,IF('Data Bank'!$AC875=100,3,IF('Data Bank'!$AC875=0,0,2)))))</f>
        <v>2</v>
      </c>
      <c r="D958" s="178">
        <f ca="1">IF(D$1&lt;'Data Bank'!$AD875,"",IF(D$1&gt;'Data Bank'!$AT875,"",IF(AND('Data Bank'!$AC875&lt;100,TODAY()&gt;'Data Bank'!$AT875),1,IF('Data Bank'!$AC875=100,3,IF('Data Bank'!$AC875=0,0,2)))))</f>
        <v>2</v>
      </c>
      <c r="E958" s="178">
        <f ca="1">IF(E$1&lt;'Data Bank'!$AD875,"",IF(E$1&gt;'Data Bank'!$AT875,"",IF(AND('Data Bank'!$AC875&lt;100,TODAY()&gt;'Data Bank'!$AT875),1,IF('Data Bank'!$AC875=100,3,IF('Data Bank'!$AC875=0,0,2)))))</f>
        <v>2</v>
      </c>
      <c r="F958" s="178">
        <f ca="1">IF(F$1&lt;'Data Bank'!$AD875,"",IF(F$1&gt;'Data Bank'!$AT875,"",IF(AND('Data Bank'!$AC875&lt;100,TODAY()&gt;'Data Bank'!$AT875),1,IF('Data Bank'!$AC875=100,3,IF('Data Bank'!$AC875=0,0,2)))))</f>
        <v>2</v>
      </c>
      <c r="G958" s="178">
        <f ca="1">IF(G$1&lt;'Data Bank'!$AD875,"",IF(G$1&gt;'Data Bank'!$AT875,"",IF(AND('Data Bank'!$AC875&lt;100,TODAY()&gt;'Data Bank'!$AT875),1,IF('Data Bank'!$AC875=100,3,IF('Data Bank'!$AC875=0,0,2)))))</f>
        <v>2</v>
      </c>
      <c r="H958" s="178">
        <f ca="1">IF(H$1&lt;'Data Bank'!$AD875,"",IF(H$1&gt;'Data Bank'!$AT875,"",IF(AND('Data Bank'!$AC875&lt;100,TODAY()&gt;'Data Bank'!$AT875),1,IF('Data Bank'!$AC875=100,3,IF('Data Bank'!$AC875=0,0,2)))))</f>
        <v>2</v>
      </c>
      <c r="I958" s="178">
        <f ca="1">IF(I$1&lt;'Data Bank'!$AD875,"",IF(I$1&gt;'Data Bank'!$AT875,"",IF(AND('Data Bank'!$AC875&lt;100,TODAY()&gt;'Data Bank'!$AT875),1,IF('Data Bank'!$AC875=100,3,IF('Data Bank'!$AC875=0,0,2)))))</f>
        <v>2</v>
      </c>
      <c r="J958" s="177">
        <f ca="1">IF(J$1&lt;'Data Bank'!$AD875,"",IF(J$1&gt;'Data Bank'!$AT875,"",IF(AND('Data Bank'!$AC875&lt;100,TODAY()&gt;'Data Bank'!$AT875),1,IF('Data Bank'!$AC875=100,3,IF('Data Bank'!$AC875=0,0,2)))))</f>
        <v>2</v>
      </c>
      <c r="K958" s="177">
        <f ca="1">IF(K$1&lt;'Data Bank'!$AD875,"",IF(K$1&gt;'Data Bank'!$AT875,"",IF(AND('Data Bank'!$AC875&lt;100,TODAY()&gt;'Data Bank'!$AT875),1,IF('Data Bank'!$AC875=100,3,IF('Data Bank'!$AC875=0,0,2)))))</f>
        <v>2</v>
      </c>
      <c r="L958" s="177">
        <f ca="1">IF(L$1&lt;'Data Bank'!$AD875,"",IF(L$1&gt;'Data Bank'!$AT875,"",IF(AND('Data Bank'!$AC875&lt;100,TODAY()&gt;'Data Bank'!$AT875),1,IF('Data Bank'!$AC875=100,3,IF('Data Bank'!$AC875=0,0,2)))))</f>
        <v>2</v>
      </c>
      <c r="M958" s="177">
        <f ca="1">IF(M$1&lt;'Data Bank'!$AD875,"",IF(M$1&gt;'Data Bank'!$AT875,"",IF(AND('Data Bank'!$AC875&lt;100,TODAY()&gt;'Data Bank'!$AT875),1,IF('Data Bank'!$AC875=100,3,IF('Data Bank'!$AC875=0,0,2)))))</f>
        <v>2</v>
      </c>
      <c r="N958" s="177">
        <f ca="1">IF(N$1&lt;'Data Bank'!$AD875,"",IF(N$1&gt;'Data Bank'!$AT875,"",IF(AND('Data Bank'!$AC875&lt;100,TODAY()&gt;'Data Bank'!$AT875),1,IF('Data Bank'!$AC875=100,3,IF('Data Bank'!$AC875=0,0,2)))))</f>
        <v>2</v>
      </c>
      <c r="O958" s="177">
        <f ca="1">IF(O$1&lt;'Data Bank'!$AD875,"",IF(O$1&gt;'Data Bank'!$AT875,"",IF(AND('Data Bank'!$AC875&lt;100,TODAY()&gt;'Data Bank'!$AT875),1,IF('Data Bank'!$AC875=100,3,IF('Data Bank'!$AC875=0,0,2)))))</f>
        <v>2</v>
      </c>
      <c r="P958" s="177">
        <f ca="1">IF(P$1&lt;'Data Bank'!$AD875,"",IF(P$1&gt;'Data Bank'!$AT875,"",IF(AND('Data Bank'!$AC875&lt;100,TODAY()&gt;'Data Bank'!$AT875),1,IF('Data Bank'!$AC875=100,3,IF('Data Bank'!$AC875=0,0,2)))))</f>
        <v>2</v>
      </c>
      <c r="Q958" s="177">
        <f ca="1">IF(Q$1&lt;'Data Bank'!$AD875,"",IF(Q$1&gt;'Data Bank'!$AT875,"",IF(AND('Data Bank'!$AC875&lt;100,TODAY()&gt;'Data Bank'!$AT875),1,IF('Data Bank'!$AC875=100,3,IF('Data Bank'!$AC875=0,0,2)))))</f>
        <v>2</v>
      </c>
      <c r="R958" s="177">
        <f ca="1">IF(R$1&lt;'Data Bank'!$AD875,"",IF(R$1&gt;'Data Bank'!$AT875,"",IF(AND('Data Bank'!$AC875&lt;100,TODAY()&gt;'Data Bank'!$AT875),1,IF('Data Bank'!$AC875=100,3,IF('Data Bank'!$AC875=0,0,2)))))</f>
        <v>2</v>
      </c>
    </row>
    <row r="959" spans="1:18">
      <c r="A959" s="115" t="str">
        <f>'Data Bank'!E877</f>
        <v>Nayyab City &amp; Extension</v>
      </c>
      <c r="B959" s="178">
        <f ca="1">IF(B$1&lt;'Data Bank'!$AD877,"",IF(B$1&gt;'Data Bank'!$AT877,"",IF(AND('Data Bank'!$AC877&lt;100,TODAY()&gt;'Data Bank'!$AT877),1,IF('Data Bank'!$AC877=100,3,IF('Data Bank'!$AC877=0,0,2)))))</f>
        <v>2</v>
      </c>
      <c r="C959" s="178">
        <f ca="1">IF(C$1&lt;'Data Bank'!$AD877,"",IF(C$1&gt;'Data Bank'!$AT877,"",IF(AND('Data Bank'!$AC877&lt;100,TODAY()&gt;'Data Bank'!$AT877),1,IF('Data Bank'!$AC877=100,3,IF('Data Bank'!$AC877=0,0,2)))))</f>
        <v>2</v>
      </c>
      <c r="D959" s="178">
        <f ca="1">IF(D$1&lt;'Data Bank'!$AD877,"",IF(D$1&gt;'Data Bank'!$AT877,"",IF(AND('Data Bank'!$AC877&lt;100,TODAY()&gt;'Data Bank'!$AT877),1,IF('Data Bank'!$AC877=100,3,IF('Data Bank'!$AC877=0,0,2)))))</f>
        <v>2</v>
      </c>
      <c r="E959" s="178">
        <f ca="1">IF(E$1&lt;'Data Bank'!$AD877,"",IF(E$1&gt;'Data Bank'!$AT877,"",IF(AND('Data Bank'!$AC877&lt;100,TODAY()&gt;'Data Bank'!$AT877),1,IF('Data Bank'!$AC877=100,3,IF('Data Bank'!$AC877=0,0,2)))))</f>
        <v>2</v>
      </c>
      <c r="F959" s="178">
        <f ca="1">IF(F$1&lt;'Data Bank'!$AD877,"",IF(F$1&gt;'Data Bank'!$AT877,"",IF(AND('Data Bank'!$AC877&lt;100,TODAY()&gt;'Data Bank'!$AT877),1,IF('Data Bank'!$AC877=100,3,IF('Data Bank'!$AC877=0,0,2)))))</f>
        <v>2</v>
      </c>
      <c r="G959" s="178">
        <f ca="1">IF(G$1&lt;'Data Bank'!$AD877,"",IF(G$1&gt;'Data Bank'!$AT877,"",IF(AND('Data Bank'!$AC877&lt;100,TODAY()&gt;'Data Bank'!$AT877),1,IF('Data Bank'!$AC877=100,3,IF('Data Bank'!$AC877=0,0,2)))))</f>
        <v>2</v>
      </c>
      <c r="H959" s="178">
        <f ca="1">IF(H$1&lt;'Data Bank'!$AD877,"",IF(H$1&gt;'Data Bank'!$AT877,"",IF(AND('Data Bank'!$AC877&lt;100,TODAY()&gt;'Data Bank'!$AT877),1,IF('Data Bank'!$AC877=100,3,IF('Data Bank'!$AC877=0,0,2)))))</f>
        <v>2</v>
      </c>
      <c r="I959" s="178">
        <f ca="1">IF(I$1&lt;'Data Bank'!$AD877,"",IF(I$1&gt;'Data Bank'!$AT877,"",IF(AND('Data Bank'!$AC877&lt;100,TODAY()&gt;'Data Bank'!$AT877),1,IF('Data Bank'!$AC877=100,3,IF('Data Bank'!$AC877=0,0,2)))))</f>
        <v>2</v>
      </c>
      <c r="J959" s="177">
        <f ca="1">IF(J$1&lt;'Data Bank'!$AD877,"",IF(J$1&gt;'Data Bank'!$AT877,"",IF(AND('Data Bank'!$AC877&lt;100,TODAY()&gt;'Data Bank'!$AT877),1,IF('Data Bank'!$AC877=100,3,IF('Data Bank'!$AC877=0,0,2)))))</f>
        <v>2</v>
      </c>
      <c r="K959" s="177">
        <f ca="1">IF(K$1&lt;'Data Bank'!$AD877,"",IF(K$1&gt;'Data Bank'!$AT877,"",IF(AND('Data Bank'!$AC877&lt;100,TODAY()&gt;'Data Bank'!$AT877),1,IF('Data Bank'!$AC877=100,3,IF('Data Bank'!$AC877=0,0,2)))))</f>
        <v>2</v>
      </c>
      <c r="L959" s="177">
        <f ca="1">IF(L$1&lt;'Data Bank'!$AD877,"",IF(L$1&gt;'Data Bank'!$AT877,"",IF(AND('Data Bank'!$AC877&lt;100,TODAY()&gt;'Data Bank'!$AT877),1,IF('Data Bank'!$AC877=100,3,IF('Data Bank'!$AC877=0,0,2)))))</f>
        <v>2</v>
      </c>
      <c r="M959" s="177">
        <f ca="1">IF(M$1&lt;'Data Bank'!$AD877,"",IF(M$1&gt;'Data Bank'!$AT877,"",IF(AND('Data Bank'!$AC877&lt;100,TODAY()&gt;'Data Bank'!$AT877),1,IF('Data Bank'!$AC877=100,3,IF('Data Bank'!$AC877=0,0,2)))))</f>
        <v>2</v>
      </c>
      <c r="N959" s="177">
        <f ca="1">IF(N$1&lt;'Data Bank'!$AD877,"",IF(N$1&gt;'Data Bank'!$AT877,"",IF(AND('Data Bank'!$AC877&lt;100,TODAY()&gt;'Data Bank'!$AT877),1,IF('Data Bank'!$AC877=100,3,IF('Data Bank'!$AC877=0,0,2)))))</f>
        <v>2</v>
      </c>
      <c r="O959" s="177">
        <f ca="1">IF(O$1&lt;'Data Bank'!$AD877,"",IF(O$1&gt;'Data Bank'!$AT877,"",IF(AND('Data Bank'!$AC877&lt;100,TODAY()&gt;'Data Bank'!$AT877),1,IF('Data Bank'!$AC877=100,3,IF('Data Bank'!$AC877=0,0,2)))))</f>
        <v>2</v>
      </c>
      <c r="P959" s="177">
        <f ca="1">IF(P$1&lt;'Data Bank'!$AD877,"",IF(P$1&gt;'Data Bank'!$AT877,"",IF(AND('Data Bank'!$AC877&lt;100,TODAY()&gt;'Data Bank'!$AT877),1,IF('Data Bank'!$AC877=100,3,IF('Data Bank'!$AC877=0,0,2)))))</f>
        <v>2</v>
      </c>
      <c r="Q959" s="177">
        <f ca="1">IF(Q$1&lt;'Data Bank'!$AD877,"",IF(Q$1&gt;'Data Bank'!$AT877,"",IF(AND('Data Bank'!$AC877&lt;100,TODAY()&gt;'Data Bank'!$AT877),1,IF('Data Bank'!$AC877=100,3,IF('Data Bank'!$AC877=0,0,2)))))</f>
        <v>2</v>
      </c>
      <c r="R959" s="177">
        <f ca="1">IF(R$1&lt;'Data Bank'!$AD877,"",IF(R$1&gt;'Data Bank'!$AT877,"",IF(AND('Data Bank'!$AC877&lt;100,TODAY()&gt;'Data Bank'!$AT877),1,IF('Data Bank'!$AC877=100,3,IF('Data Bank'!$AC877=0,0,2)))))</f>
        <v>2</v>
      </c>
    </row>
    <row r="960" spans="1:18">
      <c r="A960" s="115" t="str">
        <f>'Data Bank'!E879</f>
        <v>Kachehri Area</v>
      </c>
      <c r="B960" s="178">
        <f ca="1">IF(B$1&lt;'Data Bank'!$AD879,"",IF(B$1&gt;'Data Bank'!$AT879,"",IF(AND('Data Bank'!$AC879&lt;100,TODAY()&gt;'Data Bank'!$AT879),1,IF('Data Bank'!$AC879=100,3,IF('Data Bank'!$AC879=0,0,2)))))</f>
        <v>0</v>
      </c>
      <c r="C960" s="178">
        <f ca="1">IF(C$1&lt;'Data Bank'!$AD879,"",IF(C$1&gt;'Data Bank'!$AT879,"",IF(AND('Data Bank'!$AC879&lt;100,TODAY()&gt;'Data Bank'!$AT879),1,IF('Data Bank'!$AC879=100,3,IF('Data Bank'!$AC879=0,0,2)))))</f>
        <v>0</v>
      </c>
      <c r="D960" s="178">
        <f ca="1">IF(D$1&lt;'Data Bank'!$AD879,"",IF(D$1&gt;'Data Bank'!$AT879,"",IF(AND('Data Bank'!$AC879&lt;100,TODAY()&gt;'Data Bank'!$AT879),1,IF('Data Bank'!$AC879=100,3,IF('Data Bank'!$AC879=0,0,2)))))</f>
        <v>0</v>
      </c>
      <c r="E960" s="178">
        <f ca="1">IF(E$1&lt;'Data Bank'!$AD879,"",IF(E$1&gt;'Data Bank'!$AT879,"",IF(AND('Data Bank'!$AC879&lt;100,TODAY()&gt;'Data Bank'!$AT879),1,IF('Data Bank'!$AC879=100,3,IF('Data Bank'!$AC879=0,0,2)))))</f>
        <v>0</v>
      </c>
      <c r="F960" s="178">
        <f ca="1">IF(F$1&lt;'Data Bank'!$AD879,"",IF(F$1&gt;'Data Bank'!$AT879,"",IF(AND('Data Bank'!$AC879&lt;100,TODAY()&gt;'Data Bank'!$AT879),1,IF('Data Bank'!$AC879=100,3,IF('Data Bank'!$AC879=0,0,2)))))</f>
        <v>0</v>
      </c>
      <c r="G960" s="178">
        <f ca="1">IF(G$1&lt;'Data Bank'!$AD879,"",IF(G$1&gt;'Data Bank'!$AT879,"",IF(AND('Data Bank'!$AC879&lt;100,TODAY()&gt;'Data Bank'!$AT879),1,IF('Data Bank'!$AC879=100,3,IF('Data Bank'!$AC879=0,0,2)))))</f>
        <v>0</v>
      </c>
      <c r="H960" s="178">
        <f ca="1">IF(H$1&lt;'Data Bank'!$AD879,"",IF(H$1&gt;'Data Bank'!$AT879,"",IF(AND('Data Bank'!$AC879&lt;100,TODAY()&gt;'Data Bank'!$AT879),1,IF('Data Bank'!$AC879=100,3,IF('Data Bank'!$AC879=0,0,2)))))</f>
        <v>0</v>
      </c>
      <c r="I960" s="178">
        <f ca="1">IF(I$1&lt;'Data Bank'!$AD879,"",IF(I$1&gt;'Data Bank'!$AT879,"",IF(AND('Data Bank'!$AC879&lt;100,TODAY()&gt;'Data Bank'!$AT879),1,IF('Data Bank'!$AC879=100,3,IF('Data Bank'!$AC879=0,0,2)))))</f>
        <v>0</v>
      </c>
      <c r="J960" s="177" t="str">
        <f ca="1">IF(J$1&lt;'Data Bank'!$AD879,"",IF(J$1&gt;'Data Bank'!$AT879,"",IF(AND('Data Bank'!$AC879&lt;100,TODAY()&gt;'Data Bank'!$AT879),1,IF('Data Bank'!$AC879=100,3,IF('Data Bank'!$AC879=0,0,2)))))</f>
        <v/>
      </c>
      <c r="K960" s="177" t="str">
        <f ca="1">IF(K$1&lt;'Data Bank'!$AD879,"",IF(K$1&gt;'Data Bank'!$AT879,"",IF(AND('Data Bank'!$AC879&lt;100,TODAY()&gt;'Data Bank'!$AT879),1,IF('Data Bank'!$AC879=100,3,IF('Data Bank'!$AC879=0,0,2)))))</f>
        <v/>
      </c>
      <c r="L960" s="177" t="str">
        <f ca="1">IF(L$1&lt;'Data Bank'!$AD879,"",IF(L$1&gt;'Data Bank'!$AT879,"",IF(AND('Data Bank'!$AC879&lt;100,TODAY()&gt;'Data Bank'!$AT879),1,IF('Data Bank'!$AC879=100,3,IF('Data Bank'!$AC879=0,0,2)))))</f>
        <v/>
      </c>
      <c r="M960" s="177" t="str">
        <f ca="1">IF(M$1&lt;'Data Bank'!$AD879,"",IF(M$1&gt;'Data Bank'!$AT879,"",IF(AND('Data Bank'!$AC879&lt;100,TODAY()&gt;'Data Bank'!$AT879),1,IF('Data Bank'!$AC879=100,3,IF('Data Bank'!$AC879=0,0,2)))))</f>
        <v/>
      </c>
      <c r="N960" s="177" t="str">
        <f ca="1">IF(N$1&lt;'Data Bank'!$AD879,"",IF(N$1&gt;'Data Bank'!$AT879,"",IF(AND('Data Bank'!$AC879&lt;100,TODAY()&gt;'Data Bank'!$AT879),1,IF('Data Bank'!$AC879=100,3,IF('Data Bank'!$AC879=0,0,2)))))</f>
        <v/>
      </c>
      <c r="O960" s="177" t="str">
        <f ca="1">IF(O$1&lt;'Data Bank'!$AD879,"",IF(O$1&gt;'Data Bank'!$AT879,"",IF(AND('Data Bank'!$AC879&lt;100,TODAY()&gt;'Data Bank'!$AT879),1,IF('Data Bank'!$AC879=100,3,IF('Data Bank'!$AC879=0,0,2)))))</f>
        <v/>
      </c>
      <c r="P960" s="177" t="str">
        <f ca="1">IF(P$1&lt;'Data Bank'!$AD879,"",IF(P$1&gt;'Data Bank'!$AT879,"",IF(AND('Data Bank'!$AC879&lt;100,TODAY()&gt;'Data Bank'!$AT879),1,IF('Data Bank'!$AC879=100,3,IF('Data Bank'!$AC879=0,0,2)))))</f>
        <v/>
      </c>
      <c r="Q960" s="177" t="str">
        <f ca="1">IF(Q$1&lt;'Data Bank'!$AD879,"",IF(Q$1&gt;'Data Bank'!$AT879,"",IF(AND('Data Bank'!$AC879&lt;100,TODAY()&gt;'Data Bank'!$AT879),1,IF('Data Bank'!$AC879=100,3,IF('Data Bank'!$AC879=0,0,2)))))</f>
        <v/>
      </c>
      <c r="R960" s="177" t="str">
        <f ca="1">IF(R$1&lt;'Data Bank'!$AD879,"",IF(R$1&gt;'Data Bank'!$AT879,"",IF(AND('Data Bank'!$AC879&lt;100,TODAY()&gt;'Data Bank'!$AT879),1,IF('Data Bank'!$AC879=100,3,IF('Data Bank'!$AC879=0,0,2)))))</f>
        <v/>
      </c>
    </row>
    <row r="961" spans="1:18">
      <c r="A961" s="115" t="str">
        <f>'Data Bank'!E880</f>
        <v>New Bagh Colony</v>
      </c>
      <c r="B961" s="178">
        <f ca="1">IF(B$1&lt;'Data Bank'!$AD880,"",IF(B$1&gt;'Data Bank'!$AT880,"",IF(AND('Data Bank'!$AC880&lt;100,TODAY()&gt;'Data Bank'!$AT880),1,IF('Data Bank'!$AC880=100,3,IF('Data Bank'!$AC880=0,0,2)))))</f>
        <v>2</v>
      </c>
      <c r="C961" s="178">
        <f ca="1">IF(C$1&lt;'Data Bank'!$AD880,"",IF(C$1&gt;'Data Bank'!$AT880,"",IF(AND('Data Bank'!$AC880&lt;100,TODAY()&gt;'Data Bank'!$AT880),1,IF('Data Bank'!$AC880=100,3,IF('Data Bank'!$AC880=0,0,2)))))</f>
        <v>2</v>
      </c>
      <c r="D961" s="178">
        <f ca="1">IF(D$1&lt;'Data Bank'!$AD880,"",IF(D$1&gt;'Data Bank'!$AT880,"",IF(AND('Data Bank'!$AC880&lt;100,TODAY()&gt;'Data Bank'!$AT880),1,IF('Data Bank'!$AC880=100,3,IF('Data Bank'!$AC880=0,0,2)))))</f>
        <v>2</v>
      </c>
      <c r="E961" s="178">
        <f ca="1">IF(E$1&lt;'Data Bank'!$AD880,"",IF(E$1&gt;'Data Bank'!$AT880,"",IF(AND('Data Bank'!$AC880&lt;100,TODAY()&gt;'Data Bank'!$AT880),1,IF('Data Bank'!$AC880=100,3,IF('Data Bank'!$AC880=0,0,2)))))</f>
        <v>2</v>
      </c>
      <c r="F961" s="178">
        <f ca="1">IF(F$1&lt;'Data Bank'!$AD880,"",IF(F$1&gt;'Data Bank'!$AT880,"",IF(AND('Data Bank'!$AC880&lt;100,TODAY()&gt;'Data Bank'!$AT880),1,IF('Data Bank'!$AC880=100,3,IF('Data Bank'!$AC880=0,0,2)))))</f>
        <v>2</v>
      </c>
      <c r="G961" s="178">
        <f ca="1">IF(G$1&lt;'Data Bank'!$AD880,"",IF(G$1&gt;'Data Bank'!$AT880,"",IF(AND('Data Bank'!$AC880&lt;100,TODAY()&gt;'Data Bank'!$AT880),1,IF('Data Bank'!$AC880=100,3,IF('Data Bank'!$AC880=0,0,2)))))</f>
        <v>2</v>
      </c>
      <c r="H961" s="178">
        <f ca="1">IF(H$1&lt;'Data Bank'!$AD880,"",IF(H$1&gt;'Data Bank'!$AT880,"",IF(AND('Data Bank'!$AC880&lt;100,TODAY()&gt;'Data Bank'!$AT880),1,IF('Data Bank'!$AC880=100,3,IF('Data Bank'!$AC880=0,0,2)))))</f>
        <v>2</v>
      </c>
      <c r="I961" s="178">
        <f ca="1">IF(I$1&lt;'Data Bank'!$AD880,"",IF(I$1&gt;'Data Bank'!$AT880,"",IF(AND('Data Bank'!$AC880&lt;100,TODAY()&gt;'Data Bank'!$AT880),1,IF('Data Bank'!$AC880=100,3,IF('Data Bank'!$AC880=0,0,2)))))</f>
        <v>2</v>
      </c>
      <c r="J961" s="177">
        <f ca="1">IF(J$1&lt;'Data Bank'!$AD880,"",IF(J$1&gt;'Data Bank'!$AT880,"",IF(AND('Data Bank'!$AC880&lt;100,TODAY()&gt;'Data Bank'!$AT880),1,IF('Data Bank'!$AC880=100,3,IF('Data Bank'!$AC880=0,0,2)))))</f>
        <v>2</v>
      </c>
      <c r="K961" s="177">
        <f ca="1">IF(K$1&lt;'Data Bank'!$AD880,"",IF(K$1&gt;'Data Bank'!$AT880,"",IF(AND('Data Bank'!$AC880&lt;100,TODAY()&gt;'Data Bank'!$AT880),1,IF('Data Bank'!$AC880=100,3,IF('Data Bank'!$AC880=0,0,2)))))</f>
        <v>2</v>
      </c>
      <c r="L961" s="177">
        <f ca="1">IF(L$1&lt;'Data Bank'!$AD880,"",IF(L$1&gt;'Data Bank'!$AT880,"",IF(AND('Data Bank'!$AC880&lt;100,TODAY()&gt;'Data Bank'!$AT880),1,IF('Data Bank'!$AC880=100,3,IF('Data Bank'!$AC880=0,0,2)))))</f>
        <v>2</v>
      </c>
      <c r="M961" s="177">
        <f ca="1">IF(M$1&lt;'Data Bank'!$AD880,"",IF(M$1&gt;'Data Bank'!$AT880,"",IF(AND('Data Bank'!$AC880&lt;100,TODAY()&gt;'Data Bank'!$AT880),1,IF('Data Bank'!$AC880=100,3,IF('Data Bank'!$AC880=0,0,2)))))</f>
        <v>2</v>
      </c>
      <c r="N961" s="177">
        <f ca="1">IF(N$1&lt;'Data Bank'!$AD880,"",IF(N$1&gt;'Data Bank'!$AT880,"",IF(AND('Data Bank'!$AC880&lt;100,TODAY()&gt;'Data Bank'!$AT880),1,IF('Data Bank'!$AC880=100,3,IF('Data Bank'!$AC880=0,0,2)))))</f>
        <v>2</v>
      </c>
      <c r="O961" s="177">
        <f ca="1">IF(O$1&lt;'Data Bank'!$AD880,"",IF(O$1&gt;'Data Bank'!$AT880,"",IF(AND('Data Bank'!$AC880&lt;100,TODAY()&gt;'Data Bank'!$AT880),1,IF('Data Bank'!$AC880=100,3,IF('Data Bank'!$AC880=0,0,2)))))</f>
        <v>2</v>
      </c>
      <c r="P961" s="177">
        <f ca="1">IF(P$1&lt;'Data Bank'!$AD880,"",IF(P$1&gt;'Data Bank'!$AT880,"",IF(AND('Data Bank'!$AC880&lt;100,TODAY()&gt;'Data Bank'!$AT880),1,IF('Data Bank'!$AC880=100,3,IF('Data Bank'!$AC880=0,0,2)))))</f>
        <v>2</v>
      </c>
      <c r="Q961" s="177">
        <f ca="1">IF(Q$1&lt;'Data Bank'!$AD880,"",IF(Q$1&gt;'Data Bank'!$AT880,"",IF(AND('Data Bank'!$AC880&lt;100,TODAY()&gt;'Data Bank'!$AT880),1,IF('Data Bank'!$AC880=100,3,IF('Data Bank'!$AC880=0,0,2)))))</f>
        <v>2</v>
      </c>
      <c r="R961" s="177">
        <f ca="1">IF(R$1&lt;'Data Bank'!$AD880,"",IF(R$1&gt;'Data Bank'!$AT880,"",IF(AND('Data Bank'!$AC880&lt;100,TODAY()&gt;'Data Bank'!$AT880),1,IF('Data Bank'!$AC880=100,3,IF('Data Bank'!$AC880=0,0,2)))))</f>
        <v>2</v>
      </c>
    </row>
    <row r="962" spans="1:18">
      <c r="A962" s="115" t="str">
        <f>'Data Bank'!E881</f>
        <v>Manzoorabad</v>
      </c>
      <c r="B962" s="178">
        <f ca="1">IF(B$1&lt;'Data Bank'!$AD881,"",IF(B$1&gt;'Data Bank'!$AT881,"",IF(AND('Data Bank'!$AC881&lt;100,TODAY()&gt;'Data Bank'!$AT881),1,IF('Data Bank'!$AC881=100,3,IF('Data Bank'!$AC881=0,0,2)))))</f>
        <v>0</v>
      </c>
      <c r="C962" s="178">
        <f ca="1">IF(C$1&lt;'Data Bank'!$AD881,"",IF(C$1&gt;'Data Bank'!$AT881,"",IF(AND('Data Bank'!$AC881&lt;100,TODAY()&gt;'Data Bank'!$AT881),1,IF('Data Bank'!$AC881=100,3,IF('Data Bank'!$AC881=0,0,2)))))</f>
        <v>0</v>
      </c>
      <c r="D962" s="178">
        <f ca="1">IF(D$1&lt;'Data Bank'!$AD881,"",IF(D$1&gt;'Data Bank'!$AT881,"",IF(AND('Data Bank'!$AC881&lt;100,TODAY()&gt;'Data Bank'!$AT881),1,IF('Data Bank'!$AC881=100,3,IF('Data Bank'!$AC881=0,0,2)))))</f>
        <v>0</v>
      </c>
      <c r="E962" s="178">
        <f ca="1">IF(E$1&lt;'Data Bank'!$AD881,"",IF(E$1&gt;'Data Bank'!$AT881,"",IF(AND('Data Bank'!$AC881&lt;100,TODAY()&gt;'Data Bank'!$AT881),1,IF('Data Bank'!$AC881=100,3,IF('Data Bank'!$AC881=0,0,2)))))</f>
        <v>0</v>
      </c>
      <c r="F962" s="178">
        <f ca="1">IF(F$1&lt;'Data Bank'!$AD881,"",IF(F$1&gt;'Data Bank'!$AT881,"",IF(AND('Data Bank'!$AC881&lt;100,TODAY()&gt;'Data Bank'!$AT881),1,IF('Data Bank'!$AC881=100,3,IF('Data Bank'!$AC881=0,0,2)))))</f>
        <v>0</v>
      </c>
      <c r="G962" s="178">
        <f ca="1">IF(G$1&lt;'Data Bank'!$AD881,"",IF(G$1&gt;'Data Bank'!$AT881,"",IF(AND('Data Bank'!$AC881&lt;100,TODAY()&gt;'Data Bank'!$AT881),1,IF('Data Bank'!$AC881=100,3,IF('Data Bank'!$AC881=0,0,2)))))</f>
        <v>0</v>
      </c>
      <c r="H962" s="178">
        <f ca="1">IF(H$1&lt;'Data Bank'!$AD881,"",IF(H$1&gt;'Data Bank'!$AT881,"",IF(AND('Data Bank'!$AC881&lt;100,TODAY()&gt;'Data Bank'!$AT881),1,IF('Data Bank'!$AC881=100,3,IF('Data Bank'!$AC881=0,0,2)))))</f>
        <v>0</v>
      </c>
      <c r="I962" s="178">
        <f ca="1">IF(I$1&lt;'Data Bank'!$AD881,"",IF(I$1&gt;'Data Bank'!$AT881,"",IF(AND('Data Bank'!$AC881&lt;100,TODAY()&gt;'Data Bank'!$AT881),1,IF('Data Bank'!$AC881=100,3,IF('Data Bank'!$AC881=0,0,2)))))</f>
        <v>0</v>
      </c>
      <c r="J962" s="177" t="str">
        <f ca="1">IF(J$1&lt;'Data Bank'!$AD881,"",IF(J$1&gt;'Data Bank'!$AT881,"",IF(AND('Data Bank'!$AC881&lt;100,TODAY()&gt;'Data Bank'!$AT881),1,IF('Data Bank'!$AC881=100,3,IF('Data Bank'!$AC881=0,0,2)))))</f>
        <v/>
      </c>
      <c r="K962" s="177" t="str">
        <f ca="1">IF(K$1&lt;'Data Bank'!$AD881,"",IF(K$1&gt;'Data Bank'!$AT881,"",IF(AND('Data Bank'!$AC881&lt;100,TODAY()&gt;'Data Bank'!$AT881),1,IF('Data Bank'!$AC881=100,3,IF('Data Bank'!$AC881=0,0,2)))))</f>
        <v/>
      </c>
      <c r="L962" s="177" t="str">
        <f ca="1">IF(L$1&lt;'Data Bank'!$AD881,"",IF(L$1&gt;'Data Bank'!$AT881,"",IF(AND('Data Bank'!$AC881&lt;100,TODAY()&gt;'Data Bank'!$AT881),1,IF('Data Bank'!$AC881=100,3,IF('Data Bank'!$AC881=0,0,2)))))</f>
        <v/>
      </c>
      <c r="M962" s="177" t="str">
        <f ca="1">IF(M$1&lt;'Data Bank'!$AD881,"",IF(M$1&gt;'Data Bank'!$AT881,"",IF(AND('Data Bank'!$AC881&lt;100,TODAY()&gt;'Data Bank'!$AT881),1,IF('Data Bank'!$AC881=100,3,IF('Data Bank'!$AC881=0,0,2)))))</f>
        <v/>
      </c>
      <c r="N962" s="177" t="str">
        <f ca="1">IF(N$1&lt;'Data Bank'!$AD881,"",IF(N$1&gt;'Data Bank'!$AT881,"",IF(AND('Data Bank'!$AC881&lt;100,TODAY()&gt;'Data Bank'!$AT881),1,IF('Data Bank'!$AC881=100,3,IF('Data Bank'!$AC881=0,0,2)))))</f>
        <v/>
      </c>
      <c r="O962" s="177" t="str">
        <f ca="1">IF(O$1&lt;'Data Bank'!$AD881,"",IF(O$1&gt;'Data Bank'!$AT881,"",IF(AND('Data Bank'!$AC881&lt;100,TODAY()&gt;'Data Bank'!$AT881),1,IF('Data Bank'!$AC881=100,3,IF('Data Bank'!$AC881=0,0,2)))))</f>
        <v/>
      </c>
      <c r="P962" s="177" t="str">
        <f ca="1">IF(P$1&lt;'Data Bank'!$AD881,"",IF(P$1&gt;'Data Bank'!$AT881,"",IF(AND('Data Bank'!$AC881&lt;100,TODAY()&gt;'Data Bank'!$AT881),1,IF('Data Bank'!$AC881=100,3,IF('Data Bank'!$AC881=0,0,2)))))</f>
        <v/>
      </c>
      <c r="Q962" s="177" t="str">
        <f ca="1">IF(Q$1&lt;'Data Bank'!$AD881,"",IF(Q$1&gt;'Data Bank'!$AT881,"",IF(AND('Data Bank'!$AC881&lt;100,TODAY()&gt;'Data Bank'!$AT881),1,IF('Data Bank'!$AC881=100,3,IF('Data Bank'!$AC881=0,0,2)))))</f>
        <v/>
      </c>
      <c r="R962" s="177" t="str">
        <f ca="1">IF(R$1&lt;'Data Bank'!$AD881,"",IF(R$1&gt;'Data Bank'!$AT881,"",IF(AND('Data Bank'!$AC881&lt;100,TODAY()&gt;'Data Bank'!$AT881),1,IF('Data Bank'!$AC881=100,3,IF('Data Bank'!$AC881=0,0,2)))))</f>
        <v/>
      </c>
    </row>
    <row r="963" spans="1:18">
      <c r="A963" s="115" t="str">
        <f>'Data Bank'!E882</f>
        <v>Paradise Complex</v>
      </c>
      <c r="B963" s="178">
        <f ca="1">IF(B$1&lt;'Data Bank'!$AD882,"",IF(B$1&gt;'Data Bank'!$AT882,"",IF(AND('Data Bank'!$AC882&lt;100,TODAY()&gt;'Data Bank'!$AT882),1,IF('Data Bank'!$AC882=100,3,IF('Data Bank'!$AC882=0,0,2)))))</f>
        <v>0</v>
      </c>
      <c r="C963" s="178">
        <f ca="1">IF(C$1&lt;'Data Bank'!$AD882,"",IF(C$1&gt;'Data Bank'!$AT882,"",IF(AND('Data Bank'!$AC882&lt;100,TODAY()&gt;'Data Bank'!$AT882),1,IF('Data Bank'!$AC882=100,3,IF('Data Bank'!$AC882=0,0,2)))))</f>
        <v>0</v>
      </c>
      <c r="D963" s="178">
        <f ca="1">IF(D$1&lt;'Data Bank'!$AD882,"",IF(D$1&gt;'Data Bank'!$AT882,"",IF(AND('Data Bank'!$AC882&lt;100,TODAY()&gt;'Data Bank'!$AT882),1,IF('Data Bank'!$AC882=100,3,IF('Data Bank'!$AC882=0,0,2)))))</f>
        <v>0</v>
      </c>
      <c r="E963" s="178">
        <f ca="1">IF(E$1&lt;'Data Bank'!$AD882,"",IF(E$1&gt;'Data Bank'!$AT882,"",IF(AND('Data Bank'!$AC882&lt;100,TODAY()&gt;'Data Bank'!$AT882),1,IF('Data Bank'!$AC882=100,3,IF('Data Bank'!$AC882=0,0,2)))))</f>
        <v>0</v>
      </c>
      <c r="F963" s="178">
        <f ca="1">IF(F$1&lt;'Data Bank'!$AD882,"",IF(F$1&gt;'Data Bank'!$AT882,"",IF(AND('Data Bank'!$AC882&lt;100,TODAY()&gt;'Data Bank'!$AT882),1,IF('Data Bank'!$AC882=100,3,IF('Data Bank'!$AC882=0,0,2)))))</f>
        <v>0</v>
      </c>
      <c r="G963" s="178">
        <f ca="1">IF(G$1&lt;'Data Bank'!$AD882,"",IF(G$1&gt;'Data Bank'!$AT882,"",IF(AND('Data Bank'!$AC882&lt;100,TODAY()&gt;'Data Bank'!$AT882),1,IF('Data Bank'!$AC882=100,3,IF('Data Bank'!$AC882=0,0,2)))))</f>
        <v>0</v>
      </c>
      <c r="H963" s="178">
        <f ca="1">IF(H$1&lt;'Data Bank'!$AD882,"",IF(H$1&gt;'Data Bank'!$AT882,"",IF(AND('Data Bank'!$AC882&lt;100,TODAY()&gt;'Data Bank'!$AT882),1,IF('Data Bank'!$AC882=100,3,IF('Data Bank'!$AC882=0,0,2)))))</f>
        <v>0</v>
      </c>
      <c r="I963" s="178">
        <f ca="1">IF(I$1&lt;'Data Bank'!$AD882,"",IF(I$1&gt;'Data Bank'!$AT882,"",IF(AND('Data Bank'!$AC882&lt;100,TODAY()&gt;'Data Bank'!$AT882),1,IF('Data Bank'!$AC882=100,3,IF('Data Bank'!$AC882=0,0,2)))))</f>
        <v>0</v>
      </c>
      <c r="J963" s="177" t="str">
        <f ca="1">IF(J$1&lt;'Data Bank'!$AD882,"",IF(J$1&gt;'Data Bank'!$AT882,"",IF(AND('Data Bank'!$AC882&lt;100,TODAY()&gt;'Data Bank'!$AT882),1,IF('Data Bank'!$AC882=100,3,IF('Data Bank'!$AC882=0,0,2)))))</f>
        <v/>
      </c>
      <c r="K963" s="177" t="str">
        <f ca="1">IF(K$1&lt;'Data Bank'!$AD882,"",IF(K$1&gt;'Data Bank'!$AT882,"",IF(AND('Data Bank'!$AC882&lt;100,TODAY()&gt;'Data Bank'!$AT882),1,IF('Data Bank'!$AC882=100,3,IF('Data Bank'!$AC882=0,0,2)))))</f>
        <v/>
      </c>
      <c r="L963" s="177" t="str">
        <f ca="1">IF(L$1&lt;'Data Bank'!$AD882,"",IF(L$1&gt;'Data Bank'!$AT882,"",IF(AND('Data Bank'!$AC882&lt;100,TODAY()&gt;'Data Bank'!$AT882),1,IF('Data Bank'!$AC882=100,3,IF('Data Bank'!$AC882=0,0,2)))))</f>
        <v/>
      </c>
      <c r="M963" s="177" t="str">
        <f ca="1">IF(M$1&lt;'Data Bank'!$AD882,"",IF(M$1&gt;'Data Bank'!$AT882,"",IF(AND('Data Bank'!$AC882&lt;100,TODAY()&gt;'Data Bank'!$AT882),1,IF('Data Bank'!$AC882=100,3,IF('Data Bank'!$AC882=0,0,2)))))</f>
        <v/>
      </c>
      <c r="N963" s="177" t="str">
        <f ca="1">IF(N$1&lt;'Data Bank'!$AD882,"",IF(N$1&gt;'Data Bank'!$AT882,"",IF(AND('Data Bank'!$AC882&lt;100,TODAY()&gt;'Data Bank'!$AT882),1,IF('Data Bank'!$AC882=100,3,IF('Data Bank'!$AC882=0,0,2)))))</f>
        <v/>
      </c>
      <c r="O963" s="177" t="str">
        <f ca="1">IF(O$1&lt;'Data Bank'!$AD882,"",IF(O$1&gt;'Data Bank'!$AT882,"",IF(AND('Data Bank'!$AC882&lt;100,TODAY()&gt;'Data Bank'!$AT882),1,IF('Data Bank'!$AC882=100,3,IF('Data Bank'!$AC882=0,0,2)))))</f>
        <v/>
      </c>
      <c r="P963" s="177" t="str">
        <f ca="1">IF(P$1&lt;'Data Bank'!$AD882,"",IF(P$1&gt;'Data Bank'!$AT882,"",IF(AND('Data Bank'!$AC882&lt;100,TODAY()&gt;'Data Bank'!$AT882),1,IF('Data Bank'!$AC882=100,3,IF('Data Bank'!$AC882=0,0,2)))))</f>
        <v/>
      </c>
      <c r="Q963" s="177" t="str">
        <f ca="1">IF(Q$1&lt;'Data Bank'!$AD882,"",IF(Q$1&gt;'Data Bank'!$AT882,"",IF(AND('Data Bank'!$AC882&lt;100,TODAY()&gt;'Data Bank'!$AT882),1,IF('Data Bank'!$AC882=100,3,IF('Data Bank'!$AC882=0,0,2)))))</f>
        <v/>
      </c>
      <c r="R963" s="177" t="str">
        <f ca="1">IF(R$1&lt;'Data Bank'!$AD882,"",IF(R$1&gt;'Data Bank'!$AT882,"",IF(AND('Data Bank'!$AC882&lt;100,TODAY()&gt;'Data Bank'!$AT882),1,IF('Data Bank'!$AC882=100,3,IF('Data Bank'!$AC882=0,0,2)))))</f>
        <v/>
      </c>
    </row>
    <row r="964" spans="1:18">
      <c r="A964" s="115" t="str">
        <f>'Data Bank'!E883</f>
        <v>Qila Gujjran, Rehmanpura</v>
      </c>
      <c r="B964" s="178">
        <f ca="1">IF(B$1&lt;'Data Bank'!$AD883,"",IF(B$1&gt;'Data Bank'!$AT883,"",IF(AND('Data Bank'!$AC883&lt;100,TODAY()&gt;'Data Bank'!$AT883),1,IF('Data Bank'!$AC883=100,3,IF('Data Bank'!$AC883=0,0,2)))))</f>
        <v>0</v>
      </c>
      <c r="C964" s="178">
        <f ca="1">IF(C$1&lt;'Data Bank'!$AD883,"",IF(C$1&gt;'Data Bank'!$AT883,"",IF(AND('Data Bank'!$AC883&lt;100,TODAY()&gt;'Data Bank'!$AT883),1,IF('Data Bank'!$AC883=100,3,IF('Data Bank'!$AC883=0,0,2)))))</f>
        <v>0</v>
      </c>
      <c r="D964" s="178">
        <f ca="1">IF(D$1&lt;'Data Bank'!$AD883,"",IF(D$1&gt;'Data Bank'!$AT883,"",IF(AND('Data Bank'!$AC883&lt;100,TODAY()&gt;'Data Bank'!$AT883),1,IF('Data Bank'!$AC883=100,3,IF('Data Bank'!$AC883=0,0,2)))))</f>
        <v>0</v>
      </c>
      <c r="E964" s="178">
        <f ca="1">IF(E$1&lt;'Data Bank'!$AD883,"",IF(E$1&gt;'Data Bank'!$AT883,"",IF(AND('Data Bank'!$AC883&lt;100,TODAY()&gt;'Data Bank'!$AT883),1,IF('Data Bank'!$AC883=100,3,IF('Data Bank'!$AC883=0,0,2)))))</f>
        <v>0</v>
      </c>
      <c r="F964" s="178">
        <f ca="1">IF(F$1&lt;'Data Bank'!$AD883,"",IF(F$1&gt;'Data Bank'!$AT883,"",IF(AND('Data Bank'!$AC883&lt;100,TODAY()&gt;'Data Bank'!$AT883),1,IF('Data Bank'!$AC883=100,3,IF('Data Bank'!$AC883=0,0,2)))))</f>
        <v>0</v>
      </c>
      <c r="G964" s="178">
        <f ca="1">IF(G$1&lt;'Data Bank'!$AD883,"",IF(G$1&gt;'Data Bank'!$AT883,"",IF(AND('Data Bank'!$AC883&lt;100,TODAY()&gt;'Data Bank'!$AT883),1,IF('Data Bank'!$AC883=100,3,IF('Data Bank'!$AC883=0,0,2)))))</f>
        <v>0</v>
      </c>
      <c r="H964" s="178">
        <f ca="1">IF(H$1&lt;'Data Bank'!$AD883,"",IF(H$1&gt;'Data Bank'!$AT883,"",IF(AND('Data Bank'!$AC883&lt;100,TODAY()&gt;'Data Bank'!$AT883),1,IF('Data Bank'!$AC883=100,3,IF('Data Bank'!$AC883=0,0,2)))))</f>
        <v>0</v>
      </c>
      <c r="I964" s="178">
        <f ca="1">IF(I$1&lt;'Data Bank'!$AD883,"",IF(I$1&gt;'Data Bank'!$AT883,"",IF(AND('Data Bank'!$AC883&lt;100,TODAY()&gt;'Data Bank'!$AT883),1,IF('Data Bank'!$AC883=100,3,IF('Data Bank'!$AC883=0,0,2)))))</f>
        <v>0</v>
      </c>
      <c r="J964" s="177" t="str">
        <f ca="1">IF(J$1&lt;'Data Bank'!$AD883,"",IF(J$1&gt;'Data Bank'!$AT883,"",IF(AND('Data Bank'!$AC883&lt;100,TODAY()&gt;'Data Bank'!$AT883),1,IF('Data Bank'!$AC883=100,3,IF('Data Bank'!$AC883=0,0,2)))))</f>
        <v/>
      </c>
      <c r="K964" s="177" t="str">
        <f ca="1">IF(K$1&lt;'Data Bank'!$AD883,"",IF(K$1&gt;'Data Bank'!$AT883,"",IF(AND('Data Bank'!$AC883&lt;100,TODAY()&gt;'Data Bank'!$AT883),1,IF('Data Bank'!$AC883=100,3,IF('Data Bank'!$AC883=0,0,2)))))</f>
        <v/>
      </c>
      <c r="L964" s="177" t="str">
        <f ca="1">IF(L$1&lt;'Data Bank'!$AD883,"",IF(L$1&gt;'Data Bank'!$AT883,"",IF(AND('Data Bank'!$AC883&lt;100,TODAY()&gt;'Data Bank'!$AT883),1,IF('Data Bank'!$AC883=100,3,IF('Data Bank'!$AC883=0,0,2)))))</f>
        <v/>
      </c>
      <c r="M964" s="177" t="str">
        <f ca="1">IF(M$1&lt;'Data Bank'!$AD883,"",IF(M$1&gt;'Data Bank'!$AT883,"",IF(AND('Data Bank'!$AC883&lt;100,TODAY()&gt;'Data Bank'!$AT883),1,IF('Data Bank'!$AC883=100,3,IF('Data Bank'!$AC883=0,0,2)))))</f>
        <v/>
      </c>
      <c r="N964" s="177" t="str">
        <f ca="1">IF(N$1&lt;'Data Bank'!$AD883,"",IF(N$1&gt;'Data Bank'!$AT883,"",IF(AND('Data Bank'!$AC883&lt;100,TODAY()&gt;'Data Bank'!$AT883),1,IF('Data Bank'!$AC883=100,3,IF('Data Bank'!$AC883=0,0,2)))))</f>
        <v/>
      </c>
      <c r="O964" s="177" t="str">
        <f ca="1">IF(O$1&lt;'Data Bank'!$AD883,"",IF(O$1&gt;'Data Bank'!$AT883,"",IF(AND('Data Bank'!$AC883&lt;100,TODAY()&gt;'Data Bank'!$AT883),1,IF('Data Bank'!$AC883=100,3,IF('Data Bank'!$AC883=0,0,2)))))</f>
        <v/>
      </c>
      <c r="P964" s="177" t="str">
        <f ca="1">IF(P$1&lt;'Data Bank'!$AD883,"",IF(P$1&gt;'Data Bank'!$AT883,"",IF(AND('Data Bank'!$AC883&lt;100,TODAY()&gt;'Data Bank'!$AT883),1,IF('Data Bank'!$AC883=100,3,IF('Data Bank'!$AC883=0,0,2)))))</f>
        <v/>
      </c>
      <c r="Q964" s="177" t="str">
        <f ca="1">IF(Q$1&lt;'Data Bank'!$AD883,"",IF(Q$1&gt;'Data Bank'!$AT883,"",IF(AND('Data Bank'!$AC883&lt;100,TODAY()&gt;'Data Bank'!$AT883),1,IF('Data Bank'!$AC883=100,3,IF('Data Bank'!$AC883=0,0,2)))))</f>
        <v/>
      </c>
      <c r="R964" s="177" t="str">
        <f ca="1">IF(R$1&lt;'Data Bank'!$AD883,"",IF(R$1&gt;'Data Bank'!$AT883,"",IF(AND('Data Bank'!$AC883&lt;100,TODAY()&gt;'Data Bank'!$AT883),1,IF('Data Bank'!$AC883=100,3,IF('Data Bank'!$AC883=0,0,2)))))</f>
        <v/>
      </c>
    </row>
    <row r="965" spans="1:18">
      <c r="A965" s="115" t="str">
        <f>'Data Bank'!E886</f>
        <v>New Surkh Dheri</v>
      </c>
      <c r="B965" s="178">
        <f ca="1">IF(B$1&lt;'Data Bank'!$AD886,"",IF(B$1&gt;'Data Bank'!$AT886,"",IF(AND('Data Bank'!$AC886&lt;100,TODAY()&gt;'Data Bank'!$AT886),1,IF('Data Bank'!$AC886=100,3,IF('Data Bank'!$AC886=0,0,2)))))</f>
        <v>2</v>
      </c>
      <c r="C965" s="178">
        <f ca="1">IF(C$1&lt;'Data Bank'!$AD886,"",IF(C$1&gt;'Data Bank'!$AT886,"",IF(AND('Data Bank'!$AC886&lt;100,TODAY()&gt;'Data Bank'!$AT886),1,IF('Data Bank'!$AC886=100,3,IF('Data Bank'!$AC886=0,0,2)))))</f>
        <v>2</v>
      </c>
      <c r="D965" s="178">
        <f ca="1">IF(D$1&lt;'Data Bank'!$AD886,"",IF(D$1&gt;'Data Bank'!$AT886,"",IF(AND('Data Bank'!$AC886&lt;100,TODAY()&gt;'Data Bank'!$AT886),1,IF('Data Bank'!$AC886=100,3,IF('Data Bank'!$AC886=0,0,2)))))</f>
        <v>2</v>
      </c>
      <c r="E965" s="178">
        <f ca="1">IF(E$1&lt;'Data Bank'!$AD886,"",IF(E$1&gt;'Data Bank'!$AT886,"",IF(AND('Data Bank'!$AC886&lt;100,TODAY()&gt;'Data Bank'!$AT886),1,IF('Data Bank'!$AC886=100,3,IF('Data Bank'!$AC886=0,0,2)))))</f>
        <v>2</v>
      </c>
      <c r="F965" s="178">
        <f ca="1">IF(F$1&lt;'Data Bank'!$AD886,"",IF(F$1&gt;'Data Bank'!$AT886,"",IF(AND('Data Bank'!$AC886&lt;100,TODAY()&gt;'Data Bank'!$AT886),1,IF('Data Bank'!$AC886=100,3,IF('Data Bank'!$AC886=0,0,2)))))</f>
        <v>2</v>
      </c>
      <c r="G965" s="178">
        <f ca="1">IF(G$1&lt;'Data Bank'!$AD886,"",IF(G$1&gt;'Data Bank'!$AT886,"",IF(AND('Data Bank'!$AC886&lt;100,TODAY()&gt;'Data Bank'!$AT886),1,IF('Data Bank'!$AC886=100,3,IF('Data Bank'!$AC886=0,0,2)))))</f>
        <v>2</v>
      </c>
      <c r="H965" s="178">
        <f ca="1">IF(H$1&lt;'Data Bank'!$AD886,"",IF(H$1&gt;'Data Bank'!$AT886,"",IF(AND('Data Bank'!$AC886&lt;100,TODAY()&gt;'Data Bank'!$AT886),1,IF('Data Bank'!$AC886=100,3,IF('Data Bank'!$AC886=0,0,2)))))</f>
        <v>2</v>
      </c>
      <c r="I965" s="178">
        <f ca="1">IF(I$1&lt;'Data Bank'!$AD886,"",IF(I$1&gt;'Data Bank'!$AT886,"",IF(AND('Data Bank'!$AC886&lt;100,TODAY()&gt;'Data Bank'!$AT886),1,IF('Data Bank'!$AC886=100,3,IF('Data Bank'!$AC886=0,0,2)))))</f>
        <v>2</v>
      </c>
      <c r="J965" s="177">
        <f ca="1">IF(J$1&lt;'Data Bank'!$AD886,"",IF(J$1&gt;'Data Bank'!$AT886,"",IF(AND('Data Bank'!$AC886&lt;100,TODAY()&gt;'Data Bank'!$AT886),1,IF('Data Bank'!$AC886=100,3,IF('Data Bank'!$AC886=0,0,2)))))</f>
        <v>2</v>
      </c>
      <c r="K965" s="177">
        <f ca="1">IF(K$1&lt;'Data Bank'!$AD886,"",IF(K$1&gt;'Data Bank'!$AT886,"",IF(AND('Data Bank'!$AC886&lt;100,TODAY()&gt;'Data Bank'!$AT886),1,IF('Data Bank'!$AC886=100,3,IF('Data Bank'!$AC886=0,0,2)))))</f>
        <v>2</v>
      </c>
      <c r="L965" s="177">
        <f ca="1">IF(L$1&lt;'Data Bank'!$AD886,"",IF(L$1&gt;'Data Bank'!$AT886,"",IF(AND('Data Bank'!$AC886&lt;100,TODAY()&gt;'Data Bank'!$AT886),1,IF('Data Bank'!$AC886=100,3,IF('Data Bank'!$AC886=0,0,2)))))</f>
        <v>2</v>
      </c>
      <c r="M965" s="177">
        <f ca="1">IF(M$1&lt;'Data Bank'!$AD886,"",IF(M$1&gt;'Data Bank'!$AT886,"",IF(AND('Data Bank'!$AC886&lt;100,TODAY()&gt;'Data Bank'!$AT886),1,IF('Data Bank'!$AC886=100,3,IF('Data Bank'!$AC886=0,0,2)))))</f>
        <v>2</v>
      </c>
      <c r="N965" s="177">
        <f ca="1">IF(N$1&lt;'Data Bank'!$AD886,"",IF(N$1&gt;'Data Bank'!$AT886,"",IF(AND('Data Bank'!$AC886&lt;100,TODAY()&gt;'Data Bank'!$AT886),1,IF('Data Bank'!$AC886=100,3,IF('Data Bank'!$AC886=0,0,2)))))</f>
        <v>2</v>
      </c>
      <c r="O965" s="177">
        <f ca="1">IF(O$1&lt;'Data Bank'!$AD886,"",IF(O$1&gt;'Data Bank'!$AT886,"",IF(AND('Data Bank'!$AC886&lt;100,TODAY()&gt;'Data Bank'!$AT886),1,IF('Data Bank'!$AC886=100,3,IF('Data Bank'!$AC886=0,0,2)))))</f>
        <v>2</v>
      </c>
      <c r="P965" s="177">
        <f ca="1">IF(P$1&lt;'Data Bank'!$AD886,"",IF(P$1&gt;'Data Bank'!$AT886,"",IF(AND('Data Bank'!$AC886&lt;100,TODAY()&gt;'Data Bank'!$AT886),1,IF('Data Bank'!$AC886=100,3,IF('Data Bank'!$AC886=0,0,2)))))</f>
        <v>2</v>
      </c>
      <c r="Q965" s="177">
        <f ca="1">IF(Q$1&lt;'Data Bank'!$AD886,"",IF(Q$1&gt;'Data Bank'!$AT886,"",IF(AND('Data Bank'!$AC886&lt;100,TODAY()&gt;'Data Bank'!$AT886),1,IF('Data Bank'!$AC886=100,3,IF('Data Bank'!$AC886=0,0,2)))))</f>
        <v>2</v>
      </c>
      <c r="R965" s="177">
        <f ca="1">IF(R$1&lt;'Data Bank'!$AD886,"",IF(R$1&gt;'Data Bank'!$AT886,"",IF(AND('Data Bank'!$AC886&lt;100,TODAY()&gt;'Data Bank'!$AT886),1,IF('Data Bank'!$AC886=100,3,IF('Data Bank'!$AC886=0,0,2)))))</f>
        <v>2</v>
      </c>
    </row>
    <row r="966" spans="1:18">
      <c r="A966" s="115" t="str">
        <f>'Data Bank'!E889</f>
        <v>NewSukkurCityTownship</v>
      </c>
      <c r="B966" s="178">
        <f ca="1">IF(B$1&lt;'Data Bank'!$AD889,"",IF(B$1&gt;'Data Bank'!$AT889,"",IF(AND('Data Bank'!$AC889&lt;100,TODAY()&gt;'Data Bank'!$AT889),1,IF('Data Bank'!$AC889=100,3,IF('Data Bank'!$AC889=0,0,2)))))</f>
        <v>0</v>
      </c>
      <c r="C966" s="178">
        <f ca="1">IF(C$1&lt;'Data Bank'!$AD889,"",IF(C$1&gt;'Data Bank'!$AT889,"",IF(AND('Data Bank'!$AC889&lt;100,TODAY()&gt;'Data Bank'!$AT889),1,IF('Data Bank'!$AC889=100,3,IF('Data Bank'!$AC889=0,0,2)))))</f>
        <v>0</v>
      </c>
      <c r="D966" s="178">
        <f ca="1">IF(D$1&lt;'Data Bank'!$AD889,"",IF(D$1&gt;'Data Bank'!$AT889,"",IF(AND('Data Bank'!$AC889&lt;100,TODAY()&gt;'Data Bank'!$AT889),1,IF('Data Bank'!$AC889=100,3,IF('Data Bank'!$AC889=0,0,2)))))</f>
        <v>0</v>
      </c>
      <c r="E966" s="178">
        <f ca="1">IF(E$1&lt;'Data Bank'!$AD889,"",IF(E$1&gt;'Data Bank'!$AT889,"",IF(AND('Data Bank'!$AC889&lt;100,TODAY()&gt;'Data Bank'!$AT889),1,IF('Data Bank'!$AC889=100,3,IF('Data Bank'!$AC889=0,0,2)))))</f>
        <v>0</v>
      </c>
      <c r="F966" s="178" t="str">
        <f ca="1">IF(F$1&lt;'Data Bank'!$AD889,"",IF(F$1&gt;'Data Bank'!$AT889,"",IF(AND('Data Bank'!$AC889&lt;100,TODAY()&gt;'Data Bank'!$AT889),1,IF('Data Bank'!$AC889=100,3,IF('Data Bank'!$AC889=0,0,2)))))</f>
        <v/>
      </c>
      <c r="G966" s="178" t="str">
        <f ca="1">IF(G$1&lt;'Data Bank'!$AD889,"",IF(G$1&gt;'Data Bank'!$AT889,"",IF(AND('Data Bank'!$AC889&lt;100,TODAY()&gt;'Data Bank'!$AT889),1,IF('Data Bank'!$AC889=100,3,IF('Data Bank'!$AC889=0,0,2)))))</f>
        <v/>
      </c>
      <c r="H966" s="178" t="str">
        <f ca="1">IF(H$1&lt;'Data Bank'!$AD889,"",IF(H$1&gt;'Data Bank'!$AT889,"",IF(AND('Data Bank'!$AC889&lt;100,TODAY()&gt;'Data Bank'!$AT889),1,IF('Data Bank'!$AC889=100,3,IF('Data Bank'!$AC889=0,0,2)))))</f>
        <v/>
      </c>
      <c r="I966" s="178" t="str">
        <f ca="1">IF(I$1&lt;'Data Bank'!$AD889,"",IF(I$1&gt;'Data Bank'!$AT889,"",IF(AND('Data Bank'!$AC889&lt;100,TODAY()&gt;'Data Bank'!$AT889),1,IF('Data Bank'!$AC889=100,3,IF('Data Bank'!$AC889=0,0,2)))))</f>
        <v/>
      </c>
      <c r="J966" s="177" t="str">
        <f ca="1">IF(J$1&lt;'Data Bank'!$AD889,"",IF(J$1&gt;'Data Bank'!$AT889,"",IF(AND('Data Bank'!$AC889&lt;100,TODAY()&gt;'Data Bank'!$AT889),1,IF('Data Bank'!$AC889=100,3,IF('Data Bank'!$AC889=0,0,2)))))</f>
        <v/>
      </c>
      <c r="K966" s="177" t="str">
        <f ca="1">IF(K$1&lt;'Data Bank'!$AD889,"",IF(K$1&gt;'Data Bank'!$AT889,"",IF(AND('Data Bank'!$AC889&lt;100,TODAY()&gt;'Data Bank'!$AT889),1,IF('Data Bank'!$AC889=100,3,IF('Data Bank'!$AC889=0,0,2)))))</f>
        <v/>
      </c>
      <c r="L966" s="177" t="str">
        <f ca="1">IF(L$1&lt;'Data Bank'!$AD889,"",IF(L$1&gt;'Data Bank'!$AT889,"",IF(AND('Data Bank'!$AC889&lt;100,TODAY()&gt;'Data Bank'!$AT889),1,IF('Data Bank'!$AC889=100,3,IF('Data Bank'!$AC889=0,0,2)))))</f>
        <v/>
      </c>
      <c r="M966" s="177" t="str">
        <f ca="1">IF(M$1&lt;'Data Bank'!$AD889,"",IF(M$1&gt;'Data Bank'!$AT889,"",IF(AND('Data Bank'!$AC889&lt;100,TODAY()&gt;'Data Bank'!$AT889),1,IF('Data Bank'!$AC889=100,3,IF('Data Bank'!$AC889=0,0,2)))))</f>
        <v/>
      </c>
      <c r="N966" s="177" t="str">
        <f ca="1">IF(N$1&lt;'Data Bank'!$AD889,"",IF(N$1&gt;'Data Bank'!$AT889,"",IF(AND('Data Bank'!$AC889&lt;100,TODAY()&gt;'Data Bank'!$AT889),1,IF('Data Bank'!$AC889=100,3,IF('Data Bank'!$AC889=0,0,2)))))</f>
        <v/>
      </c>
      <c r="O966" s="177" t="str">
        <f ca="1">IF(O$1&lt;'Data Bank'!$AD889,"",IF(O$1&gt;'Data Bank'!$AT889,"",IF(AND('Data Bank'!$AC889&lt;100,TODAY()&gt;'Data Bank'!$AT889),1,IF('Data Bank'!$AC889=100,3,IF('Data Bank'!$AC889=0,0,2)))))</f>
        <v/>
      </c>
      <c r="P966" s="177" t="str">
        <f ca="1">IF(P$1&lt;'Data Bank'!$AD889,"",IF(P$1&gt;'Data Bank'!$AT889,"",IF(AND('Data Bank'!$AC889&lt;100,TODAY()&gt;'Data Bank'!$AT889),1,IF('Data Bank'!$AC889=100,3,IF('Data Bank'!$AC889=0,0,2)))))</f>
        <v/>
      </c>
      <c r="Q966" s="177" t="str">
        <f ca="1">IF(Q$1&lt;'Data Bank'!$AD889,"",IF(Q$1&gt;'Data Bank'!$AT889,"",IF(AND('Data Bank'!$AC889&lt;100,TODAY()&gt;'Data Bank'!$AT889),1,IF('Data Bank'!$AC889=100,3,IF('Data Bank'!$AC889=0,0,2)))))</f>
        <v/>
      </c>
      <c r="R966" s="177" t="str">
        <f ca="1">IF(R$1&lt;'Data Bank'!$AD889,"",IF(R$1&gt;'Data Bank'!$AT889,"",IF(AND('Data Bank'!$AC889&lt;100,TODAY()&gt;'Data Bank'!$AT889),1,IF('Data Bank'!$AC889=100,3,IF('Data Bank'!$AC889=0,0,2)))))</f>
        <v/>
      </c>
    </row>
    <row r="967" spans="1:18">
      <c r="A967" s="115" t="str">
        <f>'Data Bank'!E890</f>
        <v>Niazi Colony</v>
      </c>
      <c r="B967" s="178">
        <f ca="1">IF(B$1&lt;'Data Bank'!$AD890,"",IF(B$1&gt;'Data Bank'!$AT890,"",IF(AND('Data Bank'!$AC890&lt;100,TODAY()&gt;'Data Bank'!$AT890),1,IF('Data Bank'!$AC890=100,3,IF('Data Bank'!$AC890=0,0,2)))))</f>
        <v>2</v>
      </c>
      <c r="C967" s="178">
        <f ca="1">IF(C$1&lt;'Data Bank'!$AD890,"",IF(C$1&gt;'Data Bank'!$AT890,"",IF(AND('Data Bank'!$AC890&lt;100,TODAY()&gt;'Data Bank'!$AT890),1,IF('Data Bank'!$AC890=100,3,IF('Data Bank'!$AC890=0,0,2)))))</f>
        <v>2</v>
      </c>
      <c r="D967" s="178">
        <f ca="1">IF(D$1&lt;'Data Bank'!$AD890,"",IF(D$1&gt;'Data Bank'!$AT890,"",IF(AND('Data Bank'!$AC890&lt;100,TODAY()&gt;'Data Bank'!$AT890),1,IF('Data Bank'!$AC890=100,3,IF('Data Bank'!$AC890=0,0,2)))))</f>
        <v>2</v>
      </c>
      <c r="E967" s="178">
        <f ca="1">IF(E$1&lt;'Data Bank'!$AD890,"",IF(E$1&gt;'Data Bank'!$AT890,"",IF(AND('Data Bank'!$AC890&lt;100,TODAY()&gt;'Data Bank'!$AT890),1,IF('Data Bank'!$AC890=100,3,IF('Data Bank'!$AC890=0,0,2)))))</f>
        <v>2</v>
      </c>
      <c r="F967" s="178">
        <f ca="1">IF(F$1&lt;'Data Bank'!$AD890,"",IF(F$1&gt;'Data Bank'!$AT890,"",IF(AND('Data Bank'!$AC890&lt;100,TODAY()&gt;'Data Bank'!$AT890),1,IF('Data Bank'!$AC890=100,3,IF('Data Bank'!$AC890=0,0,2)))))</f>
        <v>2</v>
      </c>
      <c r="G967" s="178">
        <f ca="1">IF(G$1&lt;'Data Bank'!$AD890,"",IF(G$1&gt;'Data Bank'!$AT890,"",IF(AND('Data Bank'!$AC890&lt;100,TODAY()&gt;'Data Bank'!$AT890),1,IF('Data Bank'!$AC890=100,3,IF('Data Bank'!$AC890=0,0,2)))))</f>
        <v>2</v>
      </c>
      <c r="H967" s="178">
        <f ca="1">IF(H$1&lt;'Data Bank'!$AD890,"",IF(H$1&gt;'Data Bank'!$AT890,"",IF(AND('Data Bank'!$AC890&lt;100,TODAY()&gt;'Data Bank'!$AT890),1,IF('Data Bank'!$AC890=100,3,IF('Data Bank'!$AC890=0,0,2)))))</f>
        <v>2</v>
      </c>
      <c r="I967" s="178">
        <f ca="1">IF(I$1&lt;'Data Bank'!$AD890,"",IF(I$1&gt;'Data Bank'!$AT890,"",IF(AND('Data Bank'!$AC890&lt;100,TODAY()&gt;'Data Bank'!$AT890),1,IF('Data Bank'!$AC890=100,3,IF('Data Bank'!$AC890=0,0,2)))))</f>
        <v>2</v>
      </c>
      <c r="J967" s="177">
        <f ca="1">IF(J$1&lt;'Data Bank'!$AD890,"",IF(J$1&gt;'Data Bank'!$AT890,"",IF(AND('Data Bank'!$AC890&lt;100,TODAY()&gt;'Data Bank'!$AT890),1,IF('Data Bank'!$AC890=100,3,IF('Data Bank'!$AC890=0,0,2)))))</f>
        <v>2</v>
      </c>
      <c r="K967" s="177">
        <f ca="1">IF(K$1&lt;'Data Bank'!$AD890,"",IF(K$1&gt;'Data Bank'!$AT890,"",IF(AND('Data Bank'!$AC890&lt;100,TODAY()&gt;'Data Bank'!$AT890),1,IF('Data Bank'!$AC890=100,3,IF('Data Bank'!$AC890=0,0,2)))))</f>
        <v>2</v>
      </c>
      <c r="L967" s="177">
        <f ca="1">IF(L$1&lt;'Data Bank'!$AD890,"",IF(L$1&gt;'Data Bank'!$AT890,"",IF(AND('Data Bank'!$AC890&lt;100,TODAY()&gt;'Data Bank'!$AT890),1,IF('Data Bank'!$AC890=100,3,IF('Data Bank'!$AC890=0,0,2)))))</f>
        <v>2</v>
      </c>
      <c r="M967" s="177">
        <f ca="1">IF(M$1&lt;'Data Bank'!$AD890,"",IF(M$1&gt;'Data Bank'!$AT890,"",IF(AND('Data Bank'!$AC890&lt;100,TODAY()&gt;'Data Bank'!$AT890),1,IF('Data Bank'!$AC890=100,3,IF('Data Bank'!$AC890=0,0,2)))))</f>
        <v>2</v>
      </c>
      <c r="N967" s="177">
        <f ca="1">IF(N$1&lt;'Data Bank'!$AD890,"",IF(N$1&gt;'Data Bank'!$AT890,"",IF(AND('Data Bank'!$AC890&lt;100,TODAY()&gt;'Data Bank'!$AT890),1,IF('Data Bank'!$AC890=100,3,IF('Data Bank'!$AC890=0,0,2)))))</f>
        <v>2</v>
      </c>
      <c r="O967" s="177">
        <f ca="1">IF(O$1&lt;'Data Bank'!$AD890,"",IF(O$1&gt;'Data Bank'!$AT890,"",IF(AND('Data Bank'!$AC890&lt;100,TODAY()&gt;'Data Bank'!$AT890),1,IF('Data Bank'!$AC890=100,3,IF('Data Bank'!$AC890=0,0,2)))))</f>
        <v>2</v>
      </c>
      <c r="P967" s="177">
        <f ca="1">IF(P$1&lt;'Data Bank'!$AD890,"",IF(P$1&gt;'Data Bank'!$AT890,"",IF(AND('Data Bank'!$AC890&lt;100,TODAY()&gt;'Data Bank'!$AT890),1,IF('Data Bank'!$AC890=100,3,IF('Data Bank'!$AC890=0,0,2)))))</f>
        <v>2</v>
      </c>
      <c r="Q967" s="177">
        <f ca="1">IF(Q$1&lt;'Data Bank'!$AD890,"",IF(Q$1&gt;'Data Bank'!$AT890,"",IF(AND('Data Bank'!$AC890&lt;100,TODAY()&gt;'Data Bank'!$AT890),1,IF('Data Bank'!$AC890=100,3,IF('Data Bank'!$AC890=0,0,2)))))</f>
        <v>2</v>
      </c>
      <c r="R967" s="177">
        <f ca="1">IF(R$1&lt;'Data Bank'!$AD890,"",IF(R$1&gt;'Data Bank'!$AT890,"",IF(AND('Data Bank'!$AC890&lt;100,TODAY()&gt;'Data Bank'!$AT890),1,IF('Data Bank'!$AC890=100,3,IF('Data Bank'!$AC890=0,0,2)))))</f>
        <v>2</v>
      </c>
    </row>
    <row r="968" spans="1:18">
      <c r="A968" s="115" t="str">
        <f>'Data Bank'!E892</f>
        <v>NIPA Society</v>
      </c>
      <c r="B968" s="178">
        <f ca="1">IF(B$1&lt;'Data Bank'!$AD892,"",IF(B$1&gt;'Data Bank'!$AT892,"",IF(AND('Data Bank'!$AC892&lt;100,TODAY()&gt;'Data Bank'!$AT892),1,IF('Data Bank'!$AC892=100,3,IF('Data Bank'!$AC892=0,0,2)))))</f>
        <v>1</v>
      </c>
      <c r="C968" s="178" t="str">
        <f ca="1">IF(C$1&lt;'Data Bank'!$AD892,"",IF(C$1&gt;'Data Bank'!$AT892,"",IF(AND('Data Bank'!$AC892&lt;100,TODAY()&gt;'Data Bank'!$AT892),1,IF('Data Bank'!$AC892=100,3,IF('Data Bank'!$AC892=0,0,2)))))</f>
        <v/>
      </c>
      <c r="D968" s="178" t="str">
        <f ca="1">IF(D$1&lt;'Data Bank'!$AD892,"",IF(D$1&gt;'Data Bank'!$AT892,"",IF(AND('Data Bank'!$AC892&lt;100,TODAY()&gt;'Data Bank'!$AT892),1,IF('Data Bank'!$AC892=100,3,IF('Data Bank'!$AC892=0,0,2)))))</f>
        <v/>
      </c>
      <c r="E968" s="178" t="str">
        <f ca="1">IF(E$1&lt;'Data Bank'!$AD892,"",IF(E$1&gt;'Data Bank'!$AT892,"",IF(AND('Data Bank'!$AC892&lt;100,TODAY()&gt;'Data Bank'!$AT892),1,IF('Data Bank'!$AC892=100,3,IF('Data Bank'!$AC892=0,0,2)))))</f>
        <v/>
      </c>
      <c r="F968" s="178" t="str">
        <f ca="1">IF(F$1&lt;'Data Bank'!$AD892,"",IF(F$1&gt;'Data Bank'!$AT892,"",IF(AND('Data Bank'!$AC892&lt;100,TODAY()&gt;'Data Bank'!$AT892),1,IF('Data Bank'!$AC892=100,3,IF('Data Bank'!$AC892=0,0,2)))))</f>
        <v/>
      </c>
      <c r="G968" s="178" t="str">
        <f ca="1">IF(G$1&lt;'Data Bank'!$AD892,"",IF(G$1&gt;'Data Bank'!$AT892,"",IF(AND('Data Bank'!$AC892&lt;100,TODAY()&gt;'Data Bank'!$AT892),1,IF('Data Bank'!$AC892=100,3,IF('Data Bank'!$AC892=0,0,2)))))</f>
        <v/>
      </c>
      <c r="H968" s="178" t="str">
        <f ca="1">IF(H$1&lt;'Data Bank'!$AD892,"",IF(H$1&gt;'Data Bank'!$AT892,"",IF(AND('Data Bank'!$AC892&lt;100,TODAY()&gt;'Data Bank'!$AT892),1,IF('Data Bank'!$AC892=100,3,IF('Data Bank'!$AC892=0,0,2)))))</f>
        <v/>
      </c>
      <c r="I968" s="178" t="str">
        <f ca="1">IF(I$1&lt;'Data Bank'!$AD892,"",IF(I$1&gt;'Data Bank'!$AT892,"",IF(AND('Data Bank'!$AC892&lt;100,TODAY()&gt;'Data Bank'!$AT892),1,IF('Data Bank'!$AC892=100,3,IF('Data Bank'!$AC892=0,0,2)))))</f>
        <v/>
      </c>
      <c r="J968" s="177" t="str">
        <f ca="1">IF(J$1&lt;'Data Bank'!$AD892,"",IF(J$1&gt;'Data Bank'!$AT892,"",IF(AND('Data Bank'!$AC892&lt;100,TODAY()&gt;'Data Bank'!$AT892),1,IF('Data Bank'!$AC892=100,3,IF('Data Bank'!$AC892=0,0,2)))))</f>
        <v/>
      </c>
      <c r="K968" s="177" t="str">
        <f ca="1">IF(K$1&lt;'Data Bank'!$AD892,"",IF(K$1&gt;'Data Bank'!$AT892,"",IF(AND('Data Bank'!$AC892&lt;100,TODAY()&gt;'Data Bank'!$AT892),1,IF('Data Bank'!$AC892=100,3,IF('Data Bank'!$AC892=0,0,2)))))</f>
        <v/>
      </c>
      <c r="L968" s="177" t="str">
        <f ca="1">IF(L$1&lt;'Data Bank'!$AD892,"",IF(L$1&gt;'Data Bank'!$AT892,"",IF(AND('Data Bank'!$AC892&lt;100,TODAY()&gt;'Data Bank'!$AT892),1,IF('Data Bank'!$AC892=100,3,IF('Data Bank'!$AC892=0,0,2)))))</f>
        <v/>
      </c>
      <c r="M968" s="177" t="str">
        <f ca="1">IF(M$1&lt;'Data Bank'!$AD892,"",IF(M$1&gt;'Data Bank'!$AT892,"",IF(AND('Data Bank'!$AC892&lt;100,TODAY()&gt;'Data Bank'!$AT892),1,IF('Data Bank'!$AC892=100,3,IF('Data Bank'!$AC892=0,0,2)))))</f>
        <v/>
      </c>
      <c r="N968" s="177" t="str">
        <f ca="1">IF(N$1&lt;'Data Bank'!$AD892,"",IF(N$1&gt;'Data Bank'!$AT892,"",IF(AND('Data Bank'!$AC892&lt;100,TODAY()&gt;'Data Bank'!$AT892),1,IF('Data Bank'!$AC892=100,3,IF('Data Bank'!$AC892=0,0,2)))))</f>
        <v/>
      </c>
      <c r="O968" s="177" t="str">
        <f ca="1">IF(O$1&lt;'Data Bank'!$AD892,"",IF(O$1&gt;'Data Bank'!$AT892,"",IF(AND('Data Bank'!$AC892&lt;100,TODAY()&gt;'Data Bank'!$AT892),1,IF('Data Bank'!$AC892=100,3,IF('Data Bank'!$AC892=0,0,2)))))</f>
        <v/>
      </c>
      <c r="P968" s="177" t="str">
        <f ca="1">IF(P$1&lt;'Data Bank'!$AD892,"",IF(P$1&gt;'Data Bank'!$AT892,"",IF(AND('Data Bank'!$AC892&lt;100,TODAY()&gt;'Data Bank'!$AT892),1,IF('Data Bank'!$AC892=100,3,IF('Data Bank'!$AC892=0,0,2)))))</f>
        <v/>
      </c>
      <c r="Q968" s="177" t="str">
        <f ca="1">IF(Q$1&lt;'Data Bank'!$AD892,"",IF(Q$1&gt;'Data Bank'!$AT892,"",IF(AND('Data Bank'!$AC892&lt;100,TODAY()&gt;'Data Bank'!$AT892),1,IF('Data Bank'!$AC892=100,3,IF('Data Bank'!$AC892=0,0,2)))))</f>
        <v/>
      </c>
      <c r="R968" s="177" t="str">
        <f ca="1">IF(R$1&lt;'Data Bank'!$AD892,"",IF(R$1&gt;'Data Bank'!$AT892,"",IF(AND('Data Bank'!$AC892&lt;100,TODAY()&gt;'Data Bank'!$AT892),1,IF('Data Bank'!$AC892=100,3,IF('Data Bank'!$AC892=0,0,2)))))</f>
        <v/>
      </c>
    </row>
    <row r="969" spans="1:18">
      <c r="A969" s="115" t="str">
        <f>'Data Bank'!E895</f>
        <v>Sattelite Town</v>
      </c>
      <c r="B969" s="178">
        <f ca="1">IF(B$1&lt;'Data Bank'!$AD895,"",IF(B$1&gt;'Data Bank'!$AT895,"",IF(AND('Data Bank'!$AC895&lt;100,TODAY()&gt;'Data Bank'!$AT895),1,IF('Data Bank'!$AC895=100,3,IF('Data Bank'!$AC895=0,0,2)))))</f>
        <v>0</v>
      </c>
      <c r="C969" s="178">
        <f ca="1">IF(C$1&lt;'Data Bank'!$AD895,"",IF(C$1&gt;'Data Bank'!$AT895,"",IF(AND('Data Bank'!$AC895&lt;100,TODAY()&gt;'Data Bank'!$AT895),1,IF('Data Bank'!$AC895=100,3,IF('Data Bank'!$AC895=0,0,2)))))</f>
        <v>0</v>
      </c>
      <c r="D969" s="178">
        <f ca="1">IF(D$1&lt;'Data Bank'!$AD895,"",IF(D$1&gt;'Data Bank'!$AT895,"",IF(AND('Data Bank'!$AC895&lt;100,TODAY()&gt;'Data Bank'!$AT895),1,IF('Data Bank'!$AC895=100,3,IF('Data Bank'!$AC895=0,0,2)))))</f>
        <v>0</v>
      </c>
      <c r="E969" s="178">
        <f ca="1">IF(E$1&lt;'Data Bank'!$AD895,"",IF(E$1&gt;'Data Bank'!$AT895,"",IF(AND('Data Bank'!$AC895&lt;100,TODAY()&gt;'Data Bank'!$AT895),1,IF('Data Bank'!$AC895=100,3,IF('Data Bank'!$AC895=0,0,2)))))</f>
        <v>0</v>
      </c>
      <c r="F969" s="178">
        <f ca="1">IF(F$1&lt;'Data Bank'!$AD895,"",IF(F$1&gt;'Data Bank'!$AT895,"",IF(AND('Data Bank'!$AC895&lt;100,TODAY()&gt;'Data Bank'!$AT895),1,IF('Data Bank'!$AC895=100,3,IF('Data Bank'!$AC895=0,0,2)))))</f>
        <v>0</v>
      </c>
      <c r="G969" s="178">
        <f ca="1">IF(G$1&lt;'Data Bank'!$AD895,"",IF(G$1&gt;'Data Bank'!$AT895,"",IF(AND('Data Bank'!$AC895&lt;100,TODAY()&gt;'Data Bank'!$AT895),1,IF('Data Bank'!$AC895=100,3,IF('Data Bank'!$AC895=0,0,2)))))</f>
        <v>0</v>
      </c>
      <c r="H969" s="178">
        <f ca="1">IF(H$1&lt;'Data Bank'!$AD895,"",IF(H$1&gt;'Data Bank'!$AT895,"",IF(AND('Data Bank'!$AC895&lt;100,TODAY()&gt;'Data Bank'!$AT895),1,IF('Data Bank'!$AC895=100,3,IF('Data Bank'!$AC895=0,0,2)))))</f>
        <v>0</v>
      </c>
      <c r="I969" s="178">
        <f ca="1">IF(I$1&lt;'Data Bank'!$AD895,"",IF(I$1&gt;'Data Bank'!$AT895,"",IF(AND('Data Bank'!$AC895&lt;100,TODAY()&gt;'Data Bank'!$AT895),1,IF('Data Bank'!$AC895=100,3,IF('Data Bank'!$AC895=0,0,2)))))</f>
        <v>0</v>
      </c>
      <c r="J969" s="177" t="str">
        <f ca="1">IF(J$1&lt;'Data Bank'!$AD895,"",IF(J$1&gt;'Data Bank'!$AT895,"",IF(AND('Data Bank'!$AC895&lt;100,TODAY()&gt;'Data Bank'!$AT895),1,IF('Data Bank'!$AC895=100,3,IF('Data Bank'!$AC895=0,0,2)))))</f>
        <v/>
      </c>
      <c r="K969" s="177" t="str">
        <f ca="1">IF(K$1&lt;'Data Bank'!$AD895,"",IF(K$1&gt;'Data Bank'!$AT895,"",IF(AND('Data Bank'!$AC895&lt;100,TODAY()&gt;'Data Bank'!$AT895),1,IF('Data Bank'!$AC895=100,3,IF('Data Bank'!$AC895=0,0,2)))))</f>
        <v/>
      </c>
      <c r="L969" s="177" t="str">
        <f ca="1">IF(L$1&lt;'Data Bank'!$AD895,"",IF(L$1&gt;'Data Bank'!$AT895,"",IF(AND('Data Bank'!$AC895&lt;100,TODAY()&gt;'Data Bank'!$AT895),1,IF('Data Bank'!$AC895=100,3,IF('Data Bank'!$AC895=0,0,2)))))</f>
        <v/>
      </c>
      <c r="M969" s="177" t="str">
        <f ca="1">IF(M$1&lt;'Data Bank'!$AD895,"",IF(M$1&gt;'Data Bank'!$AT895,"",IF(AND('Data Bank'!$AC895&lt;100,TODAY()&gt;'Data Bank'!$AT895),1,IF('Data Bank'!$AC895=100,3,IF('Data Bank'!$AC895=0,0,2)))))</f>
        <v/>
      </c>
      <c r="N969" s="177" t="str">
        <f ca="1">IF(N$1&lt;'Data Bank'!$AD895,"",IF(N$1&gt;'Data Bank'!$AT895,"",IF(AND('Data Bank'!$AC895&lt;100,TODAY()&gt;'Data Bank'!$AT895),1,IF('Data Bank'!$AC895=100,3,IF('Data Bank'!$AC895=0,0,2)))))</f>
        <v/>
      </c>
      <c r="O969" s="177" t="str">
        <f ca="1">IF(O$1&lt;'Data Bank'!$AD895,"",IF(O$1&gt;'Data Bank'!$AT895,"",IF(AND('Data Bank'!$AC895&lt;100,TODAY()&gt;'Data Bank'!$AT895),1,IF('Data Bank'!$AC895=100,3,IF('Data Bank'!$AC895=0,0,2)))))</f>
        <v/>
      </c>
      <c r="P969" s="177" t="str">
        <f ca="1">IF(P$1&lt;'Data Bank'!$AD895,"",IF(P$1&gt;'Data Bank'!$AT895,"",IF(AND('Data Bank'!$AC895&lt;100,TODAY()&gt;'Data Bank'!$AT895),1,IF('Data Bank'!$AC895=100,3,IF('Data Bank'!$AC895=0,0,2)))))</f>
        <v/>
      </c>
      <c r="Q969" s="177" t="str">
        <f ca="1">IF(Q$1&lt;'Data Bank'!$AD895,"",IF(Q$1&gt;'Data Bank'!$AT895,"",IF(AND('Data Bank'!$AC895&lt;100,TODAY()&gt;'Data Bank'!$AT895),1,IF('Data Bank'!$AC895=100,3,IF('Data Bank'!$AC895=0,0,2)))))</f>
        <v/>
      </c>
      <c r="R969" s="177" t="str">
        <f ca="1">IF(R$1&lt;'Data Bank'!$AD895,"",IF(R$1&gt;'Data Bank'!$AT895,"",IF(AND('Data Bank'!$AC895&lt;100,TODAY()&gt;'Data Bank'!$AT895),1,IF('Data Bank'!$AC895=100,3,IF('Data Bank'!$AC895=0,0,2)))))</f>
        <v/>
      </c>
    </row>
    <row r="970" spans="1:18">
      <c r="A970" s="115" t="str">
        <f>'Data Bank'!E896</f>
        <v>Noor Colony</v>
      </c>
      <c r="B970" s="178">
        <f ca="1">IF(B$1&lt;'Data Bank'!$AD896,"",IF(B$1&gt;'Data Bank'!$AT896,"",IF(AND('Data Bank'!$AC896&lt;100,TODAY()&gt;'Data Bank'!$AT896),1,IF('Data Bank'!$AC896=100,3,IF('Data Bank'!$AC896=0,0,2)))))</f>
        <v>2</v>
      </c>
      <c r="C970" s="178">
        <f ca="1">IF(C$1&lt;'Data Bank'!$AD896,"",IF(C$1&gt;'Data Bank'!$AT896,"",IF(AND('Data Bank'!$AC896&lt;100,TODAY()&gt;'Data Bank'!$AT896),1,IF('Data Bank'!$AC896=100,3,IF('Data Bank'!$AC896=0,0,2)))))</f>
        <v>2</v>
      </c>
      <c r="D970" s="178">
        <f ca="1">IF(D$1&lt;'Data Bank'!$AD896,"",IF(D$1&gt;'Data Bank'!$AT896,"",IF(AND('Data Bank'!$AC896&lt;100,TODAY()&gt;'Data Bank'!$AT896),1,IF('Data Bank'!$AC896=100,3,IF('Data Bank'!$AC896=0,0,2)))))</f>
        <v>2</v>
      </c>
      <c r="E970" s="178">
        <f ca="1">IF(E$1&lt;'Data Bank'!$AD896,"",IF(E$1&gt;'Data Bank'!$AT896,"",IF(AND('Data Bank'!$AC896&lt;100,TODAY()&gt;'Data Bank'!$AT896),1,IF('Data Bank'!$AC896=100,3,IF('Data Bank'!$AC896=0,0,2)))))</f>
        <v>2</v>
      </c>
      <c r="F970" s="178">
        <f ca="1">IF(F$1&lt;'Data Bank'!$AD896,"",IF(F$1&gt;'Data Bank'!$AT896,"",IF(AND('Data Bank'!$AC896&lt;100,TODAY()&gt;'Data Bank'!$AT896),1,IF('Data Bank'!$AC896=100,3,IF('Data Bank'!$AC896=0,0,2)))))</f>
        <v>2</v>
      </c>
      <c r="G970" s="178">
        <f ca="1">IF(G$1&lt;'Data Bank'!$AD896,"",IF(G$1&gt;'Data Bank'!$AT896,"",IF(AND('Data Bank'!$AC896&lt;100,TODAY()&gt;'Data Bank'!$AT896),1,IF('Data Bank'!$AC896=100,3,IF('Data Bank'!$AC896=0,0,2)))))</f>
        <v>2</v>
      </c>
      <c r="H970" s="178">
        <f ca="1">IF(H$1&lt;'Data Bank'!$AD896,"",IF(H$1&gt;'Data Bank'!$AT896,"",IF(AND('Data Bank'!$AC896&lt;100,TODAY()&gt;'Data Bank'!$AT896),1,IF('Data Bank'!$AC896=100,3,IF('Data Bank'!$AC896=0,0,2)))))</f>
        <v>2</v>
      </c>
      <c r="I970" s="178">
        <f ca="1">IF(I$1&lt;'Data Bank'!$AD896,"",IF(I$1&gt;'Data Bank'!$AT896,"",IF(AND('Data Bank'!$AC896&lt;100,TODAY()&gt;'Data Bank'!$AT896),1,IF('Data Bank'!$AC896=100,3,IF('Data Bank'!$AC896=0,0,2)))))</f>
        <v>2</v>
      </c>
      <c r="J970" s="177">
        <f ca="1">IF(J$1&lt;'Data Bank'!$AD896,"",IF(J$1&gt;'Data Bank'!$AT896,"",IF(AND('Data Bank'!$AC896&lt;100,TODAY()&gt;'Data Bank'!$AT896),1,IF('Data Bank'!$AC896=100,3,IF('Data Bank'!$AC896=0,0,2)))))</f>
        <v>2</v>
      </c>
      <c r="K970" s="177">
        <f ca="1">IF(K$1&lt;'Data Bank'!$AD896,"",IF(K$1&gt;'Data Bank'!$AT896,"",IF(AND('Data Bank'!$AC896&lt;100,TODAY()&gt;'Data Bank'!$AT896),1,IF('Data Bank'!$AC896=100,3,IF('Data Bank'!$AC896=0,0,2)))))</f>
        <v>2</v>
      </c>
      <c r="L970" s="177">
        <f ca="1">IF(L$1&lt;'Data Bank'!$AD896,"",IF(L$1&gt;'Data Bank'!$AT896,"",IF(AND('Data Bank'!$AC896&lt;100,TODAY()&gt;'Data Bank'!$AT896),1,IF('Data Bank'!$AC896=100,3,IF('Data Bank'!$AC896=0,0,2)))))</f>
        <v>2</v>
      </c>
      <c r="M970" s="177">
        <f ca="1">IF(M$1&lt;'Data Bank'!$AD896,"",IF(M$1&gt;'Data Bank'!$AT896,"",IF(AND('Data Bank'!$AC896&lt;100,TODAY()&gt;'Data Bank'!$AT896),1,IF('Data Bank'!$AC896=100,3,IF('Data Bank'!$AC896=0,0,2)))))</f>
        <v>2</v>
      </c>
      <c r="N970" s="177">
        <f ca="1">IF(N$1&lt;'Data Bank'!$AD896,"",IF(N$1&gt;'Data Bank'!$AT896,"",IF(AND('Data Bank'!$AC896&lt;100,TODAY()&gt;'Data Bank'!$AT896),1,IF('Data Bank'!$AC896=100,3,IF('Data Bank'!$AC896=0,0,2)))))</f>
        <v>2</v>
      </c>
      <c r="O970" s="177">
        <f ca="1">IF(O$1&lt;'Data Bank'!$AD896,"",IF(O$1&gt;'Data Bank'!$AT896,"",IF(AND('Data Bank'!$AC896&lt;100,TODAY()&gt;'Data Bank'!$AT896),1,IF('Data Bank'!$AC896=100,3,IF('Data Bank'!$AC896=0,0,2)))))</f>
        <v>2</v>
      </c>
      <c r="P970" s="177">
        <f ca="1">IF(P$1&lt;'Data Bank'!$AD896,"",IF(P$1&gt;'Data Bank'!$AT896,"",IF(AND('Data Bank'!$AC896&lt;100,TODAY()&gt;'Data Bank'!$AT896),1,IF('Data Bank'!$AC896=100,3,IF('Data Bank'!$AC896=0,0,2)))))</f>
        <v>2</v>
      </c>
      <c r="Q970" s="177">
        <f ca="1">IF(Q$1&lt;'Data Bank'!$AD896,"",IF(Q$1&gt;'Data Bank'!$AT896,"",IF(AND('Data Bank'!$AC896&lt;100,TODAY()&gt;'Data Bank'!$AT896),1,IF('Data Bank'!$AC896=100,3,IF('Data Bank'!$AC896=0,0,2)))))</f>
        <v>2</v>
      </c>
      <c r="R970" s="177">
        <f ca="1">IF(R$1&lt;'Data Bank'!$AD896,"",IF(R$1&gt;'Data Bank'!$AT896,"",IF(AND('Data Bank'!$AC896&lt;100,TODAY()&gt;'Data Bank'!$AT896),1,IF('Data Bank'!$AC896=100,3,IF('Data Bank'!$AC896=0,0,2)))))</f>
        <v>2</v>
      </c>
    </row>
    <row r="971" spans="1:18">
      <c r="A971" s="115" t="str">
        <f>'Data Bank'!E906</f>
        <v>Odigram P06</v>
      </c>
      <c r="B971" s="178">
        <f ca="1">IF(B$1&lt;'Data Bank'!$AD906,"",IF(B$1&gt;'Data Bank'!$AT906,"",IF(AND('Data Bank'!$AC906&lt;100,TODAY()&gt;'Data Bank'!$AT906),1,IF('Data Bank'!$AC906=100,3,IF('Data Bank'!$AC906=0,0,2)))))</f>
        <v>2</v>
      </c>
      <c r="C971" s="178">
        <f ca="1">IF(C$1&lt;'Data Bank'!$AD906,"",IF(C$1&gt;'Data Bank'!$AT906,"",IF(AND('Data Bank'!$AC906&lt;100,TODAY()&gt;'Data Bank'!$AT906),1,IF('Data Bank'!$AC906=100,3,IF('Data Bank'!$AC906=0,0,2)))))</f>
        <v>2</v>
      </c>
      <c r="D971" s="178">
        <f ca="1">IF(D$1&lt;'Data Bank'!$AD906,"",IF(D$1&gt;'Data Bank'!$AT906,"",IF(AND('Data Bank'!$AC906&lt;100,TODAY()&gt;'Data Bank'!$AT906),1,IF('Data Bank'!$AC906=100,3,IF('Data Bank'!$AC906=0,0,2)))))</f>
        <v>2</v>
      </c>
      <c r="E971" s="178">
        <f ca="1">IF(E$1&lt;'Data Bank'!$AD906,"",IF(E$1&gt;'Data Bank'!$AT906,"",IF(AND('Data Bank'!$AC906&lt;100,TODAY()&gt;'Data Bank'!$AT906),1,IF('Data Bank'!$AC906=100,3,IF('Data Bank'!$AC906=0,0,2)))))</f>
        <v>2</v>
      </c>
      <c r="F971" s="178">
        <f ca="1">IF(F$1&lt;'Data Bank'!$AD906,"",IF(F$1&gt;'Data Bank'!$AT906,"",IF(AND('Data Bank'!$AC906&lt;100,TODAY()&gt;'Data Bank'!$AT906),1,IF('Data Bank'!$AC906=100,3,IF('Data Bank'!$AC906=0,0,2)))))</f>
        <v>2</v>
      </c>
      <c r="G971" s="178">
        <f ca="1">IF(G$1&lt;'Data Bank'!$AD906,"",IF(G$1&gt;'Data Bank'!$AT906,"",IF(AND('Data Bank'!$AC906&lt;100,TODAY()&gt;'Data Bank'!$AT906),1,IF('Data Bank'!$AC906=100,3,IF('Data Bank'!$AC906=0,0,2)))))</f>
        <v>2</v>
      </c>
      <c r="H971" s="178">
        <f ca="1">IF(H$1&lt;'Data Bank'!$AD906,"",IF(H$1&gt;'Data Bank'!$AT906,"",IF(AND('Data Bank'!$AC906&lt;100,TODAY()&gt;'Data Bank'!$AT906),1,IF('Data Bank'!$AC906=100,3,IF('Data Bank'!$AC906=0,0,2)))))</f>
        <v>2</v>
      </c>
      <c r="I971" s="178">
        <f ca="1">IF(I$1&lt;'Data Bank'!$AD906,"",IF(I$1&gt;'Data Bank'!$AT906,"",IF(AND('Data Bank'!$AC906&lt;100,TODAY()&gt;'Data Bank'!$AT906),1,IF('Data Bank'!$AC906=100,3,IF('Data Bank'!$AC906=0,0,2)))))</f>
        <v>2</v>
      </c>
      <c r="J971" s="177">
        <f ca="1">IF(J$1&lt;'Data Bank'!$AD906,"",IF(J$1&gt;'Data Bank'!$AT906,"",IF(AND('Data Bank'!$AC906&lt;100,TODAY()&gt;'Data Bank'!$AT906),1,IF('Data Bank'!$AC906=100,3,IF('Data Bank'!$AC906=0,0,2)))))</f>
        <v>2</v>
      </c>
      <c r="K971" s="177">
        <f ca="1">IF(K$1&lt;'Data Bank'!$AD906,"",IF(K$1&gt;'Data Bank'!$AT906,"",IF(AND('Data Bank'!$AC906&lt;100,TODAY()&gt;'Data Bank'!$AT906),1,IF('Data Bank'!$AC906=100,3,IF('Data Bank'!$AC906=0,0,2)))))</f>
        <v>2</v>
      </c>
      <c r="L971" s="177">
        <f ca="1">IF(L$1&lt;'Data Bank'!$AD906,"",IF(L$1&gt;'Data Bank'!$AT906,"",IF(AND('Data Bank'!$AC906&lt;100,TODAY()&gt;'Data Bank'!$AT906),1,IF('Data Bank'!$AC906=100,3,IF('Data Bank'!$AC906=0,0,2)))))</f>
        <v>2</v>
      </c>
      <c r="M971" s="177">
        <f ca="1">IF(M$1&lt;'Data Bank'!$AD906,"",IF(M$1&gt;'Data Bank'!$AT906,"",IF(AND('Data Bank'!$AC906&lt;100,TODAY()&gt;'Data Bank'!$AT906),1,IF('Data Bank'!$AC906=100,3,IF('Data Bank'!$AC906=0,0,2)))))</f>
        <v>2</v>
      </c>
      <c r="N971" s="177">
        <f ca="1">IF(N$1&lt;'Data Bank'!$AD906,"",IF(N$1&gt;'Data Bank'!$AT906,"",IF(AND('Data Bank'!$AC906&lt;100,TODAY()&gt;'Data Bank'!$AT906),1,IF('Data Bank'!$AC906=100,3,IF('Data Bank'!$AC906=0,0,2)))))</f>
        <v>2</v>
      </c>
      <c r="O971" s="177">
        <f ca="1">IF(O$1&lt;'Data Bank'!$AD906,"",IF(O$1&gt;'Data Bank'!$AT906,"",IF(AND('Data Bank'!$AC906&lt;100,TODAY()&gt;'Data Bank'!$AT906),1,IF('Data Bank'!$AC906=100,3,IF('Data Bank'!$AC906=0,0,2)))))</f>
        <v>2</v>
      </c>
      <c r="P971" s="177">
        <f ca="1">IF(P$1&lt;'Data Bank'!$AD906,"",IF(P$1&gt;'Data Bank'!$AT906,"",IF(AND('Data Bank'!$AC906&lt;100,TODAY()&gt;'Data Bank'!$AT906),1,IF('Data Bank'!$AC906=100,3,IF('Data Bank'!$AC906=0,0,2)))))</f>
        <v>2</v>
      </c>
      <c r="Q971" s="177">
        <f ca="1">IF(Q$1&lt;'Data Bank'!$AD906,"",IF(Q$1&gt;'Data Bank'!$AT906,"",IF(AND('Data Bank'!$AC906&lt;100,TODAY()&gt;'Data Bank'!$AT906),1,IF('Data Bank'!$AC906=100,3,IF('Data Bank'!$AC906=0,0,2)))))</f>
        <v>2</v>
      </c>
      <c r="R971" s="177">
        <f ca="1">IF(R$1&lt;'Data Bank'!$AD906,"",IF(R$1&gt;'Data Bank'!$AT906,"",IF(AND('Data Bank'!$AC906&lt;100,TODAY()&gt;'Data Bank'!$AT906),1,IF('Data Bank'!$AC906=100,3,IF('Data Bank'!$AC906=0,0,2)))))</f>
        <v>2</v>
      </c>
    </row>
    <row r="972" spans="1:18">
      <c r="A972" s="115" t="str">
        <f>'Data Bank'!E907</f>
        <v>Officer &amp; Professor Colony_PU</v>
      </c>
      <c r="B972" s="178">
        <f ca="1">IF(B$1&lt;'Data Bank'!$AD907,"",IF(B$1&gt;'Data Bank'!$AT907,"",IF(AND('Data Bank'!$AC907&lt;100,TODAY()&gt;'Data Bank'!$AT907),1,IF('Data Bank'!$AC907=100,3,IF('Data Bank'!$AC907=0,0,2)))))</f>
        <v>2</v>
      </c>
      <c r="C972" s="178">
        <f ca="1">IF(C$1&lt;'Data Bank'!$AD907,"",IF(C$1&gt;'Data Bank'!$AT907,"",IF(AND('Data Bank'!$AC907&lt;100,TODAY()&gt;'Data Bank'!$AT907),1,IF('Data Bank'!$AC907=100,3,IF('Data Bank'!$AC907=0,0,2)))))</f>
        <v>2</v>
      </c>
      <c r="D972" s="178">
        <f ca="1">IF(D$1&lt;'Data Bank'!$AD907,"",IF(D$1&gt;'Data Bank'!$AT907,"",IF(AND('Data Bank'!$AC907&lt;100,TODAY()&gt;'Data Bank'!$AT907),1,IF('Data Bank'!$AC907=100,3,IF('Data Bank'!$AC907=0,0,2)))))</f>
        <v>2</v>
      </c>
      <c r="E972" s="178">
        <f ca="1">IF(E$1&lt;'Data Bank'!$AD907,"",IF(E$1&gt;'Data Bank'!$AT907,"",IF(AND('Data Bank'!$AC907&lt;100,TODAY()&gt;'Data Bank'!$AT907),1,IF('Data Bank'!$AC907=100,3,IF('Data Bank'!$AC907=0,0,2)))))</f>
        <v>2</v>
      </c>
      <c r="F972" s="178">
        <f ca="1">IF(F$1&lt;'Data Bank'!$AD907,"",IF(F$1&gt;'Data Bank'!$AT907,"",IF(AND('Data Bank'!$AC907&lt;100,TODAY()&gt;'Data Bank'!$AT907),1,IF('Data Bank'!$AC907=100,3,IF('Data Bank'!$AC907=0,0,2)))))</f>
        <v>2</v>
      </c>
      <c r="G972" s="178">
        <f ca="1">IF(G$1&lt;'Data Bank'!$AD907,"",IF(G$1&gt;'Data Bank'!$AT907,"",IF(AND('Data Bank'!$AC907&lt;100,TODAY()&gt;'Data Bank'!$AT907),1,IF('Data Bank'!$AC907=100,3,IF('Data Bank'!$AC907=0,0,2)))))</f>
        <v>2</v>
      </c>
      <c r="H972" s="178">
        <f ca="1">IF(H$1&lt;'Data Bank'!$AD907,"",IF(H$1&gt;'Data Bank'!$AT907,"",IF(AND('Data Bank'!$AC907&lt;100,TODAY()&gt;'Data Bank'!$AT907),1,IF('Data Bank'!$AC907=100,3,IF('Data Bank'!$AC907=0,0,2)))))</f>
        <v>2</v>
      </c>
      <c r="I972" s="178">
        <f ca="1">IF(I$1&lt;'Data Bank'!$AD907,"",IF(I$1&gt;'Data Bank'!$AT907,"",IF(AND('Data Bank'!$AC907&lt;100,TODAY()&gt;'Data Bank'!$AT907),1,IF('Data Bank'!$AC907=100,3,IF('Data Bank'!$AC907=0,0,2)))))</f>
        <v>2</v>
      </c>
      <c r="J972" s="177">
        <f ca="1">IF(J$1&lt;'Data Bank'!$AD907,"",IF(J$1&gt;'Data Bank'!$AT907,"",IF(AND('Data Bank'!$AC907&lt;100,TODAY()&gt;'Data Bank'!$AT907),1,IF('Data Bank'!$AC907=100,3,IF('Data Bank'!$AC907=0,0,2)))))</f>
        <v>2</v>
      </c>
      <c r="K972" s="177">
        <f ca="1">IF(K$1&lt;'Data Bank'!$AD907,"",IF(K$1&gt;'Data Bank'!$AT907,"",IF(AND('Data Bank'!$AC907&lt;100,TODAY()&gt;'Data Bank'!$AT907),1,IF('Data Bank'!$AC907=100,3,IF('Data Bank'!$AC907=0,0,2)))))</f>
        <v>2</v>
      </c>
      <c r="L972" s="177">
        <f ca="1">IF(L$1&lt;'Data Bank'!$AD907,"",IF(L$1&gt;'Data Bank'!$AT907,"",IF(AND('Data Bank'!$AC907&lt;100,TODAY()&gt;'Data Bank'!$AT907),1,IF('Data Bank'!$AC907=100,3,IF('Data Bank'!$AC907=0,0,2)))))</f>
        <v>2</v>
      </c>
      <c r="M972" s="177">
        <f ca="1">IF(M$1&lt;'Data Bank'!$AD907,"",IF(M$1&gt;'Data Bank'!$AT907,"",IF(AND('Data Bank'!$AC907&lt;100,TODAY()&gt;'Data Bank'!$AT907),1,IF('Data Bank'!$AC907=100,3,IF('Data Bank'!$AC907=0,0,2)))))</f>
        <v>2</v>
      </c>
      <c r="N972" s="177">
        <f ca="1">IF(N$1&lt;'Data Bank'!$AD907,"",IF(N$1&gt;'Data Bank'!$AT907,"",IF(AND('Data Bank'!$AC907&lt;100,TODAY()&gt;'Data Bank'!$AT907),1,IF('Data Bank'!$AC907=100,3,IF('Data Bank'!$AC907=0,0,2)))))</f>
        <v>2</v>
      </c>
      <c r="O972" s="177">
        <f ca="1">IF(O$1&lt;'Data Bank'!$AD907,"",IF(O$1&gt;'Data Bank'!$AT907,"",IF(AND('Data Bank'!$AC907&lt;100,TODAY()&gt;'Data Bank'!$AT907),1,IF('Data Bank'!$AC907=100,3,IF('Data Bank'!$AC907=0,0,2)))))</f>
        <v>2</v>
      </c>
      <c r="P972" s="177">
        <f ca="1">IF(P$1&lt;'Data Bank'!$AD907,"",IF(P$1&gt;'Data Bank'!$AT907,"",IF(AND('Data Bank'!$AC907&lt;100,TODAY()&gt;'Data Bank'!$AT907),1,IF('Data Bank'!$AC907=100,3,IF('Data Bank'!$AC907=0,0,2)))))</f>
        <v>2</v>
      </c>
      <c r="Q972" s="177">
        <f ca="1">IF(Q$1&lt;'Data Bank'!$AD907,"",IF(Q$1&gt;'Data Bank'!$AT907,"",IF(AND('Data Bank'!$AC907&lt;100,TODAY()&gt;'Data Bank'!$AT907),1,IF('Data Bank'!$AC907=100,3,IF('Data Bank'!$AC907=0,0,2)))))</f>
        <v>2</v>
      </c>
      <c r="R972" s="177">
        <f ca="1">IF(R$1&lt;'Data Bank'!$AD907,"",IF(R$1&gt;'Data Bank'!$AT907,"",IF(AND('Data Bank'!$AC907&lt;100,TODAY()&gt;'Data Bank'!$AT907),1,IF('Data Bank'!$AC907=100,3,IF('Data Bank'!$AC907=0,0,2)))))</f>
        <v>2</v>
      </c>
    </row>
    <row r="973" spans="1:18">
      <c r="A973" s="115" t="str">
        <f>'Data Bank'!E909</f>
        <v>Sufi City Housing Scheme PK-2</v>
      </c>
      <c r="B973" s="178">
        <f ca="1">IF(B$1&lt;'Data Bank'!$AD909,"",IF(B$1&gt;'Data Bank'!$AT909,"",IF(AND('Data Bank'!$AC909&lt;100,TODAY()&gt;'Data Bank'!$AT909),1,IF('Data Bank'!$AC909=100,3,IF('Data Bank'!$AC909=0,0,2)))))</f>
        <v>0</v>
      </c>
      <c r="C973" s="178">
        <f ca="1">IF(C$1&lt;'Data Bank'!$AD909,"",IF(C$1&gt;'Data Bank'!$AT909,"",IF(AND('Data Bank'!$AC909&lt;100,TODAY()&gt;'Data Bank'!$AT909),1,IF('Data Bank'!$AC909=100,3,IF('Data Bank'!$AC909=0,0,2)))))</f>
        <v>0</v>
      </c>
      <c r="D973" s="178">
        <f ca="1">IF(D$1&lt;'Data Bank'!$AD909,"",IF(D$1&gt;'Data Bank'!$AT909,"",IF(AND('Data Bank'!$AC909&lt;100,TODAY()&gt;'Data Bank'!$AT909),1,IF('Data Bank'!$AC909=100,3,IF('Data Bank'!$AC909=0,0,2)))))</f>
        <v>0</v>
      </c>
      <c r="E973" s="178">
        <f ca="1">IF(E$1&lt;'Data Bank'!$AD909,"",IF(E$1&gt;'Data Bank'!$AT909,"",IF(AND('Data Bank'!$AC909&lt;100,TODAY()&gt;'Data Bank'!$AT909),1,IF('Data Bank'!$AC909=100,3,IF('Data Bank'!$AC909=0,0,2)))))</f>
        <v>0</v>
      </c>
      <c r="F973" s="178">
        <f ca="1">IF(F$1&lt;'Data Bank'!$AD909,"",IF(F$1&gt;'Data Bank'!$AT909,"",IF(AND('Data Bank'!$AC909&lt;100,TODAY()&gt;'Data Bank'!$AT909),1,IF('Data Bank'!$AC909=100,3,IF('Data Bank'!$AC909=0,0,2)))))</f>
        <v>0</v>
      </c>
      <c r="G973" s="178">
        <f ca="1">IF(G$1&lt;'Data Bank'!$AD909,"",IF(G$1&gt;'Data Bank'!$AT909,"",IF(AND('Data Bank'!$AC909&lt;100,TODAY()&gt;'Data Bank'!$AT909),1,IF('Data Bank'!$AC909=100,3,IF('Data Bank'!$AC909=0,0,2)))))</f>
        <v>0</v>
      </c>
      <c r="H973" s="178">
        <f ca="1">IF(H$1&lt;'Data Bank'!$AD909,"",IF(H$1&gt;'Data Bank'!$AT909,"",IF(AND('Data Bank'!$AC909&lt;100,TODAY()&gt;'Data Bank'!$AT909),1,IF('Data Bank'!$AC909=100,3,IF('Data Bank'!$AC909=0,0,2)))))</f>
        <v>0</v>
      </c>
      <c r="I973" s="178">
        <f ca="1">IF(I$1&lt;'Data Bank'!$AD909,"",IF(I$1&gt;'Data Bank'!$AT909,"",IF(AND('Data Bank'!$AC909&lt;100,TODAY()&gt;'Data Bank'!$AT909),1,IF('Data Bank'!$AC909=100,3,IF('Data Bank'!$AC909=0,0,2)))))</f>
        <v>0</v>
      </c>
      <c r="J973" s="177" t="str">
        <f ca="1">IF(J$1&lt;'Data Bank'!$AD909,"",IF(J$1&gt;'Data Bank'!$AT909,"",IF(AND('Data Bank'!$AC909&lt;100,TODAY()&gt;'Data Bank'!$AT909),1,IF('Data Bank'!$AC909=100,3,IF('Data Bank'!$AC909=0,0,2)))))</f>
        <v/>
      </c>
      <c r="K973" s="177" t="str">
        <f ca="1">IF(K$1&lt;'Data Bank'!$AD909,"",IF(K$1&gt;'Data Bank'!$AT909,"",IF(AND('Data Bank'!$AC909&lt;100,TODAY()&gt;'Data Bank'!$AT909),1,IF('Data Bank'!$AC909=100,3,IF('Data Bank'!$AC909=0,0,2)))))</f>
        <v/>
      </c>
      <c r="L973" s="177" t="str">
        <f ca="1">IF(L$1&lt;'Data Bank'!$AD909,"",IF(L$1&gt;'Data Bank'!$AT909,"",IF(AND('Data Bank'!$AC909&lt;100,TODAY()&gt;'Data Bank'!$AT909),1,IF('Data Bank'!$AC909=100,3,IF('Data Bank'!$AC909=0,0,2)))))</f>
        <v/>
      </c>
      <c r="M973" s="177" t="str">
        <f ca="1">IF(M$1&lt;'Data Bank'!$AD909,"",IF(M$1&gt;'Data Bank'!$AT909,"",IF(AND('Data Bank'!$AC909&lt;100,TODAY()&gt;'Data Bank'!$AT909),1,IF('Data Bank'!$AC909=100,3,IF('Data Bank'!$AC909=0,0,2)))))</f>
        <v/>
      </c>
      <c r="N973" s="177" t="str">
        <f ca="1">IF(N$1&lt;'Data Bank'!$AD909,"",IF(N$1&gt;'Data Bank'!$AT909,"",IF(AND('Data Bank'!$AC909&lt;100,TODAY()&gt;'Data Bank'!$AT909),1,IF('Data Bank'!$AC909=100,3,IF('Data Bank'!$AC909=0,0,2)))))</f>
        <v/>
      </c>
      <c r="O973" s="177" t="str">
        <f ca="1">IF(O$1&lt;'Data Bank'!$AD909,"",IF(O$1&gt;'Data Bank'!$AT909,"",IF(AND('Data Bank'!$AC909&lt;100,TODAY()&gt;'Data Bank'!$AT909),1,IF('Data Bank'!$AC909=100,3,IF('Data Bank'!$AC909=0,0,2)))))</f>
        <v/>
      </c>
      <c r="P973" s="177" t="str">
        <f ca="1">IF(P$1&lt;'Data Bank'!$AD909,"",IF(P$1&gt;'Data Bank'!$AT909,"",IF(AND('Data Bank'!$AC909&lt;100,TODAY()&gt;'Data Bank'!$AT909),1,IF('Data Bank'!$AC909=100,3,IF('Data Bank'!$AC909=0,0,2)))))</f>
        <v/>
      </c>
      <c r="Q973" s="177" t="str">
        <f ca="1">IF(Q$1&lt;'Data Bank'!$AD909,"",IF(Q$1&gt;'Data Bank'!$AT909,"",IF(AND('Data Bank'!$AC909&lt;100,TODAY()&gt;'Data Bank'!$AT909),1,IF('Data Bank'!$AC909=100,3,IF('Data Bank'!$AC909=0,0,2)))))</f>
        <v/>
      </c>
      <c r="R973" s="177" t="str">
        <f ca="1">IF(R$1&lt;'Data Bank'!$AD909,"",IF(R$1&gt;'Data Bank'!$AT909,"",IF(AND('Data Bank'!$AC909&lt;100,TODAY()&gt;'Data Bank'!$AT909),1,IF('Data Bank'!$AC909=100,3,IF('Data Bank'!$AC909=0,0,2)))))</f>
        <v/>
      </c>
    </row>
    <row r="974" spans="1:18">
      <c r="A974" s="115" t="str">
        <f>'Data Bank'!E910</f>
        <v>Officers Colony Canal Road</v>
      </c>
      <c r="B974" s="178">
        <f ca="1">IF(B$1&lt;'Data Bank'!$AD910,"",IF(B$1&gt;'Data Bank'!$AT910,"",IF(AND('Data Bank'!$AC910&lt;100,TODAY()&gt;'Data Bank'!$AT910),1,IF('Data Bank'!$AC910=100,3,IF('Data Bank'!$AC910=0,0,2)))))</f>
        <v>2</v>
      </c>
      <c r="C974" s="178">
        <f ca="1">IF(C$1&lt;'Data Bank'!$AD910,"",IF(C$1&gt;'Data Bank'!$AT910,"",IF(AND('Data Bank'!$AC910&lt;100,TODAY()&gt;'Data Bank'!$AT910),1,IF('Data Bank'!$AC910=100,3,IF('Data Bank'!$AC910=0,0,2)))))</f>
        <v>2</v>
      </c>
      <c r="D974" s="178">
        <f ca="1">IF(D$1&lt;'Data Bank'!$AD910,"",IF(D$1&gt;'Data Bank'!$AT910,"",IF(AND('Data Bank'!$AC910&lt;100,TODAY()&gt;'Data Bank'!$AT910),1,IF('Data Bank'!$AC910=100,3,IF('Data Bank'!$AC910=0,0,2)))))</f>
        <v>2</v>
      </c>
      <c r="E974" s="178">
        <f ca="1">IF(E$1&lt;'Data Bank'!$AD910,"",IF(E$1&gt;'Data Bank'!$AT910,"",IF(AND('Data Bank'!$AC910&lt;100,TODAY()&gt;'Data Bank'!$AT910),1,IF('Data Bank'!$AC910=100,3,IF('Data Bank'!$AC910=0,0,2)))))</f>
        <v>2</v>
      </c>
      <c r="F974" s="178">
        <f ca="1">IF(F$1&lt;'Data Bank'!$AD910,"",IF(F$1&gt;'Data Bank'!$AT910,"",IF(AND('Data Bank'!$AC910&lt;100,TODAY()&gt;'Data Bank'!$AT910),1,IF('Data Bank'!$AC910=100,3,IF('Data Bank'!$AC910=0,0,2)))))</f>
        <v>2</v>
      </c>
      <c r="G974" s="178">
        <f ca="1">IF(G$1&lt;'Data Bank'!$AD910,"",IF(G$1&gt;'Data Bank'!$AT910,"",IF(AND('Data Bank'!$AC910&lt;100,TODAY()&gt;'Data Bank'!$AT910),1,IF('Data Bank'!$AC910=100,3,IF('Data Bank'!$AC910=0,0,2)))))</f>
        <v>2</v>
      </c>
      <c r="H974" s="178">
        <f ca="1">IF(H$1&lt;'Data Bank'!$AD910,"",IF(H$1&gt;'Data Bank'!$AT910,"",IF(AND('Data Bank'!$AC910&lt;100,TODAY()&gt;'Data Bank'!$AT910),1,IF('Data Bank'!$AC910=100,3,IF('Data Bank'!$AC910=0,0,2)))))</f>
        <v>2</v>
      </c>
      <c r="I974" s="178">
        <f ca="1">IF(I$1&lt;'Data Bank'!$AD910,"",IF(I$1&gt;'Data Bank'!$AT910,"",IF(AND('Data Bank'!$AC910&lt;100,TODAY()&gt;'Data Bank'!$AT910),1,IF('Data Bank'!$AC910=100,3,IF('Data Bank'!$AC910=0,0,2)))))</f>
        <v>2</v>
      </c>
      <c r="J974" s="177">
        <f ca="1">IF(J$1&lt;'Data Bank'!$AD910,"",IF(J$1&gt;'Data Bank'!$AT910,"",IF(AND('Data Bank'!$AC910&lt;100,TODAY()&gt;'Data Bank'!$AT910),1,IF('Data Bank'!$AC910=100,3,IF('Data Bank'!$AC910=0,0,2)))))</f>
        <v>2</v>
      </c>
      <c r="K974" s="177">
        <f ca="1">IF(K$1&lt;'Data Bank'!$AD910,"",IF(K$1&gt;'Data Bank'!$AT910,"",IF(AND('Data Bank'!$AC910&lt;100,TODAY()&gt;'Data Bank'!$AT910),1,IF('Data Bank'!$AC910=100,3,IF('Data Bank'!$AC910=0,0,2)))))</f>
        <v>2</v>
      </c>
      <c r="L974" s="177">
        <f ca="1">IF(L$1&lt;'Data Bank'!$AD910,"",IF(L$1&gt;'Data Bank'!$AT910,"",IF(AND('Data Bank'!$AC910&lt;100,TODAY()&gt;'Data Bank'!$AT910),1,IF('Data Bank'!$AC910=100,3,IF('Data Bank'!$AC910=0,0,2)))))</f>
        <v>2</v>
      </c>
      <c r="M974" s="177">
        <f ca="1">IF(M$1&lt;'Data Bank'!$AD910,"",IF(M$1&gt;'Data Bank'!$AT910,"",IF(AND('Data Bank'!$AC910&lt;100,TODAY()&gt;'Data Bank'!$AT910),1,IF('Data Bank'!$AC910=100,3,IF('Data Bank'!$AC910=0,0,2)))))</f>
        <v>2</v>
      </c>
      <c r="N974" s="177">
        <f ca="1">IF(N$1&lt;'Data Bank'!$AD910,"",IF(N$1&gt;'Data Bank'!$AT910,"",IF(AND('Data Bank'!$AC910&lt;100,TODAY()&gt;'Data Bank'!$AT910),1,IF('Data Bank'!$AC910=100,3,IF('Data Bank'!$AC910=0,0,2)))))</f>
        <v>2</v>
      </c>
      <c r="O974" s="177">
        <f ca="1">IF(O$1&lt;'Data Bank'!$AD910,"",IF(O$1&gt;'Data Bank'!$AT910,"",IF(AND('Data Bank'!$AC910&lt;100,TODAY()&gt;'Data Bank'!$AT910),1,IF('Data Bank'!$AC910=100,3,IF('Data Bank'!$AC910=0,0,2)))))</f>
        <v>2</v>
      </c>
      <c r="P974" s="177">
        <f ca="1">IF(P$1&lt;'Data Bank'!$AD910,"",IF(P$1&gt;'Data Bank'!$AT910,"",IF(AND('Data Bank'!$AC910&lt;100,TODAY()&gt;'Data Bank'!$AT910),1,IF('Data Bank'!$AC910=100,3,IF('Data Bank'!$AC910=0,0,2)))))</f>
        <v>2</v>
      </c>
      <c r="Q974" s="177">
        <f ca="1">IF(Q$1&lt;'Data Bank'!$AD910,"",IF(Q$1&gt;'Data Bank'!$AT910,"",IF(AND('Data Bank'!$AC910&lt;100,TODAY()&gt;'Data Bank'!$AT910),1,IF('Data Bank'!$AC910=100,3,IF('Data Bank'!$AC910=0,0,2)))))</f>
        <v>2</v>
      </c>
      <c r="R974" s="177">
        <f ca="1">IF(R$1&lt;'Data Bank'!$AD910,"",IF(R$1&gt;'Data Bank'!$AT910,"",IF(AND('Data Bank'!$AC910&lt;100,TODAY()&gt;'Data Bank'!$AT910),1,IF('Data Bank'!$AC910=100,3,IF('Data Bank'!$AC910=0,0,2)))))</f>
        <v>2</v>
      </c>
    </row>
    <row r="975" spans="1:18">
      <c r="A975" s="115" t="str">
        <f>'Data Bank'!E911</f>
        <v>OPF Colony</v>
      </c>
      <c r="B975" s="178">
        <f ca="1">IF(B$1&lt;'Data Bank'!$AD911,"",IF(B$1&gt;'Data Bank'!$AT911,"",IF(AND('Data Bank'!$AC911&lt;100,TODAY()&gt;'Data Bank'!$AT911),1,IF('Data Bank'!$AC911=100,3,IF('Data Bank'!$AC911=0,0,2)))))</f>
        <v>2</v>
      </c>
      <c r="C975" s="178">
        <f ca="1">IF(C$1&lt;'Data Bank'!$AD911,"",IF(C$1&gt;'Data Bank'!$AT911,"",IF(AND('Data Bank'!$AC911&lt;100,TODAY()&gt;'Data Bank'!$AT911),1,IF('Data Bank'!$AC911=100,3,IF('Data Bank'!$AC911=0,0,2)))))</f>
        <v>2</v>
      </c>
      <c r="D975" s="178">
        <f ca="1">IF(D$1&lt;'Data Bank'!$AD911,"",IF(D$1&gt;'Data Bank'!$AT911,"",IF(AND('Data Bank'!$AC911&lt;100,TODAY()&gt;'Data Bank'!$AT911),1,IF('Data Bank'!$AC911=100,3,IF('Data Bank'!$AC911=0,0,2)))))</f>
        <v>2</v>
      </c>
      <c r="E975" s="178">
        <f ca="1">IF(E$1&lt;'Data Bank'!$AD911,"",IF(E$1&gt;'Data Bank'!$AT911,"",IF(AND('Data Bank'!$AC911&lt;100,TODAY()&gt;'Data Bank'!$AT911),1,IF('Data Bank'!$AC911=100,3,IF('Data Bank'!$AC911=0,0,2)))))</f>
        <v>2</v>
      </c>
      <c r="F975" s="178">
        <f ca="1">IF(F$1&lt;'Data Bank'!$AD911,"",IF(F$1&gt;'Data Bank'!$AT911,"",IF(AND('Data Bank'!$AC911&lt;100,TODAY()&gt;'Data Bank'!$AT911),1,IF('Data Bank'!$AC911=100,3,IF('Data Bank'!$AC911=0,0,2)))))</f>
        <v>2</v>
      </c>
      <c r="G975" s="178">
        <f ca="1">IF(G$1&lt;'Data Bank'!$AD911,"",IF(G$1&gt;'Data Bank'!$AT911,"",IF(AND('Data Bank'!$AC911&lt;100,TODAY()&gt;'Data Bank'!$AT911),1,IF('Data Bank'!$AC911=100,3,IF('Data Bank'!$AC911=0,0,2)))))</f>
        <v>2</v>
      </c>
      <c r="H975" s="178">
        <f ca="1">IF(H$1&lt;'Data Bank'!$AD911,"",IF(H$1&gt;'Data Bank'!$AT911,"",IF(AND('Data Bank'!$AC911&lt;100,TODAY()&gt;'Data Bank'!$AT911),1,IF('Data Bank'!$AC911=100,3,IF('Data Bank'!$AC911=0,0,2)))))</f>
        <v>2</v>
      </c>
      <c r="I975" s="178">
        <f ca="1">IF(I$1&lt;'Data Bank'!$AD911,"",IF(I$1&gt;'Data Bank'!$AT911,"",IF(AND('Data Bank'!$AC911&lt;100,TODAY()&gt;'Data Bank'!$AT911),1,IF('Data Bank'!$AC911=100,3,IF('Data Bank'!$AC911=0,0,2)))))</f>
        <v>2</v>
      </c>
      <c r="J975" s="177">
        <f ca="1">IF(J$1&lt;'Data Bank'!$AD911,"",IF(J$1&gt;'Data Bank'!$AT911,"",IF(AND('Data Bank'!$AC911&lt;100,TODAY()&gt;'Data Bank'!$AT911),1,IF('Data Bank'!$AC911=100,3,IF('Data Bank'!$AC911=0,0,2)))))</f>
        <v>2</v>
      </c>
      <c r="K975" s="177">
        <f ca="1">IF(K$1&lt;'Data Bank'!$AD911,"",IF(K$1&gt;'Data Bank'!$AT911,"",IF(AND('Data Bank'!$AC911&lt;100,TODAY()&gt;'Data Bank'!$AT911),1,IF('Data Bank'!$AC911=100,3,IF('Data Bank'!$AC911=0,0,2)))))</f>
        <v>2</v>
      </c>
      <c r="L975" s="177">
        <f ca="1">IF(L$1&lt;'Data Bank'!$AD911,"",IF(L$1&gt;'Data Bank'!$AT911,"",IF(AND('Data Bank'!$AC911&lt;100,TODAY()&gt;'Data Bank'!$AT911),1,IF('Data Bank'!$AC911=100,3,IF('Data Bank'!$AC911=0,0,2)))))</f>
        <v>2</v>
      </c>
      <c r="M975" s="177">
        <f ca="1">IF(M$1&lt;'Data Bank'!$AD911,"",IF(M$1&gt;'Data Bank'!$AT911,"",IF(AND('Data Bank'!$AC911&lt;100,TODAY()&gt;'Data Bank'!$AT911),1,IF('Data Bank'!$AC911=100,3,IF('Data Bank'!$AC911=0,0,2)))))</f>
        <v>2</v>
      </c>
      <c r="N975" s="177">
        <f ca="1">IF(N$1&lt;'Data Bank'!$AD911,"",IF(N$1&gt;'Data Bank'!$AT911,"",IF(AND('Data Bank'!$AC911&lt;100,TODAY()&gt;'Data Bank'!$AT911),1,IF('Data Bank'!$AC911=100,3,IF('Data Bank'!$AC911=0,0,2)))))</f>
        <v>2</v>
      </c>
      <c r="O975" s="177">
        <f ca="1">IF(O$1&lt;'Data Bank'!$AD911,"",IF(O$1&gt;'Data Bank'!$AT911,"",IF(AND('Data Bank'!$AC911&lt;100,TODAY()&gt;'Data Bank'!$AT911),1,IF('Data Bank'!$AC911=100,3,IF('Data Bank'!$AC911=0,0,2)))))</f>
        <v>2</v>
      </c>
      <c r="P975" s="177">
        <f ca="1">IF(P$1&lt;'Data Bank'!$AD911,"",IF(P$1&gt;'Data Bank'!$AT911,"",IF(AND('Data Bank'!$AC911&lt;100,TODAY()&gt;'Data Bank'!$AT911),1,IF('Data Bank'!$AC911=100,3,IF('Data Bank'!$AC911=0,0,2)))))</f>
        <v>2</v>
      </c>
      <c r="Q975" s="177">
        <f ca="1">IF(Q$1&lt;'Data Bank'!$AD911,"",IF(Q$1&gt;'Data Bank'!$AT911,"",IF(AND('Data Bank'!$AC911&lt;100,TODAY()&gt;'Data Bank'!$AT911),1,IF('Data Bank'!$AC911=100,3,IF('Data Bank'!$AC911=0,0,2)))))</f>
        <v>2</v>
      </c>
      <c r="R975" s="177">
        <f ca="1">IF(R$1&lt;'Data Bank'!$AD911,"",IF(R$1&gt;'Data Bank'!$AT911,"",IF(AND('Data Bank'!$AC911&lt;100,TODAY()&gt;'Data Bank'!$AT911),1,IF('Data Bank'!$AC911=100,3,IF('Data Bank'!$AC911=0,0,2)))))</f>
        <v>2</v>
      </c>
    </row>
    <row r="976" spans="1:18">
      <c r="A976" s="115" t="str">
        <f>'Data Bank'!E912</f>
        <v>OPF Colony</v>
      </c>
      <c r="B976" s="178">
        <f ca="1">IF(B$1&lt;'Data Bank'!$AD912,"",IF(B$1&gt;'Data Bank'!$AT912,"",IF(AND('Data Bank'!$AC912&lt;100,TODAY()&gt;'Data Bank'!$AT912),1,IF('Data Bank'!$AC912=100,3,IF('Data Bank'!$AC912=0,0,2)))))</f>
        <v>2</v>
      </c>
      <c r="C976" s="178">
        <f ca="1">IF(C$1&lt;'Data Bank'!$AD912,"",IF(C$1&gt;'Data Bank'!$AT912,"",IF(AND('Data Bank'!$AC912&lt;100,TODAY()&gt;'Data Bank'!$AT912),1,IF('Data Bank'!$AC912=100,3,IF('Data Bank'!$AC912=0,0,2)))))</f>
        <v>2</v>
      </c>
      <c r="D976" s="178">
        <f ca="1">IF(D$1&lt;'Data Bank'!$AD912,"",IF(D$1&gt;'Data Bank'!$AT912,"",IF(AND('Data Bank'!$AC912&lt;100,TODAY()&gt;'Data Bank'!$AT912),1,IF('Data Bank'!$AC912=100,3,IF('Data Bank'!$AC912=0,0,2)))))</f>
        <v>2</v>
      </c>
      <c r="E976" s="178">
        <f ca="1">IF(E$1&lt;'Data Bank'!$AD912,"",IF(E$1&gt;'Data Bank'!$AT912,"",IF(AND('Data Bank'!$AC912&lt;100,TODAY()&gt;'Data Bank'!$AT912),1,IF('Data Bank'!$AC912=100,3,IF('Data Bank'!$AC912=0,0,2)))))</f>
        <v>2</v>
      </c>
      <c r="F976" s="178">
        <f ca="1">IF(F$1&lt;'Data Bank'!$AD912,"",IF(F$1&gt;'Data Bank'!$AT912,"",IF(AND('Data Bank'!$AC912&lt;100,TODAY()&gt;'Data Bank'!$AT912),1,IF('Data Bank'!$AC912=100,3,IF('Data Bank'!$AC912=0,0,2)))))</f>
        <v>2</v>
      </c>
      <c r="G976" s="178">
        <f ca="1">IF(G$1&lt;'Data Bank'!$AD912,"",IF(G$1&gt;'Data Bank'!$AT912,"",IF(AND('Data Bank'!$AC912&lt;100,TODAY()&gt;'Data Bank'!$AT912),1,IF('Data Bank'!$AC912=100,3,IF('Data Bank'!$AC912=0,0,2)))))</f>
        <v>2</v>
      </c>
      <c r="H976" s="178">
        <f ca="1">IF(H$1&lt;'Data Bank'!$AD912,"",IF(H$1&gt;'Data Bank'!$AT912,"",IF(AND('Data Bank'!$AC912&lt;100,TODAY()&gt;'Data Bank'!$AT912),1,IF('Data Bank'!$AC912=100,3,IF('Data Bank'!$AC912=0,0,2)))))</f>
        <v>2</v>
      </c>
      <c r="I976" s="178">
        <f ca="1">IF(I$1&lt;'Data Bank'!$AD912,"",IF(I$1&gt;'Data Bank'!$AT912,"",IF(AND('Data Bank'!$AC912&lt;100,TODAY()&gt;'Data Bank'!$AT912),1,IF('Data Bank'!$AC912=100,3,IF('Data Bank'!$AC912=0,0,2)))))</f>
        <v>2</v>
      </c>
      <c r="J976" s="177">
        <f ca="1">IF(J$1&lt;'Data Bank'!$AD912,"",IF(J$1&gt;'Data Bank'!$AT912,"",IF(AND('Data Bank'!$AC912&lt;100,TODAY()&gt;'Data Bank'!$AT912),1,IF('Data Bank'!$AC912=100,3,IF('Data Bank'!$AC912=0,0,2)))))</f>
        <v>2</v>
      </c>
      <c r="K976" s="177">
        <f ca="1">IF(K$1&lt;'Data Bank'!$AD912,"",IF(K$1&gt;'Data Bank'!$AT912,"",IF(AND('Data Bank'!$AC912&lt;100,TODAY()&gt;'Data Bank'!$AT912),1,IF('Data Bank'!$AC912=100,3,IF('Data Bank'!$AC912=0,0,2)))))</f>
        <v>2</v>
      </c>
      <c r="L976" s="177">
        <f ca="1">IF(L$1&lt;'Data Bank'!$AD912,"",IF(L$1&gt;'Data Bank'!$AT912,"",IF(AND('Data Bank'!$AC912&lt;100,TODAY()&gt;'Data Bank'!$AT912),1,IF('Data Bank'!$AC912=100,3,IF('Data Bank'!$AC912=0,0,2)))))</f>
        <v>2</v>
      </c>
      <c r="M976" s="177">
        <f ca="1">IF(M$1&lt;'Data Bank'!$AD912,"",IF(M$1&gt;'Data Bank'!$AT912,"",IF(AND('Data Bank'!$AC912&lt;100,TODAY()&gt;'Data Bank'!$AT912),1,IF('Data Bank'!$AC912=100,3,IF('Data Bank'!$AC912=0,0,2)))))</f>
        <v>2</v>
      </c>
      <c r="N976" s="177">
        <f ca="1">IF(N$1&lt;'Data Bank'!$AD912,"",IF(N$1&gt;'Data Bank'!$AT912,"",IF(AND('Data Bank'!$AC912&lt;100,TODAY()&gt;'Data Bank'!$AT912),1,IF('Data Bank'!$AC912=100,3,IF('Data Bank'!$AC912=0,0,2)))))</f>
        <v>2</v>
      </c>
      <c r="O976" s="177">
        <f ca="1">IF(O$1&lt;'Data Bank'!$AD912,"",IF(O$1&gt;'Data Bank'!$AT912,"",IF(AND('Data Bank'!$AC912&lt;100,TODAY()&gt;'Data Bank'!$AT912),1,IF('Data Bank'!$AC912=100,3,IF('Data Bank'!$AC912=0,0,2)))))</f>
        <v>2</v>
      </c>
      <c r="P976" s="177">
        <f ca="1">IF(P$1&lt;'Data Bank'!$AD912,"",IF(P$1&gt;'Data Bank'!$AT912,"",IF(AND('Data Bank'!$AC912&lt;100,TODAY()&gt;'Data Bank'!$AT912),1,IF('Data Bank'!$AC912=100,3,IF('Data Bank'!$AC912=0,0,2)))))</f>
        <v>2</v>
      </c>
      <c r="Q976" s="177">
        <f ca="1">IF(Q$1&lt;'Data Bank'!$AD912,"",IF(Q$1&gt;'Data Bank'!$AT912,"",IF(AND('Data Bank'!$AC912&lt;100,TODAY()&gt;'Data Bank'!$AT912),1,IF('Data Bank'!$AC912=100,3,IF('Data Bank'!$AC912=0,0,2)))))</f>
        <v>2</v>
      </c>
      <c r="R976" s="177">
        <f ca="1">IF(R$1&lt;'Data Bank'!$AD912,"",IF(R$1&gt;'Data Bank'!$AT912,"",IF(AND('Data Bank'!$AC912&lt;100,TODAY()&gt;'Data Bank'!$AT912),1,IF('Data Bank'!$AC912=100,3,IF('Data Bank'!$AC912=0,0,2)))))</f>
        <v>2</v>
      </c>
    </row>
    <row r="977" spans="1:18">
      <c r="A977" s="115" t="str">
        <f>'Data Bank'!E915</f>
        <v>P1</v>
      </c>
      <c r="B977" s="178">
        <f ca="1">IF(B$1&lt;'Data Bank'!$AD915,"",IF(B$1&gt;'Data Bank'!$AT915,"",IF(AND('Data Bank'!$AC915&lt;100,TODAY()&gt;'Data Bank'!$AT915),1,IF('Data Bank'!$AC915=100,3,IF('Data Bank'!$AC915=0,0,2)))))</f>
        <v>2</v>
      </c>
      <c r="C977" s="178">
        <f ca="1">IF(C$1&lt;'Data Bank'!$AD915,"",IF(C$1&gt;'Data Bank'!$AT915,"",IF(AND('Data Bank'!$AC915&lt;100,TODAY()&gt;'Data Bank'!$AT915),1,IF('Data Bank'!$AC915=100,3,IF('Data Bank'!$AC915=0,0,2)))))</f>
        <v>2</v>
      </c>
      <c r="D977" s="178">
        <f ca="1">IF(D$1&lt;'Data Bank'!$AD915,"",IF(D$1&gt;'Data Bank'!$AT915,"",IF(AND('Data Bank'!$AC915&lt;100,TODAY()&gt;'Data Bank'!$AT915),1,IF('Data Bank'!$AC915=100,3,IF('Data Bank'!$AC915=0,0,2)))))</f>
        <v>2</v>
      </c>
      <c r="E977" s="178">
        <f ca="1">IF(E$1&lt;'Data Bank'!$AD915,"",IF(E$1&gt;'Data Bank'!$AT915,"",IF(AND('Data Bank'!$AC915&lt;100,TODAY()&gt;'Data Bank'!$AT915),1,IF('Data Bank'!$AC915=100,3,IF('Data Bank'!$AC915=0,0,2)))))</f>
        <v>2</v>
      </c>
      <c r="F977" s="178">
        <f ca="1">IF(F$1&lt;'Data Bank'!$AD915,"",IF(F$1&gt;'Data Bank'!$AT915,"",IF(AND('Data Bank'!$AC915&lt;100,TODAY()&gt;'Data Bank'!$AT915),1,IF('Data Bank'!$AC915=100,3,IF('Data Bank'!$AC915=0,0,2)))))</f>
        <v>2</v>
      </c>
      <c r="G977" s="178">
        <f ca="1">IF(G$1&lt;'Data Bank'!$AD915,"",IF(G$1&gt;'Data Bank'!$AT915,"",IF(AND('Data Bank'!$AC915&lt;100,TODAY()&gt;'Data Bank'!$AT915),1,IF('Data Bank'!$AC915=100,3,IF('Data Bank'!$AC915=0,0,2)))))</f>
        <v>2</v>
      </c>
      <c r="H977" s="178">
        <f ca="1">IF(H$1&lt;'Data Bank'!$AD915,"",IF(H$1&gt;'Data Bank'!$AT915,"",IF(AND('Data Bank'!$AC915&lt;100,TODAY()&gt;'Data Bank'!$AT915),1,IF('Data Bank'!$AC915=100,3,IF('Data Bank'!$AC915=0,0,2)))))</f>
        <v>2</v>
      </c>
      <c r="I977" s="178">
        <f ca="1">IF(I$1&lt;'Data Bank'!$AD915,"",IF(I$1&gt;'Data Bank'!$AT915,"",IF(AND('Data Bank'!$AC915&lt;100,TODAY()&gt;'Data Bank'!$AT915),1,IF('Data Bank'!$AC915=100,3,IF('Data Bank'!$AC915=0,0,2)))))</f>
        <v>2</v>
      </c>
      <c r="J977" s="177">
        <f ca="1">IF(J$1&lt;'Data Bank'!$AD915,"",IF(J$1&gt;'Data Bank'!$AT915,"",IF(AND('Data Bank'!$AC915&lt;100,TODAY()&gt;'Data Bank'!$AT915),1,IF('Data Bank'!$AC915=100,3,IF('Data Bank'!$AC915=0,0,2)))))</f>
        <v>2</v>
      </c>
      <c r="K977" s="177">
        <f ca="1">IF(K$1&lt;'Data Bank'!$AD915,"",IF(K$1&gt;'Data Bank'!$AT915,"",IF(AND('Data Bank'!$AC915&lt;100,TODAY()&gt;'Data Bank'!$AT915),1,IF('Data Bank'!$AC915=100,3,IF('Data Bank'!$AC915=0,0,2)))))</f>
        <v>2</v>
      </c>
      <c r="L977" s="177">
        <f ca="1">IF(L$1&lt;'Data Bank'!$AD915,"",IF(L$1&gt;'Data Bank'!$AT915,"",IF(AND('Data Bank'!$AC915&lt;100,TODAY()&gt;'Data Bank'!$AT915),1,IF('Data Bank'!$AC915=100,3,IF('Data Bank'!$AC915=0,0,2)))))</f>
        <v>2</v>
      </c>
      <c r="M977" s="177">
        <f ca="1">IF(M$1&lt;'Data Bank'!$AD915,"",IF(M$1&gt;'Data Bank'!$AT915,"",IF(AND('Data Bank'!$AC915&lt;100,TODAY()&gt;'Data Bank'!$AT915),1,IF('Data Bank'!$AC915=100,3,IF('Data Bank'!$AC915=0,0,2)))))</f>
        <v>2</v>
      </c>
      <c r="N977" s="177">
        <f ca="1">IF(N$1&lt;'Data Bank'!$AD915,"",IF(N$1&gt;'Data Bank'!$AT915,"",IF(AND('Data Bank'!$AC915&lt;100,TODAY()&gt;'Data Bank'!$AT915),1,IF('Data Bank'!$AC915=100,3,IF('Data Bank'!$AC915=0,0,2)))))</f>
        <v>2</v>
      </c>
      <c r="O977" s="177">
        <f ca="1">IF(O$1&lt;'Data Bank'!$AD915,"",IF(O$1&gt;'Data Bank'!$AT915,"",IF(AND('Data Bank'!$AC915&lt;100,TODAY()&gt;'Data Bank'!$AT915),1,IF('Data Bank'!$AC915=100,3,IF('Data Bank'!$AC915=0,0,2)))))</f>
        <v>2</v>
      </c>
      <c r="P977" s="177">
        <f ca="1">IF(P$1&lt;'Data Bank'!$AD915,"",IF(P$1&gt;'Data Bank'!$AT915,"",IF(AND('Data Bank'!$AC915&lt;100,TODAY()&gt;'Data Bank'!$AT915),1,IF('Data Bank'!$AC915=100,3,IF('Data Bank'!$AC915=0,0,2)))))</f>
        <v>2</v>
      </c>
      <c r="Q977" s="177">
        <f ca="1">IF(Q$1&lt;'Data Bank'!$AD915,"",IF(Q$1&gt;'Data Bank'!$AT915,"",IF(AND('Data Bank'!$AC915&lt;100,TODAY()&gt;'Data Bank'!$AT915),1,IF('Data Bank'!$AC915=100,3,IF('Data Bank'!$AC915=0,0,2)))))</f>
        <v>2</v>
      </c>
      <c r="R977" s="177">
        <f ca="1">IF(R$1&lt;'Data Bank'!$AD915,"",IF(R$1&gt;'Data Bank'!$AT915,"",IF(AND('Data Bank'!$AC915&lt;100,TODAY()&gt;'Data Bank'!$AT915),1,IF('Data Bank'!$AC915=100,3,IF('Data Bank'!$AC915=0,0,2)))))</f>
        <v>2</v>
      </c>
    </row>
    <row r="978" spans="1:18">
      <c r="A978" s="115" t="str">
        <f>'Data Bank'!E916</f>
        <v>Tajpura, Shalimar &amp; Amin Twn</v>
      </c>
      <c r="B978" s="178">
        <f ca="1">IF(B$1&lt;'Data Bank'!$AD916,"",IF(B$1&gt;'Data Bank'!$AT916,"",IF(AND('Data Bank'!$AC916&lt;100,TODAY()&gt;'Data Bank'!$AT916),1,IF('Data Bank'!$AC916=100,3,IF('Data Bank'!$AC916=0,0,2)))))</f>
        <v>0</v>
      </c>
      <c r="C978" s="178">
        <f ca="1">IF(C$1&lt;'Data Bank'!$AD916,"",IF(C$1&gt;'Data Bank'!$AT916,"",IF(AND('Data Bank'!$AC916&lt;100,TODAY()&gt;'Data Bank'!$AT916),1,IF('Data Bank'!$AC916=100,3,IF('Data Bank'!$AC916=0,0,2)))))</f>
        <v>0</v>
      </c>
      <c r="D978" s="178">
        <f ca="1">IF(D$1&lt;'Data Bank'!$AD916,"",IF(D$1&gt;'Data Bank'!$AT916,"",IF(AND('Data Bank'!$AC916&lt;100,TODAY()&gt;'Data Bank'!$AT916),1,IF('Data Bank'!$AC916=100,3,IF('Data Bank'!$AC916=0,0,2)))))</f>
        <v>0</v>
      </c>
      <c r="E978" s="178">
        <f ca="1">IF(E$1&lt;'Data Bank'!$AD916,"",IF(E$1&gt;'Data Bank'!$AT916,"",IF(AND('Data Bank'!$AC916&lt;100,TODAY()&gt;'Data Bank'!$AT916),1,IF('Data Bank'!$AC916=100,3,IF('Data Bank'!$AC916=0,0,2)))))</f>
        <v>0</v>
      </c>
      <c r="F978" s="178">
        <f ca="1">IF(F$1&lt;'Data Bank'!$AD916,"",IF(F$1&gt;'Data Bank'!$AT916,"",IF(AND('Data Bank'!$AC916&lt;100,TODAY()&gt;'Data Bank'!$AT916),1,IF('Data Bank'!$AC916=100,3,IF('Data Bank'!$AC916=0,0,2)))))</f>
        <v>0</v>
      </c>
      <c r="G978" s="178">
        <f ca="1">IF(G$1&lt;'Data Bank'!$AD916,"",IF(G$1&gt;'Data Bank'!$AT916,"",IF(AND('Data Bank'!$AC916&lt;100,TODAY()&gt;'Data Bank'!$AT916),1,IF('Data Bank'!$AC916=100,3,IF('Data Bank'!$AC916=0,0,2)))))</f>
        <v>0</v>
      </c>
      <c r="H978" s="178">
        <f ca="1">IF(H$1&lt;'Data Bank'!$AD916,"",IF(H$1&gt;'Data Bank'!$AT916,"",IF(AND('Data Bank'!$AC916&lt;100,TODAY()&gt;'Data Bank'!$AT916),1,IF('Data Bank'!$AC916=100,3,IF('Data Bank'!$AC916=0,0,2)))))</f>
        <v>0</v>
      </c>
      <c r="I978" s="178">
        <f ca="1">IF(I$1&lt;'Data Bank'!$AD916,"",IF(I$1&gt;'Data Bank'!$AT916,"",IF(AND('Data Bank'!$AC916&lt;100,TODAY()&gt;'Data Bank'!$AT916),1,IF('Data Bank'!$AC916=100,3,IF('Data Bank'!$AC916=0,0,2)))))</f>
        <v>0</v>
      </c>
      <c r="J978" s="177" t="str">
        <f ca="1">IF(J$1&lt;'Data Bank'!$AD916,"",IF(J$1&gt;'Data Bank'!$AT916,"",IF(AND('Data Bank'!$AC916&lt;100,TODAY()&gt;'Data Bank'!$AT916),1,IF('Data Bank'!$AC916=100,3,IF('Data Bank'!$AC916=0,0,2)))))</f>
        <v/>
      </c>
      <c r="K978" s="177" t="str">
        <f ca="1">IF(K$1&lt;'Data Bank'!$AD916,"",IF(K$1&gt;'Data Bank'!$AT916,"",IF(AND('Data Bank'!$AC916&lt;100,TODAY()&gt;'Data Bank'!$AT916),1,IF('Data Bank'!$AC916=100,3,IF('Data Bank'!$AC916=0,0,2)))))</f>
        <v/>
      </c>
      <c r="L978" s="177" t="str">
        <f ca="1">IF(L$1&lt;'Data Bank'!$AD916,"",IF(L$1&gt;'Data Bank'!$AT916,"",IF(AND('Data Bank'!$AC916&lt;100,TODAY()&gt;'Data Bank'!$AT916),1,IF('Data Bank'!$AC916=100,3,IF('Data Bank'!$AC916=0,0,2)))))</f>
        <v/>
      </c>
      <c r="M978" s="177" t="str">
        <f ca="1">IF(M$1&lt;'Data Bank'!$AD916,"",IF(M$1&gt;'Data Bank'!$AT916,"",IF(AND('Data Bank'!$AC916&lt;100,TODAY()&gt;'Data Bank'!$AT916),1,IF('Data Bank'!$AC916=100,3,IF('Data Bank'!$AC916=0,0,2)))))</f>
        <v/>
      </c>
      <c r="N978" s="177" t="str">
        <f ca="1">IF(N$1&lt;'Data Bank'!$AD916,"",IF(N$1&gt;'Data Bank'!$AT916,"",IF(AND('Data Bank'!$AC916&lt;100,TODAY()&gt;'Data Bank'!$AT916),1,IF('Data Bank'!$AC916=100,3,IF('Data Bank'!$AC916=0,0,2)))))</f>
        <v/>
      </c>
      <c r="O978" s="177" t="str">
        <f ca="1">IF(O$1&lt;'Data Bank'!$AD916,"",IF(O$1&gt;'Data Bank'!$AT916,"",IF(AND('Data Bank'!$AC916&lt;100,TODAY()&gt;'Data Bank'!$AT916),1,IF('Data Bank'!$AC916=100,3,IF('Data Bank'!$AC916=0,0,2)))))</f>
        <v/>
      </c>
      <c r="P978" s="177" t="str">
        <f ca="1">IF(P$1&lt;'Data Bank'!$AD916,"",IF(P$1&gt;'Data Bank'!$AT916,"",IF(AND('Data Bank'!$AC916&lt;100,TODAY()&gt;'Data Bank'!$AT916),1,IF('Data Bank'!$AC916=100,3,IF('Data Bank'!$AC916=0,0,2)))))</f>
        <v/>
      </c>
      <c r="Q978" s="177" t="str">
        <f ca="1">IF(Q$1&lt;'Data Bank'!$AD916,"",IF(Q$1&gt;'Data Bank'!$AT916,"",IF(AND('Data Bank'!$AC916&lt;100,TODAY()&gt;'Data Bank'!$AT916),1,IF('Data Bank'!$AC916=100,3,IF('Data Bank'!$AC916=0,0,2)))))</f>
        <v/>
      </c>
      <c r="R978" s="177" t="str">
        <f ca="1">IF(R$1&lt;'Data Bank'!$AD916,"",IF(R$1&gt;'Data Bank'!$AT916,"",IF(AND('Data Bank'!$AC916&lt;100,TODAY()&gt;'Data Bank'!$AT916),1,IF('Data Bank'!$AC916=100,3,IF('Data Bank'!$AC916=0,0,2)))))</f>
        <v/>
      </c>
    </row>
    <row r="979" spans="1:18">
      <c r="A979" s="115" t="str">
        <f>'Data Bank'!E918</f>
        <v>P1 muslim town</v>
      </c>
      <c r="B979" s="178">
        <f ca="1">IF(B$1&lt;'Data Bank'!$AD918,"",IF(B$1&gt;'Data Bank'!$AT918,"",IF(AND('Data Bank'!$AC918&lt;100,TODAY()&gt;'Data Bank'!$AT918),1,IF('Data Bank'!$AC918=100,3,IF('Data Bank'!$AC918=0,0,2)))))</f>
        <v>2</v>
      </c>
      <c r="C979" s="178">
        <f ca="1">IF(C$1&lt;'Data Bank'!$AD918,"",IF(C$1&gt;'Data Bank'!$AT918,"",IF(AND('Data Bank'!$AC918&lt;100,TODAY()&gt;'Data Bank'!$AT918),1,IF('Data Bank'!$AC918=100,3,IF('Data Bank'!$AC918=0,0,2)))))</f>
        <v>2</v>
      </c>
      <c r="D979" s="178">
        <f ca="1">IF(D$1&lt;'Data Bank'!$AD918,"",IF(D$1&gt;'Data Bank'!$AT918,"",IF(AND('Data Bank'!$AC918&lt;100,TODAY()&gt;'Data Bank'!$AT918),1,IF('Data Bank'!$AC918=100,3,IF('Data Bank'!$AC918=0,0,2)))))</f>
        <v>2</v>
      </c>
      <c r="E979" s="178">
        <f ca="1">IF(E$1&lt;'Data Bank'!$AD918,"",IF(E$1&gt;'Data Bank'!$AT918,"",IF(AND('Data Bank'!$AC918&lt;100,TODAY()&gt;'Data Bank'!$AT918),1,IF('Data Bank'!$AC918=100,3,IF('Data Bank'!$AC918=0,0,2)))))</f>
        <v>2</v>
      </c>
      <c r="F979" s="178">
        <f ca="1">IF(F$1&lt;'Data Bank'!$AD918,"",IF(F$1&gt;'Data Bank'!$AT918,"",IF(AND('Data Bank'!$AC918&lt;100,TODAY()&gt;'Data Bank'!$AT918),1,IF('Data Bank'!$AC918=100,3,IF('Data Bank'!$AC918=0,0,2)))))</f>
        <v>2</v>
      </c>
      <c r="G979" s="178">
        <f ca="1">IF(G$1&lt;'Data Bank'!$AD918,"",IF(G$1&gt;'Data Bank'!$AT918,"",IF(AND('Data Bank'!$AC918&lt;100,TODAY()&gt;'Data Bank'!$AT918),1,IF('Data Bank'!$AC918=100,3,IF('Data Bank'!$AC918=0,0,2)))))</f>
        <v>2</v>
      </c>
      <c r="H979" s="178">
        <f ca="1">IF(H$1&lt;'Data Bank'!$AD918,"",IF(H$1&gt;'Data Bank'!$AT918,"",IF(AND('Data Bank'!$AC918&lt;100,TODAY()&gt;'Data Bank'!$AT918),1,IF('Data Bank'!$AC918=100,3,IF('Data Bank'!$AC918=0,0,2)))))</f>
        <v>2</v>
      </c>
      <c r="I979" s="178">
        <f ca="1">IF(I$1&lt;'Data Bank'!$AD918,"",IF(I$1&gt;'Data Bank'!$AT918,"",IF(AND('Data Bank'!$AC918&lt;100,TODAY()&gt;'Data Bank'!$AT918),1,IF('Data Bank'!$AC918=100,3,IF('Data Bank'!$AC918=0,0,2)))))</f>
        <v>2</v>
      </c>
      <c r="J979" s="177">
        <f ca="1">IF(J$1&lt;'Data Bank'!$AD918,"",IF(J$1&gt;'Data Bank'!$AT918,"",IF(AND('Data Bank'!$AC918&lt;100,TODAY()&gt;'Data Bank'!$AT918),1,IF('Data Bank'!$AC918=100,3,IF('Data Bank'!$AC918=0,0,2)))))</f>
        <v>2</v>
      </c>
      <c r="K979" s="177">
        <f ca="1">IF(K$1&lt;'Data Bank'!$AD918,"",IF(K$1&gt;'Data Bank'!$AT918,"",IF(AND('Data Bank'!$AC918&lt;100,TODAY()&gt;'Data Bank'!$AT918),1,IF('Data Bank'!$AC918=100,3,IF('Data Bank'!$AC918=0,0,2)))))</f>
        <v>2</v>
      </c>
      <c r="L979" s="177">
        <f ca="1">IF(L$1&lt;'Data Bank'!$AD918,"",IF(L$1&gt;'Data Bank'!$AT918,"",IF(AND('Data Bank'!$AC918&lt;100,TODAY()&gt;'Data Bank'!$AT918),1,IF('Data Bank'!$AC918=100,3,IF('Data Bank'!$AC918=0,0,2)))))</f>
        <v>2</v>
      </c>
      <c r="M979" s="177">
        <f ca="1">IF(M$1&lt;'Data Bank'!$AD918,"",IF(M$1&gt;'Data Bank'!$AT918,"",IF(AND('Data Bank'!$AC918&lt;100,TODAY()&gt;'Data Bank'!$AT918),1,IF('Data Bank'!$AC918=100,3,IF('Data Bank'!$AC918=0,0,2)))))</f>
        <v>2</v>
      </c>
      <c r="N979" s="177">
        <f ca="1">IF(N$1&lt;'Data Bank'!$AD918,"",IF(N$1&gt;'Data Bank'!$AT918,"",IF(AND('Data Bank'!$AC918&lt;100,TODAY()&gt;'Data Bank'!$AT918),1,IF('Data Bank'!$AC918=100,3,IF('Data Bank'!$AC918=0,0,2)))))</f>
        <v>2</v>
      </c>
      <c r="O979" s="177">
        <f ca="1">IF(O$1&lt;'Data Bank'!$AD918,"",IF(O$1&gt;'Data Bank'!$AT918,"",IF(AND('Data Bank'!$AC918&lt;100,TODAY()&gt;'Data Bank'!$AT918),1,IF('Data Bank'!$AC918=100,3,IF('Data Bank'!$AC918=0,0,2)))))</f>
        <v>2</v>
      </c>
      <c r="P979" s="177">
        <f ca="1">IF(P$1&lt;'Data Bank'!$AD918,"",IF(P$1&gt;'Data Bank'!$AT918,"",IF(AND('Data Bank'!$AC918&lt;100,TODAY()&gt;'Data Bank'!$AT918),1,IF('Data Bank'!$AC918=100,3,IF('Data Bank'!$AC918=0,0,2)))))</f>
        <v>2</v>
      </c>
      <c r="Q979" s="177">
        <f ca="1">IF(Q$1&lt;'Data Bank'!$AD918,"",IF(Q$1&gt;'Data Bank'!$AT918,"",IF(AND('Data Bank'!$AC918&lt;100,TODAY()&gt;'Data Bank'!$AT918),1,IF('Data Bank'!$AC918=100,3,IF('Data Bank'!$AC918=0,0,2)))))</f>
        <v>2</v>
      </c>
      <c r="R979" s="177">
        <f ca="1">IF(R$1&lt;'Data Bank'!$AD918,"",IF(R$1&gt;'Data Bank'!$AT918,"",IF(AND('Data Bank'!$AC918&lt;100,TODAY()&gt;'Data Bank'!$AT918),1,IF('Data Bank'!$AC918=100,3,IF('Data Bank'!$AC918=0,0,2)))))</f>
        <v>2</v>
      </c>
    </row>
    <row r="980" spans="1:18">
      <c r="A980" s="115" t="str">
        <f>'Data Bank'!E919</f>
        <v>P1, Extended Part</v>
      </c>
      <c r="B980" s="178">
        <f ca="1">IF(B$1&lt;'Data Bank'!$AD919,"",IF(B$1&gt;'Data Bank'!$AT919,"",IF(AND('Data Bank'!$AC919&lt;100,TODAY()&gt;'Data Bank'!$AT919),1,IF('Data Bank'!$AC919=100,3,IF('Data Bank'!$AC919=0,0,2)))))</f>
        <v>1</v>
      </c>
      <c r="C980" s="178">
        <f ca="1">IF(C$1&lt;'Data Bank'!$AD919,"",IF(C$1&gt;'Data Bank'!$AT919,"",IF(AND('Data Bank'!$AC919&lt;100,TODAY()&gt;'Data Bank'!$AT919),1,IF('Data Bank'!$AC919=100,3,IF('Data Bank'!$AC919=0,0,2)))))</f>
        <v>1</v>
      </c>
      <c r="D980" s="178" t="str">
        <f ca="1">IF(D$1&lt;'Data Bank'!$AD919,"",IF(D$1&gt;'Data Bank'!$AT919,"",IF(AND('Data Bank'!$AC919&lt;100,TODAY()&gt;'Data Bank'!$AT919),1,IF('Data Bank'!$AC919=100,3,IF('Data Bank'!$AC919=0,0,2)))))</f>
        <v/>
      </c>
      <c r="E980" s="178" t="str">
        <f ca="1">IF(E$1&lt;'Data Bank'!$AD919,"",IF(E$1&gt;'Data Bank'!$AT919,"",IF(AND('Data Bank'!$AC919&lt;100,TODAY()&gt;'Data Bank'!$AT919),1,IF('Data Bank'!$AC919=100,3,IF('Data Bank'!$AC919=0,0,2)))))</f>
        <v/>
      </c>
      <c r="F980" s="178" t="str">
        <f ca="1">IF(F$1&lt;'Data Bank'!$AD919,"",IF(F$1&gt;'Data Bank'!$AT919,"",IF(AND('Data Bank'!$AC919&lt;100,TODAY()&gt;'Data Bank'!$AT919),1,IF('Data Bank'!$AC919=100,3,IF('Data Bank'!$AC919=0,0,2)))))</f>
        <v/>
      </c>
      <c r="G980" s="178" t="str">
        <f ca="1">IF(G$1&lt;'Data Bank'!$AD919,"",IF(G$1&gt;'Data Bank'!$AT919,"",IF(AND('Data Bank'!$AC919&lt;100,TODAY()&gt;'Data Bank'!$AT919),1,IF('Data Bank'!$AC919=100,3,IF('Data Bank'!$AC919=0,0,2)))))</f>
        <v/>
      </c>
      <c r="H980" s="178" t="str">
        <f ca="1">IF(H$1&lt;'Data Bank'!$AD919,"",IF(H$1&gt;'Data Bank'!$AT919,"",IF(AND('Data Bank'!$AC919&lt;100,TODAY()&gt;'Data Bank'!$AT919),1,IF('Data Bank'!$AC919=100,3,IF('Data Bank'!$AC919=0,0,2)))))</f>
        <v/>
      </c>
      <c r="I980" s="178" t="str">
        <f ca="1">IF(I$1&lt;'Data Bank'!$AD919,"",IF(I$1&gt;'Data Bank'!$AT919,"",IF(AND('Data Bank'!$AC919&lt;100,TODAY()&gt;'Data Bank'!$AT919),1,IF('Data Bank'!$AC919=100,3,IF('Data Bank'!$AC919=0,0,2)))))</f>
        <v/>
      </c>
      <c r="J980" s="177" t="str">
        <f ca="1">IF(J$1&lt;'Data Bank'!$AD919,"",IF(J$1&gt;'Data Bank'!$AT919,"",IF(AND('Data Bank'!$AC919&lt;100,TODAY()&gt;'Data Bank'!$AT919),1,IF('Data Bank'!$AC919=100,3,IF('Data Bank'!$AC919=0,0,2)))))</f>
        <v/>
      </c>
      <c r="K980" s="177" t="str">
        <f ca="1">IF(K$1&lt;'Data Bank'!$AD919,"",IF(K$1&gt;'Data Bank'!$AT919,"",IF(AND('Data Bank'!$AC919&lt;100,TODAY()&gt;'Data Bank'!$AT919),1,IF('Data Bank'!$AC919=100,3,IF('Data Bank'!$AC919=0,0,2)))))</f>
        <v/>
      </c>
      <c r="L980" s="177" t="str">
        <f ca="1">IF(L$1&lt;'Data Bank'!$AD919,"",IF(L$1&gt;'Data Bank'!$AT919,"",IF(AND('Data Bank'!$AC919&lt;100,TODAY()&gt;'Data Bank'!$AT919),1,IF('Data Bank'!$AC919=100,3,IF('Data Bank'!$AC919=0,0,2)))))</f>
        <v/>
      </c>
      <c r="M980" s="177" t="str">
        <f ca="1">IF(M$1&lt;'Data Bank'!$AD919,"",IF(M$1&gt;'Data Bank'!$AT919,"",IF(AND('Data Bank'!$AC919&lt;100,TODAY()&gt;'Data Bank'!$AT919),1,IF('Data Bank'!$AC919=100,3,IF('Data Bank'!$AC919=0,0,2)))))</f>
        <v/>
      </c>
      <c r="N980" s="177" t="str">
        <f ca="1">IF(N$1&lt;'Data Bank'!$AD919,"",IF(N$1&gt;'Data Bank'!$AT919,"",IF(AND('Data Bank'!$AC919&lt;100,TODAY()&gt;'Data Bank'!$AT919),1,IF('Data Bank'!$AC919=100,3,IF('Data Bank'!$AC919=0,0,2)))))</f>
        <v/>
      </c>
      <c r="O980" s="177" t="str">
        <f ca="1">IF(O$1&lt;'Data Bank'!$AD919,"",IF(O$1&gt;'Data Bank'!$AT919,"",IF(AND('Data Bank'!$AC919&lt;100,TODAY()&gt;'Data Bank'!$AT919),1,IF('Data Bank'!$AC919=100,3,IF('Data Bank'!$AC919=0,0,2)))))</f>
        <v/>
      </c>
      <c r="P980" s="177" t="str">
        <f ca="1">IF(P$1&lt;'Data Bank'!$AD919,"",IF(P$1&gt;'Data Bank'!$AT919,"",IF(AND('Data Bank'!$AC919&lt;100,TODAY()&gt;'Data Bank'!$AT919),1,IF('Data Bank'!$AC919=100,3,IF('Data Bank'!$AC919=0,0,2)))))</f>
        <v/>
      </c>
      <c r="Q980" s="177" t="str">
        <f ca="1">IF(Q$1&lt;'Data Bank'!$AD919,"",IF(Q$1&gt;'Data Bank'!$AT919,"",IF(AND('Data Bank'!$AC919&lt;100,TODAY()&gt;'Data Bank'!$AT919),1,IF('Data Bank'!$AC919=100,3,IF('Data Bank'!$AC919=0,0,2)))))</f>
        <v/>
      </c>
      <c r="R980" s="177" t="str">
        <f ca="1">IF(R$1&lt;'Data Bank'!$AD919,"",IF(R$1&gt;'Data Bank'!$AT919,"",IF(AND('Data Bank'!$AC919&lt;100,TODAY()&gt;'Data Bank'!$AT919),1,IF('Data Bank'!$AC919=100,3,IF('Data Bank'!$AC919=0,0,2)))))</f>
        <v/>
      </c>
    </row>
    <row r="981" spans="1:18">
      <c r="A981" s="115" t="str">
        <f>'Data Bank'!E922</f>
        <v>Unkown Area 2</v>
      </c>
      <c r="B981" s="178">
        <f ca="1">IF(B$1&lt;'Data Bank'!$AD922,"",IF(B$1&gt;'Data Bank'!$AT922,"",IF(AND('Data Bank'!$AC922&lt;100,TODAY()&gt;'Data Bank'!$AT922),1,IF('Data Bank'!$AC922=100,3,IF('Data Bank'!$AC922=0,0,2)))))</f>
        <v>0</v>
      </c>
      <c r="C981" s="178">
        <f ca="1">IF(C$1&lt;'Data Bank'!$AD922,"",IF(C$1&gt;'Data Bank'!$AT922,"",IF(AND('Data Bank'!$AC922&lt;100,TODAY()&gt;'Data Bank'!$AT922),1,IF('Data Bank'!$AC922=100,3,IF('Data Bank'!$AC922=0,0,2)))))</f>
        <v>0</v>
      </c>
      <c r="D981" s="178">
        <f ca="1">IF(D$1&lt;'Data Bank'!$AD922,"",IF(D$1&gt;'Data Bank'!$AT922,"",IF(AND('Data Bank'!$AC922&lt;100,TODAY()&gt;'Data Bank'!$AT922),1,IF('Data Bank'!$AC922=100,3,IF('Data Bank'!$AC922=0,0,2)))))</f>
        <v>0</v>
      </c>
      <c r="E981" s="178">
        <f ca="1">IF(E$1&lt;'Data Bank'!$AD922,"",IF(E$1&gt;'Data Bank'!$AT922,"",IF(AND('Data Bank'!$AC922&lt;100,TODAY()&gt;'Data Bank'!$AT922),1,IF('Data Bank'!$AC922=100,3,IF('Data Bank'!$AC922=0,0,2)))))</f>
        <v>0</v>
      </c>
      <c r="F981" s="178">
        <f ca="1">IF(F$1&lt;'Data Bank'!$AD922,"",IF(F$1&gt;'Data Bank'!$AT922,"",IF(AND('Data Bank'!$AC922&lt;100,TODAY()&gt;'Data Bank'!$AT922),1,IF('Data Bank'!$AC922=100,3,IF('Data Bank'!$AC922=0,0,2)))))</f>
        <v>0</v>
      </c>
      <c r="G981" s="178">
        <f ca="1">IF(G$1&lt;'Data Bank'!$AD922,"",IF(G$1&gt;'Data Bank'!$AT922,"",IF(AND('Data Bank'!$AC922&lt;100,TODAY()&gt;'Data Bank'!$AT922),1,IF('Data Bank'!$AC922=100,3,IF('Data Bank'!$AC922=0,0,2)))))</f>
        <v>0</v>
      </c>
      <c r="H981" s="178">
        <f ca="1">IF(H$1&lt;'Data Bank'!$AD922,"",IF(H$1&gt;'Data Bank'!$AT922,"",IF(AND('Data Bank'!$AC922&lt;100,TODAY()&gt;'Data Bank'!$AT922),1,IF('Data Bank'!$AC922=100,3,IF('Data Bank'!$AC922=0,0,2)))))</f>
        <v>0</v>
      </c>
      <c r="I981" s="178">
        <f ca="1">IF(I$1&lt;'Data Bank'!$AD922,"",IF(I$1&gt;'Data Bank'!$AT922,"",IF(AND('Data Bank'!$AC922&lt;100,TODAY()&gt;'Data Bank'!$AT922),1,IF('Data Bank'!$AC922=100,3,IF('Data Bank'!$AC922=0,0,2)))))</f>
        <v>0</v>
      </c>
      <c r="J981" s="177" t="str">
        <f ca="1">IF(J$1&lt;'Data Bank'!$AD922,"",IF(J$1&gt;'Data Bank'!$AT922,"",IF(AND('Data Bank'!$AC922&lt;100,TODAY()&gt;'Data Bank'!$AT922),1,IF('Data Bank'!$AC922=100,3,IF('Data Bank'!$AC922=0,0,2)))))</f>
        <v/>
      </c>
      <c r="K981" s="177" t="str">
        <f ca="1">IF(K$1&lt;'Data Bank'!$AD922,"",IF(K$1&gt;'Data Bank'!$AT922,"",IF(AND('Data Bank'!$AC922&lt;100,TODAY()&gt;'Data Bank'!$AT922),1,IF('Data Bank'!$AC922=100,3,IF('Data Bank'!$AC922=0,0,2)))))</f>
        <v/>
      </c>
      <c r="L981" s="177" t="str">
        <f ca="1">IF(L$1&lt;'Data Bank'!$AD922,"",IF(L$1&gt;'Data Bank'!$AT922,"",IF(AND('Data Bank'!$AC922&lt;100,TODAY()&gt;'Data Bank'!$AT922),1,IF('Data Bank'!$AC922=100,3,IF('Data Bank'!$AC922=0,0,2)))))</f>
        <v/>
      </c>
      <c r="M981" s="177" t="str">
        <f ca="1">IF(M$1&lt;'Data Bank'!$AD922,"",IF(M$1&gt;'Data Bank'!$AT922,"",IF(AND('Data Bank'!$AC922&lt;100,TODAY()&gt;'Data Bank'!$AT922),1,IF('Data Bank'!$AC922=100,3,IF('Data Bank'!$AC922=0,0,2)))))</f>
        <v/>
      </c>
      <c r="N981" s="177" t="str">
        <f ca="1">IF(N$1&lt;'Data Bank'!$AD922,"",IF(N$1&gt;'Data Bank'!$AT922,"",IF(AND('Data Bank'!$AC922&lt;100,TODAY()&gt;'Data Bank'!$AT922),1,IF('Data Bank'!$AC922=100,3,IF('Data Bank'!$AC922=0,0,2)))))</f>
        <v/>
      </c>
      <c r="O981" s="177" t="str">
        <f ca="1">IF(O$1&lt;'Data Bank'!$AD922,"",IF(O$1&gt;'Data Bank'!$AT922,"",IF(AND('Data Bank'!$AC922&lt;100,TODAY()&gt;'Data Bank'!$AT922),1,IF('Data Bank'!$AC922=100,3,IF('Data Bank'!$AC922=0,0,2)))))</f>
        <v/>
      </c>
      <c r="P981" s="177" t="str">
        <f ca="1">IF(P$1&lt;'Data Bank'!$AD922,"",IF(P$1&gt;'Data Bank'!$AT922,"",IF(AND('Data Bank'!$AC922&lt;100,TODAY()&gt;'Data Bank'!$AT922),1,IF('Data Bank'!$AC922=100,3,IF('Data Bank'!$AC922=0,0,2)))))</f>
        <v/>
      </c>
      <c r="Q981" s="177" t="str">
        <f ca="1">IF(Q$1&lt;'Data Bank'!$AD922,"",IF(Q$1&gt;'Data Bank'!$AT922,"",IF(AND('Data Bank'!$AC922&lt;100,TODAY()&gt;'Data Bank'!$AT922),1,IF('Data Bank'!$AC922=100,3,IF('Data Bank'!$AC922=0,0,2)))))</f>
        <v/>
      </c>
      <c r="R981" s="177" t="str">
        <f ca="1">IF(R$1&lt;'Data Bank'!$AD922,"",IF(R$1&gt;'Data Bank'!$AT922,"",IF(AND('Data Bank'!$AC922&lt;100,TODAY()&gt;'Data Bank'!$AT922),1,IF('Data Bank'!$AC922=100,3,IF('Data Bank'!$AC922=0,0,2)))))</f>
        <v/>
      </c>
    </row>
    <row r="982" spans="1:18">
      <c r="A982" s="115" t="str">
        <f>'Data Bank'!E923</f>
        <v>Unkown Area 3</v>
      </c>
      <c r="B982" s="178">
        <f ca="1">IF(B$1&lt;'Data Bank'!$AD923,"",IF(B$1&gt;'Data Bank'!$AT923,"",IF(AND('Data Bank'!$AC923&lt;100,TODAY()&gt;'Data Bank'!$AT923),1,IF('Data Bank'!$AC923=100,3,IF('Data Bank'!$AC923=0,0,2)))))</f>
        <v>0</v>
      </c>
      <c r="C982" s="178">
        <f ca="1">IF(C$1&lt;'Data Bank'!$AD923,"",IF(C$1&gt;'Data Bank'!$AT923,"",IF(AND('Data Bank'!$AC923&lt;100,TODAY()&gt;'Data Bank'!$AT923),1,IF('Data Bank'!$AC923=100,3,IF('Data Bank'!$AC923=0,0,2)))))</f>
        <v>0</v>
      </c>
      <c r="D982" s="178">
        <f ca="1">IF(D$1&lt;'Data Bank'!$AD923,"",IF(D$1&gt;'Data Bank'!$AT923,"",IF(AND('Data Bank'!$AC923&lt;100,TODAY()&gt;'Data Bank'!$AT923),1,IF('Data Bank'!$AC923=100,3,IF('Data Bank'!$AC923=0,0,2)))))</f>
        <v>0</v>
      </c>
      <c r="E982" s="178">
        <f ca="1">IF(E$1&lt;'Data Bank'!$AD923,"",IF(E$1&gt;'Data Bank'!$AT923,"",IF(AND('Data Bank'!$AC923&lt;100,TODAY()&gt;'Data Bank'!$AT923),1,IF('Data Bank'!$AC923=100,3,IF('Data Bank'!$AC923=0,0,2)))))</f>
        <v>0</v>
      </c>
      <c r="F982" s="178">
        <f ca="1">IF(F$1&lt;'Data Bank'!$AD923,"",IF(F$1&gt;'Data Bank'!$AT923,"",IF(AND('Data Bank'!$AC923&lt;100,TODAY()&gt;'Data Bank'!$AT923),1,IF('Data Bank'!$AC923=100,3,IF('Data Bank'!$AC923=0,0,2)))))</f>
        <v>0</v>
      </c>
      <c r="G982" s="178">
        <f ca="1">IF(G$1&lt;'Data Bank'!$AD923,"",IF(G$1&gt;'Data Bank'!$AT923,"",IF(AND('Data Bank'!$AC923&lt;100,TODAY()&gt;'Data Bank'!$AT923),1,IF('Data Bank'!$AC923=100,3,IF('Data Bank'!$AC923=0,0,2)))))</f>
        <v>0</v>
      </c>
      <c r="H982" s="178">
        <f ca="1">IF(H$1&lt;'Data Bank'!$AD923,"",IF(H$1&gt;'Data Bank'!$AT923,"",IF(AND('Data Bank'!$AC923&lt;100,TODAY()&gt;'Data Bank'!$AT923),1,IF('Data Bank'!$AC923=100,3,IF('Data Bank'!$AC923=0,0,2)))))</f>
        <v>0</v>
      </c>
      <c r="I982" s="178">
        <f ca="1">IF(I$1&lt;'Data Bank'!$AD923,"",IF(I$1&gt;'Data Bank'!$AT923,"",IF(AND('Data Bank'!$AC923&lt;100,TODAY()&gt;'Data Bank'!$AT923),1,IF('Data Bank'!$AC923=100,3,IF('Data Bank'!$AC923=0,0,2)))))</f>
        <v>0</v>
      </c>
      <c r="J982" s="177" t="str">
        <f ca="1">IF(J$1&lt;'Data Bank'!$AD923,"",IF(J$1&gt;'Data Bank'!$AT923,"",IF(AND('Data Bank'!$AC923&lt;100,TODAY()&gt;'Data Bank'!$AT923),1,IF('Data Bank'!$AC923=100,3,IF('Data Bank'!$AC923=0,0,2)))))</f>
        <v/>
      </c>
      <c r="K982" s="177" t="str">
        <f ca="1">IF(K$1&lt;'Data Bank'!$AD923,"",IF(K$1&gt;'Data Bank'!$AT923,"",IF(AND('Data Bank'!$AC923&lt;100,TODAY()&gt;'Data Bank'!$AT923),1,IF('Data Bank'!$AC923=100,3,IF('Data Bank'!$AC923=0,0,2)))))</f>
        <v/>
      </c>
      <c r="L982" s="177" t="str">
        <f ca="1">IF(L$1&lt;'Data Bank'!$AD923,"",IF(L$1&gt;'Data Bank'!$AT923,"",IF(AND('Data Bank'!$AC923&lt;100,TODAY()&gt;'Data Bank'!$AT923),1,IF('Data Bank'!$AC923=100,3,IF('Data Bank'!$AC923=0,0,2)))))</f>
        <v/>
      </c>
      <c r="M982" s="177" t="str">
        <f ca="1">IF(M$1&lt;'Data Bank'!$AD923,"",IF(M$1&gt;'Data Bank'!$AT923,"",IF(AND('Data Bank'!$AC923&lt;100,TODAY()&gt;'Data Bank'!$AT923),1,IF('Data Bank'!$AC923=100,3,IF('Data Bank'!$AC923=0,0,2)))))</f>
        <v/>
      </c>
      <c r="N982" s="177" t="str">
        <f ca="1">IF(N$1&lt;'Data Bank'!$AD923,"",IF(N$1&gt;'Data Bank'!$AT923,"",IF(AND('Data Bank'!$AC923&lt;100,TODAY()&gt;'Data Bank'!$AT923),1,IF('Data Bank'!$AC923=100,3,IF('Data Bank'!$AC923=0,0,2)))))</f>
        <v/>
      </c>
      <c r="O982" s="177" t="str">
        <f ca="1">IF(O$1&lt;'Data Bank'!$AD923,"",IF(O$1&gt;'Data Bank'!$AT923,"",IF(AND('Data Bank'!$AC923&lt;100,TODAY()&gt;'Data Bank'!$AT923),1,IF('Data Bank'!$AC923=100,3,IF('Data Bank'!$AC923=0,0,2)))))</f>
        <v/>
      </c>
      <c r="P982" s="177" t="str">
        <f ca="1">IF(P$1&lt;'Data Bank'!$AD923,"",IF(P$1&gt;'Data Bank'!$AT923,"",IF(AND('Data Bank'!$AC923&lt;100,TODAY()&gt;'Data Bank'!$AT923),1,IF('Data Bank'!$AC923=100,3,IF('Data Bank'!$AC923=0,0,2)))))</f>
        <v/>
      </c>
      <c r="Q982" s="177" t="str">
        <f ca="1">IF(Q$1&lt;'Data Bank'!$AD923,"",IF(Q$1&gt;'Data Bank'!$AT923,"",IF(AND('Data Bank'!$AC923&lt;100,TODAY()&gt;'Data Bank'!$AT923),1,IF('Data Bank'!$AC923=100,3,IF('Data Bank'!$AC923=0,0,2)))))</f>
        <v/>
      </c>
      <c r="R982" s="177" t="str">
        <f ca="1">IF(R$1&lt;'Data Bank'!$AD923,"",IF(R$1&gt;'Data Bank'!$AT923,"",IF(AND('Data Bank'!$AC923&lt;100,TODAY()&gt;'Data Bank'!$AT923),1,IF('Data Bank'!$AC923=100,3,IF('Data Bank'!$AC923=0,0,2)))))</f>
        <v/>
      </c>
    </row>
    <row r="983" spans="1:18">
      <c r="A983" s="115" t="str">
        <f>'Data Bank'!E924</f>
        <v>P2 muslim town</v>
      </c>
      <c r="B983" s="178">
        <f ca="1">IF(B$1&lt;'Data Bank'!$AD924,"",IF(B$1&gt;'Data Bank'!$AT924,"",IF(AND('Data Bank'!$AC924&lt;100,TODAY()&gt;'Data Bank'!$AT924),1,IF('Data Bank'!$AC924=100,3,IF('Data Bank'!$AC924=0,0,2)))))</f>
        <v>2</v>
      </c>
      <c r="C983" s="178">
        <f ca="1">IF(C$1&lt;'Data Bank'!$AD924,"",IF(C$1&gt;'Data Bank'!$AT924,"",IF(AND('Data Bank'!$AC924&lt;100,TODAY()&gt;'Data Bank'!$AT924),1,IF('Data Bank'!$AC924=100,3,IF('Data Bank'!$AC924=0,0,2)))))</f>
        <v>2</v>
      </c>
      <c r="D983" s="178">
        <f ca="1">IF(D$1&lt;'Data Bank'!$AD924,"",IF(D$1&gt;'Data Bank'!$AT924,"",IF(AND('Data Bank'!$AC924&lt;100,TODAY()&gt;'Data Bank'!$AT924),1,IF('Data Bank'!$AC924=100,3,IF('Data Bank'!$AC924=0,0,2)))))</f>
        <v>2</v>
      </c>
      <c r="E983" s="178">
        <f ca="1">IF(E$1&lt;'Data Bank'!$AD924,"",IF(E$1&gt;'Data Bank'!$AT924,"",IF(AND('Data Bank'!$AC924&lt;100,TODAY()&gt;'Data Bank'!$AT924),1,IF('Data Bank'!$AC924=100,3,IF('Data Bank'!$AC924=0,0,2)))))</f>
        <v>2</v>
      </c>
      <c r="F983" s="178">
        <f ca="1">IF(F$1&lt;'Data Bank'!$AD924,"",IF(F$1&gt;'Data Bank'!$AT924,"",IF(AND('Data Bank'!$AC924&lt;100,TODAY()&gt;'Data Bank'!$AT924),1,IF('Data Bank'!$AC924=100,3,IF('Data Bank'!$AC924=0,0,2)))))</f>
        <v>2</v>
      </c>
      <c r="G983" s="178">
        <f ca="1">IF(G$1&lt;'Data Bank'!$AD924,"",IF(G$1&gt;'Data Bank'!$AT924,"",IF(AND('Data Bank'!$AC924&lt;100,TODAY()&gt;'Data Bank'!$AT924),1,IF('Data Bank'!$AC924=100,3,IF('Data Bank'!$AC924=0,0,2)))))</f>
        <v>2</v>
      </c>
      <c r="H983" s="178">
        <f ca="1">IF(H$1&lt;'Data Bank'!$AD924,"",IF(H$1&gt;'Data Bank'!$AT924,"",IF(AND('Data Bank'!$AC924&lt;100,TODAY()&gt;'Data Bank'!$AT924),1,IF('Data Bank'!$AC924=100,3,IF('Data Bank'!$AC924=0,0,2)))))</f>
        <v>2</v>
      </c>
      <c r="I983" s="178">
        <f ca="1">IF(I$1&lt;'Data Bank'!$AD924,"",IF(I$1&gt;'Data Bank'!$AT924,"",IF(AND('Data Bank'!$AC924&lt;100,TODAY()&gt;'Data Bank'!$AT924),1,IF('Data Bank'!$AC924=100,3,IF('Data Bank'!$AC924=0,0,2)))))</f>
        <v>2</v>
      </c>
      <c r="J983" s="177">
        <f ca="1">IF(J$1&lt;'Data Bank'!$AD924,"",IF(J$1&gt;'Data Bank'!$AT924,"",IF(AND('Data Bank'!$AC924&lt;100,TODAY()&gt;'Data Bank'!$AT924),1,IF('Data Bank'!$AC924=100,3,IF('Data Bank'!$AC924=0,0,2)))))</f>
        <v>2</v>
      </c>
      <c r="K983" s="177">
        <f ca="1">IF(K$1&lt;'Data Bank'!$AD924,"",IF(K$1&gt;'Data Bank'!$AT924,"",IF(AND('Data Bank'!$AC924&lt;100,TODAY()&gt;'Data Bank'!$AT924),1,IF('Data Bank'!$AC924=100,3,IF('Data Bank'!$AC924=0,0,2)))))</f>
        <v>2</v>
      </c>
      <c r="L983" s="177">
        <f ca="1">IF(L$1&lt;'Data Bank'!$AD924,"",IF(L$1&gt;'Data Bank'!$AT924,"",IF(AND('Data Bank'!$AC924&lt;100,TODAY()&gt;'Data Bank'!$AT924),1,IF('Data Bank'!$AC924=100,3,IF('Data Bank'!$AC924=0,0,2)))))</f>
        <v>2</v>
      </c>
      <c r="M983" s="177">
        <f ca="1">IF(M$1&lt;'Data Bank'!$AD924,"",IF(M$1&gt;'Data Bank'!$AT924,"",IF(AND('Data Bank'!$AC924&lt;100,TODAY()&gt;'Data Bank'!$AT924),1,IF('Data Bank'!$AC924=100,3,IF('Data Bank'!$AC924=0,0,2)))))</f>
        <v>2</v>
      </c>
      <c r="N983" s="177">
        <f ca="1">IF(N$1&lt;'Data Bank'!$AD924,"",IF(N$1&gt;'Data Bank'!$AT924,"",IF(AND('Data Bank'!$AC924&lt;100,TODAY()&gt;'Data Bank'!$AT924),1,IF('Data Bank'!$AC924=100,3,IF('Data Bank'!$AC924=0,0,2)))))</f>
        <v>2</v>
      </c>
      <c r="O983" s="177">
        <f ca="1">IF(O$1&lt;'Data Bank'!$AD924,"",IF(O$1&gt;'Data Bank'!$AT924,"",IF(AND('Data Bank'!$AC924&lt;100,TODAY()&gt;'Data Bank'!$AT924),1,IF('Data Bank'!$AC924=100,3,IF('Data Bank'!$AC924=0,0,2)))))</f>
        <v>2</v>
      </c>
      <c r="P983" s="177">
        <f ca="1">IF(P$1&lt;'Data Bank'!$AD924,"",IF(P$1&gt;'Data Bank'!$AT924,"",IF(AND('Data Bank'!$AC924&lt;100,TODAY()&gt;'Data Bank'!$AT924),1,IF('Data Bank'!$AC924=100,3,IF('Data Bank'!$AC924=0,0,2)))))</f>
        <v>2</v>
      </c>
      <c r="Q983" s="177">
        <f ca="1">IF(Q$1&lt;'Data Bank'!$AD924,"",IF(Q$1&gt;'Data Bank'!$AT924,"",IF(AND('Data Bank'!$AC924&lt;100,TODAY()&gt;'Data Bank'!$AT924),1,IF('Data Bank'!$AC924=100,3,IF('Data Bank'!$AC924=0,0,2)))))</f>
        <v>2</v>
      </c>
      <c r="R983" s="177">
        <f ca="1">IF(R$1&lt;'Data Bank'!$AD924,"",IF(R$1&gt;'Data Bank'!$AT924,"",IF(AND('Data Bank'!$AC924&lt;100,TODAY()&gt;'Data Bank'!$AT924),1,IF('Data Bank'!$AC924=100,3,IF('Data Bank'!$AC924=0,0,2)))))</f>
        <v>2</v>
      </c>
    </row>
    <row r="984" spans="1:18">
      <c r="A984" s="115" t="str">
        <f>'Data Bank'!E925</f>
        <v>P3</v>
      </c>
      <c r="B984" s="178">
        <f ca="1">IF(B$1&lt;'Data Bank'!$AD925,"",IF(B$1&gt;'Data Bank'!$AT925,"",IF(AND('Data Bank'!$AC925&lt;100,TODAY()&gt;'Data Bank'!$AT925),1,IF('Data Bank'!$AC925=100,3,IF('Data Bank'!$AC925=0,0,2)))))</f>
        <v>0</v>
      </c>
      <c r="C984" s="178">
        <f ca="1">IF(C$1&lt;'Data Bank'!$AD925,"",IF(C$1&gt;'Data Bank'!$AT925,"",IF(AND('Data Bank'!$AC925&lt;100,TODAY()&gt;'Data Bank'!$AT925),1,IF('Data Bank'!$AC925=100,3,IF('Data Bank'!$AC925=0,0,2)))))</f>
        <v>0</v>
      </c>
      <c r="D984" s="178">
        <f ca="1">IF(D$1&lt;'Data Bank'!$AD925,"",IF(D$1&gt;'Data Bank'!$AT925,"",IF(AND('Data Bank'!$AC925&lt;100,TODAY()&gt;'Data Bank'!$AT925),1,IF('Data Bank'!$AC925=100,3,IF('Data Bank'!$AC925=0,0,2)))))</f>
        <v>0</v>
      </c>
      <c r="E984" s="178">
        <f ca="1">IF(E$1&lt;'Data Bank'!$AD925,"",IF(E$1&gt;'Data Bank'!$AT925,"",IF(AND('Data Bank'!$AC925&lt;100,TODAY()&gt;'Data Bank'!$AT925),1,IF('Data Bank'!$AC925=100,3,IF('Data Bank'!$AC925=0,0,2)))))</f>
        <v>0</v>
      </c>
      <c r="F984" s="178">
        <f ca="1">IF(F$1&lt;'Data Bank'!$AD925,"",IF(F$1&gt;'Data Bank'!$AT925,"",IF(AND('Data Bank'!$AC925&lt;100,TODAY()&gt;'Data Bank'!$AT925),1,IF('Data Bank'!$AC925=100,3,IF('Data Bank'!$AC925=0,0,2)))))</f>
        <v>0</v>
      </c>
      <c r="G984" s="178">
        <f ca="1">IF(G$1&lt;'Data Bank'!$AD925,"",IF(G$1&gt;'Data Bank'!$AT925,"",IF(AND('Data Bank'!$AC925&lt;100,TODAY()&gt;'Data Bank'!$AT925),1,IF('Data Bank'!$AC925=100,3,IF('Data Bank'!$AC925=0,0,2)))))</f>
        <v>0</v>
      </c>
      <c r="H984" s="178">
        <f ca="1">IF(H$1&lt;'Data Bank'!$AD925,"",IF(H$1&gt;'Data Bank'!$AT925,"",IF(AND('Data Bank'!$AC925&lt;100,TODAY()&gt;'Data Bank'!$AT925),1,IF('Data Bank'!$AC925=100,3,IF('Data Bank'!$AC925=0,0,2)))))</f>
        <v>0</v>
      </c>
      <c r="I984" s="178">
        <f ca="1">IF(I$1&lt;'Data Bank'!$AD925,"",IF(I$1&gt;'Data Bank'!$AT925,"",IF(AND('Data Bank'!$AC925&lt;100,TODAY()&gt;'Data Bank'!$AT925),1,IF('Data Bank'!$AC925=100,3,IF('Data Bank'!$AC925=0,0,2)))))</f>
        <v>0</v>
      </c>
      <c r="J984" s="177">
        <f ca="1">IF(J$1&lt;'Data Bank'!$AD925,"",IF(J$1&gt;'Data Bank'!$AT925,"",IF(AND('Data Bank'!$AC925&lt;100,TODAY()&gt;'Data Bank'!$AT925),1,IF('Data Bank'!$AC925=100,3,IF('Data Bank'!$AC925=0,0,2)))))</f>
        <v>0</v>
      </c>
      <c r="K984" s="177">
        <f ca="1">IF(K$1&lt;'Data Bank'!$AD925,"",IF(K$1&gt;'Data Bank'!$AT925,"",IF(AND('Data Bank'!$AC925&lt;100,TODAY()&gt;'Data Bank'!$AT925),1,IF('Data Bank'!$AC925=100,3,IF('Data Bank'!$AC925=0,0,2)))))</f>
        <v>0</v>
      </c>
      <c r="L984" s="177">
        <f ca="1">IF(L$1&lt;'Data Bank'!$AD925,"",IF(L$1&gt;'Data Bank'!$AT925,"",IF(AND('Data Bank'!$AC925&lt;100,TODAY()&gt;'Data Bank'!$AT925),1,IF('Data Bank'!$AC925=100,3,IF('Data Bank'!$AC925=0,0,2)))))</f>
        <v>0</v>
      </c>
      <c r="M984" s="177">
        <f ca="1">IF(M$1&lt;'Data Bank'!$AD925,"",IF(M$1&gt;'Data Bank'!$AT925,"",IF(AND('Data Bank'!$AC925&lt;100,TODAY()&gt;'Data Bank'!$AT925),1,IF('Data Bank'!$AC925=100,3,IF('Data Bank'!$AC925=0,0,2)))))</f>
        <v>0</v>
      </c>
      <c r="N984" s="177">
        <f ca="1">IF(N$1&lt;'Data Bank'!$AD925,"",IF(N$1&gt;'Data Bank'!$AT925,"",IF(AND('Data Bank'!$AC925&lt;100,TODAY()&gt;'Data Bank'!$AT925),1,IF('Data Bank'!$AC925=100,3,IF('Data Bank'!$AC925=0,0,2)))))</f>
        <v>0</v>
      </c>
      <c r="O984" s="177">
        <f ca="1">IF(O$1&lt;'Data Bank'!$AD925,"",IF(O$1&gt;'Data Bank'!$AT925,"",IF(AND('Data Bank'!$AC925&lt;100,TODAY()&gt;'Data Bank'!$AT925),1,IF('Data Bank'!$AC925=100,3,IF('Data Bank'!$AC925=0,0,2)))))</f>
        <v>0</v>
      </c>
      <c r="P984" s="177">
        <f ca="1">IF(P$1&lt;'Data Bank'!$AD925,"",IF(P$1&gt;'Data Bank'!$AT925,"",IF(AND('Data Bank'!$AC925&lt;100,TODAY()&gt;'Data Bank'!$AT925),1,IF('Data Bank'!$AC925=100,3,IF('Data Bank'!$AC925=0,0,2)))))</f>
        <v>0</v>
      </c>
      <c r="Q984" s="177">
        <f ca="1">IF(Q$1&lt;'Data Bank'!$AD925,"",IF(Q$1&gt;'Data Bank'!$AT925,"",IF(AND('Data Bank'!$AC925&lt;100,TODAY()&gt;'Data Bank'!$AT925),1,IF('Data Bank'!$AC925=100,3,IF('Data Bank'!$AC925=0,0,2)))))</f>
        <v>0</v>
      </c>
      <c r="R984" s="177">
        <f ca="1">IF(R$1&lt;'Data Bank'!$AD925,"",IF(R$1&gt;'Data Bank'!$AT925,"",IF(AND('Data Bank'!$AC925&lt;100,TODAY()&gt;'Data Bank'!$AT925),1,IF('Data Bank'!$AC925=100,3,IF('Data Bank'!$AC925=0,0,2)))))</f>
        <v>0</v>
      </c>
    </row>
    <row r="985" spans="1:18">
      <c r="A985" s="115" t="str">
        <f>'Data Bank'!E926</f>
        <v>P3</v>
      </c>
      <c r="B985" s="178">
        <f ca="1">IF(B$1&lt;'Data Bank'!$AD926,"",IF(B$1&gt;'Data Bank'!$AT926,"",IF(AND('Data Bank'!$AC926&lt;100,TODAY()&gt;'Data Bank'!$AT926),1,IF('Data Bank'!$AC926=100,3,IF('Data Bank'!$AC926=0,0,2)))))</f>
        <v>2</v>
      </c>
      <c r="C985" s="178">
        <f ca="1">IF(C$1&lt;'Data Bank'!$AD926,"",IF(C$1&gt;'Data Bank'!$AT926,"",IF(AND('Data Bank'!$AC926&lt;100,TODAY()&gt;'Data Bank'!$AT926),1,IF('Data Bank'!$AC926=100,3,IF('Data Bank'!$AC926=0,0,2)))))</f>
        <v>2</v>
      </c>
      <c r="D985" s="178">
        <f ca="1">IF(D$1&lt;'Data Bank'!$AD926,"",IF(D$1&gt;'Data Bank'!$AT926,"",IF(AND('Data Bank'!$AC926&lt;100,TODAY()&gt;'Data Bank'!$AT926),1,IF('Data Bank'!$AC926=100,3,IF('Data Bank'!$AC926=0,0,2)))))</f>
        <v>2</v>
      </c>
      <c r="E985" s="178">
        <f ca="1">IF(E$1&lt;'Data Bank'!$AD926,"",IF(E$1&gt;'Data Bank'!$AT926,"",IF(AND('Data Bank'!$AC926&lt;100,TODAY()&gt;'Data Bank'!$AT926),1,IF('Data Bank'!$AC926=100,3,IF('Data Bank'!$AC926=0,0,2)))))</f>
        <v>2</v>
      </c>
      <c r="F985" s="178">
        <f ca="1">IF(F$1&lt;'Data Bank'!$AD926,"",IF(F$1&gt;'Data Bank'!$AT926,"",IF(AND('Data Bank'!$AC926&lt;100,TODAY()&gt;'Data Bank'!$AT926),1,IF('Data Bank'!$AC926=100,3,IF('Data Bank'!$AC926=0,0,2)))))</f>
        <v>2</v>
      </c>
      <c r="G985" s="178">
        <f ca="1">IF(G$1&lt;'Data Bank'!$AD926,"",IF(G$1&gt;'Data Bank'!$AT926,"",IF(AND('Data Bank'!$AC926&lt;100,TODAY()&gt;'Data Bank'!$AT926),1,IF('Data Bank'!$AC926=100,3,IF('Data Bank'!$AC926=0,0,2)))))</f>
        <v>2</v>
      </c>
      <c r="H985" s="178">
        <f ca="1">IF(H$1&lt;'Data Bank'!$AD926,"",IF(H$1&gt;'Data Bank'!$AT926,"",IF(AND('Data Bank'!$AC926&lt;100,TODAY()&gt;'Data Bank'!$AT926),1,IF('Data Bank'!$AC926=100,3,IF('Data Bank'!$AC926=0,0,2)))))</f>
        <v>2</v>
      </c>
      <c r="I985" s="178">
        <f ca="1">IF(I$1&lt;'Data Bank'!$AD926,"",IF(I$1&gt;'Data Bank'!$AT926,"",IF(AND('Data Bank'!$AC926&lt;100,TODAY()&gt;'Data Bank'!$AT926),1,IF('Data Bank'!$AC926=100,3,IF('Data Bank'!$AC926=0,0,2)))))</f>
        <v>2</v>
      </c>
      <c r="J985" s="177">
        <f ca="1">IF(J$1&lt;'Data Bank'!$AD926,"",IF(J$1&gt;'Data Bank'!$AT926,"",IF(AND('Data Bank'!$AC926&lt;100,TODAY()&gt;'Data Bank'!$AT926),1,IF('Data Bank'!$AC926=100,3,IF('Data Bank'!$AC926=0,0,2)))))</f>
        <v>2</v>
      </c>
      <c r="K985" s="177">
        <f ca="1">IF(K$1&lt;'Data Bank'!$AD926,"",IF(K$1&gt;'Data Bank'!$AT926,"",IF(AND('Data Bank'!$AC926&lt;100,TODAY()&gt;'Data Bank'!$AT926),1,IF('Data Bank'!$AC926=100,3,IF('Data Bank'!$AC926=0,0,2)))))</f>
        <v>2</v>
      </c>
      <c r="L985" s="177">
        <f ca="1">IF(L$1&lt;'Data Bank'!$AD926,"",IF(L$1&gt;'Data Bank'!$AT926,"",IF(AND('Data Bank'!$AC926&lt;100,TODAY()&gt;'Data Bank'!$AT926),1,IF('Data Bank'!$AC926=100,3,IF('Data Bank'!$AC926=0,0,2)))))</f>
        <v>2</v>
      </c>
      <c r="M985" s="177">
        <f ca="1">IF(M$1&lt;'Data Bank'!$AD926,"",IF(M$1&gt;'Data Bank'!$AT926,"",IF(AND('Data Bank'!$AC926&lt;100,TODAY()&gt;'Data Bank'!$AT926),1,IF('Data Bank'!$AC926=100,3,IF('Data Bank'!$AC926=0,0,2)))))</f>
        <v>2</v>
      </c>
      <c r="N985" s="177">
        <f ca="1">IF(N$1&lt;'Data Bank'!$AD926,"",IF(N$1&gt;'Data Bank'!$AT926,"",IF(AND('Data Bank'!$AC926&lt;100,TODAY()&gt;'Data Bank'!$AT926),1,IF('Data Bank'!$AC926=100,3,IF('Data Bank'!$AC926=0,0,2)))))</f>
        <v>2</v>
      </c>
      <c r="O985" s="177">
        <f ca="1">IF(O$1&lt;'Data Bank'!$AD926,"",IF(O$1&gt;'Data Bank'!$AT926,"",IF(AND('Data Bank'!$AC926&lt;100,TODAY()&gt;'Data Bank'!$AT926),1,IF('Data Bank'!$AC926=100,3,IF('Data Bank'!$AC926=0,0,2)))))</f>
        <v>2</v>
      </c>
      <c r="P985" s="177">
        <f ca="1">IF(P$1&lt;'Data Bank'!$AD926,"",IF(P$1&gt;'Data Bank'!$AT926,"",IF(AND('Data Bank'!$AC926&lt;100,TODAY()&gt;'Data Bank'!$AT926),1,IF('Data Bank'!$AC926=100,3,IF('Data Bank'!$AC926=0,0,2)))))</f>
        <v>2</v>
      </c>
      <c r="Q985" s="177">
        <f ca="1">IF(Q$1&lt;'Data Bank'!$AD926,"",IF(Q$1&gt;'Data Bank'!$AT926,"",IF(AND('Data Bank'!$AC926&lt;100,TODAY()&gt;'Data Bank'!$AT926),1,IF('Data Bank'!$AC926=100,3,IF('Data Bank'!$AC926=0,0,2)))))</f>
        <v>2</v>
      </c>
      <c r="R985" s="177">
        <f ca="1">IF(R$1&lt;'Data Bank'!$AD926,"",IF(R$1&gt;'Data Bank'!$AT926,"",IF(AND('Data Bank'!$AC926&lt;100,TODAY()&gt;'Data Bank'!$AT926),1,IF('Data Bank'!$AC926=100,3,IF('Data Bank'!$AC926=0,0,2)))))</f>
        <v>2</v>
      </c>
    </row>
    <row r="986" spans="1:18">
      <c r="A986" s="115" t="str">
        <f>'Data Bank'!E927</f>
        <v>Unkown Area 4</v>
      </c>
      <c r="B986" s="178">
        <f ca="1">IF(B$1&lt;'Data Bank'!$AD927,"",IF(B$1&gt;'Data Bank'!$AT927,"",IF(AND('Data Bank'!$AC927&lt;100,TODAY()&gt;'Data Bank'!$AT927),1,IF('Data Bank'!$AC927=100,3,IF('Data Bank'!$AC927=0,0,2)))))</f>
        <v>0</v>
      </c>
      <c r="C986" s="178">
        <f ca="1">IF(C$1&lt;'Data Bank'!$AD927,"",IF(C$1&gt;'Data Bank'!$AT927,"",IF(AND('Data Bank'!$AC927&lt;100,TODAY()&gt;'Data Bank'!$AT927),1,IF('Data Bank'!$AC927=100,3,IF('Data Bank'!$AC927=0,0,2)))))</f>
        <v>0</v>
      </c>
      <c r="D986" s="178">
        <f ca="1">IF(D$1&lt;'Data Bank'!$AD927,"",IF(D$1&gt;'Data Bank'!$AT927,"",IF(AND('Data Bank'!$AC927&lt;100,TODAY()&gt;'Data Bank'!$AT927),1,IF('Data Bank'!$AC927=100,3,IF('Data Bank'!$AC927=0,0,2)))))</f>
        <v>0</v>
      </c>
      <c r="E986" s="178">
        <f ca="1">IF(E$1&lt;'Data Bank'!$AD927,"",IF(E$1&gt;'Data Bank'!$AT927,"",IF(AND('Data Bank'!$AC927&lt;100,TODAY()&gt;'Data Bank'!$AT927),1,IF('Data Bank'!$AC927=100,3,IF('Data Bank'!$AC927=0,0,2)))))</f>
        <v>0</v>
      </c>
      <c r="F986" s="178">
        <f ca="1">IF(F$1&lt;'Data Bank'!$AD927,"",IF(F$1&gt;'Data Bank'!$AT927,"",IF(AND('Data Bank'!$AC927&lt;100,TODAY()&gt;'Data Bank'!$AT927),1,IF('Data Bank'!$AC927=100,3,IF('Data Bank'!$AC927=0,0,2)))))</f>
        <v>0</v>
      </c>
      <c r="G986" s="178">
        <f ca="1">IF(G$1&lt;'Data Bank'!$AD927,"",IF(G$1&gt;'Data Bank'!$AT927,"",IF(AND('Data Bank'!$AC927&lt;100,TODAY()&gt;'Data Bank'!$AT927),1,IF('Data Bank'!$AC927=100,3,IF('Data Bank'!$AC927=0,0,2)))))</f>
        <v>0</v>
      </c>
      <c r="H986" s="178">
        <f ca="1">IF(H$1&lt;'Data Bank'!$AD927,"",IF(H$1&gt;'Data Bank'!$AT927,"",IF(AND('Data Bank'!$AC927&lt;100,TODAY()&gt;'Data Bank'!$AT927),1,IF('Data Bank'!$AC927=100,3,IF('Data Bank'!$AC927=0,0,2)))))</f>
        <v>0</v>
      </c>
      <c r="I986" s="178">
        <f ca="1">IF(I$1&lt;'Data Bank'!$AD927,"",IF(I$1&gt;'Data Bank'!$AT927,"",IF(AND('Data Bank'!$AC927&lt;100,TODAY()&gt;'Data Bank'!$AT927),1,IF('Data Bank'!$AC927=100,3,IF('Data Bank'!$AC927=0,0,2)))))</f>
        <v>0</v>
      </c>
      <c r="J986" s="177" t="str">
        <f ca="1">IF(J$1&lt;'Data Bank'!$AD927,"",IF(J$1&gt;'Data Bank'!$AT927,"",IF(AND('Data Bank'!$AC927&lt;100,TODAY()&gt;'Data Bank'!$AT927),1,IF('Data Bank'!$AC927=100,3,IF('Data Bank'!$AC927=0,0,2)))))</f>
        <v/>
      </c>
      <c r="K986" s="177" t="str">
        <f ca="1">IF(K$1&lt;'Data Bank'!$AD927,"",IF(K$1&gt;'Data Bank'!$AT927,"",IF(AND('Data Bank'!$AC927&lt;100,TODAY()&gt;'Data Bank'!$AT927),1,IF('Data Bank'!$AC927=100,3,IF('Data Bank'!$AC927=0,0,2)))))</f>
        <v/>
      </c>
      <c r="L986" s="177" t="str">
        <f ca="1">IF(L$1&lt;'Data Bank'!$AD927,"",IF(L$1&gt;'Data Bank'!$AT927,"",IF(AND('Data Bank'!$AC927&lt;100,TODAY()&gt;'Data Bank'!$AT927),1,IF('Data Bank'!$AC927=100,3,IF('Data Bank'!$AC927=0,0,2)))))</f>
        <v/>
      </c>
      <c r="M986" s="177" t="str">
        <f ca="1">IF(M$1&lt;'Data Bank'!$AD927,"",IF(M$1&gt;'Data Bank'!$AT927,"",IF(AND('Data Bank'!$AC927&lt;100,TODAY()&gt;'Data Bank'!$AT927),1,IF('Data Bank'!$AC927=100,3,IF('Data Bank'!$AC927=0,0,2)))))</f>
        <v/>
      </c>
      <c r="N986" s="177" t="str">
        <f ca="1">IF(N$1&lt;'Data Bank'!$AD927,"",IF(N$1&gt;'Data Bank'!$AT927,"",IF(AND('Data Bank'!$AC927&lt;100,TODAY()&gt;'Data Bank'!$AT927),1,IF('Data Bank'!$AC927=100,3,IF('Data Bank'!$AC927=0,0,2)))))</f>
        <v/>
      </c>
      <c r="O986" s="177" t="str">
        <f ca="1">IF(O$1&lt;'Data Bank'!$AD927,"",IF(O$1&gt;'Data Bank'!$AT927,"",IF(AND('Data Bank'!$AC927&lt;100,TODAY()&gt;'Data Bank'!$AT927),1,IF('Data Bank'!$AC927=100,3,IF('Data Bank'!$AC927=0,0,2)))))</f>
        <v/>
      </c>
      <c r="P986" s="177" t="str">
        <f ca="1">IF(P$1&lt;'Data Bank'!$AD927,"",IF(P$1&gt;'Data Bank'!$AT927,"",IF(AND('Data Bank'!$AC927&lt;100,TODAY()&gt;'Data Bank'!$AT927),1,IF('Data Bank'!$AC927=100,3,IF('Data Bank'!$AC927=0,0,2)))))</f>
        <v/>
      </c>
      <c r="Q986" s="177" t="str">
        <f ca="1">IF(Q$1&lt;'Data Bank'!$AD927,"",IF(Q$1&gt;'Data Bank'!$AT927,"",IF(AND('Data Bank'!$AC927&lt;100,TODAY()&gt;'Data Bank'!$AT927),1,IF('Data Bank'!$AC927=100,3,IF('Data Bank'!$AC927=0,0,2)))))</f>
        <v/>
      </c>
      <c r="R986" s="177" t="str">
        <f ca="1">IF(R$1&lt;'Data Bank'!$AD927,"",IF(R$1&gt;'Data Bank'!$AT927,"",IF(AND('Data Bank'!$AC927&lt;100,TODAY()&gt;'Data Bank'!$AT927),1,IF('Data Bank'!$AC927=100,3,IF('Data Bank'!$AC927=0,0,2)))))</f>
        <v/>
      </c>
    </row>
    <row r="987" spans="1:18">
      <c r="A987" s="115" t="str">
        <f>'Data Bank'!E928</f>
        <v>Unkown Area 6</v>
      </c>
      <c r="B987" s="178">
        <f ca="1">IF(B$1&lt;'Data Bank'!$AD928,"",IF(B$1&gt;'Data Bank'!$AT928,"",IF(AND('Data Bank'!$AC928&lt;100,TODAY()&gt;'Data Bank'!$AT928),1,IF('Data Bank'!$AC928=100,3,IF('Data Bank'!$AC928=0,0,2)))))</f>
        <v>0</v>
      </c>
      <c r="C987" s="178">
        <f ca="1">IF(C$1&lt;'Data Bank'!$AD928,"",IF(C$1&gt;'Data Bank'!$AT928,"",IF(AND('Data Bank'!$AC928&lt;100,TODAY()&gt;'Data Bank'!$AT928),1,IF('Data Bank'!$AC928=100,3,IF('Data Bank'!$AC928=0,0,2)))))</f>
        <v>0</v>
      </c>
      <c r="D987" s="178">
        <f ca="1">IF(D$1&lt;'Data Bank'!$AD928,"",IF(D$1&gt;'Data Bank'!$AT928,"",IF(AND('Data Bank'!$AC928&lt;100,TODAY()&gt;'Data Bank'!$AT928),1,IF('Data Bank'!$AC928=100,3,IF('Data Bank'!$AC928=0,0,2)))))</f>
        <v>0</v>
      </c>
      <c r="E987" s="178">
        <f ca="1">IF(E$1&lt;'Data Bank'!$AD928,"",IF(E$1&gt;'Data Bank'!$AT928,"",IF(AND('Data Bank'!$AC928&lt;100,TODAY()&gt;'Data Bank'!$AT928),1,IF('Data Bank'!$AC928=100,3,IF('Data Bank'!$AC928=0,0,2)))))</f>
        <v>0</v>
      </c>
      <c r="F987" s="178">
        <f ca="1">IF(F$1&lt;'Data Bank'!$AD928,"",IF(F$1&gt;'Data Bank'!$AT928,"",IF(AND('Data Bank'!$AC928&lt;100,TODAY()&gt;'Data Bank'!$AT928),1,IF('Data Bank'!$AC928=100,3,IF('Data Bank'!$AC928=0,0,2)))))</f>
        <v>0</v>
      </c>
      <c r="G987" s="178">
        <f ca="1">IF(G$1&lt;'Data Bank'!$AD928,"",IF(G$1&gt;'Data Bank'!$AT928,"",IF(AND('Data Bank'!$AC928&lt;100,TODAY()&gt;'Data Bank'!$AT928),1,IF('Data Bank'!$AC928=100,3,IF('Data Bank'!$AC928=0,0,2)))))</f>
        <v>0</v>
      </c>
      <c r="H987" s="178">
        <f ca="1">IF(H$1&lt;'Data Bank'!$AD928,"",IF(H$1&gt;'Data Bank'!$AT928,"",IF(AND('Data Bank'!$AC928&lt;100,TODAY()&gt;'Data Bank'!$AT928),1,IF('Data Bank'!$AC928=100,3,IF('Data Bank'!$AC928=0,0,2)))))</f>
        <v>0</v>
      </c>
      <c r="I987" s="178">
        <f ca="1">IF(I$1&lt;'Data Bank'!$AD928,"",IF(I$1&gt;'Data Bank'!$AT928,"",IF(AND('Data Bank'!$AC928&lt;100,TODAY()&gt;'Data Bank'!$AT928),1,IF('Data Bank'!$AC928=100,3,IF('Data Bank'!$AC928=0,0,2)))))</f>
        <v>0</v>
      </c>
      <c r="J987" s="177" t="str">
        <f ca="1">IF(J$1&lt;'Data Bank'!$AD928,"",IF(J$1&gt;'Data Bank'!$AT928,"",IF(AND('Data Bank'!$AC928&lt;100,TODAY()&gt;'Data Bank'!$AT928),1,IF('Data Bank'!$AC928=100,3,IF('Data Bank'!$AC928=0,0,2)))))</f>
        <v/>
      </c>
      <c r="K987" s="177" t="str">
        <f ca="1">IF(K$1&lt;'Data Bank'!$AD928,"",IF(K$1&gt;'Data Bank'!$AT928,"",IF(AND('Data Bank'!$AC928&lt;100,TODAY()&gt;'Data Bank'!$AT928),1,IF('Data Bank'!$AC928=100,3,IF('Data Bank'!$AC928=0,0,2)))))</f>
        <v/>
      </c>
      <c r="L987" s="177" t="str">
        <f ca="1">IF(L$1&lt;'Data Bank'!$AD928,"",IF(L$1&gt;'Data Bank'!$AT928,"",IF(AND('Data Bank'!$AC928&lt;100,TODAY()&gt;'Data Bank'!$AT928),1,IF('Data Bank'!$AC928=100,3,IF('Data Bank'!$AC928=0,0,2)))))</f>
        <v/>
      </c>
      <c r="M987" s="177" t="str">
        <f ca="1">IF(M$1&lt;'Data Bank'!$AD928,"",IF(M$1&gt;'Data Bank'!$AT928,"",IF(AND('Data Bank'!$AC928&lt;100,TODAY()&gt;'Data Bank'!$AT928),1,IF('Data Bank'!$AC928=100,3,IF('Data Bank'!$AC928=0,0,2)))))</f>
        <v/>
      </c>
      <c r="N987" s="177" t="str">
        <f ca="1">IF(N$1&lt;'Data Bank'!$AD928,"",IF(N$1&gt;'Data Bank'!$AT928,"",IF(AND('Data Bank'!$AC928&lt;100,TODAY()&gt;'Data Bank'!$AT928),1,IF('Data Bank'!$AC928=100,3,IF('Data Bank'!$AC928=0,0,2)))))</f>
        <v/>
      </c>
      <c r="O987" s="177" t="str">
        <f ca="1">IF(O$1&lt;'Data Bank'!$AD928,"",IF(O$1&gt;'Data Bank'!$AT928,"",IF(AND('Data Bank'!$AC928&lt;100,TODAY()&gt;'Data Bank'!$AT928),1,IF('Data Bank'!$AC928=100,3,IF('Data Bank'!$AC928=0,0,2)))))</f>
        <v/>
      </c>
      <c r="P987" s="177" t="str">
        <f ca="1">IF(P$1&lt;'Data Bank'!$AD928,"",IF(P$1&gt;'Data Bank'!$AT928,"",IF(AND('Data Bank'!$AC928&lt;100,TODAY()&gt;'Data Bank'!$AT928),1,IF('Data Bank'!$AC928=100,3,IF('Data Bank'!$AC928=0,0,2)))))</f>
        <v/>
      </c>
      <c r="Q987" s="177" t="str">
        <f ca="1">IF(Q$1&lt;'Data Bank'!$AD928,"",IF(Q$1&gt;'Data Bank'!$AT928,"",IF(AND('Data Bank'!$AC928&lt;100,TODAY()&gt;'Data Bank'!$AT928),1,IF('Data Bank'!$AC928=100,3,IF('Data Bank'!$AC928=0,0,2)))))</f>
        <v/>
      </c>
      <c r="R987" s="177" t="str">
        <f ca="1">IF(R$1&lt;'Data Bank'!$AD928,"",IF(R$1&gt;'Data Bank'!$AT928,"",IF(AND('Data Bank'!$AC928&lt;100,TODAY()&gt;'Data Bank'!$AT928),1,IF('Data Bank'!$AC928=100,3,IF('Data Bank'!$AC928=0,0,2)))))</f>
        <v/>
      </c>
    </row>
    <row r="988" spans="1:18">
      <c r="A988" s="115" t="str">
        <f>'Data Bank'!E929</f>
        <v>P4</v>
      </c>
      <c r="B988" s="178">
        <f ca="1">IF(B$1&lt;'Data Bank'!$AD929,"",IF(B$1&gt;'Data Bank'!$AT929,"",IF(AND('Data Bank'!$AC929&lt;100,TODAY()&gt;'Data Bank'!$AT929),1,IF('Data Bank'!$AC929=100,3,IF('Data Bank'!$AC929=0,0,2)))))</f>
        <v>2</v>
      </c>
      <c r="C988" s="178">
        <f ca="1">IF(C$1&lt;'Data Bank'!$AD929,"",IF(C$1&gt;'Data Bank'!$AT929,"",IF(AND('Data Bank'!$AC929&lt;100,TODAY()&gt;'Data Bank'!$AT929),1,IF('Data Bank'!$AC929=100,3,IF('Data Bank'!$AC929=0,0,2)))))</f>
        <v>2</v>
      </c>
      <c r="D988" s="178">
        <f ca="1">IF(D$1&lt;'Data Bank'!$AD929,"",IF(D$1&gt;'Data Bank'!$AT929,"",IF(AND('Data Bank'!$AC929&lt;100,TODAY()&gt;'Data Bank'!$AT929),1,IF('Data Bank'!$AC929=100,3,IF('Data Bank'!$AC929=0,0,2)))))</f>
        <v>2</v>
      </c>
      <c r="E988" s="178">
        <f ca="1">IF(E$1&lt;'Data Bank'!$AD929,"",IF(E$1&gt;'Data Bank'!$AT929,"",IF(AND('Data Bank'!$AC929&lt;100,TODAY()&gt;'Data Bank'!$AT929),1,IF('Data Bank'!$AC929=100,3,IF('Data Bank'!$AC929=0,0,2)))))</f>
        <v>2</v>
      </c>
      <c r="F988" s="178">
        <f ca="1">IF(F$1&lt;'Data Bank'!$AD929,"",IF(F$1&gt;'Data Bank'!$AT929,"",IF(AND('Data Bank'!$AC929&lt;100,TODAY()&gt;'Data Bank'!$AT929),1,IF('Data Bank'!$AC929=100,3,IF('Data Bank'!$AC929=0,0,2)))))</f>
        <v>2</v>
      </c>
      <c r="G988" s="178">
        <f ca="1">IF(G$1&lt;'Data Bank'!$AD929,"",IF(G$1&gt;'Data Bank'!$AT929,"",IF(AND('Data Bank'!$AC929&lt;100,TODAY()&gt;'Data Bank'!$AT929),1,IF('Data Bank'!$AC929=100,3,IF('Data Bank'!$AC929=0,0,2)))))</f>
        <v>2</v>
      </c>
      <c r="H988" s="178">
        <f ca="1">IF(H$1&lt;'Data Bank'!$AD929,"",IF(H$1&gt;'Data Bank'!$AT929,"",IF(AND('Data Bank'!$AC929&lt;100,TODAY()&gt;'Data Bank'!$AT929),1,IF('Data Bank'!$AC929=100,3,IF('Data Bank'!$AC929=0,0,2)))))</f>
        <v>2</v>
      </c>
      <c r="I988" s="178">
        <f ca="1">IF(I$1&lt;'Data Bank'!$AD929,"",IF(I$1&gt;'Data Bank'!$AT929,"",IF(AND('Data Bank'!$AC929&lt;100,TODAY()&gt;'Data Bank'!$AT929),1,IF('Data Bank'!$AC929=100,3,IF('Data Bank'!$AC929=0,0,2)))))</f>
        <v>2</v>
      </c>
      <c r="J988" s="177">
        <f ca="1">IF(J$1&lt;'Data Bank'!$AD929,"",IF(J$1&gt;'Data Bank'!$AT929,"",IF(AND('Data Bank'!$AC929&lt;100,TODAY()&gt;'Data Bank'!$AT929),1,IF('Data Bank'!$AC929=100,3,IF('Data Bank'!$AC929=0,0,2)))))</f>
        <v>2</v>
      </c>
      <c r="K988" s="177">
        <f ca="1">IF(K$1&lt;'Data Bank'!$AD929,"",IF(K$1&gt;'Data Bank'!$AT929,"",IF(AND('Data Bank'!$AC929&lt;100,TODAY()&gt;'Data Bank'!$AT929),1,IF('Data Bank'!$AC929=100,3,IF('Data Bank'!$AC929=0,0,2)))))</f>
        <v>2</v>
      </c>
      <c r="L988" s="177">
        <f ca="1">IF(L$1&lt;'Data Bank'!$AD929,"",IF(L$1&gt;'Data Bank'!$AT929,"",IF(AND('Data Bank'!$AC929&lt;100,TODAY()&gt;'Data Bank'!$AT929),1,IF('Data Bank'!$AC929=100,3,IF('Data Bank'!$AC929=0,0,2)))))</f>
        <v>2</v>
      </c>
      <c r="M988" s="177">
        <f ca="1">IF(M$1&lt;'Data Bank'!$AD929,"",IF(M$1&gt;'Data Bank'!$AT929,"",IF(AND('Data Bank'!$AC929&lt;100,TODAY()&gt;'Data Bank'!$AT929),1,IF('Data Bank'!$AC929=100,3,IF('Data Bank'!$AC929=0,0,2)))))</f>
        <v>2</v>
      </c>
      <c r="N988" s="177">
        <f ca="1">IF(N$1&lt;'Data Bank'!$AD929,"",IF(N$1&gt;'Data Bank'!$AT929,"",IF(AND('Data Bank'!$AC929&lt;100,TODAY()&gt;'Data Bank'!$AT929),1,IF('Data Bank'!$AC929=100,3,IF('Data Bank'!$AC929=0,0,2)))))</f>
        <v>2</v>
      </c>
      <c r="O988" s="177">
        <f ca="1">IF(O$1&lt;'Data Bank'!$AD929,"",IF(O$1&gt;'Data Bank'!$AT929,"",IF(AND('Data Bank'!$AC929&lt;100,TODAY()&gt;'Data Bank'!$AT929),1,IF('Data Bank'!$AC929=100,3,IF('Data Bank'!$AC929=0,0,2)))))</f>
        <v>2</v>
      </c>
      <c r="P988" s="177">
        <f ca="1">IF(P$1&lt;'Data Bank'!$AD929,"",IF(P$1&gt;'Data Bank'!$AT929,"",IF(AND('Data Bank'!$AC929&lt;100,TODAY()&gt;'Data Bank'!$AT929),1,IF('Data Bank'!$AC929=100,3,IF('Data Bank'!$AC929=0,0,2)))))</f>
        <v>2</v>
      </c>
      <c r="Q988" s="177">
        <f ca="1">IF(Q$1&lt;'Data Bank'!$AD929,"",IF(Q$1&gt;'Data Bank'!$AT929,"",IF(AND('Data Bank'!$AC929&lt;100,TODAY()&gt;'Data Bank'!$AT929),1,IF('Data Bank'!$AC929=100,3,IF('Data Bank'!$AC929=0,0,2)))))</f>
        <v>2</v>
      </c>
      <c r="R988" s="177">
        <f ca="1">IF(R$1&lt;'Data Bank'!$AD929,"",IF(R$1&gt;'Data Bank'!$AT929,"",IF(AND('Data Bank'!$AC929&lt;100,TODAY()&gt;'Data Bank'!$AT929),1,IF('Data Bank'!$AC929=100,3,IF('Data Bank'!$AC929=0,0,2)))))</f>
        <v>2</v>
      </c>
    </row>
    <row r="989" spans="1:18">
      <c r="A989" s="115" t="str">
        <f>'Data Bank'!E930</f>
        <v>Additional Cost</v>
      </c>
      <c r="B989" s="178">
        <f ca="1">IF(B$1&lt;'Data Bank'!$AD930,"",IF(B$1&gt;'Data Bank'!$AT930,"",IF(AND('Data Bank'!$AC930&lt;100,TODAY()&gt;'Data Bank'!$AT930),1,IF('Data Bank'!$AC930=100,3,IF('Data Bank'!$AC930=0,0,2)))))</f>
        <v>2</v>
      </c>
      <c r="C989" s="178">
        <f ca="1">IF(C$1&lt;'Data Bank'!$AD930,"",IF(C$1&gt;'Data Bank'!$AT930,"",IF(AND('Data Bank'!$AC930&lt;100,TODAY()&gt;'Data Bank'!$AT930),1,IF('Data Bank'!$AC930=100,3,IF('Data Bank'!$AC930=0,0,2)))))</f>
        <v>2</v>
      </c>
      <c r="D989" s="178">
        <f ca="1">IF(D$1&lt;'Data Bank'!$AD930,"",IF(D$1&gt;'Data Bank'!$AT930,"",IF(AND('Data Bank'!$AC930&lt;100,TODAY()&gt;'Data Bank'!$AT930),1,IF('Data Bank'!$AC930=100,3,IF('Data Bank'!$AC930=0,0,2)))))</f>
        <v>2</v>
      </c>
      <c r="E989" s="178">
        <f ca="1">IF(E$1&lt;'Data Bank'!$AD930,"",IF(E$1&gt;'Data Bank'!$AT930,"",IF(AND('Data Bank'!$AC930&lt;100,TODAY()&gt;'Data Bank'!$AT930),1,IF('Data Bank'!$AC930=100,3,IF('Data Bank'!$AC930=0,0,2)))))</f>
        <v>2</v>
      </c>
      <c r="F989" s="178">
        <f ca="1">IF(F$1&lt;'Data Bank'!$AD930,"",IF(F$1&gt;'Data Bank'!$AT930,"",IF(AND('Data Bank'!$AC930&lt;100,TODAY()&gt;'Data Bank'!$AT930),1,IF('Data Bank'!$AC930=100,3,IF('Data Bank'!$AC930=0,0,2)))))</f>
        <v>2</v>
      </c>
      <c r="G989" s="178" t="str">
        <f ca="1">IF(G$1&lt;'Data Bank'!$AD930,"",IF(G$1&gt;'Data Bank'!$AT930,"",IF(AND('Data Bank'!$AC930&lt;100,TODAY()&gt;'Data Bank'!$AT930),1,IF('Data Bank'!$AC930=100,3,IF('Data Bank'!$AC930=0,0,2)))))</f>
        <v/>
      </c>
      <c r="H989" s="178" t="str">
        <f ca="1">IF(H$1&lt;'Data Bank'!$AD930,"",IF(H$1&gt;'Data Bank'!$AT930,"",IF(AND('Data Bank'!$AC930&lt;100,TODAY()&gt;'Data Bank'!$AT930),1,IF('Data Bank'!$AC930=100,3,IF('Data Bank'!$AC930=0,0,2)))))</f>
        <v/>
      </c>
      <c r="I989" s="178" t="str">
        <f ca="1">IF(I$1&lt;'Data Bank'!$AD930,"",IF(I$1&gt;'Data Bank'!$AT930,"",IF(AND('Data Bank'!$AC930&lt;100,TODAY()&gt;'Data Bank'!$AT930),1,IF('Data Bank'!$AC930=100,3,IF('Data Bank'!$AC930=0,0,2)))))</f>
        <v/>
      </c>
      <c r="J989" s="177" t="str">
        <f ca="1">IF(J$1&lt;'Data Bank'!$AD930,"",IF(J$1&gt;'Data Bank'!$AT930,"",IF(AND('Data Bank'!$AC930&lt;100,TODAY()&gt;'Data Bank'!$AT930),1,IF('Data Bank'!$AC930=100,3,IF('Data Bank'!$AC930=0,0,2)))))</f>
        <v/>
      </c>
      <c r="K989" s="177" t="str">
        <f ca="1">IF(K$1&lt;'Data Bank'!$AD930,"",IF(K$1&gt;'Data Bank'!$AT930,"",IF(AND('Data Bank'!$AC930&lt;100,TODAY()&gt;'Data Bank'!$AT930),1,IF('Data Bank'!$AC930=100,3,IF('Data Bank'!$AC930=0,0,2)))))</f>
        <v/>
      </c>
      <c r="L989" s="177" t="str">
        <f ca="1">IF(L$1&lt;'Data Bank'!$AD930,"",IF(L$1&gt;'Data Bank'!$AT930,"",IF(AND('Data Bank'!$AC930&lt;100,TODAY()&gt;'Data Bank'!$AT930),1,IF('Data Bank'!$AC930=100,3,IF('Data Bank'!$AC930=0,0,2)))))</f>
        <v/>
      </c>
      <c r="M989" s="177" t="str">
        <f ca="1">IF(M$1&lt;'Data Bank'!$AD930,"",IF(M$1&gt;'Data Bank'!$AT930,"",IF(AND('Data Bank'!$AC930&lt;100,TODAY()&gt;'Data Bank'!$AT930),1,IF('Data Bank'!$AC930=100,3,IF('Data Bank'!$AC930=0,0,2)))))</f>
        <v/>
      </c>
      <c r="N989" s="177" t="str">
        <f ca="1">IF(N$1&lt;'Data Bank'!$AD930,"",IF(N$1&gt;'Data Bank'!$AT930,"",IF(AND('Data Bank'!$AC930&lt;100,TODAY()&gt;'Data Bank'!$AT930),1,IF('Data Bank'!$AC930=100,3,IF('Data Bank'!$AC930=0,0,2)))))</f>
        <v/>
      </c>
      <c r="O989" s="177" t="str">
        <f ca="1">IF(O$1&lt;'Data Bank'!$AD930,"",IF(O$1&gt;'Data Bank'!$AT930,"",IF(AND('Data Bank'!$AC930&lt;100,TODAY()&gt;'Data Bank'!$AT930),1,IF('Data Bank'!$AC930=100,3,IF('Data Bank'!$AC930=0,0,2)))))</f>
        <v/>
      </c>
      <c r="P989" s="177" t="str">
        <f ca="1">IF(P$1&lt;'Data Bank'!$AD930,"",IF(P$1&gt;'Data Bank'!$AT930,"",IF(AND('Data Bank'!$AC930&lt;100,TODAY()&gt;'Data Bank'!$AT930),1,IF('Data Bank'!$AC930=100,3,IF('Data Bank'!$AC930=0,0,2)))))</f>
        <v/>
      </c>
      <c r="Q989" s="177" t="str">
        <f ca="1">IF(Q$1&lt;'Data Bank'!$AD930,"",IF(Q$1&gt;'Data Bank'!$AT930,"",IF(AND('Data Bank'!$AC930&lt;100,TODAY()&gt;'Data Bank'!$AT930),1,IF('Data Bank'!$AC930=100,3,IF('Data Bank'!$AC930=0,0,2)))))</f>
        <v/>
      </c>
      <c r="R989" s="177" t="str">
        <f ca="1">IF(R$1&lt;'Data Bank'!$AD930,"",IF(R$1&gt;'Data Bank'!$AT930,"",IF(AND('Data Bank'!$AC930&lt;100,TODAY()&gt;'Data Bank'!$AT930),1,IF('Data Bank'!$AC930=100,3,IF('Data Bank'!$AC930=0,0,2)))))</f>
        <v/>
      </c>
    </row>
    <row r="990" spans="1:18">
      <c r="A990" s="115" t="str">
        <f>'Data Bank'!E932</f>
        <v>P4-Citi Housing</v>
      </c>
      <c r="B990" s="178">
        <f ca="1">IF(B$1&lt;'Data Bank'!$AD932,"",IF(B$1&gt;'Data Bank'!$AT932,"",IF(AND('Data Bank'!$AC932&lt;100,TODAY()&gt;'Data Bank'!$AT932),1,IF('Data Bank'!$AC932=100,3,IF('Data Bank'!$AC932=0,0,2)))))</f>
        <v>1</v>
      </c>
      <c r="C990" s="178">
        <f ca="1">IF(C$1&lt;'Data Bank'!$AD932,"",IF(C$1&gt;'Data Bank'!$AT932,"",IF(AND('Data Bank'!$AC932&lt;100,TODAY()&gt;'Data Bank'!$AT932),1,IF('Data Bank'!$AC932=100,3,IF('Data Bank'!$AC932=0,0,2)))))</f>
        <v>1</v>
      </c>
      <c r="D990" s="178" t="str">
        <f ca="1">IF(D$1&lt;'Data Bank'!$AD932,"",IF(D$1&gt;'Data Bank'!$AT932,"",IF(AND('Data Bank'!$AC932&lt;100,TODAY()&gt;'Data Bank'!$AT932),1,IF('Data Bank'!$AC932=100,3,IF('Data Bank'!$AC932=0,0,2)))))</f>
        <v/>
      </c>
      <c r="E990" s="178" t="str">
        <f ca="1">IF(E$1&lt;'Data Bank'!$AD932,"",IF(E$1&gt;'Data Bank'!$AT932,"",IF(AND('Data Bank'!$AC932&lt;100,TODAY()&gt;'Data Bank'!$AT932),1,IF('Data Bank'!$AC932=100,3,IF('Data Bank'!$AC932=0,0,2)))))</f>
        <v/>
      </c>
      <c r="F990" s="178" t="str">
        <f ca="1">IF(F$1&lt;'Data Bank'!$AD932,"",IF(F$1&gt;'Data Bank'!$AT932,"",IF(AND('Data Bank'!$AC932&lt;100,TODAY()&gt;'Data Bank'!$AT932),1,IF('Data Bank'!$AC932=100,3,IF('Data Bank'!$AC932=0,0,2)))))</f>
        <v/>
      </c>
      <c r="G990" s="178" t="str">
        <f ca="1">IF(G$1&lt;'Data Bank'!$AD932,"",IF(G$1&gt;'Data Bank'!$AT932,"",IF(AND('Data Bank'!$AC932&lt;100,TODAY()&gt;'Data Bank'!$AT932),1,IF('Data Bank'!$AC932=100,3,IF('Data Bank'!$AC932=0,0,2)))))</f>
        <v/>
      </c>
      <c r="H990" s="178" t="str">
        <f ca="1">IF(H$1&lt;'Data Bank'!$AD932,"",IF(H$1&gt;'Data Bank'!$AT932,"",IF(AND('Data Bank'!$AC932&lt;100,TODAY()&gt;'Data Bank'!$AT932),1,IF('Data Bank'!$AC932=100,3,IF('Data Bank'!$AC932=0,0,2)))))</f>
        <v/>
      </c>
      <c r="I990" s="178" t="str">
        <f ca="1">IF(I$1&lt;'Data Bank'!$AD932,"",IF(I$1&gt;'Data Bank'!$AT932,"",IF(AND('Data Bank'!$AC932&lt;100,TODAY()&gt;'Data Bank'!$AT932),1,IF('Data Bank'!$AC932=100,3,IF('Data Bank'!$AC932=0,0,2)))))</f>
        <v/>
      </c>
      <c r="J990" s="177" t="str">
        <f ca="1">IF(J$1&lt;'Data Bank'!$AD932,"",IF(J$1&gt;'Data Bank'!$AT932,"",IF(AND('Data Bank'!$AC932&lt;100,TODAY()&gt;'Data Bank'!$AT932),1,IF('Data Bank'!$AC932=100,3,IF('Data Bank'!$AC932=0,0,2)))))</f>
        <v/>
      </c>
      <c r="K990" s="177" t="str">
        <f ca="1">IF(K$1&lt;'Data Bank'!$AD932,"",IF(K$1&gt;'Data Bank'!$AT932,"",IF(AND('Data Bank'!$AC932&lt;100,TODAY()&gt;'Data Bank'!$AT932),1,IF('Data Bank'!$AC932=100,3,IF('Data Bank'!$AC932=0,0,2)))))</f>
        <v/>
      </c>
      <c r="L990" s="177" t="str">
        <f ca="1">IF(L$1&lt;'Data Bank'!$AD932,"",IF(L$1&gt;'Data Bank'!$AT932,"",IF(AND('Data Bank'!$AC932&lt;100,TODAY()&gt;'Data Bank'!$AT932),1,IF('Data Bank'!$AC932=100,3,IF('Data Bank'!$AC932=0,0,2)))))</f>
        <v/>
      </c>
      <c r="M990" s="177" t="str">
        <f ca="1">IF(M$1&lt;'Data Bank'!$AD932,"",IF(M$1&gt;'Data Bank'!$AT932,"",IF(AND('Data Bank'!$AC932&lt;100,TODAY()&gt;'Data Bank'!$AT932),1,IF('Data Bank'!$AC932=100,3,IF('Data Bank'!$AC932=0,0,2)))))</f>
        <v/>
      </c>
      <c r="N990" s="177" t="str">
        <f ca="1">IF(N$1&lt;'Data Bank'!$AD932,"",IF(N$1&gt;'Data Bank'!$AT932,"",IF(AND('Data Bank'!$AC932&lt;100,TODAY()&gt;'Data Bank'!$AT932),1,IF('Data Bank'!$AC932=100,3,IF('Data Bank'!$AC932=0,0,2)))))</f>
        <v/>
      </c>
      <c r="O990" s="177" t="str">
        <f ca="1">IF(O$1&lt;'Data Bank'!$AD932,"",IF(O$1&gt;'Data Bank'!$AT932,"",IF(AND('Data Bank'!$AC932&lt;100,TODAY()&gt;'Data Bank'!$AT932),1,IF('Data Bank'!$AC932=100,3,IF('Data Bank'!$AC932=0,0,2)))))</f>
        <v/>
      </c>
      <c r="P990" s="177" t="str">
        <f ca="1">IF(P$1&lt;'Data Bank'!$AD932,"",IF(P$1&gt;'Data Bank'!$AT932,"",IF(AND('Data Bank'!$AC932&lt;100,TODAY()&gt;'Data Bank'!$AT932),1,IF('Data Bank'!$AC932=100,3,IF('Data Bank'!$AC932=0,0,2)))))</f>
        <v/>
      </c>
      <c r="Q990" s="177" t="str">
        <f ca="1">IF(Q$1&lt;'Data Bank'!$AD932,"",IF(Q$1&gt;'Data Bank'!$AT932,"",IF(AND('Data Bank'!$AC932&lt;100,TODAY()&gt;'Data Bank'!$AT932),1,IF('Data Bank'!$AC932=100,3,IF('Data Bank'!$AC932=0,0,2)))))</f>
        <v/>
      </c>
      <c r="R990" s="177" t="str">
        <f ca="1">IF(R$1&lt;'Data Bank'!$AD932,"",IF(R$1&gt;'Data Bank'!$AT932,"",IF(AND('Data Bank'!$AC932&lt;100,TODAY()&gt;'Data Bank'!$AT932),1,IF('Data Bank'!$AC932=100,3,IF('Data Bank'!$AC932=0,0,2)))))</f>
        <v/>
      </c>
    </row>
    <row r="991" spans="1:18">
      <c r="A991" s="115" t="str">
        <f>'Data Bank'!E933</f>
        <v>P5</v>
      </c>
      <c r="B991" s="178">
        <f ca="1">IF(B$1&lt;'Data Bank'!$AD933,"",IF(B$1&gt;'Data Bank'!$AT933,"",IF(AND('Data Bank'!$AC933&lt;100,TODAY()&gt;'Data Bank'!$AT933),1,IF('Data Bank'!$AC933=100,3,IF('Data Bank'!$AC933=0,0,2)))))</f>
        <v>2</v>
      </c>
      <c r="C991" s="178">
        <f ca="1">IF(C$1&lt;'Data Bank'!$AD933,"",IF(C$1&gt;'Data Bank'!$AT933,"",IF(AND('Data Bank'!$AC933&lt;100,TODAY()&gt;'Data Bank'!$AT933),1,IF('Data Bank'!$AC933=100,3,IF('Data Bank'!$AC933=0,0,2)))))</f>
        <v>2</v>
      </c>
      <c r="D991" s="178">
        <f ca="1">IF(D$1&lt;'Data Bank'!$AD933,"",IF(D$1&gt;'Data Bank'!$AT933,"",IF(AND('Data Bank'!$AC933&lt;100,TODAY()&gt;'Data Bank'!$AT933),1,IF('Data Bank'!$AC933=100,3,IF('Data Bank'!$AC933=0,0,2)))))</f>
        <v>2</v>
      </c>
      <c r="E991" s="178">
        <f ca="1">IF(E$1&lt;'Data Bank'!$AD933,"",IF(E$1&gt;'Data Bank'!$AT933,"",IF(AND('Data Bank'!$AC933&lt;100,TODAY()&gt;'Data Bank'!$AT933),1,IF('Data Bank'!$AC933=100,3,IF('Data Bank'!$AC933=0,0,2)))))</f>
        <v>2</v>
      </c>
      <c r="F991" s="178">
        <f ca="1">IF(F$1&lt;'Data Bank'!$AD933,"",IF(F$1&gt;'Data Bank'!$AT933,"",IF(AND('Data Bank'!$AC933&lt;100,TODAY()&gt;'Data Bank'!$AT933),1,IF('Data Bank'!$AC933=100,3,IF('Data Bank'!$AC933=0,0,2)))))</f>
        <v>2</v>
      </c>
      <c r="G991" s="178" t="str">
        <f ca="1">IF(G$1&lt;'Data Bank'!$AD933,"",IF(G$1&gt;'Data Bank'!$AT933,"",IF(AND('Data Bank'!$AC933&lt;100,TODAY()&gt;'Data Bank'!$AT933),1,IF('Data Bank'!$AC933=100,3,IF('Data Bank'!$AC933=0,0,2)))))</f>
        <v/>
      </c>
      <c r="H991" s="178" t="str">
        <f ca="1">IF(H$1&lt;'Data Bank'!$AD933,"",IF(H$1&gt;'Data Bank'!$AT933,"",IF(AND('Data Bank'!$AC933&lt;100,TODAY()&gt;'Data Bank'!$AT933),1,IF('Data Bank'!$AC933=100,3,IF('Data Bank'!$AC933=0,0,2)))))</f>
        <v/>
      </c>
      <c r="I991" s="178" t="str">
        <f ca="1">IF(I$1&lt;'Data Bank'!$AD933,"",IF(I$1&gt;'Data Bank'!$AT933,"",IF(AND('Data Bank'!$AC933&lt;100,TODAY()&gt;'Data Bank'!$AT933),1,IF('Data Bank'!$AC933=100,3,IF('Data Bank'!$AC933=0,0,2)))))</f>
        <v/>
      </c>
      <c r="J991" s="177" t="str">
        <f ca="1">IF(J$1&lt;'Data Bank'!$AD933,"",IF(J$1&gt;'Data Bank'!$AT933,"",IF(AND('Data Bank'!$AC933&lt;100,TODAY()&gt;'Data Bank'!$AT933),1,IF('Data Bank'!$AC933=100,3,IF('Data Bank'!$AC933=0,0,2)))))</f>
        <v/>
      </c>
      <c r="K991" s="177" t="str">
        <f ca="1">IF(K$1&lt;'Data Bank'!$AD933,"",IF(K$1&gt;'Data Bank'!$AT933,"",IF(AND('Data Bank'!$AC933&lt;100,TODAY()&gt;'Data Bank'!$AT933),1,IF('Data Bank'!$AC933=100,3,IF('Data Bank'!$AC933=0,0,2)))))</f>
        <v/>
      </c>
      <c r="L991" s="177" t="str">
        <f ca="1">IF(L$1&lt;'Data Bank'!$AD933,"",IF(L$1&gt;'Data Bank'!$AT933,"",IF(AND('Data Bank'!$AC933&lt;100,TODAY()&gt;'Data Bank'!$AT933),1,IF('Data Bank'!$AC933=100,3,IF('Data Bank'!$AC933=0,0,2)))))</f>
        <v/>
      </c>
      <c r="M991" s="177" t="str">
        <f ca="1">IF(M$1&lt;'Data Bank'!$AD933,"",IF(M$1&gt;'Data Bank'!$AT933,"",IF(AND('Data Bank'!$AC933&lt;100,TODAY()&gt;'Data Bank'!$AT933),1,IF('Data Bank'!$AC933=100,3,IF('Data Bank'!$AC933=0,0,2)))))</f>
        <v/>
      </c>
      <c r="N991" s="177" t="str">
        <f ca="1">IF(N$1&lt;'Data Bank'!$AD933,"",IF(N$1&gt;'Data Bank'!$AT933,"",IF(AND('Data Bank'!$AC933&lt;100,TODAY()&gt;'Data Bank'!$AT933),1,IF('Data Bank'!$AC933=100,3,IF('Data Bank'!$AC933=0,0,2)))))</f>
        <v/>
      </c>
      <c r="O991" s="177" t="str">
        <f ca="1">IF(O$1&lt;'Data Bank'!$AD933,"",IF(O$1&gt;'Data Bank'!$AT933,"",IF(AND('Data Bank'!$AC933&lt;100,TODAY()&gt;'Data Bank'!$AT933),1,IF('Data Bank'!$AC933=100,3,IF('Data Bank'!$AC933=0,0,2)))))</f>
        <v/>
      </c>
      <c r="P991" s="177" t="str">
        <f ca="1">IF(P$1&lt;'Data Bank'!$AD933,"",IF(P$1&gt;'Data Bank'!$AT933,"",IF(AND('Data Bank'!$AC933&lt;100,TODAY()&gt;'Data Bank'!$AT933),1,IF('Data Bank'!$AC933=100,3,IF('Data Bank'!$AC933=0,0,2)))))</f>
        <v/>
      </c>
      <c r="Q991" s="177" t="str">
        <f ca="1">IF(Q$1&lt;'Data Bank'!$AD933,"",IF(Q$1&gt;'Data Bank'!$AT933,"",IF(AND('Data Bank'!$AC933&lt;100,TODAY()&gt;'Data Bank'!$AT933),1,IF('Data Bank'!$AC933=100,3,IF('Data Bank'!$AC933=0,0,2)))))</f>
        <v/>
      </c>
      <c r="R991" s="177" t="str">
        <f ca="1">IF(R$1&lt;'Data Bank'!$AD933,"",IF(R$1&gt;'Data Bank'!$AT933,"",IF(AND('Data Bank'!$AC933&lt;100,TODAY()&gt;'Data Bank'!$AT933),1,IF('Data Bank'!$AC933=100,3,IF('Data Bank'!$AC933=0,0,2)))))</f>
        <v/>
      </c>
    </row>
    <row r="992" spans="1:18">
      <c r="A992" s="115" t="str">
        <f>'Data Bank'!E934</f>
        <v>Block Q</v>
      </c>
      <c r="B992" s="178">
        <f ca="1">IF(B$1&lt;'Data Bank'!$AD934,"",IF(B$1&gt;'Data Bank'!$AT934,"",IF(AND('Data Bank'!$AC934&lt;100,TODAY()&gt;'Data Bank'!$AT934),1,IF('Data Bank'!$AC934=100,3,IF('Data Bank'!$AC934=0,0,2)))))</f>
        <v>2</v>
      </c>
      <c r="C992" s="178">
        <f ca="1">IF(C$1&lt;'Data Bank'!$AD934,"",IF(C$1&gt;'Data Bank'!$AT934,"",IF(AND('Data Bank'!$AC934&lt;100,TODAY()&gt;'Data Bank'!$AT934),1,IF('Data Bank'!$AC934=100,3,IF('Data Bank'!$AC934=0,0,2)))))</f>
        <v>2</v>
      </c>
      <c r="D992" s="178">
        <f ca="1">IF(D$1&lt;'Data Bank'!$AD934,"",IF(D$1&gt;'Data Bank'!$AT934,"",IF(AND('Data Bank'!$AC934&lt;100,TODAY()&gt;'Data Bank'!$AT934),1,IF('Data Bank'!$AC934=100,3,IF('Data Bank'!$AC934=0,0,2)))))</f>
        <v>2</v>
      </c>
      <c r="E992" s="178">
        <f ca="1">IF(E$1&lt;'Data Bank'!$AD934,"",IF(E$1&gt;'Data Bank'!$AT934,"",IF(AND('Data Bank'!$AC934&lt;100,TODAY()&gt;'Data Bank'!$AT934),1,IF('Data Bank'!$AC934=100,3,IF('Data Bank'!$AC934=0,0,2)))))</f>
        <v>2</v>
      </c>
      <c r="F992" s="178">
        <f ca="1">IF(F$1&lt;'Data Bank'!$AD934,"",IF(F$1&gt;'Data Bank'!$AT934,"",IF(AND('Data Bank'!$AC934&lt;100,TODAY()&gt;'Data Bank'!$AT934),1,IF('Data Bank'!$AC934=100,3,IF('Data Bank'!$AC934=0,0,2)))))</f>
        <v>2</v>
      </c>
      <c r="G992" s="178" t="str">
        <f ca="1">IF(G$1&lt;'Data Bank'!$AD934,"",IF(G$1&gt;'Data Bank'!$AT934,"",IF(AND('Data Bank'!$AC934&lt;100,TODAY()&gt;'Data Bank'!$AT934),1,IF('Data Bank'!$AC934=100,3,IF('Data Bank'!$AC934=0,0,2)))))</f>
        <v/>
      </c>
      <c r="H992" s="178" t="str">
        <f ca="1">IF(H$1&lt;'Data Bank'!$AD934,"",IF(H$1&gt;'Data Bank'!$AT934,"",IF(AND('Data Bank'!$AC934&lt;100,TODAY()&gt;'Data Bank'!$AT934),1,IF('Data Bank'!$AC934=100,3,IF('Data Bank'!$AC934=0,0,2)))))</f>
        <v/>
      </c>
      <c r="I992" s="178" t="str">
        <f ca="1">IF(I$1&lt;'Data Bank'!$AD934,"",IF(I$1&gt;'Data Bank'!$AT934,"",IF(AND('Data Bank'!$AC934&lt;100,TODAY()&gt;'Data Bank'!$AT934),1,IF('Data Bank'!$AC934=100,3,IF('Data Bank'!$AC934=0,0,2)))))</f>
        <v/>
      </c>
      <c r="J992" s="177" t="str">
        <f ca="1">IF(J$1&lt;'Data Bank'!$AD934,"",IF(J$1&gt;'Data Bank'!$AT934,"",IF(AND('Data Bank'!$AC934&lt;100,TODAY()&gt;'Data Bank'!$AT934),1,IF('Data Bank'!$AC934=100,3,IF('Data Bank'!$AC934=0,0,2)))))</f>
        <v/>
      </c>
      <c r="K992" s="177" t="str">
        <f ca="1">IF(K$1&lt;'Data Bank'!$AD934,"",IF(K$1&gt;'Data Bank'!$AT934,"",IF(AND('Data Bank'!$AC934&lt;100,TODAY()&gt;'Data Bank'!$AT934),1,IF('Data Bank'!$AC934=100,3,IF('Data Bank'!$AC934=0,0,2)))))</f>
        <v/>
      </c>
      <c r="L992" s="177" t="str">
        <f ca="1">IF(L$1&lt;'Data Bank'!$AD934,"",IF(L$1&gt;'Data Bank'!$AT934,"",IF(AND('Data Bank'!$AC934&lt;100,TODAY()&gt;'Data Bank'!$AT934),1,IF('Data Bank'!$AC934=100,3,IF('Data Bank'!$AC934=0,0,2)))))</f>
        <v/>
      </c>
      <c r="M992" s="177" t="str">
        <f ca="1">IF(M$1&lt;'Data Bank'!$AD934,"",IF(M$1&gt;'Data Bank'!$AT934,"",IF(AND('Data Bank'!$AC934&lt;100,TODAY()&gt;'Data Bank'!$AT934),1,IF('Data Bank'!$AC934=100,3,IF('Data Bank'!$AC934=0,0,2)))))</f>
        <v/>
      </c>
      <c r="N992" s="177" t="str">
        <f ca="1">IF(N$1&lt;'Data Bank'!$AD934,"",IF(N$1&gt;'Data Bank'!$AT934,"",IF(AND('Data Bank'!$AC934&lt;100,TODAY()&gt;'Data Bank'!$AT934),1,IF('Data Bank'!$AC934=100,3,IF('Data Bank'!$AC934=0,0,2)))))</f>
        <v/>
      </c>
      <c r="O992" s="177" t="str">
        <f ca="1">IF(O$1&lt;'Data Bank'!$AD934,"",IF(O$1&gt;'Data Bank'!$AT934,"",IF(AND('Data Bank'!$AC934&lt;100,TODAY()&gt;'Data Bank'!$AT934),1,IF('Data Bank'!$AC934=100,3,IF('Data Bank'!$AC934=0,0,2)))))</f>
        <v/>
      </c>
      <c r="P992" s="177" t="str">
        <f ca="1">IF(P$1&lt;'Data Bank'!$AD934,"",IF(P$1&gt;'Data Bank'!$AT934,"",IF(AND('Data Bank'!$AC934&lt;100,TODAY()&gt;'Data Bank'!$AT934),1,IF('Data Bank'!$AC934=100,3,IF('Data Bank'!$AC934=0,0,2)))))</f>
        <v/>
      </c>
      <c r="Q992" s="177" t="str">
        <f ca="1">IF(Q$1&lt;'Data Bank'!$AD934,"",IF(Q$1&gt;'Data Bank'!$AT934,"",IF(AND('Data Bank'!$AC934&lt;100,TODAY()&gt;'Data Bank'!$AT934),1,IF('Data Bank'!$AC934=100,3,IF('Data Bank'!$AC934=0,0,2)))))</f>
        <v/>
      </c>
      <c r="R992" s="177" t="str">
        <f ca="1">IF(R$1&lt;'Data Bank'!$AD934,"",IF(R$1&gt;'Data Bank'!$AT934,"",IF(AND('Data Bank'!$AC934&lt;100,TODAY()&gt;'Data Bank'!$AT934),1,IF('Data Bank'!$AC934=100,3,IF('Data Bank'!$AC934=0,0,2)))))</f>
        <v/>
      </c>
    </row>
    <row r="993" spans="1:18">
      <c r="A993" s="115" t="str">
        <f>'Data Bank'!E935</f>
        <v>Block R</v>
      </c>
      <c r="B993" s="178">
        <f ca="1">IF(B$1&lt;'Data Bank'!$AD935,"",IF(B$1&gt;'Data Bank'!$AT935,"",IF(AND('Data Bank'!$AC935&lt;100,TODAY()&gt;'Data Bank'!$AT935),1,IF('Data Bank'!$AC935=100,3,IF('Data Bank'!$AC935=0,0,2)))))</f>
        <v>2</v>
      </c>
      <c r="C993" s="178">
        <f ca="1">IF(C$1&lt;'Data Bank'!$AD935,"",IF(C$1&gt;'Data Bank'!$AT935,"",IF(AND('Data Bank'!$AC935&lt;100,TODAY()&gt;'Data Bank'!$AT935),1,IF('Data Bank'!$AC935=100,3,IF('Data Bank'!$AC935=0,0,2)))))</f>
        <v>2</v>
      </c>
      <c r="D993" s="178">
        <f ca="1">IF(D$1&lt;'Data Bank'!$AD935,"",IF(D$1&gt;'Data Bank'!$AT935,"",IF(AND('Data Bank'!$AC935&lt;100,TODAY()&gt;'Data Bank'!$AT935),1,IF('Data Bank'!$AC935=100,3,IF('Data Bank'!$AC935=0,0,2)))))</f>
        <v>2</v>
      </c>
      <c r="E993" s="178">
        <f ca="1">IF(E$1&lt;'Data Bank'!$AD935,"",IF(E$1&gt;'Data Bank'!$AT935,"",IF(AND('Data Bank'!$AC935&lt;100,TODAY()&gt;'Data Bank'!$AT935),1,IF('Data Bank'!$AC935=100,3,IF('Data Bank'!$AC935=0,0,2)))))</f>
        <v>2</v>
      </c>
      <c r="F993" s="178">
        <f ca="1">IF(F$1&lt;'Data Bank'!$AD935,"",IF(F$1&gt;'Data Bank'!$AT935,"",IF(AND('Data Bank'!$AC935&lt;100,TODAY()&gt;'Data Bank'!$AT935),1,IF('Data Bank'!$AC935=100,3,IF('Data Bank'!$AC935=0,0,2)))))</f>
        <v>2</v>
      </c>
      <c r="G993" s="178" t="str">
        <f ca="1">IF(G$1&lt;'Data Bank'!$AD935,"",IF(G$1&gt;'Data Bank'!$AT935,"",IF(AND('Data Bank'!$AC935&lt;100,TODAY()&gt;'Data Bank'!$AT935),1,IF('Data Bank'!$AC935=100,3,IF('Data Bank'!$AC935=0,0,2)))))</f>
        <v/>
      </c>
      <c r="H993" s="178" t="str">
        <f ca="1">IF(H$1&lt;'Data Bank'!$AD935,"",IF(H$1&gt;'Data Bank'!$AT935,"",IF(AND('Data Bank'!$AC935&lt;100,TODAY()&gt;'Data Bank'!$AT935),1,IF('Data Bank'!$AC935=100,3,IF('Data Bank'!$AC935=0,0,2)))))</f>
        <v/>
      </c>
      <c r="I993" s="178" t="str">
        <f ca="1">IF(I$1&lt;'Data Bank'!$AD935,"",IF(I$1&gt;'Data Bank'!$AT935,"",IF(AND('Data Bank'!$AC935&lt;100,TODAY()&gt;'Data Bank'!$AT935),1,IF('Data Bank'!$AC935=100,3,IF('Data Bank'!$AC935=0,0,2)))))</f>
        <v/>
      </c>
      <c r="J993" s="177" t="str">
        <f ca="1">IF(J$1&lt;'Data Bank'!$AD935,"",IF(J$1&gt;'Data Bank'!$AT935,"",IF(AND('Data Bank'!$AC935&lt;100,TODAY()&gt;'Data Bank'!$AT935),1,IF('Data Bank'!$AC935=100,3,IF('Data Bank'!$AC935=0,0,2)))))</f>
        <v/>
      </c>
      <c r="K993" s="177" t="str">
        <f ca="1">IF(K$1&lt;'Data Bank'!$AD935,"",IF(K$1&gt;'Data Bank'!$AT935,"",IF(AND('Data Bank'!$AC935&lt;100,TODAY()&gt;'Data Bank'!$AT935),1,IF('Data Bank'!$AC935=100,3,IF('Data Bank'!$AC935=0,0,2)))))</f>
        <v/>
      </c>
      <c r="L993" s="177" t="str">
        <f ca="1">IF(L$1&lt;'Data Bank'!$AD935,"",IF(L$1&gt;'Data Bank'!$AT935,"",IF(AND('Data Bank'!$AC935&lt;100,TODAY()&gt;'Data Bank'!$AT935),1,IF('Data Bank'!$AC935=100,3,IF('Data Bank'!$AC935=0,0,2)))))</f>
        <v/>
      </c>
      <c r="M993" s="177" t="str">
        <f ca="1">IF(M$1&lt;'Data Bank'!$AD935,"",IF(M$1&gt;'Data Bank'!$AT935,"",IF(AND('Data Bank'!$AC935&lt;100,TODAY()&gt;'Data Bank'!$AT935),1,IF('Data Bank'!$AC935=100,3,IF('Data Bank'!$AC935=0,0,2)))))</f>
        <v/>
      </c>
      <c r="N993" s="177" t="str">
        <f ca="1">IF(N$1&lt;'Data Bank'!$AD935,"",IF(N$1&gt;'Data Bank'!$AT935,"",IF(AND('Data Bank'!$AC935&lt;100,TODAY()&gt;'Data Bank'!$AT935),1,IF('Data Bank'!$AC935=100,3,IF('Data Bank'!$AC935=0,0,2)))))</f>
        <v/>
      </c>
      <c r="O993" s="177" t="str">
        <f ca="1">IF(O$1&lt;'Data Bank'!$AD935,"",IF(O$1&gt;'Data Bank'!$AT935,"",IF(AND('Data Bank'!$AC935&lt;100,TODAY()&gt;'Data Bank'!$AT935),1,IF('Data Bank'!$AC935=100,3,IF('Data Bank'!$AC935=0,0,2)))))</f>
        <v/>
      </c>
      <c r="P993" s="177" t="str">
        <f ca="1">IF(P$1&lt;'Data Bank'!$AD935,"",IF(P$1&gt;'Data Bank'!$AT935,"",IF(AND('Data Bank'!$AC935&lt;100,TODAY()&gt;'Data Bank'!$AT935),1,IF('Data Bank'!$AC935=100,3,IF('Data Bank'!$AC935=0,0,2)))))</f>
        <v/>
      </c>
      <c r="Q993" s="177" t="str">
        <f ca="1">IF(Q$1&lt;'Data Bank'!$AD935,"",IF(Q$1&gt;'Data Bank'!$AT935,"",IF(AND('Data Bank'!$AC935&lt;100,TODAY()&gt;'Data Bank'!$AT935),1,IF('Data Bank'!$AC935=100,3,IF('Data Bank'!$AC935=0,0,2)))))</f>
        <v/>
      </c>
      <c r="R993" s="177" t="str">
        <f ca="1">IF(R$1&lt;'Data Bank'!$AD935,"",IF(R$1&gt;'Data Bank'!$AT935,"",IF(AND('Data Bank'!$AC935&lt;100,TODAY()&gt;'Data Bank'!$AT935),1,IF('Data Bank'!$AC935=100,3,IF('Data Bank'!$AC935=0,0,2)))))</f>
        <v/>
      </c>
    </row>
    <row r="994" spans="1:18">
      <c r="A994" s="115" t="str">
        <f>'Data Bank'!E939</f>
        <v>Mumtaz City P2</v>
      </c>
      <c r="B994" s="178">
        <f ca="1">IF(B$1&lt;'Data Bank'!$AD939,"",IF(B$1&gt;'Data Bank'!$AT939,"",IF(AND('Data Bank'!$AC939&lt;100,TODAY()&gt;'Data Bank'!$AT939),1,IF('Data Bank'!$AC939=100,3,IF('Data Bank'!$AC939=0,0,2)))))</f>
        <v>0</v>
      </c>
      <c r="C994" s="178">
        <f ca="1">IF(C$1&lt;'Data Bank'!$AD939,"",IF(C$1&gt;'Data Bank'!$AT939,"",IF(AND('Data Bank'!$AC939&lt;100,TODAY()&gt;'Data Bank'!$AT939),1,IF('Data Bank'!$AC939=100,3,IF('Data Bank'!$AC939=0,0,2)))))</f>
        <v>0</v>
      </c>
      <c r="D994" s="178">
        <f ca="1">IF(D$1&lt;'Data Bank'!$AD939,"",IF(D$1&gt;'Data Bank'!$AT939,"",IF(AND('Data Bank'!$AC939&lt;100,TODAY()&gt;'Data Bank'!$AT939),1,IF('Data Bank'!$AC939=100,3,IF('Data Bank'!$AC939=0,0,2)))))</f>
        <v>0</v>
      </c>
      <c r="E994" s="178">
        <f ca="1">IF(E$1&lt;'Data Bank'!$AD939,"",IF(E$1&gt;'Data Bank'!$AT939,"",IF(AND('Data Bank'!$AC939&lt;100,TODAY()&gt;'Data Bank'!$AT939),1,IF('Data Bank'!$AC939=100,3,IF('Data Bank'!$AC939=0,0,2)))))</f>
        <v>0</v>
      </c>
      <c r="F994" s="178">
        <f ca="1">IF(F$1&lt;'Data Bank'!$AD939,"",IF(F$1&gt;'Data Bank'!$AT939,"",IF(AND('Data Bank'!$AC939&lt;100,TODAY()&gt;'Data Bank'!$AT939),1,IF('Data Bank'!$AC939=100,3,IF('Data Bank'!$AC939=0,0,2)))))</f>
        <v>0</v>
      </c>
      <c r="G994" s="178">
        <f ca="1">IF(G$1&lt;'Data Bank'!$AD939,"",IF(G$1&gt;'Data Bank'!$AT939,"",IF(AND('Data Bank'!$AC939&lt;100,TODAY()&gt;'Data Bank'!$AT939),1,IF('Data Bank'!$AC939=100,3,IF('Data Bank'!$AC939=0,0,2)))))</f>
        <v>0</v>
      </c>
      <c r="H994" s="178">
        <f ca="1">IF(H$1&lt;'Data Bank'!$AD939,"",IF(H$1&gt;'Data Bank'!$AT939,"",IF(AND('Data Bank'!$AC939&lt;100,TODAY()&gt;'Data Bank'!$AT939),1,IF('Data Bank'!$AC939=100,3,IF('Data Bank'!$AC939=0,0,2)))))</f>
        <v>0</v>
      </c>
      <c r="I994" s="178">
        <f ca="1">IF(I$1&lt;'Data Bank'!$AD939,"",IF(I$1&gt;'Data Bank'!$AT939,"",IF(AND('Data Bank'!$AC939&lt;100,TODAY()&gt;'Data Bank'!$AT939),1,IF('Data Bank'!$AC939=100,3,IF('Data Bank'!$AC939=0,0,2)))))</f>
        <v>0</v>
      </c>
      <c r="J994" s="177">
        <f ca="1">IF(J$1&lt;'Data Bank'!$AD939,"",IF(J$1&gt;'Data Bank'!$AT939,"",IF(AND('Data Bank'!$AC939&lt;100,TODAY()&gt;'Data Bank'!$AT939),1,IF('Data Bank'!$AC939=100,3,IF('Data Bank'!$AC939=0,0,2)))))</f>
        <v>0</v>
      </c>
      <c r="K994" s="177">
        <f ca="1">IF(K$1&lt;'Data Bank'!$AD939,"",IF(K$1&gt;'Data Bank'!$AT939,"",IF(AND('Data Bank'!$AC939&lt;100,TODAY()&gt;'Data Bank'!$AT939),1,IF('Data Bank'!$AC939=100,3,IF('Data Bank'!$AC939=0,0,2)))))</f>
        <v>0</v>
      </c>
      <c r="L994" s="177">
        <f ca="1">IF(L$1&lt;'Data Bank'!$AD939,"",IF(L$1&gt;'Data Bank'!$AT939,"",IF(AND('Data Bank'!$AC939&lt;100,TODAY()&gt;'Data Bank'!$AT939),1,IF('Data Bank'!$AC939=100,3,IF('Data Bank'!$AC939=0,0,2)))))</f>
        <v>0</v>
      </c>
      <c r="M994" s="177">
        <f ca="1">IF(M$1&lt;'Data Bank'!$AD939,"",IF(M$1&gt;'Data Bank'!$AT939,"",IF(AND('Data Bank'!$AC939&lt;100,TODAY()&gt;'Data Bank'!$AT939),1,IF('Data Bank'!$AC939=100,3,IF('Data Bank'!$AC939=0,0,2)))))</f>
        <v>0</v>
      </c>
      <c r="N994" s="177">
        <f ca="1">IF(N$1&lt;'Data Bank'!$AD939,"",IF(N$1&gt;'Data Bank'!$AT939,"",IF(AND('Data Bank'!$AC939&lt;100,TODAY()&gt;'Data Bank'!$AT939),1,IF('Data Bank'!$AC939=100,3,IF('Data Bank'!$AC939=0,0,2)))))</f>
        <v>0</v>
      </c>
      <c r="O994" s="177">
        <f ca="1">IF(O$1&lt;'Data Bank'!$AD939,"",IF(O$1&gt;'Data Bank'!$AT939,"",IF(AND('Data Bank'!$AC939&lt;100,TODAY()&gt;'Data Bank'!$AT939),1,IF('Data Bank'!$AC939=100,3,IF('Data Bank'!$AC939=0,0,2)))))</f>
        <v>0</v>
      </c>
      <c r="P994" s="177">
        <f ca="1">IF(P$1&lt;'Data Bank'!$AD939,"",IF(P$1&gt;'Data Bank'!$AT939,"",IF(AND('Data Bank'!$AC939&lt;100,TODAY()&gt;'Data Bank'!$AT939),1,IF('Data Bank'!$AC939=100,3,IF('Data Bank'!$AC939=0,0,2)))))</f>
        <v>0</v>
      </c>
      <c r="Q994" s="177">
        <f ca="1">IF(Q$1&lt;'Data Bank'!$AD939,"",IF(Q$1&gt;'Data Bank'!$AT939,"",IF(AND('Data Bank'!$AC939&lt;100,TODAY()&gt;'Data Bank'!$AT939),1,IF('Data Bank'!$AC939=100,3,IF('Data Bank'!$AC939=0,0,2)))))</f>
        <v>0</v>
      </c>
      <c r="R994" s="177">
        <f ca="1">IF(R$1&lt;'Data Bank'!$AD939,"",IF(R$1&gt;'Data Bank'!$AT939,"",IF(AND('Data Bank'!$AC939&lt;100,TODAY()&gt;'Data Bank'!$AT939),1,IF('Data Bank'!$AC939=100,3,IF('Data Bank'!$AC939=0,0,2)))))</f>
        <v>0</v>
      </c>
    </row>
    <row r="995" spans="1:18">
      <c r="A995" s="115" t="str">
        <f>'Data Bank'!E941</f>
        <v>PAF Tarnol-P1</v>
      </c>
      <c r="B995" s="178">
        <f ca="1">IF(B$1&lt;'Data Bank'!$AD941,"",IF(B$1&gt;'Data Bank'!$AT941,"",IF(AND('Data Bank'!$AC941&lt;100,TODAY()&gt;'Data Bank'!$AT941),1,IF('Data Bank'!$AC941=100,3,IF('Data Bank'!$AC941=0,0,2)))))</f>
        <v>2</v>
      </c>
      <c r="C995" s="178">
        <f ca="1">IF(C$1&lt;'Data Bank'!$AD941,"",IF(C$1&gt;'Data Bank'!$AT941,"",IF(AND('Data Bank'!$AC941&lt;100,TODAY()&gt;'Data Bank'!$AT941),1,IF('Data Bank'!$AC941=100,3,IF('Data Bank'!$AC941=0,0,2)))))</f>
        <v>2</v>
      </c>
      <c r="D995" s="178">
        <f ca="1">IF(D$1&lt;'Data Bank'!$AD941,"",IF(D$1&gt;'Data Bank'!$AT941,"",IF(AND('Data Bank'!$AC941&lt;100,TODAY()&gt;'Data Bank'!$AT941),1,IF('Data Bank'!$AC941=100,3,IF('Data Bank'!$AC941=0,0,2)))))</f>
        <v>2</v>
      </c>
      <c r="E995" s="178">
        <f ca="1">IF(E$1&lt;'Data Bank'!$AD941,"",IF(E$1&gt;'Data Bank'!$AT941,"",IF(AND('Data Bank'!$AC941&lt;100,TODAY()&gt;'Data Bank'!$AT941),1,IF('Data Bank'!$AC941=100,3,IF('Data Bank'!$AC941=0,0,2)))))</f>
        <v>2</v>
      </c>
      <c r="F995" s="178">
        <f ca="1">IF(F$1&lt;'Data Bank'!$AD941,"",IF(F$1&gt;'Data Bank'!$AT941,"",IF(AND('Data Bank'!$AC941&lt;100,TODAY()&gt;'Data Bank'!$AT941),1,IF('Data Bank'!$AC941=100,3,IF('Data Bank'!$AC941=0,0,2)))))</f>
        <v>2</v>
      </c>
      <c r="G995" s="178" t="str">
        <f ca="1">IF(G$1&lt;'Data Bank'!$AD941,"",IF(G$1&gt;'Data Bank'!$AT941,"",IF(AND('Data Bank'!$AC941&lt;100,TODAY()&gt;'Data Bank'!$AT941),1,IF('Data Bank'!$AC941=100,3,IF('Data Bank'!$AC941=0,0,2)))))</f>
        <v/>
      </c>
      <c r="H995" s="178" t="str">
        <f ca="1">IF(H$1&lt;'Data Bank'!$AD941,"",IF(H$1&gt;'Data Bank'!$AT941,"",IF(AND('Data Bank'!$AC941&lt;100,TODAY()&gt;'Data Bank'!$AT941),1,IF('Data Bank'!$AC941=100,3,IF('Data Bank'!$AC941=0,0,2)))))</f>
        <v/>
      </c>
      <c r="I995" s="178" t="str">
        <f ca="1">IF(I$1&lt;'Data Bank'!$AD941,"",IF(I$1&gt;'Data Bank'!$AT941,"",IF(AND('Data Bank'!$AC941&lt;100,TODAY()&gt;'Data Bank'!$AT941),1,IF('Data Bank'!$AC941=100,3,IF('Data Bank'!$AC941=0,0,2)))))</f>
        <v/>
      </c>
      <c r="J995" s="177" t="str">
        <f ca="1">IF(J$1&lt;'Data Bank'!$AD941,"",IF(J$1&gt;'Data Bank'!$AT941,"",IF(AND('Data Bank'!$AC941&lt;100,TODAY()&gt;'Data Bank'!$AT941),1,IF('Data Bank'!$AC941=100,3,IF('Data Bank'!$AC941=0,0,2)))))</f>
        <v/>
      </c>
      <c r="K995" s="177" t="str">
        <f ca="1">IF(K$1&lt;'Data Bank'!$AD941,"",IF(K$1&gt;'Data Bank'!$AT941,"",IF(AND('Data Bank'!$AC941&lt;100,TODAY()&gt;'Data Bank'!$AT941),1,IF('Data Bank'!$AC941=100,3,IF('Data Bank'!$AC941=0,0,2)))))</f>
        <v/>
      </c>
      <c r="L995" s="177" t="str">
        <f ca="1">IF(L$1&lt;'Data Bank'!$AD941,"",IF(L$1&gt;'Data Bank'!$AT941,"",IF(AND('Data Bank'!$AC941&lt;100,TODAY()&gt;'Data Bank'!$AT941),1,IF('Data Bank'!$AC941=100,3,IF('Data Bank'!$AC941=0,0,2)))))</f>
        <v/>
      </c>
      <c r="M995" s="177" t="str">
        <f ca="1">IF(M$1&lt;'Data Bank'!$AD941,"",IF(M$1&gt;'Data Bank'!$AT941,"",IF(AND('Data Bank'!$AC941&lt;100,TODAY()&gt;'Data Bank'!$AT941),1,IF('Data Bank'!$AC941=100,3,IF('Data Bank'!$AC941=0,0,2)))))</f>
        <v/>
      </c>
      <c r="N995" s="177" t="str">
        <f ca="1">IF(N$1&lt;'Data Bank'!$AD941,"",IF(N$1&gt;'Data Bank'!$AT941,"",IF(AND('Data Bank'!$AC941&lt;100,TODAY()&gt;'Data Bank'!$AT941),1,IF('Data Bank'!$AC941=100,3,IF('Data Bank'!$AC941=0,0,2)))))</f>
        <v/>
      </c>
      <c r="O995" s="177" t="str">
        <f ca="1">IF(O$1&lt;'Data Bank'!$AD941,"",IF(O$1&gt;'Data Bank'!$AT941,"",IF(AND('Data Bank'!$AC941&lt;100,TODAY()&gt;'Data Bank'!$AT941),1,IF('Data Bank'!$AC941=100,3,IF('Data Bank'!$AC941=0,0,2)))))</f>
        <v/>
      </c>
      <c r="P995" s="177" t="str">
        <f ca="1">IF(P$1&lt;'Data Bank'!$AD941,"",IF(P$1&gt;'Data Bank'!$AT941,"",IF(AND('Data Bank'!$AC941&lt;100,TODAY()&gt;'Data Bank'!$AT941),1,IF('Data Bank'!$AC941=100,3,IF('Data Bank'!$AC941=0,0,2)))))</f>
        <v/>
      </c>
      <c r="Q995" s="177" t="str">
        <f ca="1">IF(Q$1&lt;'Data Bank'!$AD941,"",IF(Q$1&gt;'Data Bank'!$AT941,"",IF(AND('Data Bank'!$AC941&lt;100,TODAY()&gt;'Data Bank'!$AT941),1,IF('Data Bank'!$AC941=100,3,IF('Data Bank'!$AC941=0,0,2)))))</f>
        <v/>
      </c>
      <c r="R995" s="177" t="str">
        <f ca="1">IF(R$1&lt;'Data Bank'!$AD941,"",IF(R$1&gt;'Data Bank'!$AT941,"",IF(AND('Data Bank'!$AC941&lt;100,TODAY()&gt;'Data Bank'!$AT941),1,IF('Data Bank'!$AC941=100,3,IF('Data Bank'!$AC941=0,0,2)))))</f>
        <v/>
      </c>
    </row>
    <row r="996" spans="1:18">
      <c r="A996" s="115" t="str">
        <f>'Data Bank'!E942</f>
        <v>PAF Tarnol-P2</v>
      </c>
      <c r="B996" s="178">
        <f ca="1">IF(B$1&lt;'Data Bank'!$AD942,"",IF(B$1&gt;'Data Bank'!$AT942,"",IF(AND('Data Bank'!$AC942&lt;100,TODAY()&gt;'Data Bank'!$AT942),1,IF('Data Bank'!$AC942=100,3,IF('Data Bank'!$AC942=0,0,2)))))</f>
        <v>2</v>
      </c>
      <c r="C996" s="178">
        <f ca="1">IF(C$1&lt;'Data Bank'!$AD942,"",IF(C$1&gt;'Data Bank'!$AT942,"",IF(AND('Data Bank'!$AC942&lt;100,TODAY()&gt;'Data Bank'!$AT942),1,IF('Data Bank'!$AC942=100,3,IF('Data Bank'!$AC942=0,0,2)))))</f>
        <v>2</v>
      </c>
      <c r="D996" s="178">
        <f ca="1">IF(D$1&lt;'Data Bank'!$AD942,"",IF(D$1&gt;'Data Bank'!$AT942,"",IF(AND('Data Bank'!$AC942&lt;100,TODAY()&gt;'Data Bank'!$AT942),1,IF('Data Bank'!$AC942=100,3,IF('Data Bank'!$AC942=0,0,2)))))</f>
        <v>2</v>
      </c>
      <c r="E996" s="178">
        <f ca="1">IF(E$1&lt;'Data Bank'!$AD942,"",IF(E$1&gt;'Data Bank'!$AT942,"",IF(AND('Data Bank'!$AC942&lt;100,TODAY()&gt;'Data Bank'!$AT942),1,IF('Data Bank'!$AC942=100,3,IF('Data Bank'!$AC942=0,0,2)))))</f>
        <v>2</v>
      </c>
      <c r="F996" s="178">
        <f ca="1">IF(F$1&lt;'Data Bank'!$AD942,"",IF(F$1&gt;'Data Bank'!$AT942,"",IF(AND('Data Bank'!$AC942&lt;100,TODAY()&gt;'Data Bank'!$AT942),1,IF('Data Bank'!$AC942=100,3,IF('Data Bank'!$AC942=0,0,2)))))</f>
        <v>2</v>
      </c>
      <c r="G996" s="178" t="str">
        <f ca="1">IF(G$1&lt;'Data Bank'!$AD942,"",IF(G$1&gt;'Data Bank'!$AT942,"",IF(AND('Data Bank'!$AC942&lt;100,TODAY()&gt;'Data Bank'!$AT942),1,IF('Data Bank'!$AC942=100,3,IF('Data Bank'!$AC942=0,0,2)))))</f>
        <v/>
      </c>
      <c r="H996" s="178" t="str">
        <f ca="1">IF(H$1&lt;'Data Bank'!$AD942,"",IF(H$1&gt;'Data Bank'!$AT942,"",IF(AND('Data Bank'!$AC942&lt;100,TODAY()&gt;'Data Bank'!$AT942),1,IF('Data Bank'!$AC942=100,3,IF('Data Bank'!$AC942=0,0,2)))))</f>
        <v/>
      </c>
      <c r="I996" s="178" t="str">
        <f ca="1">IF(I$1&lt;'Data Bank'!$AD942,"",IF(I$1&gt;'Data Bank'!$AT942,"",IF(AND('Data Bank'!$AC942&lt;100,TODAY()&gt;'Data Bank'!$AT942),1,IF('Data Bank'!$AC942=100,3,IF('Data Bank'!$AC942=0,0,2)))))</f>
        <v/>
      </c>
      <c r="J996" s="177" t="str">
        <f ca="1">IF(J$1&lt;'Data Bank'!$AD942,"",IF(J$1&gt;'Data Bank'!$AT942,"",IF(AND('Data Bank'!$AC942&lt;100,TODAY()&gt;'Data Bank'!$AT942),1,IF('Data Bank'!$AC942=100,3,IF('Data Bank'!$AC942=0,0,2)))))</f>
        <v/>
      </c>
      <c r="K996" s="177" t="str">
        <f ca="1">IF(K$1&lt;'Data Bank'!$AD942,"",IF(K$1&gt;'Data Bank'!$AT942,"",IF(AND('Data Bank'!$AC942&lt;100,TODAY()&gt;'Data Bank'!$AT942),1,IF('Data Bank'!$AC942=100,3,IF('Data Bank'!$AC942=0,0,2)))))</f>
        <v/>
      </c>
      <c r="L996" s="177" t="str">
        <f ca="1">IF(L$1&lt;'Data Bank'!$AD942,"",IF(L$1&gt;'Data Bank'!$AT942,"",IF(AND('Data Bank'!$AC942&lt;100,TODAY()&gt;'Data Bank'!$AT942),1,IF('Data Bank'!$AC942=100,3,IF('Data Bank'!$AC942=0,0,2)))))</f>
        <v/>
      </c>
      <c r="M996" s="177" t="str">
        <f ca="1">IF(M$1&lt;'Data Bank'!$AD942,"",IF(M$1&gt;'Data Bank'!$AT942,"",IF(AND('Data Bank'!$AC942&lt;100,TODAY()&gt;'Data Bank'!$AT942),1,IF('Data Bank'!$AC942=100,3,IF('Data Bank'!$AC942=0,0,2)))))</f>
        <v/>
      </c>
      <c r="N996" s="177" t="str">
        <f ca="1">IF(N$1&lt;'Data Bank'!$AD942,"",IF(N$1&gt;'Data Bank'!$AT942,"",IF(AND('Data Bank'!$AC942&lt;100,TODAY()&gt;'Data Bank'!$AT942),1,IF('Data Bank'!$AC942=100,3,IF('Data Bank'!$AC942=0,0,2)))))</f>
        <v/>
      </c>
      <c r="O996" s="177" t="str">
        <f ca="1">IF(O$1&lt;'Data Bank'!$AD942,"",IF(O$1&gt;'Data Bank'!$AT942,"",IF(AND('Data Bank'!$AC942&lt;100,TODAY()&gt;'Data Bank'!$AT942),1,IF('Data Bank'!$AC942=100,3,IF('Data Bank'!$AC942=0,0,2)))))</f>
        <v/>
      </c>
      <c r="P996" s="177" t="str">
        <f ca="1">IF(P$1&lt;'Data Bank'!$AD942,"",IF(P$1&gt;'Data Bank'!$AT942,"",IF(AND('Data Bank'!$AC942&lt;100,TODAY()&gt;'Data Bank'!$AT942),1,IF('Data Bank'!$AC942=100,3,IF('Data Bank'!$AC942=0,0,2)))))</f>
        <v/>
      </c>
      <c r="Q996" s="177" t="str">
        <f ca="1">IF(Q$1&lt;'Data Bank'!$AD942,"",IF(Q$1&gt;'Data Bank'!$AT942,"",IF(AND('Data Bank'!$AC942&lt;100,TODAY()&gt;'Data Bank'!$AT942),1,IF('Data Bank'!$AC942=100,3,IF('Data Bank'!$AC942=0,0,2)))))</f>
        <v/>
      </c>
      <c r="R996" s="177" t="str">
        <f ca="1">IF(R$1&lt;'Data Bank'!$AD942,"",IF(R$1&gt;'Data Bank'!$AT942,"",IF(AND('Data Bank'!$AC942&lt;100,TODAY()&gt;'Data Bank'!$AT942),1,IF('Data Bank'!$AC942=100,3,IF('Data Bank'!$AC942=0,0,2)))))</f>
        <v/>
      </c>
    </row>
    <row r="997" spans="1:18">
      <c r="A997" s="115" t="str">
        <f>'Data Bank'!E945</f>
        <v>Pak Ideal CHS P2</v>
      </c>
      <c r="B997" s="178">
        <f ca="1">IF(B$1&lt;'Data Bank'!$AD945,"",IF(B$1&gt;'Data Bank'!$AT945,"",IF(AND('Data Bank'!$AC945&lt;100,TODAY()&gt;'Data Bank'!$AT945),1,IF('Data Bank'!$AC945=100,3,IF('Data Bank'!$AC945=0,0,2)))))</f>
        <v>2</v>
      </c>
      <c r="C997" s="178">
        <f ca="1">IF(C$1&lt;'Data Bank'!$AD945,"",IF(C$1&gt;'Data Bank'!$AT945,"",IF(AND('Data Bank'!$AC945&lt;100,TODAY()&gt;'Data Bank'!$AT945),1,IF('Data Bank'!$AC945=100,3,IF('Data Bank'!$AC945=0,0,2)))))</f>
        <v>2</v>
      </c>
      <c r="D997" s="178">
        <f ca="1">IF(D$1&lt;'Data Bank'!$AD945,"",IF(D$1&gt;'Data Bank'!$AT945,"",IF(AND('Data Bank'!$AC945&lt;100,TODAY()&gt;'Data Bank'!$AT945),1,IF('Data Bank'!$AC945=100,3,IF('Data Bank'!$AC945=0,0,2)))))</f>
        <v>2</v>
      </c>
      <c r="E997" s="178">
        <f ca="1">IF(E$1&lt;'Data Bank'!$AD945,"",IF(E$1&gt;'Data Bank'!$AT945,"",IF(AND('Data Bank'!$AC945&lt;100,TODAY()&gt;'Data Bank'!$AT945),1,IF('Data Bank'!$AC945=100,3,IF('Data Bank'!$AC945=0,0,2)))))</f>
        <v>2</v>
      </c>
      <c r="F997" s="178">
        <f ca="1">IF(F$1&lt;'Data Bank'!$AD945,"",IF(F$1&gt;'Data Bank'!$AT945,"",IF(AND('Data Bank'!$AC945&lt;100,TODAY()&gt;'Data Bank'!$AT945),1,IF('Data Bank'!$AC945=100,3,IF('Data Bank'!$AC945=0,0,2)))))</f>
        <v>2</v>
      </c>
      <c r="G997" s="178">
        <f ca="1">IF(G$1&lt;'Data Bank'!$AD945,"",IF(G$1&gt;'Data Bank'!$AT945,"",IF(AND('Data Bank'!$AC945&lt;100,TODAY()&gt;'Data Bank'!$AT945),1,IF('Data Bank'!$AC945=100,3,IF('Data Bank'!$AC945=0,0,2)))))</f>
        <v>2</v>
      </c>
      <c r="H997" s="178">
        <f ca="1">IF(H$1&lt;'Data Bank'!$AD945,"",IF(H$1&gt;'Data Bank'!$AT945,"",IF(AND('Data Bank'!$AC945&lt;100,TODAY()&gt;'Data Bank'!$AT945),1,IF('Data Bank'!$AC945=100,3,IF('Data Bank'!$AC945=0,0,2)))))</f>
        <v>2</v>
      </c>
      <c r="I997" s="178">
        <f ca="1">IF(I$1&lt;'Data Bank'!$AD945,"",IF(I$1&gt;'Data Bank'!$AT945,"",IF(AND('Data Bank'!$AC945&lt;100,TODAY()&gt;'Data Bank'!$AT945),1,IF('Data Bank'!$AC945=100,3,IF('Data Bank'!$AC945=0,0,2)))))</f>
        <v>2</v>
      </c>
      <c r="J997" s="177">
        <f ca="1">IF(J$1&lt;'Data Bank'!$AD945,"",IF(J$1&gt;'Data Bank'!$AT945,"",IF(AND('Data Bank'!$AC945&lt;100,TODAY()&gt;'Data Bank'!$AT945),1,IF('Data Bank'!$AC945=100,3,IF('Data Bank'!$AC945=0,0,2)))))</f>
        <v>2</v>
      </c>
      <c r="K997" s="177">
        <f ca="1">IF(K$1&lt;'Data Bank'!$AD945,"",IF(K$1&gt;'Data Bank'!$AT945,"",IF(AND('Data Bank'!$AC945&lt;100,TODAY()&gt;'Data Bank'!$AT945),1,IF('Data Bank'!$AC945=100,3,IF('Data Bank'!$AC945=0,0,2)))))</f>
        <v>2</v>
      </c>
      <c r="L997" s="177">
        <f ca="1">IF(L$1&lt;'Data Bank'!$AD945,"",IF(L$1&gt;'Data Bank'!$AT945,"",IF(AND('Data Bank'!$AC945&lt;100,TODAY()&gt;'Data Bank'!$AT945),1,IF('Data Bank'!$AC945=100,3,IF('Data Bank'!$AC945=0,0,2)))))</f>
        <v>2</v>
      </c>
      <c r="M997" s="177">
        <f ca="1">IF(M$1&lt;'Data Bank'!$AD945,"",IF(M$1&gt;'Data Bank'!$AT945,"",IF(AND('Data Bank'!$AC945&lt;100,TODAY()&gt;'Data Bank'!$AT945),1,IF('Data Bank'!$AC945=100,3,IF('Data Bank'!$AC945=0,0,2)))))</f>
        <v>2</v>
      </c>
      <c r="N997" s="177">
        <f ca="1">IF(N$1&lt;'Data Bank'!$AD945,"",IF(N$1&gt;'Data Bank'!$AT945,"",IF(AND('Data Bank'!$AC945&lt;100,TODAY()&gt;'Data Bank'!$AT945),1,IF('Data Bank'!$AC945=100,3,IF('Data Bank'!$AC945=0,0,2)))))</f>
        <v>2</v>
      </c>
      <c r="O997" s="177">
        <f ca="1">IF(O$1&lt;'Data Bank'!$AD945,"",IF(O$1&gt;'Data Bank'!$AT945,"",IF(AND('Data Bank'!$AC945&lt;100,TODAY()&gt;'Data Bank'!$AT945),1,IF('Data Bank'!$AC945=100,3,IF('Data Bank'!$AC945=0,0,2)))))</f>
        <v>2</v>
      </c>
      <c r="P997" s="177">
        <f ca="1">IF(P$1&lt;'Data Bank'!$AD945,"",IF(P$1&gt;'Data Bank'!$AT945,"",IF(AND('Data Bank'!$AC945&lt;100,TODAY()&gt;'Data Bank'!$AT945),1,IF('Data Bank'!$AC945=100,3,IF('Data Bank'!$AC945=0,0,2)))))</f>
        <v>2</v>
      </c>
      <c r="Q997" s="177">
        <f ca="1">IF(Q$1&lt;'Data Bank'!$AD945,"",IF(Q$1&gt;'Data Bank'!$AT945,"",IF(AND('Data Bank'!$AC945&lt;100,TODAY()&gt;'Data Bank'!$AT945),1,IF('Data Bank'!$AC945=100,3,IF('Data Bank'!$AC945=0,0,2)))))</f>
        <v>2</v>
      </c>
      <c r="R997" s="177">
        <f ca="1">IF(R$1&lt;'Data Bank'!$AD945,"",IF(R$1&gt;'Data Bank'!$AT945,"",IF(AND('Data Bank'!$AC945&lt;100,TODAY()&gt;'Data Bank'!$AT945),1,IF('Data Bank'!$AC945=100,3,IF('Data Bank'!$AC945=0,0,2)))))</f>
        <v>2</v>
      </c>
    </row>
    <row r="998" spans="1:18">
      <c r="A998" s="115" t="str">
        <f>'Data Bank'!E946</f>
        <v>Pak Kausar Town</v>
      </c>
      <c r="B998" s="178">
        <f ca="1">IF(B$1&lt;'Data Bank'!$AD946,"",IF(B$1&gt;'Data Bank'!$AT946,"",IF(AND('Data Bank'!$AC946&lt;100,TODAY()&gt;'Data Bank'!$AT946),1,IF('Data Bank'!$AC946=100,3,IF('Data Bank'!$AC946=0,0,2)))))</f>
        <v>0</v>
      </c>
      <c r="C998" s="178">
        <f ca="1">IF(C$1&lt;'Data Bank'!$AD946,"",IF(C$1&gt;'Data Bank'!$AT946,"",IF(AND('Data Bank'!$AC946&lt;100,TODAY()&gt;'Data Bank'!$AT946),1,IF('Data Bank'!$AC946=100,3,IF('Data Bank'!$AC946=0,0,2)))))</f>
        <v>0</v>
      </c>
      <c r="D998" s="178">
        <f ca="1">IF(D$1&lt;'Data Bank'!$AD946,"",IF(D$1&gt;'Data Bank'!$AT946,"",IF(AND('Data Bank'!$AC946&lt;100,TODAY()&gt;'Data Bank'!$AT946),1,IF('Data Bank'!$AC946=100,3,IF('Data Bank'!$AC946=0,0,2)))))</f>
        <v>0</v>
      </c>
      <c r="E998" s="178">
        <f ca="1">IF(E$1&lt;'Data Bank'!$AD946,"",IF(E$1&gt;'Data Bank'!$AT946,"",IF(AND('Data Bank'!$AC946&lt;100,TODAY()&gt;'Data Bank'!$AT946),1,IF('Data Bank'!$AC946=100,3,IF('Data Bank'!$AC946=0,0,2)))))</f>
        <v>0</v>
      </c>
      <c r="F998" s="178">
        <f ca="1">IF(F$1&lt;'Data Bank'!$AD946,"",IF(F$1&gt;'Data Bank'!$AT946,"",IF(AND('Data Bank'!$AC946&lt;100,TODAY()&gt;'Data Bank'!$AT946),1,IF('Data Bank'!$AC946=100,3,IF('Data Bank'!$AC946=0,0,2)))))</f>
        <v>0</v>
      </c>
      <c r="G998" s="178">
        <f ca="1">IF(G$1&lt;'Data Bank'!$AD946,"",IF(G$1&gt;'Data Bank'!$AT946,"",IF(AND('Data Bank'!$AC946&lt;100,TODAY()&gt;'Data Bank'!$AT946),1,IF('Data Bank'!$AC946=100,3,IF('Data Bank'!$AC946=0,0,2)))))</f>
        <v>0</v>
      </c>
      <c r="H998" s="178">
        <f ca="1">IF(H$1&lt;'Data Bank'!$AD946,"",IF(H$1&gt;'Data Bank'!$AT946,"",IF(AND('Data Bank'!$AC946&lt;100,TODAY()&gt;'Data Bank'!$AT946),1,IF('Data Bank'!$AC946=100,3,IF('Data Bank'!$AC946=0,0,2)))))</f>
        <v>0</v>
      </c>
      <c r="I998" s="178">
        <f ca="1">IF(I$1&lt;'Data Bank'!$AD946,"",IF(I$1&gt;'Data Bank'!$AT946,"",IF(AND('Data Bank'!$AC946&lt;100,TODAY()&gt;'Data Bank'!$AT946),1,IF('Data Bank'!$AC946=100,3,IF('Data Bank'!$AC946=0,0,2)))))</f>
        <v>0</v>
      </c>
      <c r="J998" s="177" t="str">
        <f ca="1">IF(J$1&lt;'Data Bank'!$AD946,"",IF(J$1&gt;'Data Bank'!$AT946,"",IF(AND('Data Bank'!$AC946&lt;100,TODAY()&gt;'Data Bank'!$AT946),1,IF('Data Bank'!$AC946=100,3,IF('Data Bank'!$AC946=0,0,2)))))</f>
        <v/>
      </c>
      <c r="K998" s="177" t="str">
        <f ca="1">IF(K$1&lt;'Data Bank'!$AD946,"",IF(K$1&gt;'Data Bank'!$AT946,"",IF(AND('Data Bank'!$AC946&lt;100,TODAY()&gt;'Data Bank'!$AT946),1,IF('Data Bank'!$AC946=100,3,IF('Data Bank'!$AC946=0,0,2)))))</f>
        <v/>
      </c>
      <c r="L998" s="177" t="str">
        <f ca="1">IF(L$1&lt;'Data Bank'!$AD946,"",IF(L$1&gt;'Data Bank'!$AT946,"",IF(AND('Data Bank'!$AC946&lt;100,TODAY()&gt;'Data Bank'!$AT946),1,IF('Data Bank'!$AC946=100,3,IF('Data Bank'!$AC946=0,0,2)))))</f>
        <v/>
      </c>
      <c r="M998" s="177" t="str">
        <f ca="1">IF(M$1&lt;'Data Bank'!$AD946,"",IF(M$1&gt;'Data Bank'!$AT946,"",IF(AND('Data Bank'!$AC946&lt;100,TODAY()&gt;'Data Bank'!$AT946),1,IF('Data Bank'!$AC946=100,3,IF('Data Bank'!$AC946=0,0,2)))))</f>
        <v/>
      </c>
      <c r="N998" s="177" t="str">
        <f ca="1">IF(N$1&lt;'Data Bank'!$AD946,"",IF(N$1&gt;'Data Bank'!$AT946,"",IF(AND('Data Bank'!$AC946&lt;100,TODAY()&gt;'Data Bank'!$AT946),1,IF('Data Bank'!$AC946=100,3,IF('Data Bank'!$AC946=0,0,2)))))</f>
        <v/>
      </c>
      <c r="O998" s="177" t="str">
        <f ca="1">IF(O$1&lt;'Data Bank'!$AD946,"",IF(O$1&gt;'Data Bank'!$AT946,"",IF(AND('Data Bank'!$AC946&lt;100,TODAY()&gt;'Data Bank'!$AT946),1,IF('Data Bank'!$AC946=100,3,IF('Data Bank'!$AC946=0,0,2)))))</f>
        <v/>
      </c>
      <c r="P998" s="177" t="str">
        <f ca="1">IF(P$1&lt;'Data Bank'!$AD946,"",IF(P$1&gt;'Data Bank'!$AT946,"",IF(AND('Data Bank'!$AC946&lt;100,TODAY()&gt;'Data Bank'!$AT946),1,IF('Data Bank'!$AC946=100,3,IF('Data Bank'!$AC946=0,0,2)))))</f>
        <v/>
      </c>
      <c r="Q998" s="177" t="str">
        <f ca="1">IF(Q$1&lt;'Data Bank'!$AD946,"",IF(Q$1&gt;'Data Bank'!$AT946,"",IF(AND('Data Bank'!$AC946&lt;100,TODAY()&gt;'Data Bank'!$AT946),1,IF('Data Bank'!$AC946=100,3,IF('Data Bank'!$AC946=0,0,2)))))</f>
        <v/>
      </c>
      <c r="R998" s="177" t="str">
        <f ca="1">IF(R$1&lt;'Data Bank'!$AD946,"",IF(R$1&gt;'Data Bank'!$AT946,"",IF(AND('Data Bank'!$AC946&lt;100,TODAY()&gt;'Data Bank'!$AT946),1,IF('Data Bank'!$AC946=100,3,IF('Data Bank'!$AC946=0,0,2)))))</f>
        <v/>
      </c>
    </row>
    <row r="999" spans="1:18">
      <c r="A999" s="115" t="str">
        <f>'Data Bank'!E947</f>
        <v xml:space="preserve">Palm City </v>
      </c>
      <c r="B999" s="178">
        <f ca="1">IF(B$1&lt;'Data Bank'!$AD947,"",IF(B$1&gt;'Data Bank'!$AT947,"",IF(AND('Data Bank'!$AC947&lt;100,TODAY()&gt;'Data Bank'!$AT947),1,IF('Data Bank'!$AC947=100,3,IF('Data Bank'!$AC947=0,0,2)))))</f>
        <v>2</v>
      </c>
      <c r="C999" s="178">
        <f ca="1">IF(C$1&lt;'Data Bank'!$AD947,"",IF(C$1&gt;'Data Bank'!$AT947,"",IF(AND('Data Bank'!$AC947&lt;100,TODAY()&gt;'Data Bank'!$AT947),1,IF('Data Bank'!$AC947=100,3,IF('Data Bank'!$AC947=0,0,2)))))</f>
        <v>2</v>
      </c>
      <c r="D999" s="178">
        <f ca="1">IF(D$1&lt;'Data Bank'!$AD947,"",IF(D$1&gt;'Data Bank'!$AT947,"",IF(AND('Data Bank'!$AC947&lt;100,TODAY()&gt;'Data Bank'!$AT947),1,IF('Data Bank'!$AC947=100,3,IF('Data Bank'!$AC947=0,0,2)))))</f>
        <v>2</v>
      </c>
      <c r="E999" s="178" t="str">
        <f ca="1">IF(E$1&lt;'Data Bank'!$AD947,"",IF(E$1&gt;'Data Bank'!$AT947,"",IF(AND('Data Bank'!$AC947&lt;100,TODAY()&gt;'Data Bank'!$AT947),1,IF('Data Bank'!$AC947=100,3,IF('Data Bank'!$AC947=0,0,2)))))</f>
        <v/>
      </c>
      <c r="F999" s="178" t="str">
        <f ca="1">IF(F$1&lt;'Data Bank'!$AD947,"",IF(F$1&gt;'Data Bank'!$AT947,"",IF(AND('Data Bank'!$AC947&lt;100,TODAY()&gt;'Data Bank'!$AT947),1,IF('Data Bank'!$AC947=100,3,IF('Data Bank'!$AC947=0,0,2)))))</f>
        <v/>
      </c>
      <c r="G999" s="178" t="str">
        <f ca="1">IF(G$1&lt;'Data Bank'!$AD947,"",IF(G$1&gt;'Data Bank'!$AT947,"",IF(AND('Data Bank'!$AC947&lt;100,TODAY()&gt;'Data Bank'!$AT947),1,IF('Data Bank'!$AC947=100,3,IF('Data Bank'!$AC947=0,0,2)))))</f>
        <v/>
      </c>
      <c r="H999" s="178" t="str">
        <f ca="1">IF(H$1&lt;'Data Bank'!$AD947,"",IF(H$1&gt;'Data Bank'!$AT947,"",IF(AND('Data Bank'!$AC947&lt;100,TODAY()&gt;'Data Bank'!$AT947),1,IF('Data Bank'!$AC947=100,3,IF('Data Bank'!$AC947=0,0,2)))))</f>
        <v/>
      </c>
      <c r="I999" s="178" t="str">
        <f ca="1">IF(I$1&lt;'Data Bank'!$AD947,"",IF(I$1&gt;'Data Bank'!$AT947,"",IF(AND('Data Bank'!$AC947&lt;100,TODAY()&gt;'Data Bank'!$AT947),1,IF('Data Bank'!$AC947=100,3,IF('Data Bank'!$AC947=0,0,2)))))</f>
        <v/>
      </c>
      <c r="J999" s="177" t="str">
        <f ca="1">IF(J$1&lt;'Data Bank'!$AD947,"",IF(J$1&gt;'Data Bank'!$AT947,"",IF(AND('Data Bank'!$AC947&lt;100,TODAY()&gt;'Data Bank'!$AT947),1,IF('Data Bank'!$AC947=100,3,IF('Data Bank'!$AC947=0,0,2)))))</f>
        <v/>
      </c>
      <c r="K999" s="177" t="str">
        <f ca="1">IF(K$1&lt;'Data Bank'!$AD947,"",IF(K$1&gt;'Data Bank'!$AT947,"",IF(AND('Data Bank'!$AC947&lt;100,TODAY()&gt;'Data Bank'!$AT947),1,IF('Data Bank'!$AC947=100,3,IF('Data Bank'!$AC947=0,0,2)))))</f>
        <v/>
      </c>
      <c r="L999" s="177" t="str">
        <f ca="1">IF(L$1&lt;'Data Bank'!$AD947,"",IF(L$1&gt;'Data Bank'!$AT947,"",IF(AND('Data Bank'!$AC947&lt;100,TODAY()&gt;'Data Bank'!$AT947),1,IF('Data Bank'!$AC947=100,3,IF('Data Bank'!$AC947=0,0,2)))))</f>
        <v/>
      </c>
      <c r="M999" s="177" t="str">
        <f ca="1">IF(M$1&lt;'Data Bank'!$AD947,"",IF(M$1&gt;'Data Bank'!$AT947,"",IF(AND('Data Bank'!$AC947&lt;100,TODAY()&gt;'Data Bank'!$AT947),1,IF('Data Bank'!$AC947=100,3,IF('Data Bank'!$AC947=0,0,2)))))</f>
        <v/>
      </c>
      <c r="N999" s="177" t="str">
        <f ca="1">IF(N$1&lt;'Data Bank'!$AD947,"",IF(N$1&gt;'Data Bank'!$AT947,"",IF(AND('Data Bank'!$AC947&lt;100,TODAY()&gt;'Data Bank'!$AT947),1,IF('Data Bank'!$AC947=100,3,IF('Data Bank'!$AC947=0,0,2)))))</f>
        <v/>
      </c>
      <c r="O999" s="177" t="str">
        <f ca="1">IF(O$1&lt;'Data Bank'!$AD947,"",IF(O$1&gt;'Data Bank'!$AT947,"",IF(AND('Data Bank'!$AC947&lt;100,TODAY()&gt;'Data Bank'!$AT947),1,IF('Data Bank'!$AC947=100,3,IF('Data Bank'!$AC947=0,0,2)))))</f>
        <v/>
      </c>
      <c r="P999" s="177" t="str">
        <f ca="1">IF(P$1&lt;'Data Bank'!$AD947,"",IF(P$1&gt;'Data Bank'!$AT947,"",IF(AND('Data Bank'!$AC947&lt;100,TODAY()&gt;'Data Bank'!$AT947),1,IF('Data Bank'!$AC947=100,3,IF('Data Bank'!$AC947=0,0,2)))))</f>
        <v/>
      </c>
      <c r="Q999" s="177" t="str">
        <f ca="1">IF(Q$1&lt;'Data Bank'!$AD947,"",IF(Q$1&gt;'Data Bank'!$AT947,"",IF(AND('Data Bank'!$AC947&lt;100,TODAY()&gt;'Data Bank'!$AT947),1,IF('Data Bank'!$AC947=100,3,IF('Data Bank'!$AC947=0,0,2)))))</f>
        <v/>
      </c>
      <c r="R999" s="177" t="str">
        <f ca="1">IF(R$1&lt;'Data Bank'!$AD947,"",IF(R$1&gt;'Data Bank'!$AT947,"",IF(AND('Data Bank'!$AC947&lt;100,TODAY()&gt;'Data Bank'!$AT947),1,IF('Data Bank'!$AC947=100,3,IF('Data Bank'!$AC947=0,0,2)))))</f>
        <v/>
      </c>
    </row>
    <row r="1000" spans="1:18">
      <c r="A1000" s="115" t="str">
        <f>'Data Bank'!E951</f>
        <v>Abdullah City</v>
      </c>
      <c r="B1000" s="178">
        <f ca="1">IF(B$1&lt;'Data Bank'!$AD951,"",IF(B$1&gt;'Data Bank'!$AT951,"",IF(AND('Data Bank'!$AC951&lt;100,TODAY()&gt;'Data Bank'!$AT951),1,IF('Data Bank'!$AC951=100,3,IF('Data Bank'!$AC951=0,0,2)))))</f>
        <v>0</v>
      </c>
      <c r="C1000" s="178">
        <f ca="1">IF(C$1&lt;'Data Bank'!$AD951,"",IF(C$1&gt;'Data Bank'!$AT951,"",IF(AND('Data Bank'!$AC951&lt;100,TODAY()&gt;'Data Bank'!$AT951),1,IF('Data Bank'!$AC951=100,3,IF('Data Bank'!$AC951=0,0,2)))))</f>
        <v>0</v>
      </c>
      <c r="D1000" s="178">
        <f ca="1">IF(D$1&lt;'Data Bank'!$AD951,"",IF(D$1&gt;'Data Bank'!$AT951,"",IF(AND('Data Bank'!$AC951&lt;100,TODAY()&gt;'Data Bank'!$AT951),1,IF('Data Bank'!$AC951=100,3,IF('Data Bank'!$AC951=0,0,2)))))</f>
        <v>0</v>
      </c>
      <c r="E1000" s="178">
        <f ca="1">IF(E$1&lt;'Data Bank'!$AD951,"",IF(E$1&gt;'Data Bank'!$AT951,"",IF(AND('Data Bank'!$AC951&lt;100,TODAY()&gt;'Data Bank'!$AT951),1,IF('Data Bank'!$AC951=100,3,IF('Data Bank'!$AC951=0,0,2)))))</f>
        <v>0</v>
      </c>
      <c r="F1000" s="178">
        <f ca="1">IF(F$1&lt;'Data Bank'!$AD951,"",IF(F$1&gt;'Data Bank'!$AT951,"",IF(AND('Data Bank'!$AC951&lt;100,TODAY()&gt;'Data Bank'!$AT951),1,IF('Data Bank'!$AC951=100,3,IF('Data Bank'!$AC951=0,0,2)))))</f>
        <v>0</v>
      </c>
      <c r="G1000" s="178">
        <f ca="1">IF(G$1&lt;'Data Bank'!$AD951,"",IF(G$1&gt;'Data Bank'!$AT951,"",IF(AND('Data Bank'!$AC951&lt;100,TODAY()&gt;'Data Bank'!$AT951),1,IF('Data Bank'!$AC951=100,3,IF('Data Bank'!$AC951=0,0,2)))))</f>
        <v>0</v>
      </c>
      <c r="H1000" s="178">
        <f ca="1">IF(H$1&lt;'Data Bank'!$AD951,"",IF(H$1&gt;'Data Bank'!$AT951,"",IF(AND('Data Bank'!$AC951&lt;100,TODAY()&gt;'Data Bank'!$AT951),1,IF('Data Bank'!$AC951=100,3,IF('Data Bank'!$AC951=0,0,2)))))</f>
        <v>0</v>
      </c>
      <c r="I1000" s="178">
        <f ca="1">IF(I$1&lt;'Data Bank'!$AD951,"",IF(I$1&gt;'Data Bank'!$AT951,"",IF(AND('Data Bank'!$AC951&lt;100,TODAY()&gt;'Data Bank'!$AT951),1,IF('Data Bank'!$AC951=100,3,IF('Data Bank'!$AC951=0,0,2)))))</f>
        <v>0</v>
      </c>
      <c r="J1000" s="177" t="str">
        <f ca="1">IF(J$1&lt;'Data Bank'!$AD951,"",IF(J$1&gt;'Data Bank'!$AT951,"",IF(AND('Data Bank'!$AC951&lt;100,TODAY()&gt;'Data Bank'!$AT951),1,IF('Data Bank'!$AC951=100,3,IF('Data Bank'!$AC951=0,0,2)))))</f>
        <v/>
      </c>
      <c r="K1000" s="177" t="str">
        <f ca="1">IF(K$1&lt;'Data Bank'!$AD951,"",IF(K$1&gt;'Data Bank'!$AT951,"",IF(AND('Data Bank'!$AC951&lt;100,TODAY()&gt;'Data Bank'!$AT951),1,IF('Data Bank'!$AC951=100,3,IF('Data Bank'!$AC951=0,0,2)))))</f>
        <v/>
      </c>
      <c r="L1000" s="177" t="str">
        <f ca="1">IF(L$1&lt;'Data Bank'!$AD951,"",IF(L$1&gt;'Data Bank'!$AT951,"",IF(AND('Data Bank'!$AC951&lt;100,TODAY()&gt;'Data Bank'!$AT951),1,IF('Data Bank'!$AC951=100,3,IF('Data Bank'!$AC951=0,0,2)))))</f>
        <v/>
      </c>
      <c r="M1000" s="177" t="str">
        <f ca="1">IF(M$1&lt;'Data Bank'!$AD951,"",IF(M$1&gt;'Data Bank'!$AT951,"",IF(AND('Data Bank'!$AC951&lt;100,TODAY()&gt;'Data Bank'!$AT951),1,IF('Data Bank'!$AC951=100,3,IF('Data Bank'!$AC951=0,0,2)))))</f>
        <v/>
      </c>
      <c r="N1000" s="177" t="str">
        <f ca="1">IF(N$1&lt;'Data Bank'!$AD951,"",IF(N$1&gt;'Data Bank'!$AT951,"",IF(AND('Data Bank'!$AC951&lt;100,TODAY()&gt;'Data Bank'!$AT951),1,IF('Data Bank'!$AC951=100,3,IF('Data Bank'!$AC951=0,0,2)))))</f>
        <v/>
      </c>
      <c r="O1000" s="177" t="str">
        <f ca="1">IF(O$1&lt;'Data Bank'!$AD951,"",IF(O$1&gt;'Data Bank'!$AT951,"",IF(AND('Data Bank'!$AC951&lt;100,TODAY()&gt;'Data Bank'!$AT951),1,IF('Data Bank'!$AC951=100,3,IF('Data Bank'!$AC951=0,0,2)))))</f>
        <v/>
      </c>
      <c r="P1000" s="177" t="str">
        <f ca="1">IF(P$1&lt;'Data Bank'!$AD951,"",IF(P$1&gt;'Data Bank'!$AT951,"",IF(AND('Data Bank'!$AC951&lt;100,TODAY()&gt;'Data Bank'!$AT951),1,IF('Data Bank'!$AC951=100,3,IF('Data Bank'!$AC951=0,0,2)))))</f>
        <v/>
      </c>
      <c r="Q1000" s="177" t="str">
        <f ca="1">IF(Q$1&lt;'Data Bank'!$AD951,"",IF(Q$1&gt;'Data Bank'!$AT951,"",IF(AND('Data Bank'!$AC951&lt;100,TODAY()&gt;'Data Bank'!$AT951),1,IF('Data Bank'!$AC951=100,3,IF('Data Bank'!$AC951=0,0,2)))))</f>
        <v/>
      </c>
      <c r="R1000" s="177" t="str">
        <f ca="1">IF(R$1&lt;'Data Bank'!$AD951,"",IF(R$1&gt;'Data Bank'!$AT951,"",IF(AND('Data Bank'!$AC951&lt;100,TODAY()&gt;'Data Bank'!$AT951),1,IF('Data Bank'!$AC951=100,3,IF('Data Bank'!$AC951=0,0,2)))))</f>
        <v/>
      </c>
    </row>
    <row r="1001" spans="1:18">
      <c r="A1001" s="115" t="str">
        <f>'Data Bank'!E955</f>
        <v>Nowshehra Sansi Road</v>
      </c>
      <c r="B1001" s="178">
        <f ca="1">IF(B$1&lt;'Data Bank'!$AD955,"",IF(B$1&gt;'Data Bank'!$AT955,"",IF(AND('Data Bank'!$AC955&lt;100,TODAY()&gt;'Data Bank'!$AT955),1,IF('Data Bank'!$AC955=100,3,IF('Data Bank'!$AC955=0,0,2)))))</f>
        <v>0</v>
      </c>
      <c r="C1001" s="178">
        <f ca="1">IF(C$1&lt;'Data Bank'!$AD955,"",IF(C$1&gt;'Data Bank'!$AT955,"",IF(AND('Data Bank'!$AC955&lt;100,TODAY()&gt;'Data Bank'!$AT955),1,IF('Data Bank'!$AC955=100,3,IF('Data Bank'!$AC955=0,0,2)))))</f>
        <v>0</v>
      </c>
      <c r="D1001" s="178">
        <f ca="1">IF(D$1&lt;'Data Bank'!$AD955,"",IF(D$1&gt;'Data Bank'!$AT955,"",IF(AND('Data Bank'!$AC955&lt;100,TODAY()&gt;'Data Bank'!$AT955),1,IF('Data Bank'!$AC955=100,3,IF('Data Bank'!$AC955=0,0,2)))))</f>
        <v>0</v>
      </c>
      <c r="E1001" s="178" t="str">
        <f ca="1">IF(E$1&lt;'Data Bank'!$AD955,"",IF(E$1&gt;'Data Bank'!$AT955,"",IF(AND('Data Bank'!$AC955&lt;100,TODAY()&gt;'Data Bank'!$AT955),1,IF('Data Bank'!$AC955=100,3,IF('Data Bank'!$AC955=0,0,2)))))</f>
        <v/>
      </c>
      <c r="F1001" s="178" t="str">
        <f ca="1">IF(F$1&lt;'Data Bank'!$AD955,"",IF(F$1&gt;'Data Bank'!$AT955,"",IF(AND('Data Bank'!$AC955&lt;100,TODAY()&gt;'Data Bank'!$AT955),1,IF('Data Bank'!$AC955=100,3,IF('Data Bank'!$AC955=0,0,2)))))</f>
        <v/>
      </c>
      <c r="G1001" s="178" t="str">
        <f ca="1">IF(G$1&lt;'Data Bank'!$AD955,"",IF(G$1&gt;'Data Bank'!$AT955,"",IF(AND('Data Bank'!$AC955&lt;100,TODAY()&gt;'Data Bank'!$AT955),1,IF('Data Bank'!$AC955=100,3,IF('Data Bank'!$AC955=0,0,2)))))</f>
        <v/>
      </c>
      <c r="H1001" s="178" t="str">
        <f ca="1">IF(H$1&lt;'Data Bank'!$AD955,"",IF(H$1&gt;'Data Bank'!$AT955,"",IF(AND('Data Bank'!$AC955&lt;100,TODAY()&gt;'Data Bank'!$AT955),1,IF('Data Bank'!$AC955=100,3,IF('Data Bank'!$AC955=0,0,2)))))</f>
        <v/>
      </c>
      <c r="I1001" s="178" t="str">
        <f ca="1">IF(I$1&lt;'Data Bank'!$AD955,"",IF(I$1&gt;'Data Bank'!$AT955,"",IF(AND('Data Bank'!$AC955&lt;100,TODAY()&gt;'Data Bank'!$AT955),1,IF('Data Bank'!$AC955=100,3,IF('Data Bank'!$AC955=0,0,2)))))</f>
        <v/>
      </c>
      <c r="J1001" s="177" t="str">
        <f ca="1">IF(J$1&lt;'Data Bank'!$AD955,"",IF(J$1&gt;'Data Bank'!$AT955,"",IF(AND('Data Bank'!$AC955&lt;100,TODAY()&gt;'Data Bank'!$AT955),1,IF('Data Bank'!$AC955=100,3,IF('Data Bank'!$AC955=0,0,2)))))</f>
        <v/>
      </c>
      <c r="K1001" s="177" t="str">
        <f ca="1">IF(K$1&lt;'Data Bank'!$AD955,"",IF(K$1&gt;'Data Bank'!$AT955,"",IF(AND('Data Bank'!$AC955&lt;100,TODAY()&gt;'Data Bank'!$AT955),1,IF('Data Bank'!$AC955=100,3,IF('Data Bank'!$AC955=0,0,2)))))</f>
        <v/>
      </c>
      <c r="L1001" s="177" t="str">
        <f ca="1">IF(L$1&lt;'Data Bank'!$AD955,"",IF(L$1&gt;'Data Bank'!$AT955,"",IF(AND('Data Bank'!$AC955&lt;100,TODAY()&gt;'Data Bank'!$AT955),1,IF('Data Bank'!$AC955=100,3,IF('Data Bank'!$AC955=0,0,2)))))</f>
        <v/>
      </c>
      <c r="M1001" s="177" t="str">
        <f ca="1">IF(M$1&lt;'Data Bank'!$AD955,"",IF(M$1&gt;'Data Bank'!$AT955,"",IF(AND('Data Bank'!$AC955&lt;100,TODAY()&gt;'Data Bank'!$AT955),1,IF('Data Bank'!$AC955=100,3,IF('Data Bank'!$AC955=0,0,2)))))</f>
        <v/>
      </c>
      <c r="N1001" s="177" t="str">
        <f ca="1">IF(N$1&lt;'Data Bank'!$AD955,"",IF(N$1&gt;'Data Bank'!$AT955,"",IF(AND('Data Bank'!$AC955&lt;100,TODAY()&gt;'Data Bank'!$AT955),1,IF('Data Bank'!$AC955=100,3,IF('Data Bank'!$AC955=0,0,2)))))</f>
        <v/>
      </c>
      <c r="O1001" s="177" t="str">
        <f ca="1">IF(O$1&lt;'Data Bank'!$AD955,"",IF(O$1&gt;'Data Bank'!$AT955,"",IF(AND('Data Bank'!$AC955&lt;100,TODAY()&gt;'Data Bank'!$AT955),1,IF('Data Bank'!$AC955=100,3,IF('Data Bank'!$AC955=0,0,2)))))</f>
        <v/>
      </c>
      <c r="P1001" s="177" t="str">
        <f ca="1">IF(P$1&lt;'Data Bank'!$AD955,"",IF(P$1&gt;'Data Bank'!$AT955,"",IF(AND('Data Bank'!$AC955&lt;100,TODAY()&gt;'Data Bank'!$AT955),1,IF('Data Bank'!$AC955=100,3,IF('Data Bank'!$AC955=0,0,2)))))</f>
        <v/>
      </c>
      <c r="Q1001" s="177" t="str">
        <f ca="1">IF(Q$1&lt;'Data Bank'!$AD955,"",IF(Q$1&gt;'Data Bank'!$AT955,"",IF(AND('Data Bank'!$AC955&lt;100,TODAY()&gt;'Data Bank'!$AT955),1,IF('Data Bank'!$AC955=100,3,IF('Data Bank'!$AC955=0,0,2)))))</f>
        <v/>
      </c>
      <c r="R1001" s="177" t="str">
        <f ca="1">IF(R$1&lt;'Data Bank'!$AD955,"",IF(R$1&gt;'Data Bank'!$AT955,"",IF(AND('Data Bank'!$AC955&lt;100,TODAY()&gt;'Data Bank'!$AT955),1,IF('Data Bank'!$AC955=100,3,IF('Data Bank'!$AC955=0,0,2)))))</f>
        <v/>
      </c>
    </row>
    <row r="1002" spans="1:18">
      <c r="A1002" s="115" t="str">
        <f>'Data Bank'!E961</f>
        <v>Al-Raheem Residencia</v>
      </c>
      <c r="B1002" s="178">
        <f ca="1">IF(B$1&lt;'Data Bank'!$AD961,"",IF(B$1&gt;'Data Bank'!$AT961,"",IF(AND('Data Bank'!$AC961&lt;100,TODAY()&gt;'Data Bank'!$AT961),1,IF('Data Bank'!$AC961=100,3,IF('Data Bank'!$AC961=0,0,2)))))</f>
        <v>0</v>
      </c>
      <c r="C1002" s="178">
        <f ca="1">IF(C$1&lt;'Data Bank'!$AD961,"",IF(C$1&gt;'Data Bank'!$AT961,"",IF(AND('Data Bank'!$AC961&lt;100,TODAY()&gt;'Data Bank'!$AT961),1,IF('Data Bank'!$AC961=100,3,IF('Data Bank'!$AC961=0,0,2)))))</f>
        <v>0</v>
      </c>
      <c r="D1002" s="178">
        <f ca="1">IF(D$1&lt;'Data Bank'!$AD961,"",IF(D$1&gt;'Data Bank'!$AT961,"",IF(AND('Data Bank'!$AC961&lt;100,TODAY()&gt;'Data Bank'!$AT961),1,IF('Data Bank'!$AC961=100,3,IF('Data Bank'!$AC961=0,0,2)))))</f>
        <v>0</v>
      </c>
      <c r="E1002" s="178">
        <f ca="1">IF(E$1&lt;'Data Bank'!$AD961,"",IF(E$1&gt;'Data Bank'!$AT961,"",IF(AND('Data Bank'!$AC961&lt;100,TODAY()&gt;'Data Bank'!$AT961),1,IF('Data Bank'!$AC961=100,3,IF('Data Bank'!$AC961=0,0,2)))))</f>
        <v>0</v>
      </c>
      <c r="F1002" s="178">
        <f ca="1">IF(F$1&lt;'Data Bank'!$AD961,"",IF(F$1&gt;'Data Bank'!$AT961,"",IF(AND('Data Bank'!$AC961&lt;100,TODAY()&gt;'Data Bank'!$AT961),1,IF('Data Bank'!$AC961=100,3,IF('Data Bank'!$AC961=0,0,2)))))</f>
        <v>0</v>
      </c>
      <c r="G1002" s="178">
        <f ca="1">IF(G$1&lt;'Data Bank'!$AD961,"",IF(G$1&gt;'Data Bank'!$AT961,"",IF(AND('Data Bank'!$AC961&lt;100,TODAY()&gt;'Data Bank'!$AT961),1,IF('Data Bank'!$AC961=100,3,IF('Data Bank'!$AC961=0,0,2)))))</f>
        <v>0</v>
      </c>
      <c r="H1002" s="178">
        <f ca="1">IF(H$1&lt;'Data Bank'!$AD961,"",IF(H$1&gt;'Data Bank'!$AT961,"",IF(AND('Data Bank'!$AC961&lt;100,TODAY()&gt;'Data Bank'!$AT961),1,IF('Data Bank'!$AC961=100,3,IF('Data Bank'!$AC961=0,0,2)))))</f>
        <v>0</v>
      </c>
      <c r="I1002" s="178">
        <f ca="1">IF(I$1&lt;'Data Bank'!$AD961,"",IF(I$1&gt;'Data Bank'!$AT961,"",IF(AND('Data Bank'!$AC961&lt;100,TODAY()&gt;'Data Bank'!$AT961),1,IF('Data Bank'!$AC961=100,3,IF('Data Bank'!$AC961=0,0,2)))))</f>
        <v>0</v>
      </c>
      <c r="J1002" s="177" t="str">
        <f ca="1">IF(J$1&lt;'Data Bank'!$AD961,"",IF(J$1&gt;'Data Bank'!$AT961,"",IF(AND('Data Bank'!$AC961&lt;100,TODAY()&gt;'Data Bank'!$AT961),1,IF('Data Bank'!$AC961=100,3,IF('Data Bank'!$AC961=0,0,2)))))</f>
        <v/>
      </c>
      <c r="K1002" s="177" t="str">
        <f ca="1">IF(K$1&lt;'Data Bank'!$AD961,"",IF(K$1&gt;'Data Bank'!$AT961,"",IF(AND('Data Bank'!$AC961&lt;100,TODAY()&gt;'Data Bank'!$AT961),1,IF('Data Bank'!$AC961=100,3,IF('Data Bank'!$AC961=0,0,2)))))</f>
        <v/>
      </c>
      <c r="L1002" s="177" t="str">
        <f ca="1">IF(L$1&lt;'Data Bank'!$AD961,"",IF(L$1&gt;'Data Bank'!$AT961,"",IF(AND('Data Bank'!$AC961&lt;100,TODAY()&gt;'Data Bank'!$AT961),1,IF('Data Bank'!$AC961=100,3,IF('Data Bank'!$AC961=0,0,2)))))</f>
        <v/>
      </c>
      <c r="M1002" s="177" t="str">
        <f ca="1">IF(M$1&lt;'Data Bank'!$AD961,"",IF(M$1&gt;'Data Bank'!$AT961,"",IF(AND('Data Bank'!$AC961&lt;100,TODAY()&gt;'Data Bank'!$AT961),1,IF('Data Bank'!$AC961=100,3,IF('Data Bank'!$AC961=0,0,2)))))</f>
        <v/>
      </c>
      <c r="N1002" s="177" t="str">
        <f ca="1">IF(N$1&lt;'Data Bank'!$AD961,"",IF(N$1&gt;'Data Bank'!$AT961,"",IF(AND('Data Bank'!$AC961&lt;100,TODAY()&gt;'Data Bank'!$AT961),1,IF('Data Bank'!$AC961=100,3,IF('Data Bank'!$AC961=0,0,2)))))</f>
        <v/>
      </c>
      <c r="O1002" s="177" t="str">
        <f ca="1">IF(O$1&lt;'Data Bank'!$AD961,"",IF(O$1&gt;'Data Bank'!$AT961,"",IF(AND('Data Bank'!$AC961&lt;100,TODAY()&gt;'Data Bank'!$AT961),1,IF('Data Bank'!$AC961=100,3,IF('Data Bank'!$AC961=0,0,2)))))</f>
        <v/>
      </c>
      <c r="P1002" s="177" t="str">
        <f ca="1">IF(P$1&lt;'Data Bank'!$AD961,"",IF(P$1&gt;'Data Bank'!$AT961,"",IF(AND('Data Bank'!$AC961&lt;100,TODAY()&gt;'Data Bank'!$AT961),1,IF('Data Bank'!$AC961=100,3,IF('Data Bank'!$AC961=0,0,2)))))</f>
        <v/>
      </c>
      <c r="Q1002" s="177" t="str">
        <f ca="1">IF(Q$1&lt;'Data Bank'!$AD961,"",IF(Q$1&gt;'Data Bank'!$AT961,"",IF(AND('Data Bank'!$AC961&lt;100,TODAY()&gt;'Data Bank'!$AT961),1,IF('Data Bank'!$AC961=100,3,IF('Data Bank'!$AC961=0,0,2)))))</f>
        <v/>
      </c>
      <c r="R1002" s="177" t="str">
        <f ca="1">IF(R$1&lt;'Data Bank'!$AD961,"",IF(R$1&gt;'Data Bank'!$AT961,"",IF(AND('Data Bank'!$AC961&lt;100,TODAY()&gt;'Data Bank'!$AT961),1,IF('Data Bank'!$AC961=100,3,IF('Data Bank'!$AC961=0,0,2)))))</f>
        <v/>
      </c>
    </row>
    <row r="1003" spans="1:18">
      <c r="A1003" s="115" t="str">
        <f>'Data Bank'!E966</f>
        <v>Ph-1 K Block</v>
      </c>
      <c r="B1003" s="178">
        <f ca="1">IF(B$1&lt;'Data Bank'!$AD966,"",IF(B$1&gt;'Data Bank'!$AT966,"",IF(AND('Data Bank'!$AC966&lt;100,TODAY()&gt;'Data Bank'!$AT966),1,IF('Data Bank'!$AC966=100,3,IF('Data Bank'!$AC966=0,0,2)))))</f>
        <v>0</v>
      </c>
      <c r="C1003" s="178">
        <f ca="1">IF(C$1&lt;'Data Bank'!$AD966,"",IF(C$1&gt;'Data Bank'!$AT966,"",IF(AND('Data Bank'!$AC966&lt;100,TODAY()&gt;'Data Bank'!$AT966),1,IF('Data Bank'!$AC966=100,3,IF('Data Bank'!$AC966=0,0,2)))))</f>
        <v>0</v>
      </c>
      <c r="D1003" s="178">
        <f ca="1">IF(D$1&lt;'Data Bank'!$AD966,"",IF(D$1&gt;'Data Bank'!$AT966,"",IF(AND('Data Bank'!$AC966&lt;100,TODAY()&gt;'Data Bank'!$AT966),1,IF('Data Bank'!$AC966=100,3,IF('Data Bank'!$AC966=0,0,2)))))</f>
        <v>0</v>
      </c>
      <c r="E1003" s="178">
        <f ca="1">IF(E$1&lt;'Data Bank'!$AD966,"",IF(E$1&gt;'Data Bank'!$AT966,"",IF(AND('Data Bank'!$AC966&lt;100,TODAY()&gt;'Data Bank'!$AT966),1,IF('Data Bank'!$AC966=100,3,IF('Data Bank'!$AC966=0,0,2)))))</f>
        <v>0</v>
      </c>
      <c r="F1003" s="178" t="str">
        <f ca="1">IF(F$1&lt;'Data Bank'!$AD966,"",IF(F$1&gt;'Data Bank'!$AT966,"",IF(AND('Data Bank'!$AC966&lt;100,TODAY()&gt;'Data Bank'!$AT966),1,IF('Data Bank'!$AC966=100,3,IF('Data Bank'!$AC966=0,0,2)))))</f>
        <v/>
      </c>
      <c r="G1003" s="178" t="str">
        <f ca="1">IF(G$1&lt;'Data Bank'!$AD966,"",IF(G$1&gt;'Data Bank'!$AT966,"",IF(AND('Data Bank'!$AC966&lt;100,TODAY()&gt;'Data Bank'!$AT966),1,IF('Data Bank'!$AC966=100,3,IF('Data Bank'!$AC966=0,0,2)))))</f>
        <v/>
      </c>
      <c r="H1003" s="178" t="str">
        <f ca="1">IF(H$1&lt;'Data Bank'!$AD966,"",IF(H$1&gt;'Data Bank'!$AT966,"",IF(AND('Data Bank'!$AC966&lt;100,TODAY()&gt;'Data Bank'!$AT966),1,IF('Data Bank'!$AC966=100,3,IF('Data Bank'!$AC966=0,0,2)))))</f>
        <v/>
      </c>
      <c r="I1003" s="178" t="str">
        <f ca="1">IF(I$1&lt;'Data Bank'!$AD966,"",IF(I$1&gt;'Data Bank'!$AT966,"",IF(AND('Data Bank'!$AC966&lt;100,TODAY()&gt;'Data Bank'!$AT966),1,IF('Data Bank'!$AC966=100,3,IF('Data Bank'!$AC966=0,0,2)))))</f>
        <v/>
      </c>
      <c r="J1003" s="177" t="str">
        <f ca="1">IF(J$1&lt;'Data Bank'!$AD966,"",IF(J$1&gt;'Data Bank'!$AT966,"",IF(AND('Data Bank'!$AC966&lt;100,TODAY()&gt;'Data Bank'!$AT966),1,IF('Data Bank'!$AC966=100,3,IF('Data Bank'!$AC966=0,0,2)))))</f>
        <v/>
      </c>
      <c r="K1003" s="177" t="str">
        <f ca="1">IF(K$1&lt;'Data Bank'!$AD966,"",IF(K$1&gt;'Data Bank'!$AT966,"",IF(AND('Data Bank'!$AC966&lt;100,TODAY()&gt;'Data Bank'!$AT966),1,IF('Data Bank'!$AC966=100,3,IF('Data Bank'!$AC966=0,0,2)))))</f>
        <v/>
      </c>
      <c r="L1003" s="177" t="str">
        <f ca="1">IF(L$1&lt;'Data Bank'!$AD966,"",IF(L$1&gt;'Data Bank'!$AT966,"",IF(AND('Data Bank'!$AC966&lt;100,TODAY()&gt;'Data Bank'!$AT966),1,IF('Data Bank'!$AC966=100,3,IF('Data Bank'!$AC966=0,0,2)))))</f>
        <v/>
      </c>
      <c r="M1003" s="177" t="str">
        <f ca="1">IF(M$1&lt;'Data Bank'!$AD966,"",IF(M$1&gt;'Data Bank'!$AT966,"",IF(AND('Data Bank'!$AC966&lt;100,TODAY()&gt;'Data Bank'!$AT966),1,IF('Data Bank'!$AC966=100,3,IF('Data Bank'!$AC966=0,0,2)))))</f>
        <v/>
      </c>
      <c r="N1003" s="177" t="str">
        <f ca="1">IF(N$1&lt;'Data Bank'!$AD966,"",IF(N$1&gt;'Data Bank'!$AT966,"",IF(AND('Data Bank'!$AC966&lt;100,TODAY()&gt;'Data Bank'!$AT966),1,IF('Data Bank'!$AC966=100,3,IF('Data Bank'!$AC966=0,0,2)))))</f>
        <v/>
      </c>
      <c r="O1003" s="177" t="str">
        <f ca="1">IF(O$1&lt;'Data Bank'!$AD966,"",IF(O$1&gt;'Data Bank'!$AT966,"",IF(AND('Data Bank'!$AC966&lt;100,TODAY()&gt;'Data Bank'!$AT966),1,IF('Data Bank'!$AC966=100,3,IF('Data Bank'!$AC966=0,0,2)))))</f>
        <v/>
      </c>
      <c r="P1003" s="177" t="str">
        <f ca="1">IF(P$1&lt;'Data Bank'!$AD966,"",IF(P$1&gt;'Data Bank'!$AT966,"",IF(AND('Data Bank'!$AC966&lt;100,TODAY()&gt;'Data Bank'!$AT966),1,IF('Data Bank'!$AC966=100,3,IF('Data Bank'!$AC966=0,0,2)))))</f>
        <v/>
      </c>
      <c r="Q1003" s="177" t="str">
        <f ca="1">IF(Q$1&lt;'Data Bank'!$AD966,"",IF(Q$1&gt;'Data Bank'!$AT966,"",IF(AND('Data Bank'!$AC966&lt;100,TODAY()&gt;'Data Bank'!$AT966),1,IF('Data Bank'!$AC966=100,3,IF('Data Bank'!$AC966=0,0,2)))))</f>
        <v/>
      </c>
      <c r="R1003" s="177" t="str">
        <f ca="1">IF(R$1&lt;'Data Bank'!$AD966,"",IF(R$1&gt;'Data Bank'!$AT966,"",IF(AND('Data Bank'!$AC966&lt;100,TODAY()&gt;'Data Bank'!$AT966),1,IF('Data Bank'!$AC966=100,3,IF('Data Bank'!$AC966=0,0,2)))))</f>
        <v/>
      </c>
    </row>
    <row r="1004" spans="1:18">
      <c r="A1004" s="115" t="str">
        <f>'Data Bank'!E968</f>
        <v>Ph-2 T Block</v>
      </c>
      <c r="B1004" s="178">
        <f ca="1">IF(B$1&lt;'Data Bank'!$AD968,"",IF(B$1&gt;'Data Bank'!$AT968,"",IF(AND('Data Bank'!$AC968&lt;100,TODAY()&gt;'Data Bank'!$AT968),1,IF('Data Bank'!$AC968=100,3,IF('Data Bank'!$AC968=0,0,2)))))</f>
        <v>0</v>
      </c>
      <c r="C1004" s="178">
        <f ca="1">IF(C$1&lt;'Data Bank'!$AD968,"",IF(C$1&gt;'Data Bank'!$AT968,"",IF(AND('Data Bank'!$AC968&lt;100,TODAY()&gt;'Data Bank'!$AT968),1,IF('Data Bank'!$AC968=100,3,IF('Data Bank'!$AC968=0,0,2)))))</f>
        <v>0</v>
      </c>
      <c r="D1004" s="178">
        <f ca="1">IF(D$1&lt;'Data Bank'!$AD968,"",IF(D$1&gt;'Data Bank'!$AT968,"",IF(AND('Data Bank'!$AC968&lt;100,TODAY()&gt;'Data Bank'!$AT968),1,IF('Data Bank'!$AC968=100,3,IF('Data Bank'!$AC968=0,0,2)))))</f>
        <v>0</v>
      </c>
      <c r="E1004" s="178">
        <f ca="1">IF(E$1&lt;'Data Bank'!$AD968,"",IF(E$1&gt;'Data Bank'!$AT968,"",IF(AND('Data Bank'!$AC968&lt;100,TODAY()&gt;'Data Bank'!$AT968),1,IF('Data Bank'!$AC968=100,3,IF('Data Bank'!$AC968=0,0,2)))))</f>
        <v>0</v>
      </c>
      <c r="F1004" s="178" t="str">
        <f ca="1">IF(F$1&lt;'Data Bank'!$AD968,"",IF(F$1&gt;'Data Bank'!$AT968,"",IF(AND('Data Bank'!$AC968&lt;100,TODAY()&gt;'Data Bank'!$AT968),1,IF('Data Bank'!$AC968=100,3,IF('Data Bank'!$AC968=0,0,2)))))</f>
        <v/>
      </c>
      <c r="G1004" s="178" t="str">
        <f ca="1">IF(G$1&lt;'Data Bank'!$AD968,"",IF(G$1&gt;'Data Bank'!$AT968,"",IF(AND('Data Bank'!$AC968&lt;100,TODAY()&gt;'Data Bank'!$AT968),1,IF('Data Bank'!$AC968=100,3,IF('Data Bank'!$AC968=0,0,2)))))</f>
        <v/>
      </c>
      <c r="H1004" s="178" t="str">
        <f ca="1">IF(H$1&lt;'Data Bank'!$AD968,"",IF(H$1&gt;'Data Bank'!$AT968,"",IF(AND('Data Bank'!$AC968&lt;100,TODAY()&gt;'Data Bank'!$AT968),1,IF('Data Bank'!$AC968=100,3,IF('Data Bank'!$AC968=0,0,2)))))</f>
        <v/>
      </c>
      <c r="I1004" s="178" t="str">
        <f ca="1">IF(I$1&lt;'Data Bank'!$AD968,"",IF(I$1&gt;'Data Bank'!$AT968,"",IF(AND('Data Bank'!$AC968&lt;100,TODAY()&gt;'Data Bank'!$AT968),1,IF('Data Bank'!$AC968=100,3,IF('Data Bank'!$AC968=0,0,2)))))</f>
        <v/>
      </c>
      <c r="J1004" s="177" t="str">
        <f ca="1">IF(J$1&lt;'Data Bank'!$AD968,"",IF(J$1&gt;'Data Bank'!$AT968,"",IF(AND('Data Bank'!$AC968&lt;100,TODAY()&gt;'Data Bank'!$AT968),1,IF('Data Bank'!$AC968=100,3,IF('Data Bank'!$AC968=0,0,2)))))</f>
        <v/>
      </c>
      <c r="K1004" s="177" t="str">
        <f ca="1">IF(K$1&lt;'Data Bank'!$AD968,"",IF(K$1&gt;'Data Bank'!$AT968,"",IF(AND('Data Bank'!$AC968&lt;100,TODAY()&gt;'Data Bank'!$AT968),1,IF('Data Bank'!$AC968=100,3,IF('Data Bank'!$AC968=0,0,2)))))</f>
        <v/>
      </c>
      <c r="L1004" s="177" t="str">
        <f ca="1">IF(L$1&lt;'Data Bank'!$AD968,"",IF(L$1&gt;'Data Bank'!$AT968,"",IF(AND('Data Bank'!$AC968&lt;100,TODAY()&gt;'Data Bank'!$AT968),1,IF('Data Bank'!$AC968=100,3,IF('Data Bank'!$AC968=0,0,2)))))</f>
        <v/>
      </c>
      <c r="M1004" s="177" t="str">
        <f ca="1">IF(M$1&lt;'Data Bank'!$AD968,"",IF(M$1&gt;'Data Bank'!$AT968,"",IF(AND('Data Bank'!$AC968&lt;100,TODAY()&gt;'Data Bank'!$AT968),1,IF('Data Bank'!$AC968=100,3,IF('Data Bank'!$AC968=0,0,2)))))</f>
        <v/>
      </c>
      <c r="N1004" s="177" t="str">
        <f ca="1">IF(N$1&lt;'Data Bank'!$AD968,"",IF(N$1&gt;'Data Bank'!$AT968,"",IF(AND('Data Bank'!$AC968&lt;100,TODAY()&gt;'Data Bank'!$AT968),1,IF('Data Bank'!$AC968=100,3,IF('Data Bank'!$AC968=0,0,2)))))</f>
        <v/>
      </c>
      <c r="O1004" s="177" t="str">
        <f ca="1">IF(O$1&lt;'Data Bank'!$AD968,"",IF(O$1&gt;'Data Bank'!$AT968,"",IF(AND('Data Bank'!$AC968&lt;100,TODAY()&gt;'Data Bank'!$AT968),1,IF('Data Bank'!$AC968=100,3,IF('Data Bank'!$AC968=0,0,2)))))</f>
        <v/>
      </c>
      <c r="P1004" s="177" t="str">
        <f ca="1">IF(P$1&lt;'Data Bank'!$AD968,"",IF(P$1&gt;'Data Bank'!$AT968,"",IF(AND('Data Bank'!$AC968&lt;100,TODAY()&gt;'Data Bank'!$AT968),1,IF('Data Bank'!$AC968=100,3,IF('Data Bank'!$AC968=0,0,2)))))</f>
        <v/>
      </c>
      <c r="Q1004" s="177" t="str">
        <f ca="1">IF(Q$1&lt;'Data Bank'!$AD968,"",IF(Q$1&gt;'Data Bank'!$AT968,"",IF(AND('Data Bank'!$AC968&lt;100,TODAY()&gt;'Data Bank'!$AT968),1,IF('Data Bank'!$AC968=100,3,IF('Data Bank'!$AC968=0,0,2)))))</f>
        <v/>
      </c>
      <c r="R1004" s="177" t="str">
        <f ca="1">IF(R$1&lt;'Data Bank'!$AD968,"",IF(R$1&gt;'Data Bank'!$AT968,"",IF(AND('Data Bank'!$AC968&lt;100,TODAY()&gt;'Data Bank'!$AT968),1,IF('Data Bank'!$AC968=100,3,IF('Data Bank'!$AC968=0,0,2)))))</f>
        <v/>
      </c>
    </row>
    <row r="1005" spans="1:18">
      <c r="A1005" s="115" t="str">
        <f>'Data Bank'!E969</f>
        <v>Ph-3 XX Block</v>
      </c>
      <c r="B1005" s="178">
        <f ca="1">IF(B$1&lt;'Data Bank'!$AD969,"",IF(B$1&gt;'Data Bank'!$AT969,"",IF(AND('Data Bank'!$AC969&lt;100,TODAY()&gt;'Data Bank'!$AT969),1,IF('Data Bank'!$AC969=100,3,IF('Data Bank'!$AC969=0,0,2)))))</f>
        <v>0</v>
      </c>
      <c r="C1005" s="178">
        <f ca="1">IF(C$1&lt;'Data Bank'!$AD969,"",IF(C$1&gt;'Data Bank'!$AT969,"",IF(AND('Data Bank'!$AC969&lt;100,TODAY()&gt;'Data Bank'!$AT969),1,IF('Data Bank'!$AC969=100,3,IF('Data Bank'!$AC969=0,0,2)))))</f>
        <v>0</v>
      </c>
      <c r="D1005" s="178">
        <f ca="1">IF(D$1&lt;'Data Bank'!$AD969,"",IF(D$1&gt;'Data Bank'!$AT969,"",IF(AND('Data Bank'!$AC969&lt;100,TODAY()&gt;'Data Bank'!$AT969),1,IF('Data Bank'!$AC969=100,3,IF('Data Bank'!$AC969=0,0,2)))))</f>
        <v>0</v>
      </c>
      <c r="E1005" s="178">
        <f ca="1">IF(E$1&lt;'Data Bank'!$AD969,"",IF(E$1&gt;'Data Bank'!$AT969,"",IF(AND('Data Bank'!$AC969&lt;100,TODAY()&gt;'Data Bank'!$AT969),1,IF('Data Bank'!$AC969=100,3,IF('Data Bank'!$AC969=0,0,2)))))</f>
        <v>0</v>
      </c>
      <c r="F1005" s="178" t="str">
        <f ca="1">IF(F$1&lt;'Data Bank'!$AD969,"",IF(F$1&gt;'Data Bank'!$AT969,"",IF(AND('Data Bank'!$AC969&lt;100,TODAY()&gt;'Data Bank'!$AT969),1,IF('Data Bank'!$AC969=100,3,IF('Data Bank'!$AC969=0,0,2)))))</f>
        <v/>
      </c>
      <c r="G1005" s="178" t="str">
        <f ca="1">IF(G$1&lt;'Data Bank'!$AD969,"",IF(G$1&gt;'Data Bank'!$AT969,"",IF(AND('Data Bank'!$AC969&lt;100,TODAY()&gt;'Data Bank'!$AT969),1,IF('Data Bank'!$AC969=100,3,IF('Data Bank'!$AC969=0,0,2)))))</f>
        <v/>
      </c>
      <c r="H1005" s="178" t="str">
        <f ca="1">IF(H$1&lt;'Data Bank'!$AD969,"",IF(H$1&gt;'Data Bank'!$AT969,"",IF(AND('Data Bank'!$AC969&lt;100,TODAY()&gt;'Data Bank'!$AT969),1,IF('Data Bank'!$AC969=100,3,IF('Data Bank'!$AC969=0,0,2)))))</f>
        <v/>
      </c>
      <c r="I1005" s="178" t="str">
        <f ca="1">IF(I$1&lt;'Data Bank'!$AD969,"",IF(I$1&gt;'Data Bank'!$AT969,"",IF(AND('Data Bank'!$AC969&lt;100,TODAY()&gt;'Data Bank'!$AT969),1,IF('Data Bank'!$AC969=100,3,IF('Data Bank'!$AC969=0,0,2)))))</f>
        <v/>
      </c>
      <c r="J1005" s="177" t="str">
        <f ca="1">IF(J$1&lt;'Data Bank'!$AD969,"",IF(J$1&gt;'Data Bank'!$AT969,"",IF(AND('Data Bank'!$AC969&lt;100,TODAY()&gt;'Data Bank'!$AT969),1,IF('Data Bank'!$AC969=100,3,IF('Data Bank'!$AC969=0,0,2)))))</f>
        <v/>
      </c>
      <c r="K1005" s="177" t="str">
        <f ca="1">IF(K$1&lt;'Data Bank'!$AD969,"",IF(K$1&gt;'Data Bank'!$AT969,"",IF(AND('Data Bank'!$AC969&lt;100,TODAY()&gt;'Data Bank'!$AT969),1,IF('Data Bank'!$AC969=100,3,IF('Data Bank'!$AC969=0,0,2)))))</f>
        <v/>
      </c>
      <c r="L1005" s="177" t="str">
        <f ca="1">IF(L$1&lt;'Data Bank'!$AD969,"",IF(L$1&gt;'Data Bank'!$AT969,"",IF(AND('Data Bank'!$AC969&lt;100,TODAY()&gt;'Data Bank'!$AT969),1,IF('Data Bank'!$AC969=100,3,IF('Data Bank'!$AC969=0,0,2)))))</f>
        <v/>
      </c>
      <c r="M1005" s="177" t="str">
        <f ca="1">IF(M$1&lt;'Data Bank'!$AD969,"",IF(M$1&gt;'Data Bank'!$AT969,"",IF(AND('Data Bank'!$AC969&lt;100,TODAY()&gt;'Data Bank'!$AT969),1,IF('Data Bank'!$AC969=100,3,IF('Data Bank'!$AC969=0,0,2)))))</f>
        <v/>
      </c>
      <c r="N1005" s="177" t="str">
        <f ca="1">IF(N$1&lt;'Data Bank'!$AD969,"",IF(N$1&gt;'Data Bank'!$AT969,"",IF(AND('Data Bank'!$AC969&lt;100,TODAY()&gt;'Data Bank'!$AT969),1,IF('Data Bank'!$AC969=100,3,IF('Data Bank'!$AC969=0,0,2)))))</f>
        <v/>
      </c>
      <c r="O1005" s="177" t="str">
        <f ca="1">IF(O$1&lt;'Data Bank'!$AD969,"",IF(O$1&gt;'Data Bank'!$AT969,"",IF(AND('Data Bank'!$AC969&lt;100,TODAY()&gt;'Data Bank'!$AT969),1,IF('Data Bank'!$AC969=100,3,IF('Data Bank'!$AC969=0,0,2)))))</f>
        <v/>
      </c>
      <c r="P1005" s="177" t="str">
        <f ca="1">IF(P$1&lt;'Data Bank'!$AD969,"",IF(P$1&gt;'Data Bank'!$AT969,"",IF(AND('Data Bank'!$AC969&lt;100,TODAY()&gt;'Data Bank'!$AT969),1,IF('Data Bank'!$AC969=100,3,IF('Data Bank'!$AC969=0,0,2)))))</f>
        <v/>
      </c>
      <c r="Q1005" s="177" t="str">
        <f ca="1">IF(Q$1&lt;'Data Bank'!$AD969,"",IF(Q$1&gt;'Data Bank'!$AT969,"",IF(AND('Data Bank'!$AC969&lt;100,TODAY()&gt;'Data Bank'!$AT969),1,IF('Data Bank'!$AC969=100,3,IF('Data Bank'!$AC969=0,0,2)))))</f>
        <v/>
      </c>
      <c r="R1005" s="177" t="str">
        <f ca="1">IF(R$1&lt;'Data Bank'!$AD969,"",IF(R$1&gt;'Data Bank'!$AT969,"",IF(AND('Data Bank'!$AC969&lt;100,TODAY()&gt;'Data Bank'!$AT969),1,IF('Data Bank'!$AC969=100,3,IF('Data Bank'!$AC969=0,0,2)))))</f>
        <v/>
      </c>
    </row>
    <row r="1006" spans="1:18">
      <c r="A1006" s="115" t="str">
        <f>'Data Bank'!E970</f>
        <v>Ph-3 Y &amp; Z Block</v>
      </c>
      <c r="B1006" s="178">
        <f ca="1">IF(B$1&lt;'Data Bank'!$AD970,"",IF(B$1&gt;'Data Bank'!$AT970,"",IF(AND('Data Bank'!$AC970&lt;100,TODAY()&gt;'Data Bank'!$AT970),1,IF('Data Bank'!$AC970=100,3,IF('Data Bank'!$AC970=0,0,2)))))</f>
        <v>0</v>
      </c>
      <c r="C1006" s="178">
        <f ca="1">IF(C$1&lt;'Data Bank'!$AD970,"",IF(C$1&gt;'Data Bank'!$AT970,"",IF(AND('Data Bank'!$AC970&lt;100,TODAY()&gt;'Data Bank'!$AT970),1,IF('Data Bank'!$AC970=100,3,IF('Data Bank'!$AC970=0,0,2)))))</f>
        <v>0</v>
      </c>
      <c r="D1006" s="178">
        <f ca="1">IF(D$1&lt;'Data Bank'!$AD970,"",IF(D$1&gt;'Data Bank'!$AT970,"",IF(AND('Data Bank'!$AC970&lt;100,TODAY()&gt;'Data Bank'!$AT970),1,IF('Data Bank'!$AC970=100,3,IF('Data Bank'!$AC970=0,0,2)))))</f>
        <v>0</v>
      </c>
      <c r="E1006" s="178">
        <f ca="1">IF(E$1&lt;'Data Bank'!$AD970,"",IF(E$1&gt;'Data Bank'!$AT970,"",IF(AND('Data Bank'!$AC970&lt;100,TODAY()&gt;'Data Bank'!$AT970),1,IF('Data Bank'!$AC970=100,3,IF('Data Bank'!$AC970=0,0,2)))))</f>
        <v>0</v>
      </c>
      <c r="F1006" s="178" t="str">
        <f ca="1">IF(F$1&lt;'Data Bank'!$AD970,"",IF(F$1&gt;'Data Bank'!$AT970,"",IF(AND('Data Bank'!$AC970&lt;100,TODAY()&gt;'Data Bank'!$AT970),1,IF('Data Bank'!$AC970=100,3,IF('Data Bank'!$AC970=0,0,2)))))</f>
        <v/>
      </c>
      <c r="G1006" s="178" t="str">
        <f ca="1">IF(G$1&lt;'Data Bank'!$AD970,"",IF(G$1&gt;'Data Bank'!$AT970,"",IF(AND('Data Bank'!$AC970&lt;100,TODAY()&gt;'Data Bank'!$AT970),1,IF('Data Bank'!$AC970=100,3,IF('Data Bank'!$AC970=0,0,2)))))</f>
        <v/>
      </c>
      <c r="H1006" s="178" t="str">
        <f ca="1">IF(H$1&lt;'Data Bank'!$AD970,"",IF(H$1&gt;'Data Bank'!$AT970,"",IF(AND('Data Bank'!$AC970&lt;100,TODAY()&gt;'Data Bank'!$AT970),1,IF('Data Bank'!$AC970=100,3,IF('Data Bank'!$AC970=0,0,2)))))</f>
        <v/>
      </c>
      <c r="I1006" s="178" t="str">
        <f ca="1">IF(I$1&lt;'Data Bank'!$AD970,"",IF(I$1&gt;'Data Bank'!$AT970,"",IF(AND('Data Bank'!$AC970&lt;100,TODAY()&gt;'Data Bank'!$AT970),1,IF('Data Bank'!$AC970=100,3,IF('Data Bank'!$AC970=0,0,2)))))</f>
        <v/>
      </c>
      <c r="J1006" s="177" t="str">
        <f ca="1">IF(J$1&lt;'Data Bank'!$AD970,"",IF(J$1&gt;'Data Bank'!$AT970,"",IF(AND('Data Bank'!$AC970&lt;100,TODAY()&gt;'Data Bank'!$AT970),1,IF('Data Bank'!$AC970=100,3,IF('Data Bank'!$AC970=0,0,2)))))</f>
        <v/>
      </c>
      <c r="K1006" s="177" t="str">
        <f ca="1">IF(K$1&lt;'Data Bank'!$AD970,"",IF(K$1&gt;'Data Bank'!$AT970,"",IF(AND('Data Bank'!$AC970&lt;100,TODAY()&gt;'Data Bank'!$AT970),1,IF('Data Bank'!$AC970=100,3,IF('Data Bank'!$AC970=0,0,2)))))</f>
        <v/>
      </c>
      <c r="L1006" s="177" t="str">
        <f ca="1">IF(L$1&lt;'Data Bank'!$AD970,"",IF(L$1&gt;'Data Bank'!$AT970,"",IF(AND('Data Bank'!$AC970&lt;100,TODAY()&gt;'Data Bank'!$AT970),1,IF('Data Bank'!$AC970=100,3,IF('Data Bank'!$AC970=0,0,2)))))</f>
        <v/>
      </c>
      <c r="M1006" s="177" t="str">
        <f ca="1">IF(M$1&lt;'Data Bank'!$AD970,"",IF(M$1&gt;'Data Bank'!$AT970,"",IF(AND('Data Bank'!$AC970&lt;100,TODAY()&gt;'Data Bank'!$AT970),1,IF('Data Bank'!$AC970=100,3,IF('Data Bank'!$AC970=0,0,2)))))</f>
        <v/>
      </c>
      <c r="N1006" s="177" t="str">
        <f ca="1">IF(N$1&lt;'Data Bank'!$AD970,"",IF(N$1&gt;'Data Bank'!$AT970,"",IF(AND('Data Bank'!$AC970&lt;100,TODAY()&gt;'Data Bank'!$AT970),1,IF('Data Bank'!$AC970=100,3,IF('Data Bank'!$AC970=0,0,2)))))</f>
        <v/>
      </c>
      <c r="O1006" s="177" t="str">
        <f ca="1">IF(O$1&lt;'Data Bank'!$AD970,"",IF(O$1&gt;'Data Bank'!$AT970,"",IF(AND('Data Bank'!$AC970&lt;100,TODAY()&gt;'Data Bank'!$AT970),1,IF('Data Bank'!$AC970=100,3,IF('Data Bank'!$AC970=0,0,2)))))</f>
        <v/>
      </c>
      <c r="P1006" s="177" t="str">
        <f ca="1">IF(P$1&lt;'Data Bank'!$AD970,"",IF(P$1&gt;'Data Bank'!$AT970,"",IF(AND('Data Bank'!$AC970&lt;100,TODAY()&gt;'Data Bank'!$AT970),1,IF('Data Bank'!$AC970=100,3,IF('Data Bank'!$AC970=0,0,2)))))</f>
        <v/>
      </c>
      <c r="Q1006" s="177" t="str">
        <f ca="1">IF(Q$1&lt;'Data Bank'!$AD970,"",IF(Q$1&gt;'Data Bank'!$AT970,"",IF(AND('Data Bank'!$AC970&lt;100,TODAY()&gt;'Data Bank'!$AT970),1,IF('Data Bank'!$AC970=100,3,IF('Data Bank'!$AC970=0,0,2)))))</f>
        <v/>
      </c>
      <c r="R1006" s="177" t="str">
        <f ca="1">IF(R$1&lt;'Data Bank'!$AD970,"",IF(R$1&gt;'Data Bank'!$AT970,"",IF(AND('Data Bank'!$AC970&lt;100,TODAY()&gt;'Data Bank'!$AT970),1,IF('Data Bank'!$AC970=100,3,IF('Data Bank'!$AC970=0,0,2)))))</f>
        <v/>
      </c>
    </row>
    <row r="1007" spans="1:18">
      <c r="A1007" s="115" t="str">
        <f>'Data Bank'!E971</f>
        <v>Ph-4 K Commercial</v>
      </c>
      <c r="B1007" s="178">
        <f ca="1">IF(B$1&lt;'Data Bank'!$AD971,"",IF(B$1&gt;'Data Bank'!$AT971,"",IF(AND('Data Bank'!$AC971&lt;100,TODAY()&gt;'Data Bank'!$AT971),1,IF('Data Bank'!$AC971=100,3,IF('Data Bank'!$AC971=0,0,2)))))</f>
        <v>0</v>
      </c>
      <c r="C1007" s="178">
        <f ca="1">IF(C$1&lt;'Data Bank'!$AD971,"",IF(C$1&gt;'Data Bank'!$AT971,"",IF(AND('Data Bank'!$AC971&lt;100,TODAY()&gt;'Data Bank'!$AT971),1,IF('Data Bank'!$AC971=100,3,IF('Data Bank'!$AC971=0,0,2)))))</f>
        <v>0</v>
      </c>
      <c r="D1007" s="178">
        <f ca="1">IF(D$1&lt;'Data Bank'!$AD971,"",IF(D$1&gt;'Data Bank'!$AT971,"",IF(AND('Data Bank'!$AC971&lt;100,TODAY()&gt;'Data Bank'!$AT971),1,IF('Data Bank'!$AC971=100,3,IF('Data Bank'!$AC971=0,0,2)))))</f>
        <v>0</v>
      </c>
      <c r="E1007" s="178">
        <f ca="1">IF(E$1&lt;'Data Bank'!$AD971,"",IF(E$1&gt;'Data Bank'!$AT971,"",IF(AND('Data Bank'!$AC971&lt;100,TODAY()&gt;'Data Bank'!$AT971),1,IF('Data Bank'!$AC971=100,3,IF('Data Bank'!$AC971=0,0,2)))))</f>
        <v>0</v>
      </c>
      <c r="F1007" s="178" t="str">
        <f ca="1">IF(F$1&lt;'Data Bank'!$AD971,"",IF(F$1&gt;'Data Bank'!$AT971,"",IF(AND('Data Bank'!$AC971&lt;100,TODAY()&gt;'Data Bank'!$AT971),1,IF('Data Bank'!$AC971=100,3,IF('Data Bank'!$AC971=0,0,2)))))</f>
        <v/>
      </c>
      <c r="G1007" s="178" t="str">
        <f ca="1">IF(G$1&lt;'Data Bank'!$AD971,"",IF(G$1&gt;'Data Bank'!$AT971,"",IF(AND('Data Bank'!$AC971&lt;100,TODAY()&gt;'Data Bank'!$AT971),1,IF('Data Bank'!$AC971=100,3,IF('Data Bank'!$AC971=0,0,2)))))</f>
        <v/>
      </c>
      <c r="H1007" s="178" t="str">
        <f ca="1">IF(H$1&lt;'Data Bank'!$AD971,"",IF(H$1&gt;'Data Bank'!$AT971,"",IF(AND('Data Bank'!$AC971&lt;100,TODAY()&gt;'Data Bank'!$AT971),1,IF('Data Bank'!$AC971=100,3,IF('Data Bank'!$AC971=0,0,2)))))</f>
        <v/>
      </c>
      <c r="I1007" s="178" t="str">
        <f ca="1">IF(I$1&lt;'Data Bank'!$AD971,"",IF(I$1&gt;'Data Bank'!$AT971,"",IF(AND('Data Bank'!$AC971&lt;100,TODAY()&gt;'Data Bank'!$AT971),1,IF('Data Bank'!$AC971=100,3,IF('Data Bank'!$AC971=0,0,2)))))</f>
        <v/>
      </c>
      <c r="J1007" s="177" t="str">
        <f ca="1">IF(J$1&lt;'Data Bank'!$AD971,"",IF(J$1&gt;'Data Bank'!$AT971,"",IF(AND('Data Bank'!$AC971&lt;100,TODAY()&gt;'Data Bank'!$AT971),1,IF('Data Bank'!$AC971=100,3,IF('Data Bank'!$AC971=0,0,2)))))</f>
        <v/>
      </c>
      <c r="K1007" s="177" t="str">
        <f ca="1">IF(K$1&lt;'Data Bank'!$AD971,"",IF(K$1&gt;'Data Bank'!$AT971,"",IF(AND('Data Bank'!$AC971&lt;100,TODAY()&gt;'Data Bank'!$AT971),1,IF('Data Bank'!$AC971=100,3,IF('Data Bank'!$AC971=0,0,2)))))</f>
        <v/>
      </c>
      <c r="L1007" s="177" t="str">
        <f ca="1">IF(L$1&lt;'Data Bank'!$AD971,"",IF(L$1&gt;'Data Bank'!$AT971,"",IF(AND('Data Bank'!$AC971&lt;100,TODAY()&gt;'Data Bank'!$AT971),1,IF('Data Bank'!$AC971=100,3,IF('Data Bank'!$AC971=0,0,2)))))</f>
        <v/>
      </c>
      <c r="M1007" s="177" t="str">
        <f ca="1">IF(M$1&lt;'Data Bank'!$AD971,"",IF(M$1&gt;'Data Bank'!$AT971,"",IF(AND('Data Bank'!$AC971&lt;100,TODAY()&gt;'Data Bank'!$AT971),1,IF('Data Bank'!$AC971=100,3,IF('Data Bank'!$AC971=0,0,2)))))</f>
        <v/>
      </c>
      <c r="N1007" s="177" t="str">
        <f ca="1">IF(N$1&lt;'Data Bank'!$AD971,"",IF(N$1&gt;'Data Bank'!$AT971,"",IF(AND('Data Bank'!$AC971&lt;100,TODAY()&gt;'Data Bank'!$AT971),1,IF('Data Bank'!$AC971=100,3,IF('Data Bank'!$AC971=0,0,2)))))</f>
        <v/>
      </c>
      <c r="O1007" s="177" t="str">
        <f ca="1">IF(O$1&lt;'Data Bank'!$AD971,"",IF(O$1&gt;'Data Bank'!$AT971,"",IF(AND('Data Bank'!$AC971&lt;100,TODAY()&gt;'Data Bank'!$AT971),1,IF('Data Bank'!$AC971=100,3,IF('Data Bank'!$AC971=0,0,2)))))</f>
        <v/>
      </c>
      <c r="P1007" s="177" t="str">
        <f ca="1">IF(P$1&lt;'Data Bank'!$AD971,"",IF(P$1&gt;'Data Bank'!$AT971,"",IF(AND('Data Bank'!$AC971&lt;100,TODAY()&gt;'Data Bank'!$AT971),1,IF('Data Bank'!$AC971=100,3,IF('Data Bank'!$AC971=0,0,2)))))</f>
        <v/>
      </c>
      <c r="Q1007" s="177" t="str">
        <f ca="1">IF(Q$1&lt;'Data Bank'!$AD971,"",IF(Q$1&gt;'Data Bank'!$AT971,"",IF(AND('Data Bank'!$AC971&lt;100,TODAY()&gt;'Data Bank'!$AT971),1,IF('Data Bank'!$AC971=100,3,IF('Data Bank'!$AC971=0,0,2)))))</f>
        <v/>
      </c>
      <c r="R1007" s="177" t="str">
        <f ca="1">IF(R$1&lt;'Data Bank'!$AD971,"",IF(R$1&gt;'Data Bank'!$AT971,"",IF(AND('Data Bank'!$AC971&lt;100,TODAY()&gt;'Data Bank'!$AT971),1,IF('Data Bank'!$AC971=100,3,IF('Data Bank'!$AC971=0,0,2)))))</f>
        <v/>
      </c>
    </row>
    <row r="1008" spans="1:18">
      <c r="A1008" s="115" t="str">
        <f>'Data Bank'!E972</f>
        <v>Ph-5 K Commercial</v>
      </c>
      <c r="B1008" s="178">
        <f ca="1">IF(B$1&lt;'Data Bank'!$AD972,"",IF(B$1&gt;'Data Bank'!$AT972,"",IF(AND('Data Bank'!$AC972&lt;100,TODAY()&gt;'Data Bank'!$AT972),1,IF('Data Bank'!$AC972=100,3,IF('Data Bank'!$AC972=0,0,2)))))</f>
        <v>0</v>
      </c>
      <c r="C1008" s="178">
        <f ca="1">IF(C$1&lt;'Data Bank'!$AD972,"",IF(C$1&gt;'Data Bank'!$AT972,"",IF(AND('Data Bank'!$AC972&lt;100,TODAY()&gt;'Data Bank'!$AT972),1,IF('Data Bank'!$AC972=100,3,IF('Data Bank'!$AC972=0,0,2)))))</f>
        <v>0</v>
      </c>
      <c r="D1008" s="178">
        <f ca="1">IF(D$1&lt;'Data Bank'!$AD972,"",IF(D$1&gt;'Data Bank'!$AT972,"",IF(AND('Data Bank'!$AC972&lt;100,TODAY()&gt;'Data Bank'!$AT972),1,IF('Data Bank'!$AC972=100,3,IF('Data Bank'!$AC972=0,0,2)))))</f>
        <v>0</v>
      </c>
      <c r="E1008" s="178">
        <f ca="1">IF(E$1&lt;'Data Bank'!$AD972,"",IF(E$1&gt;'Data Bank'!$AT972,"",IF(AND('Data Bank'!$AC972&lt;100,TODAY()&gt;'Data Bank'!$AT972),1,IF('Data Bank'!$AC972=100,3,IF('Data Bank'!$AC972=0,0,2)))))</f>
        <v>0</v>
      </c>
      <c r="F1008" s="178" t="str">
        <f ca="1">IF(F$1&lt;'Data Bank'!$AD972,"",IF(F$1&gt;'Data Bank'!$AT972,"",IF(AND('Data Bank'!$AC972&lt;100,TODAY()&gt;'Data Bank'!$AT972),1,IF('Data Bank'!$AC972=100,3,IF('Data Bank'!$AC972=0,0,2)))))</f>
        <v/>
      </c>
      <c r="G1008" s="178" t="str">
        <f ca="1">IF(G$1&lt;'Data Bank'!$AD972,"",IF(G$1&gt;'Data Bank'!$AT972,"",IF(AND('Data Bank'!$AC972&lt;100,TODAY()&gt;'Data Bank'!$AT972),1,IF('Data Bank'!$AC972=100,3,IF('Data Bank'!$AC972=0,0,2)))))</f>
        <v/>
      </c>
      <c r="H1008" s="178" t="str">
        <f ca="1">IF(H$1&lt;'Data Bank'!$AD972,"",IF(H$1&gt;'Data Bank'!$AT972,"",IF(AND('Data Bank'!$AC972&lt;100,TODAY()&gt;'Data Bank'!$AT972),1,IF('Data Bank'!$AC972=100,3,IF('Data Bank'!$AC972=0,0,2)))))</f>
        <v/>
      </c>
      <c r="I1008" s="178" t="str">
        <f ca="1">IF(I$1&lt;'Data Bank'!$AD972,"",IF(I$1&gt;'Data Bank'!$AT972,"",IF(AND('Data Bank'!$AC972&lt;100,TODAY()&gt;'Data Bank'!$AT972),1,IF('Data Bank'!$AC972=100,3,IF('Data Bank'!$AC972=0,0,2)))))</f>
        <v/>
      </c>
      <c r="J1008" s="177" t="str">
        <f ca="1">IF(J$1&lt;'Data Bank'!$AD972,"",IF(J$1&gt;'Data Bank'!$AT972,"",IF(AND('Data Bank'!$AC972&lt;100,TODAY()&gt;'Data Bank'!$AT972),1,IF('Data Bank'!$AC972=100,3,IF('Data Bank'!$AC972=0,0,2)))))</f>
        <v/>
      </c>
      <c r="K1008" s="177" t="str">
        <f ca="1">IF(K$1&lt;'Data Bank'!$AD972,"",IF(K$1&gt;'Data Bank'!$AT972,"",IF(AND('Data Bank'!$AC972&lt;100,TODAY()&gt;'Data Bank'!$AT972),1,IF('Data Bank'!$AC972=100,3,IF('Data Bank'!$AC972=0,0,2)))))</f>
        <v/>
      </c>
      <c r="L1008" s="177" t="str">
        <f ca="1">IF(L$1&lt;'Data Bank'!$AD972,"",IF(L$1&gt;'Data Bank'!$AT972,"",IF(AND('Data Bank'!$AC972&lt;100,TODAY()&gt;'Data Bank'!$AT972),1,IF('Data Bank'!$AC972=100,3,IF('Data Bank'!$AC972=0,0,2)))))</f>
        <v/>
      </c>
      <c r="M1008" s="177" t="str">
        <f ca="1">IF(M$1&lt;'Data Bank'!$AD972,"",IF(M$1&gt;'Data Bank'!$AT972,"",IF(AND('Data Bank'!$AC972&lt;100,TODAY()&gt;'Data Bank'!$AT972),1,IF('Data Bank'!$AC972=100,3,IF('Data Bank'!$AC972=0,0,2)))))</f>
        <v/>
      </c>
      <c r="N1008" s="177" t="str">
        <f ca="1">IF(N$1&lt;'Data Bank'!$AD972,"",IF(N$1&gt;'Data Bank'!$AT972,"",IF(AND('Data Bank'!$AC972&lt;100,TODAY()&gt;'Data Bank'!$AT972),1,IF('Data Bank'!$AC972=100,3,IF('Data Bank'!$AC972=0,0,2)))))</f>
        <v/>
      </c>
      <c r="O1008" s="177" t="str">
        <f ca="1">IF(O$1&lt;'Data Bank'!$AD972,"",IF(O$1&gt;'Data Bank'!$AT972,"",IF(AND('Data Bank'!$AC972&lt;100,TODAY()&gt;'Data Bank'!$AT972),1,IF('Data Bank'!$AC972=100,3,IF('Data Bank'!$AC972=0,0,2)))))</f>
        <v/>
      </c>
      <c r="P1008" s="177" t="str">
        <f ca="1">IF(P$1&lt;'Data Bank'!$AD972,"",IF(P$1&gt;'Data Bank'!$AT972,"",IF(AND('Data Bank'!$AC972&lt;100,TODAY()&gt;'Data Bank'!$AT972),1,IF('Data Bank'!$AC972=100,3,IF('Data Bank'!$AC972=0,0,2)))))</f>
        <v/>
      </c>
      <c r="Q1008" s="177" t="str">
        <f ca="1">IF(Q$1&lt;'Data Bank'!$AD972,"",IF(Q$1&gt;'Data Bank'!$AT972,"",IF(AND('Data Bank'!$AC972&lt;100,TODAY()&gt;'Data Bank'!$AT972),1,IF('Data Bank'!$AC972=100,3,IF('Data Bank'!$AC972=0,0,2)))))</f>
        <v/>
      </c>
      <c r="R1008" s="177" t="str">
        <f ca="1">IF(R$1&lt;'Data Bank'!$AD972,"",IF(R$1&gt;'Data Bank'!$AT972,"",IF(AND('Data Bank'!$AC972&lt;100,TODAY()&gt;'Data Bank'!$AT972),1,IF('Data Bank'!$AC972=100,3,IF('Data Bank'!$AC972=0,0,2)))))</f>
        <v/>
      </c>
    </row>
    <row r="1009" spans="1:18">
      <c r="A1009" s="115" t="str">
        <f>'Data Bank'!E973</f>
        <v>PH-7-P1</v>
      </c>
      <c r="B1009" s="178">
        <f ca="1">IF(B$1&lt;'Data Bank'!$AD973,"",IF(B$1&gt;'Data Bank'!$AT973,"",IF(AND('Data Bank'!$AC973&lt;100,TODAY()&gt;'Data Bank'!$AT973),1,IF('Data Bank'!$AC973=100,3,IF('Data Bank'!$AC973=0,0,2)))))</f>
        <v>1</v>
      </c>
      <c r="C1009" s="178">
        <f ca="1">IF(C$1&lt;'Data Bank'!$AD973,"",IF(C$1&gt;'Data Bank'!$AT973,"",IF(AND('Data Bank'!$AC973&lt;100,TODAY()&gt;'Data Bank'!$AT973),1,IF('Data Bank'!$AC973=100,3,IF('Data Bank'!$AC973=0,0,2)))))</f>
        <v>1</v>
      </c>
      <c r="D1009" s="178" t="str">
        <f ca="1">IF(D$1&lt;'Data Bank'!$AD973,"",IF(D$1&gt;'Data Bank'!$AT973,"",IF(AND('Data Bank'!$AC973&lt;100,TODAY()&gt;'Data Bank'!$AT973),1,IF('Data Bank'!$AC973=100,3,IF('Data Bank'!$AC973=0,0,2)))))</f>
        <v/>
      </c>
      <c r="E1009" s="178" t="str">
        <f ca="1">IF(E$1&lt;'Data Bank'!$AD973,"",IF(E$1&gt;'Data Bank'!$AT973,"",IF(AND('Data Bank'!$AC973&lt;100,TODAY()&gt;'Data Bank'!$AT973),1,IF('Data Bank'!$AC973=100,3,IF('Data Bank'!$AC973=0,0,2)))))</f>
        <v/>
      </c>
      <c r="F1009" s="178" t="str">
        <f ca="1">IF(F$1&lt;'Data Bank'!$AD973,"",IF(F$1&gt;'Data Bank'!$AT973,"",IF(AND('Data Bank'!$AC973&lt;100,TODAY()&gt;'Data Bank'!$AT973),1,IF('Data Bank'!$AC973=100,3,IF('Data Bank'!$AC973=0,0,2)))))</f>
        <v/>
      </c>
      <c r="G1009" s="178" t="str">
        <f ca="1">IF(G$1&lt;'Data Bank'!$AD973,"",IF(G$1&gt;'Data Bank'!$AT973,"",IF(AND('Data Bank'!$AC973&lt;100,TODAY()&gt;'Data Bank'!$AT973),1,IF('Data Bank'!$AC973=100,3,IF('Data Bank'!$AC973=0,0,2)))))</f>
        <v/>
      </c>
      <c r="H1009" s="178" t="str">
        <f ca="1">IF(H$1&lt;'Data Bank'!$AD973,"",IF(H$1&gt;'Data Bank'!$AT973,"",IF(AND('Data Bank'!$AC973&lt;100,TODAY()&gt;'Data Bank'!$AT973),1,IF('Data Bank'!$AC973=100,3,IF('Data Bank'!$AC973=0,0,2)))))</f>
        <v/>
      </c>
      <c r="I1009" s="178" t="str">
        <f ca="1">IF(I$1&lt;'Data Bank'!$AD973,"",IF(I$1&gt;'Data Bank'!$AT973,"",IF(AND('Data Bank'!$AC973&lt;100,TODAY()&gt;'Data Bank'!$AT973),1,IF('Data Bank'!$AC973=100,3,IF('Data Bank'!$AC973=0,0,2)))))</f>
        <v/>
      </c>
      <c r="J1009" s="177" t="str">
        <f ca="1">IF(J$1&lt;'Data Bank'!$AD973,"",IF(J$1&gt;'Data Bank'!$AT973,"",IF(AND('Data Bank'!$AC973&lt;100,TODAY()&gt;'Data Bank'!$AT973),1,IF('Data Bank'!$AC973=100,3,IF('Data Bank'!$AC973=0,0,2)))))</f>
        <v/>
      </c>
      <c r="K1009" s="177" t="str">
        <f ca="1">IF(K$1&lt;'Data Bank'!$AD973,"",IF(K$1&gt;'Data Bank'!$AT973,"",IF(AND('Data Bank'!$AC973&lt;100,TODAY()&gt;'Data Bank'!$AT973),1,IF('Data Bank'!$AC973=100,3,IF('Data Bank'!$AC973=0,0,2)))))</f>
        <v/>
      </c>
      <c r="L1009" s="177" t="str">
        <f ca="1">IF(L$1&lt;'Data Bank'!$AD973,"",IF(L$1&gt;'Data Bank'!$AT973,"",IF(AND('Data Bank'!$AC973&lt;100,TODAY()&gt;'Data Bank'!$AT973),1,IF('Data Bank'!$AC973=100,3,IF('Data Bank'!$AC973=0,0,2)))))</f>
        <v/>
      </c>
      <c r="M1009" s="177" t="str">
        <f ca="1">IF(M$1&lt;'Data Bank'!$AD973,"",IF(M$1&gt;'Data Bank'!$AT973,"",IF(AND('Data Bank'!$AC973&lt;100,TODAY()&gt;'Data Bank'!$AT973),1,IF('Data Bank'!$AC973=100,3,IF('Data Bank'!$AC973=0,0,2)))))</f>
        <v/>
      </c>
      <c r="N1009" s="177" t="str">
        <f ca="1">IF(N$1&lt;'Data Bank'!$AD973,"",IF(N$1&gt;'Data Bank'!$AT973,"",IF(AND('Data Bank'!$AC973&lt;100,TODAY()&gt;'Data Bank'!$AT973),1,IF('Data Bank'!$AC973=100,3,IF('Data Bank'!$AC973=0,0,2)))))</f>
        <v/>
      </c>
      <c r="O1009" s="177" t="str">
        <f ca="1">IF(O$1&lt;'Data Bank'!$AD973,"",IF(O$1&gt;'Data Bank'!$AT973,"",IF(AND('Data Bank'!$AC973&lt;100,TODAY()&gt;'Data Bank'!$AT973),1,IF('Data Bank'!$AC973=100,3,IF('Data Bank'!$AC973=0,0,2)))))</f>
        <v/>
      </c>
      <c r="P1009" s="177" t="str">
        <f ca="1">IF(P$1&lt;'Data Bank'!$AD973,"",IF(P$1&gt;'Data Bank'!$AT973,"",IF(AND('Data Bank'!$AC973&lt;100,TODAY()&gt;'Data Bank'!$AT973),1,IF('Data Bank'!$AC973=100,3,IF('Data Bank'!$AC973=0,0,2)))))</f>
        <v/>
      </c>
      <c r="Q1009" s="177" t="str">
        <f ca="1">IF(Q$1&lt;'Data Bank'!$AD973,"",IF(Q$1&gt;'Data Bank'!$AT973,"",IF(AND('Data Bank'!$AC973&lt;100,TODAY()&gt;'Data Bank'!$AT973),1,IF('Data Bank'!$AC973=100,3,IF('Data Bank'!$AC973=0,0,2)))))</f>
        <v/>
      </c>
      <c r="R1009" s="177" t="str">
        <f ca="1">IF(R$1&lt;'Data Bank'!$AD973,"",IF(R$1&gt;'Data Bank'!$AT973,"",IF(AND('Data Bank'!$AC973&lt;100,TODAY()&gt;'Data Bank'!$AT973),1,IF('Data Bank'!$AC973=100,3,IF('Data Bank'!$AC973=0,0,2)))))</f>
        <v/>
      </c>
    </row>
    <row r="1010" spans="1:18">
      <c r="A1010" s="115" t="str">
        <f>'Data Bank'!E974</f>
        <v>PH-7-P2</v>
      </c>
      <c r="B1010" s="178">
        <f ca="1">IF(B$1&lt;'Data Bank'!$AD974,"",IF(B$1&gt;'Data Bank'!$AT974,"",IF(AND('Data Bank'!$AC974&lt;100,TODAY()&gt;'Data Bank'!$AT974),1,IF('Data Bank'!$AC974=100,3,IF('Data Bank'!$AC974=0,0,2)))))</f>
        <v>1</v>
      </c>
      <c r="C1010" s="178">
        <f ca="1">IF(C$1&lt;'Data Bank'!$AD974,"",IF(C$1&gt;'Data Bank'!$AT974,"",IF(AND('Data Bank'!$AC974&lt;100,TODAY()&gt;'Data Bank'!$AT974),1,IF('Data Bank'!$AC974=100,3,IF('Data Bank'!$AC974=0,0,2)))))</f>
        <v>1</v>
      </c>
      <c r="D1010" s="178" t="str">
        <f ca="1">IF(D$1&lt;'Data Bank'!$AD974,"",IF(D$1&gt;'Data Bank'!$AT974,"",IF(AND('Data Bank'!$AC974&lt;100,TODAY()&gt;'Data Bank'!$AT974),1,IF('Data Bank'!$AC974=100,3,IF('Data Bank'!$AC974=0,0,2)))))</f>
        <v/>
      </c>
      <c r="E1010" s="178" t="str">
        <f ca="1">IF(E$1&lt;'Data Bank'!$AD974,"",IF(E$1&gt;'Data Bank'!$AT974,"",IF(AND('Data Bank'!$AC974&lt;100,TODAY()&gt;'Data Bank'!$AT974),1,IF('Data Bank'!$AC974=100,3,IF('Data Bank'!$AC974=0,0,2)))))</f>
        <v/>
      </c>
      <c r="F1010" s="178" t="str">
        <f ca="1">IF(F$1&lt;'Data Bank'!$AD974,"",IF(F$1&gt;'Data Bank'!$AT974,"",IF(AND('Data Bank'!$AC974&lt;100,TODAY()&gt;'Data Bank'!$AT974),1,IF('Data Bank'!$AC974=100,3,IF('Data Bank'!$AC974=0,0,2)))))</f>
        <v/>
      </c>
      <c r="G1010" s="178" t="str">
        <f ca="1">IF(G$1&lt;'Data Bank'!$AD974,"",IF(G$1&gt;'Data Bank'!$AT974,"",IF(AND('Data Bank'!$AC974&lt;100,TODAY()&gt;'Data Bank'!$AT974),1,IF('Data Bank'!$AC974=100,3,IF('Data Bank'!$AC974=0,0,2)))))</f>
        <v/>
      </c>
      <c r="H1010" s="178" t="str">
        <f ca="1">IF(H$1&lt;'Data Bank'!$AD974,"",IF(H$1&gt;'Data Bank'!$AT974,"",IF(AND('Data Bank'!$AC974&lt;100,TODAY()&gt;'Data Bank'!$AT974),1,IF('Data Bank'!$AC974=100,3,IF('Data Bank'!$AC974=0,0,2)))))</f>
        <v/>
      </c>
      <c r="I1010" s="178" t="str">
        <f ca="1">IF(I$1&lt;'Data Bank'!$AD974,"",IF(I$1&gt;'Data Bank'!$AT974,"",IF(AND('Data Bank'!$AC974&lt;100,TODAY()&gt;'Data Bank'!$AT974),1,IF('Data Bank'!$AC974=100,3,IF('Data Bank'!$AC974=0,0,2)))))</f>
        <v/>
      </c>
      <c r="J1010" s="177" t="str">
        <f ca="1">IF(J$1&lt;'Data Bank'!$AD974,"",IF(J$1&gt;'Data Bank'!$AT974,"",IF(AND('Data Bank'!$AC974&lt;100,TODAY()&gt;'Data Bank'!$AT974),1,IF('Data Bank'!$AC974=100,3,IF('Data Bank'!$AC974=0,0,2)))))</f>
        <v/>
      </c>
      <c r="K1010" s="177" t="str">
        <f ca="1">IF(K$1&lt;'Data Bank'!$AD974,"",IF(K$1&gt;'Data Bank'!$AT974,"",IF(AND('Data Bank'!$AC974&lt;100,TODAY()&gt;'Data Bank'!$AT974),1,IF('Data Bank'!$AC974=100,3,IF('Data Bank'!$AC974=0,0,2)))))</f>
        <v/>
      </c>
      <c r="L1010" s="177" t="str">
        <f ca="1">IF(L$1&lt;'Data Bank'!$AD974,"",IF(L$1&gt;'Data Bank'!$AT974,"",IF(AND('Data Bank'!$AC974&lt;100,TODAY()&gt;'Data Bank'!$AT974),1,IF('Data Bank'!$AC974=100,3,IF('Data Bank'!$AC974=0,0,2)))))</f>
        <v/>
      </c>
      <c r="M1010" s="177" t="str">
        <f ca="1">IF(M$1&lt;'Data Bank'!$AD974,"",IF(M$1&gt;'Data Bank'!$AT974,"",IF(AND('Data Bank'!$AC974&lt;100,TODAY()&gt;'Data Bank'!$AT974),1,IF('Data Bank'!$AC974=100,3,IF('Data Bank'!$AC974=0,0,2)))))</f>
        <v/>
      </c>
      <c r="N1010" s="177" t="str">
        <f ca="1">IF(N$1&lt;'Data Bank'!$AD974,"",IF(N$1&gt;'Data Bank'!$AT974,"",IF(AND('Data Bank'!$AC974&lt;100,TODAY()&gt;'Data Bank'!$AT974),1,IF('Data Bank'!$AC974=100,3,IF('Data Bank'!$AC974=0,0,2)))))</f>
        <v/>
      </c>
      <c r="O1010" s="177" t="str">
        <f ca="1">IF(O$1&lt;'Data Bank'!$AD974,"",IF(O$1&gt;'Data Bank'!$AT974,"",IF(AND('Data Bank'!$AC974&lt;100,TODAY()&gt;'Data Bank'!$AT974),1,IF('Data Bank'!$AC974=100,3,IF('Data Bank'!$AC974=0,0,2)))))</f>
        <v/>
      </c>
      <c r="P1010" s="177" t="str">
        <f ca="1">IF(P$1&lt;'Data Bank'!$AD974,"",IF(P$1&gt;'Data Bank'!$AT974,"",IF(AND('Data Bank'!$AC974&lt;100,TODAY()&gt;'Data Bank'!$AT974),1,IF('Data Bank'!$AC974=100,3,IF('Data Bank'!$AC974=0,0,2)))))</f>
        <v/>
      </c>
      <c r="Q1010" s="177" t="str">
        <f ca="1">IF(Q$1&lt;'Data Bank'!$AD974,"",IF(Q$1&gt;'Data Bank'!$AT974,"",IF(AND('Data Bank'!$AC974&lt;100,TODAY()&gt;'Data Bank'!$AT974),1,IF('Data Bank'!$AC974=100,3,IF('Data Bank'!$AC974=0,0,2)))))</f>
        <v/>
      </c>
      <c r="R1010" s="177" t="str">
        <f ca="1">IF(R$1&lt;'Data Bank'!$AD974,"",IF(R$1&gt;'Data Bank'!$AT974,"",IF(AND('Data Bank'!$AC974&lt;100,TODAY()&gt;'Data Bank'!$AT974),1,IF('Data Bank'!$AC974=100,3,IF('Data Bank'!$AC974=0,0,2)))))</f>
        <v/>
      </c>
    </row>
    <row r="1011" spans="1:18">
      <c r="A1011" s="115" t="str">
        <f>'Data Bank'!E976</f>
        <v>PH-7-P5</v>
      </c>
      <c r="B1011" s="178">
        <f ca="1">IF(B$1&lt;'Data Bank'!$AD976,"",IF(B$1&gt;'Data Bank'!$AT976,"",IF(AND('Data Bank'!$AC976&lt;100,TODAY()&gt;'Data Bank'!$AT976),1,IF('Data Bank'!$AC976=100,3,IF('Data Bank'!$AC976=0,0,2)))))</f>
        <v>1</v>
      </c>
      <c r="C1011" s="178">
        <f ca="1">IF(C$1&lt;'Data Bank'!$AD976,"",IF(C$1&gt;'Data Bank'!$AT976,"",IF(AND('Data Bank'!$AC976&lt;100,TODAY()&gt;'Data Bank'!$AT976),1,IF('Data Bank'!$AC976=100,3,IF('Data Bank'!$AC976=0,0,2)))))</f>
        <v>1</v>
      </c>
      <c r="D1011" s="178" t="str">
        <f ca="1">IF(D$1&lt;'Data Bank'!$AD976,"",IF(D$1&gt;'Data Bank'!$AT976,"",IF(AND('Data Bank'!$AC976&lt;100,TODAY()&gt;'Data Bank'!$AT976),1,IF('Data Bank'!$AC976=100,3,IF('Data Bank'!$AC976=0,0,2)))))</f>
        <v/>
      </c>
      <c r="E1011" s="178" t="str">
        <f ca="1">IF(E$1&lt;'Data Bank'!$AD976,"",IF(E$1&gt;'Data Bank'!$AT976,"",IF(AND('Data Bank'!$AC976&lt;100,TODAY()&gt;'Data Bank'!$AT976),1,IF('Data Bank'!$AC976=100,3,IF('Data Bank'!$AC976=0,0,2)))))</f>
        <v/>
      </c>
      <c r="F1011" s="178" t="str">
        <f ca="1">IF(F$1&lt;'Data Bank'!$AD976,"",IF(F$1&gt;'Data Bank'!$AT976,"",IF(AND('Data Bank'!$AC976&lt;100,TODAY()&gt;'Data Bank'!$AT976),1,IF('Data Bank'!$AC976=100,3,IF('Data Bank'!$AC976=0,0,2)))))</f>
        <v/>
      </c>
      <c r="G1011" s="178" t="str">
        <f ca="1">IF(G$1&lt;'Data Bank'!$AD976,"",IF(G$1&gt;'Data Bank'!$AT976,"",IF(AND('Data Bank'!$AC976&lt;100,TODAY()&gt;'Data Bank'!$AT976),1,IF('Data Bank'!$AC976=100,3,IF('Data Bank'!$AC976=0,0,2)))))</f>
        <v/>
      </c>
      <c r="H1011" s="178" t="str">
        <f ca="1">IF(H$1&lt;'Data Bank'!$AD976,"",IF(H$1&gt;'Data Bank'!$AT976,"",IF(AND('Data Bank'!$AC976&lt;100,TODAY()&gt;'Data Bank'!$AT976),1,IF('Data Bank'!$AC976=100,3,IF('Data Bank'!$AC976=0,0,2)))))</f>
        <v/>
      </c>
      <c r="I1011" s="178" t="str">
        <f ca="1">IF(I$1&lt;'Data Bank'!$AD976,"",IF(I$1&gt;'Data Bank'!$AT976,"",IF(AND('Data Bank'!$AC976&lt;100,TODAY()&gt;'Data Bank'!$AT976),1,IF('Data Bank'!$AC976=100,3,IF('Data Bank'!$AC976=0,0,2)))))</f>
        <v/>
      </c>
      <c r="J1011" s="177" t="str">
        <f ca="1">IF(J$1&lt;'Data Bank'!$AD976,"",IF(J$1&gt;'Data Bank'!$AT976,"",IF(AND('Data Bank'!$AC976&lt;100,TODAY()&gt;'Data Bank'!$AT976),1,IF('Data Bank'!$AC976=100,3,IF('Data Bank'!$AC976=0,0,2)))))</f>
        <v/>
      </c>
      <c r="K1011" s="177" t="str">
        <f ca="1">IF(K$1&lt;'Data Bank'!$AD976,"",IF(K$1&gt;'Data Bank'!$AT976,"",IF(AND('Data Bank'!$AC976&lt;100,TODAY()&gt;'Data Bank'!$AT976),1,IF('Data Bank'!$AC976=100,3,IF('Data Bank'!$AC976=0,0,2)))))</f>
        <v/>
      </c>
      <c r="L1011" s="177" t="str">
        <f ca="1">IF(L$1&lt;'Data Bank'!$AD976,"",IF(L$1&gt;'Data Bank'!$AT976,"",IF(AND('Data Bank'!$AC976&lt;100,TODAY()&gt;'Data Bank'!$AT976),1,IF('Data Bank'!$AC976=100,3,IF('Data Bank'!$AC976=0,0,2)))))</f>
        <v/>
      </c>
      <c r="M1011" s="177" t="str">
        <f ca="1">IF(M$1&lt;'Data Bank'!$AD976,"",IF(M$1&gt;'Data Bank'!$AT976,"",IF(AND('Data Bank'!$AC976&lt;100,TODAY()&gt;'Data Bank'!$AT976),1,IF('Data Bank'!$AC976=100,3,IF('Data Bank'!$AC976=0,0,2)))))</f>
        <v/>
      </c>
      <c r="N1011" s="177" t="str">
        <f ca="1">IF(N$1&lt;'Data Bank'!$AD976,"",IF(N$1&gt;'Data Bank'!$AT976,"",IF(AND('Data Bank'!$AC976&lt;100,TODAY()&gt;'Data Bank'!$AT976),1,IF('Data Bank'!$AC976=100,3,IF('Data Bank'!$AC976=0,0,2)))))</f>
        <v/>
      </c>
      <c r="O1011" s="177" t="str">
        <f ca="1">IF(O$1&lt;'Data Bank'!$AD976,"",IF(O$1&gt;'Data Bank'!$AT976,"",IF(AND('Data Bank'!$AC976&lt;100,TODAY()&gt;'Data Bank'!$AT976),1,IF('Data Bank'!$AC976=100,3,IF('Data Bank'!$AC976=0,0,2)))))</f>
        <v/>
      </c>
      <c r="P1011" s="177" t="str">
        <f ca="1">IF(P$1&lt;'Data Bank'!$AD976,"",IF(P$1&gt;'Data Bank'!$AT976,"",IF(AND('Data Bank'!$AC976&lt;100,TODAY()&gt;'Data Bank'!$AT976),1,IF('Data Bank'!$AC976=100,3,IF('Data Bank'!$AC976=0,0,2)))))</f>
        <v/>
      </c>
      <c r="Q1011" s="177" t="str">
        <f ca="1">IF(Q$1&lt;'Data Bank'!$AD976,"",IF(Q$1&gt;'Data Bank'!$AT976,"",IF(AND('Data Bank'!$AC976&lt;100,TODAY()&gt;'Data Bank'!$AT976),1,IF('Data Bank'!$AC976=100,3,IF('Data Bank'!$AC976=0,0,2)))))</f>
        <v/>
      </c>
      <c r="R1011" s="177" t="str">
        <f ca="1">IF(R$1&lt;'Data Bank'!$AD976,"",IF(R$1&gt;'Data Bank'!$AT976,"",IF(AND('Data Bank'!$AC976&lt;100,TODAY()&gt;'Data Bank'!$AT976),1,IF('Data Bank'!$AC976=100,3,IF('Data Bank'!$AC976=0,0,2)))))</f>
        <v/>
      </c>
    </row>
    <row r="1012" spans="1:18">
      <c r="A1012" s="115" t="str">
        <f>'Data Bank'!E977</f>
        <v>Ph-8-IVY-P1</v>
      </c>
      <c r="B1012" s="178">
        <f ca="1">IF(B$1&lt;'Data Bank'!$AD977,"",IF(B$1&gt;'Data Bank'!$AT977,"",IF(AND('Data Bank'!$AC977&lt;100,TODAY()&gt;'Data Bank'!$AT977),1,IF('Data Bank'!$AC977=100,3,IF('Data Bank'!$AC977=0,0,2)))))</f>
        <v>0</v>
      </c>
      <c r="C1012" s="178">
        <f ca="1">IF(C$1&lt;'Data Bank'!$AD977,"",IF(C$1&gt;'Data Bank'!$AT977,"",IF(AND('Data Bank'!$AC977&lt;100,TODAY()&gt;'Data Bank'!$AT977),1,IF('Data Bank'!$AC977=100,3,IF('Data Bank'!$AC977=0,0,2)))))</f>
        <v>0</v>
      </c>
      <c r="D1012" s="178">
        <f ca="1">IF(D$1&lt;'Data Bank'!$AD977,"",IF(D$1&gt;'Data Bank'!$AT977,"",IF(AND('Data Bank'!$AC977&lt;100,TODAY()&gt;'Data Bank'!$AT977),1,IF('Data Bank'!$AC977=100,3,IF('Data Bank'!$AC977=0,0,2)))))</f>
        <v>0</v>
      </c>
      <c r="E1012" s="178">
        <f ca="1">IF(E$1&lt;'Data Bank'!$AD977,"",IF(E$1&gt;'Data Bank'!$AT977,"",IF(AND('Data Bank'!$AC977&lt;100,TODAY()&gt;'Data Bank'!$AT977),1,IF('Data Bank'!$AC977=100,3,IF('Data Bank'!$AC977=0,0,2)))))</f>
        <v>0</v>
      </c>
      <c r="F1012" s="178" t="str">
        <f ca="1">IF(F$1&lt;'Data Bank'!$AD977,"",IF(F$1&gt;'Data Bank'!$AT977,"",IF(AND('Data Bank'!$AC977&lt;100,TODAY()&gt;'Data Bank'!$AT977),1,IF('Data Bank'!$AC977=100,3,IF('Data Bank'!$AC977=0,0,2)))))</f>
        <v/>
      </c>
      <c r="G1012" s="178" t="str">
        <f ca="1">IF(G$1&lt;'Data Bank'!$AD977,"",IF(G$1&gt;'Data Bank'!$AT977,"",IF(AND('Data Bank'!$AC977&lt;100,TODAY()&gt;'Data Bank'!$AT977),1,IF('Data Bank'!$AC977=100,3,IF('Data Bank'!$AC977=0,0,2)))))</f>
        <v/>
      </c>
      <c r="H1012" s="178" t="str">
        <f ca="1">IF(H$1&lt;'Data Bank'!$AD977,"",IF(H$1&gt;'Data Bank'!$AT977,"",IF(AND('Data Bank'!$AC977&lt;100,TODAY()&gt;'Data Bank'!$AT977),1,IF('Data Bank'!$AC977=100,3,IF('Data Bank'!$AC977=0,0,2)))))</f>
        <v/>
      </c>
      <c r="I1012" s="178" t="str">
        <f ca="1">IF(I$1&lt;'Data Bank'!$AD977,"",IF(I$1&gt;'Data Bank'!$AT977,"",IF(AND('Data Bank'!$AC977&lt;100,TODAY()&gt;'Data Bank'!$AT977),1,IF('Data Bank'!$AC977=100,3,IF('Data Bank'!$AC977=0,0,2)))))</f>
        <v/>
      </c>
      <c r="J1012" s="177" t="str">
        <f ca="1">IF(J$1&lt;'Data Bank'!$AD977,"",IF(J$1&gt;'Data Bank'!$AT977,"",IF(AND('Data Bank'!$AC977&lt;100,TODAY()&gt;'Data Bank'!$AT977),1,IF('Data Bank'!$AC977=100,3,IF('Data Bank'!$AC977=0,0,2)))))</f>
        <v/>
      </c>
      <c r="K1012" s="177" t="str">
        <f ca="1">IF(K$1&lt;'Data Bank'!$AD977,"",IF(K$1&gt;'Data Bank'!$AT977,"",IF(AND('Data Bank'!$AC977&lt;100,TODAY()&gt;'Data Bank'!$AT977),1,IF('Data Bank'!$AC977=100,3,IF('Data Bank'!$AC977=0,0,2)))))</f>
        <v/>
      </c>
      <c r="L1012" s="177" t="str">
        <f ca="1">IF(L$1&lt;'Data Bank'!$AD977,"",IF(L$1&gt;'Data Bank'!$AT977,"",IF(AND('Data Bank'!$AC977&lt;100,TODAY()&gt;'Data Bank'!$AT977),1,IF('Data Bank'!$AC977=100,3,IF('Data Bank'!$AC977=0,0,2)))))</f>
        <v/>
      </c>
      <c r="M1012" s="177" t="str">
        <f ca="1">IF(M$1&lt;'Data Bank'!$AD977,"",IF(M$1&gt;'Data Bank'!$AT977,"",IF(AND('Data Bank'!$AC977&lt;100,TODAY()&gt;'Data Bank'!$AT977),1,IF('Data Bank'!$AC977=100,3,IF('Data Bank'!$AC977=0,0,2)))))</f>
        <v/>
      </c>
      <c r="N1012" s="177" t="str">
        <f ca="1">IF(N$1&lt;'Data Bank'!$AD977,"",IF(N$1&gt;'Data Bank'!$AT977,"",IF(AND('Data Bank'!$AC977&lt;100,TODAY()&gt;'Data Bank'!$AT977),1,IF('Data Bank'!$AC977=100,3,IF('Data Bank'!$AC977=0,0,2)))))</f>
        <v/>
      </c>
      <c r="O1012" s="177" t="str">
        <f ca="1">IF(O$1&lt;'Data Bank'!$AD977,"",IF(O$1&gt;'Data Bank'!$AT977,"",IF(AND('Data Bank'!$AC977&lt;100,TODAY()&gt;'Data Bank'!$AT977),1,IF('Data Bank'!$AC977=100,3,IF('Data Bank'!$AC977=0,0,2)))))</f>
        <v/>
      </c>
      <c r="P1012" s="177" t="str">
        <f ca="1">IF(P$1&lt;'Data Bank'!$AD977,"",IF(P$1&gt;'Data Bank'!$AT977,"",IF(AND('Data Bank'!$AC977&lt;100,TODAY()&gt;'Data Bank'!$AT977),1,IF('Data Bank'!$AC977=100,3,IF('Data Bank'!$AC977=0,0,2)))))</f>
        <v/>
      </c>
      <c r="Q1012" s="177" t="str">
        <f ca="1">IF(Q$1&lt;'Data Bank'!$AD977,"",IF(Q$1&gt;'Data Bank'!$AT977,"",IF(AND('Data Bank'!$AC977&lt;100,TODAY()&gt;'Data Bank'!$AT977),1,IF('Data Bank'!$AC977=100,3,IF('Data Bank'!$AC977=0,0,2)))))</f>
        <v/>
      </c>
      <c r="R1012" s="177" t="str">
        <f ca="1">IF(R$1&lt;'Data Bank'!$AD977,"",IF(R$1&gt;'Data Bank'!$AT977,"",IF(AND('Data Bank'!$AC977&lt;100,TODAY()&gt;'Data Bank'!$AT977),1,IF('Data Bank'!$AC977=100,3,IF('Data Bank'!$AC977=0,0,2)))))</f>
        <v/>
      </c>
    </row>
    <row r="1013" spans="1:18">
      <c r="A1013" s="115" t="str">
        <f>'Data Bank'!E985</f>
        <v>PH-8-P7</v>
      </c>
      <c r="B1013" s="178">
        <f ca="1">IF(B$1&lt;'Data Bank'!$AD985,"",IF(B$1&gt;'Data Bank'!$AT985,"",IF(AND('Data Bank'!$AC985&lt;100,TODAY()&gt;'Data Bank'!$AT985),1,IF('Data Bank'!$AC985=100,3,IF('Data Bank'!$AC985=0,0,2)))))</f>
        <v>0</v>
      </c>
      <c r="C1013" s="178">
        <f ca="1">IF(C$1&lt;'Data Bank'!$AD985,"",IF(C$1&gt;'Data Bank'!$AT985,"",IF(AND('Data Bank'!$AC985&lt;100,TODAY()&gt;'Data Bank'!$AT985),1,IF('Data Bank'!$AC985=100,3,IF('Data Bank'!$AC985=0,0,2)))))</f>
        <v>0</v>
      </c>
      <c r="D1013" s="178">
        <f ca="1">IF(D$1&lt;'Data Bank'!$AD985,"",IF(D$1&gt;'Data Bank'!$AT985,"",IF(AND('Data Bank'!$AC985&lt;100,TODAY()&gt;'Data Bank'!$AT985),1,IF('Data Bank'!$AC985=100,3,IF('Data Bank'!$AC985=0,0,2)))))</f>
        <v>0</v>
      </c>
      <c r="E1013" s="178">
        <f ca="1">IF(E$1&lt;'Data Bank'!$AD985,"",IF(E$1&gt;'Data Bank'!$AT985,"",IF(AND('Data Bank'!$AC985&lt;100,TODAY()&gt;'Data Bank'!$AT985),1,IF('Data Bank'!$AC985=100,3,IF('Data Bank'!$AC985=0,0,2)))))</f>
        <v>0</v>
      </c>
      <c r="F1013" s="178" t="str">
        <f ca="1">IF(F$1&lt;'Data Bank'!$AD985,"",IF(F$1&gt;'Data Bank'!$AT985,"",IF(AND('Data Bank'!$AC985&lt;100,TODAY()&gt;'Data Bank'!$AT985),1,IF('Data Bank'!$AC985=100,3,IF('Data Bank'!$AC985=0,0,2)))))</f>
        <v/>
      </c>
      <c r="G1013" s="178" t="str">
        <f ca="1">IF(G$1&lt;'Data Bank'!$AD985,"",IF(G$1&gt;'Data Bank'!$AT985,"",IF(AND('Data Bank'!$AC985&lt;100,TODAY()&gt;'Data Bank'!$AT985),1,IF('Data Bank'!$AC985=100,3,IF('Data Bank'!$AC985=0,0,2)))))</f>
        <v/>
      </c>
      <c r="H1013" s="178" t="str">
        <f ca="1">IF(H$1&lt;'Data Bank'!$AD985,"",IF(H$1&gt;'Data Bank'!$AT985,"",IF(AND('Data Bank'!$AC985&lt;100,TODAY()&gt;'Data Bank'!$AT985),1,IF('Data Bank'!$AC985=100,3,IF('Data Bank'!$AC985=0,0,2)))))</f>
        <v/>
      </c>
      <c r="I1013" s="178" t="str">
        <f ca="1">IF(I$1&lt;'Data Bank'!$AD985,"",IF(I$1&gt;'Data Bank'!$AT985,"",IF(AND('Data Bank'!$AC985&lt;100,TODAY()&gt;'Data Bank'!$AT985),1,IF('Data Bank'!$AC985=100,3,IF('Data Bank'!$AC985=0,0,2)))))</f>
        <v/>
      </c>
      <c r="J1013" s="177" t="str">
        <f ca="1">IF(J$1&lt;'Data Bank'!$AD985,"",IF(J$1&gt;'Data Bank'!$AT985,"",IF(AND('Data Bank'!$AC985&lt;100,TODAY()&gt;'Data Bank'!$AT985),1,IF('Data Bank'!$AC985=100,3,IF('Data Bank'!$AC985=0,0,2)))))</f>
        <v/>
      </c>
      <c r="K1013" s="177" t="str">
        <f ca="1">IF(K$1&lt;'Data Bank'!$AD985,"",IF(K$1&gt;'Data Bank'!$AT985,"",IF(AND('Data Bank'!$AC985&lt;100,TODAY()&gt;'Data Bank'!$AT985),1,IF('Data Bank'!$AC985=100,3,IF('Data Bank'!$AC985=0,0,2)))))</f>
        <v/>
      </c>
      <c r="L1013" s="177" t="str">
        <f ca="1">IF(L$1&lt;'Data Bank'!$AD985,"",IF(L$1&gt;'Data Bank'!$AT985,"",IF(AND('Data Bank'!$AC985&lt;100,TODAY()&gt;'Data Bank'!$AT985),1,IF('Data Bank'!$AC985=100,3,IF('Data Bank'!$AC985=0,0,2)))))</f>
        <v/>
      </c>
      <c r="M1013" s="177" t="str">
        <f ca="1">IF(M$1&lt;'Data Bank'!$AD985,"",IF(M$1&gt;'Data Bank'!$AT985,"",IF(AND('Data Bank'!$AC985&lt;100,TODAY()&gt;'Data Bank'!$AT985),1,IF('Data Bank'!$AC985=100,3,IF('Data Bank'!$AC985=0,0,2)))))</f>
        <v/>
      </c>
      <c r="N1013" s="177" t="str">
        <f ca="1">IF(N$1&lt;'Data Bank'!$AD985,"",IF(N$1&gt;'Data Bank'!$AT985,"",IF(AND('Data Bank'!$AC985&lt;100,TODAY()&gt;'Data Bank'!$AT985),1,IF('Data Bank'!$AC985=100,3,IF('Data Bank'!$AC985=0,0,2)))))</f>
        <v/>
      </c>
      <c r="O1013" s="177" t="str">
        <f ca="1">IF(O$1&lt;'Data Bank'!$AD985,"",IF(O$1&gt;'Data Bank'!$AT985,"",IF(AND('Data Bank'!$AC985&lt;100,TODAY()&gt;'Data Bank'!$AT985),1,IF('Data Bank'!$AC985=100,3,IF('Data Bank'!$AC985=0,0,2)))))</f>
        <v/>
      </c>
      <c r="P1013" s="177" t="str">
        <f ca="1">IF(P$1&lt;'Data Bank'!$AD985,"",IF(P$1&gt;'Data Bank'!$AT985,"",IF(AND('Data Bank'!$AC985&lt;100,TODAY()&gt;'Data Bank'!$AT985),1,IF('Data Bank'!$AC985=100,3,IF('Data Bank'!$AC985=0,0,2)))))</f>
        <v/>
      </c>
      <c r="Q1013" s="177" t="str">
        <f ca="1">IF(Q$1&lt;'Data Bank'!$AD985,"",IF(Q$1&gt;'Data Bank'!$AT985,"",IF(AND('Data Bank'!$AC985&lt;100,TODAY()&gt;'Data Bank'!$AT985),1,IF('Data Bank'!$AC985=100,3,IF('Data Bank'!$AC985=0,0,2)))))</f>
        <v/>
      </c>
      <c r="R1013" s="177" t="str">
        <f ca="1">IF(R$1&lt;'Data Bank'!$AD985,"",IF(R$1&gt;'Data Bank'!$AT985,"",IF(AND('Data Bank'!$AC985&lt;100,TODAY()&gt;'Data Bank'!$AT985),1,IF('Data Bank'!$AC985=100,3,IF('Data Bank'!$AC985=0,0,2)))))</f>
        <v/>
      </c>
    </row>
    <row r="1014" spans="1:18">
      <c r="A1014" s="115" t="str">
        <f>'Data Bank'!E986</f>
        <v>PH-8-P8</v>
      </c>
      <c r="B1014" s="178">
        <f ca="1">IF(B$1&lt;'Data Bank'!$AD986,"",IF(B$1&gt;'Data Bank'!$AT986,"",IF(AND('Data Bank'!$AC986&lt;100,TODAY()&gt;'Data Bank'!$AT986),1,IF('Data Bank'!$AC986=100,3,IF('Data Bank'!$AC986=0,0,2)))))</f>
        <v>0</v>
      </c>
      <c r="C1014" s="178">
        <f ca="1">IF(C$1&lt;'Data Bank'!$AD986,"",IF(C$1&gt;'Data Bank'!$AT986,"",IF(AND('Data Bank'!$AC986&lt;100,TODAY()&gt;'Data Bank'!$AT986),1,IF('Data Bank'!$AC986=100,3,IF('Data Bank'!$AC986=0,0,2)))))</f>
        <v>0</v>
      </c>
      <c r="D1014" s="178">
        <f ca="1">IF(D$1&lt;'Data Bank'!$AD986,"",IF(D$1&gt;'Data Bank'!$AT986,"",IF(AND('Data Bank'!$AC986&lt;100,TODAY()&gt;'Data Bank'!$AT986),1,IF('Data Bank'!$AC986=100,3,IF('Data Bank'!$AC986=0,0,2)))))</f>
        <v>0</v>
      </c>
      <c r="E1014" s="178">
        <f ca="1">IF(E$1&lt;'Data Bank'!$AD986,"",IF(E$1&gt;'Data Bank'!$AT986,"",IF(AND('Data Bank'!$AC986&lt;100,TODAY()&gt;'Data Bank'!$AT986),1,IF('Data Bank'!$AC986=100,3,IF('Data Bank'!$AC986=0,0,2)))))</f>
        <v>0</v>
      </c>
      <c r="F1014" s="178" t="str">
        <f ca="1">IF(F$1&lt;'Data Bank'!$AD986,"",IF(F$1&gt;'Data Bank'!$AT986,"",IF(AND('Data Bank'!$AC986&lt;100,TODAY()&gt;'Data Bank'!$AT986),1,IF('Data Bank'!$AC986=100,3,IF('Data Bank'!$AC986=0,0,2)))))</f>
        <v/>
      </c>
      <c r="G1014" s="178" t="str">
        <f ca="1">IF(G$1&lt;'Data Bank'!$AD986,"",IF(G$1&gt;'Data Bank'!$AT986,"",IF(AND('Data Bank'!$AC986&lt;100,TODAY()&gt;'Data Bank'!$AT986),1,IF('Data Bank'!$AC986=100,3,IF('Data Bank'!$AC986=0,0,2)))))</f>
        <v/>
      </c>
      <c r="H1014" s="178" t="str">
        <f ca="1">IF(H$1&lt;'Data Bank'!$AD986,"",IF(H$1&gt;'Data Bank'!$AT986,"",IF(AND('Data Bank'!$AC986&lt;100,TODAY()&gt;'Data Bank'!$AT986),1,IF('Data Bank'!$AC986=100,3,IF('Data Bank'!$AC986=0,0,2)))))</f>
        <v/>
      </c>
      <c r="I1014" s="178" t="str">
        <f ca="1">IF(I$1&lt;'Data Bank'!$AD986,"",IF(I$1&gt;'Data Bank'!$AT986,"",IF(AND('Data Bank'!$AC986&lt;100,TODAY()&gt;'Data Bank'!$AT986),1,IF('Data Bank'!$AC986=100,3,IF('Data Bank'!$AC986=0,0,2)))))</f>
        <v/>
      </c>
      <c r="J1014" s="177" t="str">
        <f ca="1">IF(J$1&lt;'Data Bank'!$AD986,"",IF(J$1&gt;'Data Bank'!$AT986,"",IF(AND('Data Bank'!$AC986&lt;100,TODAY()&gt;'Data Bank'!$AT986),1,IF('Data Bank'!$AC986=100,3,IF('Data Bank'!$AC986=0,0,2)))))</f>
        <v/>
      </c>
      <c r="K1014" s="177" t="str">
        <f ca="1">IF(K$1&lt;'Data Bank'!$AD986,"",IF(K$1&gt;'Data Bank'!$AT986,"",IF(AND('Data Bank'!$AC986&lt;100,TODAY()&gt;'Data Bank'!$AT986),1,IF('Data Bank'!$AC986=100,3,IF('Data Bank'!$AC986=0,0,2)))))</f>
        <v/>
      </c>
      <c r="L1014" s="177" t="str">
        <f ca="1">IF(L$1&lt;'Data Bank'!$AD986,"",IF(L$1&gt;'Data Bank'!$AT986,"",IF(AND('Data Bank'!$AC986&lt;100,TODAY()&gt;'Data Bank'!$AT986),1,IF('Data Bank'!$AC986=100,3,IF('Data Bank'!$AC986=0,0,2)))))</f>
        <v/>
      </c>
      <c r="M1014" s="177" t="str">
        <f ca="1">IF(M$1&lt;'Data Bank'!$AD986,"",IF(M$1&gt;'Data Bank'!$AT986,"",IF(AND('Data Bank'!$AC986&lt;100,TODAY()&gt;'Data Bank'!$AT986),1,IF('Data Bank'!$AC986=100,3,IF('Data Bank'!$AC986=0,0,2)))))</f>
        <v/>
      </c>
      <c r="N1014" s="177" t="str">
        <f ca="1">IF(N$1&lt;'Data Bank'!$AD986,"",IF(N$1&gt;'Data Bank'!$AT986,"",IF(AND('Data Bank'!$AC986&lt;100,TODAY()&gt;'Data Bank'!$AT986),1,IF('Data Bank'!$AC986=100,3,IF('Data Bank'!$AC986=0,0,2)))))</f>
        <v/>
      </c>
      <c r="O1014" s="177" t="str">
        <f ca="1">IF(O$1&lt;'Data Bank'!$AD986,"",IF(O$1&gt;'Data Bank'!$AT986,"",IF(AND('Data Bank'!$AC986&lt;100,TODAY()&gt;'Data Bank'!$AT986),1,IF('Data Bank'!$AC986=100,3,IF('Data Bank'!$AC986=0,0,2)))))</f>
        <v/>
      </c>
      <c r="P1014" s="177" t="str">
        <f ca="1">IF(P$1&lt;'Data Bank'!$AD986,"",IF(P$1&gt;'Data Bank'!$AT986,"",IF(AND('Data Bank'!$AC986&lt;100,TODAY()&gt;'Data Bank'!$AT986),1,IF('Data Bank'!$AC986=100,3,IF('Data Bank'!$AC986=0,0,2)))))</f>
        <v/>
      </c>
      <c r="Q1014" s="177" t="str">
        <f ca="1">IF(Q$1&lt;'Data Bank'!$AD986,"",IF(Q$1&gt;'Data Bank'!$AT986,"",IF(AND('Data Bank'!$AC986&lt;100,TODAY()&gt;'Data Bank'!$AT986),1,IF('Data Bank'!$AC986=100,3,IF('Data Bank'!$AC986=0,0,2)))))</f>
        <v/>
      </c>
      <c r="R1014" s="177" t="str">
        <f ca="1">IF(R$1&lt;'Data Bank'!$AD986,"",IF(R$1&gt;'Data Bank'!$AT986,"",IF(AND('Data Bank'!$AC986&lt;100,TODAY()&gt;'Data Bank'!$AT986),1,IF('Data Bank'!$AC986=100,3,IF('Data Bank'!$AC986=0,0,2)))))</f>
        <v/>
      </c>
    </row>
    <row r="1015" spans="1:18">
      <c r="A1015" s="115" t="str">
        <f>'Data Bank'!E987</f>
        <v>PHA G-11 &amp; I12</v>
      </c>
      <c r="B1015" s="178">
        <f ca="1">IF(B$1&lt;'Data Bank'!$AD987,"",IF(B$1&gt;'Data Bank'!$AT987,"",IF(AND('Data Bank'!$AC987&lt;100,TODAY()&gt;'Data Bank'!$AT987),1,IF('Data Bank'!$AC987=100,3,IF('Data Bank'!$AC987=0,0,2)))))</f>
        <v>0</v>
      </c>
      <c r="C1015" s="178">
        <f ca="1">IF(C$1&lt;'Data Bank'!$AD987,"",IF(C$1&gt;'Data Bank'!$AT987,"",IF(AND('Data Bank'!$AC987&lt;100,TODAY()&gt;'Data Bank'!$AT987),1,IF('Data Bank'!$AC987=100,3,IF('Data Bank'!$AC987=0,0,2)))))</f>
        <v>0</v>
      </c>
      <c r="D1015" s="178">
        <f ca="1">IF(D$1&lt;'Data Bank'!$AD987,"",IF(D$1&gt;'Data Bank'!$AT987,"",IF(AND('Data Bank'!$AC987&lt;100,TODAY()&gt;'Data Bank'!$AT987),1,IF('Data Bank'!$AC987=100,3,IF('Data Bank'!$AC987=0,0,2)))))</f>
        <v>0</v>
      </c>
      <c r="E1015" s="178">
        <f ca="1">IF(E$1&lt;'Data Bank'!$AD987,"",IF(E$1&gt;'Data Bank'!$AT987,"",IF(AND('Data Bank'!$AC987&lt;100,TODAY()&gt;'Data Bank'!$AT987),1,IF('Data Bank'!$AC987=100,3,IF('Data Bank'!$AC987=0,0,2)))))</f>
        <v>0</v>
      </c>
      <c r="F1015" s="178">
        <f ca="1">IF(F$1&lt;'Data Bank'!$AD987,"",IF(F$1&gt;'Data Bank'!$AT987,"",IF(AND('Data Bank'!$AC987&lt;100,TODAY()&gt;'Data Bank'!$AT987),1,IF('Data Bank'!$AC987=100,3,IF('Data Bank'!$AC987=0,0,2)))))</f>
        <v>0</v>
      </c>
      <c r="G1015" s="178">
        <f ca="1">IF(G$1&lt;'Data Bank'!$AD987,"",IF(G$1&gt;'Data Bank'!$AT987,"",IF(AND('Data Bank'!$AC987&lt;100,TODAY()&gt;'Data Bank'!$AT987),1,IF('Data Bank'!$AC987=100,3,IF('Data Bank'!$AC987=0,0,2)))))</f>
        <v>0</v>
      </c>
      <c r="H1015" s="178">
        <f ca="1">IF(H$1&lt;'Data Bank'!$AD987,"",IF(H$1&gt;'Data Bank'!$AT987,"",IF(AND('Data Bank'!$AC987&lt;100,TODAY()&gt;'Data Bank'!$AT987),1,IF('Data Bank'!$AC987=100,3,IF('Data Bank'!$AC987=0,0,2)))))</f>
        <v>0</v>
      </c>
      <c r="I1015" s="178">
        <f ca="1">IF(I$1&lt;'Data Bank'!$AD987,"",IF(I$1&gt;'Data Bank'!$AT987,"",IF(AND('Data Bank'!$AC987&lt;100,TODAY()&gt;'Data Bank'!$AT987),1,IF('Data Bank'!$AC987=100,3,IF('Data Bank'!$AC987=0,0,2)))))</f>
        <v>0</v>
      </c>
      <c r="J1015" s="177">
        <f ca="1">IF(J$1&lt;'Data Bank'!$AD987,"",IF(J$1&gt;'Data Bank'!$AT987,"",IF(AND('Data Bank'!$AC987&lt;100,TODAY()&gt;'Data Bank'!$AT987),1,IF('Data Bank'!$AC987=100,3,IF('Data Bank'!$AC987=0,0,2)))))</f>
        <v>0</v>
      </c>
      <c r="K1015" s="177">
        <f ca="1">IF(K$1&lt;'Data Bank'!$AD987,"",IF(K$1&gt;'Data Bank'!$AT987,"",IF(AND('Data Bank'!$AC987&lt;100,TODAY()&gt;'Data Bank'!$AT987),1,IF('Data Bank'!$AC987=100,3,IF('Data Bank'!$AC987=0,0,2)))))</f>
        <v>0</v>
      </c>
      <c r="L1015" s="177">
        <f ca="1">IF(L$1&lt;'Data Bank'!$AD987,"",IF(L$1&gt;'Data Bank'!$AT987,"",IF(AND('Data Bank'!$AC987&lt;100,TODAY()&gt;'Data Bank'!$AT987),1,IF('Data Bank'!$AC987=100,3,IF('Data Bank'!$AC987=0,0,2)))))</f>
        <v>0</v>
      </c>
      <c r="M1015" s="177">
        <f ca="1">IF(M$1&lt;'Data Bank'!$AD987,"",IF(M$1&gt;'Data Bank'!$AT987,"",IF(AND('Data Bank'!$AC987&lt;100,TODAY()&gt;'Data Bank'!$AT987),1,IF('Data Bank'!$AC987=100,3,IF('Data Bank'!$AC987=0,0,2)))))</f>
        <v>0</v>
      </c>
      <c r="N1015" s="177">
        <f ca="1">IF(N$1&lt;'Data Bank'!$AD987,"",IF(N$1&gt;'Data Bank'!$AT987,"",IF(AND('Data Bank'!$AC987&lt;100,TODAY()&gt;'Data Bank'!$AT987),1,IF('Data Bank'!$AC987=100,3,IF('Data Bank'!$AC987=0,0,2)))))</f>
        <v>0</v>
      </c>
      <c r="O1015" s="177">
        <f ca="1">IF(O$1&lt;'Data Bank'!$AD987,"",IF(O$1&gt;'Data Bank'!$AT987,"",IF(AND('Data Bank'!$AC987&lt;100,TODAY()&gt;'Data Bank'!$AT987),1,IF('Data Bank'!$AC987=100,3,IF('Data Bank'!$AC987=0,0,2)))))</f>
        <v>0</v>
      </c>
      <c r="P1015" s="177">
        <f ca="1">IF(P$1&lt;'Data Bank'!$AD987,"",IF(P$1&gt;'Data Bank'!$AT987,"",IF(AND('Data Bank'!$AC987&lt;100,TODAY()&gt;'Data Bank'!$AT987),1,IF('Data Bank'!$AC987=100,3,IF('Data Bank'!$AC987=0,0,2)))))</f>
        <v>0</v>
      </c>
      <c r="Q1015" s="177">
        <f ca="1">IF(Q$1&lt;'Data Bank'!$AD987,"",IF(Q$1&gt;'Data Bank'!$AT987,"",IF(AND('Data Bank'!$AC987&lt;100,TODAY()&gt;'Data Bank'!$AT987),1,IF('Data Bank'!$AC987=100,3,IF('Data Bank'!$AC987=0,0,2)))))</f>
        <v>0</v>
      </c>
      <c r="R1015" s="177">
        <f ca="1">IF(R$1&lt;'Data Bank'!$AD987,"",IF(R$1&gt;'Data Bank'!$AT987,"",IF(AND('Data Bank'!$AC987&lt;100,TODAY()&gt;'Data Bank'!$AT987),1,IF('Data Bank'!$AC987=100,3,IF('Data Bank'!$AC987=0,0,2)))))</f>
        <v>0</v>
      </c>
    </row>
    <row r="1016" spans="1:18">
      <c r="A1016" s="115" t="str">
        <f>'Data Bank'!E988</f>
        <v>PIB  Colony</v>
      </c>
      <c r="B1016" s="178">
        <f ca="1">IF(B$1&lt;'Data Bank'!$AD988,"",IF(B$1&gt;'Data Bank'!$AT988,"",IF(AND('Data Bank'!$AC988&lt;100,TODAY()&gt;'Data Bank'!$AT988),1,IF('Data Bank'!$AC988=100,3,IF('Data Bank'!$AC988=0,0,2)))))</f>
        <v>0</v>
      </c>
      <c r="C1016" s="178">
        <f ca="1">IF(C$1&lt;'Data Bank'!$AD988,"",IF(C$1&gt;'Data Bank'!$AT988,"",IF(AND('Data Bank'!$AC988&lt;100,TODAY()&gt;'Data Bank'!$AT988),1,IF('Data Bank'!$AC988=100,3,IF('Data Bank'!$AC988=0,0,2)))))</f>
        <v>0</v>
      </c>
      <c r="D1016" s="178">
        <f ca="1">IF(D$1&lt;'Data Bank'!$AD988,"",IF(D$1&gt;'Data Bank'!$AT988,"",IF(AND('Data Bank'!$AC988&lt;100,TODAY()&gt;'Data Bank'!$AT988),1,IF('Data Bank'!$AC988=100,3,IF('Data Bank'!$AC988=0,0,2)))))</f>
        <v>0</v>
      </c>
      <c r="E1016" s="178">
        <f ca="1">IF(E$1&lt;'Data Bank'!$AD988,"",IF(E$1&gt;'Data Bank'!$AT988,"",IF(AND('Data Bank'!$AC988&lt;100,TODAY()&gt;'Data Bank'!$AT988),1,IF('Data Bank'!$AC988=100,3,IF('Data Bank'!$AC988=0,0,2)))))</f>
        <v>0</v>
      </c>
      <c r="F1016" s="178">
        <f ca="1">IF(F$1&lt;'Data Bank'!$AD988,"",IF(F$1&gt;'Data Bank'!$AT988,"",IF(AND('Data Bank'!$AC988&lt;100,TODAY()&gt;'Data Bank'!$AT988),1,IF('Data Bank'!$AC988=100,3,IF('Data Bank'!$AC988=0,0,2)))))</f>
        <v>0</v>
      </c>
      <c r="G1016" s="178">
        <f ca="1">IF(G$1&lt;'Data Bank'!$AD988,"",IF(G$1&gt;'Data Bank'!$AT988,"",IF(AND('Data Bank'!$AC988&lt;100,TODAY()&gt;'Data Bank'!$AT988),1,IF('Data Bank'!$AC988=100,3,IF('Data Bank'!$AC988=0,0,2)))))</f>
        <v>0</v>
      </c>
      <c r="H1016" s="178">
        <f ca="1">IF(H$1&lt;'Data Bank'!$AD988,"",IF(H$1&gt;'Data Bank'!$AT988,"",IF(AND('Data Bank'!$AC988&lt;100,TODAY()&gt;'Data Bank'!$AT988),1,IF('Data Bank'!$AC988=100,3,IF('Data Bank'!$AC988=0,0,2)))))</f>
        <v>0</v>
      </c>
      <c r="I1016" s="178">
        <f ca="1">IF(I$1&lt;'Data Bank'!$AD988,"",IF(I$1&gt;'Data Bank'!$AT988,"",IF(AND('Data Bank'!$AC988&lt;100,TODAY()&gt;'Data Bank'!$AT988),1,IF('Data Bank'!$AC988=100,3,IF('Data Bank'!$AC988=0,0,2)))))</f>
        <v>0</v>
      </c>
      <c r="J1016" s="177">
        <f ca="1">IF(J$1&lt;'Data Bank'!$AD988,"",IF(J$1&gt;'Data Bank'!$AT988,"",IF(AND('Data Bank'!$AC988&lt;100,TODAY()&gt;'Data Bank'!$AT988),1,IF('Data Bank'!$AC988=100,3,IF('Data Bank'!$AC988=0,0,2)))))</f>
        <v>0</v>
      </c>
      <c r="K1016" s="177">
        <f ca="1">IF(K$1&lt;'Data Bank'!$AD988,"",IF(K$1&gt;'Data Bank'!$AT988,"",IF(AND('Data Bank'!$AC988&lt;100,TODAY()&gt;'Data Bank'!$AT988),1,IF('Data Bank'!$AC988=100,3,IF('Data Bank'!$AC988=0,0,2)))))</f>
        <v>0</v>
      </c>
      <c r="L1016" s="177">
        <f ca="1">IF(L$1&lt;'Data Bank'!$AD988,"",IF(L$1&gt;'Data Bank'!$AT988,"",IF(AND('Data Bank'!$AC988&lt;100,TODAY()&gt;'Data Bank'!$AT988),1,IF('Data Bank'!$AC988=100,3,IF('Data Bank'!$AC988=0,0,2)))))</f>
        <v>0</v>
      </c>
      <c r="M1016" s="177">
        <f ca="1">IF(M$1&lt;'Data Bank'!$AD988,"",IF(M$1&gt;'Data Bank'!$AT988,"",IF(AND('Data Bank'!$AC988&lt;100,TODAY()&gt;'Data Bank'!$AT988),1,IF('Data Bank'!$AC988=100,3,IF('Data Bank'!$AC988=0,0,2)))))</f>
        <v>0</v>
      </c>
      <c r="N1016" s="177">
        <f ca="1">IF(N$1&lt;'Data Bank'!$AD988,"",IF(N$1&gt;'Data Bank'!$AT988,"",IF(AND('Data Bank'!$AC988&lt;100,TODAY()&gt;'Data Bank'!$AT988),1,IF('Data Bank'!$AC988=100,3,IF('Data Bank'!$AC988=0,0,2)))))</f>
        <v>0</v>
      </c>
      <c r="O1016" s="177">
        <f ca="1">IF(O$1&lt;'Data Bank'!$AD988,"",IF(O$1&gt;'Data Bank'!$AT988,"",IF(AND('Data Bank'!$AC988&lt;100,TODAY()&gt;'Data Bank'!$AT988),1,IF('Data Bank'!$AC988=100,3,IF('Data Bank'!$AC988=0,0,2)))))</f>
        <v>0</v>
      </c>
      <c r="P1016" s="177">
        <f ca="1">IF(P$1&lt;'Data Bank'!$AD988,"",IF(P$1&gt;'Data Bank'!$AT988,"",IF(AND('Data Bank'!$AC988&lt;100,TODAY()&gt;'Data Bank'!$AT988),1,IF('Data Bank'!$AC988=100,3,IF('Data Bank'!$AC988=0,0,2)))))</f>
        <v>0</v>
      </c>
      <c r="Q1016" s="177">
        <f ca="1">IF(Q$1&lt;'Data Bank'!$AD988,"",IF(Q$1&gt;'Data Bank'!$AT988,"",IF(AND('Data Bank'!$AC988&lt;100,TODAY()&gt;'Data Bank'!$AT988),1,IF('Data Bank'!$AC988=100,3,IF('Data Bank'!$AC988=0,0,2)))))</f>
        <v>0</v>
      </c>
      <c r="R1016" s="177">
        <f ca="1">IF(R$1&lt;'Data Bank'!$AD988,"",IF(R$1&gt;'Data Bank'!$AT988,"",IF(AND('Data Bank'!$AC988&lt;100,TODAY()&gt;'Data Bank'!$AT988),1,IF('Data Bank'!$AC988=100,3,IF('Data Bank'!$AC988=0,0,2)))))</f>
        <v>0</v>
      </c>
    </row>
    <row r="1017" spans="1:18">
      <c r="A1017" s="115" t="str">
        <f>'Data Bank'!E989</f>
        <v>PiliBheet Society</v>
      </c>
      <c r="B1017" s="178">
        <f ca="1">IF(B$1&lt;'Data Bank'!$AD989,"",IF(B$1&gt;'Data Bank'!$AT989,"",IF(AND('Data Bank'!$AC989&lt;100,TODAY()&gt;'Data Bank'!$AT989),1,IF('Data Bank'!$AC989=100,3,IF('Data Bank'!$AC989=0,0,2)))))</f>
        <v>2</v>
      </c>
      <c r="C1017" s="178">
        <f ca="1">IF(C$1&lt;'Data Bank'!$AD989,"",IF(C$1&gt;'Data Bank'!$AT989,"",IF(AND('Data Bank'!$AC989&lt;100,TODAY()&gt;'Data Bank'!$AT989),1,IF('Data Bank'!$AC989=100,3,IF('Data Bank'!$AC989=0,0,2)))))</f>
        <v>2</v>
      </c>
      <c r="D1017" s="178">
        <f ca="1">IF(D$1&lt;'Data Bank'!$AD989,"",IF(D$1&gt;'Data Bank'!$AT989,"",IF(AND('Data Bank'!$AC989&lt;100,TODAY()&gt;'Data Bank'!$AT989),1,IF('Data Bank'!$AC989=100,3,IF('Data Bank'!$AC989=0,0,2)))))</f>
        <v>2</v>
      </c>
      <c r="E1017" s="178">
        <f ca="1">IF(E$1&lt;'Data Bank'!$AD989,"",IF(E$1&gt;'Data Bank'!$AT989,"",IF(AND('Data Bank'!$AC989&lt;100,TODAY()&gt;'Data Bank'!$AT989),1,IF('Data Bank'!$AC989=100,3,IF('Data Bank'!$AC989=0,0,2)))))</f>
        <v>2</v>
      </c>
      <c r="F1017" s="178">
        <f ca="1">IF(F$1&lt;'Data Bank'!$AD989,"",IF(F$1&gt;'Data Bank'!$AT989,"",IF(AND('Data Bank'!$AC989&lt;100,TODAY()&gt;'Data Bank'!$AT989),1,IF('Data Bank'!$AC989=100,3,IF('Data Bank'!$AC989=0,0,2)))))</f>
        <v>2</v>
      </c>
      <c r="G1017" s="178">
        <f ca="1">IF(G$1&lt;'Data Bank'!$AD989,"",IF(G$1&gt;'Data Bank'!$AT989,"",IF(AND('Data Bank'!$AC989&lt;100,TODAY()&gt;'Data Bank'!$AT989),1,IF('Data Bank'!$AC989=100,3,IF('Data Bank'!$AC989=0,0,2)))))</f>
        <v>2</v>
      </c>
      <c r="H1017" s="178">
        <f ca="1">IF(H$1&lt;'Data Bank'!$AD989,"",IF(H$1&gt;'Data Bank'!$AT989,"",IF(AND('Data Bank'!$AC989&lt;100,TODAY()&gt;'Data Bank'!$AT989),1,IF('Data Bank'!$AC989=100,3,IF('Data Bank'!$AC989=0,0,2)))))</f>
        <v>2</v>
      </c>
      <c r="I1017" s="178">
        <f ca="1">IF(I$1&lt;'Data Bank'!$AD989,"",IF(I$1&gt;'Data Bank'!$AT989,"",IF(AND('Data Bank'!$AC989&lt;100,TODAY()&gt;'Data Bank'!$AT989),1,IF('Data Bank'!$AC989=100,3,IF('Data Bank'!$AC989=0,0,2)))))</f>
        <v>2</v>
      </c>
      <c r="J1017" s="177">
        <f ca="1">IF(J$1&lt;'Data Bank'!$AD989,"",IF(J$1&gt;'Data Bank'!$AT989,"",IF(AND('Data Bank'!$AC989&lt;100,TODAY()&gt;'Data Bank'!$AT989),1,IF('Data Bank'!$AC989=100,3,IF('Data Bank'!$AC989=0,0,2)))))</f>
        <v>2</v>
      </c>
      <c r="K1017" s="177">
        <f ca="1">IF(K$1&lt;'Data Bank'!$AD989,"",IF(K$1&gt;'Data Bank'!$AT989,"",IF(AND('Data Bank'!$AC989&lt;100,TODAY()&gt;'Data Bank'!$AT989),1,IF('Data Bank'!$AC989=100,3,IF('Data Bank'!$AC989=0,0,2)))))</f>
        <v>2</v>
      </c>
      <c r="L1017" s="177">
        <f ca="1">IF(L$1&lt;'Data Bank'!$AD989,"",IF(L$1&gt;'Data Bank'!$AT989,"",IF(AND('Data Bank'!$AC989&lt;100,TODAY()&gt;'Data Bank'!$AT989),1,IF('Data Bank'!$AC989=100,3,IF('Data Bank'!$AC989=0,0,2)))))</f>
        <v>2</v>
      </c>
      <c r="M1017" s="177">
        <f ca="1">IF(M$1&lt;'Data Bank'!$AD989,"",IF(M$1&gt;'Data Bank'!$AT989,"",IF(AND('Data Bank'!$AC989&lt;100,TODAY()&gt;'Data Bank'!$AT989),1,IF('Data Bank'!$AC989=100,3,IF('Data Bank'!$AC989=0,0,2)))))</f>
        <v>2</v>
      </c>
      <c r="N1017" s="177">
        <f ca="1">IF(N$1&lt;'Data Bank'!$AD989,"",IF(N$1&gt;'Data Bank'!$AT989,"",IF(AND('Data Bank'!$AC989&lt;100,TODAY()&gt;'Data Bank'!$AT989),1,IF('Data Bank'!$AC989=100,3,IF('Data Bank'!$AC989=0,0,2)))))</f>
        <v>2</v>
      </c>
      <c r="O1017" s="177">
        <f ca="1">IF(O$1&lt;'Data Bank'!$AD989,"",IF(O$1&gt;'Data Bank'!$AT989,"",IF(AND('Data Bank'!$AC989&lt;100,TODAY()&gt;'Data Bank'!$AT989),1,IF('Data Bank'!$AC989=100,3,IF('Data Bank'!$AC989=0,0,2)))))</f>
        <v>2</v>
      </c>
      <c r="P1017" s="177">
        <f ca="1">IF(P$1&lt;'Data Bank'!$AD989,"",IF(P$1&gt;'Data Bank'!$AT989,"",IF(AND('Data Bank'!$AC989&lt;100,TODAY()&gt;'Data Bank'!$AT989),1,IF('Data Bank'!$AC989=100,3,IF('Data Bank'!$AC989=0,0,2)))))</f>
        <v>2</v>
      </c>
      <c r="Q1017" s="177">
        <f ca="1">IF(Q$1&lt;'Data Bank'!$AD989,"",IF(Q$1&gt;'Data Bank'!$AT989,"",IF(AND('Data Bank'!$AC989&lt;100,TODAY()&gt;'Data Bank'!$AT989),1,IF('Data Bank'!$AC989=100,3,IF('Data Bank'!$AC989=0,0,2)))))</f>
        <v>2</v>
      </c>
      <c r="R1017" s="177">
        <f ca="1">IF(R$1&lt;'Data Bank'!$AD989,"",IF(R$1&gt;'Data Bank'!$AT989,"",IF(AND('Data Bank'!$AC989&lt;100,TODAY()&gt;'Data Bank'!$AT989),1,IF('Data Bank'!$AC989=100,3,IF('Data Bank'!$AC989=0,0,2)))))</f>
        <v>2</v>
      </c>
    </row>
    <row r="1018" spans="1:18">
      <c r="A1018" s="115" t="str">
        <f>'Data Bank'!E992</f>
        <v>PK-01</v>
      </c>
      <c r="B1018" s="178">
        <f ca="1">IF(B$1&lt;'Data Bank'!$AD992,"",IF(B$1&gt;'Data Bank'!$AT992,"",IF(AND('Data Bank'!$AC992&lt;100,TODAY()&gt;'Data Bank'!$AT992),1,IF('Data Bank'!$AC992=100,3,IF('Data Bank'!$AC992=0,0,2)))))</f>
        <v>1</v>
      </c>
      <c r="C1018" s="178">
        <f ca="1">IF(C$1&lt;'Data Bank'!$AD992,"",IF(C$1&gt;'Data Bank'!$AT992,"",IF(AND('Data Bank'!$AC992&lt;100,TODAY()&gt;'Data Bank'!$AT992),1,IF('Data Bank'!$AC992=100,3,IF('Data Bank'!$AC992=0,0,2)))))</f>
        <v>1</v>
      </c>
      <c r="D1018" s="178" t="str">
        <f ca="1">IF(D$1&lt;'Data Bank'!$AD992,"",IF(D$1&gt;'Data Bank'!$AT992,"",IF(AND('Data Bank'!$AC992&lt;100,TODAY()&gt;'Data Bank'!$AT992),1,IF('Data Bank'!$AC992=100,3,IF('Data Bank'!$AC992=0,0,2)))))</f>
        <v/>
      </c>
      <c r="E1018" s="178" t="str">
        <f ca="1">IF(E$1&lt;'Data Bank'!$AD992,"",IF(E$1&gt;'Data Bank'!$AT992,"",IF(AND('Data Bank'!$AC992&lt;100,TODAY()&gt;'Data Bank'!$AT992),1,IF('Data Bank'!$AC992=100,3,IF('Data Bank'!$AC992=0,0,2)))))</f>
        <v/>
      </c>
      <c r="F1018" s="178" t="str">
        <f ca="1">IF(F$1&lt;'Data Bank'!$AD992,"",IF(F$1&gt;'Data Bank'!$AT992,"",IF(AND('Data Bank'!$AC992&lt;100,TODAY()&gt;'Data Bank'!$AT992),1,IF('Data Bank'!$AC992=100,3,IF('Data Bank'!$AC992=0,0,2)))))</f>
        <v/>
      </c>
      <c r="G1018" s="178" t="str">
        <f ca="1">IF(G$1&lt;'Data Bank'!$AD992,"",IF(G$1&gt;'Data Bank'!$AT992,"",IF(AND('Data Bank'!$AC992&lt;100,TODAY()&gt;'Data Bank'!$AT992),1,IF('Data Bank'!$AC992=100,3,IF('Data Bank'!$AC992=0,0,2)))))</f>
        <v/>
      </c>
      <c r="H1018" s="178" t="str">
        <f ca="1">IF(H$1&lt;'Data Bank'!$AD992,"",IF(H$1&gt;'Data Bank'!$AT992,"",IF(AND('Data Bank'!$AC992&lt;100,TODAY()&gt;'Data Bank'!$AT992),1,IF('Data Bank'!$AC992=100,3,IF('Data Bank'!$AC992=0,0,2)))))</f>
        <v/>
      </c>
      <c r="I1018" s="178" t="str">
        <f ca="1">IF(I$1&lt;'Data Bank'!$AD992,"",IF(I$1&gt;'Data Bank'!$AT992,"",IF(AND('Data Bank'!$AC992&lt;100,TODAY()&gt;'Data Bank'!$AT992),1,IF('Data Bank'!$AC992=100,3,IF('Data Bank'!$AC992=0,0,2)))))</f>
        <v/>
      </c>
      <c r="J1018" s="177" t="str">
        <f ca="1">IF(J$1&lt;'Data Bank'!$AD992,"",IF(J$1&gt;'Data Bank'!$AT992,"",IF(AND('Data Bank'!$AC992&lt;100,TODAY()&gt;'Data Bank'!$AT992),1,IF('Data Bank'!$AC992=100,3,IF('Data Bank'!$AC992=0,0,2)))))</f>
        <v/>
      </c>
      <c r="K1018" s="177" t="str">
        <f ca="1">IF(K$1&lt;'Data Bank'!$AD992,"",IF(K$1&gt;'Data Bank'!$AT992,"",IF(AND('Data Bank'!$AC992&lt;100,TODAY()&gt;'Data Bank'!$AT992),1,IF('Data Bank'!$AC992=100,3,IF('Data Bank'!$AC992=0,0,2)))))</f>
        <v/>
      </c>
      <c r="L1018" s="177" t="str">
        <f ca="1">IF(L$1&lt;'Data Bank'!$AD992,"",IF(L$1&gt;'Data Bank'!$AT992,"",IF(AND('Data Bank'!$AC992&lt;100,TODAY()&gt;'Data Bank'!$AT992),1,IF('Data Bank'!$AC992=100,3,IF('Data Bank'!$AC992=0,0,2)))))</f>
        <v/>
      </c>
      <c r="M1018" s="177" t="str">
        <f ca="1">IF(M$1&lt;'Data Bank'!$AD992,"",IF(M$1&gt;'Data Bank'!$AT992,"",IF(AND('Data Bank'!$AC992&lt;100,TODAY()&gt;'Data Bank'!$AT992),1,IF('Data Bank'!$AC992=100,3,IF('Data Bank'!$AC992=0,0,2)))))</f>
        <v/>
      </c>
      <c r="N1018" s="177" t="str">
        <f ca="1">IF(N$1&lt;'Data Bank'!$AD992,"",IF(N$1&gt;'Data Bank'!$AT992,"",IF(AND('Data Bank'!$AC992&lt;100,TODAY()&gt;'Data Bank'!$AT992),1,IF('Data Bank'!$AC992=100,3,IF('Data Bank'!$AC992=0,0,2)))))</f>
        <v/>
      </c>
      <c r="O1018" s="177" t="str">
        <f ca="1">IF(O$1&lt;'Data Bank'!$AD992,"",IF(O$1&gt;'Data Bank'!$AT992,"",IF(AND('Data Bank'!$AC992&lt;100,TODAY()&gt;'Data Bank'!$AT992),1,IF('Data Bank'!$AC992=100,3,IF('Data Bank'!$AC992=0,0,2)))))</f>
        <v/>
      </c>
      <c r="P1018" s="177" t="str">
        <f ca="1">IF(P$1&lt;'Data Bank'!$AD992,"",IF(P$1&gt;'Data Bank'!$AT992,"",IF(AND('Data Bank'!$AC992&lt;100,TODAY()&gt;'Data Bank'!$AT992),1,IF('Data Bank'!$AC992=100,3,IF('Data Bank'!$AC992=0,0,2)))))</f>
        <v/>
      </c>
      <c r="Q1018" s="177" t="str">
        <f ca="1">IF(Q$1&lt;'Data Bank'!$AD992,"",IF(Q$1&gt;'Data Bank'!$AT992,"",IF(AND('Data Bank'!$AC992&lt;100,TODAY()&gt;'Data Bank'!$AT992),1,IF('Data Bank'!$AC992=100,3,IF('Data Bank'!$AC992=0,0,2)))))</f>
        <v/>
      </c>
      <c r="R1018" s="177" t="str">
        <f ca="1">IF(R$1&lt;'Data Bank'!$AD992,"",IF(R$1&gt;'Data Bank'!$AT992,"",IF(AND('Data Bank'!$AC992&lt;100,TODAY()&gt;'Data Bank'!$AT992),1,IF('Data Bank'!$AC992=100,3,IF('Data Bank'!$AC992=0,0,2)))))</f>
        <v/>
      </c>
    </row>
    <row r="1019" spans="1:18">
      <c r="A1019" s="115" t="str">
        <f>'Data Bank'!E993</f>
        <v>PK02</v>
      </c>
      <c r="B1019" s="178">
        <f ca="1">IF(B$1&lt;'Data Bank'!$AD993,"",IF(B$1&gt;'Data Bank'!$AT993,"",IF(AND('Data Bank'!$AC993&lt;100,TODAY()&gt;'Data Bank'!$AT993),1,IF('Data Bank'!$AC993=100,3,IF('Data Bank'!$AC993=0,0,2)))))</f>
        <v>0</v>
      </c>
      <c r="C1019" s="178">
        <f ca="1">IF(C$1&lt;'Data Bank'!$AD993,"",IF(C$1&gt;'Data Bank'!$AT993,"",IF(AND('Data Bank'!$AC993&lt;100,TODAY()&gt;'Data Bank'!$AT993),1,IF('Data Bank'!$AC993=100,3,IF('Data Bank'!$AC993=0,0,2)))))</f>
        <v>0</v>
      </c>
      <c r="D1019" s="178">
        <f ca="1">IF(D$1&lt;'Data Bank'!$AD993,"",IF(D$1&gt;'Data Bank'!$AT993,"",IF(AND('Data Bank'!$AC993&lt;100,TODAY()&gt;'Data Bank'!$AT993),1,IF('Data Bank'!$AC993=100,3,IF('Data Bank'!$AC993=0,0,2)))))</f>
        <v>0</v>
      </c>
      <c r="E1019" s="178">
        <f ca="1">IF(E$1&lt;'Data Bank'!$AD993,"",IF(E$1&gt;'Data Bank'!$AT993,"",IF(AND('Data Bank'!$AC993&lt;100,TODAY()&gt;'Data Bank'!$AT993),1,IF('Data Bank'!$AC993=100,3,IF('Data Bank'!$AC993=0,0,2)))))</f>
        <v>0</v>
      </c>
      <c r="F1019" s="178">
        <f ca="1">IF(F$1&lt;'Data Bank'!$AD993,"",IF(F$1&gt;'Data Bank'!$AT993,"",IF(AND('Data Bank'!$AC993&lt;100,TODAY()&gt;'Data Bank'!$AT993),1,IF('Data Bank'!$AC993=100,3,IF('Data Bank'!$AC993=0,0,2)))))</f>
        <v>0</v>
      </c>
      <c r="G1019" s="178" t="str">
        <f ca="1">IF(G$1&lt;'Data Bank'!$AD993,"",IF(G$1&gt;'Data Bank'!$AT993,"",IF(AND('Data Bank'!$AC993&lt;100,TODAY()&gt;'Data Bank'!$AT993),1,IF('Data Bank'!$AC993=100,3,IF('Data Bank'!$AC993=0,0,2)))))</f>
        <v/>
      </c>
      <c r="H1019" s="178" t="str">
        <f ca="1">IF(H$1&lt;'Data Bank'!$AD993,"",IF(H$1&gt;'Data Bank'!$AT993,"",IF(AND('Data Bank'!$AC993&lt;100,TODAY()&gt;'Data Bank'!$AT993),1,IF('Data Bank'!$AC993=100,3,IF('Data Bank'!$AC993=0,0,2)))))</f>
        <v/>
      </c>
      <c r="I1019" s="178" t="str">
        <f ca="1">IF(I$1&lt;'Data Bank'!$AD993,"",IF(I$1&gt;'Data Bank'!$AT993,"",IF(AND('Data Bank'!$AC993&lt;100,TODAY()&gt;'Data Bank'!$AT993),1,IF('Data Bank'!$AC993=100,3,IF('Data Bank'!$AC993=0,0,2)))))</f>
        <v/>
      </c>
      <c r="J1019" s="177" t="str">
        <f ca="1">IF(J$1&lt;'Data Bank'!$AD993,"",IF(J$1&gt;'Data Bank'!$AT993,"",IF(AND('Data Bank'!$AC993&lt;100,TODAY()&gt;'Data Bank'!$AT993),1,IF('Data Bank'!$AC993=100,3,IF('Data Bank'!$AC993=0,0,2)))))</f>
        <v/>
      </c>
      <c r="K1019" s="177" t="str">
        <f ca="1">IF(K$1&lt;'Data Bank'!$AD993,"",IF(K$1&gt;'Data Bank'!$AT993,"",IF(AND('Data Bank'!$AC993&lt;100,TODAY()&gt;'Data Bank'!$AT993),1,IF('Data Bank'!$AC993=100,3,IF('Data Bank'!$AC993=0,0,2)))))</f>
        <v/>
      </c>
      <c r="L1019" s="177" t="str">
        <f ca="1">IF(L$1&lt;'Data Bank'!$AD993,"",IF(L$1&gt;'Data Bank'!$AT993,"",IF(AND('Data Bank'!$AC993&lt;100,TODAY()&gt;'Data Bank'!$AT993),1,IF('Data Bank'!$AC993=100,3,IF('Data Bank'!$AC993=0,0,2)))))</f>
        <v/>
      </c>
      <c r="M1019" s="177" t="str">
        <f ca="1">IF(M$1&lt;'Data Bank'!$AD993,"",IF(M$1&gt;'Data Bank'!$AT993,"",IF(AND('Data Bank'!$AC993&lt;100,TODAY()&gt;'Data Bank'!$AT993),1,IF('Data Bank'!$AC993=100,3,IF('Data Bank'!$AC993=0,0,2)))))</f>
        <v/>
      </c>
      <c r="N1019" s="177" t="str">
        <f ca="1">IF(N$1&lt;'Data Bank'!$AD993,"",IF(N$1&gt;'Data Bank'!$AT993,"",IF(AND('Data Bank'!$AC993&lt;100,TODAY()&gt;'Data Bank'!$AT993),1,IF('Data Bank'!$AC993=100,3,IF('Data Bank'!$AC993=0,0,2)))))</f>
        <v/>
      </c>
      <c r="O1019" s="177" t="str">
        <f ca="1">IF(O$1&lt;'Data Bank'!$AD993,"",IF(O$1&gt;'Data Bank'!$AT993,"",IF(AND('Data Bank'!$AC993&lt;100,TODAY()&gt;'Data Bank'!$AT993),1,IF('Data Bank'!$AC993=100,3,IF('Data Bank'!$AC993=0,0,2)))))</f>
        <v/>
      </c>
      <c r="P1019" s="177" t="str">
        <f ca="1">IF(P$1&lt;'Data Bank'!$AD993,"",IF(P$1&gt;'Data Bank'!$AT993,"",IF(AND('Data Bank'!$AC993&lt;100,TODAY()&gt;'Data Bank'!$AT993),1,IF('Data Bank'!$AC993=100,3,IF('Data Bank'!$AC993=0,0,2)))))</f>
        <v/>
      </c>
      <c r="Q1019" s="177" t="str">
        <f ca="1">IF(Q$1&lt;'Data Bank'!$AD993,"",IF(Q$1&gt;'Data Bank'!$AT993,"",IF(AND('Data Bank'!$AC993&lt;100,TODAY()&gt;'Data Bank'!$AT993),1,IF('Data Bank'!$AC993=100,3,IF('Data Bank'!$AC993=0,0,2)))))</f>
        <v/>
      </c>
      <c r="R1019" s="177" t="str">
        <f ca="1">IF(R$1&lt;'Data Bank'!$AD993,"",IF(R$1&gt;'Data Bank'!$AT993,"",IF(AND('Data Bank'!$AC993&lt;100,TODAY()&gt;'Data Bank'!$AT993),1,IF('Data Bank'!$AC993=100,3,IF('Data Bank'!$AC993=0,0,2)))))</f>
        <v/>
      </c>
    </row>
    <row r="1020" spans="1:18">
      <c r="A1020" s="115" t="str">
        <f>'Data Bank'!E994</f>
        <v>PK-02</v>
      </c>
      <c r="B1020" s="178">
        <f ca="1">IF(B$1&lt;'Data Bank'!$AD994,"",IF(B$1&gt;'Data Bank'!$AT994,"",IF(AND('Data Bank'!$AC994&lt;100,TODAY()&gt;'Data Bank'!$AT994),1,IF('Data Bank'!$AC994=100,3,IF('Data Bank'!$AC994=0,0,2)))))</f>
        <v>1</v>
      </c>
      <c r="C1020" s="178">
        <f ca="1">IF(C$1&lt;'Data Bank'!$AD994,"",IF(C$1&gt;'Data Bank'!$AT994,"",IF(AND('Data Bank'!$AC994&lt;100,TODAY()&gt;'Data Bank'!$AT994),1,IF('Data Bank'!$AC994=100,3,IF('Data Bank'!$AC994=0,0,2)))))</f>
        <v>1</v>
      </c>
      <c r="D1020" s="178" t="str">
        <f ca="1">IF(D$1&lt;'Data Bank'!$AD994,"",IF(D$1&gt;'Data Bank'!$AT994,"",IF(AND('Data Bank'!$AC994&lt;100,TODAY()&gt;'Data Bank'!$AT994),1,IF('Data Bank'!$AC994=100,3,IF('Data Bank'!$AC994=0,0,2)))))</f>
        <v/>
      </c>
      <c r="E1020" s="178" t="str">
        <f ca="1">IF(E$1&lt;'Data Bank'!$AD994,"",IF(E$1&gt;'Data Bank'!$AT994,"",IF(AND('Data Bank'!$AC994&lt;100,TODAY()&gt;'Data Bank'!$AT994),1,IF('Data Bank'!$AC994=100,3,IF('Data Bank'!$AC994=0,0,2)))))</f>
        <v/>
      </c>
      <c r="F1020" s="178" t="str">
        <f ca="1">IF(F$1&lt;'Data Bank'!$AD994,"",IF(F$1&gt;'Data Bank'!$AT994,"",IF(AND('Data Bank'!$AC994&lt;100,TODAY()&gt;'Data Bank'!$AT994),1,IF('Data Bank'!$AC994=100,3,IF('Data Bank'!$AC994=0,0,2)))))</f>
        <v/>
      </c>
      <c r="G1020" s="178" t="str">
        <f ca="1">IF(G$1&lt;'Data Bank'!$AD994,"",IF(G$1&gt;'Data Bank'!$AT994,"",IF(AND('Data Bank'!$AC994&lt;100,TODAY()&gt;'Data Bank'!$AT994),1,IF('Data Bank'!$AC994=100,3,IF('Data Bank'!$AC994=0,0,2)))))</f>
        <v/>
      </c>
      <c r="H1020" s="178" t="str">
        <f ca="1">IF(H$1&lt;'Data Bank'!$AD994,"",IF(H$1&gt;'Data Bank'!$AT994,"",IF(AND('Data Bank'!$AC994&lt;100,TODAY()&gt;'Data Bank'!$AT994),1,IF('Data Bank'!$AC994=100,3,IF('Data Bank'!$AC994=0,0,2)))))</f>
        <v/>
      </c>
      <c r="I1020" s="178" t="str">
        <f ca="1">IF(I$1&lt;'Data Bank'!$AD994,"",IF(I$1&gt;'Data Bank'!$AT994,"",IF(AND('Data Bank'!$AC994&lt;100,TODAY()&gt;'Data Bank'!$AT994),1,IF('Data Bank'!$AC994=100,3,IF('Data Bank'!$AC994=0,0,2)))))</f>
        <v/>
      </c>
      <c r="J1020" s="177" t="str">
        <f ca="1">IF(J$1&lt;'Data Bank'!$AD994,"",IF(J$1&gt;'Data Bank'!$AT994,"",IF(AND('Data Bank'!$AC994&lt;100,TODAY()&gt;'Data Bank'!$AT994),1,IF('Data Bank'!$AC994=100,3,IF('Data Bank'!$AC994=0,0,2)))))</f>
        <v/>
      </c>
      <c r="K1020" s="177" t="str">
        <f ca="1">IF(K$1&lt;'Data Bank'!$AD994,"",IF(K$1&gt;'Data Bank'!$AT994,"",IF(AND('Data Bank'!$AC994&lt;100,TODAY()&gt;'Data Bank'!$AT994),1,IF('Data Bank'!$AC994=100,3,IF('Data Bank'!$AC994=0,0,2)))))</f>
        <v/>
      </c>
      <c r="L1020" s="177" t="str">
        <f ca="1">IF(L$1&lt;'Data Bank'!$AD994,"",IF(L$1&gt;'Data Bank'!$AT994,"",IF(AND('Data Bank'!$AC994&lt;100,TODAY()&gt;'Data Bank'!$AT994),1,IF('Data Bank'!$AC994=100,3,IF('Data Bank'!$AC994=0,0,2)))))</f>
        <v/>
      </c>
      <c r="M1020" s="177" t="str">
        <f ca="1">IF(M$1&lt;'Data Bank'!$AD994,"",IF(M$1&gt;'Data Bank'!$AT994,"",IF(AND('Data Bank'!$AC994&lt;100,TODAY()&gt;'Data Bank'!$AT994),1,IF('Data Bank'!$AC994=100,3,IF('Data Bank'!$AC994=0,0,2)))))</f>
        <v/>
      </c>
      <c r="N1020" s="177" t="str">
        <f ca="1">IF(N$1&lt;'Data Bank'!$AD994,"",IF(N$1&gt;'Data Bank'!$AT994,"",IF(AND('Data Bank'!$AC994&lt;100,TODAY()&gt;'Data Bank'!$AT994),1,IF('Data Bank'!$AC994=100,3,IF('Data Bank'!$AC994=0,0,2)))))</f>
        <v/>
      </c>
      <c r="O1020" s="177" t="str">
        <f ca="1">IF(O$1&lt;'Data Bank'!$AD994,"",IF(O$1&gt;'Data Bank'!$AT994,"",IF(AND('Data Bank'!$AC994&lt;100,TODAY()&gt;'Data Bank'!$AT994),1,IF('Data Bank'!$AC994=100,3,IF('Data Bank'!$AC994=0,0,2)))))</f>
        <v/>
      </c>
      <c r="P1020" s="177" t="str">
        <f ca="1">IF(P$1&lt;'Data Bank'!$AD994,"",IF(P$1&gt;'Data Bank'!$AT994,"",IF(AND('Data Bank'!$AC994&lt;100,TODAY()&gt;'Data Bank'!$AT994),1,IF('Data Bank'!$AC994=100,3,IF('Data Bank'!$AC994=0,0,2)))))</f>
        <v/>
      </c>
      <c r="Q1020" s="177" t="str">
        <f ca="1">IF(Q$1&lt;'Data Bank'!$AD994,"",IF(Q$1&gt;'Data Bank'!$AT994,"",IF(AND('Data Bank'!$AC994&lt;100,TODAY()&gt;'Data Bank'!$AT994),1,IF('Data Bank'!$AC994=100,3,IF('Data Bank'!$AC994=0,0,2)))))</f>
        <v/>
      </c>
      <c r="R1020" s="177" t="str">
        <f ca="1">IF(R$1&lt;'Data Bank'!$AD994,"",IF(R$1&gt;'Data Bank'!$AT994,"",IF(AND('Data Bank'!$AC994&lt;100,TODAY()&gt;'Data Bank'!$AT994),1,IF('Data Bank'!$AC994=100,3,IF('Data Bank'!$AC994=0,0,2)))))</f>
        <v/>
      </c>
    </row>
    <row r="1021" spans="1:18">
      <c r="A1021" s="115" t="str">
        <f>'Data Bank'!E995</f>
        <v>PK03</v>
      </c>
      <c r="B1021" s="178">
        <f ca="1">IF(B$1&lt;'Data Bank'!$AD995,"",IF(B$1&gt;'Data Bank'!$AT995,"",IF(AND('Data Bank'!$AC995&lt;100,TODAY()&gt;'Data Bank'!$AT995),1,IF('Data Bank'!$AC995=100,3,IF('Data Bank'!$AC995=0,0,2)))))</f>
        <v>0</v>
      </c>
      <c r="C1021" s="178">
        <f ca="1">IF(C$1&lt;'Data Bank'!$AD995,"",IF(C$1&gt;'Data Bank'!$AT995,"",IF(AND('Data Bank'!$AC995&lt;100,TODAY()&gt;'Data Bank'!$AT995),1,IF('Data Bank'!$AC995=100,3,IF('Data Bank'!$AC995=0,0,2)))))</f>
        <v>0</v>
      </c>
      <c r="D1021" s="178">
        <f ca="1">IF(D$1&lt;'Data Bank'!$AD995,"",IF(D$1&gt;'Data Bank'!$AT995,"",IF(AND('Data Bank'!$AC995&lt;100,TODAY()&gt;'Data Bank'!$AT995),1,IF('Data Bank'!$AC995=100,3,IF('Data Bank'!$AC995=0,0,2)))))</f>
        <v>0</v>
      </c>
      <c r="E1021" s="178">
        <f ca="1">IF(E$1&lt;'Data Bank'!$AD995,"",IF(E$1&gt;'Data Bank'!$AT995,"",IF(AND('Data Bank'!$AC995&lt;100,TODAY()&gt;'Data Bank'!$AT995),1,IF('Data Bank'!$AC995=100,3,IF('Data Bank'!$AC995=0,0,2)))))</f>
        <v>0</v>
      </c>
      <c r="F1021" s="178">
        <f ca="1">IF(F$1&lt;'Data Bank'!$AD995,"",IF(F$1&gt;'Data Bank'!$AT995,"",IF(AND('Data Bank'!$AC995&lt;100,TODAY()&gt;'Data Bank'!$AT995),1,IF('Data Bank'!$AC995=100,3,IF('Data Bank'!$AC995=0,0,2)))))</f>
        <v>0</v>
      </c>
      <c r="G1021" s="178" t="str">
        <f ca="1">IF(G$1&lt;'Data Bank'!$AD995,"",IF(G$1&gt;'Data Bank'!$AT995,"",IF(AND('Data Bank'!$AC995&lt;100,TODAY()&gt;'Data Bank'!$AT995),1,IF('Data Bank'!$AC995=100,3,IF('Data Bank'!$AC995=0,0,2)))))</f>
        <v/>
      </c>
      <c r="H1021" s="178" t="str">
        <f ca="1">IF(H$1&lt;'Data Bank'!$AD995,"",IF(H$1&gt;'Data Bank'!$AT995,"",IF(AND('Data Bank'!$AC995&lt;100,TODAY()&gt;'Data Bank'!$AT995),1,IF('Data Bank'!$AC995=100,3,IF('Data Bank'!$AC995=0,0,2)))))</f>
        <v/>
      </c>
      <c r="I1021" s="178" t="str">
        <f ca="1">IF(I$1&lt;'Data Bank'!$AD995,"",IF(I$1&gt;'Data Bank'!$AT995,"",IF(AND('Data Bank'!$AC995&lt;100,TODAY()&gt;'Data Bank'!$AT995),1,IF('Data Bank'!$AC995=100,3,IF('Data Bank'!$AC995=0,0,2)))))</f>
        <v/>
      </c>
      <c r="J1021" s="177" t="str">
        <f ca="1">IF(J$1&lt;'Data Bank'!$AD995,"",IF(J$1&gt;'Data Bank'!$AT995,"",IF(AND('Data Bank'!$AC995&lt;100,TODAY()&gt;'Data Bank'!$AT995),1,IF('Data Bank'!$AC995=100,3,IF('Data Bank'!$AC995=0,0,2)))))</f>
        <v/>
      </c>
      <c r="K1021" s="177" t="str">
        <f ca="1">IF(K$1&lt;'Data Bank'!$AD995,"",IF(K$1&gt;'Data Bank'!$AT995,"",IF(AND('Data Bank'!$AC995&lt;100,TODAY()&gt;'Data Bank'!$AT995),1,IF('Data Bank'!$AC995=100,3,IF('Data Bank'!$AC995=0,0,2)))))</f>
        <v/>
      </c>
      <c r="L1021" s="177" t="str">
        <f ca="1">IF(L$1&lt;'Data Bank'!$AD995,"",IF(L$1&gt;'Data Bank'!$AT995,"",IF(AND('Data Bank'!$AC995&lt;100,TODAY()&gt;'Data Bank'!$AT995),1,IF('Data Bank'!$AC995=100,3,IF('Data Bank'!$AC995=0,0,2)))))</f>
        <v/>
      </c>
      <c r="M1021" s="177" t="str">
        <f ca="1">IF(M$1&lt;'Data Bank'!$AD995,"",IF(M$1&gt;'Data Bank'!$AT995,"",IF(AND('Data Bank'!$AC995&lt;100,TODAY()&gt;'Data Bank'!$AT995),1,IF('Data Bank'!$AC995=100,3,IF('Data Bank'!$AC995=0,0,2)))))</f>
        <v/>
      </c>
      <c r="N1021" s="177" t="str">
        <f ca="1">IF(N$1&lt;'Data Bank'!$AD995,"",IF(N$1&gt;'Data Bank'!$AT995,"",IF(AND('Data Bank'!$AC995&lt;100,TODAY()&gt;'Data Bank'!$AT995),1,IF('Data Bank'!$AC995=100,3,IF('Data Bank'!$AC995=0,0,2)))))</f>
        <v/>
      </c>
      <c r="O1021" s="177" t="str">
        <f ca="1">IF(O$1&lt;'Data Bank'!$AD995,"",IF(O$1&gt;'Data Bank'!$AT995,"",IF(AND('Data Bank'!$AC995&lt;100,TODAY()&gt;'Data Bank'!$AT995),1,IF('Data Bank'!$AC995=100,3,IF('Data Bank'!$AC995=0,0,2)))))</f>
        <v/>
      </c>
      <c r="P1021" s="177" t="str">
        <f ca="1">IF(P$1&lt;'Data Bank'!$AD995,"",IF(P$1&gt;'Data Bank'!$AT995,"",IF(AND('Data Bank'!$AC995&lt;100,TODAY()&gt;'Data Bank'!$AT995),1,IF('Data Bank'!$AC995=100,3,IF('Data Bank'!$AC995=0,0,2)))))</f>
        <v/>
      </c>
      <c r="Q1021" s="177" t="str">
        <f ca="1">IF(Q$1&lt;'Data Bank'!$AD995,"",IF(Q$1&gt;'Data Bank'!$AT995,"",IF(AND('Data Bank'!$AC995&lt;100,TODAY()&gt;'Data Bank'!$AT995),1,IF('Data Bank'!$AC995=100,3,IF('Data Bank'!$AC995=0,0,2)))))</f>
        <v/>
      </c>
      <c r="R1021" s="177" t="str">
        <f ca="1">IF(R$1&lt;'Data Bank'!$AD995,"",IF(R$1&gt;'Data Bank'!$AT995,"",IF(AND('Data Bank'!$AC995&lt;100,TODAY()&gt;'Data Bank'!$AT995),1,IF('Data Bank'!$AC995=100,3,IF('Data Bank'!$AC995=0,0,2)))))</f>
        <v/>
      </c>
    </row>
    <row r="1022" spans="1:18">
      <c r="A1022" s="115" t="str">
        <f>'Data Bank'!E996</f>
        <v>PK04</v>
      </c>
      <c r="B1022" s="178">
        <f ca="1">IF(B$1&lt;'Data Bank'!$AD996,"",IF(B$1&gt;'Data Bank'!$AT996,"",IF(AND('Data Bank'!$AC996&lt;100,TODAY()&gt;'Data Bank'!$AT996),1,IF('Data Bank'!$AC996=100,3,IF('Data Bank'!$AC996=0,0,2)))))</f>
        <v>0</v>
      </c>
      <c r="C1022" s="178">
        <f ca="1">IF(C$1&lt;'Data Bank'!$AD996,"",IF(C$1&gt;'Data Bank'!$AT996,"",IF(AND('Data Bank'!$AC996&lt;100,TODAY()&gt;'Data Bank'!$AT996),1,IF('Data Bank'!$AC996=100,3,IF('Data Bank'!$AC996=0,0,2)))))</f>
        <v>0</v>
      </c>
      <c r="D1022" s="178">
        <f ca="1">IF(D$1&lt;'Data Bank'!$AD996,"",IF(D$1&gt;'Data Bank'!$AT996,"",IF(AND('Data Bank'!$AC996&lt;100,TODAY()&gt;'Data Bank'!$AT996),1,IF('Data Bank'!$AC996=100,3,IF('Data Bank'!$AC996=0,0,2)))))</f>
        <v>0</v>
      </c>
      <c r="E1022" s="178">
        <f ca="1">IF(E$1&lt;'Data Bank'!$AD996,"",IF(E$1&gt;'Data Bank'!$AT996,"",IF(AND('Data Bank'!$AC996&lt;100,TODAY()&gt;'Data Bank'!$AT996),1,IF('Data Bank'!$AC996=100,3,IF('Data Bank'!$AC996=0,0,2)))))</f>
        <v>0</v>
      </c>
      <c r="F1022" s="178">
        <f ca="1">IF(F$1&lt;'Data Bank'!$AD996,"",IF(F$1&gt;'Data Bank'!$AT996,"",IF(AND('Data Bank'!$AC996&lt;100,TODAY()&gt;'Data Bank'!$AT996),1,IF('Data Bank'!$AC996=100,3,IF('Data Bank'!$AC996=0,0,2)))))</f>
        <v>0</v>
      </c>
      <c r="G1022" s="178" t="str">
        <f ca="1">IF(G$1&lt;'Data Bank'!$AD996,"",IF(G$1&gt;'Data Bank'!$AT996,"",IF(AND('Data Bank'!$AC996&lt;100,TODAY()&gt;'Data Bank'!$AT996),1,IF('Data Bank'!$AC996=100,3,IF('Data Bank'!$AC996=0,0,2)))))</f>
        <v/>
      </c>
      <c r="H1022" s="178" t="str">
        <f ca="1">IF(H$1&lt;'Data Bank'!$AD996,"",IF(H$1&gt;'Data Bank'!$AT996,"",IF(AND('Data Bank'!$AC996&lt;100,TODAY()&gt;'Data Bank'!$AT996),1,IF('Data Bank'!$AC996=100,3,IF('Data Bank'!$AC996=0,0,2)))))</f>
        <v/>
      </c>
      <c r="I1022" s="178" t="str">
        <f ca="1">IF(I$1&lt;'Data Bank'!$AD996,"",IF(I$1&gt;'Data Bank'!$AT996,"",IF(AND('Data Bank'!$AC996&lt;100,TODAY()&gt;'Data Bank'!$AT996),1,IF('Data Bank'!$AC996=100,3,IF('Data Bank'!$AC996=0,0,2)))))</f>
        <v/>
      </c>
      <c r="J1022" s="177" t="str">
        <f ca="1">IF(J$1&lt;'Data Bank'!$AD996,"",IF(J$1&gt;'Data Bank'!$AT996,"",IF(AND('Data Bank'!$AC996&lt;100,TODAY()&gt;'Data Bank'!$AT996),1,IF('Data Bank'!$AC996=100,3,IF('Data Bank'!$AC996=0,0,2)))))</f>
        <v/>
      </c>
      <c r="K1022" s="177" t="str">
        <f ca="1">IF(K$1&lt;'Data Bank'!$AD996,"",IF(K$1&gt;'Data Bank'!$AT996,"",IF(AND('Data Bank'!$AC996&lt;100,TODAY()&gt;'Data Bank'!$AT996),1,IF('Data Bank'!$AC996=100,3,IF('Data Bank'!$AC996=0,0,2)))))</f>
        <v/>
      </c>
      <c r="L1022" s="177" t="str">
        <f ca="1">IF(L$1&lt;'Data Bank'!$AD996,"",IF(L$1&gt;'Data Bank'!$AT996,"",IF(AND('Data Bank'!$AC996&lt;100,TODAY()&gt;'Data Bank'!$AT996),1,IF('Data Bank'!$AC996=100,3,IF('Data Bank'!$AC996=0,0,2)))))</f>
        <v/>
      </c>
      <c r="M1022" s="177" t="str">
        <f ca="1">IF(M$1&lt;'Data Bank'!$AD996,"",IF(M$1&gt;'Data Bank'!$AT996,"",IF(AND('Data Bank'!$AC996&lt;100,TODAY()&gt;'Data Bank'!$AT996),1,IF('Data Bank'!$AC996=100,3,IF('Data Bank'!$AC996=0,0,2)))))</f>
        <v/>
      </c>
      <c r="N1022" s="177" t="str">
        <f ca="1">IF(N$1&lt;'Data Bank'!$AD996,"",IF(N$1&gt;'Data Bank'!$AT996,"",IF(AND('Data Bank'!$AC996&lt;100,TODAY()&gt;'Data Bank'!$AT996),1,IF('Data Bank'!$AC996=100,3,IF('Data Bank'!$AC996=0,0,2)))))</f>
        <v/>
      </c>
      <c r="O1022" s="177" t="str">
        <f ca="1">IF(O$1&lt;'Data Bank'!$AD996,"",IF(O$1&gt;'Data Bank'!$AT996,"",IF(AND('Data Bank'!$AC996&lt;100,TODAY()&gt;'Data Bank'!$AT996),1,IF('Data Bank'!$AC996=100,3,IF('Data Bank'!$AC996=0,0,2)))))</f>
        <v/>
      </c>
      <c r="P1022" s="177" t="str">
        <f ca="1">IF(P$1&lt;'Data Bank'!$AD996,"",IF(P$1&gt;'Data Bank'!$AT996,"",IF(AND('Data Bank'!$AC996&lt;100,TODAY()&gt;'Data Bank'!$AT996),1,IF('Data Bank'!$AC996=100,3,IF('Data Bank'!$AC996=0,0,2)))))</f>
        <v/>
      </c>
      <c r="Q1022" s="177" t="str">
        <f ca="1">IF(Q$1&lt;'Data Bank'!$AD996,"",IF(Q$1&gt;'Data Bank'!$AT996,"",IF(AND('Data Bank'!$AC996&lt;100,TODAY()&gt;'Data Bank'!$AT996),1,IF('Data Bank'!$AC996=100,3,IF('Data Bank'!$AC996=0,0,2)))))</f>
        <v/>
      </c>
      <c r="R1022" s="177" t="str">
        <f ca="1">IF(R$1&lt;'Data Bank'!$AD996,"",IF(R$1&gt;'Data Bank'!$AT996,"",IF(AND('Data Bank'!$AC996&lt;100,TODAY()&gt;'Data Bank'!$AT996),1,IF('Data Bank'!$AC996=100,3,IF('Data Bank'!$AC996=0,0,2)))))</f>
        <v/>
      </c>
    </row>
    <row r="1023" spans="1:18">
      <c r="A1023" s="115" t="str">
        <f>'Data Bank'!E997</f>
        <v>PK05</v>
      </c>
      <c r="B1023" s="178">
        <f ca="1">IF(B$1&lt;'Data Bank'!$AD997,"",IF(B$1&gt;'Data Bank'!$AT997,"",IF(AND('Data Bank'!$AC997&lt;100,TODAY()&gt;'Data Bank'!$AT997),1,IF('Data Bank'!$AC997=100,3,IF('Data Bank'!$AC997=0,0,2)))))</f>
        <v>0</v>
      </c>
      <c r="C1023" s="178">
        <f ca="1">IF(C$1&lt;'Data Bank'!$AD997,"",IF(C$1&gt;'Data Bank'!$AT997,"",IF(AND('Data Bank'!$AC997&lt;100,TODAY()&gt;'Data Bank'!$AT997),1,IF('Data Bank'!$AC997=100,3,IF('Data Bank'!$AC997=0,0,2)))))</f>
        <v>0</v>
      </c>
      <c r="D1023" s="178">
        <f ca="1">IF(D$1&lt;'Data Bank'!$AD997,"",IF(D$1&gt;'Data Bank'!$AT997,"",IF(AND('Data Bank'!$AC997&lt;100,TODAY()&gt;'Data Bank'!$AT997),1,IF('Data Bank'!$AC997=100,3,IF('Data Bank'!$AC997=0,0,2)))))</f>
        <v>0</v>
      </c>
      <c r="E1023" s="178">
        <f ca="1">IF(E$1&lt;'Data Bank'!$AD997,"",IF(E$1&gt;'Data Bank'!$AT997,"",IF(AND('Data Bank'!$AC997&lt;100,TODAY()&gt;'Data Bank'!$AT997),1,IF('Data Bank'!$AC997=100,3,IF('Data Bank'!$AC997=0,0,2)))))</f>
        <v>0</v>
      </c>
      <c r="F1023" s="178">
        <f ca="1">IF(F$1&lt;'Data Bank'!$AD997,"",IF(F$1&gt;'Data Bank'!$AT997,"",IF(AND('Data Bank'!$AC997&lt;100,TODAY()&gt;'Data Bank'!$AT997),1,IF('Data Bank'!$AC997=100,3,IF('Data Bank'!$AC997=0,0,2)))))</f>
        <v>0</v>
      </c>
      <c r="G1023" s="178" t="str">
        <f ca="1">IF(G$1&lt;'Data Bank'!$AD997,"",IF(G$1&gt;'Data Bank'!$AT997,"",IF(AND('Data Bank'!$AC997&lt;100,TODAY()&gt;'Data Bank'!$AT997),1,IF('Data Bank'!$AC997=100,3,IF('Data Bank'!$AC997=0,0,2)))))</f>
        <v/>
      </c>
      <c r="H1023" s="178" t="str">
        <f ca="1">IF(H$1&lt;'Data Bank'!$AD997,"",IF(H$1&gt;'Data Bank'!$AT997,"",IF(AND('Data Bank'!$AC997&lt;100,TODAY()&gt;'Data Bank'!$AT997),1,IF('Data Bank'!$AC997=100,3,IF('Data Bank'!$AC997=0,0,2)))))</f>
        <v/>
      </c>
      <c r="I1023" s="178" t="str">
        <f ca="1">IF(I$1&lt;'Data Bank'!$AD997,"",IF(I$1&gt;'Data Bank'!$AT997,"",IF(AND('Data Bank'!$AC997&lt;100,TODAY()&gt;'Data Bank'!$AT997),1,IF('Data Bank'!$AC997=100,3,IF('Data Bank'!$AC997=0,0,2)))))</f>
        <v/>
      </c>
      <c r="J1023" s="177" t="str">
        <f ca="1">IF(J$1&lt;'Data Bank'!$AD997,"",IF(J$1&gt;'Data Bank'!$AT997,"",IF(AND('Data Bank'!$AC997&lt;100,TODAY()&gt;'Data Bank'!$AT997),1,IF('Data Bank'!$AC997=100,3,IF('Data Bank'!$AC997=0,0,2)))))</f>
        <v/>
      </c>
      <c r="K1023" s="177" t="str">
        <f ca="1">IF(K$1&lt;'Data Bank'!$AD997,"",IF(K$1&gt;'Data Bank'!$AT997,"",IF(AND('Data Bank'!$AC997&lt;100,TODAY()&gt;'Data Bank'!$AT997),1,IF('Data Bank'!$AC997=100,3,IF('Data Bank'!$AC997=0,0,2)))))</f>
        <v/>
      </c>
      <c r="L1023" s="177" t="str">
        <f ca="1">IF(L$1&lt;'Data Bank'!$AD997,"",IF(L$1&gt;'Data Bank'!$AT997,"",IF(AND('Data Bank'!$AC997&lt;100,TODAY()&gt;'Data Bank'!$AT997),1,IF('Data Bank'!$AC997=100,3,IF('Data Bank'!$AC997=0,0,2)))))</f>
        <v/>
      </c>
      <c r="M1023" s="177" t="str">
        <f ca="1">IF(M$1&lt;'Data Bank'!$AD997,"",IF(M$1&gt;'Data Bank'!$AT997,"",IF(AND('Data Bank'!$AC997&lt;100,TODAY()&gt;'Data Bank'!$AT997),1,IF('Data Bank'!$AC997=100,3,IF('Data Bank'!$AC997=0,0,2)))))</f>
        <v/>
      </c>
      <c r="N1023" s="177" t="str">
        <f ca="1">IF(N$1&lt;'Data Bank'!$AD997,"",IF(N$1&gt;'Data Bank'!$AT997,"",IF(AND('Data Bank'!$AC997&lt;100,TODAY()&gt;'Data Bank'!$AT997),1,IF('Data Bank'!$AC997=100,3,IF('Data Bank'!$AC997=0,0,2)))))</f>
        <v/>
      </c>
      <c r="O1023" s="177" t="str">
        <f ca="1">IF(O$1&lt;'Data Bank'!$AD997,"",IF(O$1&gt;'Data Bank'!$AT997,"",IF(AND('Data Bank'!$AC997&lt;100,TODAY()&gt;'Data Bank'!$AT997),1,IF('Data Bank'!$AC997=100,3,IF('Data Bank'!$AC997=0,0,2)))))</f>
        <v/>
      </c>
      <c r="P1023" s="177" t="str">
        <f ca="1">IF(P$1&lt;'Data Bank'!$AD997,"",IF(P$1&gt;'Data Bank'!$AT997,"",IF(AND('Data Bank'!$AC997&lt;100,TODAY()&gt;'Data Bank'!$AT997),1,IF('Data Bank'!$AC997=100,3,IF('Data Bank'!$AC997=0,0,2)))))</f>
        <v/>
      </c>
      <c r="Q1023" s="177" t="str">
        <f ca="1">IF(Q$1&lt;'Data Bank'!$AD997,"",IF(Q$1&gt;'Data Bank'!$AT997,"",IF(AND('Data Bank'!$AC997&lt;100,TODAY()&gt;'Data Bank'!$AT997),1,IF('Data Bank'!$AC997=100,3,IF('Data Bank'!$AC997=0,0,2)))))</f>
        <v/>
      </c>
      <c r="R1023" s="177" t="str">
        <f ca="1">IF(R$1&lt;'Data Bank'!$AD997,"",IF(R$1&gt;'Data Bank'!$AT997,"",IF(AND('Data Bank'!$AC997&lt;100,TODAY()&gt;'Data Bank'!$AT997),1,IF('Data Bank'!$AC997=100,3,IF('Data Bank'!$AC997=0,0,2)))))</f>
        <v/>
      </c>
    </row>
    <row r="1024" spans="1:18">
      <c r="A1024" s="115" t="str">
        <f>'Data Bank'!E999</f>
        <v>Pocket-2</v>
      </c>
      <c r="B1024" s="178">
        <f ca="1">IF(B$1&lt;'Data Bank'!$AD999,"",IF(B$1&gt;'Data Bank'!$AT999,"",IF(AND('Data Bank'!$AC999&lt;100,TODAY()&gt;'Data Bank'!$AT999),1,IF('Data Bank'!$AC999=100,3,IF('Data Bank'!$AC999=0,0,2)))))</f>
        <v>2</v>
      </c>
      <c r="C1024" s="178">
        <f ca="1">IF(C$1&lt;'Data Bank'!$AD999,"",IF(C$1&gt;'Data Bank'!$AT999,"",IF(AND('Data Bank'!$AC999&lt;100,TODAY()&gt;'Data Bank'!$AT999),1,IF('Data Bank'!$AC999=100,3,IF('Data Bank'!$AC999=0,0,2)))))</f>
        <v>2</v>
      </c>
      <c r="D1024" s="178">
        <f ca="1">IF(D$1&lt;'Data Bank'!$AD999,"",IF(D$1&gt;'Data Bank'!$AT999,"",IF(AND('Data Bank'!$AC999&lt;100,TODAY()&gt;'Data Bank'!$AT999),1,IF('Data Bank'!$AC999=100,3,IF('Data Bank'!$AC999=0,0,2)))))</f>
        <v>2</v>
      </c>
      <c r="E1024" s="178">
        <f ca="1">IF(E$1&lt;'Data Bank'!$AD999,"",IF(E$1&gt;'Data Bank'!$AT999,"",IF(AND('Data Bank'!$AC999&lt;100,TODAY()&gt;'Data Bank'!$AT999),1,IF('Data Bank'!$AC999=100,3,IF('Data Bank'!$AC999=0,0,2)))))</f>
        <v>2</v>
      </c>
      <c r="F1024" s="178">
        <f ca="1">IF(F$1&lt;'Data Bank'!$AD999,"",IF(F$1&gt;'Data Bank'!$AT999,"",IF(AND('Data Bank'!$AC999&lt;100,TODAY()&gt;'Data Bank'!$AT999),1,IF('Data Bank'!$AC999=100,3,IF('Data Bank'!$AC999=0,0,2)))))</f>
        <v>2</v>
      </c>
      <c r="G1024" s="178" t="str">
        <f ca="1">IF(G$1&lt;'Data Bank'!$AD999,"",IF(G$1&gt;'Data Bank'!$AT999,"",IF(AND('Data Bank'!$AC999&lt;100,TODAY()&gt;'Data Bank'!$AT999),1,IF('Data Bank'!$AC999=100,3,IF('Data Bank'!$AC999=0,0,2)))))</f>
        <v/>
      </c>
      <c r="H1024" s="178" t="str">
        <f ca="1">IF(H$1&lt;'Data Bank'!$AD999,"",IF(H$1&gt;'Data Bank'!$AT999,"",IF(AND('Data Bank'!$AC999&lt;100,TODAY()&gt;'Data Bank'!$AT999),1,IF('Data Bank'!$AC999=100,3,IF('Data Bank'!$AC999=0,0,2)))))</f>
        <v/>
      </c>
      <c r="I1024" s="178" t="str">
        <f ca="1">IF(I$1&lt;'Data Bank'!$AD999,"",IF(I$1&gt;'Data Bank'!$AT999,"",IF(AND('Data Bank'!$AC999&lt;100,TODAY()&gt;'Data Bank'!$AT999),1,IF('Data Bank'!$AC999=100,3,IF('Data Bank'!$AC999=0,0,2)))))</f>
        <v/>
      </c>
      <c r="J1024" s="177" t="str">
        <f ca="1">IF(J$1&lt;'Data Bank'!$AD999,"",IF(J$1&gt;'Data Bank'!$AT999,"",IF(AND('Data Bank'!$AC999&lt;100,TODAY()&gt;'Data Bank'!$AT999),1,IF('Data Bank'!$AC999=100,3,IF('Data Bank'!$AC999=0,0,2)))))</f>
        <v/>
      </c>
      <c r="K1024" s="177" t="str">
        <f ca="1">IF(K$1&lt;'Data Bank'!$AD999,"",IF(K$1&gt;'Data Bank'!$AT999,"",IF(AND('Data Bank'!$AC999&lt;100,TODAY()&gt;'Data Bank'!$AT999),1,IF('Data Bank'!$AC999=100,3,IF('Data Bank'!$AC999=0,0,2)))))</f>
        <v/>
      </c>
      <c r="L1024" s="177" t="str">
        <f ca="1">IF(L$1&lt;'Data Bank'!$AD999,"",IF(L$1&gt;'Data Bank'!$AT999,"",IF(AND('Data Bank'!$AC999&lt;100,TODAY()&gt;'Data Bank'!$AT999),1,IF('Data Bank'!$AC999=100,3,IF('Data Bank'!$AC999=0,0,2)))))</f>
        <v/>
      </c>
      <c r="M1024" s="177" t="str">
        <f ca="1">IF(M$1&lt;'Data Bank'!$AD999,"",IF(M$1&gt;'Data Bank'!$AT999,"",IF(AND('Data Bank'!$AC999&lt;100,TODAY()&gt;'Data Bank'!$AT999),1,IF('Data Bank'!$AC999=100,3,IF('Data Bank'!$AC999=0,0,2)))))</f>
        <v/>
      </c>
      <c r="N1024" s="177" t="str">
        <f ca="1">IF(N$1&lt;'Data Bank'!$AD999,"",IF(N$1&gt;'Data Bank'!$AT999,"",IF(AND('Data Bank'!$AC999&lt;100,TODAY()&gt;'Data Bank'!$AT999),1,IF('Data Bank'!$AC999=100,3,IF('Data Bank'!$AC999=0,0,2)))))</f>
        <v/>
      </c>
      <c r="O1024" s="177" t="str">
        <f ca="1">IF(O$1&lt;'Data Bank'!$AD999,"",IF(O$1&gt;'Data Bank'!$AT999,"",IF(AND('Data Bank'!$AC999&lt;100,TODAY()&gt;'Data Bank'!$AT999),1,IF('Data Bank'!$AC999=100,3,IF('Data Bank'!$AC999=0,0,2)))))</f>
        <v/>
      </c>
      <c r="P1024" s="177" t="str">
        <f ca="1">IF(P$1&lt;'Data Bank'!$AD999,"",IF(P$1&gt;'Data Bank'!$AT999,"",IF(AND('Data Bank'!$AC999&lt;100,TODAY()&gt;'Data Bank'!$AT999),1,IF('Data Bank'!$AC999=100,3,IF('Data Bank'!$AC999=0,0,2)))))</f>
        <v/>
      </c>
      <c r="Q1024" s="177" t="str">
        <f ca="1">IF(Q$1&lt;'Data Bank'!$AD999,"",IF(Q$1&gt;'Data Bank'!$AT999,"",IF(AND('Data Bank'!$AC999&lt;100,TODAY()&gt;'Data Bank'!$AT999),1,IF('Data Bank'!$AC999=100,3,IF('Data Bank'!$AC999=0,0,2)))))</f>
        <v/>
      </c>
      <c r="R1024" s="177" t="str">
        <f ca="1">IF(R$1&lt;'Data Bank'!$AD999,"",IF(R$1&gt;'Data Bank'!$AT999,"",IF(AND('Data Bank'!$AC999&lt;100,TODAY()&gt;'Data Bank'!$AT999),1,IF('Data Bank'!$AC999=100,3,IF('Data Bank'!$AC999=0,0,2)))))</f>
        <v/>
      </c>
    </row>
    <row r="1025" spans="1:18">
      <c r="A1025" s="115" t="str">
        <f>'Data Bank'!E1000</f>
        <v>Pocket-3</v>
      </c>
      <c r="B1025" s="178">
        <f ca="1">IF(B$1&lt;'Data Bank'!$AD1000,"",IF(B$1&gt;'Data Bank'!$AT1000,"",IF(AND('Data Bank'!$AC1000&lt;100,TODAY()&gt;'Data Bank'!$AT1000),1,IF('Data Bank'!$AC1000=100,3,IF('Data Bank'!$AC1000=0,0,2)))))</f>
        <v>0</v>
      </c>
      <c r="C1025" s="178">
        <f ca="1">IF(C$1&lt;'Data Bank'!$AD1000,"",IF(C$1&gt;'Data Bank'!$AT1000,"",IF(AND('Data Bank'!$AC1000&lt;100,TODAY()&gt;'Data Bank'!$AT1000),1,IF('Data Bank'!$AC1000=100,3,IF('Data Bank'!$AC1000=0,0,2)))))</f>
        <v>0</v>
      </c>
      <c r="D1025" s="178">
        <f ca="1">IF(D$1&lt;'Data Bank'!$AD1000,"",IF(D$1&gt;'Data Bank'!$AT1000,"",IF(AND('Data Bank'!$AC1000&lt;100,TODAY()&gt;'Data Bank'!$AT1000),1,IF('Data Bank'!$AC1000=100,3,IF('Data Bank'!$AC1000=0,0,2)))))</f>
        <v>0</v>
      </c>
      <c r="E1025" s="178">
        <f ca="1">IF(E$1&lt;'Data Bank'!$AD1000,"",IF(E$1&gt;'Data Bank'!$AT1000,"",IF(AND('Data Bank'!$AC1000&lt;100,TODAY()&gt;'Data Bank'!$AT1000),1,IF('Data Bank'!$AC1000=100,3,IF('Data Bank'!$AC1000=0,0,2)))))</f>
        <v>0</v>
      </c>
      <c r="F1025" s="178">
        <f ca="1">IF(F$1&lt;'Data Bank'!$AD1000,"",IF(F$1&gt;'Data Bank'!$AT1000,"",IF(AND('Data Bank'!$AC1000&lt;100,TODAY()&gt;'Data Bank'!$AT1000),1,IF('Data Bank'!$AC1000=100,3,IF('Data Bank'!$AC1000=0,0,2)))))</f>
        <v>0</v>
      </c>
      <c r="G1025" s="178" t="str">
        <f ca="1">IF(G$1&lt;'Data Bank'!$AD1000,"",IF(G$1&gt;'Data Bank'!$AT1000,"",IF(AND('Data Bank'!$AC1000&lt;100,TODAY()&gt;'Data Bank'!$AT1000),1,IF('Data Bank'!$AC1000=100,3,IF('Data Bank'!$AC1000=0,0,2)))))</f>
        <v/>
      </c>
      <c r="H1025" s="178" t="str">
        <f ca="1">IF(H$1&lt;'Data Bank'!$AD1000,"",IF(H$1&gt;'Data Bank'!$AT1000,"",IF(AND('Data Bank'!$AC1000&lt;100,TODAY()&gt;'Data Bank'!$AT1000),1,IF('Data Bank'!$AC1000=100,3,IF('Data Bank'!$AC1000=0,0,2)))))</f>
        <v/>
      </c>
      <c r="I1025" s="178" t="str">
        <f ca="1">IF(I$1&lt;'Data Bank'!$AD1000,"",IF(I$1&gt;'Data Bank'!$AT1000,"",IF(AND('Data Bank'!$AC1000&lt;100,TODAY()&gt;'Data Bank'!$AT1000),1,IF('Data Bank'!$AC1000=100,3,IF('Data Bank'!$AC1000=0,0,2)))))</f>
        <v/>
      </c>
      <c r="J1025" s="177" t="str">
        <f ca="1">IF(J$1&lt;'Data Bank'!$AD1000,"",IF(J$1&gt;'Data Bank'!$AT1000,"",IF(AND('Data Bank'!$AC1000&lt;100,TODAY()&gt;'Data Bank'!$AT1000),1,IF('Data Bank'!$AC1000=100,3,IF('Data Bank'!$AC1000=0,0,2)))))</f>
        <v/>
      </c>
      <c r="K1025" s="177" t="str">
        <f ca="1">IF(K$1&lt;'Data Bank'!$AD1000,"",IF(K$1&gt;'Data Bank'!$AT1000,"",IF(AND('Data Bank'!$AC1000&lt;100,TODAY()&gt;'Data Bank'!$AT1000),1,IF('Data Bank'!$AC1000=100,3,IF('Data Bank'!$AC1000=0,0,2)))))</f>
        <v/>
      </c>
      <c r="L1025" s="177" t="str">
        <f ca="1">IF(L$1&lt;'Data Bank'!$AD1000,"",IF(L$1&gt;'Data Bank'!$AT1000,"",IF(AND('Data Bank'!$AC1000&lt;100,TODAY()&gt;'Data Bank'!$AT1000),1,IF('Data Bank'!$AC1000=100,3,IF('Data Bank'!$AC1000=0,0,2)))))</f>
        <v/>
      </c>
      <c r="M1025" s="177" t="str">
        <f ca="1">IF(M$1&lt;'Data Bank'!$AD1000,"",IF(M$1&gt;'Data Bank'!$AT1000,"",IF(AND('Data Bank'!$AC1000&lt;100,TODAY()&gt;'Data Bank'!$AT1000),1,IF('Data Bank'!$AC1000=100,3,IF('Data Bank'!$AC1000=0,0,2)))))</f>
        <v/>
      </c>
      <c r="N1025" s="177" t="str">
        <f ca="1">IF(N$1&lt;'Data Bank'!$AD1000,"",IF(N$1&gt;'Data Bank'!$AT1000,"",IF(AND('Data Bank'!$AC1000&lt;100,TODAY()&gt;'Data Bank'!$AT1000),1,IF('Data Bank'!$AC1000=100,3,IF('Data Bank'!$AC1000=0,0,2)))))</f>
        <v/>
      </c>
      <c r="O1025" s="177" t="str">
        <f ca="1">IF(O$1&lt;'Data Bank'!$AD1000,"",IF(O$1&gt;'Data Bank'!$AT1000,"",IF(AND('Data Bank'!$AC1000&lt;100,TODAY()&gt;'Data Bank'!$AT1000),1,IF('Data Bank'!$AC1000=100,3,IF('Data Bank'!$AC1000=0,0,2)))))</f>
        <v/>
      </c>
      <c r="P1025" s="177" t="str">
        <f ca="1">IF(P$1&lt;'Data Bank'!$AD1000,"",IF(P$1&gt;'Data Bank'!$AT1000,"",IF(AND('Data Bank'!$AC1000&lt;100,TODAY()&gt;'Data Bank'!$AT1000),1,IF('Data Bank'!$AC1000=100,3,IF('Data Bank'!$AC1000=0,0,2)))))</f>
        <v/>
      </c>
      <c r="Q1025" s="177" t="str">
        <f ca="1">IF(Q$1&lt;'Data Bank'!$AD1000,"",IF(Q$1&gt;'Data Bank'!$AT1000,"",IF(AND('Data Bank'!$AC1000&lt;100,TODAY()&gt;'Data Bank'!$AT1000),1,IF('Data Bank'!$AC1000=100,3,IF('Data Bank'!$AC1000=0,0,2)))))</f>
        <v/>
      </c>
      <c r="R1025" s="177" t="str">
        <f ca="1">IF(R$1&lt;'Data Bank'!$AD1000,"",IF(R$1&gt;'Data Bank'!$AT1000,"",IF(AND('Data Bank'!$AC1000&lt;100,TODAY()&gt;'Data Bank'!$AT1000),1,IF('Data Bank'!$AC1000=100,3,IF('Data Bank'!$AC1000=0,0,2)))))</f>
        <v/>
      </c>
    </row>
    <row r="1026" spans="1:18">
      <c r="A1026" s="115" t="str">
        <f>'Data Bank'!E1001</f>
        <v>Pocket-4</v>
      </c>
      <c r="B1026" s="178">
        <f ca="1">IF(B$1&lt;'Data Bank'!$AD1001,"",IF(B$1&gt;'Data Bank'!$AT1001,"",IF(AND('Data Bank'!$AC1001&lt;100,TODAY()&gt;'Data Bank'!$AT1001),1,IF('Data Bank'!$AC1001=100,3,IF('Data Bank'!$AC1001=0,0,2)))))</f>
        <v>0</v>
      </c>
      <c r="C1026" s="178">
        <f ca="1">IF(C$1&lt;'Data Bank'!$AD1001,"",IF(C$1&gt;'Data Bank'!$AT1001,"",IF(AND('Data Bank'!$AC1001&lt;100,TODAY()&gt;'Data Bank'!$AT1001),1,IF('Data Bank'!$AC1001=100,3,IF('Data Bank'!$AC1001=0,0,2)))))</f>
        <v>0</v>
      </c>
      <c r="D1026" s="178">
        <f ca="1">IF(D$1&lt;'Data Bank'!$AD1001,"",IF(D$1&gt;'Data Bank'!$AT1001,"",IF(AND('Data Bank'!$AC1001&lt;100,TODAY()&gt;'Data Bank'!$AT1001),1,IF('Data Bank'!$AC1001=100,3,IF('Data Bank'!$AC1001=0,0,2)))))</f>
        <v>0</v>
      </c>
      <c r="E1026" s="178">
        <f ca="1">IF(E$1&lt;'Data Bank'!$AD1001,"",IF(E$1&gt;'Data Bank'!$AT1001,"",IF(AND('Data Bank'!$AC1001&lt;100,TODAY()&gt;'Data Bank'!$AT1001),1,IF('Data Bank'!$AC1001=100,3,IF('Data Bank'!$AC1001=0,0,2)))))</f>
        <v>0</v>
      </c>
      <c r="F1026" s="178">
        <f ca="1">IF(F$1&lt;'Data Bank'!$AD1001,"",IF(F$1&gt;'Data Bank'!$AT1001,"",IF(AND('Data Bank'!$AC1001&lt;100,TODAY()&gt;'Data Bank'!$AT1001),1,IF('Data Bank'!$AC1001=100,3,IF('Data Bank'!$AC1001=0,0,2)))))</f>
        <v>0</v>
      </c>
      <c r="G1026" s="178" t="str">
        <f ca="1">IF(G$1&lt;'Data Bank'!$AD1001,"",IF(G$1&gt;'Data Bank'!$AT1001,"",IF(AND('Data Bank'!$AC1001&lt;100,TODAY()&gt;'Data Bank'!$AT1001),1,IF('Data Bank'!$AC1001=100,3,IF('Data Bank'!$AC1001=0,0,2)))))</f>
        <v/>
      </c>
      <c r="H1026" s="178" t="str">
        <f ca="1">IF(H$1&lt;'Data Bank'!$AD1001,"",IF(H$1&gt;'Data Bank'!$AT1001,"",IF(AND('Data Bank'!$AC1001&lt;100,TODAY()&gt;'Data Bank'!$AT1001),1,IF('Data Bank'!$AC1001=100,3,IF('Data Bank'!$AC1001=0,0,2)))))</f>
        <v/>
      </c>
      <c r="I1026" s="178" t="str">
        <f ca="1">IF(I$1&lt;'Data Bank'!$AD1001,"",IF(I$1&gt;'Data Bank'!$AT1001,"",IF(AND('Data Bank'!$AC1001&lt;100,TODAY()&gt;'Data Bank'!$AT1001),1,IF('Data Bank'!$AC1001=100,3,IF('Data Bank'!$AC1001=0,0,2)))))</f>
        <v/>
      </c>
      <c r="J1026" s="177" t="str">
        <f ca="1">IF(J$1&lt;'Data Bank'!$AD1001,"",IF(J$1&gt;'Data Bank'!$AT1001,"",IF(AND('Data Bank'!$AC1001&lt;100,TODAY()&gt;'Data Bank'!$AT1001),1,IF('Data Bank'!$AC1001=100,3,IF('Data Bank'!$AC1001=0,0,2)))))</f>
        <v/>
      </c>
      <c r="K1026" s="177" t="str">
        <f ca="1">IF(K$1&lt;'Data Bank'!$AD1001,"",IF(K$1&gt;'Data Bank'!$AT1001,"",IF(AND('Data Bank'!$AC1001&lt;100,TODAY()&gt;'Data Bank'!$AT1001),1,IF('Data Bank'!$AC1001=100,3,IF('Data Bank'!$AC1001=0,0,2)))))</f>
        <v/>
      </c>
      <c r="L1026" s="177" t="str">
        <f ca="1">IF(L$1&lt;'Data Bank'!$AD1001,"",IF(L$1&gt;'Data Bank'!$AT1001,"",IF(AND('Data Bank'!$AC1001&lt;100,TODAY()&gt;'Data Bank'!$AT1001),1,IF('Data Bank'!$AC1001=100,3,IF('Data Bank'!$AC1001=0,0,2)))))</f>
        <v/>
      </c>
      <c r="M1026" s="177" t="str">
        <f ca="1">IF(M$1&lt;'Data Bank'!$AD1001,"",IF(M$1&gt;'Data Bank'!$AT1001,"",IF(AND('Data Bank'!$AC1001&lt;100,TODAY()&gt;'Data Bank'!$AT1001),1,IF('Data Bank'!$AC1001=100,3,IF('Data Bank'!$AC1001=0,0,2)))))</f>
        <v/>
      </c>
      <c r="N1026" s="177" t="str">
        <f ca="1">IF(N$1&lt;'Data Bank'!$AD1001,"",IF(N$1&gt;'Data Bank'!$AT1001,"",IF(AND('Data Bank'!$AC1001&lt;100,TODAY()&gt;'Data Bank'!$AT1001),1,IF('Data Bank'!$AC1001=100,3,IF('Data Bank'!$AC1001=0,0,2)))))</f>
        <v/>
      </c>
      <c r="O1026" s="177" t="str">
        <f ca="1">IF(O$1&lt;'Data Bank'!$AD1001,"",IF(O$1&gt;'Data Bank'!$AT1001,"",IF(AND('Data Bank'!$AC1001&lt;100,TODAY()&gt;'Data Bank'!$AT1001),1,IF('Data Bank'!$AC1001=100,3,IF('Data Bank'!$AC1001=0,0,2)))))</f>
        <v/>
      </c>
      <c r="P1026" s="177" t="str">
        <f ca="1">IF(P$1&lt;'Data Bank'!$AD1001,"",IF(P$1&gt;'Data Bank'!$AT1001,"",IF(AND('Data Bank'!$AC1001&lt;100,TODAY()&gt;'Data Bank'!$AT1001),1,IF('Data Bank'!$AC1001=100,3,IF('Data Bank'!$AC1001=0,0,2)))))</f>
        <v/>
      </c>
      <c r="Q1026" s="177" t="str">
        <f ca="1">IF(Q$1&lt;'Data Bank'!$AD1001,"",IF(Q$1&gt;'Data Bank'!$AT1001,"",IF(AND('Data Bank'!$AC1001&lt;100,TODAY()&gt;'Data Bank'!$AT1001),1,IF('Data Bank'!$AC1001=100,3,IF('Data Bank'!$AC1001=0,0,2)))))</f>
        <v/>
      </c>
      <c r="R1026" s="177" t="str">
        <f ca="1">IF(R$1&lt;'Data Bank'!$AD1001,"",IF(R$1&gt;'Data Bank'!$AT1001,"",IF(AND('Data Bank'!$AC1001&lt;100,TODAY()&gt;'Data Bank'!$AT1001),1,IF('Data Bank'!$AC1001=100,3,IF('Data Bank'!$AC1001=0,0,2)))))</f>
        <v/>
      </c>
    </row>
    <row r="1027" spans="1:18">
      <c r="A1027" s="115" t="str">
        <f>'Data Bank'!E1002</f>
        <v>Pocket-5</v>
      </c>
      <c r="B1027" s="178">
        <f ca="1">IF(B$1&lt;'Data Bank'!$AD1002,"",IF(B$1&gt;'Data Bank'!$AT1002,"",IF(AND('Data Bank'!$AC1002&lt;100,TODAY()&gt;'Data Bank'!$AT1002),1,IF('Data Bank'!$AC1002=100,3,IF('Data Bank'!$AC1002=0,0,2)))))</f>
        <v>0</v>
      </c>
      <c r="C1027" s="178">
        <f ca="1">IF(C$1&lt;'Data Bank'!$AD1002,"",IF(C$1&gt;'Data Bank'!$AT1002,"",IF(AND('Data Bank'!$AC1002&lt;100,TODAY()&gt;'Data Bank'!$AT1002),1,IF('Data Bank'!$AC1002=100,3,IF('Data Bank'!$AC1002=0,0,2)))))</f>
        <v>0</v>
      </c>
      <c r="D1027" s="178">
        <f ca="1">IF(D$1&lt;'Data Bank'!$AD1002,"",IF(D$1&gt;'Data Bank'!$AT1002,"",IF(AND('Data Bank'!$AC1002&lt;100,TODAY()&gt;'Data Bank'!$AT1002),1,IF('Data Bank'!$AC1002=100,3,IF('Data Bank'!$AC1002=0,0,2)))))</f>
        <v>0</v>
      </c>
      <c r="E1027" s="178">
        <f ca="1">IF(E$1&lt;'Data Bank'!$AD1002,"",IF(E$1&gt;'Data Bank'!$AT1002,"",IF(AND('Data Bank'!$AC1002&lt;100,TODAY()&gt;'Data Bank'!$AT1002),1,IF('Data Bank'!$AC1002=100,3,IF('Data Bank'!$AC1002=0,0,2)))))</f>
        <v>0</v>
      </c>
      <c r="F1027" s="178">
        <f ca="1">IF(F$1&lt;'Data Bank'!$AD1002,"",IF(F$1&gt;'Data Bank'!$AT1002,"",IF(AND('Data Bank'!$AC1002&lt;100,TODAY()&gt;'Data Bank'!$AT1002),1,IF('Data Bank'!$AC1002=100,3,IF('Data Bank'!$AC1002=0,0,2)))))</f>
        <v>0</v>
      </c>
      <c r="G1027" s="178" t="str">
        <f ca="1">IF(G$1&lt;'Data Bank'!$AD1002,"",IF(G$1&gt;'Data Bank'!$AT1002,"",IF(AND('Data Bank'!$AC1002&lt;100,TODAY()&gt;'Data Bank'!$AT1002),1,IF('Data Bank'!$AC1002=100,3,IF('Data Bank'!$AC1002=0,0,2)))))</f>
        <v/>
      </c>
      <c r="H1027" s="178" t="str">
        <f ca="1">IF(H$1&lt;'Data Bank'!$AD1002,"",IF(H$1&gt;'Data Bank'!$AT1002,"",IF(AND('Data Bank'!$AC1002&lt;100,TODAY()&gt;'Data Bank'!$AT1002),1,IF('Data Bank'!$AC1002=100,3,IF('Data Bank'!$AC1002=0,0,2)))))</f>
        <v/>
      </c>
      <c r="I1027" s="178" t="str">
        <f ca="1">IF(I$1&lt;'Data Bank'!$AD1002,"",IF(I$1&gt;'Data Bank'!$AT1002,"",IF(AND('Data Bank'!$AC1002&lt;100,TODAY()&gt;'Data Bank'!$AT1002),1,IF('Data Bank'!$AC1002=100,3,IF('Data Bank'!$AC1002=0,0,2)))))</f>
        <v/>
      </c>
      <c r="J1027" s="177" t="str">
        <f ca="1">IF(J$1&lt;'Data Bank'!$AD1002,"",IF(J$1&gt;'Data Bank'!$AT1002,"",IF(AND('Data Bank'!$AC1002&lt;100,TODAY()&gt;'Data Bank'!$AT1002),1,IF('Data Bank'!$AC1002=100,3,IF('Data Bank'!$AC1002=0,0,2)))))</f>
        <v/>
      </c>
      <c r="K1027" s="177" t="str">
        <f ca="1">IF(K$1&lt;'Data Bank'!$AD1002,"",IF(K$1&gt;'Data Bank'!$AT1002,"",IF(AND('Data Bank'!$AC1002&lt;100,TODAY()&gt;'Data Bank'!$AT1002),1,IF('Data Bank'!$AC1002=100,3,IF('Data Bank'!$AC1002=0,0,2)))))</f>
        <v/>
      </c>
      <c r="L1027" s="177" t="str">
        <f ca="1">IF(L$1&lt;'Data Bank'!$AD1002,"",IF(L$1&gt;'Data Bank'!$AT1002,"",IF(AND('Data Bank'!$AC1002&lt;100,TODAY()&gt;'Data Bank'!$AT1002),1,IF('Data Bank'!$AC1002=100,3,IF('Data Bank'!$AC1002=0,0,2)))))</f>
        <v/>
      </c>
      <c r="M1027" s="177" t="str">
        <f ca="1">IF(M$1&lt;'Data Bank'!$AD1002,"",IF(M$1&gt;'Data Bank'!$AT1002,"",IF(AND('Data Bank'!$AC1002&lt;100,TODAY()&gt;'Data Bank'!$AT1002),1,IF('Data Bank'!$AC1002=100,3,IF('Data Bank'!$AC1002=0,0,2)))))</f>
        <v/>
      </c>
      <c r="N1027" s="177" t="str">
        <f ca="1">IF(N$1&lt;'Data Bank'!$AD1002,"",IF(N$1&gt;'Data Bank'!$AT1002,"",IF(AND('Data Bank'!$AC1002&lt;100,TODAY()&gt;'Data Bank'!$AT1002),1,IF('Data Bank'!$AC1002=100,3,IF('Data Bank'!$AC1002=0,0,2)))))</f>
        <v/>
      </c>
      <c r="O1027" s="177" t="str">
        <f ca="1">IF(O$1&lt;'Data Bank'!$AD1002,"",IF(O$1&gt;'Data Bank'!$AT1002,"",IF(AND('Data Bank'!$AC1002&lt;100,TODAY()&gt;'Data Bank'!$AT1002),1,IF('Data Bank'!$AC1002=100,3,IF('Data Bank'!$AC1002=0,0,2)))))</f>
        <v/>
      </c>
      <c r="P1027" s="177" t="str">
        <f ca="1">IF(P$1&lt;'Data Bank'!$AD1002,"",IF(P$1&gt;'Data Bank'!$AT1002,"",IF(AND('Data Bank'!$AC1002&lt;100,TODAY()&gt;'Data Bank'!$AT1002),1,IF('Data Bank'!$AC1002=100,3,IF('Data Bank'!$AC1002=0,0,2)))))</f>
        <v/>
      </c>
      <c r="Q1027" s="177" t="str">
        <f ca="1">IF(Q$1&lt;'Data Bank'!$AD1002,"",IF(Q$1&gt;'Data Bank'!$AT1002,"",IF(AND('Data Bank'!$AC1002&lt;100,TODAY()&gt;'Data Bank'!$AT1002),1,IF('Data Bank'!$AC1002=100,3,IF('Data Bank'!$AC1002=0,0,2)))))</f>
        <v/>
      </c>
      <c r="R1027" s="177" t="str">
        <f ca="1">IF(R$1&lt;'Data Bank'!$AD1002,"",IF(R$1&gt;'Data Bank'!$AT1002,"",IF(AND('Data Bank'!$AC1002&lt;100,TODAY()&gt;'Data Bank'!$AT1002),1,IF('Data Bank'!$AC1002=100,3,IF('Data Bank'!$AC1002=0,0,2)))))</f>
        <v/>
      </c>
    </row>
    <row r="1028" spans="1:18">
      <c r="A1028" s="115" t="str">
        <f>'Data Bank'!E1003</f>
        <v>Pocket-6</v>
      </c>
      <c r="B1028" s="178">
        <f ca="1">IF(B$1&lt;'Data Bank'!$AD1003,"",IF(B$1&gt;'Data Bank'!$AT1003,"",IF(AND('Data Bank'!$AC1003&lt;100,TODAY()&gt;'Data Bank'!$AT1003),1,IF('Data Bank'!$AC1003=100,3,IF('Data Bank'!$AC1003=0,0,2)))))</f>
        <v>0</v>
      </c>
      <c r="C1028" s="178">
        <f ca="1">IF(C$1&lt;'Data Bank'!$AD1003,"",IF(C$1&gt;'Data Bank'!$AT1003,"",IF(AND('Data Bank'!$AC1003&lt;100,TODAY()&gt;'Data Bank'!$AT1003),1,IF('Data Bank'!$AC1003=100,3,IF('Data Bank'!$AC1003=0,0,2)))))</f>
        <v>0</v>
      </c>
      <c r="D1028" s="178">
        <f ca="1">IF(D$1&lt;'Data Bank'!$AD1003,"",IF(D$1&gt;'Data Bank'!$AT1003,"",IF(AND('Data Bank'!$AC1003&lt;100,TODAY()&gt;'Data Bank'!$AT1003),1,IF('Data Bank'!$AC1003=100,3,IF('Data Bank'!$AC1003=0,0,2)))))</f>
        <v>0</v>
      </c>
      <c r="E1028" s="178">
        <f ca="1">IF(E$1&lt;'Data Bank'!$AD1003,"",IF(E$1&gt;'Data Bank'!$AT1003,"",IF(AND('Data Bank'!$AC1003&lt;100,TODAY()&gt;'Data Bank'!$AT1003),1,IF('Data Bank'!$AC1003=100,3,IF('Data Bank'!$AC1003=0,0,2)))))</f>
        <v>0</v>
      </c>
      <c r="F1028" s="178">
        <f ca="1">IF(F$1&lt;'Data Bank'!$AD1003,"",IF(F$1&gt;'Data Bank'!$AT1003,"",IF(AND('Data Bank'!$AC1003&lt;100,TODAY()&gt;'Data Bank'!$AT1003),1,IF('Data Bank'!$AC1003=100,3,IF('Data Bank'!$AC1003=0,0,2)))))</f>
        <v>0</v>
      </c>
      <c r="G1028" s="178" t="str">
        <f ca="1">IF(G$1&lt;'Data Bank'!$AD1003,"",IF(G$1&gt;'Data Bank'!$AT1003,"",IF(AND('Data Bank'!$AC1003&lt;100,TODAY()&gt;'Data Bank'!$AT1003),1,IF('Data Bank'!$AC1003=100,3,IF('Data Bank'!$AC1003=0,0,2)))))</f>
        <v/>
      </c>
      <c r="H1028" s="178" t="str">
        <f ca="1">IF(H$1&lt;'Data Bank'!$AD1003,"",IF(H$1&gt;'Data Bank'!$AT1003,"",IF(AND('Data Bank'!$AC1003&lt;100,TODAY()&gt;'Data Bank'!$AT1003),1,IF('Data Bank'!$AC1003=100,3,IF('Data Bank'!$AC1003=0,0,2)))))</f>
        <v/>
      </c>
      <c r="I1028" s="178" t="str">
        <f ca="1">IF(I$1&lt;'Data Bank'!$AD1003,"",IF(I$1&gt;'Data Bank'!$AT1003,"",IF(AND('Data Bank'!$AC1003&lt;100,TODAY()&gt;'Data Bank'!$AT1003),1,IF('Data Bank'!$AC1003=100,3,IF('Data Bank'!$AC1003=0,0,2)))))</f>
        <v/>
      </c>
      <c r="J1028" s="177" t="str">
        <f ca="1">IF(J$1&lt;'Data Bank'!$AD1003,"",IF(J$1&gt;'Data Bank'!$AT1003,"",IF(AND('Data Bank'!$AC1003&lt;100,TODAY()&gt;'Data Bank'!$AT1003),1,IF('Data Bank'!$AC1003=100,3,IF('Data Bank'!$AC1003=0,0,2)))))</f>
        <v/>
      </c>
      <c r="K1028" s="177" t="str">
        <f ca="1">IF(K$1&lt;'Data Bank'!$AD1003,"",IF(K$1&gt;'Data Bank'!$AT1003,"",IF(AND('Data Bank'!$AC1003&lt;100,TODAY()&gt;'Data Bank'!$AT1003),1,IF('Data Bank'!$AC1003=100,3,IF('Data Bank'!$AC1003=0,0,2)))))</f>
        <v/>
      </c>
      <c r="L1028" s="177" t="str">
        <f ca="1">IF(L$1&lt;'Data Bank'!$AD1003,"",IF(L$1&gt;'Data Bank'!$AT1003,"",IF(AND('Data Bank'!$AC1003&lt;100,TODAY()&gt;'Data Bank'!$AT1003),1,IF('Data Bank'!$AC1003=100,3,IF('Data Bank'!$AC1003=0,0,2)))))</f>
        <v/>
      </c>
      <c r="M1028" s="177" t="str">
        <f ca="1">IF(M$1&lt;'Data Bank'!$AD1003,"",IF(M$1&gt;'Data Bank'!$AT1003,"",IF(AND('Data Bank'!$AC1003&lt;100,TODAY()&gt;'Data Bank'!$AT1003),1,IF('Data Bank'!$AC1003=100,3,IF('Data Bank'!$AC1003=0,0,2)))))</f>
        <v/>
      </c>
      <c r="N1028" s="177" t="str">
        <f ca="1">IF(N$1&lt;'Data Bank'!$AD1003,"",IF(N$1&gt;'Data Bank'!$AT1003,"",IF(AND('Data Bank'!$AC1003&lt;100,TODAY()&gt;'Data Bank'!$AT1003),1,IF('Data Bank'!$AC1003=100,3,IF('Data Bank'!$AC1003=0,0,2)))))</f>
        <v/>
      </c>
      <c r="O1028" s="177" t="str">
        <f ca="1">IF(O$1&lt;'Data Bank'!$AD1003,"",IF(O$1&gt;'Data Bank'!$AT1003,"",IF(AND('Data Bank'!$AC1003&lt;100,TODAY()&gt;'Data Bank'!$AT1003),1,IF('Data Bank'!$AC1003=100,3,IF('Data Bank'!$AC1003=0,0,2)))))</f>
        <v/>
      </c>
      <c r="P1028" s="177" t="str">
        <f ca="1">IF(P$1&lt;'Data Bank'!$AD1003,"",IF(P$1&gt;'Data Bank'!$AT1003,"",IF(AND('Data Bank'!$AC1003&lt;100,TODAY()&gt;'Data Bank'!$AT1003),1,IF('Data Bank'!$AC1003=100,3,IF('Data Bank'!$AC1003=0,0,2)))))</f>
        <v/>
      </c>
      <c r="Q1028" s="177" t="str">
        <f ca="1">IF(Q$1&lt;'Data Bank'!$AD1003,"",IF(Q$1&gt;'Data Bank'!$AT1003,"",IF(AND('Data Bank'!$AC1003&lt;100,TODAY()&gt;'Data Bank'!$AT1003),1,IF('Data Bank'!$AC1003=100,3,IF('Data Bank'!$AC1003=0,0,2)))))</f>
        <v/>
      </c>
      <c r="R1028" s="177" t="str">
        <f ca="1">IF(R$1&lt;'Data Bank'!$AD1003,"",IF(R$1&gt;'Data Bank'!$AT1003,"",IF(AND('Data Bank'!$AC1003&lt;100,TODAY()&gt;'Data Bank'!$AT1003),1,IF('Data Bank'!$AC1003=100,3,IF('Data Bank'!$AC1003=0,0,2)))))</f>
        <v/>
      </c>
    </row>
    <row r="1029" spans="1:18">
      <c r="A1029" s="115" t="str">
        <f>'Data Bank'!E1004</f>
        <v>Pocket-7</v>
      </c>
      <c r="B1029" s="178">
        <f ca="1">IF(B$1&lt;'Data Bank'!$AD1004,"",IF(B$1&gt;'Data Bank'!$AT1004,"",IF(AND('Data Bank'!$AC1004&lt;100,TODAY()&gt;'Data Bank'!$AT1004),1,IF('Data Bank'!$AC1004=100,3,IF('Data Bank'!$AC1004=0,0,2)))))</f>
        <v>0</v>
      </c>
      <c r="C1029" s="178">
        <f ca="1">IF(C$1&lt;'Data Bank'!$AD1004,"",IF(C$1&gt;'Data Bank'!$AT1004,"",IF(AND('Data Bank'!$AC1004&lt;100,TODAY()&gt;'Data Bank'!$AT1004),1,IF('Data Bank'!$AC1004=100,3,IF('Data Bank'!$AC1004=0,0,2)))))</f>
        <v>0</v>
      </c>
      <c r="D1029" s="178">
        <f ca="1">IF(D$1&lt;'Data Bank'!$AD1004,"",IF(D$1&gt;'Data Bank'!$AT1004,"",IF(AND('Data Bank'!$AC1004&lt;100,TODAY()&gt;'Data Bank'!$AT1004),1,IF('Data Bank'!$AC1004=100,3,IF('Data Bank'!$AC1004=0,0,2)))))</f>
        <v>0</v>
      </c>
      <c r="E1029" s="178">
        <f ca="1">IF(E$1&lt;'Data Bank'!$AD1004,"",IF(E$1&gt;'Data Bank'!$AT1004,"",IF(AND('Data Bank'!$AC1004&lt;100,TODAY()&gt;'Data Bank'!$AT1004),1,IF('Data Bank'!$AC1004=100,3,IF('Data Bank'!$AC1004=0,0,2)))))</f>
        <v>0</v>
      </c>
      <c r="F1029" s="178">
        <f ca="1">IF(F$1&lt;'Data Bank'!$AD1004,"",IF(F$1&gt;'Data Bank'!$AT1004,"",IF(AND('Data Bank'!$AC1004&lt;100,TODAY()&gt;'Data Bank'!$AT1004),1,IF('Data Bank'!$AC1004=100,3,IF('Data Bank'!$AC1004=0,0,2)))))</f>
        <v>0</v>
      </c>
      <c r="G1029" s="178" t="str">
        <f ca="1">IF(G$1&lt;'Data Bank'!$AD1004,"",IF(G$1&gt;'Data Bank'!$AT1004,"",IF(AND('Data Bank'!$AC1004&lt;100,TODAY()&gt;'Data Bank'!$AT1004),1,IF('Data Bank'!$AC1004=100,3,IF('Data Bank'!$AC1004=0,0,2)))))</f>
        <v/>
      </c>
      <c r="H1029" s="178" t="str">
        <f ca="1">IF(H$1&lt;'Data Bank'!$AD1004,"",IF(H$1&gt;'Data Bank'!$AT1004,"",IF(AND('Data Bank'!$AC1004&lt;100,TODAY()&gt;'Data Bank'!$AT1004),1,IF('Data Bank'!$AC1004=100,3,IF('Data Bank'!$AC1004=0,0,2)))))</f>
        <v/>
      </c>
      <c r="I1029" s="178" t="str">
        <f ca="1">IF(I$1&lt;'Data Bank'!$AD1004,"",IF(I$1&gt;'Data Bank'!$AT1004,"",IF(AND('Data Bank'!$AC1004&lt;100,TODAY()&gt;'Data Bank'!$AT1004),1,IF('Data Bank'!$AC1004=100,3,IF('Data Bank'!$AC1004=0,0,2)))))</f>
        <v/>
      </c>
      <c r="J1029" s="177" t="str">
        <f ca="1">IF(J$1&lt;'Data Bank'!$AD1004,"",IF(J$1&gt;'Data Bank'!$AT1004,"",IF(AND('Data Bank'!$AC1004&lt;100,TODAY()&gt;'Data Bank'!$AT1004),1,IF('Data Bank'!$AC1004=100,3,IF('Data Bank'!$AC1004=0,0,2)))))</f>
        <v/>
      </c>
      <c r="K1029" s="177" t="str">
        <f ca="1">IF(K$1&lt;'Data Bank'!$AD1004,"",IF(K$1&gt;'Data Bank'!$AT1004,"",IF(AND('Data Bank'!$AC1004&lt;100,TODAY()&gt;'Data Bank'!$AT1004),1,IF('Data Bank'!$AC1004=100,3,IF('Data Bank'!$AC1004=0,0,2)))))</f>
        <v/>
      </c>
      <c r="L1029" s="177" t="str">
        <f ca="1">IF(L$1&lt;'Data Bank'!$AD1004,"",IF(L$1&gt;'Data Bank'!$AT1004,"",IF(AND('Data Bank'!$AC1004&lt;100,TODAY()&gt;'Data Bank'!$AT1004),1,IF('Data Bank'!$AC1004=100,3,IF('Data Bank'!$AC1004=0,0,2)))))</f>
        <v/>
      </c>
      <c r="M1029" s="177" t="str">
        <f ca="1">IF(M$1&lt;'Data Bank'!$AD1004,"",IF(M$1&gt;'Data Bank'!$AT1004,"",IF(AND('Data Bank'!$AC1004&lt;100,TODAY()&gt;'Data Bank'!$AT1004),1,IF('Data Bank'!$AC1004=100,3,IF('Data Bank'!$AC1004=0,0,2)))))</f>
        <v/>
      </c>
      <c r="N1029" s="177" t="str">
        <f ca="1">IF(N$1&lt;'Data Bank'!$AD1004,"",IF(N$1&gt;'Data Bank'!$AT1004,"",IF(AND('Data Bank'!$AC1004&lt;100,TODAY()&gt;'Data Bank'!$AT1004),1,IF('Data Bank'!$AC1004=100,3,IF('Data Bank'!$AC1004=0,0,2)))))</f>
        <v/>
      </c>
      <c r="O1029" s="177" t="str">
        <f ca="1">IF(O$1&lt;'Data Bank'!$AD1004,"",IF(O$1&gt;'Data Bank'!$AT1004,"",IF(AND('Data Bank'!$AC1004&lt;100,TODAY()&gt;'Data Bank'!$AT1004),1,IF('Data Bank'!$AC1004=100,3,IF('Data Bank'!$AC1004=0,0,2)))))</f>
        <v/>
      </c>
      <c r="P1029" s="177" t="str">
        <f ca="1">IF(P$1&lt;'Data Bank'!$AD1004,"",IF(P$1&gt;'Data Bank'!$AT1004,"",IF(AND('Data Bank'!$AC1004&lt;100,TODAY()&gt;'Data Bank'!$AT1004),1,IF('Data Bank'!$AC1004=100,3,IF('Data Bank'!$AC1004=0,0,2)))))</f>
        <v/>
      </c>
      <c r="Q1029" s="177" t="str">
        <f ca="1">IF(Q$1&lt;'Data Bank'!$AD1004,"",IF(Q$1&gt;'Data Bank'!$AT1004,"",IF(AND('Data Bank'!$AC1004&lt;100,TODAY()&gt;'Data Bank'!$AT1004),1,IF('Data Bank'!$AC1004=100,3,IF('Data Bank'!$AC1004=0,0,2)))))</f>
        <v/>
      </c>
      <c r="R1029" s="177" t="str">
        <f ca="1">IF(R$1&lt;'Data Bank'!$AD1004,"",IF(R$1&gt;'Data Bank'!$AT1004,"",IF(AND('Data Bank'!$AC1004&lt;100,TODAY()&gt;'Data Bank'!$AT1004),1,IF('Data Bank'!$AC1004=100,3,IF('Data Bank'!$AC1004=0,0,2)))))</f>
        <v/>
      </c>
    </row>
    <row r="1030" spans="1:18">
      <c r="A1030" s="115" t="str">
        <f>'Data Bank'!E1009</f>
        <v>Al-Rehmanpura and Zafarwal Road</v>
      </c>
      <c r="B1030" s="178">
        <f ca="1">IF(B$1&lt;'Data Bank'!$AD1009,"",IF(B$1&gt;'Data Bank'!$AT1009,"",IF(AND('Data Bank'!$AC1009&lt;100,TODAY()&gt;'Data Bank'!$AT1009),1,IF('Data Bank'!$AC1009=100,3,IF('Data Bank'!$AC1009=0,0,2)))))</f>
        <v>0</v>
      </c>
      <c r="C1030" s="178">
        <f ca="1">IF(C$1&lt;'Data Bank'!$AD1009,"",IF(C$1&gt;'Data Bank'!$AT1009,"",IF(AND('Data Bank'!$AC1009&lt;100,TODAY()&gt;'Data Bank'!$AT1009),1,IF('Data Bank'!$AC1009=100,3,IF('Data Bank'!$AC1009=0,0,2)))))</f>
        <v>0</v>
      </c>
      <c r="D1030" s="178">
        <f ca="1">IF(D$1&lt;'Data Bank'!$AD1009,"",IF(D$1&gt;'Data Bank'!$AT1009,"",IF(AND('Data Bank'!$AC1009&lt;100,TODAY()&gt;'Data Bank'!$AT1009),1,IF('Data Bank'!$AC1009=100,3,IF('Data Bank'!$AC1009=0,0,2)))))</f>
        <v>0</v>
      </c>
      <c r="E1030" s="178">
        <f ca="1">IF(E$1&lt;'Data Bank'!$AD1009,"",IF(E$1&gt;'Data Bank'!$AT1009,"",IF(AND('Data Bank'!$AC1009&lt;100,TODAY()&gt;'Data Bank'!$AT1009),1,IF('Data Bank'!$AC1009=100,3,IF('Data Bank'!$AC1009=0,0,2)))))</f>
        <v>0</v>
      </c>
      <c r="F1030" s="178">
        <f ca="1">IF(F$1&lt;'Data Bank'!$AD1009,"",IF(F$1&gt;'Data Bank'!$AT1009,"",IF(AND('Data Bank'!$AC1009&lt;100,TODAY()&gt;'Data Bank'!$AT1009),1,IF('Data Bank'!$AC1009=100,3,IF('Data Bank'!$AC1009=0,0,2)))))</f>
        <v>0</v>
      </c>
      <c r="G1030" s="178">
        <f ca="1">IF(G$1&lt;'Data Bank'!$AD1009,"",IF(G$1&gt;'Data Bank'!$AT1009,"",IF(AND('Data Bank'!$AC1009&lt;100,TODAY()&gt;'Data Bank'!$AT1009),1,IF('Data Bank'!$AC1009=100,3,IF('Data Bank'!$AC1009=0,0,2)))))</f>
        <v>0</v>
      </c>
      <c r="H1030" s="178">
        <f ca="1">IF(H$1&lt;'Data Bank'!$AD1009,"",IF(H$1&gt;'Data Bank'!$AT1009,"",IF(AND('Data Bank'!$AC1009&lt;100,TODAY()&gt;'Data Bank'!$AT1009),1,IF('Data Bank'!$AC1009=100,3,IF('Data Bank'!$AC1009=0,0,2)))))</f>
        <v>0</v>
      </c>
      <c r="I1030" s="178">
        <f ca="1">IF(I$1&lt;'Data Bank'!$AD1009,"",IF(I$1&gt;'Data Bank'!$AT1009,"",IF(AND('Data Bank'!$AC1009&lt;100,TODAY()&gt;'Data Bank'!$AT1009),1,IF('Data Bank'!$AC1009=100,3,IF('Data Bank'!$AC1009=0,0,2)))))</f>
        <v>0</v>
      </c>
      <c r="J1030" s="177" t="str">
        <f ca="1">IF(J$1&lt;'Data Bank'!$AD1009,"",IF(J$1&gt;'Data Bank'!$AT1009,"",IF(AND('Data Bank'!$AC1009&lt;100,TODAY()&gt;'Data Bank'!$AT1009),1,IF('Data Bank'!$AC1009=100,3,IF('Data Bank'!$AC1009=0,0,2)))))</f>
        <v/>
      </c>
      <c r="K1030" s="177" t="str">
        <f ca="1">IF(K$1&lt;'Data Bank'!$AD1009,"",IF(K$1&gt;'Data Bank'!$AT1009,"",IF(AND('Data Bank'!$AC1009&lt;100,TODAY()&gt;'Data Bank'!$AT1009),1,IF('Data Bank'!$AC1009=100,3,IF('Data Bank'!$AC1009=0,0,2)))))</f>
        <v/>
      </c>
      <c r="L1030" s="177" t="str">
        <f ca="1">IF(L$1&lt;'Data Bank'!$AD1009,"",IF(L$1&gt;'Data Bank'!$AT1009,"",IF(AND('Data Bank'!$AC1009&lt;100,TODAY()&gt;'Data Bank'!$AT1009),1,IF('Data Bank'!$AC1009=100,3,IF('Data Bank'!$AC1009=0,0,2)))))</f>
        <v/>
      </c>
      <c r="M1030" s="177" t="str">
        <f ca="1">IF(M$1&lt;'Data Bank'!$AD1009,"",IF(M$1&gt;'Data Bank'!$AT1009,"",IF(AND('Data Bank'!$AC1009&lt;100,TODAY()&gt;'Data Bank'!$AT1009),1,IF('Data Bank'!$AC1009=100,3,IF('Data Bank'!$AC1009=0,0,2)))))</f>
        <v/>
      </c>
      <c r="N1030" s="177" t="str">
        <f ca="1">IF(N$1&lt;'Data Bank'!$AD1009,"",IF(N$1&gt;'Data Bank'!$AT1009,"",IF(AND('Data Bank'!$AC1009&lt;100,TODAY()&gt;'Data Bank'!$AT1009),1,IF('Data Bank'!$AC1009=100,3,IF('Data Bank'!$AC1009=0,0,2)))))</f>
        <v/>
      </c>
      <c r="O1030" s="177" t="str">
        <f ca="1">IF(O$1&lt;'Data Bank'!$AD1009,"",IF(O$1&gt;'Data Bank'!$AT1009,"",IF(AND('Data Bank'!$AC1009&lt;100,TODAY()&gt;'Data Bank'!$AT1009),1,IF('Data Bank'!$AC1009=100,3,IF('Data Bank'!$AC1009=0,0,2)))))</f>
        <v/>
      </c>
      <c r="P1030" s="177" t="str">
        <f ca="1">IF(P$1&lt;'Data Bank'!$AD1009,"",IF(P$1&gt;'Data Bank'!$AT1009,"",IF(AND('Data Bank'!$AC1009&lt;100,TODAY()&gt;'Data Bank'!$AT1009),1,IF('Data Bank'!$AC1009=100,3,IF('Data Bank'!$AC1009=0,0,2)))))</f>
        <v/>
      </c>
      <c r="Q1030" s="177" t="str">
        <f ca="1">IF(Q$1&lt;'Data Bank'!$AD1009,"",IF(Q$1&gt;'Data Bank'!$AT1009,"",IF(AND('Data Bank'!$AC1009&lt;100,TODAY()&gt;'Data Bank'!$AT1009),1,IF('Data Bank'!$AC1009=100,3,IF('Data Bank'!$AC1009=0,0,2)))))</f>
        <v/>
      </c>
      <c r="R1030" s="177" t="str">
        <f ca="1">IF(R$1&lt;'Data Bank'!$AD1009,"",IF(R$1&gt;'Data Bank'!$AT1009,"",IF(AND('Data Bank'!$AC1009&lt;100,TODAY()&gt;'Data Bank'!$AT1009),1,IF('Data Bank'!$AC1009=100,3,IF('Data Bank'!$AC1009=0,0,2)))))</f>
        <v/>
      </c>
    </row>
    <row r="1031" spans="1:18">
      <c r="A1031" s="115" t="str">
        <f>'Data Bank'!E1016</f>
        <v>Qasim Villas &amp; Shams Colony</v>
      </c>
      <c r="B1031" s="178">
        <f ca="1">IF(B$1&lt;'Data Bank'!$AD1016,"",IF(B$1&gt;'Data Bank'!$AT1016,"",IF(AND('Data Bank'!$AC1016&lt;100,TODAY()&gt;'Data Bank'!$AT1016),1,IF('Data Bank'!$AC1016=100,3,IF('Data Bank'!$AC1016=0,0,2)))))</f>
        <v>2</v>
      </c>
      <c r="C1031" s="178">
        <f ca="1">IF(C$1&lt;'Data Bank'!$AD1016,"",IF(C$1&gt;'Data Bank'!$AT1016,"",IF(AND('Data Bank'!$AC1016&lt;100,TODAY()&gt;'Data Bank'!$AT1016),1,IF('Data Bank'!$AC1016=100,3,IF('Data Bank'!$AC1016=0,0,2)))))</f>
        <v>2</v>
      </c>
      <c r="D1031" s="178">
        <f ca="1">IF(D$1&lt;'Data Bank'!$AD1016,"",IF(D$1&gt;'Data Bank'!$AT1016,"",IF(AND('Data Bank'!$AC1016&lt;100,TODAY()&gt;'Data Bank'!$AT1016),1,IF('Data Bank'!$AC1016=100,3,IF('Data Bank'!$AC1016=0,0,2)))))</f>
        <v>2</v>
      </c>
      <c r="E1031" s="178">
        <f ca="1">IF(E$1&lt;'Data Bank'!$AD1016,"",IF(E$1&gt;'Data Bank'!$AT1016,"",IF(AND('Data Bank'!$AC1016&lt;100,TODAY()&gt;'Data Bank'!$AT1016),1,IF('Data Bank'!$AC1016=100,3,IF('Data Bank'!$AC1016=0,0,2)))))</f>
        <v>2</v>
      </c>
      <c r="F1031" s="178">
        <f ca="1">IF(F$1&lt;'Data Bank'!$AD1016,"",IF(F$1&gt;'Data Bank'!$AT1016,"",IF(AND('Data Bank'!$AC1016&lt;100,TODAY()&gt;'Data Bank'!$AT1016),1,IF('Data Bank'!$AC1016=100,3,IF('Data Bank'!$AC1016=0,0,2)))))</f>
        <v>2</v>
      </c>
      <c r="G1031" s="178">
        <f ca="1">IF(G$1&lt;'Data Bank'!$AD1016,"",IF(G$1&gt;'Data Bank'!$AT1016,"",IF(AND('Data Bank'!$AC1016&lt;100,TODAY()&gt;'Data Bank'!$AT1016),1,IF('Data Bank'!$AC1016=100,3,IF('Data Bank'!$AC1016=0,0,2)))))</f>
        <v>2</v>
      </c>
      <c r="H1031" s="178">
        <f ca="1">IF(H$1&lt;'Data Bank'!$AD1016,"",IF(H$1&gt;'Data Bank'!$AT1016,"",IF(AND('Data Bank'!$AC1016&lt;100,TODAY()&gt;'Data Bank'!$AT1016),1,IF('Data Bank'!$AC1016=100,3,IF('Data Bank'!$AC1016=0,0,2)))))</f>
        <v>2</v>
      </c>
      <c r="I1031" s="178">
        <f ca="1">IF(I$1&lt;'Data Bank'!$AD1016,"",IF(I$1&gt;'Data Bank'!$AT1016,"",IF(AND('Data Bank'!$AC1016&lt;100,TODAY()&gt;'Data Bank'!$AT1016),1,IF('Data Bank'!$AC1016=100,3,IF('Data Bank'!$AC1016=0,0,2)))))</f>
        <v>2</v>
      </c>
      <c r="J1031" s="177">
        <f ca="1">IF(J$1&lt;'Data Bank'!$AD1016,"",IF(J$1&gt;'Data Bank'!$AT1016,"",IF(AND('Data Bank'!$AC1016&lt;100,TODAY()&gt;'Data Bank'!$AT1016),1,IF('Data Bank'!$AC1016=100,3,IF('Data Bank'!$AC1016=0,0,2)))))</f>
        <v>2</v>
      </c>
      <c r="K1031" s="177">
        <f ca="1">IF(K$1&lt;'Data Bank'!$AD1016,"",IF(K$1&gt;'Data Bank'!$AT1016,"",IF(AND('Data Bank'!$AC1016&lt;100,TODAY()&gt;'Data Bank'!$AT1016),1,IF('Data Bank'!$AC1016=100,3,IF('Data Bank'!$AC1016=0,0,2)))))</f>
        <v>2</v>
      </c>
      <c r="L1031" s="177">
        <f ca="1">IF(L$1&lt;'Data Bank'!$AD1016,"",IF(L$1&gt;'Data Bank'!$AT1016,"",IF(AND('Data Bank'!$AC1016&lt;100,TODAY()&gt;'Data Bank'!$AT1016),1,IF('Data Bank'!$AC1016=100,3,IF('Data Bank'!$AC1016=0,0,2)))))</f>
        <v>2</v>
      </c>
      <c r="M1031" s="177">
        <f ca="1">IF(M$1&lt;'Data Bank'!$AD1016,"",IF(M$1&gt;'Data Bank'!$AT1016,"",IF(AND('Data Bank'!$AC1016&lt;100,TODAY()&gt;'Data Bank'!$AT1016),1,IF('Data Bank'!$AC1016=100,3,IF('Data Bank'!$AC1016=0,0,2)))))</f>
        <v>2</v>
      </c>
      <c r="N1031" s="177">
        <f ca="1">IF(N$1&lt;'Data Bank'!$AD1016,"",IF(N$1&gt;'Data Bank'!$AT1016,"",IF(AND('Data Bank'!$AC1016&lt;100,TODAY()&gt;'Data Bank'!$AT1016),1,IF('Data Bank'!$AC1016=100,3,IF('Data Bank'!$AC1016=0,0,2)))))</f>
        <v>2</v>
      </c>
      <c r="O1031" s="177">
        <f ca="1">IF(O$1&lt;'Data Bank'!$AD1016,"",IF(O$1&gt;'Data Bank'!$AT1016,"",IF(AND('Data Bank'!$AC1016&lt;100,TODAY()&gt;'Data Bank'!$AT1016),1,IF('Data Bank'!$AC1016=100,3,IF('Data Bank'!$AC1016=0,0,2)))))</f>
        <v>2</v>
      </c>
      <c r="P1031" s="177">
        <f ca="1">IF(P$1&lt;'Data Bank'!$AD1016,"",IF(P$1&gt;'Data Bank'!$AT1016,"",IF(AND('Data Bank'!$AC1016&lt;100,TODAY()&gt;'Data Bank'!$AT1016),1,IF('Data Bank'!$AC1016=100,3,IF('Data Bank'!$AC1016=0,0,2)))))</f>
        <v>2</v>
      </c>
      <c r="Q1031" s="177">
        <f ca="1">IF(Q$1&lt;'Data Bank'!$AD1016,"",IF(Q$1&gt;'Data Bank'!$AT1016,"",IF(AND('Data Bank'!$AC1016&lt;100,TODAY()&gt;'Data Bank'!$AT1016),1,IF('Data Bank'!$AC1016=100,3,IF('Data Bank'!$AC1016=0,0,2)))))</f>
        <v>2</v>
      </c>
      <c r="R1031" s="177">
        <f ca="1">IF(R$1&lt;'Data Bank'!$AD1016,"",IF(R$1&gt;'Data Bank'!$AT1016,"",IF(AND('Data Bank'!$AC1016&lt;100,TODAY()&gt;'Data Bank'!$AT1016),1,IF('Data Bank'!$AC1016=100,3,IF('Data Bank'!$AC1016=0,0,2)))))</f>
        <v>2</v>
      </c>
    </row>
    <row r="1032" spans="1:18">
      <c r="A1032" s="115" t="str">
        <f>'Data Bank'!E1021</f>
        <v>Rafi Gardens_Gulshan e Muneer</v>
      </c>
      <c r="B1032" s="178">
        <f ca="1">IF(B$1&lt;'Data Bank'!$AD1021,"",IF(B$1&gt;'Data Bank'!$AT1021,"",IF(AND('Data Bank'!$AC1021&lt;100,TODAY()&gt;'Data Bank'!$AT1021),1,IF('Data Bank'!$AC1021=100,3,IF('Data Bank'!$AC1021=0,0,2)))))</f>
        <v>0</v>
      </c>
      <c r="C1032" s="178">
        <f ca="1">IF(C$1&lt;'Data Bank'!$AD1021,"",IF(C$1&gt;'Data Bank'!$AT1021,"",IF(AND('Data Bank'!$AC1021&lt;100,TODAY()&gt;'Data Bank'!$AT1021),1,IF('Data Bank'!$AC1021=100,3,IF('Data Bank'!$AC1021=0,0,2)))))</f>
        <v>0</v>
      </c>
      <c r="D1032" s="178">
        <f ca="1">IF(D$1&lt;'Data Bank'!$AD1021,"",IF(D$1&gt;'Data Bank'!$AT1021,"",IF(AND('Data Bank'!$AC1021&lt;100,TODAY()&gt;'Data Bank'!$AT1021),1,IF('Data Bank'!$AC1021=100,3,IF('Data Bank'!$AC1021=0,0,2)))))</f>
        <v>0</v>
      </c>
      <c r="E1032" s="178">
        <f ca="1">IF(E$1&lt;'Data Bank'!$AD1021,"",IF(E$1&gt;'Data Bank'!$AT1021,"",IF(AND('Data Bank'!$AC1021&lt;100,TODAY()&gt;'Data Bank'!$AT1021),1,IF('Data Bank'!$AC1021=100,3,IF('Data Bank'!$AC1021=0,0,2)))))</f>
        <v>0</v>
      </c>
      <c r="F1032" s="178">
        <f ca="1">IF(F$1&lt;'Data Bank'!$AD1021,"",IF(F$1&gt;'Data Bank'!$AT1021,"",IF(AND('Data Bank'!$AC1021&lt;100,TODAY()&gt;'Data Bank'!$AT1021),1,IF('Data Bank'!$AC1021=100,3,IF('Data Bank'!$AC1021=0,0,2)))))</f>
        <v>0</v>
      </c>
      <c r="G1032" s="178">
        <f ca="1">IF(G$1&lt;'Data Bank'!$AD1021,"",IF(G$1&gt;'Data Bank'!$AT1021,"",IF(AND('Data Bank'!$AC1021&lt;100,TODAY()&gt;'Data Bank'!$AT1021),1,IF('Data Bank'!$AC1021=100,3,IF('Data Bank'!$AC1021=0,0,2)))))</f>
        <v>0</v>
      </c>
      <c r="H1032" s="178">
        <f ca="1">IF(H$1&lt;'Data Bank'!$AD1021,"",IF(H$1&gt;'Data Bank'!$AT1021,"",IF(AND('Data Bank'!$AC1021&lt;100,TODAY()&gt;'Data Bank'!$AT1021),1,IF('Data Bank'!$AC1021=100,3,IF('Data Bank'!$AC1021=0,0,2)))))</f>
        <v>0</v>
      </c>
      <c r="I1032" s="178">
        <f ca="1">IF(I$1&lt;'Data Bank'!$AD1021,"",IF(I$1&gt;'Data Bank'!$AT1021,"",IF(AND('Data Bank'!$AC1021&lt;100,TODAY()&gt;'Data Bank'!$AT1021),1,IF('Data Bank'!$AC1021=100,3,IF('Data Bank'!$AC1021=0,0,2)))))</f>
        <v>0</v>
      </c>
      <c r="J1032" s="177" t="str">
        <f ca="1">IF(J$1&lt;'Data Bank'!$AD1021,"",IF(J$1&gt;'Data Bank'!$AT1021,"",IF(AND('Data Bank'!$AC1021&lt;100,TODAY()&gt;'Data Bank'!$AT1021),1,IF('Data Bank'!$AC1021=100,3,IF('Data Bank'!$AC1021=0,0,2)))))</f>
        <v/>
      </c>
      <c r="K1032" s="177" t="str">
        <f ca="1">IF(K$1&lt;'Data Bank'!$AD1021,"",IF(K$1&gt;'Data Bank'!$AT1021,"",IF(AND('Data Bank'!$AC1021&lt;100,TODAY()&gt;'Data Bank'!$AT1021),1,IF('Data Bank'!$AC1021=100,3,IF('Data Bank'!$AC1021=0,0,2)))))</f>
        <v/>
      </c>
      <c r="L1032" s="177" t="str">
        <f ca="1">IF(L$1&lt;'Data Bank'!$AD1021,"",IF(L$1&gt;'Data Bank'!$AT1021,"",IF(AND('Data Bank'!$AC1021&lt;100,TODAY()&gt;'Data Bank'!$AT1021),1,IF('Data Bank'!$AC1021=100,3,IF('Data Bank'!$AC1021=0,0,2)))))</f>
        <v/>
      </c>
      <c r="M1032" s="177" t="str">
        <f ca="1">IF(M$1&lt;'Data Bank'!$AD1021,"",IF(M$1&gt;'Data Bank'!$AT1021,"",IF(AND('Data Bank'!$AC1021&lt;100,TODAY()&gt;'Data Bank'!$AT1021),1,IF('Data Bank'!$AC1021=100,3,IF('Data Bank'!$AC1021=0,0,2)))))</f>
        <v/>
      </c>
      <c r="N1032" s="177" t="str">
        <f ca="1">IF(N$1&lt;'Data Bank'!$AD1021,"",IF(N$1&gt;'Data Bank'!$AT1021,"",IF(AND('Data Bank'!$AC1021&lt;100,TODAY()&gt;'Data Bank'!$AT1021),1,IF('Data Bank'!$AC1021=100,3,IF('Data Bank'!$AC1021=0,0,2)))))</f>
        <v/>
      </c>
      <c r="O1032" s="177" t="str">
        <f ca="1">IF(O$1&lt;'Data Bank'!$AD1021,"",IF(O$1&gt;'Data Bank'!$AT1021,"",IF(AND('Data Bank'!$AC1021&lt;100,TODAY()&gt;'Data Bank'!$AT1021),1,IF('Data Bank'!$AC1021=100,3,IF('Data Bank'!$AC1021=0,0,2)))))</f>
        <v/>
      </c>
      <c r="P1032" s="177" t="str">
        <f ca="1">IF(P$1&lt;'Data Bank'!$AD1021,"",IF(P$1&gt;'Data Bank'!$AT1021,"",IF(AND('Data Bank'!$AC1021&lt;100,TODAY()&gt;'Data Bank'!$AT1021),1,IF('Data Bank'!$AC1021=100,3,IF('Data Bank'!$AC1021=0,0,2)))))</f>
        <v/>
      </c>
      <c r="Q1032" s="177" t="str">
        <f ca="1">IF(Q$1&lt;'Data Bank'!$AD1021,"",IF(Q$1&gt;'Data Bank'!$AT1021,"",IF(AND('Data Bank'!$AC1021&lt;100,TODAY()&gt;'Data Bank'!$AT1021),1,IF('Data Bank'!$AC1021=100,3,IF('Data Bank'!$AC1021=0,0,2)))))</f>
        <v/>
      </c>
      <c r="R1032" s="177" t="str">
        <f ca="1">IF(R$1&lt;'Data Bank'!$AD1021,"",IF(R$1&gt;'Data Bank'!$AT1021,"",IF(AND('Data Bank'!$AC1021&lt;100,TODAY()&gt;'Data Bank'!$AT1021),1,IF('Data Bank'!$AC1021=100,3,IF('Data Bank'!$AC1021=0,0,2)))))</f>
        <v/>
      </c>
    </row>
    <row r="1033" spans="1:18">
      <c r="A1033" s="115" t="str">
        <f>'Data Bank'!E1026</f>
        <v>Rahimabad_Qambar</v>
      </c>
      <c r="B1033" s="178">
        <f ca="1">IF(B$1&lt;'Data Bank'!$AD1026,"",IF(B$1&gt;'Data Bank'!$AT1026,"",IF(AND('Data Bank'!$AC1026&lt;100,TODAY()&gt;'Data Bank'!$AT1026),1,IF('Data Bank'!$AC1026=100,3,IF('Data Bank'!$AC1026=0,0,2)))))</f>
        <v>2</v>
      </c>
      <c r="C1033" s="178">
        <f ca="1">IF(C$1&lt;'Data Bank'!$AD1026,"",IF(C$1&gt;'Data Bank'!$AT1026,"",IF(AND('Data Bank'!$AC1026&lt;100,TODAY()&gt;'Data Bank'!$AT1026),1,IF('Data Bank'!$AC1026=100,3,IF('Data Bank'!$AC1026=0,0,2)))))</f>
        <v>2</v>
      </c>
      <c r="D1033" s="178">
        <f ca="1">IF(D$1&lt;'Data Bank'!$AD1026,"",IF(D$1&gt;'Data Bank'!$AT1026,"",IF(AND('Data Bank'!$AC1026&lt;100,TODAY()&gt;'Data Bank'!$AT1026),1,IF('Data Bank'!$AC1026=100,3,IF('Data Bank'!$AC1026=0,0,2)))))</f>
        <v>2</v>
      </c>
      <c r="E1033" s="178">
        <f ca="1">IF(E$1&lt;'Data Bank'!$AD1026,"",IF(E$1&gt;'Data Bank'!$AT1026,"",IF(AND('Data Bank'!$AC1026&lt;100,TODAY()&gt;'Data Bank'!$AT1026),1,IF('Data Bank'!$AC1026=100,3,IF('Data Bank'!$AC1026=0,0,2)))))</f>
        <v>2</v>
      </c>
      <c r="F1033" s="178">
        <f ca="1">IF(F$1&lt;'Data Bank'!$AD1026,"",IF(F$1&gt;'Data Bank'!$AT1026,"",IF(AND('Data Bank'!$AC1026&lt;100,TODAY()&gt;'Data Bank'!$AT1026),1,IF('Data Bank'!$AC1026=100,3,IF('Data Bank'!$AC1026=0,0,2)))))</f>
        <v>2</v>
      </c>
      <c r="G1033" s="178">
        <f ca="1">IF(G$1&lt;'Data Bank'!$AD1026,"",IF(G$1&gt;'Data Bank'!$AT1026,"",IF(AND('Data Bank'!$AC1026&lt;100,TODAY()&gt;'Data Bank'!$AT1026),1,IF('Data Bank'!$AC1026=100,3,IF('Data Bank'!$AC1026=0,0,2)))))</f>
        <v>2</v>
      </c>
      <c r="H1033" s="178">
        <f ca="1">IF(H$1&lt;'Data Bank'!$AD1026,"",IF(H$1&gt;'Data Bank'!$AT1026,"",IF(AND('Data Bank'!$AC1026&lt;100,TODAY()&gt;'Data Bank'!$AT1026),1,IF('Data Bank'!$AC1026=100,3,IF('Data Bank'!$AC1026=0,0,2)))))</f>
        <v>2</v>
      </c>
      <c r="I1033" s="178">
        <f ca="1">IF(I$1&lt;'Data Bank'!$AD1026,"",IF(I$1&gt;'Data Bank'!$AT1026,"",IF(AND('Data Bank'!$AC1026&lt;100,TODAY()&gt;'Data Bank'!$AT1026),1,IF('Data Bank'!$AC1026=100,3,IF('Data Bank'!$AC1026=0,0,2)))))</f>
        <v>2</v>
      </c>
      <c r="J1033" s="177">
        <f ca="1">IF(J$1&lt;'Data Bank'!$AD1026,"",IF(J$1&gt;'Data Bank'!$AT1026,"",IF(AND('Data Bank'!$AC1026&lt;100,TODAY()&gt;'Data Bank'!$AT1026),1,IF('Data Bank'!$AC1026=100,3,IF('Data Bank'!$AC1026=0,0,2)))))</f>
        <v>2</v>
      </c>
      <c r="K1033" s="177">
        <f ca="1">IF(K$1&lt;'Data Bank'!$AD1026,"",IF(K$1&gt;'Data Bank'!$AT1026,"",IF(AND('Data Bank'!$AC1026&lt;100,TODAY()&gt;'Data Bank'!$AT1026),1,IF('Data Bank'!$AC1026=100,3,IF('Data Bank'!$AC1026=0,0,2)))))</f>
        <v>2</v>
      </c>
      <c r="L1033" s="177">
        <f ca="1">IF(L$1&lt;'Data Bank'!$AD1026,"",IF(L$1&gt;'Data Bank'!$AT1026,"",IF(AND('Data Bank'!$AC1026&lt;100,TODAY()&gt;'Data Bank'!$AT1026),1,IF('Data Bank'!$AC1026=100,3,IF('Data Bank'!$AC1026=0,0,2)))))</f>
        <v>2</v>
      </c>
      <c r="M1033" s="177">
        <f ca="1">IF(M$1&lt;'Data Bank'!$AD1026,"",IF(M$1&gt;'Data Bank'!$AT1026,"",IF(AND('Data Bank'!$AC1026&lt;100,TODAY()&gt;'Data Bank'!$AT1026),1,IF('Data Bank'!$AC1026=100,3,IF('Data Bank'!$AC1026=0,0,2)))))</f>
        <v>2</v>
      </c>
      <c r="N1033" s="177">
        <f ca="1">IF(N$1&lt;'Data Bank'!$AD1026,"",IF(N$1&gt;'Data Bank'!$AT1026,"",IF(AND('Data Bank'!$AC1026&lt;100,TODAY()&gt;'Data Bank'!$AT1026),1,IF('Data Bank'!$AC1026=100,3,IF('Data Bank'!$AC1026=0,0,2)))))</f>
        <v>2</v>
      </c>
      <c r="O1033" s="177">
        <f ca="1">IF(O$1&lt;'Data Bank'!$AD1026,"",IF(O$1&gt;'Data Bank'!$AT1026,"",IF(AND('Data Bank'!$AC1026&lt;100,TODAY()&gt;'Data Bank'!$AT1026),1,IF('Data Bank'!$AC1026=100,3,IF('Data Bank'!$AC1026=0,0,2)))))</f>
        <v>2</v>
      </c>
      <c r="P1033" s="177">
        <f ca="1">IF(P$1&lt;'Data Bank'!$AD1026,"",IF(P$1&gt;'Data Bank'!$AT1026,"",IF(AND('Data Bank'!$AC1026&lt;100,TODAY()&gt;'Data Bank'!$AT1026),1,IF('Data Bank'!$AC1026=100,3,IF('Data Bank'!$AC1026=0,0,2)))))</f>
        <v>2</v>
      </c>
      <c r="Q1033" s="177">
        <f ca="1">IF(Q$1&lt;'Data Bank'!$AD1026,"",IF(Q$1&gt;'Data Bank'!$AT1026,"",IF(AND('Data Bank'!$AC1026&lt;100,TODAY()&gt;'Data Bank'!$AT1026),1,IF('Data Bank'!$AC1026=100,3,IF('Data Bank'!$AC1026=0,0,2)))))</f>
        <v>2</v>
      </c>
      <c r="R1033" s="177">
        <f ca="1">IF(R$1&lt;'Data Bank'!$AD1026,"",IF(R$1&gt;'Data Bank'!$AT1026,"",IF(AND('Data Bank'!$AC1026&lt;100,TODAY()&gt;'Data Bank'!$AT1026),1,IF('Data Bank'!$AC1026=100,3,IF('Data Bank'!$AC1026=0,0,2)))))</f>
        <v>2</v>
      </c>
    </row>
    <row r="1034" spans="1:18">
      <c r="A1034" s="115" t="str">
        <f>'Data Bank'!E1027</f>
        <v>Doctor's Colony</v>
      </c>
      <c r="B1034" s="178">
        <f ca="1">IF(B$1&lt;'Data Bank'!$AD1027,"",IF(B$1&gt;'Data Bank'!$AT1027,"",IF(AND('Data Bank'!$AC1027&lt;100,TODAY()&gt;'Data Bank'!$AT1027),1,IF('Data Bank'!$AC1027=100,3,IF('Data Bank'!$AC1027=0,0,2)))))</f>
        <v>0</v>
      </c>
      <c r="C1034" s="178">
        <f ca="1">IF(C$1&lt;'Data Bank'!$AD1027,"",IF(C$1&gt;'Data Bank'!$AT1027,"",IF(AND('Data Bank'!$AC1027&lt;100,TODAY()&gt;'Data Bank'!$AT1027),1,IF('Data Bank'!$AC1027=100,3,IF('Data Bank'!$AC1027=0,0,2)))))</f>
        <v>0</v>
      </c>
      <c r="D1034" s="178">
        <f ca="1">IF(D$1&lt;'Data Bank'!$AD1027,"",IF(D$1&gt;'Data Bank'!$AT1027,"",IF(AND('Data Bank'!$AC1027&lt;100,TODAY()&gt;'Data Bank'!$AT1027),1,IF('Data Bank'!$AC1027=100,3,IF('Data Bank'!$AC1027=0,0,2)))))</f>
        <v>0</v>
      </c>
      <c r="E1034" s="178">
        <f ca="1">IF(E$1&lt;'Data Bank'!$AD1027,"",IF(E$1&gt;'Data Bank'!$AT1027,"",IF(AND('Data Bank'!$AC1027&lt;100,TODAY()&gt;'Data Bank'!$AT1027),1,IF('Data Bank'!$AC1027=100,3,IF('Data Bank'!$AC1027=0,0,2)))))</f>
        <v>0</v>
      </c>
      <c r="F1034" s="178">
        <f ca="1">IF(F$1&lt;'Data Bank'!$AD1027,"",IF(F$1&gt;'Data Bank'!$AT1027,"",IF(AND('Data Bank'!$AC1027&lt;100,TODAY()&gt;'Data Bank'!$AT1027),1,IF('Data Bank'!$AC1027=100,3,IF('Data Bank'!$AC1027=0,0,2)))))</f>
        <v>0</v>
      </c>
      <c r="G1034" s="178">
        <f ca="1">IF(G$1&lt;'Data Bank'!$AD1027,"",IF(G$1&gt;'Data Bank'!$AT1027,"",IF(AND('Data Bank'!$AC1027&lt;100,TODAY()&gt;'Data Bank'!$AT1027),1,IF('Data Bank'!$AC1027=100,3,IF('Data Bank'!$AC1027=0,0,2)))))</f>
        <v>0</v>
      </c>
      <c r="H1034" s="178">
        <f ca="1">IF(H$1&lt;'Data Bank'!$AD1027,"",IF(H$1&gt;'Data Bank'!$AT1027,"",IF(AND('Data Bank'!$AC1027&lt;100,TODAY()&gt;'Data Bank'!$AT1027),1,IF('Data Bank'!$AC1027=100,3,IF('Data Bank'!$AC1027=0,0,2)))))</f>
        <v>0</v>
      </c>
      <c r="I1034" s="178">
        <f ca="1">IF(I$1&lt;'Data Bank'!$AD1027,"",IF(I$1&gt;'Data Bank'!$AT1027,"",IF(AND('Data Bank'!$AC1027&lt;100,TODAY()&gt;'Data Bank'!$AT1027),1,IF('Data Bank'!$AC1027=100,3,IF('Data Bank'!$AC1027=0,0,2)))))</f>
        <v>0</v>
      </c>
      <c r="J1034" s="177" t="str">
        <f ca="1">IF(J$1&lt;'Data Bank'!$AD1027,"",IF(J$1&gt;'Data Bank'!$AT1027,"",IF(AND('Data Bank'!$AC1027&lt;100,TODAY()&gt;'Data Bank'!$AT1027),1,IF('Data Bank'!$AC1027=100,3,IF('Data Bank'!$AC1027=0,0,2)))))</f>
        <v/>
      </c>
      <c r="K1034" s="177" t="str">
        <f ca="1">IF(K$1&lt;'Data Bank'!$AD1027,"",IF(K$1&gt;'Data Bank'!$AT1027,"",IF(AND('Data Bank'!$AC1027&lt;100,TODAY()&gt;'Data Bank'!$AT1027),1,IF('Data Bank'!$AC1027=100,3,IF('Data Bank'!$AC1027=0,0,2)))))</f>
        <v/>
      </c>
      <c r="L1034" s="177" t="str">
        <f ca="1">IF(L$1&lt;'Data Bank'!$AD1027,"",IF(L$1&gt;'Data Bank'!$AT1027,"",IF(AND('Data Bank'!$AC1027&lt;100,TODAY()&gt;'Data Bank'!$AT1027),1,IF('Data Bank'!$AC1027=100,3,IF('Data Bank'!$AC1027=0,0,2)))))</f>
        <v/>
      </c>
      <c r="M1034" s="177" t="str">
        <f ca="1">IF(M$1&lt;'Data Bank'!$AD1027,"",IF(M$1&gt;'Data Bank'!$AT1027,"",IF(AND('Data Bank'!$AC1027&lt;100,TODAY()&gt;'Data Bank'!$AT1027),1,IF('Data Bank'!$AC1027=100,3,IF('Data Bank'!$AC1027=0,0,2)))))</f>
        <v/>
      </c>
      <c r="N1034" s="177" t="str">
        <f ca="1">IF(N$1&lt;'Data Bank'!$AD1027,"",IF(N$1&gt;'Data Bank'!$AT1027,"",IF(AND('Data Bank'!$AC1027&lt;100,TODAY()&gt;'Data Bank'!$AT1027),1,IF('Data Bank'!$AC1027=100,3,IF('Data Bank'!$AC1027=0,0,2)))))</f>
        <v/>
      </c>
      <c r="O1034" s="177" t="str">
        <f ca="1">IF(O$1&lt;'Data Bank'!$AD1027,"",IF(O$1&gt;'Data Bank'!$AT1027,"",IF(AND('Data Bank'!$AC1027&lt;100,TODAY()&gt;'Data Bank'!$AT1027),1,IF('Data Bank'!$AC1027=100,3,IF('Data Bank'!$AC1027=0,0,2)))))</f>
        <v/>
      </c>
      <c r="P1034" s="177" t="str">
        <f ca="1">IF(P$1&lt;'Data Bank'!$AD1027,"",IF(P$1&gt;'Data Bank'!$AT1027,"",IF(AND('Data Bank'!$AC1027&lt;100,TODAY()&gt;'Data Bank'!$AT1027),1,IF('Data Bank'!$AC1027=100,3,IF('Data Bank'!$AC1027=0,0,2)))))</f>
        <v/>
      </c>
      <c r="Q1034" s="177" t="str">
        <f ca="1">IF(Q$1&lt;'Data Bank'!$AD1027,"",IF(Q$1&gt;'Data Bank'!$AT1027,"",IF(AND('Data Bank'!$AC1027&lt;100,TODAY()&gt;'Data Bank'!$AT1027),1,IF('Data Bank'!$AC1027=100,3,IF('Data Bank'!$AC1027=0,0,2)))))</f>
        <v/>
      </c>
      <c r="R1034" s="177" t="str">
        <f ca="1">IF(R$1&lt;'Data Bank'!$AD1027,"",IF(R$1&gt;'Data Bank'!$AT1027,"",IF(AND('Data Bank'!$AC1027&lt;100,TODAY()&gt;'Data Bank'!$AT1027),1,IF('Data Bank'!$AC1027=100,3,IF('Data Bank'!$AC1027=0,0,2)))))</f>
        <v/>
      </c>
    </row>
    <row r="1035" spans="1:18">
      <c r="A1035" s="115" t="str">
        <f>'Data Bank'!E1028</f>
        <v>Feeder</v>
      </c>
      <c r="B1035" s="178">
        <f ca="1">IF(B$1&lt;'Data Bank'!$AD1028,"",IF(B$1&gt;'Data Bank'!$AT1028,"",IF(AND('Data Bank'!$AC1028&lt;100,TODAY()&gt;'Data Bank'!$AT1028),1,IF('Data Bank'!$AC1028=100,3,IF('Data Bank'!$AC1028=0,0,2)))))</f>
        <v>0</v>
      </c>
      <c r="C1035" s="178">
        <f ca="1">IF(C$1&lt;'Data Bank'!$AD1028,"",IF(C$1&gt;'Data Bank'!$AT1028,"",IF(AND('Data Bank'!$AC1028&lt;100,TODAY()&gt;'Data Bank'!$AT1028),1,IF('Data Bank'!$AC1028=100,3,IF('Data Bank'!$AC1028=0,0,2)))))</f>
        <v>0</v>
      </c>
      <c r="D1035" s="178">
        <f ca="1">IF(D$1&lt;'Data Bank'!$AD1028,"",IF(D$1&gt;'Data Bank'!$AT1028,"",IF(AND('Data Bank'!$AC1028&lt;100,TODAY()&gt;'Data Bank'!$AT1028),1,IF('Data Bank'!$AC1028=100,3,IF('Data Bank'!$AC1028=0,0,2)))))</f>
        <v>0</v>
      </c>
      <c r="E1035" s="178">
        <f ca="1">IF(E$1&lt;'Data Bank'!$AD1028,"",IF(E$1&gt;'Data Bank'!$AT1028,"",IF(AND('Data Bank'!$AC1028&lt;100,TODAY()&gt;'Data Bank'!$AT1028),1,IF('Data Bank'!$AC1028=100,3,IF('Data Bank'!$AC1028=0,0,2)))))</f>
        <v>0</v>
      </c>
      <c r="F1035" s="178">
        <f ca="1">IF(F$1&lt;'Data Bank'!$AD1028,"",IF(F$1&gt;'Data Bank'!$AT1028,"",IF(AND('Data Bank'!$AC1028&lt;100,TODAY()&gt;'Data Bank'!$AT1028),1,IF('Data Bank'!$AC1028=100,3,IF('Data Bank'!$AC1028=0,0,2)))))</f>
        <v>0</v>
      </c>
      <c r="G1035" s="178">
        <f ca="1">IF(G$1&lt;'Data Bank'!$AD1028,"",IF(G$1&gt;'Data Bank'!$AT1028,"",IF(AND('Data Bank'!$AC1028&lt;100,TODAY()&gt;'Data Bank'!$AT1028),1,IF('Data Bank'!$AC1028=100,3,IF('Data Bank'!$AC1028=0,0,2)))))</f>
        <v>0</v>
      </c>
      <c r="H1035" s="178">
        <f ca="1">IF(H$1&lt;'Data Bank'!$AD1028,"",IF(H$1&gt;'Data Bank'!$AT1028,"",IF(AND('Data Bank'!$AC1028&lt;100,TODAY()&gt;'Data Bank'!$AT1028),1,IF('Data Bank'!$AC1028=100,3,IF('Data Bank'!$AC1028=0,0,2)))))</f>
        <v>0</v>
      </c>
      <c r="I1035" s="178">
        <f ca="1">IF(I$1&lt;'Data Bank'!$AD1028,"",IF(I$1&gt;'Data Bank'!$AT1028,"",IF(AND('Data Bank'!$AC1028&lt;100,TODAY()&gt;'Data Bank'!$AT1028),1,IF('Data Bank'!$AC1028=100,3,IF('Data Bank'!$AC1028=0,0,2)))))</f>
        <v>0</v>
      </c>
      <c r="J1035" s="177">
        <f ca="1">IF(J$1&lt;'Data Bank'!$AD1028,"",IF(J$1&gt;'Data Bank'!$AT1028,"",IF(AND('Data Bank'!$AC1028&lt;100,TODAY()&gt;'Data Bank'!$AT1028),1,IF('Data Bank'!$AC1028=100,3,IF('Data Bank'!$AC1028=0,0,2)))))</f>
        <v>0</v>
      </c>
      <c r="K1035" s="177">
        <f ca="1">IF(K$1&lt;'Data Bank'!$AD1028,"",IF(K$1&gt;'Data Bank'!$AT1028,"",IF(AND('Data Bank'!$AC1028&lt;100,TODAY()&gt;'Data Bank'!$AT1028),1,IF('Data Bank'!$AC1028=100,3,IF('Data Bank'!$AC1028=0,0,2)))))</f>
        <v>0</v>
      </c>
      <c r="L1035" s="177">
        <f ca="1">IF(L$1&lt;'Data Bank'!$AD1028,"",IF(L$1&gt;'Data Bank'!$AT1028,"",IF(AND('Data Bank'!$AC1028&lt;100,TODAY()&gt;'Data Bank'!$AT1028),1,IF('Data Bank'!$AC1028=100,3,IF('Data Bank'!$AC1028=0,0,2)))))</f>
        <v>0</v>
      </c>
      <c r="M1035" s="177">
        <f ca="1">IF(M$1&lt;'Data Bank'!$AD1028,"",IF(M$1&gt;'Data Bank'!$AT1028,"",IF(AND('Data Bank'!$AC1028&lt;100,TODAY()&gt;'Data Bank'!$AT1028),1,IF('Data Bank'!$AC1028=100,3,IF('Data Bank'!$AC1028=0,0,2)))))</f>
        <v>0</v>
      </c>
      <c r="N1035" s="177">
        <f ca="1">IF(N$1&lt;'Data Bank'!$AD1028,"",IF(N$1&gt;'Data Bank'!$AT1028,"",IF(AND('Data Bank'!$AC1028&lt;100,TODAY()&gt;'Data Bank'!$AT1028),1,IF('Data Bank'!$AC1028=100,3,IF('Data Bank'!$AC1028=0,0,2)))))</f>
        <v>0</v>
      </c>
      <c r="O1035" s="177">
        <f ca="1">IF(O$1&lt;'Data Bank'!$AD1028,"",IF(O$1&gt;'Data Bank'!$AT1028,"",IF(AND('Data Bank'!$AC1028&lt;100,TODAY()&gt;'Data Bank'!$AT1028),1,IF('Data Bank'!$AC1028=100,3,IF('Data Bank'!$AC1028=0,0,2)))))</f>
        <v>0</v>
      </c>
      <c r="P1035" s="177">
        <f ca="1">IF(P$1&lt;'Data Bank'!$AD1028,"",IF(P$1&gt;'Data Bank'!$AT1028,"",IF(AND('Data Bank'!$AC1028&lt;100,TODAY()&gt;'Data Bank'!$AT1028),1,IF('Data Bank'!$AC1028=100,3,IF('Data Bank'!$AC1028=0,0,2)))))</f>
        <v>0</v>
      </c>
      <c r="Q1035" s="177">
        <f ca="1">IF(Q$1&lt;'Data Bank'!$AD1028,"",IF(Q$1&gt;'Data Bank'!$AT1028,"",IF(AND('Data Bank'!$AC1028&lt;100,TODAY()&gt;'Data Bank'!$AT1028),1,IF('Data Bank'!$AC1028=100,3,IF('Data Bank'!$AC1028=0,0,2)))))</f>
        <v>0</v>
      </c>
      <c r="R1035" s="177">
        <f ca="1">IF(R$1&lt;'Data Bank'!$AD1028,"",IF(R$1&gt;'Data Bank'!$AT1028,"",IF(AND('Data Bank'!$AC1028&lt;100,TODAY()&gt;'Data Bank'!$AT1028),1,IF('Data Bank'!$AC1028=100,3,IF('Data Bank'!$AC1028=0,0,2)))))</f>
        <v>0</v>
      </c>
    </row>
    <row r="1036" spans="1:18">
      <c r="A1036" s="115" t="str">
        <f>'Data Bank'!E1029</f>
        <v>Garden Town</v>
      </c>
      <c r="B1036" s="178">
        <f ca="1">IF(B$1&lt;'Data Bank'!$AD1029,"",IF(B$1&gt;'Data Bank'!$AT1029,"",IF(AND('Data Bank'!$AC1029&lt;100,TODAY()&gt;'Data Bank'!$AT1029),1,IF('Data Bank'!$AC1029=100,3,IF('Data Bank'!$AC1029=0,0,2)))))</f>
        <v>0</v>
      </c>
      <c r="C1036" s="178">
        <f ca="1">IF(C$1&lt;'Data Bank'!$AD1029,"",IF(C$1&gt;'Data Bank'!$AT1029,"",IF(AND('Data Bank'!$AC1029&lt;100,TODAY()&gt;'Data Bank'!$AT1029),1,IF('Data Bank'!$AC1029=100,3,IF('Data Bank'!$AC1029=0,0,2)))))</f>
        <v>0</v>
      </c>
      <c r="D1036" s="178">
        <f ca="1">IF(D$1&lt;'Data Bank'!$AD1029,"",IF(D$1&gt;'Data Bank'!$AT1029,"",IF(AND('Data Bank'!$AC1029&lt;100,TODAY()&gt;'Data Bank'!$AT1029),1,IF('Data Bank'!$AC1029=100,3,IF('Data Bank'!$AC1029=0,0,2)))))</f>
        <v>0</v>
      </c>
      <c r="E1036" s="178">
        <f ca="1">IF(E$1&lt;'Data Bank'!$AD1029,"",IF(E$1&gt;'Data Bank'!$AT1029,"",IF(AND('Data Bank'!$AC1029&lt;100,TODAY()&gt;'Data Bank'!$AT1029),1,IF('Data Bank'!$AC1029=100,3,IF('Data Bank'!$AC1029=0,0,2)))))</f>
        <v>0</v>
      </c>
      <c r="F1036" s="178">
        <f ca="1">IF(F$1&lt;'Data Bank'!$AD1029,"",IF(F$1&gt;'Data Bank'!$AT1029,"",IF(AND('Data Bank'!$AC1029&lt;100,TODAY()&gt;'Data Bank'!$AT1029),1,IF('Data Bank'!$AC1029=100,3,IF('Data Bank'!$AC1029=0,0,2)))))</f>
        <v>0</v>
      </c>
      <c r="G1036" s="178">
        <f ca="1">IF(G$1&lt;'Data Bank'!$AD1029,"",IF(G$1&gt;'Data Bank'!$AT1029,"",IF(AND('Data Bank'!$AC1029&lt;100,TODAY()&gt;'Data Bank'!$AT1029),1,IF('Data Bank'!$AC1029=100,3,IF('Data Bank'!$AC1029=0,0,2)))))</f>
        <v>0</v>
      </c>
      <c r="H1036" s="178">
        <f ca="1">IF(H$1&lt;'Data Bank'!$AD1029,"",IF(H$1&gt;'Data Bank'!$AT1029,"",IF(AND('Data Bank'!$AC1029&lt;100,TODAY()&gt;'Data Bank'!$AT1029),1,IF('Data Bank'!$AC1029=100,3,IF('Data Bank'!$AC1029=0,0,2)))))</f>
        <v>0</v>
      </c>
      <c r="I1036" s="178">
        <f ca="1">IF(I$1&lt;'Data Bank'!$AD1029,"",IF(I$1&gt;'Data Bank'!$AT1029,"",IF(AND('Data Bank'!$AC1029&lt;100,TODAY()&gt;'Data Bank'!$AT1029),1,IF('Data Bank'!$AC1029=100,3,IF('Data Bank'!$AC1029=0,0,2)))))</f>
        <v>0</v>
      </c>
      <c r="J1036" s="177" t="str">
        <f ca="1">IF(J$1&lt;'Data Bank'!$AD1029,"",IF(J$1&gt;'Data Bank'!$AT1029,"",IF(AND('Data Bank'!$AC1029&lt;100,TODAY()&gt;'Data Bank'!$AT1029),1,IF('Data Bank'!$AC1029=100,3,IF('Data Bank'!$AC1029=0,0,2)))))</f>
        <v/>
      </c>
      <c r="K1036" s="177" t="str">
        <f ca="1">IF(K$1&lt;'Data Bank'!$AD1029,"",IF(K$1&gt;'Data Bank'!$AT1029,"",IF(AND('Data Bank'!$AC1029&lt;100,TODAY()&gt;'Data Bank'!$AT1029),1,IF('Data Bank'!$AC1029=100,3,IF('Data Bank'!$AC1029=0,0,2)))))</f>
        <v/>
      </c>
      <c r="L1036" s="177" t="str">
        <f ca="1">IF(L$1&lt;'Data Bank'!$AD1029,"",IF(L$1&gt;'Data Bank'!$AT1029,"",IF(AND('Data Bank'!$AC1029&lt;100,TODAY()&gt;'Data Bank'!$AT1029),1,IF('Data Bank'!$AC1029=100,3,IF('Data Bank'!$AC1029=0,0,2)))))</f>
        <v/>
      </c>
      <c r="M1036" s="177" t="str">
        <f ca="1">IF(M$1&lt;'Data Bank'!$AD1029,"",IF(M$1&gt;'Data Bank'!$AT1029,"",IF(AND('Data Bank'!$AC1029&lt;100,TODAY()&gt;'Data Bank'!$AT1029),1,IF('Data Bank'!$AC1029=100,3,IF('Data Bank'!$AC1029=0,0,2)))))</f>
        <v/>
      </c>
      <c r="N1036" s="177" t="str">
        <f ca="1">IF(N$1&lt;'Data Bank'!$AD1029,"",IF(N$1&gt;'Data Bank'!$AT1029,"",IF(AND('Data Bank'!$AC1029&lt;100,TODAY()&gt;'Data Bank'!$AT1029),1,IF('Data Bank'!$AC1029=100,3,IF('Data Bank'!$AC1029=0,0,2)))))</f>
        <v/>
      </c>
      <c r="O1036" s="177" t="str">
        <f ca="1">IF(O$1&lt;'Data Bank'!$AD1029,"",IF(O$1&gt;'Data Bank'!$AT1029,"",IF(AND('Data Bank'!$AC1029&lt;100,TODAY()&gt;'Data Bank'!$AT1029),1,IF('Data Bank'!$AC1029=100,3,IF('Data Bank'!$AC1029=0,0,2)))))</f>
        <v/>
      </c>
      <c r="P1036" s="177" t="str">
        <f ca="1">IF(P$1&lt;'Data Bank'!$AD1029,"",IF(P$1&gt;'Data Bank'!$AT1029,"",IF(AND('Data Bank'!$AC1029&lt;100,TODAY()&gt;'Data Bank'!$AT1029),1,IF('Data Bank'!$AC1029=100,3,IF('Data Bank'!$AC1029=0,0,2)))))</f>
        <v/>
      </c>
      <c r="Q1036" s="177" t="str">
        <f ca="1">IF(Q$1&lt;'Data Bank'!$AD1029,"",IF(Q$1&gt;'Data Bank'!$AT1029,"",IF(AND('Data Bank'!$AC1029&lt;100,TODAY()&gt;'Data Bank'!$AT1029),1,IF('Data Bank'!$AC1029=100,3,IF('Data Bank'!$AC1029=0,0,2)))))</f>
        <v/>
      </c>
      <c r="R1036" s="177" t="str">
        <f ca="1">IF(R$1&lt;'Data Bank'!$AD1029,"",IF(R$1&gt;'Data Bank'!$AT1029,"",IF(AND('Data Bank'!$AC1029&lt;100,TODAY()&gt;'Data Bank'!$AT1029),1,IF('Data Bank'!$AC1029=100,3,IF('Data Bank'!$AC1029=0,0,2)))))</f>
        <v/>
      </c>
    </row>
    <row r="1037" spans="1:18">
      <c r="A1037" s="115" t="str">
        <f>'Data Bank'!E1034</f>
        <v>Hayat Town</v>
      </c>
      <c r="B1037" s="178">
        <f ca="1">IF(B$1&lt;'Data Bank'!$AD1034,"",IF(B$1&gt;'Data Bank'!$AT1034,"",IF(AND('Data Bank'!$AC1034&lt;100,TODAY()&gt;'Data Bank'!$AT1034),1,IF('Data Bank'!$AC1034=100,3,IF('Data Bank'!$AC1034=0,0,2)))))</f>
        <v>0</v>
      </c>
      <c r="C1037" s="178">
        <f ca="1">IF(C$1&lt;'Data Bank'!$AD1034,"",IF(C$1&gt;'Data Bank'!$AT1034,"",IF(AND('Data Bank'!$AC1034&lt;100,TODAY()&gt;'Data Bank'!$AT1034),1,IF('Data Bank'!$AC1034=100,3,IF('Data Bank'!$AC1034=0,0,2)))))</f>
        <v>0</v>
      </c>
      <c r="D1037" s="178">
        <f ca="1">IF(D$1&lt;'Data Bank'!$AD1034,"",IF(D$1&gt;'Data Bank'!$AT1034,"",IF(AND('Data Bank'!$AC1034&lt;100,TODAY()&gt;'Data Bank'!$AT1034),1,IF('Data Bank'!$AC1034=100,3,IF('Data Bank'!$AC1034=0,0,2)))))</f>
        <v>0</v>
      </c>
      <c r="E1037" s="178">
        <f ca="1">IF(E$1&lt;'Data Bank'!$AD1034,"",IF(E$1&gt;'Data Bank'!$AT1034,"",IF(AND('Data Bank'!$AC1034&lt;100,TODAY()&gt;'Data Bank'!$AT1034),1,IF('Data Bank'!$AC1034=100,3,IF('Data Bank'!$AC1034=0,0,2)))))</f>
        <v>0</v>
      </c>
      <c r="F1037" s="178">
        <f ca="1">IF(F$1&lt;'Data Bank'!$AD1034,"",IF(F$1&gt;'Data Bank'!$AT1034,"",IF(AND('Data Bank'!$AC1034&lt;100,TODAY()&gt;'Data Bank'!$AT1034),1,IF('Data Bank'!$AC1034=100,3,IF('Data Bank'!$AC1034=0,0,2)))))</f>
        <v>0</v>
      </c>
      <c r="G1037" s="178">
        <f ca="1">IF(G$1&lt;'Data Bank'!$AD1034,"",IF(G$1&gt;'Data Bank'!$AT1034,"",IF(AND('Data Bank'!$AC1034&lt;100,TODAY()&gt;'Data Bank'!$AT1034),1,IF('Data Bank'!$AC1034=100,3,IF('Data Bank'!$AC1034=0,0,2)))))</f>
        <v>0</v>
      </c>
      <c r="H1037" s="178">
        <f ca="1">IF(H$1&lt;'Data Bank'!$AD1034,"",IF(H$1&gt;'Data Bank'!$AT1034,"",IF(AND('Data Bank'!$AC1034&lt;100,TODAY()&gt;'Data Bank'!$AT1034),1,IF('Data Bank'!$AC1034=100,3,IF('Data Bank'!$AC1034=0,0,2)))))</f>
        <v>0</v>
      </c>
      <c r="I1037" s="178">
        <f ca="1">IF(I$1&lt;'Data Bank'!$AD1034,"",IF(I$1&gt;'Data Bank'!$AT1034,"",IF(AND('Data Bank'!$AC1034&lt;100,TODAY()&gt;'Data Bank'!$AT1034),1,IF('Data Bank'!$AC1034=100,3,IF('Data Bank'!$AC1034=0,0,2)))))</f>
        <v>0</v>
      </c>
      <c r="J1037" s="177" t="str">
        <f ca="1">IF(J$1&lt;'Data Bank'!$AD1034,"",IF(J$1&gt;'Data Bank'!$AT1034,"",IF(AND('Data Bank'!$AC1034&lt;100,TODAY()&gt;'Data Bank'!$AT1034),1,IF('Data Bank'!$AC1034=100,3,IF('Data Bank'!$AC1034=0,0,2)))))</f>
        <v/>
      </c>
      <c r="K1037" s="177" t="str">
        <f ca="1">IF(K$1&lt;'Data Bank'!$AD1034,"",IF(K$1&gt;'Data Bank'!$AT1034,"",IF(AND('Data Bank'!$AC1034&lt;100,TODAY()&gt;'Data Bank'!$AT1034),1,IF('Data Bank'!$AC1034=100,3,IF('Data Bank'!$AC1034=0,0,2)))))</f>
        <v/>
      </c>
      <c r="L1037" s="177" t="str">
        <f ca="1">IF(L$1&lt;'Data Bank'!$AD1034,"",IF(L$1&gt;'Data Bank'!$AT1034,"",IF(AND('Data Bank'!$AC1034&lt;100,TODAY()&gt;'Data Bank'!$AT1034),1,IF('Data Bank'!$AC1034=100,3,IF('Data Bank'!$AC1034=0,0,2)))))</f>
        <v/>
      </c>
      <c r="M1037" s="177" t="str">
        <f ca="1">IF(M$1&lt;'Data Bank'!$AD1034,"",IF(M$1&gt;'Data Bank'!$AT1034,"",IF(AND('Data Bank'!$AC1034&lt;100,TODAY()&gt;'Data Bank'!$AT1034),1,IF('Data Bank'!$AC1034=100,3,IF('Data Bank'!$AC1034=0,0,2)))))</f>
        <v/>
      </c>
      <c r="N1037" s="177" t="str">
        <f ca="1">IF(N$1&lt;'Data Bank'!$AD1034,"",IF(N$1&gt;'Data Bank'!$AT1034,"",IF(AND('Data Bank'!$AC1034&lt;100,TODAY()&gt;'Data Bank'!$AT1034),1,IF('Data Bank'!$AC1034=100,3,IF('Data Bank'!$AC1034=0,0,2)))))</f>
        <v/>
      </c>
      <c r="O1037" s="177" t="str">
        <f ca="1">IF(O$1&lt;'Data Bank'!$AD1034,"",IF(O$1&gt;'Data Bank'!$AT1034,"",IF(AND('Data Bank'!$AC1034&lt;100,TODAY()&gt;'Data Bank'!$AT1034),1,IF('Data Bank'!$AC1034=100,3,IF('Data Bank'!$AC1034=0,0,2)))))</f>
        <v/>
      </c>
      <c r="P1037" s="177" t="str">
        <f ca="1">IF(P$1&lt;'Data Bank'!$AD1034,"",IF(P$1&gt;'Data Bank'!$AT1034,"",IF(AND('Data Bank'!$AC1034&lt;100,TODAY()&gt;'Data Bank'!$AT1034),1,IF('Data Bank'!$AC1034=100,3,IF('Data Bank'!$AC1034=0,0,2)))))</f>
        <v/>
      </c>
      <c r="Q1037" s="177" t="str">
        <f ca="1">IF(Q$1&lt;'Data Bank'!$AD1034,"",IF(Q$1&gt;'Data Bank'!$AT1034,"",IF(AND('Data Bank'!$AC1034&lt;100,TODAY()&gt;'Data Bank'!$AT1034),1,IF('Data Bank'!$AC1034=100,3,IF('Data Bank'!$AC1034=0,0,2)))))</f>
        <v/>
      </c>
      <c r="R1037" s="177" t="str">
        <f ca="1">IF(R$1&lt;'Data Bank'!$AD1034,"",IF(R$1&gt;'Data Bank'!$AT1034,"",IF(AND('Data Bank'!$AC1034&lt;100,TODAY()&gt;'Data Bank'!$AT1034),1,IF('Data Bank'!$AC1034=100,3,IF('Data Bank'!$AC1034=0,0,2)))))</f>
        <v/>
      </c>
    </row>
    <row r="1038" spans="1:18">
      <c r="A1038" s="115" t="str">
        <f>'Data Bank'!E1035</f>
        <v>Raza Gardan Phase 1 &amp; 2</v>
      </c>
      <c r="B1038" s="178">
        <f ca="1">IF(B$1&lt;'Data Bank'!$AD1035,"",IF(B$1&gt;'Data Bank'!$AT1035,"",IF(AND('Data Bank'!$AC1035&lt;100,TODAY()&gt;'Data Bank'!$AT1035),1,IF('Data Bank'!$AC1035=100,3,IF('Data Bank'!$AC1035=0,0,2)))))</f>
        <v>1</v>
      </c>
      <c r="C1038" s="178">
        <f ca="1">IF(C$1&lt;'Data Bank'!$AD1035,"",IF(C$1&gt;'Data Bank'!$AT1035,"",IF(AND('Data Bank'!$AC1035&lt;100,TODAY()&gt;'Data Bank'!$AT1035),1,IF('Data Bank'!$AC1035=100,3,IF('Data Bank'!$AC1035=0,0,2)))))</f>
        <v>1</v>
      </c>
      <c r="D1038" s="178" t="str">
        <f ca="1">IF(D$1&lt;'Data Bank'!$AD1035,"",IF(D$1&gt;'Data Bank'!$AT1035,"",IF(AND('Data Bank'!$AC1035&lt;100,TODAY()&gt;'Data Bank'!$AT1035),1,IF('Data Bank'!$AC1035=100,3,IF('Data Bank'!$AC1035=0,0,2)))))</f>
        <v/>
      </c>
      <c r="E1038" s="178" t="str">
        <f ca="1">IF(E$1&lt;'Data Bank'!$AD1035,"",IF(E$1&gt;'Data Bank'!$AT1035,"",IF(AND('Data Bank'!$AC1035&lt;100,TODAY()&gt;'Data Bank'!$AT1035),1,IF('Data Bank'!$AC1035=100,3,IF('Data Bank'!$AC1035=0,0,2)))))</f>
        <v/>
      </c>
      <c r="F1038" s="178" t="str">
        <f ca="1">IF(F$1&lt;'Data Bank'!$AD1035,"",IF(F$1&gt;'Data Bank'!$AT1035,"",IF(AND('Data Bank'!$AC1035&lt;100,TODAY()&gt;'Data Bank'!$AT1035),1,IF('Data Bank'!$AC1035=100,3,IF('Data Bank'!$AC1035=0,0,2)))))</f>
        <v/>
      </c>
      <c r="G1038" s="178" t="str">
        <f ca="1">IF(G$1&lt;'Data Bank'!$AD1035,"",IF(G$1&gt;'Data Bank'!$AT1035,"",IF(AND('Data Bank'!$AC1035&lt;100,TODAY()&gt;'Data Bank'!$AT1035),1,IF('Data Bank'!$AC1035=100,3,IF('Data Bank'!$AC1035=0,0,2)))))</f>
        <v/>
      </c>
      <c r="H1038" s="178" t="str">
        <f ca="1">IF(H$1&lt;'Data Bank'!$AD1035,"",IF(H$1&gt;'Data Bank'!$AT1035,"",IF(AND('Data Bank'!$AC1035&lt;100,TODAY()&gt;'Data Bank'!$AT1035),1,IF('Data Bank'!$AC1035=100,3,IF('Data Bank'!$AC1035=0,0,2)))))</f>
        <v/>
      </c>
      <c r="I1038" s="178" t="str">
        <f ca="1">IF(I$1&lt;'Data Bank'!$AD1035,"",IF(I$1&gt;'Data Bank'!$AT1035,"",IF(AND('Data Bank'!$AC1035&lt;100,TODAY()&gt;'Data Bank'!$AT1035),1,IF('Data Bank'!$AC1035=100,3,IF('Data Bank'!$AC1035=0,0,2)))))</f>
        <v/>
      </c>
      <c r="J1038" s="177" t="str">
        <f ca="1">IF(J$1&lt;'Data Bank'!$AD1035,"",IF(J$1&gt;'Data Bank'!$AT1035,"",IF(AND('Data Bank'!$AC1035&lt;100,TODAY()&gt;'Data Bank'!$AT1035),1,IF('Data Bank'!$AC1035=100,3,IF('Data Bank'!$AC1035=0,0,2)))))</f>
        <v/>
      </c>
      <c r="K1038" s="177" t="str">
        <f ca="1">IF(K$1&lt;'Data Bank'!$AD1035,"",IF(K$1&gt;'Data Bank'!$AT1035,"",IF(AND('Data Bank'!$AC1035&lt;100,TODAY()&gt;'Data Bank'!$AT1035),1,IF('Data Bank'!$AC1035=100,3,IF('Data Bank'!$AC1035=0,0,2)))))</f>
        <v/>
      </c>
      <c r="L1038" s="177" t="str">
        <f ca="1">IF(L$1&lt;'Data Bank'!$AD1035,"",IF(L$1&gt;'Data Bank'!$AT1035,"",IF(AND('Data Bank'!$AC1035&lt;100,TODAY()&gt;'Data Bank'!$AT1035),1,IF('Data Bank'!$AC1035=100,3,IF('Data Bank'!$AC1035=0,0,2)))))</f>
        <v/>
      </c>
      <c r="M1038" s="177" t="str">
        <f ca="1">IF(M$1&lt;'Data Bank'!$AD1035,"",IF(M$1&gt;'Data Bank'!$AT1035,"",IF(AND('Data Bank'!$AC1035&lt;100,TODAY()&gt;'Data Bank'!$AT1035),1,IF('Data Bank'!$AC1035=100,3,IF('Data Bank'!$AC1035=0,0,2)))))</f>
        <v/>
      </c>
      <c r="N1038" s="177" t="str">
        <f ca="1">IF(N$1&lt;'Data Bank'!$AD1035,"",IF(N$1&gt;'Data Bank'!$AT1035,"",IF(AND('Data Bank'!$AC1035&lt;100,TODAY()&gt;'Data Bank'!$AT1035),1,IF('Data Bank'!$AC1035=100,3,IF('Data Bank'!$AC1035=0,0,2)))))</f>
        <v/>
      </c>
      <c r="O1038" s="177" t="str">
        <f ca="1">IF(O$1&lt;'Data Bank'!$AD1035,"",IF(O$1&gt;'Data Bank'!$AT1035,"",IF(AND('Data Bank'!$AC1035&lt;100,TODAY()&gt;'Data Bank'!$AT1035),1,IF('Data Bank'!$AC1035=100,3,IF('Data Bank'!$AC1035=0,0,2)))))</f>
        <v/>
      </c>
      <c r="P1038" s="177" t="str">
        <f ca="1">IF(P$1&lt;'Data Bank'!$AD1035,"",IF(P$1&gt;'Data Bank'!$AT1035,"",IF(AND('Data Bank'!$AC1035&lt;100,TODAY()&gt;'Data Bank'!$AT1035),1,IF('Data Bank'!$AC1035=100,3,IF('Data Bank'!$AC1035=0,0,2)))))</f>
        <v/>
      </c>
      <c r="Q1038" s="177" t="str">
        <f ca="1">IF(Q$1&lt;'Data Bank'!$AD1035,"",IF(Q$1&gt;'Data Bank'!$AT1035,"",IF(AND('Data Bank'!$AC1035&lt;100,TODAY()&gt;'Data Bank'!$AT1035),1,IF('Data Bank'!$AC1035=100,3,IF('Data Bank'!$AC1035=0,0,2)))))</f>
        <v/>
      </c>
      <c r="R1038" s="177" t="str">
        <f ca="1">IF(R$1&lt;'Data Bank'!$AD1035,"",IF(R$1&gt;'Data Bank'!$AT1035,"",IF(AND('Data Bank'!$AC1035&lt;100,TODAY()&gt;'Data Bank'!$AT1035),1,IF('Data Bank'!$AC1035=100,3,IF('Data Bank'!$AC1035=0,0,2)))))</f>
        <v/>
      </c>
    </row>
    <row r="1039" spans="1:18">
      <c r="A1039" s="115" t="str">
        <f>'Data Bank'!E1041</f>
        <v>Rehman Colony</v>
      </c>
      <c r="B1039" s="178">
        <f ca="1">IF(B$1&lt;'Data Bank'!$AD1041,"",IF(B$1&gt;'Data Bank'!$AT1041,"",IF(AND('Data Bank'!$AC1041&lt;100,TODAY()&gt;'Data Bank'!$AT1041),1,IF('Data Bank'!$AC1041=100,3,IF('Data Bank'!$AC1041=0,0,2)))))</f>
        <v>2</v>
      </c>
      <c r="C1039" s="178">
        <f ca="1">IF(C$1&lt;'Data Bank'!$AD1041,"",IF(C$1&gt;'Data Bank'!$AT1041,"",IF(AND('Data Bank'!$AC1041&lt;100,TODAY()&gt;'Data Bank'!$AT1041),1,IF('Data Bank'!$AC1041=100,3,IF('Data Bank'!$AC1041=0,0,2)))))</f>
        <v>2</v>
      </c>
      <c r="D1039" s="178">
        <f ca="1">IF(D$1&lt;'Data Bank'!$AD1041,"",IF(D$1&gt;'Data Bank'!$AT1041,"",IF(AND('Data Bank'!$AC1041&lt;100,TODAY()&gt;'Data Bank'!$AT1041),1,IF('Data Bank'!$AC1041=100,3,IF('Data Bank'!$AC1041=0,0,2)))))</f>
        <v>2</v>
      </c>
      <c r="E1039" s="178">
        <f ca="1">IF(E$1&lt;'Data Bank'!$AD1041,"",IF(E$1&gt;'Data Bank'!$AT1041,"",IF(AND('Data Bank'!$AC1041&lt;100,TODAY()&gt;'Data Bank'!$AT1041),1,IF('Data Bank'!$AC1041=100,3,IF('Data Bank'!$AC1041=0,0,2)))))</f>
        <v>2</v>
      </c>
      <c r="F1039" s="178">
        <f ca="1">IF(F$1&lt;'Data Bank'!$AD1041,"",IF(F$1&gt;'Data Bank'!$AT1041,"",IF(AND('Data Bank'!$AC1041&lt;100,TODAY()&gt;'Data Bank'!$AT1041),1,IF('Data Bank'!$AC1041=100,3,IF('Data Bank'!$AC1041=0,0,2)))))</f>
        <v>2</v>
      </c>
      <c r="G1039" s="178">
        <f ca="1">IF(G$1&lt;'Data Bank'!$AD1041,"",IF(G$1&gt;'Data Bank'!$AT1041,"",IF(AND('Data Bank'!$AC1041&lt;100,TODAY()&gt;'Data Bank'!$AT1041),1,IF('Data Bank'!$AC1041=100,3,IF('Data Bank'!$AC1041=0,0,2)))))</f>
        <v>2</v>
      </c>
      <c r="H1039" s="178">
        <f ca="1">IF(H$1&lt;'Data Bank'!$AD1041,"",IF(H$1&gt;'Data Bank'!$AT1041,"",IF(AND('Data Bank'!$AC1041&lt;100,TODAY()&gt;'Data Bank'!$AT1041),1,IF('Data Bank'!$AC1041=100,3,IF('Data Bank'!$AC1041=0,0,2)))))</f>
        <v>2</v>
      </c>
      <c r="I1039" s="178">
        <f ca="1">IF(I$1&lt;'Data Bank'!$AD1041,"",IF(I$1&gt;'Data Bank'!$AT1041,"",IF(AND('Data Bank'!$AC1041&lt;100,TODAY()&gt;'Data Bank'!$AT1041),1,IF('Data Bank'!$AC1041=100,3,IF('Data Bank'!$AC1041=0,0,2)))))</f>
        <v>2</v>
      </c>
      <c r="J1039" s="177">
        <f ca="1">IF(J$1&lt;'Data Bank'!$AD1041,"",IF(J$1&gt;'Data Bank'!$AT1041,"",IF(AND('Data Bank'!$AC1041&lt;100,TODAY()&gt;'Data Bank'!$AT1041),1,IF('Data Bank'!$AC1041=100,3,IF('Data Bank'!$AC1041=0,0,2)))))</f>
        <v>2</v>
      </c>
      <c r="K1039" s="177">
        <f ca="1">IF(K$1&lt;'Data Bank'!$AD1041,"",IF(K$1&gt;'Data Bank'!$AT1041,"",IF(AND('Data Bank'!$AC1041&lt;100,TODAY()&gt;'Data Bank'!$AT1041),1,IF('Data Bank'!$AC1041=100,3,IF('Data Bank'!$AC1041=0,0,2)))))</f>
        <v>2</v>
      </c>
      <c r="L1039" s="177">
        <f ca="1">IF(L$1&lt;'Data Bank'!$AD1041,"",IF(L$1&gt;'Data Bank'!$AT1041,"",IF(AND('Data Bank'!$AC1041&lt;100,TODAY()&gt;'Data Bank'!$AT1041),1,IF('Data Bank'!$AC1041=100,3,IF('Data Bank'!$AC1041=0,0,2)))))</f>
        <v>2</v>
      </c>
      <c r="M1039" s="177">
        <f ca="1">IF(M$1&lt;'Data Bank'!$AD1041,"",IF(M$1&gt;'Data Bank'!$AT1041,"",IF(AND('Data Bank'!$AC1041&lt;100,TODAY()&gt;'Data Bank'!$AT1041),1,IF('Data Bank'!$AC1041=100,3,IF('Data Bank'!$AC1041=0,0,2)))))</f>
        <v>2</v>
      </c>
      <c r="N1039" s="177">
        <f ca="1">IF(N$1&lt;'Data Bank'!$AD1041,"",IF(N$1&gt;'Data Bank'!$AT1041,"",IF(AND('Data Bank'!$AC1041&lt;100,TODAY()&gt;'Data Bank'!$AT1041),1,IF('Data Bank'!$AC1041=100,3,IF('Data Bank'!$AC1041=0,0,2)))))</f>
        <v>2</v>
      </c>
      <c r="O1039" s="177">
        <f ca="1">IF(O$1&lt;'Data Bank'!$AD1041,"",IF(O$1&gt;'Data Bank'!$AT1041,"",IF(AND('Data Bank'!$AC1041&lt;100,TODAY()&gt;'Data Bank'!$AT1041),1,IF('Data Bank'!$AC1041=100,3,IF('Data Bank'!$AC1041=0,0,2)))))</f>
        <v>2</v>
      </c>
      <c r="P1039" s="177">
        <f ca="1">IF(P$1&lt;'Data Bank'!$AD1041,"",IF(P$1&gt;'Data Bank'!$AT1041,"",IF(AND('Data Bank'!$AC1041&lt;100,TODAY()&gt;'Data Bank'!$AT1041),1,IF('Data Bank'!$AC1041=100,3,IF('Data Bank'!$AC1041=0,0,2)))))</f>
        <v>2</v>
      </c>
      <c r="Q1039" s="177">
        <f ca="1">IF(Q$1&lt;'Data Bank'!$AD1041,"",IF(Q$1&gt;'Data Bank'!$AT1041,"",IF(AND('Data Bank'!$AC1041&lt;100,TODAY()&gt;'Data Bank'!$AT1041),1,IF('Data Bank'!$AC1041=100,3,IF('Data Bank'!$AC1041=0,0,2)))))</f>
        <v>2</v>
      </c>
      <c r="R1039" s="177">
        <f ca="1">IF(R$1&lt;'Data Bank'!$AD1041,"",IF(R$1&gt;'Data Bank'!$AT1041,"",IF(AND('Data Bank'!$AC1041&lt;100,TODAY()&gt;'Data Bank'!$AT1041),1,IF('Data Bank'!$AC1041=100,3,IF('Data Bank'!$AC1041=0,0,2)))))</f>
        <v>2</v>
      </c>
    </row>
    <row r="1040" spans="1:18">
      <c r="A1040" s="115" t="str">
        <f>'Data Bank'!E1043</f>
        <v>Rehman Garden-2 Pk-2</v>
      </c>
      <c r="B1040" s="178">
        <f ca="1">IF(B$1&lt;'Data Bank'!$AD1043,"",IF(B$1&gt;'Data Bank'!$AT1043,"",IF(AND('Data Bank'!$AC1043&lt;100,TODAY()&gt;'Data Bank'!$AT1043),1,IF('Data Bank'!$AC1043=100,3,IF('Data Bank'!$AC1043=0,0,2)))))</f>
        <v>1</v>
      </c>
      <c r="C1040" s="178" t="str">
        <f ca="1">IF(C$1&lt;'Data Bank'!$AD1043,"",IF(C$1&gt;'Data Bank'!$AT1043,"",IF(AND('Data Bank'!$AC1043&lt;100,TODAY()&gt;'Data Bank'!$AT1043),1,IF('Data Bank'!$AC1043=100,3,IF('Data Bank'!$AC1043=0,0,2)))))</f>
        <v/>
      </c>
      <c r="D1040" s="178" t="str">
        <f ca="1">IF(D$1&lt;'Data Bank'!$AD1043,"",IF(D$1&gt;'Data Bank'!$AT1043,"",IF(AND('Data Bank'!$AC1043&lt;100,TODAY()&gt;'Data Bank'!$AT1043),1,IF('Data Bank'!$AC1043=100,3,IF('Data Bank'!$AC1043=0,0,2)))))</f>
        <v/>
      </c>
      <c r="E1040" s="178" t="str">
        <f ca="1">IF(E$1&lt;'Data Bank'!$AD1043,"",IF(E$1&gt;'Data Bank'!$AT1043,"",IF(AND('Data Bank'!$AC1043&lt;100,TODAY()&gt;'Data Bank'!$AT1043),1,IF('Data Bank'!$AC1043=100,3,IF('Data Bank'!$AC1043=0,0,2)))))</f>
        <v/>
      </c>
      <c r="F1040" s="178" t="str">
        <f ca="1">IF(F$1&lt;'Data Bank'!$AD1043,"",IF(F$1&gt;'Data Bank'!$AT1043,"",IF(AND('Data Bank'!$AC1043&lt;100,TODAY()&gt;'Data Bank'!$AT1043),1,IF('Data Bank'!$AC1043=100,3,IF('Data Bank'!$AC1043=0,0,2)))))</f>
        <v/>
      </c>
      <c r="G1040" s="178" t="str">
        <f ca="1">IF(G$1&lt;'Data Bank'!$AD1043,"",IF(G$1&gt;'Data Bank'!$AT1043,"",IF(AND('Data Bank'!$AC1043&lt;100,TODAY()&gt;'Data Bank'!$AT1043),1,IF('Data Bank'!$AC1043=100,3,IF('Data Bank'!$AC1043=0,0,2)))))</f>
        <v/>
      </c>
      <c r="H1040" s="178" t="str">
        <f ca="1">IF(H$1&lt;'Data Bank'!$AD1043,"",IF(H$1&gt;'Data Bank'!$AT1043,"",IF(AND('Data Bank'!$AC1043&lt;100,TODAY()&gt;'Data Bank'!$AT1043),1,IF('Data Bank'!$AC1043=100,3,IF('Data Bank'!$AC1043=0,0,2)))))</f>
        <v/>
      </c>
      <c r="I1040" s="178" t="str">
        <f ca="1">IF(I$1&lt;'Data Bank'!$AD1043,"",IF(I$1&gt;'Data Bank'!$AT1043,"",IF(AND('Data Bank'!$AC1043&lt;100,TODAY()&gt;'Data Bank'!$AT1043),1,IF('Data Bank'!$AC1043=100,3,IF('Data Bank'!$AC1043=0,0,2)))))</f>
        <v/>
      </c>
      <c r="J1040" s="177" t="str">
        <f ca="1">IF(J$1&lt;'Data Bank'!$AD1043,"",IF(J$1&gt;'Data Bank'!$AT1043,"",IF(AND('Data Bank'!$AC1043&lt;100,TODAY()&gt;'Data Bank'!$AT1043),1,IF('Data Bank'!$AC1043=100,3,IF('Data Bank'!$AC1043=0,0,2)))))</f>
        <v/>
      </c>
      <c r="K1040" s="177" t="str">
        <f ca="1">IF(K$1&lt;'Data Bank'!$AD1043,"",IF(K$1&gt;'Data Bank'!$AT1043,"",IF(AND('Data Bank'!$AC1043&lt;100,TODAY()&gt;'Data Bank'!$AT1043),1,IF('Data Bank'!$AC1043=100,3,IF('Data Bank'!$AC1043=0,0,2)))))</f>
        <v/>
      </c>
      <c r="L1040" s="177" t="str">
        <f ca="1">IF(L$1&lt;'Data Bank'!$AD1043,"",IF(L$1&gt;'Data Bank'!$AT1043,"",IF(AND('Data Bank'!$AC1043&lt;100,TODAY()&gt;'Data Bank'!$AT1043),1,IF('Data Bank'!$AC1043=100,3,IF('Data Bank'!$AC1043=0,0,2)))))</f>
        <v/>
      </c>
      <c r="M1040" s="177" t="str">
        <f ca="1">IF(M$1&lt;'Data Bank'!$AD1043,"",IF(M$1&gt;'Data Bank'!$AT1043,"",IF(AND('Data Bank'!$AC1043&lt;100,TODAY()&gt;'Data Bank'!$AT1043),1,IF('Data Bank'!$AC1043=100,3,IF('Data Bank'!$AC1043=0,0,2)))))</f>
        <v/>
      </c>
      <c r="N1040" s="177" t="str">
        <f ca="1">IF(N$1&lt;'Data Bank'!$AD1043,"",IF(N$1&gt;'Data Bank'!$AT1043,"",IF(AND('Data Bank'!$AC1043&lt;100,TODAY()&gt;'Data Bank'!$AT1043),1,IF('Data Bank'!$AC1043=100,3,IF('Data Bank'!$AC1043=0,0,2)))))</f>
        <v/>
      </c>
      <c r="O1040" s="177" t="str">
        <f ca="1">IF(O$1&lt;'Data Bank'!$AD1043,"",IF(O$1&gt;'Data Bank'!$AT1043,"",IF(AND('Data Bank'!$AC1043&lt;100,TODAY()&gt;'Data Bank'!$AT1043),1,IF('Data Bank'!$AC1043=100,3,IF('Data Bank'!$AC1043=0,0,2)))))</f>
        <v/>
      </c>
      <c r="P1040" s="177" t="str">
        <f ca="1">IF(P$1&lt;'Data Bank'!$AD1043,"",IF(P$1&gt;'Data Bank'!$AT1043,"",IF(AND('Data Bank'!$AC1043&lt;100,TODAY()&gt;'Data Bank'!$AT1043),1,IF('Data Bank'!$AC1043=100,3,IF('Data Bank'!$AC1043=0,0,2)))))</f>
        <v/>
      </c>
      <c r="Q1040" s="177" t="str">
        <f ca="1">IF(Q$1&lt;'Data Bank'!$AD1043,"",IF(Q$1&gt;'Data Bank'!$AT1043,"",IF(AND('Data Bank'!$AC1043&lt;100,TODAY()&gt;'Data Bank'!$AT1043),1,IF('Data Bank'!$AC1043=100,3,IF('Data Bank'!$AC1043=0,0,2)))))</f>
        <v/>
      </c>
      <c r="R1040" s="177" t="str">
        <f ca="1">IF(R$1&lt;'Data Bank'!$AD1043,"",IF(R$1&gt;'Data Bank'!$AT1043,"",IF(AND('Data Bank'!$AC1043&lt;100,TODAY()&gt;'Data Bank'!$AT1043),1,IF('Data Bank'!$AC1043=100,3,IF('Data Bank'!$AC1043=0,0,2)))))</f>
        <v/>
      </c>
    </row>
    <row r="1041" spans="1:18">
      <c r="A1041" s="115" t="str">
        <f>'Data Bank'!E1044</f>
        <v>Rehman Garden-2 Pk-3</v>
      </c>
      <c r="B1041" s="178">
        <f ca="1">IF(B$1&lt;'Data Bank'!$AD1044,"",IF(B$1&gt;'Data Bank'!$AT1044,"",IF(AND('Data Bank'!$AC1044&lt;100,TODAY()&gt;'Data Bank'!$AT1044),1,IF('Data Bank'!$AC1044=100,3,IF('Data Bank'!$AC1044=0,0,2)))))</f>
        <v>1</v>
      </c>
      <c r="C1041" s="178">
        <f ca="1">IF(C$1&lt;'Data Bank'!$AD1044,"",IF(C$1&gt;'Data Bank'!$AT1044,"",IF(AND('Data Bank'!$AC1044&lt;100,TODAY()&gt;'Data Bank'!$AT1044),1,IF('Data Bank'!$AC1044=100,3,IF('Data Bank'!$AC1044=0,0,2)))))</f>
        <v>1</v>
      </c>
      <c r="D1041" s="178" t="str">
        <f ca="1">IF(D$1&lt;'Data Bank'!$AD1044,"",IF(D$1&gt;'Data Bank'!$AT1044,"",IF(AND('Data Bank'!$AC1044&lt;100,TODAY()&gt;'Data Bank'!$AT1044),1,IF('Data Bank'!$AC1044=100,3,IF('Data Bank'!$AC1044=0,0,2)))))</f>
        <v/>
      </c>
      <c r="E1041" s="178" t="str">
        <f ca="1">IF(E$1&lt;'Data Bank'!$AD1044,"",IF(E$1&gt;'Data Bank'!$AT1044,"",IF(AND('Data Bank'!$AC1044&lt;100,TODAY()&gt;'Data Bank'!$AT1044),1,IF('Data Bank'!$AC1044=100,3,IF('Data Bank'!$AC1044=0,0,2)))))</f>
        <v/>
      </c>
      <c r="F1041" s="178" t="str">
        <f ca="1">IF(F$1&lt;'Data Bank'!$AD1044,"",IF(F$1&gt;'Data Bank'!$AT1044,"",IF(AND('Data Bank'!$AC1044&lt;100,TODAY()&gt;'Data Bank'!$AT1044),1,IF('Data Bank'!$AC1044=100,3,IF('Data Bank'!$AC1044=0,0,2)))))</f>
        <v/>
      </c>
      <c r="G1041" s="178" t="str">
        <f ca="1">IF(G$1&lt;'Data Bank'!$AD1044,"",IF(G$1&gt;'Data Bank'!$AT1044,"",IF(AND('Data Bank'!$AC1044&lt;100,TODAY()&gt;'Data Bank'!$AT1044),1,IF('Data Bank'!$AC1044=100,3,IF('Data Bank'!$AC1044=0,0,2)))))</f>
        <v/>
      </c>
      <c r="H1041" s="178" t="str">
        <f ca="1">IF(H$1&lt;'Data Bank'!$AD1044,"",IF(H$1&gt;'Data Bank'!$AT1044,"",IF(AND('Data Bank'!$AC1044&lt;100,TODAY()&gt;'Data Bank'!$AT1044),1,IF('Data Bank'!$AC1044=100,3,IF('Data Bank'!$AC1044=0,0,2)))))</f>
        <v/>
      </c>
      <c r="I1041" s="178" t="str">
        <f ca="1">IF(I$1&lt;'Data Bank'!$AD1044,"",IF(I$1&gt;'Data Bank'!$AT1044,"",IF(AND('Data Bank'!$AC1044&lt;100,TODAY()&gt;'Data Bank'!$AT1044),1,IF('Data Bank'!$AC1044=100,3,IF('Data Bank'!$AC1044=0,0,2)))))</f>
        <v/>
      </c>
      <c r="J1041" s="177" t="str">
        <f ca="1">IF(J$1&lt;'Data Bank'!$AD1044,"",IF(J$1&gt;'Data Bank'!$AT1044,"",IF(AND('Data Bank'!$AC1044&lt;100,TODAY()&gt;'Data Bank'!$AT1044),1,IF('Data Bank'!$AC1044=100,3,IF('Data Bank'!$AC1044=0,0,2)))))</f>
        <v/>
      </c>
      <c r="K1041" s="177" t="str">
        <f ca="1">IF(K$1&lt;'Data Bank'!$AD1044,"",IF(K$1&gt;'Data Bank'!$AT1044,"",IF(AND('Data Bank'!$AC1044&lt;100,TODAY()&gt;'Data Bank'!$AT1044),1,IF('Data Bank'!$AC1044=100,3,IF('Data Bank'!$AC1044=0,0,2)))))</f>
        <v/>
      </c>
      <c r="L1041" s="177" t="str">
        <f ca="1">IF(L$1&lt;'Data Bank'!$AD1044,"",IF(L$1&gt;'Data Bank'!$AT1044,"",IF(AND('Data Bank'!$AC1044&lt;100,TODAY()&gt;'Data Bank'!$AT1044),1,IF('Data Bank'!$AC1044=100,3,IF('Data Bank'!$AC1044=0,0,2)))))</f>
        <v/>
      </c>
      <c r="M1041" s="177" t="str">
        <f ca="1">IF(M$1&lt;'Data Bank'!$AD1044,"",IF(M$1&gt;'Data Bank'!$AT1044,"",IF(AND('Data Bank'!$AC1044&lt;100,TODAY()&gt;'Data Bank'!$AT1044),1,IF('Data Bank'!$AC1044=100,3,IF('Data Bank'!$AC1044=0,0,2)))))</f>
        <v/>
      </c>
      <c r="N1041" s="177" t="str">
        <f ca="1">IF(N$1&lt;'Data Bank'!$AD1044,"",IF(N$1&gt;'Data Bank'!$AT1044,"",IF(AND('Data Bank'!$AC1044&lt;100,TODAY()&gt;'Data Bank'!$AT1044),1,IF('Data Bank'!$AC1044=100,3,IF('Data Bank'!$AC1044=0,0,2)))))</f>
        <v/>
      </c>
      <c r="O1041" s="177" t="str">
        <f ca="1">IF(O$1&lt;'Data Bank'!$AD1044,"",IF(O$1&gt;'Data Bank'!$AT1044,"",IF(AND('Data Bank'!$AC1044&lt;100,TODAY()&gt;'Data Bank'!$AT1044),1,IF('Data Bank'!$AC1044=100,3,IF('Data Bank'!$AC1044=0,0,2)))))</f>
        <v/>
      </c>
      <c r="P1041" s="177" t="str">
        <f ca="1">IF(P$1&lt;'Data Bank'!$AD1044,"",IF(P$1&gt;'Data Bank'!$AT1044,"",IF(AND('Data Bank'!$AC1044&lt;100,TODAY()&gt;'Data Bank'!$AT1044),1,IF('Data Bank'!$AC1044=100,3,IF('Data Bank'!$AC1044=0,0,2)))))</f>
        <v/>
      </c>
      <c r="Q1041" s="177" t="str">
        <f ca="1">IF(Q$1&lt;'Data Bank'!$AD1044,"",IF(Q$1&gt;'Data Bank'!$AT1044,"",IF(AND('Data Bank'!$AC1044&lt;100,TODAY()&gt;'Data Bank'!$AT1044),1,IF('Data Bank'!$AC1044=100,3,IF('Data Bank'!$AC1044=0,0,2)))))</f>
        <v/>
      </c>
      <c r="R1041" s="177" t="str">
        <f ca="1">IF(R$1&lt;'Data Bank'!$AD1044,"",IF(R$1&gt;'Data Bank'!$AT1044,"",IF(AND('Data Bank'!$AC1044&lt;100,TODAY()&gt;'Data Bank'!$AT1044),1,IF('Data Bank'!$AC1044=100,3,IF('Data Bank'!$AC1044=0,0,2)))))</f>
        <v/>
      </c>
    </row>
    <row r="1042" spans="1:18">
      <c r="A1042" s="115" t="str">
        <f>'Data Bank'!E1045</f>
        <v>Rehman Garden-2 Pk-4</v>
      </c>
      <c r="B1042" s="178">
        <f ca="1">IF(B$1&lt;'Data Bank'!$AD1045,"",IF(B$1&gt;'Data Bank'!$AT1045,"",IF(AND('Data Bank'!$AC1045&lt;100,TODAY()&gt;'Data Bank'!$AT1045),1,IF('Data Bank'!$AC1045=100,3,IF('Data Bank'!$AC1045=0,0,2)))))</f>
        <v>0</v>
      </c>
      <c r="C1042" s="178">
        <f ca="1">IF(C$1&lt;'Data Bank'!$AD1045,"",IF(C$1&gt;'Data Bank'!$AT1045,"",IF(AND('Data Bank'!$AC1045&lt;100,TODAY()&gt;'Data Bank'!$AT1045),1,IF('Data Bank'!$AC1045=100,3,IF('Data Bank'!$AC1045=0,0,2)))))</f>
        <v>0</v>
      </c>
      <c r="D1042" s="178">
        <f ca="1">IF(D$1&lt;'Data Bank'!$AD1045,"",IF(D$1&gt;'Data Bank'!$AT1045,"",IF(AND('Data Bank'!$AC1045&lt;100,TODAY()&gt;'Data Bank'!$AT1045),1,IF('Data Bank'!$AC1045=100,3,IF('Data Bank'!$AC1045=0,0,2)))))</f>
        <v>0</v>
      </c>
      <c r="E1042" s="178" t="str">
        <f ca="1">IF(E$1&lt;'Data Bank'!$AD1045,"",IF(E$1&gt;'Data Bank'!$AT1045,"",IF(AND('Data Bank'!$AC1045&lt;100,TODAY()&gt;'Data Bank'!$AT1045),1,IF('Data Bank'!$AC1045=100,3,IF('Data Bank'!$AC1045=0,0,2)))))</f>
        <v/>
      </c>
      <c r="F1042" s="178" t="str">
        <f ca="1">IF(F$1&lt;'Data Bank'!$AD1045,"",IF(F$1&gt;'Data Bank'!$AT1045,"",IF(AND('Data Bank'!$AC1045&lt;100,TODAY()&gt;'Data Bank'!$AT1045),1,IF('Data Bank'!$AC1045=100,3,IF('Data Bank'!$AC1045=0,0,2)))))</f>
        <v/>
      </c>
      <c r="G1042" s="178" t="str">
        <f ca="1">IF(G$1&lt;'Data Bank'!$AD1045,"",IF(G$1&gt;'Data Bank'!$AT1045,"",IF(AND('Data Bank'!$AC1045&lt;100,TODAY()&gt;'Data Bank'!$AT1045),1,IF('Data Bank'!$AC1045=100,3,IF('Data Bank'!$AC1045=0,0,2)))))</f>
        <v/>
      </c>
      <c r="H1042" s="178" t="str">
        <f ca="1">IF(H$1&lt;'Data Bank'!$AD1045,"",IF(H$1&gt;'Data Bank'!$AT1045,"",IF(AND('Data Bank'!$AC1045&lt;100,TODAY()&gt;'Data Bank'!$AT1045),1,IF('Data Bank'!$AC1045=100,3,IF('Data Bank'!$AC1045=0,0,2)))))</f>
        <v/>
      </c>
      <c r="I1042" s="178" t="str">
        <f ca="1">IF(I$1&lt;'Data Bank'!$AD1045,"",IF(I$1&gt;'Data Bank'!$AT1045,"",IF(AND('Data Bank'!$AC1045&lt;100,TODAY()&gt;'Data Bank'!$AT1045),1,IF('Data Bank'!$AC1045=100,3,IF('Data Bank'!$AC1045=0,0,2)))))</f>
        <v/>
      </c>
      <c r="J1042" s="177" t="str">
        <f ca="1">IF(J$1&lt;'Data Bank'!$AD1045,"",IF(J$1&gt;'Data Bank'!$AT1045,"",IF(AND('Data Bank'!$AC1045&lt;100,TODAY()&gt;'Data Bank'!$AT1045),1,IF('Data Bank'!$AC1045=100,3,IF('Data Bank'!$AC1045=0,0,2)))))</f>
        <v/>
      </c>
      <c r="K1042" s="177" t="str">
        <f ca="1">IF(K$1&lt;'Data Bank'!$AD1045,"",IF(K$1&gt;'Data Bank'!$AT1045,"",IF(AND('Data Bank'!$AC1045&lt;100,TODAY()&gt;'Data Bank'!$AT1045),1,IF('Data Bank'!$AC1045=100,3,IF('Data Bank'!$AC1045=0,0,2)))))</f>
        <v/>
      </c>
      <c r="L1042" s="177" t="str">
        <f ca="1">IF(L$1&lt;'Data Bank'!$AD1045,"",IF(L$1&gt;'Data Bank'!$AT1045,"",IF(AND('Data Bank'!$AC1045&lt;100,TODAY()&gt;'Data Bank'!$AT1045),1,IF('Data Bank'!$AC1045=100,3,IF('Data Bank'!$AC1045=0,0,2)))))</f>
        <v/>
      </c>
      <c r="M1042" s="177" t="str">
        <f ca="1">IF(M$1&lt;'Data Bank'!$AD1045,"",IF(M$1&gt;'Data Bank'!$AT1045,"",IF(AND('Data Bank'!$AC1045&lt;100,TODAY()&gt;'Data Bank'!$AT1045),1,IF('Data Bank'!$AC1045=100,3,IF('Data Bank'!$AC1045=0,0,2)))))</f>
        <v/>
      </c>
      <c r="N1042" s="177" t="str">
        <f ca="1">IF(N$1&lt;'Data Bank'!$AD1045,"",IF(N$1&gt;'Data Bank'!$AT1045,"",IF(AND('Data Bank'!$AC1045&lt;100,TODAY()&gt;'Data Bank'!$AT1045),1,IF('Data Bank'!$AC1045=100,3,IF('Data Bank'!$AC1045=0,0,2)))))</f>
        <v/>
      </c>
      <c r="O1042" s="177" t="str">
        <f ca="1">IF(O$1&lt;'Data Bank'!$AD1045,"",IF(O$1&gt;'Data Bank'!$AT1045,"",IF(AND('Data Bank'!$AC1045&lt;100,TODAY()&gt;'Data Bank'!$AT1045),1,IF('Data Bank'!$AC1045=100,3,IF('Data Bank'!$AC1045=0,0,2)))))</f>
        <v/>
      </c>
      <c r="P1042" s="177" t="str">
        <f ca="1">IF(P$1&lt;'Data Bank'!$AD1045,"",IF(P$1&gt;'Data Bank'!$AT1045,"",IF(AND('Data Bank'!$AC1045&lt;100,TODAY()&gt;'Data Bank'!$AT1045),1,IF('Data Bank'!$AC1045=100,3,IF('Data Bank'!$AC1045=0,0,2)))))</f>
        <v/>
      </c>
      <c r="Q1042" s="177" t="str">
        <f ca="1">IF(Q$1&lt;'Data Bank'!$AD1045,"",IF(Q$1&gt;'Data Bank'!$AT1045,"",IF(AND('Data Bank'!$AC1045&lt;100,TODAY()&gt;'Data Bank'!$AT1045),1,IF('Data Bank'!$AC1045=100,3,IF('Data Bank'!$AC1045=0,0,2)))))</f>
        <v/>
      </c>
      <c r="R1042" s="177" t="str">
        <f ca="1">IF(R$1&lt;'Data Bank'!$AD1045,"",IF(R$1&gt;'Data Bank'!$AT1045,"",IF(AND('Data Bank'!$AC1045&lt;100,TODAY()&gt;'Data Bank'!$AT1045),1,IF('Data Bank'!$AC1045=100,3,IF('Data Bank'!$AC1045=0,0,2)))))</f>
        <v/>
      </c>
    </row>
    <row r="1043" spans="1:18">
      <c r="A1043" s="115" t="str">
        <f>'Data Bank'!E1046</f>
        <v>Rehman Garden-2 Pk-5</v>
      </c>
      <c r="B1043" s="178">
        <f ca="1">IF(B$1&lt;'Data Bank'!$AD1046,"",IF(B$1&gt;'Data Bank'!$AT1046,"",IF(AND('Data Bank'!$AC1046&lt;100,TODAY()&gt;'Data Bank'!$AT1046),1,IF('Data Bank'!$AC1046=100,3,IF('Data Bank'!$AC1046=0,0,2)))))</f>
        <v>0</v>
      </c>
      <c r="C1043" s="178">
        <f ca="1">IF(C$1&lt;'Data Bank'!$AD1046,"",IF(C$1&gt;'Data Bank'!$AT1046,"",IF(AND('Data Bank'!$AC1046&lt;100,TODAY()&gt;'Data Bank'!$AT1046),1,IF('Data Bank'!$AC1046=100,3,IF('Data Bank'!$AC1046=0,0,2)))))</f>
        <v>0</v>
      </c>
      <c r="D1043" s="178">
        <f ca="1">IF(D$1&lt;'Data Bank'!$AD1046,"",IF(D$1&gt;'Data Bank'!$AT1046,"",IF(AND('Data Bank'!$AC1046&lt;100,TODAY()&gt;'Data Bank'!$AT1046),1,IF('Data Bank'!$AC1046=100,3,IF('Data Bank'!$AC1046=0,0,2)))))</f>
        <v>0</v>
      </c>
      <c r="E1043" s="178" t="str">
        <f ca="1">IF(E$1&lt;'Data Bank'!$AD1046,"",IF(E$1&gt;'Data Bank'!$AT1046,"",IF(AND('Data Bank'!$AC1046&lt;100,TODAY()&gt;'Data Bank'!$AT1046),1,IF('Data Bank'!$AC1046=100,3,IF('Data Bank'!$AC1046=0,0,2)))))</f>
        <v/>
      </c>
      <c r="F1043" s="178" t="str">
        <f ca="1">IF(F$1&lt;'Data Bank'!$AD1046,"",IF(F$1&gt;'Data Bank'!$AT1046,"",IF(AND('Data Bank'!$AC1046&lt;100,TODAY()&gt;'Data Bank'!$AT1046),1,IF('Data Bank'!$AC1046=100,3,IF('Data Bank'!$AC1046=0,0,2)))))</f>
        <v/>
      </c>
      <c r="G1043" s="178" t="str">
        <f ca="1">IF(G$1&lt;'Data Bank'!$AD1046,"",IF(G$1&gt;'Data Bank'!$AT1046,"",IF(AND('Data Bank'!$AC1046&lt;100,TODAY()&gt;'Data Bank'!$AT1046),1,IF('Data Bank'!$AC1046=100,3,IF('Data Bank'!$AC1046=0,0,2)))))</f>
        <v/>
      </c>
      <c r="H1043" s="178" t="str">
        <f ca="1">IF(H$1&lt;'Data Bank'!$AD1046,"",IF(H$1&gt;'Data Bank'!$AT1046,"",IF(AND('Data Bank'!$AC1046&lt;100,TODAY()&gt;'Data Bank'!$AT1046),1,IF('Data Bank'!$AC1046=100,3,IF('Data Bank'!$AC1046=0,0,2)))))</f>
        <v/>
      </c>
      <c r="I1043" s="178" t="str">
        <f ca="1">IF(I$1&lt;'Data Bank'!$AD1046,"",IF(I$1&gt;'Data Bank'!$AT1046,"",IF(AND('Data Bank'!$AC1046&lt;100,TODAY()&gt;'Data Bank'!$AT1046),1,IF('Data Bank'!$AC1046=100,3,IF('Data Bank'!$AC1046=0,0,2)))))</f>
        <v/>
      </c>
      <c r="J1043" s="177" t="str">
        <f ca="1">IF(J$1&lt;'Data Bank'!$AD1046,"",IF(J$1&gt;'Data Bank'!$AT1046,"",IF(AND('Data Bank'!$AC1046&lt;100,TODAY()&gt;'Data Bank'!$AT1046),1,IF('Data Bank'!$AC1046=100,3,IF('Data Bank'!$AC1046=0,0,2)))))</f>
        <v/>
      </c>
      <c r="K1043" s="177" t="str">
        <f ca="1">IF(K$1&lt;'Data Bank'!$AD1046,"",IF(K$1&gt;'Data Bank'!$AT1046,"",IF(AND('Data Bank'!$AC1046&lt;100,TODAY()&gt;'Data Bank'!$AT1046),1,IF('Data Bank'!$AC1046=100,3,IF('Data Bank'!$AC1046=0,0,2)))))</f>
        <v/>
      </c>
      <c r="L1043" s="177" t="str">
        <f ca="1">IF(L$1&lt;'Data Bank'!$AD1046,"",IF(L$1&gt;'Data Bank'!$AT1046,"",IF(AND('Data Bank'!$AC1046&lt;100,TODAY()&gt;'Data Bank'!$AT1046),1,IF('Data Bank'!$AC1046=100,3,IF('Data Bank'!$AC1046=0,0,2)))))</f>
        <v/>
      </c>
      <c r="M1043" s="177" t="str">
        <f ca="1">IF(M$1&lt;'Data Bank'!$AD1046,"",IF(M$1&gt;'Data Bank'!$AT1046,"",IF(AND('Data Bank'!$AC1046&lt;100,TODAY()&gt;'Data Bank'!$AT1046),1,IF('Data Bank'!$AC1046=100,3,IF('Data Bank'!$AC1046=0,0,2)))))</f>
        <v/>
      </c>
      <c r="N1043" s="177" t="str">
        <f ca="1">IF(N$1&lt;'Data Bank'!$AD1046,"",IF(N$1&gt;'Data Bank'!$AT1046,"",IF(AND('Data Bank'!$AC1046&lt;100,TODAY()&gt;'Data Bank'!$AT1046),1,IF('Data Bank'!$AC1046=100,3,IF('Data Bank'!$AC1046=0,0,2)))))</f>
        <v/>
      </c>
      <c r="O1043" s="177" t="str">
        <f ca="1">IF(O$1&lt;'Data Bank'!$AD1046,"",IF(O$1&gt;'Data Bank'!$AT1046,"",IF(AND('Data Bank'!$AC1046&lt;100,TODAY()&gt;'Data Bank'!$AT1046),1,IF('Data Bank'!$AC1046=100,3,IF('Data Bank'!$AC1046=0,0,2)))))</f>
        <v/>
      </c>
      <c r="P1043" s="177" t="str">
        <f ca="1">IF(P$1&lt;'Data Bank'!$AD1046,"",IF(P$1&gt;'Data Bank'!$AT1046,"",IF(AND('Data Bank'!$AC1046&lt;100,TODAY()&gt;'Data Bank'!$AT1046),1,IF('Data Bank'!$AC1046=100,3,IF('Data Bank'!$AC1046=0,0,2)))))</f>
        <v/>
      </c>
      <c r="Q1043" s="177" t="str">
        <f ca="1">IF(Q$1&lt;'Data Bank'!$AD1046,"",IF(Q$1&gt;'Data Bank'!$AT1046,"",IF(AND('Data Bank'!$AC1046&lt;100,TODAY()&gt;'Data Bank'!$AT1046),1,IF('Data Bank'!$AC1046=100,3,IF('Data Bank'!$AC1046=0,0,2)))))</f>
        <v/>
      </c>
      <c r="R1043" s="177" t="str">
        <f ca="1">IF(R$1&lt;'Data Bank'!$AD1046,"",IF(R$1&gt;'Data Bank'!$AT1046,"",IF(AND('Data Bank'!$AC1046&lt;100,TODAY()&gt;'Data Bank'!$AT1046),1,IF('Data Bank'!$AC1046=100,3,IF('Data Bank'!$AC1046=0,0,2)))))</f>
        <v/>
      </c>
    </row>
    <row r="1044" spans="1:18">
      <c r="A1044" s="115" t="str">
        <f>'Data Bank'!E1056</f>
        <v>Rizwan Colony Deen Pura</v>
      </c>
      <c r="B1044" s="178">
        <f ca="1">IF(B$1&lt;'Data Bank'!$AD1056,"",IF(B$1&gt;'Data Bank'!$AT1056,"",IF(AND('Data Bank'!$AC1056&lt;100,TODAY()&gt;'Data Bank'!$AT1056),1,IF('Data Bank'!$AC1056=100,3,IF('Data Bank'!$AC1056=0,0,2)))))</f>
        <v>2</v>
      </c>
      <c r="C1044" s="178">
        <f ca="1">IF(C$1&lt;'Data Bank'!$AD1056,"",IF(C$1&gt;'Data Bank'!$AT1056,"",IF(AND('Data Bank'!$AC1056&lt;100,TODAY()&gt;'Data Bank'!$AT1056),1,IF('Data Bank'!$AC1056=100,3,IF('Data Bank'!$AC1056=0,0,2)))))</f>
        <v>2</v>
      </c>
      <c r="D1044" s="178">
        <f ca="1">IF(D$1&lt;'Data Bank'!$AD1056,"",IF(D$1&gt;'Data Bank'!$AT1056,"",IF(AND('Data Bank'!$AC1056&lt;100,TODAY()&gt;'Data Bank'!$AT1056),1,IF('Data Bank'!$AC1056=100,3,IF('Data Bank'!$AC1056=0,0,2)))))</f>
        <v>2</v>
      </c>
      <c r="E1044" s="178">
        <f ca="1">IF(E$1&lt;'Data Bank'!$AD1056,"",IF(E$1&gt;'Data Bank'!$AT1056,"",IF(AND('Data Bank'!$AC1056&lt;100,TODAY()&gt;'Data Bank'!$AT1056),1,IF('Data Bank'!$AC1056=100,3,IF('Data Bank'!$AC1056=0,0,2)))))</f>
        <v>2</v>
      </c>
      <c r="F1044" s="178">
        <f ca="1">IF(F$1&lt;'Data Bank'!$AD1056,"",IF(F$1&gt;'Data Bank'!$AT1056,"",IF(AND('Data Bank'!$AC1056&lt;100,TODAY()&gt;'Data Bank'!$AT1056),1,IF('Data Bank'!$AC1056=100,3,IF('Data Bank'!$AC1056=0,0,2)))))</f>
        <v>2</v>
      </c>
      <c r="G1044" s="178">
        <f ca="1">IF(G$1&lt;'Data Bank'!$AD1056,"",IF(G$1&gt;'Data Bank'!$AT1056,"",IF(AND('Data Bank'!$AC1056&lt;100,TODAY()&gt;'Data Bank'!$AT1056),1,IF('Data Bank'!$AC1056=100,3,IF('Data Bank'!$AC1056=0,0,2)))))</f>
        <v>2</v>
      </c>
      <c r="H1044" s="178">
        <f ca="1">IF(H$1&lt;'Data Bank'!$AD1056,"",IF(H$1&gt;'Data Bank'!$AT1056,"",IF(AND('Data Bank'!$AC1056&lt;100,TODAY()&gt;'Data Bank'!$AT1056),1,IF('Data Bank'!$AC1056=100,3,IF('Data Bank'!$AC1056=0,0,2)))))</f>
        <v>2</v>
      </c>
      <c r="I1044" s="178">
        <f ca="1">IF(I$1&lt;'Data Bank'!$AD1056,"",IF(I$1&gt;'Data Bank'!$AT1056,"",IF(AND('Data Bank'!$AC1056&lt;100,TODAY()&gt;'Data Bank'!$AT1056),1,IF('Data Bank'!$AC1056=100,3,IF('Data Bank'!$AC1056=0,0,2)))))</f>
        <v>2</v>
      </c>
      <c r="J1044" s="177">
        <f ca="1">IF(J$1&lt;'Data Bank'!$AD1056,"",IF(J$1&gt;'Data Bank'!$AT1056,"",IF(AND('Data Bank'!$AC1056&lt;100,TODAY()&gt;'Data Bank'!$AT1056),1,IF('Data Bank'!$AC1056=100,3,IF('Data Bank'!$AC1056=0,0,2)))))</f>
        <v>2</v>
      </c>
      <c r="K1044" s="177">
        <f ca="1">IF(K$1&lt;'Data Bank'!$AD1056,"",IF(K$1&gt;'Data Bank'!$AT1056,"",IF(AND('Data Bank'!$AC1056&lt;100,TODAY()&gt;'Data Bank'!$AT1056),1,IF('Data Bank'!$AC1056=100,3,IF('Data Bank'!$AC1056=0,0,2)))))</f>
        <v>2</v>
      </c>
      <c r="L1044" s="177">
        <f ca="1">IF(L$1&lt;'Data Bank'!$AD1056,"",IF(L$1&gt;'Data Bank'!$AT1056,"",IF(AND('Data Bank'!$AC1056&lt;100,TODAY()&gt;'Data Bank'!$AT1056),1,IF('Data Bank'!$AC1056=100,3,IF('Data Bank'!$AC1056=0,0,2)))))</f>
        <v>2</v>
      </c>
      <c r="M1044" s="177">
        <f ca="1">IF(M$1&lt;'Data Bank'!$AD1056,"",IF(M$1&gt;'Data Bank'!$AT1056,"",IF(AND('Data Bank'!$AC1056&lt;100,TODAY()&gt;'Data Bank'!$AT1056),1,IF('Data Bank'!$AC1056=100,3,IF('Data Bank'!$AC1056=0,0,2)))))</f>
        <v>2</v>
      </c>
      <c r="N1044" s="177">
        <f ca="1">IF(N$1&lt;'Data Bank'!$AD1056,"",IF(N$1&gt;'Data Bank'!$AT1056,"",IF(AND('Data Bank'!$AC1056&lt;100,TODAY()&gt;'Data Bank'!$AT1056),1,IF('Data Bank'!$AC1056=100,3,IF('Data Bank'!$AC1056=0,0,2)))))</f>
        <v>2</v>
      </c>
      <c r="O1044" s="177">
        <f ca="1">IF(O$1&lt;'Data Bank'!$AD1056,"",IF(O$1&gt;'Data Bank'!$AT1056,"",IF(AND('Data Bank'!$AC1056&lt;100,TODAY()&gt;'Data Bank'!$AT1056),1,IF('Data Bank'!$AC1056=100,3,IF('Data Bank'!$AC1056=0,0,2)))))</f>
        <v>2</v>
      </c>
      <c r="P1044" s="177">
        <f ca="1">IF(P$1&lt;'Data Bank'!$AD1056,"",IF(P$1&gt;'Data Bank'!$AT1056,"",IF(AND('Data Bank'!$AC1056&lt;100,TODAY()&gt;'Data Bank'!$AT1056),1,IF('Data Bank'!$AC1056=100,3,IF('Data Bank'!$AC1056=0,0,2)))))</f>
        <v>2</v>
      </c>
      <c r="Q1044" s="177">
        <f ca="1">IF(Q$1&lt;'Data Bank'!$AD1056,"",IF(Q$1&gt;'Data Bank'!$AT1056,"",IF(AND('Data Bank'!$AC1056&lt;100,TODAY()&gt;'Data Bank'!$AT1056),1,IF('Data Bank'!$AC1056=100,3,IF('Data Bank'!$AC1056=0,0,2)))))</f>
        <v>2</v>
      </c>
      <c r="R1044" s="177">
        <f ca="1">IF(R$1&lt;'Data Bank'!$AD1056,"",IF(R$1&gt;'Data Bank'!$AT1056,"",IF(AND('Data Bank'!$AC1056&lt;100,TODAY()&gt;'Data Bank'!$AT1056),1,IF('Data Bank'!$AC1056=100,3,IF('Data Bank'!$AC1056=0,0,2)))))</f>
        <v>2</v>
      </c>
    </row>
    <row r="1045" spans="1:18">
      <c r="A1045" s="115" t="str">
        <f>'Data Bank'!E1057</f>
        <v>Khayaban-e-Nawab</v>
      </c>
      <c r="B1045" s="178">
        <f ca="1">IF(B$1&lt;'Data Bank'!$AD1057,"",IF(B$1&gt;'Data Bank'!$AT1057,"",IF(AND('Data Bank'!$AC1057&lt;100,TODAY()&gt;'Data Bank'!$AT1057),1,IF('Data Bank'!$AC1057=100,3,IF('Data Bank'!$AC1057=0,0,2)))))</f>
        <v>0</v>
      </c>
      <c r="C1045" s="178">
        <f ca="1">IF(C$1&lt;'Data Bank'!$AD1057,"",IF(C$1&gt;'Data Bank'!$AT1057,"",IF(AND('Data Bank'!$AC1057&lt;100,TODAY()&gt;'Data Bank'!$AT1057),1,IF('Data Bank'!$AC1057=100,3,IF('Data Bank'!$AC1057=0,0,2)))))</f>
        <v>0</v>
      </c>
      <c r="D1045" s="178">
        <f ca="1">IF(D$1&lt;'Data Bank'!$AD1057,"",IF(D$1&gt;'Data Bank'!$AT1057,"",IF(AND('Data Bank'!$AC1057&lt;100,TODAY()&gt;'Data Bank'!$AT1057),1,IF('Data Bank'!$AC1057=100,3,IF('Data Bank'!$AC1057=0,0,2)))))</f>
        <v>0</v>
      </c>
      <c r="E1045" s="178">
        <f ca="1">IF(E$1&lt;'Data Bank'!$AD1057,"",IF(E$1&gt;'Data Bank'!$AT1057,"",IF(AND('Data Bank'!$AC1057&lt;100,TODAY()&gt;'Data Bank'!$AT1057),1,IF('Data Bank'!$AC1057=100,3,IF('Data Bank'!$AC1057=0,0,2)))))</f>
        <v>0</v>
      </c>
      <c r="F1045" s="178">
        <f ca="1">IF(F$1&lt;'Data Bank'!$AD1057,"",IF(F$1&gt;'Data Bank'!$AT1057,"",IF(AND('Data Bank'!$AC1057&lt;100,TODAY()&gt;'Data Bank'!$AT1057),1,IF('Data Bank'!$AC1057=100,3,IF('Data Bank'!$AC1057=0,0,2)))))</f>
        <v>0</v>
      </c>
      <c r="G1045" s="178">
        <f ca="1">IF(G$1&lt;'Data Bank'!$AD1057,"",IF(G$1&gt;'Data Bank'!$AT1057,"",IF(AND('Data Bank'!$AC1057&lt;100,TODAY()&gt;'Data Bank'!$AT1057),1,IF('Data Bank'!$AC1057=100,3,IF('Data Bank'!$AC1057=0,0,2)))))</f>
        <v>0</v>
      </c>
      <c r="H1045" s="178">
        <f ca="1">IF(H$1&lt;'Data Bank'!$AD1057,"",IF(H$1&gt;'Data Bank'!$AT1057,"",IF(AND('Data Bank'!$AC1057&lt;100,TODAY()&gt;'Data Bank'!$AT1057),1,IF('Data Bank'!$AC1057=100,3,IF('Data Bank'!$AC1057=0,0,2)))))</f>
        <v>0</v>
      </c>
      <c r="I1045" s="178">
        <f ca="1">IF(I$1&lt;'Data Bank'!$AD1057,"",IF(I$1&gt;'Data Bank'!$AT1057,"",IF(AND('Data Bank'!$AC1057&lt;100,TODAY()&gt;'Data Bank'!$AT1057),1,IF('Data Bank'!$AC1057=100,3,IF('Data Bank'!$AC1057=0,0,2)))))</f>
        <v>0</v>
      </c>
      <c r="J1045" s="177" t="str">
        <f ca="1">IF(J$1&lt;'Data Bank'!$AD1057,"",IF(J$1&gt;'Data Bank'!$AT1057,"",IF(AND('Data Bank'!$AC1057&lt;100,TODAY()&gt;'Data Bank'!$AT1057),1,IF('Data Bank'!$AC1057=100,3,IF('Data Bank'!$AC1057=0,0,2)))))</f>
        <v/>
      </c>
      <c r="K1045" s="177" t="str">
        <f ca="1">IF(K$1&lt;'Data Bank'!$AD1057,"",IF(K$1&gt;'Data Bank'!$AT1057,"",IF(AND('Data Bank'!$AC1057&lt;100,TODAY()&gt;'Data Bank'!$AT1057),1,IF('Data Bank'!$AC1057=100,3,IF('Data Bank'!$AC1057=0,0,2)))))</f>
        <v/>
      </c>
      <c r="L1045" s="177" t="str">
        <f ca="1">IF(L$1&lt;'Data Bank'!$AD1057,"",IF(L$1&gt;'Data Bank'!$AT1057,"",IF(AND('Data Bank'!$AC1057&lt;100,TODAY()&gt;'Data Bank'!$AT1057),1,IF('Data Bank'!$AC1057=100,3,IF('Data Bank'!$AC1057=0,0,2)))))</f>
        <v/>
      </c>
      <c r="M1045" s="177" t="str">
        <f ca="1">IF(M$1&lt;'Data Bank'!$AD1057,"",IF(M$1&gt;'Data Bank'!$AT1057,"",IF(AND('Data Bank'!$AC1057&lt;100,TODAY()&gt;'Data Bank'!$AT1057),1,IF('Data Bank'!$AC1057=100,3,IF('Data Bank'!$AC1057=0,0,2)))))</f>
        <v/>
      </c>
      <c r="N1045" s="177" t="str">
        <f ca="1">IF(N$1&lt;'Data Bank'!$AD1057,"",IF(N$1&gt;'Data Bank'!$AT1057,"",IF(AND('Data Bank'!$AC1057&lt;100,TODAY()&gt;'Data Bank'!$AT1057),1,IF('Data Bank'!$AC1057=100,3,IF('Data Bank'!$AC1057=0,0,2)))))</f>
        <v/>
      </c>
      <c r="O1045" s="177" t="str">
        <f ca="1">IF(O$1&lt;'Data Bank'!$AD1057,"",IF(O$1&gt;'Data Bank'!$AT1057,"",IF(AND('Data Bank'!$AC1057&lt;100,TODAY()&gt;'Data Bank'!$AT1057),1,IF('Data Bank'!$AC1057=100,3,IF('Data Bank'!$AC1057=0,0,2)))))</f>
        <v/>
      </c>
      <c r="P1045" s="177" t="str">
        <f ca="1">IF(P$1&lt;'Data Bank'!$AD1057,"",IF(P$1&gt;'Data Bank'!$AT1057,"",IF(AND('Data Bank'!$AC1057&lt;100,TODAY()&gt;'Data Bank'!$AT1057),1,IF('Data Bank'!$AC1057=100,3,IF('Data Bank'!$AC1057=0,0,2)))))</f>
        <v/>
      </c>
      <c r="Q1045" s="177" t="str">
        <f ca="1">IF(Q$1&lt;'Data Bank'!$AD1057,"",IF(Q$1&gt;'Data Bank'!$AT1057,"",IF(AND('Data Bank'!$AC1057&lt;100,TODAY()&gt;'Data Bank'!$AT1057),1,IF('Data Bank'!$AC1057=100,3,IF('Data Bank'!$AC1057=0,0,2)))))</f>
        <v/>
      </c>
      <c r="R1045" s="177" t="str">
        <f ca="1">IF(R$1&lt;'Data Bank'!$AD1057,"",IF(R$1&gt;'Data Bank'!$AT1057,"",IF(AND('Data Bank'!$AC1057&lt;100,TODAY()&gt;'Data Bank'!$AT1057),1,IF('Data Bank'!$AC1057=100,3,IF('Data Bank'!$AC1057=0,0,2)))))</f>
        <v/>
      </c>
    </row>
    <row r="1046" spans="1:18">
      <c r="A1046" s="115" t="str">
        <f>'Data Bank'!E1072</f>
        <v>Sadabad Society</v>
      </c>
      <c r="B1046" s="178">
        <f ca="1">IF(B$1&lt;'Data Bank'!$AD1072,"",IF(B$1&gt;'Data Bank'!$AT1072,"",IF(AND('Data Bank'!$AC1072&lt;100,TODAY()&gt;'Data Bank'!$AT1072),1,IF('Data Bank'!$AC1072=100,3,IF('Data Bank'!$AC1072=0,0,2)))))</f>
        <v>1</v>
      </c>
      <c r="C1046" s="178">
        <f ca="1">IF(C$1&lt;'Data Bank'!$AD1072,"",IF(C$1&gt;'Data Bank'!$AT1072,"",IF(AND('Data Bank'!$AC1072&lt;100,TODAY()&gt;'Data Bank'!$AT1072),1,IF('Data Bank'!$AC1072=100,3,IF('Data Bank'!$AC1072=0,0,2)))))</f>
        <v>1</v>
      </c>
      <c r="D1046" s="178" t="str">
        <f ca="1">IF(D$1&lt;'Data Bank'!$AD1072,"",IF(D$1&gt;'Data Bank'!$AT1072,"",IF(AND('Data Bank'!$AC1072&lt;100,TODAY()&gt;'Data Bank'!$AT1072),1,IF('Data Bank'!$AC1072=100,3,IF('Data Bank'!$AC1072=0,0,2)))))</f>
        <v/>
      </c>
      <c r="E1046" s="178" t="str">
        <f ca="1">IF(E$1&lt;'Data Bank'!$AD1072,"",IF(E$1&gt;'Data Bank'!$AT1072,"",IF(AND('Data Bank'!$AC1072&lt;100,TODAY()&gt;'Data Bank'!$AT1072),1,IF('Data Bank'!$AC1072=100,3,IF('Data Bank'!$AC1072=0,0,2)))))</f>
        <v/>
      </c>
      <c r="F1046" s="178" t="str">
        <f ca="1">IF(F$1&lt;'Data Bank'!$AD1072,"",IF(F$1&gt;'Data Bank'!$AT1072,"",IF(AND('Data Bank'!$AC1072&lt;100,TODAY()&gt;'Data Bank'!$AT1072),1,IF('Data Bank'!$AC1072=100,3,IF('Data Bank'!$AC1072=0,0,2)))))</f>
        <v/>
      </c>
      <c r="G1046" s="178" t="str">
        <f ca="1">IF(G$1&lt;'Data Bank'!$AD1072,"",IF(G$1&gt;'Data Bank'!$AT1072,"",IF(AND('Data Bank'!$AC1072&lt;100,TODAY()&gt;'Data Bank'!$AT1072),1,IF('Data Bank'!$AC1072=100,3,IF('Data Bank'!$AC1072=0,0,2)))))</f>
        <v/>
      </c>
      <c r="H1046" s="178" t="str">
        <f ca="1">IF(H$1&lt;'Data Bank'!$AD1072,"",IF(H$1&gt;'Data Bank'!$AT1072,"",IF(AND('Data Bank'!$AC1072&lt;100,TODAY()&gt;'Data Bank'!$AT1072),1,IF('Data Bank'!$AC1072=100,3,IF('Data Bank'!$AC1072=0,0,2)))))</f>
        <v/>
      </c>
      <c r="I1046" s="178" t="str">
        <f ca="1">IF(I$1&lt;'Data Bank'!$AD1072,"",IF(I$1&gt;'Data Bank'!$AT1072,"",IF(AND('Data Bank'!$AC1072&lt;100,TODAY()&gt;'Data Bank'!$AT1072),1,IF('Data Bank'!$AC1072=100,3,IF('Data Bank'!$AC1072=0,0,2)))))</f>
        <v/>
      </c>
      <c r="J1046" s="177" t="str">
        <f ca="1">IF(J$1&lt;'Data Bank'!$AD1072,"",IF(J$1&gt;'Data Bank'!$AT1072,"",IF(AND('Data Bank'!$AC1072&lt;100,TODAY()&gt;'Data Bank'!$AT1072),1,IF('Data Bank'!$AC1072=100,3,IF('Data Bank'!$AC1072=0,0,2)))))</f>
        <v/>
      </c>
      <c r="K1046" s="177" t="str">
        <f ca="1">IF(K$1&lt;'Data Bank'!$AD1072,"",IF(K$1&gt;'Data Bank'!$AT1072,"",IF(AND('Data Bank'!$AC1072&lt;100,TODAY()&gt;'Data Bank'!$AT1072),1,IF('Data Bank'!$AC1072=100,3,IF('Data Bank'!$AC1072=0,0,2)))))</f>
        <v/>
      </c>
      <c r="L1046" s="177" t="str">
        <f ca="1">IF(L$1&lt;'Data Bank'!$AD1072,"",IF(L$1&gt;'Data Bank'!$AT1072,"",IF(AND('Data Bank'!$AC1072&lt;100,TODAY()&gt;'Data Bank'!$AT1072),1,IF('Data Bank'!$AC1072=100,3,IF('Data Bank'!$AC1072=0,0,2)))))</f>
        <v/>
      </c>
      <c r="M1046" s="177" t="str">
        <f ca="1">IF(M$1&lt;'Data Bank'!$AD1072,"",IF(M$1&gt;'Data Bank'!$AT1072,"",IF(AND('Data Bank'!$AC1072&lt;100,TODAY()&gt;'Data Bank'!$AT1072),1,IF('Data Bank'!$AC1072=100,3,IF('Data Bank'!$AC1072=0,0,2)))))</f>
        <v/>
      </c>
      <c r="N1046" s="177" t="str">
        <f ca="1">IF(N$1&lt;'Data Bank'!$AD1072,"",IF(N$1&gt;'Data Bank'!$AT1072,"",IF(AND('Data Bank'!$AC1072&lt;100,TODAY()&gt;'Data Bank'!$AT1072),1,IF('Data Bank'!$AC1072=100,3,IF('Data Bank'!$AC1072=0,0,2)))))</f>
        <v/>
      </c>
      <c r="O1046" s="177" t="str">
        <f ca="1">IF(O$1&lt;'Data Bank'!$AD1072,"",IF(O$1&gt;'Data Bank'!$AT1072,"",IF(AND('Data Bank'!$AC1072&lt;100,TODAY()&gt;'Data Bank'!$AT1072),1,IF('Data Bank'!$AC1072=100,3,IF('Data Bank'!$AC1072=0,0,2)))))</f>
        <v/>
      </c>
      <c r="P1046" s="177" t="str">
        <f ca="1">IF(P$1&lt;'Data Bank'!$AD1072,"",IF(P$1&gt;'Data Bank'!$AT1072,"",IF(AND('Data Bank'!$AC1072&lt;100,TODAY()&gt;'Data Bank'!$AT1072),1,IF('Data Bank'!$AC1072=100,3,IF('Data Bank'!$AC1072=0,0,2)))))</f>
        <v/>
      </c>
      <c r="Q1046" s="177" t="str">
        <f ca="1">IF(Q$1&lt;'Data Bank'!$AD1072,"",IF(Q$1&gt;'Data Bank'!$AT1072,"",IF(AND('Data Bank'!$AC1072&lt;100,TODAY()&gt;'Data Bank'!$AT1072),1,IF('Data Bank'!$AC1072=100,3,IF('Data Bank'!$AC1072=0,0,2)))))</f>
        <v/>
      </c>
      <c r="R1046" s="177" t="str">
        <f ca="1">IF(R$1&lt;'Data Bank'!$AD1072,"",IF(R$1&gt;'Data Bank'!$AT1072,"",IF(AND('Data Bank'!$AC1072&lt;100,TODAY()&gt;'Data Bank'!$AT1072),1,IF('Data Bank'!$AC1072=100,3,IF('Data Bank'!$AC1072=0,0,2)))))</f>
        <v/>
      </c>
    </row>
    <row r="1047" spans="1:18">
      <c r="A1047" s="115" t="str">
        <f>'Data Bank'!E1079</f>
        <v>Safari Garden Phase 2</v>
      </c>
      <c r="B1047" s="178">
        <f ca="1">IF(B$1&lt;'Data Bank'!$AD1079,"",IF(B$1&gt;'Data Bank'!$AT1079,"",IF(AND('Data Bank'!$AC1079&lt;100,TODAY()&gt;'Data Bank'!$AT1079),1,IF('Data Bank'!$AC1079=100,3,IF('Data Bank'!$AC1079=0,0,2)))))</f>
        <v>0</v>
      </c>
      <c r="C1047" s="178">
        <f ca="1">IF(C$1&lt;'Data Bank'!$AD1079,"",IF(C$1&gt;'Data Bank'!$AT1079,"",IF(AND('Data Bank'!$AC1079&lt;100,TODAY()&gt;'Data Bank'!$AT1079),1,IF('Data Bank'!$AC1079=100,3,IF('Data Bank'!$AC1079=0,0,2)))))</f>
        <v>0</v>
      </c>
      <c r="D1047" s="178">
        <f ca="1">IF(D$1&lt;'Data Bank'!$AD1079,"",IF(D$1&gt;'Data Bank'!$AT1079,"",IF(AND('Data Bank'!$AC1079&lt;100,TODAY()&gt;'Data Bank'!$AT1079),1,IF('Data Bank'!$AC1079=100,3,IF('Data Bank'!$AC1079=0,0,2)))))</f>
        <v>0</v>
      </c>
      <c r="E1047" s="178">
        <f ca="1">IF(E$1&lt;'Data Bank'!$AD1079,"",IF(E$1&gt;'Data Bank'!$AT1079,"",IF(AND('Data Bank'!$AC1079&lt;100,TODAY()&gt;'Data Bank'!$AT1079),1,IF('Data Bank'!$AC1079=100,3,IF('Data Bank'!$AC1079=0,0,2)))))</f>
        <v>0</v>
      </c>
      <c r="F1047" s="178" t="str">
        <f ca="1">IF(F$1&lt;'Data Bank'!$AD1079,"",IF(F$1&gt;'Data Bank'!$AT1079,"",IF(AND('Data Bank'!$AC1079&lt;100,TODAY()&gt;'Data Bank'!$AT1079),1,IF('Data Bank'!$AC1079=100,3,IF('Data Bank'!$AC1079=0,0,2)))))</f>
        <v/>
      </c>
      <c r="G1047" s="178" t="str">
        <f ca="1">IF(G$1&lt;'Data Bank'!$AD1079,"",IF(G$1&gt;'Data Bank'!$AT1079,"",IF(AND('Data Bank'!$AC1079&lt;100,TODAY()&gt;'Data Bank'!$AT1079),1,IF('Data Bank'!$AC1079=100,3,IF('Data Bank'!$AC1079=0,0,2)))))</f>
        <v/>
      </c>
      <c r="H1047" s="178" t="str">
        <f ca="1">IF(H$1&lt;'Data Bank'!$AD1079,"",IF(H$1&gt;'Data Bank'!$AT1079,"",IF(AND('Data Bank'!$AC1079&lt;100,TODAY()&gt;'Data Bank'!$AT1079),1,IF('Data Bank'!$AC1079=100,3,IF('Data Bank'!$AC1079=0,0,2)))))</f>
        <v/>
      </c>
      <c r="I1047" s="178" t="str">
        <f ca="1">IF(I$1&lt;'Data Bank'!$AD1079,"",IF(I$1&gt;'Data Bank'!$AT1079,"",IF(AND('Data Bank'!$AC1079&lt;100,TODAY()&gt;'Data Bank'!$AT1079),1,IF('Data Bank'!$AC1079=100,3,IF('Data Bank'!$AC1079=0,0,2)))))</f>
        <v/>
      </c>
      <c r="J1047" s="177" t="str">
        <f ca="1">IF(J$1&lt;'Data Bank'!$AD1079,"",IF(J$1&gt;'Data Bank'!$AT1079,"",IF(AND('Data Bank'!$AC1079&lt;100,TODAY()&gt;'Data Bank'!$AT1079),1,IF('Data Bank'!$AC1079=100,3,IF('Data Bank'!$AC1079=0,0,2)))))</f>
        <v/>
      </c>
      <c r="K1047" s="177" t="str">
        <f ca="1">IF(K$1&lt;'Data Bank'!$AD1079,"",IF(K$1&gt;'Data Bank'!$AT1079,"",IF(AND('Data Bank'!$AC1079&lt;100,TODAY()&gt;'Data Bank'!$AT1079),1,IF('Data Bank'!$AC1079=100,3,IF('Data Bank'!$AC1079=0,0,2)))))</f>
        <v/>
      </c>
      <c r="L1047" s="177" t="str">
        <f ca="1">IF(L$1&lt;'Data Bank'!$AD1079,"",IF(L$1&gt;'Data Bank'!$AT1079,"",IF(AND('Data Bank'!$AC1079&lt;100,TODAY()&gt;'Data Bank'!$AT1079),1,IF('Data Bank'!$AC1079=100,3,IF('Data Bank'!$AC1079=0,0,2)))))</f>
        <v/>
      </c>
      <c r="M1047" s="177" t="str">
        <f ca="1">IF(M$1&lt;'Data Bank'!$AD1079,"",IF(M$1&gt;'Data Bank'!$AT1079,"",IF(AND('Data Bank'!$AC1079&lt;100,TODAY()&gt;'Data Bank'!$AT1079),1,IF('Data Bank'!$AC1079=100,3,IF('Data Bank'!$AC1079=0,0,2)))))</f>
        <v/>
      </c>
      <c r="N1047" s="177" t="str">
        <f ca="1">IF(N$1&lt;'Data Bank'!$AD1079,"",IF(N$1&gt;'Data Bank'!$AT1079,"",IF(AND('Data Bank'!$AC1079&lt;100,TODAY()&gt;'Data Bank'!$AT1079),1,IF('Data Bank'!$AC1079=100,3,IF('Data Bank'!$AC1079=0,0,2)))))</f>
        <v/>
      </c>
      <c r="O1047" s="177" t="str">
        <f ca="1">IF(O$1&lt;'Data Bank'!$AD1079,"",IF(O$1&gt;'Data Bank'!$AT1079,"",IF(AND('Data Bank'!$AC1079&lt;100,TODAY()&gt;'Data Bank'!$AT1079),1,IF('Data Bank'!$AC1079=100,3,IF('Data Bank'!$AC1079=0,0,2)))))</f>
        <v/>
      </c>
      <c r="P1047" s="177" t="str">
        <f ca="1">IF(P$1&lt;'Data Bank'!$AD1079,"",IF(P$1&gt;'Data Bank'!$AT1079,"",IF(AND('Data Bank'!$AC1079&lt;100,TODAY()&gt;'Data Bank'!$AT1079),1,IF('Data Bank'!$AC1079=100,3,IF('Data Bank'!$AC1079=0,0,2)))))</f>
        <v/>
      </c>
      <c r="Q1047" s="177" t="str">
        <f ca="1">IF(Q$1&lt;'Data Bank'!$AD1079,"",IF(Q$1&gt;'Data Bank'!$AT1079,"",IF(AND('Data Bank'!$AC1079&lt;100,TODAY()&gt;'Data Bank'!$AT1079),1,IF('Data Bank'!$AC1079=100,3,IF('Data Bank'!$AC1079=0,0,2)))))</f>
        <v/>
      </c>
      <c r="R1047" s="177" t="str">
        <f ca="1">IF(R$1&lt;'Data Bank'!$AD1079,"",IF(R$1&gt;'Data Bank'!$AT1079,"",IF(AND('Data Bank'!$AC1079&lt;100,TODAY()&gt;'Data Bank'!$AT1079),1,IF('Data Bank'!$AC1079=100,3,IF('Data Bank'!$AC1079=0,0,2)))))</f>
        <v/>
      </c>
    </row>
    <row r="1048" spans="1:18">
      <c r="A1048" s="115" t="str">
        <f>'Data Bank'!E1080</f>
        <v>Nisari Muhallah &amp; Muslim Town S</v>
      </c>
      <c r="B1048" s="178">
        <f ca="1">IF(B$1&lt;'Data Bank'!$AD1080,"",IF(B$1&gt;'Data Bank'!$AT1080,"",IF(AND('Data Bank'!$AC1080&lt;100,TODAY()&gt;'Data Bank'!$AT1080),1,IF('Data Bank'!$AC1080=100,3,IF('Data Bank'!$AC1080=0,0,2)))))</f>
        <v>0</v>
      </c>
      <c r="C1048" s="178">
        <f ca="1">IF(C$1&lt;'Data Bank'!$AD1080,"",IF(C$1&gt;'Data Bank'!$AT1080,"",IF(AND('Data Bank'!$AC1080&lt;100,TODAY()&gt;'Data Bank'!$AT1080),1,IF('Data Bank'!$AC1080=100,3,IF('Data Bank'!$AC1080=0,0,2)))))</f>
        <v>0</v>
      </c>
      <c r="D1048" s="178">
        <f ca="1">IF(D$1&lt;'Data Bank'!$AD1080,"",IF(D$1&gt;'Data Bank'!$AT1080,"",IF(AND('Data Bank'!$AC1080&lt;100,TODAY()&gt;'Data Bank'!$AT1080),1,IF('Data Bank'!$AC1080=100,3,IF('Data Bank'!$AC1080=0,0,2)))))</f>
        <v>0</v>
      </c>
      <c r="E1048" s="178">
        <f ca="1">IF(E$1&lt;'Data Bank'!$AD1080,"",IF(E$1&gt;'Data Bank'!$AT1080,"",IF(AND('Data Bank'!$AC1080&lt;100,TODAY()&gt;'Data Bank'!$AT1080),1,IF('Data Bank'!$AC1080=100,3,IF('Data Bank'!$AC1080=0,0,2)))))</f>
        <v>0</v>
      </c>
      <c r="F1048" s="178">
        <f ca="1">IF(F$1&lt;'Data Bank'!$AD1080,"",IF(F$1&gt;'Data Bank'!$AT1080,"",IF(AND('Data Bank'!$AC1080&lt;100,TODAY()&gt;'Data Bank'!$AT1080),1,IF('Data Bank'!$AC1080=100,3,IF('Data Bank'!$AC1080=0,0,2)))))</f>
        <v>0</v>
      </c>
      <c r="G1048" s="178">
        <f ca="1">IF(G$1&lt;'Data Bank'!$AD1080,"",IF(G$1&gt;'Data Bank'!$AT1080,"",IF(AND('Data Bank'!$AC1080&lt;100,TODAY()&gt;'Data Bank'!$AT1080),1,IF('Data Bank'!$AC1080=100,3,IF('Data Bank'!$AC1080=0,0,2)))))</f>
        <v>0</v>
      </c>
      <c r="H1048" s="178">
        <f ca="1">IF(H$1&lt;'Data Bank'!$AD1080,"",IF(H$1&gt;'Data Bank'!$AT1080,"",IF(AND('Data Bank'!$AC1080&lt;100,TODAY()&gt;'Data Bank'!$AT1080),1,IF('Data Bank'!$AC1080=100,3,IF('Data Bank'!$AC1080=0,0,2)))))</f>
        <v>0</v>
      </c>
      <c r="I1048" s="178">
        <f ca="1">IF(I$1&lt;'Data Bank'!$AD1080,"",IF(I$1&gt;'Data Bank'!$AT1080,"",IF(AND('Data Bank'!$AC1080&lt;100,TODAY()&gt;'Data Bank'!$AT1080),1,IF('Data Bank'!$AC1080=100,3,IF('Data Bank'!$AC1080=0,0,2)))))</f>
        <v>0</v>
      </c>
      <c r="J1048" s="177" t="str">
        <f ca="1">IF(J$1&lt;'Data Bank'!$AD1080,"",IF(J$1&gt;'Data Bank'!$AT1080,"",IF(AND('Data Bank'!$AC1080&lt;100,TODAY()&gt;'Data Bank'!$AT1080),1,IF('Data Bank'!$AC1080=100,3,IF('Data Bank'!$AC1080=0,0,2)))))</f>
        <v/>
      </c>
      <c r="K1048" s="177" t="str">
        <f ca="1">IF(K$1&lt;'Data Bank'!$AD1080,"",IF(K$1&gt;'Data Bank'!$AT1080,"",IF(AND('Data Bank'!$AC1080&lt;100,TODAY()&gt;'Data Bank'!$AT1080),1,IF('Data Bank'!$AC1080=100,3,IF('Data Bank'!$AC1080=0,0,2)))))</f>
        <v/>
      </c>
      <c r="L1048" s="177" t="str">
        <f ca="1">IF(L$1&lt;'Data Bank'!$AD1080,"",IF(L$1&gt;'Data Bank'!$AT1080,"",IF(AND('Data Bank'!$AC1080&lt;100,TODAY()&gt;'Data Bank'!$AT1080),1,IF('Data Bank'!$AC1080=100,3,IF('Data Bank'!$AC1080=0,0,2)))))</f>
        <v/>
      </c>
      <c r="M1048" s="177" t="str">
        <f ca="1">IF(M$1&lt;'Data Bank'!$AD1080,"",IF(M$1&gt;'Data Bank'!$AT1080,"",IF(AND('Data Bank'!$AC1080&lt;100,TODAY()&gt;'Data Bank'!$AT1080),1,IF('Data Bank'!$AC1080=100,3,IF('Data Bank'!$AC1080=0,0,2)))))</f>
        <v/>
      </c>
      <c r="N1048" s="177" t="str">
        <f ca="1">IF(N$1&lt;'Data Bank'!$AD1080,"",IF(N$1&gt;'Data Bank'!$AT1080,"",IF(AND('Data Bank'!$AC1080&lt;100,TODAY()&gt;'Data Bank'!$AT1080),1,IF('Data Bank'!$AC1080=100,3,IF('Data Bank'!$AC1080=0,0,2)))))</f>
        <v/>
      </c>
      <c r="O1048" s="177" t="str">
        <f ca="1">IF(O$1&lt;'Data Bank'!$AD1080,"",IF(O$1&gt;'Data Bank'!$AT1080,"",IF(AND('Data Bank'!$AC1080&lt;100,TODAY()&gt;'Data Bank'!$AT1080),1,IF('Data Bank'!$AC1080=100,3,IF('Data Bank'!$AC1080=0,0,2)))))</f>
        <v/>
      </c>
      <c r="P1048" s="177" t="str">
        <f ca="1">IF(P$1&lt;'Data Bank'!$AD1080,"",IF(P$1&gt;'Data Bank'!$AT1080,"",IF(AND('Data Bank'!$AC1080&lt;100,TODAY()&gt;'Data Bank'!$AT1080),1,IF('Data Bank'!$AC1080=100,3,IF('Data Bank'!$AC1080=0,0,2)))))</f>
        <v/>
      </c>
      <c r="Q1048" s="177" t="str">
        <f ca="1">IF(Q$1&lt;'Data Bank'!$AD1080,"",IF(Q$1&gt;'Data Bank'!$AT1080,"",IF(AND('Data Bank'!$AC1080&lt;100,TODAY()&gt;'Data Bank'!$AT1080),1,IF('Data Bank'!$AC1080=100,3,IF('Data Bank'!$AC1080=0,0,2)))))</f>
        <v/>
      </c>
      <c r="R1048" s="177" t="str">
        <f ca="1">IF(R$1&lt;'Data Bank'!$AD1080,"",IF(R$1&gt;'Data Bank'!$AT1080,"",IF(AND('Data Bank'!$AC1080&lt;100,TODAY()&gt;'Data Bank'!$AT1080),1,IF('Data Bank'!$AC1080=100,3,IF('Data Bank'!$AC1080=0,0,2)))))</f>
        <v/>
      </c>
    </row>
    <row r="1049" spans="1:18">
      <c r="A1049" s="115" t="str">
        <f>'Data Bank'!E1083</f>
        <v>Saidu Sharif P2</v>
      </c>
      <c r="B1049" s="178">
        <f ca="1">IF(B$1&lt;'Data Bank'!$AD1083,"",IF(B$1&gt;'Data Bank'!$AT1083,"",IF(AND('Data Bank'!$AC1083&lt;100,TODAY()&gt;'Data Bank'!$AT1083),1,IF('Data Bank'!$AC1083=100,3,IF('Data Bank'!$AC1083=0,0,2)))))</f>
        <v>2</v>
      </c>
      <c r="C1049" s="178">
        <f ca="1">IF(C$1&lt;'Data Bank'!$AD1083,"",IF(C$1&gt;'Data Bank'!$AT1083,"",IF(AND('Data Bank'!$AC1083&lt;100,TODAY()&gt;'Data Bank'!$AT1083),1,IF('Data Bank'!$AC1083=100,3,IF('Data Bank'!$AC1083=0,0,2)))))</f>
        <v>2</v>
      </c>
      <c r="D1049" s="178">
        <f ca="1">IF(D$1&lt;'Data Bank'!$AD1083,"",IF(D$1&gt;'Data Bank'!$AT1083,"",IF(AND('Data Bank'!$AC1083&lt;100,TODAY()&gt;'Data Bank'!$AT1083),1,IF('Data Bank'!$AC1083=100,3,IF('Data Bank'!$AC1083=0,0,2)))))</f>
        <v>2</v>
      </c>
      <c r="E1049" s="178">
        <f ca="1">IF(E$1&lt;'Data Bank'!$AD1083,"",IF(E$1&gt;'Data Bank'!$AT1083,"",IF(AND('Data Bank'!$AC1083&lt;100,TODAY()&gt;'Data Bank'!$AT1083),1,IF('Data Bank'!$AC1083=100,3,IF('Data Bank'!$AC1083=0,0,2)))))</f>
        <v>2</v>
      </c>
      <c r="F1049" s="178">
        <f ca="1">IF(F$1&lt;'Data Bank'!$AD1083,"",IF(F$1&gt;'Data Bank'!$AT1083,"",IF(AND('Data Bank'!$AC1083&lt;100,TODAY()&gt;'Data Bank'!$AT1083),1,IF('Data Bank'!$AC1083=100,3,IF('Data Bank'!$AC1083=0,0,2)))))</f>
        <v>2</v>
      </c>
      <c r="G1049" s="178">
        <f ca="1">IF(G$1&lt;'Data Bank'!$AD1083,"",IF(G$1&gt;'Data Bank'!$AT1083,"",IF(AND('Data Bank'!$AC1083&lt;100,TODAY()&gt;'Data Bank'!$AT1083),1,IF('Data Bank'!$AC1083=100,3,IF('Data Bank'!$AC1083=0,0,2)))))</f>
        <v>2</v>
      </c>
      <c r="H1049" s="178">
        <f ca="1">IF(H$1&lt;'Data Bank'!$AD1083,"",IF(H$1&gt;'Data Bank'!$AT1083,"",IF(AND('Data Bank'!$AC1083&lt;100,TODAY()&gt;'Data Bank'!$AT1083),1,IF('Data Bank'!$AC1083=100,3,IF('Data Bank'!$AC1083=0,0,2)))))</f>
        <v>2</v>
      </c>
      <c r="I1049" s="178">
        <f ca="1">IF(I$1&lt;'Data Bank'!$AD1083,"",IF(I$1&gt;'Data Bank'!$AT1083,"",IF(AND('Data Bank'!$AC1083&lt;100,TODAY()&gt;'Data Bank'!$AT1083),1,IF('Data Bank'!$AC1083=100,3,IF('Data Bank'!$AC1083=0,0,2)))))</f>
        <v>2</v>
      </c>
      <c r="J1049" s="177">
        <f ca="1">IF(J$1&lt;'Data Bank'!$AD1083,"",IF(J$1&gt;'Data Bank'!$AT1083,"",IF(AND('Data Bank'!$AC1083&lt;100,TODAY()&gt;'Data Bank'!$AT1083),1,IF('Data Bank'!$AC1083=100,3,IF('Data Bank'!$AC1083=0,0,2)))))</f>
        <v>2</v>
      </c>
      <c r="K1049" s="177">
        <f ca="1">IF(K$1&lt;'Data Bank'!$AD1083,"",IF(K$1&gt;'Data Bank'!$AT1083,"",IF(AND('Data Bank'!$AC1083&lt;100,TODAY()&gt;'Data Bank'!$AT1083),1,IF('Data Bank'!$AC1083=100,3,IF('Data Bank'!$AC1083=0,0,2)))))</f>
        <v>2</v>
      </c>
      <c r="L1049" s="177">
        <f ca="1">IF(L$1&lt;'Data Bank'!$AD1083,"",IF(L$1&gt;'Data Bank'!$AT1083,"",IF(AND('Data Bank'!$AC1083&lt;100,TODAY()&gt;'Data Bank'!$AT1083),1,IF('Data Bank'!$AC1083=100,3,IF('Data Bank'!$AC1083=0,0,2)))))</f>
        <v>2</v>
      </c>
      <c r="M1049" s="177">
        <f ca="1">IF(M$1&lt;'Data Bank'!$AD1083,"",IF(M$1&gt;'Data Bank'!$AT1083,"",IF(AND('Data Bank'!$AC1083&lt;100,TODAY()&gt;'Data Bank'!$AT1083),1,IF('Data Bank'!$AC1083=100,3,IF('Data Bank'!$AC1083=0,0,2)))))</f>
        <v>2</v>
      </c>
      <c r="N1049" s="177">
        <f ca="1">IF(N$1&lt;'Data Bank'!$AD1083,"",IF(N$1&gt;'Data Bank'!$AT1083,"",IF(AND('Data Bank'!$AC1083&lt;100,TODAY()&gt;'Data Bank'!$AT1083),1,IF('Data Bank'!$AC1083=100,3,IF('Data Bank'!$AC1083=0,0,2)))))</f>
        <v>2</v>
      </c>
      <c r="O1049" s="177">
        <f ca="1">IF(O$1&lt;'Data Bank'!$AD1083,"",IF(O$1&gt;'Data Bank'!$AT1083,"",IF(AND('Data Bank'!$AC1083&lt;100,TODAY()&gt;'Data Bank'!$AT1083),1,IF('Data Bank'!$AC1083=100,3,IF('Data Bank'!$AC1083=0,0,2)))))</f>
        <v>2</v>
      </c>
      <c r="P1049" s="177">
        <f ca="1">IF(P$1&lt;'Data Bank'!$AD1083,"",IF(P$1&gt;'Data Bank'!$AT1083,"",IF(AND('Data Bank'!$AC1083&lt;100,TODAY()&gt;'Data Bank'!$AT1083),1,IF('Data Bank'!$AC1083=100,3,IF('Data Bank'!$AC1083=0,0,2)))))</f>
        <v>2</v>
      </c>
      <c r="Q1049" s="177">
        <f ca="1">IF(Q$1&lt;'Data Bank'!$AD1083,"",IF(Q$1&gt;'Data Bank'!$AT1083,"",IF(AND('Data Bank'!$AC1083&lt;100,TODAY()&gt;'Data Bank'!$AT1083),1,IF('Data Bank'!$AC1083=100,3,IF('Data Bank'!$AC1083=0,0,2)))))</f>
        <v>2</v>
      </c>
      <c r="R1049" s="177">
        <f ca="1">IF(R$1&lt;'Data Bank'!$AD1083,"",IF(R$1&gt;'Data Bank'!$AT1083,"",IF(AND('Data Bank'!$AC1083&lt;100,TODAY()&gt;'Data Bank'!$AT1083),1,IF('Data Bank'!$AC1083=100,3,IF('Data Bank'!$AC1083=0,0,2)))))</f>
        <v>2</v>
      </c>
    </row>
    <row r="1050" spans="1:18">
      <c r="A1050" s="115" t="str">
        <f>'Data Bank'!E1088</f>
        <v>Salhad</v>
      </c>
      <c r="B1050" s="178">
        <f ca="1">IF(B$1&lt;'Data Bank'!$AD1088,"",IF(B$1&gt;'Data Bank'!$AT1088,"",IF(AND('Data Bank'!$AC1088&lt;100,TODAY()&gt;'Data Bank'!$AT1088),1,IF('Data Bank'!$AC1088=100,3,IF('Data Bank'!$AC1088=0,0,2)))))</f>
        <v>0</v>
      </c>
      <c r="C1050" s="178">
        <f ca="1">IF(C$1&lt;'Data Bank'!$AD1088,"",IF(C$1&gt;'Data Bank'!$AT1088,"",IF(AND('Data Bank'!$AC1088&lt;100,TODAY()&gt;'Data Bank'!$AT1088),1,IF('Data Bank'!$AC1088=100,3,IF('Data Bank'!$AC1088=0,0,2)))))</f>
        <v>0</v>
      </c>
      <c r="D1050" s="178">
        <f ca="1">IF(D$1&lt;'Data Bank'!$AD1088,"",IF(D$1&gt;'Data Bank'!$AT1088,"",IF(AND('Data Bank'!$AC1088&lt;100,TODAY()&gt;'Data Bank'!$AT1088),1,IF('Data Bank'!$AC1088=100,3,IF('Data Bank'!$AC1088=0,0,2)))))</f>
        <v>0</v>
      </c>
      <c r="E1050" s="178">
        <f ca="1">IF(E$1&lt;'Data Bank'!$AD1088,"",IF(E$1&gt;'Data Bank'!$AT1088,"",IF(AND('Data Bank'!$AC1088&lt;100,TODAY()&gt;'Data Bank'!$AT1088),1,IF('Data Bank'!$AC1088=100,3,IF('Data Bank'!$AC1088=0,0,2)))))</f>
        <v>0</v>
      </c>
      <c r="F1050" s="178">
        <f ca="1">IF(F$1&lt;'Data Bank'!$AD1088,"",IF(F$1&gt;'Data Bank'!$AT1088,"",IF(AND('Data Bank'!$AC1088&lt;100,TODAY()&gt;'Data Bank'!$AT1088),1,IF('Data Bank'!$AC1088=100,3,IF('Data Bank'!$AC1088=0,0,2)))))</f>
        <v>0</v>
      </c>
      <c r="G1050" s="178">
        <f ca="1">IF(G$1&lt;'Data Bank'!$AD1088,"",IF(G$1&gt;'Data Bank'!$AT1088,"",IF(AND('Data Bank'!$AC1088&lt;100,TODAY()&gt;'Data Bank'!$AT1088),1,IF('Data Bank'!$AC1088=100,3,IF('Data Bank'!$AC1088=0,0,2)))))</f>
        <v>0</v>
      </c>
      <c r="H1050" s="178">
        <f ca="1">IF(H$1&lt;'Data Bank'!$AD1088,"",IF(H$1&gt;'Data Bank'!$AT1088,"",IF(AND('Data Bank'!$AC1088&lt;100,TODAY()&gt;'Data Bank'!$AT1088),1,IF('Data Bank'!$AC1088=100,3,IF('Data Bank'!$AC1088=0,0,2)))))</f>
        <v>0</v>
      </c>
      <c r="I1050" s="178">
        <f ca="1">IF(I$1&lt;'Data Bank'!$AD1088,"",IF(I$1&gt;'Data Bank'!$AT1088,"",IF(AND('Data Bank'!$AC1088&lt;100,TODAY()&gt;'Data Bank'!$AT1088),1,IF('Data Bank'!$AC1088=100,3,IF('Data Bank'!$AC1088=0,0,2)))))</f>
        <v>0</v>
      </c>
      <c r="J1050" s="177">
        <f ca="1">IF(J$1&lt;'Data Bank'!$AD1088,"",IF(J$1&gt;'Data Bank'!$AT1088,"",IF(AND('Data Bank'!$AC1088&lt;100,TODAY()&gt;'Data Bank'!$AT1088),1,IF('Data Bank'!$AC1088=100,3,IF('Data Bank'!$AC1088=0,0,2)))))</f>
        <v>0</v>
      </c>
      <c r="K1050" s="177">
        <f ca="1">IF(K$1&lt;'Data Bank'!$AD1088,"",IF(K$1&gt;'Data Bank'!$AT1088,"",IF(AND('Data Bank'!$AC1088&lt;100,TODAY()&gt;'Data Bank'!$AT1088),1,IF('Data Bank'!$AC1088=100,3,IF('Data Bank'!$AC1088=0,0,2)))))</f>
        <v>0</v>
      </c>
      <c r="L1050" s="177">
        <f ca="1">IF(L$1&lt;'Data Bank'!$AD1088,"",IF(L$1&gt;'Data Bank'!$AT1088,"",IF(AND('Data Bank'!$AC1088&lt;100,TODAY()&gt;'Data Bank'!$AT1088),1,IF('Data Bank'!$AC1088=100,3,IF('Data Bank'!$AC1088=0,0,2)))))</f>
        <v>0</v>
      </c>
      <c r="M1050" s="177">
        <f ca="1">IF(M$1&lt;'Data Bank'!$AD1088,"",IF(M$1&gt;'Data Bank'!$AT1088,"",IF(AND('Data Bank'!$AC1088&lt;100,TODAY()&gt;'Data Bank'!$AT1088),1,IF('Data Bank'!$AC1088=100,3,IF('Data Bank'!$AC1088=0,0,2)))))</f>
        <v>0</v>
      </c>
      <c r="N1050" s="177">
        <f ca="1">IF(N$1&lt;'Data Bank'!$AD1088,"",IF(N$1&gt;'Data Bank'!$AT1088,"",IF(AND('Data Bank'!$AC1088&lt;100,TODAY()&gt;'Data Bank'!$AT1088),1,IF('Data Bank'!$AC1088=100,3,IF('Data Bank'!$AC1088=0,0,2)))))</f>
        <v>0</v>
      </c>
      <c r="O1050" s="177">
        <f ca="1">IF(O$1&lt;'Data Bank'!$AD1088,"",IF(O$1&gt;'Data Bank'!$AT1088,"",IF(AND('Data Bank'!$AC1088&lt;100,TODAY()&gt;'Data Bank'!$AT1088),1,IF('Data Bank'!$AC1088=100,3,IF('Data Bank'!$AC1088=0,0,2)))))</f>
        <v>0</v>
      </c>
      <c r="P1050" s="177">
        <f ca="1">IF(P$1&lt;'Data Bank'!$AD1088,"",IF(P$1&gt;'Data Bank'!$AT1088,"",IF(AND('Data Bank'!$AC1088&lt;100,TODAY()&gt;'Data Bank'!$AT1088),1,IF('Data Bank'!$AC1088=100,3,IF('Data Bank'!$AC1088=0,0,2)))))</f>
        <v>0</v>
      </c>
      <c r="Q1050" s="177">
        <f ca="1">IF(Q$1&lt;'Data Bank'!$AD1088,"",IF(Q$1&gt;'Data Bank'!$AT1088,"",IF(AND('Data Bank'!$AC1088&lt;100,TODAY()&gt;'Data Bank'!$AT1088),1,IF('Data Bank'!$AC1088=100,3,IF('Data Bank'!$AC1088=0,0,2)))))</f>
        <v>0</v>
      </c>
      <c r="R1050" s="177">
        <f ca="1">IF(R$1&lt;'Data Bank'!$AD1088,"",IF(R$1&gt;'Data Bank'!$AT1088,"",IF(AND('Data Bank'!$AC1088&lt;100,TODAY()&gt;'Data Bank'!$AT1088),1,IF('Data Bank'!$AC1088=100,3,IF('Data Bank'!$AC1088=0,0,2)))))</f>
        <v>0</v>
      </c>
    </row>
    <row r="1051" spans="1:18">
      <c r="A1051" s="115" t="str">
        <f>'Data Bank'!E1090</f>
        <v>Salman Pura - Saleem Park</v>
      </c>
      <c r="B1051" s="178">
        <f ca="1">IF(B$1&lt;'Data Bank'!$AD1090,"",IF(B$1&gt;'Data Bank'!$AT1090,"",IF(AND('Data Bank'!$AC1090&lt;100,TODAY()&gt;'Data Bank'!$AT1090),1,IF('Data Bank'!$AC1090=100,3,IF('Data Bank'!$AC1090=0,0,2)))))</f>
        <v>1</v>
      </c>
      <c r="C1051" s="178">
        <f ca="1">IF(C$1&lt;'Data Bank'!$AD1090,"",IF(C$1&gt;'Data Bank'!$AT1090,"",IF(AND('Data Bank'!$AC1090&lt;100,TODAY()&gt;'Data Bank'!$AT1090),1,IF('Data Bank'!$AC1090=100,3,IF('Data Bank'!$AC1090=0,0,2)))))</f>
        <v>1</v>
      </c>
      <c r="D1051" s="178" t="str">
        <f ca="1">IF(D$1&lt;'Data Bank'!$AD1090,"",IF(D$1&gt;'Data Bank'!$AT1090,"",IF(AND('Data Bank'!$AC1090&lt;100,TODAY()&gt;'Data Bank'!$AT1090),1,IF('Data Bank'!$AC1090=100,3,IF('Data Bank'!$AC1090=0,0,2)))))</f>
        <v/>
      </c>
      <c r="E1051" s="178" t="str">
        <f ca="1">IF(E$1&lt;'Data Bank'!$AD1090,"",IF(E$1&gt;'Data Bank'!$AT1090,"",IF(AND('Data Bank'!$AC1090&lt;100,TODAY()&gt;'Data Bank'!$AT1090),1,IF('Data Bank'!$AC1090=100,3,IF('Data Bank'!$AC1090=0,0,2)))))</f>
        <v/>
      </c>
      <c r="F1051" s="178" t="str">
        <f ca="1">IF(F$1&lt;'Data Bank'!$AD1090,"",IF(F$1&gt;'Data Bank'!$AT1090,"",IF(AND('Data Bank'!$AC1090&lt;100,TODAY()&gt;'Data Bank'!$AT1090),1,IF('Data Bank'!$AC1090=100,3,IF('Data Bank'!$AC1090=0,0,2)))))</f>
        <v/>
      </c>
      <c r="G1051" s="178" t="str">
        <f ca="1">IF(G$1&lt;'Data Bank'!$AD1090,"",IF(G$1&gt;'Data Bank'!$AT1090,"",IF(AND('Data Bank'!$AC1090&lt;100,TODAY()&gt;'Data Bank'!$AT1090),1,IF('Data Bank'!$AC1090=100,3,IF('Data Bank'!$AC1090=0,0,2)))))</f>
        <v/>
      </c>
      <c r="H1051" s="178" t="str">
        <f ca="1">IF(H$1&lt;'Data Bank'!$AD1090,"",IF(H$1&gt;'Data Bank'!$AT1090,"",IF(AND('Data Bank'!$AC1090&lt;100,TODAY()&gt;'Data Bank'!$AT1090),1,IF('Data Bank'!$AC1090=100,3,IF('Data Bank'!$AC1090=0,0,2)))))</f>
        <v/>
      </c>
      <c r="I1051" s="178" t="str">
        <f ca="1">IF(I$1&lt;'Data Bank'!$AD1090,"",IF(I$1&gt;'Data Bank'!$AT1090,"",IF(AND('Data Bank'!$AC1090&lt;100,TODAY()&gt;'Data Bank'!$AT1090),1,IF('Data Bank'!$AC1090=100,3,IF('Data Bank'!$AC1090=0,0,2)))))</f>
        <v/>
      </c>
      <c r="J1051" s="177" t="str">
        <f ca="1">IF(J$1&lt;'Data Bank'!$AD1090,"",IF(J$1&gt;'Data Bank'!$AT1090,"",IF(AND('Data Bank'!$AC1090&lt;100,TODAY()&gt;'Data Bank'!$AT1090),1,IF('Data Bank'!$AC1090=100,3,IF('Data Bank'!$AC1090=0,0,2)))))</f>
        <v/>
      </c>
      <c r="K1051" s="177" t="str">
        <f ca="1">IF(K$1&lt;'Data Bank'!$AD1090,"",IF(K$1&gt;'Data Bank'!$AT1090,"",IF(AND('Data Bank'!$AC1090&lt;100,TODAY()&gt;'Data Bank'!$AT1090),1,IF('Data Bank'!$AC1090=100,3,IF('Data Bank'!$AC1090=0,0,2)))))</f>
        <v/>
      </c>
      <c r="L1051" s="177" t="str">
        <f ca="1">IF(L$1&lt;'Data Bank'!$AD1090,"",IF(L$1&gt;'Data Bank'!$AT1090,"",IF(AND('Data Bank'!$AC1090&lt;100,TODAY()&gt;'Data Bank'!$AT1090),1,IF('Data Bank'!$AC1090=100,3,IF('Data Bank'!$AC1090=0,0,2)))))</f>
        <v/>
      </c>
      <c r="M1051" s="177" t="str">
        <f ca="1">IF(M$1&lt;'Data Bank'!$AD1090,"",IF(M$1&gt;'Data Bank'!$AT1090,"",IF(AND('Data Bank'!$AC1090&lt;100,TODAY()&gt;'Data Bank'!$AT1090),1,IF('Data Bank'!$AC1090=100,3,IF('Data Bank'!$AC1090=0,0,2)))))</f>
        <v/>
      </c>
      <c r="N1051" s="177" t="str">
        <f ca="1">IF(N$1&lt;'Data Bank'!$AD1090,"",IF(N$1&gt;'Data Bank'!$AT1090,"",IF(AND('Data Bank'!$AC1090&lt;100,TODAY()&gt;'Data Bank'!$AT1090),1,IF('Data Bank'!$AC1090=100,3,IF('Data Bank'!$AC1090=0,0,2)))))</f>
        <v/>
      </c>
      <c r="O1051" s="177" t="str">
        <f ca="1">IF(O$1&lt;'Data Bank'!$AD1090,"",IF(O$1&gt;'Data Bank'!$AT1090,"",IF(AND('Data Bank'!$AC1090&lt;100,TODAY()&gt;'Data Bank'!$AT1090),1,IF('Data Bank'!$AC1090=100,3,IF('Data Bank'!$AC1090=0,0,2)))))</f>
        <v/>
      </c>
      <c r="P1051" s="177" t="str">
        <f ca="1">IF(P$1&lt;'Data Bank'!$AD1090,"",IF(P$1&gt;'Data Bank'!$AT1090,"",IF(AND('Data Bank'!$AC1090&lt;100,TODAY()&gt;'Data Bank'!$AT1090),1,IF('Data Bank'!$AC1090=100,3,IF('Data Bank'!$AC1090=0,0,2)))))</f>
        <v/>
      </c>
      <c r="Q1051" s="177" t="str">
        <f ca="1">IF(Q$1&lt;'Data Bank'!$AD1090,"",IF(Q$1&gt;'Data Bank'!$AT1090,"",IF(AND('Data Bank'!$AC1090&lt;100,TODAY()&gt;'Data Bank'!$AT1090),1,IF('Data Bank'!$AC1090=100,3,IF('Data Bank'!$AC1090=0,0,2)))))</f>
        <v/>
      </c>
      <c r="R1051" s="177" t="str">
        <f ca="1">IF(R$1&lt;'Data Bank'!$AD1090,"",IF(R$1&gt;'Data Bank'!$AT1090,"",IF(AND('Data Bank'!$AC1090&lt;100,TODAY()&gt;'Data Bank'!$AT1090),1,IF('Data Bank'!$AC1090=100,3,IF('Data Bank'!$AC1090=0,0,2)))))</f>
        <v/>
      </c>
    </row>
    <row r="1052" spans="1:18">
      <c r="A1052" s="115" t="str">
        <f>'Data Bank'!E1092</f>
        <v>Punjab Housing &amp; NPS</v>
      </c>
      <c r="B1052" s="178">
        <f ca="1">IF(B$1&lt;'Data Bank'!$AD1092,"",IF(B$1&gt;'Data Bank'!$AT1092,"",IF(AND('Data Bank'!$AC1092&lt;100,TODAY()&gt;'Data Bank'!$AT1092),1,IF('Data Bank'!$AC1092=100,3,IF('Data Bank'!$AC1092=0,0,2)))))</f>
        <v>0</v>
      </c>
      <c r="C1052" s="178">
        <f ca="1">IF(C$1&lt;'Data Bank'!$AD1092,"",IF(C$1&gt;'Data Bank'!$AT1092,"",IF(AND('Data Bank'!$AC1092&lt;100,TODAY()&gt;'Data Bank'!$AT1092),1,IF('Data Bank'!$AC1092=100,3,IF('Data Bank'!$AC1092=0,0,2)))))</f>
        <v>0</v>
      </c>
      <c r="D1052" s="178">
        <f ca="1">IF(D$1&lt;'Data Bank'!$AD1092,"",IF(D$1&gt;'Data Bank'!$AT1092,"",IF(AND('Data Bank'!$AC1092&lt;100,TODAY()&gt;'Data Bank'!$AT1092),1,IF('Data Bank'!$AC1092=100,3,IF('Data Bank'!$AC1092=0,0,2)))))</f>
        <v>0</v>
      </c>
      <c r="E1052" s="178">
        <f ca="1">IF(E$1&lt;'Data Bank'!$AD1092,"",IF(E$1&gt;'Data Bank'!$AT1092,"",IF(AND('Data Bank'!$AC1092&lt;100,TODAY()&gt;'Data Bank'!$AT1092),1,IF('Data Bank'!$AC1092=100,3,IF('Data Bank'!$AC1092=0,0,2)))))</f>
        <v>0</v>
      </c>
      <c r="F1052" s="178">
        <f ca="1">IF(F$1&lt;'Data Bank'!$AD1092,"",IF(F$1&gt;'Data Bank'!$AT1092,"",IF(AND('Data Bank'!$AC1092&lt;100,TODAY()&gt;'Data Bank'!$AT1092),1,IF('Data Bank'!$AC1092=100,3,IF('Data Bank'!$AC1092=0,0,2)))))</f>
        <v>0</v>
      </c>
      <c r="G1052" s="178">
        <f ca="1">IF(G$1&lt;'Data Bank'!$AD1092,"",IF(G$1&gt;'Data Bank'!$AT1092,"",IF(AND('Data Bank'!$AC1092&lt;100,TODAY()&gt;'Data Bank'!$AT1092),1,IF('Data Bank'!$AC1092=100,3,IF('Data Bank'!$AC1092=0,0,2)))))</f>
        <v>0</v>
      </c>
      <c r="H1052" s="178">
        <f ca="1">IF(H$1&lt;'Data Bank'!$AD1092,"",IF(H$1&gt;'Data Bank'!$AT1092,"",IF(AND('Data Bank'!$AC1092&lt;100,TODAY()&gt;'Data Bank'!$AT1092),1,IF('Data Bank'!$AC1092=100,3,IF('Data Bank'!$AC1092=0,0,2)))))</f>
        <v>0</v>
      </c>
      <c r="I1052" s="178">
        <f ca="1">IF(I$1&lt;'Data Bank'!$AD1092,"",IF(I$1&gt;'Data Bank'!$AT1092,"",IF(AND('Data Bank'!$AC1092&lt;100,TODAY()&gt;'Data Bank'!$AT1092),1,IF('Data Bank'!$AC1092=100,3,IF('Data Bank'!$AC1092=0,0,2)))))</f>
        <v>0</v>
      </c>
      <c r="J1052" s="177" t="str">
        <f ca="1">IF(J$1&lt;'Data Bank'!$AD1092,"",IF(J$1&gt;'Data Bank'!$AT1092,"",IF(AND('Data Bank'!$AC1092&lt;100,TODAY()&gt;'Data Bank'!$AT1092),1,IF('Data Bank'!$AC1092=100,3,IF('Data Bank'!$AC1092=0,0,2)))))</f>
        <v/>
      </c>
      <c r="K1052" s="177" t="str">
        <f ca="1">IF(K$1&lt;'Data Bank'!$AD1092,"",IF(K$1&gt;'Data Bank'!$AT1092,"",IF(AND('Data Bank'!$AC1092&lt;100,TODAY()&gt;'Data Bank'!$AT1092),1,IF('Data Bank'!$AC1092=100,3,IF('Data Bank'!$AC1092=0,0,2)))))</f>
        <v/>
      </c>
      <c r="L1052" s="177" t="str">
        <f ca="1">IF(L$1&lt;'Data Bank'!$AD1092,"",IF(L$1&gt;'Data Bank'!$AT1092,"",IF(AND('Data Bank'!$AC1092&lt;100,TODAY()&gt;'Data Bank'!$AT1092),1,IF('Data Bank'!$AC1092=100,3,IF('Data Bank'!$AC1092=0,0,2)))))</f>
        <v/>
      </c>
      <c r="M1052" s="177" t="str">
        <f ca="1">IF(M$1&lt;'Data Bank'!$AD1092,"",IF(M$1&gt;'Data Bank'!$AT1092,"",IF(AND('Data Bank'!$AC1092&lt;100,TODAY()&gt;'Data Bank'!$AT1092),1,IF('Data Bank'!$AC1092=100,3,IF('Data Bank'!$AC1092=0,0,2)))))</f>
        <v/>
      </c>
      <c r="N1052" s="177" t="str">
        <f ca="1">IF(N$1&lt;'Data Bank'!$AD1092,"",IF(N$1&gt;'Data Bank'!$AT1092,"",IF(AND('Data Bank'!$AC1092&lt;100,TODAY()&gt;'Data Bank'!$AT1092),1,IF('Data Bank'!$AC1092=100,3,IF('Data Bank'!$AC1092=0,0,2)))))</f>
        <v/>
      </c>
      <c r="O1052" s="177" t="str">
        <f ca="1">IF(O$1&lt;'Data Bank'!$AD1092,"",IF(O$1&gt;'Data Bank'!$AT1092,"",IF(AND('Data Bank'!$AC1092&lt;100,TODAY()&gt;'Data Bank'!$AT1092),1,IF('Data Bank'!$AC1092=100,3,IF('Data Bank'!$AC1092=0,0,2)))))</f>
        <v/>
      </c>
      <c r="P1052" s="177" t="str">
        <f ca="1">IF(P$1&lt;'Data Bank'!$AD1092,"",IF(P$1&gt;'Data Bank'!$AT1092,"",IF(AND('Data Bank'!$AC1092&lt;100,TODAY()&gt;'Data Bank'!$AT1092),1,IF('Data Bank'!$AC1092=100,3,IF('Data Bank'!$AC1092=0,0,2)))))</f>
        <v/>
      </c>
      <c r="Q1052" s="177" t="str">
        <f ca="1">IF(Q$1&lt;'Data Bank'!$AD1092,"",IF(Q$1&gt;'Data Bank'!$AT1092,"",IF(AND('Data Bank'!$AC1092&lt;100,TODAY()&gt;'Data Bank'!$AT1092),1,IF('Data Bank'!$AC1092=100,3,IF('Data Bank'!$AC1092=0,0,2)))))</f>
        <v/>
      </c>
      <c r="R1052" s="177" t="str">
        <f ca="1">IF(R$1&lt;'Data Bank'!$AD1092,"",IF(R$1&gt;'Data Bank'!$AT1092,"",IF(AND('Data Bank'!$AC1092&lt;100,TODAY()&gt;'Data Bank'!$AT1092),1,IF('Data Bank'!$AC1092=100,3,IF('Data Bank'!$AC1092=0,0,2)))))</f>
        <v/>
      </c>
    </row>
    <row r="1053" spans="1:18">
      <c r="A1053" s="115" t="str">
        <f>'Data Bank'!E1095</f>
        <v>Sambrial_Road</v>
      </c>
      <c r="B1053" s="178">
        <f ca="1">IF(B$1&lt;'Data Bank'!$AD1095,"",IF(B$1&gt;'Data Bank'!$AT1095,"",IF(AND('Data Bank'!$AC1095&lt;100,TODAY()&gt;'Data Bank'!$AT1095),1,IF('Data Bank'!$AC1095=100,3,IF('Data Bank'!$AC1095=0,0,2)))))</f>
        <v>0</v>
      </c>
      <c r="C1053" s="178">
        <f ca="1">IF(C$1&lt;'Data Bank'!$AD1095,"",IF(C$1&gt;'Data Bank'!$AT1095,"",IF(AND('Data Bank'!$AC1095&lt;100,TODAY()&gt;'Data Bank'!$AT1095),1,IF('Data Bank'!$AC1095=100,3,IF('Data Bank'!$AC1095=0,0,2)))))</f>
        <v>0</v>
      </c>
      <c r="D1053" s="178">
        <f ca="1">IF(D$1&lt;'Data Bank'!$AD1095,"",IF(D$1&gt;'Data Bank'!$AT1095,"",IF(AND('Data Bank'!$AC1095&lt;100,TODAY()&gt;'Data Bank'!$AT1095),1,IF('Data Bank'!$AC1095=100,3,IF('Data Bank'!$AC1095=0,0,2)))))</f>
        <v>0</v>
      </c>
      <c r="E1053" s="178">
        <f ca="1">IF(E$1&lt;'Data Bank'!$AD1095,"",IF(E$1&gt;'Data Bank'!$AT1095,"",IF(AND('Data Bank'!$AC1095&lt;100,TODAY()&gt;'Data Bank'!$AT1095),1,IF('Data Bank'!$AC1095=100,3,IF('Data Bank'!$AC1095=0,0,2)))))</f>
        <v>0</v>
      </c>
      <c r="F1053" s="178">
        <f ca="1">IF(F$1&lt;'Data Bank'!$AD1095,"",IF(F$1&gt;'Data Bank'!$AT1095,"",IF(AND('Data Bank'!$AC1095&lt;100,TODAY()&gt;'Data Bank'!$AT1095),1,IF('Data Bank'!$AC1095=100,3,IF('Data Bank'!$AC1095=0,0,2)))))</f>
        <v>0</v>
      </c>
      <c r="G1053" s="178">
        <f ca="1">IF(G$1&lt;'Data Bank'!$AD1095,"",IF(G$1&gt;'Data Bank'!$AT1095,"",IF(AND('Data Bank'!$AC1095&lt;100,TODAY()&gt;'Data Bank'!$AT1095),1,IF('Data Bank'!$AC1095=100,3,IF('Data Bank'!$AC1095=0,0,2)))))</f>
        <v>0</v>
      </c>
      <c r="H1053" s="178">
        <f ca="1">IF(H$1&lt;'Data Bank'!$AD1095,"",IF(H$1&gt;'Data Bank'!$AT1095,"",IF(AND('Data Bank'!$AC1095&lt;100,TODAY()&gt;'Data Bank'!$AT1095),1,IF('Data Bank'!$AC1095=100,3,IF('Data Bank'!$AC1095=0,0,2)))))</f>
        <v>0</v>
      </c>
      <c r="I1053" s="178">
        <f ca="1">IF(I$1&lt;'Data Bank'!$AD1095,"",IF(I$1&gt;'Data Bank'!$AT1095,"",IF(AND('Data Bank'!$AC1095&lt;100,TODAY()&gt;'Data Bank'!$AT1095),1,IF('Data Bank'!$AC1095=100,3,IF('Data Bank'!$AC1095=0,0,2)))))</f>
        <v>0</v>
      </c>
      <c r="J1053" s="177">
        <f ca="1">IF(J$1&lt;'Data Bank'!$AD1095,"",IF(J$1&gt;'Data Bank'!$AT1095,"",IF(AND('Data Bank'!$AC1095&lt;100,TODAY()&gt;'Data Bank'!$AT1095),1,IF('Data Bank'!$AC1095=100,3,IF('Data Bank'!$AC1095=0,0,2)))))</f>
        <v>0</v>
      </c>
      <c r="K1053" s="177">
        <f ca="1">IF(K$1&lt;'Data Bank'!$AD1095,"",IF(K$1&gt;'Data Bank'!$AT1095,"",IF(AND('Data Bank'!$AC1095&lt;100,TODAY()&gt;'Data Bank'!$AT1095),1,IF('Data Bank'!$AC1095=100,3,IF('Data Bank'!$AC1095=0,0,2)))))</f>
        <v>0</v>
      </c>
      <c r="L1053" s="177">
        <f ca="1">IF(L$1&lt;'Data Bank'!$AD1095,"",IF(L$1&gt;'Data Bank'!$AT1095,"",IF(AND('Data Bank'!$AC1095&lt;100,TODAY()&gt;'Data Bank'!$AT1095),1,IF('Data Bank'!$AC1095=100,3,IF('Data Bank'!$AC1095=0,0,2)))))</f>
        <v>0</v>
      </c>
      <c r="M1053" s="177">
        <f ca="1">IF(M$1&lt;'Data Bank'!$AD1095,"",IF(M$1&gt;'Data Bank'!$AT1095,"",IF(AND('Data Bank'!$AC1095&lt;100,TODAY()&gt;'Data Bank'!$AT1095),1,IF('Data Bank'!$AC1095=100,3,IF('Data Bank'!$AC1095=0,0,2)))))</f>
        <v>0</v>
      </c>
      <c r="N1053" s="177">
        <f ca="1">IF(N$1&lt;'Data Bank'!$AD1095,"",IF(N$1&gt;'Data Bank'!$AT1095,"",IF(AND('Data Bank'!$AC1095&lt;100,TODAY()&gt;'Data Bank'!$AT1095),1,IF('Data Bank'!$AC1095=100,3,IF('Data Bank'!$AC1095=0,0,2)))))</f>
        <v>0</v>
      </c>
      <c r="O1053" s="177">
        <f ca="1">IF(O$1&lt;'Data Bank'!$AD1095,"",IF(O$1&gt;'Data Bank'!$AT1095,"",IF(AND('Data Bank'!$AC1095&lt;100,TODAY()&gt;'Data Bank'!$AT1095),1,IF('Data Bank'!$AC1095=100,3,IF('Data Bank'!$AC1095=0,0,2)))))</f>
        <v>0</v>
      </c>
      <c r="P1053" s="177">
        <f ca="1">IF(P$1&lt;'Data Bank'!$AD1095,"",IF(P$1&gt;'Data Bank'!$AT1095,"",IF(AND('Data Bank'!$AC1095&lt;100,TODAY()&gt;'Data Bank'!$AT1095),1,IF('Data Bank'!$AC1095=100,3,IF('Data Bank'!$AC1095=0,0,2)))))</f>
        <v>0</v>
      </c>
      <c r="Q1053" s="177">
        <f ca="1">IF(Q$1&lt;'Data Bank'!$AD1095,"",IF(Q$1&gt;'Data Bank'!$AT1095,"",IF(AND('Data Bank'!$AC1095&lt;100,TODAY()&gt;'Data Bank'!$AT1095),1,IF('Data Bank'!$AC1095=100,3,IF('Data Bank'!$AC1095=0,0,2)))))</f>
        <v>0</v>
      </c>
      <c r="R1053" s="177">
        <f ca="1">IF(R$1&lt;'Data Bank'!$AD1095,"",IF(R$1&gt;'Data Bank'!$AT1095,"",IF(AND('Data Bank'!$AC1095&lt;100,TODAY()&gt;'Data Bank'!$AT1095),1,IF('Data Bank'!$AC1095=100,3,IF('Data Bank'!$AC1095=0,0,2)))))</f>
        <v>0</v>
      </c>
    </row>
    <row r="1054" spans="1:18">
      <c r="A1054" s="115" t="str">
        <f>'Data Bank'!E1096</f>
        <v>Sadeeqpura</v>
      </c>
      <c r="B1054" s="178">
        <f ca="1">IF(B$1&lt;'Data Bank'!$AD1096,"",IF(B$1&gt;'Data Bank'!$AT1096,"",IF(AND('Data Bank'!$AC1096&lt;100,TODAY()&gt;'Data Bank'!$AT1096),1,IF('Data Bank'!$AC1096=100,3,IF('Data Bank'!$AC1096=0,0,2)))))</f>
        <v>0</v>
      </c>
      <c r="C1054" s="178">
        <f ca="1">IF(C$1&lt;'Data Bank'!$AD1096,"",IF(C$1&gt;'Data Bank'!$AT1096,"",IF(AND('Data Bank'!$AC1096&lt;100,TODAY()&gt;'Data Bank'!$AT1096),1,IF('Data Bank'!$AC1096=100,3,IF('Data Bank'!$AC1096=0,0,2)))))</f>
        <v>0</v>
      </c>
      <c r="D1054" s="178">
        <f ca="1">IF(D$1&lt;'Data Bank'!$AD1096,"",IF(D$1&gt;'Data Bank'!$AT1096,"",IF(AND('Data Bank'!$AC1096&lt;100,TODAY()&gt;'Data Bank'!$AT1096),1,IF('Data Bank'!$AC1096=100,3,IF('Data Bank'!$AC1096=0,0,2)))))</f>
        <v>0</v>
      </c>
      <c r="E1054" s="178">
        <f ca="1">IF(E$1&lt;'Data Bank'!$AD1096,"",IF(E$1&gt;'Data Bank'!$AT1096,"",IF(AND('Data Bank'!$AC1096&lt;100,TODAY()&gt;'Data Bank'!$AT1096),1,IF('Data Bank'!$AC1096=100,3,IF('Data Bank'!$AC1096=0,0,2)))))</f>
        <v>0</v>
      </c>
      <c r="F1054" s="178">
        <f ca="1">IF(F$1&lt;'Data Bank'!$AD1096,"",IF(F$1&gt;'Data Bank'!$AT1096,"",IF(AND('Data Bank'!$AC1096&lt;100,TODAY()&gt;'Data Bank'!$AT1096),1,IF('Data Bank'!$AC1096=100,3,IF('Data Bank'!$AC1096=0,0,2)))))</f>
        <v>0</v>
      </c>
      <c r="G1054" s="178">
        <f ca="1">IF(G$1&lt;'Data Bank'!$AD1096,"",IF(G$1&gt;'Data Bank'!$AT1096,"",IF(AND('Data Bank'!$AC1096&lt;100,TODAY()&gt;'Data Bank'!$AT1096),1,IF('Data Bank'!$AC1096=100,3,IF('Data Bank'!$AC1096=0,0,2)))))</f>
        <v>0</v>
      </c>
      <c r="H1054" s="178">
        <f ca="1">IF(H$1&lt;'Data Bank'!$AD1096,"",IF(H$1&gt;'Data Bank'!$AT1096,"",IF(AND('Data Bank'!$AC1096&lt;100,TODAY()&gt;'Data Bank'!$AT1096),1,IF('Data Bank'!$AC1096=100,3,IF('Data Bank'!$AC1096=0,0,2)))))</f>
        <v>0</v>
      </c>
      <c r="I1054" s="178">
        <f ca="1">IF(I$1&lt;'Data Bank'!$AD1096,"",IF(I$1&gt;'Data Bank'!$AT1096,"",IF(AND('Data Bank'!$AC1096&lt;100,TODAY()&gt;'Data Bank'!$AT1096),1,IF('Data Bank'!$AC1096=100,3,IF('Data Bank'!$AC1096=0,0,2)))))</f>
        <v>0</v>
      </c>
      <c r="J1054" s="177" t="str">
        <f ca="1">IF(J$1&lt;'Data Bank'!$AD1096,"",IF(J$1&gt;'Data Bank'!$AT1096,"",IF(AND('Data Bank'!$AC1096&lt;100,TODAY()&gt;'Data Bank'!$AT1096),1,IF('Data Bank'!$AC1096=100,3,IF('Data Bank'!$AC1096=0,0,2)))))</f>
        <v/>
      </c>
      <c r="K1054" s="177" t="str">
        <f ca="1">IF(K$1&lt;'Data Bank'!$AD1096,"",IF(K$1&gt;'Data Bank'!$AT1096,"",IF(AND('Data Bank'!$AC1096&lt;100,TODAY()&gt;'Data Bank'!$AT1096),1,IF('Data Bank'!$AC1096=100,3,IF('Data Bank'!$AC1096=0,0,2)))))</f>
        <v/>
      </c>
      <c r="L1054" s="177" t="str">
        <f ca="1">IF(L$1&lt;'Data Bank'!$AD1096,"",IF(L$1&gt;'Data Bank'!$AT1096,"",IF(AND('Data Bank'!$AC1096&lt;100,TODAY()&gt;'Data Bank'!$AT1096),1,IF('Data Bank'!$AC1096=100,3,IF('Data Bank'!$AC1096=0,0,2)))))</f>
        <v/>
      </c>
      <c r="M1054" s="177" t="str">
        <f ca="1">IF(M$1&lt;'Data Bank'!$AD1096,"",IF(M$1&gt;'Data Bank'!$AT1096,"",IF(AND('Data Bank'!$AC1096&lt;100,TODAY()&gt;'Data Bank'!$AT1096),1,IF('Data Bank'!$AC1096=100,3,IF('Data Bank'!$AC1096=0,0,2)))))</f>
        <v/>
      </c>
      <c r="N1054" s="177" t="str">
        <f ca="1">IF(N$1&lt;'Data Bank'!$AD1096,"",IF(N$1&gt;'Data Bank'!$AT1096,"",IF(AND('Data Bank'!$AC1096&lt;100,TODAY()&gt;'Data Bank'!$AT1096),1,IF('Data Bank'!$AC1096=100,3,IF('Data Bank'!$AC1096=0,0,2)))))</f>
        <v/>
      </c>
      <c r="O1054" s="177" t="str">
        <f ca="1">IF(O$1&lt;'Data Bank'!$AD1096,"",IF(O$1&gt;'Data Bank'!$AT1096,"",IF(AND('Data Bank'!$AC1096&lt;100,TODAY()&gt;'Data Bank'!$AT1096),1,IF('Data Bank'!$AC1096=100,3,IF('Data Bank'!$AC1096=0,0,2)))))</f>
        <v/>
      </c>
      <c r="P1054" s="177" t="str">
        <f ca="1">IF(P$1&lt;'Data Bank'!$AD1096,"",IF(P$1&gt;'Data Bank'!$AT1096,"",IF(AND('Data Bank'!$AC1096&lt;100,TODAY()&gt;'Data Bank'!$AT1096),1,IF('Data Bank'!$AC1096=100,3,IF('Data Bank'!$AC1096=0,0,2)))))</f>
        <v/>
      </c>
      <c r="Q1054" s="177" t="str">
        <f ca="1">IF(Q$1&lt;'Data Bank'!$AD1096,"",IF(Q$1&gt;'Data Bank'!$AT1096,"",IF(AND('Data Bank'!$AC1096&lt;100,TODAY()&gt;'Data Bank'!$AT1096),1,IF('Data Bank'!$AC1096=100,3,IF('Data Bank'!$AC1096=0,0,2)))))</f>
        <v/>
      </c>
      <c r="R1054" s="177" t="str">
        <f ca="1">IF(R$1&lt;'Data Bank'!$AD1096,"",IF(R$1&gt;'Data Bank'!$AT1096,"",IF(AND('Data Bank'!$AC1096&lt;100,TODAY()&gt;'Data Bank'!$AT1096),1,IF('Data Bank'!$AC1096=100,3,IF('Data Bank'!$AC1096=0,0,2)))))</f>
        <v/>
      </c>
    </row>
    <row r="1055" spans="1:18">
      <c r="A1055" s="115" t="str">
        <f>'Data Bank'!E1104</f>
        <v>PAF Base Chaklala</v>
      </c>
      <c r="B1055" s="178">
        <f ca="1">IF(B$1&lt;'Data Bank'!$AD1104,"",IF(B$1&gt;'Data Bank'!$AT1104,"",IF(AND('Data Bank'!$AC1104&lt;100,TODAY()&gt;'Data Bank'!$AT1104),1,IF('Data Bank'!$AC1104=100,3,IF('Data Bank'!$AC1104=0,0,2)))))</f>
        <v>0</v>
      </c>
      <c r="C1055" s="178">
        <f ca="1">IF(C$1&lt;'Data Bank'!$AD1104,"",IF(C$1&gt;'Data Bank'!$AT1104,"",IF(AND('Data Bank'!$AC1104&lt;100,TODAY()&gt;'Data Bank'!$AT1104),1,IF('Data Bank'!$AC1104=100,3,IF('Data Bank'!$AC1104=0,0,2)))))</f>
        <v>0</v>
      </c>
      <c r="D1055" s="178">
        <f ca="1">IF(D$1&lt;'Data Bank'!$AD1104,"",IF(D$1&gt;'Data Bank'!$AT1104,"",IF(AND('Data Bank'!$AC1104&lt;100,TODAY()&gt;'Data Bank'!$AT1104),1,IF('Data Bank'!$AC1104=100,3,IF('Data Bank'!$AC1104=0,0,2)))))</f>
        <v>0</v>
      </c>
      <c r="E1055" s="178">
        <f ca="1">IF(E$1&lt;'Data Bank'!$AD1104,"",IF(E$1&gt;'Data Bank'!$AT1104,"",IF(AND('Data Bank'!$AC1104&lt;100,TODAY()&gt;'Data Bank'!$AT1104),1,IF('Data Bank'!$AC1104=100,3,IF('Data Bank'!$AC1104=0,0,2)))))</f>
        <v>0</v>
      </c>
      <c r="F1055" s="178">
        <f ca="1">IF(F$1&lt;'Data Bank'!$AD1104,"",IF(F$1&gt;'Data Bank'!$AT1104,"",IF(AND('Data Bank'!$AC1104&lt;100,TODAY()&gt;'Data Bank'!$AT1104),1,IF('Data Bank'!$AC1104=100,3,IF('Data Bank'!$AC1104=0,0,2)))))</f>
        <v>0</v>
      </c>
      <c r="G1055" s="178">
        <f ca="1">IF(G$1&lt;'Data Bank'!$AD1104,"",IF(G$1&gt;'Data Bank'!$AT1104,"",IF(AND('Data Bank'!$AC1104&lt;100,TODAY()&gt;'Data Bank'!$AT1104),1,IF('Data Bank'!$AC1104=100,3,IF('Data Bank'!$AC1104=0,0,2)))))</f>
        <v>0</v>
      </c>
      <c r="H1055" s="178">
        <f ca="1">IF(H$1&lt;'Data Bank'!$AD1104,"",IF(H$1&gt;'Data Bank'!$AT1104,"",IF(AND('Data Bank'!$AC1104&lt;100,TODAY()&gt;'Data Bank'!$AT1104),1,IF('Data Bank'!$AC1104=100,3,IF('Data Bank'!$AC1104=0,0,2)))))</f>
        <v>0</v>
      </c>
      <c r="I1055" s="178">
        <f ca="1">IF(I$1&lt;'Data Bank'!$AD1104,"",IF(I$1&gt;'Data Bank'!$AT1104,"",IF(AND('Data Bank'!$AC1104&lt;100,TODAY()&gt;'Data Bank'!$AT1104),1,IF('Data Bank'!$AC1104=100,3,IF('Data Bank'!$AC1104=0,0,2)))))</f>
        <v>0</v>
      </c>
      <c r="J1055" s="177" t="str">
        <f ca="1">IF(J$1&lt;'Data Bank'!$AD1104,"",IF(J$1&gt;'Data Bank'!$AT1104,"",IF(AND('Data Bank'!$AC1104&lt;100,TODAY()&gt;'Data Bank'!$AT1104),1,IF('Data Bank'!$AC1104=100,3,IF('Data Bank'!$AC1104=0,0,2)))))</f>
        <v/>
      </c>
      <c r="K1055" s="177" t="str">
        <f ca="1">IF(K$1&lt;'Data Bank'!$AD1104,"",IF(K$1&gt;'Data Bank'!$AT1104,"",IF(AND('Data Bank'!$AC1104&lt;100,TODAY()&gt;'Data Bank'!$AT1104),1,IF('Data Bank'!$AC1104=100,3,IF('Data Bank'!$AC1104=0,0,2)))))</f>
        <v/>
      </c>
      <c r="L1055" s="177" t="str">
        <f ca="1">IF(L$1&lt;'Data Bank'!$AD1104,"",IF(L$1&gt;'Data Bank'!$AT1104,"",IF(AND('Data Bank'!$AC1104&lt;100,TODAY()&gt;'Data Bank'!$AT1104),1,IF('Data Bank'!$AC1104=100,3,IF('Data Bank'!$AC1104=0,0,2)))))</f>
        <v/>
      </c>
      <c r="M1055" s="177" t="str">
        <f ca="1">IF(M$1&lt;'Data Bank'!$AD1104,"",IF(M$1&gt;'Data Bank'!$AT1104,"",IF(AND('Data Bank'!$AC1104&lt;100,TODAY()&gt;'Data Bank'!$AT1104),1,IF('Data Bank'!$AC1104=100,3,IF('Data Bank'!$AC1104=0,0,2)))))</f>
        <v/>
      </c>
      <c r="N1055" s="177" t="str">
        <f ca="1">IF(N$1&lt;'Data Bank'!$AD1104,"",IF(N$1&gt;'Data Bank'!$AT1104,"",IF(AND('Data Bank'!$AC1104&lt;100,TODAY()&gt;'Data Bank'!$AT1104),1,IF('Data Bank'!$AC1104=100,3,IF('Data Bank'!$AC1104=0,0,2)))))</f>
        <v/>
      </c>
      <c r="O1055" s="177" t="str">
        <f ca="1">IF(O$1&lt;'Data Bank'!$AD1104,"",IF(O$1&gt;'Data Bank'!$AT1104,"",IF(AND('Data Bank'!$AC1104&lt;100,TODAY()&gt;'Data Bank'!$AT1104),1,IF('Data Bank'!$AC1104=100,3,IF('Data Bank'!$AC1104=0,0,2)))))</f>
        <v/>
      </c>
      <c r="P1055" s="177" t="str">
        <f ca="1">IF(P$1&lt;'Data Bank'!$AD1104,"",IF(P$1&gt;'Data Bank'!$AT1104,"",IF(AND('Data Bank'!$AC1104&lt;100,TODAY()&gt;'Data Bank'!$AT1104),1,IF('Data Bank'!$AC1104=100,3,IF('Data Bank'!$AC1104=0,0,2)))))</f>
        <v/>
      </c>
      <c r="Q1055" s="177" t="str">
        <f ca="1">IF(Q$1&lt;'Data Bank'!$AD1104,"",IF(Q$1&gt;'Data Bank'!$AT1104,"",IF(AND('Data Bank'!$AC1104&lt;100,TODAY()&gt;'Data Bank'!$AT1104),1,IF('Data Bank'!$AC1104=100,3,IF('Data Bank'!$AC1104=0,0,2)))))</f>
        <v/>
      </c>
      <c r="R1055" s="177" t="str">
        <f ca="1">IF(R$1&lt;'Data Bank'!$AD1104,"",IF(R$1&gt;'Data Bank'!$AT1104,"",IF(AND('Data Bank'!$AC1104&lt;100,TODAY()&gt;'Data Bank'!$AT1104),1,IF('Data Bank'!$AC1104=100,3,IF('Data Bank'!$AC1104=0,0,2)))))</f>
        <v/>
      </c>
    </row>
    <row r="1056" spans="1:18">
      <c r="A1056" s="115" t="str">
        <f>'Data Bank'!E1140</f>
        <v>Sher Rabbani Town &amp; Ghaziabad</v>
      </c>
      <c r="B1056" s="178">
        <f ca="1">IF(B$1&lt;'Data Bank'!$AD1140,"",IF(B$1&gt;'Data Bank'!$AT1140,"",IF(AND('Data Bank'!$AC1140&lt;100,TODAY()&gt;'Data Bank'!$AT1140),1,IF('Data Bank'!$AC1140=100,3,IF('Data Bank'!$AC1140=0,0,2)))))</f>
        <v>2</v>
      </c>
      <c r="C1056" s="178">
        <f ca="1">IF(C$1&lt;'Data Bank'!$AD1140,"",IF(C$1&gt;'Data Bank'!$AT1140,"",IF(AND('Data Bank'!$AC1140&lt;100,TODAY()&gt;'Data Bank'!$AT1140),1,IF('Data Bank'!$AC1140=100,3,IF('Data Bank'!$AC1140=0,0,2)))))</f>
        <v>2</v>
      </c>
      <c r="D1056" s="178">
        <f ca="1">IF(D$1&lt;'Data Bank'!$AD1140,"",IF(D$1&gt;'Data Bank'!$AT1140,"",IF(AND('Data Bank'!$AC1140&lt;100,TODAY()&gt;'Data Bank'!$AT1140),1,IF('Data Bank'!$AC1140=100,3,IF('Data Bank'!$AC1140=0,0,2)))))</f>
        <v>2</v>
      </c>
      <c r="E1056" s="178">
        <f ca="1">IF(E$1&lt;'Data Bank'!$AD1140,"",IF(E$1&gt;'Data Bank'!$AT1140,"",IF(AND('Data Bank'!$AC1140&lt;100,TODAY()&gt;'Data Bank'!$AT1140),1,IF('Data Bank'!$AC1140=100,3,IF('Data Bank'!$AC1140=0,0,2)))))</f>
        <v>2</v>
      </c>
      <c r="F1056" s="178">
        <f ca="1">IF(F$1&lt;'Data Bank'!$AD1140,"",IF(F$1&gt;'Data Bank'!$AT1140,"",IF(AND('Data Bank'!$AC1140&lt;100,TODAY()&gt;'Data Bank'!$AT1140),1,IF('Data Bank'!$AC1140=100,3,IF('Data Bank'!$AC1140=0,0,2)))))</f>
        <v>2</v>
      </c>
      <c r="G1056" s="178">
        <f ca="1">IF(G$1&lt;'Data Bank'!$AD1140,"",IF(G$1&gt;'Data Bank'!$AT1140,"",IF(AND('Data Bank'!$AC1140&lt;100,TODAY()&gt;'Data Bank'!$AT1140),1,IF('Data Bank'!$AC1140=100,3,IF('Data Bank'!$AC1140=0,0,2)))))</f>
        <v>2</v>
      </c>
      <c r="H1056" s="178">
        <f ca="1">IF(H$1&lt;'Data Bank'!$AD1140,"",IF(H$1&gt;'Data Bank'!$AT1140,"",IF(AND('Data Bank'!$AC1140&lt;100,TODAY()&gt;'Data Bank'!$AT1140),1,IF('Data Bank'!$AC1140=100,3,IF('Data Bank'!$AC1140=0,0,2)))))</f>
        <v>2</v>
      </c>
      <c r="I1056" s="178">
        <f ca="1">IF(I$1&lt;'Data Bank'!$AD1140,"",IF(I$1&gt;'Data Bank'!$AT1140,"",IF(AND('Data Bank'!$AC1140&lt;100,TODAY()&gt;'Data Bank'!$AT1140),1,IF('Data Bank'!$AC1140=100,3,IF('Data Bank'!$AC1140=0,0,2)))))</f>
        <v>2</v>
      </c>
      <c r="J1056" s="177">
        <f ca="1">IF(J$1&lt;'Data Bank'!$AD1140,"",IF(J$1&gt;'Data Bank'!$AT1140,"",IF(AND('Data Bank'!$AC1140&lt;100,TODAY()&gt;'Data Bank'!$AT1140),1,IF('Data Bank'!$AC1140=100,3,IF('Data Bank'!$AC1140=0,0,2)))))</f>
        <v>2</v>
      </c>
      <c r="K1056" s="177">
        <f ca="1">IF(K$1&lt;'Data Bank'!$AD1140,"",IF(K$1&gt;'Data Bank'!$AT1140,"",IF(AND('Data Bank'!$AC1140&lt;100,TODAY()&gt;'Data Bank'!$AT1140),1,IF('Data Bank'!$AC1140=100,3,IF('Data Bank'!$AC1140=0,0,2)))))</f>
        <v>2</v>
      </c>
      <c r="L1056" s="177">
        <f ca="1">IF(L$1&lt;'Data Bank'!$AD1140,"",IF(L$1&gt;'Data Bank'!$AT1140,"",IF(AND('Data Bank'!$AC1140&lt;100,TODAY()&gt;'Data Bank'!$AT1140),1,IF('Data Bank'!$AC1140=100,3,IF('Data Bank'!$AC1140=0,0,2)))))</f>
        <v>2</v>
      </c>
      <c r="M1056" s="177">
        <f ca="1">IF(M$1&lt;'Data Bank'!$AD1140,"",IF(M$1&gt;'Data Bank'!$AT1140,"",IF(AND('Data Bank'!$AC1140&lt;100,TODAY()&gt;'Data Bank'!$AT1140),1,IF('Data Bank'!$AC1140=100,3,IF('Data Bank'!$AC1140=0,0,2)))))</f>
        <v>2</v>
      </c>
      <c r="N1056" s="177">
        <f ca="1">IF(N$1&lt;'Data Bank'!$AD1140,"",IF(N$1&gt;'Data Bank'!$AT1140,"",IF(AND('Data Bank'!$AC1140&lt;100,TODAY()&gt;'Data Bank'!$AT1140),1,IF('Data Bank'!$AC1140=100,3,IF('Data Bank'!$AC1140=0,0,2)))))</f>
        <v>2</v>
      </c>
      <c r="O1056" s="177">
        <f ca="1">IF(O$1&lt;'Data Bank'!$AD1140,"",IF(O$1&gt;'Data Bank'!$AT1140,"",IF(AND('Data Bank'!$AC1140&lt;100,TODAY()&gt;'Data Bank'!$AT1140),1,IF('Data Bank'!$AC1140=100,3,IF('Data Bank'!$AC1140=0,0,2)))))</f>
        <v>2</v>
      </c>
      <c r="P1056" s="177">
        <f ca="1">IF(P$1&lt;'Data Bank'!$AD1140,"",IF(P$1&gt;'Data Bank'!$AT1140,"",IF(AND('Data Bank'!$AC1140&lt;100,TODAY()&gt;'Data Bank'!$AT1140),1,IF('Data Bank'!$AC1140=100,3,IF('Data Bank'!$AC1140=0,0,2)))))</f>
        <v>2</v>
      </c>
      <c r="Q1056" s="177">
        <f ca="1">IF(Q$1&lt;'Data Bank'!$AD1140,"",IF(Q$1&gt;'Data Bank'!$AT1140,"",IF(AND('Data Bank'!$AC1140&lt;100,TODAY()&gt;'Data Bank'!$AT1140),1,IF('Data Bank'!$AC1140=100,3,IF('Data Bank'!$AC1140=0,0,2)))))</f>
        <v>2</v>
      </c>
      <c r="R1056" s="177">
        <f ca="1">IF(R$1&lt;'Data Bank'!$AD1140,"",IF(R$1&gt;'Data Bank'!$AT1140,"",IF(AND('Data Bank'!$AC1140&lt;100,TODAY()&gt;'Data Bank'!$AT1140),1,IF('Data Bank'!$AC1140=100,3,IF('Data Bank'!$AC1140=0,0,2)))))</f>
        <v>2</v>
      </c>
    </row>
    <row r="1057" spans="1:18">
      <c r="A1057" s="115" t="str">
        <f>'Data Bank'!E1141</f>
        <v>Askari-6 Sec 01</v>
      </c>
      <c r="B1057" s="178">
        <f ca="1">IF(B$1&lt;'Data Bank'!$AD1141,"",IF(B$1&gt;'Data Bank'!$AT1141,"",IF(AND('Data Bank'!$AC1141&lt;100,TODAY()&gt;'Data Bank'!$AT1141),1,IF('Data Bank'!$AC1141=100,3,IF('Data Bank'!$AC1141=0,0,2)))))</f>
        <v>2</v>
      </c>
      <c r="C1057" s="178">
        <f ca="1">IF(C$1&lt;'Data Bank'!$AD1141,"",IF(C$1&gt;'Data Bank'!$AT1141,"",IF(AND('Data Bank'!$AC1141&lt;100,TODAY()&gt;'Data Bank'!$AT1141),1,IF('Data Bank'!$AC1141=100,3,IF('Data Bank'!$AC1141=0,0,2)))))</f>
        <v>2</v>
      </c>
      <c r="D1057" s="178">
        <f ca="1">IF(D$1&lt;'Data Bank'!$AD1141,"",IF(D$1&gt;'Data Bank'!$AT1141,"",IF(AND('Data Bank'!$AC1141&lt;100,TODAY()&gt;'Data Bank'!$AT1141),1,IF('Data Bank'!$AC1141=100,3,IF('Data Bank'!$AC1141=0,0,2)))))</f>
        <v>2</v>
      </c>
      <c r="E1057" s="178">
        <f ca="1">IF(E$1&lt;'Data Bank'!$AD1141,"",IF(E$1&gt;'Data Bank'!$AT1141,"",IF(AND('Data Bank'!$AC1141&lt;100,TODAY()&gt;'Data Bank'!$AT1141),1,IF('Data Bank'!$AC1141=100,3,IF('Data Bank'!$AC1141=0,0,2)))))</f>
        <v>2</v>
      </c>
      <c r="F1057" s="178">
        <f ca="1">IF(F$1&lt;'Data Bank'!$AD1141,"",IF(F$1&gt;'Data Bank'!$AT1141,"",IF(AND('Data Bank'!$AC1141&lt;100,TODAY()&gt;'Data Bank'!$AT1141),1,IF('Data Bank'!$AC1141=100,3,IF('Data Bank'!$AC1141=0,0,2)))))</f>
        <v>2</v>
      </c>
      <c r="G1057" s="178">
        <f ca="1">IF(G$1&lt;'Data Bank'!$AD1141,"",IF(G$1&gt;'Data Bank'!$AT1141,"",IF(AND('Data Bank'!$AC1141&lt;100,TODAY()&gt;'Data Bank'!$AT1141),1,IF('Data Bank'!$AC1141=100,3,IF('Data Bank'!$AC1141=0,0,2)))))</f>
        <v>2</v>
      </c>
      <c r="H1057" s="178">
        <f ca="1">IF(H$1&lt;'Data Bank'!$AD1141,"",IF(H$1&gt;'Data Bank'!$AT1141,"",IF(AND('Data Bank'!$AC1141&lt;100,TODAY()&gt;'Data Bank'!$AT1141),1,IF('Data Bank'!$AC1141=100,3,IF('Data Bank'!$AC1141=0,0,2)))))</f>
        <v>2</v>
      </c>
      <c r="I1057" s="178">
        <f ca="1">IF(I$1&lt;'Data Bank'!$AD1141,"",IF(I$1&gt;'Data Bank'!$AT1141,"",IF(AND('Data Bank'!$AC1141&lt;100,TODAY()&gt;'Data Bank'!$AT1141),1,IF('Data Bank'!$AC1141=100,3,IF('Data Bank'!$AC1141=0,0,2)))))</f>
        <v>2</v>
      </c>
      <c r="J1057" s="177">
        <f ca="1">IF(J$1&lt;'Data Bank'!$AD1141,"",IF(J$1&gt;'Data Bank'!$AT1141,"",IF(AND('Data Bank'!$AC1141&lt;100,TODAY()&gt;'Data Bank'!$AT1141),1,IF('Data Bank'!$AC1141=100,3,IF('Data Bank'!$AC1141=0,0,2)))))</f>
        <v>2</v>
      </c>
      <c r="K1057" s="177">
        <f ca="1">IF(K$1&lt;'Data Bank'!$AD1141,"",IF(K$1&gt;'Data Bank'!$AT1141,"",IF(AND('Data Bank'!$AC1141&lt;100,TODAY()&gt;'Data Bank'!$AT1141),1,IF('Data Bank'!$AC1141=100,3,IF('Data Bank'!$AC1141=0,0,2)))))</f>
        <v>2</v>
      </c>
      <c r="L1057" s="177">
        <f ca="1">IF(L$1&lt;'Data Bank'!$AD1141,"",IF(L$1&gt;'Data Bank'!$AT1141,"",IF(AND('Data Bank'!$AC1141&lt;100,TODAY()&gt;'Data Bank'!$AT1141),1,IF('Data Bank'!$AC1141=100,3,IF('Data Bank'!$AC1141=0,0,2)))))</f>
        <v>2</v>
      </c>
      <c r="M1057" s="177">
        <f ca="1">IF(M$1&lt;'Data Bank'!$AD1141,"",IF(M$1&gt;'Data Bank'!$AT1141,"",IF(AND('Data Bank'!$AC1141&lt;100,TODAY()&gt;'Data Bank'!$AT1141),1,IF('Data Bank'!$AC1141=100,3,IF('Data Bank'!$AC1141=0,0,2)))))</f>
        <v>2</v>
      </c>
      <c r="N1057" s="177">
        <f ca="1">IF(N$1&lt;'Data Bank'!$AD1141,"",IF(N$1&gt;'Data Bank'!$AT1141,"",IF(AND('Data Bank'!$AC1141&lt;100,TODAY()&gt;'Data Bank'!$AT1141),1,IF('Data Bank'!$AC1141=100,3,IF('Data Bank'!$AC1141=0,0,2)))))</f>
        <v>2</v>
      </c>
      <c r="O1057" s="177">
        <f ca="1">IF(O$1&lt;'Data Bank'!$AD1141,"",IF(O$1&gt;'Data Bank'!$AT1141,"",IF(AND('Data Bank'!$AC1141&lt;100,TODAY()&gt;'Data Bank'!$AT1141),1,IF('Data Bank'!$AC1141=100,3,IF('Data Bank'!$AC1141=0,0,2)))))</f>
        <v>2</v>
      </c>
      <c r="P1057" s="177">
        <f ca="1">IF(P$1&lt;'Data Bank'!$AD1141,"",IF(P$1&gt;'Data Bank'!$AT1141,"",IF(AND('Data Bank'!$AC1141&lt;100,TODAY()&gt;'Data Bank'!$AT1141),1,IF('Data Bank'!$AC1141=100,3,IF('Data Bank'!$AC1141=0,0,2)))))</f>
        <v>2</v>
      </c>
      <c r="Q1057" s="177">
        <f ca="1">IF(Q$1&lt;'Data Bank'!$AD1141,"",IF(Q$1&gt;'Data Bank'!$AT1141,"",IF(AND('Data Bank'!$AC1141&lt;100,TODAY()&gt;'Data Bank'!$AT1141),1,IF('Data Bank'!$AC1141=100,3,IF('Data Bank'!$AC1141=0,0,2)))))</f>
        <v>2</v>
      </c>
      <c r="R1057" s="177">
        <f ca="1">IF(R$1&lt;'Data Bank'!$AD1141,"",IF(R$1&gt;'Data Bank'!$AT1141,"",IF(AND('Data Bank'!$AC1141&lt;100,TODAY()&gt;'Data Bank'!$AT1141),1,IF('Data Bank'!$AC1141=100,3,IF('Data Bank'!$AC1141=0,0,2)))))</f>
        <v>2</v>
      </c>
    </row>
    <row r="1058" spans="1:18">
      <c r="A1058" s="115" t="str">
        <f>'Data Bank'!E1144</f>
        <v>SHFT Pocket-3</v>
      </c>
      <c r="B1058" s="178">
        <f ca="1">IF(B$1&lt;'Data Bank'!$AD1144,"",IF(B$1&gt;'Data Bank'!$AT1144,"",IF(AND('Data Bank'!$AC1144&lt;100,TODAY()&gt;'Data Bank'!$AT1144),1,IF('Data Bank'!$AC1144=100,3,IF('Data Bank'!$AC1144=0,0,2)))))</f>
        <v>0</v>
      </c>
      <c r="C1058" s="178">
        <f ca="1">IF(C$1&lt;'Data Bank'!$AD1144,"",IF(C$1&gt;'Data Bank'!$AT1144,"",IF(AND('Data Bank'!$AC1144&lt;100,TODAY()&gt;'Data Bank'!$AT1144),1,IF('Data Bank'!$AC1144=100,3,IF('Data Bank'!$AC1144=0,0,2)))))</f>
        <v>0</v>
      </c>
      <c r="D1058" s="178">
        <f ca="1">IF(D$1&lt;'Data Bank'!$AD1144,"",IF(D$1&gt;'Data Bank'!$AT1144,"",IF(AND('Data Bank'!$AC1144&lt;100,TODAY()&gt;'Data Bank'!$AT1144),1,IF('Data Bank'!$AC1144=100,3,IF('Data Bank'!$AC1144=0,0,2)))))</f>
        <v>0</v>
      </c>
      <c r="E1058" s="178">
        <f ca="1">IF(E$1&lt;'Data Bank'!$AD1144,"",IF(E$1&gt;'Data Bank'!$AT1144,"",IF(AND('Data Bank'!$AC1144&lt;100,TODAY()&gt;'Data Bank'!$AT1144),1,IF('Data Bank'!$AC1144=100,3,IF('Data Bank'!$AC1144=0,0,2)))))</f>
        <v>0</v>
      </c>
      <c r="F1058" s="178">
        <f ca="1">IF(F$1&lt;'Data Bank'!$AD1144,"",IF(F$1&gt;'Data Bank'!$AT1144,"",IF(AND('Data Bank'!$AC1144&lt;100,TODAY()&gt;'Data Bank'!$AT1144),1,IF('Data Bank'!$AC1144=100,3,IF('Data Bank'!$AC1144=0,0,2)))))</f>
        <v>0</v>
      </c>
      <c r="G1058" s="178">
        <f ca="1">IF(G$1&lt;'Data Bank'!$AD1144,"",IF(G$1&gt;'Data Bank'!$AT1144,"",IF(AND('Data Bank'!$AC1144&lt;100,TODAY()&gt;'Data Bank'!$AT1144),1,IF('Data Bank'!$AC1144=100,3,IF('Data Bank'!$AC1144=0,0,2)))))</f>
        <v>0</v>
      </c>
      <c r="H1058" s="178">
        <f ca="1">IF(H$1&lt;'Data Bank'!$AD1144,"",IF(H$1&gt;'Data Bank'!$AT1144,"",IF(AND('Data Bank'!$AC1144&lt;100,TODAY()&gt;'Data Bank'!$AT1144),1,IF('Data Bank'!$AC1144=100,3,IF('Data Bank'!$AC1144=0,0,2)))))</f>
        <v>0</v>
      </c>
      <c r="I1058" s="178">
        <f ca="1">IF(I$1&lt;'Data Bank'!$AD1144,"",IF(I$1&gt;'Data Bank'!$AT1144,"",IF(AND('Data Bank'!$AC1144&lt;100,TODAY()&gt;'Data Bank'!$AT1144),1,IF('Data Bank'!$AC1144=100,3,IF('Data Bank'!$AC1144=0,0,2)))))</f>
        <v>0</v>
      </c>
      <c r="J1058" s="177" t="str">
        <f ca="1">IF(J$1&lt;'Data Bank'!$AD1144,"",IF(J$1&gt;'Data Bank'!$AT1144,"",IF(AND('Data Bank'!$AC1144&lt;100,TODAY()&gt;'Data Bank'!$AT1144),1,IF('Data Bank'!$AC1144=100,3,IF('Data Bank'!$AC1144=0,0,2)))))</f>
        <v/>
      </c>
      <c r="K1058" s="177" t="str">
        <f ca="1">IF(K$1&lt;'Data Bank'!$AD1144,"",IF(K$1&gt;'Data Bank'!$AT1144,"",IF(AND('Data Bank'!$AC1144&lt;100,TODAY()&gt;'Data Bank'!$AT1144),1,IF('Data Bank'!$AC1144=100,3,IF('Data Bank'!$AC1144=0,0,2)))))</f>
        <v/>
      </c>
      <c r="L1058" s="177" t="str">
        <f ca="1">IF(L$1&lt;'Data Bank'!$AD1144,"",IF(L$1&gt;'Data Bank'!$AT1144,"",IF(AND('Data Bank'!$AC1144&lt;100,TODAY()&gt;'Data Bank'!$AT1144),1,IF('Data Bank'!$AC1144=100,3,IF('Data Bank'!$AC1144=0,0,2)))))</f>
        <v/>
      </c>
      <c r="M1058" s="177" t="str">
        <f ca="1">IF(M$1&lt;'Data Bank'!$AD1144,"",IF(M$1&gt;'Data Bank'!$AT1144,"",IF(AND('Data Bank'!$AC1144&lt;100,TODAY()&gt;'Data Bank'!$AT1144),1,IF('Data Bank'!$AC1144=100,3,IF('Data Bank'!$AC1144=0,0,2)))))</f>
        <v/>
      </c>
      <c r="N1058" s="177" t="str">
        <f ca="1">IF(N$1&lt;'Data Bank'!$AD1144,"",IF(N$1&gt;'Data Bank'!$AT1144,"",IF(AND('Data Bank'!$AC1144&lt;100,TODAY()&gt;'Data Bank'!$AT1144),1,IF('Data Bank'!$AC1144=100,3,IF('Data Bank'!$AC1144=0,0,2)))))</f>
        <v/>
      </c>
      <c r="O1058" s="177" t="str">
        <f ca="1">IF(O$1&lt;'Data Bank'!$AD1144,"",IF(O$1&gt;'Data Bank'!$AT1144,"",IF(AND('Data Bank'!$AC1144&lt;100,TODAY()&gt;'Data Bank'!$AT1144),1,IF('Data Bank'!$AC1144=100,3,IF('Data Bank'!$AC1144=0,0,2)))))</f>
        <v/>
      </c>
      <c r="P1058" s="177" t="str">
        <f ca="1">IF(P$1&lt;'Data Bank'!$AD1144,"",IF(P$1&gt;'Data Bank'!$AT1144,"",IF(AND('Data Bank'!$AC1144&lt;100,TODAY()&gt;'Data Bank'!$AT1144),1,IF('Data Bank'!$AC1144=100,3,IF('Data Bank'!$AC1144=0,0,2)))))</f>
        <v/>
      </c>
      <c r="Q1058" s="177" t="str">
        <f ca="1">IF(Q$1&lt;'Data Bank'!$AD1144,"",IF(Q$1&gt;'Data Bank'!$AT1144,"",IF(AND('Data Bank'!$AC1144&lt;100,TODAY()&gt;'Data Bank'!$AT1144),1,IF('Data Bank'!$AC1144=100,3,IF('Data Bank'!$AC1144=0,0,2)))))</f>
        <v/>
      </c>
      <c r="R1058" s="177" t="str">
        <f ca="1">IF(R$1&lt;'Data Bank'!$AD1144,"",IF(R$1&gt;'Data Bank'!$AT1144,"",IF(AND('Data Bank'!$AC1144&lt;100,TODAY()&gt;'Data Bank'!$AT1144),1,IF('Data Bank'!$AC1144=100,3,IF('Data Bank'!$AC1144=0,0,2)))))</f>
        <v/>
      </c>
    </row>
    <row r="1059" spans="1:18">
      <c r="A1059" s="115" t="str">
        <f>'Data Bank'!E1145</f>
        <v>SHFT Pocket-4</v>
      </c>
      <c r="B1059" s="178">
        <f ca="1">IF(B$1&lt;'Data Bank'!$AD1145,"",IF(B$1&gt;'Data Bank'!$AT1145,"",IF(AND('Data Bank'!$AC1145&lt;100,TODAY()&gt;'Data Bank'!$AT1145),1,IF('Data Bank'!$AC1145=100,3,IF('Data Bank'!$AC1145=0,0,2)))))</f>
        <v>0</v>
      </c>
      <c r="C1059" s="178">
        <f ca="1">IF(C$1&lt;'Data Bank'!$AD1145,"",IF(C$1&gt;'Data Bank'!$AT1145,"",IF(AND('Data Bank'!$AC1145&lt;100,TODAY()&gt;'Data Bank'!$AT1145),1,IF('Data Bank'!$AC1145=100,3,IF('Data Bank'!$AC1145=0,0,2)))))</f>
        <v>0</v>
      </c>
      <c r="D1059" s="178">
        <f ca="1">IF(D$1&lt;'Data Bank'!$AD1145,"",IF(D$1&gt;'Data Bank'!$AT1145,"",IF(AND('Data Bank'!$AC1145&lt;100,TODAY()&gt;'Data Bank'!$AT1145),1,IF('Data Bank'!$AC1145=100,3,IF('Data Bank'!$AC1145=0,0,2)))))</f>
        <v>0</v>
      </c>
      <c r="E1059" s="178">
        <f ca="1">IF(E$1&lt;'Data Bank'!$AD1145,"",IF(E$1&gt;'Data Bank'!$AT1145,"",IF(AND('Data Bank'!$AC1145&lt;100,TODAY()&gt;'Data Bank'!$AT1145),1,IF('Data Bank'!$AC1145=100,3,IF('Data Bank'!$AC1145=0,0,2)))))</f>
        <v>0</v>
      </c>
      <c r="F1059" s="178">
        <f ca="1">IF(F$1&lt;'Data Bank'!$AD1145,"",IF(F$1&gt;'Data Bank'!$AT1145,"",IF(AND('Data Bank'!$AC1145&lt;100,TODAY()&gt;'Data Bank'!$AT1145),1,IF('Data Bank'!$AC1145=100,3,IF('Data Bank'!$AC1145=0,0,2)))))</f>
        <v>0</v>
      </c>
      <c r="G1059" s="178">
        <f ca="1">IF(G$1&lt;'Data Bank'!$AD1145,"",IF(G$1&gt;'Data Bank'!$AT1145,"",IF(AND('Data Bank'!$AC1145&lt;100,TODAY()&gt;'Data Bank'!$AT1145),1,IF('Data Bank'!$AC1145=100,3,IF('Data Bank'!$AC1145=0,0,2)))))</f>
        <v>0</v>
      </c>
      <c r="H1059" s="178">
        <f ca="1">IF(H$1&lt;'Data Bank'!$AD1145,"",IF(H$1&gt;'Data Bank'!$AT1145,"",IF(AND('Data Bank'!$AC1145&lt;100,TODAY()&gt;'Data Bank'!$AT1145),1,IF('Data Bank'!$AC1145=100,3,IF('Data Bank'!$AC1145=0,0,2)))))</f>
        <v>0</v>
      </c>
      <c r="I1059" s="178">
        <f ca="1">IF(I$1&lt;'Data Bank'!$AD1145,"",IF(I$1&gt;'Data Bank'!$AT1145,"",IF(AND('Data Bank'!$AC1145&lt;100,TODAY()&gt;'Data Bank'!$AT1145),1,IF('Data Bank'!$AC1145=100,3,IF('Data Bank'!$AC1145=0,0,2)))))</f>
        <v>0</v>
      </c>
      <c r="J1059" s="177" t="str">
        <f ca="1">IF(J$1&lt;'Data Bank'!$AD1145,"",IF(J$1&gt;'Data Bank'!$AT1145,"",IF(AND('Data Bank'!$AC1145&lt;100,TODAY()&gt;'Data Bank'!$AT1145),1,IF('Data Bank'!$AC1145=100,3,IF('Data Bank'!$AC1145=0,0,2)))))</f>
        <v/>
      </c>
      <c r="K1059" s="177" t="str">
        <f ca="1">IF(K$1&lt;'Data Bank'!$AD1145,"",IF(K$1&gt;'Data Bank'!$AT1145,"",IF(AND('Data Bank'!$AC1145&lt;100,TODAY()&gt;'Data Bank'!$AT1145),1,IF('Data Bank'!$AC1145=100,3,IF('Data Bank'!$AC1145=0,0,2)))))</f>
        <v/>
      </c>
      <c r="L1059" s="177" t="str">
        <f ca="1">IF(L$1&lt;'Data Bank'!$AD1145,"",IF(L$1&gt;'Data Bank'!$AT1145,"",IF(AND('Data Bank'!$AC1145&lt;100,TODAY()&gt;'Data Bank'!$AT1145),1,IF('Data Bank'!$AC1145=100,3,IF('Data Bank'!$AC1145=0,0,2)))))</f>
        <v/>
      </c>
      <c r="M1059" s="177" t="str">
        <f ca="1">IF(M$1&lt;'Data Bank'!$AD1145,"",IF(M$1&gt;'Data Bank'!$AT1145,"",IF(AND('Data Bank'!$AC1145&lt;100,TODAY()&gt;'Data Bank'!$AT1145),1,IF('Data Bank'!$AC1145=100,3,IF('Data Bank'!$AC1145=0,0,2)))))</f>
        <v/>
      </c>
      <c r="N1059" s="177" t="str">
        <f ca="1">IF(N$1&lt;'Data Bank'!$AD1145,"",IF(N$1&gt;'Data Bank'!$AT1145,"",IF(AND('Data Bank'!$AC1145&lt;100,TODAY()&gt;'Data Bank'!$AT1145),1,IF('Data Bank'!$AC1145=100,3,IF('Data Bank'!$AC1145=0,0,2)))))</f>
        <v/>
      </c>
      <c r="O1059" s="177" t="str">
        <f ca="1">IF(O$1&lt;'Data Bank'!$AD1145,"",IF(O$1&gt;'Data Bank'!$AT1145,"",IF(AND('Data Bank'!$AC1145&lt;100,TODAY()&gt;'Data Bank'!$AT1145),1,IF('Data Bank'!$AC1145=100,3,IF('Data Bank'!$AC1145=0,0,2)))))</f>
        <v/>
      </c>
      <c r="P1059" s="177" t="str">
        <f ca="1">IF(P$1&lt;'Data Bank'!$AD1145,"",IF(P$1&gt;'Data Bank'!$AT1145,"",IF(AND('Data Bank'!$AC1145&lt;100,TODAY()&gt;'Data Bank'!$AT1145),1,IF('Data Bank'!$AC1145=100,3,IF('Data Bank'!$AC1145=0,0,2)))))</f>
        <v/>
      </c>
      <c r="Q1059" s="177" t="str">
        <f ca="1">IF(Q$1&lt;'Data Bank'!$AD1145,"",IF(Q$1&gt;'Data Bank'!$AT1145,"",IF(AND('Data Bank'!$AC1145&lt;100,TODAY()&gt;'Data Bank'!$AT1145),1,IF('Data Bank'!$AC1145=100,3,IF('Data Bank'!$AC1145=0,0,2)))))</f>
        <v/>
      </c>
      <c r="R1059" s="177" t="str">
        <f ca="1">IF(R$1&lt;'Data Bank'!$AD1145,"",IF(R$1&gt;'Data Bank'!$AT1145,"",IF(AND('Data Bank'!$AC1145&lt;100,TODAY()&gt;'Data Bank'!$AT1145),1,IF('Data Bank'!$AC1145=100,3,IF('Data Bank'!$AC1145=0,0,2)))))</f>
        <v/>
      </c>
    </row>
    <row r="1060" spans="1:18">
      <c r="A1060" s="115" t="str">
        <f>'Data Bank'!E1146</f>
        <v>SHFT Pocket-5</v>
      </c>
      <c r="B1060" s="178">
        <f ca="1">IF(B$1&lt;'Data Bank'!$AD1146,"",IF(B$1&gt;'Data Bank'!$AT1146,"",IF(AND('Data Bank'!$AC1146&lt;100,TODAY()&gt;'Data Bank'!$AT1146),1,IF('Data Bank'!$AC1146=100,3,IF('Data Bank'!$AC1146=0,0,2)))))</f>
        <v>0</v>
      </c>
      <c r="C1060" s="178">
        <f ca="1">IF(C$1&lt;'Data Bank'!$AD1146,"",IF(C$1&gt;'Data Bank'!$AT1146,"",IF(AND('Data Bank'!$AC1146&lt;100,TODAY()&gt;'Data Bank'!$AT1146),1,IF('Data Bank'!$AC1146=100,3,IF('Data Bank'!$AC1146=0,0,2)))))</f>
        <v>0</v>
      </c>
      <c r="D1060" s="178">
        <f ca="1">IF(D$1&lt;'Data Bank'!$AD1146,"",IF(D$1&gt;'Data Bank'!$AT1146,"",IF(AND('Data Bank'!$AC1146&lt;100,TODAY()&gt;'Data Bank'!$AT1146),1,IF('Data Bank'!$AC1146=100,3,IF('Data Bank'!$AC1146=0,0,2)))))</f>
        <v>0</v>
      </c>
      <c r="E1060" s="178">
        <f ca="1">IF(E$1&lt;'Data Bank'!$AD1146,"",IF(E$1&gt;'Data Bank'!$AT1146,"",IF(AND('Data Bank'!$AC1146&lt;100,TODAY()&gt;'Data Bank'!$AT1146),1,IF('Data Bank'!$AC1146=100,3,IF('Data Bank'!$AC1146=0,0,2)))))</f>
        <v>0</v>
      </c>
      <c r="F1060" s="178">
        <f ca="1">IF(F$1&lt;'Data Bank'!$AD1146,"",IF(F$1&gt;'Data Bank'!$AT1146,"",IF(AND('Data Bank'!$AC1146&lt;100,TODAY()&gt;'Data Bank'!$AT1146),1,IF('Data Bank'!$AC1146=100,3,IF('Data Bank'!$AC1146=0,0,2)))))</f>
        <v>0</v>
      </c>
      <c r="G1060" s="178">
        <f ca="1">IF(G$1&lt;'Data Bank'!$AD1146,"",IF(G$1&gt;'Data Bank'!$AT1146,"",IF(AND('Data Bank'!$AC1146&lt;100,TODAY()&gt;'Data Bank'!$AT1146),1,IF('Data Bank'!$AC1146=100,3,IF('Data Bank'!$AC1146=0,0,2)))))</f>
        <v>0</v>
      </c>
      <c r="H1060" s="178">
        <f ca="1">IF(H$1&lt;'Data Bank'!$AD1146,"",IF(H$1&gt;'Data Bank'!$AT1146,"",IF(AND('Data Bank'!$AC1146&lt;100,TODAY()&gt;'Data Bank'!$AT1146),1,IF('Data Bank'!$AC1146=100,3,IF('Data Bank'!$AC1146=0,0,2)))))</f>
        <v>0</v>
      </c>
      <c r="I1060" s="178">
        <f ca="1">IF(I$1&lt;'Data Bank'!$AD1146,"",IF(I$1&gt;'Data Bank'!$AT1146,"",IF(AND('Data Bank'!$AC1146&lt;100,TODAY()&gt;'Data Bank'!$AT1146),1,IF('Data Bank'!$AC1146=100,3,IF('Data Bank'!$AC1146=0,0,2)))))</f>
        <v>0</v>
      </c>
      <c r="J1060" s="177" t="str">
        <f ca="1">IF(J$1&lt;'Data Bank'!$AD1146,"",IF(J$1&gt;'Data Bank'!$AT1146,"",IF(AND('Data Bank'!$AC1146&lt;100,TODAY()&gt;'Data Bank'!$AT1146),1,IF('Data Bank'!$AC1146=100,3,IF('Data Bank'!$AC1146=0,0,2)))))</f>
        <v/>
      </c>
      <c r="K1060" s="177" t="str">
        <f ca="1">IF(K$1&lt;'Data Bank'!$AD1146,"",IF(K$1&gt;'Data Bank'!$AT1146,"",IF(AND('Data Bank'!$AC1146&lt;100,TODAY()&gt;'Data Bank'!$AT1146),1,IF('Data Bank'!$AC1146=100,3,IF('Data Bank'!$AC1146=0,0,2)))))</f>
        <v/>
      </c>
      <c r="L1060" s="177" t="str">
        <f ca="1">IF(L$1&lt;'Data Bank'!$AD1146,"",IF(L$1&gt;'Data Bank'!$AT1146,"",IF(AND('Data Bank'!$AC1146&lt;100,TODAY()&gt;'Data Bank'!$AT1146),1,IF('Data Bank'!$AC1146=100,3,IF('Data Bank'!$AC1146=0,0,2)))))</f>
        <v/>
      </c>
      <c r="M1060" s="177" t="str">
        <f ca="1">IF(M$1&lt;'Data Bank'!$AD1146,"",IF(M$1&gt;'Data Bank'!$AT1146,"",IF(AND('Data Bank'!$AC1146&lt;100,TODAY()&gt;'Data Bank'!$AT1146),1,IF('Data Bank'!$AC1146=100,3,IF('Data Bank'!$AC1146=0,0,2)))))</f>
        <v/>
      </c>
      <c r="N1060" s="177" t="str">
        <f ca="1">IF(N$1&lt;'Data Bank'!$AD1146,"",IF(N$1&gt;'Data Bank'!$AT1146,"",IF(AND('Data Bank'!$AC1146&lt;100,TODAY()&gt;'Data Bank'!$AT1146),1,IF('Data Bank'!$AC1146=100,3,IF('Data Bank'!$AC1146=0,0,2)))))</f>
        <v/>
      </c>
      <c r="O1060" s="177" t="str">
        <f ca="1">IF(O$1&lt;'Data Bank'!$AD1146,"",IF(O$1&gt;'Data Bank'!$AT1146,"",IF(AND('Data Bank'!$AC1146&lt;100,TODAY()&gt;'Data Bank'!$AT1146),1,IF('Data Bank'!$AC1146=100,3,IF('Data Bank'!$AC1146=0,0,2)))))</f>
        <v/>
      </c>
      <c r="P1060" s="177" t="str">
        <f ca="1">IF(P$1&lt;'Data Bank'!$AD1146,"",IF(P$1&gt;'Data Bank'!$AT1146,"",IF(AND('Data Bank'!$AC1146&lt;100,TODAY()&gt;'Data Bank'!$AT1146),1,IF('Data Bank'!$AC1146=100,3,IF('Data Bank'!$AC1146=0,0,2)))))</f>
        <v/>
      </c>
      <c r="Q1060" s="177" t="str">
        <f ca="1">IF(Q$1&lt;'Data Bank'!$AD1146,"",IF(Q$1&gt;'Data Bank'!$AT1146,"",IF(AND('Data Bank'!$AC1146&lt;100,TODAY()&gt;'Data Bank'!$AT1146),1,IF('Data Bank'!$AC1146=100,3,IF('Data Bank'!$AC1146=0,0,2)))))</f>
        <v/>
      </c>
      <c r="R1060" s="177" t="str">
        <f ca="1">IF(R$1&lt;'Data Bank'!$AD1146,"",IF(R$1&gt;'Data Bank'!$AT1146,"",IF(AND('Data Bank'!$AC1146&lt;100,TODAY()&gt;'Data Bank'!$AT1146),1,IF('Data Bank'!$AC1146=100,3,IF('Data Bank'!$AC1146=0,0,2)))))</f>
        <v/>
      </c>
    </row>
    <row r="1061" spans="1:18">
      <c r="A1061" s="115" t="str">
        <f>'Data Bank'!E1149</f>
        <v>Shikarpur Rd</v>
      </c>
      <c r="B1061" s="178">
        <f ca="1">IF(B$1&lt;'Data Bank'!$AD1149,"",IF(B$1&gt;'Data Bank'!$AT1149,"",IF(AND('Data Bank'!$AC1149&lt;100,TODAY()&gt;'Data Bank'!$AT1149),1,IF('Data Bank'!$AC1149=100,3,IF('Data Bank'!$AC1149=0,0,2)))))</f>
        <v>1</v>
      </c>
      <c r="C1061" s="178">
        <f ca="1">IF(C$1&lt;'Data Bank'!$AD1149,"",IF(C$1&gt;'Data Bank'!$AT1149,"",IF(AND('Data Bank'!$AC1149&lt;100,TODAY()&gt;'Data Bank'!$AT1149),1,IF('Data Bank'!$AC1149=100,3,IF('Data Bank'!$AC1149=0,0,2)))))</f>
        <v>1</v>
      </c>
      <c r="D1061" s="178" t="str">
        <f ca="1">IF(D$1&lt;'Data Bank'!$AD1149,"",IF(D$1&gt;'Data Bank'!$AT1149,"",IF(AND('Data Bank'!$AC1149&lt;100,TODAY()&gt;'Data Bank'!$AT1149),1,IF('Data Bank'!$AC1149=100,3,IF('Data Bank'!$AC1149=0,0,2)))))</f>
        <v/>
      </c>
      <c r="E1061" s="178" t="str">
        <f ca="1">IF(E$1&lt;'Data Bank'!$AD1149,"",IF(E$1&gt;'Data Bank'!$AT1149,"",IF(AND('Data Bank'!$AC1149&lt;100,TODAY()&gt;'Data Bank'!$AT1149),1,IF('Data Bank'!$AC1149=100,3,IF('Data Bank'!$AC1149=0,0,2)))))</f>
        <v/>
      </c>
      <c r="F1061" s="178" t="str">
        <f ca="1">IF(F$1&lt;'Data Bank'!$AD1149,"",IF(F$1&gt;'Data Bank'!$AT1149,"",IF(AND('Data Bank'!$AC1149&lt;100,TODAY()&gt;'Data Bank'!$AT1149),1,IF('Data Bank'!$AC1149=100,3,IF('Data Bank'!$AC1149=0,0,2)))))</f>
        <v/>
      </c>
      <c r="G1061" s="178" t="str">
        <f ca="1">IF(G$1&lt;'Data Bank'!$AD1149,"",IF(G$1&gt;'Data Bank'!$AT1149,"",IF(AND('Data Bank'!$AC1149&lt;100,TODAY()&gt;'Data Bank'!$AT1149),1,IF('Data Bank'!$AC1149=100,3,IF('Data Bank'!$AC1149=0,0,2)))))</f>
        <v/>
      </c>
      <c r="H1061" s="178" t="str">
        <f ca="1">IF(H$1&lt;'Data Bank'!$AD1149,"",IF(H$1&gt;'Data Bank'!$AT1149,"",IF(AND('Data Bank'!$AC1149&lt;100,TODAY()&gt;'Data Bank'!$AT1149),1,IF('Data Bank'!$AC1149=100,3,IF('Data Bank'!$AC1149=0,0,2)))))</f>
        <v/>
      </c>
      <c r="I1061" s="178" t="str">
        <f ca="1">IF(I$1&lt;'Data Bank'!$AD1149,"",IF(I$1&gt;'Data Bank'!$AT1149,"",IF(AND('Data Bank'!$AC1149&lt;100,TODAY()&gt;'Data Bank'!$AT1149),1,IF('Data Bank'!$AC1149=100,3,IF('Data Bank'!$AC1149=0,0,2)))))</f>
        <v/>
      </c>
      <c r="J1061" s="177" t="str">
        <f ca="1">IF(J$1&lt;'Data Bank'!$AD1149,"",IF(J$1&gt;'Data Bank'!$AT1149,"",IF(AND('Data Bank'!$AC1149&lt;100,TODAY()&gt;'Data Bank'!$AT1149),1,IF('Data Bank'!$AC1149=100,3,IF('Data Bank'!$AC1149=0,0,2)))))</f>
        <v/>
      </c>
      <c r="K1061" s="177" t="str">
        <f ca="1">IF(K$1&lt;'Data Bank'!$AD1149,"",IF(K$1&gt;'Data Bank'!$AT1149,"",IF(AND('Data Bank'!$AC1149&lt;100,TODAY()&gt;'Data Bank'!$AT1149),1,IF('Data Bank'!$AC1149=100,3,IF('Data Bank'!$AC1149=0,0,2)))))</f>
        <v/>
      </c>
      <c r="L1061" s="177" t="str">
        <f ca="1">IF(L$1&lt;'Data Bank'!$AD1149,"",IF(L$1&gt;'Data Bank'!$AT1149,"",IF(AND('Data Bank'!$AC1149&lt;100,TODAY()&gt;'Data Bank'!$AT1149),1,IF('Data Bank'!$AC1149=100,3,IF('Data Bank'!$AC1149=0,0,2)))))</f>
        <v/>
      </c>
      <c r="M1061" s="177" t="str">
        <f ca="1">IF(M$1&lt;'Data Bank'!$AD1149,"",IF(M$1&gt;'Data Bank'!$AT1149,"",IF(AND('Data Bank'!$AC1149&lt;100,TODAY()&gt;'Data Bank'!$AT1149),1,IF('Data Bank'!$AC1149=100,3,IF('Data Bank'!$AC1149=0,0,2)))))</f>
        <v/>
      </c>
      <c r="N1061" s="177" t="str">
        <f ca="1">IF(N$1&lt;'Data Bank'!$AD1149,"",IF(N$1&gt;'Data Bank'!$AT1149,"",IF(AND('Data Bank'!$AC1149&lt;100,TODAY()&gt;'Data Bank'!$AT1149),1,IF('Data Bank'!$AC1149=100,3,IF('Data Bank'!$AC1149=0,0,2)))))</f>
        <v/>
      </c>
      <c r="O1061" s="177" t="str">
        <f ca="1">IF(O$1&lt;'Data Bank'!$AD1149,"",IF(O$1&gt;'Data Bank'!$AT1149,"",IF(AND('Data Bank'!$AC1149&lt;100,TODAY()&gt;'Data Bank'!$AT1149),1,IF('Data Bank'!$AC1149=100,3,IF('Data Bank'!$AC1149=0,0,2)))))</f>
        <v/>
      </c>
      <c r="P1061" s="177" t="str">
        <f ca="1">IF(P$1&lt;'Data Bank'!$AD1149,"",IF(P$1&gt;'Data Bank'!$AT1149,"",IF(AND('Data Bank'!$AC1149&lt;100,TODAY()&gt;'Data Bank'!$AT1149),1,IF('Data Bank'!$AC1149=100,3,IF('Data Bank'!$AC1149=0,0,2)))))</f>
        <v/>
      </c>
      <c r="Q1061" s="177" t="str">
        <f ca="1">IF(Q$1&lt;'Data Bank'!$AD1149,"",IF(Q$1&gt;'Data Bank'!$AT1149,"",IF(AND('Data Bank'!$AC1149&lt;100,TODAY()&gt;'Data Bank'!$AT1149),1,IF('Data Bank'!$AC1149=100,3,IF('Data Bank'!$AC1149=0,0,2)))))</f>
        <v/>
      </c>
      <c r="R1061" s="177" t="str">
        <f ca="1">IF(R$1&lt;'Data Bank'!$AD1149,"",IF(R$1&gt;'Data Bank'!$AT1149,"",IF(AND('Data Bank'!$AC1149&lt;100,TODAY()&gt;'Data Bank'!$AT1149),1,IF('Data Bank'!$AC1149=100,3,IF('Data Bank'!$AC1149=0,0,2)))))</f>
        <v/>
      </c>
    </row>
    <row r="1062" spans="1:18">
      <c r="A1062" s="115" t="str">
        <f>'Data Bank'!E1150</f>
        <v>Askari-5H</v>
      </c>
      <c r="B1062" s="178">
        <f ca="1">IF(B$1&lt;'Data Bank'!$AD1150,"",IF(B$1&gt;'Data Bank'!$AT1150,"",IF(AND('Data Bank'!$AC1150&lt;100,TODAY()&gt;'Data Bank'!$AT1150),1,IF('Data Bank'!$AC1150=100,3,IF('Data Bank'!$AC1150=0,0,2)))))</f>
        <v>0</v>
      </c>
      <c r="C1062" s="178">
        <f ca="1">IF(C$1&lt;'Data Bank'!$AD1150,"",IF(C$1&gt;'Data Bank'!$AT1150,"",IF(AND('Data Bank'!$AC1150&lt;100,TODAY()&gt;'Data Bank'!$AT1150),1,IF('Data Bank'!$AC1150=100,3,IF('Data Bank'!$AC1150=0,0,2)))))</f>
        <v>0</v>
      </c>
      <c r="D1062" s="178">
        <f ca="1">IF(D$1&lt;'Data Bank'!$AD1150,"",IF(D$1&gt;'Data Bank'!$AT1150,"",IF(AND('Data Bank'!$AC1150&lt;100,TODAY()&gt;'Data Bank'!$AT1150),1,IF('Data Bank'!$AC1150=100,3,IF('Data Bank'!$AC1150=0,0,2)))))</f>
        <v>0</v>
      </c>
      <c r="E1062" s="178">
        <f ca="1">IF(E$1&lt;'Data Bank'!$AD1150,"",IF(E$1&gt;'Data Bank'!$AT1150,"",IF(AND('Data Bank'!$AC1150&lt;100,TODAY()&gt;'Data Bank'!$AT1150),1,IF('Data Bank'!$AC1150=100,3,IF('Data Bank'!$AC1150=0,0,2)))))</f>
        <v>0</v>
      </c>
      <c r="F1062" s="178">
        <f ca="1">IF(F$1&lt;'Data Bank'!$AD1150,"",IF(F$1&gt;'Data Bank'!$AT1150,"",IF(AND('Data Bank'!$AC1150&lt;100,TODAY()&gt;'Data Bank'!$AT1150),1,IF('Data Bank'!$AC1150=100,3,IF('Data Bank'!$AC1150=0,0,2)))))</f>
        <v>0</v>
      </c>
      <c r="G1062" s="178">
        <f ca="1">IF(G$1&lt;'Data Bank'!$AD1150,"",IF(G$1&gt;'Data Bank'!$AT1150,"",IF(AND('Data Bank'!$AC1150&lt;100,TODAY()&gt;'Data Bank'!$AT1150),1,IF('Data Bank'!$AC1150=100,3,IF('Data Bank'!$AC1150=0,0,2)))))</f>
        <v>0</v>
      </c>
      <c r="H1062" s="178">
        <f ca="1">IF(H$1&lt;'Data Bank'!$AD1150,"",IF(H$1&gt;'Data Bank'!$AT1150,"",IF(AND('Data Bank'!$AC1150&lt;100,TODAY()&gt;'Data Bank'!$AT1150),1,IF('Data Bank'!$AC1150=100,3,IF('Data Bank'!$AC1150=0,0,2)))))</f>
        <v>0</v>
      </c>
      <c r="I1062" s="178">
        <f ca="1">IF(I$1&lt;'Data Bank'!$AD1150,"",IF(I$1&gt;'Data Bank'!$AT1150,"",IF(AND('Data Bank'!$AC1150&lt;100,TODAY()&gt;'Data Bank'!$AT1150),1,IF('Data Bank'!$AC1150=100,3,IF('Data Bank'!$AC1150=0,0,2)))))</f>
        <v>0</v>
      </c>
      <c r="J1062" s="177">
        <f ca="1">IF(J$1&lt;'Data Bank'!$AD1150,"",IF(J$1&gt;'Data Bank'!$AT1150,"",IF(AND('Data Bank'!$AC1150&lt;100,TODAY()&gt;'Data Bank'!$AT1150),1,IF('Data Bank'!$AC1150=100,3,IF('Data Bank'!$AC1150=0,0,2)))))</f>
        <v>0</v>
      </c>
      <c r="K1062" s="177">
        <f ca="1">IF(K$1&lt;'Data Bank'!$AD1150,"",IF(K$1&gt;'Data Bank'!$AT1150,"",IF(AND('Data Bank'!$AC1150&lt;100,TODAY()&gt;'Data Bank'!$AT1150),1,IF('Data Bank'!$AC1150=100,3,IF('Data Bank'!$AC1150=0,0,2)))))</f>
        <v>0</v>
      </c>
      <c r="L1062" s="177">
        <f ca="1">IF(L$1&lt;'Data Bank'!$AD1150,"",IF(L$1&gt;'Data Bank'!$AT1150,"",IF(AND('Data Bank'!$AC1150&lt;100,TODAY()&gt;'Data Bank'!$AT1150),1,IF('Data Bank'!$AC1150=100,3,IF('Data Bank'!$AC1150=0,0,2)))))</f>
        <v>0</v>
      </c>
      <c r="M1062" s="177">
        <f ca="1">IF(M$1&lt;'Data Bank'!$AD1150,"",IF(M$1&gt;'Data Bank'!$AT1150,"",IF(AND('Data Bank'!$AC1150&lt;100,TODAY()&gt;'Data Bank'!$AT1150),1,IF('Data Bank'!$AC1150=100,3,IF('Data Bank'!$AC1150=0,0,2)))))</f>
        <v>0</v>
      </c>
      <c r="N1062" s="177">
        <f ca="1">IF(N$1&lt;'Data Bank'!$AD1150,"",IF(N$1&gt;'Data Bank'!$AT1150,"",IF(AND('Data Bank'!$AC1150&lt;100,TODAY()&gt;'Data Bank'!$AT1150),1,IF('Data Bank'!$AC1150=100,3,IF('Data Bank'!$AC1150=0,0,2)))))</f>
        <v>0</v>
      </c>
      <c r="O1062" s="177">
        <f ca="1">IF(O$1&lt;'Data Bank'!$AD1150,"",IF(O$1&gt;'Data Bank'!$AT1150,"",IF(AND('Data Bank'!$AC1150&lt;100,TODAY()&gt;'Data Bank'!$AT1150),1,IF('Data Bank'!$AC1150=100,3,IF('Data Bank'!$AC1150=0,0,2)))))</f>
        <v>0</v>
      </c>
      <c r="P1062" s="177">
        <f ca="1">IF(P$1&lt;'Data Bank'!$AD1150,"",IF(P$1&gt;'Data Bank'!$AT1150,"",IF(AND('Data Bank'!$AC1150&lt;100,TODAY()&gt;'Data Bank'!$AT1150),1,IF('Data Bank'!$AC1150=100,3,IF('Data Bank'!$AC1150=0,0,2)))))</f>
        <v>0</v>
      </c>
      <c r="Q1062" s="177">
        <f ca="1">IF(Q$1&lt;'Data Bank'!$AD1150,"",IF(Q$1&gt;'Data Bank'!$AT1150,"",IF(AND('Data Bank'!$AC1150&lt;100,TODAY()&gt;'Data Bank'!$AT1150),1,IF('Data Bank'!$AC1150=100,3,IF('Data Bank'!$AC1150=0,0,2)))))</f>
        <v>0</v>
      </c>
      <c r="R1062" s="177">
        <f ca="1">IF(R$1&lt;'Data Bank'!$AD1150,"",IF(R$1&gt;'Data Bank'!$AT1150,"",IF(AND('Data Bank'!$AC1150&lt;100,TODAY()&gt;'Data Bank'!$AT1150),1,IF('Data Bank'!$AC1150=100,3,IF('Data Bank'!$AC1150=0,0,2)))))</f>
        <v>0</v>
      </c>
    </row>
    <row r="1063" spans="1:18">
      <c r="A1063" s="115" t="str">
        <f>'Data Bank'!E1153</f>
        <v>Sitara City</v>
      </c>
      <c r="B1063" s="178">
        <f ca="1">IF(B$1&lt;'Data Bank'!$AD1153,"",IF(B$1&gt;'Data Bank'!$AT1153,"",IF(AND('Data Bank'!$AC1153&lt;100,TODAY()&gt;'Data Bank'!$AT1153),1,IF('Data Bank'!$AC1153=100,3,IF('Data Bank'!$AC1153=0,0,2)))))</f>
        <v>0</v>
      </c>
      <c r="C1063" s="178">
        <f ca="1">IF(C$1&lt;'Data Bank'!$AD1153,"",IF(C$1&gt;'Data Bank'!$AT1153,"",IF(AND('Data Bank'!$AC1153&lt;100,TODAY()&gt;'Data Bank'!$AT1153),1,IF('Data Bank'!$AC1153=100,3,IF('Data Bank'!$AC1153=0,0,2)))))</f>
        <v>0</v>
      </c>
      <c r="D1063" s="178">
        <f ca="1">IF(D$1&lt;'Data Bank'!$AD1153,"",IF(D$1&gt;'Data Bank'!$AT1153,"",IF(AND('Data Bank'!$AC1153&lt;100,TODAY()&gt;'Data Bank'!$AT1153),1,IF('Data Bank'!$AC1153=100,3,IF('Data Bank'!$AC1153=0,0,2)))))</f>
        <v>0</v>
      </c>
      <c r="E1063" s="178">
        <f ca="1">IF(E$1&lt;'Data Bank'!$AD1153,"",IF(E$1&gt;'Data Bank'!$AT1153,"",IF(AND('Data Bank'!$AC1153&lt;100,TODAY()&gt;'Data Bank'!$AT1153),1,IF('Data Bank'!$AC1153=100,3,IF('Data Bank'!$AC1153=0,0,2)))))</f>
        <v>0</v>
      </c>
      <c r="F1063" s="178">
        <f ca="1">IF(F$1&lt;'Data Bank'!$AD1153,"",IF(F$1&gt;'Data Bank'!$AT1153,"",IF(AND('Data Bank'!$AC1153&lt;100,TODAY()&gt;'Data Bank'!$AT1153),1,IF('Data Bank'!$AC1153=100,3,IF('Data Bank'!$AC1153=0,0,2)))))</f>
        <v>0</v>
      </c>
      <c r="G1063" s="178">
        <f ca="1">IF(G$1&lt;'Data Bank'!$AD1153,"",IF(G$1&gt;'Data Bank'!$AT1153,"",IF(AND('Data Bank'!$AC1153&lt;100,TODAY()&gt;'Data Bank'!$AT1153),1,IF('Data Bank'!$AC1153=100,3,IF('Data Bank'!$AC1153=0,0,2)))))</f>
        <v>0</v>
      </c>
      <c r="H1063" s="178">
        <f ca="1">IF(H$1&lt;'Data Bank'!$AD1153,"",IF(H$1&gt;'Data Bank'!$AT1153,"",IF(AND('Data Bank'!$AC1153&lt;100,TODAY()&gt;'Data Bank'!$AT1153),1,IF('Data Bank'!$AC1153=100,3,IF('Data Bank'!$AC1153=0,0,2)))))</f>
        <v>0</v>
      </c>
      <c r="I1063" s="178">
        <f ca="1">IF(I$1&lt;'Data Bank'!$AD1153,"",IF(I$1&gt;'Data Bank'!$AT1153,"",IF(AND('Data Bank'!$AC1153&lt;100,TODAY()&gt;'Data Bank'!$AT1153),1,IF('Data Bank'!$AC1153=100,3,IF('Data Bank'!$AC1153=0,0,2)))))</f>
        <v>0</v>
      </c>
      <c r="J1063" s="177">
        <f ca="1">IF(J$1&lt;'Data Bank'!$AD1153,"",IF(J$1&gt;'Data Bank'!$AT1153,"",IF(AND('Data Bank'!$AC1153&lt;100,TODAY()&gt;'Data Bank'!$AT1153),1,IF('Data Bank'!$AC1153=100,3,IF('Data Bank'!$AC1153=0,0,2)))))</f>
        <v>0</v>
      </c>
      <c r="K1063" s="177">
        <f ca="1">IF(K$1&lt;'Data Bank'!$AD1153,"",IF(K$1&gt;'Data Bank'!$AT1153,"",IF(AND('Data Bank'!$AC1153&lt;100,TODAY()&gt;'Data Bank'!$AT1153),1,IF('Data Bank'!$AC1153=100,3,IF('Data Bank'!$AC1153=0,0,2)))))</f>
        <v>0</v>
      </c>
      <c r="L1063" s="177">
        <f ca="1">IF(L$1&lt;'Data Bank'!$AD1153,"",IF(L$1&gt;'Data Bank'!$AT1153,"",IF(AND('Data Bank'!$AC1153&lt;100,TODAY()&gt;'Data Bank'!$AT1153),1,IF('Data Bank'!$AC1153=100,3,IF('Data Bank'!$AC1153=0,0,2)))))</f>
        <v>0</v>
      </c>
      <c r="M1063" s="177">
        <f ca="1">IF(M$1&lt;'Data Bank'!$AD1153,"",IF(M$1&gt;'Data Bank'!$AT1153,"",IF(AND('Data Bank'!$AC1153&lt;100,TODAY()&gt;'Data Bank'!$AT1153),1,IF('Data Bank'!$AC1153=100,3,IF('Data Bank'!$AC1153=0,0,2)))))</f>
        <v>0</v>
      </c>
      <c r="N1063" s="177">
        <f ca="1">IF(N$1&lt;'Data Bank'!$AD1153,"",IF(N$1&gt;'Data Bank'!$AT1153,"",IF(AND('Data Bank'!$AC1153&lt;100,TODAY()&gt;'Data Bank'!$AT1153),1,IF('Data Bank'!$AC1153=100,3,IF('Data Bank'!$AC1153=0,0,2)))))</f>
        <v>0</v>
      </c>
      <c r="O1063" s="177">
        <f ca="1">IF(O$1&lt;'Data Bank'!$AD1153,"",IF(O$1&gt;'Data Bank'!$AT1153,"",IF(AND('Data Bank'!$AC1153&lt;100,TODAY()&gt;'Data Bank'!$AT1153),1,IF('Data Bank'!$AC1153=100,3,IF('Data Bank'!$AC1153=0,0,2)))))</f>
        <v>0</v>
      </c>
      <c r="P1063" s="177">
        <f ca="1">IF(P$1&lt;'Data Bank'!$AD1153,"",IF(P$1&gt;'Data Bank'!$AT1153,"",IF(AND('Data Bank'!$AC1153&lt;100,TODAY()&gt;'Data Bank'!$AT1153),1,IF('Data Bank'!$AC1153=100,3,IF('Data Bank'!$AC1153=0,0,2)))))</f>
        <v>0</v>
      </c>
      <c r="Q1063" s="177">
        <f ca="1">IF(Q$1&lt;'Data Bank'!$AD1153,"",IF(Q$1&gt;'Data Bank'!$AT1153,"",IF(AND('Data Bank'!$AC1153&lt;100,TODAY()&gt;'Data Bank'!$AT1153),1,IF('Data Bank'!$AC1153=100,3,IF('Data Bank'!$AC1153=0,0,2)))))</f>
        <v>0</v>
      </c>
      <c r="R1063" s="177">
        <f ca="1">IF(R$1&lt;'Data Bank'!$AD1153,"",IF(R$1&gt;'Data Bank'!$AT1153,"",IF(AND('Data Bank'!$AC1153&lt;100,TODAY()&gt;'Data Bank'!$AT1153),1,IF('Data Bank'!$AC1153=100,3,IF('Data Bank'!$AC1153=0,0,2)))))</f>
        <v>0</v>
      </c>
    </row>
    <row r="1064" spans="1:18">
      <c r="A1064" s="115" t="str">
        <f>'Data Bank'!E1154</f>
        <v>Site Area &amp; Shanghai Tower</v>
      </c>
      <c r="B1064" s="178">
        <f ca="1">IF(B$1&lt;'Data Bank'!$AD1154,"",IF(B$1&gt;'Data Bank'!$AT1154,"",IF(AND('Data Bank'!$AC1154&lt;100,TODAY()&gt;'Data Bank'!$AT1154),1,IF('Data Bank'!$AC1154=100,3,IF('Data Bank'!$AC1154=0,0,2)))))</f>
        <v>2</v>
      </c>
      <c r="C1064" s="178">
        <f ca="1">IF(C$1&lt;'Data Bank'!$AD1154,"",IF(C$1&gt;'Data Bank'!$AT1154,"",IF(AND('Data Bank'!$AC1154&lt;100,TODAY()&gt;'Data Bank'!$AT1154),1,IF('Data Bank'!$AC1154=100,3,IF('Data Bank'!$AC1154=0,0,2)))))</f>
        <v>2</v>
      </c>
      <c r="D1064" s="178">
        <f ca="1">IF(D$1&lt;'Data Bank'!$AD1154,"",IF(D$1&gt;'Data Bank'!$AT1154,"",IF(AND('Data Bank'!$AC1154&lt;100,TODAY()&gt;'Data Bank'!$AT1154),1,IF('Data Bank'!$AC1154=100,3,IF('Data Bank'!$AC1154=0,0,2)))))</f>
        <v>2</v>
      </c>
      <c r="E1064" s="178">
        <f ca="1">IF(E$1&lt;'Data Bank'!$AD1154,"",IF(E$1&gt;'Data Bank'!$AT1154,"",IF(AND('Data Bank'!$AC1154&lt;100,TODAY()&gt;'Data Bank'!$AT1154),1,IF('Data Bank'!$AC1154=100,3,IF('Data Bank'!$AC1154=0,0,2)))))</f>
        <v>2</v>
      </c>
      <c r="F1064" s="178">
        <f ca="1">IF(F$1&lt;'Data Bank'!$AD1154,"",IF(F$1&gt;'Data Bank'!$AT1154,"",IF(AND('Data Bank'!$AC1154&lt;100,TODAY()&gt;'Data Bank'!$AT1154),1,IF('Data Bank'!$AC1154=100,3,IF('Data Bank'!$AC1154=0,0,2)))))</f>
        <v>2</v>
      </c>
      <c r="G1064" s="178">
        <f ca="1">IF(G$1&lt;'Data Bank'!$AD1154,"",IF(G$1&gt;'Data Bank'!$AT1154,"",IF(AND('Data Bank'!$AC1154&lt;100,TODAY()&gt;'Data Bank'!$AT1154),1,IF('Data Bank'!$AC1154=100,3,IF('Data Bank'!$AC1154=0,0,2)))))</f>
        <v>2</v>
      </c>
      <c r="H1064" s="178">
        <f ca="1">IF(H$1&lt;'Data Bank'!$AD1154,"",IF(H$1&gt;'Data Bank'!$AT1154,"",IF(AND('Data Bank'!$AC1154&lt;100,TODAY()&gt;'Data Bank'!$AT1154),1,IF('Data Bank'!$AC1154=100,3,IF('Data Bank'!$AC1154=0,0,2)))))</f>
        <v>2</v>
      </c>
      <c r="I1064" s="178">
        <f ca="1">IF(I$1&lt;'Data Bank'!$AD1154,"",IF(I$1&gt;'Data Bank'!$AT1154,"",IF(AND('Data Bank'!$AC1154&lt;100,TODAY()&gt;'Data Bank'!$AT1154),1,IF('Data Bank'!$AC1154=100,3,IF('Data Bank'!$AC1154=0,0,2)))))</f>
        <v>2</v>
      </c>
      <c r="J1064" s="177">
        <f ca="1">IF(J$1&lt;'Data Bank'!$AD1154,"",IF(J$1&gt;'Data Bank'!$AT1154,"",IF(AND('Data Bank'!$AC1154&lt;100,TODAY()&gt;'Data Bank'!$AT1154),1,IF('Data Bank'!$AC1154=100,3,IF('Data Bank'!$AC1154=0,0,2)))))</f>
        <v>2</v>
      </c>
      <c r="K1064" s="177">
        <f ca="1">IF(K$1&lt;'Data Bank'!$AD1154,"",IF(K$1&gt;'Data Bank'!$AT1154,"",IF(AND('Data Bank'!$AC1154&lt;100,TODAY()&gt;'Data Bank'!$AT1154),1,IF('Data Bank'!$AC1154=100,3,IF('Data Bank'!$AC1154=0,0,2)))))</f>
        <v>2</v>
      </c>
      <c r="L1064" s="177">
        <f ca="1">IF(L$1&lt;'Data Bank'!$AD1154,"",IF(L$1&gt;'Data Bank'!$AT1154,"",IF(AND('Data Bank'!$AC1154&lt;100,TODAY()&gt;'Data Bank'!$AT1154),1,IF('Data Bank'!$AC1154=100,3,IF('Data Bank'!$AC1154=0,0,2)))))</f>
        <v>2</v>
      </c>
      <c r="M1064" s="177">
        <f ca="1">IF(M$1&lt;'Data Bank'!$AD1154,"",IF(M$1&gt;'Data Bank'!$AT1154,"",IF(AND('Data Bank'!$AC1154&lt;100,TODAY()&gt;'Data Bank'!$AT1154),1,IF('Data Bank'!$AC1154=100,3,IF('Data Bank'!$AC1154=0,0,2)))))</f>
        <v>2</v>
      </c>
      <c r="N1064" s="177">
        <f ca="1">IF(N$1&lt;'Data Bank'!$AD1154,"",IF(N$1&gt;'Data Bank'!$AT1154,"",IF(AND('Data Bank'!$AC1154&lt;100,TODAY()&gt;'Data Bank'!$AT1154),1,IF('Data Bank'!$AC1154=100,3,IF('Data Bank'!$AC1154=0,0,2)))))</f>
        <v>2</v>
      </c>
      <c r="O1064" s="177">
        <f ca="1">IF(O$1&lt;'Data Bank'!$AD1154,"",IF(O$1&gt;'Data Bank'!$AT1154,"",IF(AND('Data Bank'!$AC1154&lt;100,TODAY()&gt;'Data Bank'!$AT1154),1,IF('Data Bank'!$AC1154=100,3,IF('Data Bank'!$AC1154=0,0,2)))))</f>
        <v>2</v>
      </c>
      <c r="P1064" s="177">
        <f ca="1">IF(P$1&lt;'Data Bank'!$AD1154,"",IF(P$1&gt;'Data Bank'!$AT1154,"",IF(AND('Data Bank'!$AC1154&lt;100,TODAY()&gt;'Data Bank'!$AT1154),1,IF('Data Bank'!$AC1154=100,3,IF('Data Bank'!$AC1154=0,0,2)))))</f>
        <v>2</v>
      </c>
      <c r="Q1064" s="177">
        <f ca="1">IF(Q$1&lt;'Data Bank'!$AD1154,"",IF(Q$1&gt;'Data Bank'!$AT1154,"",IF(AND('Data Bank'!$AC1154&lt;100,TODAY()&gt;'Data Bank'!$AT1154),1,IF('Data Bank'!$AC1154=100,3,IF('Data Bank'!$AC1154=0,0,2)))))</f>
        <v>2</v>
      </c>
      <c r="R1064" s="177">
        <f ca="1">IF(R$1&lt;'Data Bank'!$AD1154,"",IF(R$1&gt;'Data Bank'!$AT1154,"",IF(AND('Data Bank'!$AC1154&lt;100,TODAY()&gt;'Data Bank'!$AT1154),1,IF('Data Bank'!$AC1154=100,3,IF('Data Bank'!$AC1154=0,0,2)))))</f>
        <v>2</v>
      </c>
    </row>
    <row r="1065" spans="1:18">
      <c r="A1065" s="115" t="str">
        <f>'Data Bank'!E1155</f>
        <v>SKT Rd Pocket 01</v>
      </c>
      <c r="B1065" s="178">
        <f ca="1">IF(B$1&lt;'Data Bank'!$AD1155,"",IF(B$1&gt;'Data Bank'!$AT1155,"",IF(AND('Data Bank'!$AC1155&lt;100,TODAY()&gt;'Data Bank'!$AT1155),1,IF('Data Bank'!$AC1155=100,3,IF('Data Bank'!$AC1155=0,0,2)))))</f>
        <v>2</v>
      </c>
      <c r="C1065" s="178">
        <f ca="1">IF(C$1&lt;'Data Bank'!$AD1155,"",IF(C$1&gt;'Data Bank'!$AT1155,"",IF(AND('Data Bank'!$AC1155&lt;100,TODAY()&gt;'Data Bank'!$AT1155),1,IF('Data Bank'!$AC1155=100,3,IF('Data Bank'!$AC1155=0,0,2)))))</f>
        <v>2</v>
      </c>
      <c r="D1065" s="178">
        <f ca="1">IF(D$1&lt;'Data Bank'!$AD1155,"",IF(D$1&gt;'Data Bank'!$AT1155,"",IF(AND('Data Bank'!$AC1155&lt;100,TODAY()&gt;'Data Bank'!$AT1155),1,IF('Data Bank'!$AC1155=100,3,IF('Data Bank'!$AC1155=0,0,2)))))</f>
        <v>2</v>
      </c>
      <c r="E1065" s="178" t="str">
        <f ca="1">IF(E$1&lt;'Data Bank'!$AD1155,"",IF(E$1&gt;'Data Bank'!$AT1155,"",IF(AND('Data Bank'!$AC1155&lt;100,TODAY()&gt;'Data Bank'!$AT1155),1,IF('Data Bank'!$AC1155=100,3,IF('Data Bank'!$AC1155=0,0,2)))))</f>
        <v/>
      </c>
      <c r="F1065" s="178" t="str">
        <f ca="1">IF(F$1&lt;'Data Bank'!$AD1155,"",IF(F$1&gt;'Data Bank'!$AT1155,"",IF(AND('Data Bank'!$AC1155&lt;100,TODAY()&gt;'Data Bank'!$AT1155),1,IF('Data Bank'!$AC1155=100,3,IF('Data Bank'!$AC1155=0,0,2)))))</f>
        <v/>
      </c>
      <c r="G1065" s="178" t="str">
        <f ca="1">IF(G$1&lt;'Data Bank'!$AD1155,"",IF(G$1&gt;'Data Bank'!$AT1155,"",IF(AND('Data Bank'!$AC1155&lt;100,TODAY()&gt;'Data Bank'!$AT1155),1,IF('Data Bank'!$AC1155=100,3,IF('Data Bank'!$AC1155=0,0,2)))))</f>
        <v/>
      </c>
      <c r="H1065" s="178" t="str">
        <f ca="1">IF(H$1&lt;'Data Bank'!$AD1155,"",IF(H$1&gt;'Data Bank'!$AT1155,"",IF(AND('Data Bank'!$AC1155&lt;100,TODAY()&gt;'Data Bank'!$AT1155),1,IF('Data Bank'!$AC1155=100,3,IF('Data Bank'!$AC1155=0,0,2)))))</f>
        <v/>
      </c>
      <c r="I1065" s="178" t="str">
        <f ca="1">IF(I$1&lt;'Data Bank'!$AD1155,"",IF(I$1&gt;'Data Bank'!$AT1155,"",IF(AND('Data Bank'!$AC1155&lt;100,TODAY()&gt;'Data Bank'!$AT1155),1,IF('Data Bank'!$AC1155=100,3,IF('Data Bank'!$AC1155=0,0,2)))))</f>
        <v/>
      </c>
      <c r="J1065" s="177" t="str">
        <f ca="1">IF(J$1&lt;'Data Bank'!$AD1155,"",IF(J$1&gt;'Data Bank'!$AT1155,"",IF(AND('Data Bank'!$AC1155&lt;100,TODAY()&gt;'Data Bank'!$AT1155),1,IF('Data Bank'!$AC1155=100,3,IF('Data Bank'!$AC1155=0,0,2)))))</f>
        <v/>
      </c>
      <c r="K1065" s="177" t="str">
        <f ca="1">IF(K$1&lt;'Data Bank'!$AD1155,"",IF(K$1&gt;'Data Bank'!$AT1155,"",IF(AND('Data Bank'!$AC1155&lt;100,TODAY()&gt;'Data Bank'!$AT1155),1,IF('Data Bank'!$AC1155=100,3,IF('Data Bank'!$AC1155=0,0,2)))))</f>
        <v/>
      </c>
      <c r="L1065" s="177" t="str">
        <f ca="1">IF(L$1&lt;'Data Bank'!$AD1155,"",IF(L$1&gt;'Data Bank'!$AT1155,"",IF(AND('Data Bank'!$AC1155&lt;100,TODAY()&gt;'Data Bank'!$AT1155),1,IF('Data Bank'!$AC1155=100,3,IF('Data Bank'!$AC1155=0,0,2)))))</f>
        <v/>
      </c>
      <c r="M1065" s="177" t="str">
        <f ca="1">IF(M$1&lt;'Data Bank'!$AD1155,"",IF(M$1&gt;'Data Bank'!$AT1155,"",IF(AND('Data Bank'!$AC1155&lt;100,TODAY()&gt;'Data Bank'!$AT1155),1,IF('Data Bank'!$AC1155=100,3,IF('Data Bank'!$AC1155=0,0,2)))))</f>
        <v/>
      </c>
      <c r="N1065" s="177" t="str">
        <f ca="1">IF(N$1&lt;'Data Bank'!$AD1155,"",IF(N$1&gt;'Data Bank'!$AT1155,"",IF(AND('Data Bank'!$AC1155&lt;100,TODAY()&gt;'Data Bank'!$AT1155),1,IF('Data Bank'!$AC1155=100,3,IF('Data Bank'!$AC1155=0,0,2)))))</f>
        <v/>
      </c>
      <c r="O1065" s="177" t="str">
        <f ca="1">IF(O$1&lt;'Data Bank'!$AD1155,"",IF(O$1&gt;'Data Bank'!$AT1155,"",IF(AND('Data Bank'!$AC1155&lt;100,TODAY()&gt;'Data Bank'!$AT1155),1,IF('Data Bank'!$AC1155=100,3,IF('Data Bank'!$AC1155=0,0,2)))))</f>
        <v/>
      </c>
      <c r="P1065" s="177" t="str">
        <f ca="1">IF(P$1&lt;'Data Bank'!$AD1155,"",IF(P$1&gt;'Data Bank'!$AT1155,"",IF(AND('Data Bank'!$AC1155&lt;100,TODAY()&gt;'Data Bank'!$AT1155),1,IF('Data Bank'!$AC1155=100,3,IF('Data Bank'!$AC1155=0,0,2)))))</f>
        <v/>
      </c>
      <c r="Q1065" s="177" t="str">
        <f ca="1">IF(Q$1&lt;'Data Bank'!$AD1155,"",IF(Q$1&gt;'Data Bank'!$AT1155,"",IF(AND('Data Bank'!$AC1155&lt;100,TODAY()&gt;'Data Bank'!$AT1155),1,IF('Data Bank'!$AC1155=100,3,IF('Data Bank'!$AC1155=0,0,2)))))</f>
        <v/>
      </c>
      <c r="R1065" s="177" t="str">
        <f ca="1">IF(R$1&lt;'Data Bank'!$AD1155,"",IF(R$1&gt;'Data Bank'!$AT1155,"",IF(AND('Data Bank'!$AC1155&lt;100,TODAY()&gt;'Data Bank'!$AT1155),1,IF('Data Bank'!$AC1155=100,3,IF('Data Bank'!$AC1155=0,0,2)))))</f>
        <v/>
      </c>
    </row>
    <row r="1066" spans="1:18">
      <c r="A1066" s="115" t="str">
        <f>'Data Bank'!E1156</f>
        <v>SKT Rd Pocket 02</v>
      </c>
      <c r="B1066" s="178">
        <f ca="1">IF(B$1&lt;'Data Bank'!$AD1156,"",IF(B$1&gt;'Data Bank'!$AT1156,"",IF(AND('Data Bank'!$AC1156&lt;100,TODAY()&gt;'Data Bank'!$AT1156),1,IF('Data Bank'!$AC1156=100,3,IF('Data Bank'!$AC1156=0,0,2)))))</f>
        <v>1</v>
      </c>
      <c r="C1066" s="178" t="str">
        <f ca="1">IF(C$1&lt;'Data Bank'!$AD1156,"",IF(C$1&gt;'Data Bank'!$AT1156,"",IF(AND('Data Bank'!$AC1156&lt;100,TODAY()&gt;'Data Bank'!$AT1156),1,IF('Data Bank'!$AC1156=100,3,IF('Data Bank'!$AC1156=0,0,2)))))</f>
        <v/>
      </c>
      <c r="D1066" s="178" t="str">
        <f ca="1">IF(D$1&lt;'Data Bank'!$AD1156,"",IF(D$1&gt;'Data Bank'!$AT1156,"",IF(AND('Data Bank'!$AC1156&lt;100,TODAY()&gt;'Data Bank'!$AT1156),1,IF('Data Bank'!$AC1156=100,3,IF('Data Bank'!$AC1156=0,0,2)))))</f>
        <v/>
      </c>
      <c r="E1066" s="178" t="str">
        <f ca="1">IF(E$1&lt;'Data Bank'!$AD1156,"",IF(E$1&gt;'Data Bank'!$AT1156,"",IF(AND('Data Bank'!$AC1156&lt;100,TODAY()&gt;'Data Bank'!$AT1156),1,IF('Data Bank'!$AC1156=100,3,IF('Data Bank'!$AC1156=0,0,2)))))</f>
        <v/>
      </c>
      <c r="F1066" s="178" t="str">
        <f ca="1">IF(F$1&lt;'Data Bank'!$AD1156,"",IF(F$1&gt;'Data Bank'!$AT1156,"",IF(AND('Data Bank'!$AC1156&lt;100,TODAY()&gt;'Data Bank'!$AT1156),1,IF('Data Bank'!$AC1156=100,3,IF('Data Bank'!$AC1156=0,0,2)))))</f>
        <v/>
      </c>
      <c r="G1066" s="178" t="str">
        <f ca="1">IF(G$1&lt;'Data Bank'!$AD1156,"",IF(G$1&gt;'Data Bank'!$AT1156,"",IF(AND('Data Bank'!$AC1156&lt;100,TODAY()&gt;'Data Bank'!$AT1156),1,IF('Data Bank'!$AC1156=100,3,IF('Data Bank'!$AC1156=0,0,2)))))</f>
        <v/>
      </c>
      <c r="H1066" s="178" t="str">
        <f ca="1">IF(H$1&lt;'Data Bank'!$AD1156,"",IF(H$1&gt;'Data Bank'!$AT1156,"",IF(AND('Data Bank'!$AC1156&lt;100,TODAY()&gt;'Data Bank'!$AT1156),1,IF('Data Bank'!$AC1156=100,3,IF('Data Bank'!$AC1156=0,0,2)))))</f>
        <v/>
      </c>
      <c r="I1066" s="178" t="str">
        <f ca="1">IF(I$1&lt;'Data Bank'!$AD1156,"",IF(I$1&gt;'Data Bank'!$AT1156,"",IF(AND('Data Bank'!$AC1156&lt;100,TODAY()&gt;'Data Bank'!$AT1156),1,IF('Data Bank'!$AC1156=100,3,IF('Data Bank'!$AC1156=0,0,2)))))</f>
        <v/>
      </c>
      <c r="J1066" s="177" t="str">
        <f ca="1">IF(J$1&lt;'Data Bank'!$AD1156,"",IF(J$1&gt;'Data Bank'!$AT1156,"",IF(AND('Data Bank'!$AC1156&lt;100,TODAY()&gt;'Data Bank'!$AT1156),1,IF('Data Bank'!$AC1156=100,3,IF('Data Bank'!$AC1156=0,0,2)))))</f>
        <v/>
      </c>
      <c r="K1066" s="177" t="str">
        <f ca="1">IF(K$1&lt;'Data Bank'!$AD1156,"",IF(K$1&gt;'Data Bank'!$AT1156,"",IF(AND('Data Bank'!$AC1156&lt;100,TODAY()&gt;'Data Bank'!$AT1156),1,IF('Data Bank'!$AC1156=100,3,IF('Data Bank'!$AC1156=0,0,2)))))</f>
        <v/>
      </c>
      <c r="L1066" s="177" t="str">
        <f ca="1">IF(L$1&lt;'Data Bank'!$AD1156,"",IF(L$1&gt;'Data Bank'!$AT1156,"",IF(AND('Data Bank'!$AC1156&lt;100,TODAY()&gt;'Data Bank'!$AT1156),1,IF('Data Bank'!$AC1156=100,3,IF('Data Bank'!$AC1156=0,0,2)))))</f>
        <v/>
      </c>
      <c r="M1066" s="177" t="str">
        <f ca="1">IF(M$1&lt;'Data Bank'!$AD1156,"",IF(M$1&gt;'Data Bank'!$AT1156,"",IF(AND('Data Bank'!$AC1156&lt;100,TODAY()&gt;'Data Bank'!$AT1156),1,IF('Data Bank'!$AC1156=100,3,IF('Data Bank'!$AC1156=0,0,2)))))</f>
        <v/>
      </c>
      <c r="N1066" s="177" t="str">
        <f ca="1">IF(N$1&lt;'Data Bank'!$AD1156,"",IF(N$1&gt;'Data Bank'!$AT1156,"",IF(AND('Data Bank'!$AC1156&lt;100,TODAY()&gt;'Data Bank'!$AT1156),1,IF('Data Bank'!$AC1156=100,3,IF('Data Bank'!$AC1156=0,0,2)))))</f>
        <v/>
      </c>
      <c r="O1066" s="177" t="str">
        <f ca="1">IF(O$1&lt;'Data Bank'!$AD1156,"",IF(O$1&gt;'Data Bank'!$AT1156,"",IF(AND('Data Bank'!$AC1156&lt;100,TODAY()&gt;'Data Bank'!$AT1156),1,IF('Data Bank'!$AC1156=100,3,IF('Data Bank'!$AC1156=0,0,2)))))</f>
        <v/>
      </c>
      <c r="P1066" s="177" t="str">
        <f ca="1">IF(P$1&lt;'Data Bank'!$AD1156,"",IF(P$1&gt;'Data Bank'!$AT1156,"",IF(AND('Data Bank'!$AC1156&lt;100,TODAY()&gt;'Data Bank'!$AT1156),1,IF('Data Bank'!$AC1156=100,3,IF('Data Bank'!$AC1156=0,0,2)))))</f>
        <v/>
      </c>
      <c r="Q1066" s="177" t="str">
        <f ca="1">IF(Q$1&lt;'Data Bank'!$AD1156,"",IF(Q$1&gt;'Data Bank'!$AT1156,"",IF(AND('Data Bank'!$AC1156&lt;100,TODAY()&gt;'Data Bank'!$AT1156),1,IF('Data Bank'!$AC1156=100,3,IF('Data Bank'!$AC1156=0,0,2)))))</f>
        <v/>
      </c>
      <c r="R1066" s="177" t="str">
        <f ca="1">IF(R$1&lt;'Data Bank'!$AD1156,"",IF(R$1&gt;'Data Bank'!$AT1156,"",IF(AND('Data Bank'!$AC1156&lt;100,TODAY()&gt;'Data Bank'!$AT1156),1,IF('Data Bank'!$AC1156=100,3,IF('Data Bank'!$AC1156=0,0,2)))))</f>
        <v/>
      </c>
    </row>
    <row r="1067" spans="1:18">
      <c r="A1067" s="115" t="str">
        <f>'Data Bank'!E1163</f>
        <v>State and Middle Town</v>
      </c>
      <c r="B1067" s="178">
        <f ca="1">IF(B$1&lt;'Data Bank'!$AD1163,"",IF(B$1&gt;'Data Bank'!$AT1163,"",IF(AND('Data Bank'!$AC1163&lt;100,TODAY()&gt;'Data Bank'!$AT1163),1,IF('Data Bank'!$AC1163=100,3,IF('Data Bank'!$AC1163=0,0,2)))))</f>
        <v>2</v>
      </c>
      <c r="C1067" s="178">
        <f ca="1">IF(C$1&lt;'Data Bank'!$AD1163,"",IF(C$1&gt;'Data Bank'!$AT1163,"",IF(AND('Data Bank'!$AC1163&lt;100,TODAY()&gt;'Data Bank'!$AT1163),1,IF('Data Bank'!$AC1163=100,3,IF('Data Bank'!$AC1163=0,0,2)))))</f>
        <v>2</v>
      </c>
      <c r="D1067" s="178">
        <f ca="1">IF(D$1&lt;'Data Bank'!$AD1163,"",IF(D$1&gt;'Data Bank'!$AT1163,"",IF(AND('Data Bank'!$AC1163&lt;100,TODAY()&gt;'Data Bank'!$AT1163),1,IF('Data Bank'!$AC1163=100,3,IF('Data Bank'!$AC1163=0,0,2)))))</f>
        <v>2</v>
      </c>
      <c r="E1067" s="178">
        <f ca="1">IF(E$1&lt;'Data Bank'!$AD1163,"",IF(E$1&gt;'Data Bank'!$AT1163,"",IF(AND('Data Bank'!$AC1163&lt;100,TODAY()&gt;'Data Bank'!$AT1163),1,IF('Data Bank'!$AC1163=100,3,IF('Data Bank'!$AC1163=0,0,2)))))</f>
        <v>2</v>
      </c>
      <c r="F1067" s="178">
        <f ca="1">IF(F$1&lt;'Data Bank'!$AD1163,"",IF(F$1&gt;'Data Bank'!$AT1163,"",IF(AND('Data Bank'!$AC1163&lt;100,TODAY()&gt;'Data Bank'!$AT1163),1,IF('Data Bank'!$AC1163=100,3,IF('Data Bank'!$AC1163=0,0,2)))))</f>
        <v>2</v>
      </c>
      <c r="G1067" s="178">
        <f ca="1">IF(G$1&lt;'Data Bank'!$AD1163,"",IF(G$1&gt;'Data Bank'!$AT1163,"",IF(AND('Data Bank'!$AC1163&lt;100,TODAY()&gt;'Data Bank'!$AT1163),1,IF('Data Bank'!$AC1163=100,3,IF('Data Bank'!$AC1163=0,0,2)))))</f>
        <v>2</v>
      </c>
      <c r="H1067" s="178">
        <f ca="1">IF(H$1&lt;'Data Bank'!$AD1163,"",IF(H$1&gt;'Data Bank'!$AT1163,"",IF(AND('Data Bank'!$AC1163&lt;100,TODAY()&gt;'Data Bank'!$AT1163),1,IF('Data Bank'!$AC1163=100,3,IF('Data Bank'!$AC1163=0,0,2)))))</f>
        <v>2</v>
      </c>
      <c r="I1067" s="178">
        <f ca="1">IF(I$1&lt;'Data Bank'!$AD1163,"",IF(I$1&gt;'Data Bank'!$AT1163,"",IF(AND('Data Bank'!$AC1163&lt;100,TODAY()&gt;'Data Bank'!$AT1163),1,IF('Data Bank'!$AC1163=100,3,IF('Data Bank'!$AC1163=0,0,2)))))</f>
        <v>2</v>
      </c>
      <c r="J1067" s="177">
        <f ca="1">IF(J$1&lt;'Data Bank'!$AD1163,"",IF(J$1&gt;'Data Bank'!$AT1163,"",IF(AND('Data Bank'!$AC1163&lt;100,TODAY()&gt;'Data Bank'!$AT1163),1,IF('Data Bank'!$AC1163=100,3,IF('Data Bank'!$AC1163=0,0,2)))))</f>
        <v>2</v>
      </c>
      <c r="K1067" s="177">
        <f ca="1">IF(K$1&lt;'Data Bank'!$AD1163,"",IF(K$1&gt;'Data Bank'!$AT1163,"",IF(AND('Data Bank'!$AC1163&lt;100,TODAY()&gt;'Data Bank'!$AT1163),1,IF('Data Bank'!$AC1163=100,3,IF('Data Bank'!$AC1163=0,0,2)))))</f>
        <v>2</v>
      </c>
      <c r="L1067" s="177">
        <f ca="1">IF(L$1&lt;'Data Bank'!$AD1163,"",IF(L$1&gt;'Data Bank'!$AT1163,"",IF(AND('Data Bank'!$AC1163&lt;100,TODAY()&gt;'Data Bank'!$AT1163),1,IF('Data Bank'!$AC1163=100,3,IF('Data Bank'!$AC1163=0,0,2)))))</f>
        <v>2</v>
      </c>
      <c r="M1067" s="177">
        <f ca="1">IF(M$1&lt;'Data Bank'!$AD1163,"",IF(M$1&gt;'Data Bank'!$AT1163,"",IF(AND('Data Bank'!$AC1163&lt;100,TODAY()&gt;'Data Bank'!$AT1163),1,IF('Data Bank'!$AC1163=100,3,IF('Data Bank'!$AC1163=0,0,2)))))</f>
        <v>2</v>
      </c>
      <c r="N1067" s="177">
        <f ca="1">IF(N$1&lt;'Data Bank'!$AD1163,"",IF(N$1&gt;'Data Bank'!$AT1163,"",IF(AND('Data Bank'!$AC1163&lt;100,TODAY()&gt;'Data Bank'!$AT1163),1,IF('Data Bank'!$AC1163=100,3,IF('Data Bank'!$AC1163=0,0,2)))))</f>
        <v>2</v>
      </c>
      <c r="O1067" s="177">
        <f ca="1">IF(O$1&lt;'Data Bank'!$AD1163,"",IF(O$1&gt;'Data Bank'!$AT1163,"",IF(AND('Data Bank'!$AC1163&lt;100,TODAY()&gt;'Data Bank'!$AT1163),1,IF('Data Bank'!$AC1163=100,3,IF('Data Bank'!$AC1163=0,0,2)))))</f>
        <v>2</v>
      </c>
      <c r="P1067" s="177">
        <f ca="1">IF(P$1&lt;'Data Bank'!$AD1163,"",IF(P$1&gt;'Data Bank'!$AT1163,"",IF(AND('Data Bank'!$AC1163&lt;100,TODAY()&gt;'Data Bank'!$AT1163),1,IF('Data Bank'!$AC1163=100,3,IF('Data Bank'!$AC1163=0,0,2)))))</f>
        <v>2</v>
      </c>
      <c r="Q1067" s="177">
        <f ca="1">IF(Q$1&lt;'Data Bank'!$AD1163,"",IF(Q$1&gt;'Data Bank'!$AT1163,"",IF(AND('Data Bank'!$AC1163&lt;100,TODAY()&gt;'Data Bank'!$AT1163),1,IF('Data Bank'!$AC1163=100,3,IF('Data Bank'!$AC1163=0,0,2)))))</f>
        <v>2</v>
      </c>
      <c r="R1067" s="177">
        <f ca="1">IF(R$1&lt;'Data Bank'!$AD1163,"",IF(R$1&gt;'Data Bank'!$AT1163,"",IF(AND('Data Bank'!$AC1163&lt;100,TODAY()&gt;'Data Bank'!$AT1163),1,IF('Data Bank'!$AC1163=100,3,IF('Data Bank'!$AC1163=0,0,2)))))</f>
        <v>2</v>
      </c>
    </row>
    <row r="1068" spans="1:18">
      <c r="A1068" s="115" t="str">
        <f>'Data Bank'!E1164</f>
        <v xml:space="preserve">Allama Iqbal Town, Aslam Town, </v>
      </c>
      <c r="B1068" s="178">
        <f ca="1">IF(B$1&lt;'Data Bank'!$AD1164,"",IF(B$1&gt;'Data Bank'!$AT1164,"",IF(AND('Data Bank'!$AC1164&lt;100,TODAY()&gt;'Data Bank'!$AT1164),1,IF('Data Bank'!$AC1164=100,3,IF('Data Bank'!$AC1164=0,0,2)))))</f>
        <v>0</v>
      </c>
      <c r="C1068" s="178">
        <f ca="1">IF(C$1&lt;'Data Bank'!$AD1164,"",IF(C$1&gt;'Data Bank'!$AT1164,"",IF(AND('Data Bank'!$AC1164&lt;100,TODAY()&gt;'Data Bank'!$AT1164),1,IF('Data Bank'!$AC1164=100,3,IF('Data Bank'!$AC1164=0,0,2)))))</f>
        <v>0</v>
      </c>
      <c r="D1068" s="178">
        <f ca="1">IF(D$1&lt;'Data Bank'!$AD1164,"",IF(D$1&gt;'Data Bank'!$AT1164,"",IF(AND('Data Bank'!$AC1164&lt;100,TODAY()&gt;'Data Bank'!$AT1164),1,IF('Data Bank'!$AC1164=100,3,IF('Data Bank'!$AC1164=0,0,2)))))</f>
        <v>0</v>
      </c>
      <c r="E1068" s="178">
        <f ca="1">IF(E$1&lt;'Data Bank'!$AD1164,"",IF(E$1&gt;'Data Bank'!$AT1164,"",IF(AND('Data Bank'!$AC1164&lt;100,TODAY()&gt;'Data Bank'!$AT1164),1,IF('Data Bank'!$AC1164=100,3,IF('Data Bank'!$AC1164=0,0,2)))))</f>
        <v>0</v>
      </c>
      <c r="F1068" s="178">
        <f ca="1">IF(F$1&lt;'Data Bank'!$AD1164,"",IF(F$1&gt;'Data Bank'!$AT1164,"",IF(AND('Data Bank'!$AC1164&lt;100,TODAY()&gt;'Data Bank'!$AT1164),1,IF('Data Bank'!$AC1164=100,3,IF('Data Bank'!$AC1164=0,0,2)))))</f>
        <v>0</v>
      </c>
      <c r="G1068" s="178">
        <f ca="1">IF(G$1&lt;'Data Bank'!$AD1164,"",IF(G$1&gt;'Data Bank'!$AT1164,"",IF(AND('Data Bank'!$AC1164&lt;100,TODAY()&gt;'Data Bank'!$AT1164),1,IF('Data Bank'!$AC1164=100,3,IF('Data Bank'!$AC1164=0,0,2)))))</f>
        <v>0</v>
      </c>
      <c r="H1068" s="178">
        <f ca="1">IF(H$1&lt;'Data Bank'!$AD1164,"",IF(H$1&gt;'Data Bank'!$AT1164,"",IF(AND('Data Bank'!$AC1164&lt;100,TODAY()&gt;'Data Bank'!$AT1164),1,IF('Data Bank'!$AC1164=100,3,IF('Data Bank'!$AC1164=0,0,2)))))</f>
        <v>0</v>
      </c>
      <c r="I1068" s="178">
        <f ca="1">IF(I$1&lt;'Data Bank'!$AD1164,"",IF(I$1&gt;'Data Bank'!$AT1164,"",IF(AND('Data Bank'!$AC1164&lt;100,TODAY()&gt;'Data Bank'!$AT1164),1,IF('Data Bank'!$AC1164=100,3,IF('Data Bank'!$AC1164=0,0,2)))))</f>
        <v>0</v>
      </c>
      <c r="J1068" s="177" t="str">
        <f ca="1">IF(J$1&lt;'Data Bank'!$AD1164,"",IF(J$1&gt;'Data Bank'!$AT1164,"",IF(AND('Data Bank'!$AC1164&lt;100,TODAY()&gt;'Data Bank'!$AT1164),1,IF('Data Bank'!$AC1164=100,3,IF('Data Bank'!$AC1164=0,0,2)))))</f>
        <v/>
      </c>
      <c r="K1068" s="177" t="str">
        <f ca="1">IF(K$1&lt;'Data Bank'!$AD1164,"",IF(K$1&gt;'Data Bank'!$AT1164,"",IF(AND('Data Bank'!$AC1164&lt;100,TODAY()&gt;'Data Bank'!$AT1164),1,IF('Data Bank'!$AC1164=100,3,IF('Data Bank'!$AC1164=0,0,2)))))</f>
        <v/>
      </c>
      <c r="L1068" s="177" t="str">
        <f ca="1">IF(L$1&lt;'Data Bank'!$AD1164,"",IF(L$1&gt;'Data Bank'!$AT1164,"",IF(AND('Data Bank'!$AC1164&lt;100,TODAY()&gt;'Data Bank'!$AT1164),1,IF('Data Bank'!$AC1164=100,3,IF('Data Bank'!$AC1164=0,0,2)))))</f>
        <v/>
      </c>
      <c r="M1068" s="177" t="str">
        <f ca="1">IF(M$1&lt;'Data Bank'!$AD1164,"",IF(M$1&gt;'Data Bank'!$AT1164,"",IF(AND('Data Bank'!$AC1164&lt;100,TODAY()&gt;'Data Bank'!$AT1164),1,IF('Data Bank'!$AC1164=100,3,IF('Data Bank'!$AC1164=0,0,2)))))</f>
        <v/>
      </c>
      <c r="N1068" s="177" t="str">
        <f ca="1">IF(N$1&lt;'Data Bank'!$AD1164,"",IF(N$1&gt;'Data Bank'!$AT1164,"",IF(AND('Data Bank'!$AC1164&lt;100,TODAY()&gt;'Data Bank'!$AT1164),1,IF('Data Bank'!$AC1164=100,3,IF('Data Bank'!$AC1164=0,0,2)))))</f>
        <v/>
      </c>
      <c r="O1068" s="177" t="str">
        <f ca="1">IF(O$1&lt;'Data Bank'!$AD1164,"",IF(O$1&gt;'Data Bank'!$AT1164,"",IF(AND('Data Bank'!$AC1164&lt;100,TODAY()&gt;'Data Bank'!$AT1164),1,IF('Data Bank'!$AC1164=100,3,IF('Data Bank'!$AC1164=0,0,2)))))</f>
        <v/>
      </c>
      <c r="P1068" s="177" t="str">
        <f ca="1">IF(P$1&lt;'Data Bank'!$AD1164,"",IF(P$1&gt;'Data Bank'!$AT1164,"",IF(AND('Data Bank'!$AC1164&lt;100,TODAY()&gt;'Data Bank'!$AT1164),1,IF('Data Bank'!$AC1164=100,3,IF('Data Bank'!$AC1164=0,0,2)))))</f>
        <v/>
      </c>
      <c r="Q1068" s="177" t="str">
        <f ca="1">IF(Q$1&lt;'Data Bank'!$AD1164,"",IF(Q$1&gt;'Data Bank'!$AT1164,"",IF(AND('Data Bank'!$AC1164&lt;100,TODAY()&gt;'Data Bank'!$AT1164),1,IF('Data Bank'!$AC1164=100,3,IF('Data Bank'!$AC1164=0,0,2)))))</f>
        <v/>
      </c>
      <c r="R1068" s="177" t="str">
        <f ca="1">IF(R$1&lt;'Data Bank'!$AD1164,"",IF(R$1&gt;'Data Bank'!$AT1164,"",IF(AND('Data Bank'!$AC1164&lt;100,TODAY()&gt;'Data Bank'!$AT1164),1,IF('Data Bank'!$AC1164=100,3,IF('Data Bank'!$AC1164=0,0,2)))))</f>
        <v/>
      </c>
    </row>
    <row r="1069" spans="1:18">
      <c r="A1069" s="115" t="str">
        <f>'Data Bank'!E1170</f>
        <v>Sukkur Ind Area</v>
      </c>
      <c r="B1069" s="178">
        <f ca="1">IF(B$1&lt;'Data Bank'!$AD1170,"",IF(B$1&gt;'Data Bank'!$AT1170,"",IF(AND('Data Bank'!$AC1170&lt;100,TODAY()&gt;'Data Bank'!$AT1170),1,IF('Data Bank'!$AC1170=100,3,IF('Data Bank'!$AC1170=0,0,2)))))</f>
        <v>0</v>
      </c>
      <c r="C1069" s="178">
        <f ca="1">IF(C$1&lt;'Data Bank'!$AD1170,"",IF(C$1&gt;'Data Bank'!$AT1170,"",IF(AND('Data Bank'!$AC1170&lt;100,TODAY()&gt;'Data Bank'!$AT1170),1,IF('Data Bank'!$AC1170=100,3,IF('Data Bank'!$AC1170=0,0,2)))))</f>
        <v>0</v>
      </c>
      <c r="D1069" s="178">
        <f ca="1">IF(D$1&lt;'Data Bank'!$AD1170,"",IF(D$1&gt;'Data Bank'!$AT1170,"",IF(AND('Data Bank'!$AC1170&lt;100,TODAY()&gt;'Data Bank'!$AT1170),1,IF('Data Bank'!$AC1170=100,3,IF('Data Bank'!$AC1170=0,0,2)))))</f>
        <v>0</v>
      </c>
      <c r="E1069" s="178">
        <f ca="1">IF(E$1&lt;'Data Bank'!$AD1170,"",IF(E$1&gt;'Data Bank'!$AT1170,"",IF(AND('Data Bank'!$AC1170&lt;100,TODAY()&gt;'Data Bank'!$AT1170),1,IF('Data Bank'!$AC1170=100,3,IF('Data Bank'!$AC1170=0,0,2)))))</f>
        <v>0</v>
      </c>
      <c r="F1069" s="178" t="str">
        <f ca="1">IF(F$1&lt;'Data Bank'!$AD1170,"",IF(F$1&gt;'Data Bank'!$AT1170,"",IF(AND('Data Bank'!$AC1170&lt;100,TODAY()&gt;'Data Bank'!$AT1170),1,IF('Data Bank'!$AC1170=100,3,IF('Data Bank'!$AC1170=0,0,2)))))</f>
        <v/>
      </c>
      <c r="G1069" s="178" t="str">
        <f ca="1">IF(G$1&lt;'Data Bank'!$AD1170,"",IF(G$1&gt;'Data Bank'!$AT1170,"",IF(AND('Data Bank'!$AC1170&lt;100,TODAY()&gt;'Data Bank'!$AT1170),1,IF('Data Bank'!$AC1170=100,3,IF('Data Bank'!$AC1170=0,0,2)))))</f>
        <v/>
      </c>
      <c r="H1069" s="178" t="str">
        <f ca="1">IF(H$1&lt;'Data Bank'!$AD1170,"",IF(H$1&gt;'Data Bank'!$AT1170,"",IF(AND('Data Bank'!$AC1170&lt;100,TODAY()&gt;'Data Bank'!$AT1170),1,IF('Data Bank'!$AC1170=100,3,IF('Data Bank'!$AC1170=0,0,2)))))</f>
        <v/>
      </c>
      <c r="I1069" s="178" t="str">
        <f ca="1">IF(I$1&lt;'Data Bank'!$AD1170,"",IF(I$1&gt;'Data Bank'!$AT1170,"",IF(AND('Data Bank'!$AC1170&lt;100,TODAY()&gt;'Data Bank'!$AT1170),1,IF('Data Bank'!$AC1170=100,3,IF('Data Bank'!$AC1170=0,0,2)))))</f>
        <v/>
      </c>
      <c r="J1069" s="177" t="str">
        <f ca="1">IF(J$1&lt;'Data Bank'!$AD1170,"",IF(J$1&gt;'Data Bank'!$AT1170,"",IF(AND('Data Bank'!$AC1170&lt;100,TODAY()&gt;'Data Bank'!$AT1170),1,IF('Data Bank'!$AC1170=100,3,IF('Data Bank'!$AC1170=0,0,2)))))</f>
        <v/>
      </c>
      <c r="K1069" s="177" t="str">
        <f ca="1">IF(K$1&lt;'Data Bank'!$AD1170,"",IF(K$1&gt;'Data Bank'!$AT1170,"",IF(AND('Data Bank'!$AC1170&lt;100,TODAY()&gt;'Data Bank'!$AT1170),1,IF('Data Bank'!$AC1170=100,3,IF('Data Bank'!$AC1170=0,0,2)))))</f>
        <v/>
      </c>
      <c r="L1069" s="177" t="str">
        <f ca="1">IF(L$1&lt;'Data Bank'!$AD1170,"",IF(L$1&gt;'Data Bank'!$AT1170,"",IF(AND('Data Bank'!$AC1170&lt;100,TODAY()&gt;'Data Bank'!$AT1170),1,IF('Data Bank'!$AC1170=100,3,IF('Data Bank'!$AC1170=0,0,2)))))</f>
        <v/>
      </c>
      <c r="M1069" s="177" t="str">
        <f ca="1">IF(M$1&lt;'Data Bank'!$AD1170,"",IF(M$1&gt;'Data Bank'!$AT1170,"",IF(AND('Data Bank'!$AC1170&lt;100,TODAY()&gt;'Data Bank'!$AT1170),1,IF('Data Bank'!$AC1170=100,3,IF('Data Bank'!$AC1170=0,0,2)))))</f>
        <v/>
      </c>
      <c r="N1069" s="177" t="str">
        <f ca="1">IF(N$1&lt;'Data Bank'!$AD1170,"",IF(N$1&gt;'Data Bank'!$AT1170,"",IF(AND('Data Bank'!$AC1170&lt;100,TODAY()&gt;'Data Bank'!$AT1170),1,IF('Data Bank'!$AC1170=100,3,IF('Data Bank'!$AC1170=0,0,2)))))</f>
        <v/>
      </c>
      <c r="O1069" s="177" t="str">
        <f ca="1">IF(O$1&lt;'Data Bank'!$AD1170,"",IF(O$1&gt;'Data Bank'!$AT1170,"",IF(AND('Data Bank'!$AC1170&lt;100,TODAY()&gt;'Data Bank'!$AT1170),1,IF('Data Bank'!$AC1170=100,3,IF('Data Bank'!$AC1170=0,0,2)))))</f>
        <v/>
      </c>
      <c r="P1069" s="177" t="str">
        <f ca="1">IF(P$1&lt;'Data Bank'!$AD1170,"",IF(P$1&gt;'Data Bank'!$AT1170,"",IF(AND('Data Bank'!$AC1170&lt;100,TODAY()&gt;'Data Bank'!$AT1170),1,IF('Data Bank'!$AC1170=100,3,IF('Data Bank'!$AC1170=0,0,2)))))</f>
        <v/>
      </c>
      <c r="Q1069" s="177" t="str">
        <f ca="1">IF(Q$1&lt;'Data Bank'!$AD1170,"",IF(Q$1&gt;'Data Bank'!$AT1170,"",IF(AND('Data Bank'!$AC1170&lt;100,TODAY()&gt;'Data Bank'!$AT1170),1,IF('Data Bank'!$AC1170=100,3,IF('Data Bank'!$AC1170=0,0,2)))))</f>
        <v/>
      </c>
      <c r="R1069" s="177" t="str">
        <f ca="1">IF(R$1&lt;'Data Bank'!$AD1170,"",IF(R$1&gt;'Data Bank'!$AT1170,"",IF(AND('Data Bank'!$AC1170&lt;100,TODAY()&gt;'Data Bank'!$AT1170),1,IF('Data Bank'!$AC1170=100,3,IF('Data Bank'!$AC1170=0,0,2)))))</f>
        <v/>
      </c>
    </row>
    <row r="1070" spans="1:18">
      <c r="A1070" s="115" t="str">
        <f>'Data Bank'!E1172</f>
        <v>Sukkur Township Pocket 1</v>
      </c>
      <c r="B1070" s="178">
        <f ca="1">IF(B$1&lt;'Data Bank'!$AD1172,"",IF(B$1&gt;'Data Bank'!$AT1172,"",IF(AND('Data Bank'!$AC1172&lt;100,TODAY()&gt;'Data Bank'!$AT1172),1,IF('Data Bank'!$AC1172=100,3,IF('Data Bank'!$AC1172=0,0,2)))))</f>
        <v>2</v>
      </c>
      <c r="C1070" s="178">
        <f ca="1">IF(C$1&lt;'Data Bank'!$AD1172,"",IF(C$1&gt;'Data Bank'!$AT1172,"",IF(AND('Data Bank'!$AC1172&lt;100,TODAY()&gt;'Data Bank'!$AT1172),1,IF('Data Bank'!$AC1172=100,3,IF('Data Bank'!$AC1172=0,0,2)))))</f>
        <v>2</v>
      </c>
      <c r="D1070" s="178">
        <f ca="1">IF(D$1&lt;'Data Bank'!$AD1172,"",IF(D$1&gt;'Data Bank'!$AT1172,"",IF(AND('Data Bank'!$AC1172&lt;100,TODAY()&gt;'Data Bank'!$AT1172),1,IF('Data Bank'!$AC1172=100,3,IF('Data Bank'!$AC1172=0,0,2)))))</f>
        <v>2</v>
      </c>
      <c r="E1070" s="178">
        <f ca="1">IF(E$1&lt;'Data Bank'!$AD1172,"",IF(E$1&gt;'Data Bank'!$AT1172,"",IF(AND('Data Bank'!$AC1172&lt;100,TODAY()&gt;'Data Bank'!$AT1172),1,IF('Data Bank'!$AC1172=100,3,IF('Data Bank'!$AC1172=0,0,2)))))</f>
        <v>2</v>
      </c>
      <c r="F1070" s="178" t="str">
        <f ca="1">IF(F$1&lt;'Data Bank'!$AD1172,"",IF(F$1&gt;'Data Bank'!$AT1172,"",IF(AND('Data Bank'!$AC1172&lt;100,TODAY()&gt;'Data Bank'!$AT1172),1,IF('Data Bank'!$AC1172=100,3,IF('Data Bank'!$AC1172=0,0,2)))))</f>
        <v/>
      </c>
      <c r="G1070" s="178" t="str">
        <f ca="1">IF(G$1&lt;'Data Bank'!$AD1172,"",IF(G$1&gt;'Data Bank'!$AT1172,"",IF(AND('Data Bank'!$AC1172&lt;100,TODAY()&gt;'Data Bank'!$AT1172),1,IF('Data Bank'!$AC1172=100,3,IF('Data Bank'!$AC1172=0,0,2)))))</f>
        <v/>
      </c>
      <c r="H1070" s="178" t="str">
        <f ca="1">IF(H$1&lt;'Data Bank'!$AD1172,"",IF(H$1&gt;'Data Bank'!$AT1172,"",IF(AND('Data Bank'!$AC1172&lt;100,TODAY()&gt;'Data Bank'!$AT1172),1,IF('Data Bank'!$AC1172=100,3,IF('Data Bank'!$AC1172=0,0,2)))))</f>
        <v/>
      </c>
      <c r="I1070" s="178" t="str">
        <f ca="1">IF(I$1&lt;'Data Bank'!$AD1172,"",IF(I$1&gt;'Data Bank'!$AT1172,"",IF(AND('Data Bank'!$AC1172&lt;100,TODAY()&gt;'Data Bank'!$AT1172),1,IF('Data Bank'!$AC1172=100,3,IF('Data Bank'!$AC1172=0,0,2)))))</f>
        <v/>
      </c>
      <c r="J1070" s="177" t="str">
        <f ca="1">IF(J$1&lt;'Data Bank'!$AD1172,"",IF(J$1&gt;'Data Bank'!$AT1172,"",IF(AND('Data Bank'!$AC1172&lt;100,TODAY()&gt;'Data Bank'!$AT1172),1,IF('Data Bank'!$AC1172=100,3,IF('Data Bank'!$AC1172=0,0,2)))))</f>
        <v/>
      </c>
      <c r="K1070" s="177" t="str">
        <f ca="1">IF(K$1&lt;'Data Bank'!$AD1172,"",IF(K$1&gt;'Data Bank'!$AT1172,"",IF(AND('Data Bank'!$AC1172&lt;100,TODAY()&gt;'Data Bank'!$AT1172),1,IF('Data Bank'!$AC1172=100,3,IF('Data Bank'!$AC1172=0,0,2)))))</f>
        <v/>
      </c>
      <c r="L1070" s="177" t="str">
        <f ca="1">IF(L$1&lt;'Data Bank'!$AD1172,"",IF(L$1&gt;'Data Bank'!$AT1172,"",IF(AND('Data Bank'!$AC1172&lt;100,TODAY()&gt;'Data Bank'!$AT1172),1,IF('Data Bank'!$AC1172=100,3,IF('Data Bank'!$AC1172=0,0,2)))))</f>
        <v/>
      </c>
      <c r="M1070" s="177" t="str">
        <f ca="1">IF(M$1&lt;'Data Bank'!$AD1172,"",IF(M$1&gt;'Data Bank'!$AT1172,"",IF(AND('Data Bank'!$AC1172&lt;100,TODAY()&gt;'Data Bank'!$AT1172),1,IF('Data Bank'!$AC1172=100,3,IF('Data Bank'!$AC1172=0,0,2)))))</f>
        <v/>
      </c>
      <c r="N1070" s="177" t="str">
        <f ca="1">IF(N$1&lt;'Data Bank'!$AD1172,"",IF(N$1&gt;'Data Bank'!$AT1172,"",IF(AND('Data Bank'!$AC1172&lt;100,TODAY()&gt;'Data Bank'!$AT1172),1,IF('Data Bank'!$AC1172=100,3,IF('Data Bank'!$AC1172=0,0,2)))))</f>
        <v/>
      </c>
      <c r="O1070" s="177" t="str">
        <f ca="1">IF(O$1&lt;'Data Bank'!$AD1172,"",IF(O$1&gt;'Data Bank'!$AT1172,"",IF(AND('Data Bank'!$AC1172&lt;100,TODAY()&gt;'Data Bank'!$AT1172),1,IF('Data Bank'!$AC1172=100,3,IF('Data Bank'!$AC1172=0,0,2)))))</f>
        <v/>
      </c>
      <c r="P1070" s="177" t="str">
        <f ca="1">IF(P$1&lt;'Data Bank'!$AD1172,"",IF(P$1&gt;'Data Bank'!$AT1172,"",IF(AND('Data Bank'!$AC1172&lt;100,TODAY()&gt;'Data Bank'!$AT1172),1,IF('Data Bank'!$AC1172=100,3,IF('Data Bank'!$AC1172=0,0,2)))))</f>
        <v/>
      </c>
      <c r="Q1070" s="177" t="str">
        <f ca="1">IF(Q$1&lt;'Data Bank'!$AD1172,"",IF(Q$1&gt;'Data Bank'!$AT1172,"",IF(AND('Data Bank'!$AC1172&lt;100,TODAY()&gt;'Data Bank'!$AT1172),1,IF('Data Bank'!$AC1172=100,3,IF('Data Bank'!$AC1172=0,0,2)))))</f>
        <v/>
      </c>
      <c r="R1070" s="177" t="str">
        <f ca="1">IF(R$1&lt;'Data Bank'!$AD1172,"",IF(R$1&gt;'Data Bank'!$AT1172,"",IF(AND('Data Bank'!$AC1172&lt;100,TODAY()&gt;'Data Bank'!$AT1172),1,IF('Data Bank'!$AC1172=100,3,IF('Data Bank'!$AC1172=0,0,2)))))</f>
        <v/>
      </c>
    </row>
    <row r="1071" spans="1:18">
      <c r="A1071" s="115" t="str">
        <f>'Data Bank'!E1174</f>
        <v>Azizabad</v>
      </c>
      <c r="B1071" s="178">
        <f ca="1">IF(B$1&lt;'Data Bank'!$AD1174,"",IF(B$1&gt;'Data Bank'!$AT1174,"",IF(AND('Data Bank'!$AC1174&lt;100,TODAY()&gt;'Data Bank'!$AT1174),1,IF('Data Bank'!$AC1174=100,3,IF('Data Bank'!$AC1174=0,0,2)))))</f>
        <v>0</v>
      </c>
      <c r="C1071" s="178">
        <f ca="1">IF(C$1&lt;'Data Bank'!$AD1174,"",IF(C$1&gt;'Data Bank'!$AT1174,"",IF(AND('Data Bank'!$AC1174&lt;100,TODAY()&gt;'Data Bank'!$AT1174),1,IF('Data Bank'!$AC1174=100,3,IF('Data Bank'!$AC1174=0,0,2)))))</f>
        <v>0</v>
      </c>
      <c r="D1071" s="178">
        <f ca="1">IF(D$1&lt;'Data Bank'!$AD1174,"",IF(D$1&gt;'Data Bank'!$AT1174,"",IF(AND('Data Bank'!$AC1174&lt;100,TODAY()&gt;'Data Bank'!$AT1174),1,IF('Data Bank'!$AC1174=100,3,IF('Data Bank'!$AC1174=0,0,2)))))</f>
        <v>0</v>
      </c>
      <c r="E1071" s="178">
        <f ca="1">IF(E$1&lt;'Data Bank'!$AD1174,"",IF(E$1&gt;'Data Bank'!$AT1174,"",IF(AND('Data Bank'!$AC1174&lt;100,TODAY()&gt;'Data Bank'!$AT1174),1,IF('Data Bank'!$AC1174=100,3,IF('Data Bank'!$AC1174=0,0,2)))))</f>
        <v>0</v>
      </c>
      <c r="F1071" s="178">
        <f ca="1">IF(F$1&lt;'Data Bank'!$AD1174,"",IF(F$1&gt;'Data Bank'!$AT1174,"",IF(AND('Data Bank'!$AC1174&lt;100,TODAY()&gt;'Data Bank'!$AT1174),1,IF('Data Bank'!$AC1174=100,3,IF('Data Bank'!$AC1174=0,0,2)))))</f>
        <v>0</v>
      </c>
      <c r="G1071" s="178">
        <f ca="1">IF(G$1&lt;'Data Bank'!$AD1174,"",IF(G$1&gt;'Data Bank'!$AT1174,"",IF(AND('Data Bank'!$AC1174&lt;100,TODAY()&gt;'Data Bank'!$AT1174),1,IF('Data Bank'!$AC1174=100,3,IF('Data Bank'!$AC1174=0,0,2)))))</f>
        <v>0</v>
      </c>
      <c r="H1071" s="178">
        <f ca="1">IF(H$1&lt;'Data Bank'!$AD1174,"",IF(H$1&gt;'Data Bank'!$AT1174,"",IF(AND('Data Bank'!$AC1174&lt;100,TODAY()&gt;'Data Bank'!$AT1174),1,IF('Data Bank'!$AC1174=100,3,IF('Data Bank'!$AC1174=0,0,2)))))</f>
        <v>0</v>
      </c>
      <c r="I1071" s="178">
        <f ca="1">IF(I$1&lt;'Data Bank'!$AD1174,"",IF(I$1&gt;'Data Bank'!$AT1174,"",IF(AND('Data Bank'!$AC1174&lt;100,TODAY()&gt;'Data Bank'!$AT1174),1,IF('Data Bank'!$AC1174=100,3,IF('Data Bank'!$AC1174=0,0,2)))))</f>
        <v>0</v>
      </c>
      <c r="J1071" s="177" t="str">
        <f ca="1">IF(J$1&lt;'Data Bank'!$AD1174,"",IF(J$1&gt;'Data Bank'!$AT1174,"",IF(AND('Data Bank'!$AC1174&lt;100,TODAY()&gt;'Data Bank'!$AT1174),1,IF('Data Bank'!$AC1174=100,3,IF('Data Bank'!$AC1174=0,0,2)))))</f>
        <v/>
      </c>
      <c r="K1071" s="177" t="str">
        <f ca="1">IF(K$1&lt;'Data Bank'!$AD1174,"",IF(K$1&gt;'Data Bank'!$AT1174,"",IF(AND('Data Bank'!$AC1174&lt;100,TODAY()&gt;'Data Bank'!$AT1174),1,IF('Data Bank'!$AC1174=100,3,IF('Data Bank'!$AC1174=0,0,2)))))</f>
        <v/>
      </c>
      <c r="L1071" s="177" t="str">
        <f ca="1">IF(L$1&lt;'Data Bank'!$AD1174,"",IF(L$1&gt;'Data Bank'!$AT1174,"",IF(AND('Data Bank'!$AC1174&lt;100,TODAY()&gt;'Data Bank'!$AT1174),1,IF('Data Bank'!$AC1174=100,3,IF('Data Bank'!$AC1174=0,0,2)))))</f>
        <v/>
      </c>
      <c r="M1071" s="177" t="str">
        <f ca="1">IF(M$1&lt;'Data Bank'!$AD1174,"",IF(M$1&gt;'Data Bank'!$AT1174,"",IF(AND('Data Bank'!$AC1174&lt;100,TODAY()&gt;'Data Bank'!$AT1174),1,IF('Data Bank'!$AC1174=100,3,IF('Data Bank'!$AC1174=0,0,2)))))</f>
        <v/>
      </c>
      <c r="N1071" s="177" t="str">
        <f ca="1">IF(N$1&lt;'Data Bank'!$AD1174,"",IF(N$1&gt;'Data Bank'!$AT1174,"",IF(AND('Data Bank'!$AC1174&lt;100,TODAY()&gt;'Data Bank'!$AT1174),1,IF('Data Bank'!$AC1174=100,3,IF('Data Bank'!$AC1174=0,0,2)))))</f>
        <v/>
      </c>
      <c r="O1071" s="177" t="str">
        <f ca="1">IF(O$1&lt;'Data Bank'!$AD1174,"",IF(O$1&gt;'Data Bank'!$AT1174,"",IF(AND('Data Bank'!$AC1174&lt;100,TODAY()&gt;'Data Bank'!$AT1174),1,IF('Data Bank'!$AC1174=100,3,IF('Data Bank'!$AC1174=0,0,2)))))</f>
        <v/>
      </c>
      <c r="P1071" s="177" t="str">
        <f ca="1">IF(P$1&lt;'Data Bank'!$AD1174,"",IF(P$1&gt;'Data Bank'!$AT1174,"",IF(AND('Data Bank'!$AC1174&lt;100,TODAY()&gt;'Data Bank'!$AT1174),1,IF('Data Bank'!$AC1174=100,3,IF('Data Bank'!$AC1174=0,0,2)))))</f>
        <v/>
      </c>
      <c r="Q1071" s="177" t="str">
        <f ca="1">IF(Q$1&lt;'Data Bank'!$AD1174,"",IF(Q$1&gt;'Data Bank'!$AT1174,"",IF(AND('Data Bank'!$AC1174&lt;100,TODAY()&gt;'Data Bank'!$AT1174),1,IF('Data Bank'!$AC1174=100,3,IF('Data Bank'!$AC1174=0,0,2)))))</f>
        <v/>
      </c>
      <c r="R1071" s="177" t="str">
        <f ca="1">IF(R$1&lt;'Data Bank'!$AD1174,"",IF(R$1&gt;'Data Bank'!$AT1174,"",IF(AND('Data Bank'!$AC1174&lt;100,TODAY()&gt;'Data Bank'!$AT1174),1,IF('Data Bank'!$AC1174=100,3,IF('Data Bank'!$AC1174=0,0,2)))))</f>
        <v/>
      </c>
    </row>
    <row r="1072" spans="1:18">
      <c r="A1072" s="115" t="str">
        <f>'Data Bank'!E1176</f>
        <v>Sum Sum Tower</v>
      </c>
      <c r="B1072" s="178">
        <f ca="1">IF(B$1&lt;'Data Bank'!$AD1176,"",IF(B$1&gt;'Data Bank'!$AT1176,"",IF(AND('Data Bank'!$AC1176&lt;100,TODAY()&gt;'Data Bank'!$AT1176),1,IF('Data Bank'!$AC1176=100,3,IF('Data Bank'!$AC1176=0,0,2)))))</f>
        <v>0</v>
      </c>
      <c r="C1072" s="178">
        <f ca="1">IF(C$1&lt;'Data Bank'!$AD1176,"",IF(C$1&gt;'Data Bank'!$AT1176,"",IF(AND('Data Bank'!$AC1176&lt;100,TODAY()&gt;'Data Bank'!$AT1176),1,IF('Data Bank'!$AC1176=100,3,IF('Data Bank'!$AC1176=0,0,2)))))</f>
        <v>0</v>
      </c>
      <c r="D1072" s="178">
        <f ca="1">IF(D$1&lt;'Data Bank'!$AD1176,"",IF(D$1&gt;'Data Bank'!$AT1176,"",IF(AND('Data Bank'!$AC1176&lt;100,TODAY()&gt;'Data Bank'!$AT1176),1,IF('Data Bank'!$AC1176=100,3,IF('Data Bank'!$AC1176=0,0,2)))))</f>
        <v>0</v>
      </c>
      <c r="E1072" s="178">
        <f ca="1">IF(E$1&lt;'Data Bank'!$AD1176,"",IF(E$1&gt;'Data Bank'!$AT1176,"",IF(AND('Data Bank'!$AC1176&lt;100,TODAY()&gt;'Data Bank'!$AT1176),1,IF('Data Bank'!$AC1176=100,3,IF('Data Bank'!$AC1176=0,0,2)))))</f>
        <v>0</v>
      </c>
      <c r="F1072" s="178">
        <f ca="1">IF(F$1&lt;'Data Bank'!$AD1176,"",IF(F$1&gt;'Data Bank'!$AT1176,"",IF(AND('Data Bank'!$AC1176&lt;100,TODAY()&gt;'Data Bank'!$AT1176),1,IF('Data Bank'!$AC1176=100,3,IF('Data Bank'!$AC1176=0,0,2)))))</f>
        <v>0</v>
      </c>
      <c r="G1072" s="178" t="str">
        <f ca="1">IF(G$1&lt;'Data Bank'!$AD1176,"",IF(G$1&gt;'Data Bank'!$AT1176,"",IF(AND('Data Bank'!$AC1176&lt;100,TODAY()&gt;'Data Bank'!$AT1176),1,IF('Data Bank'!$AC1176=100,3,IF('Data Bank'!$AC1176=0,0,2)))))</f>
        <v/>
      </c>
      <c r="H1072" s="178" t="str">
        <f ca="1">IF(H$1&lt;'Data Bank'!$AD1176,"",IF(H$1&gt;'Data Bank'!$AT1176,"",IF(AND('Data Bank'!$AC1176&lt;100,TODAY()&gt;'Data Bank'!$AT1176),1,IF('Data Bank'!$AC1176=100,3,IF('Data Bank'!$AC1176=0,0,2)))))</f>
        <v/>
      </c>
      <c r="I1072" s="178" t="str">
        <f ca="1">IF(I$1&lt;'Data Bank'!$AD1176,"",IF(I$1&gt;'Data Bank'!$AT1176,"",IF(AND('Data Bank'!$AC1176&lt;100,TODAY()&gt;'Data Bank'!$AT1176),1,IF('Data Bank'!$AC1176=100,3,IF('Data Bank'!$AC1176=0,0,2)))))</f>
        <v/>
      </c>
      <c r="J1072" s="177" t="str">
        <f ca="1">IF(J$1&lt;'Data Bank'!$AD1176,"",IF(J$1&gt;'Data Bank'!$AT1176,"",IF(AND('Data Bank'!$AC1176&lt;100,TODAY()&gt;'Data Bank'!$AT1176),1,IF('Data Bank'!$AC1176=100,3,IF('Data Bank'!$AC1176=0,0,2)))))</f>
        <v/>
      </c>
      <c r="K1072" s="177" t="str">
        <f ca="1">IF(K$1&lt;'Data Bank'!$AD1176,"",IF(K$1&gt;'Data Bank'!$AT1176,"",IF(AND('Data Bank'!$AC1176&lt;100,TODAY()&gt;'Data Bank'!$AT1176),1,IF('Data Bank'!$AC1176=100,3,IF('Data Bank'!$AC1176=0,0,2)))))</f>
        <v/>
      </c>
      <c r="L1072" s="177" t="str">
        <f ca="1">IF(L$1&lt;'Data Bank'!$AD1176,"",IF(L$1&gt;'Data Bank'!$AT1176,"",IF(AND('Data Bank'!$AC1176&lt;100,TODAY()&gt;'Data Bank'!$AT1176),1,IF('Data Bank'!$AC1176=100,3,IF('Data Bank'!$AC1176=0,0,2)))))</f>
        <v/>
      </c>
      <c r="M1072" s="177" t="str">
        <f ca="1">IF(M$1&lt;'Data Bank'!$AD1176,"",IF(M$1&gt;'Data Bank'!$AT1176,"",IF(AND('Data Bank'!$AC1176&lt;100,TODAY()&gt;'Data Bank'!$AT1176),1,IF('Data Bank'!$AC1176=100,3,IF('Data Bank'!$AC1176=0,0,2)))))</f>
        <v/>
      </c>
      <c r="N1072" s="177" t="str">
        <f ca="1">IF(N$1&lt;'Data Bank'!$AD1176,"",IF(N$1&gt;'Data Bank'!$AT1176,"",IF(AND('Data Bank'!$AC1176&lt;100,TODAY()&gt;'Data Bank'!$AT1176),1,IF('Data Bank'!$AC1176=100,3,IF('Data Bank'!$AC1176=0,0,2)))))</f>
        <v/>
      </c>
      <c r="O1072" s="177" t="str">
        <f ca="1">IF(O$1&lt;'Data Bank'!$AD1176,"",IF(O$1&gt;'Data Bank'!$AT1176,"",IF(AND('Data Bank'!$AC1176&lt;100,TODAY()&gt;'Data Bank'!$AT1176),1,IF('Data Bank'!$AC1176=100,3,IF('Data Bank'!$AC1176=0,0,2)))))</f>
        <v/>
      </c>
      <c r="P1072" s="177" t="str">
        <f ca="1">IF(P$1&lt;'Data Bank'!$AD1176,"",IF(P$1&gt;'Data Bank'!$AT1176,"",IF(AND('Data Bank'!$AC1176&lt;100,TODAY()&gt;'Data Bank'!$AT1176),1,IF('Data Bank'!$AC1176=100,3,IF('Data Bank'!$AC1176=0,0,2)))))</f>
        <v/>
      </c>
      <c r="Q1072" s="177" t="str">
        <f ca="1">IF(Q$1&lt;'Data Bank'!$AD1176,"",IF(Q$1&gt;'Data Bank'!$AT1176,"",IF(AND('Data Bank'!$AC1176&lt;100,TODAY()&gt;'Data Bank'!$AT1176),1,IF('Data Bank'!$AC1176=100,3,IF('Data Bank'!$AC1176=0,0,2)))))</f>
        <v/>
      </c>
      <c r="R1072" s="177" t="str">
        <f ca="1">IF(R$1&lt;'Data Bank'!$AD1176,"",IF(R$1&gt;'Data Bank'!$AT1176,"",IF(AND('Data Bank'!$AC1176&lt;100,TODAY()&gt;'Data Bank'!$AT1176),1,IF('Data Bank'!$AC1176=100,3,IF('Data Bank'!$AC1176=0,0,2)))))</f>
        <v/>
      </c>
    </row>
    <row r="1073" spans="1:18">
      <c r="A1073" s="115" t="str">
        <f>'Data Bank'!E1177</f>
        <v>Canal View</v>
      </c>
      <c r="B1073" s="178">
        <f ca="1">IF(B$1&lt;'Data Bank'!$AD1177,"",IF(B$1&gt;'Data Bank'!$AT1177,"",IF(AND('Data Bank'!$AC1177&lt;100,TODAY()&gt;'Data Bank'!$AT1177),1,IF('Data Bank'!$AC1177=100,3,IF('Data Bank'!$AC1177=0,0,2)))))</f>
        <v>0</v>
      </c>
      <c r="C1073" s="178">
        <f ca="1">IF(C$1&lt;'Data Bank'!$AD1177,"",IF(C$1&gt;'Data Bank'!$AT1177,"",IF(AND('Data Bank'!$AC1177&lt;100,TODAY()&gt;'Data Bank'!$AT1177),1,IF('Data Bank'!$AC1177=100,3,IF('Data Bank'!$AC1177=0,0,2)))))</f>
        <v>0</v>
      </c>
      <c r="D1073" s="178">
        <f ca="1">IF(D$1&lt;'Data Bank'!$AD1177,"",IF(D$1&gt;'Data Bank'!$AT1177,"",IF(AND('Data Bank'!$AC1177&lt;100,TODAY()&gt;'Data Bank'!$AT1177),1,IF('Data Bank'!$AC1177=100,3,IF('Data Bank'!$AC1177=0,0,2)))))</f>
        <v>0</v>
      </c>
      <c r="E1073" s="178">
        <f ca="1">IF(E$1&lt;'Data Bank'!$AD1177,"",IF(E$1&gt;'Data Bank'!$AT1177,"",IF(AND('Data Bank'!$AC1177&lt;100,TODAY()&gt;'Data Bank'!$AT1177),1,IF('Data Bank'!$AC1177=100,3,IF('Data Bank'!$AC1177=0,0,2)))))</f>
        <v>0</v>
      </c>
      <c r="F1073" s="178">
        <f ca="1">IF(F$1&lt;'Data Bank'!$AD1177,"",IF(F$1&gt;'Data Bank'!$AT1177,"",IF(AND('Data Bank'!$AC1177&lt;100,TODAY()&gt;'Data Bank'!$AT1177),1,IF('Data Bank'!$AC1177=100,3,IF('Data Bank'!$AC1177=0,0,2)))))</f>
        <v>0</v>
      </c>
      <c r="G1073" s="178">
        <f ca="1">IF(G$1&lt;'Data Bank'!$AD1177,"",IF(G$1&gt;'Data Bank'!$AT1177,"",IF(AND('Data Bank'!$AC1177&lt;100,TODAY()&gt;'Data Bank'!$AT1177),1,IF('Data Bank'!$AC1177=100,3,IF('Data Bank'!$AC1177=0,0,2)))))</f>
        <v>0</v>
      </c>
      <c r="H1073" s="178">
        <f ca="1">IF(H$1&lt;'Data Bank'!$AD1177,"",IF(H$1&gt;'Data Bank'!$AT1177,"",IF(AND('Data Bank'!$AC1177&lt;100,TODAY()&gt;'Data Bank'!$AT1177),1,IF('Data Bank'!$AC1177=100,3,IF('Data Bank'!$AC1177=0,0,2)))))</f>
        <v>0</v>
      </c>
      <c r="I1073" s="178">
        <f ca="1">IF(I$1&lt;'Data Bank'!$AD1177,"",IF(I$1&gt;'Data Bank'!$AT1177,"",IF(AND('Data Bank'!$AC1177&lt;100,TODAY()&gt;'Data Bank'!$AT1177),1,IF('Data Bank'!$AC1177=100,3,IF('Data Bank'!$AC1177=0,0,2)))))</f>
        <v>0</v>
      </c>
      <c r="J1073" s="177" t="str">
        <f ca="1">IF(J$1&lt;'Data Bank'!$AD1177,"",IF(J$1&gt;'Data Bank'!$AT1177,"",IF(AND('Data Bank'!$AC1177&lt;100,TODAY()&gt;'Data Bank'!$AT1177),1,IF('Data Bank'!$AC1177=100,3,IF('Data Bank'!$AC1177=0,0,2)))))</f>
        <v/>
      </c>
      <c r="K1073" s="177" t="str">
        <f ca="1">IF(K$1&lt;'Data Bank'!$AD1177,"",IF(K$1&gt;'Data Bank'!$AT1177,"",IF(AND('Data Bank'!$AC1177&lt;100,TODAY()&gt;'Data Bank'!$AT1177),1,IF('Data Bank'!$AC1177=100,3,IF('Data Bank'!$AC1177=0,0,2)))))</f>
        <v/>
      </c>
      <c r="L1073" s="177" t="str">
        <f ca="1">IF(L$1&lt;'Data Bank'!$AD1177,"",IF(L$1&gt;'Data Bank'!$AT1177,"",IF(AND('Data Bank'!$AC1177&lt;100,TODAY()&gt;'Data Bank'!$AT1177),1,IF('Data Bank'!$AC1177=100,3,IF('Data Bank'!$AC1177=0,0,2)))))</f>
        <v/>
      </c>
      <c r="M1073" s="177" t="str">
        <f ca="1">IF(M$1&lt;'Data Bank'!$AD1177,"",IF(M$1&gt;'Data Bank'!$AT1177,"",IF(AND('Data Bank'!$AC1177&lt;100,TODAY()&gt;'Data Bank'!$AT1177),1,IF('Data Bank'!$AC1177=100,3,IF('Data Bank'!$AC1177=0,0,2)))))</f>
        <v/>
      </c>
      <c r="N1073" s="177" t="str">
        <f ca="1">IF(N$1&lt;'Data Bank'!$AD1177,"",IF(N$1&gt;'Data Bank'!$AT1177,"",IF(AND('Data Bank'!$AC1177&lt;100,TODAY()&gt;'Data Bank'!$AT1177),1,IF('Data Bank'!$AC1177=100,3,IF('Data Bank'!$AC1177=0,0,2)))))</f>
        <v/>
      </c>
      <c r="O1073" s="177" t="str">
        <f ca="1">IF(O$1&lt;'Data Bank'!$AD1177,"",IF(O$1&gt;'Data Bank'!$AT1177,"",IF(AND('Data Bank'!$AC1177&lt;100,TODAY()&gt;'Data Bank'!$AT1177),1,IF('Data Bank'!$AC1177=100,3,IF('Data Bank'!$AC1177=0,0,2)))))</f>
        <v/>
      </c>
      <c r="P1073" s="177" t="str">
        <f ca="1">IF(P$1&lt;'Data Bank'!$AD1177,"",IF(P$1&gt;'Data Bank'!$AT1177,"",IF(AND('Data Bank'!$AC1177&lt;100,TODAY()&gt;'Data Bank'!$AT1177),1,IF('Data Bank'!$AC1177=100,3,IF('Data Bank'!$AC1177=0,0,2)))))</f>
        <v/>
      </c>
      <c r="Q1073" s="177" t="str">
        <f ca="1">IF(Q$1&lt;'Data Bank'!$AD1177,"",IF(Q$1&gt;'Data Bank'!$AT1177,"",IF(AND('Data Bank'!$AC1177&lt;100,TODAY()&gt;'Data Bank'!$AT1177),1,IF('Data Bank'!$AC1177=100,3,IF('Data Bank'!$AC1177=0,0,2)))))</f>
        <v/>
      </c>
      <c r="R1073" s="177" t="str">
        <f ca="1">IF(R$1&lt;'Data Bank'!$AD1177,"",IF(R$1&gt;'Data Bank'!$AT1177,"",IF(AND('Data Bank'!$AC1177&lt;100,TODAY()&gt;'Data Bank'!$AT1177),1,IF('Data Bank'!$AC1177=100,3,IF('Data Bank'!$AC1177=0,0,2)))))</f>
        <v/>
      </c>
    </row>
    <row r="1074" spans="1:18">
      <c r="A1074" s="115" t="str">
        <f>'Data Bank'!E1178</f>
        <v>Surti_Humaira_Jami</v>
      </c>
      <c r="B1074" s="178">
        <f ca="1">IF(B$1&lt;'Data Bank'!$AD1178,"",IF(B$1&gt;'Data Bank'!$AT1178,"",IF(AND('Data Bank'!$AC1178&lt;100,TODAY()&gt;'Data Bank'!$AT1178),1,IF('Data Bank'!$AC1178=100,3,IF('Data Bank'!$AC1178=0,0,2)))))</f>
        <v>0</v>
      </c>
      <c r="C1074" s="178">
        <f ca="1">IF(C$1&lt;'Data Bank'!$AD1178,"",IF(C$1&gt;'Data Bank'!$AT1178,"",IF(AND('Data Bank'!$AC1178&lt;100,TODAY()&gt;'Data Bank'!$AT1178),1,IF('Data Bank'!$AC1178=100,3,IF('Data Bank'!$AC1178=0,0,2)))))</f>
        <v>0</v>
      </c>
      <c r="D1074" s="178">
        <f ca="1">IF(D$1&lt;'Data Bank'!$AD1178,"",IF(D$1&gt;'Data Bank'!$AT1178,"",IF(AND('Data Bank'!$AC1178&lt;100,TODAY()&gt;'Data Bank'!$AT1178),1,IF('Data Bank'!$AC1178=100,3,IF('Data Bank'!$AC1178=0,0,2)))))</f>
        <v>0</v>
      </c>
      <c r="E1074" s="178">
        <f ca="1">IF(E$1&lt;'Data Bank'!$AD1178,"",IF(E$1&gt;'Data Bank'!$AT1178,"",IF(AND('Data Bank'!$AC1178&lt;100,TODAY()&gt;'Data Bank'!$AT1178),1,IF('Data Bank'!$AC1178=100,3,IF('Data Bank'!$AC1178=0,0,2)))))</f>
        <v>0</v>
      </c>
      <c r="F1074" s="178">
        <f ca="1">IF(F$1&lt;'Data Bank'!$AD1178,"",IF(F$1&gt;'Data Bank'!$AT1178,"",IF(AND('Data Bank'!$AC1178&lt;100,TODAY()&gt;'Data Bank'!$AT1178),1,IF('Data Bank'!$AC1178=100,3,IF('Data Bank'!$AC1178=0,0,2)))))</f>
        <v>0</v>
      </c>
      <c r="G1074" s="178">
        <f ca="1">IF(G$1&lt;'Data Bank'!$AD1178,"",IF(G$1&gt;'Data Bank'!$AT1178,"",IF(AND('Data Bank'!$AC1178&lt;100,TODAY()&gt;'Data Bank'!$AT1178),1,IF('Data Bank'!$AC1178=100,3,IF('Data Bank'!$AC1178=0,0,2)))))</f>
        <v>0</v>
      </c>
      <c r="H1074" s="178">
        <f ca="1">IF(H$1&lt;'Data Bank'!$AD1178,"",IF(H$1&gt;'Data Bank'!$AT1178,"",IF(AND('Data Bank'!$AC1178&lt;100,TODAY()&gt;'Data Bank'!$AT1178),1,IF('Data Bank'!$AC1178=100,3,IF('Data Bank'!$AC1178=0,0,2)))))</f>
        <v>0</v>
      </c>
      <c r="I1074" s="178">
        <f ca="1">IF(I$1&lt;'Data Bank'!$AD1178,"",IF(I$1&gt;'Data Bank'!$AT1178,"",IF(AND('Data Bank'!$AC1178&lt;100,TODAY()&gt;'Data Bank'!$AT1178),1,IF('Data Bank'!$AC1178=100,3,IF('Data Bank'!$AC1178=0,0,2)))))</f>
        <v>0</v>
      </c>
      <c r="J1074" s="177" t="str">
        <f ca="1">IF(J$1&lt;'Data Bank'!$AD1178,"",IF(J$1&gt;'Data Bank'!$AT1178,"",IF(AND('Data Bank'!$AC1178&lt;100,TODAY()&gt;'Data Bank'!$AT1178),1,IF('Data Bank'!$AC1178=100,3,IF('Data Bank'!$AC1178=0,0,2)))))</f>
        <v/>
      </c>
      <c r="K1074" s="177" t="str">
        <f ca="1">IF(K$1&lt;'Data Bank'!$AD1178,"",IF(K$1&gt;'Data Bank'!$AT1178,"",IF(AND('Data Bank'!$AC1178&lt;100,TODAY()&gt;'Data Bank'!$AT1178),1,IF('Data Bank'!$AC1178=100,3,IF('Data Bank'!$AC1178=0,0,2)))))</f>
        <v/>
      </c>
      <c r="L1074" s="177" t="str">
        <f ca="1">IF(L$1&lt;'Data Bank'!$AD1178,"",IF(L$1&gt;'Data Bank'!$AT1178,"",IF(AND('Data Bank'!$AC1178&lt;100,TODAY()&gt;'Data Bank'!$AT1178),1,IF('Data Bank'!$AC1178=100,3,IF('Data Bank'!$AC1178=0,0,2)))))</f>
        <v/>
      </c>
      <c r="M1074" s="177" t="str">
        <f ca="1">IF(M$1&lt;'Data Bank'!$AD1178,"",IF(M$1&gt;'Data Bank'!$AT1178,"",IF(AND('Data Bank'!$AC1178&lt;100,TODAY()&gt;'Data Bank'!$AT1178),1,IF('Data Bank'!$AC1178=100,3,IF('Data Bank'!$AC1178=0,0,2)))))</f>
        <v/>
      </c>
      <c r="N1074" s="177" t="str">
        <f ca="1">IF(N$1&lt;'Data Bank'!$AD1178,"",IF(N$1&gt;'Data Bank'!$AT1178,"",IF(AND('Data Bank'!$AC1178&lt;100,TODAY()&gt;'Data Bank'!$AT1178),1,IF('Data Bank'!$AC1178=100,3,IF('Data Bank'!$AC1178=0,0,2)))))</f>
        <v/>
      </c>
      <c r="O1074" s="177" t="str">
        <f ca="1">IF(O$1&lt;'Data Bank'!$AD1178,"",IF(O$1&gt;'Data Bank'!$AT1178,"",IF(AND('Data Bank'!$AC1178&lt;100,TODAY()&gt;'Data Bank'!$AT1178),1,IF('Data Bank'!$AC1178=100,3,IF('Data Bank'!$AC1178=0,0,2)))))</f>
        <v/>
      </c>
      <c r="P1074" s="177" t="str">
        <f ca="1">IF(P$1&lt;'Data Bank'!$AD1178,"",IF(P$1&gt;'Data Bank'!$AT1178,"",IF(AND('Data Bank'!$AC1178&lt;100,TODAY()&gt;'Data Bank'!$AT1178),1,IF('Data Bank'!$AC1178=100,3,IF('Data Bank'!$AC1178=0,0,2)))))</f>
        <v/>
      </c>
      <c r="Q1074" s="177" t="str">
        <f ca="1">IF(Q$1&lt;'Data Bank'!$AD1178,"",IF(Q$1&gt;'Data Bank'!$AT1178,"",IF(AND('Data Bank'!$AC1178&lt;100,TODAY()&gt;'Data Bank'!$AT1178),1,IF('Data Bank'!$AC1178=100,3,IF('Data Bank'!$AC1178=0,0,2)))))</f>
        <v/>
      </c>
      <c r="R1074" s="177" t="str">
        <f ca="1">IF(R$1&lt;'Data Bank'!$AD1178,"",IF(R$1&gt;'Data Bank'!$AT1178,"",IF(AND('Data Bank'!$AC1178&lt;100,TODAY()&gt;'Data Bank'!$AT1178),1,IF('Data Bank'!$AC1178=100,3,IF('Data Bank'!$AC1178=0,0,2)))))</f>
        <v/>
      </c>
    </row>
    <row r="1075" spans="1:18">
      <c r="A1075" s="115" t="str">
        <f>'Data Bank'!E1181</f>
        <v>Taha Town</v>
      </c>
      <c r="B1075" s="178">
        <f ca="1">IF(B$1&lt;'Data Bank'!$AD1181,"",IF(B$1&gt;'Data Bank'!$AT1181,"",IF(AND('Data Bank'!$AC1181&lt;100,TODAY()&gt;'Data Bank'!$AT1181),1,IF('Data Bank'!$AC1181=100,3,IF('Data Bank'!$AC1181=0,0,2)))))</f>
        <v>0</v>
      </c>
      <c r="C1075" s="178">
        <f ca="1">IF(C$1&lt;'Data Bank'!$AD1181,"",IF(C$1&gt;'Data Bank'!$AT1181,"",IF(AND('Data Bank'!$AC1181&lt;100,TODAY()&gt;'Data Bank'!$AT1181),1,IF('Data Bank'!$AC1181=100,3,IF('Data Bank'!$AC1181=0,0,2)))))</f>
        <v>0</v>
      </c>
      <c r="D1075" s="178">
        <f ca="1">IF(D$1&lt;'Data Bank'!$AD1181,"",IF(D$1&gt;'Data Bank'!$AT1181,"",IF(AND('Data Bank'!$AC1181&lt;100,TODAY()&gt;'Data Bank'!$AT1181),1,IF('Data Bank'!$AC1181=100,3,IF('Data Bank'!$AC1181=0,0,2)))))</f>
        <v>0</v>
      </c>
      <c r="E1075" s="178">
        <f ca="1">IF(E$1&lt;'Data Bank'!$AD1181,"",IF(E$1&gt;'Data Bank'!$AT1181,"",IF(AND('Data Bank'!$AC1181&lt;100,TODAY()&gt;'Data Bank'!$AT1181),1,IF('Data Bank'!$AC1181=100,3,IF('Data Bank'!$AC1181=0,0,2)))))</f>
        <v>0</v>
      </c>
      <c r="F1075" s="178" t="str">
        <f ca="1">IF(F$1&lt;'Data Bank'!$AD1181,"",IF(F$1&gt;'Data Bank'!$AT1181,"",IF(AND('Data Bank'!$AC1181&lt;100,TODAY()&gt;'Data Bank'!$AT1181),1,IF('Data Bank'!$AC1181=100,3,IF('Data Bank'!$AC1181=0,0,2)))))</f>
        <v/>
      </c>
      <c r="G1075" s="178" t="str">
        <f ca="1">IF(G$1&lt;'Data Bank'!$AD1181,"",IF(G$1&gt;'Data Bank'!$AT1181,"",IF(AND('Data Bank'!$AC1181&lt;100,TODAY()&gt;'Data Bank'!$AT1181),1,IF('Data Bank'!$AC1181=100,3,IF('Data Bank'!$AC1181=0,0,2)))))</f>
        <v/>
      </c>
      <c r="H1075" s="178" t="str">
        <f ca="1">IF(H$1&lt;'Data Bank'!$AD1181,"",IF(H$1&gt;'Data Bank'!$AT1181,"",IF(AND('Data Bank'!$AC1181&lt;100,TODAY()&gt;'Data Bank'!$AT1181),1,IF('Data Bank'!$AC1181=100,3,IF('Data Bank'!$AC1181=0,0,2)))))</f>
        <v/>
      </c>
      <c r="I1075" s="178" t="str">
        <f ca="1">IF(I$1&lt;'Data Bank'!$AD1181,"",IF(I$1&gt;'Data Bank'!$AT1181,"",IF(AND('Data Bank'!$AC1181&lt;100,TODAY()&gt;'Data Bank'!$AT1181),1,IF('Data Bank'!$AC1181=100,3,IF('Data Bank'!$AC1181=0,0,2)))))</f>
        <v/>
      </c>
      <c r="J1075" s="177" t="str">
        <f ca="1">IF(J$1&lt;'Data Bank'!$AD1181,"",IF(J$1&gt;'Data Bank'!$AT1181,"",IF(AND('Data Bank'!$AC1181&lt;100,TODAY()&gt;'Data Bank'!$AT1181),1,IF('Data Bank'!$AC1181=100,3,IF('Data Bank'!$AC1181=0,0,2)))))</f>
        <v/>
      </c>
      <c r="K1075" s="177" t="str">
        <f ca="1">IF(K$1&lt;'Data Bank'!$AD1181,"",IF(K$1&gt;'Data Bank'!$AT1181,"",IF(AND('Data Bank'!$AC1181&lt;100,TODAY()&gt;'Data Bank'!$AT1181),1,IF('Data Bank'!$AC1181=100,3,IF('Data Bank'!$AC1181=0,0,2)))))</f>
        <v/>
      </c>
      <c r="L1075" s="177" t="str">
        <f ca="1">IF(L$1&lt;'Data Bank'!$AD1181,"",IF(L$1&gt;'Data Bank'!$AT1181,"",IF(AND('Data Bank'!$AC1181&lt;100,TODAY()&gt;'Data Bank'!$AT1181),1,IF('Data Bank'!$AC1181=100,3,IF('Data Bank'!$AC1181=0,0,2)))))</f>
        <v/>
      </c>
      <c r="M1075" s="177" t="str">
        <f ca="1">IF(M$1&lt;'Data Bank'!$AD1181,"",IF(M$1&gt;'Data Bank'!$AT1181,"",IF(AND('Data Bank'!$AC1181&lt;100,TODAY()&gt;'Data Bank'!$AT1181),1,IF('Data Bank'!$AC1181=100,3,IF('Data Bank'!$AC1181=0,0,2)))))</f>
        <v/>
      </c>
      <c r="N1075" s="177" t="str">
        <f ca="1">IF(N$1&lt;'Data Bank'!$AD1181,"",IF(N$1&gt;'Data Bank'!$AT1181,"",IF(AND('Data Bank'!$AC1181&lt;100,TODAY()&gt;'Data Bank'!$AT1181),1,IF('Data Bank'!$AC1181=100,3,IF('Data Bank'!$AC1181=0,0,2)))))</f>
        <v/>
      </c>
      <c r="O1075" s="177" t="str">
        <f ca="1">IF(O$1&lt;'Data Bank'!$AD1181,"",IF(O$1&gt;'Data Bank'!$AT1181,"",IF(AND('Data Bank'!$AC1181&lt;100,TODAY()&gt;'Data Bank'!$AT1181),1,IF('Data Bank'!$AC1181=100,3,IF('Data Bank'!$AC1181=0,0,2)))))</f>
        <v/>
      </c>
      <c r="P1075" s="177" t="str">
        <f ca="1">IF(P$1&lt;'Data Bank'!$AD1181,"",IF(P$1&gt;'Data Bank'!$AT1181,"",IF(AND('Data Bank'!$AC1181&lt;100,TODAY()&gt;'Data Bank'!$AT1181),1,IF('Data Bank'!$AC1181=100,3,IF('Data Bank'!$AC1181=0,0,2)))))</f>
        <v/>
      </c>
      <c r="Q1075" s="177" t="str">
        <f ca="1">IF(Q$1&lt;'Data Bank'!$AD1181,"",IF(Q$1&gt;'Data Bank'!$AT1181,"",IF(AND('Data Bank'!$AC1181&lt;100,TODAY()&gt;'Data Bank'!$AT1181),1,IF('Data Bank'!$AC1181=100,3,IF('Data Bank'!$AC1181=0,0,2)))))</f>
        <v/>
      </c>
      <c r="R1075" s="177" t="str">
        <f ca="1">IF(R$1&lt;'Data Bank'!$AD1181,"",IF(R$1&gt;'Data Bank'!$AT1181,"",IF(AND('Data Bank'!$AC1181&lt;100,TODAY()&gt;'Data Bank'!$AT1181),1,IF('Data Bank'!$AC1181=100,3,IF('Data Bank'!$AC1181=0,0,2)))))</f>
        <v/>
      </c>
    </row>
    <row r="1076" spans="1:18">
      <c r="A1076" s="115" t="str">
        <f>'Data Bank'!E1182</f>
        <v>Tajabad P01</v>
      </c>
      <c r="B1076" s="178">
        <f ca="1">IF(B$1&lt;'Data Bank'!$AD1182,"",IF(B$1&gt;'Data Bank'!$AT1182,"",IF(AND('Data Bank'!$AC1182&lt;100,TODAY()&gt;'Data Bank'!$AT1182),1,IF('Data Bank'!$AC1182=100,3,IF('Data Bank'!$AC1182=0,0,2)))))</f>
        <v>2</v>
      </c>
      <c r="C1076" s="178">
        <f ca="1">IF(C$1&lt;'Data Bank'!$AD1182,"",IF(C$1&gt;'Data Bank'!$AT1182,"",IF(AND('Data Bank'!$AC1182&lt;100,TODAY()&gt;'Data Bank'!$AT1182),1,IF('Data Bank'!$AC1182=100,3,IF('Data Bank'!$AC1182=0,0,2)))))</f>
        <v>2</v>
      </c>
      <c r="D1076" s="178">
        <f ca="1">IF(D$1&lt;'Data Bank'!$AD1182,"",IF(D$1&gt;'Data Bank'!$AT1182,"",IF(AND('Data Bank'!$AC1182&lt;100,TODAY()&gt;'Data Bank'!$AT1182),1,IF('Data Bank'!$AC1182=100,3,IF('Data Bank'!$AC1182=0,0,2)))))</f>
        <v>2</v>
      </c>
      <c r="E1076" s="178">
        <f ca="1">IF(E$1&lt;'Data Bank'!$AD1182,"",IF(E$1&gt;'Data Bank'!$AT1182,"",IF(AND('Data Bank'!$AC1182&lt;100,TODAY()&gt;'Data Bank'!$AT1182),1,IF('Data Bank'!$AC1182=100,3,IF('Data Bank'!$AC1182=0,0,2)))))</f>
        <v>2</v>
      </c>
      <c r="F1076" s="178">
        <f ca="1">IF(F$1&lt;'Data Bank'!$AD1182,"",IF(F$1&gt;'Data Bank'!$AT1182,"",IF(AND('Data Bank'!$AC1182&lt;100,TODAY()&gt;'Data Bank'!$AT1182),1,IF('Data Bank'!$AC1182=100,3,IF('Data Bank'!$AC1182=0,0,2)))))</f>
        <v>2</v>
      </c>
      <c r="G1076" s="178">
        <f ca="1">IF(G$1&lt;'Data Bank'!$AD1182,"",IF(G$1&gt;'Data Bank'!$AT1182,"",IF(AND('Data Bank'!$AC1182&lt;100,TODAY()&gt;'Data Bank'!$AT1182),1,IF('Data Bank'!$AC1182=100,3,IF('Data Bank'!$AC1182=0,0,2)))))</f>
        <v>2</v>
      </c>
      <c r="H1076" s="178">
        <f ca="1">IF(H$1&lt;'Data Bank'!$AD1182,"",IF(H$1&gt;'Data Bank'!$AT1182,"",IF(AND('Data Bank'!$AC1182&lt;100,TODAY()&gt;'Data Bank'!$AT1182),1,IF('Data Bank'!$AC1182=100,3,IF('Data Bank'!$AC1182=0,0,2)))))</f>
        <v>2</v>
      </c>
      <c r="I1076" s="178">
        <f ca="1">IF(I$1&lt;'Data Bank'!$AD1182,"",IF(I$1&gt;'Data Bank'!$AT1182,"",IF(AND('Data Bank'!$AC1182&lt;100,TODAY()&gt;'Data Bank'!$AT1182),1,IF('Data Bank'!$AC1182=100,3,IF('Data Bank'!$AC1182=0,0,2)))))</f>
        <v>2</v>
      </c>
      <c r="J1076" s="177">
        <f ca="1">IF(J$1&lt;'Data Bank'!$AD1182,"",IF(J$1&gt;'Data Bank'!$AT1182,"",IF(AND('Data Bank'!$AC1182&lt;100,TODAY()&gt;'Data Bank'!$AT1182),1,IF('Data Bank'!$AC1182=100,3,IF('Data Bank'!$AC1182=0,0,2)))))</f>
        <v>2</v>
      </c>
      <c r="K1076" s="177">
        <f ca="1">IF(K$1&lt;'Data Bank'!$AD1182,"",IF(K$1&gt;'Data Bank'!$AT1182,"",IF(AND('Data Bank'!$AC1182&lt;100,TODAY()&gt;'Data Bank'!$AT1182),1,IF('Data Bank'!$AC1182=100,3,IF('Data Bank'!$AC1182=0,0,2)))))</f>
        <v>2</v>
      </c>
      <c r="L1076" s="177">
        <f ca="1">IF(L$1&lt;'Data Bank'!$AD1182,"",IF(L$1&gt;'Data Bank'!$AT1182,"",IF(AND('Data Bank'!$AC1182&lt;100,TODAY()&gt;'Data Bank'!$AT1182),1,IF('Data Bank'!$AC1182=100,3,IF('Data Bank'!$AC1182=0,0,2)))))</f>
        <v>2</v>
      </c>
      <c r="M1076" s="177">
        <f ca="1">IF(M$1&lt;'Data Bank'!$AD1182,"",IF(M$1&gt;'Data Bank'!$AT1182,"",IF(AND('Data Bank'!$AC1182&lt;100,TODAY()&gt;'Data Bank'!$AT1182),1,IF('Data Bank'!$AC1182=100,3,IF('Data Bank'!$AC1182=0,0,2)))))</f>
        <v>2</v>
      </c>
      <c r="N1076" s="177">
        <f ca="1">IF(N$1&lt;'Data Bank'!$AD1182,"",IF(N$1&gt;'Data Bank'!$AT1182,"",IF(AND('Data Bank'!$AC1182&lt;100,TODAY()&gt;'Data Bank'!$AT1182),1,IF('Data Bank'!$AC1182=100,3,IF('Data Bank'!$AC1182=0,0,2)))))</f>
        <v>2</v>
      </c>
      <c r="O1076" s="177">
        <f ca="1">IF(O$1&lt;'Data Bank'!$AD1182,"",IF(O$1&gt;'Data Bank'!$AT1182,"",IF(AND('Data Bank'!$AC1182&lt;100,TODAY()&gt;'Data Bank'!$AT1182),1,IF('Data Bank'!$AC1182=100,3,IF('Data Bank'!$AC1182=0,0,2)))))</f>
        <v>2</v>
      </c>
      <c r="P1076" s="177">
        <f ca="1">IF(P$1&lt;'Data Bank'!$AD1182,"",IF(P$1&gt;'Data Bank'!$AT1182,"",IF(AND('Data Bank'!$AC1182&lt;100,TODAY()&gt;'Data Bank'!$AT1182),1,IF('Data Bank'!$AC1182=100,3,IF('Data Bank'!$AC1182=0,0,2)))))</f>
        <v>2</v>
      </c>
      <c r="Q1076" s="177">
        <f ca="1">IF(Q$1&lt;'Data Bank'!$AD1182,"",IF(Q$1&gt;'Data Bank'!$AT1182,"",IF(AND('Data Bank'!$AC1182&lt;100,TODAY()&gt;'Data Bank'!$AT1182),1,IF('Data Bank'!$AC1182=100,3,IF('Data Bank'!$AC1182=0,0,2)))))</f>
        <v>2</v>
      </c>
      <c r="R1076" s="177">
        <f ca="1">IF(R$1&lt;'Data Bank'!$AD1182,"",IF(R$1&gt;'Data Bank'!$AT1182,"",IF(AND('Data Bank'!$AC1182&lt;100,TODAY()&gt;'Data Bank'!$AT1182),1,IF('Data Bank'!$AC1182=100,3,IF('Data Bank'!$AC1182=0,0,2)))))</f>
        <v>2</v>
      </c>
    </row>
    <row r="1077" spans="1:18">
      <c r="A1077" s="115" t="str">
        <f>'Data Bank'!E1184</f>
        <v>Chief Residencia Housing Societ</v>
      </c>
      <c r="B1077" s="178">
        <f ca="1">IF(B$1&lt;'Data Bank'!$AD1184,"",IF(B$1&gt;'Data Bank'!$AT1184,"",IF(AND('Data Bank'!$AC1184&lt;100,TODAY()&gt;'Data Bank'!$AT1184),1,IF('Data Bank'!$AC1184=100,3,IF('Data Bank'!$AC1184=0,0,2)))))</f>
        <v>0</v>
      </c>
      <c r="C1077" s="178">
        <f ca="1">IF(C$1&lt;'Data Bank'!$AD1184,"",IF(C$1&gt;'Data Bank'!$AT1184,"",IF(AND('Data Bank'!$AC1184&lt;100,TODAY()&gt;'Data Bank'!$AT1184),1,IF('Data Bank'!$AC1184=100,3,IF('Data Bank'!$AC1184=0,0,2)))))</f>
        <v>0</v>
      </c>
      <c r="D1077" s="178">
        <f ca="1">IF(D$1&lt;'Data Bank'!$AD1184,"",IF(D$1&gt;'Data Bank'!$AT1184,"",IF(AND('Data Bank'!$AC1184&lt;100,TODAY()&gt;'Data Bank'!$AT1184),1,IF('Data Bank'!$AC1184=100,3,IF('Data Bank'!$AC1184=0,0,2)))))</f>
        <v>0</v>
      </c>
      <c r="E1077" s="178">
        <f ca="1">IF(E$1&lt;'Data Bank'!$AD1184,"",IF(E$1&gt;'Data Bank'!$AT1184,"",IF(AND('Data Bank'!$AC1184&lt;100,TODAY()&gt;'Data Bank'!$AT1184),1,IF('Data Bank'!$AC1184=100,3,IF('Data Bank'!$AC1184=0,0,2)))))</f>
        <v>0</v>
      </c>
      <c r="F1077" s="178">
        <f ca="1">IF(F$1&lt;'Data Bank'!$AD1184,"",IF(F$1&gt;'Data Bank'!$AT1184,"",IF(AND('Data Bank'!$AC1184&lt;100,TODAY()&gt;'Data Bank'!$AT1184),1,IF('Data Bank'!$AC1184=100,3,IF('Data Bank'!$AC1184=0,0,2)))))</f>
        <v>0</v>
      </c>
      <c r="G1077" s="178">
        <f ca="1">IF(G$1&lt;'Data Bank'!$AD1184,"",IF(G$1&gt;'Data Bank'!$AT1184,"",IF(AND('Data Bank'!$AC1184&lt;100,TODAY()&gt;'Data Bank'!$AT1184),1,IF('Data Bank'!$AC1184=100,3,IF('Data Bank'!$AC1184=0,0,2)))))</f>
        <v>0</v>
      </c>
      <c r="H1077" s="178">
        <f ca="1">IF(H$1&lt;'Data Bank'!$AD1184,"",IF(H$1&gt;'Data Bank'!$AT1184,"",IF(AND('Data Bank'!$AC1184&lt;100,TODAY()&gt;'Data Bank'!$AT1184),1,IF('Data Bank'!$AC1184=100,3,IF('Data Bank'!$AC1184=0,0,2)))))</f>
        <v>0</v>
      </c>
      <c r="I1077" s="178">
        <f ca="1">IF(I$1&lt;'Data Bank'!$AD1184,"",IF(I$1&gt;'Data Bank'!$AT1184,"",IF(AND('Data Bank'!$AC1184&lt;100,TODAY()&gt;'Data Bank'!$AT1184),1,IF('Data Bank'!$AC1184=100,3,IF('Data Bank'!$AC1184=0,0,2)))))</f>
        <v>0</v>
      </c>
      <c r="J1077" s="177" t="str">
        <f ca="1">IF(J$1&lt;'Data Bank'!$AD1184,"",IF(J$1&gt;'Data Bank'!$AT1184,"",IF(AND('Data Bank'!$AC1184&lt;100,TODAY()&gt;'Data Bank'!$AT1184),1,IF('Data Bank'!$AC1184=100,3,IF('Data Bank'!$AC1184=0,0,2)))))</f>
        <v/>
      </c>
      <c r="K1077" s="177" t="str">
        <f ca="1">IF(K$1&lt;'Data Bank'!$AD1184,"",IF(K$1&gt;'Data Bank'!$AT1184,"",IF(AND('Data Bank'!$AC1184&lt;100,TODAY()&gt;'Data Bank'!$AT1184),1,IF('Data Bank'!$AC1184=100,3,IF('Data Bank'!$AC1184=0,0,2)))))</f>
        <v/>
      </c>
      <c r="L1077" s="177" t="str">
        <f ca="1">IF(L$1&lt;'Data Bank'!$AD1184,"",IF(L$1&gt;'Data Bank'!$AT1184,"",IF(AND('Data Bank'!$AC1184&lt;100,TODAY()&gt;'Data Bank'!$AT1184),1,IF('Data Bank'!$AC1184=100,3,IF('Data Bank'!$AC1184=0,0,2)))))</f>
        <v/>
      </c>
      <c r="M1077" s="177" t="str">
        <f ca="1">IF(M$1&lt;'Data Bank'!$AD1184,"",IF(M$1&gt;'Data Bank'!$AT1184,"",IF(AND('Data Bank'!$AC1184&lt;100,TODAY()&gt;'Data Bank'!$AT1184),1,IF('Data Bank'!$AC1184=100,3,IF('Data Bank'!$AC1184=0,0,2)))))</f>
        <v/>
      </c>
      <c r="N1077" s="177" t="str">
        <f ca="1">IF(N$1&lt;'Data Bank'!$AD1184,"",IF(N$1&gt;'Data Bank'!$AT1184,"",IF(AND('Data Bank'!$AC1184&lt;100,TODAY()&gt;'Data Bank'!$AT1184),1,IF('Data Bank'!$AC1184=100,3,IF('Data Bank'!$AC1184=0,0,2)))))</f>
        <v/>
      </c>
      <c r="O1077" s="177" t="str">
        <f ca="1">IF(O$1&lt;'Data Bank'!$AD1184,"",IF(O$1&gt;'Data Bank'!$AT1184,"",IF(AND('Data Bank'!$AC1184&lt;100,TODAY()&gt;'Data Bank'!$AT1184),1,IF('Data Bank'!$AC1184=100,3,IF('Data Bank'!$AC1184=0,0,2)))))</f>
        <v/>
      </c>
      <c r="P1077" s="177" t="str">
        <f ca="1">IF(P$1&lt;'Data Bank'!$AD1184,"",IF(P$1&gt;'Data Bank'!$AT1184,"",IF(AND('Data Bank'!$AC1184&lt;100,TODAY()&gt;'Data Bank'!$AT1184),1,IF('Data Bank'!$AC1184=100,3,IF('Data Bank'!$AC1184=0,0,2)))))</f>
        <v/>
      </c>
      <c r="Q1077" s="177" t="str">
        <f ca="1">IF(Q$1&lt;'Data Bank'!$AD1184,"",IF(Q$1&gt;'Data Bank'!$AT1184,"",IF(AND('Data Bank'!$AC1184&lt;100,TODAY()&gt;'Data Bank'!$AT1184),1,IF('Data Bank'!$AC1184=100,3,IF('Data Bank'!$AC1184=0,0,2)))))</f>
        <v/>
      </c>
      <c r="R1077" s="177" t="str">
        <f ca="1">IF(R$1&lt;'Data Bank'!$AD1184,"",IF(R$1&gt;'Data Bank'!$AT1184,"",IF(AND('Data Bank'!$AC1184&lt;100,TODAY()&gt;'Data Bank'!$AT1184),1,IF('Data Bank'!$AC1184=100,3,IF('Data Bank'!$AC1184=0,0,2)))))</f>
        <v/>
      </c>
    </row>
    <row r="1078" spans="1:18">
      <c r="A1078" s="115" t="str">
        <f>'Data Bank'!E1186</f>
        <v>Tanveer Town &amp; Ratta Rd</v>
      </c>
      <c r="B1078" s="178">
        <f ca="1">IF(B$1&lt;'Data Bank'!$AD1186,"",IF(B$1&gt;'Data Bank'!$AT1186,"",IF(AND('Data Bank'!$AC1186&lt;100,TODAY()&gt;'Data Bank'!$AT1186),1,IF('Data Bank'!$AC1186=100,3,IF('Data Bank'!$AC1186=0,0,2)))))</f>
        <v>2</v>
      </c>
      <c r="C1078" s="178">
        <f ca="1">IF(C$1&lt;'Data Bank'!$AD1186,"",IF(C$1&gt;'Data Bank'!$AT1186,"",IF(AND('Data Bank'!$AC1186&lt;100,TODAY()&gt;'Data Bank'!$AT1186),1,IF('Data Bank'!$AC1186=100,3,IF('Data Bank'!$AC1186=0,0,2)))))</f>
        <v>2</v>
      </c>
      <c r="D1078" s="178">
        <f ca="1">IF(D$1&lt;'Data Bank'!$AD1186,"",IF(D$1&gt;'Data Bank'!$AT1186,"",IF(AND('Data Bank'!$AC1186&lt;100,TODAY()&gt;'Data Bank'!$AT1186),1,IF('Data Bank'!$AC1186=100,3,IF('Data Bank'!$AC1186=0,0,2)))))</f>
        <v>2</v>
      </c>
      <c r="E1078" s="178">
        <f ca="1">IF(E$1&lt;'Data Bank'!$AD1186,"",IF(E$1&gt;'Data Bank'!$AT1186,"",IF(AND('Data Bank'!$AC1186&lt;100,TODAY()&gt;'Data Bank'!$AT1186),1,IF('Data Bank'!$AC1186=100,3,IF('Data Bank'!$AC1186=0,0,2)))))</f>
        <v>2</v>
      </c>
      <c r="F1078" s="178">
        <f ca="1">IF(F$1&lt;'Data Bank'!$AD1186,"",IF(F$1&gt;'Data Bank'!$AT1186,"",IF(AND('Data Bank'!$AC1186&lt;100,TODAY()&gt;'Data Bank'!$AT1186),1,IF('Data Bank'!$AC1186=100,3,IF('Data Bank'!$AC1186=0,0,2)))))</f>
        <v>2</v>
      </c>
      <c r="G1078" s="178">
        <f ca="1">IF(G$1&lt;'Data Bank'!$AD1186,"",IF(G$1&gt;'Data Bank'!$AT1186,"",IF(AND('Data Bank'!$AC1186&lt;100,TODAY()&gt;'Data Bank'!$AT1186),1,IF('Data Bank'!$AC1186=100,3,IF('Data Bank'!$AC1186=0,0,2)))))</f>
        <v>2</v>
      </c>
      <c r="H1078" s="178">
        <f ca="1">IF(H$1&lt;'Data Bank'!$AD1186,"",IF(H$1&gt;'Data Bank'!$AT1186,"",IF(AND('Data Bank'!$AC1186&lt;100,TODAY()&gt;'Data Bank'!$AT1186),1,IF('Data Bank'!$AC1186=100,3,IF('Data Bank'!$AC1186=0,0,2)))))</f>
        <v>2</v>
      </c>
      <c r="I1078" s="178">
        <f ca="1">IF(I$1&lt;'Data Bank'!$AD1186,"",IF(I$1&gt;'Data Bank'!$AT1186,"",IF(AND('Data Bank'!$AC1186&lt;100,TODAY()&gt;'Data Bank'!$AT1186),1,IF('Data Bank'!$AC1186=100,3,IF('Data Bank'!$AC1186=0,0,2)))))</f>
        <v>2</v>
      </c>
      <c r="J1078" s="177">
        <f ca="1">IF(J$1&lt;'Data Bank'!$AD1186,"",IF(J$1&gt;'Data Bank'!$AT1186,"",IF(AND('Data Bank'!$AC1186&lt;100,TODAY()&gt;'Data Bank'!$AT1186),1,IF('Data Bank'!$AC1186=100,3,IF('Data Bank'!$AC1186=0,0,2)))))</f>
        <v>2</v>
      </c>
      <c r="K1078" s="177">
        <f ca="1">IF(K$1&lt;'Data Bank'!$AD1186,"",IF(K$1&gt;'Data Bank'!$AT1186,"",IF(AND('Data Bank'!$AC1186&lt;100,TODAY()&gt;'Data Bank'!$AT1186),1,IF('Data Bank'!$AC1186=100,3,IF('Data Bank'!$AC1186=0,0,2)))))</f>
        <v>2</v>
      </c>
      <c r="L1078" s="177">
        <f ca="1">IF(L$1&lt;'Data Bank'!$AD1186,"",IF(L$1&gt;'Data Bank'!$AT1186,"",IF(AND('Data Bank'!$AC1186&lt;100,TODAY()&gt;'Data Bank'!$AT1186),1,IF('Data Bank'!$AC1186=100,3,IF('Data Bank'!$AC1186=0,0,2)))))</f>
        <v>2</v>
      </c>
      <c r="M1078" s="177">
        <f ca="1">IF(M$1&lt;'Data Bank'!$AD1186,"",IF(M$1&gt;'Data Bank'!$AT1186,"",IF(AND('Data Bank'!$AC1186&lt;100,TODAY()&gt;'Data Bank'!$AT1186),1,IF('Data Bank'!$AC1186=100,3,IF('Data Bank'!$AC1186=0,0,2)))))</f>
        <v>2</v>
      </c>
      <c r="N1078" s="177">
        <f ca="1">IF(N$1&lt;'Data Bank'!$AD1186,"",IF(N$1&gt;'Data Bank'!$AT1186,"",IF(AND('Data Bank'!$AC1186&lt;100,TODAY()&gt;'Data Bank'!$AT1186),1,IF('Data Bank'!$AC1186=100,3,IF('Data Bank'!$AC1186=0,0,2)))))</f>
        <v>2</v>
      </c>
      <c r="O1078" s="177">
        <f ca="1">IF(O$1&lt;'Data Bank'!$AD1186,"",IF(O$1&gt;'Data Bank'!$AT1186,"",IF(AND('Data Bank'!$AC1186&lt;100,TODAY()&gt;'Data Bank'!$AT1186),1,IF('Data Bank'!$AC1186=100,3,IF('Data Bank'!$AC1186=0,0,2)))))</f>
        <v>2</v>
      </c>
      <c r="P1078" s="177">
        <f ca="1">IF(P$1&lt;'Data Bank'!$AD1186,"",IF(P$1&gt;'Data Bank'!$AT1186,"",IF(AND('Data Bank'!$AC1186&lt;100,TODAY()&gt;'Data Bank'!$AT1186),1,IF('Data Bank'!$AC1186=100,3,IF('Data Bank'!$AC1186=0,0,2)))))</f>
        <v>2</v>
      </c>
      <c r="Q1078" s="177">
        <f ca="1">IF(Q$1&lt;'Data Bank'!$AD1186,"",IF(Q$1&gt;'Data Bank'!$AT1186,"",IF(AND('Data Bank'!$AC1186&lt;100,TODAY()&gt;'Data Bank'!$AT1186),1,IF('Data Bank'!$AC1186=100,3,IF('Data Bank'!$AC1186=0,0,2)))))</f>
        <v>2</v>
      </c>
      <c r="R1078" s="177">
        <f ca="1">IF(R$1&lt;'Data Bank'!$AD1186,"",IF(R$1&gt;'Data Bank'!$AT1186,"",IF(AND('Data Bank'!$AC1186&lt;100,TODAY()&gt;'Data Bank'!$AT1186),1,IF('Data Bank'!$AC1186=100,3,IF('Data Bank'!$AC1186=0,0,2)))))</f>
        <v>2</v>
      </c>
    </row>
    <row r="1079" spans="1:18">
      <c r="A1079" s="115" t="str">
        <f>'Data Bank'!E1188</f>
        <v>Tariq Garden</v>
      </c>
      <c r="B1079" s="178">
        <f ca="1">IF(B$1&lt;'Data Bank'!$AD1188,"",IF(B$1&gt;'Data Bank'!$AT1188,"",IF(AND('Data Bank'!$AC1188&lt;100,TODAY()&gt;'Data Bank'!$AT1188),1,IF('Data Bank'!$AC1188=100,3,IF('Data Bank'!$AC1188=0,0,2)))))</f>
        <v>0</v>
      </c>
      <c r="C1079" s="178">
        <f ca="1">IF(C$1&lt;'Data Bank'!$AD1188,"",IF(C$1&gt;'Data Bank'!$AT1188,"",IF(AND('Data Bank'!$AC1188&lt;100,TODAY()&gt;'Data Bank'!$AT1188),1,IF('Data Bank'!$AC1188=100,3,IF('Data Bank'!$AC1188=0,0,2)))))</f>
        <v>0</v>
      </c>
      <c r="D1079" s="178">
        <f ca="1">IF(D$1&lt;'Data Bank'!$AD1188,"",IF(D$1&gt;'Data Bank'!$AT1188,"",IF(AND('Data Bank'!$AC1188&lt;100,TODAY()&gt;'Data Bank'!$AT1188),1,IF('Data Bank'!$AC1188=100,3,IF('Data Bank'!$AC1188=0,0,2)))))</f>
        <v>0</v>
      </c>
      <c r="E1079" s="178">
        <f ca="1">IF(E$1&lt;'Data Bank'!$AD1188,"",IF(E$1&gt;'Data Bank'!$AT1188,"",IF(AND('Data Bank'!$AC1188&lt;100,TODAY()&gt;'Data Bank'!$AT1188),1,IF('Data Bank'!$AC1188=100,3,IF('Data Bank'!$AC1188=0,0,2)))))</f>
        <v>0</v>
      </c>
      <c r="F1079" s="178">
        <f ca="1">IF(F$1&lt;'Data Bank'!$AD1188,"",IF(F$1&gt;'Data Bank'!$AT1188,"",IF(AND('Data Bank'!$AC1188&lt;100,TODAY()&gt;'Data Bank'!$AT1188),1,IF('Data Bank'!$AC1188=100,3,IF('Data Bank'!$AC1188=0,0,2)))))</f>
        <v>0</v>
      </c>
      <c r="G1079" s="178">
        <f ca="1">IF(G$1&lt;'Data Bank'!$AD1188,"",IF(G$1&gt;'Data Bank'!$AT1188,"",IF(AND('Data Bank'!$AC1188&lt;100,TODAY()&gt;'Data Bank'!$AT1188),1,IF('Data Bank'!$AC1188=100,3,IF('Data Bank'!$AC1188=0,0,2)))))</f>
        <v>0</v>
      </c>
      <c r="H1079" s="178">
        <f ca="1">IF(H$1&lt;'Data Bank'!$AD1188,"",IF(H$1&gt;'Data Bank'!$AT1188,"",IF(AND('Data Bank'!$AC1188&lt;100,TODAY()&gt;'Data Bank'!$AT1188),1,IF('Data Bank'!$AC1188=100,3,IF('Data Bank'!$AC1188=0,0,2)))))</f>
        <v>0</v>
      </c>
      <c r="I1079" s="178">
        <f ca="1">IF(I$1&lt;'Data Bank'!$AD1188,"",IF(I$1&gt;'Data Bank'!$AT1188,"",IF(AND('Data Bank'!$AC1188&lt;100,TODAY()&gt;'Data Bank'!$AT1188),1,IF('Data Bank'!$AC1188=100,3,IF('Data Bank'!$AC1188=0,0,2)))))</f>
        <v>0</v>
      </c>
      <c r="J1079" s="177">
        <f ca="1">IF(J$1&lt;'Data Bank'!$AD1188,"",IF(J$1&gt;'Data Bank'!$AT1188,"",IF(AND('Data Bank'!$AC1188&lt;100,TODAY()&gt;'Data Bank'!$AT1188),1,IF('Data Bank'!$AC1188=100,3,IF('Data Bank'!$AC1188=0,0,2)))))</f>
        <v>0</v>
      </c>
      <c r="K1079" s="177">
        <f ca="1">IF(K$1&lt;'Data Bank'!$AD1188,"",IF(K$1&gt;'Data Bank'!$AT1188,"",IF(AND('Data Bank'!$AC1188&lt;100,TODAY()&gt;'Data Bank'!$AT1188),1,IF('Data Bank'!$AC1188=100,3,IF('Data Bank'!$AC1188=0,0,2)))))</f>
        <v>0</v>
      </c>
      <c r="L1079" s="177">
        <f ca="1">IF(L$1&lt;'Data Bank'!$AD1188,"",IF(L$1&gt;'Data Bank'!$AT1188,"",IF(AND('Data Bank'!$AC1188&lt;100,TODAY()&gt;'Data Bank'!$AT1188),1,IF('Data Bank'!$AC1188=100,3,IF('Data Bank'!$AC1188=0,0,2)))))</f>
        <v>0</v>
      </c>
      <c r="M1079" s="177">
        <f ca="1">IF(M$1&lt;'Data Bank'!$AD1188,"",IF(M$1&gt;'Data Bank'!$AT1188,"",IF(AND('Data Bank'!$AC1188&lt;100,TODAY()&gt;'Data Bank'!$AT1188),1,IF('Data Bank'!$AC1188=100,3,IF('Data Bank'!$AC1188=0,0,2)))))</f>
        <v>0</v>
      </c>
      <c r="N1079" s="177">
        <f ca="1">IF(N$1&lt;'Data Bank'!$AD1188,"",IF(N$1&gt;'Data Bank'!$AT1188,"",IF(AND('Data Bank'!$AC1188&lt;100,TODAY()&gt;'Data Bank'!$AT1188),1,IF('Data Bank'!$AC1188=100,3,IF('Data Bank'!$AC1188=0,0,2)))))</f>
        <v>0</v>
      </c>
      <c r="O1079" s="177">
        <f ca="1">IF(O$1&lt;'Data Bank'!$AD1188,"",IF(O$1&gt;'Data Bank'!$AT1188,"",IF(AND('Data Bank'!$AC1188&lt;100,TODAY()&gt;'Data Bank'!$AT1188),1,IF('Data Bank'!$AC1188=100,3,IF('Data Bank'!$AC1188=0,0,2)))))</f>
        <v>0</v>
      </c>
      <c r="P1079" s="177">
        <f ca="1">IF(P$1&lt;'Data Bank'!$AD1188,"",IF(P$1&gt;'Data Bank'!$AT1188,"",IF(AND('Data Bank'!$AC1188&lt;100,TODAY()&gt;'Data Bank'!$AT1188),1,IF('Data Bank'!$AC1188=100,3,IF('Data Bank'!$AC1188=0,0,2)))))</f>
        <v>0</v>
      </c>
      <c r="Q1079" s="177">
        <f ca="1">IF(Q$1&lt;'Data Bank'!$AD1188,"",IF(Q$1&gt;'Data Bank'!$AT1188,"",IF(AND('Data Bank'!$AC1188&lt;100,TODAY()&gt;'Data Bank'!$AT1188),1,IF('Data Bank'!$AC1188=100,3,IF('Data Bank'!$AC1188=0,0,2)))))</f>
        <v>0</v>
      </c>
      <c r="R1079" s="177">
        <f ca="1">IF(R$1&lt;'Data Bank'!$AD1188,"",IF(R$1&gt;'Data Bank'!$AT1188,"",IF(AND('Data Bank'!$AC1188&lt;100,TODAY()&gt;'Data Bank'!$AT1188),1,IF('Data Bank'!$AC1188=100,3,IF('Data Bank'!$AC1188=0,0,2)))))</f>
        <v>0</v>
      </c>
    </row>
    <row r="1080" spans="1:18">
      <c r="A1080" s="115" t="str">
        <f>'Data Bank'!E1190</f>
        <v>TariqBinZayed</v>
      </c>
      <c r="B1080" s="178">
        <f ca="1">IF(B$1&lt;'Data Bank'!$AD1190,"",IF(B$1&gt;'Data Bank'!$AT1190,"",IF(AND('Data Bank'!$AC1190&lt;100,TODAY()&gt;'Data Bank'!$AT1190),1,IF('Data Bank'!$AC1190=100,3,IF('Data Bank'!$AC1190=0,0,2)))))</f>
        <v>0</v>
      </c>
      <c r="C1080" s="178">
        <f ca="1">IF(C$1&lt;'Data Bank'!$AD1190,"",IF(C$1&gt;'Data Bank'!$AT1190,"",IF(AND('Data Bank'!$AC1190&lt;100,TODAY()&gt;'Data Bank'!$AT1190),1,IF('Data Bank'!$AC1190=100,3,IF('Data Bank'!$AC1190=0,0,2)))))</f>
        <v>0</v>
      </c>
      <c r="D1080" s="178">
        <f ca="1">IF(D$1&lt;'Data Bank'!$AD1190,"",IF(D$1&gt;'Data Bank'!$AT1190,"",IF(AND('Data Bank'!$AC1190&lt;100,TODAY()&gt;'Data Bank'!$AT1190),1,IF('Data Bank'!$AC1190=100,3,IF('Data Bank'!$AC1190=0,0,2)))))</f>
        <v>0</v>
      </c>
      <c r="E1080" s="178">
        <f ca="1">IF(E$1&lt;'Data Bank'!$AD1190,"",IF(E$1&gt;'Data Bank'!$AT1190,"",IF(AND('Data Bank'!$AC1190&lt;100,TODAY()&gt;'Data Bank'!$AT1190),1,IF('Data Bank'!$AC1190=100,3,IF('Data Bank'!$AC1190=0,0,2)))))</f>
        <v>0</v>
      </c>
      <c r="F1080" s="178">
        <f ca="1">IF(F$1&lt;'Data Bank'!$AD1190,"",IF(F$1&gt;'Data Bank'!$AT1190,"",IF(AND('Data Bank'!$AC1190&lt;100,TODAY()&gt;'Data Bank'!$AT1190),1,IF('Data Bank'!$AC1190=100,3,IF('Data Bank'!$AC1190=0,0,2)))))</f>
        <v>0</v>
      </c>
      <c r="G1080" s="178">
        <f ca="1">IF(G$1&lt;'Data Bank'!$AD1190,"",IF(G$1&gt;'Data Bank'!$AT1190,"",IF(AND('Data Bank'!$AC1190&lt;100,TODAY()&gt;'Data Bank'!$AT1190),1,IF('Data Bank'!$AC1190=100,3,IF('Data Bank'!$AC1190=0,0,2)))))</f>
        <v>0</v>
      </c>
      <c r="H1080" s="178">
        <f ca="1">IF(H$1&lt;'Data Bank'!$AD1190,"",IF(H$1&gt;'Data Bank'!$AT1190,"",IF(AND('Data Bank'!$AC1190&lt;100,TODAY()&gt;'Data Bank'!$AT1190),1,IF('Data Bank'!$AC1190=100,3,IF('Data Bank'!$AC1190=0,0,2)))))</f>
        <v>0</v>
      </c>
      <c r="I1080" s="178">
        <f ca="1">IF(I$1&lt;'Data Bank'!$AD1190,"",IF(I$1&gt;'Data Bank'!$AT1190,"",IF(AND('Data Bank'!$AC1190&lt;100,TODAY()&gt;'Data Bank'!$AT1190),1,IF('Data Bank'!$AC1190=100,3,IF('Data Bank'!$AC1190=0,0,2)))))</f>
        <v>0</v>
      </c>
      <c r="J1080" s="177" t="str">
        <f ca="1">IF(J$1&lt;'Data Bank'!$AD1190,"",IF(J$1&gt;'Data Bank'!$AT1190,"",IF(AND('Data Bank'!$AC1190&lt;100,TODAY()&gt;'Data Bank'!$AT1190),1,IF('Data Bank'!$AC1190=100,3,IF('Data Bank'!$AC1190=0,0,2)))))</f>
        <v/>
      </c>
      <c r="K1080" s="177" t="str">
        <f ca="1">IF(K$1&lt;'Data Bank'!$AD1190,"",IF(K$1&gt;'Data Bank'!$AT1190,"",IF(AND('Data Bank'!$AC1190&lt;100,TODAY()&gt;'Data Bank'!$AT1190),1,IF('Data Bank'!$AC1190=100,3,IF('Data Bank'!$AC1190=0,0,2)))))</f>
        <v/>
      </c>
      <c r="L1080" s="177" t="str">
        <f ca="1">IF(L$1&lt;'Data Bank'!$AD1190,"",IF(L$1&gt;'Data Bank'!$AT1190,"",IF(AND('Data Bank'!$AC1190&lt;100,TODAY()&gt;'Data Bank'!$AT1190),1,IF('Data Bank'!$AC1190=100,3,IF('Data Bank'!$AC1190=0,0,2)))))</f>
        <v/>
      </c>
      <c r="M1080" s="177" t="str">
        <f ca="1">IF(M$1&lt;'Data Bank'!$AD1190,"",IF(M$1&gt;'Data Bank'!$AT1190,"",IF(AND('Data Bank'!$AC1190&lt;100,TODAY()&gt;'Data Bank'!$AT1190),1,IF('Data Bank'!$AC1190=100,3,IF('Data Bank'!$AC1190=0,0,2)))))</f>
        <v/>
      </c>
      <c r="N1080" s="177" t="str">
        <f ca="1">IF(N$1&lt;'Data Bank'!$AD1190,"",IF(N$1&gt;'Data Bank'!$AT1190,"",IF(AND('Data Bank'!$AC1190&lt;100,TODAY()&gt;'Data Bank'!$AT1190),1,IF('Data Bank'!$AC1190=100,3,IF('Data Bank'!$AC1190=0,0,2)))))</f>
        <v/>
      </c>
      <c r="O1080" s="177" t="str">
        <f ca="1">IF(O$1&lt;'Data Bank'!$AD1190,"",IF(O$1&gt;'Data Bank'!$AT1190,"",IF(AND('Data Bank'!$AC1190&lt;100,TODAY()&gt;'Data Bank'!$AT1190),1,IF('Data Bank'!$AC1190=100,3,IF('Data Bank'!$AC1190=0,0,2)))))</f>
        <v/>
      </c>
      <c r="P1080" s="177" t="str">
        <f ca="1">IF(P$1&lt;'Data Bank'!$AD1190,"",IF(P$1&gt;'Data Bank'!$AT1190,"",IF(AND('Data Bank'!$AC1190&lt;100,TODAY()&gt;'Data Bank'!$AT1190),1,IF('Data Bank'!$AC1190=100,3,IF('Data Bank'!$AC1190=0,0,2)))))</f>
        <v/>
      </c>
      <c r="Q1080" s="177" t="str">
        <f ca="1">IF(Q$1&lt;'Data Bank'!$AD1190,"",IF(Q$1&gt;'Data Bank'!$AT1190,"",IF(AND('Data Bank'!$AC1190&lt;100,TODAY()&gt;'Data Bank'!$AT1190),1,IF('Data Bank'!$AC1190=100,3,IF('Data Bank'!$AC1190=0,0,2)))))</f>
        <v/>
      </c>
      <c r="R1080" s="177" t="str">
        <f ca="1">IF(R$1&lt;'Data Bank'!$AD1190,"",IF(R$1&gt;'Data Bank'!$AT1190,"",IF(AND('Data Bank'!$AC1190&lt;100,TODAY()&gt;'Data Bank'!$AT1190),1,IF('Data Bank'!$AC1190=100,3,IF('Data Bank'!$AC1190=0,0,2)))))</f>
        <v/>
      </c>
    </row>
    <row r="1081" spans="1:18">
      <c r="A1081" s="115" t="str">
        <f>'Data Bank'!E1192</f>
        <v>Faiz Colony</v>
      </c>
      <c r="B1081" s="178">
        <f ca="1">IF(B$1&lt;'Data Bank'!$AD1192,"",IF(B$1&gt;'Data Bank'!$AT1192,"",IF(AND('Data Bank'!$AC1192&lt;100,TODAY()&gt;'Data Bank'!$AT1192),1,IF('Data Bank'!$AC1192=100,3,IF('Data Bank'!$AC1192=0,0,2)))))</f>
        <v>0</v>
      </c>
      <c r="C1081" s="178">
        <f ca="1">IF(C$1&lt;'Data Bank'!$AD1192,"",IF(C$1&gt;'Data Bank'!$AT1192,"",IF(AND('Data Bank'!$AC1192&lt;100,TODAY()&gt;'Data Bank'!$AT1192),1,IF('Data Bank'!$AC1192=100,3,IF('Data Bank'!$AC1192=0,0,2)))))</f>
        <v>0</v>
      </c>
      <c r="D1081" s="178">
        <f ca="1">IF(D$1&lt;'Data Bank'!$AD1192,"",IF(D$1&gt;'Data Bank'!$AT1192,"",IF(AND('Data Bank'!$AC1192&lt;100,TODAY()&gt;'Data Bank'!$AT1192),1,IF('Data Bank'!$AC1192=100,3,IF('Data Bank'!$AC1192=0,0,2)))))</f>
        <v>0</v>
      </c>
      <c r="E1081" s="178">
        <f ca="1">IF(E$1&lt;'Data Bank'!$AD1192,"",IF(E$1&gt;'Data Bank'!$AT1192,"",IF(AND('Data Bank'!$AC1192&lt;100,TODAY()&gt;'Data Bank'!$AT1192),1,IF('Data Bank'!$AC1192=100,3,IF('Data Bank'!$AC1192=0,0,2)))))</f>
        <v>0</v>
      </c>
      <c r="F1081" s="178">
        <f ca="1">IF(F$1&lt;'Data Bank'!$AD1192,"",IF(F$1&gt;'Data Bank'!$AT1192,"",IF(AND('Data Bank'!$AC1192&lt;100,TODAY()&gt;'Data Bank'!$AT1192),1,IF('Data Bank'!$AC1192=100,3,IF('Data Bank'!$AC1192=0,0,2)))))</f>
        <v>0</v>
      </c>
      <c r="G1081" s="178">
        <f ca="1">IF(G$1&lt;'Data Bank'!$AD1192,"",IF(G$1&gt;'Data Bank'!$AT1192,"",IF(AND('Data Bank'!$AC1192&lt;100,TODAY()&gt;'Data Bank'!$AT1192),1,IF('Data Bank'!$AC1192=100,3,IF('Data Bank'!$AC1192=0,0,2)))))</f>
        <v>0</v>
      </c>
      <c r="H1081" s="178">
        <f ca="1">IF(H$1&lt;'Data Bank'!$AD1192,"",IF(H$1&gt;'Data Bank'!$AT1192,"",IF(AND('Data Bank'!$AC1192&lt;100,TODAY()&gt;'Data Bank'!$AT1192),1,IF('Data Bank'!$AC1192=100,3,IF('Data Bank'!$AC1192=0,0,2)))))</f>
        <v>0</v>
      </c>
      <c r="I1081" s="178">
        <f ca="1">IF(I$1&lt;'Data Bank'!$AD1192,"",IF(I$1&gt;'Data Bank'!$AT1192,"",IF(AND('Data Bank'!$AC1192&lt;100,TODAY()&gt;'Data Bank'!$AT1192),1,IF('Data Bank'!$AC1192=100,3,IF('Data Bank'!$AC1192=0,0,2)))))</f>
        <v>0</v>
      </c>
      <c r="J1081" s="177" t="str">
        <f ca="1">IF(J$1&lt;'Data Bank'!$AD1192,"",IF(J$1&gt;'Data Bank'!$AT1192,"",IF(AND('Data Bank'!$AC1192&lt;100,TODAY()&gt;'Data Bank'!$AT1192),1,IF('Data Bank'!$AC1192=100,3,IF('Data Bank'!$AC1192=0,0,2)))))</f>
        <v/>
      </c>
      <c r="K1081" s="177" t="str">
        <f ca="1">IF(K$1&lt;'Data Bank'!$AD1192,"",IF(K$1&gt;'Data Bank'!$AT1192,"",IF(AND('Data Bank'!$AC1192&lt;100,TODAY()&gt;'Data Bank'!$AT1192),1,IF('Data Bank'!$AC1192=100,3,IF('Data Bank'!$AC1192=0,0,2)))))</f>
        <v/>
      </c>
      <c r="L1081" s="177" t="str">
        <f ca="1">IF(L$1&lt;'Data Bank'!$AD1192,"",IF(L$1&gt;'Data Bank'!$AT1192,"",IF(AND('Data Bank'!$AC1192&lt;100,TODAY()&gt;'Data Bank'!$AT1192),1,IF('Data Bank'!$AC1192=100,3,IF('Data Bank'!$AC1192=0,0,2)))))</f>
        <v/>
      </c>
      <c r="M1081" s="177" t="str">
        <f ca="1">IF(M$1&lt;'Data Bank'!$AD1192,"",IF(M$1&gt;'Data Bank'!$AT1192,"",IF(AND('Data Bank'!$AC1192&lt;100,TODAY()&gt;'Data Bank'!$AT1192),1,IF('Data Bank'!$AC1192=100,3,IF('Data Bank'!$AC1192=0,0,2)))))</f>
        <v/>
      </c>
      <c r="N1081" s="177" t="str">
        <f ca="1">IF(N$1&lt;'Data Bank'!$AD1192,"",IF(N$1&gt;'Data Bank'!$AT1192,"",IF(AND('Data Bank'!$AC1192&lt;100,TODAY()&gt;'Data Bank'!$AT1192),1,IF('Data Bank'!$AC1192=100,3,IF('Data Bank'!$AC1192=0,0,2)))))</f>
        <v/>
      </c>
      <c r="O1081" s="177" t="str">
        <f ca="1">IF(O$1&lt;'Data Bank'!$AD1192,"",IF(O$1&gt;'Data Bank'!$AT1192,"",IF(AND('Data Bank'!$AC1192&lt;100,TODAY()&gt;'Data Bank'!$AT1192),1,IF('Data Bank'!$AC1192=100,3,IF('Data Bank'!$AC1192=0,0,2)))))</f>
        <v/>
      </c>
      <c r="P1081" s="177" t="str">
        <f ca="1">IF(P$1&lt;'Data Bank'!$AD1192,"",IF(P$1&gt;'Data Bank'!$AT1192,"",IF(AND('Data Bank'!$AC1192&lt;100,TODAY()&gt;'Data Bank'!$AT1192),1,IF('Data Bank'!$AC1192=100,3,IF('Data Bank'!$AC1192=0,0,2)))))</f>
        <v/>
      </c>
      <c r="Q1081" s="177" t="str">
        <f ca="1">IF(Q$1&lt;'Data Bank'!$AD1192,"",IF(Q$1&gt;'Data Bank'!$AT1192,"",IF(AND('Data Bank'!$AC1192&lt;100,TODAY()&gt;'Data Bank'!$AT1192),1,IF('Data Bank'!$AC1192=100,3,IF('Data Bank'!$AC1192=0,0,2)))))</f>
        <v/>
      </c>
      <c r="R1081" s="177" t="str">
        <f ca="1">IF(R$1&lt;'Data Bank'!$AD1192,"",IF(R$1&gt;'Data Bank'!$AT1192,"",IF(AND('Data Bank'!$AC1192&lt;100,TODAY()&gt;'Data Bank'!$AT1192),1,IF('Data Bank'!$AC1192=100,3,IF('Data Bank'!$AC1192=0,0,2)))))</f>
        <v/>
      </c>
    </row>
    <row r="1082" spans="1:18">
      <c r="A1082" s="115" t="str">
        <f>'Data Bank'!E1195</f>
        <v>Towards Chitti Sheikh</v>
      </c>
      <c r="B1082" s="178">
        <f ca="1">IF(B$1&lt;'Data Bank'!$AD1195,"",IF(B$1&gt;'Data Bank'!$AT1195,"",IF(AND('Data Bank'!$AC1195&lt;100,TODAY()&gt;'Data Bank'!$AT1195),1,IF('Data Bank'!$AC1195=100,3,IF('Data Bank'!$AC1195=0,0,2)))))</f>
        <v>1</v>
      </c>
      <c r="C1082" s="178" t="str">
        <f ca="1">IF(C$1&lt;'Data Bank'!$AD1195,"",IF(C$1&gt;'Data Bank'!$AT1195,"",IF(AND('Data Bank'!$AC1195&lt;100,TODAY()&gt;'Data Bank'!$AT1195),1,IF('Data Bank'!$AC1195=100,3,IF('Data Bank'!$AC1195=0,0,2)))))</f>
        <v/>
      </c>
      <c r="D1082" s="178" t="str">
        <f ca="1">IF(D$1&lt;'Data Bank'!$AD1195,"",IF(D$1&gt;'Data Bank'!$AT1195,"",IF(AND('Data Bank'!$AC1195&lt;100,TODAY()&gt;'Data Bank'!$AT1195),1,IF('Data Bank'!$AC1195=100,3,IF('Data Bank'!$AC1195=0,0,2)))))</f>
        <v/>
      </c>
      <c r="E1082" s="178" t="str">
        <f ca="1">IF(E$1&lt;'Data Bank'!$AD1195,"",IF(E$1&gt;'Data Bank'!$AT1195,"",IF(AND('Data Bank'!$AC1195&lt;100,TODAY()&gt;'Data Bank'!$AT1195),1,IF('Data Bank'!$AC1195=100,3,IF('Data Bank'!$AC1195=0,0,2)))))</f>
        <v/>
      </c>
      <c r="F1082" s="178" t="str">
        <f ca="1">IF(F$1&lt;'Data Bank'!$AD1195,"",IF(F$1&gt;'Data Bank'!$AT1195,"",IF(AND('Data Bank'!$AC1195&lt;100,TODAY()&gt;'Data Bank'!$AT1195),1,IF('Data Bank'!$AC1195=100,3,IF('Data Bank'!$AC1195=0,0,2)))))</f>
        <v/>
      </c>
      <c r="G1082" s="178" t="str">
        <f ca="1">IF(G$1&lt;'Data Bank'!$AD1195,"",IF(G$1&gt;'Data Bank'!$AT1195,"",IF(AND('Data Bank'!$AC1195&lt;100,TODAY()&gt;'Data Bank'!$AT1195),1,IF('Data Bank'!$AC1195=100,3,IF('Data Bank'!$AC1195=0,0,2)))))</f>
        <v/>
      </c>
      <c r="H1082" s="178" t="str">
        <f ca="1">IF(H$1&lt;'Data Bank'!$AD1195,"",IF(H$1&gt;'Data Bank'!$AT1195,"",IF(AND('Data Bank'!$AC1195&lt;100,TODAY()&gt;'Data Bank'!$AT1195),1,IF('Data Bank'!$AC1195=100,3,IF('Data Bank'!$AC1195=0,0,2)))))</f>
        <v/>
      </c>
      <c r="I1082" s="178" t="str">
        <f ca="1">IF(I$1&lt;'Data Bank'!$AD1195,"",IF(I$1&gt;'Data Bank'!$AT1195,"",IF(AND('Data Bank'!$AC1195&lt;100,TODAY()&gt;'Data Bank'!$AT1195),1,IF('Data Bank'!$AC1195=100,3,IF('Data Bank'!$AC1195=0,0,2)))))</f>
        <v/>
      </c>
      <c r="J1082" s="177" t="str">
        <f ca="1">IF(J$1&lt;'Data Bank'!$AD1195,"",IF(J$1&gt;'Data Bank'!$AT1195,"",IF(AND('Data Bank'!$AC1195&lt;100,TODAY()&gt;'Data Bank'!$AT1195),1,IF('Data Bank'!$AC1195=100,3,IF('Data Bank'!$AC1195=0,0,2)))))</f>
        <v/>
      </c>
      <c r="K1082" s="177" t="str">
        <f ca="1">IF(K$1&lt;'Data Bank'!$AD1195,"",IF(K$1&gt;'Data Bank'!$AT1195,"",IF(AND('Data Bank'!$AC1195&lt;100,TODAY()&gt;'Data Bank'!$AT1195),1,IF('Data Bank'!$AC1195=100,3,IF('Data Bank'!$AC1195=0,0,2)))))</f>
        <v/>
      </c>
      <c r="L1082" s="177" t="str">
        <f ca="1">IF(L$1&lt;'Data Bank'!$AD1195,"",IF(L$1&gt;'Data Bank'!$AT1195,"",IF(AND('Data Bank'!$AC1195&lt;100,TODAY()&gt;'Data Bank'!$AT1195),1,IF('Data Bank'!$AC1195=100,3,IF('Data Bank'!$AC1195=0,0,2)))))</f>
        <v/>
      </c>
      <c r="M1082" s="177" t="str">
        <f ca="1">IF(M$1&lt;'Data Bank'!$AD1195,"",IF(M$1&gt;'Data Bank'!$AT1195,"",IF(AND('Data Bank'!$AC1195&lt;100,TODAY()&gt;'Data Bank'!$AT1195),1,IF('Data Bank'!$AC1195=100,3,IF('Data Bank'!$AC1195=0,0,2)))))</f>
        <v/>
      </c>
      <c r="N1082" s="177" t="str">
        <f ca="1">IF(N$1&lt;'Data Bank'!$AD1195,"",IF(N$1&gt;'Data Bank'!$AT1195,"",IF(AND('Data Bank'!$AC1195&lt;100,TODAY()&gt;'Data Bank'!$AT1195),1,IF('Data Bank'!$AC1195=100,3,IF('Data Bank'!$AC1195=0,0,2)))))</f>
        <v/>
      </c>
      <c r="O1082" s="177" t="str">
        <f ca="1">IF(O$1&lt;'Data Bank'!$AD1195,"",IF(O$1&gt;'Data Bank'!$AT1195,"",IF(AND('Data Bank'!$AC1195&lt;100,TODAY()&gt;'Data Bank'!$AT1195),1,IF('Data Bank'!$AC1195=100,3,IF('Data Bank'!$AC1195=0,0,2)))))</f>
        <v/>
      </c>
      <c r="P1082" s="177" t="str">
        <f ca="1">IF(P$1&lt;'Data Bank'!$AD1195,"",IF(P$1&gt;'Data Bank'!$AT1195,"",IF(AND('Data Bank'!$AC1195&lt;100,TODAY()&gt;'Data Bank'!$AT1195),1,IF('Data Bank'!$AC1195=100,3,IF('Data Bank'!$AC1195=0,0,2)))))</f>
        <v/>
      </c>
      <c r="Q1082" s="177" t="str">
        <f ca="1">IF(Q$1&lt;'Data Bank'!$AD1195,"",IF(Q$1&gt;'Data Bank'!$AT1195,"",IF(AND('Data Bank'!$AC1195&lt;100,TODAY()&gt;'Data Bank'!$AT1195),1,IF('Data Bank'!$AC1195=100,3,IF('Data Bank'!$AC1195=0,0,2)))))</f>
        <v/>
      </c>
      <c r="R1082" s="177" t="str">
        <f ca="1">IF(R$1&lt;'Data Bank'!$AD1195,"",IF(R$1&gt;'Data Bank'!$AT1195,"",IF(AND('Data Bank'!$AC1195&lt;100,TODAY()&gt;'Data Bank'!$AT1195),1,IF('Data Bank'!$AC1195=100,3,IF('Data Bank'!$AC1195=0,0,2)))))</f>
        <v/>
      </c>
    </row>
    <row r="1083" spans="1:18">
      <c r="A1083" s="115" t="str">
        <f>'Data Bank'!E1197</f>
        <v>Askari-6 Sec 02</v>
      </c>
      <c r="B1083" s="178">
        <f ca="1">IF(B$1&lt;'Data Bank'!$AD1197,"",IF(B$1&gt;'Data Bank'!$AT1197,"",IF(AND('Data Bank'!$AC1197&lt;100,TODAY()&gt;'Data Bank'!$AT1197),1,IF('Data Bank'!$AC1197=100,3,IF('Data Bank'!$AC1197=0,0,2)))))</f>
        <v>0</v>
      </c>
      <c r="C1083" s="178">
        <f ca="1">IF(C$1&lt;'Data Bank'!$AD1197,"",IF(C$1&gt;'Data Bank'!$AT1197,"",IF(AND('Data Bank'!$AC1197&lt;100,TODAY()&gt;'Data Bank'!$AT1197),1,IF('Data Bank'!$AC1197=100,3,IF('Data Bank'!$AC1197=0,0,2)))))</f>
        <v>0</v>
      </c>
      <c r="D1083" s="178">
        <f ca="1">IF(D$1&lt;'Data Bank'!$AD1197,"",IF(D$1&gt;'Data Bank'!$AT1197,"",IF(AND('Data Bank'!$AC1197&lt;100,TODAY()&gt;'Data Bank'!$AT1197),1,IF('Data Bank'!$AC1197=100,3,IF('Data Bank'!$AC1197=0,0,2)))))</f>
        <v>0</v>
      </c>
      <c r="E1083" s="178">
        <f ca="1">IF(E$1&lt;'Data Bank'!$AD1197,"",IF(E$1&gt;'Data Bank'!$AT1197,"",IF(AND('Data Bank'!$AC1197&lt;100,TODAY()&gt;'Data Bank'!$AT1197),1,IF('Data Bank'!$AC1197=100,3,IF('Data Bank'!$AC1197=0,0,2)))))</f>
        <v>0</v>
      </c>
      <c r="F1083" s="178">
        <f ca="1">IF(F$1&lt;'Data Bank'!$AD1197,"",IF(F$1&gt;'Data Bank'!$AT1197,"",IF(AND('Data Bank'!$AC1197&lt;100,TODAY()&gt;'Data Bank'!$AT1197),1,IF('Data Bank'!$AC1197=100,3,IF('Data Bank'!$AC1197=0,0,2)))))</f>
        <v>0</v>
      </c>
      <c r="G1083" s="178">
        <f ca="1">IF(G$1&lt;'Data Bank'!$AD1197,"",IF(G$1&gt;'Data Bank'!$AT1197,"",IF(AND('Data Bank'!$AC1197&lt;100,TODAY()&gt;'Data Bank'!$AT1197),1,IF('Data Bank'!$AC1197=100,3,IF('Data Bank'!$AC1197=0,0,2)))))</f>
        <v>0</v>
      </c>
      <c r="H1083" s="178">
        <f ca="1">IF(H$1&lt;'Data Bank'!$AD1197,"",IF(H$1&gt;'Data Bank'!$AT1197,"",IF(AND('Data Bank'!$AC1197&lt;100,TODAY()&gt;'Data Bank'!$AT1197),1,IF('Data Bank'!$AC1197=100,3,IF('Data Bank'!$AC1197=0,0,2)))))</f>
        <v>0</v>
      </c>
      <c r="I1083" s="178">
        <f ca="1">IF(I$1&lt;'Data Bank'!$AD1197,"",IF(I$1&gt;'Data Bank'!$AT1197,"",IF(AND('Data Bank'!$AC1197&lt;100,TODAY()&gt;'Data Bank'!$AT1197),1,IF('Data Bank'!$AC1197=100,3,IF('Data Bank'!$AC1197=0,0,2)))))</f>
        <v>0</v>
      </c>
      <c r="J1083" s="177">
        <f ca="1">IF(J$1&lt;'Data Bank'!$AD1197,"",IF(J$1&gt;'Data Bank'!$AT1197,"",IF(AND('Data Bank'!$AC1197&lt;100,TODAY()&gt;'Data Bank'!$AT1197),1,IF('Data Bank'!$AC1197=100,3,IF('Data Bank'!$AC1197=0,0,2)))))</f>
        <v>0</v>
      </c>
      <c r="K1083" s="177">
        <f ca="1">IF(K$1&lt;'Data Bank'!$AD1197,"",IF(K$1&gt;'Data Bank'!$AT1197,"",IF(AND('Data Bank'!$AC1197&lt;100,TODAY()&gt;'Data Bank'!$AT1197),1,IF('Data Bank'!$AC1197=100,3,IF('Data Bank'!$AC1197=0,0,2)))))</f>
        <v>0</v>
      </c>
      <c r="L1083" s="177">
        <f ca="1">IF(L$1&lt;'Data Bank'!$AD1197,"",IF(L$1&gt;'Data Bank'!$AT1197,"",IF(AND('Data Bank'!$AC1197&lt;100,TODAY()&gt;'Data Bank'!$AT1197),1,IF('Data Bank'!$AC1197=100,3,IF('Data Bank'!$AC1197=0,0,2)))))</f>
        <v>0</v>
      </c>
      <c r="M1083" s="177">
        <f ca="1">IF(M$1&lt;'Data Bank'!$AD1197,"",IF(M$1&gt;'Data Bank'!$AT1197,"",IF(AND('Data Bank'!$AC1197&lt;100,TODAY()&gt;'Data Bank'!$AT1197),1,IF('Data Bank'!$AC1197=100,3,IF('Data Bank'!$AC1197=0,0,2)))))</f>
        <v>0</v>
      </c>
      <c r="N1083" s="177">
        <f ca="1">IF(N$1&lt;'Data Bank'!$AD1197,"",IF(N$1&gt;'Data Bank'!$AT1197,"",IF(AND('Data Bank'!$AC1197&lt;100,TODAY()&gt;'Data Bank'!$AT1197),1,IF('Data Bank'!$AC1197=100,3,IF('Data Bank'!$AC1197=0,0,2)))))</f>
        <v>0</v>
      </c>
      <c r="O1083" s="177">
        <f ca="1">IF(O$1&lt;'Data Bank'!$AD1197,"",IF(O$1&gt;'Data Bank'!$AT1197,"",IF(AND('Data Bank'!$AC1197&lt;100,TODAY()&gt;'Data Bank'!$AT1197),1,IF('Data Bank'!$AC1197=100,3,IF('Data Bank'!$AC1197=0,0,2)))))</f>
        <v>0</v>
      </c>
      <c r="P1083" s="177">
        <f ca="1">IF(P$1&lt;'Data Bank'!$AD1197,"",IF(P$1&gt;'Data Bank'!$AT1197,"",IF(AND('Data Bank'!$AC1197&lt;100,TODAY()&gt;'Data Bank'!$AT1197),1,IF('Data Bank'!$AC1197=100,3,IF('Data Bank'!$AC1197=0,0,2)))))</f>
        <v>0</v>
      </c>
      <c r="Q1083" s="177">
        <f ca="1">IF(Q$1&lt;'Data Bank'!$AD1197,"",IF(Q$1&gt;'Data Bank'!$AT1197,"",IF(AND('Data Bank'!$AC1197&lt;100,TODAY()&gt;'Data Bank'!$AT1197),1,IF('Data Bank'!$AC1197=100,3,IF('Data Bank'!$AC1197=0,0,2)))))</f>
        <v>0</v>
      </c>
      <c r="R1083" s="177">
        <f ca="1">IF(R$1&lt;'Data Bank'!$AD1197,"",IF(R$1&gt;'Data Bank'!$AT1197,"",IF(AND('Data Bank'!$AC1197&lt;100,TODAY()&gt;'Data Bank'!$AT1197),1,IF('Data Bank'!$AC1197=100,3,IF('Data Bank'!$AC1197=0,0,2)))))</f>
        <v>0</v>
      </c>
    </row>
    <row r="1084" spans="1:18">
      <c r="A1084" s="115" t="str">
        <f>'Data Bank'!E1199</f>
        <v>Askari-6 Sec 04</v>
      </c>
      <c r="B1084" s="178">
        <f ca="1">IF(B$1&lt;'Data Bank'!$AD1199,"",IF(B$1&gt;'Data Bank'!$AT1199,"",IF(AND('Data Bank'!$AC1199&lt;100,TODAY()&gt;'Data Bank'!$AT1199),1,IF('Data Bank'!$AC1199=100,3,IF('Data Bank'!$AC1199=0,0,2)))))</f>
        <v>0</v>
      </c>
      <c r="C1084" s="178">
        <f ca="1">IF(C$1&lt;'Data Bank'!$AD1199,"",IF(C$1&gt;'Data Bank'!$AT1199,"",IF(AND('Data Bank'!$AC1199&lt;100,TODAY()&gt;'Data Bank'!$AT1199),1,IF('Data Bank'!$AC1199=100,3,IF('Data Bank'!$AC1199=0,0,2)))))</f>
        <v>0</v>
      </c>
      <c r="D1084" s="178">
        <f ca="1">IF(D$1&lt;'Data Bank'!$AD1199,"",IF(D$1&gt;'Data Bank'!$AT1199,"",IF(AND('Data Bank'!$AC1199&lt;100,TODAY()&gt;'Data Bank'!$AT1199),1,IF('Data Bank'!$AC1199=100,3,IF('Data Bank'!$AC1199=0,0,2)))))</f>
        <v>0</v>
      </c>
      <c r="E1084" s="178">
        <f ca="1">IF(E$1&lt;'Data Bank'!$AD1199,"",IF(E$1&gt;'Data Bank'!$AT1199,"",IF(AND('Data Bank'!$AC1199&lt;100,TODAY()&gt;'Data Bank'!$AT1199),1,IF('Data Bank'!$AC1199=100,3,IF('Data Bank'!$AC1199=0,0,2)))))</f>
        <v>0</v>
      </c>
      <c r="F1084" s="178">
        <f ca="1">IF(F$1&lt;'Data Bank'!$AD1199,"",IF(F$1&gt;'Data Bank'!$AT1199,"",IF(AND('Data Bank'!$AC1199&lt;100,TODAY()&gt;'Data Bank'!$AT1199),1,IF('Data Bank'!$AC1199=100,3,IF('Data Bank'!$AC1199=0,0,2)))))</f>
        <v>0</v>
      </c>
      <c r="G1084" s="178">
        <f ca="1">IF(G$1&lt;'Data Bank'!$AD1199,"",IF(G$1&gt;'Data Bank'!$AT1199,"",IF(AND('Data Bank'!$AC1199&lt;100,TODAY()&gt;'Data Bank'!$AT1199),1,IF('Data Bank'!$AC1199=100,3,IF('Data Bank'!$AC1199=0,0,2)))))</f>
        <v>0</v>
      </c>
      <c r="H1084" s="178">
        <f ca="1">IF(H$1&lt;'Data Bank'!$AD1199,"",IF(H$1&gt;'Data Bank'!$AT1199,"",IF(AND('Data Bank'!$AC1199&lt;100,TODAY()&gt;'Data Bank'!$AT1199),1,IF('Data Bank'!$AC1199=100,3,IF('Data Bank'!$AC1199=0,0,2)))))</f>
        <v>0</v>
      </c>
      <c r="I1084" s="178">
        <f ca="1">IF(I$1&lt;'Data Bank'!$AD1199,"",IF(I$1&gt;'Data Bank'!$AT1199,"",IF(AND('Data Bank'!$AC1199&lt;100,TODAY()&gt;'Data Bank'!$AT1199),1,IF('Data Bank'!$AC1199=100,3,IF('Data Bank'!$AC1199=0,0,2)))))</f>
        <v>0</v>
      </c>
      <c r="J1084" s="177">
        <f ca="1">IF(J$1&lt;'Data Bank'!$AD1199,"",IF(J$1&gt;'Data Bank'!$AT1199,"",IF(AND('Data Bank'!$AC1199&lt;100,TODAY()&gt;'Data Bank'!$AT1199),1,IF('Data Bank'!$AC1199=100,3,IF('Data Bank'!$AC1199=0,0,2)))))</f>
        <v>0</v>
      </c>
      <c r="K1084" s="177">
        <f ca="1">IF(K$1&lt;'Data Bank'!$AD1199,"",IF(K$1&gt;'Data Bank'!$AT1199,"",IF(AND('Data Bank'!$AC1199&lt;100,TODAY()&gt;'Data Bank'!$AT1199),1,IF('Data Bank'!$AC1199=100,3,IF('Data Bank'!$AC1199=0,0,2)))))</f>
        <v>0</v>
      </c>
      <c r="L1084" s="177">
        <f ca="1">IF(L$1&lt;'Data Bank'!$AD1199,"",IF(L$1&gt;'Data Bank'!$AT1199,"",IF(AND('Data Bank'!$AC1199&lt;100,TODAY()&gt;'Data Bank'!$AT1199),1,IF('Data Bank'!$AC1199=100,3,IF('Data Bank'!$AC1199=0,0,2)))))</f>
        <v>0</v>
      </c>
      <c r="M1084" s="177">
        <f ca="1">IF(M$1&lt;'Data Bank'!$AD1199,"",IF(M$1&gt;'Data Bank'!$AT1199,"",IF(AND('Data Bank'!$AC1199&lt;100,TODAY()&gt;'Data Bank'!$AT1199),1,IF('Data Bank'!$AC1199=100,3,IF('Data Bank'!$AC1199=0,0,2)))))</f>
        <v>0</v>
      </c>
      <c r="N1084" s="177">
        <f ca="1">IF(N$1&lt;'Data Bank'!$AD1199,"",IF(N$1&gt;'Data Bank'!$AT1199,"",IF(AND('Data Bank'!$AC1199&lt;100,TODAY()&gt;'Data Bank'!$AT1199),1,IF('Data Bank'!$AC1199=100,3,IF('Data Bank'!$AC1199=0,0,2)))))</f>
        <v>0</v>
      </c>
      <c r="O1084" s="177">
        <f ca="1">IF(O$1&lt;'Data Bank'!$AD1199,"",IF(O$1&gt;'Data Bank'!$AT1199,"",IF(AND('Data Bank'!$AC1199&lt;100,TODAY()&gt;'Data Bank'!$AT1199),1,IF('Data Bank'!$AC1199=100,3,IF('Data Bank'!$AC1199=0,0,2)))))</f>
        <v>0</v>
      </c>
      <c r="P1084" s="177">
        <f ca="1">IF(P$1&lt;'Data Bank'!$AD1199,"",IF(P$1&gt;'Data Bank'!$AT1199,"",IF(AND('Data Bank'!$AC1199&lt;100,TODAY()&gt;'Data Bank'!$AT1199),1,IF('Data Bank'!$AC1199=100,3,IF('Data Bank'!$AC1199=0,0,2)))))</f>
        <v>0</v>
      </c>
      <c r="Q1084" s="177">
        <f ca="1">IF(Q$1&lt;'Data Bank'!$AD1199,"",IF(Q$1&gt;'Data Bank'!$AT1199,"",IF(AND('Data Bank'!$AC1199&lt;100,TODAY()&gt;'Data Bank'!$AT1199),1,IF('Data Bank'!$AC1199=100,3,IF('Data Bank'!$AC1199=0,0,2)))))</f>
        <v>0</v>
      </c>
      <c r="R1084" s="177">
        <f ca="1">IF(R$1&lt;'Data Bank'!$AD1199,"",IF(R$1&gt;'Data Bank'!$AT1199,"",IF(AND('Data Bank'!$AC1199&lt;100,TODAY()&gt;'Data Bank'!$AT1199),1,IF('Data Bank'!$AC1199=100,3,IF('Data Bank'!$AC1199=0,0,2)))))</f>
        <v>0</v>
      </c>
    </row>
    <row r="1085" spans="1:18">
      <c r="A1085" s="115" t="str">
        <f>'Data Bank'!E1201</f>
        <v>Askari-6 Sec 06</v>
      </c>
      <c r="B1085" s="178">
        <f ca="1">IF(B$1&lt;'Data Bank'!$AD1201,"",IF(B$1&gt;'Data Bank'!$AT1201,"",IF(AND('Data Bank'!$AC1201&lt;100,TODAY()&gt;'Data Bank'!$AT1201),1,IF('Data Bank'!$AC1201=100,3,IF('Data Bank'!$AC1201=0,0,2)))))</f>
        <v>0</v>
      </c>
      <c r="C1085" s="178">
        <f ca="1">IF(C$1&lt;'Data Bank'!$AD1201,"",IF(C$1&gt;'Data Bank'!$AT1201,"",IF(AND('Data Bank'!$AC1201&lt;100,TODAY()&gt;'Data Bank'!$AT1201),1,IF('Data Bank'!$AC1201=100,3,IF('Data Bank'!$AC1201=0,0,2)))))</f>
        <v>0</v>
      </c>
      <c r="D1085" s="178">
        <f ca="1">IF(D$1&lt;'Data Bank'!$AD1201,"",IF(D$1&gt;'Data Bank'!$AT1201,"",IF(AND('Data Bank'!$AC1201&lt;100,TODAY()&gt;'Data Bank'!$AT1201),1,IF('Data Bank'!$AC1201=100,3,IF('Data Bank'!$AC1201=0,0,2)))))</f>
        <v>0</v>
      </c>
      <c r="E1085" s="178">
        <f ca="1">IF(E$1&lt;'Data Bank'!$AD1201,"",IF(E$1&gt;'Data Bank'!$AT1201,"",IF(AND('Data Bank'!$AC1201&lt;100,TODAY()&gt;'Data Bank'!$AT1201),1,IF('Data Bank'!$AC1201=100,3,IF('Data Bank'!$AC1201=0,0,2)))))</f>
        <v>0</v>
      </c>
      <c r="F1085" s="178">
        <f ca="1">IF(F$1&lt;'Data Bank'!$AD1201,"",IF(F$1&gt;'Data Bank'!$AT1201,"",IF(AND('Data Bank'!$AC1201&lt;100,TODAY()&gt;'Data Bank'!$AT1201),1,IF('Data Bank'!$AC1201=100,3,IF('Data Bank'!$AC1201=0,0,2)))))</f>
        <v>0</v>
      </c>
      <c r="G1085" s="178">
        <f ca="1">IF(G$1&lt;'Data Bank'!$AD1201,"",IF(G$1&gt;'Data Bank'!$AT1201,"",IF(AND('Data Bank'!$AC1201&lt;100,TODAY()&gt;'Data Bank'!$AT1201),1,IF('Data Bank'!$AC1201=100,3,IF('Data Bank'!$AC1201=0,0,2)))))</f>
        <v>0</v>
      </c>
      <c r="H1085" s="178">
        <f ca="1">IF(H$1&lt;'Data Bank'!$AD1201,"",IF(H$1&gt;'Data Bank'!$AT1201,"",IF(AND('Data Bank'!$AC1201&lt;100,TODAY()&gt;'Data Bank'!$AT1201),1,IF('Data Bank'!$AC1201=100,3,IF('Data Bank'!$AC1201=0,0,2)))))</f>
        <v>0</v>
      </c>
      <c r="I1085" s="178">
        <f ca="1">IF(I$1&lt;'Data Bank'!$AD1201,"",IF(I$1&gt;'Data Bank'!$AT1201,"",IF(AND('Data Bank'!$AC1201&lt;100,TODAY()&gt;'Data Bank'!$AT1201),1,IF('Data Bank'!$AC1201=100,3,IF('Data Bank'!$AC1201=0,0,2)))))</f>
        <v>0</v>
      </c>
      <c r="J1085" s="177">
        <f ca="1">IF(J$1&lt;'Data Bank'!$AD1201,"",IF(J$1&gt;'Data Bank'!$AT1201,"",IF(AND('Data Bank'!$AC1201&lt;100,TODAY()&gt;'Data Bank'!$AT1201),1,IF('Data Bank'!$AC1201=100,3,IF('Data Bank'!$AC1201=0,0,2)))))</f>
        <v>0</v>
      </c>
      <c r="K1085" s="177">
        <f ca="1">IF(K$1&lt;'Data Bank'!$AD1201,"",IF(K$1&gt;'Data Bank'!$AT1201,"",IF(AND('Data Bank'!$AC1201&lt;100,TODAY()&gt;'Data Bank'!$AT1201),1,IF('Data Bank'!$AC1201=100,3,IF('Data Bank'!$AC1201=0,0,2)))))</f>
        <v>0</v>
      </c>
      <c r="L1085" s="177">
        <f ca="1">IF(L$1&lt;'Data Bank'!$AD1201,"",IF(L$1&gt;'Data Bank'!$AT1201,"",IF(AND('Data Bank'!$AC1201&lt;100,TODAY()&gt;'Data Bank'!$AT1201),1,IF('Data Bank'!$AC1201=100,3,IF('Data Bank'!$AC1201=0,0,2)))))</f>
        <v>0</v>
      </c>
      <c r="M1085" s="177">
        <f ca="1">IF(M$1&lt;'Data Bank'!$AD1201,"",IF(M$1&gt;'Data Bank'!$AT1201,"",IF(AND('Data Bank'!$AC1201&lt;100,TODAY()&gt;'Data Bank'!$AT1201),1,IF('Data Bank'!$AC1201=100,3,IF('Data Bank'!$AC1201=0,0,2)))))</f>
        <v>0</v>
      </c>
      <c r="N1085" s="177">
        <f ca="1">IF(N$1&lt;'Data Bank'!$AD1201,"",IF(N$1&gt;'Data Bank'!$AT1201,"",IF(AND('Data Bank'!$AC1201&lt;100,TODAY()&gt;'Data Bank'!$AT1201),1,IF('Data Bank'!$AC1201=100,3,IF('Data Bank'!$AC1201=0,0,2)))))</f>
        <v>0</v>
      </c>
      <c r="O1085" s="177">
        <f ca="1">IF(O$1&lt;'Data Bank'!$AD1201,"",IF(O$1&gt;'Data Bank'!$AT1201,"",IF(AND('Data Bank'!$AC1201&lt;100,TODAY()&gt;'Data Bank'!$AT1201),1,IF('Data Bank'!$AC1201=100,3,IF('Data Bank'!$AC1201=0,0,2)))))</f>
        <v>0</v>
      </c>
      <c r="P1085" s="177">
        <f ca="1">IF(P$1&lt;'Data Bank'!$AD1201,"",IF(P$1&gt;'Data Bank'!$AT1201,"",IF(AND('Data Bank'!$AC1201&lt;100,TODAY()&gt;'Data Bank'!$AT1201),1,IF('Data Bank'!$AC1201=100,3,IF('Data Bank'!$AC1201=0,0,2)))))</f>
        <v>0</v>
      </c>
      <c r="Q1085" s="177">
        <f ca="1">IF(Q$1&lt;'Data Bank'!$AD1201,"",IF(Q$1&gt;'Data Bank'!$AT1201,"",IF(AND('Data Bank'!$AC1201&lt;100,TODAY()&gt;'Data Bank'!$AT1201),1,IF('Data Bank'!$AC1201=100,3,IF('Data Bank'!$AC1201=0,0,2)))))</f>
        <v>0</v>
      </c>
      <c r="R1085" s="177">
        <f ca="1">IF(R$1&lt;'Data Bank'!$AD1201,"",IF(R$1&gt;'Data Bank'!$AT1201,"",IF(AND('Data Bank'!$AC1201&lt;100,TODAY()&gt;'Data Bank'!$AT1201),1,IF('Data Bank'!$AC1201=100,3,IF('Data Bank'!$AC1201=0,0,2)))))</f>
        <v>0</v>
      </c>
    </row>
    <row r="1086" spans="1:18">
      <c r="A1086" s="115" t="str">
        <f>'Data Bank'!E1202</f>
        <v>Askari-6 Sec 07</v>
      </c>
      <c r="B1086" s="178">
        <f ca="1">IF(B$1&lt;'Data Bank'!$AD1202,"",IF(B$1&gt;'Data Bank'!$AT1202,"",IF(AND('Data Bank'!$AC1202&lt;100,TODAY()&gt;'Data Bank'!$AT1202),1,IF('Data Bank'!$AC1202=100,3,IF('Data Bank'!$AC1202=0,0,2)))))</f>
        <v>0</v>
      </c>
      <c r="C1086" s="178">
        <f ca="1">IF(C$1&lt;'Data Bank'!$AD1202,"",IF(C$1&gt;'Data Bank'!$AT1202,"",IF(AND('Data Bank'!$AC1202&lt;100,TODAY()&gt;'Data Bank'!$AT1202),1,IF('Data Bank'!$AC1202=100,3,IF('Data Bank'!$AC1202=0,0,2)))))</f>
        <v>0</v>
      </c>
      <c r="D1086" s="178">
        <f ca="1">IF(D$1&lt;'Data Bank'!$AD1202,"",IF(D$1&gt;'Data Bank'!$AT1202,"",IF(AND('Data Bank'!$AC1202&lt;100,TODAY()&gt;'Data Bank'!$AT1202),1,IF('Data Bank'!$AC1202=100,3,IF('Data Bank'!$AC1202=0,0,2)))))</f>
        <v>0</v>
      </c>
      <c r="E1086" s="178">
        <f ca="1">IF(E$1&lt;'Data Bank'!$AD1202,"",IF(E$1&gt;'Data Bank'!$AT1202,"",IF(AND('Data Bank'!$AC1202&lt;100,TODAY()&gt;'Data Bank'!$AT1202),1,IF('Data Bank'!$AC1202=100,3,IF('Data Bank'!$AC1202=0,0,2)))))</f>
        <v>0</v>
      </c>
      <c r="F1086" s="178">
        <f ca="1">IF(F$1&lt;'Data Bank'!$AD1202,"",IF(F$1&gt;'Data Bank'!$AT1202,"",IF(AND('Data Bank'!$AC1202&lt;100,TODAY()&gt;'Data Bank'!$AT1202),1,IF('Data Bank'!$AC1202=100,3,IF('Data Bank'!$AC1202=0,0,2)))))</f>
        <v>0</v>
      </c>
      <c r="G1086" s="178">
        <f ca="1">IF(G$1&lt;'Data Bank'!$AD1202,"",IF(G$1&gt;'Data Bank'!$AT1202,"",IF(AND('Data Bank'!$AC1202&lt;100,TODAY()&gt;'Data Bank'!$AT1202),1,IF('Data Bank'!$AC1202=100,3,IF('Data Bank'!$AC1202=0,0,2)))))</f>
        <v>0</v>
      </c>
      <c r="H1086" s="178">
        <f ca="1">IF(H$1&lt;'Data Bank'!$AD1202,"",IF(H$1&gt;'Data Bank'!$AT1202,"",IF(AND('Data Bank'!$AC1202&lt;100,TODAY()&gt;'Data Bank'!$AT1202),1,IF('Data Bank'!$AC1202=100,3,IF('Data Bank'!$AC1202=0,0,2)))))</f>
        <v>0</v>
      </c>
      <c r="I1086" s="178">
        <f ca="1">IF(I$1&lt;'Data Bank'!$AD1202,"",IF(I$1&gt;'Data Bank'!$AT1202,"",IF(AND('Data Bank'!$AC1202&lt;100,TODAY()&gt;'Data Bank'!$AT1202),1,IF('Data Bank'!$AC1202=100,3,IF('Data Bank'!$AC1202=0,0,2)))))</f>
        <v>0</v>
      </c>
      <c r="J1086" s="177">
        <f ca="1">IF(J$1&lt;'Data Bank'!$AD1202,"",IF(J$1&gt;'Data Bank'!$AT1202,"",IF(AND('Data Bank'!$AC1202&lt;100,TODAY()&gt;'Data Bank'!$AT1202),1,IF('Data Bank'!$AC1202=100,3,IF('Data Bank'!$AC1202=0,0,2)))))</f>
        <v>0</v>
      </c>
      <c r="K1086" s="177">
        <f ca="1">IF(K$1&lt;'Data Bank'!$AD1202,"",IF(K$1&gt;'Data Bank'!$AT1202,"",IF(AND('Data Bank'!$AC1202&lt;100,TODAY()&gt;'Data Bank'!$AT1202),1,IF('Data Bank'!$AC1202=100,3,IF('Data Bank'!$AC1202=0,0,2)))))</f>
        <v>0</v>
      </c>
      <c r="L1086" s="177">
        <f ca="1">IF(L$1&lt;'Data Bank'!$AD1202,"",IF(L$1&gt;'Data Bank'!$AT1202,"",IF(AND('Data Bank'!$AC1202&lt;100,TODAY()&gt;'Data Bank'!$AT1202),1,IF('Data Bank'!$AC1202=100,3,IF('Data Bank'!$AC1202=0,0,2)))))</f>
        <v>0</v>
      </c>
      <c r="M1086" s="177">
        <f ca="1">IF(M$1&lt;'Data Bank'!$AD1202,"",IF(M$1&gt;'Data Bank'!$AT1202,"",IF(AND('Data Bank'!$AC1202&lt;100,TODAY()&gt;'Data Bank'!$AT1202),1,IF('Data Bank'!$AC1202=100,3,IF('Data Bank'!$AC1202=0,0,2)))))</f>
        <v>0</v>
      </c>
      <c r="N1086" s="177">
        <f ca="1">IF(N$1&lt;'Data Bank'!$AD1202,"",IF(N$1&gt;'Data Bank'!$AT1202,"",IF(AND('Data Bank'!$AC1202&lt;100,TODAY()&gt;'Data Bank'!$AT1202),1,IF('Data Bank'!$AC1202=100,3,IF('Data Bank'!$AC1202=0,0,2)))))</f>
        <v>0</v>
      </c>
      <c r="O1086" s="177">
        <f ca="1">IF(O$1&lt;'Data Bank'!$AD1202,"",IF(O$1&gt;'Data Bank'!$AT1202,"",IF(AND('Data Bank'!$AC1202&lt;100,TODAY()&gt;'Data Bank'!$AT1202),1,IF('Data Bank'!$AC1202=100,3,IF('Data Bank'!$AC1202=0,0,2)))))</f>
        <v>0</v>
      </c>
      <c r="P1086" s="177">
        <f ca="1">IF(P$1&lt;'Data Bank'!$AD1202,"",IF(P$1&gt;'Data Bank'!$AT1202,"",IF(AND('Data Bank'!$AC1202&lt;100,TODAY()&gt;'Data Bank'!$AT1202),1,IF('Data Bank'!$AC1202=100,3,IF('Data Bank'!$AC1202=0,0,2)))))</f>
        <v>0</v>
      </c>
      <c r="Q1086" s="177">
        <f ca="1">IF(Q$1&lt;'Data Bank'!$AD1202,"",IF(Q$1&gt;'Data Bank'!$AT1202,"",IF(AND('Data Bank'!$AC1202&lt;100,TODAY()&gt;'Data Bank'!$AT1202),1,IF('Data Bank'!$AC1202=100,3,IF('Data Bank'!$AC1202=0,0,2)))))</f>
        <v>0</v>
      </c>
      <c r="R1086" s="177">
        <f ca="1">IF(R$1&lt;'Data Bank'!$AD1202,"",IF(R$1&gt;'Data Bank'!$AT1202,"",IF(AND('Data Bank'!$AC1202&lt;100,TODAY()&gt;'Data Bank'!$AT1202),1,IF('Data Bank'!$AC1202=100,3,IF('Data Bank'!$AC1202=0,0,2)))))</f>
        <v>0</v>
      </c>
    </row>
    <row r="1087" spans="1:18">
      <c r="A1087" s="115" t="str">
        <f>'Data Bank'!E1203</f>
        <v>Askari-6 Sec 08</v>
      </c>
      <c r="B1087" s="178">
        <f ca="1">IF(B$1&lt;'Data Bank'!$AD1203,"",IF(B$1&gt;'Data Bank'!$AT1203,"",IF(AND('Data Bank'!$AC1203&lt;100,TODAY()&gt;'Data Bank'!$AT1203),1,IF('Data Bank'!$AC1203=100,3,IF('Data Bank'!$AC1203=0,0,2)))))</f>
        <v>0</v>
      </c>
      <c r="C1087" s="178">
        <f ca="1">IF(C$1&lt;'Data Bank'!$AD1203,"",IF(C$1&gt;'Data Bank'!$AT1203,"",IF(AND('Data Bank'!$AC1203&lt;100,TODAY()&gt;'Data Bank'!$AT1203),1,IF('Data Bank'!$AC1203=100,3,IF('Data Bank'!$AC1203=0,0,2)))))</f>
        <v>0</v>
      </c>
      <c r="D1087" s="178">
        <f ca="1">IF(D$1&lt;'Data Bank'!$AD1203,"",IF(D$1&gt;'Data Bank'!$AT1203,"",IF(AND('Data Bank'!$AC1203&lt;100,TODAY()&gt;'Data Bank'!$AT1203),1,IF('Data Bank'!$AC1203=100,3,IF('Data Bank'!$AC1203=0,0,2)))))</f>
        <v>0</v>
      </c>
      <c r="E1087" s="178">
        <f ca="1">IF(E$1&lt;'Data Bank'!$AD1203,"",IF(E$1&gt;'Data Bank'!$AT1203,"",IF(AND('Data Bank'!$AC1203&lt;100,TODAY()&gt;'Data Bank'!$AT1203),1,IF('Data Bank'!$AC1203=100,3,IF('Data Bank'!$AC1203=0,0,2)))))</f>
        <v>0</v>
      </c>
      <c r="F1087" s="178">
        <f ca="1">IF(F$1&lt;'Data Bank'!$AD1203,"",IF(F$1&gt;'Data Bank'!$AT1203,"",IF(AND('Data Bank'!$AC1203&lt;100,TODAY()&gt;'Data Bank'!$AT1203),1,IF('Data Bank'!$AC1203=100,3,IF('Data Bank'!$AC1203=0,0,2)))))</f>
        <v>0</v>
      </c>
      <c r="G1087" s="178">
        <f ca="1">IF(G$1&lt;'Data Bank'!$AD1203,"",IF(G$1&gt;'Data Bank'!$AT1203,"",IF(AND('Data Bank'!$AC1203&lt;100,TODAY()&gt;'Data Bank'!$AT1203),1,IF('Data Bank'!$AC1203=100,3,IF('Data Bank'!$AC1203=0,0,2)))))</f>
        <v>0</v>
      </c>
      <c r="H1087" s="178">
        <f ca="1">IF(H$1&lt;'Data Bank'!$AD1203,"",IF(H$1&gt;'Data Bank'!$AT1203,"",IF(AND('Data Bank'!$AC1203&lt;100,TODAY()&gt;'Data Bank'!$AT1203),1,IF('Data Bank'!$AC1203=100,3,IF('Data Bank'!$AC1203=0,0,2)))))</f>
        <v>0</v>
      </c>
      <c r="I1087" s="178">
        <f ca="1">IF(I$1&lt;'Data Bank'!$AD1203,"",IF(I$1&gt;'Data Bank'!$AT1203,"",IF(AND('Data Bank'!$AC1203&lt;100,TODAY()&gt;'Data Bank'!$AT1203),1,IF('Data Bank'!$AC1203=100,3,IF('Data Bank'!$AC1203=0,0,2)))))</f>
        <v>0</v>
      </c>
      <c r="J1087" s="177">
        <f ca="1">IF(J$1&lt;'Data Bank'!$AD1203,"",IF(J$1&gt;'Data Bank'!$AT1203,"",IF(AND('Data Bank'!$AC1203&lt;100,TODAY()&gt;'Data Bank'!$AT1203),1,IF('Data Bank'!$AC1203=100,3,IF('Data Bank'!$AC1203=0,0,2)))))</f>
        <v>0</v>
      </c>
      <c r="K1087" s="177">
        <f ca="1">IF(K$1&lt;'Data Bank'!$AD1203,"",IF(K$1&gt;'Data Bank'!$AT1203,"",IF(AND('Data Bank'!$AC1203&lt;100,TODAY()&gt;'Data Bank'!$AT1203),1,IF('Data Bank'!$AC1203=100,3,IF('Data Bank'!$AC1203=0,0,2)))))</f>
        <v>0</v>
      </c>
      <c r="L1087" s="177">
        <f ca="1">IF(L$1&lt;'Data Bank'!$AD1203,"",IF(L$1&gt;'Data Bank'!$AT1203,"",IF(AND('Data Bank'!$AC1203&lt;100,TODAY()&gt;'Data Bank'!$AT1203),1,IF('Data Bank'!$AC1203=100,3,IF('Data Bank'!$AC1203=0,0,2)))))</f>
        <v>0</v>
      </c>
      <c r="M1087" s="177">
        <f ca="1">IF(M$1&lt;'Data Bank'!$AD1203,"",IF(M$1&gt;'Data Bank'!$AT1203,"",IF(AND('Data Bank'!$AC1203&lt;100,TODAY()&gt;'Data Bank'!$AT1203),1,IF('Data Bank'!$AC1203=100,3,IF('Data Bank'!$AC1203=0,0,2)))))</f>
        <v>0</v>
      </c>
      <c r="N1087" s="177">
        <f ca="1">IF(N$1&lt;'Data Bank'!$AD1203,"",IF(N$1&gt;'Data Bank'!$AT1203,"",IF(AND('Data Bank'!$AC1203&lt;100,TODAY()&gt;'Data Bank'!$AT1203),1,IF('Data Bank'!$AC1203=100,3,IF('Data Bank'!$AC1203=0,0,2)))))</f>
        <v>0</v>
      </c>
      <c r="O1087" s="177">
        <f ca="1">IF(O$1&lt;'Data Bank'!$AD1203,"",IF(O$1&gt;'Data Bank'!$AT1203,"",IF(AND('Data Bank'!$AC1203&lt;100,TODAY()&gt;'Data Bank'!$AT1203),1,IF('Data Bank'!$AC1203=100,3,IF('Data Bank'!$AC1203=0,0,2)))))</f>
        <v>0</v>
      </c>
      <c r="P1087" s="177">
        <f ca="1">IF(P$1&lt;'Data Bank'!$AD1203,"",IF(P$1&gt;'Data Bank'!$AT1203,"",IF(AND('Data Bank'!$AC1203&lt;100,TODAY()&gt;'Data Bank'!$AT1203),1,IF('Data Bank'!$AC1203=100,3,IF('Data Bank'!$AC1203=0,0,2)))))</f>
        <v>0</v>
      </c>
      <c r="Q1087" s="177">
        <f ca="1">IF(Q$1&lt;'Data Bank'!$AD1203,"",IF(Q$1&gt;'Data Bank'!$AT1203,"",IF(AND('Data Bank'!$AC1203&lt;100,TODAY()&gt;'Data Bank'!$AT1203),1,IF('Data Bank'!$AC1203=100,3,IF('Data Bank'!$AC1203=0,0,2)))))</f>
        <v>0</v>
      </c>
      <c r="R1087" s="177">
        <f ca="1">IF(R$1&lt;'Data Bank'!$AD1203,"",IF(R$1&gt;'Data Bank'!$AT1203,"",IF(AND('Data Bank'!$AC1203&lt;100,TODAY()&gt;'Data Bank'!$AT1203),1,IF('Data Bank'!$AC1203=100,3,IF('Data Bank'!$AC1203=0,0,2)))))</f>
        <v>0</v>
      </c>
    </row>
    <row r="1088" spans="1:18">
      <c r="A1088" s="115" t="str">
        <f>'Data Bank'!E1204</f>
        <v>Askari-6 Sec 09</v>
      </c>
      <c r="B1088" s="178">
        <f ca="1">IF(B$1&lt;'Data Bank'!$AD1204,"",IF(B$1&gt;'Data Bank'!$AT1204,"",IF(AND('Data Bank'!$AC1204&lt;100,TODAY()&gt;'Data Bank'!$AT1204),1,IF('Data Bank'!$AC1204=100,3,IF('Data Bank'!$AC1204=0,0,2)))))</f>
        <v>0</v>
      </c>
      <c r="C1088" s="178">
        <f ca="1">IF(C$1&lt;'Data Bank'!$AD1204,"",IF(C$1&gt;'Data Bank'!$AT1204,"",IF(AND('Data Bank'!$AC1204&lt;100,TODAY()&gt;'Data Bank'!$AT1204),1,IF('Data Bank'!$AC1204=100,3,IF('Data Bank'!$AC1204=0,0,2)))))</f>
        <v>0</v>
      </c>
      <c r="D1088" s="178">
        <f ca="1">IF(D$1&lt;'Data Bank'!$AD1204,"",IF(D$1&gt;'Data Bank'!$AT1204,"",IF(AND('Data Bank'!$AC1204&lt;100,TODAY()&gt;'Data Bank'!$AT1204),1,IF('Data Bank'!$AC1204=100,3,IF('Data Bank'!$AC1204=0,0,2)))))</f>
        <v>0</v>
      </c>
      <c r="E1088" s="178">
        <f ca="1">IF(E$1&lt;'Data Bank'!$AD1204,"",IF(E$1&gt;'Data Bank'!$AT1204,"",IF(AND('Data Bank'!$AC1204&lt;100,TODAY()&gt;'Data Bank'!$AT1204),1,IF('Data Bank'!$AC1204=100,3,IF('Data Bank'!$AC1204=0,0,2)))))</f>
        <v>0</v>
      </c>
      <c r="F1088" s="178">
        <f ca="1">IF(F$1&lt;'Data Bank'!$AD1204,"",IF(F$1&gt;'Data Bank'!$AT1204,"",IF(AND('Data Bank'!$AC1204&lt;100,TODAY()&gt;'Data Bank'!$AT1204),1,IF('Data Bank'!$AC1204=100,3,IF('Data Bank'!$AC1204=0,0,2)))))</f>
        <v>0</v>
      </c>
      <c r="G1088" s="178">
        <f ca="1">IF(G$1&lt;'Data Bank'!$AD1204,"",IF(G$1&gt;'Data Bank'!$AT1204,"",IF(AND('Data Bank'!$AC1204&lt;100,TODAY()&gt;'Data Bank'!$AT1204),1,IF('Data Bank'!$AC1204=100,3,IF('Data Bank'!$AC1204=0,0,2)))))</f>
        <v>0</v>
      </c>
      <c r="H1088" s="178">
        <f ca="1">IF(H$1&lt;'Data Bank'!$AD1204,"",IF(H$1&gt;'Data Bank'!$AT1204,"",IF(AND('Data Bank'!$AC1204&lt;100,TODAY()&gt;'Data Bank'!$AT1204),1,IF('Data Bank'!$AC1204=100,3,IF('Data Bank'!$AC1204=0,0,2)))))</f>
        <v>0</v>
      </c>
      <c r="I1088" s="178">
        <f ca="1">IF(I$1&lt;'Data Bank'!$AD1204,"",IF(I$1&gt;'Data Bank'!$AT1204,"",IF(AND('Data Bank'!$AC1204&lt;100,TODAY()&gt;'Data Bank'!$AT1204),1,IF('Data Bank'!$AC1204=100,3,IF('Data Bank'!$AC1204=0,0,2)))))</f>
        <v>0</v>
      </c>
      <c r="J1088" s="177">
        <f ca="1">IF(J$1&lt;'Data Bank'!$AD1204,"",IF(J$1&gt;'Data Bank'!$AT1204,"",IF(AND('Data Bank'!$AC1204&lt;100,TODAY()&gt;'Data Bank'!$AT1204),1,IF('Data Bank'!$AC1204=100,3,IF('Data Bank'!$AC1204=0,0,2)))))</f>
        <v>0</v>
      </c>
      <c r="K1088" s="177">
        <f ca="1">IF(K$1&lt;'Data Bank'!$AD1204,"",IF(K$1&gt;'Data Bank'!$AT1204,"",IF(AND('Data Bank'!$AC1204&lt;100,TODAY()&gt;'Data Bank'!$AT1204),1,IF('Data Bank'!$AC1204=100,3,IF('Data Bank'!$AC1204=0,0,2)))))</f>
        <v>0</v>
      </c>
      <c r="L1088" s="177">
        <f ca="1">IF(L$1&lt;'Data Bank'!$AD1204,"",IF(L$1&gt;'Data Bank'!$AT1204,"",IF(AND('Data Bank'!$AC1204&lt;100,TODAY()&gt;'Data Bank'!$AT1204),1,IF('Data Bank'!$AC1204=100,3,IF('Data Bank'!$AC1204=0,0,2)))))</f>
        <v>0</v>
      </c>
      <c r="M1088" s="177">
        <f ca="1">IF(M$1&lt;'Data Bank'!$AD1204,"",IF(M$1&gt;'Data Bank'!$AT1204,"",IF(AND('Data Bank'!$AC1204&lt;100,TODAY()&gt;'Data Bank'!$AT1204),1,IF('Data Bank'!$AC1204=100,3,IF('Data Bank'!$AC1204=0,0,2)))))</f>
        <v>0</v>
      </c>
      <c r="N1088" s="177">
        <f ca="1">IF(N$1&lt;'Data Bank'!$AD1204,"",IF(N$1&gt;'Data Bank'!$AT1204,"",IF(AND('Data Bank'!$AC1204&lt;100,TODAY()&gt;'Data Bank'!$AT1204),1,IF('Data Bank'!$AC1204=100,3,IF('Data Bank'!$AC1204=0,0,2)))))</f>
        <v>0</v>
      </c>
      <c r="O1088" s="177">
        <f ca="1">IF(O$1&lt;'Data Bank'!$AD1204,"",IF(O$1&gt;'Data Bank'!$AT1204,"",IF(AND('Data Bank'!$AC1204&lt;100,TODAY()&gt;'Data Bank'!$AT1204),1,IF('Data Bank'!$AC1204=100,3,IF('Data Bank'!$AC1204=0,0,2)))))</f>
        <v>0</v>
      </c>
      <c r="P1088" s="177">
        <f ca="1">IF(P$1&lt;'Data Bank'!$AD1204,"",IF(P$1&gt;'Data Bank'!$AT1204,"",IF(AND('Data Bank'!$AC1204&lt;100,TODAY()&gt;'Data Bank'!$AT1204),1,IF('Data Bank'!$AC1204=100,3,IF('Data Bank'!$AC1204=0,0,2)))))</f>
        <v>0</v>
      </c>
      <c r="Q1088" s="177">
        <f ca="1">IF(Q$1&lt;'Data Bank'!$AD1204,"",IF(Q$1&gt;'Data Bank'!$AT1204,"",IF(AND('Data Bank'!$AC1204&lt;100,TODAY()&gt;'Data Bank'!$AT1204),1,IF('Data Bank'!$AC1204=100,3,IF('Data Bank'!$AC1204=0,0,2)))))</f>
        <v>0</v>
      </c>
      <c r="R1088" s="177">
        <f ca="1">IF(R$1&lt;'Data Bank'!$AD1204,"",IF(R$1&gt;'Data Bank'!$AT1204,"",IF(AND('Data Bank'!$AC1204&lt;100,TODAY()&gt;'Data Bank'!$AT1204),1,IF('Data Bank'!$AC1204=100,3,IF('Data Bank'!$AC1204=0,0,2)))))</f>
        <v>0</v>
      </c>
    </row>
    <row r="1089" spans="1:18">
      <c r="A1089" s="115" t="str">
        <f>'Data Bank'!E1209</f>
        <v>Haider Colony</v>
      </c>
      <c r="B1089" s="178">
        <f ca="1">IF(B$1&lt;'Data Bank'!$AD1209,"",IF(B$1&gt;'Data Bank'!$AT1209,"",IF(AND('Data Bank'!$AC1209&lt;100,TODAY()&gt;'Data Bank'!$AT1209),1,IF('Data Bank'!$AC1209=100,3,IF('Data Bank'!$AC1209=0,0,2)))))</f>
        <v>0</v>
      </c>
      <c r="C1089" s="178">
        <f ca="1">IF(C$1&lt;'Data Bank'!$AD1209,"",IF(C$1&gt;'Data Bank'!$AT1209,"",IF(AND('Data Bank'!$AC1209&lt;100,TODAY()&gt;'Data Bank'!$AT1209),1,IF('Data Bank'!$AC1209=100,3,IF('Data Bank'!$AC1209=0,0,2)))))</f>
        <v>0</v>
      </c>
      <c r="D1089" s="178">
        <f ca="1">IF(D$1&lt;'Data Bank'!$AD1209,"",IF(D$1&gt;'Data Bank'!$AT1209,"",IF(AND('Data Bank'!$AC1209&lt;100,TODAY()&gt;'Data Bank'!$AT1209),1,IF('Data Bank'!$AC1209=100,3,IF('Data Bank'!$AC1209=0,0,2)))))</f>
        <v>0</v>
      </c>
      <c r="E1089" s="178">
        <f ca="1">IF(E$1&lt;'Data Bank'!$AD1209,"",IF(E$1&gt;'Data Bank'!$AT1209,"",IF(AND('Data Bank'!$AC1209&lt;100,TODAY()&gt;'Data Bank'!$AT1209),1,IF('Data Bank'!$AC1209=100,3,IF('Data Bank'!$AC1209=0,0,2)))))</f>
        <v>0</v>
      </c>
      <c r="F1089" s="178">
        <f ca="1">IF(F$1&lt;'Data Bank'!$AD1209,"",IF(F$1&gt;'Data Bank'!$AT1209,"",IF(AND('Data Bank'!$AC1209&lt;100,TODAY()&gt;'Data Bank'!$AT1209),1,IF('Data Bank'!$AC1209=100,3,IF('Data Bank'!$AC1209=0,0,2)))))</f>
        <v>0</v>
      </c>
      <c r="G1089" s="178">
        <f ca="1">IF(G$1&lt;'Data Bank'!$AD1209,"",IF(G$1&gt;'Data Bank'!$AT1209,"",IF(AND('Data Bank'!$AC1209&lt;100,TODAY()&gt;'Data Bank'!$AT1209),1,IF('Data Bank'!$AC1209=100,3,IF('Data Bank'!$AC1209=0,0,2)))))</f>
        <v>0</v>
      </c>
      <c r="H1089" s="178">
        <f ca="1">IF(H$1&lt;'Data Bank'!$AD1209,"",IF(H$1&gt;'Data Bank'!$AT1209,"",IF(AND('Data Bank'!$AC1209&lt;100,TODAY()&gt;'Data Bank'!$AT1209),1,IF('Data Bank'!$AC1209=100,3,IF('Data Bank'!$AC1209=0,0,2)))))</f>
        <v>0</v>
      </c>
      <c r="I1089" s="178">
        <f ca="1">IF(I$1&lt;'Data Bank'!$AD1209,"",IF(I$1&gt;'Data Bank'!$AT1209,"",IF(AND('Data Bank'!$AC1209&lt;100,TODAY()&gt;'Data Bank'!$AT1209),1,IF('Data Bank'!$AC1209=100,3,IF('Data Bank'!$AC1209=0,0,2)))))</f>
        <v>0</v>
      </c>
      <c r="J1089" s="177" t="str">
        <f ca="1">IF(J$1&lt;'Data Bank'!$AD1209,"",IF(J$1&gt;'Data Bank'!$AT1209,"",IF(AND('Data Bank'!$AC1209&lt;100,TODAY()&gt;'Data Bank'!$AT1209),1,IF('Data Bank'!$AC1209=100,3,IF('Data Bank'!$AC1209=0,0,2)))))</f>
        <v/>
      </c>
      <c r="K1089" s="177" t="str">
        <f ca="1">IF(K$1&lt;'Data Bank'!$AD1209,"",IF(K$1&gt;'Data Bank'!$AT1209,"",IF(AND('Data Bank'!$AC1209&lt;100,TODAY()&gt;'Data Bank'!$AT1209),1,IF('Data Bank'!$AC1209=100,3,IF('Data Bank'!$AC1209=0,0,2)))))</f>
        <v/>
      </c>
      <c r="L1089" s="177" t="str">
        <f ca="1">IF(L$1&lt;'Data Bank'!$AD1209,"",IF(L$1&gt;'Data Bank'!$AT1209,"",IF(AND('Data Bank'!$AC1209&lt;100,TODAY()&gt;'Data Bank'!$AT1209),1,IF('Data Bank'!$AC1209=100,3,IF('Data Bank'!$AC1209=0,0,2)))))</f>
        <v/>
      </c>
      <c r="M1089" s="177" t="str">
        <f ca="1">IF(M$1&lt;'Data Bank'!$AD1209,"",IF(M$1&gt;'Data Bank'!$AT1209,"",IF(AND('Data Bank'!$AC1209&lt;100,TODAY()&gt;'Data Bank'!$AT1209),1,IF('Data Bank'!$AC1209=100,3,IF('Data Bank'!$AC1209=0,0,2)))))</f>
        <v/>
      </c>
      <c r="N1089" s="177" t="str">
        <f ca="1">IF(N$1&lt;'Data Bank'!$AD1209,"",IF(N$1&gt;'Data Bank'!$AT1209,"",IF(AND('Data Bank'!$AC1209&lt;100,TODAY()&gt;'Data Bank'!$AT1209),1,IF('Data Bank'!$AC1209=100,3,IF('Data Bank'!$AC1209=0,0,2)))))</f>
        <v/>
      </c>
      <c r="O1089" s="177" t="str">
        <f ca="1">IF(O$1&lt;'Data Bank'!$AD1209,"",IF(O$1&gt;'Data Bank'!$AT1209,"",IF(AND('Data Bank'!$AC1209&lt;100,TODAY()&gt;'Data Bank'!$AT1209),1,IF('Data Bank'!$AC1209=100,3,IF('Data Bank'!$AC1209=0,0,2)))))</f>
        <v/>
      </c>
      <c r="P1089" s="177" t="str">
        <f ca="1">IF(P$1&lt;'Data Bank'!$AD1209,"",IF(P$1&gt;'Data Bank'!$AT1209,"",IF(AND('Data Bank'!$AC1209&lt;100,TODAY()&gt;'Data Bank'!$AT1209),1,IF('Data Bank'!$AC1209=100,3,IF('Data Bank'!$AC1209=0,0,2)))))</f>
        <v/>
      </c>
      <c r="Q1089" s="177" t="str">
        <f ca="1">IF(Q$1&lt;'Data Bank'!$AD1209,"",IF(Q$1&gt;'Data Bank'!$AT1209,"",IF(AND('Data Bank'!$AC1209&lt;100,TODAY()&gt;'Data Bank'!$AT1209),1,IF('Data Bank'!$AC1209=100,3,IF('Data Bank'!$AC1209=0,0,2)))))</f>
        <v/>
      </c>
      <c r="R1089" s="177" t="str">
        <f ca="1">IF(R$1&lt;'Data Bank'!$AD1209,"",IF(R$1&gt;'Data Bank'!$AT1209,"",IF(AND('Data Bank'!$AC1209&lt;100,TODAY()&gt;'Data Bank'!$AT1209),1,IF('Data Bank'!$AC1209=100,3,IF('Data Bank'!$AC1209=0,0,2)))))</f>
        <v/>
      </c>
    </row>
    <row r="1090" spans="1:18">
      <c r="A1090" s="115" t="str">
        <f>'Data Bank'!E1210</f>
        <v>Haq Town</v>
      </c>
      <c r="B1090" s="178">
        <f ca="1">IF(B$1&lt;'Data Bank'!$AD1210,"",IF(B$1&gt;'Data Bank'!$AT1210,"",IF(AND('Data Bank'!$AC1210&lt;100,TODAY()&gt;'Data Bank'!$AT1210),1,IF('Data Bank'!$AC1210=100,3,IF('Data Bank'!$AC1210=0,0,2)))))</f>
        <v>0</v>
      </c>
      <c r="C1090" s="178">
        <f ca="1">IF(C$1&lt;'Data Bank'!$AD1210,"",IF(C$1&gt;'Data Bank'!$AT1210,"",IF(AND('Data Bank'!$AC1210&lt;100,TODAY()&gt;'Data Bank'!$AT1210),1,IF('Data Bank'!$AC1210=100,3,IF('Data Bank'!$AC1210=0,0,2)))))</f>
        <v>0</v>
      </c>
      <c r="D1090" s="178">
        <f ca="1">IF(D$1&lt;'Data Bank'!$AD1210,"",IF(D$1&gt;'Data Bank'!$AT1210,"",IF(AND('Data Bank'!$AC1210&lt;100,TODAY()&gt;'Data Bank'!$AT1210),1,IF('Data Bank'!$AC1210=100,3,IF('Data Bank'!$AC1210=0,0,2)))))</f>
        <v>0</v>
      </c>
      <c r="E1090" s="178">
        <f ca="1">IF(E$1&lt;'Data Bank'!$AD1210,"",IF(E$1&gt;'Data Bank'!$AT1210,"",IF(AND('Data Bank'!$AC1210&lt;100,TODAY()&gt;'Data Bank'!$AT1210),1,IF('Data Bank'!$AC1210=100,3,IF('Data Bank'!$AC1210=0,0,2)))))</f>
        <v>0</v>
      </c>
      <c r="F1090" s="178">
        <f ca="1">IF(F$1&lt;'Data Bank'!$AD1210,"",IF(F$1&gt;'Data Bank'!$AT1210,"",IF(AND('Data Bank'!$AC1210&lt;100,TODAY()&gt;'Data Bank'!$AT1210),1,IF('Data Bank'!$AC1210=100,3,IF('Data Bank'!$AC1210=0,0,2)))))</f>
        <v>0</v>
      </c>
      <c r="G1090" s="178">
        <f ca="1">IF(G$1&lt;'Data Bank'!$AD1210,"",IF(G$1&gt;'Data Bank'!$AT1210,"",IF(AND('Data Bank'!$AC1210&lt;100,TODAY()&gt;'Data Bank'!$AT1210),1,IF('Data Bank'!$AC1210=100,3,IF('Data Bank'!$AC1210=0,0,2)))))</f>
        <v>0</v>
      </c>
      <c r="H1090" s="178">
        <f ca="1">IF(H$1&lt;'Data Bank'!$AD1210,"",IF(H$1&gt;'Data Bank'!$AT1210,"",IF(AND('Data Bank'!$AC1210&lt;100,TODAY()&gt;'Data Bank'!$AT1210),1,IF('Data Bank'!$AC1210=100,3,IF('Data Bank'!$AC1210=0,0,2)))))</f>
        <v>0</v>
      </c>
      <c r="I1090" s="178">
        <f ca="1">IF(I$1&lt;'Data Bank'!$AD1210,"",IF(I$1&gt;'Data Bank'!$AT1210,"",IF(AND('Data Bank'!$AC1210&lt;100,TODAY()&gt;'Data Bank'!$AT1210),1,IF('Data Bank'!$AC1210=100,3,IF('Data Bank'!$AC1210=0,0,2)))))</f>
        <v>0</v>
      </c>
      <c r="J1090" s="177" t="str">
        <f ca="1">IF(J$1&lt;'Data Bank'!$AD1210,"",IF(J$1&gt;'Data Bank'!$AT1210,"",IF(AND('Data Bank'!$AC1210&lt;100,TODAY()&gt;'Data Bank'!$AT1210),1,IF('Data Bank'!$AC1210=100,3,IF('Data Bank'!$AC1210=0,0,2)))))</f>
        <v/>
      </c>
      <c r="K1090" s="177" t="str">
        <f ca="1">IF(K$1&lt;'Data Bank'!$AD1210,"",IF(K$1&gt;'Data Bank'!$AT1210,"",IF(AND('Data Bank'!$AC1210&lt;100,TODAY()&gt;'Data Bank'!$AT1210),1,IF('Data Bank'!$AC1210=100,3,IF('Data Bank'!$AC1210=0,0,2)))))</f>
        <v/>
      </c>
      <c r="L1090" s="177" t="str">
        <f ca="1">IF(L$1&lt;'Data Bank'!$AD1210,"",IF(L$1&gt;'Data Bank'!$AT1210,"",IF(AND('Data Bank'!$AC1210&lt;100,TODAY()&gt;'Data Bank'!$AT1210),1,IF('Data Bank'!$AC1210=100,3,IF('Data Bank'!$AC1210=0,0,2)))))</f>
        <v/>
      </c>
      <c r="M1090" s="177" t="str">
        <f ca="1">IF(M$1&lt;'Data Bank'!$AD1210,"",IF(M$1&gt;'Data Bank'!$AT1210,"",IF(AND('Data Bank'!$AC1210&lt;100,TODAY()&gt;'Data Bank'!$AT1210),1,IF('Data Bank'!$AC1210=100,3,IF('Data Bank'!$AC1210=0,0,2)))))</f>
        <v/>
      </c>
      <c r="N1090" s="177" t="str">
        <f ca="1">IF(N$1&lt;'Data Bank'!$AD1210,"",IF(N$1&gt;'Data Bank'!$AT1210,"",IF(AND('Data Bank'!$AC1210&lt;100,TODAY()&gt;'Data Bank'!$AT1210),1,IF('Data Bank'!$AC1210=100,3,IF('Data Bank'!$AC1210=0,0,2)))))</f>
        <v/>
      </c>
      <c r="O1090" s="177" t="str">
        <f ca="1">IF(O$1&lt;'Data Bank'!$AD1210,"",IF(O$1&gt;'Data Bank'!$AT1210,"",IF(AND('Data Bank'!$AC1210&lt;100,TODAY()&gt;'Data Bank'!$AT1210),1,IF('Data Bank'!$AC1210=100,3,IF('Data Bank'!$AC1210=0,0,2)))))</f>
        <v/>
      </c>
      <c r="P1090" s="177" t="str">
        <f ca="1">IF(P$1&lt;'Data Bank'!$AD1210,"",IF(P$1&gt;'Data Bank'!$AT1210,"",IF(AND('Data Bank'!$AC1210&lt;100,TODAY()&gt;'Data Bank'!$AT1210),1,IF('Data Bank'!$AC1210=100,3,IF('Data Bank'!$AC1210=0,0,2)))))</f>
        <v/>
      </c>
      <c r="Q1090" s="177" t="str">
        <f ca="1">IF(Q$1&lt;'Data Bank'!$AD1210,"",IF(Q$1&gt;'Data Bank'!$AT1210,"",IF(AND('Data Bank'!$AC1210&lt;100,TODAY()&gt;'Data Bank'!$AT1210),1,IF('Data Bank'!$AC1210=100,3,IF('Data Bank'!$AC1210=0,0,2)))))</f>
        <v/>
      </c>
      <c r="R1090" s="177" t="str">
        <f ca="1">IF(R$1&lt;'Data Bank'!$AD1210,"",IF(R$1&gt;'Data Bank'!$AT1210,"",IF(AND('Data Bank'!$AC1210&lt;100,TODAY()&gt;'Data Bank'!$AT1210),1,IF('Data Bank'!$AC1210=100,3,IF('Data Bank'!$AC1210=0,0,2)))))</f>
        <v/>
      </c>
    </row>
    <row r="1091" spans="1:18">
      <c r="A1091" s="115" t="str">
        <f>'Data Bank'!E1211</f>
        <v>Heaven City</v>
      </c>
      <c r="B1091" s="178">
        <f ca="1">IF(B$1&lt;'Data Bank'!$AD1211,"",IF(B$1&gt;'Data Bank'!$AT1211,"",IF(AND('Data Bank'!$AC1211&lt;100,TODAY()&gt;'Data Bank'!$AT1211),1,IF('Data Bank'!$AC1211=100,3,IF('Data Bank'!$AC1211=0,0,2)))))</f>
        <v>0</v>
      </c>
      <c r="C1091" s="178">
        <f ca="1">IF(C$1&lt;'Data Bank'!$AD1211,"",IF(C$1&gt;'Data Bank'!$AT1211,"",IF(AND('Data Bank'!$AC1211&lt;100,TODAY()&gt;'Data Bank'!$AT1211),1,IF('Data Bank'!$AC1211=100,3,IF('Data Bank'!$AC1211=0,0,2)))))</f>
        <v>0</v>
      </c>
      <c r="D1091" s="178">
        <f ca="1">IF(D$1&lt;'Data Bank'!$AD1211,"",IF(D$1&gt;'Data Bank'!$AT1211,"",IF(AND('Data Bank'!$AC1211&lt;100,TODAY()&gt;'Data Bank'!$AT1211),1,IF('Data Bank'!$AC1211=100,3,IF('Data Bank'!$AC1211=0,0,2)))))</f>
        <v>0</v>
      </c>
      <c r="E1091" s="178">
        <f ca="1">IF(E$1&lt;'Data Bank'!$AD1211,"",IF(E$1&gt;'Data Bank'!$AT1211,"",IF(AND('Data Bank'!$AC1211&lt;100,TODAY()&gt;'Data Bank'!$AT1211),1,IF('Data Bank'!$AC1211=100,3,IF('Data Bank'!$AC1211=0,0,2)))))</f>
        <v>0</v>
      </c>
      <c r="F1091" s="178">
        <f ca="1">IF(F$1&lt;'Data Bank'!$AD1211,"",IF(F$1&gt;'Data Bank'!$AT1211,"",IF(AND('Data Bank'!$AC1211&lt;100,TODAY()&gt;'Data Bank'!$AT1211),1,IF('Data Bank'!$AC1211=100,3,IF('Data Bank'!$AC1211=0,0,2)))))</f>
        <v>0</v>
      </c>
      <c r="G1091" s="178">
        <f ca="1">IF(G$1&lt;'Data Bank'!$AD1211,"",IF(G$1&gt;'Data Bank'!$AT1211,"",IF(AND('Data Bank'!$AC1211&lt;100,TODAY()&gt;'Data Bank'!$AT1211),1,IF('Data Bank'!$AC1211=100,3,IF('Data Bank'!$AC1211=0,0,2)))))</f>
        <v>0</v>
      </c>
      <c r="H1091" s="178">
        <f ca="1">IF(H$1&lt;'Data Bank'!$AD1211,"",IF(H$1&gt;'Data Bank'!$AT1211,"",IF(AND('Data Bank'!$AC1211&lt;100,TODAY()&gt;'Data Bank'!$AT1211),1,IF('Data Bank'!$AC1211=100,3,IF('Data Bank'!$AC1211=0,0,2)))))</f>
        <v>0</v>
      </c>
      <c r="I1091" s="178">
        <f ca="1">IF(I$1&lt;'Data Bank'!$AD1211,"",IF(I$1&gt;'Data Bank'!$AT1211,"",IF(AND('Data Bank'!$AC1211&lt;100,TODAY()&gt;'Data Bank'!$AT1211),1,IF('Data Bank'!$AC1211=100,3,IF('Data Bank'!$AC1211=0,0,2)))))</f>
        <v>0</v>
      </c>
      <c r="J1091" s="177" t="str">
        <f ca="1">IF(J$1&lt;'Data Bank'!$AD1211,"",IF(J$1&gt;'Data Bank'!$AT1211,"",IF(AND('Data Bank'!$AC1211&lt;100,TODAY()&gt;'Data Bank'!$AT1211),1,IF('Data Bank'!$AC1211=100,3,IF('Data Bank'!$AC1211=0,0,2)))))</f>
        <v/>
      </c>
      <c r="K1091" s="177" t="str">
        <f ca="1">IF(K$1&lt;'Data Bank'!$AD1211,"",IF(K$1&gt;'Data Bank'!$AT1211,"",IF(AND('Data Bank'!$AC1211&lt;100,TODAY()&gt;'Data Bank'!$AT1211),1,IF('Data Bank'!$AC1211=100,3,IF('Data Bank'!$AC1211=0,0,2)))))</f>
        <v/>
      </c>
      <c r="L1091" s="177" t="str">
        <f ca="1">IF(L$1&lt;'Data Bank'!$AD1211,"",IF(L$1&gt;'Data Bank'!$AT1211,"",IF(AND('Data Bank'!$AC1211&lt;100,TODAY()&gt;'Data Bank'!$AT1211),1,IF('Data Bank'!$AC1211=100,3,IF('Data Bank'!$AC1211=0,0,2)))))</f>
        <v/>
      </c>
      <c r="M1091" s="177" t="str">
        <f ca="1">IF(M$1&lt;'Data Bank'!$AD1211,"",IF(M$1&gt;'Data Bank'!$AT1211,"",IF(AND('Data Bank'!$AC1211&lt;100,TODAY()&gt;'Data Bank'!$AT1211),1,IF('Data Bank'!$AC1211=100,3,IF('Data Bank'!$AC1211=0,0,2)))))</f>
        <v/>
      </c>
      <c r="N1091" s="177" t="str">
        <f ca="1">IF(N$1&lt;'Data Bank'!$AD1211,"",IF(N$1&gt;'Data Bank'!$AT1211,"",IF(AND('Data Bank'!$AC1211&lt;100,TODAY()&gt;'Data Bank'!$AT1211),1,IF('Data Bank'!$AC1211=100,3,IF('Data Bank'!$AC1211=0,0,2)))))</f>
        <v/>
      </c>
      <c r="O1091" s="177" t="str">
        <f ca="1">IF(O$1&lt;'Data Bank'!$AD1211,"",IF(O$1&gt;'Data Bank'!$AT1211,"",IF(AND('Data Bank'!$AC1211&lt;100,TODAY()&gt;'Data Bank'!$AT1211),1,IF('Data Bank'!$AC1211=100,3,IF('Data Bank'!$AC1211=0,0,2)))))</f>
        <v/>
      </c>
      <c r="P1091" s="177" t="str">
        <f ca="1">IF(P$1&lt;'Data Bank'!$AD1211,"",IF(P$1&gt;'Data Bank'!$AT1211,"",IF(AND('Data Bank'!$AC1211&lt;100,TODAY()&gt;'Data Bank'!$AT1211),1,IF('Data Bank'!$AC1211=100,3,IF('Data Bank'!$AC1211=0,0,2)))))</f>
        <v/>
      </c>
      <c r="Q1091" s="177" t="str">
        <f ca="1">IF(Q$1&lt;'Data Bank'!$AD1211,"",IF(Q$1&gt;'Data Bank'!$AT1211,"",IF(AND('Data Bank'!$AC1211&lt;100,TODAY()&gt;'Data Bank'!$AT1211),1,IF('Data Bank'!$AC1211=100,3,IF('Data Bank'!$AC1211=0,0,2)))))</f>
        <v/>
      </c>
      <c r="R1091" s="177" t="str">
        <f ca="1">IF(R$1&lt;'Data Bank'!$AD1211,"",IF(R$1&gt;'Data Bank'!$AT1211,"",IF(AND('Data Bank'!$AC1211&lt;100,TODAY()&gt;'Data Bank'!$AT1211),1,IF('Data Bank'!$AC1211=100,3,IF('Data Bank'!$AC1211=0,0,2)))))</f>
        <v/>
      </c>
    </row>
    <row r="1092" spans="1:18">
      <c r="A1092" s="115" t="str">
        <f>'Data Bank'!E1212</f>
        <v>Hussainabad &amp; Ghafoorabad</v>
      </c>
      <c r="B1092" s="178">
        <f ca="1">IF(B$1&lt;'Data Bank'!$AD1212,"",IF(B$1&gt;'Data Bank'!$AT1212,"",IF(AND('Data Bank'!$AC1212&lt;100,TODAY()&gt;'Data Bank'!$AT1212),1,IF('Data Bank'!$AC1212=100,3,IF('Data Bank'!$AC1212=0,0,2)))))</f>
        <v>0</v>
      </c>
      <c r="C1092" s="178">
        <f ca="1">IF(C$1&lt;'Data Bank'!$AD1212,"",IF(C$1&gt;'Data Bank'!$AT1212,"",IF(AND('Data Bank'!$AC1212&lt;100,TODAY()&gt;'Data Bank'!$AT1212),1,IF('Data Bank'!$AC1212=100,3,IF('Data Bank'!$AC1212=0,0,2)))))</f>
        <v>0</v>
      </c>
      <c r="D1092" s="178">
        <f ca="1">IF(D$1&lt;'Data Bank'!$AD1212,"",IF(D$1&gt;'Data Bank'!$AT1212,"",IF(AND('Data Bank'!$AC1212&lt;100,TODAY()&gt;'Data Bank'!$AT1212),1,IF('Data Bank'!$AC1212=100,3,IF('Data Bank'!$AC1212=0,0,2)))))</f>
        <v>0</v>
      </c>
      <c r="E1092" s="178">
        <f ca="1">IF(E$1&lt;'Data Bank'!$AD1212,"",IF(E$1&gt;'Data Bank'!$AT1212,"",IF(AND('Data Bank'!$AC1212&lt;100,TODAY()&gt;'Data Bank'!$AT1212),1,IF('Data Bank'!$AC1212=100,3,IF('Data Bank'!$AC1212=0,0,2)))))</f>
        <v>0</v>
      </c>
      <c r="F1092" s="178">
        <f ca="1">IF(F$1&lt;'Data Bank'!$AD1212,"",IF(F$1&gt;'Data Bank'!$AT1212,"",IF(AND('Data Bank'!$AC1212&lt;100,TODAY()&gt;'Data Bank'!$AT1212),1,IF('Data Bank'!$AC1212=100,3,IF('Data Bank'!$AC1212=0,0,2)))))</f>
        <v>0</v>
      </c>
      <c r="G1092" s="178">
        <f ca="1">IF(G$1&lt;'Data Bank'!$AD1212,"",IF(G$1&gt;'Data Bank'!$AT1212,"",IF(AND('Data Bank'!$AC1212&lt;100,TODAY()&gt;'Data Bank'!$AT1212),1,IF('Data Bank'!$AC1212=100,3,IF('Data Bank'!$AC1212=0,0,2)))))</f>
        <v>0</v>
      </c>
      <c r="H1092" s="178">
        <f ca="1">IF(H$1&lt;'Data Bank'!$AD1212,"",IF(H$1&gt;'Data Bank'!$AT1212,"",IF(AND('Data Bank'!$AC1212&lt;100,TODAY()&gt;'Data Bank'!$AT1212),1,IF('Data Bank'!$AC1212=100,3,IF('Data Bank'!$AC1212=0,0,2)))))</f>
        <v>0</v>
      </c>
      <c r="I1092" s="178">
        <f ca="1">IF(I$1&lt;'Data Bank'!$AD1212,"",IF(I$1&gt;'Data Bank'!$AT1212,"",IF(AND('Data Bank'!$AC1212&lt;100,TODAY()&gt;'Data Bank'!$AT1212),1,IF('Data Bank'!$AC1212=100,3,IF('Data Bank'!$AC1212=0,0,2)))))</f>
        <v>0</v>
      </c>
      <c r="J1092" s="177" t="str">
        <f ca="1">IF(J$1&lt;'Data Bank'!$AD1212,"",IF(J$1&gt;'Data Bank'!$AT1212,"",IF(AND('Data Bank'!$AC1212&lt;100,TODAY()&gt;'Data Bank'!$AT1212),1,IF('Data Bank'!$AC1212=100,3,IF('Data Bank'!$AC1212=0,0,2)))))</f>
        <v/>
      </c>
      <c r="K1092" s="177" t="str">
        <f ca="1">IF(K$1&lt;'Data Bank'!$AD1212,"",IF(K$1&gt;'Data Bank'!$AT1212,"",IF(AND('Data Bank'!$AC1212&lt;100,TODAY()&gt;'Data Bank'!$AT1212),1,IF('Data Bank'!$AC1212=100,3,IF('Data Bank'!$AC1212=0,0,2)))))</f>
        <v/>
      </c>
      <c r="L1092" s="177" t="str">
        <f ca="1">IF(L$1&lt;'Data Bank'!$AD1212,"",IF(L$1&gt;'Data Bank'!$AT1212,"",IF(AND('Data Bank'!$AC1212&lt;100,TODAY()&gt;'Data Bank'!$AT1212),1,IF('Data Bank'!$AC1212=100,3,IF('Data Bank'!$AC1212=0,0,2)))))</f>
        <v/>
      </c>
      <c r="M1092" s="177" t="str">
        <f ca="1">IF(M$1&lt;'Data Bank'!$AD1212,"",IF(M$1&gt;'Data Bank'!$AT1212,"",IF(AND('Data Bank'!$AC1212&lt;100,TODAY()&gt;'Data Bank'!$AT1212),1,IF('Data Bank'!$AC1212=100,3,IF('Data Bank'!$AC1212=0,0,2)))))</f>
        <v/>
      </c>
      <c r="N1092" s="177" t="str">
        <f ca="1">IF(N$1&lt;'Data Bank'!$AD1212,"",IF(N$1&gt;'Data Bank'!$AT1212,"",IF(AND('Data Bank'!$AC1212&lt;100,TODAY()&gt;'Data Bank'!$AT1212),1,IF('Data Bank'!$AC1212=100,3,IF('Data Bank'!$AC1212=0,0,2)))))</f>
        <v/>
      </c>
      <c r="O1092" s="177" t="str">
        <f ca="1">IF(O$1&lt;'Data Bank'!$AD1212,"",IF(O$1&gt;'Data Bank'!$AT1212,"",IF(AND('Data Bank'!$AC1212&lt;100,TODAY()&gt;'Data Bank'!$AT1212),1,IF('Data Bank'!$AC1212=100,3,IF('Data Bank'!$AC1212=0,0,2)))))</f>
        <v/>
      </c>
      <c r="P1092" s="177" t="str">
        <f ca="1">IF(P$1&lt;'Data Bank'!$AD1212,"",IF(P$1&gt;'Data Bank'!$AT1212,"",IF(AND('Data Bank'!$AC1212&lt;100,TODAY()&gt;'Data Bank'!$AT1212),1,IF('Data Bank'!$AC1212=100,3,IF('Data Bank'!$AC1212=0,0,2)))))</f>
        <v/>
      </c>
      <c r="Q1092" s="177" t="str">
        <f ca="1">IF(Q$1&lt;'Data Bank'!$AD1212,"",IF(Q$1&gt;'Data Bank'!$AT1212,"",IF(AND('Data Bank'!$AC1212&lt;100,TODAY()&gt;'Data Bank'!$AT1212),1,IF('Data Bank'!$AC1212=100,3,IF('Data Bank'!$AC1212=0,0,2)))))</f>
        <v/>
      </c>
      <c r="R1092" s="177" t="str">
        <f ca="1">IF(R$1&lt;'Data Bank'!$AD1212,"",IF(R$1&gt;'Data Bank'!$AT1212,"",IF(AND('Data Bank'!$AC1212&lt;100,TODAY()&gt;'Data Bank'!$AT1212),1,IF('Data Bank'!$AC1212=100,3,IF('Data Bank'!$AC1212=0,0,2)))))</f>
        <v/>
      </c>
    </row>
    <row r="1093" spans="1:18">
      <c r="A1093" s="115" t="str">
        <f>'Data Bank'!E1213</f>
        <v>Indus Town</v>
      </c>
      <c r="B1093" s="178">
        <f ca="1">IF(B$1&lt;'Data Bank'!$AD1213,"",IF(B$1&gt;'Data Bank'!$AT1213,"",IF(AND('Data Bank'!$AC1213&lt;100,TODAY()&gt;'Data Bank'!$AT1213),1,IF('Data Bank'!$AC1213=100,3,IF('Data Bank'!$AC1213=0,0,2)))))</f>
        <v>0</v>
      </c>
      <c r="C1093" s="178">
        <f ca="1">IF(C$1&lt;'Data Bank'!$AD1213,"",IF(C$1&gt;'Data Bank'!$AT1213,"",IF(AND('Data Bank'!$AC1213&lt;100,TODAY()&gt;'Data Bank'!$AT1213),1,IF('Data Bank'!$AC1213=100,3,IF('Data Bank'!$AC1213=0,0,2)))))</f>
        <v>0</v>
      </c>
      <c r="D1093" s="178">
        <f ca="1">IF(D$1&lt;'Data Bank'!$AD1213,"",IF(D$1&gt;'Data Bank'!$AT1213,"",IF(AND('Data Bank'!$AC1213&lt;100,TODAY()&gt;'Data Bank'!$AT1213),1,IF('Data Bank'!$AC1213=100,3,IF('Data Bank'!$AC1213=0,0,2)))))</f>
        <v>0</v>
      </c>
      <c r="E1093" s="178">
        <f ca="1">IF(E$1&lt;'Data Bank'!$AD1213,"",IF(E$1&gt;'Data Bank'!$AT1213,"",IF(AND('Data Bank'!$AC1213&lt;100,TODAY()&gt;'Data Bank'!$AT1213),1,IF('Data Bank'!$AC1213=100,3,IF('Data Bank'!$AC1213=0,0,2)))))</f>
        <v>0</v>
      </c>
      <c r="F1093" s="178">
        <f ca="1">IF(F$1&lt;'Data Bank'!$AD1213,"",IF(F$1&gt;'Data Bank'!$AT1213,"",IF(AND('Data Bank'!$AC1213&lt;100,TODAY()&gt;'Data Bank'!$AT1213),1,IF('Data Bank'!$AC1213=100,3,IF('Data Bank'!$AC1213=0,0,2)))))</f>
        <v>0</v>
      </c>
      <c r="G1093" s="178">
        <f ca="1">IF(G$1&lt;'Data Bank'!$AD1213,"",IF(G$1&gt;'Data Bank'!$AT1213,"",IF(AND('Data Bank'!$AC1213&lt;100,TODAY()&gt;'Data Bank'!$AT1213),1,IF('Data Bank'!$AC1213=100,3,IF('Data Bank'!$AC1213=0,0,2)))))</f>
        <v>0</v>
      </c>
      <c r="H1093" s="178">
        <f ca="1">IF(H$1&lt;'Data Bank'!$AD1213,"",IF(H$1&gt;'Data Bank'!$AT1213,"",IF(AND('Data Bank'!$AC1213&lt;100,TODAY()&gt;'Data Bank'!$AT1213),1,IF('Data Bank'!$AC1213=100,3,IF('Data Bank'!$AC1213=0,0,2)))))</f>
        <v>0</v>
      </c>
      <c r="I1093" s="178">
        <f ca="1">IF(I$1&lt;'Data Bank'!$AD1213,"",IF(I$1&gt;'Data Bank'!$AT1213,"",IF(AND('Data Bank'!$AC1213&lt;100,TODAY()&gt;'Data Bank'!$AT1213),1,IF('Data Bank'!$AC1213=100,3,IF('Data Bank'!$AC1213=0,0,2)))))</f>
        <v>0</v>
      </c>
      <c r="J1093" s="177" t="str">
        <f ca="1">IF(J$1&lt;'Data Bank'!$AD1213,"",IF(J$1&gt;'Data Bank'!$AT1213,"",IF(AND('Data Bank'!$AC1213&lt;100,TODAY()&gt;'Data Bank'!$AT1213),1,IF('Data Bank'!$AC1213=100,3,IF('Data Bank'!$AC1213=0,0,2)))))</f>
        <v/>
      </c>
      <c r="K1093" s="177" t="str">
        <f ca="1">IF(K$1&lt;'Data Bank'!$AD1213,"",IF(K$1&gt;'Data Bank'!$AT1213,"",IF(AND('Data Bank'!$AC1213&lt;100,TODAY()&gt;'Data Bank'!$AT1213),1,IF('Data Bank'!$AC1213=100,3,IF('Data Bank'!$AC1213=0,0,2)))))</f>
        <v/>
      </c>
      <c r="L1093" s="177" t="str">
        <f ca="1">IF(L$1&lt;'Data Bank'!$AD1213,"",IF(L$1&gt;'Data Bank'!$AT1213,"",IF(AND('Data Bank'!$AC1213&lt;100,TODAY()&gt;'Data Bank'!$AT1213),1,IF('Data Bank'!$AC1213=100,3,IF('Data Bank'!$AC1213=0,0,2)))))</f>
        <v/>
      </c>
      <c r="M1093" s="177" t="str">
        <f ca="1">IF(M$1&lt;'Data Bank'!$AD1213,"",IF(M$1&gt;'Data Bank'!$AT1213,"",IF(AND('Data Bank'!$AC1213&lt;100,TODAY()&gt;'Data Bank'!$AT1213),1,IF('Data Bank'!$AC1213=100,3,IF('Data Bank'!$AC1213=0,0,2)))))</f>
        <v/>
      </c>
      <c r="N1093" s="177" t="str">
        <f ca="1">IF(N$1&lt;'Data Bank'!$AD1213,"",IF(N$1&gt;'Data Bank'!$AT1213,"",IF(AND('Data Bank'!$AC1213&lt;100,TODAY()&gt;'Data Bank'!$AT1213),1,IF('Data Bank'!$AC1213=100,3,IF('Data Bank'!$AC1213=0,0,2)))))</f>
        <v/>
      </c>
      <c r="O1093" s="177" t="str">
        <f ca="1">IF(O$1&lt;'Data Bank'!$AD1213,"",IF(O$1&gt;'Data Bank'!$AT1213,"",IF(AND('Data Bank'!$AC1213&lt;100,TODAY()&gt;'Data Bank'!$AT1213),1,IF('Data Bank'!$AC1213=100,3,IF('Data Bank'!$AC1213=0,0,2)))))</f>
        <v/>
      </c>
      <c r="P1093" s="177" t="str">
        <f ca="1">IF(P$1&lt;'Data Bank'!$AD1213,"",IF(P$1&gt;'Data Bank'!$AT1213,"",IF(AND('Data Bank'!$AC1213&lt;100,TODAY()&gt;'Data Bank'!$AT1213),1,IF('Data Bank'!$AC1213=100,3,IF('Data Bank'!$AC1213=0,0,2)))))</f>
        <v/>
      </c>
      <c r="Q1093" s="177" t="str">
        <f ca="1">IF(Q$1&lt;'Data Bank'!$AD1213,"",IF(Q$1&gt;'Data Bank'!$AT1213,"",IF(AND('Data Bank'!$AC1213&lt;100,TODAY()&gt;'Data Bank'!$AT1213),1,IF('Data Bank'!$AC1213=100,3,IF('Data Bank'!$AC1213=0,0,2)))))</f>
        <v/>
      </c>
      <c r="R1093" s="177" t="str">
        <f ca="1">IF(R$1&lt;'Data Bank'!$AD1213,"",IF(R$1&gt;'Data Bank'!$AT1213,"",IF(AND('Data Bank'!$AC1213&lt;100,TODAY()&gt;'Data Bank'!$AT1213),1,IF('Data Bank'!$AC1213=100,3,IF('Data Bank'!$AC1213=0,0,2)))))</f>
        <v/>
      </c>
    </row>
    <row r="1094" spans="1:18">
      <c r="A1094" s="115" t="str">
        <f>'Data Bank'!E1214</f>
        <v>Izhar Enclave,Unknown1,Unknown2</v>
      </c>
      <c r="B1094" s="178">
        <f ca="1">IF(B$1&lt;'Data Bank'!$AD1214,"",IF(B$1&gt;'Data Bank'!$AT1214,"",IF(AND('Data Bank'!$AC1214&lt;100,TODAY()&gt;'Data Bank'!$AT1214),1,IF('Data Bank'!$AC1214=100,3,IF('Data Bank'!$AC1214=0,0,2)))))</f>
        <v>0</v>
      </c>
      <c r="C1094" s="178">
        <f ca="1">IF(C$1&lt;'Data Bank'!$AD1214,"",IF(C$1&gt;'Data Bank'!$AT1214,"",IF(AND('Data Bank'!$AC1214&lt;100,TODAY()&gt;'Data Bank'!$AT1214),1,IF('Data Bank'!$AC1214=100,3,IF('Data Bank'!$AC1214=0,0,2)))))</f>
        <v>0</v>
      </c>
      <c r="D1094" s="178">
        <f ca="1">IF(D$1&lt;'Data Bank'!$AD1214,"",IF(D$1&gt;'Data Bank'!$AT1214,"",IF(AND('Data Bank'!$AC1214&lt;100,TODAY()&gt;'Data Bank'!$AT1214),1,IF('Data Bank'!$AC1214=100,3,IF('Data Bank'!$AC1214=0,0,2)))))</f>
        <v>0</v>
      </c>
      <c r="E1094" s="178">
        <f ca="1">IF(E$1&lt;'Data Bank'!$AD1214,"",IF(E$1&gt;'Data Bank'!$AT1214,"",IF(AND('Data Bank'!$AC1214&lt;100,TODAY()&gt;'Data Bank'!$AT1214),1,IF('Data Bank'!$AC1214=100,3,IF('Data Bank'!$AC1214=0,0,2)))))</f>
        <v>0</v>
      </c>
      <c r="F1094" s="178">
        <f ca="1">IF(F$1&lt;'Data Bank'!$AD1214,"",IF(F$1&gt;'Data Bank'!$AT1214,"",IF(AND('Data Bank'!$AC1214&lt;100,TODAY()&gt;'Data Bank'!$AT1214),1,IF('Data Bank'!$AC1214=100,3,IF('Data Bank'!$AC1214=0,0,2)))))</f>
        <v>0</v>
      </c>
      <c r="G1094" s="178">
        <f ca="1">IF(G$1&lt;'Data Bank'!$AD1214,"",IF(G$1&gt;'Data Bank'!$AT1214,"",IF(AND('Data Bank'!$AC1214&lt;100,TODAY()&gt;'Data Bank'!$AT1214),1,IF('Data Bank'!$AC1214=100,3,IF('Data Bank'!$AC1214=0,0,2)))))</f>
        <v>0</v>
      </c>
      <c r="H1094" s="178">
        <f ca="1">IF(H$1&lt;'Data Bank'!$AD1214,"",IF(H$1&gt;'Data Bank'!$AT1214,"",IF(AND('Data Bank'!$AC1214&lt;100,TODAY()&gt;'Data Bank'!$AT1214),1,IF('Data Bank'!$AC1214=100,3,IF('Data Bank'!$AC1214=0,0,2)))))</f>
        <v>0</v>
      </c>
      <c r="I1094" s="178">
        <f ca="1">IF(I$1&lt;'Data Bank'!$AD1214,"",IF(I$1&gt;'Data Bank'!$AT1214,"",IF(AND('Data Bank'!$AC1214&lt;100,TODAY()&gt;'Data Bank'!$AT1214),1,IF('Data Bank'!$AC1214=100,3,IF('Data Bank'!$AC1214=0,0,2)))))</f>
        <v>0</v>
      </c>
      <c r="J1094" s="177" t="str">
        <f ca="1">IF(J$1&lt;'Data Bank'!$AD1214,"",IF(J$1&gt;'Data Bank'!$AT1214,"",IF(AND('Data Bank'!$AC1214&lt;100,TODAY()&gt;'Data Bank'!$AT1214),1,IF('Data Bank'!$AC1214=100,3,IF('Data Bank'!$AC1214=0,0,2)))))</f>
        <v/>
      </c>
      <c r="K1094" s="177" t="str">
        <f ca="1">IF(K$1&lt;'Data Bank'!$AD1214,"",IF(K$1&gt;'Data Bank'!$AT1214,"",IF(AND('Data Bank'!$AC1214&lt;100,TODAY()&gt;'Data Bank'!$AT1214),1,IF('Data Bank'!$AC1214=100,3,IF('Data Bank'!$AC1214=0,0,2)))))</f>
        <v/>
      </c>
      <c r="L1094" s="177" t="str">
        <f ca="1">IF(L$1&lt;'Data Bank'!$AD1214,"",IF(L$1&gt;'Data Bank'!$AT1214,"",IF(AND('Data Bank'!$AC1214&lt;100,TODAY()&gt;'Data Bank'!$AT1214),1,IF('Data Bank'!$AC1214=100,3,IF('Data Bank'!$AC1214=0,0,2)))))</f>
        <v/>
      </c>
      <c r="M1094" s="177" t="str">
        <f ca="1">IF(M$1&lt;'Data Bank'!$AD1214,"",IF(M$1&gt;'Data Bank'!$AT1214,"",IF(AND('Data Bank'!$AC1214&lt;100,TODAY()&gt;'Data Bank'!$AT1214),1,IF('Data Bank'!$AC1214=100,3,IF('Data Bank'!$AC1214=0,0,2)))))</f>
        <v/>
      </c>
      <c r="N1094" s="177" t="str">
        <f ca="1">IF(N$1&lt;'Data Bank'!$AD1214,"",IF(N$1&gt;'Data Bank'!$AT1214,"",IF(AND('Data Bank'!$AC1214&lt;100,TODAY()&gt;'Data Bank'!$AT1214),1,IF('Data Bank'!$AC1214=100,3,IF('Data Bank'!$AC1214=0,0,2)))))</f>
        <v/>
      </c>
      <c r="O1094" s="177" t="str">
        <f ca="1">IF(O$1&lt;'Data Bank'!$AD1214,"",IF(O$1&gt;'Data Bank'!$AT1214,"",IF(AND('Data Bank'!$AC1214&lt;100,TODAY()&gt;'Data Bank'!$AT1214),1,IF('Data Bank'!$AC1214=100,3,IF('Data Bank'!$AC1214=0,0,2)))))</f>
        <v/>
      </c>
      <c r="P1094" s="177" t="str">
        <f ca="1">IF(P$1&lt;'Data Bank'!$AD1214,"",IF(P$1&gt;'Data Bank'!$AT1214,"",IF(AND('Data Bank'!$AC1214&lt;100,TODAY()&gt;'Data Bank'!$AT1214),1,IF('Data Bank'!$AC1214=100,3,IF('Data Bank'!$AC1214=0,0,2)))))</f>
        <v/>
      </c>
      <c r="Q1094" s="177" t="str">
        <f ca="1">IF(Q$1&lt;'Data Bank'!$AD1214,"",IF(Q$1&gt;'Data Bank'!$AT1214,"",IF(AND('Data Bank'!$AC1214&lt;100,TODAY()&gt;'Data Bank'!$AT1214),1,IF('Data Bank'!$AC1214=100,3,IF('Data Bank'!$AC1214=0,0,2)))))</f>
        <v/>
      </c>
      <c r="R1094" s="177" t="str">
        <f ca="1">IF(R$1&lt;'Data Bank'!$AD1214,"",IF(R$1&gt;'Data Bank'!$AT1214,"",IF(AND('Data Bank'!$AC1214&lt;100,TODAY()&gt;'Data Bank'!$AT1214),1,IF('Data Bank'!$AC1214=100,3,IF('Data Bank'!$AC1214=0,0,2)))))</f>
        <v/>
      </c>
    </row>
    <row r="1095" spans="1:18">
      <c r="A1095" s="115" t="str">
        <f>'Data Bank'!E1215</f>
        <v>Jinnah Town, Mohallah Islampura</v>
      </c>
      <c r="B1095" s="178">
        <f ca="1">IF(B$1&lt;'Data Bank'!$AD1215,"",IF(B$1&gt;'Data Bank'!$AT1215,"",IF(AND('Data Bank'!$AC1215&lt;100,TODAY()&gt;'Data Bank'!$AT1215),1,IF('Data Bank'!$AC1215=100,3,IF('Data Bank'!$AC1215=0,0,2)))))</f>
        <v>0</v>
      </c>
      <c r="C1095" s="178">
        <f ca="1">IF(C$1&lt;'Data Bank'!$AD1215,"",IF(C$1&gt;'Data Bank'!$AT1215,"",IF(AND('Data Bank'!$AC1215&lt;100,TODAY()&gt;'Data Bank'!$AT1215),1,IF('Data Bank'!$AC1215=100,3,IF('Data Bank'!$AC1215=0,0,2)))))</f>
        <v>0</v>
      </c>
      <c r="D1095" s="178">
        <f ca="1">IF(D$1&lt;'Data Bank'!$AD1215,"",IF(D$1&gt;'Data Bank'!$AT1215,"",IF(AND('Data Bank'!$AC1215&lt;100,TODAY()&gt;'Data Bank'!$AT1215),1,IF('Data Bank'!$AC1215=100,3,IF('Data Bank'!$AC1215=0,0,2)))))</f>
        <v>0</v>
      </c>
      <c r="E1095" s="178">
        <f ca="1">IF(E$1&lt;'Data Bank'!$AD1215,"",IF(E$1&gt;'Data Bank'!$AT1215,"",IF(AND('Data Bank'!$AC1215&lt;100,TODAY()&gt;'Data Bank'!$AT1215),1,IF('Data Bank'!$AC1215=100,3,IF('Data Bank'!$AC1215=0,0,2)))))</f>
        <v>0</v>
      </c>
      <c r="F1095" s="178">
        <f ca="1">IF(F$1&lt;'Data Bank'!$AD1215,"",IF(F$1&gt;'Data Bank'!$AT1215,"",IF(AND('Data Bank'!$AC1215&lt;100,TODAY()&gt;'Data Bank'!$AT1215),1,IF('Data Bank'!$AC1215=100,3,IF('Data Bank'!$AC1215=0,0,2)))))</f>
        <v>0</v>
      </c>
      <c r="G1095" s="178">
        <f ca="1">IF(G$1&lt;'Data Bank'!$AD1215,"",IF(G$1&gt;'Data Bank'!$AT1215,"",IF(AND('Data Bank'!$AC1215&lt;100,TODAY()&gt;'Data Bank'!$AT1215),1,IF('Data Bank'!$AC1215=100,3,IF('Data Bank'!$AC1215=0,0,2)))))</f>
        <v>0</v>
      </c>
      <c r="H1095" s="178">
        <f ca="1">IF(H$1&lt;'Data Bank'!$AD1215,"",IF(H$1&gt;'Data Bank'!$AT1215,"",IF(AND('Data Bank'!$AC1215&lt;100,TODAY()&gt;'Data Bank'!$AT1215),1,IF('Data Bank'!$AC1215=100,3,IF('Data Bank'!$AC1215=0,0,2)))))</f>
        <v>0</v>
      </c>
      <c r="I1095" s="178">
        <f ca="1">IF(I$1&lt;'Data Bank'!$AD1215,"",IF(I$1&gt;'Data Bank'!$AT1215,"",IF(AND('Data Bank'!$AC1215&lt;100,TODAY()&gt;'Data Bank'!$AT1215),1,IF('Data Bank'!$AC1215=100,3,IF('Data Bank'!$AC1215=0,0,2)))))</f>
        <v>0</v>
      </c>
      <c r="J1095" s="177" t="str">
        <f ca="1">IF(J$1&lt;'Data Bank'!$AD1215,"",IF(J$1&gt;'Data Bank'!$AT1215,"",IF(AND('Data Bank'!$AC1215&lt;100,TODAY()&gt;'Data Bank'!$AT1215),1,IF('Data Bank'!$AC1215=100,3,IF('Data Bank'!$AC1215=0,0,2)))))</f>
        <v/>
      </c>
      <c r="K1095" s="177" t="str">
        <f ca="1">IF(K$1&lt;'Data Bank'!$AD1215,"",IF(K$1&gt;'Data Bank'!$AT1215,"",IF(AND('Data Bank'!$AC1215&lt;100,TODAY()&gt;'Data Bank'!$AT1215),1,IF('Data Bank'!$AC1215=100,3,IF('Data Bank'!$AC1215=0,0,2)))))</f>
        <v/>
      </c>
      <c r="L1095" s="177" t="str">
        <f ca="1">IF(L$1&lt;'Data Bank'!$AD1215,"",IF(L$1&gt;'Data Bank'!$AT1215,"",IF(AND('Data Bank'!$AC1215&lt;100,TODAY()&gt;'Data Bank'!$AT1215),1,IF('Data Bank'!$AC1215=100,3,IF('Data Bank'!$AC1215=0,0,2)))))</f>
        <v/>
      </c>
      <c r="M1095" s="177" t="str">
        <f ca="1">IF(M$1&lt;'Data Bank'!$AD1215,"",IF(M$1&gt;'Data Bank'!$AT1215,"",IF(AND('Data Bank'!$AC1215&lt;100,TODAY()&gt;'Data Bank'!$AT1215),1,IF('Data Bank'!$AC1215=100,3,IF('Data Bank'!$AC1215=0,0,2)))))</f>
        <v/>
      </c>
      <c r="N1095" s="177" t="str">
        <f ca="1">IF(N$1&lt;'Data Bank'!$AD1215,"",IF(N$1&gt;'Data Bank'!$AT1215,"",IF(AND('Data Bank'!$AC1215&lt;100,TODAY()&gt;'Data Bank'!$AT1215),1,IF('Data Bank'!$AC1215=100,3,IF('Data Bank'!$AC1215=0,0,2)))))</f>
        <v/>
      </c>
      <c r="O1095" s="177" t="str">
        <f ca="1">IF(O$1&lt;'Data Bank'!$AD1215,"",IF(O$1&gt;'Data Bank'!$AT1215,"",IF(AND('Data Bank'!$AC1215&lt;100,TODAY()&gt;'Data Bank'!$AT1215),1,IF('Data Bank'!$AC1215=100,3,IF('Data Bank'!$AC1215=0,0,2)))))</f>
        <v/>
      </c>
      <c r="P1095" s="177" t="str">
        <f ca="1">IF(P$1&lt;'Data Bank'!$AD1215,"",IF(P$1&gt;'Data Bank'!$AT1215,"",IF(AND('Data Bank'!$AC1215&lt;100,TODAY()&gt;'Data Bank'!$AT1215),1,IF('Data Bank'!$AC1215=100,3,IF('Data Bank'!$AC1215=0,0,2)))))</f>
        <v/>
      </c>
      <c r="Q1095" s="177" t="str">
        <f ca="1">IF(Q$1&lt;'Data Bank'!$AD1215,"",IF(Q$1&gt;'Data Bank'!$AT1215,"",IF(AND('Data Bank'!$AC1215&lt;100,TODAY()&gt;'Data Bank'!$AT1215),1,IF('Data Bank'!$AC1215=100,3,IF('Data Bank'!$AC1215=0,0,2)))))</f>
        <v/>
      </c>
      <c r="R1095" s="177" t="str">
        <f ca="1">IF(R$1&lt;'Data Bank'!$AD1215,"",IF(R$1&gt;'Data Bank'!$AT1215,"",IF(AND('Data Bank'!$AC1215&lt;100,TODAY()&gt;'Data Bank'!$AT1215),1,IF('Data Bank'!$AC1215=100,3,IF('Data Bank'!$AC1215=0,0,2)))))</f>
        <v/>
      </c>
    </row>
    <row r="1096" spans="1:18">
      <c r="A1096" s="115" t="str">
        <f>'Data Bank'!E1218</f>
        <v>Transportation</v>
      </c>
      <c r="B1096" s="178">
        <f ca="1">IF(B$1&lt;'Data Bank'!$AD1218,"",IF(B$1&gt;'Data Bank'!$AT1218,"",IF(AND('Data Bank'!$AC1218&lt;100,TODAY()&gt;'Data Bank'!$AT1218),1,IF('Data Bank'!$AC1218=100,3,IF('Data Bank'!$AC1218=0,0,2)))))</f>
        <v>0</v>
      </c>
      <c r="C1096" s="178">
        <f ca="1">IF(C$1&lt;'Data Bank'!$AD1218,"",IF(C$1&gt;'Data Bank'!$AT1218,"",IF(AND('Data Bank'!$AC1218&lt;100,TODAY()&gt;'Data Bank'!$AT1218),1,IF('Data Bank'!$AC1218=100,3,IF('Data Bank'!$AC1218=0,0,2)))))</f>
        <v>0</v>
      </c>
      <c r="D1096" s="178">
        <f ca="1">IF(D$1&lt;'Data Bank'!$AD1218,"",IF(D$1&gt;'Data Bank'!$AT1218,"",IF(AND('Data Bank'!$AC1218&lt;100,TODAY()&gt;'Data Bank'!$AT1218),1,IF('Data Bank'!$AC1218=100,3,IF('Data Bank'!$AC1218=0,0,2)))))</f>
        <v>0</v>
      </c>
      <c r="E1096" s="178">
        <f ca="1">IF(E$1&lt;'Data Bank'!$AD1218,"",IF(E$1&gt;'Data Bank'!$AT1218,"",IF(AND('Data Bank'!$AC1218&lt;100,TODAY()&gt;'Data Bank'!$AT1218),1,IF('Data Bank'!$AC1218=100,3,IF('Data Bank'!$AC1218=0,0,2)))))</f>
        <v>0</v>
      </c>
      <c r="F1096" s="178">
        <f ca="1">IF(F$1&lt;'Data Bank'!$AD1218,"",IF(F$1&gt;'Data Bank'!$AT1218,"",IF(AND('Data Bank'!$AC1218&lt;100,TODAY()&gt;'Data Bank'!$AT1218),1,IF('Data Bank'!$AC1218=100,3,IF('Data Bank'!$AC1218=0,0,2)))))</f>
        <v>0</v>
      </c>
      <c r="G1096" s="178">
        <f ca="1">IF(G$1&lt;'Data Bank'!$AD1218,"",IF(G$1&gt;'Data Bank'!$AT1218,"",IF(AND('Data Bank'!$AC1218&lt;100,TODAY()&gt;'Data Bank'!$AT1218),1,IF('Data Bank'!$AC1218=100,3,IF('Data Bank'!$AC1218=0,0,2)))))</f>
        <v>0</v>
      </c>
      <c r="H1096" s="178">
        <f ca="1">IF(H$1&lt;'Data Bank'!$AD1218,"",IF(H$1&gt;'Data Bank'!$AT1218,"",IF(AND('Data Bank'!$AC1218&lt;100,TODAY()&gt;'Data Bank'!$AT1218),1,IF('Data Bank'!$AC1218=100,3,IF('Data Bank'!$AC1218=0,0,2)))))</f>
        <v>0</v>
      </c>
      <c r="I1096" s="178">
        <f ca="1">IF(I$1&lt;'Data Bank'!$AD1218,"",IF(I$1&gt;'Data Bank'!$AT1218,"",IF(AND('Data Bank'!$AC1218&lt;100,TODAY()&gt;'Data Bank'!$AT1218),1,IF('Data Bank'!$AC1218=100,3,IF('Data Bank'!$AC1218=0,0,2)))))</f>
        <v>0</v>
      </c>
      <c r="J1096" s="177">
        <f ca="1">IF(J$1&lt;'Data Bank'!$AD1218,"",IF(J$1&gt;'Data Bank'!$AT1218,"",IF(AND('Data Bank'!$AC1218&lt;100,TODAY()&gt;'Data Bank'!$AT1218),1,IF('Data Bank'!$AC1218=100,3,IF('Data Bank'!$AC1218=0,0,2)))))</f>
        <v>0</v>
      </c>
      <c r="K1096" s="177">
        <f ca="1">IF(K$1&lt;'Data Bank'!$AD1218,"",IF(K$1&gt;'Data Bank'!$AT1218,"",IF(AND('Data Bank'!$AC1218&lt;100,TODAY()&gt;'Data Bank'!$AT1218),1,IF('Data Bank'!$AC1218=100,3,IF('Data Bank'!$AC1218=0,0,2)))))</f>
        <v>0</v>
      </c>
      <c r="L1096" s="177">
        <f ca="1">IF(L$1&lt;'Data Bank'!$AD1218,"",IF(L$1&gt;'Data Bank'!$AT1218,"",IF(AND('Data Bank'!$AC1218&lt;100,TODAY()&gt;'Data Bank'!$AT1218),1,IF('Data Bank'!$AC1218=100,3,IF('Data Bank'!$AC1218=0,0,2)))))</f>
        <v>0</v>
      </c>
      <c r="M1096" s="177">
        <f ca="1">IF(M$1&lt;'Data Bank'!$AD1218,"",IF(M$1&gt;'Data Bank'!$AT1218,"",IF(AND('Data Bank'!$AC1218&lt;100,TODAY()&gt;'Data Bank'!$AT1218),1,IF('Data Bank'!$AC1218=100,3,IF('Data Bank'!$AC1218=0,0,2)))))</f>
        <v>0</v>
      </c>
      <c r="N1096" s="177">
        <f ca="1">IF(N$1&lt;'Data Bank'!$AD1218,"",IF(N$1&gt;'Data Bank'!$AT1218,"",IF(AND('Data Bank'!$AC1218&lt;100,TODAY()&gt;'Data Bank'!$AT1218),1,IF('Data Bank'!$AC1218=100,3,IF('Data Bank'!$AC1218=0,0,2)))))</f>
        <v>0</v>
      </c>
      <c r="O1096" s="177">
        <f ca="1">IF(O$1&lt;'Data Bank'!$AD1218,"",IF(O$1&gt;'Data Bank'!$AT1218,"",IF(AND('Data Bank'!$AC1218&lt;100,TODAY()&gt;'Data Bank'!$AT1218),1,IF('Data Bank'!$AC1218=100,3,IF('Data Bank'!$AC1218=0,0,2)))))</f>
        <v>0</v>
      </c>
      <c r="P1096" s="177">
        <f ca="1">IF(P$1&lt;'Data Bank'!$AD1218,"",IF(P$1&gt;'Data Bank'!$AT1218,"",IF(AND('Data Bank'!$AC1218&lt;100,TODAY()&gt;'Data Bank'!$AT1218),1,IF('Data Bank'!$AC1218=100,3,IF('Data Bank'!$AC1218=0,0,2)))))</f>
        <v>0</v>
      </c>
      <c r="Q1096" s="177">
        <f ca="1">IF(Q$1&lt;'Data Bank'!$AD1218,"",IF(Q$1&gt;'Data Bank'!$AT1218,"",IF(AND('Data Bank'!$AC1218&lt;100,TODAY()&gt;'Data Bank'!$AT1218),1,IF('Data Bank'!$AC1218=100,3,IF('Data Bank'!$AC1218=0,0,2)))))</f>
        <v>0</v>
      </c>
      <c r="R1096" s="177">
        <f ca="1">IF(R$1&lt;'Data Bank'!$AD1218,"",IF(R$1&gt;'Data Bank'!$AT1218,"",IF(AND('Data Bank'!$AC1218&lt;100,TODAY()&gt;'Data Bank'!$AT1218),1,IF('Data Bank'!$AC1218=100,3,IF('Data Bank'!$AC1218=0,0,2)))))</f>
        <v>0</v>
      </c>
    </row>
    <row r="1097" spans="1:18">
      <c r="A1097" s="115" t="str">
        <f>'Data Bank'!E1220</f>
        <v>Transportation</v>
      </c>
      <c r="B1097" s="178">
        <f ca="1">IF(B$1&lt;'Data Bank'!$AD1220,"",IF(B$1&gt;'Data Bank'!$AT1220,"",IF(AND('Data Bank'!$AC1220&lt;100,TODAY()&gt;'Data Bank'!$AT1220),1,IF('Data Bank'!$AC1220=100,3,IF('Data Bank'!$AC1220=0,0,2)))))</f>
        <v>0</v>
      </c>
      <c r="C1097" s="178">
        <f ca="1">IF(C$1&lt;'Data Bank'!$AD1220,"",IF(C$1&gt;'Data Bank'!$AT1220,"",IF(AND('Data Bank'!$AC1220&lt;100,TODAY()&gt;'Data Bank'!$AT1220),1,IF('Data Bank'!$AC1220=100,3,IF('Data Bank'!$AC1220=0,0,2)))))</f>
        <v>0</v>
      </c>
      <c r="D1097" s="178">
        <f ca="1">IF(D$1&lt;'Data Bank'!$AD1220,"",IF(D$1&gt;'Data Bank'!$AT1220,"",IF(AND('Data Bank'!$AC1220&lt;100,TODAY()&gt;'Data Bank'!$AT1220),1,IF('Data Bank'!$AC1220=100,3,IF('Data Bank'!$AC1220=0,0,2)))))</f>
        <v>0</v>
      </c>
      <c r="E1097" s="178">
        <f ca="1">IF(E$1&lt;'Data Bank'!$AD1220,"",IF(E$1&gt;'Data Bank'!$AT1220,"",IF(AND('Data Bank'!$AC1220&lt;100,TODAY()&gt;'Data Bank'!$AT1220),1,IF('Data Bank'!$AC1220=100,3,IF('Data Bank'!$AC1220=0,0,2)))))</f>
        <v>0</v>
      </c>
      <c r="F1097" s="178">
        <f ca="1">IF(F$1&lt;'Data Bank'!$AD1220,"",IF(F$1&gt;'Data Bank'!$AT1220,"",IF(AND('Data Bank'!$AC1220&lt;100,TODAY()&gt;'Data Bank'!$AT1220),1,IF('Data Bank'!$AC1220=100,3,IF('Data Bank'!$AC1220=0,0,2)))))</f>
        <v>0</v>
      </c>
      <c r="G1097" s="178">
        <f ca="1">IF(G$1&lt;'Data Bank'!$AD1220,"",IF(G$1&gt;'Data Bank'!$AT1220,"",IF(AND('Data Bank'!$AC1220&lt;100,TODAY()&gt;'Data Bank'!$AT1220),1,IF('Data Bank'!$AC1220=100,3,IF('Data Bank'!$AC1220=0,0,2)))))</f>
        <v>0</v>
      </c>
      <c r="H1097" s="178">
        <f ca="1">IF(H$1&lt;'Data Bank'!$AD1220,"",IF(H$1&gt;'Data Bank'!$AT1220,"",IF(AND('Data Bank'!$AC1220&lt;100,TODAY()&gt;'Data Bank'!$AT1220),1,IF('Data Bank'!$AC1220=100,3,IF('Data Bank'!$AC1220=0,0,2)))))</f>
        <v>0</v>
      </c>
      <c r="I1097" s="178">
        <f ca="1">IF(I$1&lt;'Data Bank'!$AD1220,"",IF(I$1&gt;'Data Bank'!$AT1220,"",IF(AND('Data Bank'!$AC1220&lt;100,TODAY()&gt;'Data Bank'!$AT1220),1,IF('Data Bank'!$AC1220=100,3,IF('Data Bank'!$AC1220=0,0,2)))))</f>
        <v>0</v>
      </c>
      <c r="J1097" s="177">
        <f ca="1">IF(J$1&lt;'Data Bank'!$AD1220,"",IF(J$1&gt;'Data Bank'!$AT1220,"",IF(AND('Data Bank'!$AC1220&lt;100,TODAY()&gt;'Data Bank'!$AT1220),1,IF('Data Bank'!$AC1220=100,3,IF('Data Bank'!$AC1220=0,0,2)))))</f>
        <v>0</v>
      </c>
      <c r="K1097" s="177">
        <f ca="1">IF(K$1&lt;'Data Bank'!$AD1220,"",IF(K$1&gt;'Data Bank'!$AT1220,"",IF(AND('Data Bank'!$AC1220&lt;100,TODAY()&gt;'Data Bank'!$AT1220),1,IF('Data Bank'!$AC1220=100,3,IF('Data Bank'!$AC1220=0,0,2)))))</f>
        <v>0</v>
      </c>
      <c r="L1097" s="177">
        <f ca="1">IF(L$1&lt;'Data Bank'!$AD1220,"",IF(L$1&gt;'Data Bank'!$AT1220,"",IF(AND('Data Bank'!$AC1220&lt;100,TODAY()&gt;'Data Bank'!$AT1220),1,IF('Data Bank'!$AC1220=100,3,IF('Data Bank'!$AC1220=0,0,2)))))</f>
        <v>0</v>
      </c>
      <c r="M1097" s="177">
        <f ca="1">IF(M$1&lt;'Data Bank'!$AD1220,"",IF(M$1&gt;'Data Bank'!$AT1220,"",IF(AND('Data Bank'!$AC1220&lt;100,TODAY()&gt;'Data Bank'!$AT1220),1,IF('Data Bank'!$AC1220=100,3,IF('Data Bank'!$AC1220=0,0,2)))))</f>
        <v>0</v>
      </c>
      <c r="N1097" s="177">
        <f ca="1">IF(N$1&lt;'Data Bank'!$AD1220,"",IF(N$1&gt;'Data Bank'!$AT1220,"",IF(AND('Data Bank'!$AC1220&lt;100,TODAY()&gt;'Data Bank'!$AT1220),1,IF('Data Bank'!$AC1220=100,3,IF('Data Bank'!$AC1220=0,0,2)))))</f>
        <v>0</v>
      </c>
      <c r="O1097" s="177">
        <f ca="1">IF(O$1&lt;'Data Bank'!$AD1220,"",IF(O$1&gt;'Data Bank'!$AT1220,"",IF(AND('Data Bank'!$AC1220&lt;100,TODAY()&gt;'Data Bank'!$AT1220),1,IF('Data Bank'!$AC1220=100,3,IF('Data Bank'!$AC1220=0,0,2)))))</f>
        <v>0</v>
      </c>
      <c r="P1097" s="177">
        <f ca="1">IF(P$1&lt;'Data Bank'!$AD1220,"",IF(P$1&gt;'Data Bank'!$AT1220,"",IF(AND('Data Bank'!$AC1220&lt;100,TODAY()&gt;'Data Bank'!$AT1220),1,IF('Data Bank'!$AC1220=100,3,IF('Data Bank'!$AC1220=0,0,2)))))</f>
        <v>0</v>
      </c>
      <c r="Q1097" s="177">
        <f ca="1">IF(Q$1&lt;'Data Bank'!$AD1220,"",IF(Q$1&gt;'Data Bank'!$AT1220,"",IF(AND('Data Bank'!$AC1220&lt;100,TODAY()&gt;'Data Bank'!$AT1220),1,IF('Data Bank'!$AC1220=100,3,IF('Data Bank'!$AC1220=0,0,2)))))</f>
        <v>0</v>
      </c>
      <c r="R1097" s="177">
        <f ca="1">IF(R$1&lt;'Data Bank'!$AD1220,"",IF(R$1&gt;'Data Bank'!$AT1220,"",IF(AND('Data Bank'!$AC1220&lt;100,TODAY()&gt;'Data Bank'!$AT1220),1,IF('Data Bank'!$AC1220=100,3,IF('Data Bank'!$AC1220=0,0,2)))))</f>
        <v>0</v>
      </c>
    </row>
    <row r="1098" spans="1:18">
      <c r="A1098" s="115" t="str">
        <f>'Data Bank'!E1221</f>
        <v>Transportation</v>
      </c>
      <c r="B1098" s="178">
        <f ca="1">IF(B$1&lt;'Data Bank'!$AD1221,"",IF(B$1&gt;'Data Bank'!$AT1221,"",IF(AND('Data Bank'!$AC1221&lt;100,TODAY()&gt;'Data Bank'!$AT1221),1,IF('Data Bank'!$AC1221=100,3,IF('Data Bank'!$AC1221=0,0,2)))))</f>
        <v>0</v>
      </c>
      <c r="C1098" s="178">
        <f ca="1">IF(C$1&lt;'Data Bank'!$AD1221,"",IF(C$1&gt;'Data Bank'!$AT1221,"",IF(AND('Data Bank'!$AC1221&lt;100,TODAY()&gt;'Data Bank'!$AT1221),1,IF('Data Bank'!$AC1221=100,3,IF('Data Bank'!$AC1221=0,0,2)))))</f>
        <v>0</v>
      </c>
      <c r="D1098" s="178">
        <f ca="1">IF(D$1&lt;'Data Bank'!$AD1221,"",IF(D$1&gt;'Data Bank'!$AT1221,"",IF(AND('Data Bank'!$AC1221&lt;100,TODAY()&gt;'Data Bank'!$AT1221),1,IF('Data Bank'!$AC1221=100,3,IF('Data Bank'!$AC1221=0,0,2)))))</f>
        <v>0</v>
      </c>
      <c r="E1098" s="178">
        <f ca="1">IF(E$1&lt;'Data Bank'!$AD1221,"",IF(E$1&gt;'Data Bank'!$AT1221,"",IF(AND('Data Bank'!$AC1221&lt;100,TODAY()&gt;'Data Bank'!$AT1221),1,IF('Data Bank'!$AC1221=100,3,IF('Data Bank'!$AC1221=0,0,2)))))</f>
        <v>0</v>
      </c>
      <c r="F1098" s="178">
        <f ca="1">IF(F$1&lt;'Data Bank'!$AD1221,"",IF(F$1&gt;'Data Bank'!$AT1221,"",IF(AND('Data Bank'!$AC1221&lt;100,TODAY()&gt;'Data Bank'!$AT1221),1,IF('Data Bank'!$AC1221=100,3,IF('Data Bank'!$AC1221=0,0,2)))))</f>
        <v>0</v>
      </c>
      <c r="G1098" s="178">
        <f ca="1">IF(G$1&lt;'Data Bank'!$AD1221,"",IF(G$1&gt;'Data Bank'!$AT1221,"",IF(AND('Data Bank'!$AC1221&lt;100,TODAY()&gt;'Data Bank'!$AT1221),1,IF('Data Bank'!$AC1221=100,3,IF('Data Bank'!$AC1221=0,0,2)))))</f>
        <v>0</v>
      </c>
      <c r="H1098" s="178">
        <f ca="1">IF(H$1&lt;'Data Bank'!$AD1221,"",IF(H$1&gt;'Data Bank'!$AT1221,"",IF(AND('Data Bank'!$AC1221&lt;100,TODAY()&gt;'Data Bank'!$AT1221),1,IF('Data Bank'!$AC1221=100,3,IF('Data Bank'!$AC1221=0,0,2)))))</f>
        <v>0</v>
      </c>
      <c r="I1098" s="178">
        <f ca="1">IF(I$1&lt;'Data Bank'!$AD1221,"",IF(I$1&gt;'Data Bank'!$AT1221,"",IF(AND('Data Bank'!$AC1221&lt;100,TODAY()&gt;'Data Bank'!$AT1221),1,IF('Data Bank'!$AC1221=100,3,IF('Data Bank'!$AC1221=0,0,2)))))</f>
        <v>0</v>
      </c>
      <c r="J1098" s="177">
        <f ca="1">IF(J$1&lt;'Data Bank'!$AD1221,"",IF(J$1&gt;'Data Bank'!$AT1221,"",IF(AND('Data Bank'!$AC1221&lt;100,TODAY()&gt;'Data Bank'!$AT1221),1,IF('Data Bank'!$AC1221=100,3,IF('Data Bank'!$AC1221=0,0,2)))))</f>
        <v>0</v>
      </c>
      <c r="K1098" s="177">
        <f ca="1">IF(K$1&lt;'Data Bank'!$AD1221,"",IF(K$1&gt;'Data Bank'!$AT1221,"",IF(AND('Data Bank'!$AC1221&lt;100,TODAY()&gt;'Data Bank'!$AT1221),1,IF('Data Bank'!$AC1221=100,3,IF('Data Bank'!$AC1221=0,0,2)))))</f>
        <v>0</v>
      </c>
      <c r="L1098" s="177">
        <f ca="1">IF(L$1&lt;'Data Bank'!$AD1221,"",IF(L$1&gt;'Data Bank'!$AT1221,"",IF(AND('Data Bank'!$AC1221&lt;100,TODAY()&gt;'Data Bank'!$AT1221),1,IF('Data Bank'!$AC1221=100,3,IF('Data Bank'!$AC1221=0,0,2)))))</f>
        <v>0</v>
      </c>
      <c r="M1098" s="177">
        <f ca="1">IF(M$1&lt;'Data Bank'!$AD1221,"",IF(M$1&gt;'Data Bank'!$AT1221,"",IF(AND('Data Bank'!$AC1221&lt;100,TODAY()&gt;'Data Bank'!$AT1221),1,IF('Data Bank'!$AC1221=100,3,IF('Data Bank'!$AC1221=0,0,2)))))</f>
        <v>0</v>
      </c>
      <c r="N1098" s="177">
        <f ca="1">IF(N$1&lt;'Data Bank'!$AD1221,"",IF(N$1&gt;'Data Bank'!$AT1221,"",IF(AND('Data Bank'!$AC1221&lt;100,TODAY()&gt;'Data Bank'!$AT1221),1,IF('Data Bank'!$AC1221=100,3,IF('Data Bank'!$AC1221=0,0,2)))))</f>
        <v>0</v>
      </c>
      <c r="O1098" s="177">
        <f ca="1">IF(O$1&lt;'Data Bank'!$AD1221,"",IF(O$1&gt;'Data Bank'!$AT1221,"",IF(AND('Data Bank'!$AC1221&lt;100,TODAY()&gt;'Data Bank'!$AT1221),1,IF('Data Bank'!$AC1221=100,3,IF('Data Bank'!$AC1221=0,0,2)))))</f>
        <v>0</v>
      </c>
      <c r="P1098" s="177">
        <f ca="1">IF(P$1&lt;'Data Bank'!$AD1221,"",IF(P$1&gt;'Data Bank'!$AT1221,"",IF(AND('Data Bank'!$AC1221&lt;100,TODAY()&gt;'Data Bank'!$AT1221),1,IF('Data Bank'!$AC1221=100,3,IF('Data Bank'!$AC1221=0,0,2)))))</f>
        <v>0</v>
      </c>
      <c r="Q1098" s="177">
        <f ca="1">IF(Q$1&lt;'Data Bank'!$AD1221,"",IF(Q$1&gt;'Data Bank'!$AT1221,"",IF(AND('Data Bank'!$AC1221&lt;100,TODAY()&gt;'Data Bank'!$AT1221),1,IF('Data Bank'!$AC1221=100,3,IF('Data Bank'!$AC1221=0,0,2)))))</f>
        <v>0</v>
      </c>
      <c r="R1098" s="177">
        <f ca="1">IF(R$1&lt;'Data Bank'!$AD1221,"",IF(R$1&gt;'Data Bank'!$AT1221,"",IF(AND('Data Bank'!$AC1221&lt;100,TODAY()&gt;'Data Bank'!$AT1221),1,IF('Data Bank'!$AC1221=100,3,IF('Data Bank'!$AC1221=0,0,2)))))</f>
        <v>0</v>
      </c>
    </row>
    <row r="1099" spans="1:18">
      <c r="A1099" s="115" t="str">
        <f>'Data Bank'!E1225</f>
        <v>Transportation</v>
      </c>
      <c r="B1099" s="178">
        <f ca="1">IF(B$1&lt;'Data Bank'!$AD1225,"",IF(B$1&gt;'Data Bank'!$AT1225,"",IF(AND('Data Bank'!$AC1225&lt;100,TODAY()&gt;'Data Bank'!$AT1225),1,IF('Data Bank'!$AC1225=100,3,IF('Data Bank'!$AC1225=0,0,2)))))</f>
        <v>0</v>
      </c>
      <c r="C1099" s="178">
        <f ca="1">IF(C$1&lt;'Data Bank'!$AD1225,"",IF(C$1&gt;'Data Bank'!$AT1225,"",IF(AND('Data Bank'!$AC1225&lt;100,TODAY()&gt;'Data Bank'!$AT1225),1,IF('Data Bank'!$AC1225=100,3,IF('Data Bank'!$AC1225=0,0,2)))))</f>
        <v>0</v>
      </c>
      <c r="D1099" s="178">
        <f ca="1">IF(D$1&lt;'Data Bank'!$AD1225,"",IF(D$1&gt;'Data Bank'!$AT1225,"",IF(AND('Data Bank'!$AC1225&lt;100,TODAY()&gt;'Data Bank'!$AT1225),1,IF('Data Bank'!$AC1225=100,3,IF('Data Bank'!$AC1225=0,0,2)))))</f>
        <v>0</v>
      </c>
      <c r="E1099" s="178">
        <f ca="1">IF(E$1&lt;'Data Bank'!$AD1225,"",IF(E$1&gt;'Data Bank'!$AT1225,"",IF(AND('Data Bank'!$AC1225&lt;100,TODAY()&gt;'Data Bank'!$AT1225),1,IF('Data Bank'!$AC1225=100,3,IF('Data Bank'!$AC1225=0,0,2)))))</f>
        <v>0</v>
      </c>
      <c r="F1099" s="178">
        <f ca="1">IF(F$1&lt;'Data Bank'!$AD1225,"",IF(F$1&gt;'Data Bank'!$AT1225,"",IF(AND('Data Bank'!$AC1225&lt;100,TODAY()&gt;'Data Bank'!$AT1225),1,IF('Data Bank'!$AC1225=100,3,IF('Data Bank'!$AC1225=0,0,2)))))</f>
        <v>0</v>
      </c>
      <c r="G1099" s="178">
        <f ca="1">IF(G$1&lt;'Data Bank'!$AD1225,"",IF(G$1&gt;'Data Bank'!$AT1225,"",IF(AND('Data Bank'!$AC1225&lt;100,TODAY()&gt;'Data Bank'!$AT1225),1,IF('Data Bank'!$AC1225=100,3,IF('Data Bank'!$AC1225=0,0,2)))))</f>
        <v>0</v>
      </c>
      <c r="H1099" s="178">
        <f ca="1">IF(H$1&lt;'Data Bank'!$AD1225,"",IF(H$1&gt;'Data Bank'!$AT1225,"",IF(AND('Data Bank'!$AC1225&lt;100,TODAY()&gt;'Data Bank'!$AT1225),1,IF('Data Bank'!$AC1225=100,3,IF('Data Bank'!$AC1225=0,0,2)))))</f>
        <v>0</v>
      </c>
      <c r="I1099" s="178">
        <f ca="1">IF(I$1&lt;'Data Bank'!$AD1225,"",IF(I$1&gt;'Data Bank'!$AT1225,"",IF(AND('Data Bank'!$AC1225&lt;100,TODAY()&gt;'Data Bank'!$AT1225),1,IF('Data Bank'!$AC1225=100,3,IF('Data Bank'!$AC1225=0,0,2)))))</f>
        <v>0</v>
      </c>
      <c r="J1099" s="177">
        <f ca="1">IF(J$1&lt;'Data Bank'!$AD1225,"",IF(J$1&gt;'Data Bank'!$AT1225,"",IF(AND('Data Bank'!$AC1225&lt;100,TODAY()&gt;'Data Bank'!$AT1225),1,IF('Data Bank'!$AC1225=100,3,IF('Data Bank'!$AC1225=0,0,2)))))</f>
        <v>0</v>
      </c>
      <c r="K1099" s="177">
        <f ca="1">IF(K$1&lt;'Data Bank'!$AD1225,"",IF(K$1&gt;'Data Bank'!$AT1225,"",IF(AND('Data Bank'!$AC1225&lt;100,TODAY()&gt;'Data Bank'!$AT1225),1,IF('Data Bank'!$AC1225=100,3,IF('Data Bank'!$AC1225=0,0,2)))))</f>
        <v>0</v>
      </c>
      <c r="L1099" s="177">
        <f ca="1">IF(L$1&lt;'Data Bank'!$AD1225,"",IF(L$1&gt;'Data Bank'!$AT1225,"",IF(AND('Data Bank'!$AC1225&lt;100,TODAY()&gt;'Data Bank'!$AT1225),1,IF('Data Bank'!$AC1225=100,3,IF('Data Bank'!$AC1225=0,0,2)))))</f>
        <v>0</v>
      </c>
      <c r="M1099" s="177">
        <f ca="1">IF(M$1&lt;'Data Bank'!$AD1225,"",IF(M$1&gt;'Data Bank'!$AT1225,"",IF(AND('Data Bank'!$AC1225&lt;100,TODAY()&gt;'Data Bank'!$AT1225),1,IF('Data Bank'!$AC1225=100,3,IF('Data Bank'!$AC1225=0,0,2)))))</f>
        <v>0</v>
      </c>
      <c r="N1099" s="177">
        <f ca="1">IF(N$1&lt;'Data Bank'!$AD1225,"",IF(N$1&gt;'Data Bank'!$AT1225,"",IF(AND('Data Bank'!$AC1225&lt;100,TODAY()&gt;'Data Bank'!$AT1225),1,IF('Data Bank'!$AC1225=100,3,IF('Data Bank'!$AC1225=0,0,2)))))</f>
        <v>0</v>
      </c>
      <c r="O1099" s="177">
        <f ca="1">IF(O$1&lt;'Data Bank'!$AD1225,"",IF(O$1&gt;'Data Bank'!$AT1225,"",IF(AND('Data Bank'!$AC1225&lt;100,TODAY()&gt;'Data Bank'!$AT1225),1,IF('Data Bank'!$AC1225=100,3,IF('Data Bank'!$AC1225=0,0,2)))))</f>
        <v>0</v>
      </c>
      <c r="P1099" s="177">
        <f ca="1">IF(P$1&lt;'Data Bank'!$AD1225,"",IF(P$1&gt;'Data Bank'!$AT1225,"",IF(AND('Data Bank'!$AC1225&lt;100,TODAY()&gt;'Data Bank'!$AT1225),1,IF('Data Bank'!$AC1225=100,3,IF('Data Bank'!$AC1225=0,0,2)))))</f>
        <v>0</v>
      </c>
      <c r="Q1099" s="177">
        <f ca="1">IF(Q$1&lt;'Data Bank'!$AD1225,"",IF(Q$1&gt;'Data Bank'!$AT1225,"",IF(AND('Data Bank'!$AC1225&lt;100,TODAY()&gt;'Data Bank'!$AT1225),1,IF('Data Bank'!$AC1225=100,3,IF('Data Bank'!$AC1225=0,0,2)))))</f>
        <v>0</v>
      </c>
      <c r="R1099" s="177">
        <f ca="1">IF(R$1&lt;'Data Bank'!$AD1225,"",IF(R$1&gt;'Data Bank'!$AT1225,"",IF(AND('Data Bank'!$AC1225&lt;100,TODAY()&gt;'Data Bank'!$AT1225),1,IF('Data Bank'!$AC1225=100,3,IF('Data Bank'!$AC1225=0,0,2)))))</f>
        <v>0</v>
      </c>
    </row>
    <row r="1100" spans="1:18">
      <c r="A1100" s="115" t="str">
        <f>'Data Bank'!E1226</f>
        <v>Transportation</v>
      </c>
      <c r="B1100" s="178">
        <f ca="1">IF(B$1&lt;'Data Bank'!$AD1226,"",IF(B$1&gt;'Data Bank'!$AT1226,"",IF(AND('Data Bank'!$AC1226&lt;100,TODAY()&gt;'Data Bank'!$AT1226),1,IF('Data Bank'!$AC1226=100,3,IF('Data Bank'!$AC1226=0,0,2)))))</f>
        <v>0</v>
      </c>
      <c r="C1100" s="178">
        <f ca="1">IF(C$1&lt;'Data Bank'!$AD1226,"",IF(C$1&gt;'Data Bank'!$AT1226,"",IF(AND('Data Bank'!$AC1226&lt;100,TODAY()&gt;'Data Bank'!$AT1226),1,IF('Data Bank'!$AC1226=100,3,IF('Data Bank'!$AC1226=0,0,2)))))</f>
        <v>0</v>
      </c>
      <c r="D1100" s="178">
        <f ca="1">IF(D$1&lt;'Data Bank'!$AD1226,"",IF(D$1&gt;'Data Bank'!$AT1226,"",IF(AND('Data Bank'!$AC1226&lt;100,TODAY()&gt;'Data Bank'!$AT1226),1,IF('Data Bank'!$AC1226=100,3,IF('Data Bank'!$AC1226=0,0,2)))))</f>
        <v>0</v>
      </c>
      <c r="E1100" s="178">
        <f ca="1">IF(E$1&lt;'Data Bank'!$AD1226,"",IF(E$1&gt;'Data Bank'!$AT1226,"",IF(AND('Data Bank'!$AC1226&lt;100,TODAY()&gt;'Data Bank'!$AT1226),1,IF('Data Bank'!$AC1226=100,3,IF('Data Bank'!$AC1226=0,0,2)))))</f>
        <v>0</v>
      </c>
      <c r="F1100" s="178">
        <f ca="1">IF(F$1&lt;'Data Bank'!$AD1226,"",IF(F$1&gt;'Data Bank'!$AT1226,"",IF(AND('Data Bank'!$AC1226&lt;100,TODAY()&gt;'Data Bank'!$AT1226),1,IF('Data Bank'!$AC1226=100,3,IF('Data Bank'!$AC1226=0,0,2)))))</f>
        <v>0</v>
      </c>
      <c r="G1100" s="178">
        <f ca="1">IF(G$1&lt;'Data Bank'!$AD1226,"",IF(G$1&gt;'Data Bank'!$AT1226,"",IF(AND('Data Bank'!$AC1226&lt;100,TODAY()&gt;'Data Bank'!$AT1226),1,IF('Data Bank'!$AC1226=100,3,IF('Data Bank'!$AC1226=0,0,2)))))</f>
        <v>0</v>
      </c>
      <c r="H1100" s="178">
        <f ca="1">IF(H$1&lt;'Data Bank'!$AD1226,"",IF(H$1&gt;'Data Bank'!$AT1226,"",IF(AND('Data Bank'!$AC1226&lt;100,TODAY()&gt;'Data Bank'!$AT1226),1,IF('Data Bank'!$AC1226=100,3,IF('Data Bank'!$AC1226=0,0,2)))))</f>
        <v>0</v>
      </c>
      <c r="I1100" s="178">
        <f ca="1">IF(I$1&lt;'Data Bank'!$AD1226,"",IF(I$1&gt;'Data Bank'!$AT1226,"",IF(AND('Data Bank'!$AC1226&lt;100,TODAY()&gt;'Data Bank'!$AT1226),1,IF('Data Bank'!$AC1226=100,3,IF('Data Bank'!$AC1226=0,0,2)))))</f>
        <v>0</v>
      </c>
      <c r="J1100" s="177">
        <f ca="1">IF(J$1&lt;'Data Bank'!$AD1226,"",IF(J$1&gt;'Data Bank'!$AT1226,"",IF(AND('Data Bank'!$AC1226&lt;100,TODAY()&gt;'Data Bank'!$AT1226),1,IF('Data Bank'!$AC1226=100,3,IF('Data Bank'!$AC1226=0,0,2)))))</f>
        <v>0</v>
      </c>
      <c r="K1100" s="177">
        <f ca="1">IF(K$1&lt;'Data Bank'!$AD1226,"",IF(K$1&gt;'Data Bank'!$AT1226,"",IF(AND('Data Bank'!$AC1226&lt;100,TODAY()&gt;'Data Bank'!$AT1226),1,IF('Data Bank'!$AC1226=100,3,IF('Data Bank'!$AC1226=0,0,2)))))</f>
        <v>0</v>
      </c>
      <c r="L1100" s="177">
        <f ca="1">IF(L$1&lt;'Data Bank'!$AD1226,"",IF(L$1&gt;'Data Bank'!$AT1226,"",IF(AND('Data Bank'!$AC1226&lt;100,TODAY()&gt;'Data Bank'!$AT1226),1,IF('Data Bank'!$AC1226=100,3,IF('Data Bank'!$AC1226=0,0,2)))))</f>
        <v>0</v>
      </c>
      <c r="M1100" s="177">
        <f ca="1">IF(M$1&lt;'Data Bank'!$AD1226,"",IF(M$1&gt;'Data Bank'!$AT1226,"",IF(AND('Data Bank'!$AC1226&lt;100,TODAY()&gt;'Data Bank'!$AT1226),1,IF('Data Bank'!$AC1226=100,3,IF('Data Bank'!$AC1226=0,0,2)))))</f>
        <v>0</v>
      </c>
      <c r="N1100" s="177">
        <f ca="1">IF(N$1&lt;'Data Bank'!$AD1226,"",IF(N$1&gt;'Data Bank'!$AT1226,"",IF(AND('Data Bank'!$AC1226&lt;100,TODAY()&gt;'Data Bank'!$AT1226),1,IF('Data Bank'!$AC1226=100,3,IF('Data Bank'!$AC1226=0,0,2)))))</f>
        <v>0</v>
      </c>
      <c r="O1100" s="177">
        <f ca="1">IF(O$1&lt;'Data Bank'!$AD1226,"",IF(O$1&gt;'Data Bank'!$AT1226,"",IF(AND('Data Bank'!$AC1226&lt;100,TODAY()&gt;'Data Bank'!$AT1226),1,IF('Data Bank'!$AC1226=100,3,IF('Data Bank'!$AC1226=0,0,2)))))</f>
        <v>0</v>
      </c>
      <c r="P1100" s="177">
        <f ca="1">IF(P$1&lt;'Data Bank'!$AD1226,"",IF(P$1&gt;'Data Bank'!$AT1226,"",IF(AND('Data Bank'!$AC1226&lt;100,TODAY()&gt;'Data Bank'!$AT1226),1,IF('Data Bank'!$AC1226=100,3,IF('Data Bank'!$AC1226=0,0,2)))))</f>
        <v>0</v>
      </c>
      <c r="Q1100" s="177">
        <f ca="1">IF(Q$1&lt;'Data Bank'!$AD1226,"",IF(Q$1&gt;'Data Bank'!$AT1226,"",IF(AND('Data Bank'!$AC1226&lt;100,TODAY()&gt;'Data Bank'!$AT1226),1,IF('Data Bank'!$AC1226=100,3,IF('Data Bank'!$AC1226=0,0,2)))))</f>
        <v>0</v>
      </c>
      <c r="R1100" s="177">
        <f ca="1">IF(R$1&lt;'Data Bank'!$AD1226,"",IF(R$1&gt;'Data Bank'!$AT1226,"",IF(AND('Data Bank'!$AC1226&lt;100,TODAY()&gt;'Data Bank'!$AT1226),1,IF('Data Bank'!$AC1226=100,3,IF('Data Bank'!$AC1226=0,0,2)))))</f>
        <v>0</v>
      </c>
    </row>
    <row r="1101" spans="1:18">
      <c r="A1101" s="115" t="str">
        <f>'Data Bank'!E1228</f>
        <v>Transportation</v>
      </c>
      <c r="B1101" s="178">
        <f ca="1">IF(B$1&lt;'Data Bank'!$AD1228,"",IF(B$1&gt;'Data Bank'!$AT1228,"",IF(AND('Data Bank'!$AC1228&lt;100,TODAY()&gt;'Data Bank'!$AT1228),1,IF('Data Bank'!$AC1228=100,3,IF('Data Bank'!$AC1228=0,0,2)))))</f>
        <v>0</v>
      </c>
      <c r="C1101" s="178">
        <f ca="1">IF(C$1&lt;'Data Bank'!$AD1228,"",IF(C$1&gt;'Data Bank'!$AT1228,"",IF(AND('Data Bank'!$AC1228&lt;100,TODAY()&gt;'Data Bank'!$AT1228),1,IF('Data Bank'!$AC1228=100,3,IF('Data Bank'!$AC1228=0,0,2)))))</f>
        <v>0</v>
      </c>
      <c r="D1101" s="178">
        <f ca="1">IF(D$1&lt;'Data Bank'!$AD1228,"",IF(D$1&gt;'Data Bank'!$AT1228,"",IF(AND('Data Bank'!$AC1228&lt;100,TODAY()&gt;'Data Bank'!$AT1228),1,IF('Data Bank'!$AC1228=100,3,IF('Data Bank'!$AC1228=0,0,2)))))</f>
        <v>0</v>
      </c>
      <c r="E1101" s="178">
        <f ca="1">IF(E$1&lt;'Data Bank'!$AD1228,"",IF(E$1&gt;'Data Bank'!$AT1228,"",IF(AND('Data Bank'!$AC1228&lt;100,TODAY()&gt;'Data Bank'!$AT1228),1,IF('Data Bank'!$AC1228=100,3,IF('Data Bank'!$AC1228=0,0,2)))))</f>
        <v>0</v>
      </c>
      <c r="F1101" s="178">
        <f ca="1">IF(F$1&lt;'Data Bank'!$AD1228,"",IF(F$1&gt;'Data Bank'!$AT1228,"",IF(AND('Data Bank'!$AC1228&lt;100,TODAY()&gt;'Data Bank'!$AT1228),1,IF('Data Bank'!$AC1228=100,3,IF('Data Bank'!$AC1228=0,0,2)))))</f>
        <v>0</v>
      </c>
      <c r="G1101" s="178">
        <f ca="1">IF(G$1&lt;'Data Bank'!$AD1228,"",IF(G$1&gt;'Data Bank'!$AT1228,"",IF(AND('Data Bank'!$AC1228&lt;100,TODAY()&gt;'Data Bank'!$AT1228),1,IF('Data Bank'!$AC1228=100,3,IF('Data Bank'!$AC1228=0,0,2)))))</f>
        <v>0</v>
      </c>
      <c r="H1101" s="178">
        <f ca="1">IF(H$1&lt;'Data Bank'!$AD1228,"",IF(H$1&gt;'Data Bank'!$AT1228,"",IF(AND('Data Bank'!$AC1228&lt;100,TODAY()&gt;'Data Bank'!$AT1228),1,IF('Data Bank'!$AC1228=100,3,IF('Data Bank'!$AC1228=0,0,2)))))</f>
        <v>0</v>
      </c>
      <c r="I1101" s="178">
        <f ca="1">IF(I$1&lt;'Data Bank'!$AD1228,"",IF(I$1&gt;'Data Bank'!$AT1228,"",IF(AND('Data Bank'!$AC1228&lt;100,TODAY()&gt;'Data Bank'!$AT1228),1,IF('Data Bank'!$AC1228=100,3,IF('Data Bank'!$AC1228=0,0,2)))))</f>
        <v>0</v>
      </c>
      <c r="J1101" s="177">
        <f ca="1">IF(J$1&lt;'Data Bank'!$AD1228,"",IF(J$1&gt;'Data Bank'!$AT1228,"",IF(AND('Data Bank'!$AC1228&lt;100,TODAY()&gt;'Data Bank'!$AT1228),1,IF('Data Bank'!$AC1228=100,3,IF('Data Bank'!$AC1228=0,0,2)))))</f>
        <v>0</v>
      </c>
      <c r="K1101" s="177">
        <f ca="1">IF(K$1&lt;'Data Bank'!$AD1228,"",IF(K$1&gt;'Data Bank'!$AT1228,"",IF(AND('Data Bank'!$AC1228&lt;100,TODAY()&gt;'Data Bank'!$AT1228),1,IF('Data Bank'!$AC1228=100,3,IF('Data Bank'!$AC1228=0,0,2)))))</f>
        <v>0</v>
      </c>
      <c r="L1101" s="177">
        <f ca="1">IF(L$1&lt;'Data Bank'!$AD1228,"",IF(L$1&gt;'Data Bank'!$AT1228,"",IF(AND('Data Bank'!$AC1228&lt;100,TODAY()&gt;'Data Bank'!$AT1228),1,IF('Data Bank'!$AC1228=100,3,IF('Data Bank'!$AC1228=0,0,2)))))</f>
        <v>0</v>
      </c>
      <c r="M1101" s="177">
        <f ca="1">IF(M$1&lt;'Data Bank'!$AD1228,"",IF(M$1&gt;'Data Bank'!$AT1228,"",IF(AND('Data Bank'!$AC1228&lt;100,TODAY()&gt;'Data Bank'!$AT1228),1,IF('Data Bank'!$AC1228=100,3,IF('Data Bank'!$AC1228=0,0,2)))))</f>
        <v>0</v>
      </c>
      <c r="N1101" s="177">
        <f ca="1">IF(N$1&lt;'Data Bank'!$AD1228,"",IF(N$1&gt;'Data Bank'!$AT1228,"",IF(AND('Data Bank'!$AC1228&lt;100,TODAY()&gt;'Data Bank'!$AT1228),1,IF('Data Bank'!$AC1228=100,3,IF('Data Bank'!$AC1228=0,0,2)))))</f>
        <v>0</v>
      </c>
      <c r="O1101" s="177">
        <f ca="1">IF(O$1&lt;'Data Bank'!$AD1228,"",IF(O$1&gt;'Data Bank'!$AT1228,"",IF(AND('Data Bank'!$AC1228&lt;100,TODAY()&gt;'Data Bank'!$AT1228),1,IF('Data Bank'!$AC1228=100,3,IF('Data Bank'!$AC1228=0,0,2)))))</f>
        <v>0</v>
      </c>
      <c r="P1101" s="177">
        <f ca="1">IF(P$1&lt;'Data Bank'!$AD1228,"",IF(P$1&gt;'Data Bank'!$AT1228,"",IF(AND('Data Bank'!$AC1228&lt;100,TODAY()&gt;'Data Bank'!$AT1228),1,IF('Data Bank'!$AC1228=100,3,IF('Data Bank'!$AC1228=0,0,2)))))</f>
        <v>0</v>
      </c>
      <c r="Q1101" s="177">
        <f ca="1">IF(Q$1&lt;'Data Bank'!$AD1228,"",IF(Q$1&gt;'Data Bank'!$AT1228,"",IF(AND('Data Bank'!$AC1228&lt;100,TODAY()&gt;'Data Bank'!$AT1228),1,IF('Data Bank'!$AC1228=100,3,IF('Data Bank'!$AC1228=0,0,2)))))</f>
        <v>0</v>
      </c>
      <c r="R1101" s="177">
        <f ca="1">IF(R$1&lt;'Data Bank'!$AD1228,"",IF(R$1&gt;'Data Bank'!$AT1228,"",IF(AND('Data Bank'!$AC1228&lt;100,TODAY()&gt;'Data Bank'!$AT1228),1,IF('Data Bank'!$AC1228=100,3,IF('Data Bank'!$AC1228=0,0,2)))))</f>
        <v>0</v>
      </c>
    </row>
    <row r="1102" spans="1:18">
      <c r="A1102" s="115" t="str">
        <f>'Data Bank'!E1229</f>
        <v>Transportation</v>
      </c>
      <c r="B1102" s="178">
        <f ca="1">IF(B$1&lt;'Data Bank'!$AD1229,"",IF(B$1&gt;'Data Bank'!$AT1229,"",IF(AND('Data Bank'!$AC1229&lt;100,TODAY()&gt;'Data Bank'!$AT1229),1,IF('Data Bank'!$AC1229=100,3,IF('Data Bank'!$AC1229=0,0,2)))))</f>
        <v>0</v>
      </c>
      <c r="C1102" s="178">
        <f ca="1">IF(C$1&lt;'Data Bank'!$AD1229,"",IF(C$1&gt;'Data Bank'!$AT1229,"",IF(AND('Data Bank'!$AC1229&lt;100,TODAY()&gt;'Data Bank'!$AT1229),1,IF('Data Bank'!$AC1229=100,3,IF('Data Bank'!$AC1229=0,0,2)))))</f>
        <v>0</v>
      </c>
      <c r="D1102" s="178">
        <f ca="1">IF(D$1&lt;'Data Bank'!$AD1229,"",IF(D$1&gt;'Data Bank'!$AT1229,"",IF(AND('Data Bank'!$AC1229&lt;100,TODAY()&gt;'Data Bank'!$AT1229),1,IF('Data Bank'!$AC1229=100,3,IF('Data Bank'!$AC1229=0,0,2)))))</f>
        <v>0</v>
      </c>
      <c r="E1102" s="178">
        <f ca="1">IF(E$1&lt;'Data Bank'!$AD1229,"",IF(E$1&gt;'Data Bank'!$AT1229,"",IF(AND('Data Bank'!$AC1229&lt;100,TODAY()&gt;'Data Bank'!$AT1229),1,IF('Data Bank'!$AC1229=100,3,IF('Data Bank'!$AC1229=0,0,2)))))</f>
        <v>0</v>
      </c>
      <c r="F1102" s="178">
        <f ca="1">IF(F$1&lt;'Data Bank'!$AD1229,"",IF(F$1&gt;'Data Bank'!$AT1229,"",IF(AND('Data Bank'!$AC1229&lt;100,TODAY()&gt;'Data Bank'!$AT1229),1,IF('Data Bank'!$AC1229=100,3,IF('Data Bank'!$AC1229=0,0,2)))))</f>
        <v>0</v>
      </c>
      <c r="G1102" s="178">
        <f ca="1">IF(G$1&lt;'Data Bank'!$AD1229,"",IF(G$1&gt;'Data Bank'!$AT1229,"",IF(AND('Data Bank'!$AC1229&lt;100,TODAY()&gt;'Data Bank'!$AT1229),1,IF('Data Bank'!$AC1229=100,3,IF('Data Bank'!$AC1229=0,0,2)))))</f>
        <v>0</v>
      </c>
      <c r="H1102" s="178">
        <f ca="1">IF(H$1&lt;'Data Bank'!$AD1229,"",IF(H$1&gt;'Data Bank'!$AT1229,"",IF(AND('Data Bank'!$AC1229&lt;100,TODAY()&gt;'Data Bank'!$AT1229),1,IF('Data Bank'!$AC1229=100,3,IF('Data Bank'!$AC1229=0,0,2)))))</f>
        <v>0</v>
      </c>
      <c r="I1102" s="178">
        <f ca="1">IF(I$1&lt;'Data Bank'!$AD1229,"",IF(I$1&gt;'Data Bank'!$AT1229,"",IF(AND('Data Bank'!$AC1229&lt;100,TODAY()&gt;'Data Bank'!$AT1229),1,IF('Data Bank'!$AC1229=100,3,IF('Data Bank'!$AC1229=0,0,2)))))</f>
        <v>0</v>
      </c>
      <c r="J1102" s="177">
        <f ca="1">IF(J$1&lt;'Data Bank'!$AD1229,"",IF(J$1&gt;'Data Bank'!$AT1229,"",IF(AND('Data Bank'!$AC1229&lt;100,TODAY()&gt;'Data Bank'!$AT1229),1,IF('Data Bank'!$AC1229=100,3,IF('Data Bank'!$AC1229=0,0,2)))))</f>
        <v>0</v>
      </c>
      <c r="K1102" s="177">
        <f ca="1">IF(K$1&lt;'Data Bank'!$AD1229,"",IF(K$1&gt;'Data Bank'!$AT1229,"",IF(AND('Data Bank'!$AC1229&lt;100,TODAY()&gt;'Data Bank'!$AT1229),1,IF('Data Bank'!$AC1229=100,3,IF('Data Bank'!$AC1229=0,0,2)))))</f>
        <v>0</v>
      </c>
      <c r="L1102" s="177">
        <f ca="1">IF(L$1&lt;'Data Bank'!$AD1229,"",IF(L$1&gt;'Data Bank'!$AT1229,"",IF(AND('Data Bank'!$AC1229&lt;100,TODAY()&gt;'Data Bank'!$AT1229),1,IF('Data Bank'!$AC1229=100,3,IF('Data Bank'!$AC1229=0,0,2)))))</f>
        <v>0</v>
      </c>
      <c r="M1102" s="177">
        <f ca="1">IF(M$1&lt;'Data Bank'!$AD1229,"",IF(M$1&gt;'Data Bank'!$AT1229,"",IF(AND('Data Bank'!$AC1229&lt;100,TODAY()&gt;'Data Bank'!$AT1229),1,IF('Data Bank'!$AC1229=100,3,IF('Data Bank'!$AC1229=0,0,2)))))</f>
        <v>0</v>
      </c>
      <c r="N1102" s="177">
        <f ca="1">IF(N$1&lt;'Data Bank'!$AD1229,"",IF(N$1&gt;'Data Bank'!$AT1229,"",IF(AND('Data Bank'!$AC1229&lt;100,TODAY()&gt;'Data Bank'!$AT1229),1,IF('Data Bank'!$AC1229=100,3,IF('Data Bank'!$AC1229=0,0,2)))))</f>
        <v>0</v>
      </c>
      <c r="O1102" s="177">
        <f ca="1">IF(O$1&lt;'Data Bank'!$AD1229,"",IF(O$1&gt;'Data Bank'!$AT1229,"",IF(AND('Data Bank'!$AC1229&lt;100,TODAY()&gt;'Data Bank'!$AT1229),1,IF('Data Bank'!$AC1229=100,3,IF('Data Bank'!$AC1229=0,0,2)))))</f>
        <v>0</v>
      </c>
      <c r="P1102" s="177">
        <f ca="1">IF(P$1&lt;'Data Bank'!$AD1229,"",IF(P$1&gt;'Data Bank'!$AT1229,"",IF(AND('Data Bank'!$AC1229&lt;100,TODAY()&gt;'Data Bank'!$AT1229),1,IF('Data Bank'!$AC1229=100,3,IF('Data Bank'!$AC1229=0,0,2)))))</f>
        <v>0</v>
      </c>
      <c r="Q1102" s="177">
        <f ca="1">IF(Q$1&lt;'Data Bank'!$AD1229,"",IF(Q$1&gt;'Data Bank'!$AT1229,"",IF(AND('Data Bank'!$AC1229&lt;100,TODAY()&gt;'Data Bank'!$AT1229),1,IF('Data Bank'!$AC1229=100,3,IF('Data Bank'!$AC1229=0,0,2)))))</f>
        <v>0</v>
      </c>
      <c r="R1102" s="177">
        <f ca="1">IF(R$1&lt;'Data Bank'!$AD1229,"",IF(R$1&gt;'Data Bank'!$AT1229,"",IF(AND('Data Bank'!$AC1229&lt;100,TODAY()&gt;'Data Bank'!$AT1229),1,IF('Data Bank'!$AC1229=100,3,IF('Data Bank'!$AC1229=0,0,2)))))</f>
        <v>0</v>
      </c>
    </row>
    <row r="1103" spans="1:18">
      <c r="A1103" s="115" t="str">
        <f>'Data Bank'!E1230</f>
        <v>Transportation</v>
      </c>
      <c r="B1103" s="178">
        <f ca="1">IF(B$1&lt;'Data Bank'!$AD1230,"",IF(B$1&gt;'Data Bank'!$AT1230,"",IF(AND('Data Bank'!$AC1230&lt;100,TODAY()&gt;'Data Bank'!$AT1230),1,IF('Data Bank'!$AC1230=100,3,IF('Data Bank'!$AC1230=0,0,2)))))</f>
        <v>0</v>
      </c>
      <c r="C1103" s="178">
        <f ca="1">IF(C$1&lt;'Data Bank'!$AD1230,"",IF(C$1&gt;'Data Bank'!$AT1230,"",IF(AND('Data Bank'!$AC1230&lt;100,TODAY()&gt;'Data Bank'!$AT1230),1,IF('Data Bank'!$AC1230=100,3,IF('Data Bank'!$AC1230=0,0,2)))))</f>
        <v>0</v>
      </c>
      <c r="D1103" s="178">
        <f ca="1">IF(D$1&lt;'Data Bank'!$AD1230,"",IF(D$1&gt;'Data Bank'!$AT1230,"",IF(AND('Data Bank'!$AC1230&lt;100,TODAY()&gt;'Data Bank'!$AT1230),1,IF('Data Bank'!$AC1230=100,3,IF('Data Bank'!$AC1230=0,0,2)))))</f>
        <v>0</v>
      </c>
      <c r="E1103" s="178">
        <f ca="1">IF(E$1&lt;'Data Bank'!$AD1230,"",IF(E$1&gt;'Data Bank'!$AT1230,"",IF(AND('Data Bank'!$AC1230&lt;100,TODAY()&gt;'Data Bank'!$AT1230),1,IF('Data Bank'!$AC1230=100,3,IF('Data Bank'!$AC1230=0,0,2)))))</f>
        <v>0</v>
      </c>
      <c r="F1103" s="178">
        <f ca="1">IF(F$1&lt;'Data Bank'!$AD1230,"",IF(F$1&gt;'Data Bank'!$AT1230,"",IF(AND('Data Bank'!$AC1230&lt;100,TODAY()&gt;'Data Bank'!$AT1230),1,IF('Data Bank'!$AC1230=100,3,IF('Data Bank'!$AC1230=0,0,2)))))</f>
        <v>0</v>
      </c>
      <c r="G1103" s="178">
        <f ca="1">IF(G$1&lt;'Data Bank'!$AD1230,"",IF(G$1&gt;'Data Bank'!$AT1230,"",IF(AND('Data Bank'!$AC1230&lt;100,TODAY()&gt;'Data Bank'!$AT1230),1,IF('Data Bank'!$AC1230=100,3,IF('Data Bank'!$AC1230=0,0,2)))))</f>
        <v>0</v>
      </c>
      <c r="H1103" s="178">
        <f ca="1">IF(H$1&lt;'Data Bank'!$AD1230,"",IF(H$1&gt;'Data Bank'!$AT1230,"",IF(AND('Data Bank'!$AC1230&lt;100,TODAY()&gt;'Data Bank'!$AT1230),1,IF('Data Bank'!$AC1230=100,3,IF('Data Bank'!$AC1230=0,0,2)))))</f>
        <v>0</v>
      </c>
      <c r="I1103" s="178">
        <f ca="1">IF(I$1&lt;'Data Bank'!$AD1230,"",IF(I$1&gt;'Data Bank'!$AT1230,"",IF(AND('Data Bank'!$AC1230&lt;100,TODAY()&gt;'Data Bank'!$AT1230),1,IF('Data Bank'!$AC1230=100,3,IF('Data Bank'!$AC1230=0,0,2)))))</f>
        <v>0</v>
      </c>
      <c r="J1103" s="177">
        <f ca="1">IF(J$1&lt;'Data Bank'!$AD1230,"",IF(J$1&gt;'Data Bank'!$AT1230,"",IF(AND('Data Bank'!$AC1230&lt;100,TODAY()&gt;'Data Bank'!$AT1230),1,IF('Data Bank'!$AC1230=100,3,IF('Data Bank'!$AC1230=0,0,2)))))</f>
        <v>0</v>
      </c>
      <c r="K1103" s="177">
        <f ca="1">IF(K$1&lt;'Data Bank'!$AD1230,"",IF(K$1&gt;'Data Bank'!$AT1230,"",IF(AND('Data Bank'!$AC1230&lt;100,TODAY()&gt;'Data Bank'!$AT1230),1,IF('Data Bank'!$AC1230=100,3,IF('Data Bank'!$AC1230=0,0,2)))))</f>
        <v>0</v>
      </c>
      <c r="L1103" s="177">
        <f ca="1">IF(L$1&lt;'Data Bank'!$AD1230,"",IF(L$1&gt;'Data Bank'!$AT1230,"",IF(AND('Data Bank'!$AC1230&lt;100,TODAY()&gt;'Data Bank'!$AT1230),1,IF('Data Bank'!$AC1230=100,3,IF('Data Bank'!$AC1230=0,0,2)))))</f>
        <v>0</v>
      </c>
      <c r="M1103" s="177">
        <f ca="1">IF(M$1&lt;'Data Bank'!$AD1230,"",IF(M$1&gt;'Data Bank'!$AT1230,"",IF(AND('Data Bank'!$AC1230&lt;100,TODAY()&gt;'Data Bank'!$AT1230),1,IF('Data Bank'!$AC1230=100,3,IF('Data Bank'!$AC1230=0,0,2)))))</f>
        <v>0</v>
      </c>
      <c r="N1103" s="177">
        <f ca="1">IF(N$1&lt;'Data Bank'!$AD1230,"",IF(N$1&gt;'Data Bank'!$AT1230,"",IF(AND('Data Bank'!$AC1230&lt;100,TODAY()&gt;'Data Bank'!$AT1230),1,IF('Data Bank'!$AC1230=100,3,IF('Data Bank'!$AC1230=0,0,2)))))</f>
        <v>0</v>
      </c>
      <c r="O1103" s="177">
        <f ca="1">IF(O$1&lt;'Data Bank'!$AD1230,"",IF(O$1&gt;'Data Bank'!$AT1230,"",IF(AND('Data Bank'!$AC1230&lt;100,TODAY()&gt;'Data Bank'!$AT1230),1,IF('Data Bank'!$AC1230=100,3,IF('Data Bank'!$AC1230=0,0,2)))))</f>
        <v>0</v>
      </c>
      <c r="P1103" s="177">
        <f ca="1">IF(P$1&lt;'Data Bank'!$AD1230,"",IF(P$1&gt;'Data Bank'!$AT1230,"",IF(AND('Data Bank'!$AC1230&lt;100,TODAY()&gt;'Data Bank'!$AT1230),1,IF('Data Bank'!$AC1230=100,3,IF('Data Bank'!$AC1230=0,0,2)))))</f>
        <v>0</v>
      </c>
      <c r="Q1103" s="177">
        <f ca="1">IF(Q$1&lt;'Data Bank'!$AD1230,"",IF(Q$1&gt;'Data Bank'!$AT1230,"",IF(AND('Data Bank'!$AC1230&lt;100,TODAY()&gt;'Data Bank'!$AT1230),1,IF('Data Bank'!$AC1230=100,3,IF('Data Bank'!$AC1230=0,0,2)))))</f>
        <v>0</v>
      </c>
      <c r="R1103" s="177">
        <f ca="1">IF(R$1&lt;'Data Bank'!$AD1230,"",IF(R$1&gt;'Data Bank'!$AT1230,"",IF(AND('Data Bank'!$AC1230&lt;100,TODAY()&gt;'Data Bank'!$AT1230),1,IF('Data Bank'!$AC1230=100,3,IF('Data Bank'!$AC1230=0,0,2)))))</f>
        <v>0</v>
      </c>
    </row>
    <row r="1104" spans="1:18">
      <c r="A1104" s="115" t="str">
        <f>'Data Bank'!E1231</f>
        <v>Transportation</v>
      </c>
      <c r="B1104" s="178">
        <f ca="1">IF(B$1&lt;'Data Bank'!$AD1231,"",IF(B$1&gt;'Data Bank'!$AT1231,"",IF(AND('Data Bank'!$AC1231&lt;100,TODAY()&gt;'Data Bank'!$AT1231),1,IF('Data Bank'!$AC1231=100,3,IF('Data Bank'!$AC1231=0,0,2)))))</f>
        <v>0</v>
      </c>
      <c r="C1104" s="178">
        <f ca="1">IF(C$1&lt;'Data Bank'!$AD1231,"",IF(C$1&gt;'Data Bank'!$AT1231,"",IF(AND('Data Bank'!$AC1231&lt;100,TODAY()&gt;'Data Bank'!$AT1231),1,IF('Data Bank'!$AC1231=100,3,IF('Data Bank'!$AC1231=0,0,2)))))</f>
        <v>0</v>
      </c>
      <c r="D1104" s="178">
        <f ca="1">IF(D$1&lt;'Data Bank'!$AD1231,"",IF(D$1&gt;'Data Bank'!$AT1231,"",IF(AND('Data Bank'!$AC1231&lt;100,TODAY()&gt;'Data Bank'!$AT1231),1,IF('Data Bank'!$AC1231=100,3,IF('Data Bank'!$AC1231=0,0,2)))))</f>
        <v>0</v>
      </c>
      <c r="E1104" s="178">
        <f ca="1">IF(E$1&lt;'Data Bank'!$AD1231,"",IF(E$1&gt;'Data Bank'!$AT1231,"",IF(AND('Data Bank'!$AC1231&lt;100,TODAY()&gt;'Data Bank'!$AT1231),1,IF('Data Bank'!$AC1231=100,3,IF('Data Bank'!$AC1231=0,0,2)))))</f>
        <v>0</v>
      </c>
      <c r="F1104" s="178">
        <f ca="1">IF(F$1&lt;'Data Bank'!$AD1231,"",IF(F$1&gt;'Data Bank'!$AT1231,"",IF(AND('Data Bank'!$AC1231&lt;100,TODAY()&gt;'Data Bank'!$AT1231),1,IF('Data Bank'!$AC1231=100,3,IF('Data Bank'!$AC1231=0,0,2)))))</f>
        <v>0</v>
      </c>
      <c r="G1104" s="178">
        <f ca="1">IF(G$1&lt;'Data Bank'!$AD1231,"",IF(G$1&gt;'Data Bank'!$AT1231,"",IF(AND('Data Bank'!$AC1231&lt;100,TODAY()&gt;'Data Bank'!$AT1231),1,IF('Data Bank'!$AC1231=100,3,IF('Data Bank'!$AC1231=0,0,2)))))</f>
        <v>0</v>
      </c>
      <c r="H1104" s="178">
        <f ca="1">IF(H$1&lt;'Data Bank'!$AD1231,"",IF(H$1&gt;'Data Bank'!$AT1231,"",IF(AND('Data Bank'!$AC1231&lt;100,TODAY()&gt;'Data Bank'!$AT1231),1,IF('Data Bank'!$AC1231=100,3,IF('Data Bank'!$AC1231=0,0,2)))))</f>
        <v>0</v>
      </c>
      <c r="I1104" s="178">
        <f ca="1">IF(I$1&lt;'Data Bank'!$AD1231,"",IF(I$1&gt;'Data Bank'!$AT1231,"",IF(AND('Data Bank'!$AC1231&lt;100,TODAY()&gt;'Data Bank'!$AT1231),1,IF('Data Bank'!$AC1231=100,3,IF('Data Bank'!$AC1231=0,0,2)))))</f>
        <v>0</v>
      </c>
      <c r="J1104" s="177">
        <f ca="1">IF(J$1&lt;'Data Bank'!$AD1231,"",IF(J$1&gt;'Data Bank'!$AT1231,"",IF(AND('Data Bank'!$AC1231&lt;100,TODAY()&gt;'Data Bank'!$AT1231),1,IF('Data Bank'!$AC1231=100,3,IF('Data Bank'!$AC1231=0,0,2)))))</f>
        <v>0</v>
      </c>
      <c r="K1104" s="177">
        <f ca="1">IF(K$1&lt;'Data Bank'!$AD1231,"",IF(K$1&gt;'Data Bank'!$AT1231,"",IF(AND('Data Bank'!$AC1231&lt;100,TODAY()&gt;'Data Bank'!$AT1231),1,IF('Data Bank'!$AC1231=100,3,IF('Data Bank'!$AC1231=0,0,2)))))</f>
        <v>0</v>
      </c>
      <c r="L1104" s="177">
        <f ca="1">IF(L$1&lt;'Data Bank'!$AD1231,"",IF(L$1&gt;'Data Bank'!$AT1231,"",IF(AND('Data Bank'!$AC1231&lt;100,TODAY()&gt;'Data Bank'!$AT1231),1,IF('Data Bank'!$AC1231=100,3,IF('Data Bank'!$AC1231=0,0,2)))))</f>
        <v>0</v>
      </c>
      <c r="M1104" s="177">
        <f ca="1">IF(M$1&lt;'Data Bank'!$AD1231,"",IF(M$1&gt;'Data Bank'!$AT1231,"",IF(AND('Data Bank'!$AC1231&lt;100,TODAY()&gt;'Data Bank'!$AT1231),1,IF('Data Bank'!$AC1231=100,3,IF('Data Bank'!$AC1231=0,0,2)))))</f>
        <v>0</v>
      </c>
      <c r="N1104" s="177">
        <f ca="1">IF(N$1&lt;'Data Bank'!$AD1231,"",IF(N$1&gt;'Data Bank'!$AT1231,"",IF(AND('Data Bank'!$AC1231&lt;100,TODAY()&gt;'Data Bank'!$AT1231),1,IF('Data Bank'!$AC1231=100,3,IF('Data Bank'!$AC1231=0,0,2)))))</f>
        <v>0</v>
      </c>
      <c r="O1104" s="177">
        <f ca="1">IF(O$1&lt;'Data Bank'!$AD1231,"",IF(O$1&gt;'Data Bank'!$AT1231,"",IF(AND('Data Bank'!$AC1231&lt;100,TODAY()&gt;'Data Bank'!$AT1231),1,IF('Data Bank'!$AC1231=100,3,IF('Data Bank'!$AC1231=0,0,2)))))</f>
        <v>0</v>
      </c>
      <c r="P1104" s="177">
        <f ca="1">IF(P$1&lt;'Data Bank'!$AD1231,"",IF(P$1&gt;'Data Bank'!$AT1231,"",IF(AND('Data Bank'!$AC1231&lt;100,TODAY()&gt;'Data Bank'!$AT1231),1,IF('Data Bank'!$AC1231=100,3,IF('Data Bank'!$AC1231=0,0,2)))))</f>
        <v>0</v>
      </c>
      <c r="Q1104" s="177">
        <f ca="1">IF(Q$1&lt;'Data Bank'!$AD1231,"",IF(Q$1&gt;'Data Bank'!$AT1231,"",IF(AND('Data Bank'!$AC1231&lt;100,TODAY()&gt;'Data Bank'!$AT1231),1,IF('Data Bank'!$AC1231=100,3,IF('Data Bank'!$AC1231=0,0,2)))))</f>
        <v>0</v>
      </c>
      <c r="R1104" s="177">
        <f ca="1">IF(R$1&lt;'Data Bank'!$AD1231,"",IF(R$1&gt;'Data Bank'!$AT1231,"",IF(AND('Data Bank'!$AC1231&lt;100,TODAY()&gt;'Data Bank'!$AT1231),1,IF('Data Bank'!$AC1231=100,3,IF('Data Bank'!$AC1231=0,0,2)))))</f>
        <v>0</v>
      </c>
    </row>
    <row r="1105" spans="1:18">
      <c r="A1105" s="115" t="str">
        <f>'Data Bank'!E1232</f>
        <v>Transportation</v>
      </c>
      <c r="B1105" s="178">
        <f ca="1">IF(B$1&lt;'Data Bank'!$AD1232,"",IF(B$1&gt;'Data Bank'!$AT1232,"",IF(AND('Data Bank'!$AC1232&lt;100,TODAY()&gt;'Data Bank'!$AT1232),1,IF('Data Bank'!$AC1232=100,3,IF('Data Bank'!$AC1232=0,0,2)))))</f>
        <v>0</v>
      </c>
      <c r="C1105" s="178">
        <f ca="1">IF(C$1&lt;'Data Bank'!$AD1232,"",IF(C$1&gt;'Data Bank'!$AT1232,"",IF(AND('Data Bank'!$AC1232&lt;100,TODAY()&gt;'Data Bank'!$AT1232),1,IF('Data Bank'!$AC1232=100,3,IF('Data Bank'!$AC1232=0,0,2)))))</f>
        <v>0</v>
      </c>
      <c r="D1105" s="178">
        <f ca="1">IF(D$1&lt;'Data Bank'!$AD1232,"",IF(D$1&gt;'Data Bank'!$AT1232,"",IF(AND('Data Bank'!$AC1232&lt;100,TODAY()&gt;'Data Bank'!$AT1232),1,IF('Data Bank'!$AC1232=100,3,IF('Data Bank'!$AC1232=0,0,2)))))</f>
        <v>0</v>
      </c>
      <c r="E1105" s="178">
        <f ca="1">IF(E$1&lt;'Data Bank'!$AD1232,"",IF(E$1&gt;'Data Bank'!$AT1232,"",IF(AND('Data Bank'!$AC1232&lt;100,TODAY()&gt;'Data Bank'!$AT1232),1,IF('Data Bank'!$AC1232=100,3,IF('Data Bank'!$AC1232=0,0,2)))))</f>
        <v>0</v>
      </c>
      <c r="F1105" s="178">
        <f ca="1">IF(F$1&lt;'Data Bank'!$AD1232,"",IF(F$1&gt;'Data Bank'!$AT1232,"",IF(AND('Data Bank'!$AC1232&lt;100,TODAY()&gt;'Data Bank'!$AT1232),1,IF('Data Bank'!$AC1232=100,3,IF('Data Bank'!$AC1232=0,0,2)))))</f>
        <v>0</v>
      </c>
      <c r="G1105" s="178">
        <f ca="1">IF(G$1&lt;'Data Bank'!$AD1232,"",IF(G$1&gt;'Data Bank'!$AT1232,"",IF(AND('Data Bank'!$AC1232&lt;100,TODAY()&gt;'Data Bank'!$AT1232),1,IF('Data Bank'!$AC1232=100,3,IF('Data Bank'!$AC1232=0,0,2)))))</f>
        <v>0</v>
      </c>
      <c r="H1105" s="178">
        <f ca="1">IF(H$1&lt;'Data Bank'!$AD1232,"",IF(H$1&gt;'Data Bank'!$AT1232,"",IF(AND('Data Bank'!$AC1232&lt;100,TODAY()&gt;'Data Bank'!$AT1232),1,IF('Data Bank'!$AC1232=100,3,IF('Data Bank'!$AC1232=0,0,2)))))</f>
        <v>0</v>
      </c>
      <c r="I1105" s="178">
        <f ca="1">IF(I$1&lt;'Data Bank'!$AD1232,"",IF(I$1&gt;'Data Bank'!$AT1232,"",IF(AND('Data Bank'!$AC1232&lt;100,TODAY()&gt;'Data Bank'!$AT1232),1,IF('Data Bank'!$AC1232=100,3,IF('Data Bank'!$AC1232=0,0,2)))))</f>
        <v>0</v>
      </c>
      <c r="J1105" s="177">
        <f ca="1">IF(J$1&lt;'Data Bank'!$AD1232,"",IF(J$1&gt;'Data Bank'!$AT1232,"",IF(AND('Data Bank'!$AC1232&lt;100,TODAY()&gt;'Data Bank'!$AT1232),1,IF('Data Bank'!$AC1232=100,3,IF('Data Bank'!$AC1232=0,0,2)))))</f>
        <v>0</v>
      </c>
      <c r="K1105" s="177">
        <f ca="1">IF(K$1&lt;'Data Bank'!$AD1232,"",IF(K$1&gt;'Data Bank'!$AT1232,"",IF(AND('Data Bank'!$AC1232&lt;100,TODAY()&gt;'Data Bank'!$AT1232),1,IF('Data Bank'!$AC1232=100,3,IF('Data Bank'!$AC1232=0,0,2)))))</f>
        <v>0</v>
      </c>
      <c r="L1105" s="177">
        <f ca="1">IF(L$1&lt;'Data Bank'!$AD1232,"",IF(L$1&gt;'Data Bank'!$AT1232,"",IF(AND('Data Bank'!$AC1232&lt;100,TODAY()&gt;'Data Bank'!$AT1232),1,IF('Data Bank'!$AC1232=100,3,IF('Data Bank'!$AC1232=0,0,2)))))</f>
        <v>0</v>
      </c>
      <c r="M1105" s="177">
        <f ca="1">IF(M$1&lt;'Data Bank'!$AD1232,"",IF(M$1&gt;'Data Bank'!$AT1232,"",IF(AND('Data Bank'!$AC1232&lt;100,TODAY()&gt;'Data Bank'!$AT1232),1,IF('Data Bank'!$AC1232=100,3,IF('Data Bank'!$AC1232=0,0,2)))))</f>
        <v>0</v>
      </c>
      <c r="N1105" s="177">
        <f ca="1">IF(N$1&lt;'Data Bank'!$AD1232,"",IF(N$1&gt;'Data Bank'!$AT1232,"",IF(AND('Data Bank'!$AC1232&lt;100,TODAY()&gt;'Data Bank'!$AT1232),1,IF('Data Bank'!$AC1232=100,3,IF('Data Bank'!$AC1232=0,0,2)))))</f>
        <v>0</v>
      </c>
      <c r="O1105" s="177">
        <f ca="1">IF(O$1&lt;'Data Bank'!$AD1232,"",IF(O$1&gt;'Data Bank'!$AT1232,"",IF(AND('Data Bank'!$AC1232&lt;100,TODAY()&gt;'Data Bank'!$AT1232),1,IF('Data Bank'!$AC1232=100,3,IF('Data Bank'!$AC1232=0,0,2)))))</f>
        <v>0</v>
      </c>
      <c r="P1105" s="177">
        <f ca="1">IF(P$1&lt;'Data Bank'!$AD1232,"",IF(P$1&gt;'Data Bank'!$AT1232,"",IF(AND('Data Bank'!$AC1232&lt;100,TODAY()&gt;'Data Bank'!$AT1232),1,IF('Data Bank'!$AC1232=100,3,IF('Data Bank'!$AC1232=0,0,2)))))</f>
        <v>0</v>
      </c>
      <c r="Q1105" s="177">
        <f ca="1">IF(Q$1&lt;'Data Bank'!$AD1232,"",IF(Q$1&gt;'Data Bank'!$AT1232,"",IF(AND('Data Bank'!$AC1232&lt;100,TODAY()&gt;'Data Bank'!$AT1232),1,IF('Data Bank'!$AC1232=100,3,IF('Data Bank'!$AC1232=0,0,2)))))</f>
        <v>0</v>
      </c>
      <c r="R1105" s="177">
        <f ca="1">IF(R$1&lt;'Data Bank'!$AD1232,"",IF(R$1&gt;'Data Bank'!$AT1232,"",IF(AND('Data Bank'!$AC1232&lt;100,TODAY()&gt;'Data Bank'!$AT1232),1,IF('Data Bank'!$AC1232=100,3,IF('Data Bank'!$AC1232=0,0,2)))))</f>
        <v>0</v>
      </c>
    </row>
    <row r="1106" spans="1:18">
      <c r="A1106" s="115" t="str">
        <f>'Data Bank'!E1233</f>
        <v>Transportation</v>
      </c>
      <c r="B1106" s="178">
        <f ca="1">IF(B$1&lt;'Data Bank'!$AD1233,"",IF(B$1&gt;'Data Bank'!$AT1233,"",IF(AND('Data Bank'!$AC1233&lt;100,TODAY()&gt;'Data Bank'!$AT1233),1,IF('Data Bank'!$AC1233=100,3,IF('Data Bank'!$AC1233=0,0,2)))))</f>
        <v>0</v>
      </c>
      <c r="C1106" s="178">
        <f ca="1">IF(C$1&lt;'Data Bank'!$AD1233,"",IF(C$1&gt;'Data Bank'!$AT1233,"",IF(AND('Data Bank'!$AC1233&lt;100,TODAY()&gt;'Data Bank'!$AT1233),1,IF('Data Bank'!$AC1233=100,3,IF('Data Bank'!$AC1233=0,0,2)))))</f>
        <v>0</v>
      </c>
      <c r="D1106" s="178">
        <f ca="1">IF(D$1&lt;'Data Bank'!$AD1233,"",IF(D$1&gt;'Data Bank'!$AT1233,"",IF(AND('Data Bank'!$AC1233&lt;100,TODAY()&gt;'Data Bank'!$AT1233),1,IF('Data Bank'!$AC1233=100,3,IF('Data Bank'!$AC1233=0,0,2)))))</f>
        <v>0</v>
      </c>
      <c r="E1106" s="178">
        <f ca="1">IF(E$1&lt;'Data Bank'!$AD1233,"",IF(E$1&gt;'Data Bank'!$AT1233,"",IF(AND('Data Bank'!$AC1233&lt;100,TODAY()&gt;'Data Bank'!$AT1233),1,IF('Data Bank'!$AC1233=100,3,IF('Data Bank'!$AC1233=0,0,2)))))</f>
        <v>0</v>
      </c>
      <c r="F1106" s="178">
        <f ca="1">IF(F$1&lt;'Data Bank'!$AD1233,"",IF(F$1&gt;'Data Bank'!$AT1233,"",IF(AND('Data Bank'!$AC1233&lt;100,TODAY()&gt;'Data Bank'!$AT1233),1,IF('Data Bank'!$AC1233=100,3,IF('Data Bank'!$AC1233=0,0,2)))))</f>
        <v>0</v>
      </c>
      <c r="G1106" s="178">
        <f ca="1">IF(G$1&lt;'Data Bank'!$AD1233,"",IF(G$1&gt;'Data Bank'!$AT1233,"",IF(AND('Data Bank'!$AC1233&lt;100,TODAY()&gt;'Data Bank'!$AT1233),1,IF('Data Bank'!$AC1233=100,3,IF('Data Bank'!$AC1233=0,0,2)))))</f>
        <v>0</v>
      </c>
      <c r="H1106" s="178">
        <f ca="1">IF(H$1&lt;'Data Bank'!$AD1233,"",IF(H$1&gt;'Data Bank'!$AT1233,"",IF(AND('Data Bank'!$AC1233&lt;100,TODAY()&gt;'Data Bank'!$AT1233),1,IF('Data Bank'!$AC1233=100,3,IF('Data Bank'!$AC1233=0,0,2)))))</f>
        <v>0</v>
      </c>
      <c r="I1106" s="178">
        <f ca="1">IF(I$1&lt;'Data Bank'!$AD1233,"",IF(I$1&gt;'Data Bank'!$AT1233,"",IF(AND('Data Bank'!$AC1233&lt;100,TODAY()&gt;'Data Bank'!$AT1233),1,IF('Data Bank'!$AC1233=100,3,IF('Data Bank'!$AC1233=0,0,2)))))</f>
        <v>0</v>
      </c>
      <c r="J1106" s="177">
        <f ca="1">IF(J$1&lt;'Data Bank'!$AD1233,"",IF(J$1&gt;'Data Bank'!$AT1233,"",IF(AND('Data Bank'!$AC1233&lt;100,TODAY()&gt;'Data Bank'!$AT1233),1,IF('Data Bank'!$AC1233=100,3,IF('Data Bank'!$AC1233=0,0,2)))))</f>
        <v>0</v>
      </c>
      <c r="K1106" s="177">
        <f ca="1">IF(K$1&lt;'Data Bank'!$AD1233,"",IF(K$1&gt;'Data Bank'!$AT1233,"",IF(AND('Data Bank'!$AC1233&lt;100,TODAY()&gt;'Data Bank'!$AT1233),1,IF('Data Bank'!$AC1233=100,3,IF('Data Bank'!$AC1233=0,0,2)))))</f>
        <v>0</v>
      </c>
      <c r="L1106" s="177">
        <f ca="1">IF(L$1&lt;'Data Bank'!$AD1233,"",IF(L$1&gt;'Data Bank'!$AT1233,"",IF(AND('Data Bank'!$AC1233&lt;100,TODAY()&gt;'Data Bank'!$AT1233),1,IF('Data Bank'!$AC1233=100,3,IF('Data Bank'!$AC1233=0,0,2)))))</f>
        <v>0</v>
      </c>
      <c r="M1106" s="177">
        <f ca="1">IF(M$1&lt;'Data Bank'!$AD1233,"",IF(M$1&gt;'Data Bank'!$AT1233,"",IF(AND('Data Bank'!$AC1233&lt;100,TODAY()&gt;'Data Bank'!$AT1233),1,IF('Data Bank'!$AC1233=100,3,IF('Data Bank'!$AC1233=0,0,2)))))</f>
        <v>0</v>
      </c>
      <c r="N1106" s="177">
        <f ca="1">IF(N$1&lt;'Data Bank'!$AD1233,"",IF(N$1&gt;'Data Bank'!$AT1233,"",IF(AND('Data Bank'!$AC1233&lt;100,TODAY()&gt;'Data Bank'!$AT1233),1,IF('Data Bank'!$AC1233=100,3,IF('Data Bank'!$AC1233=0,0,2)))))</f>
        <v>0</v>
      </c>
      <c r="O1106" s="177">
        <f ca="1">IF(O$1&lt;'Data Bank'!$AD1233,"",IF(O$1&gt;'Data Bank'!$AT1233,"",IF(AND('Data Bank'!$AC1233&lt;100,TODAY()&gt;'Data Bank'!$AT1233),1,IF('Data Bank'!$AC1233=100,3,IF('Data Bank'!$AC1233=0,0,2)))))</f>
        <v>0</v>
      </c>
      <c r="P1106" s="177">
        <f ca="1">IF(P$1&lt;'Data Bank'!$AD1233,"",IF(P$1&gt;'Data Bank'!$AT1233,"",IF(AND('Data Bank'!$AC1233&lt;100,TODAY()&gt;'Data Bank'!$AT1233),1,IF('Data Bank'!$AC1233=100,3,IF('Data Bank'!$AC1233=0,0,2)))))</f>
        <v>0</v>
      </c>
      <c r="Q1106" s="177">
        <f ca="1">IF(Q$1&lt;'Data Bank'!$AD1233,"",IF(Q$1&gt;'Data Bank'!$AT1233,"",IF(AND('Data Bank'!$AC1233&lt;100,TODAY()&gt;'Data Bank'!$AT1233),1,IF('Data Bank'!$AC1233=100,3,IF('Data Bank'!$AC1233=0,0,2)))))</f>
        <v>0</v>
      </c>
      <c r="R1106" s="177">
        <f ca="1">IF(R$1&lt;'Data Bank'!$AD1233,"",IF(R$1&gt;'Data Bank'!$AT1233,"",IF(AND('Data Bank'!$AC1233&lt;100,TODAY()&gt;'Data Bank'!$AT1233),1,IF('Data Bank'!$AC1233=100,3,IF('Data Bank'!$AC1233=0,0,2)))))</f>
        <v>0</v>
      </c>
    </row>
    <row r="1107" spans="1:18">
      <c r="A1107" s="115" t="str">
        <f>'Data Bank'!E1234</f>
        <v>Transportation</v>
      </c>
      <c r="B1107" s="178">
        <f ca="1">IF(B$1&lt;'Data Bank'!$AD1234,"",IF(B$1&gt;'Data Bank'!$AT1234,"",IF(AND('Data Bank'!$AC1234&lt;100,TODAY()&gt;'Data Bank'!$AT1234),1,IF('Data Bank'!$AC1234=100,3,IF('Data Bank'!$AC1234=0,0,2)))))</f>
        <v>0</v>
      </c>
      <c r="C1107" s="178">
        <f ca="1">IF(C$1&lt;'Data Bank'!$AD1234,"",IF(C$1&gt;'Data Bank'!$AT1234,"",IF(AND('Data Bank'!$AC1234&lt;100,TODAY()&gt;'Data Bank'!$AT1234),1,IF('Data Bank'!$AC1234=100,3,IF('Data Bank'!$AC1234=0,0,2)))))</f>
        <v>0</v>
      </c>
      <c r="D1107" s="178">
        <f ca="1">IF(D$1&lt;'Data Bank'!$AD1234,"",IF(D$1&gt;'Data Bank'!$AT1234,"",IF(AND('Data Bank'!$AC1234&lt;100,TODAY()&gt;'Data Bank'!$AT1234),1,IF('Data Bank'!$AC1234=100,3,IF('Data Bank'!$AC1234=0,0,2)))))</f>
        <v>0</v>
      </c>
      <c r="E1107" s="178">
        <f ca="1">IF(E$1&lt;'Data Bank'!$AD1234,"",IF(E$1&gt;'Data Bank'!$AT1234,"",IF(AND('Data Bank'!$AC1234&lt;100,TODAY()&gt;'Data Bank'!$AT1234),1,IF('Data Bank'!$AC1234=100,3,IF('Data Bank'!$AC1234=0,0,2)))))</f>
        <v>0</v>
      </c>
      <c r="F1107" s="178">
        <f ca="1">IF(F$1&lt;'Data Bank'!$AD1234,"",IF(F$1&gt;'Data Bank'!$AT1234,"",IF(AND('Data Bank'!$AC1234&lt;100,TODAY()&gt;'Data Bank'!$AT1234),1,IF('Data Bank'!$AC1234=100,3,IF('Data Bank'!$AC1234=0,0,2)))))</f>
        <v>0</v>
      </c>
      <c r="G1107" s="178">
        <f ca="1">IF(G$1&lt;'Data Bank'!$AD1234,"",IF(G$1&gt;'Data Bank'!$AT1234,"",IF(AND('Data Bank'!$AC1234&lt;100,TODAY()&gt;'Data Bank'!$AT1234),1,IF('Data Bank'!$AC1234=100,3,IF('Data Bank'!$AC1234=0,0,2)))))</f>
        <v>0</v>
      </c>
      <c r="H1107" s="178">
        <f ca="1">IF(H$1&lt;'Data Bank'!$AD1234,"",IF(H$1&gt;'Data Bank'!$AT1234,"",IF(AND('Data Bank'!$AC1234&lt;100,TODAY()&gt;'Data Bank'!$AT1234),1,IF('Data Bank'!$AC1234=100,3,IF('Data Bank'!$AC1234=0,0,2)))))</f>
        <v>0</v>
      </c>
      <c r="I1107" s="178">
        <f ca="1">IF(I$1&lt;'Data Bank'!$AD1234,"",IF(I$1&gt;'Data Bank'!$AT1234,"",IF(AND('Data Bank'!$AC1234&lt;100,TODAY()&gt;'Data Bank'!$AT1234),1,IF('Data Bank'!$AC1234=100,3,IF('Data Bank'!$AC1234=0,0,2)))))</f>
        <v>0</v>
      </c>
      <c r="J1107" s="177">
        <f ca="1">IF(J$1&lt;'Data Bank'!$AD1234,"",IF(J$1&gt;'Data Bank'!$AT1234,"",IF(AND('Data Bank'!$AC1234&lt;100,TODAY()&gt;'Data Bank'!$AT1234),1,IF('Data Bank'!$AC1234=100,3,IF('Data Bank'!$AC1234=0,0,2)))))</f>
        <v>0</v>
      </c>
      <c r="K1107" s="177">
        <f ca="1">IF(K$1&lt;'Data Bank'!$AD1234,"",IF(K$1&gt;'Data Bank'!$AT1234,"",IF(AND('Data Bank'!$AC1234&lt;100,TODAY()&gt;'Data Bank'!$AT1234),1,IF('Data Bank'!$AC1234=100,3,IF('Data Bank'!$AC1234=0,0,2)))))</f>
        <v>0</v>
      </c>
      <c r="L1107" s="177">
        <f ca="1">IF(L$1&lt;'Data Bank'!$AD1234,"",IF(L$1&gt;'Data Bank'!$AT1234,"",IF(AND('Data Bank'!$AC1234&lt;100,TODAY()&gt;'Data Bank'!$AT1234),1,IF('Data Bank'!$AC1234=100,3,IF('Data Bank'!$AC1234=0,0,2)))))</f>
        <v>0</v>
      </c>
      <c r="M1107" s="177">
        <f ca="1">IF(M$1&lt;'Data Bank'!$AD1234,"",IF(M$1&gt;'Data Bank'!$AT1234,"",IF(AND('Data Bank'!$AC1234&lt;100,TODAY()&gt;'Data Bank'!$AT1234),1,IF('Data Bank'!$AC1234=100,3,IF('Data Bank'!$AC1234=0,0,2)))))</f>
        <v>0</v>
      </c>
      <c r="N1107" s="177">
        <f ca="1">IF(N$1&lt;'Data Bank'!$AD1234,"",IF(N$1&gt;'Data Bank'!$AT1234,"",IF(AND('Data Bank'!$AC1234&lt;100,TODAY()&gt;'Data Bank'!$AT1234),1,IF('Data Bank'!$AC1234=100,3,IF('Data Bank'!$AC1234=0,0,2)))))</f>
        <v>0</v>
      </c>
      <c r="O1107" s="177">
        <f ca="1">IF(O$1&lt;'Data Bank'!$AD1234,"",IF(O$1&gt;'Data Bank'!$AT1234,"",IF(AND('Data Bank'!$AC1234&lt;100,TODAY()&gt;'Data Bank'!$AT1234),1,IF('Data Bank'!$AC1234=100,3,IF('Data Bank'!$AC1234=0,0,2)))))</f>
        <v>0</v>
      </c>
      <c r="P1107" s="177">
        <f ca="1">IF(P$1&lt;'Data Bank'!$AD1234,"",IF(P$1&gt;'Data Bank'!$AT1234,"",IF(AND('Data Bank'!$AC1234&lt;100,TODAY()&gt;'Data Bank'!$AT1234),1,IF('Data Bank'!$AC1234=100,3,IF('Data Bank'!$AC1234=0,0,2)))))</f>
        <v>0</v>
      </c>
      <c r="Q1107" s="177">
        <f ca="1">IF(Q$1&lt;'Data Bank'!$AD1234,"",IF(Q$1&gt;'Data Bank'!$AT1234,"",IF(AND('Data Bank'!$AC1234&lt;100,TODAY()&gt;'Data Bank'!$AT1234),1,IF('Data Bank'!$AC1234=100,3,IF('Data Bank'!$AC1234=0,0,2)))))</f>
        <v>0</v>
      </c>
      <c r="R1107" s="177">
        <f ca="1">IF(R$1&lt;'Data Bank'!$AD1234,"",IF(R$1&gt;'Data Bank'!$AT1234,"",IF(AND('Data Bank'!$AC1234&lt;100,TODAY()&gt;'Data Bank'!$AT1234),1,IF('Data Bank'!$AC1234=100,3,IF('Data Bank'!$AC1234=0,0,2)))))</f>
        <v>0</v>
      </c>
    </row>
    <row r="1108" spans="1:18">
      <c r="A1108" s="115" t="str">
        <f>'Data Bank'!E1235</f>
        <v>Transportation</v>
      </c>
      <c r="B1108" s="178">
        <f ca="1">IF(B$1&lt;'Data Bank'!$AD1235,"",IF(B$1&gt;'Data Bank'!$AT1235,"",IF(AND('Data Bank'!$AC1235&lt;100,TODAY()&gt;'Data Bank'!$AT1235),1,IF('Data Bank'!$AC1235=100,3,IF('Data Bank'!$AC1235=0,0,2)))))</f>
        <v>0</v>
      </c>
      <c r="C1108" s="178">
        <f ca="1">IF(C$1&lt;'Data Bank'!$AD1235,"",IF(C$1&gt;'Data Bank'!$AT1235,"",IF(AND('Data Bank'!$AC1235&lt;100,TODAY()&gt;'Data Bank'!$AT1235),1,IF('Data Bank'!$AC1235=100,3,IF('Data Bank'!$AC1235=0,0,2)))))</f>
        <v>0</v>
      </c>
      <c r="D1108" s="178">
        <f ca="1">IF(D$1&lt;'Data Bank'!$AD1235,"",IF(D$1&gt;'Data Bank'!$AT1235,"",IF(AND('Data Bank'!$AC1235&lt;100,TODAY()&gt;'Data Bank'!$AT1235),1,IF('Data Bank'!$AC1235=100,3,IF('Data Bank'!$AC1235=0,0,2)))))</f>
        <v>0</v>
      </c>
      <c r="E1108" s="178">
        <f ca="1">IF(E$1&lt;'Data Bank'!$AD1235,"",IF(E$1&gt;'Data Bank'!$AT1235,"",IF(AND('Data Bank'!$AC1235&lt;100,TODAY()&gt;'Data Bank'!$AT1235),1,IF('Data Bank'!$AC1235=100,3,IF('Data Bank'!$AC1235=0,0,2)))))</f>
        <v>0</v>
      </c>
      <c r="F1108" s="178">
        <f ca="1">IF(F$1&lt;'Data Bank'!$AD1235,"",IF(F$1&gt;'Data Bank'!$AT1235,"",IF(AND('Data Bank'!$AC1235&lt;100,TODAY()&gt;'Data Bank'!$AT1235),1,IF('Data Bank'!$AC1235=100,3,IF('Data Bank'!$AC1235=0,0,2)))))</f>
        <v>0</v>
      </c>
      <c r="G1108" s="178">
        <f ca="1">IF(G$1&lt;'Data Bank'!$AD1235,"",IF(G$1&gt;'Data Bank'!$AT1235,"",IF(AND('Data Bank'!$AC1235&lt;100,TODAY()&gt;'Data Bank'!$AT1235),1,IF('Data Bank'!$AC1235=100,3,IF('Data Bank'!$AC1235=0,0,2)))))</f>
        <v>0</v>
      </c>
      <c r="H1108" s="178">
        <f ca="1">IF(H$1&lt;'Data Bank'!$AD1235,"",IF(H$1&gt;'Data Bank'!$AT1235,"",IF(AND('Data Bank'!$AC1235&lt;100,TODAY()&gt;'Data Bank'!$AT1235),1,IF('Data Bank'!$AC1235=100,3,IF('Data Bank'!$AC1235=0,0,2)))))</f>
        <v>0</v>
      </c>
      <c r="I1108" s="178">
        <f ca="1">IF(I$1&lt;'Data Bank'!$AD1235,"",IF(I$1&gt;'Data Bank'!$AT1235,"",IF(AND('Data Bank'!$AC1235&lt;100,TODAY()&gt;'Data Bank'!$AT1235),1,IF('Data Bank'!$AC1235=100,3,IF('Data Bank'!$AC1235=0,0,2)))))</f>
        <v>0</v>
      </c>
      <c r="J1108" s="177">
        <f ca="1">IF(J$1&lt;'Data Bank'!$AD1235,"",IF(J$1&gt;'Data Bank'!$AT1235,"",IF(AND('Data Bank'!$AC1235&lt;100,TODAY()&gt;'Data Bank'!$AT1235),1,IF('Data Bank'!$AC1235=100,3,IF('Data Bank'!$AC1235=0,0,2)))))</f>
        <v>0</v>
      </c>
      <c r="K1108" s="177">
        <f ca="1">IF(K$1&lt;'Data Bank'!$AD1235,"",IF(K$1&gt;'Data Bank'!$AT1235,"",IF(AND('Data Bank'!$AC1235&lt;100,TODAY()&gt;'Data Bank'!$AT1235),1,IF('Data Bank'!$AC1235=100,3,IF('Data Bank'!$AC1235=0,0,2)))))</f>
        <v>0</v>
      </c>
      <c r="L1108" s="177">
        <f ca="1">IF(L$1&lt;'Data Bank'!$AD1235,"",IF(L$1&gt;'Data Bank'!$AT1235,"",IF(AND('Data Bank'!$AC1235&lt;100,TODAY()&gt;'Data Bank'!$AT1235),1,IF('Data Bank'!$AC1235=100,3,IF('Data Bank'!$AC1235=0,0,2)))))</f>
        <v>0</v>
      </c>
      <c r="M1108" s="177">
        <f ca="1">IF(M$1&lt;'Data Bank'!$AD1235,"",IF(M$1&gt;'Data Bank'!$AT1235,"",IF(AND('Data Bank'!$AC1235&lt;100,TODAY()&gt;'Data Bank'!$AT1235),1,IF('Data Bank'!$AC1235=100,3,IF('Data Bank'!$AC1235=0,0,2)))))</f>
        <v>0</v>
      </c>
      <c r="N1108" s="177">
        <f ca="1">IF(N$1&lt;'Data Bank'!$AD1235,"",IF(N$1&gt;'Data Bank'!$AT1235,"",IF(AND('Data Bank'!$AC1235&lt;100,TODAY()&gt;'Data Bank'!$AT1235),1,IF('Data Bank'!$AC1235=100,3,IF('Data Bank'!$AC1235=0,0,2)))))</f>
        <v>0</v>
      </c>
      <c r="O1108" s="177">
        <f ca="1">IF(O$1&lt;'Data Bank'!$AD1235,"",IF(O$1&gt;'Data Bank'!$AT1235,"",IF(AND('Data Bank'!$AC1235&lt;100,TODAY()&gt;'Data Bank'!$AT1235),1,IF('Data Bank'!$AC1235=100,3,IF('Data Bank'!$AC1235=0,0,2)))))</f>
        <v>0</v>
      </c>
      <c r="P1108" s="177">
        <f ca="1">IF(P$1&lt;'Data Bank'!$AD1235,"",IF(P$1&gt;'Data Bank'!$AT1235,"",IF(AND('Data Bank'!$AC1235&lt;100,TODAY()&gt;'Data Bank'!$AT1235),1,IF('Data Bank'!$AC1235=100,3,IF('Data Bank'!$AC1235=0,0,2)))))</f>
        <v>0</v>
      </c>
      <c r="Q1108" s="177">
        <f ca="1">IF(Q$1&lt;'Data Bank'!$AD1235,"",IF(Q$1&gt;'Data Bank'!$AT1235,"",IF(AND('Data Bank'!$AC1235&lt;100,TODAY()&gt;'Data Bank'!$AT1235),1,IF('Data Bank'!$AC1235=100,3,IF('Data Bank'!$AC1235=0,0,2)))))</f>
        <v>0</v>
      </c>
      <c r="R1108" s="177">
        <f ca="1">IF(R$1&lt;'Data Bank'!$AD1235,"",IF(R$1&gt;'Data Bank'!$AT1235,"",IF(AND('Data Bank'!$AC1235&lt;100,TODAY()&gt;'Data Bank'!$AT1235),1,IF('Data Bank'!$AC1235=100,3,IF('Data Bank'!$AC1235=0,0,2)))))</f>
        <v>0</v>
      </c>
    </row>
    <row r="1109" spans="1:18">
      <c r="A1109" s="115" t="str">
        <f>'Data Bank'!E1237</f>
        <v>Transportation</v>
      </c>
      <c r="B1109" s="178">
        <f ca="1">IF(B$1&lt;'Data Bank'!$AD1237,"",IF(B$1&gt;'Data Bank'!$AT1237,"",IF(AND('Data Bank'!$AC1237&lt;100,TODAY()&gt;'Data Bank'!$AT1237),1,IF('Data Bank'!$AC1237=100,3,IF('Data Bank'!$AC1237=0,0,2)))))</f>
        <v>0</v>
      </c>
      <c r="C1109" s="178">
        <f ca="1">IF(C$1&lt;'Data Bank'!$AD1237,"",IF(C$1&gt;'Data Bank'!$AT1237,"",IF(AND('Data Bank'!$AC1237&lt;100,TODAY()&gt;'Data Bank'!$AT1237),1,IF('Data Bank'!$AC1237=100,3,IF('Data Bank'!$AC1237=0,0,2)))))</f>
        <v>0</v>
      </c>
      <c r="D1109" s="178">
        <f ca="1">IF(D$1&lt;'Data Bank'!$AD1237,"",IF(D$1&gt;'Data Bank'!$AT1237,"",IF(AND('Data Bank'!$AC1237&lt;100,TODAY()&gt;'Data Bank'!$AT1237),1,IF('Data Bank'!$AC1237=100,3,IF('Data Bank'!$AC1237=0,0,2)))))</f>
        <v>0</v>
      </c>
      <c r="E1109" s="178">
        <f ca="1">IF(E$1&lt;'Data Bank'!$AD1237,"",IF(E$1&gt;'Data Bank'!$AT1237,"",IF(AND('Data Bank'!$AC1237&lt;100,TODAY()&gt;'Data Bank'!$AT1237),1,IF('Data Bank'!$AC1237=100,3,IF('Data Bank'!$AC1237=0,0,2)))))</f>
        <v>0</v>
      </c>
      <c r="F1109" s="178">
        <f ca="1">IF(F$1&lt;'Data Bank'!$AD1237,"",IF(F$1&gt;'Data Bank'!$AT1237,"",IF(AND('Data Bank'!$AC1237&lt;100,TODAY()&gt;'Data Bank'!$AT1237),1,IF('Data Bank'!$AC1237=100,3,IF('Data Bank'!$AC1237=0,0,2)))))</f>
        <v>0</v>
      </c>
      <c r="G1109" s="178">
        <f ca="1">IF(G$1&lt;'Data Bank'!$AD1237,"",IF(G$1&gt;'Data Bank'!$AT1237,"",IF(AND('Data Bank'!$AC1237&lt;100,TODAY()&gt;'Data Bank'!$AT1237),1,IF('Data Bank'!$AC1237=100,3,IF('Data Bank'!$AC1237=0,0,2)))))</f>
        <v>0</v>
      </c>
      <c r="H1109" s="178">
        <f ca="1">IF(H$1&lt;'Data Bank'!$AD1237,"",IF(H$1&gt;'Data Bank'!$AT1237,"",IF(AND('Data Bank'!$AC1237&lt;100,TODAY()&gt;'Data Bank'!$AT1237),1,IF('Data Bank'!$AC1237=100,3,IF('Data Bank'!$AC1237=0,0,2)))))</f>
        <v>0</v>
      </c>
      <c r="I1109" s="178">
        <f ca="1">IF(I$1&lt;'Data Bank'!$AD1237,"",IF(I$1&gt;'Data Bank'!$AT1237,"",IF(AND('Data Bank'!$AC1237&lt;100,TODAY()&gt;'Data Bank'!$AT1237),1,IF('Data Bank'!$AC1237=100,3,IF('Data Bank'!$AC1237=0,0,2)))))</f>
        <v>0</v>
      </c>
      <c r="J1109" s="177">
        <f ca="1">IF(J$1&lt;'Data Bank'!$AD1237,"",IF(J$1&gt;'Data Bank'!$AT1237,"",IF(AND('Data Bank'!$AC1237&lt;100,TODAY()&gt;'Data Bank'!$AT1237),1,IF('Data Bank'!$AC1237=100,3,IF('Data Bank'!$AC1237=0,0,2)))))</f>
        <v>0</v>
      </c>
      <c r="K1109" s="177">
        <f ca="1">IF(K$1&lt;'Data Bank'!$AD1237,"",IF(K$1&gt;'Data Bank'!$AT1237,"",IF(AND('Data Bank'!$AC1237&lt;100,TODAY()&gt;'Data Bank'!$AT1237),1,IF('Data Bank'!$AC1237=100,3,IF('Data Bank'!$AC1237=0,0,2)))))</f>
        <v>0</v>
      </c>
      <c r="L1109" s="177">
        <f ca="1">IF(L$1&lt;'Data Bank'!$AD1237,"",IF(L$1&gt;'Data Bank'!$AT1237,"",IF(AND('Data Bank'!$AC1237&lt;100,TODAY()&gt;'Data Bank'!$AT1237),1,IF('Data Bank'!$AC1237=100,3,IF('Data Bank'!$AC1237=0,0,2)))))</f>
        <v>0</v>
      </c>
      <c r="M1109" s="177">
        <f ca="1">IF(M$1&lt;'Data Bank'!$AD1237,"",IF(M$1&gt;'Data Bank'!$AT1237,"",IF(AND('Data Bank'!$AC1237&lt;100,TODAY()&gt;'Data Bank'!$AT1237),1,IF('Data Bank'!$AC1237=100,3,IF('Data Bank'!$AC1237=0,0,2)))))</f>
        <v>0</v>
      </c>
      <c r="N1109" s="177">
        <f ca="1">IF(N$1&lt;'Data Bank'!$AD1237,"",IF(N$1&gt;'Data Bank'!$AT1237,"",IF(AND('Data Bank'!$AC1237&lt;100,TODAY()&gt;'Data Bank'!$AT1237),1,IF('Data Bank'!$AC1237=100,3,IF('Data Bank'!$AC1237=0,0,2)))))</f>
        <v>0</v>
      </c>
      <c r="O1109" s="177">
        <f ca="1">IF(O$1&lt;'Data Bank'!$AD1237,"",IF(O$1&gt;'Data Bank'!$AT1237,"",IF(AND('Data Bank'!$AC1237&lt;100,TODAY()&gt;'Data Bank'!$AT1237),1,IF('Data Bank'!$AC1237=100,3,IF('Data Bank'!$AC1237=0,0,2)))))</f>
        <v>0</v>
      </c>
      <c r="P1109" s="177">
        <f ca="1">IF(P$1&lt;'Data Bank'!$AD1237,"",IF(P$1&gt;'Data Bank'!$AT1237,"",IF(AND('Data Bank'!$AC1237&lt;100,TODAY()&gt;'Data Bank'!$AT1237),1,IF('Data Bank'!$AC1237=100,3,IF('Data Bank'!$AC1237=0,0,2)))))</f>
        <v>0</v>
      </c>
      <c r="Q1109" s="177">
        <f ca="1">IF(Q$1&lt;'Data Bank'!$AD1237,"",IF(Q$1&gt;'Data Bank'!$AT1237,"",IF(AND('Data Bank'!$AC1237&lt;100,TODAY()&gt;'Data Bank'!$AT1237),1,IF('Data Bank'!$AC1237=100,3,IF('Data Bank'!$AC1237=0,0,2)))))</f>
        <v>0</v>
      </c>
      <c r="R1109" s="177">
        <f ca="1">IF(R$1&lt;'Data Bank'!$AD1237,"",IF(R$1&gt;'Data Bank'!$AT1237,"",IF(AND('Data Bank'!$AC1237&lt;100,TODAY()&gt;'Data Bank'!$AT1237),1,IF('Data Bank'!$AC1237=100,3,IF('Data Bank'!$AC1237=0,0,2)))))</f>
        <v>0</v>
      </c>
    </row>
    <row r="1110" spans="1:18">
      <c r="A1110" s="115" t="str">
        <f>'Data Bank'!E1238</f>
        <v>Transportation</v>
      </c>
      <c r="B1110" s="178">
        <f ca="1">IF(B$1&lt;'Data Bank'!$AD1238,"",IF(B$1&gt;'Data Bank'!$AT1238,"",IF(AND('Data Bank'!$AC1238&lt;100,TODAY()&gt;'Data Bank'!$AT1238),1,IF('Data Bank'!$AC1238=100,3,IF('Data Bank'!$AC1238=0,0,2)))))</f>
        <v>0</v>
      </c>
      <c r="C1110" s="178">
        <f ca="1">IF(C$1&lt;'Data Bank'!$AD1238,"",IF(C$1&gt;'Data Bank'!$AT1238,"",IF(AND('Data Bank'!$AC1238&lt;100,TODAY()&gt;'Data Bank'!$AT1238),1,IF('Data Bank'!$AC1238=100,3,IF('Data Bank'!$AC1238=0,0,2)))))</f>
        <v>0</v>
      </c>
      <c r="D1110" s="178">
        <f ca="1">IF(D$1&lt;'Data Bank'!$AD1238,"",IF(D$1&gt;'Data Bank'!$AT1238,"",IF(AND('Data Bank'!$AC1238&lt;100,TODAY()&gt;'Data Bank'!$AT1238),1,IF('Data Bank'!$AC1238=100,3,IF('Data Bank'!$AC1238=0,0,2)))))</f>
        <v>0</v>
      </c>
      <c r="E1110" s="178">
        <f ca="1">IF(E$1&lt;'Data Bank'!$AD1238,"",IF(E$1&gt;'Data Bank'!$AT1238,"",IF(AND('Data Bank'!$AC1238&lt;100,TODAY()&gt;'Data Bank'!$AT1238),1,IF('Data Bank'!$AC1238=100,3,IF('Data Bank'!$AC1238=0,0,2)))))</f>
        <v>0</v>
      </c>
      <c r="F1110" s="178">
        <f ca="1">IF(F$1&lt;'Data Bank'!$AD1238,"",IF(F$1&gt;'Data Bank'!$AT1238,"",IF(AND('Data Bank'!$AC1238&lt;100,TODAY()&gt;'Data Bank'!$AT1238),1,IF('Data Bank'!$AC1238=100,3,IF('Data Bank'!$AC1238=0,0,2)))))</f>
        <v>0</v>
      </c>
      <c r="G1110" s="178">
        <f ca="1">IF(G$1&lt;'Data Bank'!$AD1238,"",IF(G$1&gt;'Data Bank'!$AT1238,"",IF(AND('Data Bank'!$AC1238&lt;100,TODAY()&gt;'Data Bank'!$AT1238),1,IF('Data Bank'!$AC1238=100,3,IF('Data Bank'!$AC1238=0,0,2)))))</f>
        <v>0</v>
      </c>
      <c r="H1110" s="178">
        <f ca="1">IF(H$1&lt;'Data Bank'!$AD1238,"",IF(H$1&gt;'Data Bank'!$AT1238,"",IF(AND('Data Bank'!$AC1238&lt;100,TODAY()&gt;'Data Bank'!$AT1238),1,IF('Data Bank'!$AC1238=100,3,IF('Data Bank'!$AC1238=0,0,2)))))</f>
        <v>0</v>
      </c>
      <c r="I1110" s="178">
        <f ca="1">IF(I$1&lt;'Data Bank'!$AD1238,"",IF(I$1&gt;'Data Bank'!$AT1238,"",IF(AND('Data Bank'!$AC1238&lt;100,TODAY()&gt;'Data Bank'!$AT1238),1,IF('Data Bank'!$AC1238=100,3,IF('Data Bank'!$AC1238=0,0,2)))))</f>
        <v>0</v>
      </c>
      <c r="J1110" s="177">
        <f ca="1">IF(J$1&lt;'Data Bank'!$AD1238,"",IF(J$1&gt;'Data Bank'!$AT1238,"",IF(AND('Data Bank'!$AC1238&lt;100,TODAY()&gt;'Data Bank'!$AT1238),1,IF('Data Bank'!$AC1238=100,3,IF('Data Bank'!$AC1238=0,0,2)))))</f>
        <v>0</v>
      </c>
      <c r="K1110" s="177">
        <f ca="1">IF(K$1&lt;'Data Bank'!$AD1238,"",IF(K$1&gt;'Data Bank'!$AT1238,"",IF(AND('Data Bank'!$AC1238&lt;100,TODAY()&gt;'Data Bank'!$AT1238),1,IF('Data Bank'!$AC1238=100,3,IF('Data Bank'!$AC1238=0,0,2)))))</f>
        <v>0</v>
      </c>
      <c r="L1110" s="177">
        <f ca="1">IF(L$1&lt;'Data Bank'!$AD1238,"",IF(L$1&gt;'Data Bank'!$AT1238,"",IF(AND('Data Bank'!$AC1238&lt;100,TODAY()&gt;'Data Bank'!$AT1238),1,IF('Data Bank'!$AC1238=100,3,IF('Data Bank'!$AC1238=0,0,2)))))</f>
        <v>0</v>
      </c>
      <c r="M1110" s="177">
        <f ca="1">IF(M$1&lt;'Data Bank'!$AD1238,"",IF(M$1&gt;'Data Bank'!$AT1238,"",IF(AND('Data Bank'!$AC1238&lt;100,TODAY()&gt;'Data Bank'!$AT1238),1,IF('Data Bank'!$AC1238=100,3,IF('Data Bank'!$AC1238=0,0,2)))))</f>
        <v>0</v>
      </c>
      <c r="N1110" s="177">
        <f ca="1">IF(N$1&lt;'Data Bank'!$AD1238,"",IF(N$1&gt;'Data Bank'!$AT1238,"",IF(AND('Data Bank'!$AC1238&lt;100,TODAY()&gt;'Data Bank'!$AT1238),1,IF('Data Bank'!$AC1238=100,3,IF('Data Bank'!$AC1238=0,0,2)))))</f>
        <v>0</v>
      </c>
      <c r="O1110" s="177">
        <f ca="1">IF(O$1&lt;'Data Bank'!$AD1238,"",IF(O$1&gt;'Data Bank'!$AT1238,"",IF(AND('Data Bank'!$AC1238&lt;100,TODAY()&gt;'Data Bank'!$AT1238),1,IF('Data Bank'!$AC1238=100,3,IF('Data Bank'!$AC1238=0,0,2)))))</f>
        <v>0</v>
      </c>
      <c r="P1110" s="177">
        <f ca="1">IF(P$1&lt;'Data Bank'!$AD1238,"",IF(P$1&gt;'Data Bank'!$AT1238,"",IF(AND('Data Bank'!$AC1238&lt;100,TODAY()&gt;'Data Bank'!$AT1238),1,IF('Data Bank'!$AC1238=100,3,IF('Data Bank'!$AC1238=0,0,2)))))</f>
        <v>0</v>
      </c>
      <c r="Q1110" s="177">
        <f ca="1">IF(Q$1&lt;'Data Bank'!$AD1238,"",IF(Q$1&gt;'Data Bank'!$AT1238,"",IF(AND('Data Bank'!$AC1238&lt;100,TODAY()&gt;'Data Bank'!$AT1238),1,IF('Data Bank'!$AC1238=100,3,IF('Data Bank'!$AC1238=0,0,2)))))</f>
        <v>0</v>
      </c>
      <c r="R1110" s="177">
        <f ca="1">IF(R$1&lt;'Data Bank'!$AD1238,"",IF(R$1&gt;'Data Bank'!$AT1238,"",IF(AND('Data Bank'!$AC1238&lt;100,TODAY()&gt;'Data Bank'!$AT1238),1,IF('Data Bank'!$AC1238=100,3,IF('Data Bank'!$AC1238=0,0,2)))))</f>
        <v>0</v>
      </c>
    </row>
    <row r="1111" spans="1:18">
      <c r="A1111" s="115" t="str">
        <f>'Data Bank'!E1239</f>
        <v>Transportation</v>
      </c>
      <c r="B1111" s="178">
        <f ca="1">IF(B$1&lt;'Data Bank'!$AD1239,"",IF(B$1&gt;'Data Bank'!$AT1239,"",IF(AND('Data Bank'!$AC1239&lt;100,TODAY()&gt;'Data Bank'!$AT1239),1,IF('Data Bank'!$AC1239=100,3,IF('Data Bank'!$AC1239=0,0,2)))))</f>
        <v>0</v>
      </c>
      <c r="C1111" s="178">
        <f ca="1">IF(C$1&lt;'Data Bank'!$AD1239,"",IF(C$1&gt;'Data Bank'!$AT1239,"",IF(AND('Data Bank'!$AC1239&lt;100,TODAY()&gt;'Data Bank'!$AT1239),1,IF('Data Bank'!$AC1239=100,3,IF('Data Bank'!$AC1239=0,0,2)))))</f>
        <v>0</v>
      </c>
      <c r="D1111" s="178">
        <f ca="1">IF(D$1&lt;'Data Bank'!$AD1239,"",IF(D$1&gt;'Data Bank'!$AT1239,"",IF(AND('Data Bank'!$AC1239&lt;100,TODAY()&gt;'Data Bank'!$AT1239),1,IF('Data Bank'!$AC1239=100,3,IF('Data Bank'!$AC1239=0,0,2)))))</f>
        <v>0</v>
      </c>
      <c r="E1111" s="178">
        <f ca="1">IF(E$1&lt;'Data Bank'!$AD1239,"",IF(E$1&gt;'Data Bank'!$AT1239,"",IF(AND('Data Bank'!$AC1239&lt;100,TODAY()&gt;'Data Bank'!$AT1239),1,IF('Data Bank'!$AC1239=100,3,IF('Data Bank'!$AC1239=0,0,2)))))</f>
        <v>0</v>
      </c>
      <c r="F1111" s="178">
        <f ca="1">IF(F$1&lt;'Data Bank'!$AD1239,"",IF(F$1&gt;'Data Bank'!$AT1239,"",IF(AND('Data Bank'!$AC1239&lt;100,TODAY()&gt;'Data Bank'!$AT1239),1,IF('Data Bank'!$AC1239=100,3,IF('Data Bank'!$AC1239=0,0,2)))))</f>
        <v>0</v>
      </c>
      <c r="G1111" s="178">
        <f ca="1">IF(G$1&lt;'Data Bank'!$AD1239,"",IF(G$1&gt;'Data Bank'!$AT1239,"",IF(AND('Data Bank'!$AC1239&lt;100,TODAY()&gt;'Data Bank'!$AT1239),1,IF('Data Bank'!$AC1239=100,3,IF('Data Bank'!$AC1239=0,0,2)))))</f>
        <v>0</v>
      </c>
      <c r="H1111" s="178">
        <f ca="1">IF(H$1&lt;'Data Bank'!$AD1239,"",IF(H$1&gt;'Data Bank'!$AT1239,"",IF(AND('Data Bank'!$AC1239&lt;100,TODAY()&gt;'Data Bank'!$AT1239),1,IF('Data Bank'!$AC1239=100,3,IF('Data Bank'!$AC1239=0,0,2)))))</f>
        <v>0</v>
      </c>
      <c r="I1111" s="178">
        <f ca="1">IF(I$1&lt;'Data Bank'!$AD1239,"",IF(I$1&gt;'Data Bank'!$AT1239,"",IF(AND('Data Bank'!$AC1239&lt;100,TODAY()&gt;'Data Bank'!$AT1239),1,IF('Data Bank'!$AC1239=100,3,IF('Data Bank'!$AC1239=0,0,2)))))</f>
        <v>0</v>
      </c>
      <c r="J1111" s="177">
        <f ca="1">IF(J$1&lt;'Data Bank'!$AD1239,"",IF(J$1&gt;'Data Bank'!$AT1239,"",IF(AND('Data Bank'!$AC1239&lt;100,TODAY()&gt;'Data Bank'!$AT1239),1,IF('Data Bank'!$AC1239=100,3,IF('Data Bank'!$AC1239=0,0,2)))))</f>
        <v>0</v>
      </c>
      <c r="K1111" s="177">
        <f ca="1">IF(K$1&lt;'Data Bank'!$AD1239,"",IF(K$1&gt;'Data Bank'!$AT1239,"",IF(AND('Data Bank'!$AC1239&lt;100,TODAY()&gt;'Data Bank'!$AT1239),1,IF('Data Bank'!$AC1239=100,3,IF('Data Bank'!$AC1239=0,0,2)))))</f>
        <v>0</v>
      </c>
      <c r="L1111" s="177">
        <f ca="1">IF(L$1&lt;'Data Bank'!$AD1239,"",IF(L$1&gt;'Data Bank'!$AT1239,"",IF(AND('Data Bank'!$AC1239&lt;100,TODAY()&gt;'Data Bank'!$AT1239),1,IF('Data Bank'!$AC1239=100,3,IF('Data Bank'!$AC1239=0,0,2)))))</f>
        <v>0</v>
      </c>
      <c r="M1111" s="177">
        <f ca="1">IF(M$1&lt;'Data Bank'!$AD1239,"",IF(M$1&gt;'Data Bank'!$AT1239,"",IF(AND('Data Bank'!$AC1239&lt;100,TODAY()&gt;'Data Bank'!$AT1239),1,IF('Data Bank'!$AC1239=100,3,IF('Data Bank'!$AC1239=0,0,2)))))</f>
        <v>0</v>
      </c>
      <c r="N1111" s="177">
        <f ca="1">IF(N$1&lt;'Data Bank'!$AD1239,"",IF(N$1&gt;'Data Bank'!$AT1239,"",IF(AND('Data Bank'!$AC1239&lt;100,TODAY()&gt;'Data Bank'!$AT1239),1,IF('Data Bank'!$AC1239=100,3,IF('Data Bank'!$AC1239=0,0,2)))))</f>
        <v>0</v>
      </c>
      <c r="O1111" s="177">
        <f ca="1">IF(O$1&lt;'Data Bank'!$AD1239,"",IF(O$1&gt;'Data Bank'!$AT1239,"",IF(AND('Data Bank'!$AC1239&lt;100,TODAY()&gt;'Data Bank'!$AT1239),1,IF('Data Bank'!$AC1239=100,3,IF('Data Bank'!$AC1239=0,0,2)))))</f>
        <v>0</v>
      </c>
      <c r="P1111" s="177">
        <f ca="1">IF(P$1&lt;'Data Bank'!$AD1239,"",IF(P$1&gt;'Data Bank'!$AT1239,"",IF(AND('Data Bank'!$AC1239&lt;100,TODAY()&gt;'Data Bank'!$AT1239),1,IF('Data Bank'!$AC1239=100,3,IF('Data Bank'!$AC1239=0,0,2)))))</f>
        <v>0</v>
      </c>
      <c r="Q1111" s="177">
        <f ca="1">IF(Q$1&lt;'Data Bank'!$AD1239,"",IF(Q$1&gt;'Data Bank'!$AT1239,"",IF(AND('Data Bank'!$AC1239&lt;100,TODAY()&gt;'Data Bank'!$AT1239),1,IF('Data Bank'!$AC1239=100,3,IF('Data Bank'!$AC1239=0,0,2)))))</f>
        <v>0</v>
      </c>
      <c r="R1111" s="177">
        <f ca="1">IF(R$1&lt;'Data Bank'!$AD1239,"",IF(R$1&gt;'Data Bank'!$AT1239,"",IF(AND('Data Bank'!$AC1239&lt;100,TODAY()&gt;'Data Bank'!$AT1239),1,IF('Data Bank'!$AC1239=100,3,IF('Data Bank'!$AC1239=0,0,2)))))</f>
        <v>0</v>
      </c>
    </row>
    <row r="1112" spans="1:18">
      <c r="A1112" s="115" t="str">
        <f>'Data Bank'!E1240</f>
        <v>Transportation</v>
      </c>
      <c r="B1112" s="178">
        <f ca="1">IF(B$1&lt;'Data Bank'!$AD1240,"",IF(B$1&gt;'Data Bank'!$AT1240,"",IF(AND('Data Bank'!$AC1240&lt;100,TODAY()&gt;'Data Bank'!$AT1240),1,IF('Data Bank'!$AC1240=100,3,IF('Data Bank'!$AC1240=0,0,2)))))</f>
        <v>0</v>
      </c>
      <c r="C1112" s="178">
        <f ca="1">IF(C$1&lt;'Data Bank'!$AD1240,"",IF(C$1&gt;'Data Bank'!$AT1240,"",IF(AND('Data Bank'!$AC1240&lt;100,TODAY()&gt;'Data Bank'!$AT1240),1,IF('Data Bank'!$AC1240=100,3,IF('Data Bank'!$AC1240=0,0,2)))))</f>
        <v>0</v>
      </c>
      <c r="D1112" s="178">
        <f ca="1">IF(D$1&lt;'Data Bank'!$AD1240,"",IF(D$1&gt;'Data Bank'!$AT1240,"",IF(AND('Data Bank'!$AC1240&lt;100,TODAY()&gt;'Data Bank'!$AT1240),1,IF('Data Bank'!$AC1240=100,3,IF('Data Bank'!$AC1240=0,0,2)))))</f>
        <v>0</v>
      </c>
      <c r="E1112" s="178">
        <f ca="1">IF(E$1&lt;'Data Bank'!$AD1240,"",IF(E$1&gt;'Data Bank'!$AT1240,"",IF(AND('Data Bank'!$AC1240&lt;100,TODAY()&gt;'Data Bank'!$AT1240),1,IF('Data Bank'!$AC1240=100,3,IF('Data Bank'!$AC1240=0,0,2)))))</f>
        <v>0</v>
      </c>
      <c r="F1112" s="178">
        <f ca="1">IF(F$1&lt;'Data Bank'!$AD1240,"",IF(F$1&gt;'Data Bank'!$AT1240,"",IF(AND('Data Bank'!$AC1240&lt;100,TODAY()&gt;'Data Bank'!$AT1240),1,IF('Data Bank'!$AC1240=100,3,IF('Data Bank'!$AC1240=0,0,2)))))</f>
        <v>0</v>
      </c>
      <c r="G1112" s="178">
        <f ca="1">IF(G$1&lt;'Data Bank'!$AD1240,"",IF(G$1&gt;'Data Bank'!$AT1240,"",IF(AND('Data Bank'!$AC1240&lt;100,TODAY()&gt;'Data Bank'!$AT1240),1,IF('Data Bank'!$AC1240=100,3,IF('Data Bank'!$AC1240=0,0,2)))))</f>
        <v>0</v>
      </c>
      <c r="H1112" s="178">
        <f ca="1">IF(H$1&lt;'Data Bank'!$AD1240,"",IF(H$1&gt;'Data Bank'!$AT1240,"",IF(AND('Data Bank'!$AC1240&lt;100,TODAY()&gt;'Data Bank'!$AT1240),1,IF('Data Bank'!$AC1240=100,3,IF('Data Bank'!$AC1240=0,0,2)))))</f>
        <v>0</v>
      </c>
      <c r="I1112" s="178">
        <f ca="1">IF(I$1&lt;'Data Bank'!$AD1240,"",IF(I$1&gt;'Data Bank'!$AT1240,"",IF(AND('Data Bank'!$AC1240&lt;100,TODAY()&gt;'Data Bank'!$AT1240),1,IF('Data Bank'!$AC1240=100,3,IF('Data Bank'!$AC1240=0,0,2)))))</f>
        <v>0</v>
      </c>
      <c r="J1112" s="177">
        <f ca="1">IF(J$1&lt;'Data Bank'!$AD1240,"",IF(J$1&gt;'Data Bank'!$AT1240,"",IF(AND('Data Bank'!$AC1240&lt;100,TODAY()&gt;'Data Bank'!$AT1240),1,IF('Data Bank'!$AC1240=100,3,IF('Data Bank'!$AC1240=0,0,2)))))</f>
        <v>0</v>
      </c>
      <c r="K1112" s="177">
        <f ca="1">IF(K$1&lt;'Data Bank'!$AD1240,"",IF(K$1&gt;'Data Bank'!$AT1240,"",IF(AND('Data Bank'!$AC1240&lt;100,TODAY()&gt;'Data Bank'!$AT1240),1,IF('Data Bank'!$AC1240=100,3,IF('Data Bank'!$AC1240=0,0,2)))))</f>
        <v>0</v>
      </c>
      <c r="L1112" s="177">
        <f ca="1">IF(L$1&lt;'Data Bank'!$AD1240,"",IF(L$1&gt;'Data Bank'!$AT1240,"",IF(AND('Data Bank'!$AC1240&lt;100,TODAY()&gt;'Data Bank'!$AT1240),1,IF('Data Bank'!$AC1240=100,3,IF('Data Bank'!$AC1240=0,0,2)))))</f>
        <v>0</v>
      </c>
      <c r="M1112" s="177">
        <f ca="1">IF(M$1&lt;'Data Bank'!$AD1240,"",IF(M$1&gt;'Data Bank'!$AT1240,"",IF(AND('Data Bank'!$AC1240&lt;100,TODAY()&gt;'Data Bank'!$AT1240),1,IF('Data Bank'!$AC1240=100,3,IF('Data Bank'!$AC1240=0,0,2)))))</f>
        <v>0</v>
      </c>
      <c r="N1112" s="177">
        <f ca="1">IF(N$1&lt;'Data Bank'!$AD1240,"",IF(N$1&gt;'Data Bank'!$AT1240,"",IF(AND('Data Bank'!$AC1240&lt;100,TODAY()&gt;'Data Bank'!$AT1240),1,IF('Data Bank'!$AC1240=100,3,IF('Data Bank'!$AC1240=0,0,2)))))</f>
        <v>0</v>
      </c>
      <c r="O1112" s="177">
        <f ca="1">IF(O$1&lt;'Data Bank'!$AD1240,"",IF(O$1&gt;'Data Bank'!$AT1240,"",IF(AND('Data Bank'!$AC1240&lt;100,TODAY()&gt;'Data Bank'!$AT1240),1,IF('Data Bank'!$AC1240=100,3,IF('Data Bank'!$AC1240=0,0,2)))))</f>
        <v>0</v>
      </c>
      <c r="P1112" s="177">
        <f ca="1">IF(P$1&lt;'Data Bank'!$AD1240,"",IF(P$1&gt;'Data Bank'!$AT1240,"",IF(AND('Data Bank'!$AC1240&lt;100,TODAY()&gt;'Data Bank'!$AT1240),1,IF('Data Bank'!$AC1240=100,3,IF('Data Bank'!$AC1240=0,0,2)))))</f>
        <v>0</v>
      </c>
      <c r="Q1112" s="177">
        <f ca="1">IF(Q$1&lt;'Data Bank'!$AD1240,"",IF(Q$1&gt;'Data Bank'!$AT1240,"",IF(AND('Data Bank'!$AC1240&lt;100,TODAY()&gt;'Data Bank'!$AT1240),1,IF('Data Bank'!$AC1240=100,3,IF('Data Bank'!$AC1240=0,0,2)))))</f>
        <v>0</v>
      </c>
      <c r="R1112" s="177">
        <f ca="1">IF(R$1&lt;'Data Bank'!$AD1240,"",IF(R$1&gt;'Data Bank'!$AT1240,"",IF(AND('Data Bank'!$AC1240&lt;100,TODAY()&gt;'Data Bank'!$AT1240),1,IF('Data Bank'!$AC1240=100,3,IF('Data Bank'!$AC1240=0,0,2)))))</f>
        <v>0</v>
      </c>
    </row>
    <row r="1113" spans="1:18">
      <c r="A1113" s="115" t="str">
        <f>'Data Bank'!E1242</f>
        <v>Feeder</v>
      </c>
      <c r="B1113" s="178">
        <f ca="1">IF(B$1&lt;'Data Bank'!$AD1242,"",IF(B$1&gt;'Data Bank'!$AT1242,"",IF(AND('Data Bank'!$AC1242&lt;100,TODAY()&gt;'Data Bank'!$AT1242),1,IF('Data Bank'!$AC1242=100,3,IF('Data Bank'!$AC1242=0,0,2)))))</f>
        <v>0</v>
      </c>
      <c r="C1113" s="178">
        <f ca="1">IF(C$1&lt;'Data Bank'!$AD1242,"",IF(C$1&gt;'Data Bank'!$AT1242,"",IF(AND('Data Bank'!$AC1242&lt;100,TODAY()&gt;'Data Bank'!$AT1242),1,IF('Data Bank'!$AC1242=100,3,IF('Data Bank'!$AC1242=0,0,2)))))</f>
        <v>0</v>
      </c>
      <c r="D1113" s="178">
        <f ca="1">IF(D$1&lt;'Data Bank'!$AD1242,"",IF(D$1&gt;'Data Bank'!$AT1242,"",IF(AND('Data Bank'!$AC1242&lt;100,TODAY()&gt;'Data Bank'!$AT1242),1,IF('Data Bank'!$AC1242=100,3,IF('Data Bank'!$AC1242=0,0,2)))))</f>
        <v>0</v>
      </c>
      <c r="E1113" s="178">
        <f ca="1">IF(E$1&lt;'Data Bank'!$AD1242,"",IF(E$1&gt;'Data Bank'!$AT1242,"",IF(AND('Data Bank'!$AC1242&lt;100,TODAY()&gt;'Data Bank'!$AT1242),1,IF('Data Bank'!$AC1242=100,3,IF('Data Bank'!$AC1242=0,0,2)))))</f>
        <v>0</v>
      </c>
      <c r="F1113" s="178">
        <f ca="1">IF(F$1&lt;'Data Bank'!$AD1242,"",IF(F$1&gt;'Data Bank'!$AT1242,"",IF(AND('Data Bank'!$AC1242&lt;100,TODAY()&gt;'Data Bank'!$AT1242),1,IF('Data Bank'!$AC1242=100,3,IF('Data Bank'!$AC1242=0,0,2)))))</f>
        <v>0</v>
      </c>
      <c r="G1113" s="178">
        <f ca="1">IF(G$1&lt;'Data Bank'!$AD1242,"",IF(G$1&gt;'Data Bank'!$AT1242,"",IF(AND('Data Bank'!$AC1242&lt;100,TODAY()&gt;'Data Bank'!$AT1242),1,IF('Data Bank'!$AC1242=100,3,IF('Data Bank'!$AC1242=0,0,2)))))</f>
        <v>0</v>
      </c>
      <c r="H1113" s="178">
        <f ca="1">IF(H$1&lt;'Data Bank'!$AD1242,"",IF(H$1&gt;'Data Bank'!$AT1242,"",IF(AND('Data Bank'!$AC1242&lt;100,TODAY()&gt;'Data Bank'!$AT1242),1,IF('Data Bank'!$AC1242=100,3,IF('Data Bank'!$AC1242=0,0,2)))))</f>
        <v>0</v>
      </c>
      <c r="I1113" s="178">
        <f ca="1">IF(I$1&lt;'Data Bank'!$AD1242,"",IF(I$1&gt;'Data Bank'!$AT1242,"",IF(AND('Data Bank'!$AC1242&lt;100,TODAY()&gt;'Data Bank'!$AT1242),1,IF('Data Bank'!$AC1242=100,3,IF('Data Bank'!$AC1242=0,0,2)))))</f>
        <v>0</v>
      </c>
      <c r="J1113" s="177">
        <f ca="1">IF(J$1&lt;'Data Bank'!$AD1242,"",IF(J$1&gt;'Data Bank'!$AT1242,"",IF(AND('Data Bank'!$AC1242&lt;100,TODAY()&gt;'Data Bank'!$AT1242),1,IF('Data Bank'!$AC1242=100,3,IF('Data Bank'!$AC1242=0,0,2)))))</f>
        <v>0</v>
      </c>
      <c r="K1113" s="177">
        <f ca="1">IF(K$1&lt;'Data Bank'!$AD1242,"",IF(K$1&gt;'Data Bank'!$AT1242,"",IF(AND('Data Bank'!$AC1242&lt;100,TODAY()&gt;'Data Bank'!$AT1242),1,IF('Data Bank'!$AC1242=100,3,IF('Data Bank'!$AC1242=0,0,2)))))</f>
        <v>0</v>
      </c>
      <c r="L1113" s="177">
        <f ca="1">IF(L$1&lt;'Data Bank'!$AD1242,"",IF(L$1&gt;'Data Bank'!$AT1242,"",IF(AND('Data Bank'!$AC1242&lt;100,TODAY()&gt;'Data Bank'!$AT1242),1,IF('Data Bank'!$AC1242=100,3,IF('Data Bank'!$AC1242=0,0,2)))))</f>
        <v>0</v>
      </c>
      <c r="M1113" s="177">
        <f ca="1">IF(M$1&lt;'Data Bank'!$AD1242,"",IF(M$1&gt;'Data Bank'!$AT1242,"",IF(AND('Data Bank'!$AC1242&lt;100,TODAY()&gt;'Data Bank'!$AT1242),1,IF('Data Bank'!$AC1242=100,3,IF('Data Bank'!$AC1242=0,0,2)))))</f>
        <v>0</v>
      </c>
      <c r="N1113" s="177">
        <f ca="1">IF(N$1&lt;'Data Bank'!$AD1242,"",IF(N$1&gt;'Data Bank'!$AT1242,"",IF(AND('Data Bank'!$AC1242&lt;100,TODAY()&gt;'Data Bank'!$AT1242),1,IF('Data Bank'!$AC1242=100,3,IF('Data Bank'!$AC1242=0,0,2)))))</f>
        <v>0</v>
      </c>
      <c r="O1113" s="177">
        <f ca="1">IF(O$1&lt;'Data Bank'!$AD1242,"",IF(O$1&gt;'Data Bank'!$AT1242,"",IF(AND('Data Bank'!$AC1242&lt;100,TODAY()&gt;'Data Bank'!$AT1242),1,IF('Data Bank'!$AC1242=100,3,IF('Data Bank'!$AC1242=0,0,2)))))</f>
        <v>0</v>
      </c>
      <c r="P1113" s="177">
        <f ca="1">IF(P$1&lt;'Data Bank'!$AD1242,"",IF(P$1&gt;'Data Bank'!$AT1242,"",IF(AND('Data Bank'!$AC1242&lt;100,TODAY()&gt;'Data Bank'!$AT1242),1,IF('Data Bank'!$AC1242=100,3,IF('Data Bank'!$AC1242=0,0,2)))))</f>
        <v>0</v>
      </c>
      <c r="Q1113" s="177">
        <f ca="1">IF(Q$1&lt;'Data Bank'!$AD1242,"",IF(Q$1&gt;'Data Bank'!$AT1242,"",IF(AND('Data Bank'!$AC1242&lt;100,TODAY()&gt;'Data Bank'!$AT1242),1,IF('Data Bank'!$AC1242=100,3,IF('Data Bank'!$AC1242=0,0,2)))))</f>
        <v>0</v>
      </c>
      <c r="R1113" s="177">
        <f ca="1">IF(R$1&lt;'Data Bank'!$AD1242,"",IF(R$1&gt;'Data Bank'!$AT1242,"",IF(AND('Data Bank'!$AC1242&lt;100,TODAY()&gt;'Data Bank'!$AT1242),1,IF('Data Bank'!$AC1242=100,3,IF('Data Bank'!$AC1242=0,0,2)))))</f>
        <v>0</v>
      </c>
    </row>
    <row r="1114" spans="1:18">
      <c r="A1114" s="115" t="str">
        <f>'Data Bank'!E1246</f>
        <v>Transportation</v>
      </c>
      <c r="B1114" s="178">
        <f ca="1">IF(B$1&lt;'Data Bank'!$AD1246,"",IF(B$1&gt;'Data Bank'!$AT1246,"",IF(AND('Data Bank'!$AC1246&lt;100,TODAY()&gt;'Data Bank'!$AT1246),1,IF('Data Bank'!$AC1246=100,3,IF('Data Bank'!$AC1246=0,0,2)))))</f>
        <v>0</v>
      </c>
      <c r="C1114" s="178">
        <f ca="1">IF(C$1&lt;'Data Bank'!$AD1246,"",IF(C$1&gt;'Data Bank'!$AT1246,"",IF(AND('Data Bank'!$AC1246&lt;100,TODAY()&gt;'Data Bank'!$AT1246),1,IF('Data Bank'!$AC1246=100,3,IF('Data Bank'!$AC1246=0,0,2)))))</f>
        <v>0</v>
      </c>
      <c r="D1114" s="178">
        <f ca="1">IF(D$1&lt;'Data Bank'!$AD1246,"",IF(D$1&gt;'Data Bank'!$AT1246,"",IF(AND('Data Bank'!$AC1246&lt;100,TODAY()&gt;'Data Bank'!$AT1246),1,IF('Data Bank'!$AC1246=100,3,IF('Data Bank'!$AC1246=0,0,2)))))</f>
        <v>0</v>
      </c>
      <c r="E1114" s="178">
        <f ca="1">IF(E$1&lt;'Data Bank'!$AD1246,"",IF(E$1&gt;'Data Bank'!$AT1246,"",IF(AND('Data Bank'!$AC1246&lt;100,TODAY()&gt;'Data Bank'!$AT1246),1,IF('Data Bank'!$AC1246=100,3,IF('Data Bank'!$AC1246=0,0,2)))))</f>
        <v>0</v>
      </c>
      <c r="F1114" s="178">
        <f ca="1">IF(F$1&lt;'Data Bank'!$AD1246,"",IF(F$1&gt;'Data Bank'!$AT1246,"",IF(AND('Data Bank'!$AC1246&lt;100,TODAY()&gt;'Data Bank'!$AT1246),1,IF('Data Bank'!$AC1246=100,3,IF('Data Bank'!$AC1246=0,0,2)))))</f>
        <v>0</v>
      </c>
      <c r="G1114" s="178">
        <f ca="1">IF(G$1&lt;'Data Bank'!$AD1246,"",IF(G$1&gt;'Data Bank'!$AT1246,"",IF(AND('Data Bank'!$AC1246&lt;100,TODAY()&gt;'Data Bank'!$AT1246),1,IF('Data Bank'!$AC1246=100,3,IF('Data Bank'!$AC1246=0,0,2)))))</f>
        <v>0</v>
      </c>
      <c r="H1114" s="178">
        <f ca="1">IF(H$1&lt;'Data Bank'!$AD1246,"",IF(H$1&gt;'Data Bank'!$AT1246,"",IF(AND('Data Bank'!$AC1246&lt;100,TODAY()&gt;'Data Bank'!$AT1246),1,IF('Data Bank'!$AC1246=100,3,IF('Data Bank'!$AC1246=0,0,2)))))</f>
        <v>0</v>
      </c>
      <c r="I1114" s="178">
        <f ca="1">IF(I$1&lt;'Data Bank'!$AD1246,"",IF(I$1&gt;'Data Bank'!$AT1246,"",IF(AND('Data Bank'!$AC1246&lt;100,TODAY()&gt;'Data Bank'!$AT1246),1,IF('Data Bank'!$AC1246=100,3,IF('Data Bank'!$AC1246=0,0,2)))))</f>
        <v>0</v>
      </c>
      <c r="J1114" s="177">
        <f ca="1">IF(J$1&lt;'Data Bank'!$AD1246,"",IF(J$1&gt;'Data Bank'!$AT1246,"",IF(AND('Data Bank'!$AC1246&lt;100,TODAY()&gt;'Data Bank'!$AT1246),1,IF('Data Bank'!$AC1246=100,3,IF('Data Bank'!$AC1246=0,0,2)))))</f>
        <v>0</v>
      </c>
      <c r="K1114" s="177">
        <f ca="1">IF(K$1&lt;'Data Bank'!$AD1246,"",IF(K$1&gt;'Data Bank'!$AT1246,"",IF(AND('Data Bank'!$AC1246&lt;100,TODAY()&gt;'Data Bank'!$AT1246),1,IF('Data Bank'!$AC1246=100,3,IF('Data Bank'!$AC1246=0,0,2)))))</f>
        <v>0</v>
      </c>
      <c r="L1114" s="177">
        <f ca="1">IF(L$1&lt;'Data Bank'!$AD1246,"",IF(L$1&gt;'Data Bank'!$AT1246,"",IF(AND('Data Bank'!$AC1246&lt;100,TODAY()&gt;'Data Bank'!$AT1246),1,IF('Data Bank'!$AC1246=100,3,IF('Data Bank'!$AC1246=0,0,2)))))</f>
        <v>0</v>
      </c>
      <c r="M1114" s="177">
        <f ca="1">IF(M$1&lt;'Data Bank'!$AD1246,"",IF(M$1&gt;'Data Bank'!$AT1246,"",IF(AND('Data Bank'!$AC1246&lt;100,TODAY()&gt;'Data Bank'!$AT1246),1,IF('Data Bank'!$AC1246=100,3,IF('Data Bank'!$AC1246=0,0,2)))))</f>
        <v>0</v>
      </c>
      <c r="N1114" s="177">
        <f ca="1">IF(N$1&lt;'Data Bank'!$AD1246,"",IF(N$1&gt;'Data Bank'!$AT1246,"",IF(AND('Data Bank'!$AC1246&lt;100,TODAY()&gt;'Data Bank'!$AT1246),1,IF('Data Bank'!$AC1246=100,3,IF('Data Bank'!$AC1246=0,0,2)))))</f>
        <v>0</v>
      </c>
      <c r="O1114" s="177">
        <f ca="1">IF(O$1&lt;'Data Bank'!$AD1246,"",IF(O$1&gt;'Data Bank'!$AT1246,"",IF(AND('Data Bank'!$AC1246&lt;100,TODAY()&gt;'Data Bank'!$AT1246),1,IF('Data Bank'!$AC1246=100,3,IF('Data Bank'!$AC1246=0,0,2)))))</f>
        <v>0</v>
      </c>
      <c r="P1114" s="177">
        <f ca="1">IF(P$1&lt;'Data Bank'!$AD1246,"",IF(P$1&gt;'Data Bank'!$AT1246,"",IF(AND('Data Bank'!$AC1246&lt;100,TODAY()&gt;'Data Bank'!$AT1246),1,IF('Data Bank'!$AC1246=100,3,IF('Data Bank'!$AC1246=0,0,2)))))</f>
        <v>0</v>
      </c>
      <c r="Q1114" s="177">
        <f ca="1">IF(Q$1&lt;'Data Bank'!$AD1246,"",IF(Q$1&gt;'Data Bank'!$AT1246,"",IF(AND('Data Bank'!$AC1246&lt;100,TODAY()&gt;'Data Bank'!$AT1246),1,IF('Data Bank'!$AC1246=100,3,IF('Data Bank'!$AC1246=0,0,2)))))</f>
        <v>0</v>
      </c>
      <c r="R1114" s="177">
        <f ca="1">IF(R$1&lt;'Data Bank'!$AD1246,"",IF(R$1&gt;'Data Bank'!$AT1246,"",IF(AND('Data Bank'!$AC1246&lt;100,TODAY()&gt;'Data Bank'!$AT1246),1,IF('Data Bank'!$AC1246=100,3,IF('Data Bank'!$AC1246=0,0,2)))))</f>
        <v>0</v>
      </c>
    </row>
    <row r="1115" spans="1:18">
      <c r="A1115" s="115" t="str">
        <f>'Data Bank'!E1248</f>
        <v>Transportation</v>
      </c>
      <c r="B1115" s="178">
        <f ca="1">IF(B$1&lt;'Data Bank'!$AD1248,"",IF(B$1&gt;'Data Bank'!$AT1248,"",IF(AND('Data Bank'!$AC1248&lt;100,TODAY()&gt;'Data Bank'!$AT1248),1,IF('Data Bank'!$AC1248=100,3,IF('Data Bank'!$AC1248=0,0,2)))))</f>
        <v>0</v>
      </c>
      <c r="C1115" s="178">
        <f ca="1">IF(C$1&lt;'Data Bank'!$AD1248,"",IF(C$1&gt;'Data Bank'!$AT1248,"",IF(AND('Data Bank'!$AC1248&lt;100,TODAY()&gt;'Data Bank'!$AT1248),1,IF('Data Bank'!$AC1248=100,3,IF('Data Bank'!$AC1248=0,0,2)))))</f>
        <v>0</v>
      </c>
      <c r="D1115" s="178">
        <f ca="1">IF(D$1&lt;'Data Bank'!$AD1248,"",IF(D$1&gt;'Data Bank'!$AT1248,"",IF(AND('Data Bank'!$AC1248&lt;100,TODAY()&gt;'Data Bank'!$AT1248),1,IF('Data Bank'!$AC1248=100,3,IF('Data Bank'!$AC1248=0,0,2)))))</f>
        <v>0</v>
      </c>
      <c r="E1115" s="178">
        <f ca="1">IF(E$1&lt;'Data Bank'!$AD1248,"",IF(E$1&gt;'Data Bank'!$AT1248,"",IF(AND('Data Bank'!$AC1248&lt;100,TODAY()&gt;'Data Bank'!$AT1248),1,IF('Data Bank'!$AC1248=100,3,IF('Data Bank'!$AC1248=0,0,2)))))</f>
        <v>0</v>
      </c>
      <c r="F1115" s="178">
        <f ca="1">IF(F$1&lt;'Data Bank'!$AD1248,"",IF(F$1&gt;'Data Bank'!$AT1248,"",IF(AND('Data Bank'!$AC1248&lt;100,TODAY()&gt;'Data Bank'!$AT1248),1,IF('Data Bank'!$AC1248=100,3,IF('Data Bank'!$AC1248=0,0,2)))))</f>
        <v>0</v>
      </c>
      <c r="G1115" s="178">
        <f ca="1">IF(G$1&lt;'Data Bank'!$AD1248,"",IF(G$1&gt;'Data Bank'!$AT1248,"",IF(AND('Data Bank'!$AC1248&lt;100,TODAY()&gt;'Data Bank'!$AT1248),1,IF('Data Bank'!$AC1248=100,3,IF('Data Bank'!$AC1248=0,0,2)))))</f>
        <v>0</v>
      </c>
      <c r="H1115" s="178">
        <f ca="1">IF(H$1&lt;'Data Bank'!$AD1248,"",IF(H$1&gt;'Data Bank'!$AT1248,"",IF(AND('Data Bank'!$AC1248&lt;100,TODAY()&gt;'Data Bank'!$AT1248),1,IF('Data Bank'!$AC1248=100,3,IF('Data Bank'!$AC1248=0,0,2)))))</f>
        <v>0</v>
      </c>
      <c r="I1115" s="178">
        <f ca="1">IF(I$1&lt;'Data Bank'!$AD1248,"",IF(I$1&gt;'Data Bank'!$AT1248,"",IF(AND('Data Bank'!$AC1248&lt;100,TODAY()&gt;'Data Bank'!$AT1248),1,IF('Data Bank'!$AC1248=100,3,IF('Data Bank'!$AC1248=0,0,2)))))</f>
        <v>0</v>
      </c>
      <c r="J1115" s="177">
        <f ca="1">IF(J$1&lt;'Data Bank'!$AD1248,"",IF(J$1&gt;'Data Bank'!$AT1248,"",IF(AND('Data Bank'!$AC1248&lt;100,TODAY()&gt;'Data Bank'!$AT1248),1,IF('Data Bank'!$AC1248=100,3,IF('Data Bank'!$AC1248=0,0,2)))))</f>
        <v>0</v>
      </c>
      <c r="K1115" s="177">
        <f ca="1">IF(K$1&lt;'Data Bank'!$AD1248,"",IF(K$1&gt;'Data Bank'!$AT1248,"",IF(AND('Data Bank'!$AC1248&lt;100,TODAY()&gt;'Data Bank'!$AT1248),1,IF('Data Bank'!$AC1248=100,3,IF('Data Bank'!$AC1248=0,0,2)))))</f>
        <v>0</v>
      </c>
      <c r="L1115" s="177">
        <f ca="1">IF(L$1&lt;'Data Bank'!$AD1248,"",IF(L$1&gt;'Data Bank'!$AT1248,"",IF(AND('Data Bank'!$AC1248&lt;100,TODAY()&gt;'Data Bank'!$AT1248),1,IF('Data Bank'!$AC1248=100,3,IF('Data Bank'!$AC1248=0,0,2)))))</f>
        <v>0</v>
      </c>
      <c r="M1115" s="177">
        <f ca="1">IF(M$1&lt;'Data Bank'!$AD1248,"",IF(M$1&gt;'Data Bank'!$AT1248,"",IF(AND('Data Bank'!$AC1248&lt;100,TODAY()&gt;'Data Bank'!$AT1248),1,IF('Data Bank'!$AC1248=100,3,IF('Data Bank'!$AC1248=0,0,2)))))</f>
        <v>0</v>
      </c>
      <c r="N1115" s="177">
        <f ca="1">IF(N$1&lt;'Data Bank'!$AD1248,"",IF(N$1&gt;'Data Bank'!$AT1248,"",IF(AND('Data Bank'!$AC1248&lt;100,TODAY()&gt;'Data Bank'!$AT1248),1,IF('Data Bank'!$AC1248=100,3,IF('Data Bank'!$AC1248=0,0,2)))))</f>
        <v>0</v>
      </c>
      <c r="O1115" s="177">
        <f ca="1">IF(O$1&lt;'Data Bank'!$AD1248,"",IF(O$1&gt;'Data Bank'!$AT1248,"",IF(AND('Data Bank'!$AC1248&lt;100,TODAY()&gt;'Data Bank'!$AT1248),1,IF('Data Bank'!$AC1248=100,3,IF('Data Bank'!$AC1248=0,0,2)))))</f>
        <v>0</v>
      </c>
      <c r="P1115" s="177">
        <f ca="1">IF(P$1&lt;'Data Bank'!$AD1248,"",IF(P$1&gt;'Data Bank'!$AT1248,"",IF(AND('Data Bank'!$AC1248&lt;100,TODAY()&gt;'Data Bank'!$AT1248),1,IF('Data Bank'!$AC1248=100,3,IF('Data Bank'!$AC1248=0,0,2)))))</f>
        <v>0</v>
      </c>
      <c r="Q1115" s="177">
        <f ca="1">IF(Q$1&lt;'Data Bank'!$AD1248,"",IF(Q$1&gt;'Data Bank'!$AT1248,"",IF(AND('Data Bank'!$AC1248&lt;100,TODAY()&gt;'Data Bank'!$AT1248),1,IF('Data Bank'!$AC1248=100,3,IF('Data Bank'!$AC1248=0,0,2)))))</f>
        <v>0</v>
      </c>
      <c r="R1115" s="177">
        <f ca="1">IF(R$1&lt;'Data Bank'!$AD1248,"",IF(R$1&gt;'Data Bank'!$AT1248,"",IF(AND('Data Bank'!$AC1248&lt;100,TODAY()&gt;'Data Bank'!$AT1248),1,IF('Data Bank'!$AC1248=100,3,IF('Data Bank'!$AC1248=0,0,2)))))</f>
        <v>0</v>
      </c>
    </row>
    <row r="1116" spans="1:18">
      <c r="A1116" s="115" t="str">
        <f>'Data Bank'!E1249</f>
        <v>Transportation</v>
      </c>
      <c r="B1116" s="178">
        <f ca="1">IF(B$1&lt;'Data Bank'!$AD1249,"",IF(B$1&gt;'Data Bank'!$AT1249,"",IF(AND('Data Bank'!$AC1249&lt;100,TODAY()&gt;'Data Bank'!$AT1249),1,IF('Data Bank'!$AC1249=100,3,IF('Data Bank'!$AC1249=0,0,2)))))</f>
        <v>0</v>
      </c>
      <c r="C1116" s="178">
        <f ca="1">IF(C$1&lt;'Data Bank'!$AD1249,"",IF(C$1&gt;'Data Bank'!$AT1249,"",IF(AND('Data Bank'!$AC1249&lt;100,TODAY()&gt;'Data Bank'!$AT1249),1,IF('Data Bank'!$AC1249=100,3,IF('Data Bank'!$AC1249=0,0,2)))))</f>
        <v>0</v>
      </c>
      <c r="D1116" s="178">
        <f ca="1">IF(D$1&lt;'Data Bank'!$AD1249,"",IF(D$1&gt;'Data Bank'!$AT1249,"",IF(AND('Data Bank'!$AC1249&lt;100,TODAY()&gt;'Data Bank'!$AT1249),1,IF('Data Bank'!$AC1249=100,3,IF('Data Bank'!$AC1249=0,0,2)))))</f>
        <v>0</v>
      </c>
      <c r="E1116" s="178">
        <f ca="1">IF(E$1&lt;'Data Bank'!$AD1249,"",IF(E$1&gt;'Data Bank'!$AT1249,"",IF(AND('Data Bank'!$AC1249&lt;100,TODAY()&gt;'Data Bank'!$AT1249),1,IF('Data Bank'!$AC1249=100,3,IF('Data Bank'!$AC1249=0,0,2)))))</f>
        <v>0</v>
      </c>
      <c r="F1116" s="178">
        <f ca="1">IF(F$1&lt;'Data Bank'!$AD1249,"",IF(F$1&gt;'Data Bank'!$AT1249,"",IF(AND('Data Bank'!$AC1249&lt;100,TODAY()&gt;'Data Bank'!$AT1249),1,IF('Data Bank'!$AC1249=100,3,IF('Data Bank'!$AC1249=0,0,2)))))</f>
        <v>0</v>
      </c>
      <c r="G1116" s="178">
        <f ca="1">IF(G$1&lt;'Data Bank'!$AD1249,"",IF(G$1&gt;'Data Bank'!$AT1249,"",IF(AND('Data Bank'!$AC1249&lt;100,TODAY()&gt;'Data Bank'!$AT1249),1,IF('Data Bank'!$AC1249=100,3,IF('Data Bank'!$AC1249=0,0,2)))))</f>
        <v>0</v>
      </c>
      <c r="H1116" s="178">
        <f ca="1">IF(H$1&lt;'Data Bank'!$AD1249,"",IF(H$1&gt;'Data Bank'!$AT1249,"",IF(AND('Data Bank'!$AC1249&lt;100,TODAY()&gt;'Data Bank'!$AT1249),1,IF('Data Bank'!$AC1249=100,3,IF('Data Bank'!$AC1249=0,0,2)))))</f>
        <v>0</v>
      </c>
      <c r="I1116" s="178">
        <f ca="1">IF(I$1&lt;'Data Bank'!$AD1249,"",IF(I$1&gt;'Data Bank'!$AT1249,"",IF(AND('Data Bank'!$AC1249&lt;100,TODAY()&gt;'Data Bank'!$AT1249),1,IF('Data Bank'!$AC1249=100,3,IF('Data Bank'!$AC1249=0,0,2)))))</f>
        <v>0</v>
      </c>
      <c r="J1116" s="177">
        <f ca="1">IF(J$1&lt;'Data Bank'!$AD1249,"",IF(J$1&gt;'Data Bank'!$AT1249,"",IF(AND('Data Bank'!$AC1249&lt;100,TODAY()&gt;'Data Bank'!$AT1249),1,IF('Data Bank'!$AC1249=100,3,IF('Data Bank'!$AC1249=0,0,2)))))</f>
        <v>0</v>
      </c>
      <c r="K1116" s="177">
        <f ca="1">IF(K$1&lt;'Data Bank'!$AD1249,"",IF(K$1&gt;'Data Bank'!$AT1249,"",IF(AND('Data Bank'!$AC1249&lt;100,TODAY()&gt;'Data Bank'!$AT1249),1,IF('Data Bank'!$AC1249=100,3,IF('Data Bank'!$AC1249=0,0,2)))))</f>
        <v>0</v>
      </c>
      <c r="L1116" s="177">
        <f ca="1">IF(L$1&lt;'Data Bank'!$AD1249,"",IF(L$1&gt;'Data Bank'!$AT1249,"",IF(AND('Data Bank'!$AC1249&lt;100,TODAY()&gt;'Data Bank'!$AT1249),1,IF('Data Bank'!$AC1249=100,3,IF('Data Bank'!$AC1249=0,0,2)))))</f>
        <v>0</v>
      </c>
      <c r="M1116" s="177">
        <f ca="1">IF(M$1&lt;'Data Bank'!$AD1249,"",IF(M$1&gt;'Data Bank'!$AT1249,"",IF(AND('Data Bank'!$AC1249&lt;100,TODAY()&gt;'Data Bank'!$AT1249),1,IF('Data Bank'!$AC1249=100,3,IF('Data Bank'!$AC1249=0,0,2)))))</f>
        <v>0</v>
      </c>
      <c r="N1116" s="177">
        <f ca="1">IF(N$1&lt;'Data Bank'!$AD1249,"",IF(N$1&gt;'Data Bank'!$AT1249,"",IF(AND('Data Bank'!$AC1249&lt;100,TODAY()&gt;'Data Bank'!$AT1249),1,IF('Data Bank'!$AC1249=100,3,IF('Data Bank'!$AC1249=0,0,2)))))</f>
        <v>0</v>
      </c>
      <c r="O1116" s="177">
        <f ca="1">IF(O$1&lt;'Data Bank'!$AD1249,"",IF(O$1&gt;'Data Bank'!$AT1249,"",IF(AND('Data Bank'!$AC1249&lt;100,TODAY()&gt;'Data Bank'!$AT1249),1,IF('Data Bank'!$AC1249=100,3,IF('Data Bank'!$AC1249=0,0,2)))))</f>
        <v>0</v>
      </c>
      <c r="P1116" s="177">
        <f ca="1">IF(P$1&lt;'Data Bank'!$AD1249,"",IF(P$1&gt;'Data Bank'!$AT1249,"",IF(AND('Data Bank'!$AC1249&lt;100,TODAY()&gt;'Data Bank'!$AT1249),1,IF('Data Bank'!$AC1249=100,3,IF('Data Bank'!$AC1249=0,0,2)))))</f>
        <v>0</v>
      </c>
      <c r="Q1116" s="177">
        <f ca="1">IF(Q$1&lt;'Data Bank'!$AD1249,"",IF(Q$1&gt;'Data Bank'!$AT1249,"",IF(AND('Data Bank'!$AC1249&lt;100,TODAY()&gt;'Data Bank'!$AT1249),1,IF('Data Bank'!$AC1249=100,3,IF('Data Bank'!$AC1249=0,0,2)))))</f>
        <v>0</v>
      </c>
      <c r="R1116" s="177">
        <f ca="1">IF(R$1&lt;'Data Bank'!$AD1249,"",IF(R$1&gt;'Data Bank'!$AT1249,"",IF(AND('Data Bank'!$AC1249&lt;100,TODAY()&gt;'Data Bank'!$AT1249),1,IF('Data Bank'!$AC1249=100,3,IF('Data Bank'!$AC1249=0,0,2)))))</f>
        <v>0</v>
      </c>
    </row>
    <row r="1117" spans="1:18">
      <c r="A1117" s="115" t="str">
        <f>'Data Bank'!E1250</f>
        <v>Transportation</v>
      </c>
      <c r="B1117" s="178">
        <f ca="1">IF(B$1&lt;'Data Bank'!$AD1250,"",IF(B$1&gt;'Data Bank'!$AT1250,"",IF(AND('Data Bank'!$AC1250&lt;100,TODAY()&gt;'Data Bank'!$AT1250),1,IF('Data Bank'!$AC1250=100,3,IF('Data Bank'!$AC1250=0,0,2)))))</f>
        <v>0</v>
      </c>
      <c r="C1117" s="178">
        <f ca="1">IF(C$1&lt;'Data Bank'!$AD1250,"",IF(C$1&gt;'Data Bank'!$AT1250,"",IF(AND('Data Bank'!$AC1250&lt;100,TODAY()&gt;'Data Bank'!$AT1250),1,IF('Data Bank'!$AC1250=100,3,IF('Data Bank'!$AC1250=0,0,2)))))</f>
        <v>0</v>
      </c>
      <c r="D1117" s="178">
        <f ca="1">IF(D$1&lt;'Data Bank'!$AD1250,"",IF(D$1&gt;'Data Bank'!$AT1250,"",IF(AND('Data Bank'!$AC1250&lt;100,TODAY()&gt;'Data Bank'!$AT1250),1,IF('Data Bank'!$AC1250=100,3,IF('Data Bank'!$AC1250=0,0,2)))))</f>
        <v>0</v>
      </c>
      <c r="E1117" s="178">
        <f ca="1">IF(E$1&lt;'Data Bank'!$AD1250,"",IF(E$1&gt;'Data Bank'!$AT1250,"",IF(AND('Data Bank'!$AC1250&lt;100,TODAY()&gt;'Data Bank'!$AT1250),1,IF('Data Bank'!$AC1250=100,3,IF('Data Bank'!$AC1250=0,0,2)))))</f>
        <v>0</v>
      </c>
      <c r="F1117" s="178">
        <f ca="1">IF(F$1&lt;'Data Bank'!$AD1250,"",IF(F$1&gt;'Data Bank'!$AT1250,"",IF(AND('Data Bank'!$AC1250&lt;100,TODAY()&gt;'Data Bank'!$AT1250),1,IF('Data Bank'!$AC1250=100,3,IF('Data Bank'!$AC1250=0,0,2)))))</f>
        <v>0</v>
      </c>
      <c r="G1117" s="178">
        <f ca="1">IF(G$1&lt;'Data Bank'!$AD1250,"",IF(G$1&gt;'Data Bank'!$AT1250,"",IF(AND('Data Bank'!$AC1250&lt;100,TODAY()&gt;'Data Bank'!$AT1250),1,IF('Data Bank'!$AC1250=100,3,IF('Data Bank'!$AC1250=0,0,2)))))</f>
        <v>0</v>
      </c>
      <c r="H1117" s="178">
        <f ca="1">IF(H$1&lt;'Data Bank'!$AD1250,"",IF(H$1&gt;'Data Bank'!$AT1250,"",IF(AND('Data Bank'!$AC1250&lt;100,TODAY()&gt;'Data Bank'!$AT1250),1,IF('Data Bank'!$AC1250=100,3,IF('Data Bank'!$AC1250=0,0,2)))))</f>
        <v>0</v>
      </c>
      <c r="I1117" s="178">
        <f ca="1">IF(I$1&lt;'Data Bank'!$AD1250,"",IF(I$1&gt;'Data Bank'!$AT1250,"",IF(AND('Data Bank'!$AC1250&lt;100,TODAY()&gt;'Data Bank'!$AT1250),1,IF('Data Bank'!$AC1250=100,3,IF('Data Bank'!$AC1250=0,0,2)))))</f>
        <v>0</v>
      </c>
      <c r="J1117" s="177">
        <f ca="1">IF(J$1&lt;'Data Bank'!$AD1250,"",IF(J$1&gt;'Data Bank'!$AT1250,"",IF(AND('Data Bank'!$AC1250&lt;100,TODAY()&gt;'Data Bank'!$AT1250),1,IF('Data Bank'!$AC1250=100,3,IF('Data Bank'!$AC1250=0,0,2)))))</f>
        <v>0</v>
      </c>
      <c r="K1117" s="177">
        <f ca="1">IF(K$1&lt;'Data Bank'!$AD1250,"",IF(K$1&gt;'Data Bank'!$AT1250,"",IF(AND('Data Bank'!$AC1250&lt;100,TODAY()&gt;'Data Bank'!$AT1250),1,IF('Data Bank'!$AC1250=100,3,IF('Data Bank'!$AC1250=0,0,2)))))</f>
        <v>0</v>
      </c>
      <c r="L1117" s="177">
        <f ca="1">IF(L$1&lt;'Data Bank'!$AD1250,"",IF(L$1&gt;'Data Bank'!$AT1250,"",IF(AND('Data Bank'!$AC1250&lt;100,TODAY()&gt;'Data Bank'!$AT1250),1,IF('Data Bank'!$AC1250=100,3,IF('Data Bank'!$AC1250=0,0,2)))))</f>
        <v>0</v>
      </c>
      <c r="M1117" s="177">
        <f ca="1">IF(M$1&lt;'Data Bank'!$AD1250,"",IF(M$1&gt;'Data Bank'!$AT1250,"",IF(AND('Data Bank'!$AC1250&lt;100,TODAY()&gt;'Data Bank'!$AT1250),1,IF('Data Bank'!$AC1250=100,3,IF('Data Bank'!$AC1250=0,0,2)))))</f>
        <v>0</v>
      </c>
      <c r="N1117" s="177">
        <f ca="1">IF(N$1&lt;'Data Bank'!$AD1250,"",IF(N$1&gt;'Data Bank'!$AT1250,"",IF(AND('Data Bank'!$AC1250&lt;100,TODAY()&gt;'Data Bank'!$AT1250),1,IF('Data Bank'!$AC1250=100,3,IF('Data Bank'!$AC1250=0,0,2)))))</f>
        <v>0</v>
      </c>
      <c r="O1117" s="177">
        <f ca="1">IF(O$1&lt;'Data Bank'!$AD1250,"",IF(O$1&gt;'Data Bank'!$AT1250,"",IF(AND('Data Bank'!$AC1250&lt;100,TODAY()&gt;'Data Bank'!$AT1250),1,IF('Data Bank'!$AC1250=100,3,IF('Data Bank'!$AC1250=0,0,2)))))</f>
        <v>0</v>
      </c>
      <c r="P1117" s="177">
        <f ca="1">IF(P$1&lt;'Data Bank'!$AD1250,"",IF(P$1&gt;'Data Bank'!$AT1250,"",IF(AND('Data Bank'!$AC1250&lt;100,TODAY()&gt;'Data Bank'!$AT1250),1,IF('Data Bank'!$AC1250=100,3,IF('Data Bank'!$AC1250=0,0,2)))))</f>
        <v>0</v>
      </c>
      <c r="Q1117" s="177">
        <f ca="1">IF(Q$1&lt;'Data Bank'!$AD1250,"",IF(Q$1&gt;'Data Bank'!$AT1250,"",IF(AND('Data Bank'!$AC1250&lt;100,TODAY()&gt;'Data Bank'!$AT1250),1,IF('Data Bank'!$AC1250=100,3,IF('Data Bank'!$AC1250=0,0,2)))))</f>
        <v>0</v>
      </c>
      <c r="R1117" s="177">
        <f ca="1">IF(R$1&lt;'Data Bank'!$AD1250,"",IF(R$1&gt;'Data Bank'!$AT1250,"",IF(AND('Data Bank'!$AC1250&lt;100,TODAY()&gt;'Data Bank'!$AT1250),1,IF('Data Bank'!$AC1250=100,3,IF('Data Bank'!$AC1250=0,0,2)))))</f>
        <v>0</v>
      </c>
    </row>
    <row r="1118" spans="1:18">
      <c r="A1118" s="115" t="str">
        <f>'Data Bank'!E1251</f>
        <v>Transportation</v>
      </c>
      <c r="B1118" s="178">
        <f ca="1">IF(B$1&lt;'Data Bank'!$AD1251,"",IF(B$1&gt;'Data Bank'!$AT1251,"",IF(AND('Data Bank'!$AC1251&lt;100,TODAY()&gt;'Data Bank'!$AT1251),1,IF('Data Bank'!$AC1251=100,3,IF('Data Bank'!$AC1251=0,0,2)))))</f>
        <v>0</v>
      </c>
      <c r="C1118" s="178">
        <f ca="1">IF(C$1&lt;'Data Bank'!$AD1251,"",IF(C$1&gt;'Data Bank'!$AT1251,"",IF(AND('Data Bank'!$AC1251&lt;100,TODAY()&gt;'Data Bank'!$AT1251),1,IF('Data Bank'!$AC1251=100,3,IF('Data Bank'!$AC1251=0,0,2)))))</f>
        <v>0</v>
      </c>
      <c r="D1118" s="178">
        <f ca="1">IF(D$1&lt;'Data Bank'!$AD1251,"",IF(D$1&gt;'Data Bank'!$AT1251,"",IF(AND('Data Bank'!$AC1251&lt;100,TODAY()&gt;'Data Bank'!$AT1251),1,IF('Data Bank'!$AC1251=100,3,IF('Data Bank'!$AC1251=0,0,2)))))</f>
        <v>0</v>
      </c>
      <c r="E1118" s="178">
        <f ca="1">IF(E$1&lt;'Data Bank'!$AD1251,"",IF(E$1&gt;'Data Bank'!$AT1251,"",IF(AND('Data Bank'!$AC1251&lt;100,TODAY()&gt;'Data Bank'!$AT1251),1,IF('Data Bank'!$AC1251=100,3,IF('Data Bank'!$AC1251=0,0,2)))))</f>
        <v>0</v>
      </c>
      <c r="F1118" s="178">
        <f ca="1">IF(F$1&lt;'Data Bank'!$AD1251,"",IF(F$1&gt;'Data Bank'!$AT1251,"",IF(AND('Data Bank'!$AC1251&lt;100,TODAY()&gt;'Data Bank'!$AT1251),1,IF('Data Bank'!$AC1251=100,3,IF('Data Bank'!$AC1251=0,0,2)))))</f>
        <v>0</v>
      </c>
      <c r="G1118" s="178">
        <f ca="1">IF(G$1&lt;'Data Bank'!$AD1251,"",IF(G$1&gt;'Data Bank'!$AT1251,"",IF(AND('Data Bank'!$AC1251&lt;100,TODAY()&gt;'Data Bank'!$AT1251),1,IF('Data Bank'!$AC1251=100,3,IF('Data Bank'!$AC1251=0,0,2)))))</f>
        <v>0</v>
      </c>
      <c r="H1118" s="178">
        <f ca="1">IF(H$1&lt;'Data Bank'!$AD1251,"",IF(H$1&gt;'Data Bank'!$AT1251,"",IF(AND('Data Bank'!$AC1251&lt;100,TODAY()&gt;'Data Bank'!$AT1251),1,IF('Data Bank'!$AC1251=100,3,IF('Data Bank'!$AC1251=0,0,2)))))</f>
        <v>0</v>
      </c>
      <c r="I1118" s="178">
        <f ca="1">IF(I$1&lt;'Data Bank'!$AD1251,"",IF(I$1&gt;'Data Bank'!$AT1251,"",IF(AND('Data Bank'!$AC1251&lt;100,TODAY()&gt;'Data Bank'!$AT1251),1,IF('Data Bank'!$AC1251=100,3,IF('Data Bank'!$AC1251=0,0,2)))))</f>
        <v>0</v>
      </c>
      <c r="J1118" s="177">
        <f ca="1">IF(J$1&lt;'Data Bank'!$AD1251,"",IF(J$1&gt;'Data Bank'!$AT1251,"",IF(AND('Data Bank'!$AC1251&lt;100,TODAY()&gt;'Data Bank'!$AT1251),1,IF('Data Bank'!$AC1251=100,3,IF('Data Bank'!$AC1251=0,0,2)))))</f>
        <v>0</v>
      </c>
      <c r="K1118" s="177">
        <f ca="1">IF(K$1&lt;'Data Bank'!$AD1251,"",IF(K$1&gt;'Data Bank'!$AT1251,"",IF(AND('Data Bank'!$AC1251&lt;100,TODAY()&gt;'Data Bank'!$AT1251),1,IF('Data Bank'!$AC1251=100,3,IF('Data Bank'!$AC1251=0,0,2)))))</f>
        <v>0</v>
      </c>
      <c r="L1118" s="177">
        <f ca="1">IF(L$1&lt;'Data Bank'!$AD1251,"",IF(L$1&gt;'Data Bank'!$AT1251,"",IF(AND('Data Bank'!$AC1251&lt;100,TODAY()&gt;'Data Bank'!$AT1251),1,IF('Data Bank'!$AC1251=100,3,IF('Data Bank'!$AC1251=0,0,2)))))</f>
        <v>0</v>
      </c>
      <c r="M1118" s="177">
        <f ca="1">IF(M$1&lt;'Data Bank'!$AD1251,"",IF(M$1&gt;'Data Bank'!$AT1251,"",IF(AND('Data Bank'!$AC1251&lt;100,TODAY()&gt;'Data Bank'!$AT1251),1,IF('Data Bank'!$AC1251=100,3,IF('Data Bank'!$AC1251=0,0,2)))))</f>
        <v>0</v>
      </c>
      <c r="N1118" s="177">
        <f ca="1">IF(N$1&lt;'Data Bank'!$AD1251,"",IF(N$1&gt;'Data Bank'!$AT1251,"",IF(AND('Data Bank'!$AC1251&lt;100,TODAY()&gt;'Data Bank'!$AT1251),1,IF('Data Bank'!$AC1251=100,3,IF('Data Bank'!$AC1251=0,0,2)))))</f>
        <v>0</v>
      </c>
      <c r="O1118" s="177">
        <f ca="1">IF(O$1&lt;'Data Bank'!$AD1251,"",IF(O$1&gt;'Data Bank'!$AT1251,"",IF(AND('Data Bank'!$AC1251&lt;100,TODAY()&gt;'Data Bank'!$AT1251),1,IF('Data Bank'!$AC1251=100,3,IF('Data Bank'!$AC1251=0,0,2)))))</f>
        <v>0</v>
      </c>
      <c r="P1118" s="177">
        <f ca="1">IF(P$1&lt;'Data Bank'!$AD1251,"",IF(P$1&gt;'Data Bank'!$AT1251,"",IF(AND('Data Bank'!$AC1251&lt;100,TODAY()&gt;'Data Bank'!$AT1251),1,IF('Data Bank'!$AC1251=100,3,IF('Data Bank'!$AC1251=0,0,2)))))</f>
        <v>0</v>
      </c>
      <c r="Q1118" s="177">
        <f ca="1">IF(Q$1&lt;'Data Bank'!$AD1251,"",IF(Q$1&gt;'Data Bank'!$AT1251,"",IF(AND('Data Bank'!$AC1251&lt;100,TODAY()&gt;'Data Bank'!$AT1251),1,IF('Data Bank'!$AC1251=100,3,IF('Data Bank'!$AC1251=0,0,2)))))</f>
        <v>0</v>
      </c>
      <c r="R1118" s="177">
        <f ca="1">IF(R$1&lt;'Data Bank'!$AD1251,"",IF(R$1&gt;'Data Bank'!$AT1251,"",IF(AND('Data Bank'!$AC1251&lt;100,TODAY()&gt;'Data Bank'!$AT1251),1,IF('Data Bank'!$AC1251=100,3,IF('Data Bank'!$AC1251=0,0,2)))))</f>
        <v>0</v>
      </c>
    </row>
    <row r="1119" spans="1:18">
      <c r="A1119" s="115" t="str">
        <f>'Data Bank'!E1252</f>
        <v>Transportation</v>
      </c>
      <c r="B1119" s="178">
        <f ca="1">IF(B$1&lt;'Data Bank'!$AD1252,"",IF(B$1&gt;'Data Bank'!$AT1252,"",IF(AND('Data Bank'!$AC1252&lt;100,TODAY()&gt;'Data Bank'!$AT1252),1,IF('Data Bank'!$AC1252=100,3,IF('Data Bank'!$AC1252=0,0,2)))))</f>
        <v>0</v>
      </c>
      <c r="C1119" s="178">
        <f ca="1">IF(C$1&lt;'Data Bank'!$AD1252,"",IF(C$1&gt;'Data Bank'!$AT1252,"",IF(AND('Data Bank'!$AC1252&lt;100,TODAY()&gt;'Data Bank'!$AT1252),1,IF('Data Bank'!$AC1252=100,3,IF('Data Bank'!$AC1252=0,0,2)))))</f>
        <v>0</v>
      </c>
      <c r="D1119" s="178">
        <f ca="1">IF(D$1&lt;'Data Bank'!$AD1252,"",IF(D$1&gt;'Data Bank'!$AT1252,"",IF(AND('Data Bank'!$AC1252&lt;100,TODAY()&gt;'Data Bank'!$AT1252),1,IF('Data Bank'!$AC1252=100,3,IF('Data Bank'!$AC1252=0,0,2)))))</f>
        <v>0</v>
      </c>
      <c r="E1119" s="178">
        <f ca="1">IF(E$1&lt;'Data Bank'!$AD1252,"",IF(E$1&gt;'Data Bank'!$AT1252,"",IF(AND('Data Bank'!$AC1252&lt;100,TODAY()&gt;'Data Bank'!$AT1252),1,IF('Data Bank'!$AC1252=100,3,IF('Data Bank'!$AC1252=0,0,2)))))</f>
        <v>0</v>
      </c>
      <c r="F1119" s="178">
        <f ca="1">IF(F$1&lt;'Data Bank'!$AD1252,"",IF(F$1&gt;'Data Bank'!$AT1252,"",IF(AND('Data Bank'!$AC1252&lt;100,TODAY()&gt;'Data Bank'!$AT1252),1,IF('Data Bank'!$AC1252=100,3,IF('Data Bank'!$AC1252=0,0,2)))))</f>
        <v>0</v>
      </c>
      <c r="G1119" s="178">
        <f ca="1">IF(G$1&lt;'Data Bank'!$AD1252,"",IF(G$1&gt;'Data Bank'!$AT1252,"",IF(AND('Data Bank'!$AC1252&lt;100,TODAY()&gt;'Data Bank'!$AT1252),1,IF('Data Bank'!$AC1252=100,3,IF('Data Bank'!$AC1252=0,0,2)))))</f>
        <v>0</v>
      </c>
      <c r="H1119" s="178">
        <f ca="1">IF(H$1&lt;'Data Bank'!$AD1252,"",IF(H$1&gt;'Data Bank'!$AT1252,"",IF(AND('Data Bank'!$AC1252&lt;100,TODAY()&gt;'Data Bank'!$AT1252),1,IF('Data Bank'!$AC1252=100,3,IF('Data Bank'!$AC1252=0,0,2)))))</f>
        <v>0</v>
      </c>
      <c r="I1119" s="178">
        <f ca="1">IF(I$1&lt;'Data Bank'!$AD1252,"",IF(I$1&gt;'Data Bank'!$AT1252,"",IF(AND('Data Bank'!$AC1252&lt;100,TODAY()&gt;'Data Bank'!$AT1252),1,IF('Data Bank'!$AC1252=100,3,IF('Data Bank'!$AC1252=0,0,2)))))</f>
        <v>0</v>
      </c>
      <c r="J1119" s="177">
        <f ca="1">IF(J$1&lt;'Data Bank'!$AD1252,"",IF(J$1&gt;'Data Bank'!$AT1252,"",IF(AND('Data Bank'!$AC1252&lt;100,TODAY()&gt;'Data Bank'!$AT1252),1,IF('Data Bank'!$AC1252=100,3,IF('Data Bank'!$AC1252=0,0,2)))))</f>
        <v>0</v>
      </c>
      <c r="K1119" s="177">
        <f ca="1">IF(K$1&lt;'Data Bank'!$AD1252,"",IF(K$1&gt;'Data Bank'!$AT1252,"",IF(AND('Data Bank'!$AC1252&lt;100,TODAY()&gt;'Data Bank'!$AT1252),1,IF('Data Bank'!$AC1252=100,3,IF('Data Bank'!$AC1252=0,0,2)))))</f>
        <v>0</v>
      </c>
      <c r="L1119" s="177">
        <f ca="1">IF(L$1&lt;'Data Bank'!$AD1252,"",IF(L$1&gt;'Data Bank'!$AT1252,"",IF(AND('Data Bank'!$AC1252&lt;100,TODAY()&gt;'Data Bank'!$AT1252),1,IF('Data Bank'!$AC1252=100,3,IF('Data Bank'!$AC1252=0,0,2)))))</f>
        <v>0</v>
      </c>
      <c r="M1119" s="177">
        <f ca="1">IF(M$1&lt;'Data Bank'!$AD1252,"",IF(M$1&gt;'Data Bank'!$AT1252,"",IF(AND('Data Bank'!$AC1252&lt;100,TODAY()&gt;'Data Bank'!$AT1252),1,IF('Data Bank'!$AC1252=100,3,IF('Data Bank'!$AC1252=0,0,2)))))</f>
        <v>0</v>
      </c>
      <c r="N1119" s="177">
        <f ca="1">IF(N$1&lt;'Data Bank'!$AD1252,"",IF(N$1&gt;'Data Bank'!$AT1252,"",IF(AND('Data Bank'!$AC1252&lt;100,TODAY()&gt;'Data Bank'!$AT1252),1,IF('Data Bank'!$AC1252=100,3,IF('Data Bank'!$AC1252=0,0,2)))))</f>
        <v>0</v>
      </c>
      <c r="O1119" s="177">
        <f ca="1">IF(O$1&lt;'Data Bank'!$AD1252,"",IF(O$1&gt;'Data Bank'!$AT1252,"",IF(AND('Data Bank'!$AC1252&lt;100,TODAY()&gt;'Data Bank'!$AT1252),1,IF('Data Bank'!$AC1252=100,3,IF('Data Bank'!$AC1252=0,0,2)))))</f>
        <v>0</v>
      </c>
      <c r="P1119" s="177">
        <f ca="1">IF(P$1&lt;'Data Bank'!$AD1252,"",IF(P$1&gt;'Data Bank'!$AT1252,"",IF(AND('Data Bank'!$AC1252&lt;100,TODAY()&gt;'Data Bank'!$AT1252),1,IF('Data Bank'!$AC1252=100,3,IF('Data Bank'!$AC1252=0,0,2)))))</f>
        <v>0</v>
      </c>
      <c r="Q1119" s="177">
        <f ca="1">IF(Q$1&lt;'Data Bank'!$AD1252,"",IF(Q$1&gt;'Data Bank'!$AT1252,"",IF(AND('Data Bank'!$AC1252&lt;100,TODAY()&gt;'Data Bank'!$AT1252),1,IF('Data Bank'!$AC1252=100,3,IF('Data Bank'!$AC1252=0,0,2)))))</f>
        <v>0</v>
      </c>
      <c r="R1119" s="177">
        <f ca="1">IF(R$1&lt;'Data Bank'!$AD1252,"",IF(R$1&gt;'Data Bank'!$AT1252,"",IF(AND('Data Bank'!$AC1252&lt;100,TODAY()&gt;'Data Bank'!$AT1252),1,IF('Data Bank'!$AC1252=100,3,IF('Data Bank'!$AC1252=0,0,2)))))</f>
        <v>0</v>
      </c>
    </row>
    <row r="1120" spans="1:18">
      <c r="A1120" s="115" t="str">
        <f>'Data Bank'!E1253</f>
        <v>Transportation</v>
      </c>
      <c r="B1120" s="178">
        <f ca="1">IF(B$1&lt;'Data Bank'!$AD1253,"",IF(B$1&gt;'Data Bank'!$AT1253,"",IF(AND('Data Bank'!$AC1253&lt;100,TODAY()&gt;'Data Bank'!$AT1253),1,IF('Data Bank'!$AC1253=100,3,IF('Data Bank'!$AC1253=0,0,2)))))</f>
        <v>0</v>
      </c>
      <c r="C1120" s="178">
        <f ca="1">IF(C$1&lt;'Data Bank'!$AD1253,"",IF(C$1&gt;'Data Bank'!$AT1253,"",IF(AND('Data Bank'!$AC1253&lt;100,TODAY()&gt;'Data Bank'!$AT1253),1,IF('Data Bank'!$AC1253=100,3,IF('Data Bank'!$AC1253=0,0,2)))))</f>
        <v>0</v>
      </c>
      <c r="D1120" s="178">
        <f ca="1">IF(D$1&lt;'Data Bank'!$AD1253,"",IF(D$1&gt;'Data Bank'!$AT1253,"",IF(AND('Data Bank'!$AC1253&lt;100,TODAY()&gt;'Data Bank'!$AT1253),1,IF('Data Bank'!$AC1253=100,3,IF('Data Bank'!$AC1253=0,0,2)))))</f>
        <v>0</v>
      </c>
      <c r="E1120" s="178">
        <f ca="1">IF(E$1&lt;'Data Bank'!$AD1253,"",IF(E$1&gt;'Data Bank'!$AT1253,"",IF(AND('Data Bank'!$AC1253&lt;100,TODAY()&gt;'Data Bank'!$AT1253),1,IF('Data Bank'!$AC1253=100,3,IF('Data Bank'!$AC1253=0,0,2)))))</f>
        <v>0</v>
      </c>
      <c r="F1120" s="178">
        <f ca="1">IF(F$1&lt;'Data Bank'!$AD1253,"",IF(F$1&gt;'Data Bank'!$AT1253,"",IF(AND('Data Bank'!$AC1253&lt;100,TODAY()&gt;'Data Bank'!$AT1253),1,IF('Data Bank'!$AC1253=100,3,IF('Data Bank'!$AC1253=0,0,2)))))</f>
        <v>0</v>
      </c>
      <c r="G1120" s="178">
        <f ca="1">IF(G$1&lt;'Data Bank'!$AD1253,"",IF(G$1&gt;'Data Bank'!$AT1253,"",IF(AND('Data Bank'!$AC1253&lt;100,TODAY()&gt;'Data Bank'!$AT1253),1,IF('Data Bank'!$AC1253=100,3,IF('Data Bank'!$AC1253=0,0,2)))))</f>
        <v>0</v>
      </c>
      <c r="H1120" s="178">
        <f ca="1">IF(H$1&lt;'Data Bank'!$AD1253,"",IF(H$1&gt;'Data Bank'!$AT1253,"",IF(AND('Data Bank'!$AC1253&lt;100,TODAY()&gt;'Data Bank'!$AT1253),1,IF('Data Bank'!$AC1253=100,3,IF('Data Bank'!$AC1253=0,0,2)))))</f>
        <v>0</v>
      </c>
      <c r="I1120" s="178">
        <f ca="1">IF(I$1&lt;'Data Bank'!$AD1253,"",IF(I$1&gt;'Data Bank'!$AT1253,"",IF(AND('Data Bank'!$AC1253&lt;100,TODAY()&gt;'Data Bank'!$AT1253),1,IF('Data Bank'!$AC1253=100,3,IF('Data Bank'!$AC1253=0,0,2)))))</f>
        <v>0</v>
      </c>
      <c r="J1120" s="177">
        <f ca="1">IF(J$1&lt;'Data Bank'!$AD1253,"",IF(J$1&gt;'Data Bank'!$AT1253,"",IF(AND('Data Bank'!$AC1253&lt;100,TODAY()&gt;'Data Bank'!$AT1253),1,IF('Data Bank'!$AC1253=100,3,IF('Data Bank'!$AC1253=0,0,2)))))</f>
        <v>0</v>
      </c>
      <c r="K1120" s="177">
        <f ca="1">IF(K$1&lt;'Data Bank'!$AD1253,"",IF(K$1&gt;'Data Bank'!$AT1253,"",IF(AND('Data Bank'!$AC1253&lt;100,TODAY()&gt;'Data Bank'!$AT1253),1,IF('Data Bank'!$AC1253=100,3,IF('Data Bank'!$AC1253=0,0,2)))))</f>
        <v>0</v>
      </c>
      <c r="L1120" s="177">
        <f ca="1">IF(L$1&lt;'Data Bank'!$AD1253,"",IF(L$1&gt;'Data Bank'!$AT1253,"",IF(AND('Data Bank'!$AC1253&lt;100,TODAY()&gt;'Data Bank'!$AT1253),1,IF('Data Bank'!$AC1253=100,3,IF('Data Bank'!$AC1253=0,0,2)))))</f>
        <v>0</v>
      </c>
      <c r="M1120" s="177">
        <f ca="1">IF(M$1&lt;'Data Bank'!$AD1253,"",IF(M$1&gt;'Data Bank'!$AT1253,"",IF(AND('Data Bank'!$AC1253&lt;100,TODAY()&gt;'Data Bank'!$AT1253),1,IF('Data Bank'!$AC1253=100,3,IF('Data Bank'!$AC1253=0,0,2)))))</f>
        <v>0</v>
      </c>
      <c r="N1120" s="177">
        <f ca="1">IF(N$1&lt;'Data Bank'!$AD1253,"",IF(N$1&gt;'Data Bank'!$AT1253,"",IF(AND('Data Bank'!$AC1253&lt;100,TODAY()&gt;'Data Bank'!$AT1253),1,IF('Data Bank'!$AC1253=100,3,IF('Data Bank'!$AC1253=0,0,2)))))</f>
        <v>0</v>
      </c>
      <c r="O1120" s="177">
        <f ca="1">IF(O$1&lt;'Data Bank'!$AD1253,"",IF(O$1&gt;'Data Bank'!$AT1253,"",IF(AND('Data Bank'!$AC1253&lt;100,TODAY()&gt;'Data Bank'!$AT1253),1,IF('Data Bank'!$AC1253=100,3,IF('Data Bank'!$AC1253=0,0,2)))))</f>
        <v>0</v>
      </c>
      <c r="P1120" s="177">
        <f ca="1">IF(P$1&lt;'Data Bank'!$AD1253,"",IF(P$1&gt;'Data Bank'!$AT1253,"",IF(AND('Data Bank'!$AC1253&lt;100,TODAY()&gt;'Data Bank'!$AT1253),1,IF('Data Bank'!$AC1253=100,3,IF('Data Bank'!$AC1253=0,0,2)))))</f>
        <v>0</v>
      </c>
      <c r="Q1120" s="177">
        <f ca="1">IF(Q$1&lt;'Data Bank'!$AD1253,"",IF(Q$1&gt;'Data Bank'!$AT1253,"",IF(AND('Data Bank'!$AC1253&lt;100,TODAY()&gt;'Data Bank'!$AT1253),1,IF('Data Bank'!$AC1253=100,3,IF('Data Bank'!$AC1253=0,0,2)))))</f>
        <v>0</v>
      </c>
      <c r="R1120" s="177">
        <f ca="1">IF(R$1&lt;'Data Bank'!$AD1253,"",IF(R$1&gt;'Data Bank'!$AT1253,"",IF(AND('Data Bank'!$AC1253&lt;100,TODAY()&gt;'Data Bank'!$AT1253),1,IF('Data Bank'!$AC1253=100,3,IF('Data Bank'!$AC1253=0,0,2)))))</f>
        <v>0</v>
      </c>
    </row>
    <row r="1121" spans="1:18">
      <c r="A1121" s="115" t="str">
        <f>'Data Bank'!E1254</f>
        <v>Transportation</v>
      </c>
      <c r="B1121" s="178">
        <f ca="1">IF(B$1&lt;'Data Bank'!$AD1254,"",IF(B$1&gt;'Data Bank'!$AT1254,"",IF(AND('Data Bank'!$AC1254&lt;100,TODAY()&gt;'Data Bank'!$AT1254),1,IF('Data Bank'!$AC1254=100,3,IF('Data Bank'!$AC1254=0,0,2)))))</f>
        <v>0</v>
      </c>
      <c r="C1121" s="178">
        <f ca="1">IF(C$1&lt;'Data Bank'!$AD1254,"",IF(C$1&gt;'Data Bank'!$AT1254,"",IF(AND('Data Bank'!$AC1254&lt;100,TODAY()&gt;'Data Bank'!$AT1254),1,IF('Data Bank'!$AC1254=100,3,IF('Data Bank'!$AC1254=0,0,2)))))</f>
        <v>0</v>
      </c>
      <c r="D1121" s="178">
        <f ca="1">IF(D$1&lt;'Data Bank'!$AD1254,"",IF(D$1&gt;'Data Bank'!$AT1254,"",IF(AND('Data Bank'!$AC1254&lt;100,TODAY()&gt;'Data Bank'!$AT1254),1,IF('Data Bank'!$AC1254=100,3,IF('Data Bank'!$AC1254=0,0,2)))))</f>
        <v>0</v>
      </c>
      <c r="E1121" s="178">
        <f ca="1">IF(E$1&lt;'Data Bank'!$AD1254,"",IF(E$1&gt;'Data Bank'!$AT1254,"",IF(AND('Data Bank'!$AC1254&lt;100,TODAY()&gt;'Data Bank'!$AT1254),1,IF('Data Bank'!$AC1254=100,3,IF('Data Bank'!$AC1254=0,0,2)))))</f>
        <v>0</v>
      </c>
      <c r="F1121" s="178">
        <f ca="1">IF(F$1&lt;'Data Bank'!$AD1254,"",IF(F$1&gt;'Data Bank'!$AT1254,"",IF(AND('Data Bank'!$AC1254&lt;100,TODAY()&gt;'Data Bank'!$AT1254),1,IF('Data Bank'!$AC1254=100,3,IF('Data Bank'!$AC1254=0,0,2)))))</f>
        <v>0</v>
      </c>
      <c r="G1121" s="178">
        <f ca="1">IF(G$1&lt;'Data Bank'!$AD1254,"",IF(G$1&gt;'Data Bank'!$AT1254,"",IF(AND('Data Bank'!$AC1254&lt;100,TODAY()&gt;'Data Bank'!$AT1254),1,IF('Data Bank'!$AC1254=100,3,IF('Data Bank'!$AC1254=0,0,2)))))</f>
        <v>0</v>
      </c>
      <c r="H1121" s="178">
        <f ca="1">IF(H$1&lt;'Data Bank'!$AD1254,"",IF(H$1&gt;'Data Bank'!$AT1254,"",IF(AND('Data Bank'!$AC1254&lt;100,TODAY()&gt;'Data Bank'!$AT1254),1,IF('Data Bank'!$AC1254=100,3,IF('Data Bank'!$AC1254=0,0,2)))))</f>
        <v>0</v>
      </c>
      <c r="I1121" s="178">
        <f ca="1">IF(I$1&lt;'Data Bank'!$AD1254,"",IF(I$1&gt;'Data Bank'!$AT1254,"",IF(AND('Data Bank'!$AC1254&lt;100,TODAY()&gt;'Data Bank'!$AT1254),1,IF('Data Bank'!$AC1254=100,3,IF('Data Bank'!$AC1254=0,0,2)))))</f>
        <v>0</v>
      </c>
      <c r="J1121" s="177">
        <f ca="1">IF(J$1&lt;'Data Bank'!$AD1254,"",IF(J$1&gt;'Data Bank'!$AT1254,"",IF(AND('Data Bank'!$AC1254&lt;100,TODAY()&gt;'Data Bank'!$AT1254),1,IF('Data Bank'!$AC1254=100,3,IF('Data Bank'!$AC1254=0,0,2)))))</f>
        <v>0</v>
      </c>
      <c r="K1121" s="177">
        <f ca="1">IF(K$1&lt;'Data Bank'!$AD1254,"",IF(K$1&gt;'Data Bank'!$AT1254,"",IF(AND('Data Bank'!$AC1254&lt;100,TODAY()&gt;'Data Bank'!$AT1254),1,IF('Data Bank'!$AC1254=100,3,IF('Data Bank'!$AC1254=0,0,2)))))</f>
        <v>0</v>
      </c>
      <c r="L1121" s="177">
        <f ca="1">IF(L$1&lt;'Data Bank'!$AD1254,"",IF(L$1&gt;'Data Bank'!$AT1254,"",IF(AND('Data Bank'!$AC1254&lt;100,TODAY()&gt;'Data Bank'!$AT1254),1,IF('Data Bank'!$AC1254=100,3,IF('Data Bank'!$AC1254=0,0,2)))))</f>
        <v>0</v>
      </c>
      <c r="M1121" s="177">
        <f ca="1">IF(M$1&lt;'Data Bank'!$AD1254,"",IF(M$1&gt;'Data Bank'!$AT1254,"",IF(AND('Data Bank'!$AC1254&lt;100,TODAY()&gt;'Data Bank'!$AT1254),1,IF('Data Bank'!$AC1254=100,3,IF('Data Bank'!$AC1254=0,0,2)))))</f>
        <v>0</v>
      </c>
      <c r="N1121" s="177">
        <f ca="1">IF(N$1&lt;'Data Bank'!$AD1254,"",IF(N$1&gt;'Data Bank'!$AT1254,"",IF(AND('Data Bank'!$AC1254&lt;100,TODAY()&gt;'Data Bank'!$AT1254),1,IF('Data Bank'!$AC1254=100,3,IF('Data Bank'!$AC1254=0,0,2)))))</f>
        <v>0</v>
      </c>
      <c r="O1121" s="177">
        <f ca="1">IF(O$1&lt;'Data Bank'!$AD1254,"",IF(O$1&gt;'Data Bank'!$AT1254,"",IF(AND('Data Bank'!$AC1254&lt;100,TODAY()&gt;'Data Bank'!$AT1254),1,IF('Data Bank'!$AC1254=100,3,IF('Data Bank'!$AC1254=0,0,2)))))</f>
        <v>0</v>
      </c>
      <c r="P1121" s="177">
        <f ca="1">IF(P$1&lt;'Data Bank'!$AD1254,"",IF(P$1&gt;'Data Bank'!$AT1254,"",IF(AND('Data Bank'!$AC1254&lt;100,TODAY()&gt;'Data Bank'!$AT1254),1,IF('Data Bank'!$AC1254=100,3,IF('Data Bank'!$AC1254=0,0,2)))))</f>
        <v>0</v>
      </c>
      <c r="Q1121" s="177">
        <f ca="1">IF(Q$1&lt;'Data Bank'!$AD1254,"",IF(Q$1&gt;'Data Bank'!$AT1254,"",IF(AND('Data Bank'!$AC1254&lt;100,TODAY()&gt;'Data Bank'!$AT1254),1,IF('Data Bank'!$AC1254=100,3,IF('Data Bank'!$AC1254=0,0,2)))))</f>
        <v>0</v>
      </c>
      <c r="R1121" s="177">
        <f ca="1">IF(R$1&lt;'Data Bank'!$AD1254,"",IF(R$1&gt;'Data Bank'!$AT1254,"",IF(AND('Data Bank'!$AC1254&lt;100,TODAY()&gt;'Data Bank'!$AT1254),1,IF('Data Bank'!$AC1254=100,3,IF('Data Bank'!$AC1254=0,0,2)))))</f>
        <v>0</v>
      </c>
    </row>
    <row r="1122" spans="1:18">
      <c r="A1122" s="115" t="str">
        <f>'Data Bank'!E1255</f>
        <v>Transportation</v>
      </c>
      <c r="B1122" s="178">
        <f ca="1">IF(B$1&lt;'Data Bank'!$AD1255,"",IF(B$1&gt;'Data Bank'!$AT1255,"",IF(AND('Data Bank'!$AC1255&lt;100,TODAY()&gt;'Data Bank'!$AT1255),1,IF('Data Bank'!$AC1255=100,3,IF('Data Bank'!$AC1255=0,0,2)))))</f>
        <v>0</v>
      </c>
      <c r="C1122" s="178">
        <f ca="1">IF(C$1&lt;'Data Bank'!$AD1255,"",IF(C$1&gt;'Data Bank'!$AT1255,"",IF(AND('Data Bank'!$AC1255&lt;100,TODAY()&gt;'Data Bank'!$AT1255),1,IF('Data Bank'!$AC1255=100,3,IF('Data Bank'!$AC1255=0,0,2)))))</f>
        <v>0</v>
      </c>
      <c r="D1122" s="178">
        <f ca="1">IF(D$1&lt;'Data Bank'!$AD1255,"",IF(D$1&gt;'Data Bank'!$AT1255,"",IF(AND('Data Bank'!$AC1255&lt;100,TODAY()&gt;'Data Bank'!$AT1255),1,IF('Data Bank'!$AC1255=100,3,IF('Data Bank'!$AC1255=0,0,2)))))</f>
        <v>0</v>
      </c>
      <c r="E1122" s="178">
        <f ca="1">IF(E$1&lt;'Data Bank'!$AD1255,"",IF(E$1&gt;'Data Bank'!$AT1255,"",IF(AND('Data Bank'!$AC1255&lt;100,TODAY()&gt;'Data Bank'!$AT1255),1,IF('Data Bank'!$AC1255=100,3,IF('Data Bank'!$AC1255=0,0,2)))))</f>
        <v>0</v>
      </c>
      <c r="F1122" s="178">
        <f ca="1">IF(F$1&lt;'Data Bank'!$AD1255,"",IF(F$1&gt;'Data Bank'!$AT1255,"",IF(AND('Data Bank'!$AC1255&lt;100,TODAY()&gt;'Data Bank'!$AT1255),1,IF('Data Bank'!$AC1255=100,3,IF('Data Bank'!$AC1255=0,0,2)))))</f>
        <v>0</v>
      </c>
      <c r="G1122" s="178">
        <f ca="1">IF(G$1&lt;'Data Bank'!$AD1255,"",IF(G$1&gt;'Data Bank'!$AT1255,"",IF(AND('Data Bank'!$AC1255&lt;100,TODAY()&gt;'Data Bank'!$AT1255),1,IF('Data Bank'!$AC1255=100,3,IF('Data Bank'!$AC1255=0,0,2)))))</f>
        <v>0</v>
      </c>
      <c r="H1122" s="178">
        <f ca="1">IF(H$1&lt;'Data Bank'!$AD1255,"",IF(H$1&gt;'Data Bank'!$AT1255,"",IF(AND('Data Bank'!$AC1255&lt;100,TODAY()&gt;'Data Bank'!$AT1255),1,IF('Data Bank'!$AC1255=100,3,IF('Data Bank'!$AC1255=0,0,2)))))</f>
        <v>0</v>
      </c>
      <c r="I1122" s="178">
        <f ca="1">IF(I$1&lt;'Data Bank'!$AD1255,"",IF(I$1&gt;'Data Bank'!$AT1255,"",IF(AND('Data Bank'!$AC1255&lt;100,TODAY()&gt;'Data Bank'!$AT1255),1,IF('Data Bank'!$AC1255=100,3,IF('Data Bank'!$AC1255=0,0,2)))))</f>
        <v>0</v>
      </c>
      <c r="J1122" s="177">
        <f ca="1">IF(J$1&lt;'Data Bank'!$AD1255,"",IF(J$1&gt;'Data Bank'!$AT1255,"",IF(AND('Data Bank'!$AC1255&lt;100,TODAY()&gt;'Data Bank'!$AT1255),1,IF('Data Bank'!$AC1255=100,3,IF('Data Bank'!$AC1255=0,0,2)))))</f>
        <v>0</v>
      </c>
      <c r="K1122" s="177">
        <f ca="1">IF(K$1&lt;'Data Bank'!$AD1255,"",IF(K$1&gt;'Data Bank'!$AT1255,"",IF(AND('Data Bank'!$AC1255&lt;100,TODAY()&gt;'Data Bank'!$AT1255),1,IF('Data Bank'!$AC1255=100,3,IF('Data Bank'!$AC1255=0,0,2)))))</f>
        <v>0</v>
      </c>
      <c r="L1122" s="177">
        <f ca="1">IF(L$1&lt;'Data Bank'!$AD1255,"",IF(L$1&gt;'Data Bank'!$AT1255,"",IF(AND('Data Bank'!$AC1255&lt;100,TODAY()&gt;'Data Bank'!$AT1255),1,IF('Data Bank'!$AC1255=100,3,IF('Data Bank'!$AC1255=0,0,2)))))</f>
        <v>0</v>
      </c>
      <c r="M1122" s="177">
        <f ca="1">IF(M$1&lt;'Data Bank'!$AD1255,"",IF(M$1&gt;'Data Bank'!$AT1255,"",IF(AND('Data Bank'!$AC1255&lt;100,TODAY()&gt;'Data Bank'!$AT1255),1,IF('Data Bank'!$AC1255=100,3,IF('Data Bank'!$AC1255=0,0,2)))))</f>
        <v>0</v>
      </c>
      <c r="N1122" s="177">
        <f ca="1">IF(N$1&lt;'Data Bank'!$AD1255,"",IF(N$1&gt;'Data Bank'!$AT1255,"",IF(AND('Data Bank'!$AC1255&lt;100,TODAY()&gt;'Data Bank'!$AT1255),1,IF('Data Bank'!$AC1255=100,3,IF('Data Bank'!$AC1255=0,0,2)))))</f>
        <v>0</v>
      </c>
      <c r="O1122" s="177">
        <f ca="1">IF(O$1&lt;'Data Bank'!$AD1255,"",IF(O$1&gt;'Data Bank'!$AT1255,"",IF(AND('Data Bank'!$AC1255&lt;100,TODAY()&gt;'Data Bank'!$AT1255),1,IF('Data Bank'!$AC1255=100,3,IF('Data Bank'!$AC1255=0,0,2)))))</f>
        <v>0</v>
      </c>
      <c r="P1122" s="177">
        <f ca="1">IF(P$1&lt;'Data Bank'!$AD1255,"",IF(P$1&gt;'Data Bank'!$AT1255,"",IF(AND('Data Bank'!$AC1255&lt;100,TODAY()&gt;'Data Bank'!$AT1255),1,IF('Data Bank'!$AC1255=100,3,IF('Data Bank'!$AC1255=0,0,2)))))</f>
        <v>0</v>
      </c>
      <c r="Q1122" s="177">
        <f ca="1">IF(Q$1&lt;'Data Bank'!$AD1255,"",IF(Q$1&gt;'Data Bank'!$AT1255,"",IF(AND('Data Bank'!$AC1255&lt;100,TODAY()&gt;'Data Bank'!$AT1255),1,IF('Data Bank'!$AC1255=100,3,IF('Data Bank'!$AC1255=0,0,2)))))</f>
        <v>0</v>
      </c>
      <c r="R1122" s="177">
        <f ca="1">IF(R$1&lt;'Data Bank'!$AD1255,"",IF(R$1&gt;'Data Bank'!$AT1255,"",IF(AND('Data Bank'!$AC1255&lt;100,TODAY()&gt;'Data Bank'!$AT1255),1,IF('Data Bank'!$AC1255=100,3,IF('Data Bank'!$AC1255=0,0,2)))))</f>
        <v>0</v>
      </c>
    </row>
    <row r="1123" spans="1:18">
      <c r="A1123" s="115" t="str">
        <f>'Data Bank'!E1257</f>
        <v>Transportation</v>
      </c>
      <c r="B1123" s="178">
        <f ca="1">IF(B$1&lt;'Data Bank'!$AD1257,"",IF(B$1&gt;'Data Bank'!$AT1257,"",IF(AND('Data Bank'!$AC1257&lt;100,TODAY()&gt;'Data Bank'!$AT1257),1,IF('Data Bank'!$AC1257=100,3,IF('Data Bank'!$AC1257=0,0,2)))))</f>
        <v>0</v>
      </c>
      <c r="C1123" s="178">
        <f ca="1">IF(C$1&lt;'Data Bank'!$AD1257,"",IF(C$1&gt;'Data Bank'!$AT1257,"",IF(AND('Data Bank'!$AC1257&lt;100,TODAY()&gt;'Data Bank'!$AT1257),1,IF('Data Bank'!$AC1257=100,3,IF('Data Bank'!$AC1257=0,0,2)))))</f>
        <v>0</v>
      </c>
      <c r="D1123" s="178">
        <f ca="1">IF(D$1&lt;'Data Bank'!$AD1257,"",IF(D$1&gt;'Data Bank'!$AT1257,"",IF(AND('Data Bank'!$AC1257&lt;100,TODAY()&gt;'Data Bank'!$AT1257),1,IF('Data Bank'!$AC1257=100,3,IF('Data Bank'!$AC1257=0,0,2)))))</f>
        <v>0</v>
      </c>
      <c r="E1123" s="178">
        <f ca="1">IF(E$1&lt;'Data Bank'!$AD1257,"",IF(E$1&gt;'Data Bank'!$AT1257,"",IF(AND('Data Bank'!$AC1257&lt;100,TODAY()&gt;'Data Bank'!$AT1257),1,IF('Data Bank'!$AC1257=100,3,IF('Data Bank'!$AC1257=0,0,2)))))</f>
        <v>0</v>
      </c>
      <c r="F1123" s="178">
        <f ca="1">IF(F$1&lt;'Data Bank'!$AD1257,"",IF(F$1&gt;'Data Bank'!$AT1257,"",IF(AND('Data Bank'!$AC1257&lt;100,TODAY()&gt;'Data Bank'!$AT1257),1,IF('Data Bank'!$AC1257=100,3,IF('Data Bank'!$AC1257=0,0,2)))))</f>
        <v>0</v>
      </c>
      <c r="G1123" s="178">
        <f ca="1">IF(G$1&lt;'Data Bank'!$AD1257,"",IF(G$1&gt;'Data Bank'!$AT1257,"",IF(AND('Data Bank'!$AC1257&lt;100,TODAY()&gt;'Data Bank'!$AT1257),1,IF('Data Bank'!$AC1257=100,3,IF('Data Bank'!$AC1257=0,0,2)))))</f>
        <v>0</v>
      </c>
      <c r="H1123" s="178">
        <f ca="1">IF(H$1&lt;'Data Bank'!$AD1257,"",IF(H$1&gt;'Data Bank'!$AT1257,"",IF(AND('Data Bank'!$AC1257&lt;100,TODAY()&gt;'Data Bank'!$AT1257),1,IF('Data Bank'!$AC1257=100,3,IF('Data Bank'!$AC1257=0,0,2)))))</f>
        <v>0</v>
      </c>
      <c r="I1123" s="178">
        <f ca="1">IF(I$1&lt;'Data Bank'!$AD1257,"",IF(I$1&gt;'Data Bank'!$AT1257,"",IF(AND('Data Bank'!$AC1257&lt;100,TODAY()&gt;'Data Bank'!$AT1257),1,IF('Data Bank'!$AC1257=100,3,IF('Data Bank'!$AC1257=0,0,2)))))</f>
        <v>0</v>
      </c>
      <c r="J1123" s="177">
        <f ca="1">IF(J$1&lt;'Data Bank'!$AD1257,"",IF(J$1&gt;'Data Bank'!$AT1257,"",IF(AND('Data Bank'!$AC1257&lt;100,TODAY()&gt;'Data Bank'!$AT1257),1,IF('Data Bank'!$AC1257=100,3,IF('Data Bank'!$AC1257=0,0,2)))))</f>
        <v>0</v>
      </c>
      <c r="K1123" s="177">
        <f ca="1">IF(K$1&lt;'Data Bank'!$AD1257,"",IF(K$1&gt;'Data Bank'!$AT1257,"",IF(AND('Data Bank'!$AC1257&lt;100,TODAY()&gt;'Data Bank'!$AT1257),1,IF('Data Bank'!$AC1257=100,3,IF('Data Bank'!$AC1257=0,0,2)))))</f>
        <v>0</v>
      </c>
      <c r="L1123" s="177">
        <f ca="1">IF(L$1&lt;'Data Bank'!$AD1257,"",IF(L$1&gt;'Data Bank'!$AT1257,"",IF(AND('Data Bank'!$AC1257&lt;100,TODAY()&gt;'Data Bank'!$AT1257),1,IF('Data Bank'!$AC1257=100,3,IF('Data Bank'!$AC1257=0,0,2)))))</f>
        <v>0</v>
      </c>
      <c r="M1123" s="177">
        <f ca="1">IF(M$1&lt;'Data Bank'!$AD1257,"",IF(M$1&gt;'Data Bank'!$AT1257,"",IF(AND('Data Bank'!$AC1257&lt;100,TODAY()&gt;'Data Bank'!$AT1257),1,IF('Data Bank'!$AC1257=100,3,IF('Data Bank'!$AC1257=0,0,2)))))</f>
        <v>0</v>
      </c>
      <c r="N1123" s="177">
        <f ca="1">IF(N$1&lt;'Data Bank'!$AD1257,"",IF(N$1&gt;'Data Bank'!$AT1257,"",IF(AND('Data Bank'!$AC1257&lt;100,TODAY()&gt;'Data Bank'!$AT1257),1,IF('Data Bank'!$AC1257=100,3,IF('Data Bank'!$AC1257=0,0,2)))))</f>
        <v>0</v>
      </c>
      <c r="O1123" s="177">
        <f ca="1">IF(O$1&lt;'Data Bank'!$AD1257,"",IF(O$1&gt;'Data Bank'!$AT1257,"",IF(AND('Data Bank'!$AC1257&lt;100,TODAY()&gt;'Data Bank'!$AT1257),1,IF('Data Bank'!$AC1257=100,3,IF('Data Bank'!$AC1257=0,0,2)))))</f>
        <v>0</v>
      </c>
      <c r="P1123" s="177">
        <f ca="1">IF(P$1&lt;'Data Bank'!$AD1257,"",IF(P$1&gt;'Data Bank'!$AT1257,"",IF(AND('Data Bank'!$AC1257&lt;100,TODAY()&gt;'Data Bank'!$AT1257),1,IF('Data Bank'!$AC1257=100,3,IF('Data Bank'!$AC1257=0,0,2)))))</f>
        <v>0</v>
      </c>
      <c r="Q1123" s="177">
        <f ca="1">IF(Q$1&lt;'Data Bank'!$AD1257,"",IF(Q$1&gt;'Data Bank'!$AT1257,"",IF(AND('Data Bank'!$AC1257&lt;100,TODAY()&gt;'Data Bank'!$AT1257),1,IF('Data Bank'!$AC1257=100,3,IF('Data Bank'!$AC1257=0,0,2)))))</f>
        <v>0</v>
      </c>
      <c r="R1123" s="177">
        <f ca="1">IF(R$1&lt;'Data Bank'!$AD1257,"",IF(R$1&gt;'Data Bank'!$AT1257,"",IF(AND('Data Bank'!$AC1257&lt;100,TODAY()&gt;'Data Bank'!$AT1257),1,IF('Data Bank'!$AC1257=100,3,IF('Data Bank'!$AC1257=0,0,2)))))</f>
        <v>0</v>
      </c>
    </row>
    <row r="1124" spans="1:18">
      <c r="A1124" s="115" t="str">
        <f>'Data Bank'!E1258</f>
        <v>Transportation</v>
      </c>
      <c r="B1124" s="178">
        <f ca="1">IF(B$1&lt;'Data Bank'!$AD1258,"",IF(B$1&gt;'Data Bank'!$AT1258,"",IF(AND('Data Bank'!$AC1258&lt;100,TODAY()&gt;'Data Bank'!$AT1258),1,IF('Data Bank'!$AC1258=100,3,IF('Data Bank'!$AC1258=0,0,2)))))</f>
        <v>0</v>
      </c>
      <c r="C1124" s="178">
        <f ca="1">IF(C$1&lt;'Data Bank'!$AD1258,"",IF(C$1&gt;'Data Bank'!$AT1258,"",IF(AND('Data Bank'!$AC1258&lt;100,TODAY()&gt;'Data Bank'!$AT1258),1,IF('Data Bank'!$AC1258=100,3,IF('Data Bank'!$AC1258=0,0,2)))))</f>
        <v>0</v>
      </c>
      <c r="D1124" s="178">
        <f ca="1">IF(D$1&lt;'Data Bank'!$AD1258,"",IF(D$1&gt;'Data Bank'!$AT1258,"",IF(AND('Data Bank'!$AC1258&lt;100,TODAY()&gt;'Data Bank'!$AT1258),1,IF('Data Bank'!$AC1258=100,3,IF('Data Bank'!$AC1258=0,0,2)))))</f>
        <v>0</v>
      </c>
      <c r="E1124" s="178">
        <f ca="1">IF(E$1&lt;'Data Bank'!$AD1258,"",IF(E$1&gt;'Data Bank'!$AT1258,"",IF(AND('Data Bank'!$AC1258&lt;100,TODAY()&gt;'Data Bank'!$AT1258),1,IF('Data Bank'!$AC1258=100,3,IF('Data Bank'!$AC1258=0,0,2)))))</f>
        <v>0</v>
      </c>
      <c r="F1124" s="178">
        <f ca="1">IF(F$1&lt;'Data Bank'!$AD1258,"",IF(F$1&gt;'Data Bank'!$AT1258,"",IF(AND('Data Bank'!$AC1258&lt;100,TODAY()&gt;'Data Bank'!$AT1258),1,IF('Data Bank'!$AC1258=100,3,IF('Data Bank'!$AC1258=0,0,2)))))</f>
        <v>0</v>
      </c>
      <c r="G1124" s="178">
        <f ca="1">IF(G$1&lt;'Data Bank'!$AD1258,"",IF(G$1&gt;'Data Bank'!$AT1258,"",IF(AND('Data Bank'!$AC1258&lt;100,TODAY()&gt;'Data Bank'!$AT1258),1,IF('Data Bank'!$AC1258=100,3,IF('Data Bank'!$AC1258=0,0,2)))))</f>
        <v>0</v>
      </c>
      <c r="H1124" s="178">
        <f ca="1">IF(H$1&lt;'Data Bank'!$AD1258,"",IF(H$1&gt;'Data Bank'!$AT1258,"",IF(AND('Data Bank'!$AC1258&lt;100,TODAY()&gt;'Data Bank'!$AT1258),1,IF('Data Bank'!$AC1258=100,3,IF('Data Bank'!$AC1258=0,0,2)))))</f>
        <v>0</v>
      </c>
      <c r="I1124" s="178">
        <f ca="1">IF(I$1&lt;'Data Bank'!$AD1258,"",IF(I$1&gt;'Data Bank'!$AT1258,"",IF(AND('Data Bank'!$AC1258&lt;100,TODAY()&gt;'Data Bank'!$AT1258),1,IF('Data Bank'!$AC1258=100,3,IF('Data Bank'!$AC1258=0,0,2)))))</f>
        <v>0</v>
      </c>
      <c r="J1124" s="177">
        <f ca="1">IF(J$1&lt;'Data Bank'!$AD1258,"",IF(J$1&gt;'Data Bank'!$AT1258,"",IF(AND('Data Bank'!$AC1258&lt;100,TODAY()&gt;'Data Bank'!$AT1258),1,IF('Data Bank'!$AC1258=100,3,IF('Data Bank'!$AC1258=0,0,2)))))</f>
        <v>0</v>
      </c>
      <c r="K1124" s="177">
        <f ca="1">IF(K$1&lt;'Data Bank'!$AD1258,"",IF(K$1&gt;'Data Bank'!$AT1258,"",IF(AND('Data Bank'!$AC1258&lt;100,TODAY()&gt;'Data Bank'!$AT1258),1,IF('Data Bank'!$AC1258=100,3,IF('Data Bank'!$AC1258=0,0,2)))))</f>
        <v>0</v>
      </c>
      <c r="L1124" s="177">
        <f ca="1">IF(L$1&lt;'Data Bank'!$AD1258,"",IF(L$1&gt;'Data Bank'!$AT1258,"",IF(AND('Data Bank'!$AC1258&lt;100,TODAY()&gt;'Data Bank'!$AT1258),1,IF('Data Bank'!$AC1258=100,3,IF('Data Bank'!$AC1258=0,0,2)))))</f>
        <v>0</v>
      </c>
      <c r="M1124" s="177">
        <f ca="1">IF(M$1&lt;'Data Bank'!$AD1258,"",IF(M$1&gt;'Data Bank'!$AT1258,"",IF(AND('Data Bank'!$AC1258&lt;100,TODAY()&gt;'Data Bank'!$AT1258),1,IF('Data Bank'!$AC1258=100,3,IF('Data Bank'!$AC1258=0,0,2)))))</f>
        <v>0</v>
      </c>
      <c r="N1124" s="177">
        <f ca="1">IF(N$1&lt;'Data Bank'!$AD1258,"",IF(N$1&gt;'Data Bank'!$AT1258,"",IF(AND('Data Bank'!$AC1258&lt;100,TODAY()&gt;'Data Bank'!$AT1258),1,IF('Data Bank'!$AC1258=100,3,IF('Data Bank'!$AC1258=0,0,2)))))</f>
        <v>0</v>
      </c>
      <c r="O1124" s="177">
        <f ca="1">IF(O$1&lt;'Data Bank'!$AD1258,"",IF(O$1&gt;'Data Bank'!$AT1258,"",IF(AND('Data Bank'!$AC1258&lt;100,TODAY()&gt;'Data Bank'!$AT1258),1,IF('Data Bank'!$AC1258=100,3,IF('Data Bank'!$AC1258=0,0,2)))))</f>
        <v>0</v>
      </c>
      <c r="P1124" s="177">
        <f ca="1">IF(P$1&lt;'Data Bank'!$AD1258,"",IF(P$1&gt;'Data Bank'!$AT1258,"",IF(AND('Data Bank'!$AC1258&lt;100,TODAY()&gt;'Data Bank'!$AT1258),1,IF('Data Bank'!$AC1258=100,3,IF('Data Bank'!$AC1258=0,0,2)))))</f>
        <v>0</v>
      </c>
      <c r="Q1124" s="177">
        <f ca="1">IF(Q$1&lt;'Data Bank'!$AD1258,"",IF(Q$1&gt;'Data Bank'!$AT1258,"",IF(AND('Data Bank'!$AC1258&lt;100,TODAY()&gt;'Data Bank'!$AT1258),1,IF('Data Bank'!$AC1258=100,3,IF('Data Bank'!$AC1258=0,0,2)))))</f>
        <v>0</v>
      </c>
      <c r="R1124" s="177">
        <f ca="1">IF(R$1&lt;'Data Bank'!$AD1258,"",IF(R$1&gt;'Data Bank'!$AT1258,"",IF(AND('Data Bank'!$AC1258&lt;100,TODAY()&gt;'Data Bank'!$AT1258),1,IF('Data Bank'!$AC1258=100,3,IF('Data Bank'!$AC1258=0,0,2)))))</f>
        <v>0</v>
      </c>
    </row>
    <row r="1125" spans="1:18">
      <c r="A1125" s="115" t="str">
        <f>'Data Bank'!E1259</f>
        <v>Transportation</v>
      </c>
      <c r="B1125" s="178">
        <f ca="1">IF(B$1&lt;'Data Bank'!$AD1259,"",IF(B$1&gt;'Data Bank'!$AT1259,"",IF(AND('Data Bank'!$AC1259&lt;100,TODAY()&gt;'Data Bank'!$AT1259),1,IF('Data Bank'!$AC1259=100,3,IF('Data Bank'!$AC1259=0,0,2)))))</f>
        <v>0</v>
      </c>
      <c r="C1125" s="178">
        <f ca="1">IF(C$1&lt;'Data Bank'!$AD1259,"",IF(C$1&gt;'Data Bank'!$AT1259,"",IF(AND('Data Bank'!$AC1259&lt;100,TODAY()&gt;'Data Bank'!$AT1259),1,IF('Data Bank'!$AC1259=100,3,IF('Data Bank'!$AC1259=0,0,2)))))</f>
        <v>0</v>
      </c>
      <c r="D1125" s="178">
        <f ca="1">IF(D$1&lt;'Data Bank'!$AD1259,"",IF(D$1&gt;'Data Bank'!$AT1259,"",IF(AND('Data Bank'!$AC1259&lt;100,TODAY()&gt;'Data Bank'!$AT1259),1,IF('Data Bank'!$AC1259=100,3,IF('Data Bank'!$AC1259=0,0,2)))))</f>
        <v>0</v>
      </c>
      <c r="E1125" s="178">
        <f ca="1">IF(E$1&lt;'Data Bank'!$AD1259,"",IF(E$1&gt;'Data Bank'!$AT1259,"",IF(AND('Data Bank'!$AC1259&lt;100,TODAY()&gt;'Data Bank'!$AT1259),1,IF('Data Bank'!$AC1259=100,3,IF('Data Bank'!$AC1259=0,0,2)))))</f>
        <v>0</v>
      </c>
      <c r="F1125" s="178">
        <f ca="1">IF(F$1&lt;'Data Bank'!$AD1259,"",IF(F$1&gt;'Data Bank'!$AT1259,"",IF(AND('Data Bank'!$AC1259&lt;100,TODAY()&gt;'Data Bank'!$AT1259),1,IF('Data Bank'!$AC1259=100,3,IF('Data Bank'!$AC1259=0,0,2)))))</f>
        <v>0</v>
      </c>
      <c r="G1125" s="178">
        <f ca="1">IF(G$1&lt;'Data Bank'!$AD1259,"",IF(G$1&gt;'Data Bank'!$AT1259,"",IF(AND('Data Bank'!$AC1259&lt;100,TODAY()&gt;'Data Bank'!$AT1259),1,IF('Data Bank'!$AC1259=100,3,IF('Data Bank'!$AC1259=0,0,2)))))</f>
        <v>0</v>
      </c>
      <c r="H1125" s="178">
        <f ca="1">IF(H$1&lt;'Data Bank'!$AD1259,"",IF(H$1&gt;'Data Bank'!$AT1259,"",IF(AND('Data Bank'!$AC1259&lt;100,TODAY()&gt;'Data Bank'!$AT1259),1,IF('Data Bank'!$AC1259=100,3,IF('Data Bank'!$AC1259=0,0,2)))))</f>
        <v>0</v>
      </c>
      <c r="I1125" s="178">
        <f ca="1">IF(I$1&lt;'Data Bank'!$AD1259,"",IF(I$1&gt;'Data Bank'!$AT1259,"",IF(AND('Data Bank'!$AC1259&lt;100,TODAY()&gt;'Data Bank'!$AT1259),1,IF('Data Bank'!$AC1259=100,3,IF('Data Bank'!$AC1259=0,0,2)))))</f>
        <v>0</v>
      </c>
      <c r="J1125" s="177">
        <f ca="1">IF(J$1&lt;'Data Bank'!$AD1259,"",IF(J$1&gt;'Data Bank'!$AT1259,"",IF(AND('Data Bank'!$AC1259&lt;100,TODAY()&gt;'Data Bank'!$AT1259),1,IF('Data Bank'!$AC1259=100,3,IF('Data Bank'!$AC1259=0,0,2)))))</f>
        <v>0</v>
      </c>
      <c r="K1125" s="177">
        <f ca="1">IF(K$1&lt;'Data Bank'!$AD1259,"",IF(K$1&gt;'Data Bank'!$AT1259,"",IF(AND('Data Bank'!$AC1259&lt;100,TODAY()&gt;'Data Bank'!$AT1259),1,IF('Data Bank'!$AC1259=100,3,IF('Data Bank'!$AC1259=0,0,2)))))</f>
        <v>0</v>
      </c>
      <c r="L1125" s="177">
        <f ca="1">IF(L$1&lt;'Data Bank'!$AD1259,"",IF(L$1&gt;'Data Bank'!$AT1259,"",IF(AND('Data Bank'!$AC1259&lt;100,TODAY()&gt;'Data Bank'!$AT1259),1,IF('Data Bank'!$AC1259=100,3,IF('Data Bank'!$AC1259=0,0,2)))))</f>
        <v>0</v>
      </c>
      <c r="M1125" s="177">
        <f ca="1">IF(M$1&lt;'Data Bank'!$AD1259,"",IF(M$1&gt;'Data Bank'!$AT1259,"",IF(AND('Data Bank'!$AC1259&lt;100,TODAY()&gt;'Data Bank'!$AT1259),1,IF('Data Bank'!$AC1259=100,3,IF('Data Bank'!$AC1259=0,0,2)))))</f>
        <v>0</v>
      </c>
      <c r="N1125" s="177">
        <f ca="1">IF(N$1&lt;'Data Bank'!$AD1259,"",IF(N$1&gt;'Data Bank'!$AT1259,"",IF(AND('Data Bank'!$AC1259&lt;100,TODAY()&gt;'Data Bank'!$AT1259),1,IF('Data Bank'!$AC1259=100,3,IF('Data Bank'!$AC1259=0,0,2)))))</f>
        <v>0</v>
      </c>
      <c r="O1125" s="177">
        <f ca="1">IF(O$1&lt;'Data Bank'!$AD1259,"",IF(O$1&gt;'Data Bank'!$AT1259,"",IF(AND('Data Bank'!$AC1259&lt;100,TODAY()&gt;'Data Bank'!$AT1259),1,IF('Data Bank'!$AC1259=100,3,IF('Data Bank'!$AC1259=0,0,2)))))</f>
        <v>0</v>
      </c>
      <c r="P1125" s="177">
        <f ca="1">IF(P$1&lt;'Data Bank'!$AD1259,"",IF(P$1&gt;'Data Bank'!$AT1259,"",IF(AND('Data Bank'!$AC1259&lt;100,TODAY()&gt;'Data Bank'!$AT1259),1,IF('Data Bank'!$AC1259=100,3,IF('Data Bank'!$AC1259=0,0,2)))))</f>
        <v>0</v>
      </c>
      <c r="Q1125" s="177">
        <f ca="1">IF(Q$1&lt;'Data Bank'!$AD1259,"",IF(Q$1&gt;'Data Bank'!$AT1259,"",IF(AND('Data Bank'!$AC1259&lt;100,TODAY()&gt;'Data Bank'!$AT1259),1,IF('Data Bank'!$AC1259=100,3,IF('Data Bank'!$AC1259=0,0,2)))))</f>
        <v>0</v>
      </c>
      <c r="R1125" s="177">
        <f ca="1">IF(R$1&lt;'Data Bank'!$AD1259,"",IF(R$1&gt;'Data Bank'!$AT1259,"",IF(AND('Data Bank'!$AC1259&lt;100,TODAY()&gt;'Data Bank'!$AT1259),1,IF('Data Bank'!$AC1259=100,3,IF('Data Bank'!$AC1259=0,0,2)))))</f>
        <v>0</v>
      </c>
    </row>
    <row r="1126" spans="1:18">
      <c r="A1126" s="115" t="str">
        <f>'Data Bank'!E1260</f>
        <v>Transportation</v>
      </c>
      <c r="B1126" s="178">
        <f ca="1">IF(B$1&lt;'Data Bank'!$AD1260,"",IF(B$1&gt;'Data Bank'!$AT1260,"",IF(AND('Data Bank'!$AC1260&lt;100,TODAY()&gt;'Data Bank'!$AT1260),1,IF('Data Bank'!$AC1260=100,3,IF('Data Bank'!$AC1260=0,0,2)))))</f>
        <v>0</v>
      </c>
      <c r="C1126" s="178">
        <f ca="1">IF(C$1&lt;'Data Bank'!$AD1260,"",IF(C$1&gt;'Data Bank'!$AT1260,"",IF(AND('Data Bank'!$AC1260&lt;100,TODAY()&gt;'Data Bank'!$AT1260),1,IF('Data Bank'!$AC1260=100,3,IF('Data Bank'!$AC1260=0,0,2)))))</f>
        <v>0</v>
      </c>
      <c r="D1126" s="178">
        <f ca="1">IF(D$1&lt;'Data Bank'!$AD1260,"",IF(D$1&gt;'Data Bank'!$AT1260,"",IF(AND('Data Bank'!$AC1260&lt;100,TODAY()&gt;'Data Bank'!$AT1260),1,IF('Data Bank'!$AC1260=100,3,IF('Data Bank'!$AC1260=0,0,2)))))</f>
        <v>0</v>
      </c>
      <c r="E1126" s="178">
        <f ca="1">IF(E$1&lt;'Data Bank'!$AD1260,"",IF(E$1&gt;'Data Bank'!$AT1260,"",IF(AND('Data Bank'!$AC1260&lt;100,TODAY()&gt;'Data Bank'!$AT1260),1,IF('Data Bank'!$AC1260=100,3,IF('Data Bank'!$AC1260=0,0,2)))))</f>
        <v>0</v>
      </c>
      <c r="F1126" s="178">
        <f ca="1">IF(F$1&lt;'Data Bank'!$AD1260,"",IF(F$1&gt;'Data Bank'!$AT1260,"",IF(AND('Data Bank'!$AC1260&lt;100,TODAY()&gt;'Data Bank'!$AT1260),1,IF('Data Bank'!$AC1260=100,3,IF('Data Bank'!$AC1260=0,0,2)))))</f>
        <v>0</v>
      </c>
      <c r="G1126" s="178">
        <f ca="1">IF(G$1&lt;'Data Bank'!$AD1260,"",IF(G$1&gt;'Data Bank'!$AT1260,"",IF(AND('Data Bank'!$AC1260&lt;100,TODAY()&gt;'Data Bank'!$AT1260),1,IF('Data Bank'!$AC1260=100,3,IF('Data Bank'!$AC1260=0,0,2)))))</f>
        <v>0</v>
      </c>
      <c r="H1126" s="178">
        <f ca="1">IF(H$1&lt;'Data Bank'!$AD1260,"",IF(H$1&gt;'Data Bank'!$AT1260,"",IF(AND('Data Bank'!$AC1260&lt;100,TODAY()&gt;'Data Bank'!$AT1260),1,IF('Data Bank'!$AC1260=100,3,IF('Data Bank'!$AC1260=0,0,2)))))</f>
        <v>0</v>
      </c>
      <c r="I1126" s="178">
        <f ca="1">IF(I$1&lt;'Data Bank'!$AD1260,"",IF(I$1&gt;'Data Bank'!$AT1260,"",IF(AND('Data Bank'!$AC1260&lt;100,TODAY()&gt;'Data Bank'!$AT1260),1,IF('Data Bank'!$AC1260=100,3,IF('Data Bank'!$AC1260=0,0,2)))))</f>
        <v>0</v>
      </c>
      <c r="J1126" s="177">
        <f ca="1">IF(J$1&lt;'Data Bank'!$AD1260,"",IF(J$1&gt;'Data Bank'!$AT1260,"",IF(AND('Data Bank'!$AC1260&lt;100,TODAY()&gt;'Data Bank'!$AT1260),1,IF('Data Bank'!$AC1260=100,3,IF('Data Bank'!$AC1260=0,0,2)))))</f>
        <v>0</v>
      </c>
      <c r="K1126" s="177">
        <f ca="1">IF(K$1&lt;'Data Bank'!$AD1260,"",IF(K$1&gt;'Data Bank'!$AT1260,"",IF(AND('Data Bank'!$AC1260&lt;100,TODAY()&gt;'Data Bank'!$AT1260),1,IF('Data Bank'!$AC1260=100,3,IF('Data Bank'!$AC1260=0,0,2)))))</f>
        <v>0</v>
      </c>
      <c r="L1126" s="177">
        <f ca="1">IF(L$1&lt;'Data Bank'!$AD1260,"",IF(L$1&gt;'Data Bank'!$AT1260,"",IF(AND('Data Bank'!$AC1260&lt;100,TODAY()&gt;'Data Bank'!$AT1260),1,IF('Data Bank'!$AC1260=100,3,IF('Data Bank'!$AC1260=0,0,2)))))</f>
        <v>0</v>
      </c>
      <c r="M1126" s="177">
        <f ca="1">IF(M$1&lt;'Data Bank'!$AD1260,"",IF(M$1&gt;'Data Bank'!$AT1260,"",IF(AND('Data Bank'!$AC1260&lt;100,TODAY()&gt;'Data Bank'!$AT1260),1,IF('Data Bank'!$AC1260=100,3,IF('Data Bank'!$AC1260=0,0,2)))))</f>
        <v>0</v>
      </c>
      <c r="N1126" s="177">
        <f ca="1">IF(N$1&lt;'Data Bank'!$AD1260,"",IF(N$1&gt;'Data Bank'!$AT1260,"",IF(AND('Data Bank'!$AC1260&lt;100,TODAY()&gt;'Data Bank'!$AT1260),1,IF('Data Bank'!$AC1260=100,3,IF('Data Bank'!$AC1260=0,0,2)))))</f>
        <v>0</v>
      </c>
      <c r="O1126" s="177">
        <f ca="1">IF(O$1&lt;'Data Bank'!$AD1260,"",IF(O$1&gt;'Data Bank'!$AT1260,"",IF(AND('Data Bank'!$AC1260&lt;100,TODAY()&gt;'Data Bank'!$AT1260),1,IF('Data Bank'!$AC1260=100,3,IF('Data Bank'!$AC1260=0,0,2)))))</f>
        <v>0</v>
      </c>
      <c r="P1126" s="177">
        <f ca="1">IF(P$1&lt;'Data Bank'!$AD1260,"",IF(P$1&gt;'Data Bank'!$AT1260,"",IF(AND('Data Bank'!$AC1260&lt;100,TODAY()&gt;'Data Bank'!$AT1260),1,IF('Data Bank'!$AC1260=100,3,IF('Data Bank'!$AC1260=0,0,2)))))</f>
        <v>0</v>
      </c>
      <c r="Q1126" s="177">
        <f ca="1">IF(Q$1&lt;'Data Bank'!$AD1260,"",IF(Q$1&gt;'Data Bank'!$AT1260,"",IF(AND('Data Bank'!$AC1260&lt;100,TODAY()&gt;'Data Bank'!$AT1260),1,IF('Data Bank'!$AC1260=100,3,IF('Data Bank'!$AC1260=0,0,2)))))</f>
        <v>0</v>
      </c>
      <c r="R1126" s="177">
        <f ca="1">IF(R$1&lt;'Data Bank'!$AD1260,"",IF(R$1&gt;'Data Bank'!$AT1260,"",IF(AND('Data Bank'!$AC1260&lt;100,TODAY()&gt;'Data Bank'!$AT1260),1,IF('Data Bank'!$AC1260=100,3,IF('Data Bank'!$AC1260=0,0,2)))))</f>
        <v>0</v>
      </c>
    </row>
    <row r="1127" spans="1:18">
      <c r="A1127" s="115" t="str">
        <f>'Data Bank'!E1262</f>
        <v>Transportation</v>
      </c>
      <c r="B1127" s="178">
        <f ca="1">IF(B$1&lt;'Data Bank'!$AD1262,"",IF(B$1&gt;'Data Bank'!$AT1262,"",IF(AND('Data Bank'!$AC1262&lt;100,TODAY()&gt;'Data Bank'!$AT1262),1,IF('Data Bank'!$AC1262=100,3,IF('Data Bank'!$AC1262=0,0,2)))))</f>
        <v>0</v>
      </c>
      <c r="C1127" s="178">
        <f ca="1">IF(C$1&lt;'Data Bank'!$AD1262,"",IF(C$1&gt;'Data Bank'!$AT1262,"",IF(AND('Data Bank'!$AC1262&lt;100,TODAY()&gt;'Data Bank'!$AT1262),1,IF('Data Bank'!$AC1262=100,3,IF('Data Bank'!$AC1262=0,0,2)))))</f>
        <v>0</v>
      </c>
      <c r="D1127" s="178">
        <f ca="1">IF(D$1&lt;'Data Bank'!$AD1262,"",IF(D$1&gt;'Data Bank'!$AT1262,"",IF(AND('Data Bank'!$AC1262&lt;100,TODAY()&gt;'Data Bank'!$AT1262),1,IF('Data Bank'!$AC1262=100,3,IF('Data Bank'!$AC1262=0,0,2)))))</f>
        <v>0</v>
      </c>
      <c r="E1127" s="178">
        <f ca="1">IF(E$1&lt;'Data Bank'!$AD1262,"",IF(E$1&gt;'Data Bank'!$AT1262,"",IF(AND('Data Bank'!$AC1262&lt;100,TODAY()&gt;'Data Bank'!$AT1262),1,IF('Data Bank'!$AC1262=100,3,IF('Data Bank'!$AC1262=0,0,2)))))</f>
        <v>0</v>
      </c>
      <c r="F1127" s="178">
        <f ca="1">IF(F$1&lt;'Data Bank'!$AD1262,"",IF(F$1&gt;'Data Bank'!$AT1262,"",IF(AND('Data Bank'!$AC1262&lt;100,TODAY()&gt;'Data Bank'!$AT1262),1,IF('Data Bank'!$AC1262=100,3,IF('Data Bank'!$AC1262=0,0,2)))))</f>
        <v>0</v>
      </c>
      <c r="G1127" s="178">
        <f ca="1">IF(G$1&lt;'Data Bank'!$AD1262,"",IF(G$1&gt;'Data Bank'!$AT1262,"",IF(AND('Data Bank'!$AC1262&lt;100,TODAY()&gt;'Data Bank'!$AT1262),1,IF('Data Bank'!$AC1262=100,3,IF('Data Bank'!$AC1262=0,0,2)))))</f>
        <v>0</v>
      </c>
      <c r="H1127" s="178">
        <f ca="1">IF(H$1&lt;'Data Bank'!$AD1262,"",IF(H$1&gt;'Data Bank'!$AT1262,"",IF(AND('Data Bank'!$AC1262&lt;100,TODAY()&gt;'Data Bank'!$AT1262),1,IF('Data Bank'!$AC1262=100,3,IF('Data Bank'!$AC1262=0,0,2)))))</f>
        <v>0</v>
      </c>
      <c r="I1127" s="178">
        <f ca="1">IF(I$1&lt;'Data Bank'!$AD1262,"",IF(I$1&gt;'Data Bank'!$AT1262,"",IF(AND('Data Bank'!$AC1262&lt;100,TODAY()&gt;'Data Bank'!$AT1262),1,IF('Data Bank'!$AC1262=100,3,IF('Data Bank'!$AC1262=0,0,2)))))</f>
        <v>0</v>
      </c>
      <c r="J1127" s="177">
        <f ca="1">IF(J$1&lt;'Data Bank'!$AD1262,"",IF(J$1&gt;'Data Bank'!$AT1262,"",IF(AND('Data Bank'!$AC1262&lt;100,TODAY()&gt;'Data Bank'!$AT1262),1,IF('Data Bank'!$AC1262=100,3,IF('Data Bank'!$AC1262=0,0,2)))))</f>
        <v>0</v>
      </c>
      <c r="K1127" s="177">
        <f ca="1">IF(K$1&lt;'Data Bank'!$AD1262,"",IF(K$1&gt;'Data Bank'!$AT1262,"",IF(AND('Data Bank'!$AC1262&lt;100,TODAY()&gt;'Data Bank'!$AT1262),1,IF('Data Bank'!$AC1262=100,3,IF('Data Bank'!$AC1262=0,0,2)))))</f>
        <v>0</v>
      </c>
      <c r="L1127" s="177">
        <f ca="1">IF(L$1&lt;'Data Bank'!$AD1262,"",IF(L$1&gt;'Data Bank'!$AT1262,"",IF(AND('Data Bank'!$AC1262&lt;100,TODAY()&gt;'Data Bank'!$AT1262),1,IF('Data Bank'!$AC1262=100,3,IF('Data Bank'!$AC1262=0,0,2)))))</f>
        <v>0</v>
      </c>
      <c r="M1127" s="177">
        <f ca="1">IF(M$1&lt;'Data Bank'!$AD1262,"",IF(M$1&gt;'Data Bank'!$AT1262,"",IF(AND('Data Bank'!$AC1262&lt;100,TODAY()&gt;'Data Bank'!$AT1262),1,IF('Data Bank'!$AC1262=100,3,IF('Data Bank'!$AC1262=0,0,2)))))</f>
        <v>0</v>
      </c>
      <c r="N1127" s="177">
        <f ca="1">IF(N$1&lt;'Data Bank'!$AD1262,"",IF(N$1&gt;'Data Bank'!$AT1262,"",IF(AND('Data Bank'!$AC1262&lt;100,TODAY()&gt;'Data Bank'!$AT1262),1,IF('Data Bank'!$AC1262=100,3,IF('Data Bank'!$AC1262=0,0,2)))))</f>
        <v>0</v>
      </c>
      <c r="O1127" s="177">
        <f ca="1">IF(O$1&lt;'Data Bank'!$AD1262,"",IF(O$1&gt;'Data Bank'!$AT1262,"",IF(AND('Data Bank'!$AC1262&lt;100,TODAY()&gt;'Data Bank'!$AT1262),1,IF('Data Bank'!$AC1262=100,3,IF('Data Bank'!$AC1262=0,0,2)))))</f>
        <v>0</v>
      </c>
      <c r="P1127" s="177">
        <f ca="1">IF(P$1&lt;'Data Bank'!$AD1262,"",IF(P$1&gt;'Data Bank'!$AT1262,"",IF(AND('Data Bank'!$AC1262&lt;100,TODAY()&gt;'Data Bank'!$AT1262),1,IF('Data Bank'!$AC1262=100,3,IF('Data Bank'!$AC1262=0,0,2)))))</f>
        <v>0</v>
      </c>
      <c r="Q1127" s="177">
        <f ca="1">IF(Q$1&lt;'Data Bank'!$AD1262,"",IF(Q$1&gt;'Data Bank'!$AT1262,"",IF(AND('Data Bank'!$AC1262&lt;100,TODAY()&gt;'Data Bank'!$AT1262),1,IF('Data Bank'!$AC1262=100,3,IF('Data Bank'!$AC1262=0,0,2)))))</f>
        <v>0</v>
      </c>
      <c r="R1127" s="177">
        <f ca="1">IF(R$1&lt;'Data Bank'!$AD1262,"",IF(R$1&gt;'Data Bank'!$AT1262,"",IF(AND('Data Bank'!$AC1262&lt;100,TODAY()&gt;'Data Bank'!$AT1262),1,IF('Data Bank'!$AC1262=100,3,IF('Data Bank'!$AC1262=0,0,2)))))</f>
        <v>0</v>
      </c>
    </row>
    <row r="1128" spans="1:18">
      <c r="A1128" s="115" t="str">
        <f>'Data Bank'!E1263</f>
        <v>Transportation</v>
      </c>
      <c r="B1128" s="178">
        <f ca="1">IF(B$1&lt;'Data Bank'!$AD1263,"",IF(B$1&gt;'Data Bank'!$AT1263,"",IF(AND('Data Bank'!$AC1263&lt;100,TODAY()&gt;'Data Bank'!$AT1263),1,IF('Data Bank'!$AC1263=100,3,IF('Data Bank'!$AC1263=0,0,2)))))</f>
        <v>0</v>
      </c>
      <c r="C1128" s="178">
        <f ca="1">IF(C$1&lt;'Data Bank'!$AD1263,"",IF(C$1&gt;'Data Bank'!$AT1263,"",IF(AND('Data Bank'!$AC1263&lt;100,TODAY()&gt;'Data Bank'!$AT1263),1,IF('Data Bank'!$AC1263=100,3,IF('Data Bank'!$AC1263=0,0,2)))))</f>
        <v>0</v>
      </c>
      <c r="D1128" s="178">
        <f ca="1">IF(D$1&lt;'Data Bank'!$AD1263,"",IF(D$1&gt;'Data Bank'!$AT1263,"",IF(AND('Data Bank'!$AC1263&lt;100,TODAY()&gt;'Data Bank'!$AT1263),1,IF('Data Bank'!$AC1263=100,3,IF('Data Bank'!$AC1263=0,0,2)))))</f>
        <v>0</v>
      </c>
      <c r="E1128" s="178">
        <f ca="1">IF(E$1&lt;'Data Bank'!$AD1263,"",IF(E$1&gt;'Data Bank'!$AT1263,"",IF(AND('Data Bank'!$AC1263&lt;100,TODAY()&gt;'Data Bank'!$AT1263),1,IF('Data Bank'!$AC1263=100,3,IF('Data Bank'!$AC1263=0,0,2)))))</f>
        <v>0</v>
      </c>
      <c r="F1128" s="178">
        <f ca="1">IF(F$1&lt;'Data Bank'!$AD1263,"",IF(F$1&gt;'Data Bank'!$AT1263,"",IF(AND('Data Bank'!$AC1263&lt;100,TODAY()&gt;'Data Bank'!$AT1263),1,IF('Data Bank'!$AC1263=100,3,IF('Data Bank'!$AC1263=0,0,2)))))</f>
        <v>0</v>
      </c>
      <c r="G1128" s="178">
        <f ca="1">IF(G$1&lt;'Data Bank'!$AD1263,"",IF(G$1&gt;'Data Bank'!$AT1263,"",IF(AND('Data Bank'!$AC1263&lt;100,TODAY()&gt;'Data Bank'!$AT1263),1,IF('Data Bank'!$AC1263=100,3,IF('Data Bank'!$AC1263=0,0,2)))))</f>
        <v>0</v>
      </c>
      <c r="H1128" s="178">
        <f ca="1">IF(H$1&lt;'Data Bank'!$AD1263,"",IF(H$1&gt;'Data Bank'!$AT1263,"",IF(AND('Data Bank'!$AC1263&lt;100,TODAY()&gt;'Data Bank'!$AT1263),1,IF('Data Bank'!$AC1263=100,3,IF('Data Bank'!$AC1263=0,0,2)))))</f>
        <v>0</v>
      </c>
      <c r="I1128" s="178">
        <f ca="1">IF(I$1&lt;'Data Bank'!$AD1263,"",IF(I$1&gt;'Data Bank'!$AT1263,"",IF(AND('Data Bank'!$AC1263&lt;100,TODAY()&gt;'Data Bank'!$AT1263),1,IF('Data Bank'!$AC1263=100,3,IF('Data Bank'!$AC1263=0,0,2)))))</f>
        <v>0</v>
      </c>
      <c r="J1128" s="177">
        <f ca="1">IF(J$1&lt;'Data Bank'!$AD1263,"",IF(J$1&gt;'Data Bank'!$AT1263,"",IF(AND('Data Bank'!$AC1263&lt;100,TODAY()&gt;'Data Bank'!$AT1263),1,IF('Data Bank'!$AC1263=100,3,IF('Data Bank'!$AC1263=0,0,2)))))</f>
        <v>0</v>
      </c>
      <c r="K1128" s="177">
        <f ca="1">IF(K$1&lt;'Data Bank'!$AD1263,"",IF(K$1&gt;'Data Bank'!$AT1263,"",IF(AND('Data Bank'!$AC1263&lt;100,TODAY()&gt;'Data Bank'!$AT1263),1,IF('Data Bank'!$AC1263=100,3,IF('Data Bank'!$AC1263=0,0,2)))))</f>
        <v>0</v>
      </c>
      <c r="L1128" s="177">
        <f ca="1">IF(L$1&lt;'Data Bank'!$AD1263,"",IF(L$1&gt;'Data Bank'!$AT1263,"",IF(AND('Data Bank'!$AC1263&lt;100,TODAY()&gt;'Data Bank'!$AT1263),1,IF('Data Bank'!$AC1263=100,3,IF('Data Bank'!$AC1263=0,0,2)))))</f>
        <v>0</v>
      </c>
      <c r="M1128" s="177">
        <f ca="1">IF(M$1&lt;'Data Bank'!$AD1263,"",IF(M$1&gt;'Data Bank'!$AT1263,"",IF(AND('Data Bank'!$AC1263&lt;100,TODAY()&gt;'Data Bank'!$AT1263),1,IF('Data Bank'!$AC1263=100,3,IF('Data Bank'!$AC1263=0,0,2)))))</f>
        <v>0</v>
      </c>
      <c r="N1128" s="177">
        <f ca="1">IF(N$1&lt;'Data Bank'!$AD1263,"",IF(N$1&gt;'Data Bank'!$AT1263,"",IF(AND('Data Bank'!$AC1263&lt;100,TODAY()&gt;'Data Bank'!$AT1263),1,IF('Data Bank'!$AC1263=100,3,IF('Data Bank'!$AC1263=0,0,2)))))</f>
        <v>0</v>
      </c>
      <c r="O1128" s="177">
        <f ca="1">IF(O$1&lt;'Data Bank'!$AD1263,"",IF(O$1&gt;'Data Bank'!$AT1263,"",IF(AND('Data Bank'!$AC1263&lt;100,TODAY()&gt;'Data Bank'!$AT1263),1,IF('Data Bank'!$AC1263=100,3,IF('Data Bank'!$AC1263=0,0,2)))))</f>
        <v>0</v>
      </c>
      <c r="P1128" s="177">
        <f ca="1">IF(P$1&lt;'Data Bank'!$AD1263,"",IF(P$1&gt;'Data Bank'!$AT1263,"",IF(AND('Data Bank'!$AC1263&lt;100,TODAY()&gt;'Data Bank'!$AT1263),1,IF('Data Bank'!$AC1263=100,3,IF('Data Bank'!$AC1263=0,0,2)))))</f>
        <v>0</v>
      </c>
      <c r="Q1128" s="177">
        <f ca="1">IF(Q$1&lt;'Data Bank'!$AD1263,"",IF(Q$1&gt;'Data Bank'!$AT1263,"",IF(AND('Data Bank'!$AC1263&lt;100,TODAY()&gt;'Data Bank'!$AT1263),1,IF('Data Bank'!$AC1263=100,3,IF('Data Bank'!$AC1263=0,0,2)))))</f>
        <v>0</v>
      </c>
      <c r="R1128" s="177">
        <f ca="1">IF(R$1&lt;'Data Bank'!$AD1263,"",IF(R$1&gt;'Data Bank'!$AT1263,"",IF(AND('Data Bank'!$AC1263&lt;100,TODAY()&gt;'Data Bank'!$AT1263),1,IF('Data Bank'!$AC1263=100,3,IF('Data Bank'!$AC1263=0,0,2)))))</f>
        <v>0</v>
      </c>
    </row>
    <row r="1129" spans="1:18">
      <c r="A1129" s="115" t="str">
        <f>'Data Bank'!E1264</f>
        <v>Transportation</v>
      </c>
      <c r="B1129" s="178">
        <f ca="1">IF(B$1&lt;'Data Bank'!$AD1264,"",IF(B$1&gt;'Data Bank'!$AT1264,"",IF(AND('Data Bank'!$AC1264&lt;100,TODAY()&gt;'Data Bank'!$AT1264),1,IF('Data Bank'!$AC1264=100,3,IF('Data Bank'!$AC1264=0,0,2)))))</f>
        <v>0</v>
      </c>
      <c r="C1129" s="178">
        <f ca="1">IF(C$1&lt;'Data Bank'!$AD1264,"",IF(C$1&gt;'Data Bank'!$AT1264,"",IF(AND('Data Bank'!$AC1264&lt;100,TODAY()&gt;'Data Bank'!$AT1264),1,IF('Data Bank'!$AC1264=100,3,IF('Data Bank'!$AC1264=0,0,2)))))</f>
        <v>0</v>
      </c>
      <c r="D1129" s="178">
        <f ca="1">IF(D$1&lt;'Data Bank'!$AD1264,"",IF(D$1&gt;'Data Bank'!$AT1264,"",IF(AND('Data Bank'!$AC1264&lt;100,TODAY()&gt;'Data Bank'!$AT1264),1,IF('Data Bank'!$AC1264=100,3,IF('Data Bank'!$AC1264=0,0,2)))))</f>
        <v>0</v>
      </c>
      <c r="E1129" s="178">
        <f ca="1">IF(E$1&lt;'Data Bank'!$AD1264,"",IF(E$1&gt;'Data Bank'!$AT1264,"",IF(AND('Data Bank'!$AC1264&lt;100,TODAY()&gt;'Data Bank'!$AT1264),1,IF('Data Bank'!$AC1264=100,3,IF('Data Bank'!$AC1264=0,0,2)))))</f>
        <v>0</v>
      </c>
      <c r="F1129" s="178">
        <f ca="1">IF(F$1&lt;'Data Bank'!$AD1264,"",IF(F$1&gt;'Data Bank'!$AT1264,"",IF(AND('Data Bank'!$AC1264&lt;100,TODAY()&gt;'Data Bank'!$AT1264),1,IF('Data Bank'!$AC1264=100,3,IF('Data Bank'!$AC1264=0,0,2)))))</f>
        <v>0</v>
      </c>
      <c r="G1129" s="178">
        <f ca="1">IF(G$1&lt;'Data Bank'!$AD1264,"",IF(G$1&gt;'Data Bank'!$AT1264,"",IF(AND('Data Bank'!$AC1264&lt;100,TODAY()&gt;'Data Bank'!$AT1264),1,IF('Data Bank'!$AC1264=100,3,IF('Data Bank'!$AC1264=0,0,2)))))</f>
        <v>0</v>
      </c>
      <c r="H1129" s="178">
        <f ca="1">IF(H$1&lt;'Data Bank'!$AD1264,"",IF(H$1&gt;'Data Bank'!$AT1264,"",IF(AND('Data Bank'!$AC1264&lt;100,TODAY()&gt;'Data Bank'!$AT1264),1,IF('Data Bank'!$AC1264=100,3,IF('Data Bank'!$AC1264=0,0,2)))))</f>
        <v>0</v>
      </c>
      <c r="I1129" s="178">
        <f ca="1">IF(I$1&lt;'Data Bank'!$AD1264,"",IF(I$1&gt;'Data Bank'!$AT1264,"",IF(AND('Data Bank'!$AC1264&lt;100,TODAY()&gt;'Data Bank'!$AT1264),1,IF('Data Bank'!$AC1264=100,3,IF('Data Bank'!$AC1264=0,0,2)))))</f>
        <v>0</v>
      </c>
      <c r="J1129" s="177">
        <f ca="1">IF(J$1&lt;'Data Bank'!$AD1264,"",IF(J$1&gt;'Data Bank'!$AT1264,"",IF(AND('Data Bank'!$AC1264&lt;100,TODAY()&gt;'Data Bank'!$AT1264),1,IF('Data Bank'!$AC1264=100,3,IF('Data Bank'!$AC1264=0,0,2)))))</f>
        <v>0</v>
      </c>
      <c r="K1129" s="177">
        <f ca="1">IF(K$1&lt;'Data Bank'!$AD1264,"",IF(K$1&gt;'Data Bank'!$AT1264,"",IF(AND('Data Bank'!$AC1264&lt;100,TODAY()&gt;'Data Bank'!$AT1264),1,IF('Data Bank'!$AC1264=100,3,IF('Data Bank'!$AC1264=0,0,2)))))</f>
        <v>0</v>
      </c>
      <c r="L1129" s="177">
        <f ca="1">IF(L$1&lt;'Data Bank'!$AD1264,"",IF(L$1&gt;'Data Bank'!$AT1264,"",IF(AND('Data Bank'!$AC1264&lt;100,TODAY()&gt;'Data Bank'!$AT1264),1,IF('Data Bank'!$AC1264=100,3,IF('Data Bank'!$AC1264=0,0,2)))))</f>
        <v>0</v>
      </c>
      <c r="M1129" s="177">
        <f ca="1">IF(M$1&lt;'Data Bank'!$AD1264,"",IF(M$1&gt;'Data Bank'!$AT1264,"",IF(AND('Data Bank'!$AC1264&lt;100,TODAY()&gt;'Data Bank'!$AT1264),1,IF('Data Bank'!$AC1264=100,3,IF('Data Bank'!$AC1264=0,0,2)))))</f>
        <v>0</v>
      </c>
      <c r="N1129" s="177">
        <f ca="1">IF(N$1&lt;'Data Bank'!$AD1264,"",IF(N$1&gt;'Data Bank'!$AT1264,"",IF(AND('Data Bank'!$AC1264&lt;100,TODAY()&gt;'Data Bank'!$AT1264),1,IF('Data Bank'!$AC1264=100,3,IF('Data Bank'!$AC1264=0,0,2)))))</f>
        <v>0</v>
      </c>
      <c r="O1129" s="177">
        <f ca="1">IF(O$1&lt;'Data Bank'!$AD1264,"",IF(O$1&gt;'Data Bank'!$AT1264,"",IF(AND('Data Bank'!$AC1264&lt;100,TODAY()&gt;'Data Bank'!$AT1264),1,IF('Data Bank'!$AC1264=100,3,IF('Data Bank'!$AC1264=0,0,2)))))</f>
        <v>0</v>
      </c>
      <c r="P1129" s="177">
        <f ca="1">IF(P$1&lt;'Data Bank'!$AD1264,"",IF(P$1&gt;'Data Bank'!$AT1264,"",IF(AND('Data Bank'!$AC1264&lt;100,TODAY()&gt;'Data Bank'!$AT1264),1,IF('Data Bank'!$AC1264=100,3,IF('Data Bank'!$AC1264=0,0,2)))))</f>
        <v>0</v>
      </c>
      <c r="Q1129" s="177">
        <f ca="1">IF(Q$1&lt;'Data Bank'!$AD1264,"",IF(Q$1&gt;'Data Bank'!$AT1264,"",IF(AND('Data Bank'!$AC1264&lt;100,TODAY()&gt;'Data Bank'!$AT1264),1,IF('Data Bank'!$AC1264=100,3,IF('Data Bank'!$AC1264=0,0,2)))))</f>
        <v>0</v>
      </c>
      <c r="R1129" s="177">
        <f ca="1">IF(R$1&lt;'Data Bank'!$AD1264,"",IF(R$1&gt;'Data Bank'!$AT1264,"",IF(AND('Data Bank'!$AC1264&lt;100,TODAY()&gt;'Data Bank'!$AT1264),1,IF('Data Bank'!$AC1264=100,3,IF('Data Bank'!$AC1264=0,0,2)))))</f>
        <v>0</v>
      </c>
    </row>
    <row r="1130" spans="1:18">
      <c r="A1130" s="115" t="str">
        <f>'Data Bank'!E1265</f>
        <v>Transportation</v>
      </c>
      <c r="B1130" s="178">
        <f ca="1">IF(B$1&lt;'Data Bank'!$AD1265,"",IF(B$1&gt;'Data Bank'!$AT1265,"",IF(AND('Data Bank'!$AC1265&lt;100,TODAY()&gt;'Data Bank'!$AT1265),1,IF('Data Bank'!$AC1265=100,3,IF('Data Bank'!$AC1265=0,0,2)))))</f>
        <v>0</v>
      </c>
      <c r="C1130" s="178">
        <f ca="1">IF(C$1&lt;'Data Bank'!$AD1265,"",IF(C$1&gt;'Data Bank'!$AT1265,"",IF(AND('Data Bank'!$AC1265&lt;100,TODAY()&gt;'Data Bank'!$AT1265),1,IF('Data Bank'!$AC1265=100,3,IF('Data Bank'!$AC1265=0,0,2)))))</f>
        <v>0</v>
      </c>
      <c r="D1130" s="178">
        <f ca="1">IF(D$1&lt;'Data Bank'!$AD1265,"",IF(D$1&gt;'Data Bank'!$AT1265,"",IF(AND('Data Bank'!$AC1265&lt;100,TODAY()&gt;'Data Bank'!$AT1265),1,IF('Data Bank'!$AC1265=100,3,IF('Data Bank'!$AC1265=0,0,2)))))</f>
        <v>0</v>
      </c>
      <c r="E1130" s="178">
        <f ca="1">IF(E$1&lt;'Data Bank'!$AD1265,"",IF(E$1&gt;'Data Bank'!$AT1265,"",IF(AND('Data Bank'!$AC1265&lt;100,TODAY()&gt;'Data Bank'!$AT1265),1,IF('Data Bank'!$AC1265=100,3,IF('Data Bank'!$AC1265=0,0,2)))))</f>
        <v>0</v>
      </c>
      <c r="F1130" s="178">
        <f ca="1">IF(F$1&lt;'Data Bank'!$AD1265,"",IF(F$1&gt;'Data Bank'!$AT1265,"",IF(AND('Data Bank'!$AC1265&lt;100,TODAY()&gt;'Data Bank'!$AT1265),1,IF('Data Bank'!$AC1265=100,3,IF('Data Bank'!$AC1265=0,0,2)))))</f>
        <v>0</v>
      </c>
      <c r="G1130" s="178">
        <f ca="1">IF(G$1&lt;'Data Bank'!$AD1265,"",IF(G$1&gt;'Data Bank'!$AT1265,"",IF(AND('Data Bank'!$AC1265&lt;100,TODAY()&gt;'Data Bank'!$AT1265),1,IF('Data Bank'!$AC1265=100,3,IF('Data Bank'!$AC1265=0,0,2)))))</f>
        <v>0</v>
      </c>
      <c r="H1130" s="178">
        <f ca="1">IF(H$1&lt;'Data Bank'!$AD1265,"",IF(H$1&gt;'Data Bank'!$AT1265,"",IF(AND('Data Bank'!$AC1265&lt;100,TODAY()&gt;'Data Bank'!$AT1265),1,IF('Data Bank'!$AC1265=100,3,IF('Data Bank'!$AC1265=0,0,2)))))</f>
        <v>0</v>
      </c>
      <c r="I1130" s="178">
        <f ca="1">IF(I$1&lt;'Data Bank'!$AD1265,"",IF(I$1&gt;'Data Bank'!$AT1265,"",IF(AND('Data Bank'!$AC1265&lt;100,TODAY()&gt;'Data Bank'!$AT1265),1,IF('Data Bank'!$AC1265=100,3,IF('Data Bank'!$AC1265=0,0,2)))))</f>
        <v>0</v>
      </c>
      <c r="J1130" s="177">
        <f ca="1">IF(J$1&lt;'Data Bank'!$AD1265,"",IF(J$1&gt;'Data Bank'!$AT1265,"",IF(AND('Data Bank'!$AC1265&lt;100,TODAY()&gt;'Data Bank'!$AT1265),1,IF('Data Bank'!$AC1265=100,3,IF('Data Bank'!$AC1265=0,0,2)))))</f>
        <v>0</v>
      </c>
      <c r="K1130" s="177">
        <f ca="1">IF(K$1&lt;'Data Bank'!$AD1265,"",IF(K$1&gt;'Data Bank'!$AT1265,"",IF(AND('Data Bank'!$AC1265&lt;100,TODAY()&gt;'Data Bank'!$AT1265),1,IF('Data Bank'!$AC1265=100,3,IF('Data Bank'!$AC1265=0,0,2)))))</f>
        <v>0</v>
      </c>
      <c r="L1130" s="177">
        <f ca="1">IF(L$1&lt;'Data Bank'!$AD1265,"",IF(L$1&gt;'Data Bank'!$AT1265,"",IF(AND('Data Bank'!$AC1265&lt;100,TODAY()&gt;'Data Bank'!$AT1265),1,IF('Data Bank'!$AC1265=100,3,IF('Data Bank'!$AC1265=0,0,2)))))</f>
        <v>0</v>
      </c>
      <c r="M1130" s="177">
        <f ca="1">IF(M$1&lt;'Data Bank'!$AD1265,"",IF(M$1&gt;'Data Bank'!$AT1265,"",IF(AND('Data Bank'!$AC1265&lt;100,TODAY()&gt;'Data Bank'!$AT1265),1,IF('Data Bank'!$AC1265=100,3,IF('Data Bank'!$AC1265=0,0,2)))))</f>
        <v>0</v>
      </c>
      <c r="N1130" s="177">
        <f ca="1">IF(N$1&lt;'Data Bank'!$AD1265,"",IF(N$1&gt;'Data Bank'!$AT1265,"",IF(AND('Data Bank'!$AC1265&lt;100,TODAY()&gt;'Data Bank'!$AT1265),1,IF('Data Bank'!$AC1265=100,3,IF('Data Bank'!$AC1265=0,0,2)))))</f>
        <v>0</v>
      </c>
      <c r="O1130" s="177">
        <f ca="1">IF(O$1&lt;'Data Bank'!$AD1265,"",IF(O$1&gt;'Data Bank'!$AT1265,"",IF(AND('Data Bank'!$AC1265&lt;100,TODAY()&gt;'Data Bank'!$AT1265),1,IF('Data Bank'!$AC1265=100,3,IF('Data Bank'!$AC1265=0,0,2)))))</f>
        <v>0</v>
      </c>
      <c r="P1130" s="177">
        <f ca="1">IF(P$1&lt;'Data Bank'!$AD1265,"",IF(P$1&gt;'Data Bank'!$AT1265,"",IF(AND('Data Bank'!$AC1265&lt;100,TODAY()&gt;'Data Bank'!$AT1265),1,IF('Data Bank'!$AC1265=100,3,IF('Data Bank'!$AC1265=0,0,2)))))</f>
        <v>0</v>
      </c>
      <c r="Q1130" s="177">
        <f ca="1">IF(Q$1&lt;'Data Bank'!$AD1265,"",IF(Q$1&gt;'Data Bank'!$AT1265,"",IF(AND('Data Bank'!$AC1265&lt;100,TODAY()&gt;'Data Bank'!$AT1265),1,IF('Data Bank'!$AC1265=100,3,IF('Data Bank'!$AC1265=0,0,2)))))</f>
        <v>0</v>
      </c>
      <c r="R1130" s="177">
        <f ca="1">IF(R$1&lt;'Data Bank'!$AD1265,"",IF(R$1&gt;'Data Bank'!$AT1265,"",IF(AND('Data Bank'!$AC1265&lt;100,TODAY()&gt;'Data Bank'!$AT1265),1,IF('Data Bank'!$AC1265=100,3,IF('Data Bank'!$AC1265=0,0,2)))))</f>
        <v>0</v>
      </c>
    </row>
    <row r="1131" spans="1:18">
      <c r="A1131" s="115" t="str">
        <f>'Data Bank'!E1266</f>
        <v>Transportation</v>
      </c>
      <c r="B1131" s="178">
        <f ca="1">IF(B$1&lt;'Data Bank'!$AD1266,"",IF(B$1&gt;'Data Bank'!$AT1266,"",IF(AND('Data Bank'!$AC1266&lt;100,TODAY()&gt;'Data Bank'!$AT1266),1,IF('Data Bank'!$AC1266=100,3,IF('Data Bank'!$AC1266=0,0,2)))))</f>
        <v>0</v>
      </c>
      <c r="C1131" s="178">
        <f ca="1">IF(C$1&lt;'Data Bank'!$AD1266,"",IF(C$1&gt;'Data Bank'!$AT1266,"",IF(AND('Data Bank'!$AC1266&lt;100,TODAY()&gt;'Data Bank'!$AT1266),1,IF('Data Bank'!$AC1266=100,3,IF('Data Bank'!$AC1266=0,0,2)))))</f>
        <v>0</v>
      </c>
      <c r="D1131" s="178">
        <f ca="1">IF(D$1&lt;'Data Bank'!$AD1266,"",IF(D$1&gt;'Data Bank'!$AT1266,"",IF(AND('Data Bank'!$AC1266&lt;100,TODAY()&gt;'Data Bank'!$AT1266),1,IF('Data Bank'!$AC1266=100,3,IF('Data Bank'!$AC1266=0,0,2)))))</f>
        <v>0</v>
      </c>
      <c r="E1131" s="178">
        <f ca="1">IF(E$1&lt;'Data Bank'!$AD1266,"",IF(E$1&gt;'Data Bank'!$AT1266,"",IF(AND('Data Bank'!$AC1266&lt;100,TODAY()&gt;'Data Bank'!$AT1266),1,IF('Data Bank'!$AC1266=100,3,IF('Data Bank'!$AC1266=0,0,2)))))</f>
        <v>0</v>
      </c>
      <c r="F1131" s="178">
        <f ca="1">IF(F$1&lt;'Data Bank'!$AD1266,"",IF(F$1&gt;'Data Bank'!$AT1266,"",IF(AND('Data Bank'!$AC1266&lt;100,TODAY()&gt;'Data Bank'!$AT1266),1,IF('Data Bank'!$AC1266=100,3,IF('Data Bank'!$AC1266=0,0,2)))))</f>
        <v>0</v>
      </c>
      <c r="G1131" s="178">
        <f ca="1">IF(G$1&lt;'Data Bank'!$AD1266,"",IF(G$1&gt;'Data Bank'!$AT1266,"",IF(AND('Data Bank'!$AC1266&lt;100,TODAY()&gt;'Data Bank'!$AT1266),1,IF('Data Bank'!$AC1266=100,3,IF('Data Bank'!$AC1266=0,0,2)))))</f>
        <v>0</v>
      </c>
      <c r="H1131" s="178">
        <f ca="1">IF(H$1&lt;'Data Bank'!$AD1266,"",IF(H$1&gt;'Data Bank'!$AT1266,"",IF(AND('Data Bank'!$AC1266&lt;100,TODAY()&gt;'Data Bank'!$AT1266),1,IF('Data Bank'!$AC1266=100,3,IF('Data Bank'!$AC1266=0,0,2)))))</f>
        <v>0</v>
      </c>
      <c r="I1131" s="178">
        <f ca="1">IF(I$1&lt;'Data Bank'!$AD1266,"",IF(I$1&gt;'Data Bank'!$AT1266,"",IF(AND('Data Bank'!$AC1266&lt;100,TODAY()&gt;'Data Bank'!$AT1266),1,IF('Data Bank'!$AC1266=100,3,IF('Data Bank'!$AC1266=0,0,2)))))</f>
        <v>0</v>
      </c>
      <c r="J1131" s="177">
        <f ca="1">IF(J$1&lt;'Data Bank'!$AD1266,"",IF(J$1&gt;'Data Bank'!$AT1266,"",IF(AND('Data Bank'!$AC1266&lt;100,TODAY()&gt;'Data Bank'!$AT1266),1,IF('Data Bank'!$AC1266=100,3,IF('Data Bank'!$AC1266=0,0,2)))))</f>
        <v>0</v>
      </c>
      <c r="K1131" s="177">
        <f ca="1">IF(K$1&lt;'Data Bank'!$AD1266,"",IF(K$1&gt;'Data Bank'!$AT1266,"",IF(AND('Data Bank'!$AC1266&lt;100,TODAY()&gt;'Data Bank'!$AT1266),1,IF('Data Bank'!$AC1266=100,3,IF('Data Bank'!$AC1266=0,0,2)))))</f>
        <v>0</v>
      </c>
      <c r="L1131" s="177">
        <f ca="1">IF(L$1&lt;'Data Bank'!$AD1266,"",IF(L$1&gt;'Data Bank'!$AT1266,"",IF(AND('Data Bank'!$AC1266&lt;100,TODAY()&gt;'Data Bank'!$AT1266),1,IF('Data Bank'!$AC1266=100,3,IF('Data Bank'!$AC1266=0,0,2)))))</f>
        <v>0</v>
      </c>
      <c r="M1131" s="177">
        <f ca="1">IF(M$1&lt;'Data Bank'!$AD1266,"",IF(M$1&gt;'Data Bank'!$AT1266,"",IF(AND('Data Bank'!$AC1266&lt;100,TODAY()&gt;'Data Bank'!$AT1266),1,IF('Data Bank'!$AC1266=100,3,IF('Data Bank'!$AC1266=0,0,2)))))</f>
        <v>0</v>
      </c>
      <c r="N1131" s="177">
        <f ca="1">IF(N$1&lt;'Data Bank'!$AD1266,"",IF(N$1&gt;'Data Bank'!$AT1266,"",IF(AND('Data Bank'!$AC1266&lt;100,TODAY()&gt;'Data Bank'!$AT1266),1,IF('Data Bank'!$AC1266=100,3,IF('Data Bank'!$AC1266=0,0,2)))))</f>
        <v>0</v>
      </c>
      <c r="O1131" s="177">
        <f ca="1">IF(O$1&lt;'Data Bank'!$AD1266,"",IF(O$1&gt;'Data Bank'!$AT1266,"",IF(AND('Data Bank'!$AC1266&lt;100,TODAY()&gt;'Data Bank'!$AT1266),1,IF('Data Bank'!$AC1266=100,3,IF('Data Bank'!$AC1266=0,0,2)))))</f>
        <v>0</v>
      </c>
      <c r="P1131" s="177">
        <f ca="1">IF(P$1&lt;'Data Bank'!$AD1266,"",IF(P$1&gt;'Data Bank'!$AT1266,"",IF(AND('Data Bank'!$AC1266&lt;100,TODAY()&gt;'Data Bank'!$AT1266),1,IF('Data Bank'!$AC1266=100,3,IF('Data Bank'!$AC1266=0,0,2)))))</f>
        <v>0</v>
      </c>
      <c r="Q1131" s="177">
        <f ca="1">IF(Q$1&lt;'Data Bank'!$AD1266,"",IF(Q$1&gt;'Data Bank'!$AT1266,"",IF(AND('Data Bank'!$AC1266&lt;100,TODAY()&gt;'Data Bank'!$AT1266),1,IF('Data Bank'!$AC1266=100,3,IF('Data Bank'!$AC1266=0,0,2)))))</f>
        <v>0</v>
      </c>
      <c r="R1131" s="177">
        <f ca="1">IF(R$1&lt;'Data Bank'!$AD1266,"",IF(R$1&gt;'Data Bank'!$AT1266,"",IF(AND('Data Bank'!$AC1266&lt;100,TODAY()&gt;'Data Bank'!$AT1266),1,IF('Data Bank'!$AC1266=100,3,IF('Data Bank'!$AC1266=0,0,2)))))</f>
        <v>0</v>
      </c>
    </row>
    <row r="1132" spans="1:18">
      <c r="A1132" s="115" t="str">
        <f>'Data Bank'!E1267</f>
        <v>Transportation</v>
      </c>
      <c r="B1132" s="178">
        <f ca="1">IF(B$1&lt;'Data Bank'!$AD1267,"",IF(B$1&gt;'Data Bank'!$AT1267,"",IF(AND('Data Bank'!$AC1267&lt;100,TODAY()&gt;'Data Bank'!$AT1267),1,IF('Data Bank'!$AC1267=100,3,IF('Data Bank'!$AC1267=0,0,2)))))</f>
        <v>0</v>
      </c>
      <c r="C1132" s="178">
        <f ca="1">IF(C$1&lt;'Data Bank'!$AD1267,"",IF(C$1&gt;'Data Bank'!$AT1267,"",IF(AND('Data Bank'!$AC1267&lt;100,TODAY()&gt;'Data Bank'!$AT1267),1,IF('Data Bank'!$AC1267=100,3,IF('Data Bank'!$AC1267=0,0,2)))))</f>
        <v>0</v>
      </c>
      <c r="D1132" s="178">
        <f ca="1">IF(D$1&lt;'Data Bank'!$AD1267,"",IF(D$1&gt;'Data Bank'!$AT1267,"",IF(AND('Data Bank'!$AC1267&lt;100,TODAY()&gt;'Data Bank'!$AT1267),1,IF('Data Bank'!$AC1267=100,3,IF('Data Bank'!$AC1267=0,0,2)))))</f>
        <v>0</v>
      </c>
      <c r="E1132" s="178">
        <f ca="1">IF(E$1&lt;'Data Bank'!$AD1267,"",IF(E$1&gt;'Data Bank'!$AT1267,"",IF(AND('Data Bank'!$AC1267&lt;100,TODAY()&gt;'Data Bank'!$AT1267),1,IF('Data Bank'!$AC1267=100,3,IF('Data Bank'!$AC1267=0,0,2)))))</f>
        <v>0</v>
      </c>
      <c r="F1132" s="178">
        <f ca="1">IF(F$1&lt;'Data Bank'!$AD1267,"",IF(F$1&gt;'Data Bank'!$AT1267,"",IF(AND('Data Bank'!$AC1267&lt;100,TODAY()&gt;'Data Bank'!$AT1267),1,IF('Data Bank'!$AC1267=100,3,IF('Data Bank'!$AC1267=0,0,2)))))</f>
        <v>0</v>
      </c>
      <c r="G1132" s="178">
        <f ca="1">IF(G$1&lt;'Data Bank'!$AD1267,"",IF(G$1&gt;'Data Bank'!$AT1267,"",IF(AND('Data Bank'!$AC1267&lt;100,TODAY()&gt;'Data Bank'!$AT1267),1,IF('Data Bank'!$AC1267=100,3,IF('Data Bank'!$AC1267=0,0,2)))))</f>
        <v>0</v>
      </c>
      <c r="H1132" s="178">
        <f ca="1">IF(H$1&lt;'Data Bank'!$AD1267,"",IF(H$1&gt;'Data Bank'!$AT1267,"",IF(AND('Data Bank'!$AC1267&lt;100,TODAY()&gt;'Data Bank'!$AT1267),1,IF('Data Bank'!$AC1267=100,3,IF('Data Bank'!$AC1267=0,0,2)))))</f>
        <v>0</v>
      </c>
      <c r="I1132" s="178">
        <f ca="1">IF(I$1&lt;'Data Bank'!$AD1267,"",IF(I$1&gt;'Data Bank'!$AT1267,"",IF(AND('Data Bank'!$AC1267&lt;100,TODAY()&gt;'Data Bank'!$AT1267),1,IF('Data Bank'!$AC1267=100,3,IF('Data Bank'!$AC1267=0,0,2)))))</f>
        <v>0</v>
      </c>
      <c r="J1132" s="177">
        <f ca="1">IF(J$1&lt;'Data Bank'!$AD1267,"",IF(J$1&gt;'Data Bank'!$AT1267,"",IF(AND('Data Bank'!$AC1267&lt;100,TODAY()&gt;'Data Bank'!$AT1267),1,IF('Data Bank'!$AC1267=100,3,IF('Data Bank'!$AC1267=0,0,2)))))</f>
        <v>0</v>
      </c>
      <c r="K1132" s="177">
        <f ca="1">IF(K$1&lt;'Data Bank'!$AD1267,"",IF(K$1&gt;'Data Bank'!$AT1267,"",IF(AND('Data Bank'!$AC1267&lt;100,TODAY()&gt;'Data Bank'!$AT1267),1,IF('Data Bank'!$AC1267=100,3,IF('Data Bank'!$AC1267=0,0,2)))))</f>
        <v>0</v>
      </c>
      <c r="L1132" s="177">
        <f ca="1">IF(L$1&lt;'Data Bank'!$AD1267,"",IF(L$1&gt;'Data Bank'!$AT1267,"",IF(AND('Data Bank'!$AC1267&lt;100,TODAY()&gt;'Data Bank'!$AT1267),1,IF('Data Bank'!$AC1267=100,3,IF('Data Bank'!$AC1267=0,0,2)))))</f>
        <v>0</v>
      </c>
      <c r="M1132" s="177">
        <f ca="1">IF(M$1&lt;'Data Bank'!$AD1267,"",IF(M$1&gt;'Data Bank'!$AT1267,"",IF(AND('Data Bank'!$AC1267&lt;100,TODAY()&gt;'Data Bank'!$AT1267),1,IF('Data Bank'!$AC1267=100,3,IF('Data Bank'!$AC1267=0,0,2)))))</f>
        <v>0</v>
      </c>
      <c r="N1132" s="177">
        <f ca="1">IF(N$1&lt;'Data Bank'!$AD1267,"",IF(N$1&gt;'Data Bank'!$AT1267,"",IF(AND('Data Bank'!$AC1267&lt;100,TODAY()&gt;'Data Bank'!$AT1267),1,IF('Data Bank'!$AC1267=100,3,IF('Data Bank'!$AC1267=0,0,2)))))</f>
        <v>0</v>
      </c>
      <c r="O1132" s="177">
        <f ca="1">IF(O$1&lt;'Data Bank'!$AD1267,"",IF(O$1&gt;'Data Bank'!$AT1267,"",IF(AND('Data Bank'!$AC1267&lt;100,TODAY()&gt;'Data Bank'!$AT1267),1,IF('Data Bank'!$AC1267=100,3,IF('Data Bank'!$AC1267=0,0,2)))))</f>
        <v>0</v>
      </c>
      <c r="P1132" s="177">
        <f ca="1">IF(P$1&lt;'Data Bank'!$AD1267,"",IF(P$1&gt;'Data Bank'!$AT1267,"",IF(AND('Data Bank'!$AC1267&lt;100,TODAY()&gt;'Data Bank'!$AT1267),1,IF('Data Bank'!$AC1267=100,3,IF('Data Bank'!$AC1267=0,0,2)))))</f>
        <v>0</v>
      </c>
      <c r="Q1132" s="177">
        <f ca="1">IF(Q$1&lt;'Data Bank'!$AD1267,"",IF(Q$1&gt;'Data Bank'!$AT1267,"",IF(AND('Data Bank'!$AC1267&lt;100,TODAY()&gt;'Data Bank'!$AT1267),1,IF('Data Bank'!$AC1267=100,3,IF('Data Bank'!$AC1267=0,0,2)))))</f>
        <v>0</v>
      </c>
      <c r="R1132" s="177">
        <f ca="1">IF(R$1&lt;'Data Bank'!$AD1267,"",IF(R$1&gt;'Data Bank'!$AT1267,"",IF(AND('Data Bank'!$AC1267&lt;100,TODAY()&gt;'Data Bank'!$AT1267),1,IF('Data Bank'!$AC1267=100,3,IF('Data Bank'!$AC1267=0,0,2)))))</f>
        <v>0</v>
      </c>
    </row>
    <row r="1133" spans="1:18">
      <c r="A1133" s="115" t="str">
        <f>'Data Bank'!E1268</f>
        <v>Transportation</v>
      </c>
      <c r="B1133" s="178">
        <f ca="1">IF(B$1&lt;'Data Bank'!$AD1268,"",IF(B$1&gt;'Data Bank'!$AT1268,"",IF(AND('Data Bank'!$AC1268&lt;100,TODAY()&gt;'Data Bank'!$AT1268),1,IF('Data Bank'!$AC1268=100,3,IF('Data Bank'!$AC1268=0,0,2)))))</f>
        <v>0</v>
      </c>
      <c r="C1133" s="178">
        <f ca="1">IF(C$1&lt;'Data Bank'!$AD1268,"",IF(C$1&gt;'Data Bank'!$AT1268,"",IF(AND('Data Bank'!$AC1268&lt;100,TODAY()&gt;'Data Bank'!$AT1268),1,IF('Data Bank'!$AC1268=100,3,IF('Data Bank'!$AC1268=0,0,2)))))</f>
        <v>0</v>
      </c>
      <c r="D1133" s="178">
        <f ca="1">IF(D$1&lt;'Data Bank'!$AD1268,"",IF(D$1&gt;'Data Bank'!$AT1268,"",IF(AND('Data Bank'!$AC1268&lt;100,TODAY()&gt;'Data Bank'!$AT1268),1,IF('Data Bank'!$AC1268=100,3,IF('Data Bank'!$AC1268=0,0,2)))))</f>
        <v>0</v>
      </c>
      <c r="E1133" s="178">
        <f ca="1">IF(E$1&lt;'Data Bank'!$AD1268,"",IF(E$1&gt;'Data Bank'!$AT1268,"",IF(AND('Data Bank'!$AC1268&lt;100,TODAY()&gt;'Data Bank'!$AT1268),1,IF('Data Bank'!$AC1268=100,3,IF('Data Bank'!$AC1268=0,0,2)))))</f>
        <v>0</v>
      </c>
      <c r="F1133" s="178">
        <f ca="1">IF(F$1&lt;'Data Bank'!$AD1268,"",IF(F$1&gt;'Data Bank'!$AT1268,"",IF(AND('Data Bank'!$AC1268&lt;100,TODAY()&gt;'Data Bank'!$AT1268),1,IF('Data Bank'!$AC1268=100,3,IF('Data Bank'!$AC1268=0,0,2)))))</f>
        <v>0</v>
      </c>
      <c r="G1133" s="178">
        <f ca="1">IF(G$1&lt;'Data Bank'!$AD1268,"",IF(G$1&gt;'Data Bank'!$AT1268,"",IF(AND('Data Bank'!$AC1268&lt;100,TODAY()&gt;'Data Bank'!$AT1268),1,IF('Data Bank'!$AC1268=100,3,IF('Data Bank'!$AC1268=0,0,2)))))</f>
        <v>0</v>
      </c>
      <c r="H1133" s="178">
        <f ca="1">IF(H$1&lt;'Data Bank'!$AD1268,"",IF(H$1&gt;'Data Bank'!$AT1268,"",IF(AND('Data Bank'!$AC1268&lt;100,TODAY()&gt;'Data Bank'!$AT1268),1,IF('Data Bank'!$AC1268=100,3,IF('Data Bank'!$AC1268=0,0,2)))))</f>
        <v>0</v>
      </c>
      <c r="I1133" s="178">
        <f ca="1">IF(I$1&lt;'Data Bank'!$AD1268,"",IF(I$1&gt;'Data Bank'!$AT1268,"",IF(AND('Data Bank'!$AC1268&lt;100,TODAY()&gt;'Data Bank'!$AT1268),1,IF('Data Bank'!$AC1268=100,3,IF('Data Bank'!$AC1268=0,0,2)))))</f>
        <v>0</v>
      </c>
      <c r="J1133" s="177">
        <f ca="1">IF(J$1&lt;'Data Bank'!$AD1268,"",IF(J$1&gt;'Data Bank'!$AT1268,"",IF(AND('Data Bank'!$AC1268&lt;100,TODAY()&gt;'Data Bank'!$AT1268),1,IF('Data Bank'!$AC1268=100,3,IF('Data Bank'!$AC1268=0,0,2)))))</f>
        <v>0</v>
      </c>
      <c r="K1133" s="177">
        <f ca="1">IF(K$1&lt;'Data Bank'!$AD1268,"",IF(K$1&gt;'Data Bank'!$AT1268,"",IF(AND('Data Bank'!$AC1268&lt;100,TODAY()&gt;'Data Bank'!$AT1268),1,IF('Data Bank'!$AC1268=100,3,IF('Data Bank'!$AC1268=0,0,2)))))</f>
        <v>0</v>
      </c>
      <c r="L1133" s="177">
        <f ca="1">IF(L$1&lt;'Data Bank'!$AD1268,"",IF(L$1&gt;'Data Bank'!$AT1268,"",IF(AND('Data Bank'!$AC1268&lt;100,TODAY()&gt;'Data Bank'!$AT1268),1,IF('Data Bank'!$AC1268=100,3,IF('Data Bank'!$AC1268=0,0,2)))))</f>
        <v>0</v>
      </c>
      <c r="M1133" s="177">
        <f ca="1">IF(M$1&lt;'Data Bank'!$AD1268,"",IF(M$1&gt;'Data Bank'!$AT1268,"",IF(AND('Data Bank'!$AC1268&lt;100,TODAY()&gt;'Data Bank'!$AT1268),1,IF('Data Bank'!$AC1268=100,3,IF('Data Bank'!$AC1268=0,0,2)))))</f>
        <v>0</v>
      </c>
      <c r="N1133" s="177">
        <f ca="1">IF(N$1&lt;'Data Bank'!$AD1268,"",IF(N$1&gt;'Data Bank'!$AT1268,"",IF(AND('Data Bank'!$AC1268&lt;100,TODAY()&gt;'Data Bank'!$AT1268),1,IF('Data Bank'!$AC1268=100,3,IF('Data Bank'!$AC1268=0,0,2)))))</f>
        <v>0</v>
      </c>
      <c r="O1133" s="177">
        <f ca="1">IF(O$1&lt;'Data Bank'!$AD1268,"",IF(O$1&gt;'Data Bank'!$AT1268,"",IF(AND('Data Bank'!$AC1268&lt;100,TODAY()&gt;'Data Bank'!$AT1268),1,IF('Data Bank'!$AC1268=100,3,IF('Data Bank'!$AC1268=0,0,2)))))</f>
        <v>0</v>
      </c>
      <c r="P1133" s="177">
        <f ca="1">IF(P$1&lt;'Data Bank'!$AD1268,"",IF(P$1&gt;'Data Bank'!$AT1268,"",IF(AND('Data Bank'!$AC1268&lt;100,TODAY()&gt;'Data Bank'!$AT1268),1,IF('Data Bank'!$AC1268=100,3,IF('Data Bank'!$AC1268=0,0,2)))))</f>
        <v>0</v>
      </c>
      <c r="Q1133" s="177">
        <f ca="1">IF(Q$1&lt;'Data Bank'!$AD1268,"",IF(Q$1&gt;'Data Bank'!$AT1268,"",IF(AND('Data Bank'!$AC1268&lt;100,TODAY()&gt;'Data Bank'!$AT1268),1,IF('Data Bank'!$AC1268=100,3,IF('Data Bank'!$AC1268=0,0,2)))))</f>
        <v>0</v>
      </c>
      <c r="R1133" s="177">
        <f ca="1">IF(R$1&lt;'Data Bank'!$AD1268,"",IF(R$1&gt;'Data Bank'!$AT1268,"",IF(AND('Data Bank'!$AC1268&lt;100,TODAY()&gt;'Data Bank'!$AT1268),1,IF('Data Bank'!$AC1268=100,3,IF('Data Bank'!$AC1268=0,0,2)))))</f>
        <v>0</v>
      </c>
    </row>
    <row r="1134" spans="1:18">
      <c r="A1134" s="115" t="str">
        <f>'Data Bank'!E1269</f>
        <v>Transportation</v>
      </c>
      <c r="B1134" s="178">
        <f ca="1">IF(B$1&lt;'Data Bank'!$AD1269,"",IF(B$1&gt;'Data Bank'!$AT1269,"",IF(AND('Data Bank'!$AC1269&lt;100,TODAY()&gt;'Data Bank'!$AT1269),1,IF('Data Bank'!$AC1269=100,3,IF('Data Bank'!$AC1269=0,0,2)))))</f>
        <v>0</v>
      </c>
      <c r="C1134" s="178">
        <f ca="1">IF(C$1&lt;'Data Bank'!$AD1269,"",IF(C$1&gt;'Data Bank'!$AT1269,"",IF(AND('Data Bank'!$AC1269&lt;100,TODAY()&gt;'Data Bank'!$AT1269),1,IF('Data Bank'!$AC1269=100,3,IF('Data Bank'!$AC1269=0,0,2)))))</f>
        <v>0</v>
      </c>
      <c r="D1134" s="178">
        <f ca="1">IF(D$1&lt;'Data Bank'!$AD1269,"",IF(D$1&gt;'Data Bank'!$AT1269,"",IF(AND('Data Bank'!$AC1269&lt;100,TODAY()&gt;'Data Bank'!$AT1269),1,IF('Data Bank'!$AC1269=100,3,IF('Data Bank'!$AC1269=0,0,2)))))</f>
        <v>0</v>
      </c>
      <c r="E1134" s="178">
        <f ca="1">IF(E$1&lt;'Data Bank'!$AD1269,"",IF(E$1&gt;'Data Bank'!$AT1269,"",IF(AND('Data Bank'!$AC1269&lt;100,TODAY()&gt;'Data Bank'!$AT1269),1,IF('Data Bank'!$AC1269=100,3,IF('Data Bank'!$AC1269=0,0,2)))))</f>
        <v>0</v>
      </c>
      <c r="F1134" s="178">
        <f ca="1">IF(F$1&lt;'Data Bank'!$AD1269,"",IF(F$1&gt;'Data Bank'!$AT1269,"",IF(AND('Data Bank'!$AC1269&lt;100,TODAY()&gt;'Data Bank'!$AT1269),1,IF('Data Bank'!$AC1269=100,3,IF('Data Bank'!$AC1269=0,0,2)))))</f>
        <v>0</v>
      </c>
      <c r="G1134" s="178">
        <f ca="1">IF(G$1&lt;'Data Bank'!$AD1269,"",IF(G$1&gt;'Data Bank'!$AT1269,"",IF(AND('Data Bank'!$AC1269&lt;100,TODAY()&gt;'Data Bank'!$AT1269),1,IF('Data Bank'!$AC1269=100,3,IF('Data Bank'!$AC1269=0,0,2)))))</f>
        <v>0</v>
      </c>
      <c r="H1134" s="178">
        <f ca="1">IF(H$1&lt;'Data Bank'!$AD1269,"",IF(H$1&gt;'Data Bank'!$AT1269,"",IF(AND('Data Bank'!$AC1269&lt;100,TODAY()&gt;'Data Bank'!$AT1269),1,IF('Data Bank'!$AC1269=100,3,IF('Data Bank'!$AC1269=0,0,2)))))</f>
        <v>0</v>
      </c>
      <c r="I1134" s="178">
        <f ca="1">IF(I$1&lt;'Data Bank'!$AD1269,"",IF(I$1&gt;'Data Bank'!$AT1269,"",IF(AND('Data Bank'!$AC1269&lt;100,TODAY()&gt;'Data Bank'!$AT1269),1,IF('Data Bank'!$AC1269=100,3,IF('Data Bank'!$AC1269=0,0,2)))))</f>
        <v>0</v>
      </c>
      <c r="J1134" s="177">
        <f ca="1">IF(J$1&lt;'Data Bank'!$AD1269,"",IF(J$1&gt;'Data Bank'!$AT1269,"",IF(AND('Data Bank'!$AC1269&lt;100,TODAY()&gt;'Data Bank'!$AT1269),1,IF('Data Bank'!$AC1269=100,3,IF('Data Bank'!$AC1269=0,0,2)))))</f>
        <v>0</v>
      </c>
      <c r="K1134" s="177">
        <f ca="1">IF(K$1&lt;'Data Bank'!$AD1269,"",IF(K$1&gt;'Data Bank'!$AT1269,"",IF(AND('Data Bank'!$AC1269&lt;100,TODAY()&gt;'Data Bank'!$AT1269),1,IF('Data Bank'!$AC1269=100,3,IF('Data Bank'!$AC1269=0,0,2)))))</f>
        <v>0</v>
      </c>
      <c r="L1134" s="177">
        <f ca="1">IF(L$1&lt;'Data Bank'!$AD1269,"",IF(L$1&gt;'Data Bank'!$AT1269,"",IF(AND('Data Bank'!$AC1269&lt;100,TODAY()&gt;'Data Bank'!$AT1269),1,IF('Data Bank'!$AC1269=100,3,IF('Data Bank'!$AC1269=0,0,2)))))</f>
        <v>0</v>
      </c>
      <c r="M1134" s="177">
        <f ca="1">IF(M$1&lt;'Data Bank'!$AD1269,"",IF(M$1&gt;'Data Bank'!$AT1269,"",IF(AND('Data Bank'!$AC1269&lt;100,TODAY()&gt;'Data Bank'!$AT1269),1,IF('Data Bank'!$AC1269=100,3,IF('Data Bank'!$AC1269=0,0,2)))))</f>
        <v>0</v>
      </c>
      <c r="N1134" s="177">
        <f ca="1">IF(N$1&lt;'Data Bank'!$AD1269,"",IF(N$1&gt;'Data Bank'!$AT1269,"",IF(AND('Data Bank'!$AC1269&lt;100,TODAY()&gt;'Data Bank'!$AT1269),1,IF('Data Bank'!$AC1269=100,3,IF('Data Bank'!$AC1269=0,0,2)))))</f>
        <v>0</v>
      </c>
      <c r="O1134" s="177">
        <f ca="1">IF(O$1&lt;'Data Bank'!$AD1269,"",IF(O$1&gt;'Data Bank'!$AT1269,"",IF(AND('Data Bank'!$AC1269&lt;100,TODAY()&gt;'Data Bank'!$AT1269),1,IF('Data Bank'!$AC1269=100,3,IF('Data Bank'!$AC1269=0,0,2)))))</f>
        <v>0</v>
      </c>
      <c r="P1134" s="177">
        <f ca="1">IF(P$1&lt;'Data Bank'!$AD1269,"",IF(P$1&gt;'Data Bank'!$AT1269,"",IF(AND('Data Bank'!$AC1269&lt;100,TODAY()&gt;'Data Bank'!$AT1269),1,IF('Data Bank'!$AC1269=100,3,IF('Data Bank'!$AC1269=0,0,2)))))</f>
        <v>0</v>
      </c>
      <c r="Q1134" s="177">
        <f ca="1">IF(Q$1&lt;'Data Bank'!$AD1269,"",IF(Q$1&gt;'Data Bank'!$AT1269,"",IF(AND('Data Bank'!$AC1269&lt;100,TODAY()&gt;'Data Bank'!$AT1269),1,IF('Data Bank'!$AC1269=100,3,IF('Data Bank'!$AC1269=0,0,2)))))</f>
        <v>0</v>
      </c>
      <c r="R1134" s="177">
        <f ca="1">IF(R$1&lt;'Data Bank'!$AD1269,"",IF(R$1&gt;'Data Bank'!$AT1269,"",IF(AND('Data Bank'!$AC1269&lt;100,TODAY()&gt;'Data Bank'!$AT1269),1,IF('Data Bank'!$AC1269=100,3,IF('Data Bank'!$AC1269=0,0,2)))))</f>
        <v>0</v>
      </c>
    </row>
    <row r="1135" spans="1:18">
      <c r="A1135" s="115" t="str">
        <f>'Data Bank'!E1270</f>
        <v>Transportation</v>
      </c>
      <c r="B1135" s="178">
        <f ca="1">IF(B$1&lt;'Data Bank'!$AD1270,"",IF(B$1&gt;'Data Bank'!$AT1270,"",IF(AND('Data Bank'!$AC1270&lt;100,TODAY()&gt;'Data Bank'!$AT1270),1,IF('Data Bank'!$AC1270=100,3,IF('Data Bank'!$AC1270=0,0,2)))))</f>
        <v>0</v>
      </c>
      <c r="C1135" s="178">
        <f ca="1">IF(C$1&lt;'Data Bank'!$AD1270,"",IF(C$1&gt;'Data Bank'!$AT1270,"",IF(AND('Data Bank'!$AC1270&lt;100,TODAY()&gt;'Data Bank'!$AT1270),1,IF('Data Bank'!$AC1270=100,3,IF('Data Bank'!$AC1270=0,0,2)))))</f>
        <v>0</v>
      </c>
      <c r="D1135" s="178">
        <f ca="1">IF(D$1&lt;'Data Bank'!$AD1270,"",IF(D$1&gt;'Data Bank'!$AT1270,"",IF(AND('Data Bank'!$AC1270&lt;100,TODAY()&gt;'Data Bank'!$AT1270),1,IF('Data Bank'!$AC1270=100,3,IF('Data Bank'!$AC1270=0,0,2)))))</f>
        <v>0</v>
      </c>
      <c r="E1135" s="178">
        <f ca="1">IF(E$1&lt;'Data Bank'!$AD1270,"",IF(E$1&gt;'Data Bank'!$AT1270,"",IF(AND('Data Bank'!$AC1270&lt;100,TODAY()&gt;'Data Bank'!$AT1270),1,IF('Data Bank'!$AC1270=100,3,IF('Data Bank'!$AC1270=0,0,2)))))</f>
        <v>0</v>
      </c>
      <c r="F1135" s="178">
        <f ca="1">IF(F$1&lt;'Data Bank'!$AD1270,"",IF(F$1&gt;'Data Bank'!$AT1270,"",IF(AND('Data Bank'!$AC1270&lt;100,TODAY()&gt;'Data Bank'!$AT1270),1,IF('Data Bank'!$AC1270=100,3,IF('Data Bank'!$AC1270=0,0,2)))))</f>
        <v>0</v>
      </c>
      <c r="G1135" s="178">
        <f ca="1">IF(G$1&lt;'Data Bank'!$AD1270,"",IF(G$1&gt;'Data Bank'!$AT1270,"",IF(AND('Data Bank'!$AC1270&lt;100,TODAY()&gt;'Data Bank'!$AT1270),1,IF('Data Bank'!$AC1270=100,3,IF('Data Bank'!$AC1270=0,0,2)))))</f>
        <v>0</v>
      </c>
      <c r="H1135" s="178">
        <f ca="1">IF(H$1&lt;'Data Bank'!$AD1270,"",IF(H$1&gt;'Data Bank'!$AT1270,"",IF(AND('Data Bank'!$AC1270&lt;100,TODAY()&gt;'Data Bank'!$AT1270),1,IF('Data Bank'!$AC1270=100,3,IF('Data Bank'!$AC1270=0,0,2)))))</f>
        <v>0</v>
      </c>
      <c r="I1135" s="178">
        <f ca="1">IF(I$1&lt;'Data Bank'!$AD1270,"",IF(I$1&gt;'Data Bank'!$AT1270,"",IF(AND('Data Bank'!$AC1270&lt;100,TODAY()&gt;'Data Bank'!$AT1270),1,IF('Data Bank'!$AC1270=100,3,IF('Data Bank'!$AC1270=0,0,2)))))</f>
        <v>0</v>
      </c>
      <c r="J1135" s="177">
        <f ca="1">IF(J$1&lt;'Data Bank'!$AD1270,"",IF(J$1&gt;'Data Bank'!$AT1270,"",IF(AND('Data Bank'!$AC1270&lt;100,TODAY()&gt;'Data Bank'!$AT1270),1,IF('Data Bank'!$AC1270=100,3,IF('Data Bank'!$AC1270=0,0,2)))))</f>
        <v>0</v>
      </c>
      <c r="K1135" s="177">
        <f ca="1">IF(K$1&lt;'Data Bank'!$AD1270,"",IF(K$1&gt;'Data Bank'!$AT1270,"",IF(AND('Data Bank'!$AC1270&lt;100,TODAY()&gt;'Data Bank'!$AT1270),1,IF('Data Bank'!$AC1270=100,3,IF('Data Bank'!$AC1270=0,0,2)))))</f>
        <v>0</v>
      </c>
      <c r="L1135" s="177">
        <f ca="1">IF(L$1&lt;'Data Bank'!$AD1270,"",IF(L$1&gt;'Data Bank'!$AT1270,"",IF(AND('Data Bank'!$AC1270&lt;100,TODAY()&gt;'Data Bank'!$AT1270),1,IF('Data Bank'!$AC1270=100,3,IF('Data Bank'!$AC1270=0,0,2)))))</f>
        <v>0</v>
      </c>
      <c r="M1135" s="177">
        <f ca="1">IF(M$1&lt;'Data Bank'!$AD1270,"",IF(M$1&gt;'Data Bank'!$AT1270,"",IF(AND('Data Bank'!$AC1270&lt;100,TODAY()&gt;'Data Bank'!$AT1270),1,IF('Data Bank'!$AC1270=100,3,IF('Data Bank'!$AC1270=0,0,2)))))</f>
        <v>0</v>
      </c>
      <c r="N1135" s="177">
        <f ca="1">IF(N$1&lt;'Data Bank'!$AD1270,"",IF(N$1&gt;'Data Bank'!$AT1270,"",IF(AND('Data Bank'!$AC1270&lt;100,TODAY()&gt;'Data Bank'!$AT1270),1,IF('Data Bank'!$AC1270=100,3,IF('Data Bank'!$AC1270=0,0,2)))))</f>
        <v>0</v>
      </c>
      <c r="O1135" s="177">
        <f ca="1">IF(O$1&lt;'Data Bank'!$AD1270,"",IF(O$1&gt;'Data Bank'!$AT1270,"",IF(AND('Data Bank'!$AC1270&lt;100,TODAY()&gt;'Data Bank'!$AT1270),1,IF('Data Bank'!$AC1270=100,3,IF('Data Bank'!$AC1270=0,0,2)))))</f>
        <v>0</v>
      </c>
      <c r="P1135" s="177">
        <f ca="1">IF(P$1&lt;'Data Bank'!$AD1270,"",IF(P$1&gt;'Data Bank'!$AT1270,"",IF(AND('Data Bank'!$AC1270&lt;100,TODAY()&gt;'Data Bank'!$AT1270),1,IF('Data Bank'!$AC1270=100,3,IF('Data Bank'!$AC1270=0,0,2)))))</f>
        <v>0</v>
      </c>
      <c r="Q1135" s="177">
        <f ca="1">IF(Q$1&lt;'Data Bank'!$AD1270,"",IF(Q$1&gt;'Data Bank'!$AT1270,"",IF(AND('Data Bank'!$AC1270&lt;100,TODAY()&gt;'Data Bank'!$AT1270),1,IF('Data Bank'!$AC1270=100,3,IF('Data Bank'!$AC1270=0,0,2)))))</f>
        <v>0</v>
      </c>
      <c r="R1135" s="177">
        <f ca="1">IF(R$1&lt;'Data Bank'!$AD1270,"",IF(R$1&gt;'Data Bank'!$AT1270,"",IF(AND('Data Bank'!$AC1270&lt;100,TODAY()&gt;'Data Bank'!$AT1270),1,IF('Data Bank'!$AC1270=100,3,IF('Data Bank'!$AC1270=0,0,2)))))</f>
        <v>0</v>
      </c>
    </row>
    <row r="1136" spans="1:18">
      <c r="A1136" s="115" t="str">
        <f>'Data Bank'!E1271</f>
        <v>Transportation</v>
      </c>
      <c r="B1136" s="178">
        <f ca="1">IF(B$1&lt;'Data Bank'!$AD1271,"",IF(B$1&gt;'Data Bank'!$AT1271,"",IF(AND('Data Bank'!$AC1271&lt;100,TODAY()&gt;'Data Bank'!$AT1271),1,IF('Data Bank'!$AC1271=100,3,IF('Data Bank'!$AC1271=0,0,2)))))</f>
        <v>0</v>
      </c>
      <c r="C1136" s="178">
        <f ca="1">IF(C$1&lt;'Data Bank'!$AD1271,"",IF(C$1&gt;'Data Bank'!$AT1271,"",IF(AND('Data Bank'!$AC1271&lt;100,TODAY()&gt;'Data Bank'!$AT1271),1,IF('Data Bank'!$AC1271=100,3,IF('Data Bank'!$AC1271=0,0,2)))))</f>
        <v>0</v>
      </c>
      <c r="D1136" s="178">
        <f ca="1">IF(D$1&lt;'Data Bank'!$AD1271,"",IF(D$1&gt;'Data Bank'!$AT1271,"",IF(AND('Data Bank'!$AC1271&lt;100,TODAY()&gt;'Data Bank'!$AT1271),1,IF('Data Bank'!$AC1271=100,3,IF('Data Bank'!$AC1271=0,0,2)))))</f>
        <v>0</v>
      </c>
      <c r="E1136" s="178">
        <f ca="1">IF(E$1&lt;'Data Bank'!$AD1271,"",IF(E$1&gt;'Data Bank'!$AT1271,"",IF(AND('Data Bank'!$AC1271&lt;100,TODAY()&gt;'Data Bank'!$AT1271),1,IF('Data Bank'!$AC1271=100,3,IF('Data Bank'!$AC1271=0,0,2)))))</f>
        <v>0</v>
      </c>
      <c r="F1136" s="178">
        <f ca="1">IF(F$1&lt;'Data Bank'!$AD1271,"",IF(F$1&gt;'Data Bank'!$AT1271,"",IF(AND('Data Bank'!$AC1271&lt;100,TODAY()&gt;'Data Bank'!$AT1271),1,IF('Data Bank'!$AC1271=100,3,IF('Data Bank'!$AC1271=0,0,2)))))</f>
        <v>0</v>
      </c>
      <c r="G1136" s="178">
        <f ca="1">IF(G$1&lt;'Data Bank'!$AD1271,"",IF(G$1&gt;'Data Bank'!$AT1271,"",IF(AND('Data Bank'!$AC1271&lt;100,TODAY()&gt;'Data Bank'!$AT1271),1,IF('Data Bank'!$AC1271=100,3,IF('Data Bank'!$AC1271=0,0,2)))))</f>
        <v>0</v>
      </c>
      <c r="H1136" s="178">
        <f ca="1">IF(H$1&lt;'Data Bank'!$AD1271,"",IF(H$1&gt;'Data Bank'!$AT1271,"",IF(AND('Data Bank'!$AC1271&lt;100,TODAY()&gt;'Data Bank'!$AT1271),1,IF('Data Bank'!$AC1271=100,3,IF('Data Bank'!$AC1271=0,0,2)))))</f>
        <v>0</v>
      </c>
      <c r="I1136" s="178">
        <f ca="1">IF(I$1&lt;'Data Bank'!$AD1271,"",IF(I$1&gt;'Data Bank'!$AT1271,"",IF(AND('Data Bank'!$AC1271&lt;100,TODAY()&gt;'Data Bank'!$AT1271),1,IF('Data Bank'!$AC1271=100,3,IF('Data Bank'!$AC1271=0,0,2)))))</f>
        <v>0</v>
      </c>
      <c r="J1136" s="177">
        <f ca="1">IF(J$1&lt;'Data Bank'!$AD1271,"",IF(J$1&gt;'Data Bank'!$AT1271,"",IF(AND('Data Bank'!$AC1271&lt;100,TODAY()&gt;'Data Bank'!$AT1271),1,IF('Data Bank'!$AC1271=100,3,IF('Data Bank'!$AC1271=0,0,2)))))</f>
        <v>0</v>
      </c>
      <c r="K1136" s="177">
        <f ca="1">IF(K$1&lt;'Data Bank'!$AD1271,"",IF(K$1&gt;'Data Bank'!$AT1271,"",IF(AND('Data Bank'!$AC1271&lt;100,TODAY()&gt;'Data Bank'!$AT1271),1,IF('Data Bank'!$AC1271=100,3,IF('Data Bank'!$AC1271=0,0,2)))))</f>
        <v>0</v>
      </c>
      <c r="L1136" s="177">
        <f ca="1">IF(L$1&lt;'Data Bank'!$AD1271,"",IF(L$1&gt;'Data Bank'!$AT1271,"",IF(AND('Data Bank'!$AC1271&lt;100,TODAY()&gt;'Data Bank'!$AT1271),1,IF('Data Bank'!$AC1271=100,3,IF('Data Bank'!$AC1271=0,0,2)))))</f>
        <v>0</v>
      </c>
      <c r="M1136" s="177">
        <f ca="1">IF(M$1&lt;'Data Bank'!$AD1271,"",IF(M$1&gt;'Data Bank'!$AT1271,"",IF(AND('Data Bank'!$AC1271&lt;100,TODAY()&gt;'Data Bank'!$AT1271),1,IF('Data Bank'!$AC1271=100,3,IF('Data Bank'!$AC1271=0,0,2)))))</f>
        <v>0</v>
      </c>
      <c r="N1136" s="177">
        <f ca="1">IF(N$1&lt;'Data Bank'!$AD1271,"",IF(N$1&gt;'Data Bank'!$AT1271,"",IF(AND('Data Bank'!$AC1271&lt;100,TODAY()&gt;'Data Bank'!$AT1271),1,IF('Data Bank'!$AC1271=100,3,IF('Data Bank'!$AC1271=0,0,2)))))</f>
        <v>0</v>
      </c>
      <c r="O1136" s="177">
        <f ca="1">IF(O$1&lt;'Data Bank'!$AD1271,"",IF(O$1&gt;'Data Bank'!$AT1271,"",IF(AND('Data Bank'!$AC1271&lt;100,TODAY()&gt;'Data Bank'!$AT1271),1,IF('Data Bank'!$AC1271=100,3,IF('Data Bank'!$AC1271=0,0,2)))))</f>
        <v>0</v>
      </c>
      <c r="P1136" s="177">
        <f ca="1">IF(P$1&lt;'Data Bank'!$AD1271,"",IF(P$1&gt;'Data Bank'!$AT1271,"",IF(AND('Data Bank'!$AC1271&lt;100,TODAY()&gt;'Data Bank'!$AT1271),1,IF('Data Bank'!$AC1271=100,3,IF('Data Bank'!$AC1271=0,0,2)))))</f>
        <v>0</v>
      </c>
      <c r="Q1136" s="177">
        <f ca="1">IF(Q$1&lt;'Data Bank'!$AD1271,"",IF(Q$1&gt;'Data Bank'!$AT1271,"",IF(AND('Data Bank'!$AC1271&lt;100,TODAY()&gt;'Data Bank'!$AT1271),1,IF('Data Bank'!$AC1271=100,3,IF('Data Bank'!$AC1271=0,0,2)))))</f>
        <v>0</v>
      </c>
      <c r="R1136" s="177">
        <f ca="1">IF(R$1&lt;'Data Bank'!$AD1271,"",IF(R$1&gt;'Data Bank'!$AT1271,"",IF(AND('Data Bank'!$AC1271&lt;100,TODAY()&gt;'Data Bank'!$AT1271),1,IF('Data Bank'!$AC1271=100,3,IF('Data Bank'!$AC1271=0,0,2)))))</f>
        <v>0</v>
      </c>
    </row>
    <row r="1137" spans="1:18">
      <c r="A1137" s="115" t="str">
        <f>'Data Bank'!E1272</f>
        <v>Transportation</v>
      </c>
      <c r="B1137" s="178">
        <f ca="1">IF(B$1&lt;'Data Bank'!$AD1272,"",IF(B$1&gt;'Data Bank'!$AT1272,"",IF(AND('Data Bank'!$AC1272&lt;100,TODAY()&gt;'Data Bank'!$AT1272),1,IF('Data Bank'!$AC1272=100,3,IF('Data Bank'!$AC1272=0,0,2)))))</f>
        <v>0</v>
      </c>
      <c r="C1137" s="178">
        <f ca="1">IF(C$1&lt;'Data Bank'!$AD1272,"",IF(C$1&gt;'Data Bank'!$AT1272,"",IF(AND('Data Bank'!$AC1272&lt;100,TODAY()&gt;'Data Bank'!$AT1272),1,IF('Data Bank'!$AC1272=100,3,IF('Data Bank'!$AC1272=0,0,2)))))</f>
        <v>0</v>
      </c>
      <c r="D1137" s="178">
        <f ca="1">IF(D$1&lt;'Data Bank'!$AD1272,"",IF(D$1&gt;'Data Bank'!$AT1272,"",IF(AND('Data Bank'!$AC1272&lt;100,TODAY()&gt;'Data Bank'!$AT1272),1,IF('Data Bank'!$AC1272=100,3,IF('Data Bank'!$AC1272=0,0,2)))))</f>
        <v>0</v>
      </c>
      <c r="E1137" s="178">
        <f ca="1">IF(E$1&lt;'Data Bank'!$AD1272,"",IF(E$1&gt;'Data Bank'!$AT1272,"",IF(AND('Data Bank'!$AC1272&lt;100,TODAY()&gt;'Data Bank'!$AT1272),1,IF('Data Bank'!$AC1272=100,3,IF('Data Bank'!$AC1272=0,0,2)))))</f>
        <v>0</v>
      </c>
      <c r="F1137" s="178">
        <f ca="1">IF(F$1&lt;'Data Bank'!$AD1272,"",IF(F$1&gt;'Data Bank'!$AT1272,"",IF(AND('Data Bank'!$AC1272&lt;100,TODAY()&gt;'Data Bank'!$AT1272),1,IF('Data Bank'!$AC1272=100,3,IF('Data Bank'!$AC1272=0,0,2)))))</f>
        <v>0</v>
      </c>
      <c r="G1137" s="178">
        <f ca="1">IF(G$1&lt;'Data Bank'!$AD1272,"",IF(G$1&gt;'Data Bank'!$AT1272,"",IF(AND('Data Bank'!$AC1272&lt;100,TODAY()&gt;'Data Bank'!$AT1272),1,IF('Data Bank'!$AC1272=100,3,IF('Data Bank'!$AC1272=0,0,2)))))</f>
        <v>0</v>
      </c>
      <c r="H1137" s="178">
        <f ca="1">IF(H$1&lt;'Data Bank'!$AD1272,"",IF(H$1&gt;'Data Bank'!$AT1272,"",IF(AND('Data Bank'!$AC1272&lt;100,TODAY()&gt;'Data Bank'!$AT1272),1,IF('Data Bank'!$AC1272=100,3,IF('Data Bank'!$AC1272=0,0,2)))))</f>
        <v>0</v>
      </c>
      <c r="I1137" s="178">
        <f ca="1">IF(I$1&lt;'Data Bank'!$AD1272,"",IF(I$1&gt;'Data Bank'!$AT1272,"",IF(AND('Data Bank'!$AC1272&lt;100,TODAY()&gt;'Data Bank'!$AT1272),1,IF('Data Bank'!$AC1272=100,3,IF('Data Bank'!$AC1272=0,0,2)))))</f>
        <v>0</v>
      </c>
      <c r="J1137" s="177">
        <f ca="1">IF(J$1&lt;'Data Bank'!$AD1272,"",IF(J$1&gt;'Data Bank'!$AT1272,"",IF(AND('Data Bank'!$AC1272&lt;100,TODAY()&gt;'Data Bank'!$AT1272),1,IF('Data Bank'!$AC1272=100,3,IF('Data Bank'!$AC1272=0,0,2)))))</f>
        <v>0</v>
      </c>
      <c r="K1137" s="177">
        <f ca="1">IF(K$1&lt;'Data Bank'!$AD1272,"",IF(K$1&gt;'Data Bank'!$AT1272,"",IF(AND('Data Bank'!$AC1272&lt;100,TODAY()&gt;'Data Bank'!$AT1272),1,IF('Data Bank'!$AC1272=100,3,IF('Data Bank'!$AC1272=0,0,2)))))</f>
        <v>0</v>
      </c>
      <c r="L1137" s="177">
        <f ca="1">IF(L$1&lt;'Data Bank'!$AD1272,"",IF(L$1&gt;'Data Bank'!$AT1272,"",IF(AND('Data Bank'!$AC1272&lt;100,TODAY()&gt;'Data Bank'!$AT1272),1,IF('Data Bank'!$AC1272=100,3,IF('Data Bank'!$AC1272=0,0,2)))))</f>
        <v>0</v>
      </c>
      <c r="M1137" s="177">
        <f ca="1">IF(M$1&lt;'Data Bank'!$AD1272,"",IF(M$1&gt;'Data Bank'!$AT1272,"",IF(AND('Data Bank'!$AC1272&lt;100,TODAY()&gt;'Data Bank'!$AT1272),1,IF('Data Bank'!$AC1272=100,3,IF('Data Bank'!$AC1272=0,0,2)))))</f>
        <v>0</v>
      </c>
      <c r="N1137" s="177">
        <f ca="1">IF(N$1&lt;'Data Bank'!$AD1272,"",IF(N$1&gt;'Data Bank'!$AT1272,"",IF(AND('Data Bank'!$AC1272&lt;100,TODAY()&gt;'Data Bank'!$AT1272),1,IF('Data Bank'!$AC1272=100,3,IF('Data Bank'!$AC1272=0,0,2)))))</f>
        <v>0</v>
      </c>
      <c r="O1137" s="177">
        <f ca="1">IF(O$1&lt;'Data Bank'!$AD1272,"",IF(O$1&gt;'Data Bank'!$AT1272,"",IF(AND('Data Bank'!$AC1272&lt;100,TODAY()&gt;'Data Bank'!$AT1272),1,IF('Data Bank'!$AC1272=100,3,IF('Data Bank'!$AC1272=0,0,2)))))</f>
        <v>0</v>
      </c>
      <c r="P1137" s="177">
        <f ca="1">IF(P$1&lt;'Data Bank'!$AD1272,"",IF(P$1&gt;'Data Bank'!$AT1272,"",IF(AND('Data Bank'!$AC1272&lt;100,TODAY()&gt;'Data Bank'!$AT1272),1,IF('Data Bank'!$AC1272=100,3,IF('Data Bank'!$AC1272=0,0,2)))))</f>
        <v>0</v>
      </c>
      <c r="Q1137" s="177">
        <f ca="1">IF(Q$1&lt;'Data Bank'!$AD1272,"",IF(Q$1&gt;'Data Bank'!$AT1272,"",IF(AND('Data Bank'!$AC1272&lt;100,TODAY()&gt;'Data Bank'!$AT1272),1,IF('Data Bank'!$AC1272=100,3,IF('Data Bank'!$AC1272=0,0,2)))))</f>
        <v>0</v>
      </c>
      <c r="R1137" s="177">
        <f ca="1">IF(R$1&lt;'Data Bank'!$AD1272,"",IF(R$1&gt;'Data Bank'!$AT1272,"",IF(AND('Data Bank'!$AC1272&lt;100,TODAY()&gt;'Data Bank'!$AT1272),1,IF('Data Bank'!$AC1272=100,3,IF('Data Bank'!$AC1272=0,0,2)))))</f>
        <v>0</v>
      </c>
    </row>
    <row r="1138" spans="1:18">
      <c r="A1138" s="115" t="str">
        <f>'Data Bank'!E1273</f>
        <v>Transportation</v>
      </c>
      <c r="B1138" s="178">
        <f ca="1">IF(B$1&lt;'Data Bank'!$AD1273,"",IF(B$1&gt;'Data Bank'!$AT1273,"",IF(AND('Data Bank'!$AC1273&lt;100,TODAY()&gt;'Data Bank'!$AT1273),1,IF('Data Bank'!$AC1273=100,3,IF('Data Bank'!$AC1273=0,0,2)))))</f>
        <v>0</v>
      </c>
      <c r="C1138" s="178">
        <f ca="1">IF(C$1&lt;'Data Bank'!$AD1273,"",IF(C$1&gt;'Data Bank'!$AT1273,"",IF(AND('Data Bank'!$AC1273&lt;100,TODAY()&gt;'Data Bank'!$AT1273),1,IF('Data Bank'!$AC1273=100,3,IF('Data Bank'!$AC1273=0,0,2)))))</f>
        <v>0</v>
      </c>
      <c r="D1138" s="178">
        <f ca="1">IF(D$1&lt;'Data Bank'!$AD1273,"",IF(D$1&gt;'Data Bank'!$AT1273,"",IF(AND('Data Bank'!$AC1273&lt;100,TODAY()&gt;'Data Bank'!$AT1273),1,IF('Data Bank'!$AC1273=100,3,IF('Data Bank'!$AC1273=0,0,2)))))</f>
        <v>0</v>
      </c>
      <c r="E1138" s="178">
        <f ca="1">IF(E$1&lt;'Data Bank'!$AD1273,"",IF(E$1&gt;'Data Bank'!$AT1273,"",IF(AND('Data Bank'!$AC1273&lt;100,TODAY()&gt;'Data Bank'!$AT1273),1,IF('Data Bank'!$AC1273=100,3,IF('Data Bank'!$AC1273=0,0,2)))))</f>
        <v>0</v>
      </c>
      <c r="F1138" s="178">
        <f ca="1">IF(F$1&lt;'Data Bank'!$AD1273,"",IF(F$1&gt;'Data Bank'!$AT1273,"",IF(AND('Data Bank'!$AC1273&lt;100,TODAY()&gt;'Data Bank'!$AT1273),1,IF('Data Bank'!$AC1273=100,3,IF('Data Bank'!$AC1273=0,0,2)))))</f>
        <v>0</v>
      </c>
      <c r="G1138" s="178">
        <f ca="1">IF(G$1&lt;'Data Bank'!$AD1273,"",IF(G$1&gt;'Data Bank'!$AT1273,"",IF(AND('Data Bank'!$AC1273&lt;100,TODAY()&gt;'Data Bank'!$AT1273),1,IF('Data Bank'!$AC1273=100,3,IF('Data Bank'!$AC1273=0,0,2)))))</f>
        <v>0</v>
      </c>
      <c r="H1138" s="178">
        <f ca="1">IF(H$1&lt;'Data Bank'!$AD1273,"",IF(H$1&gt;'Data Bank'!$AT1273,"",IF(AND('Data Bank'!$AC1273&lt;100,TODAY()&gt;'Data Bank'!$AT1273),1,IF('Data Bank'!$AC1273=100,3,IF('Data Bank'!$AC1273=0,0,2)))))</f>
        <v>0</v>
      </c>
      <c r="I1138" s="178">
        <f ca="1">IF(I$1&lt;'Data Bank'!$AD1273,"",IF(I$1&gt;'Data Bank'!$AT1273,"",IF(AND('Data Bank'!$AC1273&lt;100,TODAY()&gt;'Data Bank'!$AT1273),1,IF('Data Bank'!$AC1273=100,3,IF('Data Bank'!$AC1273=0,0,2)))))</f>
        <v>0</v>
      </c>
      <c r="J1138" s="177">
        <f ca="1">IF(J$1&lt;'Data Bank'!$AD1273,"",IF(J$1&gt;'Data Bank'!$AT1273,"",IF(AND('Data Bank'!$AC1273&lt;100,TODAY()&gt;'Data Bank'!$AT1273),1,IF('Data Bank'!$AC1273=100,3,IF('Data Bank'!$AC1273=0,0,2)))))</f>
        <v>0</v>
      </c>
      <c r="K1138" s="177">
        <f ca="1">IF(K$1&lt;'Data Bank'!$AD1273,"",IF(K$1&gt;'Data Bank'!$AT1273,"",IF(AND('Data Bank'!$AC1273&lt;100,TODAY()&gt;'Data Bank'!$AT1273),1,IF('Data Bank'!$AC1273=100,3,IF('Data Bank'!$AC1273=0,0,2)))))</f>
        <v>0</v>
      </c>
      <c r="L1138" s="177">
        <f ca="1">IF(L$1&lt;'Data Bank'!$AD1273,"",IF(L$1&gt;'Data Bank'!$AT1273,"",IF(AND('Data Bank'!$AC1273&lt;100,TODAY()&gt;'Data Bank'!$AT1273),1,IF('Data Bank'!$AC1273=100,3,IF('Data Bank'!$AC1273=0,0,2)))))</f>
        <v>0</v>
      </c>
      <c r="M1138" s="177">
        <f ca="1">IF(M$1&lt;'Data Bank'!$AD1273,"",IF(M$1&gt;'Data Bank'!$AT1273,"",IF(AND('Data Bank'!$AC1273&lt;100,TODAY()&gt;'Data Bank'!$AT1273),1,IF('Data Bank'!$AC1273=100,3,IF('Data Bank'!$AC1273=0,0,2)))))</f>
        <v>0</v>
      </c>
      <c r="N1138" s="177">
        <f ca="1">IF(N$1&lt;'Data Bank'!$AD1273,"",IF(N$1&gt;'Data Bank'!$AT1273,"",IF(AND('Data Bank'!$AC1273&lt;100,TODAY()&gt;'Data Bank'!$AT1273),1,IF('Data Bank'!$AC1273=100,3,IF('Data Bank'!$AC1273=0,0,2)))))</f>
        <v>0</v>
      </c>
      <c r="O1138" s="177">
        <f ca="1">IF(O$1&lt;'Data Bank'!$AD1273,"",IF(O$1&gt;'Data Bank'!$AT1273,"",IF(AND('Data Bank'!$AC1273&lt;100,TODAY()&gt;'Data Bank'!$AT1273),1,IF('Data Bank'!$AC1273=100,3,IF('Data Bank'!$AC1273=0,0,2)))))</f>
        <v>0</v>
      </c>
      <c r="P1138" s="177">
        <f ca="1">IF(P$1&lt;'Data Bank'!$AD1273,"",IF(P$1&gt;'Data Bank'!$AT1273,"",IF(AND('Data Bank'!$AC1273&lt;100,TODAY()&gt;'Data Bank'!$AT1273),1,IF('Data Bank'!$AC1273=100,3,IF('Data Bank'!$AC1273=0,0,2)))))</f>
        <v>0</v>
      </c>
      <c r="Q1138" s="177">
        <f ca="1">IF(Q$1&lt;'Data Bank'!$AD1273,"",IF(Q$1&gt;'Data Bank'!$AT1273,"",IF(AND('Data Bank'!$AC1273&lt;100,TODAY()&gt;'Data Bank'!$AT1273),1,IF('Data Bank'!$AC1273=100,3,IF('Data Bank'!$AC1273=0,0,2)))))</f>
        <v>0</v>
      </c>
      <c r="R1138" s="177">
        <f ca="1">IF(R$1&lt;'Data Bank'!$AD1273,"",IF(R$1&gt;'Data Bank'!$AT1273,"",IF(AND('Data Bank'!$AC1273&lt;100,TODAY()&gt;'Data Bank'!$AT1273),1,IF('Data Bank'!$AC1273=100,3,IF('Data Bank'!$AC1273=0,0,2)))))</f>
        <v>0</v>
      </c>
    </row>
    <row r="1139" spans="1:18">
      <c r="A1139" s="115" t="str">
        <f>'Data Bank'!E1274</f>
        <v>Transportation</v>
      </c>
      <c r="B1139" s="178">
        <f ca="1">IF(B$1&lt;'Data Bank'!$AD1274,"",IF(B$1&gt;'Data Bank'!$AT1274,"",IF(AND('Data Bank'!$AC1274&lt;100,TODAY()&gt;'Data Bank'!$AT1274),1,IF('Data Bank'!$AC1274=100,3,IF('Data Bank'!$AC1274=0,0,2)))))</f>
        <v>0</v>
      </c>
      <c r="C1139" s="178">
        <f ca="1">IF(C$1&lt;'Data Bank'!$AD1274,"",IF(C$1&gt;'Data Bank'!$AT1274,"",IF(AND('Data Bank'!$AC1274&lt;100,TODAY()&gt;'Data Bank'!$AT1274),1,IF('Data Bank'!$AC1274=100,3,IF('Data Bank'!$AC1274=0,0,2)))))</f>
        <v>0</v>
      </c>
      <c r="D1139" s="178">
        <f ca="1">IF(D$1&lt;'Data Bank'!$AD1274,"",IF(D$1&gt;'Data Bank'!$AT1274,"",IF(AND('Data Bank'!$AC1274&lt;100,TODAY()&gt;'Data Bank'!$AT1274),1,IF('Data Bank'!$AC1274=100,3,IF('Data Bank'!$AC1274=0,0,2)))))</f>
        <v>0</v>
      </c>
      <c r="E1139" s="178">
        <f ca="1">IF(E$1&lt;'Data Bank'!$AD1274,"",IF(E$1&gt;'Data Bank'!$AT1274,"",IF(AND('Data Bank'!$AC1274&lt;100,TODAY()&gt;'Data Bank'!$AT1274),1,IF('Data Bank'!$AC1274=100,3,IF('Data Bank'!$AC1274=0,0,2)))))</f>
        <v>0</v>
      </c>
      <c r="F1139" s="178">
        <f ca="1">IF(F$1&lt;'Data Bank'!$AD1274,"",IF(F$1&gt;'Data Bank'!$AT1274,"",IF(AND('Data Bank'!$AC1274&lt;100,TODAY()&gt;'Data Bank'!$AT1274),1,IF('Data Bank'!$AC1274=100,3,IF('Data Bank'!$AC1274=0,0,2)))))</f>
        <v>0</v>
      </c>
      <c r="G1139" s="178">
        <f ca="1">IF(G$1&lt;'Data Bank'!$AD1274,"",IF(G$1&gt;'Data Bank'!$AT1274,"",IF(AND('Data Bank'!$AC1274&lt;100,TODAY()&gt;'Data Bank'!$AT1274),1,IF('Data Bank'!$AC1274=100,3,IF('Data Bank'!$AC1274=0,0,2)))))</f>
        <v>0</v>
      </c>
      <c r="H1139" s="178">
        <f ca="1">IF(H$1&lt;'Data Bank'!$AD1274,"",IF(H$1&gt;'Data Bank'!$AT1274,"",IF(AND('Data Bank'!$AC1274&lt;100,TODAY()&gt;'Data Bank'!$AT1274),1,IF('Data Bank'!$AC1274=100,3,IF('Data Bank'!$AC1274=0,0,2)))))</f>
        <v>0</v>
      </c>
      <c r="I1139" s="178">
        <f ca="1">IF(I$1&lt;'Data Bank'!$AD1274,"",IF(I$1&gt;'Data Bank'!$AT1274,"",IF(AND('Data Bank'!$AC1274&lt;100,TODAY()&gt;'Data Bank'!$AT1274),1,IF('Data Bank'!$AC1274=100,3,IF('Data Bank'!$AC1274=0,0,2)))))</f>
        <v>0</v>
      </c>
      <c r="J1139" s="177">
        <f ca="1">IF(J$1&lt;'Data Bank'!$AD1274,"",IF(J$1&gt;'Data Bank'!$AT1274,"",IF(AND('Data Bank'!$AC1274&lt;100,TODAY()&gt;'Data Bank'!$AT1274),1,IF('Data Bank'!$AC1274=100,3,IF('Data Bank'!$AC1274=0,0,2)))))</f>
        <v>0</v>
      </c>
      <c r="K1139" s="177">
        <f ca="1">IF(K$1&lt;'Data Bank'!$AD1274,"",IF(K$1&gt;'Data Bank'!$AT1274,"",IF(AND('Data Bank'!$AC1274&lt;100,TODAY()&gt;'Data Bank'!$AT1274),1,IF('Data Bank'!$AC1274=100,3,IF('Data Bank'!$AC1274=0,0,2)))))</f>
        <v>0</v>
      </c>
      <c r="L1139" s="177">
        <f ca="1">IF(L$1&lt;'Data Bank'!$AD1274,"",IF(L$1&gt;'Data Bank'!$AT1274,"",IF(AND('Data Bank'!$AC1274&lt;100,TODAY()&gt;'Data Bank'!$AT1274),1,IF('Data Bank'!$AC1274=100,3,IF('Data Bank'!$AC1274=0,0,2)))))</f>
        <v>0</v>
      </c>
      <c r="M1139" s="177">
        <f ca="1">IF(M$1&lt;'Data Bank'!$AD1274,"",IF(M$1&gt;'Data Bank'!$AT1274,"",IF(AND('Data Bank'!$AC1274&lt;100,TODAY()&gt;'Data Bank'!$AT1274),1,IF('Data Bank'!$AC1274=100,3,IF('Data Bank'!$AC1274=0,0,2)))))</f>
        <v>0</v>
      </c>
      <c r="N1139" s="177">
        <f ca="1">IF(N$1&lt;'Data Bank'!$AD1274,"",IF(N$1&gt;'Data Bank'!$AT1274,"",IF(AND('Data Bank'!$AC1274&lt;100,TODAY()&gt;'Data Bank'!$AT1274),1,IF('Data Bank'!$AC1274=100,3,IF('Data Bank'!$AC1274=0,0,2)))))</f>
        <v>0</v>
      </c>
      <c r="O1139" s="177">
        <f ca="1">IF(O$1&lt;'Data Bank'!$AD1274,"",IF(O$1&gt;'Data Bank'!$AT1274,"",IF(AND('Data Bank'!$AC1274&lt;100,TODAY()&gt;'Data Bank'!$AT1274),1,IF('Data Bank'!$AC1274=100,3,IF('Data Bank'!$AC1274=0,0,2)))))</f>
        <v>0</v>
      </c>
      <c r="P1139" s="177">
        <f ca="1">IF(P$1&lt;'Data Bank'!$AD1274,"",IF(P$1&gt;'Data Bank'!$AT1274,"",IF(AND('Data Bank'!$AC1274&lt;100,TODAY()&gt;'Data Bank'!$AT1274),1,IF('Data Bank'!$AC1274=100,3,IF('Data Bank'!$AC1274=0,0,2)))))</f>
        <v>0</v>
      </c>
      <c r="Q1139" s="177">
        <f ca="1">IF(Q$1&lt;'Data Bank'!$AD1274,"",IF(Q$1&gt;'Data Bank'!$AT1274,"",IF(AND('Data Bank'!$AC1274&lt;100,TODAY()&gt;'Data Bank'!$AT1274),1,IF('Data Bank'!$AC1274=100,3,IF('Data Bank'!$AC1274=0,0,2)))))</f>
        <v>0</v>
      </c>
      <c r="R1139" s="177">
        <f ca="1">IF(R$1&lt;'Data Bank'!$AD1274,"",IF(R$1&gt;'Data Bank'!$AT1274,"",IF(AND('Data Bank'!$AC1274&lt;100,TODAY()&gt;'Data Bank'!$AT1274),1,IF('Data Bank'!$AC1274=100,3,IF('Data Bank'!$AC1274=0,0,2)))))</f>
        <v>0</v>
      </c>
    </row>
    <row r="1140" spans="1:18">
      <c r="A1140" s="115" t="str">
        <f>'Data Bank'!E1275</f>
        <v>Transportation</v>
      </c>
      <c r="B1140" s="178">
        <f ca="1">IF(B$1&lt;'Data Bank'!$AD1275,"",IF(B$1&gt;'Data Bank'!$AT1275,"",IF(AND('Data Bank'!$AC1275&lt;100,TODAY()&gt;'Data Bank'!$AT1275),1,IF('Data Bank'!$AC1275=100,3,IF('Data Bank'!$AC1275=0,0,2)))))</f>
        <v>0</v>
      </c>
      <c r="C1140" s="178">
        <f ca="1">IF(C$1&lt;'Data Bank'!$AD1275,"",IF(C$1&gt;'Data Bank'!$AT1275,"",IF(AND('Data Bank'!$AC1275&lt;100,TODAY()&gt;'Data Bank'!$AT1275),1,IF('Data Bank'!$AC1275=100,3,IF('Data Bank'!$AC1275=0,0,2)))))</f>
        <v>0</v>
      </c>
      <c r="D1140" s="178">
        <f ca="1">IF(D$1&lt;'Data Bank'!$AD1275,"",IF(D$1&gt;'Data Bank'!$AT1275,"",IF(AND('Data Bank'!$AC1275&lt;100,TODAY()&gt;'Data Bank'!$AT1275),1,IF('Data Bank'!$AC1275=100,3,IF('Data Bank'!$AC1275=0,0,2)))))</f>
        <v>0</v>
      </c>
      <c r="E1140" s="178">
        <f ca="1">IF(E$1&lt;'Data Bank'!$AD1275,"",IF(E$1&gt;'Data Bank'!$AT1275,"",IF(AND('Data Bank'!$AC1275&lt;100,TODAY()&gt;'Data Bank'!$AT1275),1,IF('Data Bank'!$AC1275=100,3,IF('Data Bank'!$AC1275=0,0,2)))))</f>
        <v>0</v>
      </c>
      <c r="F1140" s="178">
        <f ca="1">IF(F$1&lt;'Data Bank'!$AD1275,"",IF(F$1&gt;'Data Bank'!$AT1275,"",IF(AND('Data Bank'!$AC1275&lt;100,TODAY()&gt;'Data Bank'!$AT1275),1,IF('Data Bank'!$AC1275=100,3,IF('Data Bank'!$AC1275=0,0,2)))))</f>
        <v>0</v>
      </c>
      <c r="G1140" s="178">
        <f ca="1">IF(G$1&lt;'Data Bank'!$AD1275,"",IF(G$1&gt;'Data Bank'!$AT1275,"",IF(AND('Data Bank'!$AC1275&lt;100,TODAY()&gt;'Data Bank'!$AT1275),1,IF('Data Bank'!$AC1275=100,3,IF('Data Bank'!$AC1275=0,0,2)))))</f>
        <v>0</v>
      </c>
      <c r="H1140" s="178">
        <f ca="1">IF(H$1&lt;'Data Bank'!$AD1275,"",IF(H$1&gt;'Data Bank'!$AT1275,"",IF(AND('Data Bank'!$AC1275&lt;100,TODAY()&gt;'Data Bank'!$AT1275),1,IF('Data Bank'!$AC1275=100,3,IF('Data Bank'!$AC1275=0,0,2)))))</f>
        <v>0</v>
      </c>
      <c r="I1140" s="178">
        <f ca="1">IF(I$1&lt;'Data Bank'!$AD1275,"",IF(I$1&gt;'Data Bank'!$AT1275,"",IF(AND('Data Bank'!$AC1275&lt;100,TODAY()&gt;'Data Bank'!$AT1275),1,IF('Data Bank'!$AC1275=100,3,IF('Data Bank'!$AC1275=0,0,2)))))</f>
        <v>0</v>
      </c>
      <c r="J1140" s="177">
        <f ca="1">IF(J$1&lt;'Data Bank'!$AD1275,"",IF(J$1&gt;'Data Bank'!$AT1275,"",IF(AND('Data Bank'!$AC1275&lt;100,TODAY()&gt;'Data Bank'!$AT1275),1,IF('Data Bank'!$AC1275=100,3,IF('Data Bank'!$AC1275=0,0,2)))))</f>
        <v>0</v>
      </c>
      <c r="K1140" s="177">
        <f ca="1">IF(K$1&lt;'Data Bank'!$AD1275,"",IF(K$1&gt;'Data Bank'!$AT1275,"",IF(AND('Data Bank'!$AC1275&lt;100,TODAY()&gt;'Data Bank'!$AT1275),1,IF('Data Bank'!$AC1275=100,3,IF('Data Bank'!$AC1275=0,0,2)))))</f>
        <v>0</v>
      </c>
      <c r="L1140" s="177">
        <f ca="1">IF(L$1&lt;'Data Bank'!$AD1275,"",IF(L$1&gt;'Data Bank'!$AT1275,"",IF(AND('Data Bank'!$AC1275&lt;100,TODAY()&gt;'Data Bank'!$AT1275),1,IF('Data Bank'!$AC1275=100,3,IF('Data Bank'!$AC1275=0,0,2)))))</f>
        <v>0</v>
      </c>
      <c r="M1140" s="177">
        <f ca="1">IF(M$1&lt;'Data Bank'!$AD1275,"",IF(M$1&gt;'Data Bank'!$AT1275,"",IF(AND('Data Bank'!$AC1275&lt;100,TODAY()&gt;'Data Bank'!$AT1275),1,IF('Data Bank'!$AC1275=100,3,IF('Data Bank'!$AC1275=0,0,2)))))</f>
        <v>0</v>
      </c>
      <c r="N1140" s="177">
        <f ca="1">IF(N$1&lt;'Data Bank'!$AD1275,"",IF(N$1&gt;'Data Bank'!$AT1275,"",IF(AND('Data Bank'!$AC1275&lt;100,TODAY()&gt;'Data Bank'!$AT1275),1,IF('Data Bank'!$AC1275=100,3,IF('Data Bank'!$AC1275=0,0,2)))))</f>
        <v>0</v>
      </c>
      <c r="O1140" s="177">
        <f ca="1">IF(O$1&lt;'Data Bank'!$AD1275,"",IF(O$1&gt;'Data Bank'!$AT1275,"",IF(AND('Data Bank'!$AC1275&lt;100,TODAY()&gt;'Data Bank'!$AT1275),1,IF('Data Bank'!$AC1275=100,3,IF('Data Bank'!$AC1275=0,0,2)))))</f>
        <v>0</v>
      </c>
      <c r="P1140" s="177">
        <f ca="1">IF(P$1&lt;'Data Bank'!$AD1275,"",IF(P$1&gt;'Data Bank'!$AT1275,"",IF(AND('Data Bank'!$AC1275&lt;100,TODAY()&gt;'Data Bank'!$AT1275),1,IF('Data Bank'!$AC1275=100,3,IF('Data Bank'!$AC1275=0,0,2)))))</f>
        <v>0</v>
      </c>
      <c r="Q1140" s="177">
        <f ca="1">IF(Q$1&lt;'Data Bank'!$AD1275,"",IF(Q$1&gt;'Data Bank'!$AT1275,"",IF(AND('Data Bank'!$AC1275&lt;100,TODAY()&gt;'Data Bank'!$AT1275),1,IF('Data Bank'!$AC1275=100,3,IF('Data Bank'!$AC1275=0,0,2)))))</f>
        <v>0</v>
      </c>
      <c r="R1140" s="177">
        <f ca="1">IF(R$1&lt;'Data Bank'!$AD1275,"",IF(R$1&gt;'Data Bank'!$AT1275,"",IF(AND('Data Bank'!$AC1275&lt;100,TODAY()&gt;'Data Bank'!$AT1275),1,IF('Data Bank'!$AC1275=100,3,IF('Data Bank'!$AC1275=0,0,2)))))</f>
        <v>0</v>
      </c>
    </row>
    <row r="1141" spans="1:18">
      <c r="A1141" s="115" t="str">
        <f>'Data Bank'!E1276</f>
        <v>Transportation</v>
      </c>
      <c r="B1141" s="178">
        <f ca="1">IF(B$1&lt;'Data Bank'!$AD1276,"",IF(B$1&gt;'Data Bank'!$AT1276,"",IF(AND('Data Bank'!$AC1276&lt;100,TODAY()&gt;'Data Bank'!$AT1276),1,IF('Data Bank'!$AC1276=100,3,IF('Data Bank'!$AC1276=0,0,2)))))</f>
        <v>0</v>
      </c>
      <c r="C1141" s="178">
        <f ca="1">IF(C$1&lt;'Data Bank'!$AD1276,"",IF(C$1&gt;'Data Bank'!$AT1276,"",IF(AND('Data Bank'!$AC1276&lt;100,TODAY()&gt;'Data Bank'!$AT1276),1,IF('Data Bank'!$AC1276=100,3,IF('Data Bank'!$AC1276=0,0,2)))))</f>
        <v>0</v>
      </c>
      <c r="D1141" s="178">
        <f ca="1">IF(D$1&lt;'Data Bank'!$AD1276,"",IF(D$1&gt;'Data Bank'!$AT1276,"",IF(AND('Data Bank'!$AC1276&lt;100,TODAY()&gt;'Data Bank'!$AT1276),1,IF('Data Bank'!$AC1276=100,3,IF('Data Bank'!$AC1276=0,0,2)))))</f>
        <v>0</v>
      </c>
      <c r="E1141" s="178">
        <f ca="1">IF(E$1&lt;'Data Bank'!$AD1276,"",IF(E$1&gt;'Data Bank'!$AT1276,"",IF(AND('Data Bank'!$AC1276&lt;100,TODAY()&gt;'Data Bank'!$AT1276),1,IF('Data Bank'!$AC1276=100,3,IF('Data Bank'!$AC1276=0,0,2)))))</f>
        <v>0</v>
      </c>
      <c r="F1141" s="178">
        <f ca="1">IF(F$1&lt;'Data Bank'!$AD1276,"",IF(F$1&gt;'Data Bank'!$AT1276,"",IF(AND('Data Bank'!$AC1276&lt;100,TODAY()&gt;'Data Bank'!$AT1276),1,IF('Data Bank'!$AC1276=100,3,IF('Data Bank'!$AC1276=0,0,2)))))</f>
        <v>0</v>
      </c>
      <c r="G1141" s="178">
        <f ca="1">IF(G$1&lt;'Data Bank'!$AD1276,"",IF(G$1&gt;'Data Bank'!$AT1276,"",IF(AND('Data Bank'!$AC1276&lt;100,TODAY()&gt;'Data Bank'!$AT1276),1,IF('Data Bank'!$AC1276=100,3,IF('Data Bank'!$AC1276=0,0,2)))))</f>
        <v>0</v>
      </c>
      <c r="H1141" s="178">
        <f ca="1">IF(H$1&lt;'Data Bank'!$AD1276,"",IF(H$1&gt;'Data Bank'!$AT1276,"",IF(AND('Data Bank'!$AC1276&lt;100,TODAY()&gt;'Data Bank'!$AT1276),1,IF('Data Bank'!$AC1276=100,3,IF('Data Bank'!$AC1276=0,0,2)))))</f>
        <v>0</v>
      </c>
      <c r="I1141" s="178">
        <f ca="1">IF(I$1&lt;'Data Bank'!$AD1276,"",IF(I$1&gt;'Data Bank'!$AT1276,"",IF(AND('Data Bank'!$AC1276&lt;100,TODAY()&gt;'Data Bank'!$AT1276),1,IF('Data Bank'!$AC1276=100,3,IF('Data Bank'!$AC1276=0,0,2)))))</f>
        <v>0</v>
      </c>
      <c r="J1141" s="177">
        <f ca="1">IF(J$1&lt;'Data Bank'!$AD1276,"",IF(J$1&gt;'Data Bank'!$AT1276,"",IF(AND('Data Bank'!$AC1276&lt;100,TODAY()&gt;'Data Bank'!$AT1276),1,IF('Data Bank'!$AC1276=100,3,IF('Data Bank'!$AC1276=0,0,2)))))</f>
        <v>0</v>
      </c>
      <c r="K1141" s="177">
        <f ca="1">IF(K$1&lt;'Data Bank'!$AD1276,"",IF(K$1&gt;'Data Bank'!$AT1276,"",IF(AND('Data Bank'!$AC1276&lt;100,TODAY()&gt;'Data Bank'!$AT1276),1,IF('Data Bank'!$AC1276=100,3,IF('Data Bank'!$AC1276=0,0,2)))))</f>
        <v>0</v>
      </c>
      <c r="L1141" s="177">
        <f ca="1">IF(L$1&lt;'Data Bank'!$AD1276,"",IF(L$1&gt;'Data Bank'!$AT1276,"",IF(AND('Data Bank'!$AC1276&lt;100,TODAY()&gt;'Data Bank'!$AT1276),1,IF('Data Bank'!$AC1276=100,3,IF('Data Bank'!$AC1276=0,0,2)))))</f>
        <v>0</v>
      </c>
      <c r="M1141" s="177">
        <f ca="1">IF(M$1&lt;'Data Bank'!$AD1276,"",IF(M$1&gt;'Data Bank'!$AT1276,"",IF(AND('Data Bank'!$AC1276&lt;100,TODAY()&gt;'Data Bank'!$AT1276),1,IF('Data Bank'!$AC1276=100,3,IF('Data Bank'!$AC1276=0,0,2)))))</f>
        <v>0</v>
      </c>
      <c r="N1141" s="177">
        <f ca="1">IF(N$1&lt;'Data Bank'!$AD1276,"",IF(N$1&gt;'Data Bank'!$AT1276,"",IF(AND('Data Bank'!$AC1276&lt;100,TODAY()&gt;'Data Bank'!$AT1276),1,IF('Data Bank'!$AC1276=100,3,IF('Data Bank'!$AC1276=0,0,2)))))</f>
        <v>0</v>
      </c>
      <c r="O1141" s="177">
        <f ca="1">IF(O$1&lt;'Data Bank'!$AD1276,"",IF(O$1&gt;'Data Bank'!$AT1276,"",IF(AND('Data Bank'!$AC1276&lt;100,TODAY()&gt;'Data Bank'!$AT1276),1,IF('Data Bank'!$AC1276=100,3,IF('Data Bank'!$AC1276=0,0,2)))))</f>
        <v>0</v>
      </c>
      <c r="P1141" s="177">
        <f ca="1">IF(P$1&lt;'Data Bank'!$AD1276,"",IF(P$1&gt;'Data Bank'!$AT1276,"",IF(AND('Data Bank'!$AC1276&lt;100,TODAY()&gt;'Data Bank'!$AT1276),1,IF('Data Bank'!$AC1276=100,3,IF('Data Bank'!$AC1276=0,0,2)))))</f>
        <v>0</v>
      </c>
      <c r="Q1141" s="177">
        <f ca="1">IF(Q$1&lt;'Data Bank'!$AD1276,"",IF(Q$1&gt;'Data Bank'!$AT1276,"",IF(AND('Data Bank'!$AC1276&lt;100,TODAY()&gt;'Data Bank'!$AT1276),1,IF('Data Bank'!$AC1276=100,3,IF('Data Bank'!$AC1276=0,0,2)))))</f>
        <v>0</v>
      </c>
      <c r="R1141" s="177">
        <f ca="1">IF(R$1&lt;'Data Bank'!$AD1276,"",IF(R$1&gt;'Data Bank'!$AT1276,"",IF(AND('Data Bank'!$AC1276&lt;100,TODAY()&gt;'Data Bank'!$AT1276),1,IF('Data Bank'!$AC1276=100,3,IF('Data Bank'!$AC1276=0,0,2)))))</f>
        <v>0</v>
      </c>
    </row>
    <row r="1142" spans="1:18">
      <c r="A1142" s="115" t="str">
        <f>'Data Bank'!E1277</f>
        <v>Transportation</v>
      </c>
      <c r="B1142" s="178">
        <f ca="1">IF(B$1&lt;'Data Bank'!$AD1277,"",IF(B$1&gt;'Data Bank'!$AT1277,"",IF(AND('Data Bank'!$AC1277&lt;100,TODAY()&gt;'Data Bank'!$AT1277),1,IF('Data Bank'!$AC1277=100,3,IF('Data Bank'!$AC1277=0,0,2)))))</f>
        <v>0</v>
      </c>
      <c r="C1142" s="178">
        <f ca="1">IF(C$1&lt;'Data Bank'!$AD1277,"",IF(C$1&gt;'Data Bank'!$AT1277,"",IF(AND('Data Bank'!$AC1277&lt;100,TODAY()&gt;'Data Bank'!$AT1277),1,IF('Data Bank'!$AC1277=100,3,IF('Data Bank'!$AC1277=0,0,2)))))</f>
        <v>0</v>
      </c>
      <c r="D1142" s="178">
        <f ca="1">IF(D$1&lt;'Data Bank'!$AD1277,"",IF(D$1&gt;'Data Bank'!$AT1277,"",IF(AND('Data Bank'!$AC1277&lt;100,TODAY()&gt;'Data Bank'!$AT1277),1,IF('Data Bank'!$AC1277=100,3,IF('Data Bank'!$AC1277=0,0,2)))))</f>
        <v>0</v>
      </c>
      <c r="E1142" s="178">
        <f ca="1">IF(E$1&lt;'Data Bank'!$AD1277,"",IF(E$1&gt;'Data Bank'!$AT1277,"",IF(AND('Data Bank'!$AC1277&lt;100,TODAY()&gt;'Data Bank'!$AT1277),1,IF('Data Bank'!$AC1277=100,3,IF('Data Bank'!$AC1277=0,0,2)))))</f>
        <v>0</v>
      </c>
      <c r="F1142" s="178">
        <f ca="1">IF(F$1&lt;'Data Bank'!$AD1277,"",IF(F$1&gt;'Data Bank'!$AT1277,"",IF(AND('Data Bank'!$AC1277&lt;100,TODAY()&gt;'Data Bank'!$AT1277),1,IF('Data Bank'!$AC1277=100,3,IF('Data Bank'!$AC1277=0,0,2)))))</f>
        <v>0</v>
      </c>
      <c r="G1142" s="178">
        <f ca="1">IF(G$1&lt;'Data Bank'!$AD1277,"",IF(G$1&gt;'Data Bank'!$AT1277,"",IF(AND('Data Bank'!$AC1277&lt;100,TODAY()&gt;'Data Bank'!$AT1277),1,IF('Data Bank'!$AC1277=100,3,IF('Data Bank'!$AC1277=0,0,2)))))</f>
        <v>0</v>
      </c>
      <c r="H1142" s="178">
        <f ca="1">IF(H$1&lt;'Data Bank'!$AD1277,"",IF(H$1&gt;'Data Bank'!$AT1277,"",IF(AND('Data Bank'!$AC1277&lt;100,TODAY()&gt;'Data Bank'!$AT1277),1,IF('Data Bank'!$AC1277=100,3,IF('Data Bank'!$AC1277=0,0,2)))))</f>
        <v>0</v>
      </c>
      <c r="I1142" s="178">
        <f ca="1">IF(I$1&lt;'Data Bank'!$AD1277,"",IF(I$1&gt;'Data Bank'!$AT1277,"",IF(AND('Data Bank'!$AC1277&lt;100,TODAY()&gt;'Data Bank'!$AT1277),1,IF('Data Bank'!$AC1277=100,3,IF('Data Bank'!$AC1277=0,0,2)))))</f>
        <v>0</v>
      </c>
      <c r="J1142" s="177">
        <f ca="1">IF(J$1&lt;'Data Bank'!$AD1277,"",IF(J$1&gt;'Data Bank'!$AT1277,"",IF(AND('Data Bank'!$AC1277&lt;100,TODAY()&gt;'Data Bank'!$AT1277),1,IF('Data Bank'!$AC1277=100,3,IF('Data Bank'!$AC1277=0,0,2)))))</f>
        <v>0</v>
      </c>
      <c r="K1142" s="177">
        <f ca="1">IF(K$1&lt;'Data Bank'!$AD1277,"",IF(K$1&gt;'Data Bank'!$AT1277,"",IF(AND('Data Bank'!$AC1277&lt;100,TODAY()&gt;'Data Bank'!$AT1277),1,IF('Data Bank'!$AC1277=100,3,IF('Data Bank'!$AC1277=0,0,2)))))</f>
        <v>0</v>
      </c>
      <c r="L1142" s="177">
        <f ca="1">IF(L$1&lt;'Data Bank'!$AD1277,"",IF(L$1&gt;'Data Bank'!$AT1277,"",IF(AND('Data Bank'!$AC1277&lt;100,TODAY()&gt;'Data Bank'!$AT1277),1,IF('Data Bank'!$AC1277=100,3,IF('Data Bank'!$AC1277=0,0,2)))))</f>
        <v>0</v>
      </c>
      <c r="M1142" s="177">
        <f ca="1">IF(M$1&lt;'Data Bank'!$AD1277,"",IF(M$1&gt;'Data Bank'!$AT1277,"",IF(AND('Data Bank'!$AC1277&lt;100,TODAY()&gt;'Data Bank'!$AT1277),1,IF('Data Bank'!$AC1277=100,3,IF('Data Bank'!$AC1277=0,0,2)))))</f>
        <v>0</v>
      </c>
      <c r="N1142" s="177">
        <f ca="1">IF(N$1&lt;'Data Bank'!$AD1277,"",IF(N$1&gt;'Data Bank'!$AT1277,"",IF(AND('Data Bank'!$AC1277&lt;100,TODAY()&gt;'Data Bank'!$AT1277),1,IF('Data Bank'!$AC1277=100,3,IF('Data Bank'!$AC1277=0,0,2)))))</f>
        <v>0</v>
      </c>
      <c r="O1142" s="177">
        <f ca="1">IF(O$1&lt;'Data Bank'!$AD1277,"",IF(O$1&gt;'Data Bank'!$AT1277,"",IF(AND('Data Bank'!$AC1277&lt;100,TODAY()&gt;'Data Bank'!$AT1277),1,IF('Data Bank'!$AC1277=100,3,IF('Data Bank'!$AC1277=0,0,2)))))</f>
        <v>0</v>
      </c>
      <c r="P1142" s="177">
        <f ca="1">IF(P$1&lt;'Data Bank'!$AD1277,"",IF(P$1&gt;'Data Bank'!$AT1277,"",IF(AND('Data Bank'!$AC1277&lt;100,TODAY()&gt;'Data Bank'!$AT1277),1,IF('Data Bank'!$AC1277=100,3,IF('Data Bank'!$AC1277=0,0,2)))))</f>
        <v>0</v>
      </c>
      <c r="Q1142" s="177">
        <f ca="1">IF(Q$1&lt;'Data Bank'!$AD1277,"",IF(Q$1&gt;'Data Bank'!$AT1277,"",IF(AND('Data Bank'!$AC1277&lt;100,TODAY()&gt;'Data Bank'!$AT1277),1,IF('Data Bank'!$AC1277=100,3,IF('Data Bank'!$AC1277=0,0,2)))))</f>
        <v>0</v>
      </c>
      <c r="R1142" s="177">
        <f ca="1">IF(R$1&lt;'Data Bank'!$AD1277,"",IF(R$1&gt;'Data Bank'!$AT1277,"",IF(AND('Data Bank'!$AC1277&lt;100,TODAY()&gt;'Data Bank'!$AT1277),1,IF('Data Bank'!$AC1277=100,3,IF('Data Bank'!$AC1277=0,0,2)))))</f>
        <v>0</v>
      </c>
    </row>
    <row r="1143" spans="1:18">
      <c r="A1143" s="115" t="str">
        <f>'Data Bank'!E1278</f>
        <v>Transportation</v>
      </c>
      <c r="B1143" s="178">
        <f ca="1">IF(B$1&lt;'Data Bank'!$AD1278,"",IF(B$1&gt;'Data Bank'!$AT1278,"",IF(AND('Data Bank'!$AC1278&lt;100,TODAY()&gt;'Data Bank'!$AT1278),1,IF('Data Bank'!$AC1278=100,3,IF('Data Bank'!$AC1278=0,0,2)))))</f>
        <v>0</v>
      </c>
      <c r="C1143" s="178">
        <f ca="1">IF(C$1&lt;'Data Bank'!$AD1278,"",IF(C$1&gt;'Data Bank'!$AT1278,"",IF(AND('Data Bank'!$AC1278&lt;100,TODAY()&gt;'Data Bank'!$AT1278),1,IF('Data Bank'!$AC1278=100,3,IF('Data Bank'!$AC1278=0,0,2)))))</f>
        <v>0</v>
      </c>
      <c r="D1143" s="178">
        <f ca="1">IF(D$1&lt;'Data Bank'!$AD1278,"",IF(D$1&gt;'Data Bank'!$AT1278,"",IF(AND('Data Bank'!$AC1278&lt;100,TODAY()&gt;'Data Bank'!$AT1278),1,IF('Data Bank'!$AC1278=100,3,IF('Data Bank'!$AC1278=0,0,2)))))</f>
        <v>0</v>
      </c>
      <c r="E1143" s="178">
        <f ca="1">IF(E$1&lt;'Data Bank'!$AD1278,"",IF(E$1&gt;'Data Bank'!$AT1278,"",IF(AND('Data Bank'!$AC1278&lt;100,TODAY()&gt;'Data Bank'!$AT1278),1,IF('Data Bank'!$AC1278=100,3,IF('Data Bank'!$AC1278=0,0,2)))))</f>
        <v>0</v>
      </c>
      <c r="F1143" s="178">
        <f ca="1">IF(F$1&lt;'Data Bank'!$AD1278,"",IF(F$1&gt;'Data Bank'!$AT1278,"",IF(AND('Data Bank'!$AC1278&lt;100,TODAY()&gt;'Data Bank'!$AT1278),1,IF('Data Bank'!$AC1278=100,3,IF('Data Bank'!$AC1278=0,0,2)))))</f>
        <v>0</v>
      </c>
      <c r="G1143" s="178">
        <f ca="1">IF(G$1&lt;'Data Bank'!$AD1278,"",IF(G$1&gt;'Data Bank'!$AT1278,"",IF(AND('Data Bank'!$AC1278&lt;100,TODAY()&gt;'Data Bank'!$AT1278),1,IF('Data Bank'!$AC1278=100,3,IF('Data Bank'!$AC1278=0,0,2)))))</f>
        <v>0</v>
      </c>
      <c r="H1143" s="178">
        <f ca="1">IF(H$1&lt;'Data Bank'!$AD1278,"",IF(H$1&gt;'Data Bank'!$AT1278,"",IF(AND('Data Bank'!$AC1278&lt;100,TODAY()&gt;'Data Bank'!$AT1278),1,IF('Data Bank'!$AC1278=100,3,IF('Data Bank'!$AC1278=0,0,2)))))</f>
        <v>0</v>
      </c>
      <c r="I1143" s="178">
        <f ca="1">IF(I$1&lt;'Data Bank'!$AD1278,"",IF(I$1&gt;'Data Bank'!$AT1278,"",IF(AND('Data Bank'!$AC1278&lt;100,TODAY()&gt;'Data Bank'!$AT1278),1,IF('Data Bank'!$AC1278=100,3,IF('Data Bank'!$AC1278=0,0,2)))))</f>
        <v>0</v>
      </c>
      <c r="J1143" s="177">
        <f ca="1">IF(J$1&lt;'Data Bank'!$AD1278,"",IF(J$1&gt;'Data Bank'!$AT1278,"",IF(AND('Data Bank'!$AC1278&lt;100,TODAY()&gt;'Data Bank'!$AT1278),1,IF('Data Bank'!$AC1278=100,3,IF('Data Bank'!$AC1278=0,0,2)))))</f>
        <v>0</v>
      </c>
      <c r="K1143" s="177">
        <f ca="1">IF(K$1&lt;'Data Bank'!$AD1278,"",IF(K$1&gt;'Data Bank'!$AT1278,"",IF(AND('Data Bank'!$AC1278&lt;100,TODAY()&gt;'Data Bank'!$AT1278),1,IF('Data Bank'!$AC1278=100,3,IF('Data Bank'!$AC1278=0,0,2)))))</f>
        <v>0</v>
      </c>
      <c r="L1143" s="177">
        <f ca="1">IF(L$1&lt;'Data Bank'!$AD1278,"",IF(L$1&gt;'Data Bank'!$AT1278,"",IF(AND('Data Bank'!$AC1278&lt;100,TODAY()&gt;'Data Bank'!$AT1278),1,IF('Data Bank'!$AC1278=100,3,IF('Data Bank'!$AC1278=0,0,2)))))</f>
        <v>0</v>
      </c>
      <c r="M1143" s="177">
        <f ca="1">IF(M$1&lt;'Data Bank'!$AD1278,"",IF(M$1&gt;'Data Bank'!$AT1278,"",IF(AND('Data Bank'!$AC1278&lt;100,TODAY()&gt;'Data Bank'!$AT1278),1,IF('Data Bank'!$AC1278=100,3,IF('Data Bank'!$AC1278=0,0,2)))))</f>
        <v>0</v>
      </c>
      <c r="N1143" s="177">
        <f ca="1">IF(N$1&lt;'Data Bank'!$AD1278,"",IF(N$1&gt;'Data Bank'!$AT1278,"",IF(AND('Data Bank'!$AC1278&lt;100,TODAY()&gt;'Data Bank'!$AT1278),1,IF('Data Bank'!$AC1278=100,3,IF('Data Bank'!$AC1278=0,0,2)))))</f>
        <v>0</v>
      </c>
      <c r="O1143" s="177">
        <f ca="1">IF(O$1&lt;'Data Bank'!$AD1278,"",IF(O$1&gt;'Data Bank'!$AT1278,"",IF(AND('Data Bank'!$AC1278&lt;100,TODAY()&gt;'Data Bank'!$AT1278),1,IF('Data Bank'!$AC1278=100,3,IF('Data Bank'!$AC1278=0,0,2)))))</f>
        <v>0</v>
      </c>
      <c r="P1143" s="177">
        <f ca="1">IF(P$1&lt;'Data Bank'!$AD1278,"",IF(P$1&gt;'Data Bank'!$AT1278,"",IF(AND('Data Bank'!$AC1278&lt;100,TODAY()&gt;'Data Bank'!$AT1278),1,IF('Data Bank'!$AC1278=100,3,IF('Data Bank'!$AC1278=0,0,2)))))</f>
        <v>0</v>
      </c>
      <c r="Q1143" s="177">
        <f ca="1">IF(Q$1&lt;'Data Bank'!$AD1278,"",IF(Q$1&gt;'Data Bank'!$AT1278,"",IF(AND('Data Bank'!$AC1278&lt;100,TODAY()&gt;'Data Bank'!$AT1278),1,IF('Data Bank'!$AC1278=100,3,IF('Data Bank'!$AC1278=0,0,2)))))</f>
        <v>0</v>
      </c>
      <c r="R1143" s="177">
        <f ca="1">IF(R$1&lt;'Data Bank'!$AD1278,"",IF(R$1&gt;'Data Bank'!$AT1278,"",IF(AND('Data Bank'!$AC1278&lt;100,TODAY()&gt;'Data Bank'!$AT1278),1,IF('Data Bank'!$AC1278=100,3,IF('Data Bank'!$AC1278=0,0,2)))))</f>
        <v>0</v>
      </c>
    </row>
    <row r="1144" spans="1:18">
      <c r="A1144" s="115" t="str">
        <f>'Data Bank'!E1279</f>
        <v>Transportation</v>
      </c>
      <c r="B1144" s="178">
        <f ca="1">IF(B$1&lt;'Data Bank'!$AD1279,"",IF(B$1&gt;'Data Bank'!$AT1279,"",IF(AND('Data Bank'!$AC1279&lt;100,TODAY()&gt;'Data Bank'!$AT1279),1,IF('Data Bank'!$AC1279=100,3,IF('Data Bank'!$AC1279=0,0,2)))))</f>
        <v>0</v>
      </c>
      <c r="C1144" s="178">
        <f ca="1">IF(C$1&lt;'Data Bank'!$AD1279,"",IF(C$1&gt;'Data Bank'!$AT1279,"",IF(AND('Data Bank'!$AC1279&lt;100,TODAY()&gt;'Data Bank'!$AT1279),1,IF('Data Bank'!$AC1279=100,3,IF('Data Bank'!$AC1279=0,0,2)))))</f>
        <v>0</v>
      </c>
      <c r="D1144" s="178">
        <f ca="1">IF(D$1&lt;'Data Bank'!$AD1279,"",IF(D$1&gt;'Data Bank'!$AT1279,"",IF(AND('Data Bank'!$AC1279&lt;100,TODAY()&gt;'Data Bank'!$AT1279),1,IF('Data Bank'!$AC1279=100,3,IF('Data Bank'!$AC1279=0,0,2)))))</f>
        <v>0</v>
      </c>
      <c r="E1144" s="178">
        <f ca="1">IF(E$1&lt;'Data Bank'!$AD1279,"",IF(E$1&gt;'Data Bank'!$AT1279,"",IF(AND('Data Bank'!$AC1279&lt;100,TODAY()&gt;'Data Bank'!$AT1279),1,IF('Data Bank'!$AC1279=100,3,IF('Data Bank'!$AC1279=0,0,2)))))</f>
        <v>0</v>
      </c>
      <c r="F1144" s="178">
        <f ca="1">IF(F$1&lt;'Data Bank'!$AD1279,"",IF(F$1&gt;'Data Bank'!$AT1279,"",IF(AND('Data Bank'!$AC1279&lt;100,TODAY()&gt;'Data Bank'!$AT1279),1,IF('Data Bank'!$AC1279=100,3,IF('Data Bank'!$AC1279=0,0,2)))))</f>
        <v>0</v>
      </c>
      <c r="G1144" s="178">
        <f ca="1">IF(G$1&lt;'Data Bank'!$AD1279,"",IF(G$1&gt;'Data Bank'!$AT1279,"",IF(AND('Data Bank'!$AC1279&lt;100,TODAY()&gt;'Data Bank'!$AT1279),1,IF('Data Bank'!$AC1279=100,3,IF('Data Bank'!$AC1279=0,0,2)))))</f>
        <v>0</v>
      </c>
      <c r="H1144" s="178">
        <f ca="1">IF(H$1&lt;'Data Bank'!$AD1279,"",IF(H$1&gt;'Data Bank'!$AT1279,"",IF(AND('Data Bank'!$AC1279&lt;100,TODAY()&gt;'Data Bank'!$AT1279),1,IF('Data Bank'!$AC1279=100,3,IF('Data Bank'!$AC1279=0,0,2)))))</f>
        <v>0</v>
      </c>
      <c r="I1144" s="178">
        <f ca="1">IF(I$1&lt;'Data Bank'!$AD1279,"",IF(I$1&gt;'Data Bank'!$AT1279,"",IF(AND('Data Bank'!$AC1279&lt;100,TODAY()&gt;'Data Bank'!$AT1279),1,IF('Data Bank'!$AC1279=100,3,IF('Data Bank'!$AC1279=0,0,2)))))</f>
        <v>0</v>
      </c>
      <c r="J1144" s="177">
        <f ca="1">IF(J$1&lt;'Data Bank'!$AD1279,"",IF(J$1&gt;'Data Bank'!$AT1279,"",IF(AND('Data Bank'!$AC1279&lt;100,TODAY()&gt;'Data Bank'!$AT1279),1,IF('Data Bank'!$AC1279=100,3,IF('Data Bank'!$AC1279=0,0,2)))))</f>
        <v>0</v>
      </c>
      <c r="K1144" s="177">
        <f ca="1">IF(K$1&lt;'Data Bank'!$AD1279,"",IF(K$1&gt;'Data Bank'!$AT1279,"",IF(AND('Data Bank'!$AC1279&lt;100,TODAY()&gt;'Data Bank'!$AT1279),1,IF('Data Bank'!$AC1279=100,3,IF('Data Bank'!$AC1279=0,0,2)))))</f>
        <v>0</v>
      </c>
      <c r="L1144" s="177">
        <f ca="1">IF(L$1&lt;'Data Bank'!$AD1279,"",IF(L$1&gt;'Data Bank'!$AT1279,"",IF(AND('Data Bank'!$AC1279&lt;100,TODAY()&gt;'Data Bank'!$AT1279),1,IF('Data Bank'!$AC1279=100,3,IF('Data Bank'!$AC1279=0,0,2)))))</f>
        <v>0</v>
      </c>
      <c r="M1144" s="177">
        <f ca="1">IF(M$1&lt;'Data Bank'!$AD1279,"",IF(M$1&gt;'Data Bank'!$AT1279,"",IF(AND('Data Bank'!$AC1279&lt;100,TODAY()&gt;'Data Bank'!$AT1279),1,IF('Data Bank'!$AC1279=100,3,IF('Data Bank'!$AC1279=0,0,2)))))</f>
        <v>0</v>
      </c>
      <c r="N1144" s="177">
        <f ca="1">IF(N$1&lt;'Data Bank'!$AD1279,"",IF(N$1&gt;'Data Bank'!$AT1279,"",IF(AND('Data Bank'!$AC1279&lt;100,TODAY()&gt;'Data Bank'!$AT1279),1,IF('Data Bank'!$AC1279=100,3,IF('Data Bank'!$AC1279=0,0,2)))))</f>
        <v>0</v>
      </c>
      <c r="O1144" s="177">
        <f ca="1">IF(O$1&lt;'Data Bank'!$AD1279,"",IF(O$1&gt;'Data Bank'!$AT1279,"",IF(AND('Data Bank'!$AC1279&lt;100,TODAY()&gt;'Data Bank'!$AT1279),1,IF('Data Bank'!$AC1279=100,3,IF('Data Bank'!$AC1279=0,0,2)))))</f>
        <v>0</v>
      </c>
      <c r="P1144" s="177">
        <f ca="1">IF(P$1&lt;'Data Bank'!$AD1279,"",IF(P$1&gt;'Data Bank'!$AT1279,"",IF(AND('Data Bank'!$AC1279&lt;100,TODAY()&gt;'Data Bank'!$AT1279),1,IF('Data Bank'!$AC1279=100,3,IF('Data Bank'!$AC1279=0,0,2)))))</f>
        <v>0</v>
      </c>
      <c r="Q1144" s="177">
        <f ca="1">IF(Q$1&lt;'Data Bank'!$AD1279,"",IF(Q$1&gt;'Data Bank'!$AT1279,"",IF(AND('Data Bank'!$AC1279&lt;100,TODAY()&gt;'Data Bank'!$AT1279),1,IF('Data Bank'!$AC1279=100,3,IF('Data Bank'!$AC1279=0,0,2)))))</f>
        <v>0</v>
      </c>
      <c r="R1144" s="177">
        <f ca="1">IF(R$1&lt;'Data Bank'!$AD1279,"",IF(R$1&gt;'Data Bank'!$AT1279,"",IF(AND('Data Bank'!$AC1279&lt;100,TODAY()&gt;'Data Bank'!$AT1279),1,IF('Data Bank'!$AC1279=100,3,IF('Data Bank'!$AC1279=0,0,2)))))</f>
        <v>0</v>
      </c>
    </row>
    <row r="1145" spans="1:18">
      <c r="A1145" s="115" t="str">
        <f>'Data Bank'!E1280</f>
        <v>Transportation</v>
      </c>
      <c r="B1145" s="178">
        <f ca="1">IF(B$1&lt;'Data Bank'!$AD1280,"",IF(B$1&gt;'Data Bank'!$AT1280,"",IF(AND('Data Bank'!$AC1280&lt;100,TODAY()&gt;'Data Bank'!$AT1280),1,IF('Data Bank'!$AC1280=100,3,IF('Data Bank'!$AC1280=0,0,2)))))</f>
        <v>0</v>
      </c>
      <c r="C1145" s="178">
        <f ca="1">IF(C$1&lt;'Data Bank'!$AD1280,"",IF(C$1&gt;'Data Bank'!$AT1280,"",IF(AND('Data Bank'!$AC1280&lt;100,TODAY()&gt;'Data Bank'!$AT1280),1,IF('Data Bank'!$AC1280=100,3,IF('Data Bank'!$AC1280=0,0,2)))))</f>
        <v>0</v>
      </c>
      <c r="D1145" s="178">
        <f ca="1">IF(D$1&lt;'Data Bank'!$AD1280,"",IF(D$1&gt;'Data Bank'!$AT1280,"",IF(AND('Data Bank'!$AC1280&lt;100,TODAY()&gt;'Data Bank'!$AT1280),1,IF('Data Bank'!$AC1280=100,3,IF('Data Bank'!$AC1280=0,0,2)))))</f>
        <v>0</v>
      </c>
      <c r="E1145" s="178">
        <f ca="1">IF(E$1&lt;'Data Bank'!$AD1280,"",IF(E$1&gt;'Data Bank'!$AT1280,"",IF(AND('Data Bank'!$AC1280&lt;100,TODAY()&gt;'Data Bank'!$AT1280),1,IF('Data Bank'!$AC1280=100,3,IF('Data Bank'!$AC1280=0,0,2)))))</f>
        <v>0</v>
      </c>
      <c r="F1145" s="178">
        <f ca="1">IF(F$1&lt;'Data Bank'!$AD1280,"",IF(F$1&gt;'Data Bank'!$AT1280,"",IF(AND('Data Bank'!$AC1280&lt;100,TODAY()&gt;'Data Bank'!$AT1280),1,IF('Data Bank'!$AC1280=100,3,IF('Data Bank'!$AC1280=0,0,2)))))</f>
        <v>0</v>
      </c>
      <c r="G1145" s="178">
        <f ca="1">IF(G$1&lt;'Data Bank'!$AD1280,"",IF(G$1&gt;'Data Bank'!$AT1280,"",IF(AND('Data Bank'!$AC1280&lt;100,TODAY()&gt;'Data Bank'!$AT1280),1,IF('Data Bank'!$AC1280=100,3,IF('Data Bank'!$AC1280=0,0,2)))))</f>
        <v>0</v>
      </c>
      <c r="H1145" s="178">
        <f ca="1">IF(H$1&lt;'Data Bank'!$AD1280,"",IF(H$1&gt;'Data Bank'!$AT1280,"",IF(AND('Data Bank'!$AC1280&lt;100,TODAY()&gt;'Data Bank'!$AT1280),1,IF('Data Bank'!$AC1280=100,3,IF('Data Bank'!$AC1280=0,0,2)))))</f>
        <v>0</v>
      </c>
      <c r="I1145" s="178">
        <f ca="1">IF(I$1&lt;'Data Bank'!$AD1280,"",IF(I$1&gt;'Data Bank'!$AT1280,"",IF(AND('Data Bank'!$AC1280&lt;100,TODAY()&gt;'Data Bank'!$AT1280),1,IF('Data Bank'!$AC1280=100,3,IF('Data Bank'!$AC1280=0,0,2)))))</f>
        <v>0</v>
      </c>
      <c r="J1145" s="177">
        <f ca="1">IF(J$1&lt;'Data Bank'!$AD1280,"",IF(J$1&gt;'Data Bank'!$AT1280,"",IF(AND('Data Bank'!$AC1280&lt;100,TODAY()&gt;'Data Bank'!$AT1280),1,IF('Data Bank'!$AC1280=100,3,IF('Data Bank'!$AC1280=0,0,2)))))</f>
        <v>0</v>
      </c>
      <c r="K1145" s="177">
        <f ca="1">IF(K$1&lt;'Data Bank'!$AD1280,"",IF(K$1&gt;'Data Bank'!$AT1280,"",IF(AND('Data Bank'!$AC1280&lt;100,TODAY()&gt;'Data Bank'!$AT1280),1,IF('Data Bank'!$AC1280=100,3,IF('Data Bank'!$AC1280=0,0,2)))))</f>
        <v>0</v>
      </c>
      <c r="L1145" s="177">
        <f ca="1">IF(L$1&lt;'Data Bank'!$AD1280,"",IF(L$1&gt;'Data Bank'!$AT1280,"",IF(AND('Data Bank'!$AC1280&lt;100,TODAY()&gt;'Data Bank'!$AT1280),1,IF('Data Bank'!$AC1280=100,3,IF('Data Bank'!$AC1280=0,0,2)))))</f>
        <v>0</v>
      </c>
      <c r="M1145" s="177">
        <f ca="1">IF(M$1&lt;'Data Bank'!$AD1280,"",IF(M$1&gt;'Data Bank'!$AT1280,"",IF(AND('Data Bank'!$AC1280&lt;100,TODAY()&gt;'Data Bank'!$AT1280),1,IF('Data Bank'!$AC1280=100,3,IF('Data Bank'!$AC1280=0,0,2)))))</f>
        <v>0</v>
      </c>
      <c r="N1145" s="177">
        <f ca="1">IF(N$1&lt;'Data Bank'!$AD1280,"",IF(N$1&gt;'Data Bank'!$AT1280,"",IF(AND('Data Bank'!$AC1280&lt;100,TODAY()&gt;'Data Bank'!$AT1280),1,IF('Data Bank'!$AC1280=100,3,IF('Data Bank'!$AC1280=0,0,2)))))</f>
        <v>0</v>
      </c>
      <c r="O1145" s="177">
        <f ca="1">IF(O$1&lt;'Data Bank'!$AD1280,"",IF(O$1&gt;'Data Bank'!$AT1280,"",IF(AND('Data Bank'!$AC1280&lt;100,TODAY()&gt;'Data Bank'!$AT1280),1,IF('Data Bank'!$AC1280=100,3,IF('Data Bank'!$AC1280=0,0,2)))))</f>
        <v>0</v>
      </c>
      <c r="P1145" s="177">
        <f ca="1">IF(P$1&lt;'Data Bank'!$AD1280,"",IF(P$1&gt;'Data Bank'!$AT1280,"",IF(AND('Data Bank'!$AC1280&lt;100,TODAY()&gt;'Data Bank'!$AT1280),1,IF('Data Bank'!$AC1280=100,3,IF('Data Bank'!$AC1280=0,0,2)))))</f>
        <v>0</v>
      </c>
      <c r="Q1145" s="177">
        <f ca="1">IF(Q$1&lt;'Data Bank'!$AD1280,"",IF(Q$1&gt;'Data Bank'!$AT1280,"",IF(AND('Data Bank'!$AC1280&lt;100,TODAY()&gt;'Data Bank'!$AT1280),1,IF('Data Bank'!$AC1280=100,3,IF('Data Bank'!$AC1280=0,0,2)))))</f>
        <v>0</v>
      </c>
      <c r="R1145" s="177">
        <f ca="1">IF(R$1&lt;'Data Bank'!$AD1280,"",IF(R$1&gt;'Data Bank'!$AT1280,"",IF(AND('Data Bank'!$AC1280&lt;100,TODAY()&gt;'Data Bank'!$AT1280),1,IF('Data Bank'!$AC1280=100,3,IF('Data Bank'!$AC1280=0,0,2)))))</f>
        <v>0</v>
      </c>
    </row>
    <row r="1146" spans="1:18">
      <c r="A1146" s="115" t="str">
        <f>'Data Bank'!E1282</f>
        <v>Transportation</v>
      </c>
      <c r="B1146" s="178">
        <f ca="1">IF(B$1&lt;'Data Bank'!$AD1282,"",IF(B$1&gt;'Data Bank'!$AT1282,"",IF(AND('Data Bank'!$AC1282&lt;100,TODAY()&gt;'Data Bank'!$AT1282),1,IF('Data Bank'!$AC1282=100,3,IF('Data Bank'!$AC1282=0,0,2)))))</f>
        <v>0</v>
      </c>
      <c r="C1146" s="178">
        <f ca="1">IF(C$1&lt;'Data Bank'!$AD1282,"",IF(C$1&gt;'Data Bank'!$AT1282,"",IF(AND('Data Bank'!$AC1282&lt;100,TODAY()&gt;'Data Bank'!$AT1282),1,IF('Data Bank'!$AC1282=100,3,IF('Data Bank'!$AC1282=0,0,2)))))</f>
        <v>0</v>
      </c>
      <c r="D1146" s="178">
        <f ca="1">IF(D$1&lt;'Data Bank'!$AD1282,"",IF(D$1&gt;'Data Bank'!$AT1282,"",IF(AND('Data Bank'!$AC1282&lt;100,TODAY()&gt;'Data Bank'!$AT1282),1,IF('Data Bank'!$AC1282=100,3,IF('Data Bank'!$AC1282=0,0,2)))))</f>
        <v>0</v>
      </c>
      <c r="E1146" s="178">
        <f ca="1">IF(E$1&lt;'Data Bank'!$AD1282,"",IF(E$1&gt;'Data Bank'!$AT1282,"",IF(AND('Data Bank'!$AC1282&lt;100,TODAY()&gt;'Data Bank'!$AT1282),1,IF('Data Bank'!$AC1282=100,3,IF('Data Bank'!$AC1282=0,0,2)))))</f>
        <v>0</v>
      </c>
      <c r="F1146" s="178">
        <f ca="1">IF(F$1&lt;'Data Bank'!$AD1282,"",IF(F$1&gt;'Data Bank'!$AT1282,"",IF(AND('Data Bank'!$AC1282&lt;100,TODAY()&gt;'Data Bank'!$AT1282),1,IF('Data Bank'!$AC1282=100,3,IF('Data Bank'!$AC1282=0,0,2)))))</f>
        <v>0</v>
      </c>
      <c r="G1146" s="178">
        <f ca="1">IF(G$1&lt;'Data Bank'!$AD1282,"",IF(G$1&gt;'Data Bank'!$AT1282,"",IF(AND('Data Bank'!$AC1282&lt;100,TODAY()&gt;'Data Bank'!$AT1282),1,IF('Data Bank'!$AC1282=100,3,IF('Data Bank'!$AC1282=0,0,2)))))</f>
        <v>0</v>
      </c>
      <c r="H1146" s="178">
        <f ca="1">IF(H$1&lt;'Data Bank'!$AD1282,"",IF(H$1&gt;'Data Bank'!$AT1282,"",IF(AND('Data Bank'!$AC1282&lt;100,TODAY()&gt;'Data Bank'!$AT1282),1,IF('Data Bank'!$AC1282=100,3,IF('Data Bank'!$AC1282=0,0,2)))))</f>
        <v>0</v>
      </c>
      <c r="I1146" s="178">
        <f ca="1">IF(I$1&lt;'Data Bank'!$AD1282,"",IF(I$1&gt;'Data Bank'!$AT1282,"",IF(AND('Data Bank'!$AC1282&lt;100,TODAY()&gt;'Data Bank'!$AT1282),1,IF('Data Bank'!$AC1282=100,3,IF('Data Bank'!$AC1282=0,0,2)))))</f>
        <v>0</v>
      </c>
      <c r="J1146" s="177">
        <f ca="1">IF(J$1&lt;'Data Bank'!$AD1282,"",IF(J$1&gt;'Data Bank'!$AT1282,"",IF(AND('Data Bank'!$AC1282&lt;100,TODAY()&gt;'Data Bank'!$AT1282),1,IF('Data Bank'!$AC1282=100,3,IF('Data Bank'!$AC1282=0,0,2)))))</f>
        <v>0</v>
      </c>
      <c r="K1146" s="177">
        <f ca="1">IF(K$1&lt;'Data Bank'!$AD1282,"",IF(K$1&gt;'Data Bank'!$AT1282,"",IF(AND('Data Bank'!$AC1282&lt;100,TODAY()&gt;'Data Bank'!$AT1282),1,IF('Data Bank'!$AC1282=100,3,IF('Data Bank'!$AC1282=0,0,2)))))</f>
        <v>0</v>
      </c>
      <c r="L1146" s="177">
        <f ca="1">IF(L$1&lt;'Data Bank'!$AD1282,"",IF(L$1&gt;'Data Bank'!$AT1282,"",IF(AND('Data Bank'!$AC1282&lt;100,TODAY()&gt;'Data Bank'!$AT1282),1,IF('Data Bank'!$AC1282=100,3,IF('Data Bank'!$AC1282=0,0,2)))))</f>
        <v>0</v>
      </c>
      <c r="M1146" s="177">
        <f ca="1">IF(M$1&lt;'Data Bank'!$AD1282,"",IF(M$1&gt;'Data Bank'!$AT1282,"",IF(AND('Data Bank'!$AC1282&lt;100,TODAY()&gt;'Data Bank'!$AT1282),1,IF('Data Bank'!$AC1282=100,3,IF('Data Bank'!$AC1282=0,0,2)))))</f>
        <v>0</v>
      </c>
      <c r="N1146" s="177">
        <f ca="1">IF(N$1&lt;'Data Bank'!$AD1282,"",IF(N$1&gt;'Data Bank'!$AT1282,"",IF(AND('Data Bank'!$AC1282&lt;100,TODAY()&gt;'Data Bank'!$AT1282),1,IF('Data Bank'!$AC1282=100,3,IF('Data Bank'!$AC1282=0,0,2)))))</f>
        <v>0</v>
      </c>
      <c r="O1146" s="177">
        <f ca="1">IF(O$1&lt;'Data Bank'!$AD1282,"",IF(O$1&gt;'Data Bank'!$AT1282,"",IF(AND('Data Bank'!$AC1282&lt;100,TODAY()&gt;'Data Bank'!$AT1282),1,IF('Data Bank'!$AC1282=100,3,IF('Data Bank'!$AC1282=0,0,2)))))</f>
        <v>0</v>
      </c>
      <c r="P1146" s="177">
        <f ca="1">IF(P$1&lt;'Data Bank'!$AD1282,"",IF(P$1&gt;'Data Bank'!$AT1282,"",IF(AND('Data Bank'!$AC1282&lt;100,TODAY()&gt;'Data Bank'!$AT1282),1,IF('Data Bank'!$AC1282=100,3,IF('Data Bank'!$AC1282=0,0,2)))))</f>
        <v>0</v>
      </c>
      <c r="Q1146" s="177">
        <f ca="1">IF(Q$1&lt;'Data Bank'!$AD1282,"",IF(Q$1&gt;'Data Bank'!$AT1282,"",IF(AND('Data Bank'!$AC1282&lt;100,TODAY()&gt;'Data Bank'!$AT1282),1,IF('Data Bank'!$AC1282=100,3,IF('Data Bank'!$AC1282=0,0,2)))))</f>
        <v>0</v>
      </c>
      <c r="R1146" s="177">
        <f ca="1">IF(R$1&lt;'Data Bank'!$AD1282,"",IF(R$1&gt;'Data Bank'!$AT1282,"",IF(AND('Data Bank'!$AC1282&lt;100,TODAY()&gt;'Data Bank'!$AT1282),1,IF('Data Bank'!$AC1282=100,3,IF('Data Bank'!$AC1282=0,0,2)))))</f>
        <v>0</v>
      </c>
    </row>
    <row r="1147" spans="1:18">
      <c r="A1147" s="115" t="str">
        <f>'Data Bank'!E1285</f>
        <v>Transportation</v>
      </c>
      <c r="B1147" s="178">
        <f ca="1">IF(B$1&lt;'Data Bank'!$AD1285,"",IF(B$1&gt;'Data Bank'!$AT1285,"",IF(AND('Data Bank'!$AC1285&lt;100,TODAY()&gt;'Data Bank'!$AT1285),1,IF('Data Bank'!$AC1285=100,3,IF('Data Bank'!$AC1285=0,0,2)))))</f>
        <v>0</v>
      </c>
      <c r="C1147" s="178">
        <f ca="1">IF(C$1&lt;'Data Bank'!$AD1285,"",IF(C$1&gt;'Data Bank'!$AT1285,"",IF(AND('Data Bank'!$AC1285&lt;100,TODAY()&gt;'Data Bank'!$AT1285),1,IF('Data Bank'!$AC1285=100,3,IF('Data Bank'!$AC1285=0,0,2)))))</f>
        <v>0</v>
      </c>
      <c r="D1147" s="178">
        <f ca="1">IF(D$1&lt;'Data Bank'!$AD1285,"",IF(D$1&gt;'Data Bank'!$AT1285,"",IF(AND('Data Bank'!$AC1285&lt;100,TODAY()&gt;'Data Bank'!$AT1285),1,IF('Data Bank'!$AC1285=100,3,IF('Data Bank'!$AC1285=0,0,2)))))</f>
        <v>0</v>
      </c>
      <c r="E1147" s="178">
        <f ca="1">IF(E$1&lt;'Data Bank'!$AD1285,"",IF(E$1&gt;'Data Bank'!$AT1285,"",IF(AND('Data Bank'!$AC1285&lt;100,TODAY()&gt;'Data Bank'!$AT1285),1,IF('Data Bank'!$AC1285=100,3,IF('Data Bank'!$AC1285=0,0,2)))))</f>
        <v>0</v>
      </c>
      <c r="F1147" s="178">
        <f ca="1">IF(F$1&lt;'Data Bank'!$AD1285,"",IF(F$1&gt;'Data Bank'!$AT1285,"",IF(AND('Data Bank'!$AC1285&lt;100,TODAY()&gt;'Data Bank'!$AT1285),1,IF('Data Bank'!$AC1285=100,3,IF('Data Bank'!$AC1285=0,0,2)))))</f>
        <v>0</v>
      </c>
      <c r="G1147" s="178">
        <f ca="1">IF(G$1&lt;'Data Bank'!$AD1285,"",IF(G$1&gt;'Data Bank'!$AT1285,"",IF(AND('Data Bank'!$AC1285&lt;100,TODAY()&gt;'Data Bank'!$AT1285),1,IF('Data Bank'!$AC1285=100,3,IF('Data Bank'!$AC1285=0,0,2)))))</f>
        <v>0</v>
      </c>
      <c r="H1147" s="178">
        <f ca="1">IF(H$1&lt;'Data Bank'!$AD1285,"",IF(H$1&gt;'Data Bank'!$AT1285,"",IF(AND('Data Bank'!$AC1285&lt;100,TODAY()&gt;'Data Bank'!$AT1285),1,IF('Data Bank'!$AC1285=100,3,IF('Data Bank'!$AC1285=0,0,2)))))</f>
        <v>0</v>
      </c>
      <c r="I1147" s="178">
        <f ca="1">IF(I$1&lt;'Data Bank'!$AD1285,"",IF(I$1&gt;'Data Bank'!$AT1285,"",IF(AND('Data Bank'!$AC1285&lt;100,TODAY()&gt;'Data Bank'!$AT1285),1,IF('Data Bank'!$AC1285=100,3,IF('Data Bank'!$AC1285=0,0,2)))))</f>
        <v>0</v>
      </c>
      <c r="J1147" s="177">
        <f ca="1">IF(J$1&lt;'Data Bank'!$AD1285,"",IF(J$1&gt;'Data Bank'!$AT1285,"",IF(AND('Data Bank'!$AC1285&lt;100,TODAY()&gt;'Data Bank'!$AT1285),1,IF('Data Bank'!$AC1285=100,3,IF('Data Bank'!$AC1285=0,0,2)))))</f>
        <v>0</v>
      </c>
      <c r="K1147" s="177">
        <f ca="1">IF(K$1&lt;'Data Bank'!$AD1285,"",IF(K$1&gt;'Data Bank'!$AT1285,"",IF(AND('Data Bank'!$AC1285&lt;100,TODAY()&gt;'Data Bank'!$AT1285),1,IF('Data Bank'!$AC1285=100,3,IF('Data Bank'!$AC1285=0,0,2)))))</f>
        <v>0</v>
      </c>
      <c r="L1147" s="177">
        <f ca="1">IF(L$1&lt;'Data Bank'!$AD1285,"",IF(L$1&gt;'Data Bank'!$AT1285,"",IF(AND('Data Bank'!$AC1285&lt;100,TODAY()&gt;'Data Bank'!$AT1285),1,IF('Data Bank'!$AC1285=100,3,IF('Data Bank'!$AC1285=0,0,2)))))</f>
        <v>0</v>
      </c>
      <c r="M1147" s="177">
        <f ca="1">IF(M$1&lt;'Data Bank'!$AD1285,"",IF(M$1&gt;'Data Bank'!$AT1285,"",IF(AND('Data Bank'!$AC1285&lt;100,TODAY()&gt;'Data Bank'!$AT1285),1,IF('Data Bank'!$AC1285=100,3,IF('Data Bank'!$AC1285=0,0,2)))))</f>
        <v>0</v>
      </c>
      <c r="N1147" s="177">
        <f ca="1">IF(N$1&lt;'Data Bank'!$AD1285,"",IF(N$1&gt;'Data Bank'!$AT1285,"",IF(AND('Data Bank'!$AC1285&lt;100,TODAY()&gt;'Data Bank'!$AT1285),1,IF('Data Bank'!$AC1285=100,3,IF('Data Bank'!$AC1285=0,0,2)))))</f>
        <v>0</v>
      </c>
      <c r="O1147" s="177">
        <f ca="1">IF(O$1&lt;'Data Bank'!$AD1285,"",IF(O$1&gt;'Data Bank'!$AT1285,"",IF(AND('Data Bank'!$AC1285&lt;100,TODAY()&gt;'Data Bank'!$AT1285),1,IF('Data Bank'!$AC1285=100,3,IF('Data Bank'!$AC1285=0,0,2)))))</f>
        <v>0</v>
      </c>
      <c r="P1147" s="177">
        <f ca="1">IF(P$1&lt;'Data Bank'!$AD1285,"",IF(P$1&gt;'Data Bank'!$AT1285,"",IF(AND('Data Bank'!$AC1285&lt;100,TODAY()&gt;'Data Bank'!$AT1285),1,IF('Data Bank'!$AC1285=100,3,IF('Data Bank'!$AC1285=0,0,2)))))</f>
        <v>0</v>
      </c>
      <c r="Q1147" s="177">
        <f ca="1">IF(Q$1&lt;'Data Bank'!$AD1285,"",IF(Q$1&gt;'Data Bank'!$AT1285,"",IF(AND('Data Bank'!$AC1285&lt;100,TODAY()&gt;'Data Bank'!$AT1285),1,IF('Data Bank'!$AC1285=100,3,IF('Data Bank'!$AC1285=0,0,2)))))</f>
        <v>0</v>
      </c>
      <c r="R1147" s="177">
        <f ca="1">IF(R$1&lt;'Data Bank'!$AD1285,"",IF(R$1&gt;'Data Bank'!$AT1285,"",IF(AND('Data Bank'!$AC1285&lt;100,TODAY()&gt;'Data Bank'!$AT1285),1,IF('Data Bank'!$AC1285=100,3,IF('Data Bank'!$AC1285=0,0,2)))))</f>
        <v>0</v>
      </c>
    </row>
    <row r="1148" spans="1:18">
      <c r="A1148" s="115" t="str">
        <f>'Data Bank'!E1289</f>
        <v>Transportation</v>
      </c>
      <c r="B1148" s="178">
        <f ca="1">IF(B$1&lt;'Data Bank'!$AD1289,"",IF(B$1&gt;'Data Bank'!$AT1289,"",IF(AND('Data Bank'!$AC1289&lt;100,TODAY()&gt;'Data Bank'!$AT1289),1,IF('Data Bank'!$AC1289=100,3,IF('Data Bank'!$AC1289=0,0,2)))))</f>
        <v>0</v>
      </c>
      <c r="C1148" s="178">
        <f ca="1">IF(C$1&lt;'Data Bank'!$AD1289,"",IF(C$1&gt;'Data Bank'!$AT1289,"",IF(AND('Data Bank'!$AC1289&lt;100,TODAY()&gt;'Data Bank'!$AT1289),1,IF('Data Bank'!$AC1289=100,3,IF('Data Bank'!$AC1289=0,0,2)))))</f>
        <v>0</v>
      </c>
      <c r="D1148" s="178">
        <f ca="1">IF(D$1&lt;'Data Bank'!$AD1289,"",IF(D$1&gt;'Data Bank'!$AT1289,"",IF(AND('Data Bank'!$AC1289&lt;100,TODAY()&gt;'Data Bank'!$AT1289),1,IF('Data Bank'!$AC1289=100,3,IF('Data Bank'!$AC1289=0,0,2)))))</f>
        <v>0</v>
      </c>
      <c r="E1148" s="178">
        <f ca="1">IF(E$1&lt;'Data Bank'!$AD1289,"",IF(E$1&gt;'Data Bank'!$AT1289,"",IF(AND('Data Bank'!$AC1289&lt;100,TODAY()&gt;'Data Bank'!$AT1289),1,IF('Data Bank'!$AC1289=100,3,IF('Data Bank'!$AC1289=0,0,2)))))</f>
        <v>0</v>
      </c>
      <c r="F1148" s="178">
        <f ca="1">IF(F$1&lt;'Data Bank'!$AD1289,"",IF(F$1&gt;'Data Bank'!$AT1289,"",IF(AND('Data Bank'!$AC1289&lt;100,TODAY()&gt;'Data Bank'!$AT1289),1,IF('Data Bank'!$AC1289=100,3,IF('Data Bank'!$AC1289=0,0,2)))))</f>
        <v>0</v>
      </c>
      <c r="G1148" s="178">
        <f ca="1">IF(G$1&lt;'Data Bank'!$AD1289,"",IF(G$1&gt;'Data Bank'!$AT1289,"",IF(AND('Data Bank'!$AC1289&lt;100,TODAY()&gt;'Data Bank'!$AT1289),1,IF('Data Bank'!$AC1289=100,3,IF('Data Bank'!$AC1289=0,0,2)))))</f>
        <v>0</v>
      </c>
      <c r="H1148" s="178">
        <f ca="1">IF(H$1&lt;'Data Bank'!$AD1289,"",IF(H$1&gt;'Data Bank'!$AT1289,"",IF(AND('Data Bank'!$AC1289&lt;100,TODAY()&gt;'Data Bank'!$AT1289),1,IF('Data Bank'!$AC1289=100,3,IF('Data Bank'!$AC1289=0,0,2)))))</f>
        <v>0</v>
      </c>
      <c r="I1148" s="178">
        <f ca="1">IF(I$1&lt;'Data Bank'!$AD1289,"",IF(I$1&gt;'Data Bank'!$AT1289,"",IF(AND('Data Bank'!$AC1289&lt;100,TODAY()&gt;'Data Bank'!$AT1289),1,IF('Data Bank'!$AC1289=100,3,IF('Data Bank'!$AC1289=0,0,2)))))</f>
        <v>0</v>
      </c>
      <c r="J1148" s="177">
        <f ca="1">IF(J$1&lt;'Data Bank'!$AD1289,"",IF(J$1&gt;'Data Bank'!$AT1289,"",IF(AND('Data Bank'!$AC1289&lt;100,TODAY()&gt;'Data Bank'!$AT1289),1,IF('Data Bank'!$AC1289=100,3,IF('Data Bank'!$AC1289=0,0,2)))))</f>
        <v>0</v>
      </c>
      <c r="K1148" s="177">
        <f ca="1">IF(K$1&lt;'Data Bank'!$AD1289,"",IF(K$1&gt;'Data Bank'!$AT1289,"",IF(AND('Data Bank'!$AC1289&lt;100,TODAY()&gt;'Data Bank'!$AT1289),1,IF('Data Bank'!$AC1289=100,3,IF('Data Bank'!$AC1289=0,0,2)))))</f>
        <v>0</v>
      </c>
      <c r="L1148" s="177">
        <f ca="1">IF(L$1&lt;'Data Bank'!$AD1289,"",IF(L$1&gt;'Data Bank'!$AT1289,"",IF(AND('Data Bank'!$AC1289&lt;100,TODAY()&gt;'Data Bank'!$AT1289),1,IF('Data Bank'!$AC1289=100,3,IF('Data Bank'!$AC1289=0,0,2)))))</f>
        <v>0</v>
      </c>
      <c r="M1148" s="177">
        <f ca="1">IF(M$1&lt;'Data Bank'!$AD1289,"",IF(M$1&gt;'Data Bank'!$AT1289,"",IF(AND('Data Bank'!$AC1289&lt;100,TODAY()&gt;'Data Bank'!$AT1289),1,IF('Data Bank'!$AC1289=100,3,IF('Data Bank'!$AC1289=0,0,2)))))</f>
        <v>0</v>
      </c>
      <c r="N1148" s="177">
        <f ca="1">IF(N$1&lt;'Data Bank'!$AD1289,"",IF(N$1&gt;'Data Bank'!$AT1289,"",IF(AND('Data Bank'!$AC1289&lt;100,TODAY()&gt;'Data Bank'!$AT1289),1,IF('Data Bank'!$AC1289=100,3,IF('Data Bank'!$AC1289=0,0,2)))))</f>
        <v>0</v>
      </c>
      <c r="O1148" s="177">
        <f ca="1">IF(O$1&lt;'Data Bank'!$AD1289,"",IF(O$1&gt;'Data Bank'!$AT1289,"",IF(AND('Data Bank'!$AC1289&lt;100,TODAY()&gt;'Data Bank'!$AT1289),1,IF('Data Bank'!$AC1289=100,3,IF('Data Bank'!$AC1289=0,0,2)))))</f>
        <v>0</v>
      </c>
      <c r="P1148" s="177">
        <f ca="1">IF(P$1&lt;'Data Bank'!$AD1289,"",IF(P$1&gt;'Data Bank'!$AT1289,"",IF(AND('Data Bank'!$AC1289&lt;100,TODAY()&gt;'Data Bank'!$AT1289),1,IF('Data Bank'!$AC1289=100,3,IF('Data Bank'!$AC1289=0,0,2)))))</f>
        <v>0</v>
      </c>
      <c r="Q1148" s="177">
        <f ca="1">IF(Q$1&lt;'Data Bank'!$AD1289,"",IF(Q$1&gt;'Data Bank'!$AT1289,"",IF(AND('Data Bank'!$AC1289&lt;100,TODAY()&gt;'Data Bank'!$AT1289),1,IF('Data Bank'!$AC1289=100,3,IF('Data Bank'!$AC1289=0,0,2)))))</f>
        <v>0</v>
      </c>
      <c r="R1148" s="177">
        <f ca="1">IF(R$1&lt;'Data Bank'!$AD1289,"",IF(R$1&gt;'Data Bank'!$AT1289,"",IF(AND('Data Bank'!$AC1289&lt;100,TODAY()&gt;'Data Bank'!$AT1289),1,IF('Data Bank'!$AC1289=100,3,IF('Data Bank'!$AC1289=0,0,2)))))</f>
        <v>0</v>
      </c>
    </row>
    <row r="1149" spans="1:18">
      <c r="A1149" s="115" t="str">
        <f>'Data Bank'!E1290</f>
        <v>Transportation</v>
      </c>
      <c r="B1149" s="178">
        <f ca="1">IF(B$1&lt;'Data Bank'!$AD1290,"",IF(B$1&gt;'Data Bank'!$AT1290,"",IF(AND('Data Bank'!$AC1290&lt;100,TODAY()&gt;'Data Bank'!$AT1290),1,IF('Data Bank'!$AC1290=100,3,IF('Data Bank'!$AC1290=0,0,2)))))</f>
        <v>0</v>
      </c>
      <c r="C1149" s="178">
        <f ca="1">IF(C$1&lt;'Data Bank'!$AD1290,"",IF(C$1&gt;'Data Bank'!$AT1290,"",IF(AND('Data Bank'!$AC1290&lt;100,TODAY()&gt;'Data Bank'!$AT1290),1,IF('Data Bank'!$AC1290=100,3,IF('Data Bank'!$AC1290=0,0,2)))))</f>
        <v>0</v>
      </c>
      <c r="D1149" s="178">
        <f ca="1">IF(D$1&lt;'Data Bank'!$AD1290,"",IF(D$1&gt;'Data Bank'!$AT1290,"",IF(AND('Data Bank'!$AC1290&lt;100,TODAY()&gt;'Data Bank'!$AT1290),1,IF('Data Bank'!$AC1290=100,3,IF('Data Bank'!$AC1290=0,0,2)))))</f>
        <v>0</v>
      </c>
      <c r="E1149" s="178">
        <f ca="1">IF(E$1&lt;'Data Bank'!$AD1290,"",IF(E$1&gt;'Data Bank'!$AT1290,"",IF(AND('Data Bank'!$AC1290&lt;100,TODAY()&gt;'Data Bank'!$AT1290),1,IF('Data Bank'!$AC1290=100,3,IF('Data Bank'!$AC1290=0,0,2)))))</f>
        <v>0</v>
      </c>
      <c r="F1149" s="178">
        <f ca="1">IF(F$1&lt;'Data Bank'!$AD1290,"",IF(F$1&gt;'Data Bank'!$AT1290,"",IF(AND('Data Bank'!$AC1290&lt;100,TODAY()&gt;'Data Bank'!$AT1290),1,IF('Data Bank'!$AC1290=100,3,IF('Data Bank'!$AC1290=0,0,2)))))</f>
        <v>0</v>
      </c>
      <c r="G1149" s="178">
        <f ca="1">IF(G$1&lt;'Data Bank'!$AD1290,"",IF(G$1&gt;'Data Bank'!$AT1290,"",IF(AND('Data Bank'!$AC1290&lt;100,TODAY()&gt;'Data Bank'!$AT1290),1,IF('Data Bank'!$AC1290=100,3,IF('Data Bank'!$AC1290=0,0,2)))))</f>
        <v>0</v>
      </c>
      <c r="H1149" s="178">
        <f ca="1">IF(H$1&lt;'Data Bank'!$AD1290,"",IF(H$1&gt;'Data Bank'!$AT1290,"",IF(AND('Data Bank'!$AC1290&lt;100,TODAY()&gt;'Data Bank'!$AT1290),1,IF('Data Bank'!$AC1290=100,3,IF('Data Bank'!$AC1290=0,0,2)))))</f>
        <v>0</v>
      </c>
      <c r="I1149" s="178">
        <f ca="1">IF(I$1&lt;'Data Bank'!$AD1290,"",IF(I$1&gt;'Data Bank'!$AT1290,"",IF(AND('Data Bank'!$AC1290&lt;100,TODAY()&gt;'Data Bank'!$AT1290),1,IF('Data Bank'!$AC1290=100,3,IF('Data Bank'!$AC1290=0,0,2)))))</f>
        <v>0</v>
      </c>
      <c r="J1149" s="177">
        <f ca="1">IF(J$1&lt;'Data Bank'!$AD1290,"",IF(J$1&gt;'Data Bank'!$AT1290,"",IF(AND('Data Bank'!$AC1290&lt;100,TODAY()&gt;'Data Bank'!$AT1290),1,IF('Data Bank'!$AC1290=100,3,IF('Data Bank'!$AC1290=0,0,2)))))</f>
        <v>0</v>
      </c>
      <c r="K1149" s="177">
        <f ca="1">IF(K$1&lt;'Data Bank'!$AD1290,"",IF(K$1&gt;'Data Bank'!$AT1290,"",IF(AND('Data Bank'!$AC1290&lt;100,TODAY()&gt;'Data Bank'!$AT1290),1,IF('Data Bank'!$AC1290=100,3,IF('Data Bank'!$AC1290=0,0,2)))))</f>
        <v>0</v>
      </c>
      <c r="L1149" s="177">
        <f ca="1">IF(L$1&lt;'Data Bank'!$AD1290,"",IF(L$1&gt;'Data Bank'!$AT1290,"",IF(AND('Data Bank'!$AC1290&lt;100,TODAY()&gt;'Data Bank'!$AT1290),1,IF('Data Bank'!$AC1290=100,3,IF('Data Bank'!$AC1290=0,0,2)))))</f>
        <v>0</v>
      </c>
      <c r="M1149" s="177">
        <f ca="1">IF(M$1&lt;'Data Bank'!$AD1290,"",IF(M$1&gt;'Data Bank'!$AT1290,"",IF(AND('Data Bank'!$AC1290&lt;100,TODAY()&gt;'Data Bank'!$AT1290),1,IF('Data Bank'!$AC1290=100,3,IF('Data Bank'!$AC1290=0,0,2)))))</f>
        <v>0</v>
      </c>
      <c r="N1149" s="177">
        <f ca="1">IF(N$1&lt;'Data Bank'!$AD1290,"",IF(N$1&gt;'Data Bank'!$AT1290,"",IF(AND('Data Bank'!$AC1290&lt;100,TODAY()&gt;'Data Bank'!$AT1290),1,IF('Data Bank'!$AC1290=100,3,IF('Data Bank'!$AC1290=0,0,2)))))</f>
        <v>0</v>
      </c>
      <c r="O1149" s="177">
        <f ca="1">IF(O$1&lt;'Data Bank'!$AD1290,"",IF(O$1&gt;'Data Bank'!$AT1290,"",IF(AND('Data Bank'!$AC1290&lt;100,TODAY()&gt;'Data Bank'!$AT1290),1,IF('Data Bank'!$AC1290=100,3,IF('Data Bank'!$AC1290=0,0,2)))))</f>
        <v>0</v>
      </c>
      <c r="P1149" s="177">
        <f ca="1">IF(P$1&lt;'Data Bank'!$AD1290,"",IF(P$1&gt;'Data Bank'!$AT1290,"",IF(AND('Data Bank'!$AC1290&lt;100,TODAY()&gt;'Data Bank'!$AT1290),1,IF('Data Bank'!$AC1290=100,3,IF('Data Bank'!$AC1290=0,0,2)))))</f>
        <v>0</v>
      </c>
      <c r="Q1149" s="177">
        <f ca="1">IF(Q$1&lt;'Data Bank'!$AD1290,"",IF(Q$1&gt;'Data Bank'!$AT1290,"",IF(AND('Data Bank'!$AC1290&lt;100,TODAY()&gt;'Data Bank'!$AT1290),1,IF('Data Bank'!$AC1290=100,3,IF('Data Bank'!$AC1290=0,0,2)))))</f>
        <v>0</v>
      </c>
      <c r="R1149" s="177">
        <f ca="1">IF(R$1&lt;'Data Bank'!$AD1290,"",IF(R$1&gt;'Data Bank'!$AT1290,"",IF(AND('Data Bank'!$AC1290&lt;100,TODAY()&gt;'Data Bank'!$AT1290),1,IF('Data Bank'!$AC1290=100,3,IF('Data Bank'!$AC1290=0,0,2)))))</f>
        <v>0</v>
      </c>
    </row>
    <row r="1150" spans="1:18">
      <c r="A1150" s="115" t="str">
        <f>'Data Bank'!E1291</f>
        <v>Transportation</v>
      </c>
      <c r="B1150" s="178">
        <f ca="1">IF(B$1&lt;'Data Bank'!$AD1291,"",IF(B$1&gt;'Data Bank'!$AT1291,"",IF(AND('Data Bank'!$AC1291&lt;100,TODAY()&gt;'Data Bank'!$AT1291),1,IF('Data Bank'!$AC1291=100,3,IF('Data Bank'!$AC1291=0,0,2)))))</f>
        <v>0</v>
      </c>
      <c r="C1150" s="178">
        <f ca="1">IF(C$1&lt;'Data Bank'!$AD1291,"",IF(C$1&gt;'Data Bank'!$AT1291,"",IF(AND('Data Bank'!$AC1291&lt;100,TODAY()&gt;'Data Bank'!$AT1291),1,IF('Data Bank'!$AC1291=100,3,IF('Data Bank'!$AC1291=0,0,2)))))</f>
        <v>0</v>
      </c>
      <c r="D1150" s="178">
        <f ca="1">IF(D$1&lt;'Data Bank'!$AD1291,"",IF(D$1&gt;'Data Bank'!$AT1291,"",IF(AND('Data Bank'!$AC1291&lt;100,TODAY()&gt;'Data Bank'!$AT1291),1,IF('Data Bank'!$AC1291=100,3,IF('Data Bank'!$AC1291=0,0,2)))))</f>
        <v>0</v>
      </c>
      <c r="E1150" s="178">
        <f ca="1">IF(E$1&lt;'Data Bank'!$AD1291,"",IF(E$1&gt;'Data Bank'!$AT1291,"",IF(AND('Data Bank'!$AC1291&lt;100,TODAY()&gt;'Data Bank'!$AT1291),1,IF('Data Bank'!$AC1291=100,3,IF('Data Bank'!$AC1291=0,0,2)))))</f>
        <v>0</v>
      </c>
      <c r="F1150" s="178">
        <f ca="1">IF(F$1&lt;'Data Bank'!$AD1291,"",IF(F$1&gt;'Data Bank'!$AT1291,"",IF(AND('Data Bank'!$AC1291&lt;100,TODAY()&gt;'Data Bank'!$AT1291),1,IF('Data Bank'!$AC1291=100,3,IF('Data Bank'!$AC1291=0,0,2)))))</f>
        <v>0</v>
      </c>
      <c r="G1150" s="178">
        <f ca="1">IF(G$1&lt;'Data Bank'!$AD1291,"",IF(G$1&gt;'Data Bank'!$AT1291,"",IF(AND('Data Bank'!$AC1291&lt;100,TODAY()&gt;'Data Bank'!$AT1291),1,IF('Data Bank'!$AC1291=100,3,IF('Data Bank'!$AC1291=0,0,2)))))</f>
        <v>0</v>
      </c>
      <c r="H1150" s="178">
        <f ca="1">IF(H$1&lt;'Data Bank'!$AD1291,"",IF(H$1&gt;'Data Bank'!$AT1291,"",IF(AND('Data Bank'!$AC1291&lt;100,TODAY()&gt;'Data Bank'!$AT1291),1,IF('Data Bank'!$AC1291=100,3,IF('Data Bank'!$AC1291=0,0,2)))))</f>
        <v>0</v>
      </c>
      <c r="I1150" s="178">
        <f ca="1">IF(I$1&lt;'Data Bank'!$AD1291,"",IF(I$1&gt;'Data Bank'!$AT1291,"",IF(AND('Data Bank'!$AC1291&lt;100,TODAY()&gt;'Data Bank'!$AT1291),1,IF('Data Bank'!$AC1291=100,3,IF('Data Bank'!$AC1291=0,0,2)))))</f>
        <v>0</v>
      </c>
      <c r="J1150" s="177">
        <f ca="1">IF(J$1&lt;'Data Bank'!$AD1291,"",IF(J$1&gt;'Data Bank'!$AT1291,"",IF(AND('Data Bank'!$AC1291&lt;100,TODAY()&gt;'Data Bank'!$AT1291),1,IF('Data Bank'!$AC1291=100,3,IF('Data Bank'!$AC1291=0,0,2)))))</f>
        <v>0</v>
      </c>
      <c r="K1150" s="177">
        <f ca="1">IF(K$1&lt;'Data Bank'!$AD1291,"",IF(K$1&gt;'Data Bank'!$AT1291,"",IF(AND('Data Bank'!$AC1291&lt;100,TODAY()&gt;'Data Bank'!$AT1291),1,IF('Data Bank'!$AC1291=100,3,IF('Data Bank'!$AC1291=0,0,2)))))</f>
        <v>0</v>
      </c>
      <c r="L1150" s="177">
        <f ca="1">IF(L$1&lt;'Data Bank'!$AD1291,"",IF(L$1&gt;'Data Bank'!$AT1291,"",IF(AND('Data Bank'!$AC1291&lt;100,TODAY()&gt;'Data Bank'!$AT1291),1,IF('Data Bank'!$AC1291=100,3,IF('Data Bank'!$AC1291=0,0,2)))))</f>
        <v>0</v>
      </c>
      <c r="M1150" s="177">
        <f ca="1">IF(M$1&lt;'Data Bank'!$AD1291,"",IF(M$1&gt;'Data Bank'!$AT1291,"",IF(AND('Data Bank'!$AC1291&lt;100,TODAY()&gt;'Data Bank'!$AT1291),1,IF('Data Bank'!$AC1291=100,3,IF('Data Bank'!$AC1291=0,0,2)))))</f>
        <v>0</v>
      </c>
      <c r="N1150" s="177">
        <f ca="1">IF(N$1&lt;'Data Bank'!$AD1291,"",IF(N$1&gt;'Data Bank'!$AT1291,"",IF(AND('Data Bank'!$AC1291&lt;100,TODAY()&gt;'Data Bank'!$AT1291),1,IF('Data Bank'!$AC1291=100,3,IF('Data Bank'!$AC1291=0,0,2)))))</f>
        <v>0</v>
      </c>
      <c r="O1150" s="177">
        <f ca="1">IF(O$1&lt;'Data Bank'!$AD1291,"",IF(O$1&gt;'Data Bank'!$AT1291,"",IF(AND('Data Bank'!$AC1291&lt;100,TODAY()&gt;'Data Bank'!$AT1291),1,IF('Data Bank'!$AC1291=100,3,IF('Data Bank'!$AC1291=0,0,2)))))</f>
        <v>0</v>
      </c>
      <c r="P1150" s="177">
        <f ca="1">IF(P$1&lt;'Data Bank'!$AD1291,"",IF(P$1&gt;'Data Bank'!$AT1291,"",IF(AND('Data Bank'!$AC1291&lt;100,TODAY()&gt;'Data Bank'!$AT1291),1,IF('Data Bank'!$AC1291=100,3,IF('Data Bank'!$AC1291=0,0,2)))))</f>
        <v>0</v>
      </c>
      <c r="Q1150" s="177">
        <f ca="1">IF(Q$1&lt;'Data Bank'!$AD1291,"",IF(Q$1&gt;'Data Bank'!$AT1291,"",IF(AND('Data Bank'!$AC1291&lt;100,TODAY()&gt;'Data Bank'!$AT1291),1,IF('Data Bank'!$AC1291=100,3,IF('Data Bank'!$AC1291=0,0,2)))))</f>
        <v>0</v>
      </c>
      <c r="R1150" s="177">
        <f ca="1">IF(R$1&lt;'Data Bank'!$AD1291,"",IF(R$1&gt;'Data Bank'!$AT1291,"",IF(AND('Data Bank'!$AC1291&lt;100,TODAY()&gt;'Data Bank'!$AT1291),1,IF('Data Bank'!$AC1291=100,3,IF('Data Bank'!$AC1291=0,0,2)))))</f>
        <v>0</v>
      </c>
    </row>
    <row r="1151" spans="1:18">
      <c r="A1151" s="115" t="str">
        <f>'Data Bank'!E1292</f>
        <v>Transportation</v>
      </c>
      <c r="B1151" s="178">
        <f ca="1">IF(B$1&lt;'Data Bank'!$AD1292,"",IF(B$1&gt;'Data Bank'!$AT1292,"",IF(AND('Data Bank'!$AC1292&lt;100,TODAY()&gt;'Data Bank'!$AT1292),1,IF('Data Bank'!$AC1292=100,3,IF('Data Bank'!$AC1292=0,0,2)))))</f>
        <v>0</v>
      </c>
      <c r="C1151" s="178">
        <f ca="1">IF(C$1&lt;'Data Bank'!$AD1292,"",IF(C$1&gt;'Data Bank'!$AT1292,"",IF(AND('Data Bank'!$AC1292&lt;100,TODAY()&gt;'Data Bank'!$AT1292),1,IF('Data Bank'!$AC1292=100,3,IF('Data Bank'!$AC1292=0,0,2)))))</f>
        <v>0</v>
      </c>
      <c r="D1151" s="178">
        <f ca="1">IF(D$1&lt;'Data Bank'!$AD1292,"",IF(D$1&gt;'Data Bank'!$AT1292,"",IF(AND('Data Bank'!$AC1292&lt;100,TODAY()&gt;'Data Bank'!$AT1292),1,IF('Data Bank'!$AC1292=100,3,IF('Data Bank'!$AC1292=0,0,2)))))</f>
        <v>0</v>
      </c>
      <c r="E1151" s="178">
        <f ca="1">IF(E$1&lt;'Data Bank'!$AD1292,"",IF(E$1&gt;'Data Bank'!$AT1292,"",IF(AND('Data Bank'!$AC1292&lt;100,TODAY()&gt;'Data Bank'!$AT1292),1,IF('Data Bank'!$AC1292=100,3,IF('Data Bank'!$AC1292=0,0,2)))))</f>
        <v>0</v>
      </c>
      <c r="F1151" s="178">
        <f ca="1">IF(F$1&lt;'Data Bank'!$AD1292,"",IF(F$1&gt;'Data Bank'!$AT1292,"",IF(AND('Data Bank'!$AC1292&lt;100,TODAY()&gt;'Data Bank'!$AT1292),1,IF('Data Bank'!$AC1292=100,3,IF('Data Bank'!$AC1292=0,0,2)))))</f>
        <v>0</v>
      </c>
      <c r="G1151" s="178">
        <f ca="1">IF(G$1&lt;'Data Bank'!$AD1292,"",IF(G$1&gt;'Data Bank'!$AT1292,"",IF(AND('Data Bank'!$AC1292&lt;100,TODAY()&gt;'Data Bank'!$AT1292),1,IF('Data Bank'!$AC1292=100,3,IF('Data Bank'!$AC1292=0,0,2)))))</f>
        <v>0</v>
      </c>
      <c r="H1151" s="178">
        <f ca="1">IF(H$1&lt;'Data Bank'!$AD1292,"",IF(H$1&gt;'Data Bank'!$AT1292,"",IF(AND('Data Bank'!$AC1292&lt;100,TODAY()&gt;'Data Bank'!$AT1292),1,IF('Data Bank'!$AC1292=100,3,IF('Data Bank'!$AC1292=0,0,2)))))</f>
        <v>0</v>
      </c>
      <c r="I1151" s="178">
        <f ca="1">IF(I$1&lt;'Data Bank'!$AD1292,"",IF(I$1&gt;'Data Bank'!$AT1292,"",IF(AND('Data Bank'!$AC1292&lt;100,TODAY()&gt;'Data Bank'!$AT1292),1,IF('Data Bank'!$AC1292=100,3,IF('Data Bank'!$AC1292=0,0,2)))))</f>
        <v>0</v>
      </c>
      <c r="J1151" s="177">
        <f ca="1">IF(J$1&lt;'Data Bank'!$AD1292,"",IF(J$1&gt;'Data Bank'!$AT1292,"",IF(AND('Data Bank'!$AC1292&lt;100,TODAY()&gt;'Data Bank'!$AT1292),1,IF('Data Bank'!$AC1292=100,3,IF('Data Bank'!$AC1292=0,0,2)))))</f>
        <v>0</v>
      </c>
      <c r="K1151" s="177">
        <f ca="1">IF(K$1&lt;'Data Bank'!$AD1292,"",IF(K$1&gt;'Data Bank'!$AT1292,"",IF(AND('Data Bank'!$AC1292&lt;100,TODAY()&gt;'Data Bank'!$AT1292),1,IF('Data Bank'!$AC1292=100,3,IF('Data Bank'!$AC1292=0,0,2)))))</f>
        <v>0</v>
      </c>
      <c r="L1151" s="177">
        <f ca="1">IF(L$1&lt;'Data Bank'!$AD1292,"",IF(L$1&gt;'Data Bank'!$AT1292,"",IF(AND('Data Bank'!$AC1292&lt;100,TODAY()&gt;'Data Bank'!$AT1292),1,IF('Data Bank'!$AC1292=100,3,IF('Data Bank'!$AC1292=0,0,2)))))</f>
        <v>0</v>
      </c>
      <c r="M1151" s="177">
        <f ca="1">IF(M$1&lt;'Data Bank'!$AD1292,"",IF(M$1&gt;'Data Bank'!$AT1292,"",IF(AND('Data Bank'!$AC1292&lt;100,TODAY()&gt;'Data Bank'!$AT1292),1,IF('Data Bank'!$AC1292=100,3,IF('Data Bank'!$AC1292=0,0,2)))))</f>
        <v>0</v>
      </c>
      <c r="N1151" s="177">
        <f ca="1">IF(N$1&lt;'Data Bank'!$AD1292,"",IF(N$1&gt;'Data Bank'!$AT1292,"",IF(AND('Data Bank'!$AC1292&lt;100,TODAY()&gt;'Data Bank'!$AT1292),1,IF('Data Bank'!$AC1292=100,3,IF('Data Bank'!$AC1292=0,0,2)))))</f>
        <v>0</v>
      </c>
      <c r="O1151" s="177">
        <f ca="1">IF(O$1&lt;'Data Bank'!$AD1292,"",IF(O$1&gt;'Data Bank'!$AT1292,"",IF(AND('Data Bank'!$AC1292&lt;100,TODAY()&gt;'Data Bank'!$AT1292),1,IF('Data Bank'!$AC1292=100,3,IF('Data Bank'!$AC1292=0,0,2)))))</f>
        <v>0</v>
      </c>
      <c r="P1151" s="177">
        <f ca="1">IF(P$1&lt;'Data Bank'!$AD1292,"",IF(P$1&gt;'Data Bank'!$AT1292,"",IF(AND('Data Bank'!$AC1292&lt;100,TODAY()&gt;'Data Bank'!$AT1292),1,IF('Data Bank'!$AC1292=100,3,IF('Data Bank'!$AC1292=0,0,2)))))</f>
        <v>0</v>
      </c>
      <c r="Q1151" s="177">
        <f ca="1">IF(Q$1&lt;'Data Bank'!$AD1292,"",IF(Q$1&gt;'Data Bank'!$AT1292,"",IF(AND('Data Bank'!$AC1292&lt;100,TODAY()&gt;'Data Bank'!$AT1292),1,IF('Data Bank'!$AC1292=100,3,IF('Data Bank'!$AC1292=0,0,2)))))</f>
        <v>0</v>
      </c>
      <c r="R1151" s="177">
        <f ca="1">IF(R$1&lt;'Data Bank'!$AD1292,"",IF(R$1&gt;'Data Bank'!$AT1292,"",IF(AND('Data Bank'!$AC1292&lt;100,TODAY()&gt;'Data Bank'!$AT1292),1,IF('Data Bank'!$AC1292=100,3,IF('Data Bank'!$AC1292=0,0,2)))))</f>
        <v>0</v>
      </c>
    </row>
    <row r="1152" spans="1:18">
      <c r="A1152" s="115" t="str">
        <f>'Data Bank'!E1293</f>
        <v>Transportation</v>
      </c>
      <c r="B1152" s="178">
        <f ca="1">IF(B$1&lt;'Data Bank'!$AD1293,"",IF(B$1&gt;'Data Bank'!$AT1293,"",IF(AND('Data Bank'!$AC1293&lt;100,TODAY()&gt;'Data Bank'!$AT1293),1,IF('Data Bank'!$AC1293=100,3,IF('Data Bank'!$AC1293=0,0,2)))))</f>
        <v>0</v>
      </c>
      <c r="C1152" s="178">
        <f ca="1">IF(C$1&lt;'Data Bank'!$AD1293,"",IF(C$1&gt;'Data Bank'!$AT1293,"",IF(AND('Data Bank'!$AC1293&lt;100,TODAY()&gt;'Data Bank'!$AT1293),1,IF('Data Bank'!$AC1293=100,3,IF('Data Bank'!$AC1293=0,0,2)))))</f>
        <v>0</v>
      </c>
      <c r="D1152" s="178">
        <f ca="1">IF(D$1&lt;'Data Bank'!$AD1293,"",IF(D$1&gt;'Data Bank'!$AT1293,"",IF(AND('Data Bank'!$AC1293&lt;100,TODAY()&gt;'Data Bank'!$AT1293),1,IF('Data Bank'!$AC1293=100,3,IF('Data Bank'!$AC1293=0,0,2)))))</f>
        <v>0</v>
      </c>
      <c r="E1152" s="178">
        <f ca="1">IF(E$1&lt;'Data Bank'!$AD1293,"",IF(E$1&gt;'Data Bank'!$AT1293,"",IF(AND('Data Bank'!$AC1293&lt;100,TODAY()&gt;'Data Bank'!$AT1293),1,IF('Data Bank'!$AC1293=100,3,IF('Data Bank'!$AC1293=0,0,2)))))</f>
        <v>0</v>
      </c>
      <c r="F1152" s="178">
        <f ca="1">IF(F$1&lt;'Data Bank'!$AD1293,"",IF(F$1&gt;'Data Bank'!$AT1293,"",IF(AND('Data Bank'!$AC1293&lt;100,TODAY()&gt;'Data Bank'!$AT1293),1,IF('Data Bank'!$AC1293=100,3,IF('Data Bank'!$AC1293=0,0,2)))))</f>
        <v>0</v>
      </c>
      <c r="G1152" s="178">
        <f ca="1">IF(G$1&lt;'Data Bank'!$AD1293,"",IF(G$1&gt;'Data Bank'!$AT1293,"",IF(AND('Data Bank'!$AC1293&lt;100,TODAY()&gt;'Data Bank'!$AT1293),1,IF('Data Bank'!$AC1293=100,3,IF('Data Bank'!$AC1293=0,0,2)))))</f>
        <v>0</v>
      </c>
      <c r="H1152" s="178">
        <f ca="1">IF(H$1&lt;'Data Bank'!$AD1293,"",IF(H$1&gt;'Data Bank'!$AT1293,"",IF(AND('Data Bank'!$AC1293&lt;100,TODAY()&gt;'Data Bank'!$AT1293),1,IF('Data Bank'!$AC1293=100,3,IF('Data Bank'!$AC1293=0,0,2)))))</f>
        <v>0</v>
      </c>
      <c r="I1152" s="178">
        <f ca="1">IF(I$1&lt;'Data Bank'!$AD1293,"",IF(I$1&gt;'Data Bank'!$AT1293,"",IF(AND('Data Bank'!$AC1293&lt;100,TODAY()&gt;'Data Bank'!$AT1293),1,IF('Data Bank'!$AC1293=100,3,IF('Data Bank'!$AC1293=0,0,2)))))</f>
        <v>0</v>
      </c>
      <c r="J1152" s="177">
        <f ca="1">IF(J$1&lt;'Data Bank'!$AD1293,"",IF(J$1&gt;'Data Bank'!$AT1293,"",IF(AND('Data Bank'!$AC1293&lt;100,TODAY()&gt;'Data Bank'!$AT1293),1,IF('Data Bank'!$AC1293=100,3,IF('Data Bank'!$AC1293=0,0,2)))))</f>
        <v>0</v>
      </c>
      <c r="K1152" s="177">
        <f ca="1">IF(K$1&lt;'Data Bank'!$AD1293,"",IF(K$1&gt;'Data Bank'!$AT1293,"",IF(AND('Data Bank'!$AC1293&lt;100,TODAY()&gt;'Data Bank'!$AT1293),1,IF('Data Bank'!$AC1293=100,3,IF('Data Bank'!$AC1293=0,0,2)))))</f>
        <v>0</v>
      </c>
      <c r="L1152" s="177">
        <f ca="1">IF(L$1&lt;'Data Bank'!$AD1293,"",IF(L$1&gt;'Data Bank'!$AT1293,"",IF(AND('Data Bank'!$AC1293&lt;100,TODAY()&gt;'Data Bank'!$AT1293),1,IF('Data Bank'!$AC1293=100,3,IF('Data Bank'!$AC1293=0,0,2)))))</f>
        <v>0</v>
      </c>
      <c r="M1152" s="177">
        <f ca="1">IF(M$1&lt;'Data Bank'!$AD1293,"",IF(M$1&gt;'Data Bank'!$AT1293,"",IF(AND('Data Bank'!$AC1293&lt;100,TODAY()&gt;'Data Bank'!$AT1293),1,IF('Data Bank'!$AC1293=100,3,IF('Data Bank'!$AC1293=0,0,2)))))</f>
        <v>0</v>
      </c>
      <c r="N1152" s="177">
        <f ca="1">IF(N$1&lt;'Data Bank'!$AD1293,"",IF(N$1&gt;'Data Bank'!$AT1293,"",IF(AND('Data Bank'!$AC1293&lt;100,TODAY()&gt;'Data Bank'!$AT1293),1,IF('Data Bank'!$AC1293=100,3,IF('Data Bank'!$AC1293=0,0,2)))))</f>
        <v>0</v>
      </c>
      <c r="O1152" s="177">
        <f ca="1">IF(O$1&lt;'Data Bank'!$AD1293,"",IF(O$1&gt;'Data Bank'!$AT1293,"",IF(AND('Data Bank'!$AC1293&lt;100,TODAY()&gt;'Data Bank'!$AT1293),1,IF('Data Bank'!$AC1293=100,3,IF('Data Bank'!$AC1293=0,0,2)))))</f>
        <v>0</v>
      </c>
      <c r="P1152" s="177">
        <f ca="1">IF(P$1&lt;'Data Bank'!$AD1293,"",IF(P$1&gt;'Data Bank'!$AT1293,"",IF(AND('Data Bank'!$AC1293&lt;100,TODAY()&gt;'Data Bank'!$AT1293),1,IF('Data Bank'!$AC1293=100,3,IF('Data Bank'!$AC1293=0,0,2)))))</f>
        <v>0</v>
      </c>
      <c r="Q1152" s="177">
        <f ca="1">IF(Q$1&lt;'Data Bank'!$AD1293,"",IF(Q$1&gt;'Data Bank'!$AT1293,"",IF(AND('Data Bank'!$AC1293&lt;100,TODAY()&gt;'Data Bank'!$AT1293),1,IF('Data Bank'!$AC1293=100,3,IF('Data Bank'!$AC1293=0,0,2)))))</f>
        <v>0</v>
      </c>
      <c r="R1152" s="177">
        <f ca="1">IF(R$1&lt;'Data Bank'!$AD1293,"",IF(R$1&gt;'Data Bank'!$AT1293,"",IF(AND('Data Bank'!$AC1293&lt;100,TODAY()&gt;'Data Bank'!$AT1293),1,IF('Data Bank'!$AC1293=100,3,IF('Data Bank'!$AC1293=0,0,2)))))</f>
        <v>0</v>
      </c>
    </row>
    <row r="1153" spans="1:18">
      <c r="A1153" s="115" t="str">
        <f>'Data Bank'!E1294</f>
        <v>Transportation</v>
      </c>
      <c r="B1153" s="178">
        <f ca="1">IF(B$1&lt;'Data Bank'!$AD1294,"",IF(B$1&gt;'Data Bank'!$AT1294,"",IF(AND('Data Bank'!$AC1294&lt;100,TODAY()&gt;'Data Bank'!$AT1294),1,IF('Data Bank'!$AC1294=100,3,IF('Data Bank'!$AC1294=0,0,2)))))</f>
        <v>0</v>
      </c>
      <c r="C1153" s="178">
        <f ca="1">IF(C$1&lt;'Data Bank'!$AD1294,"",IF(C$1&gt;'Data Bank'!$AT1294,"",IF(AND('Data Bank'!$AC1294&lt;100,TODAY()&gt;'Data Bank'!$AT1294),1,IF('Data Bank'!$AC1294=100,3,IF('Data Bank'!$AC1294=0,0,2)))))</f>
        <v>0</v>
      </c>
      <c r="D1153" s="178">
        <f ca="1">IF(D$1&lt;'Data Bank'!$AD1294,"",IF(D$1&gt;'Data Bank'!$AT1294,"",IF(AND('Data Bank'!$AC1294&lt;100,TODAY()&gt;'Data Bank'!$AT1294),1,IF('Data Bank'!$AC1294=100,3,IF('Data Bank'!$AC1294=0,0,2)))))</f>
        <v>0</v>
      </c>
      <c r="E1153" s="178">
        <f ca="1">IF(E$1&lt;'Data Bank'!$AD1294,"",IF(E$1&gt;'Data Bank'!$AT1294,"",IF(AND('Data Bank'!$AC1294&lt;100,TODAY()&gt;'Data Bank'!$AT1294),1,IF('Data Bank'!$AC1294=100,3,IF('Data Bank'!$AC1294=0,0,2)))))</f>
        <v>0</v>
      </c>
      <c r="F1153" s="178">
        <f ca="1">IF(F$1&lt;'Data Bank'!$AD1294,"",IF(F$1&gt;'Data Bank'!$AT1294,"",IF(AND('Data Bank'!$AC1294&lt;100,TODAY()&gt;'Data Bank'!$AT1294),1,IF('Data Bank'!$AC1294=100,3,IF('Data Bank'!$AC1294=0,0,2)))))</f>
        <v>0</v>
      </c>
      <c r="G1153" s="178">
        <f ca="1">IF(G$1&lt;'Data Bank'!$AD1294,"",IF(G$1&gt;'Data Bank'!$AT1294,"",IF(AND('Data Bank'!$AC1294&lt;100,TODAY()&gt;'Data Bank'!$AT1294),1,IF('Data Bank'!$AC1294=100,3,IF('Data Bank'!$AC1294=0,0,2)))))</f>
        <v>0</v>
      </c>
      <c r="H1153" s="178">
        <f ca="1">IF(H$1&lt;'Data Bank'!$AD1294,"",IF(H$1&gt;'Data Bank'!$AT1294,"",IF(AND('Data Bank'!$AC1294&lt;100,TODAY()&gt;'Data Bank'!$AT1294),1,IF('Data Bank'!$AC1294=100,3,IF('Data Bank'!$AC1294=0,0,2)))))</f>
        <v>0</v>
      </c>
      <c r="I1153" s="178">
        <f ca="1">IF(I$1&lt;'Data Bank'!$AD1294,"",IF(I$1&gt;'Data Bank'!$AT1294,"",IF(AND('Data Bank'!$AC1294&lt;100,TODAY()&gt;'Data Bank'!$AT1294),1,IF('Data Bank'!$AC1294=100,3,IF('Data Bank'!$AC1294=0,0,2)))))</f>
        <v>0</v>
      </c>
      <c r="J1153" s="177">
        <f ca="1">IF(J$1&lt;'Data Bank'!$AD1294,"",IF(J$1&gt;'Data Bank'!$AT1294,"",IF(AND('Data Bank'!$AC1294&lt;100,TODAY()&gt;'Data Bank'!$AT1294),1,IF('Data Bank'!$AC1294=100,3,IF('Data Bank'!$AC1294=0,0,2)))))</f>
        <v>0</v>
      </c>
      <c r="K1153" s="177">
        <f ca="1">IF(K$1&lt;'Data Bank'!$AD1294,"",IF(K$1&gt;'Data Bank'!$AT1294,"",IF(AND('Data Bank'!$AC1294&lt;100,TODAY()&gt;'Data Bank'!$AT1294),1,IF('Data Bank'!$AC1294=100,3,IF('Data Bank'!$AC1294=0,0,2)))))</f>
        <v>0</v>
      </c>
      <c r="L1153" s="177">
        <f ca="1">IF(L$1&lt;'Data Bank'!$AD1294,"",IF(L$1&gt;'Data Bank'!$AT1294,"",IF(AND('Data Bank'!$AC1294&lt;100,TODAY()&gt;'Data Bank'!$AT1294),1,IF('Data Bank'!$AC1294=100,3,IF('Data Bank'!$AC1294=0,0,2)))))</f>
        <v>0</v>
      </c>
      <c r="M1153" s="177">
        <f ca="1">IF(M$1&lt;'Data Bank'!$AD1294,"",IF(M$1&gt;'Data Bank'!$AT1294,"",IF(AND('Data Bank'!$AC1294&lt;100,TODAY()&gt;'Data Bank'!$AT1294),1,IF('Data Bank'!$AC1294=100,3,IF('Data Bank'!$AC1294=0,0,2)))))</f>
        <v>0</v>
      </c>
      <c r="N1153" s="177">
        <f ca="1">IF(N$1&lt;'Data Bank'!$AD1294,"",IF(N$1&gt;'Data Bank'!$AT1294,"",IF(AND('Data Bank'!$AC1294&lt;100,TODAY()&gt;'Data Bank'!$AT1294),1,IF('Data Bank'!$AC1294=100,3,IF('Data Bank'!$AC1294=0,0,2)))))</f>
        <v>0</v>
      </c>
      <c r="O1153" s="177">
        <f ca="1">IF(O$1&lt;'Data Bank'!$AD1294,"",IF(O$1&gt;'Data Bank'!$AT1294,"",IF(AND('Data Bank'!$AC1294&lt;100,TODAY()&gt;'Data Bank'!$AT1294),1,IF('Data Bank'!$AC1294=100,3,IF('Data Bank'!$AC1294=0,0,2)))))</f>
        <v>0</v>
      </c>
      <c r="P1153" s="177">
        <f ca="1">IF(P$1&lt;'Data Bank'!$AD1294,"",IF(P$1&gt;'Data Bank'!$AT1294,"",IF(AND('Data Bank'!$AC1294&lt;100,TODAY()&gt;'Data Bank'!$AT1294),1,IF('Data Bank'!$AC1294=100,3,IF('Data Bank'!$AC1294=0,0,2)))))</f>
        <v>0</v>
      </c>
      <c r="Q1153" s="177">
        <f ca="1">IF(Q$1&lt;'Data Bank'!$AD1294,"",IF(Q$1&gt;'Data Bank'!$AT1294,"",IF(AND('Data Bank'!$AC1294&lt;100,TODAY()&gt;'Data Bank'!$AT1294),1,IF('Data Bank'!$AC1294=100,3,IF('Data Bank'!$AC1294=0,0,2)))))</f>
        <v>0</v>
      </c>
      <c r="R1153" s="177">
        <f ca="1">IF(R$1&lt;'Data Bank'!$AD1294,"",IF(R$1&gt;'Data Bank'!$AT1294,"",IF(AND('Data Bank'!$AC1294&lt;100,TODAY()&gt;'Data Bank'!$AT1294),1,IF('Data Bank'!$AC1294=100,3,IF('Data Bank'!$AC1294=0,0,2)))))</f>
        <v>0</v>
      </c>
    </row>
    <row r="1154" spans="1:18">
      <c r="A1154" s="115" t="str">
        <f>'Data Bank'!E1295</f>
        <v>Transportation</v>
      </c>
      <c r="B1154" s="178">
        <f ca="1">IF(B$1&lt;'Data Bank'!$AD1295,"",IF(B$1&gt;'Data Bank'!$AT1295,"",IF(AND('Data Bank'!$AC1295&lt;100,TODAY()&gt;'Data Bank'!$AT1295),1,IF('Data Bank'!$AC1295=100,3,IF('Data Bank'!$AC1295=0,0,2)))))</f>
        <v>0</v>
      </c>
      <c r="C1154" s="178">
        <f ca="1">IF(C$1&lt;'Data Bank'!$AD1295,"",IF(C$1&gt;'Data Bank'!$AT1295,"",IF(AND('Data Bank'!$AC1295&lt;100,TODAY()&gt;'Data Bank'!$AT1295),1,IF('Data Bank'!$AC1295=100,3,IF('Data Bank'!$AC1295=0,0,2)))))</f>
        <v>0</v>
      </c>
      <c r="D1154" s="178">
        <f ca="1">IF(D$1&lt;'Data Bank'!$AD1295,"",IF(D$1&gt;'Data Bank'!$AT1295,"",IF(AND('Data Bank'!$AC1295&lt;100,TODAY()&gt;'Data Bank'!$AT1295),1,IF('Data Bank'!$AC1295=100,3,IF('Data Bank'!$AC1295=0,0,2)))))</f>
        <v>0</v>
      </c>
      <c r="E1154" s="178">
        <f ca="1">IF(E$1&lt;'Data Bank'!$AD1295,"",IF(E$1&gt;'Data Bank'!$AT1295,"",IF(AND('Data Bank'!$AC1295&lt;100,TODAY()&gt;'Data Bank'!$AT1295),1,IF('Data Bank'!$AC1295=100,3,IF('Data Bank'!$AC1295=0,0,2)))))</f>
        <v>0</v>
      </c>
      <c r="F1154" s="178">
        <f ca="1">IF(F$1&lt;'Data Bank'!$AD1295,"",IF(F$1&gt;'Data Bank'!$AT1295,"",IF(AND('Data Bank'!$AC1295&lt;100,TODAY()&gt;'Data Bank'!$AT1295),1,IF('Data Bank'!$AC1295=100,3,IF('Data Bank'!$AC1295=0,0,2)))))</f>
        <v>0</v>
      </c>
      <c r="G1154" s="178">
        <f ca="1">IF(G$1&lt;'Data Bank'!$AD1295,"",IF(G$1&gt;'Data Bank'!$AT1295,"",IF(AND('Data Bank'!$AC1295&lt;100,TODAY()&gt;'Data Bank'!$AT1295),1,IF('Data Bank'!$AC1295=100,3,IF('Data Bank'!$AC1295=0,0,2)))))</f>
        <v>0</v>
      </c>
      <c r="H1154" s="178">
        <f ca="1">IF(H$1&lt;'Data Bank'!$AD1295,"",IF(H$1&gt;'Data Bank'!$AT1295,"",IF(AND('Data Bank'!$AC1295&lt;100,TODAY()&gt;'Data Bank'!$AT1295),1,IF('Data Bank'!$AC1295=100,3,IF('Data Bank'!$AC1295=0,0,2)))))</f>
        <v>0</v>
      </c>
      <c r="I1154" s="178">
        <f ca="1">IF(I$1&lt;'Data Bank'!$AD1295,"",IF(I$1&gt;'Data Bank'!$AT1295,"",IF(AND('Data Bank'!$AC1295&lt;100,TODAY()&gt;'Data Bank'!$AT1295),1,IF('Data Bank'!$AC1295=100,3,IF('Data Bank'!$AC1295=0,0,2)))))</f>
        <v>0</v>
      </c>
      <c r="J1154" s="177">
        <f ca="1">IF(J$1&lt;'Data Bank'!$AD1295,"",IF(J$1&gt;'Data Bank'!$AT1295,"",IF(AND('Data Bank'!$AC1295&lt;100,TODAY()&gt;'Data Bank'!$AT1295),1,IF('Data Bank'!$AC1295=100,3,IF('Data Bank'!$AC1295=0,0,2)))))</f>
        <v>0</v>
      </c>
      <c r="K1154" s="177">
        <f ca="1">IF(K$1&lt;'Data Bank'!$AD1295,"",IF(K$1&gt;'Data Bank'!$AT1295,"",IF(AND('Data Bank'!$AC1295&lt;100,TODAY()&gt;'Data Bank'!$AT1295),1,IF('Data Bank'!$AC1295=100,3,IF('Data Bank'!$AC1295=0,0,2)))))</f>
        <v>0</v>
      </c>
      <c r="L1154" s="177">
        <f ca="1">IF(L$1&lt;'Data Bank'!$AD1295,"",IF(L$1&gt;'Data Bank'!$AT1295,"",IF(AND('Data Bank'!$AC1295&lt;100,TODAY()&gt;'Data Bank'!$AT1295),1,IF('Data Bank'!$AC1295=100,3,IF('Data Bank'!$AC1295=0,0,2)))))</f>
        <v>0</v>
      </c>
      <c r="M1154" s="177">
        <f ca="1">IF(M$1&lt;'Data Bank'!$AD1295,"",IF(M$1&gt;'Data Bank'!$AT1295,"",IF(AND('Data Bank'!$AC1295&lt;100,TODAY()&gt;'Data Bank'!$AT1295),1,IF('Data Bank'!$AC1295=100,3,IF('Data Bank'!$AC1295=0,0,2)))))</f>
        <v>0</v>
      </c>
      <c r="N1154" s="177">
        <f ca="1">IF(N$1&lt;'Data Bank'!$AD1295,"",IF(N$1&gt;'Data Bank'!$AT1295,"",IF(AND('Data Bank'!$AC1295&lt;100,TODAY()&gt;'Data Bank'!$AT1295),1,IF('Data Bank'!$AC1295=100,3,IF('Data Bank'!$AC1295=0,0,2)))))</f>
        <v>0</v>
      </c>
      <c r="O1154" s="177">
        <f ca="1">IF(O$1&lt;'Data Bank'!$AD1295,"",IF(O$1&gt;'Data Bank'!$AT1295,"",IF(AND('Data Bank'!$AC1295&lt;100,TODAY()&gt;'Data Bank'!$AT1295),1,IF('Data Bank'!$AC1295=100,3,IF('Data Bank'!$AC1295=0,0,2)))))</f>
        <v>0</v>
      </c>
      <c r="P1154" s="177">
        <f ca="1">IF(P$1&lt;'Data Bank'!$AD1295,"",IF(P$1&gt;'Data Bank'!$AT1295,"",IF(AND('Data Bank'!$AC1295&lt;100,TODAY()&gt;'Data Bank'!$AT1295),1,IF('Data Bank'!$AC1295=100,3,IF('Data Bank'!$AC1295=0,0,2)))))</f>
        <v>0</v>
      </c>
      <c r="Q1154" s="177">
        <f ca="1">IF(Q$1&lt;'Data Bank'!$AD1295,"",IF(Q$1&gt;'Data Bank'!$AT1295,"",IF(AND('Data Bank'!$AC1295&lt;100,TODAY()&gt;'Data Bank'!$AT1295),1,IF('Data Bank'!$AC1295=100,3,IF('Data Bank'!$AC1295=0,0,2)))))</f>
        <v>0</v>
      </c>
      <c r="R1154" s="177">
        <f ca="1">IF(R$1&lt;'Data Bank'!$AD1295,"",IF(R$1&gt;'Data Bank'!$AT1295,"",IF(AND('Data Bank'!$AC1295&lt;100,TODAY()&gt;'Data Bank'!$AT1295),1,IF('Data Bank'!$AC1295=100,3,IF('Data Bank'!$AC1295=0,0,2)))))</f>
        <v>0</v>
      </c>
    </row>
    <row r="1155" spans="1:18">
      <c r="A1155" s="115" t="str">
        <f>'Data Bank'!E1296</f>
        <v>Transportation</v>
      </c>
      <c r="B1155" s="178">
        <f ca="1">IF(B$1&lt;'Data Bank'!$AD1296,"",IF(B$1&gt;'Data Bank'!$AT1296,"",IF(AND('Data Bank'!$AC1296&lt;100,TODAY()&gt;'Data Bank'!$AT1296),1,IF('Data Bank'!$AC1296=100,3,IF('Data Bank'!$AC1296=0,0,2)))))</f>
        <v>0</v>
      </c>
      <c r="C1155" s="178">
        <f ca="1">IF(C$1&lt;'Data Bank'!$AD1296,"",IF(C$1&gt;'Data Bank'!$AT1296,"",IF(AND('Data Bank'!$AC1296&lt;100,TODAY()&gt;'Data Bank'!$AT1296),1,IF('Data Bank'!$AC1296=100,3,IF('Data Bank'!$AC1296=0,0,2)))))</f>
        <v>0</v>
      </c>
      <c r="D1155" s="178">
        <f ca="1">IF(D$1&lt;'Data Bank'!$AD1296,"",IF(D$1&gt;'Data Bank'!$AT1296,"",IF(AND('Data Bank'!$AC1296&lt;100,TODAY()&gt;'Data Bank'!$AT1296),1,IF('Data Bank'!$AC1296=100,3,IF('Data Bank'!$AC1296=0,0,2)))))</f>
        <v>0</v>
      </c>
      <c r="E1155" s="178">
        <f ca="1">IF(E$1&lt;'Data Bank'!$AD1296,"",IF(E$1&gt;'Data Bank'!$AT1296,"",IF(AND('Data Bank'!$AC1296&lt;100,TODAY()&gt;'Data Bank'!$AT1296),1,IF('Data Bank'!$AC1296=100,3,IF('Data Bank'!$AC1296=0,0,2)))))</f>
        <v>0</v>
      </c>
      <c r="F1155" s="178">
        <f ca="1">IF(F$1&lt;'Data Bank'!$AD1296,"",IF(F$1&gt;'Data Bank'!$AT1296,"",IF(AND('Data Bank'!$AC1296&lt;100,TODAY()&gt;'Data Bank'!$AT1296),1,IF('Data Bank'!$AC1296=100,3,IF('Data Bank'!$AC1296=0,0,2)))))</f>
        <v>0</v>
      </c>
      <c r="G1155" s="178">
        <f ca="1">IF(G$1&lt;'Data Bank'!$AD1296,"",IF(G$1&gt;'Data Bank'!$AT1296,"",IF(AND('Data Bank'!$AC1296&lt;100,TODAY()&gt;'Data Bank'!$AT1296),1,IF('Data Bank'!$AC1296=100,3,IF('Data Bank'!$AC1296=0,0,2)))))</f>
        <v>0</v>
      </c>
      <c r="H1155" s="178">
        <f ca="1">IF(H$1&lt;'Data Bank'!$AD1296,"",IF(H$1&gt;'Data Bank'!$AT1296,"",IF(AND('Data Bank'!$AC1296&lt;100,TODAY()&gt;'Data Bank'!$AT1296),1,IF('Data Bank'!$AC1296=100,3,IF('Data Bank'!$AC1296=0,0,2)))))</f>
        <v>0</v>
      </c>
      <c r="I1155" s="178">
        <f ca="1">IF(I$1&lt;'Data Bank'!$AD1296,"",IF(I$1&gt;'Data Bank'!$AT1296,"",IF(AND('Data Bank'!$AC1296&lt;100,TODAY()&gt;'Data Bank'!$AT1296),1,IF('Data Bank'!$AC1296=100,3,IF('Data Bank'!$AC1296=0,0,2)))))</f>
        <v>0</v>
      </c>
      <c r="J1155" s="177">
        <f ca="1">IF(J$1&lt;'Data Bank'!$AD1296,"",IF(J$1&gt;'Data Bank'!$AT1296,"",IF(AND('Data Bank'!$AC1296&lt;100,TODAY()&gt;'Data Bank'!$AT1296),1,IF('Data Bank'!$AC1296=100,3,IF('Data Bank'!$AC1296=0,0,2)))))</f>
        <v>0</v>
      </c>
      <c r="K1155" s="177">
        <f ca="1">IF(K$1&lt;'Data Bank'!$AD1296,"",IF(K$1&gt;'Data Bank'!$AT1296,"",IF(AND('Data Bank'!$AC1296&lt;100,TODAY()&gt;'Data Bank'!$AT1296),1,IF('Data Bank'!$AC1296=100,3,IF('Data Bank'!$AC1296=0,0,2)))))</f>
        <v>0</v>
      </c>
      <c r="L1155" s="177">
        <f ca="1">IF(L$1&lt;'Data Bank'!$AD1296,"",IF(L$1&gt;'Data Bank'!$AT1296,"",IF(AND('Data Bank'!$AC1296&lt;100,TODAY()&gt;'Data Bank'!$AT1296),1,IF('Data Bank'!$AC1296=100,3,IF('Data Bank'!$AC1296=0,0,2)))))</f>
        <v>0</v>
      </c>
      <c r="M1155" s="177">
        <f ca="1">IF(M$1&lt;'Data Bank'!$AD1296,"",IF(M$1&gt;'Data Bank'!$AT1296,"",IF(AND('Data Bank'!$AC1296&lt;100,TODAY()&gt;'Data Bank'!$AT1296),1,IF('Data Bank'!$AC1296=100,3,IF('Data Bank'!$AC1296=0,0,2)))))</f>
        <v>0</v>
      </c>
      <c r="N1155" s="177">
        <f ca="1">IF(N$1&lt;'Data Bank'!$AD1296,"",IF(N$1&gt;'Data Bank'!$AT1296,"",IF(AND('Data Bank'!$AC1296&lt;100,TODAY()&gt;'Data Bank'!$AT1296),1,IF('Data Bank'!$AC1296=100,3,IF('Data Bank'!$AC1296=0,0,2)))))</f>
        <v>0</v>
      </c>
      <c r="O1155" s="177">
        <f ca="1">IF(O$1&lt;'Data Bank'!$AD1296,"",IF(O$1&gt;'Data Bank'!$AT1296,"",IF(AND('Data Bank'!$AC1296&lt;100,TODAY()&gt;'Data Bank'!$AT1296),1,IF('Data Bank'!$AC1296=100,3,IF('Data Bank'!$AC1296=0,0,2)))))</f>
        <v>0</v>
      </c>
      <c r="P1155" s="177">
        <f ca="1">IF(P$1&lt;'Data Bank'!$AD1296,"",IF(P$1&gt;'Data Bank'!$AT1296,"",IF(AND('Data Bank'!$AC1296&lt;100,TODAY()&gt;'Data Bank'!$AT1296),1,IF('Data Bank'!$AC1296=100,3,IF('Data Bank'!$AC1296=0,0,2)))))</f>
        <v>0</v>
      </c>
      <c r="Q1155" s="177">
        <f ca="1">IF(Q$1&lt;'Data Bank'!$AD1296,"",IF(Q$1&gt;'Data Bank'!$AT1296,"",IF(AND('Data Bank'!$AC1296&lt;100,TODAY()&gt;'Data Bank'!$AT1296),1,IF('Data Bank'!$AC1296=100,3,IF('Data Bank'!$AC1296=0,0,2)))))</f>
        <v>0</v>
      </c>
      <c r="R1155" s="177">
        <f ca="1">IF(R$1&lt;'Data Bank'!$AD1296,"",IF(R$1&gt;'Data Bank'!$AT1296,"",IF(AND('Data Bank'!$AC1296&lt;100,TODAY()&gt;'Data Bank'!$AT1296),1,IF('Data Bank'!$AC1296=100,3,IF('Data Bank'!$AC1296=0,0,2)))))</f>
        <v>0</v>
      </c>
    </row>
    <row r="1156" spans="1:18">
      <c r="A1156" s="115" t="str">
        <f>'Data Bank'!E1297</f>
        <v>Transportation</v>
      </c>
      <c r="B1156" s="178">
        <f ca="1">IF(B$1&lt;'Data Bank'!$AD1297,"",IF(B$1&gt;'Data Bank'!$AT1297,"",IF(AND('Data Bank'!$AC1297&lt;100,TODAY()&gt;'Data Bank'!$AT1297),1,IF('Data Bank'!$AC1297=100,3,IF('Data Bank'!$AC1297=0,0,2)))))</f>
        <v>0</v>
      </c>
      <c r="C1156" s="178">
        <f ca="1">IF(C$1&lt;'Data Bank'!$AD1297,"",IF(C$1&gt;'Data Bank'!$AT1297,"",IF(AND('Data Bank'!$AC1297&lt;100,TODAY()&gt;'Data Bank'!$AT1297),1,IF('Data Bank'!$AC1297=100,3,IF('Data Bank'!$AC1297=0,0,2)))))</f>
        <v>0</v>
      </c>
      <c r="D1156" s="178">
        <f ca="1">IF(D$1&lt;'Data Bank'!$AD1297,"",IF(D$1&gt;'Data Bank'!$AT1297,"",IF(AND('Data Bank'!$AC1297&lt;100,TODAY()&gt;'Data Bank'!$AT1297),1,IF('Data Bank'!$AC1297=100,3,IF('Data Bank'!$AC1297=0,0,2)))))</f>
        <v>0</v>
      </c>
      <c r="E1156" s="178">
        <f ca="1">IF(E$1&lt;'Data Bank'!$AD1297,"",IF(E$1&gt;'Data Bank'!$AT1297,"",IF(AND('Data Bank'!$AC1297&lt;100,TODAY()&gt;'Data Bank'!$AT1297),1,IF('Data Bank'!$AC1297=100,3,IF('Data Bank'!$AC1297=0,0,2)))))</f>
        <v>0</v>
      </c>
      <c r="F1156" s="178">
        <f ca="1">IF(F$1&lt;'Data Bank'!$AD1297,"",IF(F$1&gt;'Data Bank'!$AT1297,"",IF(AND('Data Bank'!$AC1297&lt;100,TODAY()&gt;'Data Bank'!$AT1297),1,IF('Data Bank'!$AC1297=100,3,IF('Data Bank'!$AC1297=0,0,2)))))</f>
        <v>0</v>
      </c>
      <c r="G1156" s="178">
        <f ca="1">IF(G$1&lt;'Data Bank'!$AD1297,"",IF(G$1&gt;'Data Bank'!$AT1297,"",IF(AND('Data Bank'!$AC1297&lt;100,TODAY()&gt;'Data Bank'!$AT1297),1,IF('Data Bank'!$AC1297=100,3,IF('Data Bank'!$AC1297=0,0,2)))))</f>
        <v>0</v>
      </c>
      <c r="H1156" s="178">
        <f ca="1">IF(H$1&lt;'Data Bank'!$AD1297,"",IF(H$1&gt;'Data Bank'!$AT1297,"",IF(AND('Data Bank'!$AC1297&lt;100,TODAY()&gt;'Data Bank'!$AT1297),1,IF('Data Bank'!$AC1297=100,3,IF('Data Bank'!$AC1297=0,0,2)))))</f>
        <v>0</v>
      </c>
      <c r="I1156" s="178">
        <f ca="1">IF(I$1&lt;'Data Bank'!$AD1297,"",IF(I$1&gt;'Data Bank'!$AT1297,"",IF(AND('Data Bank'!$AC1297&lt;100,TODAY()&gt;'Data Bank'!$AT1297),1,IF('Data Bank'!$AC1297=100,3,IF('Data Bank'!$AC1297=0,0,2)))))</f>
        <v>0</v>
      </c>
      <c r="J1156" s="177">
        <f ca="1">IF(J$1&lt;'Data Bank'!$AD1297,"",IF(J$1&gt;'Data Bank'!$AT1297,"",IF(AND('Data Bank'!$AC1297&lt;100,TODAY()&gt;'Data Bank'!$AT1297),1,IF('Data Bank'!$AC1297=100,3,IF('Data Bank'!$AC1297=0,0,2)))))</f>
        <v>0</v>
      </c>
      <c r="K1156" s="177">
        <f ca="1">IF(K$1&lt;'Data Bank'!$AD1297,"",IF(K$1&gt;'Data Bank'!$AT1297,"",IF(AND('Data Bank'!$AC1297&lt;100,TODAY()&gt;'Data Bank'!$AT1297),1,IF('Data Bank'!$AC1297=100,3,IF('Data Bank'!$AC1297=0,0,2)))))</f>
        <v>0</v>
      </c>
      <c r="L1156" s="177">
        <f ca="1">IF(L$1&lt;'Data Bank'!$AD1297,"",IF(L$1&gt;'Data Bank'!$AT1297,"",IF(AND('Data Bank'!$AC1297&lt;100,TODAY()&gt;'Data Bank'!$AT1297),1,IF('Data Bank'!$AC1297=100,3,IF('Data Bank'!$AC1297=0,0,2)))))</f>
        <v>0</v>
      </c>
      <c r="M1156" s="177">
        <f ca="1">IF(M$1&lt;'Data Bank'!$AD1297,"",IF(M$1&gt;'Data Bank'!$AT1297,"",IF(AND('Data Bank'!$AC1297&lt;100,TODAY()&gt;'Data Bank'!$AT1297),1,IF('Data Bank'!$AC1297=100,3,IF('Data Bank'!$AC1297=0,0,2)))))</f>
        <v>0</v>
      </c>
      <c r="N1156" s="177">
        <f ca="1">IF(N$1&lt;'Data Bank'!$AD1297,"",IF(N$1&gt;'Data Bank'!$AT1297,"",IF(AND('Data Bank'!$AC1297&lt;100,TODAY()&gt;'Data Bank'!$AT1297),1,IF('Data Bank'!$AC1297=100,3,IF('Data Bank'!$AC1297=0,0,2)))))</f>
        <v>0</v>
      </c>
      <c r="O1156" s="177">
        <f ca="1">IF(O$1&lt;'Data Bank'!$AD1297,"",IF(O$1&gt;'Data Bank'!$AT1297,"",IF(AND('Data Bank'!$AC1297&lt;100,TODAY()&gt;'Data Bank'!$AT1297),1,IF('Data Bank'!$AC1297=100,3,IF('Data Bank'!$AC1297=0,0,2)))))</f>
        <v>0</v>
      </c>
      <c r="P1156" s="177">
        <f ca="1">IF(P$1&lt;'Data Bank'!$AD1297,"",IF(P$1&gt;'Data Bank'!$AT1297,"",IF(AND('Data Bank'!$AC1297&lt;100,TODAY()&gt;'Data Bank'!$AT1297),1,IF('Data Bank'!$AC1297=100,3,IF('Data Bank'!$AC1297=0,0,2)))))</f>
        <v>0</v>
      </c>
      <c r="Q1156" s="177">
        <f ca="1">IF(Q$1&lt;'Data Bank'!$AD1297,"",IF(Q$1&gt;'Data Bank'!$AT1297,"",IF(AND('Data Bank'!$AC1297&lt;100,TODAY()&gt;'Data Bank'!$AT1297),1,IF('Data Bank'!$AC1297=100,3,IF('Data Bank'!$AC1297=0,0,2)))))</f>
        <v>0</v>
      </c>
      <c r="R1156" s="177">
        <f ca="1">IF(R$1&lt;'Data Bank'!$AD1297,"",IF(R$1&gt;'Data Bank'!$AT1297,"",IF(AND('Data Bank'!$AC1297&lt;100,TODAY()&gt;'Data Bank'!$AT1297),1,IF('Data Bank'!$AC1297=100,3,IF('Data Bank'!$AC1297=0,0,2)))))</f>
        <v>0</v>
      </c>
    </row>
    <row r="1157" spans="1:18">
      <c r="A1157" s="115" t="str">
        <f>'Data Bank'!E1299</f>
        <v>Transportation</v>
      </c>
      <c r="B1157" s="178">
        <f ca="1">IF(B$1&lt;'Data Bank'!$AD1299,"",IF(B$1&gt;'Data Bank'!$AT1299,"",IF(AND('Data Bank'!$AC1299&lt;100,TODAY()&gt;'Data Bank'!$AT1299),1,IF('Data Bank'!$AC1299=100,3,IF('Data Bank'!$AC1299=0,0,2)))))</f>
        <v>0</v>
      </c>
      <c r="C1157" s="178">
        <f ca="1">IF(C$1&lt;'Data Bank'!$AD1299,"",IF(C$1&gt;'Data Bank'!$AT1299,"",IF(AND('Data Bank'!$AC1299&lt;100,TODAY()&gt;'Data Bank'!$AT1299),1,IF('Data Bank'!$AC1299=100,3,IF('Data Bank'!$AC1299=0,0,2)))))</f>
        <v>0</v>
      </c>
      <c r="D1157" s="178">
        <f ca="1">IF(D$1&lt;'Data Bank'!$AD1299,"",IF(D$1&gt;'Data Bank'!$AT1299,"",IF(AND('Data Bank'!$AC1299&lt;100,TODAY()&gt;'Data Bank'!$AT1299),1,IF('Data Bank'!$AC1299=100,3,IF('Data Bank'!$AC1299=0,0,2)))))</f>
        <v>0</v>
      </c>
      <c r="E1157" s="178">
        <f ca="1">IF(E$1&lt;'Data Bank'!$AD1299,"",IF(E$1&gt;'Data Bank'!$AT1299,"",IF(AND('Data Bank'!$AC1299&lt;100,TODAY()&gt;'Data Bank'!$AT1299),1,IF('Data Bank'!$AC1299=100,3,IF('Data Bank'!$AC1299=0,0,2)))))</f>
        <v>0</v>
      </c>
      <c r="F1157" s="178">
        <f ca="1">IF(F$1&lt;'Data Bank'!$AD1299,"",IF(F$1&gt;'Data Bank'!$AT1299,"",IF(AND('Data Bank'!$AC1299&lt;100,TODAY()&gt;'Data Bank'!$AT1299),1,IF('Data Bank'!$AC1299=100,3,IF('Data Bank'!$AC1299=0,0,2)))))</f>
        <v>0</v>
      </c>
      <c r="G1157" s="178">
        <f ca="1">IF(G$1&lt;'Data Bank'!$AD1299,"",IF(G$1&gt;'Data Bank'!$AT1299,"",IF(AND('Data Bank'!$AC1299&lt;100,TODAY()&gt;'Data Bank'!$AT1299),1,IF('Data Bank'!$AC1299=100,3,IF('Data Bank'!$AC1299=0,0,2)))))</f>
        <v>0</v>
      </c>
      <c r="H1157" s="178">
        <f ca="1">IF(H$1&lt;'Data Bank'!$AD1299,"",IF(H$1&gt;'Data Bank'!$AT1299,"",IF(AND('Data Bank'!$AC1299&lt;100,TODAY()&gt;'Data Bank'!$AT1299),1,IF('Data Bank'!$AC1299=100,3,IF('Data Bank'!$AC1299=0,0,2)))))</f>
        <v>0</v>
      </c>
      <c r="I1157" s="178">
        <f ca="1">IF(I$1&lt;'Data Bank'!$AD1299,"",IF(I$1&gt;'Data Bank'!$AT1299,"",IF(AND('Data Bank'!$AC1299&lt;100,TODAY()&gt;'Data Bank'!$AT1299),1,IF('Data Bank'!$AC1299=100,3,IF('Data Bank'!$AC1299=0,0,2)))))</f>
        <v>0</v>
      </c>
      <c r="J1157" s="177">
        <f ca="1">IF(J$1&lt;'Data Bank'!$AD1299,"",IF(J$1&gt;'Data Bank'!$AT1299,"",IF(AND('Data Bank'!$AC1299&lt;100,TODAY()&gt;'Data Bank'!$AT1299),1,IF('Data Bank'!$AC1299=100,3,IF('Data Bank'!$AC1299=0,0,2)))))</f>
        <v>0</v>
      </c>
      <c r="K1157" s="177">
        <f ca="1">IF(K$1&lt;'Data Bank'!$AD1299,"",IF(K$1&gt;'Data Bank'!$AT1299,"",IF(AND('Data Bank'!$AC1299&lt;100,TODAY()&gt;'Data Bank'!$AT1299),1,IF('Data Bank'!$AC1299=100,3,IF('Data Bank'!$AC1299=0,0,2)))))</f>
        <v>0</v>
      </c>
      <c r="L1157" s="177">
        <f ca="1">IF(L$1&lt;'Data Bank'!$AD1299,"",IF(L$1&gt;'Data Bank'!$AT1299,"",IF(AND('Data Bank'!$AC1299&lt;100,TODAY()&gt;'Data Bank'!$AT1299),1,IF('Data Bank'!$AC1299=100,3,IF('Data Bank'!$AC1299=0,0,2)))))</f>
        <v>0</v>
      </c>
      <c r="M1157" s="177">
        <f ca="1">IF(M$1&lt;'Data Bank'!$AD1299,"",IF(M$1&gt;'Data Bank'!$AT1299,"",IF(AND('Data Bank'!$AC1299&lt;100,TODAY()&gt;'Data Bank'!$AT1299),1,IF('Data Bank'!$AC1299=100,3,IF('Data Bank'!$AC1299=0,0,2)))))</f>
        <v>0</v>
      </c>
      <c r="N1157" s="177">
        <f ca="1">IF(N$1&lt;'Data Bank'!$AD1299,"",IF(N$1&gt;'Data Bank'!$AT1299,"",IF(AND('Data Bank'!$AC1299&lt;100,TODAY()&gt;'Data Bank'!$AT1299),1,IF('Data Bank'!$AC1299=100,3,IF('Data Bank'!$AC1299=0,0,2)))))</f>
        <v>0</v>
      </c>
      <c r="O1157" s="177">
        <f ca="1">IF(O$1&lt;'Data Bank'!$AD1299,"",IF(O$1&gt;'Data Bank'!$AT1299,"",IF(AND('Data Bank'!$AC1299&lt;100,TODAY()&gt;'Data Bank'!$AT1299),1,IF('Data Bank'!$AC1299=100,3,IF('Data Bank'!$AC1299=0,0,2)))))</f>
        <v>0</v>
      </c>
      <c r="P1157" s="177">
        <f ca="1">IF(P$1&lt;'Data Bank'!$AD1299,"",IF(P$1&gt;'Data Bank'!$AT1299,"",IF(AND('Data Bank'!$AC1299&lt;100,TODAY()&gt;'Data Bank'!$AT1299),1,IF('Data Bank'!$AC1299=100,3,IF('Data Bank'!$AC1299=0,0,2)))))</f>
        <v>0</v>
      </c>
      <c r="Q1157" s="177">
        <f ca="1">IF(Q$1&lt;'Data Bank'!$AD1299,"",IF(Q$1&gt;'Data Bank'!$AT1299,"",IF(AND('Data Bank'!$AC1299&lt;100,TODAY()&gt;'Data Bank'!$AT1299),1,IF('Data Bank'!$AC1299=100,3,IF('Data Bank'!$AC1299=0,0,2)))))</f>
        <v>0</v>
      </c>
      <c r="R1157" s="177">
        <f ca="1">IF(R$1&lt;'Data Bank'!$AD1299,"",IF(R$1&gt;'Data Bank'!$AT1299,"",IF(AND('Data Bank'!$AC1299&lt;100,TODAY()&gt;'Data Bank'!$AT1299),1,IF('Data Bank'!$AC1299=100,3,IF('Data Bank'!$AC1299=0,0,2)))))</f>
        <v>0</v>
      </c>
    </row>
    <row r="1158" spans="1:18">
      <c r="A1158" s="115" t="str">
        <f>'Data Bank'!E1300</f>
        <v>Transportation</v>
      </c>
      <c r="B1158" s="178">
        <f ca="1">IF(B$1&lt;'Data Bank'!$AD1300,"",IF(B$1&gt;'Data Bank'!$AT1300,"",IF(AND('Data Bank'!$AC1300&lt;100,TODAY()&gt;'Data Bank'!$AT1300),1,IF('Data Bank'!$AC1300=100,3,IF('Data Bank'!$AC1300=0,0,2)))))</f>
        <v>0</v>
      </c>
      <c r="C1158" s="178">
        <f ca="1">IF(C$1&lt;'Data Bank'!$AD1300,"",IF(C$1&gt;'Data Bank'!$AT1300,"",IF(AND('Data Bank'!$AC1300&lt;100,TODAY()&gt;'Data Bank'!$AT1300),1,IF('Data Bank'!$AC1300=100,3,IF('Data Bank'!$AC1300=0,0,2)))))</f>
        <v>0</v>
      </c>
      <c r="D1158" s="178">
        <f ca="1">IF(D$1&lt;'Data Bank'!$AD1300,"",IF(D$1&gt;'Data Bank'!$AT1300,"",IF(AND('Data Bank'!$AC1300&lt;100,TODAY()&gt;'Data Bank'!$AT1300),1,IF('Data Bank'!$AC1300=100,3,IF('Data Bank'!$AC1300=0,0,2)))))</f>
        <v>0</v>
      </c>
      <c r="E1158" s="178">
        <f ca="1">IF(E$1&lt;'Data Bank'!$AD1300,"",IF(E$1&gt;'Data Bank'!$AT1300,"",IF(AND('Data Bank'!$AC1300&lt;100,TODAY()&gt;'Data Bank'!$AT1300),1,IF('Data Bank'!$AC1300=100,3,IF('Data Bank'!$AC1300=0,0,2)))))</f>
        <v>0</v>
      </c>
      <c r="F1158" s="178">
        <f ca="1">IF(F$1&lt;'Data Bank'!$AD1300,"",IF(F$1&gt;'Data Bank'!$AT1300,"",IF(AND('Data Bank'!$AC1300&lt;100,TODAY()&gt;'Data Bank'!$AT1300),1,IF('Data Bank'!$AC1300=100,3,IF('Data Bank'!$AC1300=0,0,2)))))</f>
        <v>0</v>
      </c>
      <c r="G1158" s="178">
        <f ca="1">IF(G$1&lt;'Data Bank'!$AD1300,"",IF(G$1&gt;'Data Bank'!$AT1300,"",IF(AND('Data Bank'!$AC1300&lt;100,TODAY()&gt;'Data Bank'!$AT1300),1,IF('Data Bank'!$AC1300=100,3,IF('Data Bank'!$AC1300=0,0,2)))))</f>
        <v>0</v>
      </c>
      <c r="H1158" s="178">
        <f ca="1">IF(H$1&lt;'Data Bank'!$AD1300,"",IF(H$1&gt;'Data Bank'!$AT1300,"",IF(AND('Data Bank'!$AC1300&lt;100,TODAY()&gt;'Data Bank'!$AT1300),1,IF('Data Bank'!$AC1300=100,3,IF('Data Bank'!$AC1300=0,0,2)))))</f>
        <v>0</v>
      </c>
      <c r="I1158" s="178">
        <f ca="1">IF(I$1&lt;'Data Bank'!$AD1300,"",IF(I$1&gt;'Data Bank'!$AT1300,"",IF(AND('Data Bank'!$AC1300&lt;100,TODAY()&gt;'Data Bank'!$AT1300),1,IF('Data Bank'!$AC1300=100,3,IF('Data Bank'!$AC1300=0,0,2)))))</f>
        <v>0</v>
      </c>
      <c r="J1158" s="177">
        <f ca="1">IF(J$1&lt;'Data Bank'!$AD1300,"",IF(J$1&gt;'Data Bank'!$AT1300,"",IF(AND('Data Bank'!$AC1300&lt;100,TODAY()&gt;'Data Bank'!$AT1300),1,IF('Data Bank'!$AC1300=100,3,IF('Data Bank'!$AC1300=0,0,2)))))</f>
        <v>0</v>
      </c>
      <c r="K1158" s="177">
        <f ca="1">IF(K$1&lt;'Data Bank'!$AD1300,"",IF(K$1&gt;'Data Bank'!$AT1300,"",IF(AND('Data Bank'!$AC1300&lt;100,TODAY()&gt;'Data Bank'!$AT1300),1,IF('Data Bank'!$AC1300=100,3,IF('Data Bank'!$AC1300=0,0,2)))))</f>
        <v>0</v>
      </c>
      <c r="L1158" s="177">
        <f ca="1">IF(L$1&lt;'Data Bank'!$AD1300,"",IF(L$1&gt;'Data Bank'!$AT1300,"",IF(AND('Data Bank'!$AC1300&lt;100,TODAY()&gt;'Data Bank'!$AT1300),1,IF('Data Bank'!$AC1300=100,3,IF('Data Bank'!$AC1300=0,0,2)))))</f>
        <v>0</v>
      </c>
      <c r="M1158" s="177">
        <f ca="1">IF(M$1&lt;'Data Bank'!$AD1300,"",IF(M$1&gt;'Data Bank'!$AT1300,"",IF(AND('Data Bank'!$AC1300&lt;100,TODAY()&gt;'Data Bank'!$AT1300),1,IF('Data Bank'!$AC1300=100,3,IF('Data Bank'!$AC1300=0,0,2)))))</f>
        <v>0</v>
      </c>
      <c r="N1158" s="177">
        <f ca="1">IF(N$1&lt;'Data Bank'!$AD1300,"",IF(N$1&gt;'Data Bank'!$AT1300,"",IF(AND('Data Bank'!$AC1300&lt;100,TODAY()&gt;'Data Bank'!$AT1300),1,IF('Data Bank'!$AC1300=100,3,IF('Data Bank'!$AC1300=0,0,2)))))</f>
        <v>0</v>
      </c>
      <c r="O1158" s="177">
        <f ca="1">IF(O$1&lt;'Data Bank'!$AD1300,"",IF(O$1&gt;'Data Bank'!$AT1300,"",IF(AND('Data Bank'!$AC1300&lt;100,TODAY()&gt;'Data Bank'!$AT1300),1,IF('Data Bank'!$AC1300=100,3,IF('Data Bank'!$AC1300=0,0,2)))))</f>
        <v>0</v>
      </c>
      <c r="P1158" s="177">
        <f ca="1">IF(P$1&lt;'Data Bank'!$AD1300,"",IF(P$1&gt;'Data Bank'!$AT1300,"",IF(AND('Data Bank'!$AC1300&lt;100,TODAY()&gt;'Data Bank'!$AT1300),1,IF('Data Bank'!$AC1300=100,3,IF('Data Bank'!$AC1300=0,0,2)))))</f>
        <v>0</v>
      </c>
      <c r="Q1158" s="177">
        <f ca="1">IF(Q$1&lt;'Data Bank'!$AD1300,"",IF(Q$1&gt;'Data Bank'!$AT1300,"",IF(AND('Data Bank'!$AC1300&lt;100,TODAY()&gt;'Data Bank'!$AT1300),1,IF('Data Bank'!$AC1300=100,3,IF('Data Bank'!$AC1300=0,0,2)))))</f>
        <v>0</v>
      </c>
      <c r="R1158" s="177">
        <f ca="1">IF(R$1&lt;'Data Bank'!$AD1300,"",IF(R$1&gt;'Data Bank'!$AT1300,"",IF(AND('Data Bank'!$AC1300&lt;100,TODAY()&gt;'Data Bank'!$AT1300),1,IF('Data Bank'!$AC1300=100,3,IF('Data Bank'!$AC1300=0,0,2)))))</f>
        <v>0</v>
      </c>
    </row>
    <row r="1159" spans="1:18">
      <c r="A1159" s="115" t="str">
        <f>'Data Bank'!E1302</f>
        <v>Model City Housing</v>
      </c>
      <c r="B1159" s="178">
        <f ca="1">IF(B$1&lt;'Data Bank'!$AD1302,"",IF(B$1&gt;'Data Bank'!$AT1302,"",IF(AND('Data Bank'!$AC1302&lt;100,TODAY()&gt;'Data Bank'!$AT1302),1,IF('Data Bank'!$AC1302=100,3,IF('Data Bank'!$AC1302=0,0,2)))))</f>
        <v>0</v>
      </c>
      <c r="C1159" s="178">
        <f ca="1">IF(C$1&lt;'Data Bank'!$AD1302,"",IF(C$1&gt;'Data Bank'!$AT1302,"",IF(AND('Data Bank'!$AC1302&lt;100,TODAY()&gt;'Data Bank'!$AT1302),1,IF('Data Bank'!$AC1302=100,3,IF('Data Bank'!$AC1302=0,0,2)))))</f>
        <v>0</v>
      </c>
      <c r="D1159" s="178">
        <f ca="1">IF(D$1&lt;'Data Bank'!$AD1302,"",IF(D$1&gt;'Data Bank'!$AT1302,"",IF(AND('Data Bank'!$AC1302&lt;100,TODAY()&gt;'Data Bank'!$AT1302),1,IF('Data Bank'!$AC1302=100,3,IF('Data Bank'!$AC1302=0,0,2)))))</f>
        <v>0</v>
      </c>
      <c r="E1159" s="178">
        <f ca="1">IF(E$1&lt;'Data Bank'!$AD1302,"",IF(E$1&gt;'Data Bank'!$AT1302,"",IF(AND('Data Bank'!$AC1302&lt;100,TODAY()&gt;'Data Bank'!$AT1302),1,IF('Data Bank'!$AC1302=100,3,IF('Data Bank'!$AC1302=0,0,2)))))</f>
        <v>0</v>
      </c>
      <c r="F1159" s="178">
        <f ca="1">IF(F$1&lt;'Data Bank'!$AD1302,"",IF(F$1&gt;'Data Bank'!$AT1302,"",IF(AND('Data Bank'!$AC1302&lt;100,TODAY()&gt;'Data Bank'!$AT1302),1,IF('Data Bank'!$AC1302=100,3,IF('Data Bank'!$AC1302=0,0,2)))))</f>
        <v>0</v>
      </c>
      <c r="G1159" s="178">
        <f ca="1">IF(G$1&lt;'Data Bank'!$AD1302,"",IF(G$1&gt;'Data Bank'!$AT1302,"",IF(AND('Data Bank'!$AC1302&lt;100,TODAY()&gt;'Data Bank'!$AT1302),1,IF('Data Bank'!$AC1302=100,3,IF('Data Bank'!$AC1302=0,0,2)))))</f>
        <v>0</v>
      </c>
      <c r="H1159" s="178">
        <f ca="1">IF(H$1&lt;'Data Bank'!$AD1302,"",IF(H$1&gt;'Data Bank'!$AT1302,"",IF(AND('Data Bank'!$AC1302&lt;100,TODAY()&gt;'Data Bank'!$AT1302),1,IF('Data Bank'!$AC1302=100,3,IF('Data Bank'!$AC1302=0,0,2)))))</f>
        <v>0</v>
      </c>
      <c r="I1159" s="178">
        <f ca="1">IF(I$1&lt;'Data Bank'!$AD1302,"",IF(I$1&gt;'Data Bank'!$AT1302,"",IF(AND('Data Bank'!$AC1302&lt;100,TODAY()&gt;'Data Bank'!$AT1302),1,IF('Data Bank'!$AC1302=100,3,IF('Data Bank'!$AC1302=0,0,2)))))</f>
        <v>0</v>
      </c>
      <c r="J1159" s="177" t="str">
        <f ca="1">IF(J$1&lt;'Data Bank'!$AD1302,"",IF(J$1&gt;'Data Bank'!$AT1302,"",IF(AND('Data Bank'!$AC1302&lt;100,TODAY()&gt;'Data Bank'!$AT1302),1,IF('Data Bank'!$AC1302=100,3,IF('Data Bank'!$AC1302=0,0,2)))))</f>
        <v/>
      </c>
      <c r="K1159" s="177" t="str">
        <f ca="1">IF(K$1&lt;'Data Bank'!$AD1302,"",IF(K$1&gt;'Data Bank'!$AT1302,"",IF(AND('Data Bank'!$AC1302&lt;100,TODAY()&gt;'Data Bank'!$AT1302),1,IF('Data Bank'!$AC1302=100,3,IF('Data Bank'!$AC1302=0,0,2)))))</f>
        <v/>
      </c>
      <c r="L1159" s="177" t="str">
        <f ca="1">IF(L$1&lt;'Data Bank'!$AD1302,"",IF(L$1&gt;'Data Bank'!$AT1302,"",IF(AND('Data Bank'!$AC1302&lt;100,TODAY()&gt;'Data Bank'!$AT1302),1,IF('Data Bank'!$AC1302=100,3,IF('Data Bank'!$AC1302=0,0,2)))))</f>
        <v/>
      </c>
      <c r="M1159" s="177" t="str">
        <f ca="1">IF(M$1&lt;'Data Bank'!$AD1302,"",IF(M$1&gt;'Data Bank'!$AT1302,"",IF(AND('Data Bank'!$AC1302&lt;100,TODAY()&gt;'Data Bank'!$AT1302),1,IF('Data Bank'!$AC1302=100,3,IF('Data Bank'!$AC1302=0,0,2)))))</f>
        <v/>
      </c>
      <c r="N1159" s="177" t="str">
        <f ca="1">IF(N$1&lt;'Data Bank'!$AD1302,"",IF(N$1&gt;'Data Bank'!$AT1302,"",IF(AND('Data Bank'!$AC1302&lt;100,TODAY()&gt;'Data Bank'!$AT1302),1,IF('Data Bank'!$AC1302=100,3,IF('Data Bank'!$AC1302=0,0,2)))))</f>
        <v/>
      </c>
      <c r="O1159" s="177" t="str">
        <f ca="1">IF(O$1&lt;'Data Bank'!$AD1302,"",IF(O$1&gt;'Data Bank'!$AT1302,"",IF(AND('Data Bank'!$AC1302&lt;100,TODAY()&gt;'Data Bank'!$AT1302),1,IF('Data Bank'!$AC1302=100,3,IF('Data Bank'!$AC1302=0,0,2)))))</f>
        <v/>
      </c>
      <c r="P1159" s="177" t="str">
        <f ca="1">IF(P$1&lt;'Data Bank'!$AD1302,"",IF(P$1&gt;'Data Bank'!$AT1302,"",IF(AND('Data Bank'!$AC1302&lt;100,TODAY()&gt;'Data Bank'!$AT1302),1,IF('Data Bank'!$AC1302=100,3,IF('Data Bank'!$AC1302=0,0,2)))))</f>
        <v/>
      </c>
      <c r="Q1159" s="177" t="str">
        <f ca="1">IF(Q$1&lt;'Data Bank'!$AD1302,"",IF(Q$1&gt;'Data Bank'!$AT1302,"",IF(AND('Data Bank'!$AC1302&lt;100,TODAY()&gt;'Data Bank'!$AT1302),1,IF('Data Bank'!$AC1302=100,3,IF('Data Bank'!$AC1302=0,0,2)))))</f>
        <v/>
      </c>
      <c r="R1159" s="177" t="str">
        <f ca="1">IF(R$1&lt;'Data Bank'!$AD1302,"",IF(R$1&gt;'Data Bank'!$AT1302,"",IF(AND('Data Bank'!$AC1302&lt;100,TODAY()&gt;'Data Bank'!$AT1302),1,IF('Data Bank'!$AC1302=100,3,IF('Data Bank'!$AC1302=0,0,2)))))</f>
        <v/>
      </c>
    </row>
    <row r="1160" spans="1:18">
      <c r="A1160" s="115" t="str">
        <f>'Data Bank'!E1306</f>
        <v>Unknonwn_1</v>
      </c>
      <c r="B1160" s="178">
        <f ca="1">IF(B$1&lt;'Data Bank'!$AD1306,"",IF(B$1&gt;'Data Bank'!$AT1306,"",IF(AND('Data Bank'!$AC1306&lt;100,TODAY()&gt;'Data Bank'!$AT1306),1,IF('Data Bank'!$AC1306=100,3,IF('Data Bank'!$AC1306=0,0,2)))))</f>
        <v>1</v>
      </c>
      <c r="C1160" s="178">
        <f ca="1">IF(C$1&lt;'Data Bank'!$AD1306,"",IF(C$1&gt;'Data Bank'!$AT1306,"",IF(AND('Data Bank'!$AC1306&lt;100,TODAY()&gt;'Data Bank'!$AT1306),1,IF('Data Bank'!$AC1306=100,3,IF('Data Bank'!$AC1306=0,0,2)))))</f>
        <v>1</v>
      </c>
      <c r="D1160" s="178" t="str">
        <f ca="1">IF(D$1&lt;'Data Bank'!$AD1306,"",IF(D$1&gt;'Data Bank'!$AT1306,"",IF(AND('Data Bank'!$AC1306&lt;100,TODAY()&gt;'Data Bank'!$AT1306),1,IF('Data Bank'!$AC1306=100,3,IF('Data Bank'!$AC1306=0,0,2)))))</f>
        <v/>
      </c>
      <c r="E1160" s="178" t="str">
        <f ca="1">IF(E$1&lt;'Data Bank'!$AD1306,"",IF(E$1&gt;'Data Bank'!$AT1306,"",IF(AND('Data Bank'!$AC1306&lt;100,TODAY()&gt;'Data Bank'!$AT1306),1,IF('Data Bank'!$AC1306=100,3,IF('Data Bank'!$AC1306=0,0,2)))))</f>
        <v/>
      </c>
      <c r="F1160" s="178" t="str">
        <f ca="1">IF(F$1&lt;'Data Bank'!$AD1306,"",IF(F$1&gt;'Data Bank'!$AT1306,"",IF(AND('Data Bank'!$AC1306&lt;100,TODAY()&gt;'Data Bank'!$AT1306),1,IF('Data Bank'!$AC1306=100,3,IF('Data Bank'!$AC1306=0,0,2)))))</f>
        <v/>
      </c>
      <c r="G1160" s="178" t="str">
        <f ca="1">IF(G$1&lt;'Data Bank'!$AD1306,"",IF(G$1&gt;'Data Bank'!$AT1306,"",IF(AND('Data Bank'!$AC1306&lt;100,TODAY()&gt;'Data Bank'!$AT1306),1,IF('Data Bank'!$AC1306=100,3,IF('Data Bank'!$AC1306=0,0,2)))))</f>
        <v/>
      </c>
      <c r="H1160" s="178" t="str">
        <f ca="1">IF(H$1&lt;'Data Bank'!$AD1306,"",IF(H$1&gt;'Data Bank'!$AT1306,"",IF(AND('Data Bank'!$AC1306&lt;100,TODAY()&gt;'Data Bank'!$AT1306),1,IF('Data Bank'!$AC1306=100,3,IF('Data Bank'!$AC1306=0,0,2)))))</f>
        <v/>
      </c>
      <c r="I1160" s="178" t="str">
        <f ca="1">IF(I$1&lt;'Data Bank'!$AD1306,"",IF(I$1&gt;'Data Bank'!$AT1306,"",IF(AND('Data Bank'!$AC1306&lt;100,TODAY()&gt;'Data Bank'!$AT1306),1,IF('Data Bank'!$AC1306=100,3,IF('Data Bank'!$AC1306=0,0,2)))))</f>
        <v/>
      </c>
      <c r="J1160" s="177" t="str">
        <f ca="1">IF(J$1&lt;'Data Bank'!$AD1306,"",IF(J$1&gt;'Data Bank'!$AT1306,"",IF(AND('Data Bank'!$AC1306&lt;100,TODAY()&gt;'Data Bank'!$AT1306),1,IF('Data Bank'!$AC1306=100,3,IF('Data Bank'!$AC1306=0,0,2)))))</f>
        <v/>
      </c>
      <c r="K1160" s="177" t="str">
        <f ca="1">IF(K$1&lt;'Data Bank'!$AD1306,"",IF(K$1&gt;'Data Bank'!$AT1306,"",IF(AND('Data Bank'!$AC1306&lt;100,TODAY()&gt;'Data Bank'!$AT1306),1,IF('Data Bank'!$AC1306=100,3,IF('Data Bank'!$AC1306=0,0,2)))))</f>
        <v/>
      </c>
      <c r="L1160" s="177" t="str">
        <f ca="1">IF(L$1&lt;'Data Bank'!$AD1306,"",IF(L$1&gt;'Data Bank'!$AT1306,"",IF(AND('Data Bank'!$AC1306&lt;100,TODAY()&gt;'Data Bank'!$AT1306),1,IF('Data Bank'!$AC1306=100,3,IF('Data Bank'!$AC1306=0,0,2)))))</f>
        <v/>
      </c>
      <c r="M1160" s="177" t="str">
        <f ca="1">IF(M$1&lt;'Data Bank'!$AD1306,"",IF(M$1&gt;'Data Bank'!$AT1306,"",IF(AND('Data Bank'!$AC1306&lt;100,TODAY()&gt;'Data Bank'!$AT1306),1,IF('Data Bank'!$AC1306=100,3,IF('Data Bank'!$AC1306=0,0,2)))))</f>
        <v/>
      </c>
      <c r="N1160" s="177" t="str">
        <f ca="1">IF(N$1&lt;'Data Bank'!$AD1306,"",IF(N$1&gt;'Data Bank'!$AT1306,"",IF(AND('Data Bank'!$AC1306&lt;100,TODAY()&gt;'Data Bank'!$AT1306),1,IF('Data Bank'!$AC1306=100,3,IF('Data Bank'!$AC1306=0,0,2)))))</f>
        <v/>
      </c>
      <c r="O1160" s="177" t="str">
        <f ca="1">IF(O$1&lt;'Data Bank'!$AD1306,"",IF(O$1&gt;'Data Bank'!$AT1306,"",IF(AND('Data Bank'!$AC1306&lt;100,TODAY()&gt;'Data Bank'!$AT1306),1,IF('Data Bank'!$AC1306=100,3,IF('Data Bank'!$AC1306=0,0,2)))))</f>
        <v/>
      </c>
      <c r="P1160" s="177" t="str">
        <f ca="1">IF(P$1&lt;'Data Bank'!$AD1306,"",IF(P$1&gt;'Data Bank'!$AT1306,"",IF(AND('Data Bank'!$AC1306&lt;100,TODAY()&gt;'Data Bank'!$AT1306),1,IF('Data Bank'!$AC1306=100,3,IF('Data Bank'!$AC1306=0,0,2)))))</f>
        <v/>
      </c>
      <c r="Q1160" s="177" t="str">
        <f ca="1">IF(Q$1&lt;'Data Bank'!$AD1306,"",IF(Q$1&gt;'Data Bank'!$AT1306,"",IF(AND('Data Bank'!$AC1306&lt;100,TODAY()&gt;'Data Bank'!$AT1306),1,IF('Data Bank'!$AC1306=100,3,IF('Data Bank'!$AC1306=0,0,2)))))</f>
        <v/>
      </c>
      <c r="R1160" s="177" t="str">
        <f ca="1">IF(R$1&lt;'Data Bank'!$AD1306,"",IF(R$1&gt;'Data Bank'!$AT1306,"",IF(AND('Data Bank'!$AC1306&lt;100,TODAY()&gt;'Data Bank'!$AT1306),1,IF('Data Bank'!$AC1306=100,3,IF('Data Bank'!$AC1306=0,0,2)))))</f>
        <v/>
      </c>
    </row>
    <row r="1161" spans="1:18">
      <c r="A1161" s="115" t="str">
        <f>'Data Bank'!E1307</f>
        <v>Unknown 01</v>
      </c>
      <c r="B1161" s="178">
        <f ca="1">IF(B$1&lt;'Data Bank'!$AD1307,"",IF(B$1&gt;'Data Bank'!$AT1307,"",IF(AND('Data Bank'!$AC1307&lt;100,TODAY()&gt;'Data Bank'!$AT1307),1,IF('Data Bank'!$AC1307=100,3,IF('Data Bank'!$AC1307=0,0,2)))))</f>
        <v>0</v>
      </c>
      <c r="C1161" s="178">
        <f ca="1">IF(C$1&lt;'Data Bank'!$AD1307,"",IF(C$1&gt;'Data Bank'!$AT1307,"",IF(AND('Data Bank'!$AC1307&lt;100,TODAY()&gt;'Data Bank'!$AT1307),1,IF('Data Bank'!$AC1307=100,3,IF('Data Bank'!$AC1307=0,0,2)))))</f>
        <v>0</v>
      </c>
      <c r="D1161" s="178">
        <f ca="1">IF(D$1&lt;'Data Bank'!$AD1307,"",IF(D$1&gt;'Data Bank'!$AT1307,"",IF(AND('Data Bank'!$AC1307&lt;100,TODAY()&gt;'Data Bank'!$AT1307),1,IF('Data Bank'!$AC1307=100,3,IF('Data Bank'!$AC1307=0,0,2)))))</f>
        <v>0</v>
      </c>
      <c r="E1161" s="178">
        <f ca="1">IF(E$1&lt;'Data Bank'!$AD1307,"",IF(E$1&gt;'Data Bank'!$AT1307,"",IF(AND('Data Bank'!$AC1307&lt;100,TODAY()&gt;'Data Bank'!$AT1307),1,IF('Data Bank'!$AC1307=100,3,IF('Data Bank'!$AC1307=0,0,2)))))</f>
        <v>0</v>
      </c>
      <c r="F1161" s="178">
        <f ca="1">IF(F$1&lt;'Data Bank'!$AD1307,"",IF(F$1&gt;'Data Bank'!$AT1307,"",IF(AND('Data Bank'!$AC1307&lt;100,TODAY()&gt;'Data Bank'!$AT1307),1,IF('Data Bank'!$AC1307=100,3,IF('Data Bank'!$AC1307=0,0,2)))))</f>
        <v>0</v>
      </c>
      <c r="G1161" s="178">
        <f ca="1">IF(G$1&lt;'Data Bank'!$AD1307,"",IF(G$1&gt;'Data Bank'!$AT1307,"",IF(AND('Data Bank'!$AC1307&lt;100,TODAY()&gt;'Data Bank'!$AT1307),1,IF('Data Bank'!$AC1307=100,3,IF('Data Bank'!$AC1307=0,0,2)))))</f>
        <v>0</v>
      </c>
      <c r="H1161" s="178">
        <f ca="1">IF(H$1&lt;'Data Bank'!$AD1307,"",IF(H$1&gt;'Data Bank'!$AT1307,"",IF(AND('Data Bank'!$AC1307&lt;100,TODAY()&gt;'Data Bank'!$AT1307),1,IF('Data Bank'!$AC1307=100,3,IF('Data Bank'!$AC1307=0,0,2)))))</f>
        <v>0</v>
      </c>
      <c r="I1161" s="178">
        <f ca="1">IF(I$1&lt;'Data Bank'!$AD1307,"",IF(I$1&gt;'Data Bank'!$AT1307,"",IF(AND('Data Bank'!$AC1307&lt;100,TODAY()&gt;'Data Bank'!$AT1307),1,IF('Data Bank'!$AC1307=100,3,IF('Data Bank'!$AC1307=0,0,2)))))</f>
        <v>0</v>
      </c>
      <c r="J1161" s="177">
        <f ca="1">IF(J$1&lt;'Data Bank'!$AD1307,"",IF(J$1&gt;'Data Bank'!$AT1307,"",IF(AND('Data Bank'!$AC1307&lt;100,TODAY()&gt;'Data Bank'!$AT1307),1,IF('Data Bank'!$AC1307=100,3,IF('Data Bank'!$AC1307=0,0,2)))))</f>
        <v>0</v>
      </c>
      <c r="K1161" s="177">
        <f ca="1">IF(K$1&lt;'Data Bank'!$AD1307,"",IF(K$1&gt;'Data Bank'!$AT1307,"",IF(AND('Data Bank'!$AC1307&lt;100,TODAY()&gt;'Data Bank'!$AT1307),1,IF('Data Bank'!$AC1307=100,3,IF('Data Bank'!$AC1307=0,0,2)))))</f>
        <v>0</v>
      </c>
      <c r="L1161" s="177">
        <f ca="1">IF(L$1&lt;'Data Bank'!$AD1307,"",IF(L$1&gt;'Data Bank'!$AT1307,"",IF(AND('Data Bank'!$AC1307&lt;100,TODAY()&gt;'Data Bank'!$AT1307),1,IF('Data Bank'!$AC1307=100,3,IF('Data Bank'!$AC1307=0,0,2)))))</f>
        <v>0</v>
      </c>
      <c r="M1161" s="177">
        <f ca="1">IF(M$1&lt;'Data Bank'!$AD1307,"",IF(M$1&gt;'Data Bank'!$AT1307,"",IF(AND('Data Bank'!$AC1307&lt;100,TODAY()&gt;'Data Bank'!$AT1307),1,IF('Data Bank'!$AC1307=100,3,IF('Data Bank'!$AC1307=0,0,2)))))</f>
        <v>0</v>
      </c>
      <c r="N1161" s="177">
        <f ca="1">IF(N$1&lt;'Data Bank'!$AD1307,"",IF(N$1&gt;'Data Bank'!$AT1307,"",IF(AND('Data Bank'!$AC1307&lt;100,TODAY()&gt;'Data Bank'!$AT1307),1,IF('Data Bank'!$AC1307=100,3,IF('Data Bank'!$AC1307=0,0,2)))))</f>
        <v>0</v>
      </c>
      <c r="O1161" s="177">
        <f ca="1">IF(O$1&lt;'Data Bank'!$AD1307,"",IF(O$1&gt;'Data Bank'!$AT1307,"",IF(AND('Data Bank'!$AC1307&lt;100,TODAY()&gt;'Data Bank'!$AT1307),1,IF('Data Bank'!$AC1307=100,3,IF('Data Bank'!$AC1307=0,0,2)))))</f>
        <v>0</v>
      </c>
      <c r="P1161" s="177">
        <f ca="1">IF(P$1&lt;'Data Bank'!$AD1307,"",IF(P$1&gt;'Data Bank'!$AT1307,"",IF(AND('Data Bank'!$AC1307&lt;100,TODAY()&gt;'Data Bank'!$AT1307),1,IF('Data Bank'!$AC1307=100,3,IF('Data Bank'!$AC1307=0,0,2)))))</f>
        <v>0</v>
      </c>
      <c r="Q1161" s="177">
        <f ca="1">IF(Q$1&lt;'Data Bank'!$AD1307,"",IF(Q$1&gt;'Data Bank'!$AT1307,"",IF(AND('Data Bank'!$AC1307&lt;100,TODAY()&gt;'Data Bank'!$AT1307),1,IF('Data Bank'!$AC1307=100,3,IF('Data Bank'!$AC1307=0,0,2)))))</f>
        <v>0</v>
      </c>
      <c r="R1161" s="177">
        <f ca="1">IF(R$1&lt;'Data Bank'!$AD1307,"",IF(R$1&gt;'Data Bank'!$AT1307,"",IF(AND('Data Bank'!$AC1307&lt;100,TODAY()&gt;'Data Bank'!$AT1307),1,IF('Data Bank'!$AC1307=100,3,IF('Data Bank'!$AC1307=0,0,2)))))</f>
        <v>0</v>
      </c>
    </row>
    <row r="1162" spans="1:18">
      <c r="A1162" s="115" t="str">
        <f>'Data Bank'!E1310</f>
        <v>Unknown Society _ 4</v>
      </c>
      <c r="B1162" s="178">
        <f ca="1">IF(B$1&lt;'Data Bank'!$AD1310,"",IF(B$1&gt;'Data Bank'!$AT1310,"",IF(AND('Data Bank'!$AC1310&lt;100,TODAY()&gt;'Data Bank'!$AT1310),1,IF('Data Bank'!$AC1310=100,3,IF('Data Bank'!$AC1310=0,0,2)))))</f>
        <v>0</v>
      </c>
      <c r="C1162" s="178">
        <f ca="1">IF(C$1&lt;'Data Bank'!$AD1310,"",IF(C$1&gt;'Data Bank'!$AT1310,"",IF(AND('Data Bank'!$AC1310&lt;100,TODAY()&gt;'Data Bank'!$AT1310),1,IF('Data Bank'!$AC1310=100,3,IF('Data Bank'!$AC1310=0,0,2)))))</f>
        <v>0</v>
      </c>
      <c r="D1162" s="178">
        <f ca="1">IF(D$1&lt;'Data Bank'!$AD1310,"",IF(D$1&gt;'Data Bank'!$AT1310,"",IF(AND('Data Bank'!$AC1310&lt;100,TODAY()&gt;'Data Bank'!$AT1310),1,IF('Data Bank'!$AC1310=100,3,IF('Data Bank'!$AC1310=0,0,2)))))</f>
        <v>0</v>
      </c>
      <c r="E1162" s="178">
        <f ca="1">IF(E$1&lt;'Data Bank'!$AD1310,"",IF(E$1&gt;'Data Bank'!$AT1310,"",IF(AND('Data Bank'!$AC1310&lt;100,TODAY()&gt;'Data Bank'!$AT1310),1,IF('Data Bank'!$AC1310=100,3,IF('Data Bank'!$AC1310=0,0,2)))))</f>
        <v>0</v>
      </c>
      <c r="F1162" s="178">
        <f ca="1">IF(F$1&lt;'Data Bank'!$AD1310,"",IF(F$1&gt;'Data Bank'!$AT1310,"",IF(AND('Data Bank'!$AC1310&lt;100,TODAY()&gt;'Data Bank'!$AT1310),1,IF('Data Bank'!$AC1310=100,3,IF('Data Bank'!$AC1310=0,0,2)))))</f>
        <v>0</v>
      </c>
      <c r="G1162" s="178">
        <f ca="1">IF(G$1&lt;'Data Bank'!$AD1310,"",IF(G$1&gt;'Data Bank'!$AT1310,"",IF(AND('Data Bank'!$AC1310&lt;100,TODAY()&gt;'Data Bank'!$AT1310),1,IF('Data Bank'!$AC1310=100,3,IF('Data Bank'!$AC1310=0,0,2)))))</f>
        <v>0</v>
      </c>
      <c r="H1162" s="178">
        <f ca="1">IF(H$1&lt;'Data Bank'!$AD1310,"",IF(H$1&gt;'Data Bank'!$AT1310,"",IF(AND('Data Bank'!$AC1310&lt;100,TODAY()&gt;'Data Bank'!$AT1310),1,IF('Data Bank'!$AC1310=100,3,IF('Data Bank'!$AC1310=0,0,2)))))</f>
        <v>0</v>
      </c>
      <c r="I1162" s="178">
        <f ca="1">IF(I$1&lt;'Data Bank'!$AD1310,"",IF(I$1&gt;'Data Bank'!$AT1310,"",IF(AND('Data Bank'!$AC1310&lt;100,TODAY()&gt;'Data Bank'!$AT1310),1,IF('Data Bank'!$AC1310=100,3,IF('Data Bank'!$AC1310=0,0,2)))))</f>
        <v>0</v>
      </c>
      <c r="J1162" s="177">
        <f ca="1">IF(J$1&lt;'Data Bank'!$AD1310,"",IF(J$1&gt;'Data Bank'!$AT1310,"",IF(AND('Data Bank'!$AC1310&lt;100,TODAY()&gt;'Data Bank'!$AT1310),1,IF('Data Bank'!$AC1310=100,3,IF('Data Bank'!$AC1310=0,0,2)))))</f>
        <v>0</v>
      </c>
      <c r="K1162" s="177">
        <f ca="1">IF(K$1&lt;'Data Bank'!$AD1310,"",IF(K$1&gt;'Data Bank'!$AT1310,"",IF(AND('Data Bank'!$AC1310&lt;100,TODAY()&gt;'Data Bank'!$AT1310),1,IF('Data Bank'!$AC1310=100,3,IF('Data Bank'!$AC1310=0,0,2)))))</f>
        <v>0</v>
      </c>
      <c r="L1162" s="177">
        <f ca="1">IF(L$1&lt;'Data Bank'!$AD1310,"",IF(L$1&gt;'Data Bank'!$AT1310,"",IF(AND('Data Bank'!$AC1310&lt;100,TODAY()&gt;'Data Bank'!$AT1310),1,IF('Data Bank'!$AC1310=100,3,IF('Data Bank'!$AC1310=0,0,2)))))</f>
        <v>0</v>
      </c>
      <c r="M1162" s="177">
        <f ca="1">IF(M$1&lt;'Data Bank'!$AD1310,"",IF(M$1&gt;'Data Bank'!$AT1310,"",IF(AND('Data Bank'!$AC1310&lt;100,TODAY()&gt;'Data Bank'!$AT1310),1,IF('Data Bank'!$AC1310=100,3,IF('Data Bank'!$AC1310=0,0,2)))))</f>
        <v>0</v>
      </c>
      <c r="N1162" s="177">
        <f ca="1">IF(N$1&lt;'Data Bank'!$AD1310,"",IF(N$1&gt;'Data Bank'!$AT1310,"",IF(AND('Data Bank'!$AC1310&lt;100,TODAY()&gt;'Data Bank'!$AT1310),1,IF('Data Bank'!$AC1310=100,3,IF('Data Bank'!$AC1310=0,0,2)))))</f>
        <v>0</v>
      </c>
      <c r="O1162" s="177">
        <f ca="1">IF(O$1&lt;'Data Bank'!$AD1310,"",IF(O$1&gt;'Data Bank'!$AT1310,"",IF(AND('Data Bank'!$AC1310&lt;100,TODAY()&gt;'Data Bank'!$AT1310),1,IF('Data Bank'!$AC1310=100,3,IF('Data Bank'!$AC1310=0,0,2)))))</f>
        <v>0</v>
      </c>
      <c r="P1162" s="177">
        <f ca="1">IF(P$1&lt;'Data Bank'!$AD1310,"",IF(P$1&gt;'Data Bank'!$AT1310,"",IF(AND('Data Bank'!$AC1310&lt;100,TODAY()&gt;'Data Bank'!$AT1310),1,IF('Data Bank'!$AC1310=100,3,IF('Data Bank'!$AC1310=0,0,2)))))</f>
        <v>0</v>
      </c>
      <c r="Q1162" s="177">
        <f ca="1">IF(Q$1&lt;'Data Bank'!$AD1310,"",IF(Q$1&gt;'Data Bank'!$AT1310,"",IF(AND('Data Bank'!$AC1310&lt;100,TODAY()&gt;'Data Bank'!$AT1310),1,IF('Data Bank'!$AC1310=100,3,IF('Data Bank'!$AC1310=0,0,2)))))</f>
        <v>0</v>
      </c>
      <c r="R1162" s="177">
        <f ca="1">IF(R$1&lt;'Data Bank'!$AD1310,"",IF(R$1&gt;'Data Bank'!$AT1310,"",IF(AND('Data Bank'!$AC1310&lt;100,TODAY()&gt;'Data Bank'!$AT1310),1,IF('Data Bank'!$AC1310=100,3,IF('Data Bank'!$AC1310=0,0,2)))))</f>
        <v>0</v>
      </c>
    </row>
    <row r="1163" spans="1:18">
      <c r="A1163" s="115" t="str">
        <f>'Data Bank'!E1312</f>
        <v>Unknown Society _3</v>
      </c>
      <c r="B1163" s="178">
        <f ca="1">IF(B$1&lt;'Data Bank'!$AD1312,"",IF(B$1&gt;'Data Bank'!$AT1312,"",IF(AND('Data Bank'!$AC1312&lt;100,TODAY()&gt;'Data Bank'!$AT1312),1,IF('Data Bank'!$AC1312=100,3,IF('Data Bank'!$AC1312=0,0,2)))))</f>
        <v>0</v>
      </c>
      <c r="C1163" s="178">
        <f ca="1">IF(C$1&lt;'Data Bank'!$AD1312,"",IF(C$1&gt;'Data Bank'!$AT1312,"",IF(AND('Data Bank'!$AC1312&lt;100,TODAY()&gt;'Data Bank'!$AT1312),1,IF('Data Bank'!$AC1312=100,3,IF('Data Bank'!$AC1312=0,0,2)))))</f>
        <v>0</v>
      </c>
      <c r="D1163" s="178">
        <f ca="1">IF(D$1&lt;'Data Bank'!$AD1312,"",IF(D$1&gt;'Data Bank'!$AT1312,"",IF(AND('Data Bank'!$AC1312&lt;100,TODAY()&gt;'Data Bank'!$AT1312),1,IF('Data Bank'!$AC1312=100,3,IF('Data Bank'!$AC1312=0,0,2)))))</f>
        <v>0</v>
      </c>
      <c r="E1163" s="178" t="str">
        <f ca="1">IF(E$1&lt;'Data Bank'!$AD1312,"",IF(E$1&gt;'Data Bank'!$AT1312,"",IF(AND('Data Bank'!$AC1312&lt;100,TODAY()&gt;'Data Bank'!$AT1312),1,IF('Data Bank'!$AC1312=100,3,IF('Data Bank'!$AC1312=0,0,2)))))</f>
        <v/>
      </c>
      <c r="F1163" s="178" t="str">
        <f ca="1">IF(F$1&lt;'Data Bank'!$AD1312,"",IF(F$1&gt;'Data Bank'!$AT1312,"",IF(AND('Data Bank'!$AC1312&lt;100,TODAY()&gt;'Data Bank'!$AT1312),1,IF('Data Bank'!$AC1312=100,3,IF('Data Bank'!$AC1312=0,0,2)))))</f>
        <v/>
      </c>
      <c r="G1163" s="178" t="str">
        <f ca="1">IF(G$1&lt;'Data Bank'!$AD1312,"",IF(G$1&gt;'Data Bank'!$AT1312,"",IF(AND('Data Bank'!$AC1312&lt;100,TODAY()&gt;'Data Bank'!$AT1312),1,IF('Data Bank'!$AC1312=100,3,IF('Data Bank'!$AC1312=0,0,2)))))</f>
        <v/>
      </c>
      <c r="H1163" s="178" t="str">
        <f ca="1">IF(H$1&lt;'Data Bank'!$AD1312,"",IF(H$1&gt;'Data Bank'!$AT1312,"",IF(AND('Data Bank'!$AC1312&lt;100,TODAY()&gt;'Data Bank'!$AT1312),1,IF('Data Bank'!$AC1312=100,3,IF('Data Bank'!$AC1312=0,0,2)))))</f>
        <v/>
      </c>
      <c r="I1163" s="178" t="str">
        <f ca="1">IF(I$1&lt;'Data Bank'!$AD1312,"",IF(I$1&gt;'Data Bank'!$AT1312,"",IF(AND('Data Bank'!$AC1312&lt;100,TODAY()&gt;'Data Bank'!$AT1312),1,IF('Data Bank'!$AC1312=100,3,IF('Data Bank'!$AC1312=0,0,2)))))</f>
        <v/>
      </c>
      <c r="J1163" s="177" t="str">
        <f ca="1">IF(J$1&lt;'Data Bank'!$AD1312,"",IF(J$1&gt;'Data Bank'!$AT1312,"",IF(AND('Data Bank'!$AC1312&lt;100,TODAY()&gt;'Data Bank'!$AT1312),1,IF('Data Bank'!$AC1312=100,3,IF('Data Bank'!$AC1312=0,0,2)))))</f>
        <v/>
      </c>
      <c r="K1163" s="177" t="str">
        <f ca="1">IF(K$1&lt;'Data Bank'!$AD1312,"",IF(K$1&gt;'Data Bank'!$AT1312,"",IF(AND('Data Bank'!$AC1312&lt;100,TODAY()&gt;'Data Bank'!$AT1312),1,IF('Data Bank'!$AC1312=100,3,IF('Data Bank'!$AC1312=0,0,2)))))</f>
        <v/>
      </c>
      <c r="L1163" s="177" t="str">
        <f ca="1">IF(L$1&lt;'Data Bank'!$AD1312,"",IF(L$1&gt;'Data Bank'!$AT1312,"",IF(AND('Data Bank'!$AC1312&lt;100,TODAY()&gt;'Data Bank'!$AT1312),1,IF('Data Bank'!$AC1312=100,3,IF('Data Bank'!$AC1312=0,0,2)))))</f>
        <v/>
      </c>
      <c r="M1163" s="177" t="str">
        <f ca="1">IF(M$1&lt;'Data Bank'!$AD1312,"",IF(M$1&gt;'Data Bank'!$AT1312,"",IF(AND('Data Bank'!$AC1312&lt;100,TODAY()&gt;'Data Bank'!$AT1312),1,IF('Data Bank'!$AC1312=100,3,IF('Data Bank'!$AC1312=0,0,2)))))</f>
        <v/>
      </c>
      <c r="N1163" s="177" t="str">
        <f ca="1">IF(N$1&lt;'Data Bank'!$AD1312,"",IF(N$1&gt;'Data Bank'!$AT1312,"",IF(AND('Data Bank'!$AC1312&lt;100,TODAY()&gt;'Data Bank'!$AT1312),1,IF('Data Bank'!$AC1312=100,3,IF('Data Bank'!$AC1312=0,0,2)))))</f>
        <v/>
      </c>
      <c r="O1163" s="177" t="str">
        <f ca="1">IF(O$1&lt;'Data Bank'!$AD1312,"",IF(O$1&gt;'Data Bank'!$AT1312,"",IF(AND('Data Bank'!$AC1312&lt;100,TODAY()&gt;'Data Bank'!$AT1312),1,IF('Data Bank'!$AC1312=100,3,IF('Data Bank'!$AC1312=0,0,2)))))</f>
        <v/>
      </c>
      <c r="P1163" s="177" t="str">
        <f ca="1">IF(P$1&lt;'Data Bank'!$AD1312,"",IF(P$1&gt;'Data Bank'!$AT1312,"",IF(AND('Data Bank'!$AC1312&lt;100,TODAY()&gt;'Data Bank'!$AT1312),1,IF('Data Bank'!$AC1312=100,3,IF('Data Bank'!$AC1312=0,0,2)))))</f>
        <v/>
      </c>
      <c r="Q1163" s="177" t="str">
        <f ca="1">IF(Q$1&lt;'Data Bank'!$AD1312,"",IF(Q$1&gt;'Data Bank'!$AT1312,"",IF(AND('Data Bank'!$AC1312&lt;100,TODAY()&gt;'Data Bank'!$AT1312),1,IF('Data Bank'!$AC1312=100,3,IF('Data Bank'!$AC1312=0,0,2)))))</f>
        <v/>
      </c>
      <c r="R1163" s="177" t="str">
        <f ca="1">IF(R$1&lt;'Data Bank'!$AD1312,"",IF(R$1&gt;'Data Bank'!$AT1312,"",IF(AND('Data Bank'!$AC1312&lt;100,TODAY()&gt;'Data Bank'!$AT1312),1,IF('Data Bank'!$AC1312=100,3,IF('Data Bank'!$AC1312=0,0,2)))))</f>
        <v/>
      </c>
    </row>
    <row r="1164" spans="1:18">
      <c r="A1164" s="115" t="str">
        <f>'Data Bank'!E1313</f>
        <v>Unknown Society 10</v>
      </c>
      <c r="B1164" s="178">
        <f ca="1">IF(B$1&lt;'Data Bank'!$AD1313,"",IF(B$1&gt;'Data Bank'!$AT1313,"",IF(AND('Data Bank'!$AC1313&lt;100,TODAY()&gt;'Data Bank'!$AT1313),1,IF('Data Bank'!$AC1313=100,3,IF('Data Bank'!$AC1313=0,0,2)))))</f>
        <v>1</v>
      </c>
      <c r="C1164" s="178" t="str">
        <f ca="1">IF(C$1&lt;'Data Bank'!$AD1313,"",IF(C$1&gt;'Data Bank'!$AT1313,"",IF(AND('Data Bank'!$AC1313&lt;100,TODAY()&gt;'Data Bank'!$AT1313),1,IF('Data Bank'!$AC1313=100,3,IF('Data Bank'!$AC1313=0,0,2)))))</f>
        <v/>
      </c>
      <c r="D1164" s="178" t="str">
        <f ca="1">IF(D$1&lt;'Data Bank'!$AD1313,"",IF(D$1&gt;'Data Bank'!$AT1313,"",IF(AND('Data Bank'!$AC1313&lt;100,TODAY()&gt;'Data Bank'!$AT1313),1,IF('Data Bank'!$AC1313=100,3,IF('Data Bank'!$AC1313=0,0,2)))))</f>
        <v/>
      </c>
      <c r="E1164" s="178" t="str">
        <f ca="1">IF(E$1&lt;'Data Bank'!$AD1313,"",IF(E$1&gt;'Data Bank'!$AT1313,"",IF(AND('Data Bank'!$AC1313&lt;100,TODAY()&gt;'Data Bank'!$AT1313),1,IF('Data Bank'!$AC1313=100,3,IF('Data Bank'!$AC1313=0,0,2)))))</f>
        <v/>
      </c>
      <c r="F1164" s="178" t="str">
        <f ca="1">IF(F$1&lt;'Data Bank'!$AD1313,"",IF(F$1&gt;'Data Bank'!$AT1313,"",IF(AND('Data Bank'!$AC1313&lt;100,TODAY()&gt;'Data Bank'!$AT1313),1,IF('Data Bank'!$AC1313=100,3,IF('Data Bank'!$AC1313=0,0,2)))))</f>
        <v/>
      </c>
      <c r="G1164" s="178" t="str">
        <f ca="1">IF(G$1&lt;'Data Bank'!$AD1313,"",IF(G$1&gt;'Data Bank'!$AT1313,"",IF(AND('Data Bank'!$AC1313&lt;100,TODAY()&gt;'Data Bank'!$AT1313),1,IF('Data Bank'!$AC1313=100,3,IF('Data Bank'!$AC1313=0,0,2)))))</f>
        <v/>
      </c>
      <c r="H1164" s="178" t="str">
        <f ca="1">IF(H$1&lt;'Data Bank'!$AD1313,"",IF(H$1&gt;'Data Bank'!$AT1313,"",IF(AND('Data Bank'!$AC1313&lt;100,TODAY()&gt;'Data Bank'!$AT1313),1,IF('Data Bank'!$AC1313=100,3,IF('Data Bank'!$AC1313=0,0,2)))))</f>
        <v/>
      </c>
      <c r="I1164" s="178" t="str">
        <f ca="1">IF(I$1&lt;'Data Bank'!$AD1313,"",IF(I$1&gt;'Data Bank'!$AT1313,"",IF(AND('Data Bank'!$AC1313&lt;100,TODAY()&gt;'Data Bank'!$AT1313),1,IF('Data Bank'!$AC1313=100,3,IF('Data Bank'!$AC1313=0,0,2)))))</f>
        <v/>
      </c>
      <c r="J1164" s="177" t="str">
        <f ca="1">IF(J$1&lt;'Data Bank'!$AD1313,"",IF(J$1&gt;'Data Bank'!$AT1313,"",IF(AND('Data Bank'!$AC1313&lt;100,TODAY()&gt;'Data Bank'!$AT1313),1,IF('Data Bank'!$AC1313=100,3,IF('Data Bank'!$AC1313=0,0,2)))))</f>
        <v/>
      </c>
      <c r="K1164" s="177" t="str">
        <f ca="1">IF(K$1&lt;'Data Bank'!$AD1313,"",IF(K$1&gt;'Data Bank'!$AT1313,"",IF(AND('Data Bank'!$AC1313&lt;100,TODAY()&gt;'Data Bank'!$AT1313),1,IF('Data Bank'!$AC1313=100,3,IF('Data Bank'!$AC1313=0,0,2)))))</f>
        <v/>
      </c>
      <c r="L1164" s="177" t="str">
        <f ca="1">IF(L$1&lt;'Data Bank'!$AD1313,"",IF(L$1&gt;'Data Bank'!$AT1313,"",IF(AND('Data Bank'!$AC1313&lt;100,TODAY()&gt;'Data Bank'!$AT1313),1,IF('Data Bank'!$AC1313=100,3,IF('Data Bank'!$AC1313=0,0,2)))))</f>
        <v/>
      </c>
      <c r="M1164" s="177" t="str">
        <f ca="1">IF(M$1&lt;'Data Bank'!$AD1313,"",IF(M$1&gt;'Data Bank'!$AT1313,"",IF(AND('Data Bank'!$AC1313&lt;100,TODAY()&gt;'Data Bank'!$AT1313),1,IF('Data Bank'!$AC1313=100,3,IF('Data Bank'!$AC1313=0,0,2)))))</f>
        <v/>
      </c>
      <c r="N1164" s="177" t="str">
        <f ca="1">IF(N$1&lt;'Data Bank'!$AD1313,"",IF(N$1&gt;'Data Bank'!$AT1313,"",IF(AND('Data Bank'!$AC1313&lt;100,TODAY()&gt;'Data Bank'!$AT1313),1,IF('Data Bank'!$AC1313=100,3,IF('Data Bank'!$AC1313=0,0,2)))))</f>
        <v/>
      </c>
      <c r="O1164" s="177" t="str">
        <f ca="1">IF(O$1&lt;'Data Bank'!$AD1313,"",IF(O$1&gt;'Data Bank'!$AT1313,"",IF(AND('Data Bank'!$AC1313&lt;100,TODAY()&gt;'Data Bank'!$AT1313),1,IF('Data Bank'!$AC1313=100,3,IF('Data Bank'!$AC1313=0,0,2)))))</f>
        <v/>
      </c>
      <c r="P1164" s="177" t="str">
        <f ca="1">IF(P$1&lt;'Data Bank'!$AD1313,"",IF(P$1&gt;'Data Bank'!$AT1313,"",IF(AND('Data Bank'!$AC1313&lt;100,TODAY()&gt;'Data Bank'!$AT1313),1,IF('Data Bank'!$AC1313=100,3,IF('Data Bank'!$AC1313=0,0,2)))))</f>
        <v/>
      </c>
      <c r="Q1164" s="177" t="str">
        <f ca="1">IF(Q$1&lt;'Data Bank'!$AD1313,"",IF(Q$1&gt;'Data Bank'!$AT1313,"",IF(AND('Data Bank'!$AC1313&lt;100,TODAY()&gt;'Data Bank'!$AT1313),1,IF('Data Bank'!$AC1313=100,3,IF('Data Bank'!$AC1313=0,0,2)))))</f>
        <v/>
      </c>
      <c r="R1164" s="177" t="str">
        <f ca="1">IF(R$1&lt;'Data Bank'!$AD1313,"",IF(R$1&gt;'Data Bank'!$AT1313,"",IF(AND('Data Bank'!$AC1313&lt;100,TODAY()&gt;'Data Bank'!$AT1313),1,IF('Data Bank'!$AC1313=100,3,IF('Data Bank'!$AC1313=0,0,2)))))</f>
        <v/>
      </c>
    </row>
    <row r="1165" spans="1:18">
      <c r="A1165" s="115" t="str">
        <f>'Data Bank'!E1314</f>
        <v>Unknown Society 13</v>
      </c>
      <c r="B1165" s="178">
        <f ca="1">IF(B$1&lt;'Data Bank'!$AD1314,"",IF(B$1&gt;'Data Bank'!$AT1314,"",IF(AND('Data Bank'!$AC1314&lt;100,TODAY()&gt;'Data Bank'!$AT1314),1,IF('Data Bank'!$AC1314=100,3,IF('Data Bank'!$AC1314=0,0,2)))))</f>
        <v>2</v>
      </c>
      <c r="C1165" s="178">
        <f ca="1">IF(C$1&lt;'Data Bank'!$AD1314,"",IF(C$1&gt;'Data Bank'!$AT1314,"",IF(AND('Data Bank'!$AC1314&lt;100,TODAY()&gt;'Data Bank'!$AT1314),1,IF('Data Bank'!$AC1314=100,3,IF('Data Bank'!$AC1314=0,0,2)))))</f>
        <v>2</v>
      </c>
      <c r="D1165" s="178">
        <f ca="1">IF(D$1&lt;'Data Bank'!$AD1314,"",IF(D$1&gt;'Data Bank'!$AT1314,"",IF(AND('Data Bank'!$AC1314&lt;100,TODAY()&gt;'Data Bank'!$AT1314),1,IF('Data Bank'!$AC1314=100,3,IF('Data Bank'!$AC1314=0,0,2)))))</f>
        <v>2</v>
      </c>
      <c r="E1165" s="178">
        <f ca="1">IF(E$1&lt;'Data Bank'!$AD1314,"",IF(E$1&gt;'Data Bank'!$AT1314,"",IF(AND('Data Bank'!$AC1314&lt;100,TODAY()&gt;'Data Bank'!$AT1314),1,IF('Data Bank'!$AC1314=100,3,IF('Data Bank'!$AC1314=0,0,2)))))</f>
        <v>2</v>
      </c>
      <c r="F1165" s="178">
        <f ca="1">IF(F$1&lt;'Data Bank'!$AD1314,"",IF(F$1&gt;'Data Bank'!$AT1314,"",IF(AND('Data Bank'!$AC1314&lt;100,TODAY()&gt;'Data Bank'!$AT1314),1,IF('Data Bank'!$AC1314=100,3,IF('Data Bank'!$AC1314=0,0,2)))))</f>
        <v>2</v>
      </c>
      <c r="G1165" s="178">
        <f ca="1">IF(G$1&lt;'Data Bank'!$AD1314,"",IF(G$1&gt;'Data Bank'!$AT1314,"",IF(AND('Data Bank'!$AC1314&lt;100,TODAY()&gt;'Data Bank'!$AT1314),1,IF('Data Bank'!$AC1314=100,3,IF('Data Bank'!$AC1314=0,0,2)))))</f>
        <v>2</v>
      </c>
      <c r="H1165" s="178">
        <f ca="1">IF(H$1&lt;'Data Bank'!$AD1314,"",IF(H$1&gt;'Data Bank'!$AT1314,"",IF(AND('Data Bank'!$AC1314&lt;100,TODAY()&gt;'Data Bank'!$AT1314),1,IF('Data Bank'!$AC1314=100,3,IF('Data Bank'!$AC1314=0,0,2)))))</f>
        <v>2</v>
      </c>
      <c r="I1165" s="178">
        <f ca="1">IF(I$1&lt;'Data Bank'!$AD1314,"",IF(I$1&gt;'Data Bank'!$AT1314,"",IF(AND('Data Bank'!$AC1314&lt;100,TODAY()&gt;'Data Bank'!$AT1314),1,IF('Data Bank'!$AC1314=100,3,IF('Data Bank'!$AC1314=0,0,2)))))</f>
        <v>2</v>
      </c>
      <c r="J1165" s="177">
        <f ca="1">IF(J$1&lt;'Data Bank'!$AD1314,"",IF(J$1&gt;'Data Bank'!$AT1314,"",IF(AND('Data Bank'!$AC1314&lt;100,TODAY()&gt;'Data Bank'!$AT1314),1,IF('Data Bank'!$AC1314=100,3,IF('Data Bank'!$AC1314=0,0,2)))))</f>
        <v>2</v>
      </c>
      <c r="K1165" s="177">
        <f ca="1">IF(K$1&lt;'Data Bank'!$AD1314,"",IF(K$1&gt;'Data Bank'!$AT1314,"",IF(AND('Data Bank'!$AC1314&lt;100,TODAY()&gt;'Data Bank'!$AT1314),1,IF('Data Bank'!$AC1314=100,3,IF('Data Bank'!$AC1314=0,0,2)))))</f>
        <v>2</v>
      </c>
      <c r="L1165" s="177">
        <f ca="1">IF(L$1&lt;'Data Bank'!$AD1314,"",IF(L$1&gt;'Data Bank'!$AT1314,"",IF(AND('Data Bank'!$AC1314&lt;100,TODAY()&gt;'Data Bank'!$AT1314),1,IF('Data Bank'!$AC1314=100,3,IF('Data Bank'!$AC1314=0,0,2)))))</f>
        <v>2</v>
      </c>
      <c r="M1165" s="177">
        <f ca="1">IF(M$1&lt;'Data Bank'!$AD1314,"",IF(M$1&gt;'Data Bank'!$AT1314,"",IF(AND('Data Bank'!$AC1314&lt;100,TODAY()&gt;'Data Bank'!$AT1314),1,IF('Data Bank'!$AC1314=100,3,IF('Data Bank'!$AC1314=0,0,2)))))</f>
        <v>2</v>
      </c>
      <c r="N1165" s="177">
        <f ca="1">IF(N$1&lt;'Data Bank'!$AD1314,"",IF(N$1&gt;'Data Bank'!$AT1314,"",IF(AND('Data Bank'!$AC1314&lt;100,TODAY()&gt;'Data Bank'!$AT1314),1,IF('Data Bank'!$AC1314=100,3,IF('Data Bank'!$AC1314=0,0,2)))))</f>
        <v>2</v>
      </c>
      <c r="O1165" s="177">
        <f ca="1">IF(O$1&lt;'Data Bank'!$AD1314,"",IF(O$1&gt;'Data Bank'!$AT1314,"",IF(AND('Data Bank'!$AC1314&lt;100,TODAY()&gt;'Data Bank'!$AT1314),1,IF('Data Bank'!$AC1314=100,3,IF('Data Bank'!$AC1314=0,0,2)))))</f>
        <v>2</v>
      </c>
      <c r="P1165" s="177">
        <f ca="1">IF(P$1&lt;'Data Bank'!$AD1314,"",IF(P$1&gt;'Data Bank'!$AT1314,"",IF(AND('Data Bank'!$AC1314&lt;100,TODAY()&gt;'Data Bank'!$AT1314),1,IF('Data Bank'!$AC1314=100,3,IF('Data Bank'!$AC1314=0,0,2)))))</f>
        <v>2</v>
      </c>
      <c r="Q1165" s="177">
        <f ca="1">IF(Q$1&lt;'Data Bank'!$AD1314,"",IF(Q$1&gt;'Data Bank'!$AT1314,"",IF(AND('Data Bank'!$AC1314&lt;100,TODAY()&gt;'Data Bank'!$AT1314),1,IF('Data Bank'!$AC1314=100,3,IF('Data Bank'!$AC1314=0,0,2)))))</f>
        <v>2</v>
      </c>
      <c r="R1165" s="177">
        <f ca="1">IF(R$1&lt;'Data Bank'!$AD1314,"",IF(R$1&gt;'Data Bank'!$AT1314,"",IF(AND('Data Bank'!$AC1314&lt;100,TODAY()&gt;'Data Bank'!$AT1314),1,IF('Data Bank'!$AC1314=100,3,IF('Data Bank'!$AC1314=0,0,2)))))</f>
        <v>2</v>
      </c>
    </row>
    <row r="1166" spans="1:18">
      <c r="A1166" s="115" t="str">
        <f>'Data Bank'!E1315</f>
        <v>Unknown Society 14-P1</v>
      </c>
      <c r="B1166" s="178">
        <f ca="1">IF(B$1&lt;'Data Bank'!$AD1315,"",IF(B$1&gt;'Data Bank'!$AT1315,"",IF(AND('Data Bank'!$AC1315&lt;100,TODAY()&gt;'Data Bank'!$AT1315),1,IF('Data Bank'!$AC1315=100,3,IF('Data Bank'!$AC1315=0,0,2)))))</f>
        <v>1</v>
      </c>
      <c r="C1166" s="178" t="str">
        <f ca="1">IF(C$1&lt;'Data Bank'!$AD1315,"",IF(C$1&gt;'Data Bank'!$AT1315,"",IF(AND('Data Bank'!$AC1315&lt;100,TODAY()&gt;'Data Bank'!$AT1315),1,IF('Data Bank'!$AC1315=100,3,IF('Data Bank'!$AC1315=0,0,2)))))</f>
        <v/>
      </c>
      <c r="D1166" s="178" t="str">
        <f ca="1">IF(D$1&lt;'Data Bank'!$AD1315,"",IF(D$1&gt;'Data Bank'!$AT1315,"",IF(AND('Data Bank'!$AC1315&lt;100,TODAY()&gt;'Data Bank'!$AT1315),1,IF('Data Bank'!$AC1315=100,3,IF('Data Bank'!$AC1315=0,0,2)))))</f>
        <v/>
      </c>
      <c r="E1166" s="178" t="str">
        <f ca="1">IF(E$1&lt;'Data Bank'!$AD1315,"",IF(E$1&gt;'Data Bank'!$AT1315,"",IF(AND('Data Bank'!$AC1315&lt;100,TODAY()&gt;'Data Bank'!$AT1315),1,IF('Data Bank'!$AC1315=100,3,IF('Data Bank'!$AC1315=0,0,2)))))</f>
        <v/>
      </c>
      <c r="F1166" s="178" t="str">
        <f ca="1">IF(F$1&lt;'Data Bank'!$AD1315,"",IF(F$1&gt;'Data Bank'!$AT1315,"",IF(AND('Data Bank'!$AC1315&lt;100,TODAY()&gt;'Data Bank'!$AT1315),1,IF('Data Bank'!$AC1315=100,3,IF('Data Bank'!$AC1315=0,0,2)))))</f>
        <v/>
      </c>
      <c r="G1166" s="178" t="str">
        <f ca="1">IF(G$1&lt;'Data Bank'!$AD1315,"",IF(G$1&gt;'Data Bank'!$AT1315,"",IF(AND('Data Bank'!$AC1315&lt;100,TODAY()&gt;'Data Bank'!$AT1315),1,IF('Data Bank'!$AC1315=100,3,IF('Data Bank'!$AC1315=0,0,2)))))</f>
        <v/>
      </c>
      <c r="H1166" s="178" t="str">
        <f ca="1">IF(H$1&lt;'Data Bank'!$AD1315,"",IF(H$1&gt;'Data Bank'!$AT1315,"",IF(AND('Data Bank'!$AC1315&lt;100,TODAY()&gt;'Data Bank'!$AT1315),1,IF('Data Bank'!$AC1315=100,3,IF('Data Bank'!$AC1315=0,0,2)))))</f>
        <v/>
      </c>
      <c r="I1166" s="178" t="str">
        <f ca="1">IF(I$1&lt;'Data Bank'!$AD1315,"",IF(I$1&gt;'Data Bank'!$AT1315,"",IF(AND('Data Bank'!$AC1315&lt;100,TODAY()&gt;'Data Bank'!$AT1315),1,IF('Data Bank'!$AC1315=100,3,IF('Data Bank'!$AC1315=0,0,2)))))</f>
        <v/>
      </c>
      <c r="J1166" s="177" t="str">
        <f ca="1">IF(J$1&lt;'Data Bank'!$AD1315,"",IF(J$1&gt;'Data Bank'!$AT1315,"",IF(AND('Data Bank'!$AC1315&lt;100,TODAY()&gt;'Data Bank'!$AT1315),1,IF('Data Bank'!$AC1315=100,3,IF('Data Bank'!$AC1315=0,0,2)))))</f>
        <v/>
      </c>
      <c r="K1166" s="177" t="str">
        <f ca="1">IF(K$1&lt;'Data Bank'!$AD1315,"",IF(K$1&gt;'Data Bank'!$AT1315,"",IF(AND('Data Bank'!$AC1315&lt;100,TODAY()&gt;'Data Bank'!$AT1315),1,IF('Data Bank'!$AC1315=100,3,IF('Data Bank'!$AC1315=0,0,2)))))</f>
        <v/>
      </c>
      <c r="L1166" s="177" t="str">
        <f ca="1">IF(L$1&lt;'Data Bank'!$AD1315,"",IF(L$1&gt;'Data Bank'!$AT1315,"",IF(AND('Data Bank'!$AC1315&lt;100,TODAY()&gt;'Data Bank'!$AT1315),1,IF('Data Bank'!$AC1315=100,3,IF('Data Bank'!$AC1315=0,0,2)))))</f>
        <v/>
      </c>
      <c r="M1166" s="177" t="str">
        <f ca="1">IF(M$1&lt;'Data Bank'!$AD1315,"",IF(M$1&gt;'Data Bank'!$AT1315,"",IF(AND('Data Bank'!$AC1315&lt;100,TODAY()&gt;'Data Bank'!$AT1315),1,IF('Data Bank'!$AC1315=100,3,IF('Data Bank'!$AC1315=0,0,2)))))</f>
        <v/>
      </c>
      <c r="N1166" s="177" t="str">
        <f ca="1">IF(N$1&lt;'Data Bank'!$AD1315,"",IF(N$1&gt;'Data Bank'!$AT1315,"",IF(AND('Data Bank'!$AC1315&lt;100,TODAY()&gt;'Data Bank'!$AT1315),1,IF('Data Bank'!$AC1315=100,3,IF('Data Bank'!$AC1315=0,0,2)))))</f>
        <v/>
      </c>
      <c r="O1166" s="177" t="str">
        <f ca="1">IF(O$1&lt;'Data Bank'!$AD1315,"",IF(O$1&gt;'Data Bank'!$AT1315,"",IF(AND('Data Bank'!$AC1315&lt;100,TODAY()&gt;'Data Bank'!$AT1315),1,IF('Data Bank'!$AC1315=100,3,IF('Data Bank'!$AC1315=0,0,2)))))</f>
        <v/>
      </c>
      <c r="P1166" s="177" t="str">
        <f ca="1">IF(P$1&lt;'Data Bank'!$AD1315,"",IF(P$1&gt;'Data Bank'!$AT1315,"",IF(AND('Data Bank'!$AC1315&lt;100,TODAY()&gt;'Data Bank'!$AT1315),1,IF('Data Bank'!$AC1315=100,3,IF('Data Bank'!$AC1315=0,0,2)))))</f>
        <v/>
      </c>
      <c r="Q1166" s="177" t="str">
        <f ca="1">IF(Q$1&lt;'Data Bank'!$AD1315,"",IF(Q$1&gt;'Data Bank'!$AT1315,"",IF(AND('Data Bank'!$AC1315&lt;100,TODAY()&gt;'Data Bank'!$AT1315),1,IF('Data Bank'!$AC1315=100,3,IF('Data Bank'!$AC1315=0,0,2)))))</f>
        <v/>
      </c>
      <c r="R1166" s="177" t="str">
        <f ca="1">IF(R$1&lt;'Data Bank'!$AD1315,"",IF(R$1&gt;'Data Bank'!$AT1315,"",IF(AND('Data Bank'!$AC1315&lt;100,TODAY()&gt;'Data Bank'!$AT1315),1,IF('Data Bank'!$AC1315=100,3,IF('Data Bank'!$AC1315=0,0,2)))))</f>
        <v/>
      </c>
    </row>
    <row r="1167" spans="1:18">
      <c r="A1167" s="115" t="str">
        <f>'Data Bank'!E1316</f>
        <v>Unknown Society 14-P2</v>
      </c>
      <c r="B1167" s="178">
        <f ca="1">IF(B$1&lt;'Data Bank'!$AD1316,"",IF(B$1&gt;'Data Bank'!$AT1316,"",IF(AND('Data Bank'!$AC1316&lt;100,TODAY()&gt;'Data Bank'!$AT1316),1,IF('Data Bank'!$AC1316=100,3,IF('Data Bank'!$AC1316=0,0,2)))))</f>
        <v>0</v>
      </c>
      <c r="C1167" s="178">
        <f ca="1">IF(C$1&lt;'Data Bank'!$AD1316,"",IF(C$1&gt;'Data Bank'!$AT1316,"",IF(AND('Data Bank'!$AC1316&lt;100,TODAY()&gt;'Data Bank'!$AT1316),1,IF('Data Bank'!$AC1316=100,3,IF('Data Bank'!$AC1316=0,0,2)))))</f>
        <v>0</v>
      </c>
      <c r="D1167" s="178">
        <f ca="1">IF(D$1&lt;'Data Bank'!$AD1316,"",IF(D$1&gt;'Data Bank'!$AT1316,"",IF(AND('Data Bank'!$AC1316&lt;100,TODAY()&gt;'Data Bank'!$AT1316),1,IF('Data Bank'!$AC1316=100,3,IF('Data Bank'!$AC1316=0,0,2)))))</f>
        <v>0</v>
      </c>
      <c r="E1167" s="178">
        <f ca="1">IF(E$1&lt;'Data Bank'!$AD1316,"",IF(E$1&gt;'Data Bank'!$AT1316,"",IF(AND('Data Bank'!$AC1316&lt;100,TODAY()&gt;'Data Bank'!$AT1316),1,IF('Data Bank'!$AC1316=100,3,IF('Data Bank'!$AC1316=0,0,2)))))</f>
        <v>0</v>
      </c>
      <c r="F1167" s="178">
        <f ca="1">IF(F$1&lt;'Data Bank'!$AD1316,"",IF(F$1&gt;'Data Bank'!$AT1316,"",IF(AND('Data Bank'!$AC1316&lt;100,TODAY()&gt;'Data Bank'!$AT1316),1,IF('Data Bank'!$AC1316=100,3,IF('Data Bank'!$AC1316=0,0,2)))))</f>
        <v>0</v>
      </c>
      <c r="G1167" s="178">
        <f ca="1">IF(G$1&lt;'Data Bank'!$AD1316,"",IF(G$1&gt;'Data Bank'!$AT1316,"",IF(AND('Data Bank'!$AC1316&lt;100,TODAY()&gt;'Data Bank'!$AT1316),1,IF('Data Bank'!$AC1316=100,3,IF('Data Bank'!$AC1316=0,0,2)))))</f>
        <v>0</v>
      </c>
      <c r="H1167" s="178">
        <f ca="1">IF(H$1&lt;'Data Bank'!$AD1316,"",IF(H$1&gt;'Data Bank'!$AT1316,"",IF(AND('Data Bank'!$AC1316&lt;100,TODAY()&gt;'Data Bank'!$AT1316),1,IF('Data Bank'!$AC1316=100,3,IF('Data Bank'!$AC1316=0,0,2)))))</f>
        <v>0</v>
      </c>
      <c r="I1167" s="178">
        <f ca="1">IF(I$1&lt;'Data Bank'!$AD1316,"",IF(I$1&gt;'Data Bank'!$AT1316,"",IF(AND('Data Bank'!$AC1316&lt;100,TODAY()&gt;'Data Bank'!$AT1316),1,IF('Data Bank'!$AC1316=100,3,IF('Data Bank'!$AC1316=0,0,2)))))</f>
        <v>0</v>
      </c>
      <c r="J1167" s="177">
        <f ca="1">IF(J$1&lt;'Data Bank'!$AD1316,"",IF(J$1&gt;'Data Bank'!$AT1316,"",IF(AND('Data Bank'!$AC1316&lt;100,TODAY()&gt;'Data Bank'!$AT1316),1,IF('Data Bank'!$AC1316=100,3,IF('Data Bank'!$AC1316=0,0,2)))))</f>
        <v>0</v>
      </c>
      <c r="K1167" s="177">
        <f ca="1">IF(K$1&lt;'Data Bank'!$AD1316,"",IF(K$1&gt;'Data Bank'!$AT1316,"",IF(AND('Data Bank'!$AC1316&lt;100,TODAY()&gt;'Data Bank'!$AT1316),1,IF('Data Bank'!$AC1316=100,3,IF('Data Bank'!$AC1316=0,0,2)))))</f>
        <v>0</v>
      </c>
      <c r="L1167" s="177">
        <f ca="1">IF(L$1&lt;'Data Bank'!$AD1316,"",IF(L$1&gt;'Data Bank'!$AT1316,"",IF(AND('Data Bank'!$AC1316&lt;100,TODAY()&gt;'Data Bank'!$AT1316),1,IF('Data Bank'!$AC1316=100,3,IF('Data Bank'!$AC1316=0,0,2)))))</f>
        <v>0</v>
      </c>
      <c r="M1167" s="177">
        <f ca="1">IF(M$1&lt;'Data Bank'!$AD1316,"",IF(M$1&gt;'Data Bank'!$AT1316,"",IF(AND('Data Bank'!$AC1316&lt;100,TODAY()&gt;'Data Bank'!$AT1316),1,IF('Data Bank'!$AC1316=100,3,IF('Data Bank'!$AC1316=0,0,2)))))</f>
        <v>0</v>
      </c>
      <c r="N1167" s="177">
        <f ca="1">IF(N$1&lt;'Data Bank'!$AD1316,"",IF(N$1&gt;'Data Bank'!$AT1316,"",IF(AND('Data Bank'!$AC1316&lt;100,TODAY()&gt;'Data Bank'!$AT1316),1,IF('Data Bank'!$AC1316=100,3,IF('Data Bank'!$AC1316=0,0,2)))))</f>
        <v>0</v>
      </c>
      <c r="O1167" s="177">
        <f ca="1">IF(O$1&lt;'Data Bank'!$AD1316,"",IF(O$1&gt;'Data Bank'!$AT1316,"",IF(AND('Data Bank'!$AC1316&lt;100,TODAY()&gt;'Data Bank'!$AT1316),1,IF('Data Bank'!$AC1316=100,3,IF('Data Bank'!$AC1316=0,0,2)))))</f>
        <v>0</v>
      </c>
      <c r="P1167" s="177">
        <f ca="1">IF(P$1&lt;'Data Bank'!$AD1316,"",IF(P$1&gt;'Data Bank'!$AT1316,"",IF(AND('Data Bank'!$AC1316&lt;100,TODAY()&gt;'Data Bank'!$AT1316),1,IF('Data Bank'!$AC1316=100,3,IF('Data Bank'!$AC1316=0,0,2)))))</f>
        <v>0</v>
      </c>
      <c r="Q1167" s="177">
        <f ca="1">IF(Q$1&lt;'Data Bank'!$AD1316,"",IF(Q$1&gt;'Data Bank'!$AT1316,"",IF(AND('Data Bank'!$AC1316&lt;100,TODAY()&gt;'Data Bank'!$AT1316),1,IF('Data Bank'!$AC1316=100,3,IF('Data Bank'!$AC1316=0,0,2)))))</f>
        <v>0</v>
      </c>
      <c r="R1167" s="177">
        <f ca="1">IF(R$1&lt;'Data Bank'!$AD1316,"",IF(R$1&gt;'Data Bank'!$AT1316,"",IF(AND('Data Bank'!$AC1316&lt;100,TODAY()&gt;'Data Bank'!$AT1316),1,IF('Data Bank'!$AC1316=100,3,IF('Data Bank'!$AC1316=0,0,2)))))</f>
        <v>0</v>
      </c>
    </row>
    <row r="1168" spans="1:18">
      <c r="A1168" s="115" t="str">
        <f>'Data Bank'!E1317</f>
        <v>Unknown Society 14-P3</v>
      </c>
      <c r="B1168" s="178">
        <f ca="1">IF(B$1&lt;'Data Bank'!$AD1317,"",IF(B$1&gt;'Data Bank'!$AT1317,"",IF(AND('Data Bank'!$AC1317&lt;100,TODAY()&gt;'Data Bank'!$AT1317),1,IF('Data Bank'!$AC1317=100,3,IF('Data Bank'!$AC1317=0,0,2)))))</f>
        <v>0</v>
      </c>
      <c r="C1168" s="178">
        <f ca="1">IF(C$1&lt;'Data Bank'!$AD1317,"",IF(C$1&gt;'Data Bank'!$AT1317,"",IF(AND('Data Bank'!$AC1317&lt;100,TODAY()&gt;'Data Bank'!$AT1317),1,IF('Data Bank'!$AC1317=100,3,IF('Data Bank'!$AC1317=0,0,2)))))</f>
        <v>0</v>
      </c>
      <c r="D1168" s="178">
        <f ca="1">IF(D$1&lt;'Data Bank'!$AD1317,"",IF(D$1&gt;'Data Bank'!$AT1317,"",IF(AND('Data Bank'!$AC1317&lt;100,TODAY()&gt;'Data Bank'!$AT1317),1,IF('Data Bank'!$AC1317=100,3,IF('Data Bank'!$AC1317=0,0,2)))))</f>
        <v>0</v>
      </c>
      <c r="E1168" s="178">
        <f ca="1">IF(E$1&lt;'Data Bank'!$AD1317,"",IF(E$1&gt;'Data Bank'!$AT1317,"",IF(AND('Data Bank'!$AC1317&lt;100,TODAY()&gt;'Data Bank'!$AT1317),1,IF('Data Bank'!$AC1317=100,3,IF('Data Bank'!$AC1317=0,0,2)))))</f>
        <v>0</v>
      </c>
      <c r="F1168" s="178">
        <f ca="1">IF(F$1&lt;'Data Bank'!$AD1317,"",IF(F$1&gt;'Data Bank'!$AT1317,"",IF(AND('Data Bank'!$AC1317&lt;100,TODAY()&gt;'Data Bank'!$AT1317),1,IF('Data Bank'!$AC1317=100,3,IF('Data Bank'!$AC1317=0,0,2)))))</f>
        <v>0</v>
      </c>
      <c r="G1168" s="178">
        <f ca="1">IF(G$1&lt;'Data Bank'!$AD1317,"",IF(G$1&gt;'Data Bank'!$AT1317,"",IF(AND('Data Bank'!$AC1317&lt;100,TODAY()&gt;'Data Bank'!$AT1317),1,IF('Data Bank'!$AC1317=100,3,IF('Data Bank'!$AC1317=0,0,2)))))</f>
        <v>0</v>
      </c>
      <c r="H1168" s="178">
        <f ca="1">IF(H$1&lt;'Data Bank'!$AD1317,"",IF(H$1&gt;'Data Bank'!$AT1317,"",IF(AND('Data Bank'!$AC1317&lt;100,TODAY()&gt;'Data Bank'!$AT1317),1,IF('Data Bank'!$AC1317=100,3,IF('Data Bank'!$AC1317=0,0,2)))))</f>
        <v>0</v>
      </c>
      <c r="I1168" s="178">
        <f ca="1">IF(I$1&lt;'Data Bank'!$AD1317,"",IF(I$1&gt;'Data Bank'!$AT1317,"",IF(AND('Data Bank'!$AC1317&lt;100,TODAY()&gt;'Data Bank'!$AT1317),1,IF('Data Bank'!$AC1317=100,3,IF('Data Bank'!$AC1317=0,0,2)))))</f>
        <v>0</v>
      </c>
      <c r="J1168" s="177">
        <f ca="1">IF(J$1&lt;'Data Bank'!$AD1317,"",IF(J$1&gt;'Data Bank'!$AT1317,"",IF(AND('Data Bank'!$AC1317&lt;100,TODAY()&gt;'Data Bank'!$AT1317),1,IF('Data Bank'!$AC1317=100,3,IF('Data Bank'!$AC1317=0,0,2)))))</f>
        <v>0</v>
      </c>
      <c r="K1168" s="177">
        <f ca="1">IF(K$1&lt;'Data Bank'!$AD1317,"",IF(K$1&gt;'Data Bank'!$AT1317,"",IF(AND('Data Bank'!$AC1317&lt;100,TODAY()&gt;'Data Bank'!$AT1317),1,IF('Data Bank'!$AC1317=100,3,IF('Data Bank'!$AC1317=0,0,2)))))</f>
        <v>0</v>
      </c>
      <c r="L1168" s="177">
        <f ca="1">IF(L$1&lt;'Data Bank'!$AD1317,"",IF(L$1&gt;'Data Bank'!$AT1317,"",IF(AND('Data Bank'!$AC1317&lt;100,TODAY()&gt;'Data Bank'!$AT1317),1,IF('Data Bank'!$AC1317=100,3,IF('Data Bank'!$AC1317=0,0,2)))))</f>
        <v>0</v>
      </c>
      <c r="M1168" s="177">
        <f ca="1">IF(M$1&lt;'Data Bank'!$AD1317,"",IF(M$1&gt;'Data Bank'!$AT1317,"",IF(AND('Data Bank'!$AC1317&lt;100,TODAY()&gt;'Data Bank'!$AT1317),1,IF('Data Bank'!$AC1317=100,3,IF('Data Bank'!$AC1317=0,0,2)))))</f>
        <v>0</v>
      </c>
      <c r="N1168" s="177">
        <f ca="1">IF(N$1&lt;'Data Bank'!$AD1317,"",IF(N$1&gt;'Data Bank'!$AT1317,"",IF(AND('Data Bank'!$AC1317&lt;100,TODAY()&gt;'Data Bank'!$AT1317),1,IF('Data Bank'!$AC1317=100,3,IF('Data Bank'!$AC1317=0,0,2)))))</f>
        <v>0</v>
      </c>
      <c r="O1168" s="177">
        <f ca="1">IF(O$1&lt;'Data Bank'!$AD1317,"",IF(O$1&gt;'Data Bank'!$AT1317,"",IF(AND('Data Bank'!$AC1317&lt;100,TODAY()&gt;'Data Bank'!$AT1317),1,IF('Data Bank'!$AC1317=100,3,IF('Data Bank'!$AC1317=0,0,2)))))</f>
        <v>0</v>
      </c>
      <c r="P1168" s="177">
        <f ca="1">IF(P$1&lt;'Data Bank'!$AD1317,"",IF(P$1&gt;'Data Bank'!$AT1317,"",IF(AND('Data Bank'!$AC1317&lt;100,TODAY()&gt;'Data Bank'!$AT1317),1,IF('Data Bank'!$AC1317=100,3,IF('Data Bank'!$AC1317=0,0,2)))))</f>
        <v>0</v>
      </c>
      <c r="Q1168" s="177">
        <f ca="1">IF(Q$1&lt;'Data Bank'!$AD1317,"",IF(Q$1&gt;'Data Bank'!$AT1317,"",IF(AND('Data Bank'!$AC1317&lt;100,TODAY()&gt;'Data Bank'!$AT1317),1,IF('Data Bank'!$AC1317=100,3,IF('Data Bank'!$AC1317=0,0,2)))))</f>
        <v>0</v>
      </c>
      <c r="R1168" s="177">
        <f ca="1">IF(R$1&lt;'Data Bank'!$AD1317,"",IF(R$1&gt;'Data Bank'!$AT1317,"",IF(AND('Data Bank'!$AC1317&lt;100,TODAY()&gt;'Data Bank'!$AT1317),1,IF('Data Bank'!$AC1317=100,3,IF('Data Bank'!$AC1317=0,0,2)))))</f>
        <v>0</v>
      </c>
    </row>
    <row r="1169" spans="1:18">
      <c r="A1169" s="115" t="str">
        <f>'Data Bank'!E1318</f>
        <v>Unknown Society 14-P4</v>
      </c>
      <c r="B1169" s="178">
        <f ca="1">IF(B$1&lt;'Data Bank'!$AD1318,"",IF(B$1&gt;'Data Bank'!$AT1318,"",IF(AND('Data Bank'!$AC1318&lt;100,TODAY()&gt;'Data Bank'!$AT1318),1,IF('Data Bank'!$AC1318=100,3,IF('Data Bank'!$AC1318=0,0,2)))))</f>
        <v>0</v>
      </c>
      <c r="C1169" s="178">
        <f ca="1">IF(C$1&lt;'Data Bank'!$AD1318,"",IF(C$1&gt;'Data Bank'!$AT1318,"",IF(AND('Data Bank'!$AC1318&lt;100,TODAY()&gt;'Data Bank'!$AT1318),1,IF('Data Bank'!$AC1318=100,3,IF('Data Bank'!$AC1318=0,0,2)))))</f>
        <v>0</v>
      </c>
      <c r="D1169" s="178">
        <f ca="1">IF(D$1&lt;'Data Bank'!$AD1318,"",IF(D$1&gt;'Data Bank'!$AT1318,"",IF(AND('Data Bank'!$AC1318&lt;100,TODAY()&gt;'Data Bank'!$AT1318),1,IF('Data Bank'!$AC1318=100,3,IF('Data Bank'!$AC1318=0,0,2)))))</f>
        <v>0</v>
      </c>
      <c r="E1169" s="178">
        <f ca="1">IF(E$1&lt;'Data Bank'!$AD1318,"",IF(E$1&gt;'Data Bank'!$AT1318,"",IF(AND('Data Bank'!$AC1318&lt;100,TODAY()&gt;'Data Bank'!$AT1318),1,IF('Data Bank'!$AC1318=100,3,IF('Data Bank'!$AC1318=0,0,2)))))</f>
        <v>0</v>
      </c>
      <c r="F1169" s="178">
        <f ca="1">IF(F$1&lt;'Data Bank'!$AD1318,"",IF(F$1&gt;'Data Bank'!$AT1318,"",IF(AND('Data Bank'!$AC1318&lt;100,TODAY()&gt;'Data Bank'!$AT1318),1,IF('Data Bank'!$AC1318=100,3,IF('Data Bank'!$AC1318=0,0,2)))))</f>
        <v>0</v>
      </c>
      <c r="G1169" s="178">
        <f ca="1">IF(G$1&lt;'Data Bank'!$AD1318,"",IF(G$1&gt;'Data Bank'!$AT1318,"",IF(AND('Data Bank'!$AC1318&lt;100,TODAY()&gt;'Data Bank'!$AT1318),1,IF('Data Bank'!$AC1318=100,3,IF('Data Bank'!$AC1318=0,0,2)))))</f>
        <v>0</v>
      </c>
      <c r="H1169" s="178">
        <f ca="1">IF(H$1&lt;'Data Bank'!$AD1318,"",IF(H$1&gt;'Data Bank'!$AT1318,"",IF(AND('Data Bank'!$AC1318&lt;100,TODAY()&gt;'Data Bank'!$AT1318),1,IF('Data Bank'!$AC1318=100,3,IF('Data Bank'!$AC1318=0,0,2)))))</f>
        <v>0</v>
      </c>
      <c r="I1169" s="178">
        <f ca="1">IF(I$1&lt;'Data Bank'!$AD1318,"",IF(I$1&gt;'Data Bank'!$AT1318,"",IF(AND('Data Bank'!$AC1318&lt;100,TODAY()&gt;'Data Bank'!$AT1318),1,IF('Data Bank'!$AC1318=100,3,IF('Data Bank'!$AC1318=0,0,2)))))</f>
        <v>0</v>
      </c>
      <c r="J1169" s="177">
        <f ca="1">IF(J$1&lt;'Data Bank'!$AD1318,"",IF(J$1&gt;'Data Bank'!$AT1318,"",IF(AND('Data Bank'!$AC1318&lt;100,TODAY()&gt;'Data Bank'!$AT1318),1,IF('Data Bank'!$AC1318=100,3,IF('Data Bank'!$AC1318=0,0,2)))))</f>
        <v>0</v>
      </c>
      <c r="K1169" s="177">
        <f ca="1">IF(K$1&lt;'Data Bank'!$AD1318,"",IF(K$1&gt;'Data Bank'!$AT1318,"",IF(AND('Data Bank'!$AC1318&lt;100,TODAY()&gt;'Data Bank'!$AT1318),1,IF('Data Bank'!$AC1318=100,3,IF('Data Bank'!$AC1318=0,0,2)))))</f>
        <v>0</v>
      </c>
      <c r="L1169" s="177">
        <f ca="1">IF(L$1&lt;'Data Bank'!$AD1318,"",IF(L$1&gt;'Data Bank'!$AT1318,"",IF(AND('Data Bank'!$AC1318&lt;100,TODAY()&gt;'Data Bank'!$AT1318),1,IF('Data Bank'!$AC1318=100,3,IF('Data Bank'!$AC1318=0,0,2)))))</f>
        <v>0</v>
      </c>
      <c r="M1169" s="177">
        <f ca="1">IF(M$1&lt;'Data Bank'!$AD1318,"",IF(M$1&gt;'Data Bank'!$AT1318,"",IF(AND('Data Bank'!$AC1318&lt;100,TODAY()&gt;'Data Bank'!$AT1318),1,IF('Data Bank'!$AC1318=100,3,IF('Data Bank'!$AC1318=0,0,2)))))</f>
        <v>0</v>
      </c>
      <c r="N1169" s="177">
        <f ca="1">IF(N$1&lt;'Data Bank'!$AD1318,"",IF(N$1&gt;'Data Bank'!$AT1318,"",IF(AND('Data Bank'!$AC1318&lt;100,TODAY()&gt;'Data Bank'!$AT1318),1,IF('Data Bank'!$AC1318=100,3,IF('Data Bank'!$AC1318=0,0,2)))))</f>
        <v>0</v>
      </c>
      <c r="O1169" s="177">
        <f ca="1">IF(O$1&lt;'Data Bank'!$AD1318,"",IF(O$1&gt;'Data Bank'!$AT1318,"",IF(AND('Data Bank'!$AC1318&lt;100,TODAY()&gt;'Data Bank'!$AT1318),1,IF('Data Bank'!$AC1318=100,3,IF('Data Bank'!$AC1318=0,0,2)))))</f>
        <v>0</v>
      </c>
      <c r="P1169" s="177">
        <f ca="1">IF(P$1&lt;'Data Bank'!$AD1318,"",IF(P$1&gt;'Data Bank'!$AT1318,"",IF(AND('Data Bank'!$AC1318&lt;100,TODAY()&gt;'Data Bank'!$AT1318),1,IF('Data Bank'!$AC1318=100,3,IF('Data Bank'!$AC1318=0,0,2)))))</f>
        <v>0</v>
      </c>
      <c r="Q1169" s="177">
        <f ca="1">IF(Q$1&lt;'Data Bank'!$AD1318,"",IF(Q$1&gt;'Data Bank'!$AT1318,"",IF(AND('Data Bank'!$AC1318&lt;100,TODAY()&gt;'Data Bank'!$AT1318),1,IF('Data Bank'!$AC1318=100,3,IF('Data Bank'!$AC1318=0,0,2)))))</f>
        <v>0</v>
      </c>
      <c r="R1169" s="177">
        <f ca="1">IF(R$1&lt;'Data Bank'!$AD1318,"",IF(R$1&gt;'Data Bank'!$AT1318,"",IF(AND('Data Bank'!$AC1318&lt;100,TODAY()&gt;'Data Bank'!$AT1318),1,IF('Data Bank'!$AC1318=100,3,IF('Data Bank'!$AC1318=0,0,2)))))</f>
        <v>0</v>
      </c>
    </row>
    <row r="1170" spans="1:18">
      <c r="A1170" s="115" t="str">
        <f>'Data Bank'!E1319</f>
        <v>Model Town, Arfat Town</v>
      </c>
      <c r="B1170" s="178">
        <f ca="1">IF(B$1&lt;'Data Bank'!$AD1319,"",IF(B$1&gt;'Data Bank'!$AT1319,"",IF(AND('Data Bank'!$AC1319&lt;100,TODAY()&gt;'Data Bank'!$AT1319),1,IF('Data Bank'!$AC1319=100,3,IF('Data Bank'!$AC1319=0,0,2)))))</f>
        <v>0</v>
      </c>
      <c r="C1170" s="178">
        <f ca="1">IF(C$1&lt;'Data Bank'!$AD1319,"",IF(C$1&gt;'Data Bank'!$AT1319,"",IF(AND('Data Bank'!$AC1319&lt;100,TODAY()&gt;'Data Bank'!$AT1319),1,IF('Data Bank'!$AC1319=100,3,IF('Data Bank'!$AC1319=0,0,2)))))</f>
        <v>0</v>
      </c>
      <c r="D1170" s="178">
        <f ca="1">IF(D$1&lt;'Data Bank'!$AD1319,"",IF(D$1&gt;'Data Bank'!$AT1319,"",IF(AND('Data Bank'!$AC1319&lt;100,TODAY()&gt;'Data Bank'!$AT1319),1,IF('Data Bank'!$AC1319=100,3,IF('Data Bank'!$AC1319=0,0,2)))))</f>
        <v>0</v>
      </c>
      <c r="E1170" s="178">
        <f ca="1">IF(E$1&lt;'Data Bank'!$AD1319,"",IF(E$1&gt;'Data Bank'!$AT1319,"",IF(AND('Data Bank'!$AC1319&lt;100,TODAY()&gt;'Data Bank'!$AT1319),1,IF('Data Bank'!$AC1319=100,3,IF('Data Bank'!$AC1319=0,0,2)))))</f>
        <v>0</v>
      </c>
      <c r="F1170" s="178">
        <f ca="1">IF(F$1&lt;'Data Bank'!$AD1319,"",IF(F$1&gt;'Data Bank'!$AT1319,"",IF(AND('Data Bank'!$AC1319&lt;100,TODAY()&gt;'Data Bank'!$AT1319),1,IF('Data Bank'!$AC1319=100,3,IF('Data Bank'!$AC1319=0,0,2)))))</f>
        <v>0</v>
      </c>
      <c r="G1170" s="178">
        <f ca="1">IF(G$1&lt;'Data Bank'!$AD1319,"",IF(G$1&gt;'Data Bank'!$AT1319,"",IF(AND('Data Bank'!$AC1319&lt;100,TODAY()&gt;'Data Bank'!$AT1319),1,IF('Data Bank'!$AC1319=100,3,IF('Data Bank'!$AC1319=0,0,2)))))</f>
        <v>0</v>
      </c>
      <c r="H1170" s="178">
        <f ca="1">IF(H$1&lt;'Data Bank'!$AD1319,"",IF(H$1&gt;'Data Bank'!$AT1319,"",IF(AND('Data Bank'!$AC1319&lt;100,TODAY()&gt;'Data Bank'!$AT1319),1,IF('Data Bank'!$AC1319=100,3,IF('Data Bank'!$AC1319=0,0,2)))))</f>
        <v>0</v>
      </c>
      <c r="I1170" s="178">
        <f ca="1">IF(I$1&lt;'Data Bank'!$AD1319,"",IF(I$1&gt;'Data Bank'!$AT1319,"",IF(AND('Data Bank'!$AC1319&lt;100,TODAY()&gt;'Data Bank'!$AT1319),1,IF('Data Bank'!$AC1319=100,3,IF('Data Bank'!$AC1319=0,0,2)))))</f>
        <v>0</v>
      </c>
      <c r="J1170" s="177" t="str">
        <f ca="1">IF(J$1&lt;'Data Bank'!$AD1319,"",IF(J$1&gt;'Data Bank'!$AT1319,"",IF(AND('Data Bank'!$AC1319&lt;100,TODAY()&gt;'Data Bank'!$AT1319),1,IF('Data Bank'!$AC1319=100,3,IF('Data Bank'!$AC1319=0,0,2)))))</f>
        <v/>
      </c>
      <c r="K1170" s="177" t="str">
        <f ca="1">IF(K$1&lt;'Data Bank'!$AD1319,"",IF(K$1&gt;'Data Bank'!$AT1319,"",IF(AND('Data Bank'!$AC1319&lt;100,TODAY()&gt;'Data Bank'!$AT1319),1,IF('Data Bank'!$AC1319=100,3,IF('Data Bank'!$AC1319=0,0,2)))))</f>
        <v/>
      </c>
      <c r="L1170" s="177" t="str">
        <f ca="1">IF(L$1&lt;'Data Bank'!$AD1319,"",IF(L$1&gt;'Data Bank'!$AT1319,"",IF(AND('Data Bank'!$AC1319&lt;100,TODAY()&gt;'Data Bank'!$AT1319),1,IF('Data Bank'!$AC1319=100,3,IF('Data Bank'!$AC1319=0,0,2)))))</f>
        <v/>
      </c>
      <c r="M1170" s="177" t="str">
        <f ca="1">IF(M$1&lt;'Data Bank'!$AD1319,"",IF(M$1&gt;'Data Bank'!$AT1319,"",IF(AND('Data Bank'!$AC1319&lt;100,TODAY()&gt;'Data Bank'!$AT1319),1,IF('Data Bank'!$AC1319=100,3,IF('Data Bank'!$AC1319=0,0,2)))))</f>
        <v/>
      </c>
      <c r="N1170" s="177" t="str">
        <f ca="1">IF(N$1&lt;'Data Bank'!$AD1319,"",IF(N$1&gt;'Data Bank'!$AT1319,"",IF(AND('Data Bank'!$AC1319&lt;100,TODAY()&gt;'Data Bank'!$AT1319),1,IF('Data Bank'!$AC1319=100,3,IF('Data Bank'!$AC1319=0,0,2)))))</f>
        <v/>
      </c>
      <c r="O1170" s="177" t="str">
        <f ca="1">IF(O$1&lt;'Data Bank'!$AD1319,"",IF(O$1&gt;'Data Bank'!$AT1319,"",IF(AND('Data Bank'!$AC1319&lt;100,TODAY()&gt;'Data Bank'!$AT1319),1,IF('Data Bank'!$AC1319=100,3,IF('Data Bank'!$AC1319=0,0,2)))))</f>
        <v/>
      </c>
      <c r="P1170" s="177" t="str">
        <f ca="1">IF(P$1&lt;'Data Bank'!$AD1319,"",IF(P$1&gt;'Data Bank'!$AT1319,"",IF(AND('Data Bank'!$AC1319&lt;100,TODAY()&gt;'Data Bank'!$AT1319),1,IF('Data Bank'!$AC1319=100,3,IF('Data Bank'!$AC1319=0,0,2)))))</f>
        <v/>
      </c>
      <c r="Q1170" s="177" t="str">
        <f ca="1">IF(Q$1&lt;'Data Bank'!$AD1319,"",IF(Q$1&gt;'Data Bank'!$AT1319,"",IF(AND('Data Bank'!$AC1319&lt;100,TODAY()&gt;'Data Bank'!$AT1319),1,IF('Data Bank'!$AC1319=100,3,IF('Data Bank'!$AC1319=0,0,2)))))</f>
        <v/>
      </c>
      <c r="R1170" s="177" t="str">
        <f ca="1">IF(R$1&lt;'Data Bank'!$AD1319,"",IF(R$1&gt;'Data Bank'!$AT1319,"",IF(AND('Data Bank'!$AC1319&lt;100,TODAY()&gt;'Data Bank'!$AT1319),1,IF('Data Bank'!$AC1319=100,3,IF('Data Bank'!$AC1319=0,0,2)))))</f>
        <v/>
      </c>
    </row>
    <row r="1171" spans="1:18">
      <c r="A1171" s="115" t="str">
        <f>'Data Bank'!E1320</f>
        <v>Unknown Society 20</v>
      </c>
      <c r="B1171" s="178">
        <f ca="1">IF(B$1&lt;'Data Bank'!$AD1320,"",IF(B$1&gt;'Data Bank'!$AT1320,"",IF(AND('Data Bank'!$AC1320&lt;100,TODAY()&gt;'Data Bank'!$AT1320),1,IF('Data Bank'!$AC1320=100,3,IF('Data Bank'!$AC1320=0,0,2)))))</f>
        <v>0</v>
      </c>
      <c r="C1171" s="178">
        <f ca="1">IF(C$1&lt;'Data Bank'!$AD1320,"",IF(C$1&gt;'Data Bank'!$AT1320,"",IF(AND('Data Bank'!$AC1320&lt;100,TODAY()&gt;'Data Bank'!$AT1320),1,IF('Data Bank'!$AC1320=100,3,IF('Data Bank'!$AC1320=0,0,2)))))</f>
        <v>0</v>
      </c>
      <c r="D1171" s="178">
        <f ca="1">IF(D$1&lt;'Data Bank'!$AD1320,"",IF(D$1&gt;'Data Bank'!$AT1320,"",IF(AND('Data Bank'!$AC1320&lt;100,TODAY()&gt;'Data Bank'!$AT1320),1,IF('Data Bank'!$AC1320=100,3,IF('Data Bank'!$AC1320=0,0,2)))))</f>
        <v>0</v>
      </c>
      <c r="E1171" s="178">
        <f ca="1">IF(E$1&lt;'Data Bank'!$AD1320,"",IF(E$1&gt;'Data Bank'!$AT1320,"",IF(AND('Data Bank'!$AC1320&lt;100,TODAY()&gt;'Data Bank'!$AT1320),1,IF('Data Bank'!$AC1320=100,3,IF('Data Bank'!$AC1320=0,0,2)))))</f>
        <v>0</v>
      </c>
      <c r="F1171" s="178">
        <f ca="1">IF(F$1&lt;'Data Bank'!$AD1320,"",IF(F$1&gt;'Data Bank'!$AT1320,"",IF(AND('Data Bank'!$AC1320&lt;100,TODAY()&gt;'Data Bank'!$AT1320),1,IF('Data Bank'!$AC1320=100,3,IF('Data Bank'!$AC1320=0,0,2)))))</f>
        <v>0</v>
      </c>
      <c r="G1171" s="178">
        <f ca="1">IF(G$1&lt;'Data Bank'!$AD1320,"",IF(G$1&gt;'Data Bank'!$AT1320,"",IF(AND('Data Bank'!$AC1320&lt;100,TODAY()&gt;'Data Bank'!$AT1320),1,IF('Data Bank'!$AC1320=100,3,IF('Data Bank'!$AC1320=0,0,2)))))</f>
        <v>0</v>
      </c>
      <c r="H1171" s="178">
        <f ca="1">IF(H$1&lt;'Data Bank'!$AD1320,"",IF(H$1&gt;'Data Bank'!$AT1320,"",IF(AND('Data Bank'!$AC1320&lt;100,TODAY()&gt;'Data Bank'!$AT1320),1,IF('Data Bank'!$AC1320=100,3,IF('Data Bank'!$AC1320=0,0,2)))))</f>
        <v>0</v>
      </c>
      <c r="I1171" s="178">
        <f ca="1">IF(I$1&lt;'Data Bank'!$AD1320,"",IF(I$1&gt;'Data Bank'!$AT1320,"",IF(AND('Data Bank'!$AC1320&lt;100,TODAY()&gt;'Data Bank'!$AT1320),1,IF('Data Bank'!$AC1320=100,3,IF('Data Bank'!$AC1320=0,0,2)))))</f>
        <v>0</v>
      </c>
      <c r="J1171" s="177">
        <f ca="1">IF(J$1&lt;'Data Bank'!$AD1320,"",IF(J$1&gt;'Data Bank'!$AT1320,"",IF(AND('Data Bank'!$AC1320&lt;100,TODAY()&gt;'Data Bank'!$AT1320),1,IF('Data Bank'!$AC1320=100,3,IF('Data Bank'!$AC1320=0,0,2)))))</f>
        <v>0</v>
      </c>
      <c r="K1171" s="177">
        <f ca="1">IF(K$1&lt;'Data Bank'!$AD1320,"",IF(K$1&gt;'Data Bank'!$AT1320,"",IF(AND('Data Bank'!$AC1320&lt;100,TODAY()&gt;'Data Bank'!$AT1320),1,IF('Data Bank'!$AC1320=100,3,IF('Data Bank'!$AC1320=0,0,2)))))</f>
        <v>0</v>
      </c>
      <c r="L1171" s="177">
        <f ca="1">IF(L$1&lt;'Data Bank'!$AD1320,"",IF(L$1&gt;'Data Bank'!$AT1320,"",IF(AND('Data Bank'!$AC1320&lt;100,TODAY()&gt;'Data Bank'!$AT1320),1,IF('Data Bank'!$AC1320=100,3,IF('Data Bank'!$AC1320=0,0,2)))))</f>
        <v>0</v>
      </c>
      <c r="M1171" s="177">
        <f ca="1">IF(M$1&lt;'Data Bank'!$AD1320,"",IF(M$1&gt;'Data Bank'!$AT1320,"",IF(AND('Data Bank'!$AC1320&lt;100,TODAY()&gt;'Data Bank'!$AT1320),1,IF('Data Bank'!$AC1320=100,3,IF('Data Bank'!$AC1320=0,0,2)))))</f>
        <v>0</v>
      </c>
      <c r="N1171" s="177">
        <f ca="1">IF(N$1&lt;'Data Bank'!$AD1320,"",IF(N$1&gt;'Data Bank'!$AT1320,"",IF(AND('Data Bank'!$AC1320&lt;100,TODAY()&gt;'Data Bank'!$AT1320),1,IF('Data Bank'!$AC1320=100,3,IF('Data Bank'!$AC1320=0,0,2)))))</f>
        <v>0</v>
      </c>
      <c r="O1171" s="177">
        <f ca="1">IF(O$1&lt;'Data Bank'!$AD1320,"",IF(O$1&gt;'Data Bank'!$AT1320,"",IF(AND('Data Bank'!$AC1320&lt;100,TODAY()&gt;'Data Bank'!$AT1320),1,IF('Data Bank'!$AC1320=100,3,IF('Data Bank'!$AC1320=0,0,2)))))</f>
        <v>0</v>
      </c>
      <c r="P1171" s="177">
        <f ca="1">IF(P$1&lt;'Data Bank'!$AD1320,"",IF(P$1&gt;'Data Bank'!$AT1320,"",IF(AND('Data Bank'!$AC1320&lt;100,TODAY()&gt;'Data Bank'!$AT1320),1,IF('Data Bank'!$AC1320=100,3,IF('Data Bank'!$AC1320=0,0,2)))))</f>
        <v>0</v>
      </c>
      <c r="Q1171" s="177">
        <f ca="1">IF(Q$1&lt;'Data Bank'!$AD1320,"",IF(Q$1&gt;'Data Bank'!$AT1320,"",IF(AND('Data Bank'!$AC1320&lt;100,TODAY()&gt;'Data Bank'!$AT1320),1,IF('Data Bank'!$AC1320=100,3,IF('Data Bank'!$AC1320=0,0,2)))))</f>
        <v>0</v>
      </c>
      <c r="R1171" s="177">
        <f ca="1">IF(R$1&lt;'Data Bank'!$AD1320,"",IF(R$1&gt;'Data Bank'!$AT1320,"",IF(AND('Data Bank'!$AC1320&lt;100,TODAY()&gt;'Data Bank'!$AT1320),1,IF('Data Bank'!$AC1320=100,3,IF('Data Bank'!$AC1320=0,0,2)))))</f>
        <v>0</v>
      </c>
    </row>
    <row r="1172" spans="1:18">
      <c r="A1172" s="115" t="str">
        <f>'Data Bank'!E1321</f>
        <v>Unknown Society 21</v>
      </c>
      <c r="B1172" s="178">
        <f ca="1">IF(B$1&lt;'Data Bank'!$AD1321,"",IF(B$1&gt;'Data Bank'!$AT1321,"",IF(AND('Data Bank'!$AC1321&lt;100,TODAY()&gt;'Data Bank'!$AT1321),1,IF('Data Bank'!$AC1321=100,3,IF('Data Bank'!$AC1321=0,0,2)))))</f>
        <v>0</v>
      </c>
      <c r="C1172" s="178">
        <f ca="1">IF(C$1&lt;'Data Bank'!$AD1321,"",IF(C$1&gt;'Data Bank'!$AT1321,"",IF(AND('Data Bank'!$AC1321&lt;100,TODAY()&gt;'Data Bank'!$AT1321),1,IF('Data Bank'!$AC1321=100,3,IF('Data Bank'!$AC1321=0,0,2)))))</f>
        <v>0</v>
      </c>
      <c r="D1172" s="178">
        <f ca="1">IF(D$1&lt;'Data Bank'!$AD1321,"",IF(D$1&gt;'Data Bank'!$AT1321,"",IF(AND('Data Bank'!$AC1321&lt;100,TODAY()&gt;'Data Bank'!$AT1321),1,IF('Data Bank'!$AC1321=100,3,IF('Data Bank'!$AC1321=0,0,2)))))</f>
        <v>0</v>
      </c>
      <c r="E1172" s="178">
        <f ca="1">IF(E$1&lt;'Data Bank'!$AD1321,"",IF(E$1&gt;'Data Bank'!$AT1321,"",IF(AND('Data Bank'!$AC1321&lt;100,TODAY()&gt;'Data Bank'!$AT1321),1,IF('Data Bank'!$AC1321=100,3,IF('Data Bank'!$AC1321=0,0,2)))))</f>
        <v>0</v>
      </c>
      <c r="F1172" s="178">
        <f ca="1">IF(F$1&lt;'Data Bank'!$AD1321,"",IF(F$1&gt;'Data Bank'!$AT1321,"",IF(AND('Data Bank'!$AC1321&lt;100,TODAY()&gt;'Data Bank'!$AT1321),1,IF('Data Bank'!$AC1321=100,3,IF('Data Bank'!$AC1321=0,0,2)))))</f>
        <v>0</v>
      </c>
      <c r="G1172" s="178">
        <f ca="1">IF(G$1&lt;'Data Bank'!$AD1321,"",IF(G$1&gt;'Data Bank'!$AT1321,"",IF(AND('Data Bank'!$AC1321&lt;100,TODAY()&gt;'Data Bank'!$AT1321),1,IF('Data Bank'!$AC1321=100,3,IF('Data Bank'!$AC1321=0,0,2)))))</f>
        <v>0</v>
      </c>
      <c r="H1172" s="178">
        <f ca="1">IF(H$1&lt;'Data Bank'!$AD1321,"",IF(H$1&gt;'Data Bank'!$AT1321,"",IF(AND('Data Bank'!$AC1321&lt;100,TODAY()&gt;'Data Bank'!$AT1321),1,IF('Data Bank'!$AC1321=100,3,IF('Data Bank'!$AC1321=0,0,2)))))</f>
        <v>0</v>
      </c>
      <c r="I1172" s="178">
        <f ca="1">IF(I$1&lt;'Data Bank'!$AD1321,"",IF(I$1&gt;'Data Bank'!$AT1321,"",IF(AND('Data Bank'!$AC1321&lt;100,TODAY()&gt;'Data Bank'!$AT1321),1,IF('Data Bank'!$AC1321=100,3,IF('Data Bank'!$AC1321=0,0,2)))))</f>
        <v>0</v>
      </c>
      <c r="J1172" s="177">
        <f ca="1">IF(J$1&lt;'Data Bank'!$AD1321,"",IF(J$1&gt;'Data Bank'!$AT1321,"",IF(AND('Data Bank'!$AC1321&lt;100,TODAY()&gt;'Data Bank'!$AT1321),1,IF('Data Bank'!$AC1321=100,3,IF('Data Bank'!$AC1321=0,0,2)))))</f>
        <v>0</v>
      </c>
      <c r="K1172" s="177">
        <f ca="1">IF(K$1&lt;'Data Bank'!$AD1321,"",IF(K$1&gt;'Data Bank'!$AT1321,"",IF(AND('Data Bank'!$AC1321&lt;100,TODAY()&gt;'Data Bank'!$AT1321),1,IF('Data Bank'!$AC1321=100,3,IF('Data Bank'!$AC1321=0,0,2)))))</f>
        <v>0</v>
      </c>
      <c r="L1172" s="177">
        <f ca="1">IF(L$1&lt;'Data Bank'!$AD1321,"",IF(L$1&gt;'Data Bank'!$AT1321,"",IF(AND('Data Bank'!$AC1321&lt;100,TODAY()&gt;'Data Bank'!$AT1321),1,IF('Data Bank'!$AC1321=100,3,IF('Data Bank'!$AC1321=0,0,2)))))</f>
        <v>0</v>
      </c>
      <c r="M1172" s="177">
        <f ca="1">IF(M$1&lt;'Data Bank'!$AD1321,"",IF(M$1&gt;'Data Bank'!$AT1321,"",IF(AND('Data Bank'!$AC1321&lt;100,TODAY()&gt;'Data Bank'!$AT1321),1,IF('Data Bank'!$AC1321=100,3,IF('Data Bank'!$AC1321=0,0,2)))))</f>
        <v>0</v>
      </c>
      <c r="N1172" s="177">
        <f ca="1">IF(N$1&lt;'Data Bank'!$AD1321,"",IF(N$1&gt;'Data Bank'!$AT1321,"",IF(AND('Data Bank'!$AC1321&lt;100,TODAY()&gt;'Data Bank'!$AT1321),1,IF('Data Bank'!$AC1321=100,3,IF('Data Bank'!$AC1321=0,0,2)))))</f>
        <v>0</v>
      </c>
      <c r="O1172" s="177">
        <f ca="1">IF(O$1&lt;'Data Bank'!$AD1321,"",IF(O$1&gt;'Data Bank'!$AT1321,"",IF(AND('Data Bank'!$AC1321&lt;100,TODAY()&gt;'Data Bank'!$AT1321),1,IF('Data Bank'!$AC1321=100,3,IF('Data Bank'!$AC1321=0,0,2)))))</f>
        <v>0</v>
      </c>
      <c r="P1172" s="177">
        <f ca="1">IF(P$1&lt;'Data Bank'!$AD1321,"",IF(P$1&gt;'Data Bank'!$AT1321,"",IF(AND('Data Bank'!$AC1321&lt;100,TODAY()&gt;'Data Bank'!$AT1321),1,IF('Data Bank'!$AC1321=100,3,IF('Data Bank'!$AC1321=0,0,2)))))</f>
        <v>0</v>
      </c>
      <c r="Q1172" s="177">
        <f ca="1">IF(Q$1&lt;'Data Bank'!$AD1321,"",IF(Q$1&gt;'Data Bank'!$AT1321,"",IF(AND('Data Bank'!$AC1321&lt;100,TODAY()&gt;'Data Bank'!$AT1321),1,IF('Data Bank'!$AC1321=100,3,IF('Data Bank'!$AC1321=0,0,2)))))</f>
        <v>0</v>
      </c>
      <c r="R1172" s="177">
        <f ca="1">IF(R$1&lt;'Data Bank'!$AD1321,"",IF(R$1&gt;'Data Bank'!$AT1321,"",IF(AND('Data Bank'!$AC1321&lt;100,TODAY()&gt;'Data Bank'!$AT1321),1,IF('Data Bank'!$AC1321=100,3,IF('Data Bank'!$AC1321=0,0,2)))))</f>
        <v>0</v>
      </c>
    </row>
    <row r="1173" spans="1:18">
      <c r="A1173" s="115" t="str">
        <f>'Data Bank'!E1322</f>
        <v xml:space="preserve">Muhajir Colony, Old  Sadiqabad </v>
      </c>
      <c r="B1173" s="178">
        <f ca="1">IF(B$1&lt;'Data Bank'!$AD1322,"",IF(B$1&gt;'Data Bank'!$AT1322,"",IF(AND('Data Bank'!$AC1322&lt;100,TODAY()&gt;'Data Bank'!$AT1322),1,IF('Data Bank'!$AC1322=100,3,IF('Data Bank'!$AC1322=0,0,2)))))</f>
        <v>0</v>
      </c>
      <c r="C1173" s="178">
        <f ca="1">IF(C$1&lt;'Data Bank'!$AD1322,"",IF(C$1&gt;'Data Bank'!$AT1322,"",IF(AND('Data Bank'!$AC1322&lt;100,TODAY()&gt;'Data Bank'!$AT1322),1,IF('Data Bank'!$AC1322=100,3,IF('Data Bank'!$AC1322=0,0,2)))))</f>
        <v>0</v>
      </c>
      <c r="D1173" s="178">
        <f ca="1">IF(D$1&lt;'Data Bank'!$AD1322,"",IF(D$1&gt;'Data Bank'!$AT1322,"",IF(AND('Data Bank'!$AC1322&lt;100,TODAY()&gt;'Data Bank'!$AT1322),1,IF('Data Bank'!$AC1322=100,3,IF('Data Bank'!$AC1322=0,0,2)))))</f>
        <v>0</v>
      </c>
      <c r="E1173" s="178">
        <f ca="1">IF(E$1&lt;'Data Bank'!$AD1322,"",IF(E$1&gt;'Data Bank'!$AT1322,"",IF(AND('Data Bank'!$AC1322&lt;100,TODAY()&gt;'Data Bank'!$AT1322),1,IF('Data Bank'!$AC1322=100,3,IF('Data Bank'!$AC1322=0,0,2)))))</f>
        <v>0</v>
      </c>
      <c r="F1173" s="178">
        <f ca="1">IF(F$1&lt;'Data Bank'!$AD1322,"",IF(F$1&gt;'Data Bank'!$AT1322,"",IF(AND('Data Bank'!$AC1322&lt;100,TODAY()&gt;'Data Bank'!$AT1322),1,IF('Data Bank'!$AC1322=100,3,IF('Data Bank'!$AC1322=0,0,2)))))</f>
        <v>0</v>
      </c>
      <c r="G1173" s="178">
        <f ca="1">IF(G$1&lt;'Data Bank'!$AD1322,"",IF(G$1&gt;'Data Bank'!$AT1322,"",IF(AND('Data Bank'!$AC1322&lt;100,TODAY()&gt;'Data Bank'!$AT1322),1,IF('Data Bank'!$AC1322=100,3,IF('Data Bank'!$AC1322=0,0,2)))))</f>
        <v>0</v>
      </c>
      <c r="H1173" s="178">
        <f ca="1">IF(H$1&lt;'Data Bank'!$AD1322,"",IF(H$1&gt;'Data Bank'!$AT1322,"",IF(AND('Data Bank'!$AC1322&lt;100,TODAY()&gt;'Data Bank'!$AT1322),1,IF('Data Bank'!$AC1322=100,3,IF('Data Bank'!$AC1322=0,0,2)))))</f>
        <v>0</v>
      </c>
      <c r="I1173" s="178">
        <f ca="1">IF(I$1&lt;'Data Bank'!$AD1322,"",IF(I$1&gt;'Data Bank'!$AT1322,"",IF(AND('Data Bank'!$AC1322&lt;100,TODAY()&gt;'Data Bank'!$AT1322),1,IF('Data Bank'!$AC1322=100,3,IF('Data Bank'!$AC1322=0,0,2)))))</f>
        <v>0</v>
      </c>
      <c r="J1173" s="177" t="str">
        <f ca="1">IF(J$1&lt;'Data Bank'!$AD1322,"",IF(J$1&gt;'Data Bank'!$AT1322,"",IF(AND('Data Bank'!$AC1322&lt;100,TODAY()&gt;'Data Bank'!$AT1322),1,IF('Data Bank'!$AC1322=100,3,IF('Data Bank'!$AC1322=0,0,2)))))</f>
        <v/>
      </c>
      <c r="K1173" s="177" t="str">
        <f ca="1">IF(K$1&lt;'Data Bank'!$AD1322,"",IF(K$1&gt;'Data Bank'!$AT1322,"",IF(AND('Data Bank'!$AC1322&lt;100,TODAY()&gt;'Data Bank'!$AT1322),1,IF('Data Bank'!$AC1322=100,3,IF('Data Bank'!$AC1322=0,0,2)))))</f>
        <v/>
      </c>
      <c r="L1173" s="177" t="str">
        <f ca="1">IF(L$1&lt;'Data Bank'!$AD1322,"",IF(L$1&gt;'Data Bank'!$AT1322,"",IF(AND('Data Bank'!$AC1322&lt;100,TODAY()&gt;'Data Bank'!$AT1322),1,IF('Data Bank'!$AC1322=100,3,IF('Data Bank'!$AC1322=0,0,2)))))</f>
        <v/>
      </c>
      <c r="M1173" s="177" t="str">
        <f ca="1">IF(M$1&lt;'Data Bank'!$AD1322,"",IF(M$1&gt;'Data Bank'!$AT1322,"",IF(AND('Data Bank'!$AC1322&lt;100,TODAY()&gt;'Data Bank'!$AT1322),1,IF('Data Bank'!$AC1322=100,3,IF('Data Bank'!$AC1322=0,0,2)))))</f>
        <v/>
      </c>
      <c r="N1173" s="177" t="str">
        <f ca="1">IF(N$1&lt;'Data Bank'!$AD1322,"",IF(N$1&gt;'Data Bank'!$AT1322,"",IF(AND('Data Bank'!$AC1322&lt;100,TODAY()&gt;'Data Bank'!$AT1322),1,IF('Data Bank'!$AC1322=100,3,IF('Data Bank'!$AC1322=0,0,2)))))</f>
        <v/>
      </c>
      <c r="O1173" s="177" t="str">
        <f ca="1">IF(O$1&lt;'Data Bank'!$AD1322,"",IF(O$1&gt;'Data Bank'!$AT1322,"",IF(AND('Data Bank'!$AC1322&lt;100,TODAY()&gt;'Data Bank'!$AT1322),1,IF('Data Bank'!$AC1322=100,3,IF('Data Bank'!$AC1322=0,0,2)))))</f>
        <v/>
      </c>
      <c r="P1173" s="177" t="str">
        <f ca="1">IF(P$1&lt;'Data Bank'!$AD1322,"",IF(P$1&gt;'Data Bank'!$AT1322,"",IF(AND('Data Bank'!$AC1322&lt;100,TODAY()&gt;'Data Bank'!$AT1322),1,IF('Data Bank'!$AC1322=100,3,IF('Data Bank'!$AC1322=0,0,2)))))</f>
        <v/>
      </c>
      <c r="Q1173" s="177" t="str">
        <f ca="1">IF(Q$1&lt;'Data Bank'!$AD1322,"",IF(Q$1&gt;'Data Bank'!$AT1322,"",IF(AND('Data Bank'!$AC1322&lt;100,TODAY()&gt;'Data Bank'!$AT1322),1,IF('Data Bank'!$AC1322=100,3,IF('Data Bank'!$AC1322=0,0,2)))))</f>
        <v/>
      </c>
      <c r="R1173" s="177" t="str">
        <f ca="1">IF(R$1&lt;'Data Bank'!$AD1322,"",IF(R$1&gt;'Data Bank'!$AT1322,"",IF(AND('Data Bank'!$AC1322&lt;100,TODAY()&gt;'Data Bank'!$AT1322),1,IF('Data Bank'!$AC1322=100,3,IF('Data Bank'!$AC1322=0,0,2)))))</f>
        <v/>
      </c>
    </row>
    <row r="1174" spans="1:18">
      <c r="A1174" s="115" t="str">
        <f>'Data Bank'!E1323</f>
        <v xml:space="preserve">Mujahid Colony, Tipu Sultan </v>
      </c>
      <c r="B1174" s="178">
        <f ca="1">IF(B$1&lt;'Data Bank'!$AD1323,"",IF(B$1&gt;'Data Bank'!$AT1323,"",IF(AND('Data Bank'!$AC1323&lt;100,TODAY()&gt;'Data Bank'!$AT1323),1,IF('Data Bank'!$AC1323=100,3,IF('Data Bank'!$AC1323=0,0,2)))))</f>
        <v>0</v>
      </c>
      <c r="C1174" s="178">
        <f ca="1">IF(C$1&lt;'Data Bank'!$AD1323,"",IF(C$1&gt;'Data Bank'!$AT1323,"",IF(AND('Data Bank'!$AC1323&lt;100,TODAY()&gt;'Data Bank'!$AT1323),1,IF('Data Bank'!$AC1323=100,3,IF('Data Bank'!$AC1323=0,0,2)))))</f>
        <v>0</v>
      </c>
      <c r="D1174" s="178">
        <f ca="1">IF(D$1&lt;'Data Bank'!$AD1323,"",IF(D$1&gt;'Data Bank'!$AT1323,"",IF(AND('Data Bank'!$AC1323&lt;100,TODAY()&gt;'Data Bank'!$AT1323),1,IF('Data Bank'!$AC1323=100,3,IF('Data Bank'!$AC1323=0,0,2)))))</f>
        <v>0</v>
      </c>
      <c r="E1174" s="178">
        <f ca="1">IF(E$1&lt;'Data Bank'!$AD1323,"",IF(E$1&gt;'Data Bank'!$AT1323,"",IF(AND('Data Bank'!$AC1323&lt;100,TODAY()&gt;'Data Bank'!$AT1323),1,IF('Data Bank'!$AC1323=100,3,IF('Data Bank'!$AC1323=0,0,2)))))</f>
        <v>0</v>
      </c>
      <c r="F1174" s="178">
        <f ca="1">IF(F$1&lt;'Data Bank'!$AD1323,"",IF(F$1&gt;'Data Bank'!$AT1323,"",IF(AND('Data Bank'!$AC1323&lt;100,TODAY()&gt;'Data Bank'!$AT1323),1,IF('Data Bank'!$AC1323=100,3,IF('Data Bank'!$AC1323=0,0,2)))))</f>
        <v>0</v>
      </c>
      <c r="G1174" s="178">
        <f ca="1">IF(G$1&lt;'Data Bank'!$AD1323,"",IF(G$1&gt;'Data Bank'!$AT1323,"",IF(AND('Data Bank'!$AC1323&lt;100,TODAY()&gt;'Data Bank'!$AT1323),1,IF('Data Bank'!$AC1323=100,3,IF('Data Bank'!$AC1323=0,0,2)))))</f>
        <v>0</v>
      </c>
      <c r="H1174" s="178">
        <f ca="1">IF(H$1&lt;'Data Bank'!$AD1323,"",IF(H$1&gt;'Data Bank'!$AT1323,"",IF(AND('Data Bank'!$AC1323&lt;100,TODAY()&gt;'Data Bank'!$AT1323),1,IF('Data Bank'!$AC1323=100,3,IF('Data Bank'!$AC1323=0,0,2)))))</f>
        <v>0</v>
      </c>
      <c r="I1174" s="178">
        <f ca="1">IF(I$1&lt;'Data Bank'!$AD1323,"",IF(I$1&gt;'Data Bank'!$AT1323,"",IF(AND('Data Bank'!$AC1323&lt;100,TODAY()&gt;'Data Bank'!$AT1323),1,IF('Data Bank'!$AC1323=100,3,IF('Data Bank'!$AC1323=0,0,2)))))</f>
        <v>0</v>
      </c>
      <c r="J1174" s="177" t="str">
        <f ca="1">IF(J$1&lt;'Data Bank'!$AD1323,"",IF(J$1&gt;'Data Bank'!$AT1323,"",IF(AND('Data Bank'!$AC1323&lt;100,TODAY()&gt;'Data Bank'!$AT1323),1,IF('Data Bank'!$AC1323=100,3,IF('Data Bank'!$AC1323=0,0,2)))))</f>
        <v/>
      </c>
      <c r="K1174" s="177" t="str">
        <f ca="1">IF(K$1&lt;'Data Bank'!$AD1323,"",IF(K$1&gt;'Data Bank'!$AT1323,"",IF(AND('Data Bank'!$AC1323&lt;100,TODAY()&gt;'Data Bank'!$AT1323),1,IF('Data Bank'!$AC1323=100,3,IF('Data Bank'!$AC1323=0,0,2)))))</f>
        <v/>
      </c>
      <c r="L1174" s="177" t="str">
        <f ca="1">IF(L$1&lt;'Data Bank'!$AD1323,"",IF(L$1&gt;'Data Bank'!$AT1323,"",IF(AND('Data Bank'!$AC1323&lt;100,TODAY()&gt;'Data Bank'!$AT1323),1,IF('Data Bank'!$AC1323=100,3,IF('Data Bank'!$AC1323=0,0,2)))))</f>
        <v/>
      </c>
      <c r="M1174" s="177" t="str">
        <f ca="1">IF(M$1&lt;'Data Bank'!$AD1323,"",IF(M$1&gt;'Data Bank'!$AT1323,"",IF(AND('Data Bank'!$AC1323&lt;100,TODAY()&gt;'Data Bank'!$AT1323),1,IF('Data Bank'!$AC1323=100,3,IF('Data Bank'!$AC1323=0,0,2)))))</f>
        <v/>
      </c>
      <c r="N1174" s="177" t="str">
        <f ca="1">IF(N$1&lt;'Data Bank'!$AD1323,"",IF(N$1&gt;'Data Bank'!$AT1323,"",IF(AND('Data Bank'!$AC1323&lt;100,TODAY()&gt;'Data Bank'!$AT1323),1,IF('Data Bank'!$AC1323=100,3,IF('Data Bank'!$AC1323=0,0,2)))))</f>
        <v/>
      </c>
      <c r="O1174" s="177" t="str">
        <f ca="1">IF(O$1&lt;'Data Bank'!$AD1323,"",IF(O$1&gt;'Data Bank'!$AT1323,"",IF(AND('Data Bank'!$AC1323&lt;100,TODAY()&gt;'Data Bank'!$AT1323),1,IF('Data Bank'!$AC1323=100,3,IF('Data Bank'!$AC1323=0,0,2)))))</f>
        <v/>
      </c>
      <c r="P1174" s="177" t="str">
        <f ca="1">IF(P$1&lt;'Data Bank'!$AD1323,"",IF(P$1&gt;'Data Bank'!$AT1323,"",IF(AND('Data Bank'!$AC1323&lt;100,TODAY()&gt;'Data Bank'!$AT1323),1,IF('Data Bank'!$AC1323=100,3,IF('Data Bank'!$AC1323=0,0,2)))))</f>
        <v/>
      </c>
      <c r="Q1174" s="177" t="str">
        <f ca="1">IF(Q$1&lt;'Data Bank'!$AD1323,"",IF(Q$1&gt;'Data Bank'!$AT1323,"",IF(AND('Data Bank'!$AC1323&lt;100,TODAY()&gt;'Data Bank'!$AT1323),1,IF('Data Bank'!$AC1323=100,3,IF('Data Bank'!$AC1323=0,0,2)))))</f>
        <v/>
      </c>
      <c r="R1174" s="177" t="str">
        <f ca="1">IF(R$1&lt;'Data Bank'!$AD1323,"",IF(R$1&gt;'Data Bank'!$AT1323,"",IF(AND('Data Bank'!$AC1323&lt;100,TODAY()&gt;'Data Bank'!$AT1323),1,IF('Data Bank'!$AC1323=100,3,IF('Data Bank'!$AC1323=0,0,2)))))</f>
        <v/>
      </c>
    </row>
    <row r="1175" spans="1:18">
      <c r="A1175" s="115" t="str">
        <f>'Data Bank'!E1324</f>
        <v>Unknown Society 9</v>
      </c>
      <c r="B1175" s="178">
        <f ca="1">IF(B$1&lt;'Data Bank'!$AD1324,"",IF(B$1&gt;'Data Bank'!$AT1324,"",IF(AND('Data Bank'!$AC1324&lt;100,TODAY()&gt;'Data Bank'!$AT1324),1,IF('Data Bank'!$AC1324=100,3,IF('Data Bank'!$AC1324=0,0,2)))))</f>
        <v>0</v>
      </c>
      <c r="C1175" s="178">
        <f ca="1">IF(C$1&lt;'Data Bank'!$AD1324,"",IF(C$1&gt;'Data Bank'!$AT1324,"",IF(AND('Data Bank'!$AC1324&lt;100,TODAY()&gt;'Data Bank'!$AT1324),1,IF('Data Bank'!$AC1324=100,3,IF('Data Bank'!$AC1324=0,0,2)))))</f>
        <v>0</v>
      </c>
      <c r="D1175" s="178">
        <f ca="1">IF(D$1&lt;'Data Bank'!$AD1324,"",IF(D$1&gt;'Data Bank'!$AT1324,"",IF(AND('Data Bank'!$AC1324&lt;100,TODAY()&gt;'Data Bank'!$AT1324),1,IF('Data Bank'!$AC1324=100,3,IF('Data Bank'!$AC1324=0,0,2)))))</f>
        <v>0</v>
      </c>
      <c r="E1175" s="178" t="str">
        <f ca="1">IF(E$1&lt;'Data Bank'!$AD1324,"",IF(E$1&gt;'Data Bank'!$AT1324,"",IF(AND('Data Bank'!$AC1324&lt;100,TODAY()&gt;'Data Bank'!$AT1324),1,IF('Data Bank'!$AC1324=100,3,IF('Data Bank'!$AC1324=0,0,2)))))</f>
        <v/>
      </c>
      <c r="F1175" s="178" t="str">
        <f ca="1">IF(F$1&lt;'Data Bank'!$AD1324,"",IF(F$1&gt;'Data Bank'!$AT1324,"",IF(AND('Data Bank'!$AC1324&lt;100,TODAY()&gt;'Data Bank'!$AT1324),1,IF('Data Bank'!$AC1324=100,3,IF('Data Bank'!$AC1324=0,0,2)))))</f>
        <v/>
      </c>
      <c r="G1175" s="178" t="str">
        <f ca="1">IF(G$1&lt;'Data Bank'!$AD1324,"",IF(G$1&gt;'Data Bank'!$AT1324,"",IF(AND('Data Bank'!$AC1324&lt;100,TODAY()&gt;'Data Bank'!$AT1324),1,IF('Data Bank'!$AC1324=100,3,IF('Data Bank'!$AC1324=0,0,2)))))</f>
        <v/>
      </c>
      <c r="H1175" s="178" t="str">
        <f ca="1">IF(H$1&lt;'Data Bank'!$AD1324,"",IF(H$1&gt;'Data Bank'!$AT1324,"",IF(AND('Data Bank'!$AC1324&lt;100,TODAY()&gt;'Data Bank'!$AT1324),1,IF('Data Bank'!$AC1324=100,3,IF('Data Bank'!$AC1324=0,0,2)))))</f>
        <v/>
      </c>
      <c r="I1175" s="178" t="str">
        <f ca="1">IF(I$1&lt;'Data Bank'!$AD1324,"",IF(I$1&gt;'Data Bank'!$AT1324,"",IF(AND('Data Bank'!$AC1324&lt;100,TODAY()&gt;'Data Bank'!$AT1324),1,IF('Data Bank'!$AC1324=100,3,IF('Data Bank'!$AC1324=0,0,2)))))</f>
        <v/>
      </c>
      <c r="J1175" s="177" t="str">
        <f ca="1">IF(J$1&lt;'Data Bank'!$AD1324,"",IF(J$1&gt;'Data Bank'!$AT1324,"",IF(AND('Data Bank'!$AC1324&lt;100,TODAY()&gt;'Data Bank'!$AT1324),1,IF('Data Bank'!$AC1324=100,3,IF('Data Bank'!$AC1324=0,0,2)))))</f>
        <v/>
      </c>
      <c r="K1175" s="177" t="str">
        <f ca="1">IF(K$1&lt;'Data Bank'!$AD1324,"",IF(K$1&gt;'Data Bank'!$AT1324,"",IF(AND('Data Bank'!$AC1324&lt;100,TODAY()&gt;'Data Bank'!$AT1324),1,IF('Data Bank'!$AC1324=100,3,IF('Data Bank'!$AC1324=0,0,2)))))</f>
        <v/>
      </c>
      <c r="L1175" s="177" t="str">
        <f ca="1">IF(L$1&lt;'Data Bank'!$AD1324,"",IF(L$1&gt;'Data Bank'!$AT1324,"",IF(AND('Data Bank'!$AC1324&lt;100,TODAY()&gt;'Data Bank'!$AT1324),1,IF('Data Bank'!$AC1324=100,3,IF('Data Bank'!$AC1324=0,0,2)))))</f>
        <v/>
      </c>
      <c r="M1175" s="177" t="str">
        <f ca="1">IF(M$1&lt;'Data Bank'!$AD1324,"",IF(M$1&gt;'Data Bank'!$AT1324,"",IF(AND('Data Bank'!$AC1324&lt;100,TODAY()&gt;'Data Bank'!$AT1324),1,IF('Data Bank'!$AC1324=100,3,IF('Data Bank'!$AC1324=0,0,2)))))</f>
        <v/>
      </c>
      <c r="N1175" s="177" t="str">
        <f ca="1">IF(N$1&lt;'Data Bank'!$AD1324,"",IF(N$1&gt;'Data Bank'!$AT1324,"",IF(AND('Data Bank'!$AC1324&lt;100,TODAY()&gt;'Data Bank'!$AT1324),1,IF('Data Bank'!$AC1324=100,3,IF('Data Bank'!$AC1324=0,0,2)))))</f>
        <v/>
      </c>
      <c r="O1175" s="177" t="str">
        <f ca="1">IF(O$1&lt;'Data Bank'!$AD1324,"",IF(O$1&gt;'Data Bank'!$AT1324,"",IF(AND('Data Bank'!$AC1324&lt;100,TODAY()&gt;'Data Bank'!$AT1324),1,IF('Data Bank'!$AC1324=100,3,IF('Data Bank'!$AC1324=0,0,2)))))</f>
        <v/>
      </c>
      <c r="P1175" s="177" t="str">
        <f ca="1">IF(P$1&lt;'Data Bank'!$AD1324,"",IF(P$1&gt;'Data Bank'!$AT1324,"",IF(AND('Data Bank'!$AC1324&lt;100,TODAY()&gt;'Data Bank'!$AT1324),1,IF('Data Bank'!$AC1324=100,3,IF('Data Bank'!$AC1324=0,0,2)))))</f>
        <v/>
      </c>
      <c r="Q1175" s="177" t="str">
        <f ca="1">IF(Q$1&lt;'Data Bank'!$AD1324,"",IF(Q$1&gt;'Data Bank'!$AT1324,"",IF(AND('Data Bank'!$AC1324&lt;100,TODAY()&gt;'Data Bank'!$AT1324),1,IF('Data Bank'!$AC1324=100,3,IF('Data Bank'!$AC1324=0,0,2)))))</f>
        <v/>
      </c>
      <c r="R1175" s="177" t="str">
        <f ca="1">IF(R$1&lt;'Data Bank'!$AD1324,"",IF(R$1&gt;'Data Bank'!$AT1324,"",IF(AND('Data Bank'!$AC1324&lt;100,TODAY()&gt;'Data Bank'!$AT1324),1,IF('Data Bank'!$AC1324=100,3,IF('Data Bank'!$AC1324=0,0,2)))))</f>
        <v/>
      </c>
    </row>
    <row r="1176" spans="1:18">
      <c r="A1176" s="115" t="str">
        <f>'Data Bank'!E1325</f>
        <v>Unknown Society_11</v>
      </c>
      <c r="B1176" s="178">
        <f ca="1">IF(B$1&lt;'Data Bank'!$AD1325,"",IF(B$1&gt;'Data Bank'!$AT1325,"",IF(AND('Data Bank'!$AC1325&lt;100,TODAY()&gt;'Data Bank'!$AT1325),1,IF('Data Bank'!$AC1325=100,3,IF('Data Bank'!$AC1325=0,0,2)))))</f>
        <v>0</v>
      </c>
      <c r="C1176" s="178">
        <f ca="1">IF(C$1&lt;'Data Bank'!$AD1325,"",IF(C$1&gt;'Data Bank'!$AT1325,"",IF(AND('Data Bank'!$AC1325&lt;100,TODAY()&gt;'Data Bank'!$AT1325),1,IF('Data Bank'!$AC1325=100,3,IF('Data Bank'!$AC1325=0,0,2)))))</f>
        <v>0</v>
      </c>
      <c r="D1176" s="178">
        <f ca="1">IF(D$1&lt;'Data Bank'!$AD1325,"",IF(D$1&gt;'Data Bank'!$AT1325,"",IF(AND('Data Bank'!$AC1325&lt;100,TODAY()&gt;'Data Bank'!$AT1325),1,IF('Data Bank'!$AC1325=100,3,IF('Data Bank'!$AC1325=0,0,2)))))</f>
        <v>0</v>
      </c>
      <c r="E1176" s="178">
        <f ca="1">IF(E$1&lt;'Data Bank'!$AD1325,"",IF(E$1&gt;'Data Bank'!$AT1325,"",IF(AND('Data Bank'!$AC1325&lt;100,TODAY()&gt;'Data Bank'!$AT1325),1,IF('Data Bank'!$AC1325=100,3,IF('Data Bank'!$AC1325=0,0,2)))))</f>
        <v>0</v>
      </c>
      <c r="F1176" s="178" t="str">
        <f ca="1">IF(F$1&lt;'Data Bank'!$AD1325,"",IF(F$1&gt;'Data Bank'!$AT1325,"",IF(AND('Data Bank'!$AC1325&lt;100,TODAY()&gt;'Data Bank'!$AT1325),1,IF('Data Bank'!$AC1325=100,3,IF('Data Bank'!$AC1325=0,0,2)))))</f>
        <v/>
      </c>
      <c r="G1176" s="178" t="str">
        <f ca="1">IF(G$1&lt;'Data Bank'!$AD1325,"",IF(G$1&gt;'Data Bank'!$AT1325,"",IF(AND('Data Bank'!$AC1325&lt;100,TODAY()&gt;'Data Bank'!$AT1325),1,IF('Data Bank'!$AC1325=100,3,IF('Data Bank'!$AC1325=0,0,2)))))</f>
        <v/>
      </c>
      <c r="H1176" s="178" t="str">
        <f ca="1">IF(H$1&lt;'Data Bank'!$AD1325,"",IF(H$1&gt;'Data Bank'!$AT1325,"",IF(AND('Data Bank'!$AC1325&lt;100,TODAY()&gt;'Data Bank'!$AT1325),1,IF('Data Bank'!$AC1325=100,3,IF('Data Bank'!$AC1325=0,0,2)))))</f>
        <v/>
      </c>
      <c r="I1176" s="178" t="str">
        <f ca="1">IF(I$1&lt;'Data Bank'!$AD1325,"",IF(I$1&gt;'Data Bank'!$AT1325,"",IF(AND('Data Bank'!$AC1325&lt;100,TODAY()&gt;'Data Bank'!$AT1325),1,IF('Data Bank'!$AC1325=100,3,IF('Data Bank'!$AC1325=0,0,2)))))</f>
        <v/>
      </c>
      <c r="J1176" s="177" t="str">
        <f ca="1">IF(J$1&lt;'Data Bank'!$AD1325,"",IF(J$1&gt;'Data Bank'!$AT1325,"",IF(AND('Data Bank'!$AC1325&lt;100,TODAY()&gt;'Data Bank'!$AT1325),1,IF('Data Bank'!$AC1325=100,3,IF('Data Bank'!$AC1325=0,0,2)))))</f>
        <v/>
      </c>
      <c r="K1176" s="177" t="str">
        <f ca="1">IF(K$1&lt;'Data Bank'!$AD1325,"",IF(K$1&gt;'Data Bank'!$AT1325,"",IF(AND('Data Bank'!$AC1325&lt;100,TODAY()&gt;'Data Bank'!$AT1325),1,IF('Data Bank'!$AC1325=100,3,IF('Data Bank'!$AC1325=0,0,2)))))</f>
        <v/>
      </c>
      <c r="L1176" s="177" t="str">
        <f ca="1">IF(L$1&lt;'Data Bank'!$AD1325,"",IF(L$1&gt;'Data Bank'!$AT1325,"",IF(AND('Data Bank'!$AC1325&lt;100,TODAY()&gt;'Data Bank'!$AT1325),1,IF('Data Bank'!$AC1325=100,3,IF('Data Bank'!$AC1325=0,0,2)))))</f>
        <v/>
      </c>
      <c r="M1176" s="177" t="str">
        <f ca="1">IF(M$1&lt;'Data Bank'!$AD1325,"",IF(M$1&gt;'Data Bank'!$AT1325,"",IF(AND('Data Bank'!$AC1325&lt;100,TODAY()&gt;'Data Bank'!$AT1325),1,IF('Data Bank'!$AC1325=100,3,IF('Data Bank'!$AC1325=0,0,2)))))</f>
        <v/>
      </c>
      <c r="N1176" s="177" t="str">
        <f ca="1">IF(N$1&lt;'Data Bank'!$AD1325,"",IF(N$1&gt;'Data Bank'!$AT1325,"",IF(AND('Data Bank'!$AC1325&lt;100,TODAY()&gt;'Data Bank'!$AT1325),1,IF('Data Bank'!$AC1325=100,3,IF('Data Bank'!$AC1325=0,0,2)))))</f>
        <v/>
      </c>
      <c r="O1176" s="177" t="str">
        <f ca="1">IF(O$1&lt;'Data Bank'!$AD1325,"",IF(O$1&gt;'Data Bank'!$AT1325,"",IF(AND('Data Bank'!$AC1325&lt;100,TODAY()&gt;'Data Bank'!$AT1325),1,IF('Data Bank'!$AC1325=100,3,IF('Data Bank'!$AC1325=0,0,2)))))</f>
        <v/>
      </c>
      <c r="P1176" s="177" t="str">
        <f ca="1">IF(P$1&lt;'Data Bank'!$AD1325,"",IF(P$1&gt;'Data Bank'!$AT1325,"",IF(AND('Data Bank'!$AC1325&lt;100,TODAY()&gt;'Data Bank'!$AT1325),1,IF('Data Bank'!$AC1325=100,3,IF('Data Bank'!$AC1325=0,0,2)))))</f>
        <v/>
      </c>
      <c r="Q1176" s="177" t="str">
        <f ca="1">IF(Q$1&lt;'Data Bank'!$AD1325,"",IF(Q$1&gt;'Data Bank'!$AT1325,"",IF(AND('Data Bank'!$AC1325&lt;100,TODAY()&gt;'Data Bank'!$AT1325),1,IF('Data Bank'!$AC1325=100,3,IF('Data Bank'!$AC1325=0,0,2)))))</f>
        <v/>
      </c>
      <c r="R1176" s="177" t="str">
        <f ca="1">IF(R$1&lt;'Data Bank'!$AD1325,"",IF(R$1&gt;'Data Bank'!$AT1325,"",IF(AND('Data Bank'!$AC1325&lt;100,TODAY()&gt;'Data Bank'!$AT1325),1,IF('Data Bank'!$AC1325=100,3,IF('Data Bank'!$AC1325=0,0,2)))))</f>
        <v/>
      </c>
    </row>
    <row r="1177" spans="1:18">
      <c r="A1177" s="115" t="str">
        <f>'Data Bank'!E1329</f>
        <v>Muncipal Town, Illyas Colony,</v>
      </c>
      <c r="B1177" s="178">
        <f ca="1">IF(B$1&lt;'Data Bank'!$AD1329,"",IF(B$1&gt;'Data Bank'!$AT1329,"",IF(AND('Data Bank'!$AC1329&lt;100,TODAY()&gt;'Data Bank'!$AT1329),1,IF('Data Bank'!$AC1329=100,3,IF('Data Bank'!$AC1329=0,0,2)))))</f>
        <v>0</v>
      </c>
      <c r="C1177" s="178">
        <f ca="1">IF(C$1&lt;'Data Bank'!$AD1329,"",IF(C$1&gt;'Data Bank'!$AT1329,"",IF(AND('Data Bank'!$AC1329&lt;100,TODAY()&gt;'Data Bank'!$AT1329),1,IF('Data Bank'!$AC1329=100,3,IF('Data Bank'!$AC1329=0,0,2)))))</f>
        <v>0</v>
      </c>
      <c r="D1177" s="178">
        <f ca="1">IF(D$1&lt;'Data Bank'!$AD1329,"",IF(D$1&gt;'Data Bank'!$AT1329,"",IF(AND('Data Bank'!$AC1329&lt;100,TODAY()&gt;'Data Bank'!$AT1329),1,IF('Data Bank'!$AC1329=100,3,IF('Data Bank'!$AC1329=0,0,2)))))</f>
        <v>0</v>
      </c>
      <c r="E1177" s="178">
        <f ca="1">IF(E$1&lt;'Data Bank'!$AD1329,"",IF(E$1&gt;'Data Bank'!$AT1329,"",IF(AND('Data Bank'!$AC1329&lt;100,TODAY()&gt;'Data Bank'!$AT1329),1,IF('Data Bank'!$AC1329=100,3,IF('Data Bank'!$AC1329=0,0,2)))))</f>
        <v>0</v>
      </c>
      <c r="F1177" s="178">
        <f ca="1">IF(F$1&lt;'Data Bank'!$AD1329,"",IF(F$1&gt;'Data Bank'!$AT1329,"",IF(AND('Data Bank'!$AC1329&lt;100,TODAY()&gt;'Data Bank'!$AT1329),1,IF('Data Bank'!$AC1329=100,3,IF('Data Bank'!$AC1329=0,0,2)))))</f>
        <v>0</v>
      </c>
      <c r="G1177" s="178">
        <f ca="1">IF(G$1&lt;'Data Bank'!$AD1329,"",IF(G$1&gt;'Data Bank'!$AT1329,"",IF(AND('Data Bank'!$AC1329&lt;100,TODAY()&gt;'Data Bank'!$AT1329),1,IF('Data Bank'!$AC1329=100,3,IF('Data Bank'!$AC1329=0,0,2)))))</f>
        <v>0</v>
      </c>
      <c r="H1177" s="178">
        <f ca="1">IF(H$1&lt;'Data Bank'!$AD1329,"",IF(H$1&gt;'Data Bank'!$AT1329,"",IF(AND('Data Bank'!$AC1329&lt;100,TODAY()&gt;'Data Bank'!$AT1329),1,IF('Data Bank'!$AC1329=100,3,IF('Data Bank'!$AC1329=0,0,2)))))</f>
        <v>0</v>
      </c>
      <c r="I1177" s="178">
        <f ca="1">IF(I$1&lt;'Data Bank'!$AD1329,"",IF(I$1&gt;'Data Bank'!$AT1329,"",IF(AND('Data Bank'!$AC1329&lt;100,TODAY()&gt;'Data Bank'!$AT1329),1,IF('Data Bank'!$AC1329=100,3,IF('Data Bank'!$AC1329=0,0,2)))))</f>
        <v>0</v>
      </c>
      <c r="J1177" s="177" t="str">
        <f ca="1">IF(J$1&lt;'Data Bank'!$AD1329,"",IF(J$1&gt;'Data Bank'!$AT1329,"",IF(AND('Data Bank'!$AC1329&lt;100,TODAY()&gt;'Data Bank'!$AT1329),1,IF('Data Bank'!$AC1329=100,3,IF('Data Bank'!$AC1329=0,0,2)))))</f>
        <v/>
      </c>
      <c r="K1177" s="177" t="str">
        <f ca="1">IF(K$1&lt;'Data Bank'!$AD1329,"",IF(K$1&gt;'Data Bank'!$AT1329,"",IF(AND('Data Bank'!$AC1329&lt;100,TODAY()&gt;'Data Bank'!$AT1329),1,IF('Data Bank'!$AC1329=100,3,IF('Data Bank'!$AC1329=0,0,2)))))</f>
        <v/>
      </c>
      <c r="L1177" s="177" t="str">
        <f ca="1">IF(L$1&lt;'Data Bank'!$AD1329,"",IF(L$1&gt;'Data Bank'!$AT1329,"",IF(AND('Data Bank'!$AC1329&lt;100,TODAY()&gt;'Data Bank'!$AT1329),1,IF('Data Bank'!$AC1329=100,3,IF('Data Bank'!$AC1329=0,0,2)))))</f>
        <v/>
      </c>
      <c r="M1177" s="177" t="str">
        <f ca="1">IF(M$1&lt;'Data Bank'!$AD1329,"",IF(M$1&gt;'Data Bank'!$AT1329,"",IF(AND('Data Bank'!$AC1329&lt;100,TODAY()&gt;'Data Bank'!$AT1329),1,IF('Data Bank'!$AC1329=100,3,IF('Data Bank'!$AC1329=0,0,2)))))</f>
        <v/>
      </c>
      <c r="N1177" s="177" t="str">
        <f ca="1">IF(N$1&lt;'Data Bank'!$AD1329,"",IF(N$1&gt;'Data Bank'!$AT1329,"",IF(AND('Data Bank'!$AC1329&lt;100,TODAY()&gt;'Data Bank'!$AT1329),1,IF('Data Bank'!$AC1329=100,3,IF('Data Bank'!$AC1329=0,0,2)))))</f>
        <v/>
      </c>
      <c r="O1177" s="177" t="str">
        <f ca="1">IF(O$1&lt;'Data Bank'!$AD1329,"",IF(O$1&gt;'Data Bank'!$AT1329,"",IF(AND('Data Bank'!$AC1329&lt;100,TODAY()&gt;'Data Bank'!$AT1329),1,IF('Data Bank'!$AC1329=100,3,IF('Data Bank'!$AC1329=0,0,2)))))</f>
        <v/>
      </c>
      <c r="P1177" s="177" t="str">
        <f ca="1">IF(P$1&lt;'Data Bank'!$AD1329,"",IF(P$1&gt;'Data Bank'!$AT1329,"",IF(AND('Data Bank'!$AC1329&lt;100,TODAY()&gt;'Data Bank'!$AT1329),1,IF('Data Bank'!$AC1329=100,3,IF('Data Bank'!$AC1329=0,0,2)))))</f>
        <v/>
      </c>
      <c r="Q1177" s="177" t="str">
        <f ca="1">IF(Q$1&lt;'Data Bank'!$AD1329,"",IF(Q$1&gt;'Data Bank'!$AT1329,"",IF(AND('Data Bank'!$AC1329&lt;100,TODAY()&gt;'Data Bank'!$AT1329),1,IF('Data Bank'!$AC1329=100,3,IF('Data Bank'!$AC1329=0,0,2)))))</f>
        <v/>
      </c>
      <c r="R1177" s="177" t="str">
        <f ca="1">IF(R$1&lt;'Data Bank'!$AD1329,"",IF(R$1&gt;'Data Bank'!$AT1329,"",IF(AND('Data Bank'!$AC1329&lt;100,TODAY()&gt;'Data Bank'!$AT1329),1,IF('Data Bank'!$AC1329=100,3,IF('Data Bank'!$AC1329=0,0,2)))))</f>
        <v/>
      </c>
    </row>
    <row r="1178" spans="1:18">
      <c r="A1178" s="115" t="str">
        <f>'Data Bank'!E1330</f>
        <v>Mustafa , Zafar, Bismillah, Kar</v>
      </c>
      <c r="B1178" s="178">
        <f ca="1">IF(B$1&lt;'Data Bank'!$AD1330,"",IF(B$1&gt;'Data Bank'!$AT1330,"",IF(AND('Data Bank'!$AC1330&lt;100,TODAY()&gt;'Data Bank'!$AT1330),1,IF('Data Bank'!$AC1330=100,3,IF('Data Bank'!$AC1330=0,0,2)))))</f>
        <v>0</v>
      </c>
      <c r="C1178" s="178">
        <f ca="1">IF(C$1&lt;'Data Bank'!$AD1330,"",IF(C$1&gt;'Data Bank'!$AT1330,"",IF(AND('Data Bank'!$AC1330&lt;100,TODAY()&gt;'Data Bank'!$AT1330),1,IF('Data Bank'!$AC1330=100,3,IF('Data Bank'!$AC1330=0,0,2)))))</f>
        <v>0</v>
      </c>
      <c r="D1178" s="178">
        <f ca="1">IF(D$1&lt;'Data Bank'!$AD1330,"",IF(D$1&gt;'Data Bank'!$AT1330,"",IF(AND('Data Bank'!$AC1330&lt;100,TODAY()&gt;'Data Bank'!$AT1330),1,IF('Data Bank'!$AC1330=100,3,IF('Data Bank'!$AC1330=0,0,2)))))</f>
        <v>0</v>
      </c>
      <c r="E1178" s="178">
        <f ca="1">IF(E$1&lt;'Data Bank'!$AD1330,"",IF(E$1&gt;'Data Bank'!$AT1330,"",IF(AND('Data Bank'!$AC1330&lt;100,TODAY()&gt;'Data Bank'!$AT1330),1,IF('Data Bank'!$AC1330=100,3,IF('Data Bank'!$AC1330=0,0,2)))))</f>
        <v>0</v>
      </c>
      <c r="F1178" s="178">
        <f ca="1">IF(F$1&lt;'Data Bank'!$AD1330,"",IF(F$1&gt;'Data Bank'!$AT1330,"",IF(AND('Data Bank'!$AC1330&lt;100,TODAY()&gt;'Data Bank'!$AT1330),1,IF('Data Bank'!$AC1330=100,3,IF('Data Bank'!$AC1330=0,0,2)))))</f>
        <v>0</v>
      </c>
      <c r="G1178" s="178">
        <f ca="1">IF(G$1&lt;'Data Bank'!$AD1330,"",IF(G$1&gt;'Data Bank'!$AT1330,"",IF(AND('Data Bank'!$AC1330&lt;100,TODAY()&gt;'Data Bank'!$AT1330),1,IF('Data Bank'!$AC1330=100,3,IF('Data Bank'!$AC1330=0,0,2)))))</f>
        <v>0</v>
      </c>
      <c r="H1178" s="178">
        <f ca="1">IF(H$1&lt;'Data Bank'!$AD1330,"",IF(H$1&gt;'Data Bank'!$AT1330,"",IF(AND('Data Bank'!$AC1330&lt;100,TODAY()&gt;'Data Bank'!$AT1330),1,IF('Data Bank'!$AC1330=100,3,IF('Data Bank'!$AC1330=0,0,2)))))</f>
        <v>0</v>
      </c>
      <c r="I1178" s="178">
        <f ca="1">IF(I$1&lt;'Data Bank'!$AD1330,"",IF(I$1&gt;'Data Bank'!$AT1330,"",IF(AND('Data Bank'!$AC1330&lt;100,TODAY()&gt;'Data Bank'!$AT1330),1,IF('Data Bank'!$AC1330=100,3,IF('Data Bank'!$AC1330=0,0,2)))))</f>
        <v>0</v>
      </c>
      <c r="J1178" s="177" t="str">
        <f ca="1">IF(J$1&lt;'Data Bank'!$AD1330,"",IF(J$1&gt;'Data Bank'!$AT1330,"",IF(AND('Data Bank'!$AC1330&lt;100,TODAY()&gt;'Data Bank'!$AT1330),1,IF('Data Bank'!$AC1330=100,3,IF('Data Bank'!$AC1330=0,0,2)))))</f>
        <v/>
      </c>
      <c r="K1178" s="177" t="str">
        <f ca="1">IF(K$1&lt;'Data Bank'!$AD1330,"",IF(K$1&gt;'Data Bank'!$AT1330,"",IF(AND('Data Bank'!$AC1330&lt;100,TODAY()&gt;'Data Bank'!$AT1330),1,IF('Data Bank'!$AC1330=100,3,IF('Data Bank'!$AC1330=0,0,2)))))</f>
        <v/>
      </c>
      <c r="L1178" s="177" t="str">
        <f ca="1">IF(L$1&lt;'Data Bank'!$AD1330,"",IF(L$1&gt;'Data Bank'!$AT1330,"",IF(AND('Data Bank'!$AC1330&lt;100,TODAY()&gt;'Data Bank'!$AT1330),1,IF('Data Bank'!$AC1330=100,3,IF('Data Bank'!$AC1330=0,0,2)))))</f>
        <v/>
      </c>
      <c r="M1178" s="177" t="str">
        <f ca="1">IF(M$1&lt;'Data Bank'!$AD1330,"",IF(M$1&gt;'Data Bank'!$AT1330,"",IF(AND('Data Bank'!$AC1330&lt;100,TODAY()&gt;'Data Bank'!$AT1330),1,IF('Data Bank'!$AC1330=100,3,IF('Data Bank'!$AC1330=0,0,2)))))</f>
        <v/>
      </c>
      <c r="N1178" s="177" t="str">
        <f ca="1">IF(N$1&lt;'Data Bank'!$AD1330,"",IF(N$1&gt;'Data Bank'!$AT1330,"",IF(AND('Data Bank'!$AC1330&lt;100,TODAY()&gt;'Data Bank'!$AT1330),1,IF('Data Bank'!$AC1330=100,3,IF('Data Bank'!$AC1330=0,0,2)))))</f>
        <v/>
      </c>
      <c r="O1178" s="177" t="str">
        <f ca="1">IF(O$1&lt;'Data Bank'!$AD1330,"",IF(O$1&gt;'Data Bank'!$AT1330,"",IF(AND('Data Bank'!$AC1330&lt;100,TODAY()&gt;'Data Bank'!$AT1330),1,IF('Data Bank'!$AC1330=100,3,IF('Data Bank'!$AC1330=0,0,2)))))</f>
        <v/>
      </c>
      <c r="P1178" s="177" t="str">
        <f ca="1">IF(P$1&lt;'Data Bank'!$AD1330,"",IF(P$1&gt;'Data Bank'!$AT1330,"",IF(AND('Data Bank'!$AC1330&lt;100,TODAY()&gt;'Data Bank'!$AT1330),1,IF('Data Bank'!$AC1330=100,3,IF('Data Bank'!$AC1330=0,0,2)))))</f>
        <v/>
      </c>
      <c r="Q1178" s="177" t="str">
        <f ca="1">IF(Q$1&lt;'Data Bank'!$AD1330,"",IF(Q$1&gt;'Data Bank'!$AT1330,"",IF(AND('Data Bank'!$AC1330&lt;100,TODAY()&gt;'Data Bank'!$AT1330),1,IF('Data Bank'!$AC1330=100,3,IF('Data Bank'!$AC1330=0,0,2)))))</f>
        <v/>
      </c>
      <c r="R1178" s="177" t="str">
        <f ca="1">IF(R$1&lt;'Data Bank'!$AD1330,"",IF(R$1&gt;'Data Bank'!$AT1330,"",IF(AND('Data Bank'!$AC1330&lt;100,TODAY()&gt;'Data Bank'!$AT1330),1,IF('Data Bank'!$AC1330=100,3,IF('Data Bank'!$AC1330=0,0,2)))))</f>
        <v/>
      </c>
    </row>
    <row r="1179" spans="1:18">
      <c r="A1179" s="115" t="str">
        <f>'Data Bank'!E1344</f>
        <v>Unkown Society 7</v>
      </c>
      <c r="B1179" s="178">
        <f ca="1">IF(B$1&lt;'Data Bank'!$AD1344,"",IF(B$1&gt;'Data Bank'!$AT1344,"",IF(AND('Data Bank'!$AC1344&lt;100,TODAY()&gt;'Data Bank'!$AT1344),1,IF('Data Bank'!$AC1344=100,3,IF('Data Bank'!$AC1344=0,0,2)))))</f>
        <v>1</v>
      </c>
      <c r="C1179" s="178" t="str">
        <f ca="1">IF(C$1&lt;'Data Bank'!$AD1344,"",IF(C$1&gt;'Data Bank'!$AT1344,"",IF(AND('Data Bank'!$AC1344&lt;100,TODAY()&gt;'Data Bank'!$AT1344),1,IF('Data Bank'!$AC1344=100,3,IF('Data Bank'!$AC1344=0,0,2)))))</f>
        <v/>
      </c>
      <c r="D1179" s="178" t="str">
        <f ca="1">IF(D$1&lt;'Data Bank'!$AD1344,"",IF(D$1&gt;'Data Bank'!$AT1344,"",IF(AND('Data Bank'!$AC1344&lt;100,TODAY()&gt;'Data Bank'!$AT1344),1,IF('Data Bank'!$AC1344=100,3,IF('Data Bank'!$AC1344=0,0,2)))))</f>
        <v/>
      </c>
      <c r="E1179" s="178" t="str">
        <f ca="1">IF(E$1&lt;'Data Bank'!$AD1344,"",IF(E$1&gt;'Data Bank'!$AT1344,"",IF(AND('Data Bank'!$AC1344&lt;100,TODAY()&gt;'Data Bank'!$AT1344),1,IF('Data Bank'!$AC1344=100,3,IF('Data Bank'!$AC1344=0,0,2)))))</f>
        <v/>
      </c>
      <c r="F1179" s="178" t="str">
        <f ca="1">IF(F$1&lt;'Data Bank'!$AD1344,"",IF(F$1&gt;'Data Bank'!$AT1344,"",IF(AND('Data Bank'!$AC1344&lt;100,TODAY()&gt;'Data Bank'!$AT1344),1,IF('Data Bank'!$AC1344=100,3,IF('Data Bank'!$AC1344=0,0,2)))))</f>
        <v/>
      </c>
      <c r="G1179" s="178" t="str">
        <f ca="1">IF(G$1&lt;'Data Bank'!$AD1344,"",IF(G$1&gt;'Data Bank'!$AT1344,"",IF(AND('Data Bank'!$AC1344&lt;100,TODAY()&gt;'Data Bank'!$AT1344),1,IF('Data Bank'!$AC1344=100,3,IF('Data Bank'!$AC1344=0,0,2)))))</f>
        <v/>
      </c>
      <c r="H1179" s="178" t="str">
        <f ca="1">IF(H$1&lt;'Data Bank'!$AD1344,"",IF(H$1&gt;'Data Bank'!$AT1344,"",IF(AND('Data Bank'!$AC1344&lt;100,TODAY()&gt;'Data Bank'!$AT1344),1,IF('Data Bank'!$AC1344=100,3,IF('Data Bank'!$AC1344=0,0,2)))))</f>
        <v/>
      </c>
      <c r="I1179" s="178" t="str">
        <f ca="1">IF(I$1&lt;'Data Bank'!$AD1344,"",IF(I$1&gt;'Data Bank'!$AT1344,"",IF(AND('Data Bank'!$AC1344&lt;100,TODAY()&gt;'Data Bank'!$AT1344),1,IF('Data Bank'!$AC1344=100,3,IF('Data Bank'!$AC1344=0,0,2)))))</f>
        <v/>
      </c>
      <c r="J1179" s="177" t="str">
        <f ca="1">IF(J$1&lt;'Data Bank'!$AD1344,"",IF(J$1&gt;'Data Bank'!$AT1344,"",IF(AND('Data Bank'!$AC1344&lt;100,TODAY()&gt;'Data Bank'!$AT1344),1,IF('Data Bank'!$AC1344=100,3,IF('Data Bank'!$AC1344=0,0,2)))))</f>
        <v/>
      </c>
      <c r="K1179" s="177" t="str">
        <f ca="1">IF(K$1&lt;'Data Bank'!$AD1344,"",IF(K$1&gt;'Data Bank'!$AT1344,"",IF(AND('Data Bank'!$AC1344&lt;100,TODAY()&gt;'Data Bank'!$AT1344),1,IF('Data Bank'!$AC1344=100,3,IF('Data Bank'!$AC1344=0,0,2)))))</f>
        <v/>
      </c>
      <c r="L1179" s="177" t="str">
        <f ca="1">IF(L$1&lt;'Data Bank'!$AD1344,"",IF(L$1&gt;'Data Bank'!$AT1344,"",IF(AND('Data Bank'!$AC1344&lt;100,TODAY()&gt;'Data Bank'!$AT1344),1,IF('Data Bank'!$AC1344=100,3,IF('Data Bank'!$AC1344=0,0,2)))))</f>
        <v/>
      </c>
      <c r="M1179" s="177" t="str">
        <f ca="1">IF(M$1&lt;'Data Bank'!$AD1344,"",IF(M$1&gt;'Data Bank'!$AT1344,"",IF(AND('Data Bank'!$AC1344&lt;100,TODAY()&gt;'Data Bank'!$AT1344),1,IF('Data Bank'!$AC1344=100,3,IF('Data Bank'!$AC1344=0,0,2)))))</f>
        <v/>
      </c>
      <c r="N1179" s="177" t="str">
        <f ca="1">IF(N$1&lt;'Data Bank'!$AD1344,"",IF(N$1&gt;'Data Bank'!$AT1344,"",IF(AND('Data Bank'!$AC1344&lt;100,TODAY()&gt;'Data Bank'!$AT1344),1,IF('Data Bank'!$AC1344=100,3,IF('Data Bank'!$AC1344=0,0,2)))))</f>
        <v/>
      </c>
      <c r="O1179" s="177" t="str">
        <f ca="1">IF(O$1&lt;'Data Bank'!$AD1344,"",IF(O$1&gt;'Data Bank'!$AT1344,"",IF(AND('Data Bank'!$AC1344&lt;100,TODAY()&gt;'Data Bank'!$AT1344),1,IF('Data Bank'!$AC1344=100,3,IF('Data Bank'!$AC1344=0,0,2)))))</f>
        <v/>
      </c>
      <c r="P1179" s="177" t="str">
        <f ca="1">IF(P$1&lt;'Data Bank'!$AD1344,"",IF(P$1&gt;'Data Bank'!$AT1344,"",IF(AND('Data Bank'!$AC1344&lt;100,TODAY()&gt;'Data Bank'!$AT1344),1,IF('Data Bank'!$AC1344=100,3,IF('Data Bank'!$AC1344=0,0,2)))))</f>
        <v/>
      </c>
      <c r="Q1179" s="177" t="str">
        <f ca="1">IF(Q$1&lt;'Data Bank'!$AD1344,"",IF(Q$1&gt;'Data Bank'!$AT1344,"",IF(AND('Data Bank'!$AC1344&lt;100,TODAY()&gt;'Data Bank'!$AT1344),1,IF('Data Bank'!$AC1344=100,3,IF('Data Bank'!$AC1344=0,0,2)))))</f>
        <v/>
      </c>
      <c r="R1179" s="177" t="str">
        <f ca="1">IF(R$1&lt;'Data Bank'!$AD1344,"",IF(R$1&gt;'Data Bank'!$AT1344,"",IF(AND('Data Bank'!$AC1344&lt;100,TODAY()&gt;'Data Bank'!$AT1344),1,IF('Data Bank'!$AC1344=100,3,IF('Data Bank'!$AC1344=0,0,2)))))</f>
        <v/>
      </c>
    </row>
    <row r="1180" spans="1:18">
      <c r="A1180" s="115" t="str">
        <f>'Data Bank'!E1345</f>
        <v>Unkown Society 8</v>
      </c>
      <c r="B1180" s="178">
        <f ca="1">IF(B$1&lt;'Data Bank'!$AD1345,"",IF(B$1&gt;'Data Bank'!$AT1345,"",IF(AND('Data Bank'!$AC1345&lt;100,TODAY()&gt;'Data Bank'!$AT1345),1,IF('Data Bank'!$AC1345=100,3,IF('Data Bank'!$AC1345=0,0,2)))))</f>
        <v>0</v>
      </c>
      <c r="C1180" s="178">
        <f ca="1">IF(C$1&lt;'Data Bank'!$AD1345,"",IF(C$1&gt;'Data Bank'!$AT1345,"",IF(AND('Data Bank'!$AC1345&lt;100,TODAY()&gt;'Data Bank'!$AT1345),1,IF('Data Bank'!$AC1345=100,3,IF('Data Bank'!$AC1345=0,0,2)))))</f>
        <v>0</v>
      </c>
      <c r="D1180" s="178">
        <f ca="1">IF(D$1&lt;'Data Bank'!$AD1345,"",IF(D$1&gt;'Data Bank'!$AT1345,"",IF(AND('Data Bank'!$AC1345&lt;100,TODAY()&gt;'Data Bank'!$AT1345),1,IF('Data Bank'!$AC1345=100,3,IF('Data Bank'!$AC1345=0,0,2)))))</f>
        <v>0</v>
      </c>
      <c r="E1180" s="178" t="str">
        <f ca="1">IF(E$1&lt;'Data Bank'!$AD1345,"",IF(E$1&gt;'Data Bank'!$AT1345,"",IF(AND('Data Bank'!$AC1345&lt;100,TODAY()&gt;'Data Bank'!$AT1345),1,IF('Data Bank'!$AC1345=100,3,IF('Data Bank'!$AC1345=0,0,2)))))</f>
        <v/>
      </c>
      <c r="F1180" s="178" t="str">
        <f ca="1">IF(F$1&lt;'Data Bank'!$AD1345,"",IF(F$1&gt;'Data Bank'!$AT1345,"",IF(AND('Data Bank'!$AC1345&lt;100,TODAY()&gt;'Data Bank'!$AT1345),1,IF('Data Bank'!$AC1345=100,3,IF('Data Bank'!$AC1345=0,0,2)))))</f>
        <v/>
      </c>
      <c r="G1180" s="178" t="str">
        <f ca="1">IF(G$1&lt;'Data Bank'!$AD1345,"",IF(G$1&gt;'Data Bank'!$AT1345,"",IF(AND('Data Bank'!$AC1345&lt;100,TODAY()&gt;'Data Bank'!$AT1345),1,IF('Data Bank'!$AC1345=100,3,IF('Data Bank'!$AC1345=0,0,2)))))</f>
        <v/>
      </c>
      <c r="H1180" s="178" t="str">
        <f ca="1">IF(H$1&lt;'Data Bank'!$AD1345,"",IF(H$1&gt;'Data Bank'!$AT1345,"",IF(AND('Data Bank'!$AC1345&lt;100,TODAY()&gt;'Data Bank'!$AT1345),1,IF('Data Bank'!$AC1345=100,3,IF('Data Bank'!$AC1345=0,0,2)))))</f>
        <v/>
      </c>
      <c r="I1180" s="178" t="str">
        <f ca="1">IF(I$1&lt;'Data Bank'!$AD1345,"",IF(I$1&gt;'Data Bank'!$AT1345,"",IF(AND('Data Bank'!$AC1345&lt;100,TODAY()&gt;'Data Bank'!$AT1345),1,IF('Data Bank'!$AC1345=100,3,IF('Data Bank'!$AC1345=0,0,2)))))</f>
        <v/>
      </c>
      <c r="J1180" s="177" t="str">
        <f ca="1">IF(J$1&lt;'Data Bank'!$AD1345,"",IF(J$1&gt;'Data Bank'!$AT1345,"",IF(AND('Data Bank'!$AC1345&lt;100,TODAY()&gt;'Data Bank'!$AT1345),1,IF('Data Bank'!$AC1345=100,3,IF('Data Bank'!$AC1345=0,0,2)))))</f>
        <v/>
      </c>
      <c r="K1180" s="177" t="str">
        <f ca="1">IF(K$1&lt;'Data Bank'!$AD1345,"",IF(K$1&gt;'Data Bank'!$AT1345,"",IF(AND('Data Bank'!$AC1345&lt;100,TODAY()&gt;'Data Bank'!$AT1345),1,IF('Data Bank'!$AC1345=100,3,IF('Data Bank'!$AC1345=0,0,2)))))</f>
        <v/>
      </c>
      <c r="L1180" s="177" t="str">
        <f ca="1">IF(L$1&lt;'Data Bank'!$AD1345,"",IF(L$1&gt;'Data Bank'!$AT1345,"",IF(AND('Data Bank'!$AC1345&lt;100,TODAY()&gt;'Data Bank'!$AT1345),1,IF('Data Bank'!$AC1345=100,3,IF('Data Bank'!$AC1345=0,0,2)))))</f>
        <v/>
      </c>
      <c r="M1180" s="177" t="str">
        <f ca="1">IF(M$1&lt;'Data Bank'!$AD1345,"",IF(M$1&gt;'Data Bank'!$AT1345,"",IF(AND('Data Bank'!$AC1345&lt;100,TODAY()&gt;'Data Bank'!$AT1345),1,IF('Data Bank'!$AC1345=100,3,IF('Data Bank'!$AC1345=0,0,2)))))</f>
        <v/>
      </c>
      <c r="N1180" s="177" t="str">
        <f ca="1">IF(N$1&lt;'Data Bank'!$AD1345,"",IF(N$1&gt;'Data Bank'!$AT1345,"",IF(AND('Data Bank'!$AC1345&lt;100,TODAY()&gt;'Data Bank'!$AT1345),1,IF('Data Bank'!$AC1345=100,3,IF('Data Bank'!$AC1345=0,0,2)))))</f>
        <v/>
      </c>
      <c r="O1180" s="177" t="str">
        <f ca="1">IF(O$1&lt;'Data Bank'!$AD1345,"",IF(O$1&gt;'Data Bank'!$AT1345,"",IF(AND('Data Bank'!$AC1345&lt;100,TODAY()&gt;'Data Bank'!$AT1345),1,IF('Data Bank'!$AC1345=100,3,IF('Data Bank'!$AC1345=0,0,2)))))</f>
        <v/>
      </c>
      <c r="P1180" s="177" t="str">
        <f ca="1">IF(P$1&lt;'Data Bank'!$AD1345,"",IF(P$1&gt;'Data Bank'!$AT1345,"",IF(AND('Data Bank'!$AC1345&lt;100,TODAY()&gt;'Data Bank'!$AT1345),1,IF('Data Bank'!$AC1345=100,3,IF('Data Bank'!$AC1345=0,0,2)))))</f>
        <v/>
      </c>
      <c r="Q1180" s="177" t="str">
        <f ca="1">IF(Q$1&lt;'Data Bank'!$AD1345,"",IF(Q$1&gt;'Data Bank'!$AT1345,"",IF(AND('Data Bank'!$AC1345&lt;100,TODAY()&gt;'Data Bank'!$AT1345),1,IF('Data Bank'!$AC1345=100,3,IF('Data Bank'!$AC1345=0,0,2)))))</f>
        <v/>
      </c>
      <c r="R1180" s="177" t="str">
        <f ca="1">IF(R$1&lt;'Data Bank'!$AD1345,"",IF(R$1&gt;'Data Bank'!$AT1345,"",IF(AND('Data Bank'!$AC1345&lt;100,TODAY()&gt;'Data Bank'!$AT1345),1,IF('Data Bank'!$AC1345=100,3,IF('Data Bank'!$AC1345=0,0,2)))))</f>
        <v/>
      </c>
    </row>
    <row r="1181" spans="1:18">
      <c r="A1181" s="115" t="str">
        <f>'Data Bank'!E1346</f>
        <v xml:space="preserve">Rustam Colony &amp; Mohallah </v>
      </c>
      <c r="B1181" s="178">
        <f ca="1">IF(B$1&lt;'Data Bank'!$AD1346,"",IF(B$1&gt;'Data Bank'!$AT1346,"",IF(AND('Data Bank'!$AC1346&lt;100,TODAY()&gt;'Data Bank'!$AT1346),1,IF('Data Bank'!$AC1346=100,3,IF('Data Bank'!$AC1346=0,0,2)))))</f>
        <v>0</v>
      </c>
      <c r="C1181" s="178">
        <f ca="1">IF(C$1&lt;'Data Bank'!$AD1346,"",IF(C$1&gt;'Data Bank'!$AT1346,"",IF(AND('Data Bank'!$AC1346&lt;100,TODAY()&gt;'Data Bank'!$AT1346),1,IF('Data Bank'!$AC1346=100,3,IF('Data Bank'!$AC1346=0,0,2)))))</f>
        <v>0</v>
      </c>
      <c r="D1181" s="178">
        <f ca="1">IF(D$1&lt;'Data Bank'!$AD1346,"",IF(D$1&gt;'Data Bank'!$AT1346,"",IF(AND('Data Bank'!$AC1346&lt;100,TODAY()&gt;'Data Bank'!$AT1346),1,IF('Data Bank'!$AC1346=100,3,IF('Data Bank'!$AC1346=0,0,2)))))</f>
        <v>0</v>
      </c>
      <c r="E1181" s="178">
        <f ca="1">IF(E$1&lt;'Data Bank'!$AD1346,"",IF(E$1&gt;'Data Bank'!$AT1346,"",IF(AND('Data Bank'!$AC1346&lt;100,TODAY()&gt;'Data Bank'!$AT1346),1,IF('Data Bank'!$AC1346=100,3,IF('Data Bank'!$AC1346=0,0,2)))))</f>
        <v>0</v>
      </c>
      <c r="F1181" s="178">
        <f ca="1">IF(F$1&lt;'Data Bank'!$AD1346,"",IF(F$1&gt;'Data Bank'!$AT1346,"",IF(AND('Data Bank'!$AC1346&lt;100,TODAY()&gt;'Data Bank'!$AT1346),1,IF('Data Bank'!$AC1346=100,3,IF('Data Bank'!$AC1346=0,0,2)))))</f>
        <v>0</v>
      </c>
      <c r="G1181" s="178">
        <f ca="1">IF(G$1&lt;'Data Bank'!$AD1346,"",IF(G$1&gt;'Data Bank'!$AT1346,"",IF(AND('Data Bank'!$AC1346&lt;100,TODAY()&gt;'Data Bank'!$AT1346),1,IF('Data Bank'!$AC1346=100,3,IF('Data Bank'!$AC1346=0,0,2)))))</f>
        <v>0</v>
      </c>
      <c r="H1181" s="178">
        <f ca="1">IF(H$1&lt;'Data Bank'!$AD1346,"",IF(H$1&gt;'Data Bank'!$AT1346,"",IF(AND('Data Bank'!$AC1346&lt;100,TODAY()&gt;'Data Bank'!$AT1346),1,IF('Data Bank'!$AC1346=100,3,IF('Data Bank'!$AC1346=0,0,2)))))</f>
        <v>0</v>
      </c>
      <c r="I1181" s="178">
        <f ca="1">IF(I$1&lt;'Data Bank'!$AD1346,"",IF(I$1&gt;'Data Bank'!$AT1346,"",IF(AND('Data Bank'!$AC1346&lt;100,TODAY()&gt;'Data Bank'!$AT1346),1,IF('Data Bank'!$AC1346=100,3,IF('Data Bank'!$AC1346=0,0,2)))))</f>
        <v>0</v>
      </c>
      <c r="J1181" s="177" t="str">
        <f ca="1">IF(J$1&lt;'Data Bank'!$AD1346,"",IF(J$1&gt;'Data Bank'!$AT1346,"",IF(AND('Data Bank'!$AC1346&lt;100,TODAY()&gt;'Data Bank'!$AT1346),1,IF('Data Bank'!$AC1346=100,3,IF('Data Bank'!$AC1346=0,0,2)))))</f>
        <v/>
      </c>
      <c r="K1181" s="177" t="str">
        <f ca="1">IF(K$1&lt;'Data Bank'!$AD1346,"",IF(K$1&gt;'Data Bank'!$AT1346,"",IF(AND('Data Bank'!$AC1346&lt;100,TODAY()&gt;'Data Bank'!$AT1346),1,IF('Data Bank'!$AC1346=100,3,IF('Data Bank'!$AC1346=0,0,2)))))</f>
        <v/>
      </c>
      <c r="L1181" s="177" t="str">
        <f ca="1">IF(L$1&lt;'Data Bank'!$AD1346,"",IF(L$1&gt;'Data Bank'!$AT1346,"",IF(AND('Data Bank'!$AC1346&lt;100,TODAY()&gt;'Data Bank'!$AT1346),1,IF('Data Bank'!$AC1346=100,3,IF('Data Bank'!$AC1346=0,0,2)))))</f>
        <v/>
      </c>
      <c r="M1181" s="177" t="str">
        <f ca="1">IF(M$1&lt;'Data Bank'!$AD1346,"",IF(M$1&gt;'Data Bank'!$AT1346,"",IF(AND('Data Bank'!$AC1346&lt;100,TODAY()&gt;'Data Bank'!$AT1346),1,IF('Data Bank'!$AC1346=100,3,IF('Data Bank'!$AC1346=0,0,2)))))</f>
        <v/>
      </c>
      <c r="N1181" s="177" t="str">
        <f ca="1">IF(N$1&lt;'Data Bank'!$AD1346,"",IF(N$1&gt;'Data Bank'!$AT1346,"",IF(AND('Data Bank'!$AC1346&lt;100,TODAY()&gt;'Data Bank'!$AT1346),1,IF('Data Bank'!$AC1346=100,3,IF('Data Bank'!$AC1346=0,0,2)))))</f>
        <v/>
      </c>
      <c r="O1181" s="177" t="str">
        <f ca="1">IF(O$1&lt;'Data Bank'!$AD1346,"",IF(O$1&gt;'Data Bank'!$AT1346,"",IF(AND('Data Bank'!$AC1346&lt;100,TODAY()&gt;'Data Bank'!$AT1346),1,IF('Data Bank'!$AC1346=100,3,IF('Data Bank'!$AC1346=0,0,2)))))</f>
        <v/>
      </c>
      <c r="P1181" s="177" t="str">
        <f ca="1">IF(P$1&lt;'Data Bank'!$AD1346,"",IF(P$1&gt;'Data Bank'!$AT1346,"",IF(AND('Data Bank'!$AC1346&lt;100,TODAY()&gt;'Data Bank'!$AT1346),1,IF('Data Bank'!$AC1346=100,3,IF('Data Bank'!$AC1346=0,0,2)))))</f>
        <v/>
      </c>
      <c r="Q1181" s="177" t="str">
        <f ca="1">IF(Q$1&lt;'Data Bank'!$AD1346,"",IF(Q$1&gt;'Data Bank'!$AT1346,"",IF(AND('Data Bank'!$AC1346&lt;100,TODAY()&gt;'Data Bank'!$AT1346),1,IF('Data Bank'!$AC1346=100,3,IF('Data Bank'!$AC1346=0,0,2)))))</f>
        <v/>
      </c>
      <c r="R1181" s="177" t="str">
        <f ca="1">IF(R$1&lt;'Data Bank'!$AD1346,"",IF(R$1&gt;'Data Bank'!$AT1346,"",IF(AND('Data Bank'!$AC1346&lt;100,TODAY()&gt;'Data Bank'!$AT1346),1,IF('Data Bank'!$AC1346=100,3,IF('Data Bank'!$AC1346=0,0,2)))))</f>
        <v/>
      </c>
    </row>
    <row r="1182" spans="1:18">
      <c r="A1182" s="115" t="str">
        <f>'Data Bank'!E1347</f>
        <v>Satellite Town, Aziz Town, Gill</v>
      </c>
      <c r="B1182" s="178">
        <f ca="1">IF(B$1&lt;'Data Bank'!$AD1347,"",IF(B$1&gt;'Data Bank'!$AT1347,"",IF(AND('Data Bank'!$AC1347&lt;100,TODAY()&gt;'Data Bank'!$AT1347),1,IF('Data Bank'!$AC1347=100,3,IF('Data Bank'!$AC1347=0,0,2)))))</f>
        <v>0</v>
      </c>
      <c r="C1182" s="178">
        <f ca="1">IF(C$1&lt;'Data Bank'!$AD1347,"",IF(C$1&gt;'Data Bank'!$AT1347,"",IF(AND('Data Bank'!$AC1347&lt;100,TODAY()&gt;'Data Bank'!$AT1347),1,IF('Data Bank'!$AC1347=100,3,IF('Data Bank'!$AC1347=0,0,2)))))</f>
        <v>0</v>
      </c>
      <c r="D1182" s="178">
        <f ca="1">IF(D$1&lt;'Data Bank'!$AD1347,"",IF(D$1&gt;'Data Bank'!$AT1347,"",IF(AND('Data Bank'!$AC1347&lt;100,TODAY()&gt;'Data Bank'!$AT1347),1,IF('Data Bank'!$AC1347=100,3,IF('Data Bank'!$AC1347=0,0,2)))))</f>
        <v>0</v>
      </c>
      <c r="E1182" s="178">
        <f ca="1">IF(E$1&lt;'Data Bank'!$AD1347,"",IF(E$1&gt;'Data Bank'!$AT1347,"",IF(AND('Data Bank'!$AC1347&lt;100,TODAY()&gt;'Data Bank'!$AT1347),1,IF('Data Bank'!$AC1347=100,3,IF('Data Bank'!$AC1347=0,0,2)))))</f>
        <v>0</v>
      </c>
      <c r="F1182" s="178">
        <f ca="1">IF(F$1&lt;'Data Bank'!$AD1347,"",IF(F$1&gt;'Data Bank'!$AT1347,"",IF(AND('Data Bank'!$AC1347&lt;100,TODAY()&gt;'Data Bank'!$AT1347),1,IF('Data Bank'!$AC1347=100,3,IF('Data Bank'!$AC1347=0,0,2)))))</f>
        <v>0</v>
      </c>
      <c r="G1182" s="178">
        <f ca="1">IF(G$1&lt;'Data Bank'!$AD1347,"",IF(G$1&gt;'Data Bank'!$AT1347,"",IF(AND('Data Bank'!$AC1347&lt;100,TODAY()&gt;'Data Bank'!$AT1347),1,IF('Data Bank'!$AC1347=100,3,IF('Data Bank'!$AC1347=0,0,2)))))</f>
        <v>0</v>
      </c>
      <c r="H1182" s="178">
        <f ca="1">IF(H$1&lt;'Data Bank'!$AD1347,"",IF(H$1&gt;'Data Bank'!$AT1347,"",IF(AND('Data Bank'!$AC1347&lt;100,TODAY()&gt;'Data Bank'!$AT1347),1,IF('Data Bank'!$AC1347=100,3,IF('Data Bank'!$AC1347=0,0,2)))))</f>
        <v>0</v>
      </c>
      <c r="I1182" s="178">
        <f ca="1">IF(I$1&lt;'Data Bank'!$AD1347,"",IF(I$1&gt;'Data Bank'!$AT1347,"",IF(AND('Data Bank'!$AC1347&lt;100,TODAY()&gt;'Data Bank'!$AT1347),1,IF('Data Bank'!$AC1347=100,3,IF('Data Bank'!$AC1347=0,0,2)))))</f>
        <v>0</v>
      </c>
      <c r="J1182" s="177" t="str">
        <f ca="1">IF(J$1&lt;'Data Bank'!$AD1347,"",IF(J$1&gt;'Data Bank'!$AT1347,"",IF(AND('Data Bank'!$AC1347&lt;100,TODAY()&gt;'Data Bank'!$AT1347),1,IF('Data Bank'!$AC1347=100,3,IF('Data Bank'!$AC1347=0,0,2)))))</f>
        <v/>
      </c>
      <c r="K1182" s="177" t="str">
        <f ca="1">IF(K$1&lt;'Data Bank'!$AD1347,"",IF(K$1&gt;'Data Bank'!$AT1347,"",IF(AND('Data Bank'!$AC1347&lt;100,TODAY()&gt;'Data Bank'!$AT1347),1,IF('Data Bank'!$AC1347=100,3,IF('Data Bank'!$AC1347=0,0,2)))))</f>
        <v/>
      </c>
      <c r="L1182" s="177" t="str">
        <f ca="1">IF(L$1&lt;'Data Bank'!$AD1347,"",IF(L$1&gt;'Data Bank'!$AT1347,"",IF(AND('Data Bank'!$AC1347&lt;100,TODAY()&gt;'Data Bank'!$AT1347),1,IF('Data Bank'!$AC1347=100,3,IF('Data Bank'!$AC1347=0,0,2)))))</f>
        <v/>
      </c>
      <c r="M1182" s="177" t="str">
        <f ca="1">IF(M$1&lt;'Data Bank'!$AD1347,"",IF(M$1&gt;'Data Bank'!$AT1347,"",IF(AND('Data Bank'!$AC1347&lt;100,TODAY()&gt;'Data Bank'!$AT1347),1,IF('Data Bank'!$AC1347=100,3,IF('Data Bank'!$AC1347=0,0,2)))))</f>
        <v/>
      </c>
      <c r="N1182" s="177" t="str">
        <f ca="1">IF(N$1&lt;'Data Bank'!$AD1347,"",IF(N$1&gt;'Data Bank'!$AT1347,"",IF(AND('Data Bank'!$AC1347&lt;100,TODAY()&gt;'Data Bank'!$AT1347),1,IF('Data Bank'!$AC1347=100,3,IF('Data Bank'!$AC1347=0,0,2)))))</f>
        <v/>
      </c>
      <c r="O1182" s="177" t="str">
        <f ca="1">IF(O$1&lt;'Data Bank'!$AD1347,"",IF(O$1&gt;'Data Bank'!$AT1347,"",IF(AND('Data Bank'!$AC1347&lt;100,TODAY()&gt;'Data Bank'!$AT1347),1,IF('Data Bank'!$AC1347=100,3,IF('Data Bank'!$AC1347=0,0,2)))))</f>
        <v/>
      </c>
      <c r="P1182" s="177" t="str">
        <f ca="1">IF(P$1&lt;'Data Bank'!$AD1347,"",IF(P$1&gt;'Data Bank'!$AT1347,"",IF(AND('Data Bank'!$AC1347&lt;100,TODAY()&gt;'Data Bank'!$AT1347),1,IF('Data Bank'!$AC1347=100,3,IF('Data Bank'!$AC1347=0,0,2)))))</f>
        <v/>
      </c>
      <c r="Q1182" s="177" t="str">
        <f ca="1">IF(Q$1&lt;'Data Bank'!$AD1347,"",IF(Q$1&gt;'Data Bank'!$AT1347,"",IF(AND('Data Bank'!$AC1347&lt;100,TODAY()&gt;'Data Bank'!$AT1347),1,IF('Data Bank'!$AC1347=100,3,IF('Data Bank'!$AC1347=0,0,2)))))</f>
        <v/>
      </c>
      <c r="R1182" s="177" t="str">
        <f ca="1">IF(R$1&lt;'Data Bank'!$AD1347,"",IF(R$1&gt;'Data Bank'!$AT1347,"",IF(AND('Data Bank'!$AC1347&lt;100,TODAY()&gt;'Data Bank'!$AT1347),1,IF('Data Bank'!$AC1347=100,3,IF('Data Bank'!$AC1347=0,0,2)))))</f>
        <v/>
      </c>
    </row>
    <row r="1183" spans="1:18">
      <c r="A1183" s="115" t="str">
        <f>'Data Bank'!E1348</f>
        <v>Village garden</v>
      </c>
      <c r="B1183" s="178">
        <f ca="1">IF(B$1&lt;'Data Bank'!$AD1348,"",IF(B$1&gt;'Data Bank'!$AT1348,"",IF(AND('Data Bank'!$AC1348&lt;100,TODAY()&gt;'Data Bank'!$AT1348),1,IF('Data Bank'!$AC1348=100,3,IF('Data Bank'!$AC1348=0,0,2)))))</f>
        <v>1</v>
      </c>
      <c r="C1183" s="178" t="str">
        <f ca="1">IF(C$1&lt;'Data Bank'!$AD1348,"",IF(C$1&gt;'Data Bank'!$AT1348,"",IF(AND('Data Bank'!$AC1348&lt;100,TODAY()&gt;'Data Bank'!$AT1348),1,IF('Data Bank'!$AC1348=100,3,IF('Data Bank'!$AC1348=0,0,2)))))</f>
        <v/>
      </c>
      <c r="D1183" s="178" t="str">
        <f ca="1">IF(D$1&lt;'Data Bank'!$AD1348,"",IF(D$1&gt;'Data Bank'!$AT1348,"",IF(AND('Data Bank'!$AC1348&lt;100,TODAY()&gt;'Data Bank'!$AT1348),1,IF('Data Bank'!$AC1348=100,3,IF('Data Bank'!$AC1348=0,0,2)))))</f>
        <v/>
      </c>
      <c r="E1183" s="178" t="str">
        <f ca="1">IF(E$1&lt;'Data Bank'!$AD1348,"",IF(E$1&gt;'Data Bank'!$AT1348,"",IF(AND('Data Bank'!$AC1348&lt;100,TODAY()&gt;'Data Bank'!$AT1348),1,IF('Data Bank'!$AC1348=100,3,IF('Data Bank'!$AC1348=0,0,2)))))</f>
        <v/>
      </c>
      <c r="F1183" s="178" t="str">
        <f ca="1">IF(F$1&lt;'Data Bank'!$AD1348,"",IF(F$1&gt;'Data Bank'!$AT1348,"",IF(AND('Data Bank'!$AC1348&lt;100,TODAY()&gt;'Data Bank'!$AT1348),1,IF('Data Bank'!$AC1348=100,3,IF('Data Bank'!$AC1348=0,0,2)))))</f>
        <v/>
      </c>
      <c r="G1183" s="178" t="str">
        <f ca="1">IF(G$1&lt;'Data Bank'!$AD1348,"",IF(G$1&gt;'Data Bank'!$AT1348,"",IF(AND('Data Bank'!$AC1348&lt;100,TODAY()&gt;'Data Bank'!$AT1348),1,IF('Data Bank'!$AC1348=100,3,IF('Data Bank'!$AC1348=0,0,2)))))</f>
        <v/>
      </c>
      <c r="H1183" s="178" t="str">
        <f ca="1">IF(H$1&lt;'Data Bank'!$AD1348,"",IF(H$1&gt;'Data Bank'!$AT1348,"",IF(AND('Data Bank'!$AC1348&lt;100,TODAY()&gt;'Data Bank'!$AT1348),1,IF('Data Bank'!$AC1348=100,3,IF('Data Bank'!$AC1348=0,0,2)))))</f>
        <v/>
      </c>
      <c r="I1183" s="178" t="str">
        <f ca="1">IF(I$1&lt;'Data Bank'!$AD1348,"",IF(I$1&gt;'Data Bank'!$AT1348,"",IF(AND('Data Bank'!$AC1348&lt;100,TODAY()&gt;'Data Bank'!$AT1348),1,IF('Data Bank'!$AC1348=100,3,IF('Data Bank'!$AC1348=0,0,2)))))</f>
        <v/>
      </c>
      <c r="J1183" s="177" t="str">
        <f ca="1">IF(J$1&lt;'Data Bank'!$AD1348,"",IF(J$1&gt;'Data Bank'!$AT1348,"",IF(AND('Data Bank'!$AC1348&lt;100,TODAY()&gt;'Data Bank'!$AT1348),1,IF('Data Bank'!$AC1348=100,3,IF('Data Bank'!$AC1348=0,0,2)))))</f>
        <v/>
      </c>
      <c r="K1183" s="177" t="str">
        <f ca="1">IF(K$1&lt;'Data Bank'!$AD1348,"",IF(K$1&gt;'Data Bank'!$AT1348,"",IF(AND('Data Bank'!$AC1348&lt;100,TODAY()&gt;'Data Bank'!$AT1348),1,IF('Data Bank'!$AC1348=100,3,IF('Data Bank'!$AC1348=0,0,2)))))</f>
        <v/>
      </c>
      <c r="L1183" s="177" t="str">
        <f ca="1">IF(L$1&lt;'Data Bank'!$AD1348,"",IF(L$1&gt;'Data Bank'!$AT1348,"",IF(AND('Data Bank'!$AC1348&lt;100,TODAY()&gt;'Data Bank'!$AT1348),1,IF('Data Bank'!$AC1348=100,3,IF('Data Bank'!$AC1348=0,0,2)))))</f>
        <v/>
      </c>
      <c r="M1183" s="177" t="str">
        <f ca="1">IF(M$1&lt;'Data Bank'!$AD1348,"",IF(M$1&gt;'Data Bank'!$AT1348,"",IF(AND('Data Bank'!$AC1348&lt;100,TODAY()&gt;'Data Bank'!$AT1348),1,IF('Data Bank'!$AC1348=100,3,IF('Data Bank'!$AC1348=0,0,2)))))</f>
        <v/>
      </c>
      <c r="N1183" s="177" t="str">
        <f ca="1">IF(N$1&lt;'Data Bank'!$AD1348,"",IF(N$1&gt;'Data Bank'!$AT1348,"",IF(AND('Data Bank'!$AC1348&lt;100,TODAY()&gt;'Data Bank'!$AT1348),1,IF('Data Bank'!$AC1348=100,3,IF('Data Bank'!$AC1348=0,0,2)))))</f>
        <v/>
      </c>
      <c r="O1183" s="177" t="str">
        <f ca="1">IF(O$1&lt;'Data Bank'!$AD1348,"",IF(O$1&gt;'Data Bank'!$AT1348,"",IF(AND('Data Bank'!$AC1348&lt;100,TODAY()&gt;'Data Bank'!$AT1348),1,IF('Data Bank'!$AC1348=100,3,IF('Data Bank'!$AC1348=0,0,2)))))</f>
        <v/>
      </c>
      <c r="P1183" s="177" t="str">
        <f ca="1">IF(P$1&lt;'Data Bank'!$AD1348,"",IF(P$1&gt;'Data Bank'!$AT1348,"",IF(AND('Data Bank'!$AC1348&lt;100,TODAY()&gt;'Data Bank'!$AT1348),1,IF('Data Bank'!$AC1348=100,3,IF('Data Bank'!$AC1348=0,0,2)))))</f>
        <v/>
      </c>
      <c r="Q1183" s="177" t="str">
        <f ca="1">IF(Q$1&lt;'Data Bank'!$AD1348,"",IF(Q$1&gt;'Data Bank'!$AT1348,"",IF(AND('Data Bank'!$AC1348&lt;100,TODAY()&gt;'Data Bank'!$AT1348),1,IF('Data Bank'!$AC1348=100,3,IF('Data Bank'!$AC1348=0,0,2)))))</f>
        <v/>
      </c>
      <c r="R1183" s="177" t="str">
        <f ca="1">IF(R$1&lt;'Data Bank'!$AD1348,"",IF(R$1&gt;'Data Bank'!$AT1348,"",IF(AND('Data Bank'!$AC1348&lt;100,TODAY()&gt;'Data Bank'!$AT1348),1,IF('Data Bank'!$AC1348=100,3,IF('Data Bank'!$AC1348=0,0,2)))))</f>
        <v/>
      </c>
    </row>
    <row r="1184" spans="1:18">
      <c r="A1184" s="115" t="str">
        <f>'Data Bank'!E1349</f>
        <v>VIP Housing</v>
      </c>
      <c r="B1184" s="178">
        <f ca="1">IF(B$1&lt;'Data Bank'!$AD1349,"",IF(B$1&gt;'Data Bank'!$AT1349,"",IF(AND('Data Bank'!$AC1349&lt;100,TODAY()&gt;'Data Bank'!$AT1349),1,IF('Data Bank'!$AC1349=100,3,IF('Data Bank'!$AC1349=0,0,2)))))</f>
        <v>1</v>
      </c>
      <c r="C1184" s="178">
        <f ca="1">IF(C$1&lt;'Data Bank'!$AD1349,"",IF(C$1&gt;'Data Bank'!$AT1349,"",IF(AND('Data Bank'!$AC1349&lt;100,TODAY()&gt;'Data Bank'!$AT1349),1,IF('Data Bank'!$AC1349=100,3,IF('Data Bank'!$AC1349=0,0,2)))))</f>
        <v>1</v>
      </c>
      <c r="D1184" s="178" t="str">
        <f ca="1">IF(D$1&lt;'Data Bank'!$AD1349,"",IF(D$1&gt;'Data Bank'!$AT1349,"",IF(AND('Data Bank'!$AC1349&lt;100,TODAY()&gt;'Data Bank'!$AT1349),1,IF('Data Bank'!$AC1349=100,3,IF('Data Bank'!$AC1349=0,0,2)))))</f>
        <v/>
      </c>
      <c r="E1184" s="178" t="str">
        <f ca="1">IF(E$1&lt;'Data Bank'!$AD1349,"",IF(E$1&gt;'Data Bank'!$AT1349,"",IF(AND('Data Bank'!$AC1349&lt;100,TODAY()&gt;'Data Bank'!$AT1349),1,IF('Data Bank'!$AC1349=100,3,IF('Data Bank'!$AC1349=0,0,2)))))</f>
        <v/>
      </c>
      <c r="F1184" s="178" t="str">
        <f ca="1">IF(F$1&lt;'Data Bank'!$AD1349,"",IF(F$1&gt;'Data Bank'!$AT1349,"",IF(AND('Data Bank'!$AC1349&lt;100,TODAY()&gt;'Data Bank'!$AT1349),1,IF('Data Bank'!$AC1349=100,3,IF('Data Bank'!$AC1349=0,0,2)))))</f>
        <v/>
      </c>
      <c r="G1184" s="178" t="str">
        <f ca="1">IF(G$1&lt;'Data Bank'!$AD1349,"",IF(G$1&gt;'Data Bank'!$AT1349,"",IF(AND('Data Bank'!$AC1349&lt;100,TODAY()&gt;'Data Bank'!$AT1349),1,IF('Data Bank'!$AC1349=100,3,IF('Data Bank'!$AC1349=0,0,2)))))</f>
        <v/>
      </c>
      <c r="H1184" s="178" t="str">
        <f ca="1">IF(H$1&lt;'Data Bank'!$AD1349,"",IF(H$1&gt;'Data Bank'!$AT1349,"",IF(AND('Data Bank'!$AC1349&lt;100,TODAY()&gt;'Data Bank'!$AT1349),1,IF('Data Bank'!$AC1349=100,3,IF('Data Bank'!$AC1349=0,0,2)))))</f>
        <v/>
      </c>
      <c r="I1184" s="178" t="str">
        <f ca="1">IF(I$1&lt;'Data Bank'!$AD1349,"",IF(I$1&gt;'Data Bank'!$AT1349,"",IF(AND('Data Bank'!$AC1349&lt;100,TODAY()&gt;'Data Bank'!$AT1349),1,IF('Data Bank'!$AC1349=100,3,IF('Data Bank'!$AC1349=0,0,2)))))</f>
        <v/>
      </c>
      <c r="J1184" s="177" t="str">
        <f ca="1">IF(J$1&lt;'Data Bank'!$AD1349,"",IF(J$1&gt;'Data Bank'!$AT1349,"",IF(AND('Data Bank'!$AC1349&lt;100,TODAY()&gt;'Data Bank'!$AT1349),1,IF('Data Bank'!$AC1349=100,3,IF('Data Bank'!$AC1349=0,0,2)))))</f>
        <v/>
      </c>
      <c r="K1184" s="177" t="str">
        <f ca="1">IF(K$1&lt;'Data Bank'!$AD1349,"",IF(K$1&gt;'Data Bank'!$AT1349,"",IF(AND('Data Bank'!$AC1349&lt;100,TODAY()&gt;'Data Bank'!$AT1349),1,IF('Data Bank'!$AC1349=100,3,IF('Data Bank'!$AC1349=0,0,2)))))</f>
        <v/>
      </c>
      <c r="L1184" s="177" t="str">
        <f ca="1">IF(L$1&lt;'Data Bank'!$AD1349,"",IF(L$1&gt;'Data Bank'!$AT1349,"",IF(AND('Data Bank'!$AC1349&lt;100,TODAY()&gt;'Data Bank'!$AT1349),1,IF('Data Bank'!$AC1349=100,3,IF('Data Bank'!$AC1349=0,0,2)))))</f>
        <v/>
      </c>
      <c r="M1184" s="177" t="str">
        <f ca="1">IF(M$1&lt;'Data Bank'!$AD1349,"",IF(M$1&gt;'Data Bank'!$AT1349,"",IF(AND('Data Bank'!$AC1349&lt;100,TODAY()&gt;'Data Bank'!$AT1349),1,IF('Data Bank'!$AC1349=100,3,IF('Data Bank'!$AC1349=0,0,2)))))</f>
        <v/>
      </c>
      <c r="N1184" s="177" t="str">
        <f ca="1">IF(N$1&lt;'Data Bank'!$AD1349,"",IF(N$1&gt;'Data Bank'!$AT1349,"",IF(AND('Data Bank'!$AC1349&lt;100,TODAY()&gt;'Data Bank'!$AT1349),1,IF('Data Bank'!$AC1349=100,3,IF('Data Bank'!$AC1349=0,0,2)))))</f>
        <v/>
      </c>
      <c r="O1184" s="177" t="str">
        <f ca="1">IF(O$1&lt;'Data Bank'!$AD1349,"",IF(O$1&gt;'Data Bank'!$AT1349,"",IF(AND('Data Bank'!$AC1349&lt;100,TODAY()&gt;'Data Bank'!$AT1349),1,IF('Data Bank'!$AC1349=100,3,IF('Data Bank'!$AC1349=0,0,2)))))</f>
        <v/>
      </c>
      <c r="P1184" s="177" t="str">
        <f ca="1">IF(P$1&lt;'Data Bank'!$AD1349,"",IF(P$1&gt;'Data Bank'!$AT1349,"",IF(AND('Data Bank'!$AC1349&lt;100,TODAY()&gt;'Data Bank'!$AT1349),1,IF('Data Bank'!$AC1349=100,3,IF('Data Bank'!$AC1349=0,0,2)))))</f>
        <v/>
      </c>
      <c r="Q1184" s="177" t="str">
        <f ca="1">IF(Q$1&lt;'Data Bank'!$AD1349,"",IF(Q$1&gt;'Data Bank'!$AT1349,"",IF(AND('Data Bank'!$AC1349&lt;100,TODAY()&gt;'Data Bank'!$AT1349),1,IF('Data Bank'!$AC1349=100,3,IF('Data Bank'!$AC1349=0,0,2)))))</f>
        <v/>
      </c>
      <c r="R1184" s="177" t="str">
        <f ca="1">IF(R$1&lt;'Data Bank'!$AD1349,"",IF(R$1&gt;'Data Bank'!$AT1349,"",IF(AND('Data Bank'!$AC1349&lt;100,TODAY()&gt;'Data Bank'!$AT1349),1,IF('Data Bank'!$AC1349=100,3,IF('Data Bank'!$AC1349=0,0,2)))))</f>
        <v/>
      </c>
    </row>
    <row r="1185" spans="1:18">
      <c r="A1185" s="115" t="str">
        <f>'Data Bank'!E1350</f>
        <v>Wafaqi Colony</v>
      </c>
      <c r="B1185" s="178">
        <f ca="1">IF(B$1&lt;'Data Bank'!$AD1350,"",IF(B$1&gt;'Data Bank'!$AT1350,"",IF(AND('Data Bank'!$AC1350&lt;100,TODAY()&gt;'Data Bank'!$AT1350),1,IF('Data Bank'!$AC1350=100,3,IF('Data Bank'!$AC1350=0,0,2)))))</f>
        <v>2</v>
      </c>
      <c r="C1185" s="178">
        <f ca="1">IF(C$1&lt;'Data Bank'!$AD1350,"",IF(C$1&gt;'Data Bank'!$AT1350,"",IF(AND('Data Bank'!$AC1350&lt;100,TODAY()&gt;'Data Bank'!$AT1350),1,IF('Data Bank'!$AC1350=100,3,IF('Data Bank'!$AC1350=0,0,2)))))</f>
        <v>2</v>
      </c>
      <c r="D1185" s="178">
        <f ca="1">IF(D$1&lt;'Data Bank'!$AD1350,"",IF(D$1&gt;'Data Bank'!$AT1350,"",IF(AND('Data Bank'!$AC1350&lt;100,TODAY()&gt;'Data Bank'!$AT1350),1,IF('Data Bank'!$AC1350=100,3,IF('Data Bank'!$AC1350=0,0,2)))))</f>
        <v>2</v>
      </c>
      <c r="E1185" s="178">
        <f ca="1">IF(E$1&lt;'Data Bank'!$AD1350,"",IF(E$1&gt;'Data Bank'!$AT1350,"",IF(AND('Data Bank'!$AC1350&lt;100,TODAY()&gt;'Data Bank'!$AT1350),1,IF('Data Bank'!$AC1350=100,3,IF('Data Bank'!$AC1350=0,0,2)))))</f>
        <v>2</v>
      </c>
      <c r="F1185" s="178">
        <f ca="1">IF(F$1&lt;'Data Bank'!$AD1350,"",IF(F$1&gt;'Data Bank'!$AT1350,"",IF(AND('Data Bank'!$AC1350&lt;100,TODAY()&gt;'Data Bank'!$AT1350),1,IF('Data Bank'!$AC1350=100,3,IF('Data Bank'!$AC1350=0,0,2)))))</f>
        <v>2</v>
      </c>
      <c r="G1185" s="178">
        <f ca="1">IF(G$1&lt;'Data Bank'!$AD1350,"",IF(G$1&gt;'Data Bank'!$AT1350,"",IF(AND('Data Bank'!$AC1350&lt;100,TODAY()&gt;'Data Bank'!$AT1350),1,IF('Data Bank'!$AC1350=100,3,IF('Data Bank'!$AC1350=0,0,2)))))</f>
        <v>2</v>
      </c>
      <c r="H1185" s="178">
        <f ca="1">IF(H$1&lt;'Data Bank'!$AD1350,"",IF(H$1&gt;'Data Bank'!$AT1350,"",IF(AND('Data Bank'!$AC1350&lt;100,TODAY()&gt;'Data Bank'!$AT1350),1,IF('Data Bank'!$AC1350=100,3,IF('Data Bank'!$AC1350=0,0,2)))))</f>
        <v>2</v>
      </c>
      <c r="I1185" s="178">
        <f ca="1">IF(I$1&lt;'Data Bank'!$AD1350,"",IF(I$1&gt;'Data Bank'!$AT1350,"",IF(AND('Data Bank'!$AC1350&lt;100,TODAY()&gt;'Data Bank'!$AT1350),1,IF('Data Bank'!$AC1350=100,3,IF('Data Bank'!$AC1350=0,0,2)))))</f>
        <v>2</v>
      </c>
      <c r="J1185" s="177">
        <f ca="1">IF(J$1&lt;'Data Bank'!$AD1350,"",IF(J$1&gt;'Data Bank'!$AT1350,"",IF(AND('Data Bank'!$AC1350&lt;100,TODAY()&gt;'Data Bank'!$AT1350),1,IF('Data Bank'!$AC1350=100,3,IF('Data Bank'!$AC1350=0,0,2)))))</f>
        <v>2</v>
      </c>
      <c r="K1185" s="177">
        <f ca="1">IF(K$1&lt;'Data Bank'!$AD1350,"",IF(K$1&gt;'Data Bank'!$AT1350,"",IF(AND('Data Bank'!$AC1350&lt;100,TODAY()&gt;'Data Bank'!$AT1350),1,IF('Data Bank'!$AC1350=100,3,IF('Data Bank'!$AC1350=0,0,2)))))</f>
        <v>2</v>
      </c>
      <c r="L1185" s="177">
        <f ca="1">IF(L$1&lt;'Data Bank'!$AD1350,"",IF(L$1&gt;'Data Bank'!$AT1350,"",IF(AND('Data Bank'!$AC1350&lt;100,TODAY()&gt;'Data Bank'!$AT1350),1,IF('Data Bank'!$AC1350=100,3,IF('Data Bank'!$AC1350=0,0,2)))))</f>
        <v>2</v>
      </c>
      <c r="M1185" s="177">
        <f ca="1">IF(M$1&lt;'Data Bank'!$AD1350,"",IF(M$1&gt;'Data Bank'!$AT1350,"",IF(AND('Data Bank'!$AC1350&lt;100,TODAY()&gt;'Data Bank'!$AT1350),1,IF('Data Bank'!$AC1350=100,3,IF('Data Bank'!$AC1350=0,0,2)))))</f>
        <v>2</v>
      </c>
      <c r="N1185" s="177">
        <f ca="1">IF(N$1&lt;'Data Bank'!$AD1350,"",IF(N$1&gt;'Data Bank'!$AT1350,"",IF(AND('Data Bank'!$AC1350&lt;100,TODAY()&gt;'Data Bank'!$AT1350),1,IF('Data Bank'!$AC1350=100,3,IF('Data Bank'!$AC1350=0,0,2)))))</f>
        <v>2</v>
      </c>
      <c r="O1185" s="177">
        <f ca="1">IF(O$1&lt;'Data Bank'!$AD1350,"",IF(O$1&gt;'Data Bank'!$AT1350,"",IF(AND('Data Bank'!$AC1350&lt;100,TODAY()&gt;'Data Bank'!$AT1350),1,IF('Data Bank'!$AC1350=100,3,IF('Data Bank'!$AC1350=0,0,2)))))</f>
        <v>2</v>
      </c>
      <c r="P1185" s="177">
        <f ca="1">IF(P$1&lt;'Data Bank'!$AD1350,"",IF(P$1&gt;'Data Bank'!$AT1350,"",IF(AND('Data Bank'!$AC1350&lt;100,TODAY()&gt;'Data Bank'!$AT1350),1,IF('Data Bank'!$AC1350=100,3,IF('Data Bank'!$AC1350=0,0,2)))))</f>
        <v>2</v>
      </c>
      <c r="Q1185" s="177">
        <f ca="1">IF(Q$1&lt;'Data Bank'!$AD1350,"",IF(Q$1&gt;'Data Bank'!$AT1350,"",IF(AND('Data Bank'!$AC1350&lt;100,TODAY()&gt;'Data Bank'!$AT1350),1,IF('Data Bank'!$AC1350=100,3,IF('Data Bank'!$AC1350=0,0,2)))))</f>
        <v>2</v>
      </c>
      <c r="R1185" s="177">
        <f ca="1">IF(R$1&lt;'Data Bank'!$AD1350,"",IF(R$1&gt;'Data Bank'!$AT1350,"",IF(AND('Data Bank'!$AC1350&lt;100,TODAY()&gt;'Data Bank'!$AT1350),1,IF('Data Bank'!$AC1350=100,3,IF('Data Bank'!$AC1350=0,0,2)))))</f>
        <v>2</v>
      </c>
    </row>
    <row r="1186" spans="1:18">
      <c r="A1186" s="115" t="str">
        <f>'Data Bank'!E1352</f>
        <v>Waffay Block Rem.Area</v>
      </c>
      <c r="B1186" s="178">
        <f ca="1">IF(B$1&lt;'Data Bank'!$AD1352,"",IF(B$1&gt;'Data Bank'!$AT1352,"",IF(AND('Data Bank'!$AC1352&lt;100,TODAY()&gt;'Data Bank'!$AT1352),1,IF('Data Bank'!$AC1352=100,3,IF('Data Bank'!$AC1352=0,0,2)))))</f>
        <v>2</v>
      </c>
      <c r="C1186" s="178">
        <f ca="1">IF(C$1&lt;'Data Bank'!$AD1352,"",IF(C$1&gt;'Data Bank'!$AT1352,"",IF(AND('Data Bank'!$AC1352&lt;100,TODAY()&gt;'Data Bank'!$AT1352),1,IF('Data Bank'!$AC1352=100,3,IF('Data Bank'!$AC1352=0,0,2)))))</f>
        <v>2</v>
      </c>
      <c r="D1186" s="178">
        <f ca="1">IF(D$1&lt;'Data Bank'!$AD1352,"",IF(D$1&gt;'Data Bank'!$AT1352,"",IF(AND('Data Bank'!$AC1352&lt;100,TODAY()&gt;'Data Bank'!$AT1352),1,IF('Data Bank'!$AC1352=100,3,IF('Data Bank'!$AC1352=0,0,2)))))</f>
        <v>2</v>
      </c>
      <c r="E1186" s="178">
        <f ca="1">IF(E$1&lt;'Data Bank'!$AD1352,"",IF(E$1&gt;'Data Bank'!$AT1352,"",IF(AND('Data Bank'!$AC1352&lt;100,TODAY()&gt;'Data Bank'!$AT1352),1,IF('Data Bank'!$AC1352=100,3,IF('Data Bank'!$AC1352=0,0,2)))))</f>
        <v>2</v>
      </c>
      <c r="F1186" s="178">
        <f ca="1">IF(F$1&lt;'Data Bank'!$AD1352,"",IF(F$1&gt;'Data Bank'!$AT1352,"",IF(AND('Data Bank'!$AC1352&lt;100,TODAY()&gt;'Data Bank'!$AT1352),1,IF('Data Bank'!$AC1352=100,3,IF('Data Bank'!$AC1352=0,0,2)))))</f>
        <v>2</v>
      </c>
      <c r="G1186" s="178">
        <f ca="1">IF(G$1&lt;'Data Bank'!$AD1352,"",IF(G$1&gt;'Data Bank'!$AT1352,"",IF(AND('Data Bank'!$AC1352&lt;100,TODAY()&gt;'Data Bank'!$AT1352),1,IF('Data Bank'!$AC1352=100,3,IF('Data Bank'!$AC1352=0,0,2)))))</f>
        <v>2</v>
      </c>
      <c r="H1186" s="178">
        <f ca="1">IF(H$1&lt;'Data Bank'!$AD1352,"",IF(H$1&gt;'Data Bank'!$AT1352,"",IF(AND('Data Bank'!$AC1352&lt;100,TODAY()&gt;'Data Bank'!$AT1352),1,IF('Data Bank'!$AC1352=100,3,IF('Data Bank'!$AC1352=0,0,2)))))</f>
        <v>2</v>
      </c>
      <c r="I1186" s="178">
        <f ca="1">IF(I$1&lt;'Data Bank'!$AD1352,"",IF(I$1&gt;'Data Bank'!$AT1352,"",IF(AND('Data Bank'!$AC1352&lt;100,TODAY()&gt;'Data Bank'!$AT1352),1,IF('Data Bank'!$AC1352=100,3,IF('Data Bank'!$AC1352=0,0,2)))))</f>
        <v>2</v>
      </c>
      <c r="J1186" s="177">
        <f ca="1">IF(J$1&lt;'Data Bank'!$AD1352,"",IF(J$1&gt;'Data Bank'!$AT1352,"",IF(AND('Data Bank'!$AC1352&lt;100,TODAY()&gt;'Data Bank'!$AT1352),1,IF('Data Bank'!$AC1352=100,3,IF('Data Bank'!$AC1352=0,0,2)))))</f>
        <v>2</v>
      </c>
      <c r="K1186" s="177">
        <f ca="1">IF(K$1&lt;'Data Bank'!$AD1352,"",IF(K$1&gt;'Data Bank'!$AT1352,"",IF(AND('Data Bank'!$AC1352&lt;100,TODAY()&gt;'Data Bank'!$AT1352),1,IF('Data Bank'!$AC1352=100,3,IF('Data Bank'!$AC1352=0,0,2)))))</f>
        <v>2</v>
      </c>
      <c r="L1186" s="177">
        <f ca="1">IF(L$1&lt;'Data Bank'!$AD1352,"",IF(L$1&gt;'Data Bank'!$AT1352,"",IF(AND('Data Bank'!$AC1352&lt;100,TODAY()&gt;'Data Bank'!$AT1352),1,IF('Data Bank'!$AC1352=100,3,IF('Data Bank'!$AC1352=0,0,2)))))</f>
        <v>2</v>
      </c>
      <c r="M1186" s="177">
        <f ca="1">IF(M$1&lt;'Data Bank'!$AD1352,"",IF(M$1&gt;'Data Bank'!$AT1352,"",IF(AND('Data Bank'!$AC1352&lt;100,TODAY()&gt;'Data Bank'!$AT1352),1,IF('Data Bank'!$AC1352=100,3,IF('Data Bank'!$AC1352=0,0,2)))))</f>
        <v>2</v>
      </c>
      <c r="N1186" s="177">
        <f ca="1">IF(N$1&lt;'Data Bank'!$AD1352,"",IF(N$1&gt;'Data Bank'!$AT1352,"",IF(AND('Data Bank'!$AC1352&lt;100,TODAY()&gt;'Data Bank'!$AT1352),1,IF('Data Bank'!$AC1352=100,3,IF('Data Bank'!$AC1352=0,0,2)))))</f>
        <v>2</v>
      </c>
      <c r="O1186" s="177">
        <f ca="1">IF(O$1&lt;'Data Bank'!$AD1352,"",IF(O$1&gt;'Data Bank'!$AT1352,"",IF(AND('Data Bank'!$AC1352&lt;100,TODAY()&gt;'Data Bank'!$AT1352),1,IF('Data Bank'!$AC1352=100,3,IF('Data Bank'!$AC1352=0,0,2)))))</f>
        <v>2</v>
      </c>
      <c r="P1186" s="177">
        <f ca="1">IF(P$1&lt;'Data Bank'!$AD1352,"",IF(P$1&gt;'Data Bank'!$AT1352,"",IF(AND('Data Bank'!$AC1352&lt;100,TODAY()&gt;'Data Bank'!$AT1352),1,IF('Data Bank'!$AC1352=100,3,IF('Data Bank'!$AC1352=0,0,2)))))</f>
        <v>2</v>
      </c>
      <c r="Q1186" s="177">
        <f ca="1">IF(Q$1&lt;'Data Bank'!$AD1352,"",IF(Q$1&gt;'Data Bank'!$AT1352,"",IF(AND('Data Bank'!$AC1352&lt;100,TODAY()&gt;'Data Bank'!$AT1352),1,IF('Data Bank'!$AC1352=100,3,IF('Data Bank'!$AC1352=0,0,2)))))</f>
        <v>2</v>
      </c>
      <c r="R1186" s="177">
        <f ca="1">IF(R$1&lt;'Data Bank'!$AD1352,"",IF(R$1&gt;'Data Bank'!$AT1352,"",IF(AND('Data Bank'!$AC1352&lt;100,TODAY()&gt;'Data Bank'!$AT1352),1,IF('Data Bank'!$AC1352=100,3,IF('Data Bank'!$AC1352=0,0,2)))))</f>
        <v>2</v>
      </c>
    </row>
    <row r="1187" spans="1:18">
      <c r="A1187" s="115" t="str">
        <f>'Data Bank'!E1353</f>
        <v>Wapda Colony</v>
      </c>
      <c r="B1187" s="178">
        <f ca="1">IF(B$1&lt;'Data Bank'!$AD1353,"",IF(B$1&gt;'Data Bank'!$AT1353,"",IF(AND('Data Bank'!$AC1353&lt;100,TODAY()&gt;'Data Bank'!$AT1353),1,IF('Data Bank'!$AC1353=100,3,IF('Data Bank'!$AC1353=0,0,2)))))</f>
        <v>2</v>
      </c>
      <c r="C1187" s="178">
        <f ca="1">IF(C$1&lt;'Data Bank'!$AD1353,"",IF(C$1&gt;'Data Bank'!$AT1353,"",IF(AND('Data Bank'!$AC1353&lt;100,TODAY()&gt;'Data Bank'!$AT1353),1,IF('Data Bank'!$AC1353=100,3,IF('Data Bank'!$AC1353=0,0,2)))))</f>
        <v>2</v>
      </c>
      <c r="D1187" s="178">
        <f ca="1">IF(D$1&lt;'Data Bank'!$AD1353,"",IF(D$1&gt;'Data Bank'!$AT1353,"",IF(AND('Data Bank'!$AC1353&lt;100,TODAY()&gt;'Data Bank'!$AT1353),1,IF('Data Bank'!$AC1353=100,3,IF('Data Bank'!$AC1353=0,0,2)))))</f>
        <v>2</v>
      </c>
      <c r="E1187" s="178">
        <f ca="1">IF(E$1&lt;'Data Bank'!$AD1353,"",IF(E$1&gt;'Data Bank'!$AT1353,"",IF(AND('Data Bank'!$AC1353&lt;100,TODAY()&gt;'Data Bank'!$AT1353),1,IF('Data Bank'!$AC1353=100,3,IF('Data Bank'!$AC1353=0,0,2)))))</f>
        <v>2</v>
      </c>
      <c r="F1187" s="178">
        <f ca="1">IF(F$1&lt;'Data Bank'!$AD1353,"",IF(F$1&gt;'Data Bank'!$AT1353,"",IF(AND('Data Bank'!$AC1353&lt;100,TODAY()&gt;'Data Bank'!$AT1353),1,IF('Data Bank'!$AC1353=100,3,IF('Data Bank'!$AC1353=0,0,2)))))</f>
        <v>2</v>
      </c>
      <c r="G1187" s="178">
        <f ca="1">IF(G$1&lt;'Data Bank'!$AD1353,"",IF(G$1&gt;'Data Bank'!$AT1353,"",IF(AND('Data Bank'!$AC1353&lt;100,TODAY()&gt;'Data Bank'!$AT1353),1,IF('Data Bank'!$AC1353=100,3,IF('Data Bank'!$AC1353=0,0,2)))))</f>
        <v>2</v>
      </c>
      <c r="H1187" s="178">
        <f ca="1">IF(H$1&lt;'Data Bank'!$AD1353,"",IF(H$1&gt;'Data Bank'!$AT1353,"",IF(AND('Data Bank'!$AC1353&lt;100,TODAY()&gt;'Data Bank'!$AT1353),1,IF('Data Bank'!$AC1353=100,3,IF('Data Bank'!$AC1353=0,0,2)))))</f>
        <v>2</v>
      </c>
      <c r="I1187" s="178">
        <f ca="1">IF(I$1&lt;'Data Bank'!$AD1353,"",IF(I$1&gt;'Data Bank'!$AT1353,"",IF(AND('Data Bank'!$AC1353&lt;100,TODAY()&gt;'Data Bank'!$AT1353),1,IF('Data Bank'!$AC1353=100,3,IF('Data Bank'!$AC1353=0,0,2)))))</f>
        <v>2</v>
      </c>
      <c r="J1187" s="177">
        <f ca="1">IF(J$1&lt;'Data Bank'!$AD1353,"",IF(J$1&gt;'Data Bank'!$AT1353,"",IF(AND('Data Bank'!$AC1353&lt;100,TODAY()&gt;'Data Bank'!$AT1353),1,IF('Data Bank'!$AC1353=100,3,IF('Data Bank'!$AC1353=0,0,2)))))</f>
        <v>2</v>
      </c>
      <c r="K1187" s="177">
        <f ca="1">IF(K$1&lt;'Data Bank'!$AD1353,"",IF(K$1&gt;'Data Bank'!$AT1353,"",IF(AND('Data Bank'!$AC1353&lt;100,TODAY()&gt;'Data Bank'!$AT1353),1,IF('Data Bank'!$AC1353=100,3,IF('Data Bank'!$AC1353=0,0,2)))))</f>
        <v>2</v>
      </c>
      <c r="L1187" s="177">
        <f ca="1">IF(L$1&lt;'Data Bank'!$AD1353,"",IF(L$1&gt;'Data Bank'!$AT1353,"",IF(AND('Data Bank'!$AC1353&lt;100,TODAY()&gt;'Data Bank'!$AT1353),1,IF('Data Bank'!$AC1353=100,3,IF('Data Bank'!$AC1353=0,0,2)))))</f>
        <v>2</v>
      </c>
      <c r="M1187" s="177">
        <f ca="1">IF(M$1&lt;'Data Bank'!$AD1353,"",IF(M$1&gt;'Data Bank'!$AT1353,"",IF(AND('Data Bank'!$AC1353&lt;100,TODAY()&gt;'Data Bank'!$AT1353),1,IF('Data Bank'!$AC1353=100,3,IF('Data Bank'!$AC1353=0,0,2)))))</f>
        <v>2</v>
      </c>
      <c r="N1187" s="177">
        <f ca="1">IF(N$1&lt;'Data Bank'!$AD1353,"",IF(N$1&gt;'Data Bank'!$AT1353,"",IF(AND('Data Bank'!$AC1353&lt;100,TODAY()&gt;'Data Bank'!$AT1353),1,IF('Data Bank'!$AC1353=100,3,IF('Data Bank'!$AC1353=0,0,2)))))</f>
        <v>2</v>
      </c>
      <c r="O1187" s="177">
        <f ca="1">IF(O$1&lt;'Data Bank'!$AD1353,"",IF(O$1&gt;'Data Bank'!$AT1353,"",IF(AND('Data Bank'!$AC1353&lt;100,TODAY()&gt;'Data Bank'!$AT1353),1,IF('Data Bank'!$AC1353=100,3,IF('Data Bank'!$AC1353=0,0,2)))))</f>
        <v>2</v>
      </c>
      <c r="P1187" s="177">
        <f ca="1">IF(P$1&lt;'Data Bank'!$AD1353,"",IF(P$1&gt;'Data Bank'!$AT1353,"",IF(AND('Data Bank'!$AC1353&lt;100,TODAY()&gt;'Data Bank'!$AT1353),1,IF('Data Bank'!$AC1353=100,3,IF('Data Bank'!$AC1353=0,0,2)))))</f>
        <v>2</v>
      </c>
      <c r="Q1187" s="177">
        <f ca="1">IF(Q$1&lt;'Data Bank'!$AD1353,"",IF(Q$1&gt;'Data Bank'!$AT1353,"",IF(AND('Data Bank'!$AC1353&lt;100,TODAY()&gt;'Data Bank'!$AT1353),1,IF('Data Bank'!$AC1353=100,3,IF('Data Bank'!$AC1353=0,0,2)))))</f>
        <v>2</v>
      </c>
      <c r="R1187" s="177">
        <f ca="1">IF(R$1&lt;'Data Bank'!$AD1353,"",IF(R$1&gt;'Data Bank'!$AT1353,"",IF(AND('Data Bank'!$AC1353&lt;100,TODAY()&gt;'Data Bank'!$AT1353),1,IF('Data Bank'!$AC1353=100,3,IF('Data Bank'!$AC1353=0,0,2)))))</f>
        <v>2</v>
      </c>
    </row>
    <row r="1188" spans="1:18">
      <c r="A1188" s="115" t="str">
        <f>'Data Bank'!E1354</f>
        <v>Wapda Town</v>
      </c>
      <c r="B1188" s="178">
        <f ca="1">IF(B$1&lt;'Data Bank'!$AD1354,"",IF(B$1&gt;'Data Bank'!$AT1354,"",IF(AND('Data Bank'!$AC1354&lt;100,TODAY()&gt;'Data Bank'!$AT1354),1,IF('Data Bank'!$AC1354=100,3,IF('Data Bank'!$AC1354=0,0,2)))))</f>
        <v>2</v>
      </c>
      <c r="C1188" s="178">
        <f ca="1">IF(C$1&lt;'Data Bank'!$AD1354,"",IF(C$1&gt;'Data Bank'!$AT1354,"",IF(AND('Data Bank'!$AC1354&lt;100,TODAY()&gt;'Data Bank'!$AT1354),1,IF('Data Bank'!$AC1354=100,3,IF('Data Bank'!$AC1354=0,0,2)))))</f>
        <v>2</v>
      </c>
      <c r="D1188" s="178">
        <f ca="1">IF(D$1&lt;'Data Bank'!$AD1354,"",IF(D$1&gt;'Data Bank'!$AT1354,"",IF(AND('Data Bank'!$AC1354&lt;100,TODAY()&gt;'Data Bank'!$AT1354),1,IF('Data Bank'!$AC1354=100,3,IF('Data Bank'!$AC1354=0,0,2)))))</f>
        <v>2</v>
      </c>
      <c r="E1188" s="178">
        <f ca="1">IF(E$1&lt;'Data Bank'!$AD1354,"",IF(E$1&gt;'Data Bank'!$AT1354,"",IF(AND('Data Bank'!$AC1354&lt;100,TODAY()&gt;'Data Bank'!$AT1354),1,IF('Data Bank'!$AC1354=100,3,IF('Data Bank'!$AC1354=0,0,2)))))</f>
        <v>2</v>
      </c>
      <c r="F1188" s="178">
        <f ca="1">IF(F$1&lt;'Data Bank'!$AD1354,"",IF(F$1&gt;'Data Bank'!$AT1354,"",IF(AND('Data Bank'!$AC1354&lt;100,TODAY()&gt;'Data Bank'!$AT1354),1,IF('Data Bank'!$AC1354=100,3,IF('Data Bank'!$AC1354=0,0,2)))))</f>
        <v>2</v>
      </c>
      <c r="G1188" s="178">
        <f ca="1">IF(G$1&lt;'Data Bank'!$AD1354,"",IF(G$1&gt;'Data Bank'!$AT1354,"",IF(AND('Data Bank'!$AC1354&lt;100,TODAY()&gt;'Data Bank'!$AT1354),1,IF('Data Bank'!$AC1354=100,3,IF('Data Bank'!$AC1354=0,0,2)))))</f>
        <v>2</v>
      </c>
      <c r="H1188" s="178">
        <f ca="1">IF(H$1&lt;'Data Bank'!$AD1354,"",IF(H$1&gt;'Data Bank'!$AT1354,"",IF(AND('Data Bank'!$AC1354&lt;100,TODAY()&gt;'Data Bank'!$AT1354),1,IF('Data Bank'!$AC1354=100,3,IF('Data Bank'!$AC1354=0,0,2)))))</f>
        <v>2</v>
      </c>
      <c r="I1188" s="178">
        <f ca="1">IF(I$1&lt;'Data Bank'!$AD1354,"",IF(I$1&gt;'Data Bank'!$AT1354,"",IF(AND('Data Bank'!$AC1354&lt;100,TODAY()&gt;'Data Bank'!$AT1354),1,IF('Data Bank'!$AC1354=100,3,IF('Data Bank'!$AC1354=0,0,2)))))</f>
        <v>2</v>
      </c>
      <c r="J1188" s="177">
        <f ca="1">IF(J$1&lt;'Data Bank'!$AD1354,"",IF(J$1&gt;'Data Bank'!$AT1354,"",IF(AND('Data Bank'!$AC1354&lt;100,TODAY()&gt;'Data Bank'!$AT1354),1,IF('Data Bank'!$AC1354=100,3,IF('Data Bank'!$AC1354=0,0,2)))))</f>
        <v>2</v>
      </c>
      <c r="K1188" s="177">
        <f ca="1">IF(K$1&lt;'Data Bank'!$AD1354,"",IF(K$1&gt;'Data Bank'!$AT1354,"",IF(AND('Data Bank'!$AC1354&lt;100,TODAY()&gt;'Data Bank'!$AT1354),1,IF('Data Bank'!$AC1354=100,3,IF('Data Bank'!$AC1354=0,0,2)))))</f>
        <v>2</v>
      </c>
      <c r="L1188" s="177">
        <f ca="1">IF(L$1&lt;'Data Bank'!$AD1354,"",IF(L$1&gt;'Data Bank'!$AT1354,"",IF(AND('Data Bank'!$AC1354&lt;100,TODAY()&gt;'Data Bank'!$AT1354),1,IF('Data Bank'!$AC1354=100,3,IF('Data Bank'!$AC1354=0,0,2)))))</f>
        <v>2</v>
      </c>
      <c r="M1188" s="177">
        <f ca="1">IF(M$1&lt;'Data Bank'!$AD1354,"",IF(M$1&gt;'Data Bank'!$AT1354,"",IF(AND('Data Bank'!$AC1354&lt;100,TODAY()&gt;'Data Bank'!$AT1354),1,IF('Data Bank'!$AC1354=100,3,IF('Data Bank'!$AC1354=0,0,2)))))</f>
        <v>2</v>
      </c>
      <c r="N1188" s="177">
        <f ca="1">IF(N$1&lt;'Data Bank'!$AD1354,"",IF(N$1&gt;'Data Bank'!$AT1354,"",IF(AND('Data Bank'!$AC1354&lt;100,TODAY()&gt;'Data Bank'!$AT1354),1,IF('Data Bank'!$AC1354=100,3,IF('Data Bank'!$AC1354=0,0,2)))))</f>
        <v>2</v>
      </c>
      <c r="O1188" s="177">
        <f ca="1">IF(O$1&lt;'Data Bank'!$AD1354,"",IF(O$1&gt;'Data Bank'!$AT1354,"",IF(AND('Data Bank'!$AC1354&lt;100,TODAY()&gt;'Data Bank'!$AT1354),1,IF('Data Bank'!$AC1354=100,3,IF('Data Bank'!$AC1354=0,0,2)))))</f>
        <v>2</v>
      </c>
      <c r="P1188" s="177">
        <f ca="1">IF(P$1&lt;'Data Bank'!$AD1354,"",IF(P$1&gt;'Data Bank'!$AT1354,"",IF(AND('Data Bank'!$AC1354&lt;100,TODAY()&gt;'Data Bank'!$AT1354),1,IF('Data Bank'!$AC1354=100,3,IF('Data Bank'!$AC1354=0,0,2)))))</f>
        <v>2</v>
      </c>
      <c r="Q1188" s="177">
        <f ca="1">IF(Q$1&lt;'Data Bank'!$AD1354,"",IF(Q$1&gt;'Data Bank'!$AT1354,"",IF(AND('Data Bank'!$AC1354&lt;100,TODAY()&gt;'Data Bank'!$AT1354),1,IF('Data Bank'!$AC1354=100,3,IF('Data Bank'!$AC1354=0,0,2)))))</f>
        <v>2</v>
      </c>
      <c r="R1188" s="177">
        <f ca="1">IF(R$1&lt;'Data Bank'!$AD1354,"",IF(R$1&gt;'Data Bank'!$AT1354,"",IF(AND('Data Bank'!$AC1354&lt;100,TODAY()&gt;'Data Bank'!$AT1354),1,IF('Data Bank'!$AC1354=100,3,IF('Data Bank'!$AC1354=0,0,2)))))</f>
        <v>2</v>
      </c>
    </row>
    <row r="1189" spans="1:18">
      <c r="A1189" s="115" t="str">
        <f>'Data Bank'!E1355</f>
        <v>Siraj Colony,Sukh Chain Housing</v>
      </c>
      <c r="B1189" s="178">
        <f ca="1">IF(B$1&lt;'Data Bank'!$AD1355,"",IF(B$1&gt;'Data Bank'!$AT1355,"",IF(AND('Data Bank'!$AC1355&lt;100,TODAY()&gt;'Data Bank'!$AT1355),1,IF('Data Bank'!$AC1355=100,3,IF('Data Bank'!$AC1355=0,0,2)))))</f>
        <v>0</v>
      </c>
      <c r="C1189" s="178">
        <f ca="1">IF(C$1&lt;'Data Bank'!$AD1355,"",IF(C$1&gt;'Data Bank'!$AT1355,"",IF(AND('Data Bank'!$AC1355&lt;100,TODAY()&gt;'Data Bank'!$AT1355),1,IF('Data Bank'!$AC1355=100,3,IF('Data Bank'!$AC1355=0,0,2)))))</f>
        <v>0</v>
      </c>
      <c r="D1189" s="178">
        <f ca="1">IF(D$1&lt;'Data Bank'!$AD1355,"",IF(D$1&gt;'Data Bank'!$AT1355,"",IF(AND('Data Bank'!$AC1355&lt;100,TODAY()&gt;'Data Bank'!$AT1355),1,IF('Data Bank'!$AC1355=100,3,IF('Data Bank'!$AC1355=0,0,2)))))</f>
        <v>0</v>
      </c>
      <c r="E1189" s="178">
        <f ca="1">IF(E$1&lt;'Data Bank'!$AD1355,"",IF(E$1&gt;'Data Bank'!$AT1355,"",IF(AND('Data Bank'!$AC1355&lt;100,TODAY()&gt;'Data Bank'!$AT1355),1,IF('Data Bank'!$AC1355=100,3,IF('Data Bank'!$AC1355=0,0,2)))))</f>
        <v>0</v>
      </c>
      <c r="F1189" s="178">
        <f ca="1">IF(F$1&lt;'Data Bank'!$AD1355,"",IF(F$1&gt;'Data Bank'!$AT1355,"",IF(AND('Data Bank'!$AC1355&lt;100,TODAY()&gt;'Data Bank'!$AT1355),1,IF('Data Bank'!$AC1355=100,3,IF('Data Bank'!$AC1355=0,0,2)))))</f>
        <v>0</v>
      </c>
      <c r="G1189" s="178">
        <f ca="1">IF(G$1&lt;'Data Bank'!$AD1355,"",IF(G$1&gt;'Data Bank'!$AT1355,"",IF(AND('Data Bank'!$AC1355&lt;100,TODAY()&gt;'Data Bank'!$AT1355),1,IF('Data Bank'!$AC1355=100,3,IF('Data Bank'!$AC1355=0,0,2)))))</f>
        <v>0</v>
      </c>
      <c r="H1189" s="178">
        <f ca="1">IF(H$1&lt;'Data Bank'!$AD1355,"",IF(H$1&gt;'Data Bank'!$AT1355,"",IF(AND('Data Bank'!$AC1355&lt;100,TODAY()&gt;'Data Bank'!$AT1355),1,IF('Data Bank'!$AC1355=100,3,IF('Data Bank'!$AC1355=0,0,2)))))</f>
        <v>0</v>
      </c>
      <c r="I1189" s="178">
        <f ca="1">IF(I$1&lt;'Data Bank'!$AD1355,"",IF(I$1&gt;'Data Bank'!$AT1355,"",IF(AND('Data Bank'!$AC1355&lt;100,TODAY()&gt;'Data Bank'!$AT1355),1,IF('Data Bank'!$AC1355=100,3,IF('Data Bank'!$AC1355=0,0,2)))))</f>
        <v>0</v>
      </c>
      <c r="J1189" s="177" t="str">
        <f ca="1">IF(J$1&lt;'Data Bank'!$AD1355,"",IF(J$1&gt;'Data Bank'!$AT1355,"",IF(AND('Data Bank'!$AC1355&lt;100,TODAY()&gt;'Data Bank'!$AT1355),1,IF('Data Bank'!$AC1355=100,3,IF('Data Bank'!$AC1355=0,0,2)))))</f>
        <v/>
      </c>
      <c r="K1189" s="177" t="str">
        <f ca="1">IF(K$1&lt;'Data Bank'!$AD1355,"",IF(K$1&gt;'Data Bank'!$AT1355,"",IF(AND('Data Bank'!$AC1355&lt;100,TODAY()&gt;'Data Bank'!$AT1355),1,IF('Data Bank'!$AC1355=100,3,IF('Data Bank'!$AC1355=0,0,2)))))</f>
        <v/>
      </c>
      <c r="L1189" s="177" t="str">
        <f ca="1">IF(L$1&lt;'Data Bank'!$AD1355,"",IF(L$1&gt;'Data Bank'!$AT1355,"",IF(AND('Data Bank'!$AC1355&lt;100,TODAY()&gt;'Data Bank'!$AT1355),1,IF('Data Bank'!$AC1355=100,3,IF('Data Bank'!$AC1355=0,0,2)))))</f>
        <v/>
      </c>
      <c r="M1189" s="177" t="str">
        <f ca="1">IF(M$1&lt;'Data Bank'!$AD1355,"",IF(M$1&gt;'Data Bank'!$AT1355,"",IF(AND('Data Bank'!$AC1355&lt;100,TODAY()&gt;'Data Bank'!$AT1355),1,IF('Data Bank'!$AC1355=100,3,IF('Data Bank'!$AC1355=0,0,2)))))</f>
        <v/>
      </c>
      <c r="N1189" s="177" t="str">
        <f ca="1">IF(N$1&lt;'Data Bank'!$AD1355,"",IF(N$1&gt;'Data Bank'!$AT1355,"",IF(AND('Data Bank'!$AC1355&lt;100,TODAY()&gt;'Data Bank'!$AT1355),1,IF('Data Bank'!$AC1355=100,3,IF('Data Bank'!$AC1355=0,0,2)))))</f>
        <v/>
      </c>
      <c r="O1189" s="177" t="str">
        <f ca="1">IF(O$1&lt;'Data Bank'!$AD1355,"",IF(O$1&gt;'Data Bank'!$AT1355,"",IF(AND('Data Bank'!$AC1355&lt;100,TODAY()&gt;'Data Bank'!$AT1355),1,IF('Data Bank'!$AC1355=100,3,IF('Data Bank'!$AC1355=0,0,2)))))</f>
        <v/>
      </c>
      <c r="P1189" s="177" t="str">
        <f ca="1">IF(P$1&lt;'Data Bank'!$AD1355,"",IF(P$1&gt;'Data Bank'!$AT1355,"",IF(AND('Data Bank'!$AC1355&lt;100,TODAY()&gt;'Data Bank'!$AT1355),1,IF('Data Bank'!$AC1355=100,3,IF('Data Bank'!$AC1355=0,0,2)))))</f>
        <v/>
      </c>
      <c r="Q1189" s="177" t="str">
        <f ca="1">IF(Q$1&lt;'Data Bank'!$AD1355,"",IF(Q$1&gt;'Data Bank'!$AT1355,"",IF(AND('Data Bank'!$AC1355&lt;100,TODAY()&gt;'Data Bank'!$AT1355),1,IF('Data Bank'!$AC1355=100,3,IF('Data Bank'!$AC1355=0,0,2)))))</f>
        <v/>
      </c>
      <c r="R1189" s="177" t="str">
        <f ca="1">IF(R$1&lt;'Data Bank'!$AD1355,"",IF(R$1&gt;'Data Bank'!$AT1355,"",IF(AND('Data Bank'!$AC1355&lt;100,TODAY()&gt;'Data Bank'!$AT1355),1,IF('Data Bank'!$AC1355=100,3,IF('Data Bank'!$AC1355=0,0,2)))))</f>
        <v/>
      </c>
    </row>
    <row r="1190" spans="1:18">
      <c r="A1190" s="115" t="str">
        <f>'Data Bank'!E1356</f>
        <v>Warsak Rd Ext. P1</v>
      </c>
      <c r="B1190" s="178">
        <f ca="1">IF(B$1&lt;'Data Bank'!$AD1356,"",IF(B$1&gt;'Data Bank'!$AT1356,"",IF(AND('Data Bank'!$AC1356&lt;100,TODAY()&gt;'Data Bank'!$AT1356),1,IF('Data Bank'!$AC1356=100,3,IF('Data Bank'!$AC1356=0,0,2)))))</f>
        <v>0</v>
      </c>
      <c r="C1190" s="178">
        <f ca="1">IF(C$1&lt;'Data Bank'!$AD1356,"",IF(C$1&gt;'Data Bank'!$AT1356,"",IF(AND('Data Bank'!$AC1356&lt;100,TODAY()&gt;'Data Bank'!$AT1356),1,IF('Data Bank'!$AC1356=100,3,IF('Data Bank'!$AC1356=0,0,2)))))</f>
        <v>0</v>
      </c>
      <c r="D1190" s="178">
        <f ca="1">IF(D$1&lt;'Data Bank'!$AD1356,"",IF(D$1&gt;'Data Bank'!$AT1356,"",IF(AND('Data Bank'!$AC1356&lt;100,TODAY()&gt;'Data Bank'!$AT1356),1,IF('Data Bank'!$AC1356=100,3,IF('Data Bank'!$AC1356=0,0,2)))))</f>
        <v>0</v>
      </c>
      <c r="E1190" s="178">
        <f ca="1">IF(E$1&lt;'Data Bank'!$AD1356,"",IF(E$1&gt;'Data Bank'!$AT1356,"",IF(AND('Data Bank'!$AC1356&lt;100,TODAY()&gt;'Data Bank'!$AT1356),1,IF('Data Bank'!$AC1356=100,3,IF('Data Bank'!$AC1356=0,0,2)))))</f>
        <v>0</v>
      </c>
      <c r="F1190" s="178" t="str">
        <f ca="1">IF(F$1&lt;'Data Bank'!$AD1356,"",IF(F$1&gt;'Data Bank'!$AT1356,"",IF(AND('Data Bank'!$AC1356&lt;100,TODAY()&gt;'Data Bank'!$AT1356),1,IF('Data Bank'!$AC1356=100,3,IF('Data Bank'!$AC1356=0,0,2)))))</f>
        <v/>
      </c>
      <c r="G1190" s="178" t="str">
        <f ca="1">IF(G$1&lt;'Data Bank'!$AD1356,"",IF(G$1&gt;'Data Bank'!$AT1356,"",IF(AND('Data Bank'!$AC1356&lt;100,TODAY()&gt;'Data Bank'!$AT1356),1,IF('Data Bank'!$AC1356=100,3,IF('Data Bank'!$AC1356=0,0,2)))))</f>
        <v/>
      </c>
      <c r="H1190" s="178" t="str">
        <f ca="1">IF(H$1&lt;'Data Bank'!$AD1356,"",IF(H$1&gt;'Data Bank'!$AT1356,"",IF(AND('Data Bank'!$AC1356&lt;100,TODAY()&gt;'Data Bank'!$AT1356),1,IF('Data Bank'!$AC1356=100,3,IF('Data Bank'!$AC1356=0,0,2)))))</f>
        <v/>
      </c>
      <c r="I1190" s="178" t="str">
        <f ca="1">IF(I$1&lt;'Data Bank'!$AD1356,"",IF(I$1&gt;'Data Bank'!$AT1356,"",IF(AND('Data Bank'!$AC1356&lt;100,TODAY()&gt;'Data Bank'!$AT1356),1,IF('Data Bank'!$AC1356=100,3,IF('Data Bank'!$AC1356=0,0,2)))))</f>
        <v/>
      </c>
      <c r="J1190" s="177" t="str">
        <f ca="1">IF(J$1&lt;'Data Bank'!$AD1356,"",IF(J$1&gt;'Data Bank'!$AT1356,"",IF(AND('Data Bank'!$AC1356&lt;100,TODAY()&gt;'Data Bank'!$AT1356),1,IF('Data Bank'!$AC1356=100,3,IF('Data Bank'!$AC1356=0,0,2)))))</f>
        <v/>
      </c>
      <c r="K1190" s="177" t="str">
        <f ca="1">IF(K$1&lt;'Data Bank'!$AD1356,"",IF(K$1&gt;'Data Bank'!$AT1356,"",IF(AND('Data Bank'!$AC1356&lt;100,TODAY()&gt;'Data Bank'!$AT1356),1,IF('Data Bank'!$AC1356=100,3,IF('Data Bank'!$AC1356=0,0,2)))))</f>
        <v/>
      </c>
      <c r="L1190" s="177" t="str">
        <f ca="1">IF(L$1&lt;'Data Bank'!$AD1356,"",IF(L$1&gt;'Data Bank'!$AT1356,"",IF(AND('Data Bank'!$AC1356&lt;100,TODAY()&gt;'Data Bank'!$AT1356),1,IF('Data Bank'!$AC1356=100,3,IF('Data Bank'!$AC1356=0,0,2)))))</f>
        <v/>
      </c>
      <c r="M1190" s="177" t="str">
        <f ca="1">IF(M$1&lt;'Data Bank'!$AD1356,"",IF(M$1&gt;'Data Bank'!$AT1356,"",IF(AND('Data Bank'!$AC1356&lt;100,TODAY()&gt;'Data Bank'!$AT1356),1,IF('Data Bank'!$AC1356=100,3,IF('Data Bank'!$AC1356=0,0,2)))))</f>
        <v/>
      </c>
      <c r="N1190" s="177" t="str">
        <f ca="1">IF(N$1&lt;'Data Bank'!$AD1356,"",IF(N$1&gt;'Data Bank'!$AT1356,"",IF(AND('Data Bank'!$AC1356&lt;100,TODAY()&gt;'Data Bank'!$AT1356),1,IF('Data Bank'!$AC1356=100,3,IF('Data Bank'!$AC1356=0,0,2)))))</f>
        <v/>
      </c>
      <c r="O1190" s="177" t="str">
        <f ca="1">IF(O$1&lt;'Data Bank'!$AD1356,"",IF(O$1&gt;'Data Bank'!$AT1356,"",IF(AND('Data Bank'!$AC1356&lt;100,TODAY()&gt;'Data Bank'!$AT1356),1,IF('Data Bank'!$AC1356=100,3,IF('Data Bank'!$AC1356=0,0,2)))))</f>
        <v/>
      </c>
      <c r="P1190" s="177" t="str">
        <f ca="1">IF(P$1&lt;'Data Bank'!$AD1356,"",IF(P$1&gt;'Data Bank'!$AT1356,"",IF(AND('Data Bank'!$AC1356&lt;100,TODAY()&gt;'Data Bank'!$AT1356),1,IF('Data Bank'!$AC1356=100,3,IF('Data Bank'!$AC1356=0,0,2)))))</f>
        <v/>
      </c>
      <c r="Q1190" s="177" t="str">
        <f ca="1">IF(Q$1&lt;'Data Bank'!$AD1356,"",IF(Q$1&gt;'Data Bank'!$AT1356,"",IF(AND('Data Bank'!$AC1356&lt;100,TODAY()&gt;'Data Bank'!$AT1356),1,IF('Data Bank'!$AC1356=100,3,IF('Data Bank'!$AC1356=0,0,2)))))</f>
        <v/>
      </c>
      <c r="R1190" s="177" t="str">
        <f ca="1">IF(R$1&lt;'Data Bank'!$AD1356,"",IF(R$1&gt;'Data Bank'!$AT1356,"",IF(AND('Data Bank'!$AC1356&lt;100,TODAY()&gt;'Data Bank'!$AT1356),1,IF('Data Bank'!$AC1356=100,3,IF('Data Bank'!$AC1356=0,0,2)))))</f>
        <v/>
      </c>
    </row>
    <row r="1191" spans="1:18">
      <c r="A1191" s="115" t="str">
        <f>'Data Bank'!E1360</f>
        <v>Warsak Rd Ext. P5</v>
      </c>
      <c r="B1191" s="178">
        <f ca="1">IF(B$1&lt;'Data Bank'!$AD1360,"",IF(B$1&gt;'Data Bank'!$AT1360,"",IF(AND('Data Bank'!$AC1360&lt;100,TODAY()&gt;'Data Bank'!$AT1360),1,IF('Data Bank'!$AC1360=100,3,IF('Data Bank'!$AC1360=0,0,2)))))</f>
        <v>0</v>
      </c>
      <c r="C1191" s="178">
        <f ca="1">IF(C$1&lt;'Data Bank'!$AD1360,"",IF(C$1&gt;'Data Bank'!$AT1360,"",IF(AND('Data Bank'!$AC1360&lt;100,TODAY()&gt;'Data Bank'!$AT1360),1,IF('Data Bank'!$AC1360=100,3,IF('Data Bank'!$AC1360=0,0,2)))))</f>
        <v>0</v>
      </c>
      <c r="D1191" s="178">
        <f ca="1">IF(D$1&lt;'Data Bank'!$AD1360,"",IF(D$1&gt;'Data Bank'!$AT1360,"",IF(AND('Data Bank'!$AC1360&lt;100,TODAY()&gt;'Data Bank'!$AT1360),1,IF('Data Bank'!$AC1360=100,3,IF('Data Bank'!$AC1360=0,0,2)))))</f>
        <v>0</v>
      </c>
      <c r="E1191" s="178">
        <f ca="1">IF(E$1&lt;'Data Bank'!$AD1360,"",IF(E$1&gt;'Data Bank'!$AT1360,"",IF(AND('Data Bank'!$AC1360&lt;100,TODAY()&gt;'Data Bank'!$AT1360),1,IF('Data Bank'!$AC1360=100,3,IF('Data Bank'!$AC1360=0,0,2)))))</f>
        <v>0</v>
      </c>
      <c r="F1191" s="178" t="str">
        <f ca="1">IF(F$1&lt;'Data Bank'!$AD1360,"",IF(F$1&gt;'Data Bank'!$AT1360,"",IF(AND('Data Bank'!$AC1360&lt;100,TODAY()&gt;'Data Bank'!$AT1360),1,IF('Data Bank'!$AC1360=100,3,IF('Data Bank'!$AC1360=0,0,2)))))</f>
        <v/>
      </c>
      <c r="G1191" s="178" t="str">
        <f ca="1">IF(G$1&lt;'Data Bank'!$AD1360,"",IF(G$1&gt;'Data Bank'!$AT1360,"",IF(AND('Data Bank'!$AC1360&lt;100,TODAY()&gt;'Data Bank'!$AT1360),1,IF('Data Bank'!$AC1360=100,3,IF('Data Bank'!$AC1360=0,0,2)))))</f>
        <v/>
      </c>
      <c r="H1191" s="178" t="str">
        <f ca="1">IF(H$1&lt;'Data Bank'!$AD1360,"",IF(H$1&gt;'Data Bank'!$AT1360,"",IF(AND('Data Bank'!$AC1360&lt;100,TODAY()&gt;'Data Bank'!$AT1360),1,IF('Data Bank'!$AC1360=100,3,IF('Data Bank'!$AC1360=0,0,2)))))</f>
        <v/>
      </c>
      <c r="I1191" s="178" t="str">
        <f ca="1">IF(I$1&lt;'Data Bank'!$AD1360,"",IF(I$1&gt;'Data Bank'!$AT1360,"",IF(AND('Data Bank'!$AC1360&lt;100,TODAY()&gt;'Data Bank'!$AT1360),1,IF('Data Bank'!$AC1360=100,3,IF('Data Bank'!$AC1360=0,0,2)))))</f>
        <v/>
      </c>
      <c r="J1191" s="177" t="str">
        <f ca="1">IF(J$1&lt;'Data Bank'!$AD1360,"",IF(J$1&gt;'Data Bank'!$AT1360,"",IF(AND('Data Bank'!$AC1360&lt;100,TODAY()&gt;'Data Bank'!$AT1360),1,IF('Data Bank'!$AC1360=100,3,IF('Data Bank'!$AC1360=0,0,2)))))</f>
        <v/>
      </c>
      <c r="K1191" s="177" t="str">
        <f ca="1">IF(K$1&lt;'Data Bank'!$AD1360,"",IF(K$1&gt;'Data Bank'!$AT1360,"",IF(AND('Data Bank'!$AC1360&lt;100,TODAY()&gt;'Data Bank'!$AT1360),1,IF('Data Bank'!$AC1360=100,3,IF('Data Bank'!$AC1360=0,0,2)))))</f>
        <v/>
      </c>
      <c r="L1191" s="177" t="str">
        <f ca="1">IF(L$1&lt;'Data Bank'!$AD1360,"",IF(L$1&gt;'Data Bank'!$AT1360,"",IF(AND('Data Bank'!$AC1360&lt;100,TODAY()&gt;'Data Bank'!$AT1360),1,IF('Data Bank'!$AC1360=100,3,IF('Data Bank'!$AC1360=0,0,2)))))</f>
        <v/>
      </c>
      <c r="M1191" s="177" t="str">
        <f ca="1">IF(M$1&lt;'Data Bank'!$AD1360,"",IF(M$1&gt;'Data Bank'!$AT1360,"",IF(AND('Data Bank'!$AC1360&lt;100,TODAY()&gt;'Data Bank'!$AT1360),1,IF('Data Bank'!$AC1360=100,3,IF('Data Bank'!$AC1360=0,0,2)))))</f>
        <v/>
      </c>
      <c r="N1191" s="177" t="str">
        <f ca="1">IF(N$1&lt;'Data Bank'!$AD1360,"",IF(N$1&gt;'Data Bank'!$AT1360,"",IF(AND('Data Bank'!$AC1360&lt;100,TODAY()&gt;'Data Bank'!$AT1360),1,IF('Data Bank'!$AC1360=100,3,IF('Data Bank'!$AC1360=0,0,2)))))</f>
        <v/>
      </c>
      <c r="O1191" s="177" t="str">
        <f ca="1">IF(O$1&lt;'Data Bank'!$AD1360,"",IF(O$1&gt;'Data Bank'!$AT1360,"",IF(AND('Data Bank'!$AC1360&lt;100,TODAY()&gt;'Data Bank'!$AT1360),1,IF('Data Bank'!$AC1360=100,3,IF('Data Bank'!$AC1360=0,0,2)))))</f>
        <v/>
      </c>
      <c r="P1191" s="177" t="str">
        <f ca="1">IF(P$1&lt;'Data Bank'!$AD1360,"",IF(P$1&gt;'Data Bank'!$AT1360,"",IF(AND('Data Bank'!$AC1360&lt;100,TODAY()&gt;'Data Bank'!$AT1360),1,IF('Data Bank'!$AC1360=100,3,IF('Data Bank'!$AC1360=0,0,2)))))</f>
        <v/>
      </c>
      <c r="Q1191" s="177" t="str">
        <f ca="1">IF(Q$1&lt;'Data Bank'!$AD1360,"",IF(Q$1&gt;'Data Bank'!$AT1360,"",IF(AND('Data Bank'!$AC1360&lt;100,TODAY()&gt;'Data Bank'!$AT1360),1,IF('Data Bank'!$AC1360=100,3,IF('Data Bank'!$AC1360=0,0,2)))))</f>
        <v/>
      </c>
      <c r="R1191" s="177" t="str">
        <f ca="1">IF(R$1&lt;'Data Bank'!$AD1360,"",IF(R$1&gt;'Data Bank'!$AT1360,"",IF(AND('Data Bank'!$AC1360&lt;100,TODAY()&gt;'Data Bank'!$AT1360),1,IF('Data Bank'!$AC1360=100,3,IF('Data Bank'!$AC1360=0,0,2)))))</f>
        <v/>
      </c>
    </row>
    <row r="1192" spans="1:18">
      <c r="A1192" s="115" t="str">
        <f>'Data Bank'!E1361</f>
        <v>Warsak Rd Ext. P6</v>
      </c>
      <c r="B1192" s="178">
        <f ca="1">IF(B$1&lt;'Data Bank'!$AD1361,"",IF(B$1&gt;'Data Bank'!$AT1361,"",IF(AND('Data Bank'!$AC1361&lt;100,TODAY()&gt;'Data Bank'!$AT1361),1,IF('Data Bank'!$AC1361=100,3,IF('Data Bank'!$AC1361=0,0,2)))))</f>
        <v>2</v>
      </c>
      <c r="C1192" s="178">
        <f ca="1">IF(C$1&lt;'Data Bank'!$AD1361,"",IF(C$1&gt;'Data Bank'!$AT1361,"",IF(AND('Data Bank'!$AC1361&lt;100,TODAY()&gt;'Data Bank'!$AT1361),1,IF('Data Bank'!$AC1361=100,3,IF('Data Bank'!$AC1361=0,0,2)))))</f>
        <v>2</v>
      </c>
      <c r="D1192" s="178">
        <f ca="1">IF(D$1&lt;'Data Bank'!$AD1361,"",IF(D$1&gt;'Data Bank'!$AT1361,"",IF(AND('Data Bank'!$AC1361&lt;100,TODAY()&gt;'Data Bank'!$AT1361),1,IF('Data Bank'!$AC1361=100,3,IF('Data Bank'!$AC1361=0,0,2)))))</f>
        <v>2</v>
      </c>
      <c r="E1192" s="178">
        <f ca="1">IF(E$1&lt;'Data Bank'!$AD1361,"",IF(E$1&gt;'Data Bank'!$AT1361,"",IF(AND('Data Bank'!$AC1361&lt;100,TODAY()&gt;'Data Bank'!$AT1361),1,IF('Data Bank'!$AC1361=100,3,IF('Data Bank'!$AC1361=0,0,2)))))</f>
        <v>2</v>
      </c>
      <c r="F1192" s="178">
        <f ca="1">IF(F$1&lt;'Data Bank'!$AD1361,"",IF(F$1&gt;'Data Bank'!$AT1361,"",IF(AND('Data Bank'!$AC1361&lt;100,TODAY()&gt;'Data Bank'!$AT1361),1,IF('Data Bank'!$AC1361=100,3,IF('Data Bank'!$AC1361=0,0,2)))))</f>
        <v>2</v>
      </c>
      <c r="G1192" s="178">
        <f ca="1">IF(G$1&lt;'Data Bank'!$AD1361,"",IF(G$1&gt;'Data Bank'!$AT1361,"",IF(AND('Data Bank'!$AC1361&lt;100,TODAY()&gt;'Data Bank'!$AT1361),1,IF('Data Bank'!$AC1361=100,3,IF('Data Bank'!$AC1361=0,0,2)))))</f>
        <v>2</v>
      </c>
      <c r="H1192" s="178">
        <f ca="1">IF(H$1&lt;'Data Bank'!$AD1361,"",IF(H$1&gt;'Data Bank'!$AT1361,"",IF(AND('Data Bank'!$AC1361&lt;100,TODAY()&gt;'Data Bank'!$AT1361),1,IF('Data Bank'!$AC1361=100,3,IF('Data Bank'!$AC1361=0,0,2)))))</f>
        <v>2</v>
      </c>
      <c r="I1192" s="178">
        <f ca="1">IF(I$1&lt;'Data Bank'!$AD1361,"",IF(I$1&gt;'Data Bank'!$AT1361,"",IF(AND('Data Bank'!$AC1361&lt;100,TODAY()&gt;'Data Bank'!$AT1361),1,IF('Data Bank'!$AC1361=100,3,IF('Data Bank'!$AC1361=0,0,2)))))</f>
        <v>2</v>
      </c>
      <c r="J1192" s="177">
        <f ca="1">IF(J$1&lt;'Data Bank'!$AD1361,"",IF(J$1&gt;'Data Bank'!$AT1361,"",IF(AND('Data Bank'!$AC1361&lt;100,TODAY()&gt;'Data Bank'!$AT1361),1,IF('Data Bank'!$AC1361=100,3,IF('Data Bank'!$AC1361=0,0,2)))))</f>
        <v>2</v>
      </c>
      <c r="K1192" s="177">
        <f ca="1">IF(K$1&lt;'Data Bank'!$AD1361,"",IF(K$1&gt;'Data Bank'!$AT1361,"",IF(AND('Data Bank'!$AC1361&lt;100,TODAY()&gt;'Data Bank'!$AT1361),1,IF('Data Bank'!$AC1361=100,3,IF('Data Bank'!$AC1361=0,0,2)))))</f>
        <v>2</v>
      </c>
      <c r="L1192" s="177">
        <f ca="1">IF(L$1&lt;'Data Bank'!$AD1361,"",IF(L$1&gt;'Data Bank'!$AT1361,"",IF(AND('Data Bank'!$AC1361&lt;100,TODAY()&gt;'Data Bank'!$AT1361),1,IF('Data Bank'!$AC1361=100,3,IF('Data Bank'!$AC1361=0,0,2)))))</f>
        <v>2</v>
      </c>
      <c r="M1192" s="177">
        <f ca="1">IF(M$1&lt;'Data Bank'!$AD1361,"",IF(M$1&gt;'Data Bank'!$AT1361,"",IF(AND('Data Bank'!$AC1361&lt;100,TODAY()&gt;'Data Bank'!$AT1361),1,IF('Data Bank'!$AC1361=100,3,IF('Data Bank'!$AC1361=0,0,2)))))</f>
        <v>2</v>
      </c>
      <c r="N1192" s="177">
        <f ca="1">IF(N$1&lt;'Data Bank'!$AD1361,"",IF(N$1&gt;'Data Bank'!$AT1361,"",IF(AND('Data Bank'!$AC1361&lt;100,TODAY()&gt;'Data Bank'!$AT1361),1,IF('Data Bank'!$AC1361=100,3,IF('Data Bank'!$AC1361=0,0,2)))))</f>
        <v>2</v>
      </c>
      <c r="O1192" s="177">
        <f ca="1">IF(O$1&lt;'Data Bank'!$AD1361,"",IF(O$1&gt;'Data Bank'!$AT1361,"",IF(AND('Data Bank'!$AC1361&lt;100,TODAY()&gt;'Data Bank'!$AT1361),1,IF('Data Bank'!$AC1361=100,3,IF('Data Bank'!$AC1361=0,0,2)))))</f>
        <v>2</v>
      </c>
      <c r="P1192" s="177">
        <f ca="1">IF(P$1&lt;'Data Bank'!$AD1361,"",IF(P$1&gt;'Data Bank'!$AT1361,"",IF(AND('Data Bank'!$AC1361&lt;100,TODAY()&gt;'Data Bank'!$AT1361),1,IF('Data Bank'!$AC1361=100,3,IF('Data Bank'!$AC1361=0,0,2)))))</f>
        <v>2</v>
      </c>
      <c r="Q1192" s="177">
        <f ca="1">IF(Q$1&lt;'Data Bank'!$AD1361,"",IF(Q$1&gt;'Data Bank'!$AT1361,"",IF(AND('Data Bank'!$AC1361&lt;100,TODAY()&gt;'Data Bank'!$AT1361),1,IF('Data Bank'!$AC1361=100,3,IF('Data Bank'!$AC1361=0,0,2)))))</f>
        <v>2</v>
      </c>
      <c r="R1192" s="177">
        <f ca="1">IF(R$1&lt;'Data Bank'!$AD1361,"",IF(R$1&gt;'Data Bank'!$AT1361,"",IF(AND('Data Bank'!$AC1361&lt;100,TODAY()&gt;'Data Bank'!$AT1361),1,IF('Data Bank'!$AC1361=100,3,IF('Data Bank'!$AC1361=0,0,2)))))</f>
        <v>2</v>
      </c>
    </row>
    <row r="1193" spans="1:18">
      <c r="A1193" s="115" t="str">
        <f>'Data Bank'!E1362</f>
        <v>Warsak Rd Ext. P7</v>
      </c>
      <c r="B1193" s="178">
        <f ca="1">IF(B$1&lt;'Data Bank'!$AD1362,"",IF(B$1&gt;'Data Bank'!$AT1362,"",IF(AND('Data Bank'!$AC1362&lt;100,TODAY()&gt;'Data Bank'!$AT1362),1,IF('Data Bank'!$AC1362=100,3,IF('Data Bank'!$AC1362=0,0,2)))))</f>
        <v>2</v>
      </c>
      <c r="C1193" s="178">
        <f ca="1">IF(C$1&lt;'Data Bank'!$AD1362,"",IF(C$1&gt;'Data Bank'!$AT1362,"",IF(AND('Data Bank'!$AC1362&lt;100,TODAY()&gt;'Data Bank'!$AT1362),1,IF('Data Bank'!$AC1362=100,3,IF('Data Bank'!$AC1362=0,0,2)))))</f>
        <v>2</v>
      </c>
      <c r="D1193" s="178">
        <f ca="1">IF(D$1&lt;'Data Bank'!$AD1362,"",IF(D$1&gt;'Data Bank'!$AT1362,"",IF(AND('Data Bank'!$AC1362&lt;100,TODAY()&gt;'Data Bank'!$AT1362),1,IF('Data Bank'!$AC1362=100,3,IF('Data Bank'!$AC1362=0,0,2)))))</f>
        <v>2</v>
      </c>
      <c r="E1193" s="178">
        <f ca="1">IF(E$1&lt;'Data Bank'!$AD1362,"",IF(E$1&gt;'Data Bank'!$AT1362,"",IF(AND('Data Bank'!$AC1362&lt;100,TODAY()&gt;'Data Bank'!$AT1362),1,IF('Data Bank'!$AC1362=100,3,IF('Data Bank'!$AC1362=0,0,2)))))</f>
        <v>2</v>
      </c>
      <c r="F1193" s="178">
        <f ca="1">IF(F$1&lt;'Data Bank'!$AD1362,"",IF(F$1&gt;'Data Bank'!$AT1362,"",IF(AND('Data Bank'!$AC1362&lt;100,TODAY()&gt;'Data Bank'!$AT1362),1,IF('Data Bank'!$AC1362=100,3,IF('Data Bank'!$AC1362=0,0,2)))))</f>
        <v>2</v>
      </c>
      <c r="G1193" s="178">
        <f ca="1">IF(G$1&lt;'Data Bank'!$AD1362,"",IF(G$1&gt;'Data Bank'!$AT1362,"",IF(AND('Data Bank'!$AC1362&lt;100,TODAY()&gt;'Data Bank'!$AT1362),1,IF('Data Bank'!$AC1362=100,3,IF('Data Bank'!$AC1362=0,0,2)))))</f>
        <v>2</v>
      </c>
      <c r="H1193" s="178">
        <f ca="1">IF(H$1&lt;'Data Bank'!$AD1362,"",IF(H$1&gt;'Data Bank'!$AT1362,"",IF(AND('Data Bank'!$AC1362&lt;100,TODAY()&gt;'Data Bank'!$AT1362),1,IF('Data Bank'!$AC1362=100,3,IF('Data Bank'!$AC1362=0,0,2)))))</f>
        <v>2</v>
      </c>
      <c r="I1193" s="178">
        <f ca="1">IF(I$1&lt;'Data Bank'!$AD1362,"",IF(I$1&gt;'Data Bank'!$AT1362,"",IF(AND('Data Bank'!$AC1362&lt;100,TODAY()&gt;'Data Bank'!$AT1362),1,IF('Data Bank'!$AC1362=100,3,IF('Data Bank'!$AC1362=0,0,2)))))</f>
        <v>2</v>
      </c>
      <c r="J1193" s="177">
        <f ca="1">IF(J$1&lt;'Data Bank'!$AD1362,"",IF(J$1&gt;'Data Bank'!$AT1362,"",IF(AND('Data Bank'!$AC1362&lt;100,TODAY()&gt;'Data Bank'!$AT1362),1,IF('Data Bank'!$AC1362=100,3,IF('Data Bank'!$AC1362=0,0,2)))))</f>
        <v>2</v>
      </c>
      <c r="K1193" s="177">
        <f ca="1">IF(K$1&lt;'Data Bank'!$AD1362,"",IF(K$1&gt;'Data Bank'!$AT1362,"",IF(AND('Data Bank'!$AC1362&lt;100,TODAY()&gt;'Data Bank'!$AT1362),1,IF('Data Bank'!$AC1362=100,3,IF('Data Bank'!$AC1362=0,0,2)))))</f>
        <v>2</v>
      </c>
      <c r="L1193" s="177">
        <f ca="1">IF(L$1&lt;'Data Bank'!$AD1362,"",IF(L$1&gt;'Data Bank'!$AT1362,"",IF(AND('Data Bank'!$AC1362&lt;100,TODAY()&gt;'Data Bank'!$AT1362),1,IF('Data Bank'!$AC1362=100,3,IF('Data Bank'!$AC1362=0,0,2)))))</f>
        <v>2</v>
      </c>
      <c r="M1193" s="177">
        <f ca="1">IF(M$1&lt;'Data Bank'!$AD1362,"",IF(M$1&gt;'Data Bank'!$AT1362,"",IF(AND('Data Bank'!$AC1362&lt;100,TODAY()&gt;'Data Bank'!$AT1362),1,IF('Data Bank'!$AC1362=100,3,IF('Data Bank'!$AC1362=0,0,2)))))</f>
        <v>2</v>
      </c>
      <c r="N1193" s="177">
        <f ca="1">IF(N$1&lt;'Data Bank'!$AD1362,"",IF(N$1&gt;'Data Bank'!$AT1362,"",IF(AND('Data Bank'!$AC1362&lt;100,TODAY()&gt;'Data Bank'!$AT1362),1,IF('Data Bank'!$AC1362=100,3,IF('Data Bank'!$AC1362=0,0,2)))))</f>
        <v>2</v>
      </c>
      <c r="O1193" s="177">
        <f ca="1">IF(O$1&lt;'Data Bank'!$AD1362,"",IF(O$1&gt;'Data Bank'!$AT1362,"",IF(AND('Data Bank'!$AC1362&lt;100,TODAY()&gt;'Data Bank'!$AT1362),1,IF('Data Bank'!$AC1362=100,3,IF('Data Bank'!$AC1362=0,0,2)))))</f>
        <v>2</v>
      </c>
      <c r="P1193" s="177">
        <f ca="1">IF(P$1&lt;'Data Bank'!$AD1362,"",IF(P$1&gt;'Data Bank'!$AT1362,"",IF(AND('Data Bank'!$AC1362&lt;100,TODAY()&gt;'Data Bank'!$AT1362),1,IF('Data Bank'!$AC1362=100,3,IF('Data Bank'!$AC1362=0,0,2)))))</f>
        <v>2</v>
      </c>
      <c r="Q1193" s="177">
        <f ca="1">IF(Q$1&lt;'Data Bank'!$AD1362,"",IF(Q$1&gt;'Data Bank'!$AT1362,"",IF(AND('Data Bank'!$AC1362&lt;100,TODAY()&gt;'Data Bank'!$AT1362),1,IF('Data Bank'!$AC1362=100,3,IF('Data Bank'!$AC1362=0,0,2)))))</f>
        <v>2</v>
      </c>
      <c r="R1193" s="177">
        <f ca="1">IF(R$1&lt;'Data Bank'!$AD1362,"",IF(R$1&gt;'Data Bank'!$AT1362,"",IF(AND('Data Bank'!$AC1362&lt;100,TODAY()&gt;'Data Bank'!$AT1362),1,IF('Data Bank'!$AC1362=100,3,IF('Data Bank'!$AC1362=0,0,2)))))</f>
        <v>2</v>
      </c>
    </row>
    <row r="1194" spans="1:18">
      <c r="A1194" s="115" t="str">
        <f>'Data Bank'!E1363</f>
        <v>Water Board Society</v>
      </c>
      <c r="B1194" s="178">
        <f ca="1">IF(B$1&lt;'Data Bank'!$AD1363,"",IF(B$1&gt;'Data Bank'!$AT1363,"",IF(AND('Data Bank'!$AC1363&lt;100,TODAY()&gt;'Data Bank'!$AT1363),1,IF('Data Bank'!$AC1363=100,3,IF('Data Bank'!$AC1363=0,0,2)))))</f>
        <v>2</v>
      </c>
      <c r="C1194" s="178">
        <f ca="1">IF(C$1&lt;'Data Bank'!$AD1363,"",IF(C$1&gt;'Data Bank'!$AT1363,"",IF(AND('Data Bank'!$AC1363&lt;100,TODAY()&gt;'Data Bank'!$AT1363),1,IF('Data Bank'!$AC1363=100,3,IF('Data Bank'!$AC1363=0,0,2)))))</f>
        <v>2</v>
      </c>
      <c r="D1194" s="178">
        <f ca="1">IF(D$1&lt;'Data Bank'!$AD1363,"",IF(D$1&gt;'Data Bank'!$AT1363,"",IF(AND('Data Bank'!$AC1363&lt;100,TODAY()&gt;'Data Bank'!$AT1363),1,IF('Data Bank'!$AC1363=100,3,IF('Data Bank'!$AC1363=0,0,2)))))</f>
        <v>2</v>
      </c>
      <c r="E1194" s="178">
        <f ca="1">IF(E$1&lt;'Data Bank'!$AD1363,"",IF(E$1&gt;'Data Bank'!$AT1363,"",IF(AND('Data Bank'!$AC1363&lt;100,TODAY()&gt;'Data Bank'!$AT1363),1,IF('Data Bank'!$AC1363=100,3,IF('Data Bank'!$AC1363=0,0,2)))))</f>
        <v>2</v>
      </c>
      <c r="F1194" s="178">
        <f ca="1">IF(F$1&lt;'Data Bank'!$AD1363,"",IF(F$1&gt;'Data Bank'!$AT1363,"",IF(AND('Data Bank'!$AC1363&lt;100,TODAY()&gt;'Data Bank'!$AT1363),1,IF('Data Bank'!$AC1363=100,3,IF('Data Bank'!$AC1363=0,0,2)))))</f>
        <v>2</v>
      </c>
      <c r="G1194" s="178">
        <f ca="1">IF(G$1&lt;'Data Bank'!$AD1363,"",IF(G$1&gt;'Data Bank'!$AT1363,"",IF(AND('Data Bank'!$AC1363&lt;100,TODAY()&gt;'Data Bank'!$AT1363),1,IF('Data Bank'!$AC1363=100,3,IF('Data Bank'!$AC1363=0,0,2)))))</f>
        <v>2</v>
      </c>
      <c r="H1194" s="178">
        <f ca="1">IF(H$1&lt;'Data Bank'!$AD1363,"",IF(H$1&gt;'Data Bank'!$AT1363,"",IF(AND('Data Bank'!$AC1363&lt;100,TODAY()&gt;'Data Bank'!$AT1363),1,IF('Data Bank'!$AC1363=100,3,IF('Data Bank'!$AC1363=0,0,2)))))</f>
        <v>2</v>
      </c>
      <c r="I1194" s="178">
        <f ca="1">IF(I$1&lt;'Data Bank'!$AD1363,"",IF(I$1&gt;'Data Bank'!$AT1363,"",IF(AND('Data Bank'!$AC1363&lt;100,TODAY()&gt;'Data Bank'!$AT1363),1,IF('Data Bank'!$AC1363=100,3,IF('Data Bank'!$AC1363=0,0,2)))))</f>
        <v>2</v>
      </c>
      <c r="J1194" s="177">
        <f ca="1">IF(J$1&lt;'Data Bank'!$AD1363,"",IF(J$1&gt;'Data Bank'!$AT1363,"",IF(AND('Data Bank'!$AC1363&lt;100,TODAY()&gt;'Data Bank'!$AT1363),1,IF('Data Bank'!$AC1363=100,3,IF('Data Bank'!$AC1363=0,0,2)))))</f>
        <v>2</v>
      </c>
      <c r="K1194" s="177">
        <f ca="1">IF(K$1&lt;'Data Bank'!$AD1363,"",IF(K$1&gt;'Data Bank'!$AT1363,"",IF(AND('Data Bank'!$AC1363&lt;100,TODAY()&gt;'Data Bank'!$AT1363),1,IF('Data Bank'!$AC1363=100,3,IF('Data Bank'!$AC1363=0,0,2)))))</f>
        <v>2</v>
      </c>
      <c r="L1194" s="177">
        <f ca="1">IF(L$1&lt;'Data Bank'!$AD1363,"",IF(L$1&gt;'Data Bank'!$AT1363,"",IF(AND('Data Bank'!$AC1363&lt;100,TODAY()&gt;'Data Bank'!$AT1363),1,IF('Data Bank'!$AC1363=100,3,IF('Data Bank'!$AC1363=0,0,2)))))</f>
        <v>2</v>
      </c>
      <c r="M1194" s="177">
        <f ca="1">IF(M$1&lt;'Data Bank'!$AD1363,"",IF(M$1&gt;'Data Bank'!$AT1363,"",IF(AND('Data Bank'!$AC1363&lt;100,TODAY()&gt;'Data Bank'!$AT1363),1,IF('Data Bank'!$AC1363=100,3,IF('Data Bank'!$AC1363=0,0,2)))))</f>
        <v>2</v>
      </c>
      <c r="N1194" s="177">
        <f ca="1">IF(N$1&lt;'Data Bank'!$AD1363,"",IF(N$1&gt;'Data Bank'!$AT1363,"",IF(AND('Data Bank'!$AC1363&lt;100,TODAY()&gt;'Data Bank'!$AT1363),1,IF('Data Bank'!$AC1363=100,3,IF('Data Bank'!$AC1363=0,0,2)))))</f>
        <v>2</v>
      </c>
      <c r="O1194" s="177">
        <f ca="1">IF(O$1&lt;'Data Bank'!$AD1363,"",IF(O$1&gt;'Data Bank'!$AT1363,"",IF(AND('Data Bank'!$AC1363&lt;100,TODAY()&gt;'Data Bank'!$AT1363),1,IF('Data Bank'!$AC1363=100,3,IF('Data Bank'!$AC1363=0,0,2)))))</f>
        <v>2</v>
      </c>
      <c r="P1194" s="177">
        <f ca="1">IF(P$1&lt;'Data Bank'!$AD1363,"",IF(P$1&gt;'Data Bank'!$AT1363,"",IF(AND('Data Bank'!$AC1363&lt;100,TODAY()&gt;'Data Bank'!$AT1363),1,IF('Data Bank'!$AC1363=100,3,IF('Data Bank'!$AC1363=0,0,2)))))</f>
        <v>2</v>
      </c>
      <c r="Q1194" s="177">
        <f ca="1">IF(Q$1&lt;'Data Bank'!$AD1363,"",IF(Q$1&gt;'Data Bank'!$AT1363,"",IF(AND('Data Bank'!$AC1363&lt;100,TODAY()&gt;'Data Bank'!$AT1363),1,IF('Data Bank'!$AC1363=100,3,IF('Data Bank'!$AC1363=0,0,2)))))</f>
        <v>2</v>
      </c>
      <c r="R1194" s="177">
        <f ca="1">IF(R$1&lt;'Data Bank'!$AD1363,"",IF(R$1&gt;'Data Bank'!$AT1363,"",IF(AND('Data Bank'!$AC1363&lt;100,TODAY()&gt;'Data Bank'!$AT1363),1,IF('Data Bank'!$AC1363=100,3,IF('Data Bank'!$AC1363=0,0,2)))))</f>
        <v>2</v>
      </c>
    </row>
    <row r="1195" spans="1:18">
      <c r="A1195" s="115" t="str">
        <f>'Data Bank'!E1364</f>
        <v>Western Fort</v>
      </c>
      <c r="B1195" s="178">
        <f ca="1">IF(B$1&lt;'Data Bank'!$AD1364,"",IF(B$1&gt;'Data Bank'!$AT1364,"",IF(AND('Data Bank'!$AC1364&lt;100,TODAY()&gt;'Data Bank'!$AT1364),1,IF('Data Bank'!$AC1364=100,3,IF('Data Bank'!$AC1364=0,0,2)))))</f>
        <v>2</v>
      </c>
      <c r="C1195" s="178">
        <f ca="1">IF(C$1&lt;'Data Bank'!$AD1364,"",IF(C$1&gt;'Data Bank'!$AT1364,"",IF(AND('Data Bank'!$AC1364&lt;100,TODAY()&gt;'Data Bank'!$AT1364),1,IF('Data Bank'!$AC1364=100,3,IF('Data Bank'!$AC1364=0,0,2)))))</f>
        <v>2</v>
      </c>
      <c r="D1195" s="178">
        <f ca="1">IF(D$1&lt;'Data Bank'!$AD1364,"",IF(D$1&gt;'Data Bank'!$AT1364,"",IF(AND('Data Bank'!$AC1364&lt;100,TODAY()&gt;'Data Bank'!$AT1364),1,IF('Data Bank'!$AC1364=100,3,IF('Data Bank'!$AC1364=0,0,2)))))</f>
        <v>2</v>
      </c>
      <c r="E1195" s="178">
        <f ca="1">IF(E$1&lt;'Data Bank'!$AD1364,"",IF(E$1&gt;'Data Bank'!$AT1364,"",IF(AND('Data Bank'!$AC1364&lt;100,TODAY()&gt;'Data Bank'!$AT1364),1,IF('Data Bank'!$AC1364=100,3,IF('Data Bank'!$AC1364=0,0,2)))))</f>
        <v>2</v>
      </c>
      <c r="F1195" s="178">
        <f ca="1">IF(F$1&lt;'Data Bank'!$AD1364,"",IF(F$1&gt;'Data Bank'!$AT1364,"",IF(AND('Data Bank'!$AC1364&lt;100,TODAY()&gt;'Data Bank'!$AT1364),1,IF('Data Bank'!$AC1364=100,3,IF('Data Bank'!$AC1364=0,0,2)))))</f>
        <v>2</v>
      </c>
      <c r="G1195" s="178">
        <f ca="1">IF(G$1&lt;'Data Bank'!$AD1364,"",IF(G$1&gt;'Data Bank'!$AT1364,"",IF(AND('Data Bank'!$AC1364&lt;100,TODAY()&gt;'Data Bank'!$AT1364),1,IF('Data Bank'!$AC1364=100,3,IF('Data Bank'!$AC1364=0,0,2)))))</f>
        <v>2</v>
      </c>
      <c r="H1195" s="178">
        <f ca="1">IF(H$1&lt;'Data Bank'!$AD1364,"",IF(H$1&gt;'Data Bank'!$AT1364,"",IF(AND('Data Bank'!$AC1364&lt;100,TODAY()&gt;'Data Bank'!$AT1364),1,IF('Data Bank'!$AC1364=100,3,IF('Data Bank'!$AC1364=0,0,2)))))</f>
        <v>2</v>
      </c>
      <c r="I1195" s="178">
        <f ca="1">IF(I$1&lt;'Data Bank'!$AD1364,"",IF(I$1&gt;'Data Bank'!$AT1364,"",IF(AND('Data Bank'!$AC1364&lt;100,TODAY()&gt;'Data Bank'!$AT1364),1,IF('Data Bank'!$AC1364=100,3,IF('Data Bank'!$AC1364=0,0,2)))))</f>
        <v>2</v>
      </c>
      <c r="J1195" s="177">
        <f ca="1">IF(J$1&lt;'Data Bank'!$AD1364,"",IF(J$1&gt;'Data Bank'!$AT1364,"",IF(AND('Data Bank'!$AC1364&lt;100,TODAY()&gt;'Data Bank'!$AT1364),1,IF('Data Bank'!$AC1364=100,3,IF('Data Bank'!$AC1364=0,0,2)))))</f>
        <v>2</v>
      </c>
      <c r="K1195" s="177">
        <f ca="1">IF(K$1&lt;'Data Bank'!$AD1364,"",IF(K$1&gt;'Data Bank'!$AT1364,"",IF(AND('Data Bank'!$AC1364&lt;100,TODAY()&gt;'Data Bank'!$AT1364),1,IF('Data Bank'!$AC1364=100,3,IF('Data Bank'!$AC1364=0,0,2)))))</f>
        <v>2</v>
      </c>
      <c r="L1195" s="177">
        <f ca="1">IF(L$1&lt;'Data Bank'!$AD1364,"",IF(L$1&gt;'Data Bank'!$AT1364,"",IF(AND('Data Bank'!$AC1364&lt;100,TODAY()&gt;'Data Bank'!$AT1364),1,IF('Data Bank'!$AC1364=100,3,IF('Data Bank'!$AC1364=0,0,2)))))</f>
        <v>2</v>
      </c>
      <c r="M1195" s="177">
        <f ca="1">IF(M$1&lt;'Data Bank'!$AD1364,"",IF(M$1&gt;'Data Bank'!$AT1364,"",IF(AND('Data Bank'!$AC1364&lt;100,TODAY()&gt;'Data Bank'!$AT1364),1,IF('Data Bank'!$AC1364=100,3,IF('Data Bank'!$AC1364=0,0,2)))))</f>
        <v>2</v>
      </c>
      <c r="N1195" s="177">
        <f ca="1">IF(N$1&lt;'Data Bank'!$AD1364,"",IF(N$1&gt;'Data Bank'!$AT1364,"",IF(AND('Data Bank'!$AC1364&lt;100,TODAY()&gt;'Data Bank'!$AT1364),1,IF('Data Bank'!$AC1364=100,3,IF('Data Bank'!$AC1364=0,0,2)))))</f>
        <v>2</v>
      </c>
      <c r="O1195" s="177">
        <f ca="1">IF(O$1&lt;'Data Bank'!$AD1364,"",IF(O$1&gt;'Data Bank'!$AT1364,"",IF(AND('Data Bank'!$AC1364&lt;100,TODAY()&gt;'Data Bank'!$AT1364),1,IF('Data Bank'!$AC1364=100,3,IF('Data Bank'!$AC1364=0,0,2)))))</f>
        <v>2</v>
      </c>
      <c r="P1195" s="177">
        <f ca="1">IF(P$1&lt;'Data Bank'!$AD1364,"",IF(P$1&gt;'Data Bank'!$AT1364,"",IF(AND('Data Bank'!$AC1364&lt;100,TODAY()&gt;'Data Bank'!$AT1364),1,IF('Data Bank'!$AC1364=100,3,IF('Data Bank'!$AC1364=0,0,2)))))</f>
        <v>2</v>
      </c>
      <c r="Q1195" s="177">
        <f ca="1">IF(Q$1&lt;'Data Bank'!$AD1364,"",IF(Q$1&gt;'Data Bank'!$AT1364,"",IF(AND('Data Bank'!$AC1364&lt;100,TODAY()&gt;'Data Bank'!$AT1364),1,IF('Data Bank'!$AC1364=100,3,IF('Data Bank'!$AC1364=0,0,2)))))</f>
        <v>2</v>
      </c>
      <c r="R1195" s="177">
        <f ca="1">IF(R$1&lt;'Data Bank'!$AD1364,"",IF(R$1&gt;'Data Bank'!$AT1364,"",IF(AND('Data Bank'!$AC1364&lt;100,TODAY()&gt;'Data Bank'!$AT1364),1,IF('Data Bank'!$AC1364=100,3,IF('Data Bank'!$AC1364=0,0,2)))))</f>
        <v>2</v>
      </c>
    </row>
    <row r="1196" spans="1:18">
      <c r="A1196" s="115" t="str">
        <f>'Data Bank'!E1365</f>
        <v>Willoughby Road appartments</v>
      </c>
      <c r="B1196" s="178">
        <f ca="1">IF(B$1&lt;'Data Bank'!$AD1365,"",IF(B$1&gt;'Data Bank'!$AT1365,"",IF(AND('Data Bank'!$AC1365&lt;100,TODAY()&gt;'Data Bank'!$AT1365),1,IF('Data Bank'!$AC1365=100,3,IF('Data Bank'!$AC1365=0,0,2)))))</f>
        <v>2</v>
      </c>
      <c r="C1196" s="178">
        <f ca="1">IF(C$1&lt;'Data Bank'!$AD1365,"",IF(C$1&gt;'Data Bank'!$AT1365,"",IF(AND('Data Bank'!$AC1365&lt;100,TODAY()&gt;'Data Bank'!$AT1365),1,IF('Data Bank'!$AC1365=100,3,IF('Data Bank'!$AC1365=0,0,2)))))</f>
        <v>2</v>
      </c>
      <c r="D1196" s="178">
        <f ca="1">IF(D$1&lt;'Data Bank'!$AD1365,"",IF(D$1&gt;'Data Bank'!$AT1365,"",IF(AND('Data Bank'!$AC1365&lt;100,TODAY()&gt;'Data Bank'!$AT1365),1,IF('Data Bank'!$AC1365=100,3,IF('Data Bank'!$AC1365=0,0,2)))))</f>
        <v>2</v>
      </c>
      <c r="E1196" s="178">
        <f ca="1">IF(E$1&lt;'Data Bank'!$AD1365,"",IF(E$1&gt;'Data Bank'!$AT1365,"",IF(AND('Data Bank'!$AC1365&lt;100,TODAY()&gt;'Data Bank'!$AT1365),1,IF('Data Bank'!$AC1365=100,3,IF('Data Bank'!$AC1365=0,0,2)))))</f>
        <v>2</v>
      </c>
      <c r="F1196" s="178">
        <f ca="1">IF(F$1&lt;'Data Bank'!$AD1365,"",IF(F$1&gt;'Data Bank'!$AT1365,"",IF(AND('Data Bank'!$AC1365&lt;100,TODAY()&gt;'Data Bank'!$AT1365),1,IF('Data Bank'!$AC1365=100,3,IF('Data Bank'!$AC1365=0,0,2)))))</f>
        <v>2</v>
      </c>
      <c r="G1196" s="178">
        <f ca="1">IF(G$1&lt;'Data Bank'!$AD1365,"",IF(G$1&gt;'Data Bank'!$AT1365,"",IF(AND('Data Bank'!$AC1365&lt;100,TODAY()&gt;'Data Bank'!$AT1365),1,IF('Data Bank'!$AC1365=100,3,IF('Data Bank'!$AC1365=0,0,2)))))</f>
        <v>2</v>
      </c>
      <c r="H1196" s="178">
        <f ca="1">IF(H$1&lt;'Data Bank'!$AD1365,"",IF(H$1&gt;'Data Bank'!$AT1365,"",IF(AND('Data Bank'!$AC1365&lt;100,TODAY()&gt;'Data Bank'!$AT1365),1,IF('Data Bank'!$AC1365=100,3,IF('Data Bank'!$AC1365=0,0,2)))))</f>
        <v>2</v>
      </c>
      <c r="I1196" s="178">
        <f ca="1">IF(I$1&lt;'Data Bank'!$AD1365,"",IF(I$1&gt;'Data Bank'!$AT1365,"",IF(AND('Data Bank'!$AC1365&lt;100,TODAY()&gt;'Data Bank'!$AT1365),1,IF('Data Bank'!$AC1365=100,3,IF('Data Bank'!$AC1365=0,0,2)))))</f>
        <v>2</v>
      </c>
      <c r="J1196" s="177">
        <f ca="1">IF(J$1&lt;'Data Bank'!$AD1365,"",IF(J$1&gt;'Data Bank'!$AT1365,"",IF(AND('Data Bank'!$AC1365&lt;100,TODAY()&gt;'Data Bank'!$AT1365),1,IF('Data Bank'!$AC1365=100,3,IF('Data Bank'!$AC1365=0,0,2)))))</f>
        <v>2</v>
      </c>
      <c r="K1196" s="177">
        <f ca="1">IF(K$1&lt;'Data Bank'!$AD1365,"",IF(K$1&gt;'Data Bank'!$AT1365,"",IF(AND('Data Bank'!$AC1365&lt;100,TODAY()&gt;'Data Bank'!$AT1365),1,IF('Data Bank'!$AC1365=100,3,IF('Data Bank'!$AC1365=0,0,2)))))</f>
        <v>2</v>
      </c>
      <c r="L1196" s="177">
        <f ca="1">IF(L$1&lt;'Data Bank'!$AD1365,"",IF(L$1&gt;'Data Bank'!$AT1365,"",IF(AND('Data Bank'!$AC1365&lt;100,TODAY()&gt;'Data Bank'!$AT1365),1,IF('Data Bank'!$AC1365=100,3,IF('Data Bank'!$AC1365=0,0,2)))))</f>
        <v>2</v>
      </c>
      <c r="M1196" s="177">
        <f ca="1">IF(M$1&lt;'Data Bank'!$AD1365,"",IF(M$1&gt;'Data Bank'!$AT1365,"",IF(AND('Data Bank'!$AC1365&lt;100,TODAY()&gt;'Data Bank'!$AT1365),1,IF('Data Bank'!$AC1365=100,3,IF('Data Bank'!$AC1365=0,0,2)))))</f>
        <v>2</v>
      </c>
      <c r="N1196" s="177">
        <f ca="1">IF(N$1&lt;'Data Bank'!$AD1365,"",IF(N$1&gt;'Data Bank'!$AT1365,"",IF(AND('Data Bank'!$AC1365&lt;100,TODAY()&gt;'Data Bank'!$AT1365),1,IF('Data Bank'!$AC1365=100,3,IF('Data Bank'!$AC1365=0,0,2)))))</f>
        <v>2</v>
      </c>
      <c r="O1196" s="177">
        <f ca="1">IF(O$1&lt;'Data Bank'!$AD1365,"",IF(O$1&gt;'Data Bank'!$AT1365,"",IF(AND('Data Bank'!$AC1365&lt;100,TODAY()&gt;'Data Bank'!$AT1365),1,IF('Data Bank'!$AC1365=100,3,IF('Data Bank'!$AC1365=0,0,2)))))</f>
        <v>2</v>
      </c>
      <c r="P1196" s="177">
        <f ca="1">IF(P$1&lt;'Data Bank'!$AD1365,"",IF(P$1&gt;'Data Bank'!$AT1365,"",IF(AND('Data Bank'!$AC1365&lt;100,TODAY()&gt;'Data Bank'!$AT1365),1,IF('Data Bank'!$AC1365=100,3,IF('Data Bank'!$AC1365=0,0,2)))))</f>
        <v>2</v>
      </c>
      <c r="Q1196" s="177">
        <f ca="1">IF(Q$1&lt;'Data Bank'!$AD1365,"",IF(Q$1&gt;'Data Bank'!$AT1365,"",IF(AND('Data Bank'!$AC1365&lt;100,TODAY()&gt;'Data Bank'!$AT1365),1,IF('Data Bank'!$AC1365=100,3,IF('Data Bank'!$AC1365=0,0,2)))))</f>
        <v>2</v>
      </c>
      <c r="R1196" s="177">
        <f ca="1">IF(R$1&lt;'Data Bank'!$AD1365,"",IF(R$1&gt;'Data Bank'!$AT1365,"",IF(AND('Data Bank'!$AC1365&lt;100,TODAY()&gt;'Data Bank'!$AT1365),1,IF('Data Bank'!$AC1365=100,3,IF('Data Bank'!$AC1365=0,0,2)))))</f>
        <v>2</v>
      </c>
    </row>
    <row r="1197" spans="1:18">
      <c r="A1197" s="115" t="str">
        <f>'Data Bank'!E1366</f>
        <v>Wocland</v>
      </c>
      <c r="B1197" s="178">
        <f ca="1">IF(B$1&lt;'Data Bank'!$AD1366,"",IF(B$1&gt;'Data Bank'!$AT1366,"",IF(AND('Data Bank'!$AC1366&lt;100,TODAY()&gt;'Data Bank'!$AT1366),1,IF('Data Bank'!$AC1366=100,3,IF('Data Bank'!$AC1366=0,0,2)))))</f>
        <v>2</v>
      </c>
      <c r="C1197" s="178">
        <f ca="1">IF(C$1&lt;'Data Bank'!$AD1366,"",IF(C$1&gt;'Data Bank'!$AT1366,"",IF(AND('Data Bank'!$AC1366&lt;100,TODAY()&gt;'Data Bank'!$AT1366),1,IF('Data Bank'!$AC1366=100,3,IF('Data Bank'!$AC1366=0,0,2)))))</f>
        <v>2</v>
      </c>
      <c r="D1197" s="178">
        <f ca="1">IF(D$1&lt;'Data Bank'!$AD1366,"",IF(D$1&gt;'Data Bank'!$AT1366,"",IF(AND('Data Bank'!$AC1366&lt;100,TODAY()&gt;'Data Bank'!$AT1366),1,IF('Data Bank'!$AC1366=100,3,IF('Data Bank'!$AC1366=0,0,2)))))</f>
        <v>2</v>
      </c>
      <c r="E1197" s="178">
        <f ca="1">IF(E$1&lt;'Data Bank'!$AD1366,"",IF(E$1&gt;'Data Bank'!$AT1366,"",IF(AND('Data Bank'!$AC1366&lt;100,TODAY()&gt;'Data Bank'!$AT1366),1,IF('Data Bank'!$AC1366=100,3,IF('Data Bank'!$AC1366=0,0,2)))))</f>
        <v>2</v>
      </c>
      <c r="F1197" s="178">
        <f ca="1">IF(F$1&lt;'Data Bank'!$AD1366,"",IF(F$1&gt;'Data Bank'!$AT1366,"",IF(AND('Data Bank'!$AC1366&lt;100,TODAY()&gt;'Data Bank'!$AT1366),1,IF('Data Bank'!$AC1366=100,3,IF('Data Bank'!$AC1366=0,0,2)))))</f>
        <v>2</v>
      </c>
      <c r="G1197" s="178">
        <f ca="1">IF(G$1&lt;'Data Bank'!$AD1366,"",IF(G$1&gt;'Data Bank'!$AT1366,"",IF(AND('Data Bank'!$AC1366&lt;100,TODAY()&gt;'Data Bank'!$AT1366),1,IF('Data Bank'!$AC1366=100,3,IF('Data Bank'!$AC1366=0,0,2)))))</f>
        <v>2</v>
      </c>
      <c r="H1197" s="178">
        <f ca="1">IF(H$1&lt;'Data Bank'!$AD1366,"",IF(H$1&gt;'Data Bank'!$AT1366,"",IF(AND('Data Bank'!$AC1366&lt;100,TODAY()&gt;'Data Bank'!$AT1366),1,IF('Data Bank'!$AC1366=100,3,IF('Data Bank'!$AC1366=0,0,2)))))</f>
        <v>2</v>
      </c>
      <c r="I1197" s="178">
        <f ca="1">IF(I$1&lt;'Data Bank'!$AD1366,"",IF(I$1&gt;'Data Bank'!$AT1366,"",IF(AND('Data Bank'!$AC1366&lt;100,TODAY()&gt;'Data Bank'!$AT1366),1,IF('Data Bank'!$AC1366=100,3,IF('Data Bank'!$AC1366=0,0,2)))))</f>
        <v>2</v>
      </c>
      <c r="J1197" s="177">
        <f ca="1">IF(J$1&lt;'Data Bank'!$AD1366,"",IF(J$1&gt;'Data Bank'!$AT1366,"",IF(AND('Data Bank'!$AC1366&lt;100,TODAY()&gt;'Data Bank'!$AT1366),1,IF('Data Bank'!$AC1366=100,3,IF('Data Bank'!$AC1366=0,0,2)))))</f>
        <v>2</v>
      </c>
      <c r="K1197" s="177">
        <f ca="1">IF(K$1&lt;'Data Bank'!$AD1366,"",IF(K$1&gt;'Data Bank'!$AT1366,"",IF(AND('Data Bank'!$AC1366&lt;100,TODAY()&gt;'Data Bank'!$AT1366),1,IF('Data Bank'!$AC1366=100,3,IF('Data Bank'!$AC1366=0,0,2)))))</f>
        <v>2</v>
      </c>
      <c r="L1197" s="177">
        <f ca="1">IF(L$1&lt;'Data Bank'!$AD1366,"",IF(L$1&gt;'Data Bank'!$AT1366,"",IF(AND('Data Bank'!$AC1366&lt;100,TODAY()&gt;'Data Bank'!$AT1366),1,IF('Data Bank'!$AC1366=100,3,IF('Data Bank'!$AC1366=0,0,2)))))</f>
        <v>2</v>
      </c>
      <c r="M1197" s="177">
        <f ca="1">IF(M$1&lt;'Data Bank'!$AD1366,"",IF(M$1&gt;'Data Bank'!$AT1366,"",IF(AND('Data Bank'!$AC1366&lt;100,TODAY()&gt;'Data Bank'!$AT1366),1,IF('Data Bank'!$AC1366=100,3,IF('Data Bank'!$AC1366=0,0,2)))))</f>
        <v>2</v>
      </c>
      <c r="N1197" s="177">
        <f ca="1">IF(N$1&lt;'Data Bank'!$AD1366,"",IF(N$1&gt;'Data Bank'!$AT1366,"",IF(AND('Data Bank'!$AC1366&lt;100,TODAY()&gt;'Data Bank'!$AT1366),1,IF('Data Bank'!$AC1366=100,3,IF('Data Bank'!$AC1366=0,0,2)))))</f>
        <v>2</v>
      </c>
      <c r="O1197" s="177">
        <f ca="1">IF(O$1&lt;'Data Bank'!$AD1366,"",IF(O$1&gt;'Data Bank'!$AT1366,"",IF(AND('Data Bank'!$AC1366&lt;100,TODAY()&gt;'Data Bank'!$AT1366),1,IF('Data Bank'!$AC1366=100,3,IF('Data Bank'!$AC1366=0,0,2)))))</f>
        <v>2</v>
      </c>
      <c r="P1197" s="177">
        <f ca="1">IF(P$1&lt;'Data Bank'!$AD1366,"",IF(P$1&gt;'Data Bank'!$AT1366,"",IF(AND('Data Bank'!$AC1366&lt;100,TODAY()&gt;'Data Bank'!$AT1366),1,IF('Data Bank'!$AC1366=100,3,IF('Data Bank'!$AC1366=0,0,2)))))</f>
        <v>2</v>
      </c>
      <c r="Q1197" s="177">
        <f ca="1">IF(Q$1&lt;'Data Bank'!$AD1366,"",IF(Q$1&gt;'Data Bank'!$AT1366,"",IF(AND('Data Bank'!$AC1366&lt;100,TODAY()&gt;'Data Bank'!$AT1366),1,IF('Data Bank'!$AC1366=100,3,IF('Data Bank'!$AC1366=0,0,2)))))</f>
        <v>2</v>
      </c>
      <c r="R1197" s="177">
        <f ca="1">IF(R$1&lt;'Data Bank'!$AD1366,"",IF(R$1&gt;'Data Bank'!$AT1366,"",IF(AND('Data Bank'!$AC1366&lt;100,TODAY()&gt;'Data Bank'!$AT1366),1,IF('Data Bank'!$AC1366=100,3,IF('Data Bank'!$AC1366=0,0,2)))))</f>
        <v>2</v>
      </c>
    </row>
    <row r="1198" spans="1:18">
      <c r="A1198" s="115" t="str">
        <f>'Data Bank'!E1376</f>
        <v>Zakariya Villas</v>
      </c>
      <c r="B1198" s="178">
        <f ca="1">IF(B$1&lt;'Data Bank'!$AD1376,"",IF(B$1&gt;'Data Bank'!$AT1376,"",IF(AND('Data Bank'!$AC1376&lt;100,TODAY()&gt;'Data Bank'!$AT1376),1,IF('Data Bank'!$AC1376=100,3,IF('Data Bank'!$AC1376=0,0,2)))))</f>
        <v>2</v>
      </c>
      <c r="C1198" s="178">
        <f ca="1">IF(C$1&lt;'Data Bank'!$AD1376,"",IF(C$1&gt;'Data Bank'!$AT1376,"",IF(AND('Data Bank'!$AC1376&lt;100,TODAY()&gt;'Data Bank'!$AT1376),1,IF('Data Bank'!$AC1376=100,3,IF('Data Bank'!$AC1376=0,0,2)))))</f>
        <v>2</v>
      </c>
      <c r="D1198" s="178">
        <f ca="1">IF(D$1&lt;'Data Bank'!$AD1376,"",IF(D$1&gt;'Data Bank'!$AT1376,"",IF(AND('Data Bank'!$AC1376&lt;100,TODAY()&gt;'Data Bank'!$AT1376),1,IF('Data Bank'!$AC1376=100,3,IF('Data Bank'!$AC1376=0,0,2)))))</f>
        <v>2</v>
      </c>
      <c r="E1198" s="178">
        <f ca="1">IF(E$1&lt;'Data Bank'!$AD1376,"",IF(E$1&gt;'Data Bank'!$AT1376,"",IF(AND('Data Bank'!$AC1376&lt;100,TODAY()&gt;'Data Bank'!$AT1376),1,IF('Data Bank'!$AC1376=100,3,IF('Data Bank'!$AC1376=0,0,2)))))</f>
        <v>2</v>
      </c>
      <c r="F1198" s="178">
        <f ca="1">IF(F$1&lt;'Data Bank'!$AD1376,"",IF(F$1&gt;'Data Bank'!$AT1376,"",IF(AND('Data Bank'!$AC1376&lt;100,TODAY()&gt;'Data Bank'!$AT1376),1,IF('Data Bank'!$AC1376=100,3,IF('Data Bank'!$AC1376=0,0,2)))))</f>
        <v>2</v>
      </c>
      <c r="G1198" s="178">
        <f ca="1">IF(G$1&lt;'Data Bank'!$AD1376,"",IF(G$1&gt;'Data Bank'!$AT1376,"",IF(AND('Data Bank'!$AC1376&lt;100,TODAY()&gt;'Data Bank'!$AT1376),1,IF('Data Bank'!$AC1376=100,3,IF('Data Bank'!$AC1376=0,0,2)))))</f>
        <v>2</v>
      </c>
      <c r="H1198" s="178">
        <f ca="1">IF(H$1&lt;'Data Bank'!$AD1376,"",IF(H$1&gt;'Data Bank'!$AT1376,"",IF(AND('Data Bank'!$AC1376&lt;100,TODAY()&gt;'Data Bank'!$AT1376),1,IF('Data Bank'!$AC1376=100,3,IF('Data Bank'!$AC1376=0,0,2)))))</f>
        <v>2</v>
      </c>
      <c r="I1198" s="178">
        <f ca="1">IF(I$1&lt;'Data Bank'!$AD1376,"",IF(I$1&gt;'Data Bank'!$AT1376,"",IF(AND('Data Bank'!$AC1376&lt;100,TODAY()&gt;'Data Bank'!$AT1376),1,IF('Data Bank'!$AC1376=100,3,IF('Data Bank'!$AC1376=0,0,2)))))</f>
        <v>2</v>
      </c>
      <c r="J1198" s="177">
        <f ca="1">IF(J$1&lt;'Data Bank'!$AD1376,"",IF(J$1&gt;'Data Bank'!$AT1376,"",IF(AND('Data Bank'!$AC1376&lt;100,TODAY()&gt;'Data Bank'!$AT1376),1,IF('Data Bank'!$AC1376=100,3,IF('Data Bank'!$AC1376=0,0,2)))))</f>
        <v>2</v>
      </c>
      <c r="K1198" s="177">
        <f ca="1">IF(K$1&lt;'Data Bank'!$AD1376,"",IF(K$1&gt;'Data Bank'!$AT1376,"",IF(AND('Data Bank'!$AC1376&lt;100,TODAY()&gt;'Data Bank'!$AT1376),1,IF('Data Bank'!$AC1376=100,3,IF('Data Bank'!$AC1376=0,0,2)))))</f>
        <v>2</v>
      </c>
      <c r="L1198" s="177">
        <f ca="1">IF(L$1&lt;'Data Bank'!$AD1376,"",IF(L$1&gt;'Data Bank'!$AT1376,"",IF(AND('Data Bank'!$AC1376&lt;100,TODAY()&gt;'Data Bank'!$AT1376),1,IF('Data Bank'!$AC1376=100,3,IF('Data Bank'!$AC1376=0,0,2)))))</f>
        <v>2</v>
      </c>
      <c r="M1198" s="177">
        <f ca="1">IF(M$1&lt;'Data Bank'!$AD1376,"",IF(M$1&gt;'Data Bank'!$AT1376,"",IF(AND('Data Bank'!$AC1376&lt;100,TODAY()&gt;'Data Bank'!$AT1376),1,IF('Data Bank'!$AC1376=100,3,IF('Data Bank'!$AC1376=0,0,2)))))</f>
        <v>2</v>
      </c>
      <c r="N1198" s="177">
        <f ca="1">IF(N$1&lt;'Data Bank'!$AD1376,"",IF(N$1&gt;'Data Bank'!$AT1376,"",IF(AND('Data Bank'!$AC1376&lt;100,TODAY()&gt;'Data Bank'!$AT1376),1,IF('Data Bank'!$AC1376=100,3,IF('Data Bank'!$AC1376=0,0,2)))))</f>
        <v>2</v>
      </c>
      <c r="O1198" s="177">
        <f ca="1">IF(O$1&lt;'Data Bank'!$AD1376,"",IF(O$1&gt;'Data Bank'!$AT1376,"",IF(AND('Data Bank'!$AC1376&lt;100,TODAY()&gt;'Data Bank'!$AT1376),1,IF('Data Bank'!$AC1376=100,3,IF('Data Bank'!$AC1376=0,0,2)))))</f>
        <v>2</v>
      </c>
      <c r="P1198" s="177">
        <f ca="1">IF(P$1&lt;'Data Bank'!$AD1376,"",IF(P$1&gt;'Data Bank'!$AT1376,"",IF(AND('Data Bank'!$AC1376&lt;100,TODAY()&gt;'Data Bank'!$AT1376),1,IF('Data Bank'!$AC1376=100,3,IF('Data Bank'!$AC1376=0,0,2)))))</f>
        <v>2</v>
      </c>
      <c r="Q1198" s="177">
        <f ca="1">IF(Q$1&lt;'Data Bank'!$AD1376,"",IF(Q$1&gt;'Data Bank'!$AT1376,"",IF(AND('Data Bank'!$AC1376&lt;100,TODAY()&gt;'Data Bank'!$AT1376),1,IF('Data Bank'!$AC1376=100,3,IF('Data Bank'!$AC1376=0,0,2)))))</f>
        <v>2</v>
      </c>
      <c r="R1198" s="177">
        <f ca="1">IF(R$1&lt;'Data Bank'!$AD1376,"",IF(R$1&gt;'Data Bank'!$AT1376,"",IF(AND('Data Bank'!$AC1376&lt;100,TODAY()&gt;'Data Bank'!$AT1376),1,IF('Data Bank'!$AC1376=100,3,IF('Data Bank'!$AC1376=0,0,2)))))</f>
        <v>2</v>
      </c>
    </row>
    <row r="1199" spans="1:18">
      <c r="A1199" s="115" t="str">
        <f>'Data Bank'!E1379</f>
        <v>Zamzam Garden,Jeevan City</v>
      </c>
      <c r="B1199" s="178">
        <f ca="1">IF(B$1&lt;'Data Bank'!$AD1379,"",IF(B$1&gt;'Data Bank'!$AT1379,"",IF(AND('Data Bank'!$AC1379&lt;100,TODAY()&gt;'Data Bank'!$AT1379),1,IF('Data Bank'!$AC1379=100,3,IF('Data Bank'!$AC1379=0,0,2)))))</f>
        <v>0</v>
      </c>
      <c r="C1199" s="178">
        <f ca="1">IF(C$1&lt;'Data Bank'!$AD1379,"",IF(C$1&gt;'Data Bank'!$AT1379,"",IF(AND('Data Bank'!$AC1379&lt;100,TODAY()&gt;'Data Bank'!$AT1379),1,IF('Data Bank'!$AC1379=100,3,IF('Data Bank'!$AC1379=0,0,2)))))</f>
        <v>0</v>
      </c>
      <c r="D1199" s="178">
        <f ca="1">IF(D$1&lt;'Data Bank'!$AD1379,"",IF(D$1&gt;'Data Bank'!$AT1379,"",IF(AND('Data Bank'!$AC1379&lt;100,TODAY()&gt;'Data Bank'!$AT1379),1,IF('Data Bank'!$AC1379=100,3,IF('Data Bank'!$AC1379=0,0,2)))))</f>
        <v>0</v>
      </c>
      <c r="E1199" s="178">
        <f ca="1">IF(E$1&lt;'Data Bank'!$AD1379,"",IF(E$1&gt;'Data Bank'!$AT1379,"",IF(AND('Data Bank'!$AC1379&lt;100,TODAY()&gt;'Data Bank'!$AT1379),1,IF('Data Bank'!$AC1379=100,3,IF('Data Bank'!$AC1379=0,0,2)))))</f>
        <v>0</v>
      </c>
      <c r="F1199" s="178">
        <f ca="1">IF(F$1&lt;'Data Bank'!$AD1379,"",IF(F$1&gt;'Data Bank'!$AT1379,"",IF(AND('Data Bank'!$AC1379&lt;100,TODAY()&gt;'Data Bank'!$AT1379),1,IF('Data Bank'!$AC1379=100,3,IF('Data Bank'!$AC1379=0,0,2)))))</f>
        <v>0</v>
      </c>
      <c r="G1199" s="178">
        <f ca="1">IF(G$1&lt;'Data Bank'!$AD1379,"",IF(G$1&gt;'Data Bank'!$AT1379,"",IF(AND('Data Bank'!$AC1379&lt;100,TODAY()&gt;'Data Bank'!$AT1379),1,IF('Data Bank'!$AC1379=100,3,IF('Data Bank'!$AC1379=0,0,2)))))</f>
        <v>0</v>
      </c>
      <c r="H1199" s="178">
        <f ca="1">IF(H$1&lt;'Data Bank'!$AD1379,"",IF(H$1&gt;'Data Bank'!$AT1379,"",IF(AND('Data Bank'!$AC1379&lt;100,TODAY()&gt;'Data Bank'!$AT1379),1,IF('Data Bank'!$AC1379=100,3,IF('Data Bank'!$AC1379=0,0,2)))))</f>
        <v>0</v>
      </c>
      <c r="I1199" s="178">
        <f ca="1">IF(I$1&lt;'Data Bank'!$AD1379,"",IF(I$1&gt;'Data Bank'!$AT1379,"",IF(AND('Data Bank'!$AC1379&lt;100,TODAY()&gt;'Data Bank'!$AT1379),1,IF('Data Bank'!$AC1379=100,3,IF('Data Bank'!$AC1379=0,0,2)))))</f>
        <v>0</v>
      </c>
      <c r="J1199" s="177" t="str">
        <f ca="1">IF(J$1&lt;'Data Bank'!$AD1379,"",IF(J$1&gt;'Data Bank'!$AT1379,"",IF(AND('Data Bank'!$AC1379&lt;100,TODAY()&gt;'Data Bank'!$AT1379),1,IF('Data Bank'!$AC1379=100,3,IF('Data Bank'!$AC1379=0,0,2)))))</f>
        <v/>
      </c>
      <c r="K1199" s="177" t="str">
        <f ca="1">IF(K$1&lt;'Data Bank'!$AD1379,"",IF(K$1&gt;'Data Bank'!$AT1379,"",IF(AND('Data Bank'!$AC1379&lt;100,TODAY()&gt;'Data Bank'!$AT1379),1,IF('Data Bank'!$AC1379=100,3,IF('Data Bank'!$AC1379=0,0,2)))))</f>
        <v/>
      </c>
      <c r="L1199" s="177" t="str">
        <f ca="1">IF(L$1&lt;'Data Bank'!$AD1379,"",IF(L$1&gt;'Data Bank'!$AT1379,"",IF(AND('Data Bank'!$AC1379&lt;100,TODAY()&gt;'Data Bank'!$AT1379),1,IF('Data Bank'!$AC1379=100,3,IF('Data Bank'!$AC1379=0,0,2)))))</f>
        <v/>
      </c>
      <c r="M1199" s="177" t="str">
        <f ca="1">IF(M$1&lt;'Data Bank'!$AD1379,"",IF(M$1&gt;'Data Bank'!$AT1379,"",IF(AND('Data Bank'!$AC1379&lt;100,TODAY()&gt;'Data Bank'!$AT1379),1,IF('Data Bank'!$AC1379=100,3,IF('Data Bank'!$AC1379=0,0,2)))))</f>
        <v/>
      </c>
      <c r="N1199" s="177" t="str">
        <f ca="1">IF(N$1&lt;'Data Bank'!$AD1379,"",IF(N$1&gt;'Data Bank'!$AT1379,"",IF(AND('Data Bank'!$AC1379&lt;100,TODAY()&gt;'Data Bank'!$AT1379),1,IF('Data Bank'!$AC1379=100,3,IF('Data Bank'!$AC1379=0,0,2)))))</f>
        <v/>
      </c>
      <c r="O1199" s="177" t="str">
        <f ca="1">IF(O$1&lt;'Data Bank'!$AD1379,"",IF(O$1&gt;'Data Bank'!$AT1379,"",IF(AND('Data Bank'!$AC1379&lt;100,TODAY()&gt;'Data Bank'!$AT1379),1,IF('Data Bank'!$AC1379=100,3,IF('Data Bank'!$AC1379=0,0,2)))))</f>
        <v/>
      </c>
      <c r="P1199" s="177" t="str">
        <f ca="1">IF(P$1&lt;'Data Bank'!$AD1379,"",IF(P$1&gt;'Data Bank'!$AT1379,"",IF(AND('Data Bank'!$AC1379&lt;100,TODAY()&gt;'Data Bank'!$AT1379),1,IF('Data Bank'!$AC1379=100,3,IF('Data Bank'!$AC1379=0,0,2)))))</f>
        <v/>
      </c>
      <c r="Q1199" s="177" t="str">
        <f ca="1">IF(Q$1&lt;'Data Bank'!$AD1379,"",IF(Q$1&gt;'Data Bank'!$AT1379,"",IF(AND('Data Bank'!$AC1379&lt;100,TODAY()&gt;'Data Bank'!$AT1379),1,IF('Data Bank'!$AC1379=100,3,IF('Data Bank'!$AC1379=0,0,2)))))</f>
        <v/>
      </c>
      <c r="R1199" s="177" t="str">
        <f ca="1">IF(R$1&lt;'Data Bank'!$AD1379,"",IF(R$1&gt;'Data Bank'!$AT1379,"",IF(AND('Data Bank'!$AC1379&lt;100,TODAY()&gt;'Data Bank'!$AT1379),1,IF('Data Bank'!$AC1379=100,3,IF('Data Bank'!$AC1379=0,0,2)))))</f>
        <v/>
      </c>
    </row>
    <row r="1200" spans="1:18">
      <c r="A1200" s="115" t="str">
        <f>'Data Bank'!E8</f>
        <v xml:space="preserve"> Between Fizaghat &amp; Sangota</v>
      </c>
      <c r="B1200" s="177">
        <f ca="1">IF(B$1&lt;'Data Bank'!$AD8,"",IF(B$1&gt;'Data Bank'!$AT8,"",IF(AND('Data Bank'!$AC8&lt;100,TODAY()&gt;'Data Bank'!$AT8),1,IF('Data Bank'!$AC8=100,3,IF('Data Bank'!$AC8=0,0,2)))))</f>
        <v>0</v>
      </c>
      <c r="C1200" s="177">
        <f ca="1">IF(C$1&lt;'Data Bank'!$AD8,"",IF(C$1&gt;'Data Bank'!$AT8,"",IF(AND('Data Bank'!$AC8&lt;100,TODAY()&gt;'Data Bank'!$AT8),1,IF('Data Bank'!$AC8=100,3,IF('Data Bank'!$AC8=0,0,2)))))</f>
        <v>0</v>
      </c>
      <c r="D1200" s="177">
        <f ca="1">IF(D$1&lt;'Data Bank'!$AD8,"",IF(D$1&gt;'Data Bank'!$AT8,"",IF(AND('Data Bank'!$AC8&lt;100,TODAY()&gt;'Data Bank'!$AT8),1,IF('Data Bank'!$AC8=100,3,IF('Data Bank'!$AC8=0,0,2)))))</f>
        <v>0</v>
      </c>
      <c r="E1200" s="177">
        <f ca="1">IF(E$1&lt;'Data Bank'!$AD8,"",IF(E$1&gt;'Data Bank'!$AT8,"",IF(AND('Data Bank'!$AC8&lt;100,TODAY()&gt;'Data Bank'!$AT8),1,IF('Data Bank'!$AC8=100,3,IF('Data Bank'!$AC8=0,0,2)))))</f>
        <v>0</v>
      </c>
      <c r="F1200" s="177" t="str">
        <f ca="1">IF(F$1&lt;'Data Bank'!$AD8,"",IF(F$1&gt;'Data Bank'!$AT8,"",IF(AND('Data Bank'!$AC8&lt;100,TODAY()&gt;'Data Bank'!$AT8),1,IF('Data Bank'!$AC8=100,3,IF('Data Bank'!$AC8=0,0,2)))))</f>
        <v/>
      </c>
      <c r="G1200" s="177" t="str">
        <f ca="1">IF(G$1&lt;'Data Bank'!$AD8,"",IF(G$1&gt;'Data Bank'!$AT8,"",IF(AND('Data Bank'!$AC8&lt;100,TODAY()&gt;'Data Bank'!$AT8),1,IF('Data Bank'!$AC8=100,3,IF('Data Bank'!$AC8=0,0,2)))))</f>
        <v/>
      </c>
      <c r="H1200" s="177" t="str">
        <f ca="1">IF(H$1&lt;'Data Bank'!$AD8,"",IF(H$1&gt;'Data Bank'!$AT8,"",IF(AND('Data Bank'!$AC8&lt;100,TODAY()&gt;'Data Bank'!$AT8),1,IF('Data Bank'!$AC8=100,3,IF('Data Bank'!$AC8=0,0,2)))))</f>
        <v/>
      </c>
      <c r="I1200" s="177" t="str">
        <f ca="1">IF(I$1&lt;'Data Bank'!$AD8,"",IF(I$1&gt;'Data Bank'!$AT8,"",IF(AND('Data Bank'!$AC8&lt;100,TODAY()&gt;'Data Bank'!$AT8),1,IF('Data Bank'!$AC8=100,3,IF('Data Bank'!$AC8=0,0,2)))))</f>
        <v/>
      </c>
      <c r="J1200" s="177" t="str">
        <f ca="1">IF(J$1&lt;'Data Bank'!$AD8,"",IF(J$1&gt;'Data Bank'!$AT8,"",IF(AND('Data Bank'!$AC8&lt;100,TODAY()&gt;'Data Bank'!$AT8),1,IF('Data Bank'!$AC8=100,3,IF('Data Bank'!$AC8=0,0,2)))))</f>
        <v/>
      </c>
      <c r="K1200" s="177" t="str">
        <f ca="1">IF(K$1&lt;'Data Bank'!$AD8,"",IF(K$1&gt;'Data Bank'!$AT8,"",IF(AND('Data Bank'!$AC8&lt;100,TODAY()&gt;'Data Bank'!$AT8),1,IF('Data Bank'!$AC8=100,3,IF('Data Bank'!$AC8=0,0,2)))))</f>
        <v/>
      </c>
      <c r="L1200" s="177" t="str">
        <f ca="1">IF(L$1&lt;'Data Bank'!$AD8,"",IF(L$1&gt;'Data Bank'!$AT8,"",IF(AND('Data Bank'!$AC8&lt;100,TODAY()&gt;'Data Bank'!$AT8),1,IF('Data Bank'!$AC8=100,3,IF('Data Bank'!$AC8=0,0,2)))))</f>
        <v/>
      </c>
      <c r="M1200" s="177" t="str">
        <f ca="1">IF(M$1&lt;'Data Bank'!$AD8,"",IF(M$1&gt;'Data Bank'!$AT8,"",IF(AND('Data Bank'!$AC8&lt;100,TODAY()&gt;'Data Bank'!$AT8),1,IF('Data Bank'!$AC8=100,3,IF('Data Bank'!$AC8=0,0,2)))))</f>
        <v/>
      </c>
      <c r="N1200" s="177" t="str">
        <f ca="1">IF(N$1&lt;'Data Bank'!$AD8,"",IF(N$1&gt;'Data Bank'!$AT8,"",IF(AND('Data Bank'!$AC8&lt;100,TODAY()&gt;'Data Bank'!$AT8),1,IF('Data Bank'!$AC8=100,3,IF('Data Bank'!$AC8=0,0,2)))))</f>
        <v/>
      </c>
      <c r="O1200" s="177" t="str">
        <f ca="1">IF(O$1&lt;'Data Bank'!$AD8,"",IF(O$1&gt;'Data Bank'!$AT8,"",IF(AND('Data Bank'!$AC8&lt;100,TODAY()&gt;'Data Bank'!$AT8),1,IF('Data Bank'!$AC8=100,3,IF('Data Bank'!$AC8=0,0,2)))))</f>
        <v/>
      </c>
      <c r="P1200" s="177" t="str">
        <f ca="1">IF(P$1&lt;'Data Bank'!$AD8,"",IF(P$1&gt;'Data Bank'!$AT8,"",IF(AND('Data Bank'!$AC8&lt;100,TODAY()&gt;'Data Bank'!$AT8),1,IF('Data Bank'!$AC8=100,3,IF('Data Bank'!$AC8=0,0,2)))))</f>
        <v/>
      </c>
      <c r="Q1200" s="177" t="str">
        <f ca="1">IF(Q$1&lt;'Data Bank'!$AD8,"",IF(Q$1&gt;'Data Bank'!$AT8,"",IF(AND('Data Bank'!$AC8&lt;100,TODAY()&gt;'Data Bank'!$AT8),1,IF('Data Bank'!$AC8=100,3,IF('Data Bank'!$AC8=0,0,2)))))</f>
        <v/>
      </c>
      <c r="R1200" s="177" t="str">
        <f ca="1">IF(R$1&lt;'Data Bank'!$AD8,"",IF(R$1&gt;'Data Bank'!$AT8,"",IF(AND('Data Bank'!$AC8&lt;100,TODAY()&gt;'Data Bank'!$AT8),1,IF('Data Bank'!$AC8=100,3,IF('Data Bank'!$AC8=0,0,2)))))</f>
        <v/>
      </c>
    </row>
    <row r="1201" spans="1:18">
      <c r="A1201" s="115" t="str">
        <f>'Data Bank'!E25</f>
        <v>Al Rasool Town</v>
      </c>
      <c r="B1201" s="178">
        <f ca="1">IF(B$1&lt;'Data Bank'!$AD25,"",IF(B$1&gt;'Data Bank'!$AT25,"",IF(AND('Data Bank'!$AC25&lt;100,TODAY()&gt;'Data Bank'!$AT25),1,IF('Data Bank'!$AC25=100,3,IF('Data Bank'!$AC25=0,0,2)))))</f>
        <v>0</v>
      </c>
      <c r="C1201" s="178">
        <f ca="1">IF(C$1&lt;'Data Bank'!$AD25,"",IF(C$1&gt;'Data Bank'!$AT25,"",IF(AND('Data Bank'!$AC25&lt;100,TODAY()&gt;'Data Bank'!$AT25),1,IF('Data Bank'!$AC25=100,3,IF('Data Bank'!$AC25=0,0,2)))))</f>
        <v>0</v>
      </c>
      <c r="D1201" s="178">
        <f ca="1">IF(D$1&lt;'Data Bank'!$AD25,"",IF(D$1&gt;'Data Bank'!$AT25,"",IF(AND('Data Bank'!$AC25&lt;100,TODAY()&gt;'Data Bank'!$AT25),1,IF('Data Bank'!$AC25=100,3,IF('Data Bank'!$AC25=0,0,2)))))</f>
        <v>0</v>
      </c>
      <c r="E1201" s="178">
        <f ca="1">IF(E$1&lt;'Data Bank'!$AD25,"",IF(E$1&gt;'Data Bank'!$AT25,"",IF(AND('Data Bank'!$AC25&lt;100,TODAY()&gt;'Data Bank'!$AT25),1,IF('Data Bank'!$AC25=100,3,IF('Data Bank'!$AC25=0,0,2)))))</f>
        <v>0</v>
      </c>
      <c r="F1201" s="178">
        <f ca="1">IF(F$1&lt;'Data Bank'!$AD25,"",IF(F$1&gt;'Data Bank'!$AT25,"",IF(AND('Data Bank'!$AC25&lt;100,TODAY()&gt;'Data Bank'!$AT25),1,IF('Data Bank'!$AC25=100,3,IF('Data Bank'!$AC25=0,0,2)))))</f>
        <v>0</v>
      </c>
      <c r="G1201" s="178">
        <f ca="1">IF(G$1&lt;'Data Bank'!$AD25,"",IF(G$1&gt;'Data Bank'!$AT25,"",IF(AND('Data Bank'!$AC25&lt;100,TODAY()&gt;'Data Bank'!$AT25),1,IF('Data Bank'!$AC25=100,3,IF('Data Bank'!$AC25=0,0,2)))))</f>
        <v>0</v>
      </c>
      <c r="H1201" s="178">
        <f ca="1">IF(H$1&lt;'Data Bank'!$AD25,"",IF(H$1&gt;'Data Bank'!$AT25,"",IF(AND('Data Bank'!$AC25&lt;100,TODAY()&gt;'Data Bank'!$AT25),1,IF('Data Bank'!$AC25=100,3,IF('Data Bank'!$AC25=0,0,2)))))</f>
        <v>0</v>
      </c>
      <c r="I1201" s="178">
        <f ca="1">IF(I$1&lt;'Data Bank'!$AD25,"",IF(I$1&gt;'Data Bank'!$AT25,"",IF(AND('Data Bank'!$AC25&lt;100,TODAY()&gt;'Data Bank'!$AT25),1,IF('Data Bank'!$AC25=100,3,IF('Data Bank'!$AC25=0,0,2)))))</f>
        <v>0</v>
      </c>
      <c r="J1201" s="177" t="str">
        <f ca="1">IF(J$1&lt;'Data Bank'!$AD25,"",IF(J$1&gt;'Data Bank'!$AT25,"",IF(AND('Data Bank'!$AC25&lt;100,TODAY()&gt;'Data Bank'!$AT25),1,IF('Data Bank'!$AC25=100,3,IF('Data Bank'!$AC25=0,0,2)))))</f>
        <v/>
      </c>
      <c r="K1201" s="177" t="str">
        <f ca="1">IF(K$1&lt;'Data Bank'!$AD25,"",IF(K$1&gt;'Data Bank'!$AT25,"",IF(AND('Data Bank'!$AC25&lt;100,TODAY()&gt;'Data Bank'!$AT25),1,IF('Data Bank'!$AC25=100,3,IF('Data Bank'!$AC25=0,0,2)))))</f>
        <v/>
      </c>
      <c r="L1201" s="177" t="str">
        <f ca="1">IF(L$1&lt;'Data Bank'!$AD25,"",IF(L$1&gt;'Data Bank'!$AT25,"",IF(AND('Data Bank'!$AC25&lt;100,TODAY()&gt;'Data Bank'!$AT25),1,IF('Data Bank'!$AC25=100,3,IF('Data Bank'!$AC25=0,0,2)))))</f>
        <v/>
      </c>
      <c r="M1201" s="177" t="str">
        <f ca="1">IF(M$1&lt;'Data Bank'!$AD25,"",IF(M$1&gt;'Data Bank'!$AT25,"",IF(AND('Data Bank'!$AC25&lt;100,TODAY()&gt;'Data Bank'!$AT25),1,IF('Data Bank'!$AC25=100,3,IF('Data Bank'!$AC25=0,0,2)))))</f>
        <v/>
      </c>
      <c r="N1201" s="177" t="str">
        <f ca="1">IF(N$1&lt;'Data Bank'!$AD25,"",IF(N$1&gt;'Data Bank'!$AT25,"",IF(AND('Data Bank'!$AC25&lt;100,TODAY()&gt;'Data Bank'!$AT25),1,IF('Data Bank'!$AC25=100,3,IF('Data Bank'!$AC25=0,0,2)))))</f>
        <v/>
      </c>
      <c r="O1201" s="177" t="str">
        <f ca="1">IF(O$1&lt;'Data Bank'!$AD25,"",IF(O$1&gt;'Data Bank'!$AT25,"",IF(AND('Data Bank'!$AC25&lt;100,TODAY()&gt;'Data Bank'!$AT25),1,IF('Data Bank'!$AC25=100,3,IF('Data Bank'!$AC25=0,0,2)))))</f>
        <v/>
      </c>
      <c r="P1201" s="177" t="str">
        <f ca="1">IF(P$1&lt;'Data Bank'!$AD25,"",IF(P$1&gt;'Data Bank'!$AT25,"",IF(AND('Data Bank'!$AC25&lt;100,TODAY()&gt;'Data Bank'!$AT25),1,IF('Data Bank'!$AC25=100,3,IF('Data Bank'!$AC25=0,0,2)))))</f>
        <v/>
      </c>
      <c r="Q1201" s="177" t="str">
        <f ca="1">IF(Q$1&lt;'Data Bank'!$AD25,"",IF(Q$1&gt;'Data Bank'!$AT25,"",IF(AND('Data Bank'!$AC25&lt;100,TODAY()&gt;'Data Bank'!$AT25),1,IF('Data Bank'!$AC25=100,3,IF('Data Bank'!$AC25=0,0,2)))))</f>
        <v/>
      </c>
      <c r="R1201" s="177" t="str">
        <f ca="1">IF(R$1&lt;'Data Bank'!$AD25,"",IF(R$1&gt;'Data Bank'!$AT25,"",IF(AND('Data Bank'!$AC25&lt;100,TODAY()&gt;'Data Bank'!$AT25),1,IF('Data Bank'!$AC25=100,3,IF('Data Bank'!$AC25=0,0,2)))))</f>
        <v/>
      </c>
    </row>
    <row r="1202" spans="1:18">
      <c r="A1202" s="115" t="str">
        <f>'Data Bank'!E41</f>
        <v>Feeder</v>
      </c>
      <c r="B1202" s="178">
        <f ca="1">IF(B$1&lt;'Data Bank'!$AD41,"",IF(B$1&gt;'Data Bank'!$AT41,"",IF(AND('Data Bank'!$AC41&lt;100,TODAY()&gt;'Data Bank'!$AT41),1,IF('Data Bank'!$AC41=100,3,IF('Data Bank'!$AC41=0,0,2)))))</f>
        <v>0</v>
      </c>
      <c r="C1202" s="178">
        <f ca="1">IF(C$1&lt;'Data Bank'!$AD41,"",IF(C$1&gt;'Data Bank'!$AT41,"",IF(AND('Data Bank'!$AC41&lt;100,TODAY()&gt;'Data Bank'!$AT41),1,IF('Data Bank'!$AC41=100,3,IF('Data Bank'!$AC41=0,0,2)))))</f>
        <v>0</v>
      </c>
      <c r="D1202" s="178">
        <f ca="1">IF(D$1&lt;'Data Bank'!$AD41,"",IF(D$1&gt;'Data Bank'!$AT41,"",IF(AND('Data Bank'!$AC41&lt;100,TODAY()&gt;'Data Bank'!$AT41),1,IF('Data Bank'!$AC41=100,3,IF('Data Bank'!$AC41=0,0,2)))))</f>
        <v>0</v>
      </c>
      <c r="E1202" s="178">
        <f ca="1">IF(E$1&lt;'Data Bank'!$AD41,"",IF(E$1&gt;'Data Bank'!$AT41,"",IF(AND('Data Bank'!$AC41&lt;100,TODAY()&gt;'Data Bank'!$AT41),1,IF('Data Bank'!$AC41=100,3,IF('Data Bank'!$AC41=0,0,2)))))</f>
        <v>0</v>
      </c>
      <c r="F1202" s="178">
        <f ca="1">IF(F$1&lt;'Data Bank'!$AD41,"",IF(F$1&gt;'Data Bank'!$AT41,"",IF(AND('Data Bank'!$AC41&lt;100,TODAY()&gt;'Data Bank'!$AT41),1,IF('Data Bank'!$AC41=100,3,IF('Data Bank'!$AC41=0,0,2)))))</f>
        <v>0</v>
      </c>
      <c r="G1202" s="178">
        <f ca="1">IF(G$1&lt;'Data Bank'!$AD41,"",IF(G$1&gt;'Data Bank'!$AT41,"",IF(AND('Data Bank'!$AC41&lt;100,TODAY()&gt;'Data Bank'!$AT41),1,IF('Data Bank'!$AC41=100,3,IF('Data Bank'!$AC41=0,0,2)))))</f>
        <v>0</v>
      </c>
      <c r="H1202" s="178">
        <f ca="1">IF(H$1&lt;'Data Bank'!$AD41,"",IF(H$1&gt;'Data Bank'!$AT41,"",IF(AND('Data Bank'!$AC41&lt;100,TODAY()&gt;'Data Bank'!$AT41),1,IF('Data Bank'!$AC41=100,3,IF('Data Bank'!$AC41=0,0,2)))))</f>
        <v>0</v>
      </c>
      <c r="I1202" s="178">
        <f ca="1">IF(I$1&lt;'Data Bank'!$AD41,"",IF(I$1&gt;'Data Bank'!$AT41,"",IF(AND('Data Bank'!$AC41&lt;100,TODAY()&gt;'Data Bank'!$AT41),1,IF('Data Bank'!$AC41=100,3,IF('Data Bank'!$AC41=0,0,2)))))</f>
        <v>0</v>
      </c>
      <c r="J1202" s="177">
        <f ca="1">IF(J$1&lt;'Data Bank'!$AD41,"",IF(J$1&gt;'Data Bank'!$AT41,"",IF(AND('Data Bank'!$AC41&lt;100,TODAY()&gt;'Data Bank'!$AT41),1,IF('Data Bank'!$AC41=100,3,IF('Data Bank'!$AC41=0,0,2)))))</f>
        <v>0</v>
      </c>
      <c r="K1202" s="177">
        <f ca="1">IF(K$1&lt;'Data Bank'!$AD41,"",IF(K$1&gt;'Data Bank'!$AT41,"",IF(AND('Data Bank'!$AC41&lt;100,TODAY()&gt;'Data Bank'!$AT41),1,IF('Data Bank'!$AC41=100,3,IF('Data Bank'!$AC41=0,0,2)))))</f>
        <v>0</v>
      </c>
      <c r="L1202" s="177">
        <f ca="1">IF(L$1&lt;'Data Bank'!$AD41,"",IF(L$1&gt;'Data Bank'!$AT41,"",IF(AND('Data Bank'!$AC41&lt;100,TODAY()&gt;'Data Bank'!$AT41),1,IF('Data Bank'!$AC41=100,3,IF('Data Bank'!$AC41=0,0,2)))))</f>
        <v>0</v>
      </c>
      <c r="M1202" s="177">
        <f ca="1">IF(M$1&lt;'Data Bank'!$AD41,"",IF(M$1&gt;'Data Bank'!$AT41,"",IF(AND('Data Bank'!$AC41&lt;100,TODAY()&gt;'Data Bank'!$AT41),1,IF('Data Bank'!$AC41=100,3,IF('Data Bank'!$AC41=0,0,2)))))</f>
        <v>0</v>
      </c>
      <c r="N1202" s="177">
        <f ca="1">IF(N$1&lt;'Data Bank'!$AD41,"",IF(N$1&gt;'Data Bank'!$AT41,"",IF(AND('Data Bank'!$AC41&lt;100,TODAY()&gt;'Data Bank'!$AT41),1,IF('Data Bank'!$AC41=100,3,IF('Data Bank'!$AC41=0,0,2)))))</f>
        <v>0</v>
      </c>
      <c r="O1202" s="177">
        <f ca="1">IF(O$1&lt;'Data Bank'!$AD41,"",IF(O$1&gt;'Data Bank'!$AT41,"",IF(AND('Data Bank'!$AC41&lt;100,TODAY()&gt;'Data Bank'!$AT41),1,IF('Data Bank'!$AC41=100,3,IF('Data Bank'!$AC41=0,0,2)))))</f>
        <v>0</v>
      </c>
      <c r="P1202" s="177">
        <f ca="1">IF(P$1&lt;'Data Bank'!$AD41,"",IF(P$1&gt;'Data Bank'!$AT41,"",IF(AND('Data Bank'!$AC41&lt;100,TODAY()&gt;'Data Bank'!$AT41),1,IF('Data Bank'!$AC41=100,3,IF('Data Bank'!$AC41=0,0,2)))))</f>
        <v>0</v>
      </c>
      <c r="Q1202" s="177">
        <f ca="1">IF(Q$1&lt;'Data Bank'!$AD41,"",IF(Q$1&gt;'Data Bank'!$AT41,"",IF(AND('Data Bank'!$AC41&lt;100,TODAY()&gt;'Data Bank'!$AT41),1,IF('Data Bank'!$AC41=100,3,IF('Data Bank'!$AC41=0,0,2)))))</f>
        <v>0</v>
      </c>
      <c r="R1202" s="177">
        <f ca="1">IF(R$1&lt;'Data Bank'!$AD41,"",IF(R$1&gt;'Data Bank'!$AT41,"",IF(AND('Data Bank'!$AC41&lt;100,TODAY()&gt;'Data Bank'!$AT41),1,IF('Data Bank'!$AC41=100,3,IF('Data Bank'!$AC41=0,0,2)))))</f>
        <v>0</v>
      </c>
    </row>
    <row r="1203" spans="1:18">
      <c r="A1203" s="115" t="str">
        <f>'Data Bank'!E59</f>
        <v>Al Kabeer Town Ph-1</v>
      </c>
      <c r="B1203" s="178">
        <f ca="1">IF(B$1&lt;'Data Bank'!$AD59,"",IF(B$1&gt;'Data Bank'!$AT59,"",IF(AND('Data Bank'!$AC59&lt;100,TODAY()&gt;'Data Bank'!$AT59),1,IF('Data Bank'!$AC59=100,3,IF('Data Bank'!$AC59=0,0,2)))))</f>
        <v>2</v>
      </c>
      <c r="C1203" s="178">
        <f ca="1">IF(C$1&lt;'Data Bank'!$AD59,"",IF(C$1&gt;'Data Bank'!$AT59,"",IF(AND('Data Bank'!$AC59&lt;100,TODAY()&gt;'Data Bank'!$AT59),1,IF('Data Bank'!$AC59=100,3,IF('Data Bank'!$AC59=0,0,2)))))</f>
        <v>2</v>
      </c>
      <c r="D1203" s="178">
        <f ca="1">IF(D$1&lt;'Data Bank'!$AD59,"",IF(D$1&gt;'Data Bank'!$AT59,"",IF(AND('Data Bank'!$AC59&lt;100,TODAY()&gt;'Data Bank'!$AT59),1,IF('Data Bank'!$AC59=100,3,IF('Data Bank'!$AC59=0,0,2)))))</f>
        <v>2</v>
      </c>
      <c r="E1203" s="178">
        <f ca="1">IF(E$1&lt;'Data Bank'!$AD59,"",IF(E$1&gt;'Data Bank'!$AT59,"",IF(AND('Data Bank'!$AC59&lt;100,TODAY()&gt;'Data Bank'!$AT59),1,IF('Data Bank'!$AC59=100,3,IF('Data Bank'!$AC59=0,0,2)))))</f>
        <v>2</v>
      </c>
      <c r="F1203" s="178">
        <f ca="1">IF(F$1&lt;'Data Bank'!$AD59,"",IF(F$1&gt;'Data Bank'!$AT59,"",IF(AND('Data Bank'!$AC59&lt;100,TODAY()&gt;'Data Bank'!$AT59),1,IF('Data Bank'!$AC59=100,3,IF('Data Bank'!$AC59=0,0,2)))))</f>
        <v>2</v>
      </c>
      <c r="G1203" s="178">
        <f ca="1">IF(G$1&lt;'Data Bank'!$AD59,"",IF(G$1&gt;'Data Bank'!$AT59,"",IF(AND('Data Bank'!$AC59&lt;100,TODAY()&gt;'Data Bank'!$AT59),1,IF('Data Bank'!$AC59=100,3,IF('Data Bank'!$AC59=0,0,2)))))</f>
        <v>2</v>
      </c>
      <c r="H1203" s="178">
        <f ca="1">IF(H$1&lt;'Data Bank'!$AD59,"",IF(H$1&gt;'Data Bank'!$AT59,"",IF(AND('Data Bank'!$AC59&lt;100,TODAY()&gt;'Data Bank'!$AT59),1,IF('Data Bank'!$AC59=100,3,IF('Data Bank'!$AC59=0,0,2)))))</f>
        <v>2</v>
      </c>
      <c r="I1203" s="178">
        <f ca="1">IF(I$1&lt;'Data Bank'!$AD59,"",IF(I$1&gt;'Data Bank'!$AT59,"",IF(AND('Data Bank'!$AC59&lt;100,TODAY()&gt;'Data Bank'!$AT59),1,IF('Data Bank'!$AC59=100,3,IF('Data Bank'!$AC59=0,0,2)))))</f>
        <v>2</v>
      </c>
      <c r="J1203" s="177">
        <f ca="1">IF(J$1&lt;'Data Bank'!$AD59,"",IF(J$1&gt;'Data Bank'!$AT59,"",IF(AND('Data Bank'!$AC59&lt;100,TODAY()&gt;'Data Bank'!$AT59),1,IF('Data Bank'!$AC59=100,3,IF('Data Bank'!$AC59=0,0,2)))))</f>
        <v>2</v>
      </c>
      <c r="K1203" s="177">
        <f ca="1">IF(K$1&lt;'Data Bank'!$AD59,"",IF(K$1&gt;'Data Bank'!$AT59,"",IF(AND('Data Bank'!$AC59&lt;100,TODAY()&gt;'Data Bank'!$AT59),1,IF('Data Bank'!$AC59=100,3,IF('Data Bank'!$AC59=0,0,2)))))</f>
        <v>2</v>
      </c>
      <c r="L1203" s="177">
        <f ca="1">IF(L$1&lt;'Data Bank'!$AD59,"",IF(L$1&gt;'Data Bank'!$AT59,"",IF(AND('Data Bank'!$AC59&lt;100,TODAY()&gt;'Data Bank'!$AT59),1,IF('Data Bank'!$AC59=100,3,IF('Data Bank'!$AC59=0,0,2)))))</f>
        <v>2</v>
      </c>
      <c r="M1203" s="177">
        <f ca="1">IF(M$1&lt;'Data Bank'!$AD59,"",IF(M$1&gt;'Data Bank'!$AT59,"",IF(AND('Data Bank'!$AC59&lt;100,TODAY()&gt;'Data Bank'!$AT59),1,IF('Data Bank'!$AC59=100,3,IF('Data Bank'!$AC59=0,0,2)))))</f>
        <v>2</v>
      </c>
      <c r="N1203" s="177">
        <f ca="1">IF(N$1&lt;'Data Bank'!$AD59,"",IF(N$1&gt;'Data Bank'!$AT59,"",IF(AND('Data Bank'!$AC59&lt;100,TODAY()&gt;'Data Bank'!$AT59),1,IF('Data Bank'!$AC59=100,3,IF('Data Bank'!$AC59=0,0,2)))))</f>
        <v>2</v>
      </c>
      <c r="O1203" s="177">
        <f ca="1">IF(O$1&lt;'Data Bank'!$AD59,"",IF(O$1&gt;'Data Bank'!$AT59,"",IF(AND('Data Bank'!$AC59&lt;100,TODAY()&gt;'Data Bank'!$AT59),1,IF('Data Bank'!$AC59=100,3,IF('Data Bank'!$AC59=0,0,2)))))</f>
        <v>2</v>
      </c>
      <c r="P1203" s="177">
        <f ca="1">IF(P$1&lt;'Data Bank'!$AD59,"",IF(P$1&gt;'Data Bank'!$AT59,"",IF(AND('Data Bank'!$AC59&lt;100,TODAY()&gt;'Data Bank'!$AT59),1,IF('Data Bank'!$AC59=100,3,IF('Data Bank'!$AC59=0,0,2)))))</f>
        <v>2</v>
      </c>
      <c r="Q1203" s="177">
        <f ca="1">IF(Q$1&lt;'Data Bank'!$AD59,"",IF(Q$1&gt;'Data Bank'!$AT59,"",IF(AND('Data Bank'!$AC59&lt;100,TODAY()&gt;'Data Bank'!$AT59),1,IF('Data Bank'!$AC59=100,3,IF('Data Bank'!$AC59=0,0,2)))))</f>
        <v>2</v>
      </c>
      <c r="R1203" s="177">
        <f ca="1">IF(R$1&lt;'Data Bank'!$AD59,"",IF(R$1&gt;'Data Bank'!$AT59,"",IF(AND('Data Bank'!$AC59&lt;100,TODAY()&gt;'Data Bank'!$AT59),1,IF('Data Bank'!$AC59=100,3,IF('Data Bank'!$AC59=0,0,2)))))</f>
        <v>2</v>
      </c>
    </row>
    <row r="1204" spans="1:18">
      <c r="A1204" s="115" t="str">
        <f>'Data Bank'!E71</f>
        <v>Al Rehmat Villa</v>
      </c>
      <c r="B1204" s="178">
        <f ca="1">IF(B$1&lt;'Data Bank'!$AD71,"",IF(B$1&gt;'Data Bank'!$AT71,"",IF(AND('Data Bank'!$AC71&lt;100,TODAY()&gt;'Data Bank'!$AT71),1,IF('Data Bank'!$AC71=100,3,IF('Data Bank'!$AC71=0,0,2)))))</f>
        <v>2</v>
      </c>
      <c r="C1204" s="178">
        <f ca="1">IF(C$1&lt;'Data Bank'!$AD71,"",IF(C$1&gt;'Data Bank'!$AT71,"",IF(AND('Data Bank'!$AC71&lt;100,TODAY()&gt;'Data Bank'!$AT71),1,IF('Data Bank'!$AC71=100,3,IF('Data Bank'!$AC71=0,0,2)))))</f>
        <v>2</v>
      </c>
      <c r="D1204" s="178">
        <f ca="1">IF(D$1&lt;'Data Bank'!$AD71,"",IF(D$1&gt;'Data Bank'!$AT71,"",IF(AND('Data Bank'!$AC71&lt;100,TODAY()&gt;'Data Bank'!$AT71),1,IF('Data Bank'!$AC71=100,3,IF('Data Bank'!$AC71=0,0,2)))))</f>
        <v>2</v>
      </c>
      <c r="E1204" s="178">
        <f ca="1">IF(E$1&lt;'Data Bank'!$AD71,"",IF(E$1&gt;'Data Bank'!$AT71,"",IF(AND('Data Bank'!$AC71&lt;100,TODAY()&gt;'Data Bank'!$AT71),1,IF('Data Bank'!$AC71=100,3,IF('Data Bank'!$AC71=0,0,2)))))</f>
        <v>2</v>
      </c>
      <c r="F1204" s="178">
        <f ca="1">IF(F$1&lt;'Data Bank'!$AD71,"",IF(F$1&gt;'Data Bank'!$AT71,"",IF(AND('Data Bank'!$AC71&lt;100,TODAY()&gt;'Data Bank'!$AT71),1,IF('Data Bank'!$AC71=100,3,IF('Data Bank'!$AC71=0,0,2)))))</f>
        <v>2</v>
      </c>
      <c r="G1204" s="178">
        <f ca="1">IF(G$1&lt;'Data Bank'!$AD71,"",IF(G$1&gt;'Data Bank'!$AT71,"",IF(AND('Data Bank'!$AC71&lt;100,TODAY()&gt;'Data Bank'!$AT71),1,IF('Data Bank'!$AC71=100,3,IF('Data Bank'!$AC71=0,0,2)))))</f>
        <v>2</v>
      </c>
      <c r="H1204" s="178">
        <f ca="1">IF(H$1&lt;'Data Bank'!$AD71,"",IF(H$1&gt;'Data Bank'!$AT71,"",IF(AND('Data Bank'!$AC71&lt;100,TODAY()&gt;'Data Bank'!$AT71),1,IF('Data Bank'!$AC71=100,3,IF('Data Bank'!$AC71=0,0,2)))))</f>
        <v>2</v>
      </c>
      <c r="I1204" s="178">
        <f ca="1">IF(I$1&lt;'Data Bank'!$AD71,"",IF(I$1&gt;'Data Bank'!$AT71,"",IF(AND('Data Bank'!$AC71&lt;100,TODAY()&gt;'Data Bank'!$AT71),1,IF('Data Bank'!$AC71=100,3,IF('Data Bank'!$AC71=0,0,2)))))</f>
        <v>2</v>
      </c>
      <c r="J1204" s="177">
        <f ca="1">IF(J$1&lt;'Data Bank'!$AD71,"",IF(J$1&gt;'Data Bank'!$AT71,"",IF(AND('Data Bank'!$AC71&lt;100,TODAY()&gt;'Data Bank'!$AT71),1,IF('Data Bank'!$AC71=100,3,IF('Data Bank'!$AC71=0,0,2)))))</f>
        <v>2</v>
      </c>
      <c r="K1204" s="177">
        <f ca="1">IF(K$1&lt;'Data Bank'!$AD71,"",IF(K$1&gt;'Data Bank'!$AT71,"",IF(AND('Data Bank'!$AC71&lt;100,TODAY()&gt;'Data Bank'!$AT71),1,IF('Data Bank'!$AC71=100,3,IF('Data Bank'!$AC71=0,0,2)))))</f>
        <v>2</v>
      </c>
      <c r="L1204" s="177">
        <f ca="1">IF(L$1&lt;'Data Bank'!$AD71,"",IF(L$1&gt;'Data Bank'!$AT71,"",IF(AND('Data Bank'!$AC71&lt;100,TODAY()&gt;'Data Bank'!$AT71),1,IF('Data Bank'!$AC71=100,3,IF('Data Bank'!$AC71=0,0,2)))))</f>
        <v>2</v>
      </c>
      <c r="M1204" s="177">
        <f ca="1">IF(M$1&lt;'Data Bank'!$AD71,"",IF(M$1&gt;'Data Bank'!$AT71,"",IF(AND('Data Bank'!$AC71&lt;100,TODAY()&gt;'Data Bank'!$AT71),1,IF('Data Bank'!$AC71=100,3,IF('Data Bank'!$AC71=0,0,2)))))</f>
        <v>2</v>
      </c>
      <c r="N1204" s="177">
        <f ca="1">IF(N$1&lt;'Data Bank'!$AD71,"",IF(N$1&gt;'Data Bank'!$AT71,"",IF(AND('Data Bank'!$AC71&lt;100,TODAY()&gt;'Data Bank'!$AT71),1,IF('Data Bank'!$AC71=100,3,IF('Data Bank'!$AC71=0,0,2)))))</f>
        <v>2</v>
      </c>
      <c r="O1204" s="177">
        <f ca="1">IF(O$1&lt;'Data Bank'!$AD71,"",IF(O$1&gt;'Data Bank'!$AT71,"",IF(AND('Data Bank'!$AC71&lt;100,TODAY()&gt;'Data Bank'!$AT71),1,IF('Data Bank'!$AC71=100,3,IF('Data Bank'!$AC71=0,0,2)))))</f>
        <v>2</v>
      </c>
      <c r="P1204" s="177">
        <f ca="1">IF(P$1&lt;'Data Bank'!$AD71,"",IF(P$1&gt;'Data Bank'!$AT71,"",IF(AND('Data Bank'!$AC71&lt;100,TODAY()&gt;'Data Bank'!$AT71),1,IF('Data Bank'!$AC71=100,3,IF('Data Bank'!$AC71=0,0,2)))))</f>
        <v>2</v>
      </c>
      <c r="Q1204" s="177">
        <f ca="1">IF(Q$1&lt;'Data Bank'!$AD71,"",IF(Q$1&gt;'Data Bank'!$AT71,"",IF(AND('Data Bank'!$AC71&lt;100,TODAY()&gt;'Data Bank'!$AT71),1,IF('Data Bank'!$AC71=100,3,IF('Data Bank'!$AC71=0,0,2)))))</f>
        <v>2</v>
      </c>
      <c r="R1204" s="177">
        <f ca="1">IF(R$1&lt;'Data Bank'!$AD71,"",IF(R$1&gt;'Data Bank'!$AT71,"",IF(AND('Data Bank'!$AC71&lt;100,TODAY()&gt;'Data Bank'!$AT71),1,IF('Data Bank'!$AC71=100,3,IF('Data Bank'!$AC71=0,0,2)))))</f>
        <v>2</v>
      </c>
    </row>
    <row r="1205" spans="1:18">
      <c r="A1205" s="115" t="str">
        <f>'Data Bank'!E87</f>
        <v>Allabad, AliTown &amp; IslamPura</v>
      </c>
      <c r="B1205" s="178">
        <f ca="1">IF(B$1&lt;'Data Bank'!$AD87,"",IF(B$1&gt;'Data Bank'!$AT87,"",IF(AND('Data Bank'!$AC87&lt;100,TODAY()&gt;'Data Bank'!$AT87),1,IF('Data Bank'!$AC87=100,3,IF('Data Bank'!$AC87=0,0,2)))))</f>
        <v>2</v>
      </c>
      <c r="C1205" s="178">
        <f ca="1">IF(C$1&lt;'Data Bank'!$AD87,"",IF(C$1&gt;'Data Bank'!$AT87,"",IF(AND('Data Bank'!$AC87&lt;100,TODAY()&gt;'Data Bank'!$AT87),1,IF('Data Bank'!$AC87=100,3,IF('Data Bank'!$AC87=0,0,2)))))</f>
        <v>2</v>
      </c>
      <c r="D1205" s="178">
        <f ca="1">IF(D$1&lt;'Data Bank'!$AD87,"",IF(D$1&gt;'Data Bank'!$AT87,"",IF(AND('Data Bank'!$AC87&lt;100,TODAY()&gt;'Data Bank'!$AT87),1,IF('Data Bank'!$AC87=100,3,IF('Data Bank'!$AC87=0,0,2)))))</f>
        <v>2</v>
      </c>
      <c r="E1205" s="178">
        <f ca="1">IF(E$1&lt;'Data Bank'!$AD87,"",IF(E$1&gt;'Data Bank'!$AT87,"",IF(AND('Data Bank'!$AC87&lt;100,TODAY()&gt;'Data Bank'!$AT87),1,IF('Data Bank'!$AC87=100,3,IF('Data Bank'!$AC87=0,0,2)))))</f>
        <v>2</v>
      </c>
      <c r="F1205" s="178">
        <f ca="1">IF(F$1&lt;'Data Bank'!$AD87,"",IF(F$1&gt;'Data Bank'!$AT87,"",IF(AND('Data Bank'!$AC87&lt;100,TODAY()&gt;'Data Bank'!$AT87),1,IF('Data Bank'!$AC87=100,3,IF('Data Bank'!$AC87=0,0,2)))))</f>
        <v>2</v>
      </c>
      <c r="G1205" s="178">
        <f ca="1">IF(G$1&lt;'Data Bank'!$AD87,"",IF(G$1&gt;'Data Bank'!$AT87,"",IF(AND('Data Bank'!$AC87&lt;100,TODAY()&gt;'Data Bank'!$AT87),1,IF('Data Bank'!$AC87=100,3,IF('Data Bank'!$AC87=0,0,2)))))</f>
        <v>2</v>
      </c>
      <c r="H1205" s="178">
        <f ca="1">IF(H$1&lt;'Data Bank'!$AD87,"",IF(H$1&gt;'Data Bank'!$AT87,"",IF(AND('Data Bank'!$AC87&lt;100,TODAY()&gt;'Data Bank'!$AT87),1,IF('Data Bank'!$AC87=100,3,IF('Data Bank'!$AC87=0,0,2)))))</f>
        <v>2</v>
      </c>
      <c r="I1205" s="178">
        <f ca="1">IF(I$1&lt;'Data Bank'!$AD87,"",IF(I$1&gt;'Data Bank'!$AT87,"",IF(AND('Data Bank'!$AC87&lt;100,TODAY()&gt;'Data Bank'!$AT87),1,IF('Data Bank'!$AC87=100,3,IF('Data Bank'!$AC87=0,0,2)))))</f>
        <v>2</v>
      </c>
      <c r="J1205" s="177">
        <f ca="1">IF(J$1&lt;'Data Bank'!$AD87,"",IF(J$1&gt;'Data Bank'!$AT87,"",IF(AND('Data Bank'!$AC87&lt;100,TODAY()&gt;'Data Bank'!$AT87),1,IF('Data Bank'!$AC87=100,3,IF('Data Bank'!$AC87=0,0,2)))))</f>
        <v>2</v>
      </c>
      <c r="K1205" s="177">
        <f ca="1">IF(K$1&lt;'Data Bank'!$AD87,"",IF(K$1&gt;'Data Bank'!$AT87,"",IF(AND('Data Bank'!$AC87&lt;100,TODAY()&gt;'Data Bank'!$AT87),1,IF('Data Bank'!$AC87=100,3,IF('Data Bank'!$AC87=0,0,2)))))</f>
        <v>2</v>
      </c>
      <c r="L1205" s="177">
        <f ca="1">IF(L$1&lt;'Data Bank'!$AD87,"",IF(L$1&gt;'Data Bank'!$AT87,"",IF(AND('Data Bank'!$AC87&lt;100,TODAY()&gt;'Data Bank'!$AT87),1,IF('Data Bank'!$AC87=100,3,IF('Data Bank'!$AC87=0,0,2)))))</f>
        <v>2</v>
      </c>
      <c r="M1205" s="177">
        <f ca="1">IF(M$1&lt;'Data Bank'!$AD87,"",IF(M$1&gt;'Data Bank'!$AT87,"",IF(AND('Data Bank'!$AC87&lt;100,TODAY()&gt;'Data Bank'!$AT87),1,IF('Data Bank'!$AC87=100,3,IF('Data Bank'!$AC87=0,0,2)))))</f>
        <v>2</v>
      </c>
      <c r="N1205" s="177">
        <f ca="1">IF(N$1&lt;'Data Bank'!$AD87,"",IF(N$1&gt;'Data Bank'!$AT87,"",IF(AND('Data Bank'!$AC87&lt;100,TODAY()&gt;'Data Bank'!$AT87),1,IF('Data Bank'!$AC87=100,3,IF('Data Bank'!$AC87=0,0,2)))))</f>
        <v>2</v>
      </c>
      <c r="O1205" s="177">
        <f ca="1">IF(O$1&lt;'Data Bank'!$AD87,"",IF(O$1&gt;'Data Bank'!$AT87,"",IF(AND('Data Bank'!$AC87&lt;100,TODAY()&gt;'Data Bank'!$AT87),1,IF('Data Bank'!$AC87=100,3,IF('Data Bank'!$AC87=0,0,2)))))</f>
        <v>2</v>
      </c>
      <c r="P1205" s="177">
        <f ca="1">IF(P$1&lt;'Data Bank'!$AD87,"",IF(P$1&gt;'Data Bank'!$AT87,"",IF(AND('Data Bank'!$AC87&lt;100,TODAY()&gt;'Data Bank'!$AT87),1,IF('Data Bank'!$AC87=100,3,IF('Data Bank'!$AC87=0,0,2)))))</f>
        <v>2</v>
      </c>
      <c r="Q1205" s="177">
        <f ca="1">IF(Q$1&lt;'Data Bank'!$AD87,"",IF(Q$1&gt;'Data Bank'!$AT87,"",IF(AND('Data Bank'!$AC87&lt;100,TODAY()&gt;'Data Bank'!$AT87),1,IF('Data Bank'!$AC87=100,3,IF('Data Bank'!$AC87=0,0,2)))))</f>
        <v>2</v>
      </c>
      <c r="R1205" s="177">
        <f ca="1">IF(R$1&lt;'Data Bank'!$AD87,"",IF(R$1&gt;'Data Bank'!$AT87,"",IF(AND('Data Bank'!$AC87&lt;100,TODAY()&gt;'Data Bank'!$AT87),1,IF('Data Bank'!$AC87=100,3,IF('Data Bank'!$AC87=0,0,2)))))</f>
        <v>2</v>
      </c>
    </row>
    <row r="1206" spans="1:18">
      <c r="A1206" s="115" t="str">
        <f>'Data Bank'!E102</f>
        <v>Usmania Village</v>
      </c>
      <c r="B1206" s="178">
        <f ca="1">IF(B$1&lt;'Data Bank'!$AD102,"",IF(B$1&gt;'Data Bank'!$AT102,"",IF(AND('Data Bank'!$AC102&lt;100,TODAY()&gt;'Data Bank'!$AT102),1,IF('Data Bank'!$AC102=100,3,IF('Data Bank'!$AC102=0,0,2)))))</f>
        <v>0</v>
      </c>
      <c r="C1206" s="178">
        <f ca="1">IF(C$1&lt;'Data Bank'!$AD102,"",IF(C$1&gt;'Data Bank'!$AT102,"",IF(AND('Data Bank'!$AC102&lt;100,TODAY()&gt;'Data Bank'!$AT102),1,IF('Data Bank'!$AC102=100,3,IF('Data Bank'!$AC102=0,0,2)))))</f>
        <v>0</v>
      </c>
      <c r="D1206" s="178">
        <f ca="1">IF(D$1&lt;'Data Bank'!$AD102,"",IF(D$1&gt;'Data Bank'!$AT102,"",IF(AND('Data Bank'!$AC102&lt;100,TODAY()&gt;'Data Bank'!$AT102),1,IF('Data Bank'!$AC102=100,3,IF('Data Bank'!$AC102=0,0,2)))))</f>
        <v>0</v>
      </c>
      <c r="E1206" s="178">
        <f ca="1">IF(E$1&lt;'Data Bank'!$AD102,"",IF(E$1&gt;'Data Bank'!$AT102,"",IF(AND('Data Bank'!$AC102&lt;100,TODAY()&gt;'Data Bank'!$AT102),1,IF('Data Bank'!$AC102=100,3,IF('Data Bank'!$AC102=0,0,2)))))</f>
        <v>0</v>
      </c>
      <c r="F1206" s="178">
        <f ca="1">IF(F$1&lt;'Data Bank'!$AD102,"",IF(F$1&gt;'Data Bank'!$AT102,"",IF(AND('Data Bank'!$AC102&lt;100,TODAY()&gt;'Data Bank'!$AT102),1,IF('Data Bank'!$AC102=100,3,IF('Data Bank'!$AC102=0,0,2)))))</f>
        <v>0</v>
      </c>
      <c r="G1206" s="178">
        <f ca="1">IF(G$1&lt;'Data Bank'!$AD102,"",IF(G$1&gt;'Data Bank'!$AT102,"",IF(AND('Data Bank'!$AC102&lt;100,TODAY()&gt;'Data Bank'!$AT102),1,IF('Data Bank'!$AC102=100,3,IF('Data Bank'!$AC102=0,0,2)))))</f>
        <v>0</v>
      </c>
      <c r="H1206" s="178">
        <f ca="1">IF(H$1&lt;'Data Bank'!$AD102,"",IF(H$1&gt;'Data Bank'!$AT102,"",IF(AND('Data Bank'!$AC102&lt;100,TODAY()&gt;'Data Bank'!$AT102),1,IF('Data Bank'!$AC102=100,3,IF('Data Bank'!$AC102=0,0,2)))))</f>
        <v>0</v>
      </c>
      <c r="I1206" s="178">
        <f ca="1">IF(I$1&lt;'Data Bank'!$AD102,"",IF(I$1&gt;'Data Bank'!$AT102,"",IF(AND('Data Bank'!$AC102&lt;100,TODAY()&gt;'Data Bank'!$AT102),1,IF('Data Bank'!$AC102=100,3,IF('Data Bank'!$AC102=0,0,2)))))</f>
        <v>0</v>
      </c>
      <c r="J1206" s="177" t="str">
        <f ca="1">IF(J$1&lt;'Data Bank'!$AD102,"",IF(J$1&gt;'Data Bank'!$AT102,"",IF(AND('Data Bank'!$AC102&lt;100,TODAY()&gt;'Data Bank'!$AT102),1,IF('Data Bank'!$AC102=100,3,IF('Data Bank'!$AC102=0,0,2)))))</f>
        <v/>
      </c>
      <c r="K1206" s="177" t="str">
        <f ca="1">IF(K$1&lt;'Data Bank'!$AD102,"",IF(K$1&gt;'Data Bank'!$AT102,"",IF(AND('Data Bank'!$AC102&lt;100,TODAY()&gt;'Data Bank'!$AT102),1,IF('Data Bank'!$AC102=100,3,IF('Data Bank'!$AC102=0,0,2)))))</f>
        <v/>
      </c>
      <c r="L1206" s="177" t="str">
        <f ca="1">IF(L$1&lt;'Data Bank'!$AD102,"",IF(L$1&gt;'Data Bank'!$AT102,"",IF(AND('Data Bank'!$AC102&lt;100,TODAY()&gt;'Data Bank'!$AT102),1,IF('Data Bank'!$AC102=100,3,IF('Data Bank'!$AC102=0,0,2)))))</f>
        <v/>
      </c>
      <c r="M1206" s="177" t="str">
        <f ca="1">IF(M$1&lt;'Data Bank'!$AD102,"",IF(M$1&gt;'Data Bank'!$AT102,"",IF(AND('Data Bank'!$AC102&lt;100,TODAY()&gt;'Data Bank'!$AT102),1,IF('Data Bank'!$AC102=100,3,IF('Data Bank'!$AC102=0,0,2)))))</f>
        <v/>
      </c>
      <c r="N1206" s="177" t="str">
        <f ca="1">IF(N$1&lt;'Data Bank'!$AD102,"",IF(N$1&gt;'Data Bank'!$AT102,"",IF(AND('Data Bank'!$AC102&lt;100,TODAY()&gt;'Data Bank'!$AT102),1,IF('Data Bank'!$AC102=100,3,IF('Data Bank'!$AC102=0,0,2)))))</f>
        <v/>
      </c>
      <c r="O1206" s="177" t="str">
        <f ca="1">IF(O$1&lt;'Data Bank'!$AD102,"",IF(O$1&gt;'Data Bank'!$AT102,"",IF(AND('Data Bank'!$AC102&lt;100,TODAY()&gt;'Data Bank'!$AT102),1,IF('Data Bank'!$AC102=100,3,IF('Data Bank'!$AC102=0,0,2)))))</f>
        <v/>
      </c>
      <c r="P1206" s="177" t="str">
        <f ca="1">IF(P$1&lt;'Data Bank'!$AD102,"",IF(P$1&gt;'Data Bank'!$AT102,"",IF(AND('Data Bank'!$AC102&lt;100,TODAY()&gt;'Data Bank'!$AT102),1,IF('Data Bank'!$AC102=100,3,IF('Data Bank'!$AC102=0,0,2)))))</f>
        <v/>
      </c>
      <c r="Q1206" s="177" t="str">
        <f ca="1">IF(Q$1&lt;'Data Bank'!$AD102,"",IF(Q$1&gt;'Data Bank'!$AT102,"",IF(AND('Data Bank'!$AC102&lt;100,TODAY()&gt;'Data Bank'!$AT102),1,IF('Data Bank'!$AC102=100,3,IF('Data Bank'!$AC102=0,0,2)))))</f>
        <v/>
      </c>
      <c r="R1206" s="177" t="str">
        <f ca="1">IF(R$1&lt;'Data Bank'!$AD102,"",IF(R$1&gt;'Data Bank'!$AT102,"",IF(AND('Data Bank'!$AC102&lt;100,TODAY()&gt;'Data Bank'!$AT102),1,IF('Data Bank'!$AC102=100,3,IF('Data Bank'!$AC102=0,0,2)))))</f>
        <v/>
      </c>
    </row>
    <row r="1207" spans="1:18">
      <c r="A1207" s="115" t="str">
        <f>'Data Bank'!E107</f>
        <v>Anwar-e-Ibrahim</v>
      </c>
      <c r="B1207" s="178">
        <f ca="1">IF(B$1&lt;'Data Bank'!$AD107,"",IF(B$1&gt;'Data Bank'!$AT107,"",IF(AND('Data Bank'!$AC107&lt;100,TODAY()&gt;'Data Bank'!$AT107),1,IF('Data Bank'!$AC107=100,3,IF('Data Bank'!$AC107=0,0,2)))))</f>
        <v>0</v>
      </c>
      <c r="C1207" s="178">
        <f ca="1">IF(C$1&lt;'Data Bank'!$AD107,"",IF(C$1&gt;'Data Bank'!$AT107,"",IF(AND('Data Bank'!$AC107&lt;100,TODAY()&gt;'Data Bank'!$AT107),1,IF('Data Bank'!$AC107=100,3,IF('Data Bank'!$AC107=0,0,2)))))</f>
        <v>0</v>
      </c>
      <c r="D1207" s="178">
        <f ca="1">IF(D$1&lt;'Data Bank'!$AD107,"",IF(D$1&gt;'Data Bank'!$AT107,"",IF(AND('Data Bank'!$AC107&lt;100,TODAY()&gt;'Data Bank'!$AT107),1,IF('Data Bank'!$AC107=100,3,IF('Data Bank'!$AC107=0,0,2)))))</f>
        <v>0</v>
      </c>
      <c r="E1207" s="178">
        <f ca="1">IF(E$1&lt;'Data Bank'!$AD107,"",IF(E$1&gt;'Data Bank'!$AT107,"",IF(AND('Data Bank'!$AC107&lt;100,TODAY()&gt;'Data Bank'!$AT107),1,IF('Data Bank'!$AC107=100,3,IF('Data Bank'!$AC107=0,0,2)))))</f>
        <v>0</v>
      </c>
      <c r="F1207" s="178">
        <f ca="1">IF(F$1&lt;'Data Bank'!$AD107,"",IF(F$1&gt;'Data Bank'!$AT107,"",IF(AND('Data Bank'!$AC107&lt;100,TODAY()&gt;'Data Bank'!$AT107),1,IF('Data Bank'!$AC107=100,3,IF('Data Bank'!$AC107=0,0,2)))))</f>
        <v>0</v>
      </c>
      <c r="G1207" s="178">
        <f ca="1">IF(G$1&lt;'Data Bank'!$AD107,"",IF(G$1&gt;'Data Bank'!$AT107,"",IF(AND('Data Bank'!$AC107&lt;100,TODAY()&gt;'Data Bank'!$AT107),1,IF('Data Bank'!$AC107=100,3,IF('Data Bank'!$AC107=0,0,2)))))</f>
        <v>0</v>
      </c>
      <c r="H1207" s="178">
        <f ca="1">IF(H$1&lt;'Data Bank'!$AD107,"",IF(H$1&gt;'Data Bank'!$AT107,"",IF(AND('Data Bank'!$AC107&lt;100,TODAY()&gt;'Data Bank'!$AT107),1,IF('Data Bank'!$AC107=100,3,IF('Data Bank'!$AC107=0,0,2)))))</f>
        <v>0</v>
      </c>
      <c r="I1207" s="178">
        <f ca="1">IF(I$1&lt;'Data Bank'!$AD107,"",IF(I$1&gt;'Data Bank'!$AT107,"",IF(AND('Data Bank'!$AC107&lt;100,TODAY()&gt;'Data Bank'!$AT107),1,IF('Data Bank'!$AC107=100,3,IF('Data Bank'!$AC107=0,0,2)))))</f>
        <v>0</v>
      </c>
      <c r="J1207" s="177" t="str">
        <f ca="1">IF(J$1&lt;'Data Bank'!$AD107,"",IF(J$1&gt;'Data Bank'!$AT107,"",IF(AND('Data Bank'!$AC107&lt;100,TODAY()&gt;'Data Bank'!$AT107),1,IF('Data Bank'!$AC107=100,3,IF('Data Bank'!$AC107=0,0,2)))))</f>
        <v/>
      </c>
      <c r="K1207" s="177" t="str">
        <f ca="1">IF(K$1&lt;'Data Bank'!$AD107,"",IF(K$1&gt;'Data Bank'!$AT107,"",IF(AND('Data Bank'!$AC107&lt;100,TODAY()&gt;'Data Bank'!$AT107),1,IF('Data Bank'!$AC107=100,3,IF('Data Bank'!$AC107=0,0,2)))))</f>
        <v/>
      </c>
      <c r="L1207" s="177" t="str">
        <f ca="1">IF(L$1&lt;'Data Bank'!$AD107,"",IF(L$1&gt;'Data Bank'!$AT107,"",IF(AND('Data Bank'!$AC107&lt;100,TODAY()&gt;'Data Bank'!$AT107),1,IF('Data Bank'!$AC107=100,3,IF('Data Bank'!$AC107=0,0,2)))))</f>
        <v/>
      </c>
      <c r="M1207" s="177" t="str">
        <f ca="1">IF(M$1&lt;'Data Bank'!$AD107,"",IF(M$1&gt;'Data Bank'!$AT107,"",IF(AND('Data Bank'!$AC107&lt;100,TODAY()&gt;'Data Bank'!$AT107),1,IF('Data Bank'!$AC107=100,3,IF('Data Bank'!$AC107=0,0,2)))))</f>
        <v/>
      </c>
      <c r="N1207" s="177" t="str">
        <f ca="1">IF(N$1&lt;'Data Bank'!$AD107,"",IF(N$1&gt;'Data Bank'!$AT107,"",IF(AND('Data Bank'!$AC107&lt;100,TODAY()&gt;'Data Bank'!$AT107),1,IF('Data Bank'!$AC107=100,3,IF('Data Bank'!$AC107=0,0,2)))))</f>
        <v/>
      </c>
      <c r="O1207" s="177" t="str">
        <f ca="1">IF(O$1&lt;'Data Bank'!$AD107,"",IF(O$1&gt;'Data Bank'!$AT107,"",IF(AND('Data Bank'!$AC107&lt;100,TODAY()&gt;'Data Bank'!$AT107),1,IF('Data Bank'!$AC107=100,3,IF('Data Bank'!$AC107=0,0,2)))))</f>
        <v/>
      </c>
      <c r="P1207" s="177" t="str">
        <f ca="1">IF(P$1&lt;'Data Bank'!$AD107,"",IF(P$1&gt;'Data Bank'!$AT107,"",IF(AND('Data Bank'!$AC107&lt;100,TODAY()&gt;'Data Bank'!$AT107),1,IF('Data Bank'!$AC107=100,3,IF('Data Bank'!$AC107=0,0,2)))))</f>
        <v/>
      </c>
      <c r="Q1207" s="177" t="str">
        <f ca="1">IF(Q$1&lt;'Data Bank'!$AD107,"",IF(Q$1&gt;'Data Bank'!$AT107,"",IF(AND('Data Bank'!$AC107&lt;100,TODAY()&gt;'Data Bank'!$AT107),1,IF('Data Bank'!$AC107=100,3,IF('Data Bank'!$AC107=0,0,2)))))</f>
        <v/>
      </c>
      <c r="R1207" s="177" t="str">
        <f ca="1">IF(R$1&lt;'Data Bank'!$AD107,"",IF(R$1&gt;'Data Bank'!$AT107,"",IF(AND('Data Bank'!$AC107&lt;100,TODAY()&gt;'Data Bank'!$AT107),1,IF('Data Bank'!$AC107=100,3,IF('Data Bank'!$AC107=0,0,2)))))</f>
        <v/>
      </c>
    </row>
    <row r="1208" spans="1:18">
      <c r="A1208" s="115" t="str">
        <f>'Data Bank'!E116</f>
        <v>Askari 05</v>
      </c>
      <c r="B1208" s="178">
        <f ca="1">IF(B$1&lt;'Data Bank'!$AD116,"",IF(B$1&gt;'Data Bank'!$AT116,"",IF(AND('Data Bank'!$AC116&lt;100,TODAY()&gt;'Data Bank'!$AT116),1,IF('Data Bank'!$AC116=100,3,IF('Data Bank'!$AC116=0,0,2)))))</f>
        <v>2</v>
      </c>
      <c r="C1208" s="178">
        <f ca="1">IF(C$1&lt;'Data Bank'!$AD116,"",IF(C$1&gt;'Data Bank'!$AT116,"",IF(AND('Data Bank'!$AC116&lt;100,TODAY()&gt;'Data Bank'!$AT116),1,IF('Data Bank'!$AC116=100,3,IF('Data Bank'!$AC116=0,0,2)))))</f>
        <v>2</v>
      </c>
      <c r="D1208" s="178">
        <f ca="1">IF(D$1&lt;'Data Bank'!$AD116,"",IF(D$1&gt;'Data Bank'!$AT116,"",IF(AND('Data Bank'!$AC116&lt;100,TODAY()&gt;'Data Bank'!$AT116),1,IF('Data Bank'!$AC116=100,3,IF('Data Bank'!$AC116=0,0,2)))))</f>
        <v>2</v>
      </c>
      <c r="E1208" s="178">
        <f ca="1">IF(E$1&lt;'Data Bank'!$AD116,"",IF(E$1&gt;'Data Bank'!$AT116,"",IF(AND('Data Bank'!$AC116&lt;100,TODAY()&gt;'Data Bank'!$AT116),1,IF('Data Bank'!$AC116=100,3,IF('Data Bank'!$AC116=0,0,2)))))</f>
        <v>2</v>
      </c>
      <c r="F1208" s="178">
        <f ca="1">IF(F$1&lt;'Data Bank'!$AD116,"",IF(F$1&gt;'Data Bank'!$AT116,"",IF(AND('Data Bank'!$AC116&lt;100,TODAY()&gt;'Data Bank'!$AT116),1,IF('Data Bank'!$AC116=100,3,IF('Data Bank'!$AC116=0,0,2)))))</f>
        <v>2</v>
      </c>
      <c r="G1208" s="178" t="str">
        <f ca="1">IF(G$1&lt;'Data Bank'!$AD116,"",IF(G$1&gt;'Data Bank'!$AT116,"",IF(AND('Data Bank'!$AC116&lt;100,TODAY()&gt;'Data Bank'!$AT116),1,IF('Data Bank'!$AC116=100,3,IF('Data Bank'!$AC116=0,0,2)))))</f>
        <v/>
      </c>
      <c r="H1208" s="178" t="str">
        <f ca="1">IF(H$1&lt;'Data Bank'!$AD116,"",IF(H$1&gt;'Data Bank'!$AT116,"",IF(AND('Data Bank'!$AC116&lt;100,TODAY()&gt;'Data Bank'!$AT116),1,IF('Data Bank'!$AC116=100,3,IF('Data Bank'!$AC116=0,0,2)))))</f>
        <v/>
      </c>
      <c r="I1208" s="178" t="str">
        <f ca="1">IF(I$1&lt;'Data Bank'!$AD116,"",IF(I$1&gt;'Data Bank'!$AT116,"",IF(AND('Data Bank'!$AC116&lt;100,TODAY()&gt;'Data Bank'!$AT116),1,IF('Data Bank'!$AC116=100,3,IF('Data Bank'!$AC116=0,0,2)))))</f>
        <v/>
      </c>
      <c r="J1208" s="177" t="str">
        <f ca="1">IF(J$1&lt;'Data Bank'!$AD116,"",IF(J$1&gt;'Data Bank'!$AT116,"",IF(AND('Data Bank'!$AC116&lt;100,TODAY()&gt;'Data Bank'!$AT116),1,IF('Data Bank'!$AC116=100,3,IF('Data Bank'!$AC116=0,0,2)))))</f>
        <v/>
      </c>
      <c r="K1208" s="177" t="str">
        <f ca="1">IF(K$1&lt;'Data Bank'!$AD116,"",IF(K$1&gt;'Data Bank'!$AT116,"",IF(AND('Data Bank'!$AC116&lt;100,TODAY()&gt;'Data Bank'!$AT116),1,IF('Data Bank'!$AC116=100,3,IF('Data Bank'!$AC116=0,0,2)))))</f>
        <v/>
      </c>
      <c r="L1208" s="177" t="str">
        <f ca="1">IF(L$1&lt;'Data Bank'!$AD116,"",IF(L$1&gt;'Data Bank'!$AT116,"",IF(AND('Data Bank'!$AC116&lt;100,TODAY()&gt;'Data Bank'!$AT116),1,IF('Data Bank'!$AC116=100,3,IF('Data Bank'!$AC116=0,0,2)))))</f>
        <v/>
      </c>
      <c r="M1208" s="177" t="str">
        <f ca="1">IF(M$1&lt;'Data Bank'!$AD116,"",IF(M$1&gt;'Data Bank'!$AT116,"",IF(AND('Data Bank'!$AC116&lt;100,TODAY()&gt;'Data Bank'!$AT116),1,IF('Data Bank'!$AC116=100,3,IF('Data Bank'!$AC116=0,0,2)))))</f>
        <v/>
      </c>
      <c r="N1208" s="177" t="str">
        <f ca="1">IF(N$1&lt;'Data Bank'!$AD116,"",IF(N$1&gt;'Data Bank'!$AT116,"",IF(AND('Data Bank'!$AC116&lt;100,TODAY()&gt;'Data Bank'!$AT116),1,IF('Data Bank'!$AC116=100,3,IF('Data Bank'!$AC116=0,0,2)))))</f>
        <v/>
      </c>
      <c r="O1208" s="177" t="str">
        <f ca="1">IF(O$1&lt;'Data Bank'!$AD116,"",IF(O$1&gt;'Data Bank'!$AT116,"",IF(AND('Data Bank'!$AC116&lt;100,TODAY()&gt;'Data Bank'!$AT116),1,IF('Data Bank'!$AC116=100,3,IF('Data Bank'!$AC116=0,0,2)))))</f>
        <v/>
      </c>
      <c r="P1208" s="177" t="str">
        <f ca="1">IF(P$1&lt;'Data Bank'!$AD116,"",IF(P$1&gt;'Data Bank'!$AT116,"",IF(AND('Data Bank'!$AC116&lt;100,TODAY()&gt;'Data Bank'!$AT116),1,IF('Data Bank'!$AC116=100,3,IF('Data Bank'!$AC116=0,0,2)))))</f>
        <v/>
      </c>
      <c r="Q1208" s="177" t="str">
        <f ca="1">IF(Q$1&lt;'Data Bank'!$AD116,"",IF(Q$1&gt;'Data Bank'!$AT116,"",IF(AND('Data Bank'!$AC116&lt;100,TODAY()&gt;'Data Bank'!$AT116),1,IF('Data Bank'!$AC116=100,3,IF('Data Bank'!$AC116=0,0,2)))))</f>
        <v/>
      </c>
      <c r="R1208" s="177" t="str">
        <f ca="1">IF(R$1&lt;'Data Bank'!$AD116,"",IF(R$1&gt;'Data Bank'!$AT116,"",IF(AND('Data Bank'!$AC116&lt;100,TODAY()&gt;'Data Bank'!$AT116),1,IF('Data Bank'!$AC116=100,3,IF('Data Bank'!$AC116=0,0,2)))))</f>
        <v/>
      </c>
    </row>
    <row r="1209" spans="1:18">
      <c r="A1209" s="115" t="str">
        <f>'Data Bank'!E154</f>
        <v>Atta Housing + Canal + Paradise</v>
      </c>
      <c r="B1209" s="178">
        <f ca="1">IF(B$1&lt;'Data Bank'!$AD154,"",IF(B$1&gt;'Data Bank'!$AT154,"",IF(AND('Data Bank'!$AC154&lt;100,TODAY()&gt;'Data Bank'!$AT154),1,IF('Data Bank'!$AC154=100,3,IF('Data Bank'!$AC154=0,0,2)))))</f>
        <v>2</v>
      </c>
      <c r="C1209" s="178">
        <f ca="1">IF(C$1&lt;'Data Bank'!$AD154,"",IF(C$1&gt;'Data Bank'!$AT154,"",IF(AND('Data Bank'!$AC154&lt;100,TODAY()&gt;'Data Bank'!$AT154),1,IF('Data Bank'!$AC154=100,3,IF('Data Bank'!$AC154=0,0,2)))))</f>
        <v>2</v>
      </c>
      <c r="D1209" s="178">
        <f ca="1">IF(D$1&lt;'Data Bank'!$AD154,"",IF(D$1&gt;'Data Bank'!$AT154,"",IF(AND('Data Bank'!$AC154&lt;100,TODAY()&gt;'Data Bank'!$AT154),1,IF('Data Bank'!$AC154=100,3,IF('Data Bank'!$AC154=0,0,2)))))</f>
        <v>2</v>
      </c>
      <c r="E1209" s="178">
        <f ca="1">IF(E$1&lt;'Data Bank'!$AD154,"",IF(E$1&gt;'Data Bank'!$AT154,"",IF(AND('Data Bank'!$AC154&lt;100,TODAY()&gt;'Data Bank'!$AT154),1,IF('Data Bank'!$AC154=100,3,IF('Data Bank'!$AC154=0,0,2)))))</f>
        <v>2</v>
      </c>
      <c r="F1209" s="178" t="str">
        <f ca="1">IF(F$1&lt;'Data Bank'!$AD154,"",IF(F$1&gt;'Data Bank'!$AT154,"",IF(AND('Data Bank'!$AC154&lt;100,TODAY()&gt;'Data Bank'!$AT154),1,IF('Data Bank'!$AC154=100,3,IF('Data Bank'!$AC154=0,0,2)))))</f>
        <v/>
      </c>
      <c r="G1209" s="178" t="str">
        <f ca="1">IF(G$1&lt;'Data Bank'!$AD154,"",IF(G$1&gt;'Data Bank'!$AT154,"",IF(AND('Data Bank'!$AC154&lt;100,TODAY()&gt;'Data Bank'!$AT154),1,IF('Data Bank'!$AC154=100,3,IF('Data Bank'!$AC154=0,0,2)))))</f>
        <v/>
      </c>
      <c r="H1209" s="178" t="str">
        <f ca="1">IF(H$1&lt;'Data Bank'!$AD154,"",IF(H$1&gt;'Data Bank'!$AT154,"",IF(AND('Data Bank'!$AC154&lt;100,TODAY()&gt;'Data Bank'!$AT154),1,IF('Data Bank'!$AC154=100,3,IF('Data Bank'!$AC154=0,0,2)))))</f>
        <v/>
      </c>
      <c r="I1209" s="178" t="str">
        <f ca="1">IF(I$1&lt;'Data Bank'!$AD154,"",IF(I$1&gt;'Data Bank'!$AT154,"",IF(AND('Data Bank'!$AC154&lt;100,TODAY()&gt;'Data Bank'!$AT154),1,IF('Data Bank'!$AC154=100,3,IF('Data Bank'!$AC154=0,0,2)))))</f>
        <v/>
      </c>
      <c r="J1209" s="177" t="str">
        <f ca="1">IF(J$1&lt;'Data Bank'!$AD154,"",IF(J$1&gt;'Data Bank'!$AT154,"",IF(AND('Data Bank'!$AC154&lt;100,TODAY()&gt;'Data Bank'!$AT154),1,IF('Data Bank'!$AC154=100,3,IF('Data Bank'!$AC154=0,0,2)))))</f>
        <v/>
      </c>
      <c r="K1209" s="177" t="str">
        <f ca="1">IF(K$1&lt;'Data Bank'!$AD154,"",IF(K$1&gt;'Data Bank'!$AT154,"",IF(AND('Data Bank'!$AC154&lt;100,TODAY()&gt;'Data Bank'!$AT154),1,IF('Data Bank'!$AC154=100,3,IF('Data Bank'!$AC154=0,0,2)))))</f>
        <v/>
      </c>
      <c r="L1209" s="177" t="str">
        <f ca="1">IF(L$1&lt;'Data Bank'!$AD154,"",IF(L$1&gt;'Data Bank'!$AT154,"",IF(AND('Data Bank'!$AC154&lt;100,TODAY()&gt;'Data Bank'!$AT154),1,IF('Data Bank'!$AC154=100,3,IF('Data Bank'!$AC154=0,0,2)))))</f>
        <v/>
      </c>
      <c r="M1209" s="177" t="str">
        <f ca="1">IF(M$1&lt;'Data Bank'!$AD154,"",IF(M$1&gt;'Data Bank'!$AT154,"",IF(AND('Data Bank'!$AC154&lt;100,TODAY()&gt;'Data Bank'!$AT154),1,IF('Data Bank'!$AC154=100,3,IF('Data Bank'!$AC154=0,0,2)))))</f>
        <v/>
      </c>
      <c r="N1209" s="177" t="str">
        <f ca="1">IF(N$1&lt;'Data Bank'!$AD154,"",IF(N$1&gt;'Data Bank'!$AT154,"",IF(AND('Data Bank'!$AC154&lt;100,TODAY()&gt;'Data Bank'!$AT154),1,IF('Data Bank'!$AC154=100,3,IF('Data Bank'!$AC154=0,0,2)))))</f>
        <v/>
      </c>
      <c r="O1209" s="177" t="str">
        <f ca="1">IF(O$1&lt;'Data Bank'!$AD154,"",IF(O$1&gt;'Data Bank'!$AT154,"",IF(AND('Data Bank'!$AC154&lt;100,TODAY()&gt;'Data Bank'!$AT154),1,IF('Data Bank'!$AC154=100,3,IF('Data Bank'!$AC154=0,0,2)))))</f>
        <v/>
      </c>
      <c r="P1209" s="177" t="str">
        <f ca="1">IF(P$1&lt;'Data Bank'!$AD154,"",IF(P$1&gt;'Data Bank'!$AT154,"",IF(AND('Data Bank'!$AC154&lt;100,TODAY()&gt;'Data Bank'!$AT154),1,IF('Data Bank'!$AC154=100,3,IF('Data Bank'!$AC154=0,0,2)))))</f>
        <v/>
      </c>
      <c r="Q1209" s="177" t="str">
        <f ca="1">IF(Q$1&lt;'Data Bank'!$AD154,"",IF(Q$1&gt;'Data Bank'!$AT154,"",IF(AND('Data Bank'!$AC154&lt;100,TODAY()&gt;'Data Bank'!$AT154),1,IF('Data Bank'!$AC154=100,3,IF('Data Bank'!$AC154=0,0,2)))))</f>
        <v/>
      </c>
      <c r="R1209" s="177" t="str">
        <f ca="1">IF(R$1&lt;'Data Bank'!$AD154,"",IF(R$1&gt;'Data Bank'!$AT154,"",IF(AND('Data Bank'!$AC154&lt;100,TODAY()&gt;'Data Bank'!$AT154),1,IF('Data Bank'!$AC154=100,3,IF('Data Bank'!$AC154=0,0,2)))))</f>
        <v/>
      </c>
    </row>
    <row r="1210" spans="1:18">
      <c r="A1210" s="115" t="str">
        <f>'Data Bank'!E167</f>
        <v>B-17 BlockD</v>
      </c>
      <c r="B1210" s="178">
        <f ca="1">IF(B$1&lt;'Data Bank'!$AD167,"",IF(B$1&gt;'Data Bank'!$AT167,"",IF(AND('Data Bank'!$AC167&lt;100,TODAY()&gt;'Data Bank'!$AT167),1,IF('Data Bank'!$AC167=100,3,IF('Data Bank'!$AC167=0,0,2)))))</f>
        <v>2</v>
      </c>
      <c r="C1210" s="178">
        <f ca="1">IF(C$1&lt;'Data Bank'!$AD167,"",IF(C$1&gt;'Data Bank'!$AT167,"",IF(AND('Data Bank'!$AC167&lt;100,TODAY()&gt;'Data Bank'!$AT167),1,IF('Data Bank'!$AC167=100,3,IF('Data Bank'!$AC167=0,0,2)))))</f>
        <v>2</v>
      </c>
      <c r="D1210" s="178">
        <f ca="1">IF(D$1&lt;'Data Bank'!$AD167,"",IF(D$1&gt;'Data Bank'!$AT167,"",IF(AND('Data Bank'!$AC167&lt;100,TODAY()&gt;'Data Bank'!$AT167),1,IF('Data Bank'!$AC167=100,3,IF('Data Bank'!$AC167=0,0,2)))))</f>
        <v>2</v>
      </c>
      <c r="E1210" s="178">
        <f ca="1">IF(E$1&lt;'Data Bank'!$AD167,"",IF(E$1&gt;'Data Bank'!$AT167,"",IF(AND('Data Bank'!$AC167&lt;100,TODAY()&gt;'Data Bank'!$AT167),1,IF('Data Bank'!$AC167=100,3,IF('Data Bank'!$AC167=0,0,2)))))</f>
        <v>2</v>
      </c>
      <c r="F1210" s="178">
        <f ca="1">IF(F$1&lt;'Data Bank'!$AD167,"",IF(F$1&gt;'Data Bank'!$AT167,"",IF(AND('Data Bank'!$AC167&lt;100,TODAY()&gt;'Data Bank'!$AT167),1,IF('Data Bank'!$AC167=100,3,IF('Data Bank'!$AC167=0,0,2)))))</f>
        <v>2</v>
      </c>
      <c r="G1210" s="178">
        <f ca="1">IF(G$1&lt;'Data Bank'!$AD167,"",IF(G$1&gt;'Data Bank'!$AT167,"",IF(AND('Data Bank'!$AC167&lt;100,TODAY()&gt;'Data Bank'!$AT167),1,IF('Data Bank'!$AC167=100,3,IF('Data Bank'!$AC167=0,0,2)))))</f>
        <v>2</v>
      </c>
      <c r="H1210" s="178">
        <f ca="1">IF(H$1&lt;'Data Bank'!$AD167,"",IF(H$1&gt;'Data Bank'!$AT167,"",IF(AND('Data Bank'!$AC167&lt;100,TODAY()&gt;'Data Bank'!$AT167),1,IF('Data Bank'!$AC167=100,3,IF('Data Bank'!$AC167=0,0,2)))))</f>
        <v>2</v>
      </c>
      <c r="I1210" s="178">
        <f ca="1">IF(I$1&lt;'Data Bank'!$AD167,"",IF(I$1&gt;'Data Bank'!$AT167,"",IF(AND('Data Bank'!$AC167&lt;100,TODAY()&gt;'Data Bank'!$AT167),1,IF('Data Bank'!$AC167=100,3,IF('Data Bank'!$AC167=0,0,2)))))</f>
        <v>2</v>
      </c>
      <c r="J1210" s="177">
        <f ca="1">IF(J$1&lt;'Data Bank'!$AD167,"",IF(J$1&gt;'Data Bank'!$AT167,"",IF(AND('Data Bank'!$AC167&lt;100,TODAY()&gt;'Data Bank'!$AT167),1,IF('Data Bank'!$AC167=100,3,IF('Data Bank'!$AC167=0,0,2)))))</f>
        <v>2</v>
      </c>
      <c r="K1210" s="177">
        <f ca="1">IF(K$1&lt;'Data Bank'!$AD167,"",IF(K$1&gt;'Data Bank'!$AT167,"",IF(AND('Data Bank'!$AC167&lt;100,TODAY()&gt;'Data Bank'!$AT167),1,IF('Data Bank'!$AC167=100,3,IF('Data Bank'!$AC167=0,0,2)))))</f>
        <v>2</v>
      </c>
      <c r="L1210" s="177">
        <f ca="1">IF(L$1&lt;'Data Bank'!$AD167,"",IF(L$1&gt;'Data Bank'!$AT167,"",IF(AND('Data Bank'!$AC167&lt;100,TODAY()&gt;'Data Bank'!$AT167),1,IF('Data Bank'!$AC167=100,3,IF('Data Bank'!$AC167=0,0,2)))))</f>
        <v>2</v>
      </c>
      <c r="M1210" s="177">
        <f ca="1">IF(M$1&lt;'Data Bank'!$AD167,"",IF(M$1&gt;'Data Bank'!$AT167,"",IF(AND('Data Bank'!$AC167&lt;100,TODAY()&gt;'Data Bank'!$AT167),1,IF('Data Bank'!$AC167=100,3,IF('Data Bank'!$AC167=0,0,2)))))</f>
        <v>2</v>
      </c>
      <c r="N1210" s="177">
        <f ca="1">IF(N$1&lt;'Data Bank'!$AD167,"",IF(N$1&gt;'Data Bank'!$AT167,"",IF(AND('Data Bank'!$AC167&lt;100,TODAY()&gt;'Data Bank'!$AT167),1,IF('Data Bank'!$AC167=100,3,IF('Data Bank'!$AC167=0,0,2)))))</f>
        <v>2</v>
      </c>
      <c r="O1210" s="177">
        <f ca="1">IF(O$1&lt;'Data Bank'!$AD167,"",IF(O$1&gt;'Data Bank'!$AT167,"",IF(AND('Data Bank'!$AC167&lt;100,TODAY()&gt;'Data Bank'!$AT167),1,IF('Data Bank'!$AC167=100,3,IF('Data Bank'!$AC167=0,0,2)))))</f>
        <v>2</v>
      </c>
      <c r="P1210" s="177">
        <f ca="1">IF(P$1&lt;'Data Bank'!$AD167,"",IF(P$1&gt;'Data Bank'!$AT167,"",IF(AND('Data Bank'!$AC167&lt;100,TODAY()&gt;'Data Bank'!$AT167),1,IF('Data Bank'!$AC167=100,3,IF('Data Bank'!$AC167=0,0,2)))))</f>
        <v>2</v>
      </c>
      <c r="Q1210" s="177">
        <f ca="1">IF(Q$1&lt;'Data Bank'!$AD167,"",IF(Q$1&gt;'Data Bank'!$AT167,"",IF(AND('Data Bank'!$AC167&lt;100,TODAY()&gt;'Data Bank'!$AT167),1,IF('Data Bank'!$AC167=100,3,IF('Data Bank'!$AC167=0,0,2)))))</f>
        <v>2</v>
      </c>
      <c r="R1210" s="177">
        <f ca="1">IF(R$1&lt;'Data Bank'!$AD167,"",IF(R$1&gt;'Data Bank'!$AT167,"",IF(AND('Data Bank'!$AC167&lt;100,TODAY()&gt;'Data Bank'!$AT167),1,IF('Data Bank'!$AC167=100,3,IF('Data Bank'!$AC167=0,0,2)))))</f>
        <v>2</v>
      </c>
    </row>
    <row r="1211" spans="1:18">
      <c r="A1211" s="115" t="str">
        <f>'Data Bank'!E168</f>
        <v>B-17 BlockF-P1</v>
      </c>
      <c r="B1211" s="178">
        <f ca="1">IF(B$1&lt;'Data Bank'!$AD168,"",IF(B$1&gt;'Data Bank'!$AT168,"",IF(AND('Data Bank'!$AC168&lt;100,TODAY()&gt;'Data Bank'!$AT168),1,IF('Data Bank'!$AC168=100,3,IF('Data Bank'!$AC168=0,0,2)))))</f>
        <v>2</v>
      </c>
      <c r="C1211" s="178">
        <f ca="1">IF(C$1&lt;'Data Bank'!$AD168,"",IF(C$1&gt;'Data Bank'!$AT168,"",IF(AND('Data Bank'!$AC168&lt;100,TODAY()&gt;'Data Bank'!$AT168),1,IF('Data Bank'!$AC168=100,3,IF('Data Bank'!$AC168=0,0,2)))))</f>
        <v>2</v>
      </c>
      <c r="D1211" s="178">
        <f ca="1">IF(D$1&lt;'Data Bank'!$AD168,"",IF(D$1&gt;'Data Bank'!$AT168,"",IF(AND('Data Bank'!$AC168&lt;100,TODAY()&gt;'Data Bank'!$AT168),1,IF('Data Bank'!$AC168=100,3,IF('Data Bank'!$AC168=0,0,2)))))</f>
        <v>2</v>
      </c>
      <c r="E1211" s="178">
        <f ca="1">IF(E$1&lt;'Data Bank'!$AD168,"",IF(E$1&gt;'Data Bank'!$AT168,"",IF(AND('Data Bank'!$AC168&lt;100,TODAY()&gt;'Data Bank'!$AT168),1,IF('Data Bank'!$AC168=100,3,IF('Data Bank'!$AC168=0,0,2)))))</f>
        <v>2</v>
      </c>
      <c r="F1211" s="178">
        <f ca="1">IF(F$1&lt;'Data Bank'!$AD168,"",IF(F$1&gt;'Data Bank'!$AT168,"",IF(AND('Data Bank'!$AC168&lt;100,TODAY()&gt;'Data Bank'!$AT168),1,IF('Data Bank'!$AC168=100,3,IF('Data Bank'!$AC168=0,0,2)))))</f>
        <v>2</v>
      </c>
      <c r="G1211" s="178">
        <f ca="1">IF(G$1&lt;'Data Bank'!$AD168,"",IF(G$1&gt;'Data Bank'!$AT168,"",IF(AND('Data Bank'!$AC168&lt;100,TODAY()&gt;'Data Bank'!$AT168),1,IF('Data Bank'!$AC168=100,3,IF('Data Bank'!$AC168=0,0,2)))))</f>
        <v>2</v>
      </c>
      <c r="H1211" s="178">
        <f ca="1">IF(H$1&lt;'Data Bank'!$AD168,"",IF(H$1&gt;'Data Bank'!$AT168,"",IF(AND('Data Bank'!$AC168&lt;100,TODAY()&gt;'Data Bank'!$AT168),1,IF('Data Bank'!$AC168=100,3,IF('Data Bank'!$AC168=0,0,2)))))</f>
        <v>2</v>
      </c>
      <c r="I1211" s="178">
        <f ca="1">IF(I$1&lt;'Data Bank'!$AD168,"",IF(I$1&gt;'Data Bank'!$AT168,"",IF(AND('Data Bank'!$AC168&lt;100,TODAY()&gt;'Data Bank'!$AT168),1,IF('Data Bank'!$AC168=100,3,IF('Data Bank'!$AC168=0,0,2)))))</f>
        <v>2</v>
      </c>
      <c r="J1211" s="177">
        <f ca="1">IF(J$1&lt;'Data Bank'!$AD168,"",IF(J$1&gt;'Data Bank'!$AT168,"",IF(AND('Data Bank'!$AC168&lt;100,TODAY()&gt;'Data Bank'!$AT168),1,IF('Data Bank'!$AC168=100,3,IF('Data Bank'!$AC168=0,0,2)))))</f>
        <v>2</v>
      </c>
      <c r="K1211" s="177">
        <f ca="1">IF(K$1&lt;'Data Bank'!$AD168,"",IF(K$1&gt;'Data Bank'!$AT168,"",IF(AND('Data Bank'!$AC168&lt;100,TODAY()&gt;'Data Bank'!$AT168),1,IF('Data Bank'!$AC168=100,3,IF('Data Bank'!$AC168=0,0,2)))))</f>
        <v>2</v>
      </c>
      <c r="L1211" s="177">
        <f ca="1">IF(L$1&lt;'Data Bank'!$AD168,"",IF(L$1&gt;'Data Bank'!$AT168,"",IF(AND('Data Bank'!$AC168&lt;100,TODAY()&gt;'Data Bank'!$AT168),1,IF('Data Bank'!$AC168=100,3,IF('Data Bank'!$AC168=0,0,2)))))</f>
        <v>2</v>
      </c>
      <c r="M1211" s="177">
        <f ca="1">IF(M$1&lt;'Data Bank'!$AD168,"",IF(M$1&gt;'Data Bank'!$AT168,"",IF(AND('Data Bank'!$AC168&lt;100,TODAY()&gt;'Data Bank'!$AT168),1,IF('Data Bank'!$AC168=100,3,IF('Data Bank'!$AC168=0,0,2)))))</f>
        <v>2</v>
      </c>
      <c r="N1211" s="177">
        <f ca="1">IF(N$1&lt;'Data Bank'!$AD168,"",IF(N$1&gt;'Data Bank'!$AT168,"",IF(AND('Data Bank'!$AC168&lt;100,TODAY()&gt;'Data Bank'!$AT168),1,IF('Data Bank'!$AC168=100,3,IF('Data Bank'!$AC168=0,0,2)))))</f>
        <v>2</v>
      </c>
      <c r="O1211" s="177">
        <f ca="1">IF(O$1&lt;'Data Bank'!$AD168,"",IF(O$1&gt;'Data Bank'!$AT168,"",IF(AND('Data Bank'!$AC168&lt;100,TODAY()&gt;'Data Bank'!$AT168),1,IF('Data Bank'!$AC168=100,3,IF('Data Bank'!$AC168=0,0,2)))))</f>
        <v>2</v>
      </c>
      <c r="P1211" s="177">
        <f ca="1">IF(P$1&lt;'Data Bank'!$AD168,"",IF(P$1&gt;'Data Bank'!$AT168,"",IF(AND('Data Bank'!$AC168&lt;100,TODAY()&gt;'Data Bank'!$AT168),1,IF('Data Bank'!$AC168=100,3,IF('Data Bank'!$AC168=0,0,2)))))</f>
        <v>2</v>
      </c>
      <c r="Q1211" s="177">
        <f ca="1">IF(Q$1&lt;'Data Bank'!$AD168,"",IF(Q$1&gt;'Data Bank'!$AT168,"",IF(AND('Data Bank'!$AC168&lt;100,TODAY()&gt;'Data Bank'!$AT168),1,IF('Data Bank'!$AC168=100,3,IF('Data Bank'!$AC168=0,0,2)))))</f>
        <v>2</v>
      </c>
      <c r="R1211" s="177">
        <f ca="1">IF(R$1&lt;'Data Bank'!$AD168,"",IF(R$1&gt;'Data Bank'!$AT168,"",IF(AND('Data Bank'!$AC168&lt;100,TODAY()&gt;'Data Bank'!$AT168),1,IF('Data Bank'!$AC168=100,3,IF('Data Bank'!$AC168=0,0,2)))))</f>
        <v>2</v>
      </c>
    </row>
    <row r="1212" spans="1:18">
      <c r="A1212" s="115" t="str">
        <f>'Data Bank'!E177</f>
        <v>Bahria P26</v>
      </c>
      <c r="B1212" s="178">
        <f ca="1">IF(B$1&lt;'Data Bank'!$AD177,"",IF(B$1&gt;'Data Bank'!$AT177,"",IF(AND('Data Bank'!$AC177&lt;100,TODAY()&gt;'Data Bank'!$AT177),1,IF('Data Bank'!$AC177=100,3,IF('Data Bank'!$AC177=0,0,2)))))</f>
        <v>0</v>
      </c>
      <c r="C1212" s="178">
        <f ca="1">IF(C$1&lt;'Data Bank'!$AD177,"",IF(C$1&gt;'Data Bank'!$AT177,"",IF(AND('Data Bank'!$AC177&lt;100,TODAY()&gt;'Data Bank'!$AT177),1,IF('Data Bank'!$AC177=100,3,IF('Data Bank'!$AC177=0,0,2)))))</f>
        <v>0</v>
      </c>
      <c r="D1212" s="178">
        <f ca="1">IF(D$1&lt;'Data Bank'!$AD177,"",IF(D$1&gt;'Data Bank'!$AT177,"",IF(AND('Data Bank'!$AC177&lt;100,TODAY()&gt;'Data Bank'!$AT177),1,IF('Data Bank'!$AC177=100,3,IF('Data Bank'!$AC177=0,0,2)))))</f>
        <v>0</v>
      </c>
      <c r="E1212" s="178">
        <f ca="1">IF(E$1&lt;'Data Bank'!$AD177,"",IF(E$1&gt;'Data Bank'!$AT177,"",IF(AND('Data Bank'!$AC177&lt;100,TODAY()&gt;'Data Bank'!$AT177),1,IF('Data Bank'!$AC177=100,3,IF('Data Bank'!$AC177=0,0,2)))))</f>
        <v>0</v>
      </c>
      <c r="F1212" s="178">
        <f ca="1">IF(F$1&lt;'Data Bank'!$AD177,"",IF(F$1&gt;'Data Bank'!$AT177,"",IF(AND('Data Bank'!$AC177&lt;100,TODAY()&gt;'Data Bank'!$AT177),1,IF('Data Bank'!$AC177=100,3,IF('Data Bank'!$AC177=0,0,2)))))</f>
        <v>0</v>
      </c>
      <c r="G1212" s="178">
        <f ca="1">IF(G$1&lt;'Data Bank'!$AD177,"",IF(G$1&gt;'Data Bank'!$AT177,"",IF(AND('Data Bank'!$AC177&lt;100,TODAY()&gt;'Data Bank'!$AT177),1,IF('Data Bank'!$AC177=100,3,IF('Data Bank'!$AC177=0,0,2)))))</f>
        <v>0</v>
      </c>
      <c r="H1212" s="178">
        <f ca="1">IF(H$1&lt;'Data Bank'!$AD177,"",IF(H$1&gt;'Data Bank'!$AT177,"",IF(AND('Data Bank'!$AC177&lt;100,TODAY()&gt;'Data Bank'!$AT177),1,IF('Data Bank'!$AC177=100,3,IF('Data Bank'!$AC177=0,0,2)))))</f>
        <v>0</v>
      </c>
      <c r="I1212" s="178">
        <f ca="1">IF(I$1&lt;'Data Bank'!$AD177,"",IF(I$1&gt;'Data Bank'!$AT177,"",IF(AND('Data Bank'!$AC177&lt;100,TODAY()&gt;'Data Bank'!$AT177),1,IF('Data Bank'!$AC177=100,3,IF('Data Bank'!$AC177=0,0,2)))))</f>
        <v>0</v>
      </c>
      <c r="J1212" s="177" t="str">
        <f ca="1">IF(J$1&lt;'Data Bank'!$AD177,"",IF(J$1&gt;'Data Bank'!$AT177,"",IF(AND('Data Bank'!$AC177&lt;100,TODAY()&gt;'Data Bank'!$AT177),1,IF('Data Bank'!$AC177=100,3,IF('Data Bank'!$AC177=0,0,2)))))</f>
        <v/>
      </c>
      <c r="K1212" s="177" t="str">
        <f ca="1">IF(K$1&lt;'Data Bank'!$AD177,"",IF(K$1&gt;'Data Bank'!$AT177,"",IF(AND('Data Bank'!$AC177&lt;100,TODAY()&gt;'Data Bank'!$AT177),1,IF('Data Bank'!$AC177=100,3,IF('Data Bank'!$AC177=0,0,2)))))</f>
        <v/>
      </c>
      <c r="L1212" s="177" t="str">
        <f ca="1">IF(L$1&lt;'Data Bank'!$AD177,"",IF(L$1&gt;'Data Bank'!$AT177,"",IF(AND('Data Bank'!$AC177&lt;100,TODAY()&gt;'Data Bank'!$AT177),1,IF('Data Bank'!$AC177=100,3,IF('Data Bank'!$AC177=0,0,2)))))</f>
        <v/>
      </c>
      <c r="M1212" s="177" t="str">
        <f ca="1">IF(M$1&lt;'Data Bank'!$AD177,"",IF(M$1&gt;'Data Bank'!$AT177,"",IF(AND('Data Bank'!$AC177&lt;100,TODAY()&gt;'Data Bank'!$AT177),1,IF('Data Bank'!$AC177=100,3,IF('Data Bank'!$AC177=0,0,2)))))</f>
        <v/>
      </c>
      <c r="N1212" s="177" t="str">
        <f ca="1">IF(N$1&lt;'Data Bank'!$AD177,"",IF(N$1&gt;'Data Bank'!$AT177,"",IF(AND('Data Bank'!$AC177&lt;100,TODAY()&gt;'Data Bank'!$AT177),1,IF('Data Bank'!$AC177=100,3,IF('Data Bank'!$AC177=0,0,2)))))</f>
        <v/>
      </c>
      <c r="O1212" s="177" t="str">
        <f ca="1">IF(O$1&lt;'Data Bank'!$AD177,"",IF(O$1&gt;'Data Bank'!$AT177,"",IF(AND('Data Bank'!$AC177&lt;100,TODAY()&gt;'Data Bank'!$AT177),1,IF('Data Bank'!$AC177=100,3,IF('Data Bank'!$AC177=0,0,2)))))</f>
        <v/>
      </c>
      <c r="P1212" s="177" t="str">
        <f ca="1">IF(P$1&lt;'Data Bank'!$AD177,"",IF(P$1&gt;'Data Bank'!$AT177,"",IF(AND('Data Bank'!$AC177&lt;100,TODAY()&gt;'Data Bank'!$AT177),1,IF('Data Bank'!$AC177=100,3,IF('Data Bank'!$AC177=0,0,2)))))</f>
        <v/>
      </c>
      <c r="Q1212" s="177" t="str">
        <f ca="1">IF(Q$1&lt;'Data Bank'!$AD177,"",IF(Q$1&gt;'Data Bank'!$AT177,"",IF(AND('Data Bank'!$AC177&lt;100,TODAY()&gt;'Data Bank'!$AT177),1,IF('Data Bank'!$AC177=100,3,IF('Data Bank'!$AC177=0,0,2)))))</f>
        <v/>
      </c>
      <c r="R1212" s="177" t="str">
        <f ca="1">IF(R$1&lt;'Data Bank'!$AD177,"",IF(R$1&gt;'Data Bank'!$AT177,"",IF(AND('Data Bank'!$AC177&lt;100,TODAY()&gt;'Data Bank'!$AT177),1,IF('Data Bank'!$AC177=100,3,IF('Data Bank'!$AC177=0,0,2)))))</f>
        <v/>
      </c>
    </row>
    <row r="1213" spans="1:18">
      <c r="A1213" s="115" t="str">
        <f>'Data Bank'!E178</f>
        <v>Bahria P3</v>
      </c>
      <c r="B1213" s="178">
        <f ca="1">IF(B$1&lt;'Data Bank'!$AD178,"",IF(B$1&gt;'Data Bank'!$AT178,"",IF(AND('Data Bank'!$AC178&lt;100,TODAY()&gt;'Data Bank'!$AT178),1,IF('Data Bank'!$AC178=100,3,IF('Data Bank'!$AC178=0,0,2)))))</f>
        <v>2</v>
      </c>
      <c r="C1213" s="178">
        <f ca="1">IF(C$1&lt;'Data Bank'!$AD178,"",IF(C$1&gt;'Data Bank'!$AT178,"",IF(AND('Data Bank'!$AC178&lt;100,TODAY()&gt;'Data Bank'!$AT178),1,IF('Data Bank'!$AC178=100,3,IF('Data Bank'!$AC178=0,0,2)))))</f>
        <v>2</v>
      </c>
      <c r="D1213" s="178">
        <f ca="1">IF(D$1&lt;'Data Bank'!$AD178,"",IF(D$1&gt;'Data Bank'!$AT178,"",IF(AND('Data Bank'!$AC178&lt;100,TODAY()&gt;'Data Bank'!$AT178),1,IF('Data Bank'!$AC178=100,3,IF('Data Bank'!$AC178=0,0,2)))))</f>
        <v>2</v>
      </c>
      <c r="E1213" s="178">
        <f ca="1">IF(E$1&lt;'Data Bank'!$AD178,"",IF(E$1&gt;'Data Bank'!$AT178,"",IF(AND('Data Bank'!$AC178&lt;100,TODAY()&gt;'Data Bank'!$AT178),1,IF('Data Bank'!$AC178=100,3,IF('Data Bank'!$AC178=0,0,2)))))</f>
        <v>2</v>
      </c>
      <c r="F1213" s="178">
        <f ca="1">IF(F$1&lt;'Data Bank'!$AD178,"",IF(F$1&gt;'Data Bank'!$AT178,"",IF(AND('Data Bank'!$AC178&lt;100,TODAY()&gt;'Data Bank'!$AT178),1,IF('Data Bank'!$AC178=100,3,IF('Data Bank'!$AC178=0,0,2)))))</f>
        <v>2</v>
      </c>
      <c r="G1213" s="178" t="str">
        <f ca="1">IF(G$1&lt;'Data Bank'!$AD178,"",IF(G$1&gt;'Data Bank'!$AT178,"",IF(AND('Data Bank'!$AC178&lt;100,TODAY()&gt;'Data Bank'!$AT178),1,IF('Data Bank'!$AC178=100,3,IF('Data Bank'!$AC178=0,0,2)))))</f>
        <v/>
      </c>
      <c r="H1213" s="178" t="str">
        <f ca="1">IF(H$1&lt;'Data Bank'!$AD178,"",IF(H$1&gt;'Data Bank'!$AT178,"",IF(AND('Data Bank'!$AC178&lt;100,TODAY()&gt;'Data Bank'!$AT178),1,IF('Data Bank'!$AC178=100,3,IF('Data Bank'!$AC178=0,0,2)))))</f>
        <v/>
      </c>
      <c r="I1213" s="178" t="str">
        <f ca="1">IF(I$1&lt;'Data Bank'!$AD178,"",IF(I$1&gt;'Data Bank'!$AT178,"",IF(AND('Data Bank'!$AC178&lt;100,TODAY()&gt;'Data Bank'!$AT178),1,IF('Data Bank'!$AC178=100,3,IF('Data Bank'!$AC178=0,0,2)))))</f>
        <v/>
      </c>
      <c r="J1213" s="177" t="str">
        <f ca="1">IF(J$1&lt;'Data Bank'!$AD178,"",IF(J$1&gt;'Data Bank'!$AT178,"",IF(AND('Data Bank'!$AC178&lt;100,TODAY()&gt;'Data Bank'!$AT178),1,IF('Data Bank'!$AC178=100,3,IF('Data Bank'!$AC178=0,0,2)))))</f>
        <v/>
      </c>
      <c r="K1213" s="177" t="str">
        <f ca="1">IF(K$1&lt;'Data Bank'!$AD178,"",IF(K$1&gt;'Data Bank'!$AT178,"",IF(AND('Data Bank'!$AC178&lt;100,TODAY()&gt;'Data Bank'!$AT178),1,IF('Data Bank'!$AC178=100,3,IF('Data Bank'!$AC178=0,0,2)))))</f>
        <v/>
      </c>
      <c r="L1213" s="177" t="str">
        <f ca="1">IF(L$1&lt;'Data Bank'!$AD178,"",IF(L$1&gt;'Data Bank'!$AT178,"",IF(AND('Data Bank'!$AC178&lt;100,TODAY()&gt;'Data Bank'!$AT178),1,IF('Data Bank'!$AC178=100,3,IF('Data Bank'!$AC178=0,0,2)))))</f>
        <v/>
      </c>
      <c r="M1213" s="177" t="str">
        <f ca="1">IF(M$1&lt;'Data Bank'!$AD178,"",IF(M$1&gt;'Data Bank'!$AT178,"",IF(AND('Data Bank'!$AC178&lt;100,TODAY()&gt;'Data Bank'!$AT178),1,IF('Data Bank'!$AC178=100,3,IF('Data Bank'!$AC178=0,0,2)))))</f>
        <v/>
      </c>
      <c r="N1213" s="177" t="str">
        <f ca="1">IF(N$1&lt;'Data Bank'!$AD178,"",IF(N$1&gt;'Data Bank'!$AT178,"",IF(AND('Data Bank'!$AC178&lt;100,TODAY()&gt;'Data Bank'!$AT178),1,IF('Data Bank'!$AC178=100,3,IF('Data Bank'!$AC178=0,0,2)))))</f>
        <v/>
      </c>
      <c r="O1213" s="177" t="str">
        <f ca="1">IF(O$1&lt;'Data Bank'!$AD178,"",IF(O$1&gt;'Data Bank'!$AT178,"",IF(AND('Data Bank'!$AC178&lt;100,TODAY()&gt;'Data Bank'!$AT178),1,IF('Data Bank'!$AC178=100,3,IF('Data Bank'!$AC178=0,0,2)))))</f>
        <v/>
      </c>
      <c r="P1213" s="177" t="str">
        <f ca="1">IF(P$1&lt;'Data Bank'!$AD178,"",IF(P$1&gt;'Data Bank'!$AT178,"",IF(AND('Data Bank'!$AC178&lt;100,TODAY()&gt;'Data Bank'!$AT178),1,IF('Data Bank'!$AC178=100,3,IF('Data Bank'!$AC178=0,0,2)))))</f>
        <v/>
      </c>
      <c r="Q1213" s="177" t="str">
        <f ca="1">IF(Q$1&lt;'Data Bank'!$AD178,"",IF(Q$1&gt;'Data Bank'!$AT178,"",IF(AND('Data Bank'!$AC178&lt;100,TODAY()&gt;'Data Bank'!$AT178),1,IF('Data Bank'!$AC178=100,3,IF('Data Bank'!$AC178=0,0,2)))))</f>
        <v/>
      </c>
      <c r="R1213" s="177" t="str">
        <f ca="1">IF(R$1&lt;'Data Bank'!$AD178,"",IF(R$1&gt;'Data Bank'!$AT178,"",IF(AND('Data Bank'!$AC178&lt;100,TODAY()&gt;'Data Bank'!$AT178),1,IF('Data Bank'!$AC178=100,3,IF('Data Bank'!$AC178=0,0,2)))))</f>
        <v/>
      </c>
    </row>
    <row r="1214" spans="1:18">
      <c r="A1214" s="115" t="str">
        <f>'Data Bank'!E193</f>
        <v>Barrage Officer Colony</v>
      </c>
      <c r="B1214" s="178">
        <f ca="1">IF(B$1&lt;'Data Bank'!$AD193,"",IF(B$1&gt;'Data Bank'!$AT193,"",IF(AND('Data Bank'!$AC193&lt;100,TODAY()&gt;'Data Bank'!$AT193),1,IF('Data Bank'!$AC193=100,3,IF('Data Bank'!$AC193=0,0,2)))))</f>
        <v>2</v>
      </c>
      <c r="C1214" s="178">
        <f ca="1">IF(C$1&lt;'Data Bank'!$AD193,"",IF(C$1&gt;'Data Bank'!$AT193,"",IF(AND('Data Bank'!$AC193&lt;100,TODAY()&gt;'Data Bank'!$AT193),1,IF('Data Bank'!$AC193=100,3,IF('Data Bank'!$AC193=0,0,2)))))</f>
        <v>2</v>
      </c>
      <c r="D1214" s="178">
        <f ca="1">IF(D$1&lt;'Data Bank'!$AD193,"",IF(D$1&gt;'Data Bank'!$AT193,"",IF(AND('Data Bank'!$AC193&lt;100,TODAY()&gt;'Data Bank'!$AT193),1,IF('Data Bank'!$AC193=100,3,IF('Data Bank'!$AC193=0,0,2)))))</f>
        <v>2</v>
      </c>
      <c r="E1214" s="178">
        <f ca="1">IF(E$1&lt;'Data Bank'!$AD193,"",IF(E$1&gt;'Data Bank'!$AT193,"",IF(AND('Data Bank'!$AC193&lt;100,TODAY()&gt;'Data Bank'!$AT193),1,IF('Data Bank'!$AC193=100,3,IF('Data Bank'!$AC193=0,0,2)))))</f>
        <v>2</v>
      </c>
      <c r="F1214" s="178">
        <f ca="1">IF(F$1&lt;'Data Bank'!$AD193,"",IF(F$1&gt;'Data Bank'!$AT193,"",IF(AND('Data Bank'!$AC193&lt;100,TODAY()&gt;'Data Bank'!$AT193),1,IF('Data Bank'!$AC193=100,3,IF('Data Bank'!$AC193=0,0,2)))))</f>
        <v>2</v>
      </c>
      <c r="G1214" s="178">
        <f ca="1">IF(G$1&lt;'Data Bank'!$AD193,"",IF(G$1&gt;'Data Bank'!$AT193,"",IF(AND('Data Bank'!$AC193&lt;100,TODAY()&gt;'Data Bank'!$AT193),1,IF('Data Bank'!$AC193=100,3,IF('Data Bank'!$AC193=0,0,2)))))</f>
        <v>2</v>
      </c>
      <c r="H1214" s="178">
        <f ca="1">IF(H$1&lt;'Data Bank'!$AD193,"",IF(H$1&gt;'Data Bank'!$AT193,"",IF(AND('Data Bank'!$AC193&lt;100,TODAY()&gt;'Data Bank'!$AT193),1,IF('Data Bank'!$AC193=100,3,IF('Data Bank'!$AC193=0,0,2)))))</f>
        <v>2</v>
      </c>
      <c r="I1214" s="178">
        <f ca="1">IF(I$1&lt;'Data Bank'!$AD193,"",IF(I$1&gt;'Data Bank'!$AT193,"",IF(AND('Data Bank'!$AC193&lt;100,TODAY()&gt;'Data Bank'!$AT193),1,IF('Data Bank'!$AC193=100,3,IF('Data Bank'!$AC193=0,0,2)))))</f>
        <v>2</v>
      </c>
      <c r="J1214" s="177">
        <f ca="1">IF(J$1&lt;'Data Bank'!$AD193,"",IF(J$1&gt;'Data Bank'!$AT193,"",IF(AND('Data Bank'!$AC193&lt;100,TODAY()&gt;'Data Bank'!$AT193),1,IF('Data Bank'!$AC193=100,3,IF('Data Bank'!$AC193=0,0,2)))))</f>
        <v>2</v>
      </c>
      <c r="K1214" s="177">
        <f ca="1">IF(K$1&lt;'Data Bank'!$AD193,"",IF(K$1&gt;'Data Bank'!$AT193,"",IF(AND('Data Bank'!$AC193&lt;100,TODAY()&gt;'Data Bank'!$AT193),1,IF('Data Bank'!$AC193=100,3,IF('Data Bank'!$AC193=0,0,2)))))</f>
        <v>2</v>
      </c>
      <c r="L1214" s="177">
        <f ca="1">IF(L$1&lt;'Data Bank'!$AD193,"",IF(L$1&gt;'Data Bank'!$AT193,"",IF(AND('Data Bank'!$AC193&lt;100,TODAY()&gt;'Data Bank'!$AT193),1,IF('Data Bank'!$AC193=100,3,IF('Data Bank'!$AC193=0,0,2)))))</f>
        <v>2</v>
      </c>
      <c r="M1214" s="177">
        <f ca="1">IF(M$1&lt;'Data Bank'!$AD193,"",IF(M$1&gt;'Data Bank'!$AT193,"",IF(AND('Data Bank'!$AC193&lt;100,TODAY()&gt;'Data Bank'!$AT193),1,IF('Data Bank'!$AC193=100,3,IF('Data Bank'!$AC193=0,0,2)))))</f>
        <v>2</v>
      </c>
      <c r="N1214" s="177">
        <f ca="1">IF(N$1&lt;'Data Bank'!$AD193,"",IF(N$1&gt;'Data Bank'!$AT193,"",IF(AND('Data Bank'!$AC193&lt;100,TODAY()&gt;'Data Bank'!$AT193),1,IF('Data Bank'!$AC193=100,3,IF('Data Bank'!$AC193=0,0,2)))))</f>
        <v>2</v>
      </c>
      <c r="O1214" s="177">
        <f ca="1">IF(O$1&lt;'Data Bank'!$AD193,"",IF(O$1&gt;'Data Bank'!$AT193,"",IF(AND('Data Bank'!$AC193&lt;100,TODAY()&gt;'Data Bank'!$AT193),1,IF('Data Bank'!$AC193=100,3,IF('Data Bank'!$AC193=0,0,2)))))</f>
        <v>2</v>
      </c>
      <c r="P1214" s="177">
        <f ca="1">IF(P$1&lt;'Data Bank'!$AD193,"",IF(P$1&gt;'Data Bank'!$AT193,"",IF(AND('Data Bank'!$AC193&lt;100,TODAY()&gt;'Data Bank'!$AT193),1,IF('Data Bank'!$AC193=100,3,IF('Data Bank'!$AC193=0,0,2)))))</f>
        <v>2</v>
      </c>
      <c r="Q1214" s="177">
        <f ca="1">IF(Q$1&lt;'Data Bank'!$AD193,"",IF(Q$1&gt;'Data Bank'!$AT193,"",IF(AND('Data Bank'!$AC193&lt;100,TODAY()&gt;'Data Bank'!$AT193),1,IF('Data Bank'!$AC193=100,3,IF('Data Bank'!$AC193=0,0,2)))))</f>
        <v>2</v>
      </c>
      <c r="R1214" s="177">
        <f ca="1">IF(R$1&lt;'Data Bank'!$AD193,"",IF(R$1&gt;'Data Bank'!$AT193,"",IF(AND('Data Bank'!$AC193&lt;100,TODAY()&gt;'Data Bank'!$AT193),1,IF('Data Bank'!$AC193=100,3,IF('Data Bank'!$AC193=0,0,2)))))</f>
        <v>2</v>
      </c>
    </row>
    <row r="1215" spans="1:18">
      <c r="A1215" s="115" t="str">
        <f>'Data Bank'!E211</f>
        <v>Kassoki Road P2</v>
      </c>
      <c r="B1215" s="178">
        <f ca="1">IF(B$1&lt;'Data Bank'!$AD211,"",IF(B$1&gt;'Data Bank'!$AT211,"",IF(AND('Data Bank'!$AC211&lt;100,TODAY()&gt;'Data Bank'!$AT211),1,IF('Data Bank'!$AC211=100,3,IF('Data Bank'!$AC211=0,0,2)))))</f>
        <v>0</v>
      </c>
      <c r="C1215" s="178">
        <f ca="1">IF(C$1&lt;'Data Bank'!$AD211,"",IF(C$1&gt;'Data Bank'!$AT211,"",IF(AND('Data Bank'!$AC211&lt;100,TODAY()&gt;'Data Bank'!$AT211),1,IF('Data Bank'!$AC211=100,3,IF('Data Bank'!$AC211=0,0,2)))))</f>
        <v>0</v>
      </c>
      <c r="D1215" s="178">
        <f ca="1">IF(D$1&lt;'Data Bank'!$AD211,"",IF(D$1&gt;'Data Bank'!$AT211,"",IF(AND('Data Bank'!$AC211&lt;100,TODAY()&gt;'Data Bank'!$AT211),1,IF('Data Bank'!$AC211=100,3,IF('Data Bank'!$AC211=0,0,2)))))</f>
        <v>0</v>
      </c>
      <c r="E1215" s="178">
        <f ca="1">IF(E$1&lt;'Data Bank'!$AD211,"",IF(E$1&gt;'Data Bank'!$AT211,"",IF(AND('Data Bank'!$AC211&lt;100,TODAY()&gt;'Data Bank'!$AT211),1,IF('Data Bank'!$AC211=100,3,IF('Data Bank'!$AC211=0,0,2)))))</f>
        <v>0</v>
      </c>
      <c r="F1215" s="178">
        <f ca="1">IF(F$1&lt;'Data Bank'!$AD211,"",IF(F$1&gt;'Data Bank'!$AT211,"",IF(AND('Data Bank'!$AC211&lt;100,TODAY()&gt;'Data Bank'!$AT211),1,IF('Data Bank'!$AC211=100,3,IF('Data Bank'!$AC211=0,0,2)))))</f>
        <v>0</v>
      </c>
      <c r="G1215" s="178">
        <f ca="1">IF(G$1&lt;'Data Bank'!$AD211,"",IF(G$1&gt;'Data Bank'!$AT211,"",IF(AND('Data Bank'!$AC211&lt;100,TODAY()&gt;'Data Bank'!$AT211),1,IF('Data Bank'!$AC211=100,3,IF('Data Bank'!$AC211=0,0,2)))))</f>
        <v>0</v>
      </c>
      <c r="H1215" s="178">
        <f ca="1">IF(H$1&lt;'Data Bank'!$AD211,"",IF(H$1&gt;'Data Bank'!$AT211,"",IF(AND('Data Bank'!$AC211&lt;100,TODAY()&gt;'Data Bank'!$AT211),1,IF('Data Bank'!$AC211=100,3,IF('Data Bank'!$AC211=0,0,2)))))</f>
        <v>0</v>
      </c>
      <c r="I1215" s="178">
        <f ca="1">IF(I$1&lt;'Data Bank'!$AD211,"",IF(I$1&gt;'Data Bank'!$AT211,"",IF(AND('Data Bank'!$AC211&lt;100,TODAY()&gt;'Data Bank'!$AT211),1,IF('Data Bank'!$AC211=100,3,IF('Data Bank'!$AC211=0,0,2)))))</f>
        <v>0</v>
      </c>
      <c r="J1215" s="177" t="str">
        <f ca="1">IF(J$1&lt;'Data Bank'!$AD211,"",IF(J$1&gt;'Data Bank'!$AT211,"",IF(AND('Data Bank'!$AC211&lt;100,TODAY()&gt;'Data Bank'!$AT211),1,IF('Data Bank'!$AC211=100,3,IF('Data Bank'!$AC211=0,0,2)))))</f>
        <v/>
      </c>
      <c r="K1215" s="177" t="str">
        <f ca="1">IF(K$1&lt;'Data Bank'!$AD211,"",IF(K$1&gt;'Data Bank'!$AT211,"",IF(AND('Data Bank'!$AC211&lt;100,TODAY()&gt;'Data Bank'!$AT211),1,IF('Data Bank'!$AC211=100,3,IF('Data Bank'!$AC211=0,0,2)))))</f>
        <v/>
      </c>
      <c r="L1215" s="177" t="str">
        <f ca="1">IF(L$1&lt;'Data Bank'!$AD211,"",IF(L$1&gt;'Data Bank'!$AT211,"",IF(AND('Data Bank'!$AC211&lt;100,TODAY()&gt;'Data Bank'!$AT211),1,IF('Data Bank'!$AC211=100,3,IF('Data Bank'!$AC211=0,0,2)))))</f>
        <v/>
      </c>
      <c r="M1215" s="177" t="str">
        <f ca="1">IF(M$1&lt;'Data Bank'!$AD211,"",IF(M$1&gt;'Data Bank'!$AT211,"",IF(AND('Data Bank'!$AC211&lt;100,TODAY()&gt;'Data Bank'!$AT211),1,IF('Data Bank'!$AC211=100,3,IF('Data Bank'!$AC211=0,0,2)))))</f>
        <v/>
      </c>
      <c r="N1215" s="177" t="str">
        <f ca="1">IF(N$1&lt;'Data Bank'!$AD211,"",IF(N$1&gt;'Data Bank'!$AT211,"",IF(AND('Data Bank'!$AC211&lt;100,TODAY()&gt;'Data Bank'!$AT211),1,IF('Data Bank'!$AC211=100,3,IF('Data Bank'!$AC211=0,0,2)))))</f>
        <v/>
      </c>
      <c r="O1215" s="177" t="str">
        <f ca="1">IF(O$1&lt;'Data Bank'!$AD211,"",IF(O$1&gt;'Data Bank'!$AT211,"",IF(AND('Data Bank'!$AC211&lt;100,TODAY()&gt;'Data Bank'!$AT211),1,IF('Data Bank'!$AC211=100,3,IF('Data Bank'!$AC211=0,0,2)))))</f>
        <v/>
      </c>
      <c r="P1215" s="177" t="str">
        <f ca="1">IF(P$1&lt;'Data Bank'!$AD211,"",IF(P$1&gt;'Data Bank'!$AT211,"",IF(AND('Data Bank'!$AC211&lt;100,TODAY()&gt;'Data Bank'!$AT211),1,IF('Data Bank'!$AC211=100,3,IF('Data Bank'!$AC211=0,0,2)))))</f>
        <v/>
      </c>
      <c r="Q1215" s="177" t="str">
        <f ca="1">IF(Q$1&lt;'Data Bank'!$AD211,"",IF(Q$1&gt;'Data Bank'!$AT211,"",IF(AND('Data Bank'!$AC211&lt;100,TODAY()&gt;'Data Bank'!$AT211),1,IF('Data Bank'!$AC211=100,3,IF('Data Bank'!$AC211=0,0,2)))))</f>
        <v/>
      </c>
      <c r="R1215" s="177" t="str">
        <f ca="1">IF(R$1&lt;'Data Bank'!$AD211,"",IF(R$1&gt;'Data Bank'!$AT211,"",IF(AND('Data Bank'!$AC211&lt;100,TODAY()&gt;'Data Bank'!$AT211),1,IF('Data Bank'!$AC211=100,3,IF('Data Bank'!$AC211=0,0,2)))))</f>
        <v/>
      </c>
    </row>
    <row r="1216" spans="1:18">
      <c r="A1216" s="115" t="str">
        <f>'Data Bank'!E212</f>
        <v>Block R &amp; S New City Ph2</v>
      </c>
      <c r="B1216" s="178">
        <f ca="1">IF(B$1&lt;'Data Bank'!$AD212,"",IF(B$1&gt;'Data Bank'!$AT212,"",IF(AND('Data Bank'!$AC212&lt;100,TODAY()&gt;'Data Bank'!$AT212),1,IF('Data Bank'!$AC212=100,3,IF('Data Bank'!$AC212=0,0,2)))))</f>
        <v>0</v>
      </c>
      <c r="C1216" s="178">
        <f ca="1">IF(C$1&lt;'Data Bank'!$AD212,"",IF(C$1&gt;'Data Bank'!$AT212,"",IF(AND('Data Bank'!$AC212&lt;100,TODAY()&gt;'Data Bank'!$AT212),1,IF('Data Bank'!$AC212=100,3,IF('Data Bank'!$AC212=0,0,2)))))</f>
        <v>0</v>
      </c>
      <c r="D1216" s="178">
        <f ca="1">IF(D$1&lt;'Data Bank'!$AD212,"",IF(D$1&gt;'Data Bank'!$AT212,"",IF(AND('Data Bank'!$AC212&lt;100,TODAY()&gt;'Data Bank'!$AT212),1,IF('Data Bank'!$AC212=100,3,IF('Data Bank'!$AC212=0,0,2)))))</f>
        <v>0</v>
      </c>
      <c r="E1216" s="178">
        <f ca="1">IF(E$1&lt;'Data Bank'!$AD212,"",IF(E$1&gt;'Data Bank'!$AT212,"",IF(AND('Data Bank'!$AC212&lt;100,TODAY()&gt;'Data Bank'!$AT212),1,IF('Data Bank'!$AC212=100,3,IF('Data Bank'!$AC212=0,0,2)))))</f>
        <v>0</v>
      </c>
      <c r="F1216" s="178">
        <f ca="1">IF(F$1&lt;'Data Bank'!$AD212,"",IF(F$1&gt;'Data Bank'!$AT212,"",IF(AND('Data Bank'!$AC212&lt;100,TODAY()&gt;'Data Bank'!$AT212),1,IF('Data Bank'!$AC212=100,3,IF('Data Bank'!$AC212=0,0,2)))))</f>
        <v>0</v>
      </c>
      <c r="G1216" s="178">
        <f ca="1">IF(G$1&lt;'Data Bank'!$AD212,"",IF(G$1&gt;'Data Bank'!$AT212,"",IF(AND('Data Bank'!$AC212&lt;100,TODAY()&gt;'Data Bank'!$AT212),1,IF('Data Bank'!$AC212=100,3,IF('Data Bank'!$AC212=0,0,2)))))</f>
        <v>0</v>
      </c>
      <c r="H1216" s="178">
        <f ca="1">IF(H$1&lt;'Data Bank'!$AD212,"",IF(H$1&gt;'Data Bank'!$AT212,"",IF(AND('Data Bank'!$AC212&lt;100,TODAY()&gt;'Data Bank'!$AT212),1,IF('Data Bank'!$AC212=100,3,IF('Data Bank'!$AC212=0,0,2)))))</f>
        <v>0</v>
      </c>
      <c r="I1216" s="178">
        <f ca="1">IF(I$1&lt;'Data Bank'!$AD212,"",IF(I$1&gt;'Data Bank'!$AT212,"",IF(AND('Data Bank'!$AC212&lt;100,TODAY()&gt;'Data Bank'!$AT212),1,IF('Data Bank'!$AC212=100,3,IF('Data Bank'!$AC212=0,0,2)))))</f>
        <v>0</v>
      </c>
      <c r="J1216" s="177">
        <f ca="1">IF(J$1&lt;'Data Bank'!$AD212,"",IF(J$1&gt;'Data Bank'!$AT212,"",IF(AND('Data Bank'!$AC212&lt;100,TODAY()&gt;'Data Bank'!$AT212),1,IF('Data Bank'!$AC212=100,3,IF('Data Bank'!$AC212=0,0,2)))))</f>
        <v>0</v>
      </c>
      <c r="K1216" s="177">
        <f ca="1">IF(K$1&lt;'Data Bank'!$AD212,"",IF(K$1&gt;'Data Bank'!$AT212,"",IF(AND('Data Bank'!$AC212&lt;100,TODAY()&gt;'Data Bank'!$AT212),1,IF('Data Bank'!$AC212=100,3,IF('Data Bank'!$AC212=0,0,2)))))</f>
        <v>0</v>
      </c>
      <c r="L1216" s="177">
        <f ca="1">IF(L$1&lt;'Data Bank'!$AD212,"",IF(L$1&gt;'Data Bank'!$AT212,"",IF(AND('Data Bank'!$AC212&lt;100,TODAY()&gt;'Data Bank'!$AT212),1,IF('Data Bank'!$AC212=100,3,IF('Data Bank'!$AC212=0,0,2)))))</f>
        <v>0</v>
      </c>
      <c r="M1216" s="177">
        <f ca="1">IF(M$1&lt;'Data Bank'!$AD212,"",IF(M$1&gt;'Data Bank'!$AT212,"",IF(AND('Data Bank'!$AC212&lt;100,TODAY()&gt;'Data Bank'!$AT212),1,IF('Data Bank'!$AC212=100,3,IF('Data Bank'!$AC212=0,0,2)))))</f>
        <v>0</v>
      </c>
      <c r="N1216" s="177">
        <f ca="1">IF(N$1&lt;'Data Bank'!$AD212,"",IF(N$1&gt;'Data Bank'!$AT212,"",IF(AND('Data Bank'!$AC212&lt;100,TODAY()&gt;'Data Bank'!$AT212),1,IF('Data Bank'!$AC212=100,3,IF('Data Bank'!$AC212=0,0,2)))))</f>
        <v>0</v>
      </c>
      <c r="O1216" s="177">
        <f ca="1">IF(O$1&lt;'Data Bank'!$AD212,"",IF(O$1&gt;'Data Bank'!$AT212,"",IF(AND('Data Bank'!$AC212&lt;100,TODAY()&gt;'Data Bank'!$AT212),1,IF('Data Bank'!$AC212=100,3,IF('Data Bank'!$AC212=0,0,2)))))</f>
        <v>0</v>
      </c>
      <c r="P1216" s="177">
        <f ca="1">IF(P$1&lt;'Data Bank'!$AD212,"",IF(P$1&gt;'Data Bank'!$AT212,"",IF(AND('Data Bank'!$AC212&lt;100,TODAY()&gt;'Data Bank'!$AT212),1,IF('Data Bank'!$AC212=100,3,IF('Data Bank'!$AC212=0,0,2)))))</f>
        <v>0</v>
      </c>
      <c r="Q1216" s="177">
        <f ca="1">IF(Q$1&lt;'Data Bank'!$AD212,"",IF(Q$1&gt;'Data Bank'!$AT212,"",IF(AND('Data Bank'!$AC212&lt;100,TODAY()&gt;'Data Bank'!$AT212),1,IF('Data Bank'!$AC212=100,3,IF('Data Bank'!$AC212=0,0,2)))))</f>
        <v>0</v>
      </c>
      <c r="R1216" s="177">
        <f ca="1">IF(R$1&lt;'Data Bank'!$AD212,"",IF(R$1&gt;'Data Bank'!$AT212,"",IF(AND('Data Bank'!$AC212&lt;100,TODAY()&gt;'Data Bank'!$AT212),1,IF('Data Bank'!$AC212=100,3,IF('Data Bank'!$AC212=0,0,2)))))</f>
        <v>0</v>
      </c>
    </row>
    <row r="1217" spans="1:18">
      <c r="A1217" s="115" t="str">
        <f>'Data Bank'!E215</f>
        <v>Block Y &amp; Z New City Ph2</v>
      </c>
      <c r="B1217" s="178">
        <f ca="1">IF(B$1&lt;'Data Bank'!$AD215,"",IF(B$1&gt;'Data Bank'!$AT215,"",IF(AND('Data Bank'!$AC215&lt;100,TODAY()&gt;'Data Bank'!$AT215),1,IF('Data Bank'!$AC215=100,3,IF('Data Bank'!$AC215=0,0,2)))))</f>
        <v>0</v>
      </c>
      <c r="C1217" s="178">
        <f ca="1">IF(C$1&lt;'Data Bank'!$AD215,"",IF(C$1&gt;'Data Bank'!$AT215,"",IF(AND('Data Bank'!$AC215&lt;100,TODAY()&gt;'Data Bank'!$AT215),1,IF('Data Bank'!$AC215=100,3,IF('Data Bank'!$AC215=0,0,2)))))</f>
        <v>0</v>
      </c>
      <c r="D1217" s="178">
        <f ca="1">IF(D$1&lt;'Data Bank'!$AD215,"",IF(D$1&gt;'Data Bank'!$AT215,"",IF(AND('Data Bank'!$AC215&lt;100,TODAY()&gt;'Data Bank'!$AT215),1,IF('Data Bank'!$AC215=100,3,IF('Data Bank'!$AC215=0,0,2)))))</f>
        <v>0</v>
      </c>
      <c r="E1217" s="178">
        <f ca="1">IF(E$1&lt;'Data Bank'!$AD215,"",IF(E$1&gt;'Data Bank'!$AT215,"",IF(AND('Data Bank'!$AC215&lt;100,TODAY()&gt;'Data Bank'!$AT215),1,IF('Data Bank'!$AC215=100,3,IF('Data Bank'!$AC215=0,0,2)))))</f>
        <v>0</v>
      </c>
      <c r="F1217" s="178">
        <f ca="1">IF(F$1&lt;'Data Bank'!$AD215,"",IF(F$1&gt;'Data Bank'!$AT215,"",IF(AND('Data Bank'!$AC215&lt;100,TODAY()&gt;'Data Bank'!$AT215),1,IF('Data Bank'!$AC215=100,3,IF('Data Bank'!$AC215=0,0,2)))))</f>
        <v>0</v>
      </c>
      <c r="G1217" s="178">
        <f ca="1">IF(G$1&lt;'Data Bank'!$AD215,"",IF(G$1&gt;'Data Bank'!$AT215,"",IF(AND('Data Bank'!$AC215&lt;100,TODAY()&gt;'Data Bank'!$AT215),1,IF('Data Bank'!$AC215=100,3,IF('Data Bank'!$AC215=0,0,2)))))</f>
        <v>0</v>
      </c>
      <c r="H1217" s="178">
        <f ca="1">IF(H$1&lt;'Data Bank'!$AD215,"",IF(H$1&gt;'Data Bank'!$AT215,"",IF(AND('Data Bank'!$AC215&lt;100,TODAY()&gt;'Data Bank'!$AT215),1,IF('Data Bank'!$AC215=100,3,IF('Data Bank'!$AC215=0,0,2)))))</f>
        <v>0</v>
      </c>
      <c r="I1217" s="178">
        <f ca="1">IF(I$1&lt;'Data Bank'!$AD215,"",IF(I$1&gt;'Data Bank'!$AT215,"",IF(AND('Data Bank'!$AC215&lt;100,TODAY()&gt;'Data Bank'!$AT215),1,IF('Data Bank'!$AC215=100,3,IF('Data Bank'!$AC215=0,0,2)))))</f>
        <v>0</v>
      </c>
      <c r="J1217" s="177">
        <f ca="1">IF(J$1&lt;'Data Bank'!$AD215,"",IF(J$1&gt;'Data Bank'!$AT215,"",IF(AND('Data Bank'!$AC215&lt;100,TODAY()&gt;'Data Bank'!$AT215),1,IF('Data Bank'!$AC215=100,3,IF('Data Bank'!$AC215=0,0,2)))))</f>
        <v>0</v>
      </c>
      <c r="K1217" s="177">
        <f ca="1">IF(K$1&lt;'Data Bank'!$AD215,"",IF(K$1&gt;'Data Bank'!$AT215,"",IF(AND('Data Bank'!$AC215&lt;100,TODAY()&gt;'Data Bank'!$AT215),1,IF('Data Bank'!$AC215=100,3,IF('Data Bank'!$AC215=0,0,2)))))</f>
        <v>0</v>
      </c>
      <c r="L1217" s="177">
        <f ca="1">IF(L$1&lt;'Data Bank'!$AD215,"",IF(L$1&gt;'Data Bank'!$AT215,"",IF(AND('Data Bank'!$AC215&lt;100,TODAY()&gt;'Data Bank'!$AT215),1,IF('Data Bank'!$AC215=100,3,IF('Data Bank'!$AC215=0,0,2)))))</f>
        <v>0</v>
      </c>
      <c r="M1217" s="177">
        <f ca="1">IF(M$1&lt;'Data Bank'!$AD215,"",IF(M$1&gt;'Data Bank'!$AT215,"",IF(AND('Data Bank'!$AC215&lt;100,TODAY()&gt;'Data Bank'!$AT215),1,IF('Data Bank'!$AC215=100,3,IF('Data Bank'!$AC215=0,0,2)))))</f>
        <v>0</v>
      </c>
      <c r="N1217" s="177">
        <f ca="1">IF(N$1&lt;'Data Bank'!$AD215,"",IF(N$1&gt;'Data Bank'!$AT215,"",IF(AND('Data Bank'!$AC215&lt;100,TODAY()&gt;'Data Bank'!$AT215),1,IF('Data Bank'!$AC215=100,3,IF('Data Bank'!$AC215=0,0,2)))))</f>
        <v>0</v>
      </c>
      <c r="O1217" s="177">
        <f ca="1">IF(O$1&lt;'Data Bank'!$AD215,"",IF(O$1&gt;'Data Bank'!$AT215,"",IF(AND('Data Bank'!$AC215&lt;100,TODAY()&gt;'Data Bank'!$AT215),1,IF('Data Bank'!$AC215=100,3,IF('Data Bank'!$AC215=0,0,2)))))</f>
        <v>0</v>
      </c>
      <c r="P1217" s="177">
        <f ca="1">IF(P$1&lt;'Data Bank'!$AD215,"",IF(P$1&gt;'Data Bank'!$AT215,"",IF(AND('Data Bank'!$AC215&lt;100,TODAY()&gt;'Data Bank'!$AT215),1,IF('Data Bank'!$AC215=100,3,IF('Data Bank'!$AC215=0,0,2)))))</f>
        <v>0</v>
      </c>
      <c r="Q1217" s="177">
        <f ca="1">IF(Q$1&lt;'Data Bank'!$AD215,"",IF(Q$1&gt;'Data Bank'!$AT215,"",IF(AND('Data Bank'!$AC215&lt;100,TODAY()&gt;'Data Bank'!$AT215),1,IF('Data Bank'!$AC215=100,3,IF('Data Bank'!$AC215=0,0,2)))))</f>
        <v>0</v>
      </c>
      <c r="R1217" s="177">
        <f ca="1">IF(R$1&lt;'Data Bank'!$AD215,"",IF(R$1&gt;'Data Bank'!$AT215,"",IF(AND('Data Bank'!$AC215&lt;100,TODAY()&gt;'Data Bank'!$AT215),1,IF('Data Bank'!$AC215=100,3,IF('Data Bank'!$AC215=0,0,2)))))</f>
        <v>0</v>
      </c>
    </row>
    <row r="1218" spans="1:18">
      <c r="A1218" s="115" t="str">
        <f>'Data Bank'!E240</f>
        <v>Cantt Commercial</v>
      </c>
      <c r="B1218" s="178">
        <f ca="1">IF(B$1&lt;'Data Bank'!$AD240,"",IF(B$1&gt;'Data Bank'!$AT240,"",IF(AND('Data Bank'!$AC240&lt;100,TODAY()&gt;'Data Bank'!$AT240),1,IF('Data Bank'!$AC240=100,3,IF('Data Bank'!$AC240=0,0,2)))))</f>
        <v>2</v>
      </c>
      <c r="C1218" s="178">
        <f ca="1">IF(C$1&lt;'Data Bank'!$AD240,"",IF(C$1&gt;'Data Bank'!$AT240,"",IF(AND('Data Bank'!$AC240&lt;100,TODAY()&gt;'Data Bank'!$AT240),1,IF('Data Bank'!$AC240=100,3,IF('Data Bank'!$AC240=0,0,2)))))</f>
        <v>2</v>
      </c>
      <c r="D1218" s="178">
        <f ca="1">IF(D$1&lt;'Data Bank'!$AD240,"",IF(D$1&gt;'Data Bank'!$AT240,"",IF(AND('Data Bank'!$AC240&lt;100,TODAY()&gt;'Data Bank'!$AT240),1,IF('Data Bank'!$AC240=100,3,IF('Data Bank'!$AC240=0,0,2)))))</f>
        <v>2</v>
      </c>
      <c r="E1218" s="178">
        <f ca="1">IF(E$1&lt;'Data Bank'!$AD240,"",IF(E$1&gt;'Data Bank'!$AT240,"",IF(AND('Data Bank'!$AC240&lt;100,TODAY()&gt;'Data Bank'!$AT240),1,IF('Data Bank'!$AC240=100,3,IF('Data Bank'!$AC240=0,0,2)))))</f>
        <v>2</v>
      </c>
      <c r="F1218" s="178">
        <f ca="1">IF(F$1&lt;'Data Bank'!$AD240,"",IF(F$1&gt;'Data Bank'!$AT240,"",IF(AND('Data Bank'!$AC240&lt;100,TODAY()&gt;'Data Bank'!$AT240),1,IF('Data Bank'!$AC240=100,3,IF('Data Bank'!$AC240=0,0,2)))))</f>
        <v>2</v>
      </c>
      <c r="G1218" s="178">
        <f ca="1">IF(G$1&lt;'Data Bank'!$AD240,"",IF(G$1&gt;'Data Bank'!$AT240,"",IF(AND('Data Bank'!$AC240&lt;100,TODAY()&gt;'Data Bank'!$AT240),1,IF('Data Bank'!$AC240=100,3,IF('Data Bank'!$AC240=0,0,2)))))</f>
        <v>2</v>
      </c>
      <c r="H1218" s="178">
        <f ca="1">IF(H$1&lt;'Data Bank'!$AD240,"",IF(H$1&gt;'Data Bank'!$AT240,"",IF(AND('Data Bank'!$AC240&lt;100,TODAY()&gt;'Data Bank'!$AT240),1,IF('Data Bank'!$AC240=100,3,IF('Data Bank'!$AC240=0,0,2)))))</f>
        <v>2</v>
      </c>
      <c r="I1218" s="178">
        <f ca="1">IF(I$1&lt;'Data Bank'!$AD240,"",IF(I$1&gt;'Data Bank'!$AT240,"",IF(AND('Data Bank'!$AC240&lt;100,TODAY()&gt;'Data Bank'!$AT240),1,IF('Data Bank'!$AC240=100,3,IF('Data Bank'!$AC240=0,0,2)))))</f>
        <v>2</v>
      </c>
      <c r="J1218" s="177">
        <f ca="1">IF(J$1&lt;'Data Bank'!$AD240,"",IF(J$1&gt;'Data Bank'!$AT240,"",IF(AND('Data Bank'!$AC240&lt;100,TODAY()&gt;'Data Bank'!$AT240),1,IF('Data Bank'!$AC240=100,3,IF('Data Bank'!$AC240=0,0,2)))))</f>
        <v>2</v>
      </c>
      <c r="K1218" s="177">
        <f ca="1">IF(K$1&lt;'Data Bank'!$AD240,"",IF(K$1&gt;'Data Bank'!$AT240,"",IF(AND('Data Bank'!$AC240&lt;100,TODAY()&gt;'Data Bank'!$AT240),1,IF('Data Bank'!$AC240=100,3,IF('Data Bank'!$AC240=0,0,2)))))</f>
        <v>2</v>
      </c>
      <c r="L1218" s="177">
        <f ca="1">IF(L$1&lt;'Data Bank'!$AD240,"",IF(L$1&gt;'Data Bank'!$AT240,"",IF(AND('Data Bank'!$AC240&lt;100,TODAY()&gt;'Data Bank'!$AT240),1,IF('Data Bank'!$AC240=100,3,IF('Data Bank'!$AC240=0,0,2)))))</f>
        <v>2</v>
      </c>
      <c r="M1218" s="177">
        <f ca="1">IF(M$1&lt;'Data Bank'!$AD240,"",IF(M$1&gt;'Data Bank'!$AT240,"",IF(AND('Data Bank'!$AC240&lt;100,TODAY()&gt;'Data Bank'!$AT240),1,IF('Data Bank'!$AC240=100,3,IF('Data Bank'!$AC240=0,0,2)))))</f>
        <v>2</v>
      </c>
      <c r="N1218" s="177">
        <f ca="1">IF(N$1&lt;'Data Bank'!$AD240,"",IF(N$1&gt;'Data Bank'!$AT240,"",IF(AND('Data Bank'!$AC240&lt;100,TODAY()&gt;'Data Bank'!$AT240),1,IF('Data Bank'!$AC240=100,3,IF('Data Bank'!$AC240=0,0,2)))))</f>
        <v>2</v>
      </c>
      <c r="O1218" s="177">
        <f ca="1">IF(O$1&lt;'Data Bank'!$AD240,"",IF(O$1&gt;'Data Bank'!$AT240,"",IF(AND('Data Bank'!$AC240&lt;100,TODAY()&gt;'Data Bank'!$AT240),1,IF('Data Bank'!$AC240=100,3,IF('Data Bank'!$AC240=0,0,2)))))</f>
        <v>2</v>
      </c>
      <c r="P1218" s="177">
        <f ca="1">IF(P$1&lt;'Data Bank'!$AD240,"",IF(P$1&gt;'Data Bank'!$AT240,"",IF(AND('Data Bank'!$AC240&lt;100,TODAY()&gt;'Data Bank'!$AT240),1,IF('Data Bank'!$AC240=100,3,IF('Data Bank'!$AC240=0,0,2)))))</f>
        <v>2</v>
      </c>
      <c r="Q1218" s="177">
        <f ca="1">IF(Q$1&lt;'Data Bank'!$AD240,"",IF(Q$1&gt;'Data Bank'!$AT240,"",IF(AND('Data Bank'!$AC240&lt;100,TODAY()&gt;'Data Bank'!$AT240),1,IF('Data Bank'!$AC240=100,3,IF('Data Bank'!$AC240=0,0,2)))))</f>
        <v>2</v>
      </c>
      <c r="R1218" s="177">
        <f ca="1">IF(R$1&lt;'Data Bank'!$AD240,"",IF(R$1&gt;'Data Bank'!$AT240,"",IF(AND('Data Bank'!$AC240&lt;100,TODAY()&gt;'Data Bank'!$AT240),1,IF('Data Bank'!$AC240=100,3,IF('Data Bank'!$AC240=0,0,2)))))</f>
        <v>2</v>
      </c>
    </row>
    <row r="1219" spans="1:18">
      <c r="A1219" s="115" t="str">
        <f>'Data Bank'!E246</f>
        <v>Capital Rd &amp; Model Town Ext</v>
      </c>
      <c r="B1219" s="178">
        <f ca="1">IF(B$1&lt;'Data Bank'!$AD246,"",IF(B$1&gt;'Data Bank'!$AT246,"",IF(AND('Data Bank'!$AC246&lt;100,TODAY()&gt;'Data Bank'!$AT246),1,IF('Data Bank'!$AC246=100,3,IF('Data Bank'!$AC246=0,0,2)))))</f>
        <v>2</v>
      </c>
      <c r="C1219" s="178">
        <f ca="1">IF(C$1&lt;'Data Bank'!$AD246,"",IF(C$1&gt;'Data Bank'!$AT246,"",IF(AND('Data Bank'!$AC246&lt;100,TODAY()&gt;'Data Bank'!$AT246),1,IF('Data Bank'!$AC246=100,3,IF('Data Bank'!$AC246=0,0,2)))))</f>
        <v>2</v>
      </c>
      <c r="D1219" s="178">
        <f ca="1">IF(D$1&lt;'Data Bank'!$AD246,"",IF(D$1&gt;'Data Bank'!$AT246,"",IF(AND('Data Bank'!$AC246&lt;100,TODAY()&gt;'Data Bank'!$AT246),1,IF('Data Bank'!$AC246=100,3,IF('Data Bank'!$AC246=0,0,2)))))</f>
        <v>2</v>
      </c>
      <c r="E1219" s="178">
        <f ca="1">IF(E$1&lt;'Data Bank'!$AD246,"",IF(E$1&gt;'Data Bank'!$AT246,"",IF(AND('Data Bank'!$AC246&lt;100,TODAY()&gt;'Data Bank'!$AT246),1,IF('Data Bank'!$AC246=100,3,IF('Data Bank'!$AC246=0,0,2)))))</f>
        <v>2</v>
      </c>
      <c r="F1219" s="178">
        <f ca="1">IF(F$1&lt;'Data Bank'!$AD246,"",IF(F$1&gt;'Data Bank'!$AT246,"",IF(AND('Data Bank'!$AC246&lt;100,TODAY()&gt;'Data Bank'!$AT246),1,IF('Data Bank'!$AC246=100,3,IF('Data Bank'!$AC246=0,0,2)))))</f>
        <v>2</v>
      </c>
      <c r="G1219" s="178">
        <f ca="1">IF(G$1&lt;'Data Bank'!$AD246,"",IF(G$1&gt;'Data Bank'!$AT246,"",IF(AND('Data Bank'!$AC246&lt;100,TODAY()&gt;'Data Bank'!$AT246),1,IF('Data Bank'!$AC246=100,3,IF('Data Bank'!$AC246=0,0,2)))))</f>
        <v>2</v>
      </c>
      <c r="H1219" s="178">
        <f ca="1">IF(H$1&lt;'Data Bank'!$AD246,"",IF(H$1&gt;'Data Bank'!$AT246,"",IF(AND('Data Bank'!$AC246&lt;100,TODAY()&gt;'Data Bank'!$AT246),1,IF('Data Bank'!$AC246=100,3,IF('Data Bank'!$AC246=0,0,2)))))</f>
        <v>2</v>
      </c>
      <c r="I1219" s="178">
        <f ca="1">IF(I$1&lt;'Data Bank'!$AD246,"",IF(I$1&gt;'Data Bank'!$AT246,"",IF(AND('Data Bank'!$AC246&lt;100,TODAY()&gt;'Data Bank'!$AT246),1,IF('Data Bank'!$AC246=100,3,IF('Data Bank'!$AC246=0,0,2)))))</f>
        <v>2</v>
      </c>
      <c r="J1219" s="177">
        <f ca="1">IF(J$1&lt;'Data Bank'!$AD246,"",IF(J$1&gt;'Data Bank'!$AT246,"",IF(AND('Data Bank'!$AC246&lt;100,TODAY()&gt;'Data Bank'!$AT246),1,IF('Data Bank'!$AC246=100,3,IF('Data Bank'!$AC246=0,0,2)))))</f>
        <v>2</v>
      </c>
      <c r="K1219" s="177">
        <f ca="1">IF(K$1&lt;'Data Bank'!$AD246,"",IF(K$1&gt;'Data Bank'!$AT246,"",IF(AND('Data Bank'!$AC246&lt;100,TODAY()&gt;'Data Bank'!$AT246),1,IF('Data Bank'!$AC246=100,3,IF('Data Bank'!$AC246=0,0,2)))))</f>
        <v>2</v>
      </c>
      <c r="L1219" s="177">
        <f ca="1">IF(L$1&lt;'Data Bank'!$AD246,"",IF(L$1&gt;'Data Bank'!$AT246,"",IF(AND('Data Bank'!$AC246&lt;100,TODAY()&gt;'Data Bank'!$AT246),1,IF('Data Bank'!$AC246=100,3,IF('Data Bank'!$AC246=0,0,2)))))</f>
        <v>2</v>
      </c>
      <c r="M1219" s="177">
        <f ca="1">IF(M$1&lt;'Data Bank'!$AD246,"",IF(M$1&gt;'Data Bank'!$AT246,"",IF(AND('Data Bank'!$AC246&lt;100,TODAY()&gt;'Data Bank'!$AT246),1,IF('Data Bank'!$AC246=100,3,IF('Data Bank'!$AC246=0,0,2)))))</f>
        <v>2</v>
      </c>
      <c r="N1219" s="177">
        <f ca="1">IF(N$1&lt;'Data Bank'!$AD246,"",IF(N$1&gt;'Data Bank'!$AT246,"",IF(AND('Data Bank'!$AC246&lt;100,TODAY()&gt;'Data Bank'!$AT246),1,IF('Data Bank'!$AC246=100,3,IF('Data Bank'!$AC246=0,0,2)))))</f>
        <v>2</v>
      </c>
      <c r="O1219" s="177">
        <f ca="1">IF(O$1&lt;'Data Bank'!$AD246,"",IF(O$1&gt;'Data Bank'!$AT246,"",IF(AND('Data Bank'!$AC246&lt;100,TODAY()&gt;'Data Bank'!$AT246),1,IF('Data Bank'!$AC246=100,3,IF('Data Bank'!$AC246=0,0,2)))))</f>
        <v>2</v>
      </c>
      <c r="P1219" s="177">
        <f ca="1">IF(P$1&lt;'Data Bank'!$AD246,"",IF(P$1&gt;'Data Bank'!$AT246,"",IF(AND('Data Bank'!$AC246&lt;100,TODAY()&gt;'Data Bank'!$AT246),1,IF('Data Bank'!$AC246=100,3,IF('Data Bank'!$AC246=0,0,2)))))</f>
        <v>2</v>
      </c>
      <c r="Q1219" s="177">
        <f ca="1">IF(Q$1&lt;'Data Bank'!$AD246,"",IF(Q$1&gt;'Data Bank'!$AT246,"",IF(AND('Data Bank'!$AC246&lt;100,TODAY()&gt;'Data Bank'!$AT246),1,IF('Data Bank'!$AC246=100,3,IF('Data Bank'!$AC246=0,0,2)))))</f>
        <v>2</v>
      </c>
      <c r="R1219" s="177">
        <f ca="1">IF(R$1&lt;'Data Bank'!$AD246,"",IF(R$1&gt;'Data Bank'!$AT246,"",IF(AND('Data Bank'!$AC246&lt;100,TODAY()&gt;'Data Bank'!$AT246),1,IF('Data Bank'!$AC246=100,3,IF('Data Bank'!$AC246=0,0,2)))))</f>
        <v>2</v>
      </c>
    </row>
    <row r="1220" spans="1:18">
      <c r="A1220" s="115" t="str">
        <f>'Data Bank'!E247</f>
        <v>Cavalry Ext Aerial</v>
      </c>
      <c r="B1220" s="178">
        <f ca="1">IF(B$1&lt;'Data Bank'!$AD247,"",IF(B$1&gt;'Data Bank'!$AT247,"",IF(AND('Data Bank'!$AC247&lt;100,TODAY()&gt;'Data Bank'!$AT247),1,IF('Data Bank'!$AC247=100,3,IF('Data Bank'!$AC247=0,0,2)))))</f>
        <v>2</v>
      </c>
      <c r="C1220" s="178">
        <f ca="1">IF(C$1&lt;'Data Bank'!$AD247,"",IF(C$1&gt;'Data Bank'!$AT247,"",IF(AND('Data Bank'!$AC247&lt;100,TODAY()&gt;'Data Bank'!$AT247),1,IF('Data Bank'!$AC247=100,3,IF('Data Bank'!$AC247=0,0,2)))))</f>
        <v>2</v>
      </c>
      <c r="D1220" s="178">
        <f ca="1">IF(D$1&lt;'Data Bank'!$AD247,"",IF(D$1&gt;'Data Bank'!$AT247,"",IF(AND('Data Bank'!$AC247&lt;100,TODAY()&gt;'Data Bank'!$AT247),1,IF('Data Bank'!$AC247=100,3,IF('Data Bank'!$AC247=0,0,2)))))</f>
        <v>2</v>
      </c>
      <c r="E1220" s="178">
        <f ca="1">IF(E$1&lt;'Data Bank'!$AD247,"",IF(E$1&gt;'Data Bank'!$AT247,"",IF(AND('Data Bank'!$AC247&lt;100,TODAY()&gt;'Data Bank'!$AT247),1,IF('Data Bank'!$AC247=100,3,IF('Data Bank'!$AC247=0,0,2)))))</f>
        <v>2</v>
      </c>
      <c r="F1220" s="178">
        <f ca="1">IF(F$1&lt;'Data Bank'!$AD247,"",IF(F$1&gt;'Data Bank'!$AT247,"",IF(AND('Data Bank'!$AC247&lt;100,TODAY()&gt;'Data Bank'!$AT247),1,IF('Data Bank'!$AC247=100,3,IF('Data Bank'!$AC247=0,0,2)))))</f>
        <v>2</v>
      </c>
      <c r="G1220" s="178">
        <f ca="1">IF(G$1&lt;'Data Bank'!$AD247,"",IF(G$1&gt;'Data Bank'!$AT247,"",IF(AND('Data Bank'!$AC247&lt;100,TODAY()&gt;'Data Bank'!$AT247),1,IF('Data Bank'!$AC247=100,3,IF('Data Bank'!$AC247=0,0,2)))))</f>
        <v>2</v>
      </c>
      <c r="H1220" s="178">
        <f ca="1">IF(H$1&lt;'Data Bank'!$AD247,"",IF(H$1&gt;'Data Bank'!$AT247,"",IF(AND('Data Bank'!$AC247&lt;100,TODAY()&gt;'Data Bank'!$AT247),1,IF('Data Bank'!$AC247=100,3,IF('Data Bank'!$AC247=0,0,2)))))</f>
        <v>2</v>
      </c>
      <c r="I1220" s="178">
        <f ca="1">IF(I$1&lt;'Data Bank'!$AD247,"",IF(I$1&gt;'Data Bank'!$AT247,"",IF(AND('Data Bank'!$AC247&lt;100,TODAY()&gt;'Data Bank'!$AT247),1,IF('Data Bank'!$AC247=100,3,IF('Data Bank'!$AC247=0,0,2)))))</f>
        <v>2</v>
      </c>
      <c r="J1220" s="177">
        <f ca="1">IF(J$1&lt;'Data Bank'!$AD247,"",IF(J$1&gt;'Data Bank'!$AT247,"",IF(AND('Data Bank'!$AC247&lt;100,TODAY()&gt;'Data Bank'!$AT247),1,IF('Data Bank'!$AC247=100,3,IF('Data Bank'!$AC247=0,0,2)))))</f>
        <v>2</v>
      </c>
      <c r="K1220" s="177">
        <f ca="1">IF(K$1&lt;'Data Bank'!$AD247,"",IF(K$1&gt;'Data Bank'!$AT247,"",IF(AND('Data Bank'!$AC247&lt;100,TODAY()&gt;'Data Bank'!$AT247),1,IF('Data Bank'!$AC247=100,3,IF('Data Bank'!$AC247=0,0,2)))))</f>
        <v>2</v>
      </c>
      <c r="L1220" s="177">
        <f ca="1">IF(L$1&lt;'Data Bank'!$AD247,"",IF(L$1&gt;'Data Bank'!$AT247,"",IF(AND('Data Bank'!$AC247&lt;100,TODAY()&gt;'Data Bank'!$AT247),1,IF('Data Bank'!$AC247=100,3,IF('Data Bank'!$AC247=0,0,2)))))</f>
        <v>2</v>
      </c>
      <c r="M1220" s="177">
        <f ca="1">IF(M$1&lt;'Data Bank'!$AD247,"",IF(M$1&gt;'Data Bank'!$AT247,"",IF(AND('Data Bank'!$AC247&lt;100,TODAY()&gt;'Data Bank'!$AT247),1,IF('Data Bank'!$AC247=100,3,IF('Data Bank'!$AC247=0,0,2)))))</f>
        <v>2</v>
      </c>
      <c r="N1220" s="177">
        <f ca="1">IF(N$1&lt;'Data Bank'!$AD247,"",IF(N$1&gt;'Data Bank'!$AT247,"",IF(AND('Data Bank'!$AC247&lt;100,TODAY()&gt;'Data Bank'!$AT247),1,IF('Data Bank'!$AC247=100,3,IF('Data Bank'!$AC247=0,0,2)))))</f>
        <v>2</v>
      </c>
      <c r="O1220" s="177">
        <f ca="1">IF(O$1&lt;'Data Bank'!$AD247,"",IF(O$1&gt;'Data Bank'!$AT247,"",IF(AND('Data Bank'!$AC247&lt;100,TODAY()&gt;'Data Bank'!$AT247),1,IF('Data Bank'!$AC247=100,3,IF('Data Bank'!$AC247=0,0,2)))))</f>
        <v>2</v>
      </c>
      <c r="P1220" s="177">
        <f ca="1">IF(P$1&lt;'Data Bank'!$AD247,"",IF(P$1&gt;'Data Bank'!$AT247,"",IF(AND('Data Bank'!$AC247&lt;100,TODAY()&gt;'Data Bank'!$AT247),1,IF('Data Bank'!$AC247=100,3,IF('Data Bank'!$AC247=0,0,2)))))</f>
        <v>2</v>
      </c>
      <c r="Q1220" s="177">
        <f ca="1">IF(Q$1&lt;'Data Bank'!$AD247,"",IF(Q$1&gt;'Data Bank'!$AT247,"",IF(AND('Data Bank'!$AC247&lt;100,TODAY()&gt;'Data Bank'!$AT247),1,IF('Data Bank'!$AC247=100,3,IF('Data Bank'!$AC247=0,0,2)))))</f>
        <v>2</v>
      </c>
      <c r="R1220" s="177">
        <f ca="1">IF(R$1&lt;'Data Bank'!$AD247,"",IF(R$1&gt;'Data Bank'!$AT247,"",IF(AND('Data Bank'!$AC247&lt;100,TODAY()&gt;'Data Bank'!$AT247),1,IF('Data Bank'!$AC247=100,3,IF('Data Bank'!$AC247=0,0,2)))))</f>
        <v>2</v>
      </c>
    </row>
    <row r="1221" spans="1:18">
      <c r="A1221" s="115" t="str">
        <f>'Data Bank'!E248</f>
        <v>Cavalry Ext Hybrid</v>
      </c>
      <c r="B1221" s="178">
        <f ca="1">IF(B$1&lt;'Data Bank'!$AD248,"",IF(B$1&gt;'Data Bank'!$AT248,"",IF(AND('Data Bank'!$AC248&lt;100,TODAY()&gt;'Data Bank'!$AT248),1,IF('Data Bank'!$AC248=100,3,IF('Data Bank'!$AC248=0,0,2)))))</f>
        <v>2</v>
      </c>
      <c r="C1221" s="178">
        <f ca="1">IF(C$1&lt;'Data Bank'!$AD248,"",IF(C$1&gt;'Data Bank'!$AT248,"",IF(AND('Data Bank'!$AC248&lt;100,TODAY()&gt;'Data Bank'!$AT248),1,IF('Data Bank'!$AC248=100,3,IF('Data Bank'!$AC248=0,0,2)))))</f>
        <v>2</v>
      </c>
      <c r="D1221" s="178">
        <f ca="1">IF(D$1&lt;'Data Bank'!$AD248,"",IF(D$1&gt;'Data Bank'!$AT248,"",IF(AND('Data Bank'!$AC248&lt;100,TODAY()&gt;'Data Bank'!$AT248),1,IF('Data Bank'!$AC248=100,3,IF('Data Bank'!$AC248=0,0,2)))))</f>
        <v>2</v>
      </c>
      <c r="E1221" s="178">
        <f ca="1">IF(E$1&lt;'Data Bank'!$AD248,"",IF(E$1&gt;'Data Bank'!$AT248,"",IF(AND('Data Bank'!$AC248&lt;100,TODAY()&gt;'Data Bank'!$AT248),1,IF('Data Bank'!$AC248=100,3,IF('Data Bank'!$AC248=0,0,2)))))</f>
        <v>2</v>
      </c>
      <c r="F1221" s="178">
        <f ca="1">IF(F$1&lt;'Data Bank'!$AD248,"",IF(F$1&gt;'Data Bank'!$AT248,"",IF(AND('Data Bank'!$AC248&lt;100,TODAY()&gt;'Data Bank'!$AT248),1,IF('Data Bank'!$AC248=100,3,IF('Data Bank'!$AC248=0,0,2)))))</f>
        <v>2</v>
      </c>
      <c r="G1221" s="178">
        <f ca="1">IF(G$1&lt;'Data Bank'!$AD248,"",IF(G$1&gt;'Data Bank'!$AT248,"",IF(AND('Data Bank'!$AC248&lt;100,TODAY()&gt;'Data Bank'!$AT248),1,IF('Data Bank'!$AC248=100,3,IF('Data Bank'!$AC248=0,0,2)))))</f>
        <v>2</v>
      </c>
      <c r="H1221" s="178">
        <f ca="1">IF(H$1&lt;'Data Bank'!$AD248,"",IF(H$1&gt;'Data Bank'!$AT248,"",IF(AND('Data Bank'!$AC248&lt;100,TODAY()&gt;'Data Bank'!$AT248),1,IF('Data Bank'!$AC248=100,3,IF('Data Bank'!$AC248=0,0,2)))))</f>
        <v>2</v>
      </c>
      <c r="I1221" s="178">
        <f ca="1">IF(I$1&lt;'Data Bank'!$AD248,"",IF(I$1&gt;'Data Bank'!$AT248,"",IF(AND('Data Bank'!$AC248&lt;100,TODAY()&gt;'Data Bank'!$AT248),1,IF('Data Bank'!$AC248=100,3,IF('Data Bank'!$AC248=0,0,2)))))</f>
        <v>2</v>
      </c>
      <c r="J1221" s="177">
        <f ca="1">IF(J$1&lt;'Data Bank'!$AD248,"",IF(J$1&gt;'Data Bank'!$AT248,"",IF(AND('Data Bank'!$AC248&lt;100,TODAY()&gt;'Data Bank'!$AT248),1,IF('Data Bank'!$AC248=100,3,IF('Data Bank'!$AC248=0,0,2)))))</f>
        <v>2</v>
      </c>
      <c r="K1221" s="177">
        <f ca="1">IF(K$1&lt;'Data Bank'!$AD248,"",IF(K$1&gt;'Data Bank'!$AT248,"",IF(AND('Data Bank'!$AC248&lt;100,TODAY()&gt;'Data Bank'!$AT248),1,IF('Data Bank'!$AC248=100,3,IF('Data Bank'!$AC248=0,0,2)))))</f>
        <v>2</v>
      </c>
      <c r="L1221" s="177">
        <f ca="1">IF(L$1&lt;'Data Bank'!$AD248,"",IF(L$1&gt;'Data Bank'!$AT248,"",IF(AND('Data Bank'!$AC248&lt;100,TODAY()&gt;'Data Bank'!$AT248),1,IF('Data Bank'!$AC248=100,3,IF('Data Bank'!$AC248=0,0,2)))))</f>
        <v>2</v>
      </c>
      <c r="M1221" s="177">
        <f ca="1">IF(M$1&lt;'Data Bank'!$AD248,"",IF(M$1&gt;'Data Bank'!$AT248,"",IF(AND('Data Bank'!$AC248&lt;100,TODAY()&gt;'Data Bank'!$AT248),1,IF('Data Bank'!$AC248=100,3,IF('Data Bank'!$AC248=0,0,2)))))</f>
        <v>2</v>
      </c>
      <c r="N1221" s="177">
        <f ca="1">IF(N$1&lt;'Data Bank'!$AD248,"",IF(N$1&gt;'Data Bank'!$AT248,"",IF(AND('Data Bank'!$AC248&lt;100,TODAY()&gt;'Data Bank'!$AT248),1,IF('Data Bank'!$AC248=100,3,IF('Data Bank'!$AC248=0,0,2)))))</f>
        <v>2</v>
      </c>
      <c r="O1221" s="177">
        <f ca="1">IF(O$1&lt;'Data Bank'!$AD248,"",IF(O$1&gt;'Data Bank'!$AT248,"",IF(AND('Data Bank'!$AC248&lt;100,TODAY()&gt;'Data Bank'!$AT248),1,IF('Data Bank'!$AC248=100,3,IF('Data Bank'!$AC248=0,0,2)))))</f>
        <v>2</v>
      </c>
      <c r="P1221" s="177">
        <f ca="1">IF(P$1&lt;'Data Bank'!$AD248,"",IF(P$1&gt;'Data Bank'!$AT248,"",IF(AND('Data Bank'!$AC248&lt;100,TODAY()&gt;'Data Bank'!$AT248),1,IF('Data Bank'!$AC248=100,3,IF('Data Bank'!$AC248=0,0,2)))))</f>
        <v>2</v>
      </c>
      <c r="Q1221" s="177">
        <f ca="1">IF(Q$1&lt;'Data Bank'!$AD248,"",IF(Q$1&gt;'Data Bank'!$AT248,"",IF(AND('Data Bank'!$AC248&lt;100,TODAY()&gt;'Data Bank'!$AT248),1,IF('Data Bank'!$AC248=100,3,IF('Data Bank'!$AC248=0,0,2)))))</f>
        <v>2</v>
      </c>
      <c r="R1221" s="177">
        <f ca="1">IF(R$1&lt;'Data Bank'!$AD248,"",IF(R$1&gt;'Data Bank'!$AT248,"",IF(AND('Data Bank'!$AC248&lt;100,TODAY()&gt;'Data Bank'!$AT248),1,IF('Data Bank'!$AC248=100,3,IF('Data Bank'!$AC248=0,0,2)))))</f>
        <v>2</v>
      </c>
    </row>
    <row r="1222" spans="1:18">
      <c r="A1222" s="115" t="str">
        <f>'Data Bank'!E262</f>
        <v>Charkhana P01</v>
      </c>
      <c r="B1222" s="178">
        <f ca="1">IF(B$1&lt;'Data Bank'!$AD262,"",IF(B$1&gt;'Data Bank'!$AT262,"",IF(AND('Data Bank'!$AC262&lt;100,TODAY()&gt;'Data Bank'!$AT262),1,IF('Data Bank'!$AC262=100,3,IF('Data Bank'!$AC262=0,0,2)))))</f>
        <v>2</v>
      </c>
      <c r="C1222" s="178">
        <f ca="1">IF(C$1&lt;'Data Bank'!$AD262,"",IF(C$1&gt;'Data Bank'!$AT262,"",IF(AND('Data Bank'!$AC262&lt;100,TODAY()&gt;'Data Bank'!$AT262),1,IF('Data Bank'!$AC262=100,3,IF('Data Bank'!$AC262=0,0,2)))))</f>
        <v>2</v>
      </c>
      <c r="D1222" s="178">
        <f ca="1">IF(D$1&lt;'Data Bank'!$AD262,"",IF(D$1&gt;'Data Bank'!$AT262,"",IF(AND('Data Bank'!$AC262&lt;100,TODAY()&gt;'Data Bank'!$AT262),1,IF('Data Bank'!$AC262=100,3,IF('Data Bank'!$AC262=0,0,2)))))</f>
        <v>2</v>
      </c>
      <c r="E1222" s="178">
        <f ca="1">IF(E$1&lt;'Data Bank'!$AD262,"",IF(E$1&gt;'Data Bank'!$AT262,"",IF(AND('Data Bank'!$AC262&lt;100,TODAY()&gt;'Data Bank'!$AT262),1,IF('Data Bank'!$AC262=100,3,IF('Data Bank'!$AC262=0,0,2)))))</f>
        <v>2</v>
      </c>
      <c r="F1222" s="178">
        <f ca="1">IF(F$1&lt;'Data Bank'!$AD262,"",IF(F$1&gt;'Data Bank'!$AT262,"",IF(AND('Data Bank'!$AC262&lt;100,TODAY()&gt;'Data Bank'!$AT262),1,IF('Data Bank'!$AC262=100,3,IF('Data Bank'!$AC262=0,0,2)))))</f>
        <v>2</v>
      </c>
      <c r="G1222" s="178">
        <f ca="1">IF(G$1&lt;'Data Bank'!$AD262,"",IF(G$1&gt;'Data Bank'!$AT262,"",IF(AND('Data Bank'!$AC262&lt;100,TODAY()&gt;'Data Bank'!$AT262),1,IF('Data Bank'!$AC262=100,3,IF('Data Bank'!$AC262=0,0,2)))))</f>
        <v>2</v>
      </c>
      <c r="H1222" s="178">
        <f ca="1">IF(H$1&lt;'Data Bank'!$AD262,"",IF(H$1&gt;'Data Bank'!$AT262,"",IF(AND('Data Bank'!$AC262&lt;100,TODAY()&gt;'Data Bank'!$AT262),1,IF('Data Bank'!$AC262=100,3,IF('Data Bank'!$AC262=0,0,2)))))</f>
        <v>2</v>
      </c>
      <c r="I1222" s="178">
        <f ca="1">IF(I$1&lt;'Data Bank'!$AD262,"",IF(I$1&gt;'Data Bank'!$AT262,"",IF(AND('Data Bank'!$AC262&lt;100,TODAY()&gt;'Data Bank'!$AT262),1,IF('Data Bank'!$AC262=100,3,IF('Data Bank'!$AC262=0,0,2)))))</f>
        <v>2</v>
      </c>
      <c r="J1222" s="177">
        <f ca="1">IF(J$1&lt;'Data Bank'!$AD262,"",IF(J$1&gt;'Data Bank'!$AT262,"",IF(AND('Data Bank'!$AC262&lt;100,TODAY()&gt;'Data Bank'!$AT262),1,IF('Data Bank'!$AC262=100,3,IF('Data Bank'!$AC262=0,0,2)))))</f>
        <v>2</v>
      </c>
      <c r="K1222" s="177">
        <f ca="1">IF(K$1&lt;'Data Bank'!$AD262,"",IF(K$1&gt;'Data Bank'!$AT262,"",IF(AND('Data Bank'!$AC262&lt;100,TODAY()&gt;'Data Bank'!$AT262),1,IF('Data Bank'!$AC262=100,3,IF('Data Bank'!$AC262=0,0,2)))))</f>
        <v>2</v>
      </c>
      <c r="L1222" s="177">
        <f ca="1">IF(L$1&lt;'Data Bank'!$AD262,"",IF(L$1&gt;'Data Bank'!$AT262,"",IF(AND('Data Bank'!$AC262&lt;100,TODAY()&gt;'Data Bank'!$AT262),1,IF('Data Bank'!$AC262=100,3,IF('Data Bank'!$AC262=0,0,2)))))</f>
        <v>2</v>
      </c>
      <c r="M1222" s="177">
        <f ca="1">IF(M$1&lt;'Data Bank'!$AD262,"",IF(M$1&gt;'Data Bank'!$AT262,"",IF(AND('Data Bank'!$AC262&lt;100,TODAY()&gt;'Data Bank'!$AT262),1,IF('Data Bank'!$AC262=100,3,IF('Data Bank'!$AC262=0,0,2)))))</f>
        <v>2</v>
      </c>
      <c r="N1222" s="177">
        <f ca="1">IF(N$1&lt;'Data Bank'!$AD262,"",IF(N$1&gt;'Data Bank'!$AT262,"",IF(AND('Data Bank'!$AC262&lt;100,TODAY()&gt;'Data Bank'!$AT262),1,IF('Data Bank'!$AC262=100,3,IF('Data Bank'!$AC262=0,0,2)))))</f>
        <v>2</v>
      </c>
      <c r="O1222" s="177">
        <f ca="1">IF(O$1&lt;'Data Bank'!$AD262,"",IF(O$1&gt;'Data Bank'!$AT262,"",IF(AND('Data Bank'!$AC262&lt;100,TODAY()&gt;'Data Bank'!$AT262),1,IF('Data Bank'!$AC262=100,3,IF('Data Bank'!$AC262=0,0,2)))))</f>
        <v>2</v>
      </c>
      <c r="P1222" s="177">
        <f ca="1">IF(P$1&lt;'Data Bank'!$AD262,"",IF(P$1&gt;'Data Bank'!$AT262,"",IF(AND('Data Bank'!$AC262&lt;100,TODAY()&gt;'Data Bank'!$AT262),1,IF('Data Bank'!$AC262=100,3,IF('Data Bank'!$AC262=0,0,2)))))</f>
        <v>2</v>
      </c>
      <c r="Q1222" s="177">
        <f ca="1">IF(Q$1&lt;'Data Bank'!$AD262,"",IF(Q$1&gt;'Data Bank'!$AT262,"",IF(AND('Data Bank'!$AC262&lt;100,TODAY()&gt;'Data Bank'!$AT262),1,IF('Data Bank'!$AC262=100,3,IF('Data Bank'!$AC262=0,0,2)))))</f>
        <v>2</v>
      </c>
      <c r="R1222" s="177">
        <f ca="1">IF(R$1&lt;'Data Bank'!$AD262,"",IF(R$1&gt;'Data Bank'!$AT262,"",IF(AND('Data Bank'!$AC262&lt;100,TODAY()&gt;'Data Bank'!$AT262),1,IF('Data Bank'!$AC262=100,3,IF('Data Bank'!$AC262=0,0,2)))))</f>
        <v>2</v>
      </c>
    </row>
    <row r="1223" spans="1:18">
      <c r="A1223" s="115" t="str">
        <f>'Data Bank'!E307</f>
        <v>Darvesh P1</v>
      </c>
      <c r="B1223" s="178">
        <f ca="1">IF(B$1&lt;'Data Bank'!$AD307,"",IF(B$1&gt;'Data Bank'!$AT307,"",IF(AND('Data Bank'!$AC307&lt;100,TODAY()&gt;'Data Bank'!$AT307),1,IF('Data Bank'!$AC307=100,3,IF('Data Bank'!$AC307=0,0,2)))))</f>
        <v>2</v>
      </c>
      <c r="C1223" s="178">
        <f ca="1">IF(C$1&lt;'Data Bank'!$AD307,"",IF(C$1&gt;'Data Bank'!$AT307,"",IF(AND('Data Bank'!$AC307&lt;100,TODAY()&gt;'Data Bank'!$AT307),1,IF('Data Bank'!$AC307=100,3,IF('Data Bank'!$AC307=0,0,2)))))</f>
        <v>2</v>
      </c>
      <c r="D1223" s="178">
        <f ca="1">IF(D$1&lt;'Data Bank'!$AD307,"",IF(D$1&gt;'Data Bank'!$AT307,"",IF(AND('Data Bank'!$AC307&lt;100,TODAY()&gt;'Data Bank'!$AT307),1,IF('Data Bank'!$AC307=100,3,IF('Data Bank'!$AC307=0,0,2)))))</f>
        <v>2</v>
      </c>
      <c r="E1223" s="178">
        <f ca="1">IF(E$1&lt;'Data Bank'!$AD307,"",IF(E$1&gt;'Data Bank'!$AT307,"",IF(AND('Data Bank'!$AC307&lt;100,TODAY()&gt;'Data Bank'!$AT307),1,IF('Data Bank'!$AC307=100,3,IF('Data Bank'!$AC307=0,0,2)))))</f>
        <v>2</v>
      </c>
      <c r="F1223" s="178">
        <f ca="1">IF(F$1&lt;'Data Bank'!$AD307,"",IF(F$1&gt;'Data Bank'!$AT307,"",IF(AND('Data Bank'!$AC307&lt;100,TODAY()&gt;'Data Bank'!$AT307),1,IF('Data Bank'!$AC307=100,3,IF('Data Bank'!$AC307=0,0,2)))))</f>
        <v>2</v>
      </c>
      <c r="G1223" s="178">
        <f ca="1">IF(G$1&lt;'Data Bank'!$AD307,"",IF(G$1&gt;'Data Bank'!$AT307,"",IF(AND('Data Bank'!$AC307&lt;100,TODAY()&gt;'Data Bank'!$AT307),1,IF('Data Bank'!$AC307=100,3,IF('Data Bank'!$AC307=0,0,2)))))</f>
        <v>2</v>
      </c>
      <c r="H1223" s="178">
        <f ca="1">IF(H$1&lt;'Data Bank'!$AD307,"",IF(H$1&gt;'Data Bank'!$AT307,"",IF(AND('Data Bank'!$AC307&lt;100,TODAY()&gt;'Data Bank'!$AT307),1,IF('Data Bank'!$AC307=100,3,IF('Data Bank'!$AC307=0,0,2)))))</f>
        <v>2</v>
      </c>
      <c r="I1223" s="178">
        <f ca="1">IF(I$1&lt;'Data Bank'!$AD307,"",IF(I$1&gt;'Data Bank'!$AT307,"",IF(AND('Data Bank'!$AC307&lt;100,TODAY()&gt;'Data Bank'!$AT307),1,IF('Data Bank'!$AC307=100,3,IF('Data Bank'!$AC307=0,0,2)))))</f>
        <v>2</v>
      </c>
      <c r="J1223" s="177">
        <f ca="1">IF(J$1&lt;'Data Bank'!$AD307,"",IF(J$1&gt;'Data Bank'!$AT307,"",IF(AND('Data Bank'!$AC307&lt;100,TODAY()&gt;'Data Bank'!$AT307),1,IF('Data Bank'!$AC307=100,3,IF('Data Bank'!$AC307=0,0,2)))))</f>
        <v>2</v>
      </c>
      <c r="K1223" s="177">
        <f ca="1">IF(K$1&lt;'Data Bank'!$AD307,"",IF(K$1&gt;'Data Bank'!$AT307,"",IF(AND('Data Bank'!$AC307&lt;100,TODAY()&gt;'Data Bank'!$AT307),1,IF('Data Bank'!$AC307=100,3,IF('Data Bank'!$AC307=0,0,2)))))</f>
        <v>2</v>
      </c>
      <c r="L1223" s="177">
        <f ca="1">IF(L$1&lt;'Data Bank'!$AD307,"",IF(L$1&gt;'Data Bank'!$AT307,"",IF(AND('Data Bank'!$AC307&lt;100,TODAY()&gt;'Data Bank'!$AT307),1,IF('Data Bank'!$AC307=100,3,IF('Data Bank'!$AC307=0,0,2)))))</f>
        <v>2</v>
      </c>
      <c r="M1223" s="177">
        <f ca="1">IF(M$1&lt;'Data Bank'!$AD307,"",IF(M$1&gt;'Data Bank'!$AT307,"",IF(AND('Data Bank'!$AC307&lt;100,TODAY()&gt;'Data Bank'!$AT307),1,IF('Data Bank'!$AC307=100,3,IF('Data Bank'!$AC307=0,0,2)))))</f>
        <v>2</v>
      </c>
      <c r="N1223" s="177">
        <f ca="1">IF(N$1&lt;'Data Bank'!$AD307,"",IF(N$1&gt;'Data Bank'!$AT307,"",IF(AND('Data Bank'!$AC307&lt;100,TODAY()&gt;'Data Bank'!$AT307),1,IF('Data Bank'!$AC307=100,3,IF('Data Bank'!$AC307=0,0,2)))))</f>
        <v>2</v>
      </c>
      <c r="O1223" s="177">
        <f ca="1">IF(O$1&lt;'Data Bank'!$AD307,"",IF(O$1&gt;'Data Bank'!$AT307,"",IF(AND('Data Bank'!$AC307&lt;100,TODAY()&gt;'Data Bank'!$AT307),1,IF('Data Bank'!$AC307=100,3,IF('Data Bank'!$AC307=0,0,2)))))</f>
        <v>2</v>
      </c>
      <c r="P1223" s="177">
        <f ca="1">IF(P$1&lt;'Data Bank'!$AD307,"",IF(P$1&gt;'Data Bank'!$AT307,"",IF(AND('Data Bank'!$AC307&lt;100,TODAY()&gt;'Data Bank'!$AT307),1,IF('Data Bank'!$AC307=100,3,IF('Data Bank'!$AC307=0,0,2)))))</f>
        <v>2</v>
      </c>
      <c r="Q1223" s="177">
        <f ca="1">IF(Q$1&lt;'Data Bank'!$AD307,"",IF(Q$1&gt;'Data Bank'!$AT307,"",IF(AND('Data Bank'!$AC307&lt;100,TODAY()&gt;'Data Bank'!$AT307),1,IF('Data Bank'!$AC307=100,3,IF('Data Bank'!$AC307=0,0,2)))))</f>
        <v>2</v>
      </c>
      <c r="R1223" s="177">
        <f ca="1">IF(R$1&lt;'Data Bank'!$AD307,"",IF(R$1&gt;'Data Bank'!$AT307,"",IF(AND('Data Bank'!$AC307&lt;100,TODAY()&gt;'Data Bank'!$AT307),1,IF('Data Bank'!$AC307=100,3,IF('Data Bank'!$AC307=0,0,2)))))</f>
        <v>2</v>
      </c>
    </row>
    <row r="1224" spans="1:18">
      <c r="A1224" s="115" t="str">
        <f>'Data Bank'!E308</f>
        <v>Darvesh P2</v>
      </c>
      <c r="B1224" s="178">
        <f ca="1">IF(B$1&lt;'Data Bank'!$AD308,"",IF(B$1&gt;'Data Bank'!$AT308,"",IF(AND('Data Bank'!$AC308&lt;100,TODAY()&gt;'Data Bank'!$AT308),1,IF('Data Bank'!$AC308=100,3,IF('Data Bank'!$AC308=0,0,2)))))</f>
        <v>2</v>
      </c>
      <c r="C1224" s="178">
        <f ca="1">IF(C$1&lt;'Data Bank'!$AD308,"",IF(C$1&gt;'Data Bank'!$AT308,"",IF(AND('Data Bank'!$AC308&lt;100,TODAY()&gt;'Data Bank'!$AT308),1,IF('Data Bank'!$AC308=100,3,IF('Data Bank'!$AC308=0,0,2)))))</f>
        <v>2</v>
      </c>
      <c r="D1224" s="178">
        <f ca="1">IF(D$1&lt;'Data Bank'!$AD308,"",IF(D$1&gt;'Data Bank'!$AT308,"",IF(AND('Data Bank'!$AC308&lt;100,TODAY()&gt;'Data Bank'!$AT308),1,IF('Data Bank'!$AC308=100,3,IF('Data Bank'!$AC308=0,0,2)))))</f>
        <v>2</v>
      </c>
      <c r="E1224" s="178">
        <f ca="1">IF(E$1&lt;'Data Bank'!$AD308,"",IF(E$1&gt;'Data Bank'!$AT308,"",IF(AND('Data Bank'!$AC308&lt;100,TODAY()&gt;'Data Bank'!$AT308),1,IF('Data Bank'!$AC308=100,3,IF('Data Bank'!$AC308=0,0,2)))))</f>
        <v>2</v>
      </c>
      <c r="F1224" s="178">
        <f ca="1">IF(F$1&lt;'Data Bank'!$AD308,"",IF(F$1&gt;'Data Bank'!$AT308,"",IF(AND('Data Bank'!$AC308&lt;100,TODAY()&gt;'Data Bank'!$AT308),1,IF('Data Bank'!$AC308=100,3,IF('Data Bank'!$AC308=0,0,2)))))</f>
        <v>2</v>
      </c>
      <c r="G1224" s="178">
        <f ca="1">IF(G$1&lt;'Data Bank'!$AD308,"",IF(G$1&gt;'Data Bank'!$AT308,"",IF(AND('Data Bank'!$AC308&lt;100,TODAY()&gt;'Data Bank'!$AT308),1,IF('Data Bank'!$AC308=100,3,IF('Data Bank'!$AC308=0,0,2)))))</f>
        <v>2</v>
      </c>
      <c r="H1224" s="178">
        <f ca="1">IF(H$1&lt;'Data Bank'!$AD308,"",IF(H$1&gt;'Data Bank'!$AT308,"",IF(AND('Data Bank'!$AC308&lt;100,TODAY()&gt;'Data Bank'!$AT308),1,IF('Data Bank'!$AC308=100,3,IF('Data Bank'!$AC308=0,0,2)))))</f>
        <v>2</v>
      </c>
      <c r="I1224" s="178">
        <f ca="1">IF(I$1&lt;'Data Bank'!$AD308,"",IF(I$1&gt;'Data Bank'!$AT308,"",IF(AND('Data Bank'!$AC308&lt;100,TODAY()&gt;'Data Bank'!$AT308),1,IF('Data Bank'!$AC308=100,3,IF('Data Bank'!$AC308=0,0,2)))))</f>
        <v>2</v>
      </c>
      <c r="J1224" s="177">
        <f ca="1">IF(J$1&lt;'Data Bank'!$AD308,"",IF(J$1&gt;'Data Bank'!$AT308,"",IF(AND('Data Bank'!$AC308&lt;100,TODAY()&gt;'Data Bank'!$AT308),1,IF('Data Bank'!$AC308=100,3,IF('Data Bank'!$AC308=0,0,2)))))</f>
        <v>2</v>
      </c>
      <c r="K1224" s="177">
        <f ca="1">IF(K$1&lt;'Data Bank'!$AD308,"",IF(K$1&gt;'Data Bank'!$AT308,"",IF(AND('Data Bank'!$AC308&lt;100,TODAY()&gt;'Data Bank'!$AT308),1,IF('Data Bank'!$AC308=100,3,IF('Data Bank'!$AC308=0,0,2)))))</f>
        <v>2</v>
      </c>
      <c r="L1224" s="177">
        <f ca="1">IF(L$1&lt;'Data Bank'!$AD308,"",IF(L$1&gt;'Data Bank'!$AT308,"",IF(AND('Data Bank'!$AC308&lt;100,TODAY()&gt;'Data Bank'!$AT308),1,IF('Data Bank'!$AC308=100,3,IF('Data Bank'!$AC308=0,0,2)))))</f>
        <v>2</v>
      </c>
      <c r="M1224" s="177">
        <f ca="1">IF(M$1&lt;'Data Bank'!$AD308,"",IF(M$1&gt;'Data Bank'!$AT308,"",IF(AND('Data Bank'!$AC308&lt;100,TODAY()&gt;'Data Bank'!$AT308),1,IF('Data Bank'!$AC308=100,3,IF('Data Bank'!$AC308=0,0,2)))))</f>
        <v>2</v>
      </c>
      <c r="N1224" s="177">
        <f ca="1">IF(N$1&lt;'Data Bank'!$AD308,"",IF(N$1&gt;'Data Bank'!$AT308,"",IF(AND('Data Bank'!$AC308&lt;100,TODAY()&gt;'Data Bank'!$AT308),1,IF('Data Bank'!$AC308=100,3,IF('Data Bank'!$AC308=0,0,2)))))</f>
        <v>2</v>
      </c>
      <c r="O1224" s="177">
        <f ca="1">IF(O$1&lt;'Data Bank'!$AD308,"",IF(O$1&gt;'Data Bank'!$AT308,"",IF(AND('Data Bank'!$AC308&lt;100,TODAY()&gt;'Data Bank'!$AT308),1,IF('Data Bank'!$AC308=100,3,IF('Data Bank'!$AC308=0,0,2)))))</f>
        <v>2</v>
      </c>
      <c r="P1224" s="177">
        <f ca="1">IF(P$1&lt;'Data Bank'!$AD308,"",IF(P$1&gt;'Data Bank'!$AT308,"",IF(AND('Data Bank'!$AC308&lt;100,TODAY()&gt;'Data Bank'!$AT308),1,IF('Data Bank'!$AC308=100,3,IF('Data Bank'!$AC308=0,0,2)))))</f>
        <v>2</v>
      </c>
      <c r="Q1224" s="177">
        <f ca="1">IF(Q$1&lt;'Data Bank'!$AD308,"",IF(Q$1&gt;'Data Bank'!$AT308,"",IF(AND('Data Bank'!$AC308&lt;100,TODAY()&gt;'Data Bank'!$AT308),1,IF('Data Bank'!$AC308=100,3,IF('Data Bank'!$AC308=0,0,2)))))</f>
        <v>2</v>
      </c>
      <c r="R1224" s="177">
        <f ca="1">IF(R$1&lt;'Data Bank'!$AD308,"",IF(R$1&gt;'Data Bank'!$AT308,"",IF(AND('Data Bank'!$AC308&lt;100,TODAY()&gt;'Data Bank'!$AT308),1,IF('Data Bank'!$AC308=100,3,IF('Data Bank'!$AC308=0,0,2)))))</f>
        <v>2</v>
      </c>
    </row>
    <row r="1225" spans="1:18">
      <c r="A1225" s="115" t="str">
        <f>'Data Bank'!E319</f>
        <v>Derai P3</v>
      </c>
      <c r="B1225" s="178">
        <f ca="1">IF(B$1&lt;'Data Bank'!$AD319,"",IF(B$1&gt;'Data Bank'!$AT319,"",IF(AND('Data Bank'!$AC319&lt;100,TODAY()&gt;'Data Bank'!$AT319),1,IF('Data Bank'!$AC319=100,3,IF('Data Bank'!$AC319=0,0,2)))))</f>
        <v>2</v>
      </c>
      <c r="C1225" s="178">
        <f ca="1">IF(C$1&lt;'Data Bank'!$AD319,"",IF(C$1&gt;'Data Bank'!$AT319,"",IF(AND('Data Bank'!$AC319&lt;100,TODAY()&gt;'Data Bank'!$AT319),1,IF('Data Bank'!$AC319=100,3,IF('Data Bank'!$AC319=0,0,2)))))</f>
        <v>2</v>
      </c>
      <c r="D1225" s="178">
        <f ca="1">IF(D$1&lt;'Data Bank'!$AD319,"",IF(D$1&gt;'Data Bank'!$AT319,"",IF(AND('Data Bank'!$AC319&lt;100,TODAY()&gt;'Data Bank'!$AT319),1,IF('Data Bank'!$AC319=100,3,IF('Data Bank'!$AC319=0,0,2)))))</f>
        <v>2</v>
      </c>
      <c r="E1225" s="178">
        <f ca="1">IF(E$1&lt;'Data Bank'!$AD319,"",IF(E$1&gt;'Data Bank'!$AT319,"",IF(AND('Data Bank'!$AC319&lt;100,TODAY()&gt;'Data Bank'!$AT319),1,IF('Data Bank'!$AC319=100,3,IF('Data Bank'!$AC319=0,0,2)))))</f>
        <v>2</v>
      </c>
      <c r="F1225" s="178">
        <f ca="1">IF(F$1&lt;'Data Bank'!$AD319,"",IF(F$1&gt;'Data Bank'!$AT319,"",IF(AND('Data Bank'!$AC319&lt;100,TODAY()&gt;'Data Bank'!$AT319),1,IF('Data Bank'!$AC319=100,3,IF('Data Bank'!$AC319=0,0,2)))))</f>
        <v>2</v>
      </c>
      <c r="G1225" s="178">
        <f ca="1">IF(G$1&lt;'Data Bank'!$AD319,"",IF(G$1&gt;'Data Bank'!$AT319,"",IF(AND('Data Bank'!$AC319&lt;100,TODAY()&gt;'Data Bank'!$AT319),1,IF('Data Bank'!$AC319=100,3,IF('Data Bank'!$AC319=0,0,2)))))</f>
        <v>2</v>
      </c>
      <c r="H1225" s="178">
        <f ca="1">IF(H$1&lt;'Data Bank'!$AD319,"",IF(H$1&gt;'Data Bank'!$AT319,"",IF(AND('Data Bank'!$AC319&lt;100,TODAY()&gt;'Data Bank'!$AT319),1,IF('Data Bank'!$AC319=100,3,IF('Data Bank'!$AC319=0,0,2)))))</f>
        <v>2</v>
      </c>
      <c r="I1225" s="178">
        <f ca="1">IF(I$1&lt;'Data Bank'!$AD319,"",IF(I$1&gt;'Data Bank'!$AT319,"",IF(AND('Data Bank'!$AC319&lt;100,TODAY()&gt;'Data Bank'!$AT319),1,IF('Data Bank'!$AC319=100,3,IF('Data Bank'!$AC319=0,0,2)))))</f>
        <v>2</v>
      </c>
      <c r="J1225" s="177">
        <f ca="1">IF(J$1&lt;'Data Bank'!$AD319,"",IF(J$1&gt;'Data Bank'!$AT319,"",IF(AND('Data Bank'!$AC319&lt;100,TODAY()&gt;'Data Bank'!$AT319),1,IF('Data Bank'!$AC319=100,3,IF('Data Bank'!$AC319=0,0,2)))))</f>
        <v>2</v>
      </c>
      <c r="K1225" s="177">
        <f ca="1">IF(K$1&lt;'Data Bank'!$AD319,"",IF(K$1&gt;'Data Bank'!$AT319,"",IF(AND('Data Bank'!$AC319&lt;100,TODAY()&gt;'Data Bank'!$AT319),1,IF('Data Bank'!$AC319=100,3,IF('Data Bank'!$AC319=0,0,2)))))</f>
        <v>2</v>
      </c>
      <c r="L1225" s="177">
        <f ca="1">IF(L$1&lt;'Data Bank'!$AD319,"",IF(L$1&gt;'Data Bank'!$AT319,"",IF(AND('Data Bank'!$AC319&lt;100,TODAY()&gt;'Data Bank'!$AT319),1,IF('Data Bank'!$AC319=100,3,IF('Data Bank'!$AC319=0,0,2)))))</f>
        <v>2</v>
      </c>
      <c r="M1225" s="177">
        <f ca="1">IF(M$1&lt;'Data Bank'!$AD319,"",IF(M$1&gt;'Data Bank'!$AT319,"",IF(AND('Data Bank'!$AC319&lt;100,TODAY()&gt;'Data Bank'!$AT319),1,IF('Data Bank'!$AC319=100,3,IF('Data Bank'!$AC319=0,0,2)))))</f>
        <v>2</v>
      </c>
      <c r="N1225" s="177">
        <f ca="1">IF(N$1&lt;'Data Bank'!$AD319,"",IF(N$1&gt;'Data Bank'!$AT319,"",IF(AND('Data Bank'!$AC319&lt;100,TODAY()&gt;'Data Bank'!$AT319),1,IF('Data Bank'!$AC319=100,3,IF('Data Bank'!$AC319=0,0,2)))))</f>
        <v>2</v>
      </c>
      <c r="O1225" s="177">
        <f ca="1">IF(O$1&lt;'Data Bank'!$AD319,"",IF(O$1&gt;'Data Bank'!$AT319,"",IF(AND('Data Bank'!$AC319&lt;100,TODAY()&gt;'Data Bank'!$AT319),1,IF('Data Bank'!$AC319=100,3,IF('Data Bank'!$AC319=0,0,2)))))</f>
        <v>2</v>
      </c>
      <c r="P1225" s="177">
        <f ca="1">IF(P$1&lt;'Data Bank'!$AD319,"",IF(P$1&gt;'Data Bank'!$AT319,"",IF(AND('Data Bank'!$AC319&lt;100,TODAY()&gt;'Data Bank'!$AT319),1,IF('Data Bank'!$AC319=100,3,IF('Data Bank'!$AC319=0,0,2)))))</f>
        <v>2</v>
      </c>
      <c r="Q1225" s="177">
        <f ca="1">IF(Q$1&lt;'Data Bank'!$AD319,"",IF(Q$1&gt;'Data Bank'!$AT319,"",IF(AND('Data Bank'!$AC319&lt;100,TODAY()&gt;'Data Bank'!$AT319),1,IF('Data Bank'!$AC319=100,3,IF('Data Bank'!$AC319=0,0,2)))))</f>
        <v>2</v>
      </c>
      <c r="R1225" s="177">
        <f ca="1">IF(R$1&lt;'Data Bank'!$AD319,"",IF(R$1&gt;'Data Bank'!$AT319,"",IF(AND('Data Bank'!$AC319&lt;100,TODAY()&gt;'Data Bank'!$AT319),1,IF('Data Bank'!$AC319=100,3,IF('Data Bank'!$AC319=0,0,2)))))</f>
        <v>2</v>
      </c>
    </row>
    <row r="1226" spans="1:18">
      <c r="A1226" s="115" t="str">
        <f>'Data Bank'!E325</f>
        <v>LC_P5</v>
      </c>
      <c r="B1226" s="178">
        <f ca="1">IF(B$1&lt;'Data Bank'!$AD325,"",IF(B$1&gt;'Data Bank'!$AT325,"",IF(AND('Data Bank'!$AC325&lt;100,TODAY()&gt;'Data Bank'!$AT325),1,IF('Data Bank'!$AC325=100,3,IF('Data Bank'!$AC325=0,0,2)))))</f>
        <v>2</v>
      </c>
      <c r="C1226" s="178">
        <f ca="1">IF(C$1&lt;'Data Bank'!$AD325,"",IF(C$1&gt;'Data Bank'!$AT325,"",IF(AND('Data Bank'!$AC325&lt;100,TODAY()&gt;'Data Bank'!$AT325),1,IF('Data Bank'!$AC325=100,3,IF('Data Bank'!$AC325=0,0,2)))))</f>
        <v>2</v>
      </c>
      <c r="D1226" s="178">
        <f ca="1">IF(D$1&lt;'Data Bank'!$AD325,"",IF(D$1&gt;'Data Bank'!$AT325,"",IF(AND('Data Bank'!$AC325&lt;100,TODAY()&gt;'Data Bank'!$AT325),1,IF('Data Bank'!$AC325=100,3,IF('Data Bank'!$AC325=0,0,2)))))</f>
        <v>2</v>
      </c>
      <c r="E1226" s="178">
        <f ca="1">IF(E$1&lt;'Data Bank'!$AD325,"",IF(E$1&gt;'Data Bank'!$AT325,"",IF(AND('Data Bank'!$AC325&lt;100,TODAY()&gt;'Data Bank'!$AT325),1,IF('Data Bank'!$AC325=100,3,IF('Data Bank'!$AC325=0,0,2)))))</f>
        <v>2</v>
      </c>
      <c r="F1226" s="178">
        <f ca="1">IF(F$1&lt;'Data Bank'!$AD325,"",IF(F$1&gt;'Data Bank'!$AT325,"",IF(AND('Data Bank'!$AC325&lt;100,TODAY()&gt;'Data Bank'!$AT325),1,IF('Data Bank'!$AC325=100,3,IF('Data Bank'!$AC325=0,0,2)))))</f>
        <v>2</v>
      </c>
      <c r="G1226" s="178">
        <f ca="1">IF(G$1&lt;'Data Bank'!$AD325,"",IF(G$1&gt;'Data Bank'!$AT325,"",IF(AND('Data Bank'!$AC325&lt;100,TODAY()&gt;'Data Bank'!$AT325),1,IF('Data Bank'!$AC325=100,3,IF('Data Bank'!$AC325=0,0,2)))))</f>
        <v>2</v>
      </c>
      <c r="H1226" s="178">
        <f ca="1">IF(H$1&lt;'Data Bank'!$AD325,"",IF(H$1&gt;'Data Bank'!$AT325,"",IF(AND('Data Bank'!$AC325&lt;100,TODAY()&gt;'Data Bank'!$AT325),1,IF('Data Bank'!$AC325=100,3,IF('Data Bank'!$AC325=0,0,2)))))</f>
        <v>2</v>
      </c>
      <c r="I1226" s="178">
        <f ca="1">IF(I$1&lt;'Data Bank'!$AD325,"",IF(I$1&gt;'Data Bank'!$AT325,"",IF(AND('Data Bank'!$AC325&lt;100,TODAY()&gt;'Data Bank'!$AT325),1,IF('Data Bank'!$AC325=100,3,IF('Data Bank'!$AC325=0,0,2)))))</f>
        <v>2</v>
      </c>
      <c r="J1226" s="177">
        <f ca="1">IF(J$1&lt;'Data Bank'!$AD325,"",IF(J$1&gt;'Data Bank'!$AT325,"",IF(AND('Data Bank'!$AC325&lt;100,TODAY()&gt;'Data Bank'!$AT325),1,IF('Data Bank'!$AC325=100,3,IF('Data Bank'!$AC325=0,0,2)))))</f>
        <v>2</v>
      </c>
      <c r="K1226" s="177">
        <f ca="1">IF(K$1&lt;'Data Bank'!$AD325,"",IF(K$1&gt;'Data Bank'!$AT325,"",IF(AND('Data Bank'!$AC325&lt;100,TODAY()&gt;'Data Bank'!$AT325),1,IF('Data Bank'!$AC325=100,3,IF('Data Bank'!$AC325=0,0,2)))))</f>
        <v>2</v>
      </c>
      <c r="L1226" s="177">
        <f ca="1">IF(L$1&lt;'Data Bank'!$AD325,"",IF(L$1&gt;'Data Bank'!$AT325,"",IF(AND('Data Bank'!$AC325&lt;100,TODAY()&gt;'Data Bank'!$AT325),1,IF('Data Bank'!$AC325=100,3,IF('Data Bank'!$AC325=0,0,2)))))</f>
        <v>2</v>
      </c>
      <c r="M1226" s="177">
        <f ca="1">IF(M$1&lt;'Data Bank'!$AD325,"",IF(M$1&gt;'Data Bank'!$AT325,"",IF(AND('Data Bank'!$AC325&lt;100,TODAY()&gt;'Data Bank'!$AT325),1,IF('Data Bank'!$AC325=100,3,IF('Data Bank'!$AC325=0,0,2)))))</f>
        <v>2</v>
      </c>
      <c r="N1226" s="177">
        <f ca="1">IF(N$1&lt;'Data Bank'!$AD325,"",IF(N$1&gt;'Data Bank'!$AT325,"",IF(AND('Data Bank'!$AC325&lt;100,TODAY()&gt;'Data Bank'!$AT325),1,IF('Data Bank'!$AC325=100,3,IF('Data Bank'!$AC325=0,0,2)))))</f>
        <v>2</v>
      </c>
      <c r="O1226" s="177">
        <f ca="1">IF(O$1&lt;'Data Bank'!$AD325,"",IF(O$1&gt;'Data Bank'!$AT325,"",IF(AND('Data Bank'!$AC325&lt;100,TODAY()&gt;'Data Bank'!$AT325),1,IF('Data Bank'!$AC325=100,3,IF('Data Bank'!$AC325=0,0,2)))))</f>
        <v>2</v>
      </c>
      <c r="P1226" s="177">
        <f ca="1">IF(P$1&lt;'Data Bank'!$AD325,"",IF(P$1&gt;'Data Bank'!$AT325,"",IF(AND('Data Bank'!$AC325&lt;100,TODAY()&gt;'Data Bank'!$AT325),1,IF('Data Bank'!$AC325=100,3,IF('Data Bank'!$AC325=0,0,2)))))</f>
        <v>2</v>
      </c>
      <c r="Q1226" s="177">
        <f ca="1">IF(Q$1&lt;'Data Bank'!$AD325,"",IF(Q$1&gt;'Data Bank'!$AT325,"",IF(AND('Data Bank'!$AC325&lt;100,TODAY()&gt;'Data Bank'!$AT325),1,IF('Data Bank'!$AC325=100,3,IF('Data Bank'!$AC325=0,0,2)))))</f>
        <v>2</v>
      </c>
      <c r="R1226" s="177">
        <f ca="1">IF(R$1&lt;'Data Bank'!$AD325,"",IF(R$1&gt;'Data Bank'!$AT325,"",IF(AND('Data Bank'!$AC325&lt;100,TODAY()&gt;'Data Bank'!$AT325),1,IF('Data Bank'!$AC325=100,3,IF('Data Bank'!$AC325=0,0,2)))))</f>
        <v>2</v>
      </c>
    </row>
    <row r="1227" spans="1:18">
      <c r="A1227" s="115" t="str">
        <f>'Data Bank'!E326</f>
        <v xml:space="preserve">DHA Sector A ( Villas ) </v>
      </c>
      <c r="B1227" s="178">
        <f ca="1">IF(B$1&lt;'Data Bank'!$AD326,"",IF(B$1&gt;'Data Bank'!$AT326,"",IF(AND('Data Bank'!$AC326&lt;100,TODAY()&gt;'Data Bank'!$AT326),1,IF('Data Bank'!$AC326=100,3,IF('Data Bank'!$AC326=0,0,2)))))</f>
        <v>1</v>
      </c>
      <c r="C1227" s="178">
        <f ca="1">IF(C$1&lt;'Data Bank'!$AD326,"",IF(C$1&gt;'Data Bank'!$AT326,"",IF(AND('Data Bank'!$AC326&lt;100,TODAY()&gt;'Data Bank'!$AT326),1,IF('Data Bank'!$AC326=100,3,IF('Data Bank'!$AC326=0,0,2)))))</f>
        <v>1</v>
      </c>
      <c r="D1227" s="178" t="str">
        <f ca="1">IF(D$1&lt;'Data Bank'!$AD326,"",IF(D$1&gt;'Data Bank'!$AT326,"",IF(AND('Data Bank'!$AC326&lt;100,TODAY()&gt;'Data Bank'!$AT326),1,IF('Data Bank'!$AC326=100,3,IF('Data Bank'!$AC326=0,0,2)))))</f>
        <v/>
      </c>
      <c r="E1227" s="178" t="str">
        <f ca="1">IF(E$1&lt;'Data Bank'!$AD326,"",IF(E$1&gt;'Data Bank'!$AT326,"",IF(AND('Data Bank'!$AC326&lt;100,TODAY()&gt;'Data Bank'!$AT326),1,IF('Data Bank'!$AC326=100,3,IF('Data Bank'!$AC326=0,0,2)))))</f>
        <v/>
      </c>
      <c r="F1227" s="178" t="str">
        <f ca="1">IF(F$1&lt;'Data Bank'!$AD326,"",IF(F$1&gt;'Data Bank'!$AT326,"",IF(AND('Data Bank'!$AC326&lt;100,TODAY()&gt;'Data Bank'!$AT326),1,IF('Data Bank'!$AC326=100,3,IF('Data Bank'!$AC326=0,0,2)))))</f>
        <v/>
      </c>
      <c r="G1227" s="178" t="str">
        <f ca="1">IF(G$1&lt;'Data Bank'!$AD326,"",IF(G$1&gt;'Data Bank'!$AT326,"",IF(AND('Data Bank'!$AC326&lt;100,TODAY()&gt;'Data Bank'!$AT326),1,IF('Data Bank'!$AC326=100,3,IF('Data Bank'!$AC326=0,0,2)))))</f>
        <v/>
      </c>
      <c r="H1227" s="178" t="str">
        <f ca="1">IF(H$1&lt;'Data Bank'!$AD326,"",IF(H$1&gt;'Data Bank'!$AT326,"",IF(AND('Data Bank'!$AC326&lt;100,TODAY()&gt;'Data Bank'!$AT326),1,IF('Data Bank'!$AC326=100,3,IF('Data Bank'!$AC326=0,0,2)))))</f>
        <v/>
      </c>
      <c r="I1227" s="178" t="str">
        <f ca="1">IF(I$1&lt;'Data Bank'!$AD326,"",IF(I$1&gt;'Data Bank'!$AT326,"",IF(AND('Data Bank'!$AC326&lt;100,TODAY()&gt;'Data Bank'!$AT326),1,IF('Data Bank'!$AC326=100,3,IF('Data Bank'!$AC326=0,0,2)))))</f>
        <v/>
      </c>
      <c r="J1227" s="177" t="str">
        <f ca="1">IF(J$1&lt;'Data Bank'!$AD326,"",IF(J$1&gt;'Data Bank'!$AT326,"",IF(AND('Data Bank'!$AC326&lt;100,TODAY()&gt;'Data Bank'!$AT326),1,IF('Data Bank'!$AC326=100,3,IF('Data Bank'!$AC326=0,0,2)))))</f>
        <v/>
      </c>
      <c r="K1227" s="177" t="str">
        <f ca="1">IF(K$1&lt;'Data Bank'!$AD326,"",IF(K$1&gt;'Data Bank'!$AT326,"",IF(AND('Data Bank'!$AC326&lt;100,TODAY()&gt;'Data Bank'!$AT326),1,IF('Data Bank'!$AC326=100,3,IF('Data Bank'!$AC326=0,0,2)))))</f>
        <v/>
      </c>
      <c r="L1227" s="177" t="str">
        <f ca="1">IF(L$1&lt;'Data Bank'!$AD326,"",IF(L$1&gt;'Data Bank'!$AT326,"",IF(AND('Data Bank'!$AC326&lt;100,TODAY()&gt;'Data Bank'!$AT326),1,IF('Data Bank'!$AC326=100,3,IF('Data Bank'!$AC326=0,0,2)))))</f>
        <v/>
      </c>
      <c r="M1227" s="177" t="str">
        <f ca="1">IF(M$1&lt;'Data Bank'!$AD326,"",IF(M$1&gt;'Data Bank'!$AT326,"",IF(AND('Data Bank'!$AC326&lt;100,TODAY()&gt;'Data Bank'!$AT326),1,IF('Data Bank'!$AC326=100,3,IF('Data Bank'!$AC326=0,0,2)))))</f>
        <v/>
      </c>
      <c r="N1227" s="177" t="str">
        <f ca="1">IF(N$1&lt;'Data Bank'!$AD326,"",IF(N$1&gt;'Data Bank'!$AT326,"",IF(AND('Data Bank'!$AC326&lt;100,TODAY()&gt;'Data Bank'!$AT326),1,IF('Data Bank'!$AC326=100,3,IF('Data Bank'!$AC326=0,0,2)))))</f>
        <v/>
      </c>
      <c r="O1227" s="177" t="str">
        <f ca="1">IF(O$1&lt;'Data Bank'!$AD326,"",IF(O$1&gt;'Data Bank'!$AT326,"",IF(AND('Data Bank'!$AC326&lt;100,TODAY()&gt;'Data Bank'!$AT326),1,IF('Data Bank'!$AC326=100,3,IF('Data Bank'!$AC326=0,0,2)))))</f>
        <v/>
      </c>
      <c r="P1227" s="177" t="str">
        <f ca="1">IF(P$1&lt;'Data Bank'!$AD326,"",IF(P$1&gt;'Data Bank'!$AT326,"",IF(AND('Data Bank'!$AC326&lt;100,TODAY()&gt;'Data Bank'!$AT326),1,IF('Data Bank'!$AC326=100,3,IF('Data Bank'!$AC326=0,0,2)))))</f>
        <v/>
      </c>
      <c r="Q1227" s="177" t="str">
        <f ca="1">IF(Q$1&lt;'Data Bank'!$AD326,"",IF(Q$1&gt;'Data Bank'!$AT326,"",IF(AND('Data Bank'!$AC326&lt;100,TODAY()&gt;'Data Bank'!$AT326),1,IF('Data Bank'!$AC326=100,3,IF('Data Bank'!$AC326=0,0,2)))))</f>
        <v/>
      </c>
      <c r="R1227" s="177" t="str">
        <f ca="1">IF(R$1&lt;'Data Bank'!$AD326,"",IF(R$1&gt;'Data Bank'!$AT326,"",IF(AND('Data Bank'!$AC326&lt;100,TODAY()&gt;'Data Bank'!$AT326),1,IF('Data Bank'!$AC326=100,3,IF('Data Bank'!$AC326=0,0,2)))))</f>
        <v/>
      </c>
    </row>
    <row r="1228" spans="1:18">
      <c r="A1228" s="115" t="str">
        <f>'Data Bank'!E329</f>
        <v>DHA_Ph-1_P2</v>
      </c>
      <c r="B1228" s="178">
        <f ca="1">IF(B$1&lt;'Data Bank'!$AD329,"",IF(B$1&gt;'Data Bank'!$AT329,"",IF(AND('Data Bank'!$AC329&lt;100,TODAY()&gt;'Data Bank'!$AT329),1,IF('Data Bank'!$AC329=100,3,IF('Data Bank'!$AC329=0,0,2)))))</f>
        <v>0</v>
      </c>
      <c r="C1228" s="178">
        <f ca="1">IF(C$1&lt;'Data Bank'!$AD329,"",IF(C$1&gt;'Data Bank'!$AT329,"",IF(AND('Data Bank'!$AC329&lt;100,TODAY()&gt;'Data Bank'!$AT329),1,IF('Data Bank'!$AC329=100,3,IF('Data Bank'!$AC329=0,0,2)))))</f>
        <v>0</v>
      </c>
      <c r="D1228" s="178">
        <f ca="1">IF(D$1&lt;'Data Bank'!$AD329,"",IF(D$1&gt;'Data Bank'!$AT329,"",IF(AND('Data Bank'!$AC329&lt;100,TODAY()&gt;'Data Bank'!$AT329),1,IF('Data Bank'!$AC329=100,3,IF('Data Bank'!$AC329=0,0,2)))))</f>
        <v>0</v>
      </c>
      <c r="E1228" s="178">
        <f ca="1">IF(E$1&lt;'Data Bank'!$AD329,"",IF(E$1&gt;'Data Bank'!$AT329,"",IF(AND('Data Bank'!$AC329&lt;100,TODAY()&gt;'Data Bank'!$AT329),1,IF('Data Bank'!$AC329=100,3,IF('Data Bank'!$AC329=0,0,2)))))</f>
        <v>0</v>
      </c>
      <c r="F1228" s="178">
        <f ca="1">IF(F$1&lt;'Data Bank'!$AD329,"",IF(F$1&gt;'Data Bank'!$AT329,"",IF(AND('Data Bank'!$AC329&lt;100,TODAY()&gt;'Data Bank'!$AT329),1,IF('Data Bank'!$AC329=100,3,IF('Data Bank'!$AC329=0,0,2)))))</f>
        <v>0</v>
      </c>
      <c r="G1228" s="178">
        <f ca="1">IF(G$1&lt;'Data Bank'!$AD329,"",IF(G$1&gt;'Data Bank'!$AT329,"",IF(AND('Data Bank'!$AC329&lt;100,TODAY()&gt;'Data Bank'!$AT329),1,IF('Data Bank'!$AC329=100,3,IF('Data Bank'!$AC329=0,0,2)))))</f>
        <v>0</v>
      </c>
      <c r="H1228" s="178">
        <f ca="1">IF(H$1&lt;'Data Bank'!$AD329,"",IF(H$1&gt;'Data Bank'!$AT329,"",IF(AND('Data Bank'!$AC329&lt;100,TODAY()&gt;'Data Bank'!$AT329),1,IF('Data Bank'!$AC329=100,3,IF('Data Bank'!$AC329=0,0,2)))))</f>
        <v>0</v>
      </c>
      <c r="I1228" s="178">
        <f ca="1">IF(I$1&lt;'Data Bank'!$AD329,"",IF(I$1&gt;'Data Bank'!$AT329,"",IF(AND('Data Bank'!$AC329&lt;100,TODAY()&gt;'Data Bank'!$AT329),1,IF('Data Bank'!$AC329=100,3,IF('Data Bank'!$AC329=0,0,2)))))</f>
        <v>0</v>
      </c>
      <c r="J1228" s="177" t="str">
        <f ca="1">IF(J$1&lt;'Data Bank'!$AD329,"",IF(J$1&gt;'Data Bank'!$AT329,"",IF(AND('Data Bank'!$AC329&lt;100,TODAY()&gt;'Data Bank'!$AT329),1,IF('Data Bank'!$AC329=100,3,IF('Data Bank'!$AC329=0,0,2)))))</f>
        <v/>
      </c>
      <c r="K1228" s="177" t="str">
        <f ca="1">IF(K$1&lt;'Data Bank'!$AD329,"",IF(K$1&gt;'Data Bank'!$AT329,"",IF(AND('Data Bank'!$AC329&lt;100,TODAY()&gt;'Data Bank'!$AT329),1,IF('Data Bank'!$AC329=100,3,IF('Data Bank'!$AC329=0,0,2)))))</f>
        <v/>
      </c>
      <c r="L1228" s="177" t="str">
        <f ca="1">IF(L$1&lt;'Data Bank'!$AD329,"",IF(L$1&gt;'Data Bank'!$AT329,"",IF(AND('Data Bank'!$AC329&lt;100,TODAY()&gt;'Data Bank'!$AT329),1,IF('Data Bank'!$AC329=100,3,IF('Data Bank'!$AC329=0,0,2)))))</f>
        <v/>
      </c>
      <c r="M1228" s="177" t="str">
        <f ca="1">IF(M$1&lt;'Data Bank'!$AD329,"",IF(M$1&gt;'Data Bank'!$AT329,"",IF(AND('Data Bank'!$AC329&lt;100,TODAY()&gt;'Data Bank'!$AT329),1,IF('Data Bank'!$AC329=100,3,IF('Data Bank'!$AC329=0,0,2)))))</f>
        <v/>
      </c>
      <c r="N1228" s="177" t="str">
        <f ca="1">IF(N$1&lt;'Data Bank'!$AD329,"",IF(N$1&gt;'Data Bank'!$AT329,"",IF(AND('Data Bank'!$AC329&lt;100,TODAY()&gt;'Data Bank'!$AT329),1,IF('Data Bank'!$AC329=100,3,IF('Data Bank'!$AC329=0,0,2)))))</f>
        <v/>
      </c>
      <c r="O1228" s="177" t="str">
        <f ca="1">IF(O$1&lt;'Data Bank'!$AD329,"",IF(O$1&gt;'Data Bank'!$AT329,"",IF(AND('Data Bank'!$AC329&lt;100,TODAY()&gt;'Data Bank'!$AT329),1,IF('Data Bank'!$AC329=100,3,IF('Data Bank'!$AC329=0,0,2)))))</f>
        <v/>
      </c>
      <c r="P1228" s="177" t="str">
        <f ca="1">IF(P$1&lt;'Data Bank'!$AD329,"",IF(P$1&gt;'Data Bank'!$AT329,"",IF(AND('Data Bank'!$AC329&lt;100,TODAY()&gt;'Data Bank'!$AT329),1,IF('Data Bank'!$AC329=100,3,IF('Data Bank'!$AC329=0,0,2)))))</f>
        <v/>
      </c>
      <c r="Q1228" s="177" t="str">
        <f ca="1">IF(Q$1&lt;'Data Bank'!$AD329,"",IF(Q$1&gt;'Data Bank'!$AT329,"",IF(AND('Data Bank'!$AC329&lt;100,TODAY()&gt;'Data Bank'!$AT329),1,IF('Data Bank'!$AC329=100,3,IF('Data Bank'!$AC329=0,0,2)))))</f>
        <v/>
      </c>
      <c r="R1228" s="177" t="str">
        <f ca="1">IF(R$1&lt;'Data Bank'!$AD329,"",IF(R$1&gt;'Data Bank'!$AT329,"",IF(AND('Data Bank'!$AC329&lt;100,TODAY()&gt;'Data Bank'!$AT329),1,IF('Data Bank'!$AC329=100,3,IF('Data Bank'!$AC329=0,0,2)))))</f>
        <v/>
      </c>
    </row>
    <row r="1229" spans="1:18">
      <c r="A1229" s="115" t="str">
        <f>'Data Bank'!E330</f>
        <v>DHA_Ph-1_P3</v>
      </c>
      <c r="B1229" s="178">
        <f ca="1">IF(B$1&lt;'Data Bank'!$AD330,"",IF(B$1&gt;'Data Bank'!$AT330,"",IF(AND('Data Bank'!$AC330&lt;100,TODAY()&gt;'Data Bank'!$AT330),1,IF('Data Bank'!$AC330=100,3,IF('Data Bank'!$AC330=0,0,2)))))</f>
        <v>0</v>
      </c>
      <c r="C1229" s="178">
        <f ca="1">IF(C$1&lt;'Data Bank'!$AD330,"",IF(C$1&gt;'Data Bank'!$AT330,"",IF(AND('Data Bank'!$AC330&lt;100,TODAY()&gt;'Data Bank'!$AT330),1,IF('Data Bank'!$AC330=100,3,IF('Data Bank'!$AC330=0,0,2)))))</f>
        <v>0</v>
      </c>
      <c r="D1229" s="178">
        <f ca="1">IF(D$1&lt;'Data Bank'!$AD330,"",IF(D$1&gt;'Data Bank'!$AT330,"",IF(AND('Data Bank'!$AC330&lt;100,TODAY()&gt;'Data Bank'!$AT330),1,IF('Data Bank'!$AC330=100,3,IF('Data Bank'!$AC330=0,0,2)))))</f>
        <v>0</v>
      </c>
      <c r="E1229" s="178">
        <f ca="1">IF(E$1&lt;'Data Bank'!$AD330,"",IF(E$1&gt;'Data Bank'!$AT330,"",IF(AND('Data Bank'!$AC330&lt;100,TODAY()&gt;'Data Bank'!$AT330),1,IF('Data Bank'!$AC330=100,3,IF('Data Bank'!$AC330=0,0,2)))))</f>
        <v>0</v>
      </c>
      <c r="F1229" s="178">
        <f ca="1">IF(F$1&lt;'Data Bank'!$AD330,"",IF(F$1&gt;'Data Bank'!$AT330,"",IF(AND('Data Bank'!$AC330&lt;100,TODAY()&gt;'Data Bank'!$AT330),1,IF('Data Bank'!$AC330=100,3,IF('Data Bank'!$AC330=0,0,2)))))</f>
        <v>0</v>
      </c>
      <c r="G1229" s="178">
        <f ca="1">IF(G$1&lt;'Data Bank'!$AD330,"",IF(G$1&gt;'Data Bank'!$AT330,"",IF(AND('Data Bank'!$AC330&lt;100,TODAY()&gt;'Data Bank'!$AT330),1,IF('Data Bank'!$AC330=100,3,IF('Data Bank'!$AC330=0,0,2)))))</f>
        <v>0</v>
      </c>
      <c r="H1229" s="178">
        <f ca="1">IF(H$1&lt;'Data Bank'!$AD330,"",IF(H$1&gt;'Data Bank'!$AT330,"",IF(AND('Data Bank'!$AC330&lt;100,TODAY()&gt;'Data Bank'!$AT330),1,IF('Data Bank'!$AC330=100,3,IF('Data Bank'!$AC330=0,0,2)))))</f>
        <v>0</v>
      </c>
      <c r="I1229" s="178">
        <f ca="1">IF(I$1&lt;'Data Bank'!$AD330,"",IF(I$1&gt;'Data Bank'!$AT330,"",IF(AND('Data Bank'!$AC330&lt;100,TODAY()&gt;'Data Bank'!$AT330),1,IF('Data Bank'!$AC330=100,3,IF('Data Bank'!$AC330=0,0,2)))))</f>
        <v>0</v>
      </c>
      <c r="J1229" s="177" t="str">
        <f ca="1">IF(J$1&lt;'Data Bank'!$AD330,"",IF(J$1&gt;'Data Bank'!$AT330,"",IF(AND('Data Bank'!$AC330&lt;100,TODAY()&gt;'Data Bank'!$AT330),1,IF('Data Bank'!$AC330=100,3,IF('Data Bank'!$AC330=0,0,2)))))</f>
        <v/>
      </c>
      <c r="K1229" s="177" t="str">
        <f ca="1">IF(K$1&lt;'Data Bank'!$AD330,"",IF(K$1&gt;'Data Bank'!$AT330,"",IF(AND('Data Bank'!$AC330&lt;100,TODAY()&gt;'Data Bank'!$AT330),1,IF('Data Bank'!$AC330=100,3,IF('Data Bank'!$AC330=0,0,2)))))</f>
        <v/>
      </c>
      <c r="L1229" s="177" t="str">
        <f ca="1">IF(L$1&lt;'Data Bank'!$AD330,"",IF(L$1&gt;'Data Bank'!$AT330,"",IF(AND('Data Bank'!$AC330&lt;100,TODAY()&gt;'Data Bank'!$AT330),1,IF('Data Bank'!$AC330=100,3,IF('Data Bank'!$AC330=0,0,2)))))</f>
        <v/>
      </c>
      <c r="M1229" s="177" t="str">
        <f ca="1">IF(M$1&lt;'Data Bank'!$AD330,"",IF(M$1&gt;'Data Bank'!$AT330,"",IF(AND('Data Bank'!$AC330&lt;100,TODAY()&gt;'Data Bank'!$AT330),1,IF('Data Bank'!$AC330=100,3,IF('Data Bank'!$AC330=0,0,2)))))</f>
        <v/>
      </c>
      <c r="N1229" s="177" t="str">
        <f ca="1">IF(N$1&lt;'Data Bank'!$AD330,"",IF(N$1&gt;'Data Bank'!$AT330,"",IF(AND('Data Bank'!$AC330&lt;100,TODAY()&gt;'Data Bank'!$AT330),1,IF('Data Bank'!$AC330=100,3,IF('Data Bank'!$AC330=0,0,2)))))</f>
        <v/>
      </c>
      <c r="O1229" s="177" t="str">
        <f ca="1">IF(O$1&lt;'Data Bank'!$AD330,"",IF(O$1&gt;'Data Bank'!$AT330,"",IF(AND('Data Bank'!$AC330&lt;100,TODAY()&gt;'Data Bank'!$AT330),1,IF('Data Bank'!$AC330=100,3,IF('Data Bank'!$AC330=0,0,2)))))</f>
        <v/>
      </c>
      <c r="P1229" s="177" t="str">
        <f ca="1">IF(P$1&lt;'Data Bank'!$AD330,"",IF(P$1&gt;'Data Bank'!$AT330,"",IF(AND('Data Bank'!$AC330&lt;100,TODAY()&gt;'Data Bank'!$AT330),1,IF('Data Bank'!$AC330=100,3,IF('Data Bank'!$AC330=0,0,2)))))</f>
        <v/>
      </c>
      <c r="Q1229" s="177" t="str">
        <f ca="1">IF(Q$1&lt;'Data Bank'!$AD330,"",IF(Q$1&gt;'Data Bank'!$AT330,"",IF(AND('Data Bank'!$AC330&lt;100,TODAY()&gt;'Data Bank'!$AT330),1,IF('Data Bank'!$AC330=100,3,IF('Data Bank'!$AC330=0,0,2)))))</f>
        <v/>
      </c>
      <c r="R1229" s="177" t="str">
        <f ca="1">IF(R$1&lt;'Data Bank'!$AD330,"",IF(R$1&gt;'Data Bank'!$AT330,"",IF(AND('Data Bank'!$AC330&lt;100,TODAY()&gt;'Data Bank'!$AT330),1,IF('Data Bank'!$AC330=100,3,IF('Data Bank'!$AC330=0,0,2)))))</f>
        <v/>
      </c>
    </row>
    <row r="1230" spans="1:18">
      <c r="A1230" s="115" t="str">
        <f>'Data Bank'!E331</f>
        <v>Al Karam City Phase 1</v>
      </c>
      <c r="B1230" s="178">
        <f ca="1">IF(B$1&lt;'Data Bank'!$AD331,"",IF(B$1&gt;'Data Bank'!$AT331,"",IF(AND('Data Bank'!$AC331&lt;100,TODAY()&gt;'Data Bank'!$AT331),1,IF('Data Bank'!$AC331=100,3,IF('Data Bank'!$AC331=0,0,2)))))</f>
        <v>0</v>
      </c>
      <c r="C1230" s="178">
        <f ca="1">IF(C$1&lt;'Data Bank'!$AD331,"",IF(C$1&gt;'Data Bank'!$AT331,"",IF(AND('Data Bank'!$AC331&lt;100,TODAY()&gt;'Data Bank'!$AT331),1,IF('Data Bank'!$AC331=100,3,IF('Data Bank'!$AC331=0,0,2)))))</f>
        <v>0</v>
      </c>
      <c r="D1230" s="178">
        <f ca="1">IF(D$1&lt;'Data Bank'!$AD331,"",IF(D$1&gt;'Data Bank'!$AT331,"",IF(AND('Data Bank'!$AC331&lt;100,TODAY()&gt;'Data Bank'!$AT331),1,IF('Data Bank'!$AC331=100,3,IF('Data Bank'!$AC331=0,0,2)))))</f>
        <v>0</v>
      </c>
      <c r="E1230" s="178">
        <f ca="1">IF(E$1&lt;'Data Bank'!$AD331,"",IF(E$1&gt;'Data Bank'!$AT331,"",IF(AND('Data Bank'!$AC331&lt;100,TODAY()&gt;'Data Bank'!$AT331),1,IF('Data Bank'!$AC331=100,3,IF('Data Bank'!$AC331=0,0,2)))))</f>
        <v>0</v>
      </c>
      <c r="F1230" s="178">
        <f ca="1">IF(F$1&lt;'Data Bank'!$AD331,"",IF(F$1&gt;'Data Bank'!$AT331,"",IF(AND('Data Bank'!$AC331&lt;100,TODAY()&gt;'Data Bank'!$AT331),1,IF('Data Bank'!$AC331=100,3,IF('Data Bank'!$AC331=0,0,2)))))</f>
        <v>0</v>
      </c>
      <c r="G1230" s="178">
        <f ca="1">IF(G$1&lt;'Data Bank'!$AD331,"",IF(G$1&gt;'Data Bank'!$AT331,"",IF(AND('Data Bank'!$AC331&lt;100,TODAY()&gt;'Data Bank'!$AT331),1,IF('Data Bank'!$AC331=100,3,IF('Data Bank'!$AC331=0,0,2)))))</f>
        <v>0</v>
      </c>
      <c r="H1230" s="178">
        <f ca="1">IF(H$1&lt;'Data Bank'!$AD331,"",IF(H$1&gt;'Data Bank'!$AT331,"",IF(AND('Data Bank'!$AC331&lt;100,TODAY()&gt;'Data Bank'!$AT331),1,IF('Data Bank'!$AC331=100,3,IF('Data Bank'!$AC331=0,0,2)))))</f>
        <v>0</v>
      </c>
      <c r="I1230" s="178">
        <f ca="1">IF(I$1&lt;'Data Bank'!$AD331,"",IF(I$1&gt;'Data Bank'!$AT331,"",IF(AND('Data Bank'!$AC331&lt;100,TODAY()&gt;'Data Bank'!$AT331),1,IF('Data Bank'!$AC331=100,3,IF('Data Bank'!$AC331=0,0,2)))))</f>
        <v>0</v>
      </c>
      <c r="J1230" s="177" t="str">
        <f ca="1">IF(J$1&lt;'Data Bank'!$AD331,"",IF(J$1&gt;'Data Bank'!$AT331,"",IF(AND('Data Bank'!$AC331&lt;100,TODAY()&gt;'Data Bank'!$AT331),1,IF('Data Bank'!$AC331=100,3,IF('Data Bank'!$AC331=0,0,2)))))</f>
        <v/>
      </c>
      <c r="K1230" s="177" t="str">
        <f ca="1">IF(K$1&lt;'Data Bank'!$AD331,"",IF(K$1&gt;'Data Bank'!$AT331,"",IF(AND('Data Bank'!$AC331&lt;100,TODAY()&gt;'Data Bank'!$AT331),1,IF('Data Bank'!$AC331=100,3,IF('Data Bank'!$AC331=0,0,2)))))</f>
        <v/>
      </c>
      <c r="L1230" s="177" t="str">
        <f ca="1">IF(L$1&lt;'Data Bank'!$AD331,"",IF(L$1&gt;'Data Bank'!$AT331,"",IF(AND('Data Bank'!$AC331&lt;100,TODAY()&gt;'Data Bank'!$AT331),1,IF('Data Bank'!$AC331=100,3,IF('Data Bank'!$AC331=0,0,2)))))</f>
        <v/>
      </c>
      <c r="M1230" s="177" t="str">
        <f ca="1">IF(M$1&lt;'Data Bank'!$AD331,"",IF(M$1&gt;'Data Bank'!$AT331,"",IF(AND('Data Bank'!$AC331&lt;100,TODAY()&gt;'Data Bank'!$AT331),1,IF('Data Bank'!$AC331=100,3,IF('Data Bank'!$AC331=0,0,2)))))</f>
        <v/>
      </c>
      <c r="N1230" s="177" t="str">
        <f ca="1">IF(N$1&lt;'Data Bank'!$AD331,"",IF(N$1&gt;'Data Bank'!$AT331,"",IF(AND('Data Bank'!$AC331&lt;100,TODAY()&gt;'Data Bank'!$AT331),1,IF('Data Bank'!$AC331=100,3,IF('Data Bank'!$AC331=0,0,2)))))</f>
        <v/>
      </c>
      <c r="O1230" s="177" t="str">
        <f ca="1">IF(O$1&lt;'Data Bank'!$AD331,"",IF(O$1&gt;'Data Bank'!$AT331,"",IF(AND('Data Bank'!$AC331&lt;100,TODAY()&gt;'Data Bank'!$AT331),1,IF('Data Bank'!$AC331=100,3,IF('Data Bank'!$AC331=0,0,2)))))</f>
        <v/>
      </c>
      <c r="P1230" s="177" t="str">
        <f ca="1">IF(P$1&lt;'Data Bank'!$AD331,"",IF(P$1&gt;'Data Bank'!$AT331,"",IF(AND('Data Bank'!$AC331&lt;100,TODAY()&gt;'Data Bank'!$AT331),1,IF('Data Bank'!$AC331=100,3,IF('Data Bank'!$AC331=0,0,2)))))</f>
        <v/>
      </c>
      <c r="Q1230" s="177" t="str">
        <f ca="1">IF(Q$1&lt;'Data Bank'!$AD331,"",IF(Q$1&gt;'Data Bank'!$AT331,"",IF(AND('Data Bank'!$AC331&lt;100,TODAY()&gt;'Data Bank'!$AT331),1,IF('Data Bank'!$AC331=100,3,IF('Data Bank'!$AC331=0,0,2)))))</f>
        <v/>
      </c>
      <c r="R1230" s="177" t="str">
        <f ca="1">IF(R$1&lt;'Data Bank'!$AD331,"",IF(R$1&gt;'Data Bank'!$AT331,"",IF(AND('Data Bank'!$AC331&lt;100,TODAY()&gt;'Data Bank'!$AT331),1,IF('Data Bank'!$AC331=100,3,IF('Data Bank'!$AC331=0,0,2)))))</f>
        <v/>
      </c>
    </row>
    <row r="1231" spans="1:18">
      <c r="A1231" s="115" t="str">
        <f>'Data Bank'!E344</f>
        <v>E-16</v>
      </c>
      <c r="B1231" s="178">
        <f ca="1">IF(B$1&lt;'Data Bank'!$AD344,"",IF(B$1&gt;'Data Bank'!$AT344,"",IF(AND('Data Bank'!$AC344&lt;100,TODAY()&gt;'Data Bank'!$AT344),1,IF('Data Bank'!$AC344=100,3,IF('Data Bank'!$AC344=0,0,2)))))</f>
        <v>2</v>
      </c>
      <c r="C1231" s="178">
        <f ca="1">IF(C$1&lt;'Data Bank'!$AD344,"",IF(C$1&gt;'Data Bank'!$AT344,"",IF(AND('Data Bank'!$AC344&lt;100,TODAY()&gt;'Data Bank'!$AT344),1,IF('Data Bank'!$AC344=100,3,IF('Data Bank'!$AC344=0,0,2)))))</f>
        <v>2</v>
      </c>
      <c r="D1231" s="178">
        <f ca="1">IF(D$1&lt;'Data Bank'!$AD344,"",IF(D$1&gt;'Data Bank'!$AT344,"",IF(AND('Data Bank'!$AC344&lt;100,TODAY()&gt;'Data Bank'!$AT344),1,IF('Data Bank'!$AC344=100,3,IF('Data Bank'!$AC344=0,0,2)))))</f>
        <v>2</v>
      </c>
      <c r="E1231" s="178">
        <f ca="1">IF(E$1&lt;'Data Bank'!$AD344,"",IF(E$1&gt;'Data Bank'!$AT344,"",IF(AND('Data Bank'!$AC344&lt;100,TODAY()&gt;'Data Bank'!$AT344),1,IF('Data Bank'!$AC344=100,3,IF('Data Bank'!$AC344=0,0,2)))))</f>
        <v>2</v>
      </c>
      <c r="F1231" s="178">
        <f ca="1">IF(F$1&lt;'Data Bank'!$AD344,"",IF(F$1&gt;'Data Bank'!$AT344,"",IF(AND('Data Bank'!$AC344&lt;100,TODAY()&gt;'Data Bank'!$AT344),1,IF('Data Bank'!$AC344=100,3,IF('Data Bank'!$AC344=0,0,2)))))</f>
        <v>2</v>
      </c>
      <c r="G1231" s="178">
        <f ca="1">IF(G$1&lt;'Data Bank'!$AD344,"",IF(G$1&gt;'Data Bank'!$AT344,"",IF(AND('Data Bank'!$AC344&lt;100,TODAY()&gt;'Data Bank'!$AT344),1,IF('Data Bank'!$AC344=100,3,IF('Data Bank'!$AC344=0,0,2)))))</f>
        <v>2</v>
      </c>
      <c r="H1231" s="178">
        <f ca="1">IF(H$1&lt;'Data Bank'!$AD344,"",IF(H$1&gt;'Data Bank'!$AT344,"",IF(AND('Data Bank'!$AC344&lt;100,TODAY()&gt;'Data Bank'!$AT344),1,IF('Data Bank'!$AC344=100,3,IF('Data Bank'!$AC344=0,0,2)))))</f>
        <v>2</v>
      </c>
      <c r="I1231" s="178">
        <f ca="1">IF(I$1&lt;'Data Bank'!$AD344,"",IF(I$1&gt;'Data Bank'!$AT344,"",IF(AND('Data Bank'!$AC344&lt;100,TODAY()&gt;'Data Bank'!$AT344),1,IF('Data Bank'!$AC344=100,3,IF('Data Bank'!$AC344=0,0,2)))))</f>
        <v>2</v>
      </c>
      <c r="J1231" s="177">
        <f ca="1">IF(J$1&lt;'Data Bank'!$AD344,"",IF(J$1&gt;'Data Bank'!$AT344,"",IF(AND('Data Bank'!$AC344&lt;100,TODAY()&gt;'Data Bank'!$AT344),1,IF('Data Bank'!$AC344=100,3,IF('Data Bank'!$AC344=0,0,2)))))</f>
        <v>2</v>
      </c>
      <c r="K1231" s="177">
        <f ca="1">IF(K$1&lt;'Data Bank'!$AD344,"",IF(K$1&gt;'Data Bank'!$AT344,"",IF(AND('Data Bank'!$AC344&lt;100,TODAY()&gt;'Data Bank'!$AT344),1,IF('Data Bank'!$AC344=100,3,IF('Data Bank'!$AC344=0,0,2)))))</f>
        <v>2</v>
      </c>
      <c r="L1231" s="177">
        <f ca="1">IF(L$1&lt;'Data Bank'!$AD344,"",IF(L$1&gt;'Data Bank'!$AT344,"",IF(AND('Data Bank'!$AC344&lt;100,TODAY()&gt;'Data Bank'!$AT344),1,IF('Data Bank'!$AC344=100,3,IF('Data Bank'!$AC344=0,0,2)))))</f>
        <v>2</v>
      </c>
      <c r="M1231" s="177">
        <f ca="1">IF(M$1&lt;'Data Bank'!$AD344,"",IF(M$1&gt;'Data Bank'!$AT344,"",IF(AND('Data Bank'!$AC344&lt;100,TODAY()&gt;'Data Bank'!$AT344),1,IF('Data Bank'!$AC344=100,3,IF('Data Bank'!$AC344=0,0,2)))))</f>
        <v>2</v>
      </c>
      <c r="N1231" s="177">
        <f ca="1">IF(N$1&lt;'Data Bank'!$AD344,"",IF(N$1&gt;'Data Bank'!$AT344,"",IF(AND('Data Bank'!$AC344&lt;100,TODAY()&gt;'Data Bank'!$AT344),1,IF('Data Bank'!$AC344=100,3,IF('Data Bank'!$AC344=0,0,2)))))</f>
        <v>2</v>
      </c>
      <c r="O1231" s="177">
        <f ca="1">IF(O$1&lt;'Data Bank'!$AD344,"",IF(O$1&gt;'Data Bank'!$AT344,"",IF(AND('Data Bank'!$AC344&lt;100,TODAY()&gt;'Data Bank'!$AT344),1,IF('Data Bank'!$AC344=100,3,IF('Data Bank'!$AC344=0,0,2)))))</f>
        <v>2</v>
      </c>
      <c r="P1231" s="177">
        <f ca="1">IF(P$1&lt;'Data Bank'!$AD344,"",IF(P$1&gt;'Data Bank'!$AT344,"",IF(AND('Data Bank'!$AC344&lt;100,TODAY()&gt;'Data Bank'!$AT344),1,IF('Data Bank'!$AC344=100,3,IF('Data Bank'!$AC344=0,0,2)))))</f>
        <v>2</v>
      </c>
      <c r="Q1231" s="177">
        <f ca="1">IF(Q$1&lt;'Data Bank'!$AD344,"",IF(Q$1&gt;'Data Bank'!$AT344,"",IF(AND('Data Bank'!$AC344&lt;100,TODAY()&gt;'Data Bank'!$AT344),1,IF('Data Bank'!$AC344=100,3,IF('Data Bank'!$AC344=0,0,2)))))</f>
        <v>2</v>
      </c>
      <c r="R1231" s="177">
        <f ca="1">IF(R$1&lt;'Data Bank'!$AD344,"",IF(R$1&gt;'Data Bank'!$AT344,"",IF(AND('Data Bank'!$AC344&lt;100,TODAY()&gt;'Data Bank'!$AT344),1,IF('Data Bank'!$AC344=100,3,IF('Data Bank'!$AC344=0,0,2)))))</f>
        <v>2</v>
      </c>
    </row>
    <row r="1232" spans="1:18">
      <c r="A1232" s="115" t="str">
        <f>'Data Bank'!E347</f>
        <v>Eden Orchards</v>
      </c>
      <c r="B1232" s="178">
        <f ca="1">IF(B$1&lt;'Data Bank'!$AD347,"",IF(B$1&gt;'Data Bank'!$AT347,"",IF(AND('Data Bank'!$AC347&lt;100,TODAY()&gt;'Data Bank'!$AT347),1,IF('Data Bank'!$AC347=100,3,IF('Data Bank'!$AC347=0,0,2)))))</f>
        <v>2</v>
      </c>
      <c r="C1232" s="178">
        <f ca="1">IF(C$1&lt;'Data Bank'!$AD347,"",IF(C$1&gt;'Data Bank'!$AT347,"",IF(AND('Data Bank'!$AC347&lt;100,TODAY()&gt;'Data Bank'!$AT347),1,IF('Data Bank'!$AC347=100,3,IF('Data Bank'!$AC347=0,0,2)))))</f>
        <v>2</v>
      </c>
      <c r="D1232" s="178">
        <f ca="1">IF(D$1&lt;'Data Bank'!$AD347,"",IF(D$1&gt;'Data Bank'!$AT347,"",IF(AND('Data Bank'!$AC347&lt;100,TODAY()&gt;'Data Bank'!$AT347),1,IF('Data Bank'!$AC347=100,3,IF('Data Bank'!$AC347=0,0,2)))))</f>
        <v>2</v>
      </c>
      <c r="E1232" s="178">
        <f ca="1">IF(E$1&lt;'Data Bank'!$AD347,"",IF(E$1&gt;'Data Bank'!$AT347,"",IF(AND('Data Bank'!$AC347&lt;100,TODAY()&gt;'Data Bank'!$AT347),1,IF('Data Bank'!$AC347=100,3,IF('Data Bank'!$AC347=0,0,2)))))</f>
        <v>2</v>
      </c>
      <c r="F1232" s="178">
        <f ca="1">IF(F$1&lt;'Data Bank'!$AD347,"",IF(F$1&gt;'Data Bank'!$AT347,"",IF(AND('Data Bank'!$AC347&lt;100,TODAY()&gt;'Data Bank'!$AT347),1,IF('Data Bank'!$AC347=100,3,IF('Data Bank'!$AC347=0,0,2)))))</f>
        <v>2</v>
      </c>
      <c r="G1232" s="178">
        <f ca="1">IF(G$1&lt;'Data Bank'!$AD347,"",IF(G$1&gt;'Data Bank'!$AT347,"",IF(AND('Data Bank'!$AC347&lt;100,TODAY()&gt;'Data Bank'!$AT347),1,IF('Data Bank'!$AC347=100,3,IF('Data Bank'!$AC347=0,0,2)))))</f>
        <v>2</v>
      </c>
      <c r="H1232" s="178">
        <f ca="1">IF(H$1&lt;'Data Bank'!$AD347,"",IF(H$1&gt;'Data Bank'!$AT347,"",IF(AND('Data Bank'!$AC347&lt;100,TODAY()&gt;'Data Bank'!$AT347),1,IF('Data Bank'!$AC347=100,3,IF('Data Bank'!$AC347=0,0,2)))))</f>
        <v>2</v>
      </c>
      <c r="I1232" s="178">
        <f ca="1">IF(I$1&lt;'Data Bank'!$AD347,"",IF(I$1&gt;'Data Bank'!$AT347,"",IF(AND('Data Bank'!$AC347&lt;100,TODAY()&gt;'Data Bank'!$AT347),1,IF('Data Bank'!$AC347=100,3,IF('Data Bank'!$AC347=0,0,2)))))</f>
        <v>2</v>
      </c>
      <c r="J1232" s="177">
        <f ca="1">IF(J$1&lt;'Data Bank'!$AD347,"",IF(J$1&gt;'Data Bank'!$AT347,"",IF(AND('Data Bank'!$AC347&lt;100,TODAY()&gt;'Data Bank'!$AT347),1,IF('Data Bank'!$AC347=100,3,IF('Data Bank'!$AC347=0,0,2)))))</f>
        <v>2</v>
      </c>
      <c r="K1232" s="177">
        <f ca="1">IF(K$1&lt;'Data Bank'!$AD347,"",IF(K$1&gt;'Data Bank'!$AT347,"",IF(AND('Data Bank'!$AC347&lt;100,TODAY()&gt;'Data Bank'!$AT347),1,IF('Data Bank'!$AC347=100,3,IF('Data Bank'!$AC347=0,0,2)))))</f>
        <v>2</v>
      </c>
      <c r="L1232" s="177">
        <f ca="1">IF(L$1&lt;'Data Bank'!$AD347,"",IF(L$1&gt;'Data Bank'!$AT347,"",IF(AND('Data Bank'!$AC347&lt;100,TODAY()&gt;'Data Bank'!$AT347),1,IF('Data Bank'!$AC347=100,3,IF('Data Bank'!$AC347=0,0,2)))))</f>
        <v>2</v>
      </c>
      <c r="M1232" s="177">
        <f ca="1">IF(M$1&lt;'Data Bank'!$AD347,"",IF(M$1&gt;'Data Bank'!$AT347,"",IF(AND('Data Bank'!$AC347&lt;100,TODAY()&gt;'Data Bank'!$AT347),1,IF('Data Bank'!$AC347=100,3,IF('Data Bank'!$AC347=0,0,2)))))</f>
        <v>2</v>
      </c>
      <c r="N1232" s="177">
        <f ca="1">IF(N$1&lt;'Data Bank'!$AD347,"",IF(N$1&gt;'Data Bank'!$AT347,"",IF(AND('Data Bank'!$AC347&lt;100,TODAY()&gt;'Data Bank'!$AT347),1,IF('Data Bank'!$AC347=100,3,IF('Data Bank'!$AC347=0,0,2)))))</f>
        <v>2</v>
      </c>
      <c r="O1232" s="177">
        <f ca="1">IF(O$1&lt;'Data Bank'!$AD347,"",IF(O$1&gt;'Data Bank'!$AT347,"",IF(AND('Data Bank'!$AC347&lt;100,TODAY()&gt;'Data Bank'!$AT347),1,IF('Data Bank'!$AC347=100,3,IF('Data Bank'!$AC347=0,0,2)))))</f>
        <v>2</v>
      </c>
      <c r="P1232" s="177">
        <f ca="1">IF(P$1&lt;'Data Bank'!$AD347,"",IF(P$1&gt;'Data Bank'!$AT347,"",IF(AND('Data Bank'!$AC347&lt;100,TODAY()&gt;'Data Bank'!$AT347),1,IF('Data Bank'!$AC347=100,3,IF('Data Bank'!$AC347=0,0,2)))))</f>
        <v>2</v>
      </c>
      <c r="Q1232" s="177">
        <f ca="1">IF(Q$1&lt;'Data Bank'!$AD347,"",IF(Q$1&gt;'Data Bank'!$AT347,"",IF(AND('Data Bank'!$AC347&lt;100,TODAY()&gt;'Data Bank'!$AT347),1,IF('Data Bank'!$AC347=100,3,IF('Data Bank'!$AC347=0,0,2)))))</f>
        <v>2</v>
      </c>
      <c r="R1232" s="177">
        <f ca="1">IF(R$1&lt;'Data Bank'!$AD347,"",IF(R$1&gt;'Data Bank'!$AT347,"",IF(AND('Data Bank'!$AC347&lt;100,TODAY()&gt;'Data Bank'!$AT347),1,IF('Data Bank'!$AC347=100,3,IF('Data Bank'!$AC347=0,0,2)))))</f>
        <v>2</v>
      </c>
    </row>
    <row r="1233" spans="1:18">
      <c r="A1233" s="115" t="str">
        <f>'Data Bank'!E357</f>
        <v>PAEC T.Buried</v>
      </c>
      <c r="B1233" s="178">
        <f ca="1">IF(B$1&lt;'Data Bank'!$AD357,"",IF(B$1&gt;'Data Bank'!$AT357,"",IF(AND('Data Bank'!$AC357&lt;100,TODAY()&gt;'Data Bank'!$AT357),1,IF('Data Bank'!$AC357=100,3,IF('Data Bank'!$AC357=0,0,2)))))</f>
        <v>2</v>
      </c>
      <c r="C1233" s="178">
        <f ca="1">IF(C$1&lt;'Data Bank'!$AD357,"",IF(C$1&gt;'Data Bank'!$AT357,"",IF(AND('Data Bank'!$AC357&lt;100,TODAY()&gt;'Data Bank'!$AT357),1,IF('Data Bank'!$AC357=100,3,IF('Data Bank'!$AC357=0,0,2)))))</f>
        <v>2</v>
      </c>
      <c r="D1233" s="178">
        <f ca="1">IF(D$1&lt;'Data Bank'!$AD357,"",IF(D$1&gt;'Data Bank'!$AT357,"",IF(AND('Data Bank'!$AC357&lt;100,TODAY()&gt;'Data Bank'!$AT357),1,IF('Data Bank'!$AC357=100,3,IF('Data Bank'!$AC357=0,0,2)))))</f>
        <v>2</v>
      </c>
      <c r="E1233" s="178">
        <f ca="1">IF(E$1&lt;'Data Bank'!$AD357,"",IF(E$1&gt;'Data Bank'!$AT357,"",IF(AND('Data Bank'!$AC357&lt;100,TODAY()&gt;'Data Bank'!$AT357),1,IF('Data Bank'!$AC357=100,3,IF('Data Bank'!$AC357=0,0,2)))))</f>
        <v>2</v>
      </c>
      <c r="F1233" s="178">
        <f ca="1">IF(F$1&lt;'Data Bank'!$AD357,"",IF(F$1&gt;'Data Bank'!$AT357,"",IF(AND('Data Bank'!$AC357&lt;100,TODAY()&gt;'Data Bank'!$AT357),1,IF('Data Bank'!$AC357=100,3,IF('Data Bank'!$AC357=0,0,2)))))</f>
        <v>2</v>
      </c>
      <c r="G1233" s="178">
        <f ca="1">IF(G$1&lt;'Data Bank'!$AD357,"",IF(G$1&gt;'Data Bank'!$AT357,"",IF(AND('Data Bank'!$AC357&lt;100,TODAY()&gt;'Data Bank'!$AT357),1,IF('Data Bank'!$AC357=100,3,IF('Data Bank'!$AC357=0,0,2)))))</f>
        <v>2</v>
      </c>
      <c r="H1233" s="178">
        <f ca="1">IF(H$1&lt;'Data Bank'!$AD357,"",IF(H$1&gt;'Data Bank'!$AT357,"",IF(AND('Data Bank'!$AC357&lt;100,TODAY()&gt;'Data Bank'!$AT357),1,IF('Data Bank'!$AC357=100,3,IF('Data Bank'!$AC357=0,0,2)))))</f>
        <v>2</v>
      </c>
      <c r="I1233" s="178">
        <f ca="1">IF(I$1&lt;'Data Bank'!$AD357,"",IF(I$1&gt;'Data Bank'!$AT357,"",IF(AND('Data Bank'!$AC357&lt;100,TODAY()&gt;'Data Bank'!$AT357),1,IF('Data Bank'!$AC357=100,3,IF('Data Bank'!$AC357=0,0,2)))))</f>
        <v>2</v>
      </c>
      <c r="J1233" s="177">
        <f ca="1">IF(J$1&lt;'Data Bank'!$AD357,"",IF(J$1&gt;'Data Bank'!$AT357,"",IF(AND('Data Bank'!$AC357&lt;100,TODAY()&gt;'Data Bank'!$AT357),1,IF('Data Bank'!$AC357=100,3,IF('Data Bank'!$AC357=0,0,2)))))</f>
        <v>2</v>
      </c>
      <c r="K1233" s="177">
        <f ca="1">IF(K$1&lt;'Data Bank'!$AD357,"",IF(K$1&gt;'Data Bank'!$AT357,"",IF(AND('Data Bank'!$AC357&lt;100,TODAY()&gt;'Data Bank'!$AT357),1,IF('Data Bank'!$AC357=100,3,IF('Data Bank'!$AC357=0,0,2)))))</f>
        <v>2</v>
      </c>
      <c r="L1233" s="177">
        <f ca="1">IF(L$1&lt;'Data Bank'!$AD357,"",IF(L$1&gt;'Data Bank'!$AT357,"",IF(AND('Data Bank'!$AC357&lt;100,TODAY()&gt;'Data Bank'!$AT357),1,IF('Data Bank'!$AC357=100,3,IF('Data Bank'!$AC357=0,0,2)))))</f>
        <v>2</v>
      </c>
      <c r="M1233" s="177">
        <f ca="1">IF(M$1&lt;'Data Bank'!$AD357,"",IF(M$1&gt;'Data Bank'!$AT357,"",IF(AND('Data Bank'!$AC357&lt;100,TODAY()&gt;'Data Bank'!$AT357),1,IF('Data Bank'!$AC357=100,3,IF('Data Bank'!$AC357=0,0,2)))))</f>
        <v>2</v>
      </c>
      <c r="N1233" s="177">
        <f ca="1">IF(N$1&lt;'Data Bank'!$AD357,"",IF(N$1&gt;'Data Bank'!$AT357,"",IF(AND('Data Bank'!$AC357&lt;100,TODAY()&gt;'Data Bank'!$AT357),1,IF('Data Bank'!$AC357=100,3,IF('Data Bank'!$AC357=0,0,2)))))</f>
        <v>2</v>
      </c>
      <c r="O1233" s="177">
        <f ca="1">IF(O$1&lt;'Data Bank'!$AD357,"",IF(O$1&gt;'Data Bank'!$AT357,"",IF(AND('Data Bank'!$AC357&lt;100,TODAY()&gt;'Data Bank'!$AT357),1,IF('Data Bank'!$AC357=100,3,IF('Data Bank'!$AC357=0,0,2)))))</f>
        <v>2</v>
      </c>
      <c r="P1233" s="177">
        <f ca="1">IF(P$1&lt;'Data Bank'!$AD357,"",IF(P$1&gt;'Data Bank'!$AT357,"",IF(AND('Data Bank'!$AC357&lt;100,TODAY()&gt;'Data Bank'!$AT357),1,IF('Data Bank'!$AC357=100,3,IF('Data Bank'!$AC357=0,0,2)))))</f>
        <v>2</v>
      </c>
      <c r="Q1233" s="177">
        <f ca="1">IF(Q$1&lt;'Data Bank'!$AD357,"",IF(Q$1&gt;'Data Bank'!$AT357,"",IF(AND('Data Bank'!$AC357&lt;100,TODAY()&gt;'Data Bank'!$AT357),1,IF('Data Bank'!$AC357=100,3,IF('Data Bank'!$AC357=0,0,2)))))</f>
        <v>2</v>
      </c>
      <c r="R1233" s="177">
        <f ca="1">IF(R$1&lt;'Data Bank'!$AD357,"",IF(R$1&gt;'Data Bank'!$AT357,"",IF(AND('Data Bank'!$AC357&lt;100,TODAY()&gt;'Data Bank'!$AT357),1,IF('Data Bank'!$AC357=100,3,IF('Data Bank'!$AC357=0,0,2)))))</f>
        <v>2</v>
      </c>
    </row>
    <row r="1234" spans="1:18">
      <c r="A1234" s="115" t="str">
        <f>'Data Bank'!E358</f>
        <v>F.B Area Block-21</v>
      </c>
      <c r="B1234" s="178">
        <f ca="1">IF(B$1&lt;'Data Bank'!$AD358,"",IF(B$1&gt;'Data Bank'!$AT358,"",IF(AND('Data Bank'!$AC358&lt;100,TODAY()&gt;'Data Bank'!$AT358),1,IF('Data Bank'!$AC358=100,3,IF('Data Bank'!$AC358=0,0,2)))))</f>
        <v>1</v>
      </c>
      <c r="C1234" s="178">
        <f ca="1">IF(C$1&lt;'Data Bank'!$AD358,"",IF(C$1&gt;'Data Bank'!$AT358,"",IF(AND('Data Bank'!$AC358&lt;100,TODAY()&gt;'Data Bank'!$AT358),1,IF('Data Bank'!$AC358=100,3,IF('Data Bank'!$AC358=0,0,2)))))</f>
        <v>1</v>
      </c>
      <c r="D1234" s="178" t="str">
        <f ca="1">IF(D$1&lt;'Data Bank'!$AD358,"",IF(D$1&gt;'Data Bank'!$AT358,"",IF(AND('Data Bank'!$AC358&lt;100,TODAY()&gt;'Data Bank'!$AT358),1,IF('Data Bank'!$AC358=100,3,IF('Data Bank'!$AC358=0,0,2)))))</f>
        <v/>
      </c>
      <c r="E1234" s="178" t="str">
        <f ca="1">IF(E$1&lt;'Data Bank'!$AD358,"",IF(E$1&gt;'Data Bank'!$AT358,"",IF(AND('Data Bank'!$AC358&lt;100,TODAY()&gt;'Data Bank'!$AT358),1,IF('Data Bank'!$AC358=100,3,IF('Data Bank'!$AC358=0,0,2)))))</f>
        <v/>
      </c>
      <c r="F1234" s="178" t="str">
        <f ca="1">IF(F$1&lt;'Data Bank'!$AD358,"",IF(F$1&gt;'Data Bank'!$AT358,"",IF(AND('Data Bank'!$AC358&lt;100,TODAY()&gt;'Data Bank'!$AT358),1,IF('Data Bank'!$AC358=100,3,IF('Data Bank'!$AC358=0,0,2)))))</f>
        <v/>
      </c>
      <c r="G1234" s="178" t="str">
        <f ca="1">IF(G$1&lt;'Data Bank'!$AD358,"",IF(G$1&gt;'Data Bank'!$AT358,"",IF(AND('Data Bank'!$AC358&lt;100,TODAY()&gt;'Data Bank'!$AT358),1,IF('Data Bank'!$AC358=100,3,IF('Data Bank'!$AC358=0,0,2)))))</f>
        <v/>
      </c>
      <c r="H1234" s="178" t="str">
        <f ca="1">IF(H$1&lt;'Data Bank'!$AD358,"",IF(H$1&gt;'Data Bank'!$AT358,"",IF(AND('Data Bank'!$AC358&lt;100,TODAY()&gt;'Data Bank'!$AT358),1,IF('Data Bank'!$AC358=100,3,IF('Data Bank'!$AC358=0,0,2)))))</f>
        <v/>
      </c>
      <c r="I1234" s="178" t="str">
        <f ca="1">IF(I$1&lt;'Data Bank'!$AD358,"",IF(I$1&gt;'Data Bank'!$AT358,"",IF(AND('Data Bank'!$AC358&lt;100,TODAY()&gt;'Data Bank'!$AT358),1,IF('Data Bank'!$AC358=100,3,IF('Data Bank'!$AC358=0,0,2)))))</f>
        <v/>
      </c>
      <c r="J1234" s="177" t="str">
        <f ca="1">IF(J$1&lt;'Data Bank'!$AD358,"",IF(J$1&gt;'Data Bank'!$AT358,"",IF(AND('Data Bank'!$AC358&lt;100,TODAY()&gt;'Data Bank'!$AT358),1,IF('Data Bank'!$AC358=100,3,IF('Data Bank'!$AC358=0,0,2)))))</f>
        <v/>
      </c>
      <c r="K1234" s="177" t="str">
        <f ca="1">IF(K$1&lt;'Data Bank'!$AD358,"",IF(K$1&gt;'Data Bank'!$AT358,"",IF(AND('Data Bank'!$AC358&lt;100,TODAY()&gt;'Data Bank'!$AT358),1,IF('Data Bank'!$AC358=100,3,IF('Data Bank'!$AC358=0,0,2)))))</f>
        <v/>
      </c>
      <c r="L1234" s="177" t="str">
        <f ca="1">IF(L$1&lt;'Data Bank'!$AD358,"",IF(L$1&gt;'Data Bank'!$AT358,"",IF(AND('Data Bank'!$AC358&lt;100,TODAY()&gt;'Data Bank'!$AT358),1,IF('Data Bank'!$AC358=100,3,IF('Data Bank'!$AC358=0,0,2)))))</f>
        <v/>
      </c>
      <c r="M1234" s="177" t="str">
        <f ca="1">IF(M$1&lt;'Data Bank'!$AD358,"",IF(M$1&gt;'Data Bank'!$AT358,"",IF(AND('Data Bank'!$AC358&lt;100,TODAY()&gt;'Data Bank'!$AT358),1,IF('Data Bank'!$AC358=100,3,IF('Data Bank'!$AC358=0,0,2)))))</f>
        <v/>
      </c>
      <c r="N1234" s="177" t="str">
        <f ca="1">IF(N$1&lt;'Data Bank'!$AD358,"",IF(N$1&gt;'Data Bank'!$AT358,"",IF(AND('Data Bank'!$AC358&lt;100,TODAY()&gt;'Data Bank'!$AT358),1,IF('Data Bank'!$AC358=100,3,IF('Data Bank'!$AC358=0,0,2)))))</f>
        <v/>
      </c>
      <c r="O1234" s="177" t="str">
        <f ca="1">IF(O$1&lt;'Data Bank'!$AD358,"",IF(O$1&gt;'Data Bank'!$AT358,"",IF(AND('Data Bank'!$AC358&lt;100,TODAY()&gt;'Data Bank'!$AT358),1,IF('Data Bank'!$AC358=100,3,IF('Data Bank'!$AC358=0,0,2)))))</f>
        <v/>
      </c>
      <c r="P1234" s="177" t="str">
        <f ca="1">IF(P$1&lt;'Data Bank'!$AD358,"",IF(P$1&gt;'Data Bank'!$AT358,"",IF(AND('Data Bank'!$AC358&lt;100,TODAY()&gt;'Data Bank'!$AT358),1,IF('Data Bank'!$AC358=100,3,IF('Data Bank'!$AC358=0,0,2)))))</f>
        <v/>
      </c>
      <c r="Q1234" s="177" t="str">
        <f ca="1">IF(Q$1&lt;'Data Bank'!$AD358,"",IF(Q$1&gt;'Data Bank'!$AT358,"",IF(AND('Data Bank'!$AC358&lt;100,TODAY()&gt;'Data Bank'!$AT358),1,IF('Data Bank'!$AC358=100,3,IF('Data Bank'!$AC358=0,0,2)))))</f>
        <v/>
      </c>
      <c r="R1234" s="177" t="str">
        <f ca="1">IF(R$1&lt;'Data Bank'!$AD358,"",IF(R$1&gt;'Data Bank'!$AT358,"",IF(AND('Data Bank'!$AC358&lt;100,TODAY()&gt;'Data Bank'!$AT358),1,IF('Data Bank'!$AC358=100,3,IF('Data Bank'!$AC358=0,0,2)))))</f>
        <v/>
      </c>
    </row>
    <row r="1235" spans="1:18">
      <c r="A1235" s="115" t="str">
        <f>'Data Bank'!E361</f>
        <v>Faisal Town P2</v>
      </c>
      <c r="B1235" s="178">
        <f ca="1">IF(B$1&lt;'Data Bank'!$AD361,"",IF(B$1&gt;'Data Bank'!$AT361,"",IF(AND('Data Bank'!$AC361&lt;100,TODAY()&gt;'Data Bank'!$AT361),1,IF('Data Bank'!$AC361=100,3,IF('Data Bank'!$AC361=0,0,2)))))</f>
        <v>2</v>
      </c>
      <c r="C1235" s="178">
        <f ca="1">IF(C$1&lt;'Data Bank'!$AD361,"",IF(C$1&gt;'Data Bank'!$AT361,"",IF(AND('Data Bank'!$AC361&lt;100,TODAY()&gt;'Data Bank'!$AT361),1,IF('Data Bank'!$AC361=100,3,IF('Data Bank'!$AC361=0,0,2)))))</f>
        <v>2</v>
      </c>
      <c r="D1235" s="178">
        <f ca="1">IF(D$1&lt;'Data Bank'!$AD361,"",IF(D$1&gt;'Data Bank'!$AT361,"",IF(AND('Data Bank'!$AC361&lt;100,TODAY()&gt;'Data Bank'!$AT361),1,IF('Data Bank'!$AC361=100,3,IF('Data Bank'!$AC361=0,0,2)))))</f>
        <v>2</v>
      </c>
      <c r="E1235" s="178">
        <f ca="1">IF(E$1&lt;'Data Bank'!$AD361,"",IF(E$1&gt;'Data Bank'!$AT361,"",IF(AND('Data Bank'!$AC361&lt;100,TODAY()&gt;'Data Bank'!$AT361),1,IF('Data Bank'!$AC361=100,3,IF('Data Bank'!$AC361=0,0,2)))))</f>
        <v>2</v>
      </c>
      <c r="F1235" s="178">
        <f ca="1">IF(F$1&lt;'Data Bank'!$AD361,"",IF(F$1&gt;'Data Bank'!$AT361,"",IF(AND('Data Bank'!$AC361&lt;100,TODAY()&gt;'Data Bank'!$AT361),1,IF('Data Bank'!$AC361=100,3,IF('Data Bank'!$AC361=0,0,2)))))</f>
        <v>2</v>
      </c>
      <c r="G1235" s="178">
        <f ca="1">IF(G$1&lt;'Data Bank'!$AD361,"",IF(G$1&gt;'Data Bank'!$AT361,"",IF(AND('Data Bank'!$AC361&lt;100,TODAY()&gt;'Data Bank'!$AT361),1,IF('Data Bank'!$AC361=100,3,IF('Data Bank'!$AC361=0,0,2)))))</f>
        <v>2</v>
      </c>
      <c r="H1235" s="178">
        <f ca="1">IF(H$1&lt;'Data Bank'!$AD361,"",IF(H$1&gt;'Data Bank'!$AT361,"",IF(AND('Data Bank'!$AC361&lt;100,TODAY()&gt;'Data Bank'!$AT361),1,IF('Data Bank'!$AC361=100,3,IF('Data Bank'!$AC361=0,0,2)))))</f>
        <v>2</v>
      </c>
      <c r="I1235" s="178">
        <f ca="1">IF(I$1&lt;'Data Bank'!$AD361,"",IF(I$1&gt;'Data Bank'!$AT361,"",IF(AND('Data Bank'!$AC361&lt;100,TODAY()&gt;'Data Bank'!$AT361),1,IF('Data Bank'!$AC361=100,3,IF('Data Bank'!$AC361=0,0,2)))))</f>
        <v>2</v>
      </c>
      <c r="J1235" s="177">
        <f ca="1">IF(J$1&lt;'Data Bank'!$AD361,"",IF(J$1&gt;'Data Bank'!$AT361,"",IF(AND('Data Bank'!$AC361&lt;100,TODAY()&gt;'Data Bank'!$AT361),1,IF('Data Bank'!$AC361=100,3,IF('Data Bank'!$AC361=0,0,2)))))</f>
        <v>2</v>
      </c>
      <c r="K1235" s="177">
        <f ca="1">IF(K$1&lt;'Data Bank'!$AD361,"",IF(K$1&gt;'Data Bank'!$AT361,"",IF(AND('Data Bank'!$AC361&lt;100,TODAY()&gt;'Data Bank'!$AT361),1,IF('Data Bank'!$AC361=100,3,IF('Data Bank'!$AC361=0,0,2)))))</f>
        <v>2</v>
      </c>
      <c r="L1235" s="177">
        <f ca="1">IF(L$1&lt;'Data Bank'!$AD361,"",IF(L$1&gt;'Data Bank'!$AT361,"",IF(AND('Data Bank'!$AC361&lt;100,TODAY()&gt;'Data Bank'!$AT361),1,IF('Data Bank'!$AC361=100,3,IF('Data Bank'!$AC361=0,0,2)))))</f>
        <v>2</v>
      </c>
      <c r="M1235" s="177">
        <f ca="1">IF(M$1&lt;'Data Bank'!$AD361,"",IF(M$1&gt;'Data Bank'!$AT361,"",IF(AND('Data Bank'!$AC361&lt;100,TODAY()&gt;'Data Bank'!$AT361),1,IF('Data Bank'!$AC361=100,3,IF('Data Bank'!$AC361=0,0,2)))))</f>
        <v>2</v>
      </c>
      <c r="N1235" s="177">
        <f ca="1">IF(N$1&lt;'Data Bank'!$AD361,"",IF(N$1&gt;'Data Bank'!$AT361,"",IF(AND('Data Bank'!$AC361&lt;100,TODAY()&gt;'Data Bank'!$AT361),1,IF('Data Bank'!$AC361=100,3,IF('Data Bank'!$AC361=0,0,2)))))</f>
        <v>2</v>
      </c>
      <c r="O1235" s="177">
        <f ca="1">IF(O$1&lt;'Data Bank'!$AD361,"",IF(O$1&gt;'Data Bank'!$AT361,"",IF(AND('Data Bank'!$AC361&lt;100,TODAY()&gt;'Data Bank'!$AT361),1,IF('Data Bank'!$AC361=100,3,IF('Data Bank'!$AC361=0,0,2)))))</f>
        <v>2</v>
      </c>
      <c r="P1235" s="177">
        <f ca="1">IF(P$1&lt;'Data Bank'!$AD361,"",IF(P$1&gt;'Data Bank'!$AT361,"",IF(AND('Data Bank'!$AC361&lt;100,TODAY()&gt;'Data Bank'!$AT361),1,IF('Data Bank'!$AC361=100,3,IF('Data Bank'!$AC361=0,0,2)))))</f>
        <v>2</v>
      </c>
      <c r="Q1235" s="177">
        <f ca="1">IF(Q$1&lt;'Data Bank'!$AD361,"",IF(Q$1&gt;'Data Bank'!$AT361,"",IF(AND('Data Bank'!$AC361&lt;100,TODAY()&gt;'Data Bank'!$AT361),1,IF('Data Bank'!$AC361=100,3,IF('Data Bank'!$AC361=0,0,2)))))</f>
        <v>2</v>
      </c>
      <c r="R1235" s="177">
        <f ca="1">IF(R$1&lt;'Data Bank'!$AD361,"",IF(R$1&gt;'Data Bank'!$AT361,"",IF(AND('Data Bank'!$AC361&lt;100,TODAY()&gt;'Data Bank'!$AT361),1,IF('Data Bank'!$AC361=100,3,IF('Data Bank'!$AC361=0,0,2)))))</f>
        <v>2</v>
      </c>
    </row>
    <row r="1236" spans="1:18">
      <c r="A1236" s="115" t="str">
        <f>'Data Bank'!E362</f>
        <v>Faisal Town P3</v>
      </c>
      <c r="B1236" s="178">
        <f ca="1">IF(B$1&lt;'Data Bank'!$AD362,"",IF(B$1&gt;'Data Bank'!$AT362,"",IF(AND('Data Bank'!$AC362&lt;100,TODAY()&gt;'Data Bank'!$AT362),1,IF('Data Bank'!$AC362=100,3,IF('Data Bank'!$AC362=0,0,2)))))</f>
        <v>2</v>
      </c>
      <c r="C1236" s="178">
        <f ca="1">IF(C$1&lt;'Data Bank'!$AD362,"",IF(C$1&gt;'Data Bank'!$AT362,"",IF(AND('Data Bank'!$AC362&lt;100,TODAY()&gt;'Data Bank'!$AT362),1,IF('Data Bank'!$AC362=100,3,IF('Data Bank'!$AC362=0,0,2)))))</f>
        <v>2</v>
      </c>
      <c r="D1236" s="178">
        <f ca="1">IF(D$1&lt;'Data Bank'!$AD362,"",IF(D$1&gt;'Data Bank'!$AT362,"",IF(AND('Data Bank'!$AC362&lt;100,TODAY()&gt;'Data Bank'!$AT362),1,IF('Data Bank'!$AC362=100,3,IF('Data Bank'!$AC362=0,0,2)))))</f>
        <v>2</v>
      </c>
      <c r="E1236" s="178">
        <f ca="1">IF(E$1&lt;'Data Bank'!$AD362,"",IF(E$1&gt;'Data Bank'!$AT362,"",IF(AND('Data Bank'!$AC362&lt;100,TODAY()&gt;'Data Bank'!$AT362),1,IF('Data Bank'!$AC362=100,3,IF('Data Bank'!$AC362=0,0,2)))))</f>
        <v>2</v>
      </c>
      <c r="F1236" s="178">
        <f ca="1">IF(F$1&lt;'Data Bank'!$AD362,"",IF(F$1&gt;'Data Bank'!$AT362,"",IF(AND('Data Bank'!$AC362&lt;100,TODAY()&gt;'Data Bank'!$AT362),1,IF('Data Bank'!$AC362=100,3,IF('Data Bank'!$AC362=0,0,2)))))</f>
        <v>2</v>
      </c>
      <c r="G1236" s="178">
        <f ca="1">IF(G$1&lt;'Data Bank'!$AD362,"",IF(G$1&gt;'Data Bank'!$AT362,"",IF(AND('Data Bank'!$AC362&lt;100,TODAY()&gt;'Data Bank'!$AT362),1,IF('Data Bank'!$AC362=100,3,IF('Data Bank'!$AC362=0,0,2)))))</f>
        <v>2</v>
      </c>
      <c r="H1236" s="178">
        <f ca="1">IF(H$1&lt;'Data Bank'!$AD362,"",IF(H$1&gt;'Data Bank'!$AT362,"",IF(AND('Data Bank'!$AC362&lt;100,TODAY()&gt;'Data Bank'!$AT362),1,IF('Data Bank'!$AC362=100,3,IF('Data Bank'!$AC362=0,0,2)))))</f>
        <v>2</v>
      </c>
      <c r="I1236" s="178">
        <f ca="1">IF(I$1&lt;'Data Bank'!$AD362,"",IF(I$1&gt;'Data Bank'!$AT362,"",IF(AND('Data Bank'!$AC362&lt;100,TODAY()&gt;'Data Bank'!$AT362),1,IF('Data Bank'!$AC362=100,3,IF('Data Bank'!$AC362=0,0,2)))))</f>
        <v>2</v>
      </c>
      <c r="J1236" s="177">
        <f ca="1">IF(J$1&lt;'Data Bank'!$AD362,"",IF(J$1&gt;'Data Bank'!$AT362,"",IF(AND('Data Bank'!$AC362&lt;100,TODAY()&gt;'Data Bank'!$AT362),1,IF('Data Bank'!$AC362=100,3,IF('Data Bank'!$AC362=0,0,2)))))</f>
        <v>2</v>
      </c>
      <c r="K1236" s="177">
        <f ca="1">IF(K$1&lt;'Data Bank'!$AD362,"",IF(K$1&gt;'Data Bank'!$AT362,"",IF(AND('Data Bank'!$AC362&lt;100,TODAY()&gt;'Data Bank'!$AT362),1,IF('Data Bank'!$AC362=100,3,IF('Data Bank'!$AC362=0,0,2)))))</f>
        <v>2</v>
      </c>
      <c r="L1236" s="177">
        <f ca="1">IF(L$1&lt;'Data Bank'!$AD362,"",IF(L$1&gt;'Data Bank'!$AT362,"",IF(AND('Data Bank'!$AC362&lt;100,TODAY()&gt;'Data Bank'!$AT362),1,IF('Data Bank'!$AC362=100,3,IF('Data Bank'!$AC362=0,0,2)))))</f>
        <v>2</v>
      </c>
      <c r="M1236" s="177">
        <f ca="1">IF(M$1&lt;'Data Bank'!$AD362,"",IF(M$1&gt;'Data Bank'!$AT362,"",IF(AND('Data Bank'!$AC362&lt;100,TODAY()&gt;'Data Bank'!$AT362),1,IF('Data Bank'!$AC362=100,3,IF('Data Bank'!$AC362=0,0,2)))))</f>
        <v>2</v>
      </c>
      <c r="N1236" s="177">
        <f ca="1">IF(N$1&lt;'Data Bank'!$AD362,"",IF(N$1&gt;'Data Bank'!$AT362,"",IF(AND('Data Bank'!$AC362&lt;100,TODAY()&gt;'Data Bank'!$AT362),1,IF('Data Bank'!$AC362=100,3,IF('Data Bank'!$AC362=0,0,2)))))</f>
        <v>2</v>
      </c>
      <c r="O1236" s="177">
        <f ca="1">IF(O$1&lt;'Data Bank'!$AD362,"",IF(O$1&gt;'Data Bank'!$AT362,"",IF(AND('Data Bank'!$AC362&lt;100,TODAY()&gt;'Data Bank'!$AT362),1,IF('Data Bank'!$AC362=100,3,IF('Data Bank'!$AC362=0,0,2)))))</f>
        <v>2</v>
      </c>
      <c r="P1236" s="177">
        <f ca="1">IF(P$1&lt;'Data Bank'!$AD362,"",IF(P$1&gt;'Data Bank'!$AT362,"",IF(AND('Data Bank'!$AC362&lt;100,TODAY()&gt;'Data Bank'!$AT362),1,IF('Data Bank'!$AC362=100,3,IF('Data Bank'!$AC362=0,0,2)))))</f>
        <v>2</v>
      </c>
      <c r="Q1236" s="177">
        <f ca="1">IF(Q$1&lt;'Data Bank'!$AD362,"",IF(Q$1&gt;'Data Bank'!$AT362,"",IF(AND('Data Bank'!$AC362&lt;100,TODAY()&gt;'Data Bank'!$AT362),1,IF('Data Bank'!$AC362=100,3,IF('Data Bank'!$AC362=0,0,2)))))</f>
        <v>2</v>
      </c>
      <c r="R1236" s="177">
        <f ca="1">IF(R$1&lt;'Data Bank'!$AD362,"",IF(R$1&gt;'Data Bank'!$AT362,"",IF(AND('Data Bank'!$AC362&lt;100,TODAY()&gt;'Data Bank'!$AT362),1,IF('Data Bank'!$AC362=100,3,IF('Data Bank'!$AC362=0,0,2)))))</f>
        <v>2</v>
      </c>
    </row>
    <row r="1237" spans="1:18">
      <c r="A1237" s="115" t="str">
        <f>'Data Bank'!E363</f>
        <v>Faisal Town P4</v>
      </c>
      <c r="B1237" s="178">
        <f ca="1">IF(B$1&lt;'Data Bank'!$AD363,"",IF(B$1&gt;'Data Bank'!$AT363,"",IF(AND('Data Bank'!$AC363&lt;100,TODAY()&gt;'Data Bank'!$AT363),1,IF('Data Bank'!$AC363=100,3,IF('Data Bank'!$AC363=0,0,2)))))</f>
        <v>2</v>
      </c>
      <c r="C1237" s="178">
        <f ca="1">IF(C$1&lt;'Data Bank'!$AD363,"",IF(C$1&gt;'Data Bank'!$AT363,"",IF(AND('Data Bank'!$AC363&lt;100,TODAY()&gt;'Data Bank'!$AT363),1,IF('Data Bank'!$AC363=100,3,IF('Data Bank'!$AC363=0,0,2)))))</f>
        <v>2</v>
      </c>
      <c r="D1237" s="178">
        <f ca="1">IF(D$1&lt;'Data Bank'!$AD363,"",IF(D$1&gt;'Data Bank'!$AT363,"",IF(AND('Data Bank'!$AC363&lt;100,TODAY()&gt;'Data Bank'!$AT363),1,IF('Data Bank'!$AC363=100,3,IF('Data Bank'!$AC363=0,0,2)))))</f>
        <v>2</v>
      </c>
      <c r="E1237" s="178">
        <f ca="1">IF(E$1&lt;'Data Bank'!$AD363,"",IF(E$1&gt;'Data Bank'!$AT363,"",IF(AND('Data Bank'!$AC363&lt;100,TODAY()&gt;'Data Bank'!$AT363),1,IF('Data Bank'!$AC363=100,3,IF('Data Bank'!$AC363=0,0,2)))))</f>
        <v>2</v>
      </c>
      <c r="F1237" s="178">
        <f ca="1">IF(F$1&lt;'Data Bank'!$AD363,"",IF(F$1&gt;'Data Bank'!$AT363,"",IF(AND('Data Bank'!$AC363&lt;100,TODAY()&gt;'Data Bank'!$AT363),1,IF('Data Bank'!$AC363=100,3,IF('Data Bank'!$AC363=0,0,2)))))</f>
        <v>2</v>
      </c>
      <c r="G1237" s="178">
        <f ca="1">IF(G$1&lt;'Data Bank'!$AD363,"",IF(G$1&gt;'Data Bank'!$AT363,"",IF(AND('Data Bank'!$AC363&lt;100,TODAY()&gt;'Data Bank'!$AT363),1,IF('Data Bank'!$AC363=100,3,IF('Data Bank'!$AC363=0,0,2)))))</f>
        <v>2</v>
      </c>
      <c r="H1237" s="178">
        <f ca="1">IF(H$1&lt;'Data Bank'!$AD363,"",IF(H$1&gt;'Data Bank'!$AT363,"",IF(AND('Data Bank'!$AC363&lt;100,TODAY()&gt;'Data Bank'!$AT363),1,IF('Data Bank'!$AC363=100,3,IF('Data Bank'!$AC363=0,0,2)))))</f>
        <v>2</v>
      </c>
      <c r="I1237" s="178">
        <f ca="1">IF(I$1&lt;'Data Bank'!$AD363,"",IF(I$1&gt;'Data Bank'!$AT363,"",IF(AND('Data Bank'!$AC363&lt;100,TODAY()&gt;'Data Bank'!$AT363),1,IF('Data Bank'!$AC363=100,3,IF('Data Bank'!$AC363=0,0,2)))))</f>
        <v>2</v>
      </c>
      <c r="J1237" s="177">
        <f ca="1">IF(J$1&lt;'Data Bank'!$AD363,"",IF(J$1&gt;'Data Bank'!$AT363,"",IF(AND('Data Bank'!$AC363&lt;100,TODAY()&gt;'Data Bank'!$AT363),1,IF('Data Bank'!$AC363=100,3,IF('Data Bank'!$AC363=0,0,2)))))</f>
        <v>2</v>
      </c>
      <c r="K1237" s="177">
        <f ca="1">IF(K$1&lt;'Data Bank'!$AD363,"",IF(K$1&gt;'Data Bank'!$AT363,"",IF(AND('Data Bank'!$AC363&lt;100,TODAY()&gt;'Data Bank'!$AT363),1,IF('Data Bank'!$AC363=100,3,IF('Data Bank'!$AC363=0,0,2)))))</f>
        <v>2</v>
      </c>
      <c r="L1237" s="177">
        <f ca="1">IF(L$1&lt;'Data Bank'!$AD363,"",IF(L$1&gt;'Data Bank'!$AT363,"",IF(AND('Data Bank'!$AC363&lt;100,TODAY()&gt;'Data Bank'!$AT363),1,IF('Data Bank'!$AC363=100,3,IF('Data Bank'!$AC363=0,0,2)))))</f>
        <v>2</v>
      </c>
      <c r="M1237" s="177">
        <f ca="1">IF(M$1&lt;'Data Bank'!$AD363,"",IF(M$1&gt;'Data Bank'!$AT363,"",IF(AND('Data Bank'!$AC363&lt;100,TODAY()&gt;'Data Bank'!$AT363),1,IF('Data Bank'!$AC363=100,3,IF('Data Bank'!$AC363=0,0,2)))))</f>
        <v>2</v>
      </c>
      <c r="N1237" s="177">
        <f ca="1">IF(N$1&lt;'Data Bank'!$AD363,"",IF(N$1&gt;'Data Bank'!$AT363,"",IF(AND('Data Bank'!$AC363&lt;100,TODAY()&gt;'Data Bank'!$AT363),1,IF('Data Bank'!$AC363=100,3,IF('Data Bank'!$AC363=0,0,2)))))</f>
        <v>2</v>
      </c>
      <c r="O1237" s="177">
        <f ca="1">IF(O$1&lt;'Data Bank'!$AD363,"",IF(O$1&gt;'Data Bank'!$AT363,"",IF(AND('Data Bank'!$AC363&lt;100,TODAY()&gt;'Data Bank'!$AT363),1,IF('Data Bank'!$AC363=100,3,IF('Data Bank'!$AC363=0,0,2)))))</f>
        <v>2</v>
      </c>
      <c r="P1237" s="177">
        <f ca="1">IF(P$1&lt;'Data Bank'!$AD363,"",IF(P$1&gt;'Data Bank'!$AT363,"",IF(AND('Data Bank'!$AC363&lt;100,TODAY()&gt;'Data Bank'!$AT363),1,IF('Data Bank'!$AC363=100,3,IF('Data Bank'!$AC363=0,0,2)))))</f>
        <v>2</v>
      </c>
      <c r="Q1237" s="177">
        <f ca="1">IF(Q$1&lt;'Data Bank'!$AD363,"",IF(Q$1&gt;'Data Bank'!$AT363,"",IF(AND('Data Bank'!$AC363&lt;100,TODAY()&gt;'Data Bank'!$AT363),1,IF('Data Bank'!$AC363=100,3,IF('Data Bank'!$AC363=0,0,2)))))</f>
        <v>2</v>
      </c>
      <c r="R1237" s="177">
        <f ca="1">IF(R$1&lt;'Data Bank'!$AD363,"",IF(R$1&gt;'Data Bank'!$AT363,"",IF(AND('Data Bank'!$AC363&lt;100,TODAY()&gt;'Data Bank'!$AT363),1,IF('Data Bank'!$AC363=100,3,IF('Data Bank'!$AC363=0,0,2)))))</f>
        <v>2</v>
      </c>
    </row>
    <row r="1238" spans="1:18">
      <c r="A1238" s="115" t="str">
        <f>'Data Bank'!E369</f>
        <v xml:space="preserve">Fatehger Ext </v>
      </c>
      <c r="B1238" s="178">
        <f ca="1">IF(B$1&lt;'Data Bank'!$AD369,"",IF(B$1&gt;'Data Bank'!$AT369,"",IF(AND('Data Bank'!$AC369&lt;100,TODAY()&gt;'Data Bank'!$AT369),1,IF('Data Bank'!$AC369=100,3,IF('Data Bank'!$AC369=0,0,2)))))</f>
        <v>0</v>
      </c>
      <c r="C1238" s="178">
        <f ca="1">IF(C$1&lt;'Data Bank'!$AD369,"",IF(C$1&gt;'Data Bank'!$AT369,"",IF(AND('Data Bank'!$AC369&lt;100,TODAY()&gt;'Data Bank'!$AT369),1,IF('Data Bank'!$AC369=100,3,IF('Data Bank'!$AC369=0,0,2)))))</f>
        <v>0</v>
      </c>
      <c r="D1238" s="178">
        <f ca="1">IF(D$1&lt;'Data Bank'!$AD369,"",IF(D$1&gt;'Data Bank'!$AT369,"",IF(AND('Data Bank'!$AC369&lt;100,TODAY()&gt;'Data Bank'!$AT369),1,IF('Data Bank'!$AC369=100,3,IF('Data Bank'!$AC369=0,0,2)))))</f>
        <v>0</v>
      </c>
      <c r="E1238" s="178">
        <f ca="1">IF(E$1&lt;'Data Bank'!$AD369,"",IF(E$1&gt;'Data Bank'!$AT369,"",IF(AND('Data Bank'!$AC369&lt;100,TODAY()&gt;'Data Bank'!$AT369),1,IF('Data Bank'!$AC369=100,3,IF('Data Bank'!$AC369=0,0,2)))))</f>
        <v>0</v>
      </c>
      <c r="F1238" s="178">
        <f ca="1">IF(F$1&lt;'Data Bank'!$AD369,"",IF(F$1&gt;'Data Bank'!$AT369,"",IF(AND('Data Bank'!$AC369&lt;100,TODAY()&gt;'Data Bank'!$AT369),1,IF('Data Bank'!$AC369=100,3,IF('Data Bank'!$AC369=0,0,2)))))</f>
        <v>0</v>
      </c>
      <c r="G1238" s="178">
        <f ca="1">IF(G$1&lt;'Data Bank'!$AD369,"",IF(G$1&gt;'Data Bank'!$AT369,"",IF(AND('Data Bank'!$AC369&lt;100,TODAY()&gt;'Data Bank'!$AT369),1,IF('Data Bank'!$AC369=100,3,IF('Data Bank'!$AC369=0,0,2)))))</f>
        <v>0</v>
      </c>
      <c r="H1238" s="178">
        <f ca="1">IF(H$1&lt;'Data Bank'!$AD369,"",IF(H$1&gt;'Data Bank'!$AT369,"",IF(AND('Data Bank'!$AC369&lt;100,TODAY()&gt;'Data Bank'!$AT369),1,IF('Data Bank'!$AC369=100,3,IF('Data Bank'!$AC369=0,0,2)))))</f>
        <v>0</v>
      </c>
      <c r="I1238" s="178">
        <f ca="1">IF(I$1&lt;'Data Bank'!$AD369,"",IF(I$1&gt;'Data Bank'!$AT369,"",IF(AND('Data Bank'!$AC369&lt;100,TODAY()&gt;'Data Bank'!$AT369),1,IF('Data Bank'!$AC369=100,3,IF('Data Bank'!$AC369=0,0,2)))))</f>
        <v>0</v>
      </c>
      <c r="J1238" s="177">
        <f ca="1">IF(J$1&lt;'Data Bank'!$AD369,"",IF(J$1&gt;'Data Bank'!$AT369,"",IF(AND('Data Bank'!$AC369&lt;100,TODAY()&gt;'Data Bank'!$AT369),1,IF('Data Bank'!$AC369=100,3,IF('Data Bank'!$AC369=0,0,2)))))</f>
        <v>0</v>
      </c>
      <c r="K1238" s="177">
        <f ca="1">IF(K$1&lt;'Data Bank'!$AD369,"",IF(K$1&gt;'Data Bank'!$AT369,"",IF(AND('Data Bank'!$AC369&lt;100,TODAY()&gt;'Data Bank'!$AT369),1,IF('Data Bank'!$AC369=100,3,IF('Data Bank'!$AC369=0,0,2)))))</f>
        <v>0</v>
      </c>
      <c r="L1238" s="177">
        <f ca="1">IF(L$1&lt;'Data Bank'!$AD369,"",IF(L$1&gt;'Data Bank'!$AT369,"",IF(AND('Data Bank'!$AC369&lt;100,TODAY()&gt;'Data Bank'!$AT369),1,IF('Data Bank'!$AC369=100,3,IF('Data Bank'!$AC369=0,0,2)))))</f>
        <v>0</v>
      </c>
      <c r="M1238" s="177">
        <f ca="1">IF(M$1&lt;'Data Bank'!$AD369,"",IF(M$1&gt;'Data Bank'!$AT369,"",IF(AND('Data Bank'!$AC369&lt;100,TODAY()&gt;'Data Bank'!$AT369),1,IF('Data Bank'!$AC369=100,3,IF('Data Bank'!$AC369=0,0,2)))))</f>
        <v>0</v>
      </c>
      <c r="N1238" s="177">
        <f ca="1">IF(N$1&lt;'Data Bank'!$AD369,"",IF(N$1&gt;'Data Bank'!$AT369,"",IF(AND('Data Bank'!$AC369&lt;100,TODAY()&gt;'Data Bank'!$AT369),1,IF('Data Bank'!$AC369=100,3,IF('Data Bank'!$AC369=0,0,2)))))</f>
        <v>0</v>
      </c>
      <c r="O1238" s="177">
        <f ca="1">IF(O$1&lt;'Data Bank'!$AD369,"",IF(O$1&gt;'Data Bank'!$AT369,"",IF(AND('Data Bank'!$AC369&lt;100,TODAY()&gt;'Data Bank'!$AT369),1,IF('Data Bank'!$AC369=100,3,IF('Data Bank'!$AC369=0,0,2)))))</f>
        <v>0</v>
      </c>
      <c r="P1238" s="177">
        <f ca="1">IF(P$1&lt;'Data Bank'!$AD369,"",IF(P$1&gt;'Data Bank'!$AT369,"",IF(AND('Data Bank'!$AC369&lt;100,TODAY()&gt;'Data Bank'!$AT369),1,IF('Data Bank'!$AC369=100,3,IF('Data Bank'!$AC369=0,0,2)))))</f>
        <v>0</v>
      </c>
      <c r="Q1238" s="177">
        <f ca="1">IF(Q$1&lt;'Data Bank'!$AD369,"",IF(Q$1&gt;'Data Bank'!$AT369,"",IF(AND('Data Bank'!$AC369&lt;100,TODAY()&gt;'Data Bank'!$AT369),1,IF('Data Bank'!$AC369=100,3,IF('Data Bank'!$AC369=0,0,2)))))</f>
        <v>0</v>
      </c>
      <c r="R1238" s="177">
        <f ca="1">IF(R$1&lt;'Data Bank'!$AD369,"",IF(R$1&gt;'Data Bank'!$AT369,"",IF(AND('Data Bank'!$AC369&lt;100,TODAY()&gt;'Data Bank'!$AT369),1,IF('Data Bank'!$AC369=100,3,IF('Data Bank'!$AC369=0,0,2)))))</f>
        <v>0</v>
      </c>
    </row>
    <row r="1239" spans="1:18">
      <c r="A1239" s="115" t="str">
        <f>'Data Bank'!E373</f>
        <v>Fatima Jinnah Town D</v>
      </c>
      <c r="B1239" s="178">
        <f ca="1">IF(B$1&lt;'Data Bank'!$AD373,"",IF(B$1&gt;'Data Bank'!$AT373,"",IF(AND('Data Bank'!$AC373&lt;100,TODAY()&gt;'Data Bank'!$AT373),1,IF('Data Bank'!$AC373=100,3,IF('Data Bank'!$AC373=0,0,2)))))</f>
        <v>2</v>
      </c>
      <c r="C1239" s="178">
        <f ca="1">IF(C$1&lt;'Data Bank'!$AD373,"",IF(C$1&gt;'Data Bank'!$AT373,"",IF(AND('Data Bank'!$AC373&lt;100,TODAY()&gt;'Data Bank'!$AT373),1,IF('Data Bank'!$AC373=100,3,IF('Data Bank'!$AC373=0,0,2)))))</f>
        <v>2</v>
      </c>
      <c r="D1239" s="178">
        <f ca="1">IF(D$1&lt;'Data Bank'!$AD373,"",IF(D$1&gt;'Data Bank'!$AT373,"",IF(AND('Data Bank'!$AC373&lt;100,TODAY()&gt;'Data Bank'!$AT373),1,IF('Data Bank'!$AC373=100,3,IF('Data Bank'!$AC373=0,0,2)))))</f>
        <v>2</v>
      </c>
      <c r="E1239" s="178">
        <f ca="1">IF(E$1&lt;'Data Bank'!$AD373,"",IF(E$1&gt;'Data Bank'!$AT373,"",IF(AND('Data Bank'!$AC373&lt;100,TODAY()&gt;'Data Bank'!$AT373),1,IF('Data Bank'!$AC373=100,3,IF('Data Bank'!$AC373=0,0,2)))))</f>
        <v>2</v>
      </c>
      <c r="F1239" s="178">
        <f ca="1">IF(F$1&lt;'Data Bank'!$AD373,"",IF(F$1&gt;'Data Bank'!$AT373,"",IF(AND('Data Bank'!$AC373&lt;100,TODAY()&gt;'Data Bank'!$AT373),1,IF('Data Bank'!$AC373=100,3,IF('Data Bank'!$AC373=0,0,2)))))</f>
        <v>2</v>
      </c>
      <c r="G1239" s="178">
        <f ca="1">IF(G$1&lt;'Data Bank'!$AD373,"",IF(G$1&gt;'Data Bank'!$AT373,"",IF(AND('Data Bank'!$AC373&lt;100,TODAY()&gt;'Data Bank'!$AT373),1,IF('Data Bank'!$AC373=100,3,IF('Data Bank'!$AC373=0,0,2)))))</f>
        <v>2</v>
      </c>
      <c r="H1239" s="178">
        <f ca="1">IF(H$1&lt;'Data Bank'!$AD373,"",IF(H$1&gt;'Data Bank'!$AT373,"",IF(AND('Data Bank'!$AC373&lt;100,TODAY()&gt;'Data Bank'!$AT373),1,IF('Data Bank'!$AC373=100,3,IF('Data Bank'!$AC373=0,0,2)))))</f>
        <v>2</v>
      </c>
      <c r="I1239" s="178">
        <f ca="1">IF(I$1&lt;'Data Bank'!$AD373,"",IF(I$1&gt;'Data Bank'!$AT373,"",IF(AND('Data Bank'!$AC373&lt;100,TODAY()&gt;'Data Bank'!$AT373),1,IF('Data Bank'!$AC373=100,3,IF('Data Bank'!$AC373=0,0,2)))))</f>
        <v>2</v>
      </c>
      <c r="J1239" s="177">
        <f ca="1">IF(J$1&lt;'Data Bank'!$AD373,"",IF(J$1&gt;'Data Bank'!$AT373,"",IF(AND('Data Bank'!$AC373&lt;100,TODAY()&gt;'Data Bank'!$AT373),1,IF('Data Bank'!$AC373=100,3,IF('Data Bank'!$AC373=0,0,2)))))</f>
        <v>2</v>
      </c>
      <c r="K1239" s="177">
        <f ca="1">IF(K$1&lt;'Data Bank'!$AD373,"",IF(K$1&gt;'Data Bank'!$AT373,"",IF(AND('Data Bank'!$AC373&lt;100,TODAY()&gt;'Data Bank'!$AT373),1,IF('Data Bank'!$AC373=100,3,IF('Data Bank'!$AC373=0,0,2)))))</f>
        <v>2</v>
      </c>
      <c r="L1239" s="177">
        <f ca="1">IF(L$1&lt;'Data Bank'!$AD373,"",IF(L$1&gt;'Data Bank'!$AT373,"",IF(AND('Data Bank'!$AC373&lt;100,TODAY()&gt;'Data Bank'!$AT373),1,IF('Data Bank'!$AC373=100,3,IF('Data Bank'!$AC373=0,0,2)))))</f>
        <v>2</v>
      </c>
      <c r="M1239" s="177">
        <f ca="1">IF(M$1&lt;'Data Bank'!$AD373,"",IF(M$1&gt;'Data Bank'!$AT373,"",IF(AND('Data Bank'!$AC373&lt;100,TODAY()&gt;'Data Bank'!$AT373),1,IF('Data Bank'!$AC373=100,3,IF('Data Bank'!$AC373=0,0,2)))))</f>
        <v>2</v>
      </c>
      <c r="N1239" s="177">
        <f ca="1">IF(N$1&lt;'Data Bank'!$AD373,"",IF(N$1&gt;'Data Bank'!$AT373,"",IF(AND('Data Bank'!$AC373&lt;100,TODAY()&gt;'Data Bank'!$AT373),1,IF('Data Bank'!$AC373=100,3,IF('Data Bank'!$AC373=0,0,2)))))</f>
        <v>2</v>
      </c>
      <c r="O1239" s="177">
        <f ca="1">IF(O$1&lt;'Data Bank'!$AD373,"",IF(O$1&gt;'Data Bank'!$AT373,"",IF(AND('Data Bank'!$AC373&lt;100,TODAY()&gt;'Data Bank'!$AT373),1,IF('Data Bank'!$AC373=100,3,IF('Data Bank'!$AC373=0,0,2)))))</f>
        <v>2</v>
      </c>
      <c r="P1239" s="177">
        <f ca="1">IF(P$1&lt;'Data Bank'!$AD373,"",IF(P$1&gt;'Data Bank'!$AT373,"",IF(AND('Data Bank'!$AC373&lt;100,TODAY()&gt;'Data Bank'!$AT373),1,IF('Data Bank'!$AC373=100,3,IF('Data Bank'!$AC373=0,0,2)))))</f>
        <v>2</v>
      </c>
      <c r="Q1239" s="177">
        <f ca="1">IF(Q$1&lt;'Data Bank'!$AD373,"",IF(Q$1&gt;'Data Bank'!$AT373,"",IF(AND('Data Bank'!$AC373&lt;100,TODAY()&gt;'Data Bank'!$AT373),1,IF('Data Bank'!$AC373=100,3,IF('Data Bank'!$AC373=0,0,2)))))</f>
        <v>2</v>
      </c>
      <c r="R1239" s="177">
        <f ca="1">IF(R$1&lt;'Data Bank'!$AD373,"",IF(R$1&gt;'Data Bank'!$AT373,"",IF(AND('Data Bank'!$AC373&lt;100,TODAY()&gt;'Data Bank'!$AT373),1,IF('Data Bank'!$AC373=100,3,IF('Data Bank'!$AC373=0,0,2)))))</f>
        <v>2</v>
      </c>
    </row>
    <row r="1240" spans="1:18">
      <c r="A1240" s="115" t="str">
        <f>'Data Bank'!E379</f>
        <v>Fauji Basti</v>
      </c>
      <c r="B1240" s="178">
        <f ca="1">IF(B$1&lt;'Data Bank'!$AD379,"",IF(B$1&gt;'Data Bank'!$AT379,"",IF(AND('Data Bank'!$AC379&lt;100,TODAY()&gt;'Data Bank'!$AT379),1,IF('Data Bank'!$AC379=100,3,IF('Data Bank'!$AC379=0,0,2)))))</f>
        <v>1</v>
      </c>
      <c r="C1240" s="178">
        <f ca="1">IF(C$1&lt;'Data Bank'!$AD379,"",IF(C$1&gt;'Data Bank'!$AT379,"",IF(AND('Data Bank'!$AC379&lt;100,TODAY()&gt;'Data Bank'!$AT379),1,IF('Data Bank'!$AC379=100,3,IF('Data Bank'!$AC379=0,0,2)))))</f>
        <v>1</v>
      </c>
      <c r="D1240" s="178" t="str">
        <f ca="1">IF(D$1&lt;'Data Bank'!$AD379,"",IF(D$1&gt;'Data Bank'!$AT379,"",IF(AND('Data Bank'!$AC379&lt;100,TODAY()&gt;'Data Bank'!$AT379),1,IF('Data Bank'!$AC379=100,3,IF('Data Bank'!$AC379=0,0,2)))))</f>
        <v/>
      </c>
      <c r="E1240" s="178" t="str">
        <f ca="1">IF(E$1&lt;'Data Bank'!$AD379,"",IF(E$1&gt;'Data Bank'!$AT379,"",IF(AND('Data Bank'!$AC379&lt;100,TODAY()&gt;'Data Bank'!$AT379),1,IF('Data Bank'!$AC379=100,3,IF('Data Bank'!$AC379=0,0,2)))))</f>
        <v/>
      </c>
      <c r="F1240" s="178" t="str">
        <f ca="1">IF(F$1&lt;'Data Bank'!$AD379,"",IF(F$1&gt;'Data Bank'!$AT379,"",IF(AND('Data Bank'!$AC379&lt;100,TODAY()&gt;'Data Bank'!$AT379),1,IF('Data Bank'!$AC379=100,3,IF('Data Bank'!$AC379=0,0,2)))))</f>
        <v/>
      </c>
      <c r="G1240" s="178" t="str">
        <f ca="1">IF(G$1&lt;'Data Bank'!$AD379,"",IF(G$1&gt;'Data Bank'!$AT379,"",IF(AND('Data Bank'!$AC379&lt;100,TODAY()&gt;'Data Bank'!$AT379),1,IF('Data Bank'!$AC379=100,3,IF('Data Bank'!$AC379=0,0,2)))))</f>
        <v/>
      </c>
      <c r="H1240" s="178" t="str">
        <f ca="1">IF(H$1&lt;'Data Bank'!$AD379,"",IF(H$1&gt;'Data Bank'!$AT379,"",IF(AND('Data Bank'!$AC379&lt;100,TODAY()&gt;'Data Bank'!$AT379),1,IF('Data Bank'!$AC379=100,3,IF('Data Bank'!$AC379=0,0,2)))))</f>
        <v/>
      </c>
      <c r="I1240" s="178" t="str">
        <f ca="1">IF(I$1&lt;'Data Bank'!$AD379,"",IF(I$1&gt;'Data Bank'!$AT379,"",IF(AND('Data Bank'!$AC379&lt;100,TODAY()&gt;'Data Bank'!$AT379),1,IF('Data Bank'!$AC379=100,3,IF('Data Bank'!$AC379=0,0,2)))))</f>
        <v/>
      </c>
      <c r="J1240" s="177" t="str">
        <f ca="1">IF(J$1&lt;'Data Bank'!$AD379,"",IF(J$1&gt;'Data Bank'!$AT379,"",IF(AND('Data Bank'!$AC379&lt;100,TODAY()&gt;'Data Bank'!$AT379),1,IF('Data Bank'!$AC379=100,3,IF('Data Bank'!$AC379=0,0,2)))))</f>
        <v/>
      </c>
      <c r="K1240" s="177" t="str">
        <f ca="1">IF(K$1&lt;'Data Bank'!$AD379,"",IF(K$1&gt;'Data Bank'!$AT379,"",IF(AND('Data Bank'!$AC379&lt;100,TODAY()&gt;'Data Bank'!$AT379),1,IF('Data Bank'!$AC379=100,3,IF('Data Bank'!$AC379=0,0,2)))))</f>
        <v/>
      </c>
      <c r="L1240" s="177" t="str">
        <f ca="1">IF(L$1&lt;'Data Bank'!$AD379,"",IF(L$1&gt;'Data Bank'!$AT379,"",IF(AND('Data Bank'!$AC379&lt;100,TODAY()&gt;'Data Bank'!$AT379),1,IF('Data Bank'!$AC379=100,3,IF('Data Bank'!$AC379=0,0,2)))))</f>
        <v/>
      </c>
      <c r="M1240" s="177" t="str">
        <f ca="1">IF(M$1&lt;'Data Bank'!$AD379,"",IF(M$1&gt;'Data Bank'!$AT379,"",IF(AND('Data Bank'!$AC379&lt;100,TODAY()&gt;'Data Bank'!$AT379),1,IF('Data Bank'!$AC379=100,3,IF('Data Bank'!$AC379=0,0,2)))))</f>
        <v/>
      </c>
      <c r="N1240" s="177" t="str">
        <f ca="1">IF(N$1&lt;'Data Bank'!$AD379,"",IF(N$1&gt;'Data Bank'!$AT379,"",IF(AND('Data Bank'!$AC379&lt;100,TODAY()&gt;'Data Bank'!$AT379),1,IF('Data Bank'!$AC379=100,3,IF('Data Bank'!$AC379=0,0,2)))))</f>
        <v/>
      </c>
      <c r="O1240" s="177" t="str">
        <f ca="1">IF(O$1&lt;'Data Bank'!$AD379,"",IF(O$1&gt;'Data Bank'!$AT379,"",IF(AND('Data Bank'!$AC379&lt;100,TODAY()&gt;'Data Bank'!$AT379),1,IF('Data Bank'!$AC379=100,3,IF('Data Bank'!$AC379=0,0,2)))))</f>
        <v/>
      </c>
      <c r="P1240" s="177" t="str">
        <f ca="1">IF(P$1&lt;'Data Bank'!$AD379,"",IF(P$1&gt;'Data Bank'!$AT379,"",IF(AND('Data Bank'!$AC379&lt;100,TODAY()&gt;'Data Bank'!$AT379),1,IF('Data Bank'!$AC379=100,3,IF('Data Bank'!$AC379=0,0,2)))))</f>
        <v/>
      </c>
      <c r="Q1240" s="177" t="str">
        <f ca="1">IF(Q$1&lt;'Data Bank'!$AD379,"",IF(Q$1&gt;'Data Bank'!$AT379,"",IF(AND('Data Bank'!$AC379&lt;100,TODAY()&gt;'Data Bank'!$AT379),1,IF('Data Bank'!$AC379=100,3,IF('Data Bank'!$AC379=0,0,2)))))</f>
        <v/>
      </c>
      <c r="R1240" s="177" t="str">
        <f ca="1">IF(R$1&lt;'Data Bank'!$AD379,"",IF(R$1&gt;'Data Bank'!$AT379,"",IF(AND('Data Bank'!$AC379&lt;100,TODAY()&gt;'Data Bank'!$AT379),1,IF('Data Bank'!$AC379=100,3,IF('Data Bank'!$AC379=0,0,2)))))</f>
        <v/>
      </c>
    </row>
    <row r="1241" spans="1:18">
      <c r="A1241" s="115" t="str">
        <f>'Data Bank'!E380</f>
        <v>Fazaiya Society P1</v>
      </c>
      <c r="B1241" s="178">
        <f ca="1">IF(B$1&lt;'Data Bank'!$AD380,"",IF(B$1&gt;'Data Bank'!$AT380,"",IF(AND('Data Bank'!$AC380&lt;100,TODAY()&gt;'Data Bank'!$AT380),1,IF('Data Bank'!$AC380=100,3,IF('Data Bank'!$AC380=0,0,2)))))</f>
        <v>2</v>
      </c>
      <c r="C1241" s="178">
        <f ca="1">IF(C$1&lt;'Data Bank'!$AD380,"",IF(C$1&gt;'Data Bank'!$AT380,"",IF(AND('Data Bank'!$AC380&lt;100,TODAY()&gt;'Data Bank'!$AT380),1,IF('Data Bank'!$AC380=100,3,IF('Data Bank'!$AC380=0,0,2)))))</f>
        <v>2</v>
      </c>
      <c r="D1241" s="178">
        <f ca="1">IF(D$1&lt;'Data Bank'!$AD380,"",IF(D$1&gt;'Data Bank'!$AT380,"",IF(AND('Data Bank'!$AC380&lt;100,TODAY()&gt;'Data Bank'!$AT380),1,IF('Data Bank'!$AC380=100,3,IF('Data Bank'!$AC380=0,0,2)))))</f>
        <v>2</v>
      </c>
      <c r="E1241" s="178">
        <f ca="1">IF(E$1&lt;'Data Bank'!$AD380,"",IF(E$1&gt;'Data Bank'!$AT380,"",IF(AND('Data Bank'!$AC380&lt;100,TODAY()&gt;'Data Bank'!$AT380),1,IF('Data Bank'!$AC380=100,3,IF('Data Bank'!$AC380=0,0,2)))))</f>
        <v>2</v>
      </c>
      <c r="F1241" s="178">
        <f ca="1">IF(F$1&lt;'Data Bank'!$AD380,"",IF(F$1&gt;'Data Bank'!$AT380,"",IF(AND('Data Bank'!$AC380&lt;100,TODAY()&gt;'Data Bank'!$AT380),1,IF('Data Bank'!$AC380=100,3,IF('Data Bank'!$AC380=0,0,2)))))</f>
        <v>2</v>
      </c>
      <c r="G1241" s="178">
        <f ca="1">IF(G$1&lt;'Data Bank'!$AD380,"",IF(G$1&gt;'Data Bank'!$AT380,"",IF(AND('Data Bank'!$AC380&lt;100,TODAY()&gt;'Data Bank'!$AT380),1,IF('Data Bank'!$AC380=100,3,IF('Data Bank'!$AC380=0,0,2)))))</f>
        <v>2</v>
      </c>
      <c r="H1241" s="178">
        <f ca="1">IF(H$1&lt;'Data Bank'!$AD380,"",IF(H$1&gt;'Data Bank'!$AT380,"",IF(AND('Data Bank'!$AC380&lt;100,TODAY()&gt;'Data Bank'!$AT380),1,IF('Data Bank'!$AC380=100,3,IF('Data Bank'!$AC380=0,0,2)))))</f>
        <v>2</v>
      </c>
      <c r="I1241" s="178">
        <f ca="1">IF(I$1&lt;'Data Bank'!$AD380,"",IF(I$1&gt;'Data Bank'!$AT380,"",IF(AND('Data Bank'!$AC380&lt;100,TODAY()&gt;'Data Bank'!$AT380),1,IF('Data Bank'!$AC380=100,3,IF('Data Bank'!$AC380=0,0,2)))))</f>
        <v>2</v>
      </c>
      <c r="J1241" s="177">
        <f ca="1">IF(J$1&lt;'Data Bank'!$AD380,"",IF(J$1&gt;'Data Bank'!$AT380,"",IF(AND('Data Bank'!$AC380&lt;100,TODAY()&gt;'Data Bank'!$AT380),1,IF('Data Bank'!$AC380=100,3,IF('Data Bank'!$AC380=0,0,2)))))</f>
        <v>2</v>
      </c>
      <c r="K1241" s="177">
        <f ca="1">IF(K$1&lt;'Data Bank'!$AD380,"",IF(K$1&gt;'Data Bank'!$AT380,"",IF(AND('Data Bank'!$AC380&lt;100,TODAY()&gt;'Data Bank'!$AT380),1,IF('Data Bank'!$AC380=100,3,IF('Data Bank'!$AC380=0,0,2)))))</f>
        <v>2</v>
      </c>
      <c r="L1241" s="177">
        <f ca="1">IF(L$1&lt;'Data Bank'!$AD380,"",IF(L$1&gt;'Data Bank'!$AT380,"",IF(AND('Data Bank'!$AC380&lt;100,TODAY()&gt;'Data Bank'!$AT380),1,IF('Data Bank'!$AC380=100,3,IF('Data Bank'!$AC380=0,0,2)))))</f>
        <v>2</v>
      </c>
      <c r="M1241" s="177">
        <f ca="1">IF(M$1&lt;'Data Bank'!$AD380,"",IF(M$1&gt;'Data Bank'!$AT380,"",IF(AND('Data Bank'!$AC380&lt;100,TODAY()&gt;'Data Bank'!$AT380),1,IF('Data Bank'!$AC380=100,3,IF('Data Bank'!$AC380=0,0,2)))))</f>
        <v>2</v>
      </c>
      <c r="N1241" s="177">
        <f ca="1">IF(N$1&lt;'Data Bank'!$AD380,"",IF(N$1&gt;'Data Bank'!$AT380,"",IF(AND('Data Bank'!$AC380&lt;100,TODAY()&gt;'Data Bank'!$AT380),1,IF('Data Bank'!$AC380=100,3,IF('Data Bank'!$AC380=0,0,2)))))</f>
        <v>2</v>
      </c>
      <c r="O1241" s="177">
        <f ca="1">IF(O$1&lt;'Data Bank'!$AD380,"",IF(O$1&gt;'Data Bank'!$AT380,"",IF(AND('Data Bank'!$AC380&lt;100,TODAY()&gt;'Data Bank'!$AT380),1,IF('Data Bank'!$AC380=100,3,IF('Data Bank'!$AC380=0,0,2)))))</f>
        <v>2</v>
      </c>
      <c r="P1241" s="177">
        <f ca="1">IF(P$1&lt;'Data Bank'!$AD380,"",IF(P$1&gt;'Data Bank'!$AT380,"",IF(AND('Data Bank'!$AC380&lt;100,TODAY()&gt;'Data Bank'!$AT380),1,IF('Data Bank'!$AC380=100,3,IF('Data Bank'!$AC380=0,0,2)))))</f>
        <v>2</v>
      </c>
      <c r="Q1241" s="177">
        <f ca="1">IF(Q$1&lt;'Data Bank'!$AD380,"",IF(Q$1&gt;'Data Bank'!$AT380,"",IF(AND('Data Bank'!$AC380&lt;100,TODAY()&gt;'Data Bank'!$AT380),1,IF('Data Bank'!$AC380=100,3,IF('Data Bank'!$AC380=0,0,2)))))</f>
        <v>2</v>
      </c>
      <c r="R1241" s="177">
        <f ca="1">IF(R$1&lt;'Data Bank'!$AD380,"",IF(R$1&gt;'Data Bank'!$AT380,"",IF(AND('Data Bank'!$AC380&lt;100,TODAY()&gt;'Data Bank'!$AT380),1,IF('Data Bank'!$AC380=100,3,IF('Data Bank'!$AC380=0,0,2)))))</f>
        <v>2</v>
      </c>
    </row>
    <row r="1242" spans="1:18">
      <c r="A1242" s="115" t="str">
        <f>'Data Bank'!E388</f>
        <v>FDA City_P3</v>
      </c>
      <c r="B1242" s="178">
        <f ca="1">IF(B$1&lt;'Data Bank'!$AD388,"",IF(B$1&gt;'Data Bank'!$AT388,"",IF(AND('Data Bank'!$AC388&lt;100,TODAY()&gt;'Data Bank'!$AT388),1,IF('Data Bank'!$AC388=100,3,IF('Data Bank'!$AC388=0,0,2)))))</f>
        <v>2</v>
      </c>
      <c r="C1242" s="178">
        <f ca="1">IF(C$1&lt;'Data Bank'!$AD388,"",IF(C$1&gt;'Data Bank'!$AT388,"",IF(AND('Data Bank'!$AC388&lt;100,TODAY()&gt;'Data Bank'!$AT388),1,IF('Data Bank'!$AC388=100,3,IF('Data Bank'!$AC388=0,0,2)))))</f>
        <v>2</v>
      </c>
      <c r="D1242" s="178">
        <f ca="1">IF(D$1&lt;'Data Bank'!$AD388,"",IF(D$1&gt;'Data Bank'!$AT388,"",IF(AND('Data Bank'!$AC388&lt;100,TODAY()&gt;'Data Bank'!$AT388),1,IF('Data Bank'!$AC388=100,3,IF('Data Bank'!$AC388=0,0,2)))))</f>
        <v>2</v>
      </c>
      <c r="E1242" s="178">
        <f ca="1">IF(E$1&lt;'Data Bank'!$AD388,"",IF(E$1&gt;'Data Bank'!$AT388,"",IF(AND('Data Bank'!$AC388&lt;100,TODAY()&gt;'Data Bank'!$AT388),1,IF('Data Bank'!$AC388=100,3,IF('Data Bank'!$AC388=0,0,2)))))</f>
        <v>2</v>
      </c>
      <c r="F1242" s="178">
        <f ca="1">IF(F$1&lt;'Data Bank'!$AD388,"",IF(F$1&gt;'Data Bank'!$AT388,"",IF(AND('Data Bank'!$AC388&lt;100,TODAY()&gt;'Data Bank'!$AT388),1,IF('Data Bank'!$AC388=100,3,IF('Data Bank'!$AC388=0,0,2)))))</f>
        <v>2</v>
      </c>
      <c r="G1242" s="178">
        <f ca="1">IF(G$1&lt;'Data Bank'!$AD388,"",IF(G$1&gt;'Data Bank'!$AT388,"",IF(AND('Data Bank'!$AC388&lt;100,TODAY()&gt;'Data Bank'!$AT388),1,IF('Data Bank'!$AC388=100,3,IF('Data Bank'!$AC388=0,0,2)))))</f>
        <v>2</v>
      </c>
      <c r="H1242" s="178">
        <f ca="1">IF(H$1&lt;'Data Bank'!$AD388,"",IF(H$1&gt;'Data Bank'!$AT388,"",IF(AND('Data Bank'!$AC388&lt;100,TODAY()&gt;'Data Bank'!$AT388),1,IF('Data Bank'!$AC388=100,3,IF('Data Bank'!$AC388=0,0,2)))))</f>
        <v>2</v>
      </c>
      <c r="I1242" s="178">
        <f ca="1">IF(I$1&lt;'Data Bank'!$AD388,"",IF(I$1&gt;'Data Bank'!$AT388,"",IF(AND('Data Bank'!$AC388&lt;100,TODAY()&gt;'Data Bank'!$AT388),1,IF('Data Bank'!$AC388=100,3,IF('Data Bank'!$AC388=0,0,2)))))</f>
        <v>2</v>
      </c>
      <c r="J1242" s="177">
        <f ca="1">IF(J$1&lt;'Data Bank'!$AD388,"",IF(J$1&gt;'Data Bank'!$AT388,"",IF(AND('Data Bank'!$AC388&lt;100,TODAY()&gt;'Data Bank'!$AT388),1,IF('Data Bank'!$AC388=100,3,IF('Data Bank'!$AC388=0,0,2)))))</f>
        <v>2</v>
      </c>
      <c r="K1242" s="177">
        <f ca="1">IF(K$1&lt;'Data Bank'!$AD388,"",IF(K$1&gt;'Data Bank'!$AT388,"",IF(AND('Data Bank'!$AC388&lt;100,TODAY()&gt;'Data Bank'!$AT388),1,IF('Data Bank'!$AC388=100,3,IF('Data Bank'!$AC388=0,0,2)))))</f>
        <v>2</v>
      </c>
      <c r="L1242" s="177">
        <f ca="1">IF(L$1&lt;'Data Bank'!$AD388,"",IF(L$1&gt;'Data Bank'!$AT388,"",IF(AND('Data Bank'!$AC388&lt;100,TODAY()&gt;'Data Bank'!$AT388),1,IF('Data Bank'!$AC388=100,3,IF('Data Bank'!$AC388=0,0,2)))))</f>
        <v>2</v>
      </c>
      <c r="M1242" s="177">
        <f ca="1">IF(M$1&lt;'Data Bank'!$AD388,"",IF(M$1&gt;'Data Bank'!$AT388,"",IF(AND('Data Bank'!$AC388&lt;100,TODAY()&gt;'Data Bank'!$AT388),1,IF('Data Bank'!$AC388=100,3,IF('Data Bank'!$AC388=0,0,2)))))</f>
        <v>2</v>
      </c>
      <c r="N1242" s="177">
        <f ca="1">IF(N$1&lt;'Data Bank'!$AD388,"",IF(N$1&gt;'Data Bank'!$AT388,"",IF(AND('Data Bank'!$AC388&lt;100,TODAY()&gt;'Data Bank'!$AT388),1,IF('Data Bank'!$AC388=100,3,IF('Data Bank'!$AC388=0,0,2)))))</f>
        <v>2</v>
      </c>
      <c r="O1242" s="177">
        <f ca="1">IF(O$1&lt;'Data Bank'!$AD388,"",IF(O$1&gt;'Data Bank'!$AT388,"",IF(AND('Data Bank'!$AC388&lt;100,TODAY()&gt;'Data Bank'!$AT388),1,IF('Data Bank'!$AC388=100,3,IF('Data Bank'!$AC388=0,0,2)))))</f>
        <v>2</v>
      </c>
      <c r="P1242" s="177">
        <f ca="1">IF(P$1&lt;'Data Bank'!$AD388,"",IF(P$1&gt;'Data Bank'!$AT388,"",IF(AND('Data Bank'!$AC388&lt;100,TODAY()&gt;'Data Bank'!$AT388),1,IF('Data Bank'!$AC388=100,3,IF('Data Bank'!$AC388=0,0,2)))))</f>
        <v>2</v>
      </c>
      <c r="Q1242" s="177">
        <f ca="1">IF(Q$1&lt;'Data Bank'!$AD388,"",IF(Q$1&gt;'Data Bank'!$AT388,"",IF(AND('Data Bank'!$AC388&lt;100,TODAY()&gt;'Data Bank'!$AT388),1,IF('Data Bank'!$AC388=100,3,IF('Data Bank'!$AC388=0,0,2)))))</f>
        <v>2</v>
      </c>
      <c r="R1242" s="177">
        <f ca="1">IF(R$1&lt;'Data Bank'!$AD388,"",IF(R$1&gt;'Data Bank'!$AT388,"",IF(AND('Data Bank'!$AC388&lt;100,TODAY()&gt;'Data Bank'!$AT388),1,IF('Data Bank'!$AC388=100,3,IF('Data Bank'!$AC388=0,0,2)))))</f>
        <v>2</v>
      </c>
    </row>
    <row r="1243" spans="1:18">
      <c r="A1243" s="115" t="str">
        <f>'Data Bank'!E401</f>
        <v>Feeder</v>
      </c>
      <c r="B1243" s="178">
        <f ca="1">IF(B$1&lt;'Data Bank'!$AD401,"",IF(B$1&gt;'Data Bank'!$AT401,"",IF(AND('Data Bank'!$AC401&lt;100,TODAY()&gt;'Data Bank'!$AT401),1,IF('Data Bank'!$AC401=100,3,IF('Data Bank'!$AC401=0,0,2)))))</f>
        <v>0</v>
      </c>
      <c r="C1243" s="178">
        <f ca="1">IF(C$1&lt;'Data Bank'!$AD401,"",IF(C$1&gt;'Data Bank'!$AT401,"",IF(AND('Data Bank'!$AC401&lt;100,TODAY()&gt;'Data Bank'!$AT401),1,IF('Data Bank'!$AC401=100,3,IF('Data Bank'!$AC401=0,0,2)))))</f>
        <v>0</v>
      </c>
      <c r="D1243" s="178">
        <f ca="1">IF(D$1&lt;'Data Bank'!$AD401,"",IF(D$1&gt;'Data Bank'!$AT401,"",IF(AND('Data Bank'!$AC401&lt;100,TODAY()&gt;'Data Bank'!$AT401),1,IF('Data Bank'!$AC401=100,3,IF('Data Bank'!$AC401=0,0,2)))))</f>
        <v>0</v>
      </c>
      <c r="E1243" s="178">
        <f ca="1">IF(E$1&lt;'Data Bank'!$AD401,"",IF(E$1&gt;'Data Bank'!$AT401,"",IF(AND('Data Bank'!$AC401&lt;100,TODAY()&gt;'Data Bank'!$AT401),1,IF('Data Bank'!$AC401=100,3,IF('Data Bank'!$AC401=0,0,2)))))</f>
        <v>0</v>
      </c>
      <c r="F1243" s="178">
        <f ca="1">IF(F$1&lt;'Data Bank'!$AD401,"",IF(F$1&gt;'Data Bank'!$AT401,"",IF(AND('Data Bank'!$AC401&lt;100,TODAY()&gt;'Data Bank'!$AT401),1,IF('Data Bank'!$AC401=100,3,IF('Data Bank'!$AC401=0,0,2)))))</f>
        <v>0</v>
      </c>
      <c r="G1243" s="178">
        <f ca="1">IF(G$1&lt;'Data Bank'!$AD401,"",IF(G$1&gt;'Data Bank'!$AT401,"",IF(AND('Data Bank'!$AC401&lt;100,TODAY()&gt;'Data Bank'!$AT401),1,IF('Data Bank'!$AC401=100,3,IF('Data Bank'!$AC401=0,0,2)))))</f>
        <v>0</v>
      </c>
      <c r="H1243" s="178">
        <f ca="1">IF(H$1&lt;'Data Bank'!$AD401,"",IF(H$1&gt;'Data Bank'!$AT401,"",IF(AND('Data Bank'!$AC401&lt;100,TODAY()&gt;'Data Bank'!$AT401),1,IF('Data Bank'!$AC401=100,3,IF('Data Bank'!$AC401=0,0,2)))))</f>
        <v>0</v>
      </c>
      <c r="I1243" s="178">
        <f ca="1">IF(I$1&lt;'Data Bank'!$AD401,"",IF(I$1&gt;'Data Bank'!$AT401,"",IF(AND('Data Bank'!$AC401&lt;100,TODAY()&gt;'Data Bank'!$AT401),1,IF('Data Bank'!$AC401=100,3,IF('Data Bank'!$AC401=0,0,2)))))</f>
        <v>0</v>
      </c>
      <c r="J1243" s="177">
        <f ca="1">IF(J$1&lt;'Data Bank'!$AD401,"",IF(J$1&gt;'Data Bank'!$AT401,"",IF(AND('Data Bank'!$AC401&lt;100,TODAY()&gt;'Data Bank'!$AT401),1,IF('Data Bank'!$AC401=100,3,IF('Data Bank'!$AC401=0,0,2)))))</f>
        <v>0</v>
      </c>
      <c r="K1243" s="177">
        <f ca="1">IF(K$1&lt;'Data Bank'!$AD401,"",IF(K$1&gt;'Data Bank'!$AT401,"",IF(AND('Data Bank'!$AC401&lt;100,TODAY()&gt;'Data Bank'!$AT401),1,IF('Data Bank'!$AC401=100,3,IF('Data Bank'!$AC401=0,0,2)))))</f>
        <v>0</v>
      </c>
      <c r="L1243" s="177">
        <f ca="1">IF(L$1&lt;'Data Bank'!$AD401,"",IF(L$1&gt;'Data Bank'!$AT401,"",IF(AND('Data Bank'!$AC401&lt;100,TODAY()&gt;'Data Bank'!$AT401),1,IF('Data Bank'!$AC401=100,3,IF('Data Bank'!$AC401=0,0,2)))))</f>
        <v>0</v>
      </c>
      <c r="M1243" s="177">
        <f ca="1">IF(M$1&lt;'Data Bank'!$AD401,"",IF(M$1&gt;'Data Bank'!$AT401,"",IF(AND('Data Bank'!$AC401&lt;100,TODAY()&gt;'Data Bank'!$AT401),1,IF('Data Bank'!$AC401=100,3,IF('Data Bank'!$AC401=0,0,2)))))</f>
        <v>0</v>
      </c>
      <c r="N1243" s="177">
        <f ca="1">IF(N$1&lt;'Data Bank'!$AD401,"",IF(N$1&gt;'Data Bank'!$AT401,"",IF(AND('Data Bank'!$AC401&lt;100,TODAY()&gt;'Data Bank'!$AT401),1,IF('Data Bank'!$AC401=100,3,IF('Data Bank'!$AC401=0,0,2)))))</f>
        <v>0</v>
      </c>
      <c r="O1243" s="177">
        <f ca="1">IF(O$1&lt;'Data Bank'!$AD401,"",IF(O$1&gt;'Data Bank'!$AT401,"",IF(AND('Data Bank'!$AC401&lt;100,TODAY()&gt;'Data Bank'!$AT401),1,IF('Data Bank'!$AC401=100,3,IF('Data Bank'!$AC401=0,0,2)))))</f>
        <v>0</v>
      </c>
      <c r="P1243" s="177">
        <f ca="1">IF(P$1&lt;'Data Bank'!$AD401,"",IF(P$1&gt;'Data Bank'!$AT401,"",IF(AND('Data Bank'!$AC401&lt;100,TODAY()&gt;'Data Bank'!$AT401),1,IF('Data Bank'!$AC401=100,3,IF('Data Bank'!$AC401=0,0,2)))))</f>
        <v>0</v>
      </c>
      <c r="Q1243" s="177">
        <f ca="1">IF(Q$1&lt;'Data Bank'!$AD401,"",IF(Q$1&gt;'Data Bank'!$AT401,"",IF(AND('Data Bank'!$AC401&lt;100,TODAY()&gt;'Data Bank'!$AT401),1,IF('Data Bank'!$AC401=100,3,IF('Data Bank'!$AC401=0,0,2)))))</f>
        <v>0</v>
      </c>
      <c r="R1243" s="177">
        <f ca="1">IF(R$1&lt;'Data Bank'!$AD401,"",IF(R$1&gt;'Data Bank'!$AT401,"",IF(AND('Data Bank'!$AC401&lt;100,TODAY()&gt;'Data Bank'!$AT401),1,IF('Data Bank'!$AC401=100,3,IF('Data Bank'!$AC401=0,0,2)))))</f>
        <v>0</v>
      </c>
    </row>
    <row r="1244" spans="1:18">
      <c r="A1244" s="115" t="str">
        <f>'Data Bank'!E402</f>
        <v>Feeder</v>
      </c>
      <c r="B1244" s="178">
        <f ca="1">IF(B$1&lt;'Data Bank'!$AD402,"",IF(B$1&gt;'Data Bank'!$AT402,"",IF(AND('Data Bank'!$AC402&lt;100,TODAY()&gt;'Data Bank'!$AT402),1,IF('Data Bank'!$AC402=100,3,IF('Data Bank'!$AC402=0,0,2)))))</f>
        <v>0</v>
      </c>
      <c r="C1244" s="178">
        <f ca="1">IF(C$1&lt;'Data Bank'!$AD402,"",IF(C$1&gt;'Data Bank'!$AT402,"",IF(AND('Data Bank'!$AC402&lt;100,TODAY()&gt;'Data Bank'!$AT402),1,IF('Data Bank'!$AC402=100,3,IF('Data Bank'!$AC402=0,0,2)))))</f>
        <v>0</v>
      </c>
      <c r="D1244" s="178">
        <f ca="1">IF(D$1&lt;'Data Bank'!$AD402,"",IF(D$1&gt;'Data Bank'!$AT402,"",IF(AND('Data Bank'!$AC402&lt;100,TODAY()&gt;'Data Bank'!$AT402),1,IF('Data Bank'!$AC402=100,3,IF('Data Bank'!$AC402=0,0,2)))))</f>
        <v>0</v>
      </c>
      <c r="E1244" s="178">
        <f ca="1">IF(E$1&lt;'Data Bank'!$AD402,"",IF(E$1&gt;'Data Bank'!$AT402,"",IF(AND('Data Bank'!$AC402&lt;100,TODAY()&gt;'Data Bank'!$AT402),1,IF('Data Bank'!$AC402=100,3,IF('Data Bank'!$AC402=0,0,2)))))</f>
        <v>0</v>
      </c>
      <c r="F1244" s="178">
        <f ca="1">IF(F$1&lt;'Data Bank'!$AD402,"",IF(F$1&gt;'Data Bank'!$AT402,"",IF(AND('Data Bank'!$AC402&lt;100,TODAY()&gt;'Data Bank'!$AT402),1,IF('Data Bank'!$AC402=100,3,IF('Data Bank'!$AC402=0,0,2)))))</f>
        <v>0</v>
      </c>
      <c r="G1244" s="178">
        <f ca="1">IF(G$1&lt;'Data Bank'!$AD402,"",IF(G$1&gt;'Data Bank'!$AT402,"",IF(AND('Data Bank'!$AC402&lt;100,TODAY()&gt;'Data Bank'!$AT402),1,IF('Data Bank'!$AC402=100,3,IF('Data Bank'!$AC402=0,0,2)))))</f>
        <v>0</v>
      </c>
      <c r="H1244" s="178">
        <f ca="1">IF(H$1&lt;'Data Bank'!$AD402,"",IF(H$1&gt;'Data Bank'!$AT402,"",IF(AND('Data Bank'!$AC402&lt;100,TODAY()&gt;'Data Bank'!$AT402),1,IF('Data Bank'!$AC402=100,3,IF('Data Bank'!$AC402=0,0,2)))))</f>
        <v>0</v>
      </c>
      <c r="I1244" s="178">
        <f ca="1">IF(I$1&lt;'Data Bank'!$AD402,"",IF(I$1&gt;'Data Bank'!$AT402,"",IF(AND('Data Bank'!$AC402&lt;100,TODAY()&gt;'Data Bank'!$AT402),1,IF('Data Bank'!$AC402=100,3,IF('Data Bank'!$AC402=0,0,2)))))</f>
        <v>0</v>
      </c>
      <c r="J1244" s="177">
        <f ca="1">IF(J$1&lt;'Data Bank'!$AD402,"",IF(J$1&gt;'Data Bank'!$AT402,"",IF(AND('Data Bank'!$AC402&lt;100,TODAY()&gt;'Data Bank'!$AT402),1,IF('Data Bank'!$AC402=100,3,IF('Data Bank'!$AC402=0,0,2)))))</f>
        <v>0</v>
      </c>
      <c r="K1244" s="177">
        <f ca="1">IF(K$1&lt;'Data Bank'!$AD402,"",IF(K$1&gt;'Data Bank'!$AT402,"",IF(AND('Data Bank'!$AC402&lt;100,TODAY()&gt;'Data Bank'!$AT402),1,IF('Data Bank'!$AC402=100,3,IF('Data Bank'!$AC402=0,0,2)))))</f>
        <v>0</v>
      </c>
      <c r="L1244" s="177">
        <f ca="1">IF(L$1&lt;'Data Bank'!$AD402,"",IF(L$1&gt;'Data Bank'!$AT402,"",IF(AND('Data Bank'!$AC402&lt;100,TODAY()&gt;'Data Bank'!$AT402),1,IF('Data Bank'!$AC402=100,3,IF('Data Bank'!$AC402=0,0,2)))))</f>
        <v>0</v>
      </c>
      <c r="M1244" s="177">
        <f ca="1">IF(M$1&lt;'Data Bank'!$AD402,"",IF(M$1&gt;'Data Bank'!$AT402,"",IF(AND('Data Bank'!$AC402&lt;100,TODAY()&gt;'Data Bank'!$AT402),1,IF('Data Bank'!$AC402=100,3,IF('Data Bank'!$AC402=0,0,2)))))</f>
        <v>0</v>
      </c>
      <c r="N1244" s="177">
        <f ca="1">IF(N$1&lt;'Data Bank'!$AD402,"",IF(N$1&gt;'Data Bank'!$AT402,"",IF(AND('Data Bank'!$AC402&lt;100,TODAY()&gt;'Data Bank'!$AT402),1,IF('Data Bank'!$AC402=100,3,IF('Data Bank'!$AC402=0,0,2)))))</f>
        <v>0</v>
      </c>
      <c r="O1244" s="177">
        <f ca="1">IF(O$1&lt;'Data Bank'!$AD402,"",IF(O$1&gt;'Data Bank'!$AT402,"",IF(AND('Data Bank'!$AC402&lt;100,TODAY()&gt;'Data Bank'!$AT402),1,IF('Data Bank'!$AC402=100,3,IF('Data Bank'!$AC402=0,0,2)))))</f>
        <v>0</v>
      </c>
      <c r="P1244" s="177">
        <f ca="1">IF(P$1&lt;'Data Bank'!$AD402,"",IF(P$1&gt;'Data Bank'!$AT402,"",IF(AND('Data Bank'!$AC402&lt;100,TODAY()&gt;'Data Bank'!$AT402),1,IF('Data Bank'!$AC402=100,3,IF('Data Bank'!$AC402=0,0,2)))))</f>
        <v>0</v>
      </c>
      <c r="Q1244" s="177">
        <f ca="1">IF(Q$1&lt;'Data Bank'!$AD402,"",IF(Q$1&gt;'Data Bank'!$AT402,"",IF(AND('Data Bank'!$AC402&lt;100,TODAY()&gt;'Data Bank'!$AT402),1,IF('Data Bank'!$AC402=100,3,IF('Data Bank'!$AC402=0,0,2)))))</f>
        <v>0</v>
      </c>
      <c r="R1244" s="177">
        <f ca="1">IF(R$1&lt;'Data Bank'!$AD402,"",IF(R$1&gt;'Data Bank'!$AT402,"",IF(AND('Data Bank'!$AC402&lt;100,TODAY()&gt;'Data Bank'!$AT402),1,IF('Data Bank'!$AC402=100,3,IF('Data Bank'!$AC402=0,0,2)))))</f>
        <v>0</v>
      </c>
    </row>
    <row r="1245" spans="1:18">
      <c r="A1245" s="115" t="str">
        <f>'Data Bank'!E418</f>
        <v>Feeder</v>
      </c>
      <c r="B1245" s="178">
        <f ca="1">IF(B$1&lt;'Data Bank'!$AD418,"",IF(B$1&gt;'Data Bank'!$AT418,"",IF(AND('Data Bank'!$AC418&lt;100,TODAY()&gt;'Data Bank'!$AT418),1,IF('Data Bank'!$AC418=100,3,IF('Data Bank'!$AC418=0,0,2)))))</f>
        <v>0</v>
      </c>
      <c r="C1245" s="178">
        <f ca="1">IF(C$1&lt;'Data Bank'!$AD418,"",IF(C$1&gt;'Data Bank'!$AT418,"",IF(AND('Data Bank'!$AC418&lt;100,TODAY()&gt;'Data Bank'!$AT418),1,IF('Data Bank'!$AC418=100,3,IF('Data Bank'!$AC418=0,0,2)))))</f>
        <v>0</v>
      </c>
      <c r="D1245" s="178">
        <f ca="1">IF(D$1&lt;'Data Bank'!$AD418,"",IF(D$1&gt;'Data Bank'!$AT418,"",IF(AND('Data Bank'!$AC418&lt;100,TODAY()&gt;'Data Bank'!$AT418),1,IF('Data Bank'!$AC418=100,3,IF('Data Bank'!$AC418=0,0,2)))))</f>
        <v>0</v>
      </c>
      <c r="E1245" s="178">
        <f ca="1">IF(E$1&lt;'Data Bank'!$AD418,"",IF(E$1&gt;'Data Bank'!$AT418,"",IF(AND('Data Bank'!$AC418&lt;100,TODAY()&gt;'Data Bank'!$AT418),1,IF('Data Bank'!$AC418=100,3,IF('Data Bank'!$AC418=0,0,2)))))</f>
        <v>0</v>
      </c>
      <c r="F1245" s="178">
        <f ca="1">IF(F$1&lt;'Data Bank'!$AD418,"",IF(F$1&gt;'Data Bank'!$AT418,"",IF(AND('Data Bank'!$AC418&lt;100,TODAY()&gt;'Data Bank'!$AT418),1,IF('Data Bank'!$AC418=100,3,IF('Data Bank'!$AC418=0,0,2)))))</f>
        <v>0</v>
      </c>
      <c r="G1245" s="178">
        <f ca="1">IF(G$1&lt;'Data Bank'!$AD418,"",IF(G$1&gt;'Data Bank'!$AT418,"",IF(AND('Data Bank'!$AC418&lt;100,TODAY()&gt;'Data Bank'!$AT418),1,IF('Data Bank'!$AC418=100,3,IF('Data Bank'!$AC418=0,0,2)))))</f>
        <v>0</v>
      </c>
      <c r="H1245" s="178">
        <f ca="1">IF(H$1&lt;'Data Bank'!$AD418,"",IF(H$1&gt;'Data Bank'!$AT418,"",IF(AND('Data Bank'!$AC418&lt;100,TODAY()&gt;'Data Bank'!$AT418),1,IF('Data Bank'!$AC418=100,3,IF('Data Bank'!$AC418=0,0,2)))))</f>
        <v>0</v>
      </c>
      <c r="I1245" s="178">
        <f ca="1">IF(I$1&lt;'Data Bank'!$AD418,"",IF(I$1&gt;'Data Bank'!$AT418,"",IF(AND('Data Bank'!$AC418&lt;100,TODAY()&gt;'Data Bank'!$AT418),1,IF('Data Bank'!$AC418=100,3,IF('Data Bank'!$AC418=0,0,2)))))</f>
        <v>0</v>
      </c>
      <c r="J1245" s="177">
        <f ca="1">IF(J$1&lt;'Data Bank'!$AD418,"",IF(J$1&gt;'Data Bank'!$AT418,"",IF(AND('Data Bank'!$AC418&lt;100,TODAY()&gt;'Data Bank'!$AT418),1,IF('Data Bank'!$AC418=100,3,IF('Data Bank'!$AC418=0,0,2)))))</f>
        <v>0</v>
      </c>
      <c r="K1245" s="177">
        <f ca="1">IF(K$1&lt;'Data Bank'!$AD418,"",IF(K$1&gt;'Data Bank'!$AT418,"",IF(AND('Data Bank'!$AC418&lt;100,TODAY()&gt;'Data Bank'!$AT418),1,IF('Data Bank'!$AC418=100,3,IF('Data Bank'!$AC418=0,0,2)))))</f>
        <v>0</v>
      </c>
      <c r="L1245" s="177">
        <f ca="1">IF(L$1&lt;'Data Bank'!$AD418,"",IF(L$1&gt;'Data Bank'!$AT418,"",IF(AND('Data Bank'!$AC418&lt;100,TODAY()&gt;'Data Bank'!$AT418),1,IF('Data Bank'!$AC418=100,3,IF('Data Bank'!$AC418=0,0,2)))))</f>
        <v>0</v>
      </c>
      <c r="M1245" s="177">
        <f ca="1">IF(M$1&lt;'Data Bank'!$AD418,"",IF(M$1&gt;'Data Bank'!$AT418,"",IF(AND('Data Bank'!$AC418&lt;100,TODAY()&gt;'Data Bank'!$AT418),1,IF('Data Bank'!$AC418=100,3,IF('Data Bank'!$AC418=0,0,2)))))</f>
        <v>0</v>
      </c>
      <c r="N1245" s="177">
        <f ca="1">IF(N$1&lt;'Data Bank'!$AD418,"",IF(N$1&gt;'Data Bank'!$AT418,"",IF(AND('Data Bank'!$AC418&lt;100,TODAY()&gt;'Data Bank'!$AT418),1,IF('Data Bank'!$AC418=100,3,IF('Data Bank'!$AC418=0,0,2)))))</f>
        <v>0</v>
      </c>
      <c r="O1245" s="177">
        <f ca="1">IF(O$1&lt;'Data Bank'!$AD418,"",IF(O$1&gt;'Data Bank'!$AT418,"",IF(AND('Data Bank'!$AC418&lt;100,TODAY()&gt;'Data Bank'!$AT418),1,IF('Data Bank'!$AC418=100,3,IF('Data Bank'!$AC418=0,0,2)))))</f>
        <v>0</v>
      </c>
      <c r="P1245" s="177">
        <f ca="1">IF(P$1&lt;'Data Bank'!$AD418,"",IF(P$1&gt;'Data Bank'!$AT418,"",IF(AND('Data Bank'!$AC418&lt;100,TODAY()&gt;'Data Bank'!$AT418),1,IF('Data Bank'!$AC418=100,3,IF('Data Bank'!$AC418=0,0,2)))))</f>
        <v>0</v>
      </c>
      <c r="Q1245" s="177">
        <f ca="1">IF(Q$1&lt;'Data Bank'!$AD418,"",IF(Q$1&gt;'Data Bank'!$AT418,"",IF(AND('Data Bank'!$AC418&lt;100,TODAY()&gt;'Data Bank'!$AT418),1,IF('Data Bank'!$AC418=100,3,IF('Data Bank'!$AC418=0,0,2)))))</f>
        <v>0</v>
      </c>
      <c r="R1245" s="177">
        <f ca="1">IF(R$1&lt;'Data Bank'!$AD418,"",IF(R$1&gt;'Data Bank'!$AT418,"",IF(AND('Data Bank'!$AC418&lt;100,TODAY()&gt;'Data Bank'!$AT418),1,IF('Data Bank'!$AC418=100,3,IF('Data Bank'!$AC418=0,0,2)))))</f>
        <v>0</v>
      </c>
    </row>
    <row r="1246" spans="1:18">
      <c r="A1246" s="115" t="str">
        <f>'Data Bank'!E434</f>
        <v>Feeder</v>
      </c>
      <c r="B1246" s="178">
        <f ca="1">IF(B$1&lt;'Data Bank'!$AD434,"",IF(B$1&gt;'Data Bank'!$AT434,"",IF(AND('Data Bank'!$AC434&lt;100,TODAY()&gt;'Data Bank'!$AT434),1,IF('Data Bank'!$AC434=100,3,IF('Data Bank'!$AC434=0,0,2)))))</f>
        <v>0</v>
      </c>
      <c r="C1246" s="178">
        <f ca="1">IF(C$1&lt;'Data Bank'!$AD434,"",IF(C$1&gt;'Data Bank'!$AT434,"",IF(AND('Data Bank'!$AC434&lt;100,TODAY()&gt;'Data Bank'!$AT434),1,IF('Data Bank'!$AC434=100,3,IF('Data Bank'!$AC434=0,0,2)))))</f>
        <v>0</v>
      </c>
      <c r="D1246" s="178">
        <f ca="1">IF(D$1&lt;'Data Bank'!$AD434,"",IF(D$1&gt;'Data Bank'!$AT434,"",IF(AND('Data Bank'!$AC434&lt;100,TODAY()&gt;'Data Bank'!$AT434),1,IF('Data Bank'!$AC434=100,3,IF('Data Bank'!$AC434=0,0,2)))))</f>
        <v>0</v>
      </c>
      <c r="E1246" s="178">
        <f ca="1">IF(E$1&lt;'Data Bank'!$AD434,"",IF(E$1&gt;'Data Bank'!$AT434,"",IF(AND('Data Bank'!$AC434&lt;100,TODAY()&gt;'Data Bank'!$AT434),1,IF('Data Bank'!$AC434=100,3,IF('Data Bank'!$AC434=0,0,2)))))</f>
        <v>0</v>
      </c>
      <c r="F1246" s="178">
        <f ca="1">IF(F$1&lt;'Data Bank'!$AD434,"",IF(F$1&gt;'Data Bank'!$AT434,"",IF(AND('Data Bank'!$AC434&lt;100,TODAY()&gt;'Data Bank'!$AT434),1,IF('Data Bank'!$AC434=100,3,IF('Data Bank'!$AC434=0,0,2)))))</f>
        <v>0</v>
      </c>
      <c r="G1246" s="178">
        <f ca="1">IF(G$1&lt;'Data Bank'!$AD434,"",IF(G$1&gt;'Data Bank'!$AT434,"",IF(AND('Data Bank'!$AC434&lt;100,TODAY()&gt;'Data Bank'!$AT434),1,IF('Data Bank'!$AC434=100,3,IF('Data Bank'!$AC434=0,0,2)))))</f>
        <v>0</v>
      </c>
      <c r="H1246" s="178">
        <f ca="1">IF(H$1&lt;'Data Bank'!$AD434,"",IF(H$1&gt;'Data Bank'!$AT434,"",IF(AND('Data Bank'!$AC434&lt;100,TODAY()&gt;'Data Bank'!$AT434),1,IF('Data Bank'!$AC434=100,3,IF('Data Bank'!$AC434=0,0,2)))))</f>
        <v>0</v>
      </c>
      <c r="I1246" s="178">
        <f ca="1">IF(I$1&lt;'Data Bank'!$AD434,"",IF(I$1&gt;'Data Bank'!$AT434,"",IF(AND('Data Bank'!$AC434&lt;100,TODAY()&gt;'Data Bank'!$AT434),1,IF('Data Bank'!$AC434=100,3,IF('Data Bank'!$AC434=0,0,2)))))</f>
        <v>0</v>
      </c>
      <c r="J1246" s="177">
        <f ca="1">IF(J$1&lt;'Data Bank'!$AD434,"",IF(J$1&gt;'Data Bank'!$AT434,"",IF(AND('Data Bank'!$AC434&lt;100,TODAY()&gt;'Data Bank'!$AT434),1,IF('Data Bank'!$AC434=100,3,IF('Data Bank'!$AC434=0,0,2)))))</f>
        <v>0</v>
      </c>
      <c r="K1246" s="177">
        <f ca="1">IF(K$1&lt;'Data Bank'!$AD434,"",IF(K$1&gt;'Data Bank'!$AT434,"",IF(AND('Data Bank'!$AC434&lt;100,TODAY()&gt;'Data Bank'!$AT434),1,IF('Data Bank'!$AC434=100,3,IF('Data Bank'!$AC434=0,0,2)))))</f>
        <v>0</v>
      </c>
      <c r="L1246" s="177">
        <f ca="1">IF(L$1&lt;'Data Bank'!$AD434,"",IF(L$1&gt;'Data Bank'!$AT434,"",IF(AND('Data Bank'!$AC434&lt;100,TODAY()&gt;'Data Bank'!$AT434),1,IF('Data Bank'!$AC434=100,3,IF('Data Bank'!$AC434=0,0,2)))))</f>
        <v>0</v>
      </c>
      <c r="M1246" s="177">
        <f ca="1">IF(M$1&lt;'Data Bank'!$AD434,"",IF(M$1&gt;'Data Bank'!$AT434,"",IF(AND('Data Bank'!$AC434&lt;100,TODAY()&gt;'Data Bank'!$AT434),1,IF('Data Bank'!$AC434=100,3,IF('Data Bank'!$AC434=0,0,2)))))</f>
        <v>0</v>
      </c>
      <c r="N1246" s="177">
        <f ca="1">IF(N$1&lt;'Data Bank'!$AD434,"",IF(N$1&gt;'Data Bank'!$AT434,"",IF(AND('Data Bank'!$AC434&lt;100,TODAY()&gt;'Data Bank'!$AT434),1,IF('Data Bank'!$AC434=100,3,IF('Data Bank'!$AC434=0,0,2)))))</f>
        <v>0</v>
      </c>
      <c r="O1246" s="177">
        <f ca="1">IF(O$1&lt;'Data Bank'!$AD434,"",IF(O$1&gt;'Data Bank'!$AT434,"",IF(AND('Data Bank'!$AC434&lt;100,TODAY()&gt;'Data Bank'!$AT434),1,IF('Data Bank'!$AC434=100,3,IF('Data Bank'!$AC434=0,0,2)))))</f>
        <v>0</v>
      </c>
      <c r="P1246" s="177">
        <f ca="1">IF(P$1&lt;'Data Bank'!$AD434,"",IF(P$1&gt;'Data Bank'!$AT434,"",IF(AND('Data Bank'!$AC434&lt;100,TODAY()&gt;'Data Bank'!$AT434),1,IF('Data Bank'!$AC434=100,3,IF('Data Bank'!$AC434=0,0,2)))))</f>
        <v>0</v>
      </c>
      <c r="Q1246" s="177">
        <f ca="1">IF(Q$1&lt;'Data Bank'!$AD434,"",IF(Q$1&gt;'Data Bank'!$AT434,"",IF(AND('Data Bank'!$AC434&lt;100,TODAY()&gt;'Data Bank'!$AT434),1,IF('Data Bank'!$AC434=100,3,IF('Data Bank'!$AC434=0,0,2)))))</f>
        <v>0</v>
      </c>
      <c r="R1246" s="177">
        <f ca="1">IF(R$1&lt;'Data Bank'!$AD434,"",IF(R$1&gt;'Data Bank'!$AT434,"",IF(AND('Data Bank'!$AC434&lt;100,TODAY()&gt;'Data Bank'!$AT434),1,IF('Data Bank'!$AC434=100,3,IF('Data Bank'!$AC434=0,0,2)))))</f>
        <v>0</v>
      </c>
    </row>
    <row r="1247" spans="1:18">
      <c r="A1247" s="115" t="str">
        <f>'Data Bank'!E441</f>
        <v>Feeder</v>
      </c>
      <c r="B1247" s="178">
        <f ca="1">IF(B$1&lt;'Data Bank'!$AD441,"",IF(B$1&gt;'Data Bank'!$AT441,"",IF(AND('Data Bank'!$AC441&lt;100,TODAY()&gt;'Data Bank'!$AT441),1,IF('Data Bank'!$AC441=100,3,IF('Data Bank'!$AC441=0,0,2)))))</f>
        <v>0</v>
      </c>
      <c r="C1247" s="178">
        <f ca="1">IF(C$1&lt;'Data Bank'!$AD441,"",IF(C$1&gt;'Data Bank'!$AT441,"",IF(AND('Data Bank'!$AC441&lt;100,TODAY()&gt;'Data Bank'!$AT441),1,IF('Data Bank'!$AC441=100,3,IF('Data Bank'!$AC441=0,0,2)))))</f>
        <v>0</v>
      </c>
      <c r="D1247" s="178">
        <f ca="1">IF(D$1&lt;'Data Bank'!$AD441,"",IF(D$1&gt;'Data Bank'!$AT441,"",IF(AND('Data Bank'!$AC441&lt;100,TODAY()&gt;'Data Bank'!$AT441),1,IF('Data Bank'!$AC441=100,3,IF('Data Bank'!$AC441=0,0,2)))))</f>
        <v>0</v>
      </c>
      <c r="E1247" s="178">
        <f ca="1">IF(E$1&lt;'Data Bank'!$AD441,"",IF(E$1&gt;'Data Bank'!$AT441,"",IF(AND('Data Bank'!$AC441&lt;100,TODAY()&gt;'Data Bank'!$AT441),1,IF('Data Bank'!$AC441=100,3,IF('Data Bank'!$AC441=0,0,2)))))</f>
        <v>0</v>
      </c>
      <c r="F1247" s="178">
        <f ca="1">IF(F$1&lt;'Data Bank'!$AD441,"",IF(F$1&gt;'Data Bank'!$AT441,"",IF(AND('Data Bank'!$AC441&lt;100,TODAY()&gt;'Data Bank'!$AT441),1,IF('Data Bank'!$AC441=100,3,IF('Data Bank'!$AC441=0,0,2)))))</f>
        <v>0</v>
      </c>
      <c r="G1247" s="178">
        <f ca="1">IF(G$1&lt;'Data Bank'!$AD441,"",IF(G$1&gt;'Data Bank'!$AT441,"",IF(AND('Data Bank'!$AC441&lt;100,TODAY()&gt;'Data Bank'!$AT441),1,IF('Data Bank'!$AC441=100,3,IF('Data Bank'!$AC441=0,0,2)))))</f>
        <v>0</v>
      </c>
      <c r="H1247" s="178">
        <f ca="1">IF(H$1&lt;'Data Bank'!$AD441,"",IF(H$1&gt;'Data Bank'!$AT441,"",IF(AND('Data Bank'!$AC441&lt;100,TODAY()&gt;'Data Bank'!$AT441),1,IF('Data Bank'!$AC441=100,3,IF('Data Bank'!$AC441=0,0,2)))))</f>
        <v>0</v>
      </c>
      <c r="I1247" s="178">
        <f ca="1">IF(I$1&lt;'Data Bank'!$AD441,"",IF(I$1&gt;'Data Bank'!$AT441,"",IF(AND('Data Bank'!$AC441&lt;100,TODAY()&gt;'Data Bank'!$AT441),1,IF('Data Bank'!$AC441=100,3,IF('Data Bank'!$AC441=0,0,2)))))</f>
        <v>0</v>
      </c>
      <c r="J1247" s="177">
        <f ca="1">IF(J$1&lt;'Data Bank'!$AD441,"",IF(J$1&gt;'Data Bank'!$AT441,"",IF(AND('Data Bank'!$AC441&lt;100,TODAY()&gt;'Data Bank'!$AT441),1,IF('Data Bank'!$AC441=100,3,IF('Data Bank'!$AC441=0,0,2)))))</f>
        <v>0</v>
      </c>
      <c r="K1247" s="177">
        <f ca="1">IF(K$1&lt;'Data Bank'!$AD441,"",IF(K$1&gt;'Data Bank'!$AT441,"",IF(AND('Data Bank'!$AC441&lt;100,TODAY()&gt;'Data Bank'!$AT441),1,IF('Data Bank'!$AC441=100,3,IF('Data Bank'!$AC441=0,0,2)))))</f>
        <v>0</v>
      </c>
      <c r="L1247" s="177">
        <f ca="1">IF(L$1&lt;'Data Bank'!$AD441,"",IF(L$1&gt;'Data Bank'!$AT441,"",IF(AND('Data Bank'!$AC441&lt;100,TODAY()&gt;'Data Bank'!$AT441),1,IF('Data Bank'!$AC441=100,3,IF('Data Bank'!$AC441=0,0,2)))))</f>
        <v>0</v>
      </c>
      <c r="M1247" s="177">
        <f ca="1">IF(M$1&lt;'Data Bank'!$AD441,"",IF(M$1&gt;'Data Bank'!$AT441,"",IF(AND('Data Bank'!$AC441&lt;100,TODAY()&gt;'Data Bank'!$AT441),1,IF('Data Bank'!$AC441=100,3,IF('Data Bank'!$AC441=0,0,2)))))</f>
        <v>0</v>
      </c>
      <c r="N1247" s="177">
        <f ca="1">IF(N$1&lt;'Data Bank'!$AD441,"",IF(N$1&gt;'Data Bank'!$AT441,"",IF(AND('Data Bank'!$AC441&lt;100,TODAY()&gt;'Data Bank'!$AT441),1,IF('Data Bank'!$AC441=100,3,IF('Data Bank'!$AC441=0,0,2)))))</f>
        <v>0</v>
      </c>
      <c r="O1247" s="177">
        <f ca="1">IF(O$1&lt;'Data Bank'!$AD441,"",IF(O$1&gt;'Data Bank'!$AT441,"",IF(AND('Data Bank'!$AC441&lt;100,TODAY()&gt;'Data Bank'!$AT441),1,IF('Data Bank'!$AC441=100,3,IF('Data Bank'!$AC441=0,0,2)))))</f>
        <v>0</v>
      </c>
      <c r="P1247" s="177">
        <f ca="1">IF(P$1&lt;'Data Bank'!$AD441,"",IF(P$1&gt;'Data Bank'!$AT441,"",IF(AND('Data Bank'!$AC441&lt;100,TODAY()&gt;'Data Bank'!$AT441),1,IF('Data Bank'!$AC441=100,3,IF('Data Bank'!$AC441=0,0,2)))))</f>
        <v>0</v>
      </c>
      <c r="Q1247" s="177">
        <f ca="1">IF(Q$1&lt;'Data Bank'!$AD441,"",IF(Q$1&gt;'Data Bank'!$AT441,"",IF(AND('Data Bank'!$AC441&lt;100,TODAY()&gt;'Data Bank'!$AT441),1,IF('Data Bank'!$AC441=100,3,IF('Data Bank'!$AC441=0,0,2)))))</f>
        <v>0</v>
      </c>
      <c r="R1247" s="177">
        <f ca="1">IF(R$1&lt;'Data Bank'!$AD441,"",IF(R$1&gt;'Data Bank'!$AT441,"",IF(AND('Data Bank'!$AC441&lt;100,TODAY()&gt;'Data Bank'!$AT441),1,IF('Data Bank'!$AC441=100,3,IF('Data Bank'!$AC441=0,0,2)))))</f>
        <v>0</v>
      </c>
    </row>
    <row r="1248" spans="1:18">
      <c r="A1248" s="115" t="str">
        <f>'Data Bank'!E447</f>
        <v>Feeder</v>
      </c>
      <c r="B1248" s="178">
        <f ca="1">IF(B$1&lt;'Data Bank'!$AD447,"",IF(B$1&gt;'Data Bank'!$AT447,"",IF(AND('Data Bank'!$AC447&lt;100,TODAY()&gt;'Data Bank'!$AT447),1,IF('Data Bank'!$AC447=100,3,IF('Data Bank'!$AC447=0,0,2)))))</f>
        <v>0</v>
      </c>
      <c r="C1248" s="178">
        <f ca="1">IF(C$1&lt;'Data Bank'!$AD447,"",IF(C$1&gt;'Data Bank'!$AT447,"",IF(AND('Data Bank'!$AC447&lt;100,TODAY()&gt;'Data Bank'!$AT447),1,IF('Data Bank'!$AC447=100,3,IF('Data Bank'!$AC447=0,0,2)))))</f>
        <v>0</v>
      </c>
      <c r="D1248" s="178">
        <f ca="1">IF(D$1&lt;'Data Bank'!$AD447,"",IF(D$1&gt;'Data Bank'!$AT447,"",IF(AND('Data Bank'!$AC447&lt;100,TODAY()&gt;'Data Bank'!$AT447),1,IF('Data Bank'!$AC447=100,3,IF('Data Bank'!$AC447=0,0,2)))))</f>
        <v>0</v>
      </c>
      <c r="E1248" s="178">
        <f ca="1">IF(E$1&lt;'Data Bank'!$AD447,"",IF(E$1&gt;'Data Bank'!$AT447,"",IF(AND('Data Bank'!$AC447&lt;100,TODAY()&gt;'Data Bank'!$AT447),1,IF('Data Bank'!$AC447=100,3,IF('Data Bank'!$AC447=0,0,2)))))</f>
        <v>0</v>
      </c>
      <c r="F1248" s="178">
        <f ca="1">IF(F$1&lt;'Data Bank'!$AD447,"",IF(F$1&gt;'Data Bank'!$AT447,"",IF(AND('Data Bank'!$AC447&lt;100,TODAY()&gt;'Data Bank'!$AT447),1,IF('Data Bank'!$AC447=100,3,IF('Data Bank'!$AC447=0,0,2)))))</f>
        <v>0</v>
      </c>
      <c r="G1248" s="178">
        <f ca="1">IF(G$1&lt;'Data Bank'!$AD447,"",IF(G$1&gt;'Data Bank'!$AT447,"",IF(AND('Data Bank'!$AC447&lt;100,TODAY()&gt;'Data Bank'!$AT447),1,IF('Data Bank'!$AC447=100,3,IF('Data Bank'!$AC447=0,0,2)))))</f>
        <v>0</v>
      </c>
      <c r="H1248" s="178">
        <f ca="1">IF(H$1&lt;'Data Bank'!$AD447,"",IF(H$1&gt;'Data Bank'!$AT447,"",IF(AND('Data Bank'!$AC447&lt;100,TODAY()&gt;'Data Bank'!$AT447),1,IF('Data Bank'!$AC447=100,3,IF('Data Bank'!$AC447=0,0,2)))))</f>
        <v>0</v>
      </c>
      <c r="I1248" s="178">
        <f ca="1">IF(I$1&lt;'Data Bank'!$AD447,"",IF(I$1&gt;'Data Bank'!$AT447,"",IF(AND('Data Bank'!$AC447&lt;100,TODAY()&gt;'Data Bank'!$AT447),1,IF('Data Bank'!$AC447=100,3,IF('Data Bank'!$AC447=0,0,2)))))</f>
        <v>0</v>
      </c>
      <c r="J1248" s="177">
        <f ca="1">IF(J$1&lt;'Data Bank'!$AD447,"",IF(J$1&gt;'Data Bank'!$AT447,"",IF(AND('Data Bank'!$AC447&lt;100,TODAY()&gt;'Data Bank'!$AT447),1,IF('Data Bank'!$AC447=100,3,IF('Data Bank'!$AC447=0,0,2)))))</f>
        <v>0</v>
      </c>
      <c r="K1248" s="177">
        <f ca="1">IF(K$1&lt;'Data Bank'!$AD447,"",IF(K$1&gt;'Data Bank'!$AT447,"",IF(AND('Data Bank'!$AC447&lt;100,TODAY()&gt;'Data Bank'!$AT447),1,IF('Data Bank'!$AC447=100,3,IF('Data Bank'!$AC447=0,0,2)))))</f>
        <v>0</v>
      </c>
      <c r="L1248" s="177">
        <f ca="1">IF(L$1&lt;'Data Bank'!$AD447,"",IF(L$1&gt;'Data Bank'!$AT447,"",IF(AND('Data Bank'!$AC447&lt;100,TODAY()&gt;'Data Bank'!$AT447),1,IF('Data Bank'!$AC447=100,3,IF('Data Bank'!$AC447=0,0,2)))))</f>
        <v>0</v>
      </c>
      <c r="M1248" s="177">
        <f ca="1">IF(M$1&lt;'Data Bank'!$AD447,"",IF(M$1&gt;'Data Bank'!$AT447,"",IF(AND('Data Bank'!$AC447&lt;100,TODAY()&gt;'Data Bank'!$AT447),1,IF('Data Bank'!$AC447=100,3,IF('Data Bank'!$AC447=0,0,2)))))</f>
        <v>0</v>
      </c>
      <c r="N1248" s="177">
        <f ca="1">IF(N$1&lt;'Data Bank'!$AD447,"",IF(N$1&gt;'Data Bank'!$AT447,"",IF(AND('Data Bank'!$AC447&lt;100,TODAY()&gt;'Data Bank'!$AT447),1,IF('Data Bank'!$AC447=100,3,IF('Data Bank'!$AC447=0,0,2)))))</f>
        <v>0</v>
      </c>
      <c r="O1248" s="177">
        <f ca="1">IF(O$1&lt;'Data Bank'!$AD447,"",IF(O$1&gt;'Data Bank'!$AT447,"",IF(AND('Data Bank'!$AC447&lt;100,TODAY()&gt;'Data Bank'!$AT447),1,IF('Data Bank'!$AC447=100,3,IF('Data Bank'!$AC447=0,0,2)))))</f>
        <v>0</v>
      </c>
      <c r="P1248" s="177">
        <f ca="1">IF(P$1&lt;'Data Bank'!$AD447,"",IF(P$1&gt;'Data Bank'!$AT447,"",IF(AND('Data Bank'!$AC447&lt;100,TODAY()&gt;'Data Bank'!$AT447),1,IF('Data Bank'!$AC447=100,3,IF('Data Bank'!$AC447=0,0,2)))))</f>
        <v>0</v>
      </c>
      <c r="Q1248" s="177">
        <f ca="1">IF(Q$1&lt;'Data Bank'!$AD447,"",IF(Q$1&gt;'Data Bank'!$AT447,"",IF(AND('Data Bank'!$AC447&lt;100,TODAY()&gt;'Data Bank'!$AT447),1,IF('Data Bank'!$AC447=100,3,IF('Data Bank'!$AC447=0,0,2)))))</f>
        <v>0</v>
      </c>
      <c r="R1248" s="177">
        <f ca="1">IF(R$1&lt;'Data Bank'!$AD447,"",IF(R$1&gt;'Data Bank'!$AT447,"",IF(AND('Data Bank'!$AC447&lt;100,TODAY()&gt;'Data Bank'!$AT447),1,IF('Data Bank'!$AC447=100,3,IF('Data Bank'!$AC447=0,0,2)))))</f>
        <v>0</v>
      </c>
    </row>
    <row r="1249" spans="1:18">
      <c r="A1249" s="115" t="str">
        <f>'Data Bank'!E463</f>
        <v>Feeder</v>
      </c>
      <c r="B1249" s="178">
        <f ca="1">IF(B$1&lt;'Data Bank'!$AD463,"",IF(B$1&gt;'Data Bank'!$AT463,"",IF(AND('Data Bank'!$AC463&lt;100,TODAY()&gt;'Data Bank'!$AT463),1,IF('Data Bank'!$AC463=100,3,IF('Data Bank'!$AC463=0,0,2)))))</f>
        <v>0</v>
      </c>
      <c r="C1249" s="178">
        <f ca="1">IF(C$1&lt;'Data Bank'!$AD463,"",IF(C$1&gt;'Data Bank'!$AT463,"",IF(AND('Data Bank'!$AC463&lt;100,TODAY()&gt;'Data Bank'!$AT463),1,IF('Data Bank'!$AC463=100,3,IF('Data Bank'!$AC463=0,0,2)))))</f>
        <v>0</v>
      </c>
      <c r="D1249" s="178">
        <f ca="1">IF(D$1&lt;'Data Bank'!$AD463,"",IF(D$1&gt;'Data Bank'!$AT463,"",IF(AND('Data Bank'!$AC463&lt;100,TODAY()&gt;'Data Bank'!$AT463),1,IF('Data Bank'!$AC463=100,3,IF('Data Bank'!$AC463=0,0,2)))))</f>
        <v>0</v>
      </c>
      <c r="E1249" s="178">
        <f ca="1">IF(E$1&lt;'Data Bank'!$AD463,"",IF(E$1&gt;'Data Bank'!$AT463,"",IF(AND('Data Bank'!$AC463&lt;100,TODAY()&gt;'Data Bank'!$AT463),1,IF('Data Bank'!$AC463=100,3,IF('Data Bank'!$AC463=0,0,2)))))</f>
        <v>0</v>
      </c>
      <c r="F1249" s="178">
        <f ca="1">IF(F$1&lt;'Data Bank'!$AD463,"",IF(F$1&gt;'Data Bank'!$AT463,"",IF(AND('Data Bank'!$AC463&lt;100,TODAY()&gt;'Data Bank'!$AT463),1,IF('Data Bank'!$AC463=100,3,IF('Data Bank'!$AC463=0,0,2)))))</f>
        <v>0</v>
      </c>
      <c r="G1249" s="178">
        <f ca="1">IF(G$1&lt;'Data Bank'!$AD463,"",IF(G$1&gt;'Data Bank'!$AT463,"",IF(AND('Data Bank'!$AC463&lt;100,TODAY()&gt;'Data Bank'!$AT463),1,IF('Data Bank'!$AC463=100,3,IF('Data Bank'!$AC463=0,0,2)))))</f>
        <v>0</v>
      </c>
      <c r="H1249" s="178">
        <f ca="1">IF(H$1&lt;'Data Bank'!$AD463,"",IF(H$1&gt;'Data Bank'!$AT463,"",IF(AND('Data Bank'!$AC463&lt;100,TODAY()&gt;'Data Bank'!$AT463),1,IF('Data Bank'!$AC463=100,3,IF('Data Bank'!$AC463=0,0,2)))))</f>
        <v>0</v>
      </c>
      <c r="I1249" s="178">
        <f ca="1">IF(I$1&lt;'Data Bank'!$AD463,"",IF(I$1&gt;'Data Bank'!$AT463,"",IF(AND('Data Bank'!$AC463&lt;100,TODAY()&gt;'Data Bank'!$AT463),1,IF('Data Bank'!$AC463=100,3,IF('Data Bank'!$AC463=0,0,2)))))</f>
        <v>0</v>
      </c>
      <c r="J1249" s="177">
        <f ca="1">IF(J$1&lt;'Data Bank'!$AD463,"",IF(J$1&gt;'Data Bank'!$AT463,"",IF(AND('Data Bank'!$AC463&lt;100,TODAY()&gt;'Data Bank'!$AT463),1,IF('Data Bank'!$AC463=100,3,IF('Data Bank'!$AC463=0,0,2)))))</f>
        <v>0</v>
      </c>
      <c r="K1249" s="177">
        <f ca="1">IF(K$1&lt;'Data Bank'!$AD463,"",IF(K$1&gt;'Data Bank'!$AT463,"",IF(AND('Data Bank'!$AC463&lt;100,TODAY()&gt;'Data Bank'!$AT463),1,IF('Data Bank'!$AC463=100,3,IF('Data Bank'!$AC463=0,0,2)))))</f>
        <v>0</v>
      </c>
      <c r="L1249" s="177">
        <f ca="1">IF(L$1&lt;'Data Bank'!$AD463,"",IF(L$1&gt;'Data Bank'!$AT463,"",IF(AND('Data Bank'!$AC463&lt;100,TODAY()&gt;'Data Bank'!$AT463),1,IF('Data Bank'!$AC463=100,3,IF('Data Bank'!$AC463=0,0,2)))))</f>
        <v>0</v>
      </c>
      <c r="M1249" s="177">
        <f ca="1">IF(M$1&lt;'Data Bank'!$AD463,"",IF(M$1&gt;'Data Bank'!$AT463,"",IF(AND('Data Bank'!$AC463&lt;100,TODAY()&gt;'Data Bank'!$AT463),1,IF('Data Bank'!$AC463=100,3,IF('Data Bank'!$AC463=0,0,2)))))</f>
        <v>0</v>
      </c>
      <c r="N1249" s="177">
        <f ca="1">IF(N$1&lt;'Data Bank'!$AD463,"",IF(N$1&gt;'Data Bank'!$AT463,"",IF(AND('Data Bank'!$AC463&lt;100,TODAY()&gt;'Data Bank'!$AT463),1,IF('Data Bank'!$AC463=100,3,IF('Data Bank'!$AC463=0,0,2)))))</f>
        <v>0</v>
      </c>
      <c r="O1249" s="177">
        <f ca="1">IF(O$1&lt;'Data Bank'!$AD463,"",IF(O$1&gt;'Data Bank'!$AT463,"",IF(AND('Data Bank'!$AC463&lt;100,TODAY()&gt;'Data Bank'!$AT463),1,IF('Data Bank'!$AC463=100,3,IF('Data Bank'!$AC463=0,0,2)))))</f>
        <v>0</v>
      </c>
      <c r="P1249" s="177">
        <f ca="1">IF(P$1&lt;'Data Bank'!$AD463,"",IF(P$1&gt;'Data Bank'!$AT463,"",IF(AND('Data Bank'!$AC463&lt;100,TODAY()&gt;'Data Bank'!$AT463),1,IF('Data Bank'!$AC463=100,3,IF('Data Bank'!$AC463=0,0,2)))))</f>
        <v>0</v>
      </c>
      <c r="Q1249" s="177">
        <f ca="1">IF(Q$1&lt;'Data Bank'!$AD463,"",IF(Q$1&gt;'Data Bank'!$AT463,"",IF(AND('Data Bank'!$AC463&lt;100,TODAY()&gt;'Data Bank'!$AT463),1,IF('Data Bank'!$AC463=100,3,IF('Data Bank'!$AC463=0,0,2)))))</f>
        <v>0</v>
      </c>
      <c r="R1249" s="177">
        <f ca="1">IF(R$1&lt;'Data Bank'!$AD463,"",IF(R$1&gt;'Data Bank'!$AT463,"",IF(AND('Data Bank'!$AC463&lt;100,TODAY()&gt;'Data Bank'!$AT463),1,IF('Data Bank'!$AC463=100,3,IF('Data Bank'!$AC463=0,0,2)))))</f>
        <v>0</v>
      </c>
    </row>
    <row r="1250" spans="1:18">
      <c r="A1250" s="115" t="str">
        <f>'Data Bank'!E478</f>
        <v>Feeder</v>
      </c>
      <c r="B1250" s="178">
        <f ca="1">IF(B$1&lt;'Data Bank'!$AD478,"",IF(B$1&gt;'Data Bank'!$AT478,"",IF(AND('Data Bank'!$AC478&lt;100,TODAY()&gt;'Data Bank'!$AT478),1,IF('Data Bank'!$AC478=100,3,IF('Data Bank'!$AC478=0,0,2)))))</f>
        <v>0</v>
      </c>
      <c r="C1250" s="178">
        <f ca="1">IF(C$1&lt;'Data Bank'!$AD478,"",IF(C$1&gt;'Data Bank'!$AT478,"",IF(AND('Data Bank'!$AC478&lt;100,TODAY()&gt;'Data Bank'!$AT478),1,IF('Data Bank'!$AC478=100,3,IF('Data Bank'!$AC478=0,0,2)))))</f>
        <v>0</v>
      </c>
      <c r="D1250" s="178">
        <f ca="1">IF(D$1&lt;'Data Bank'!$AD478,"",IF(D$1&gt;'Data Bank'!$AT478,"",IF(AND('Data Bank'!$AC478&lt;100,TODAY()&gt;'Data Bank'!$AT478),1,IF('Data Bank'!$AC478=100,3,IF('Data Bank'!$AC478=0,0,2)))))</f>
        <v>0</v>
      </c>
      <c r="E1250" s="178">
        <f ca="1">IF(E$1&lt;'Data Bank'!$AD478,"",IF(E$1&gt;'Data Bank'!$AT478,"",IF(AND('Data Bank'!$AC478&lt;100,TODAY()&gt;'Data Bank'!$AT478),1,IF('Data Bank'!$AC478=100,3,IF('Data Bank'!$AC478=0,0,2)))))</f>
        <v>0</v>
      </c>
      <c r="F1250" s="178">
        <f ca="1">IF(F$1&lt;'Data Bank'!$AD478,"",IF(F$1&gt;'Data Bank'!$AT478,"",IF(AND('Data Bank'!$AC478&lt;100,TODAY()&gt;'Data Bank'!$AT478),1,IF('Data Bank'!$AC478=100,3,IF('Data Bank'!$AC478=0,0,2)))))</f>
        <v>0</v>
      </c>
      <c r="G1250" s="178">
        <f ca="1">IF(G$1&lt;'Data Bank'!$AD478,"",IF(G$1&gt;'Data Bank'!$AT478,"",IF(AND('Data Bank'!$AC478&lt;100,TODAY()&gt;'Data Bank'!$AT478),1,IF('Data Bank'!$AC478=100,3,IF('Data Bank'!$AC478=0,0,2)))))</f>
        <v>0</v>
      </c>
      <c r="H1250" s="178">
        <f ca="1">IF(H$1&lt;'Data Bank'!$AD478,"",IF(H$1&gt;'Data Bank'!$AT478,"",IF(AND('Data Bank'!$AC478&lt;100,TODAY()&gt;'Data Bank'!$AT478),1,IF('Data Bank'!$AC478=100,3,IF('Data Bank'!$AC478=0,0,2)))))</f>
        <v>0</v>
      </c>
      <c r="I1250" s="178">
        <f ca="1">IF(I$1&lt;'Data Bank'!$AD478,"",IF(I$1&gt;'Data Bank'!$AT478,"",IF(AND('Data Bank'!$AC478&lt;100,TODAY()&gt;'Data Bank'!$AT478),1,IF('Data Bank'!$AC478=100,3,IF('Data Bank'!$AC478=0,0,2)))))</f>
        <v>0</v>
      </c>
      <c r="J1250" s="177">
        <f ca="1">IF(J$1&lt;'Data Bank'!$AD478,"",IF(J$1&gt;'Data Bank'!$AT478,"",IF(AND('Data Bank'!$AC478&lt;100,TODAY()&gt;'Data Bank'!$AT478),1,IF('Data Bank'!$AC478=100,3,IF('Data Bank'!$AC478=0,0,2)))))</f>
        <v>0</v>
      </c>
      <c r="K1250" s="177">
        <f ca="1">IF(K$1&lt;'Data Bank'!$AD478,"",IF(K$1&gt;'Data Bank'!$AT478,"",IF(AND('Data Bank'!$AC478&lt;100,TODAY()&gt;'Data Bank'!$AT478),1,IF('Data Bank'!$AC478=100,3,IF('Data Bank'!$AC478=0,0,2)))))</f>
        <v>0</v>
      </c>
      <c r="L1250" s="177">
        <f ca="1">IF(L$1&lt;'Data Bank'!$AD478,"",IF(L$1&gt;'Data Bank'!$AT478,"",IF(AND('Data Bank'!$AC478&lt;100,TODAY()&gt;'Data Bank'!$AT478),1,IF('Data Bank'!$AC478=100,3,IF('Data Bank'!$AC478=0,0,2)))))</f>
        <v>0</v>
      </c>
      <c r="M1250" s="177">
        <f ca="1">IF(M$1&lt;'Data Bank'!$AD478,"",IF(M$1&gt;'Data Bank'!$AT478,"",IF(AND('Data Bank'!$AC478&lt;100,TODAY()&gt;'Data Bank'!$AT478),1,IF('Data Bank'!$AC478=100,3,IF('Data Bank'!$AC478=0,0,2)))))</f>
        <v>0</v>
      </c>
      <c r="N1250" s="177">
        <f ca="1">IF(N$1&lt;'Data Bank'!$AD478,"",IF(N$1&gt;'Data Bank'!$AT478,"",IF(AND('Data Bank'!$AC478&lt;100,TODAY()&gt;'Data Bank'!$AT478),1,IF('Data Bank'!$AC478=100,3,IF('Data Bank'!$AC478=0,0,2)))))</f>
        <v>0</v>
      </c>
      <c r="O1250" s="177">
        <f ca="1">IF(O$1&lt;'Data Bank'!$AD478,"",IF(O$1&gt;'Data Bank'!$AT478,"",IF(AND('Data Bank'!$AC478&lt;100,TODAY()&gt;'Data Bank'!$AT478),1,IF('Data Bank'!$AC478=100,3,IF('Data Bank'!$AC478=0,0,2)))))</f>
        <v>0</v>
      </c>
      <c r="P1250" s="177">
        <f ca="1">IF(P$1&lt;'Data Bank'!$AD478,"",IF(P$1&gt;'Data Bank'!$AT478,"",IF(AND('Data Bank'!$AC478&lt;100,TODAY()&gt;'Data Bank'!$AT478),1,IF('Data Bank'!$AC478=100,3,IF('Data Bank'!$AC478=0,0,2)))))</f>
        <v>0</v>
      </c>
      <c r="Q1250" s="177">
        <f ca="1">IF(Q$1&lt;'Data Bank'!$AD478,"",IF(Q$1&gt;'Data Bank'!$AT478,"",IF(AND('Data Bank'!$AC478&lt;100,TODAY()&gt;'Data Bank'!$AT478),1,IF('Data Bank'!$AC478=100,3,IF('Data Bank'!$AC478=0,0,2)))))</f>
        <v>0</v>
      </c>
      <c r="R1250" s="177">
        <f ca="1">IF(R$1&lt;'Data Bank'!$AD478,"",IF(R$1&gt;'Data Bank'!$AT478,"",IF(AND('Data Bank'!$AC478&lt;100,TODAY()&gt;'Data Bank'!$AT478),1,IF('Data Bank'!$AC478=100,3,IF('Data Bank'!$AC478=0,0,2)))))</f>
        <v>0</v>
      </c>
    </row>
    <row r="1251" spans="1:18">
      <c r="A1251" s="115" t="str">
        <f>'Data Bank'!E484</f>
        <v>Feeder</v>
      </c>
      <c r="B1251" s="178">
        <f ca="1">IF(B$1&lt;'Data Bank'!$AD484,"",IF(B$1&gt;'Data Bank'!$AT484,"",IF(AND('Data Bank'!$AC484&lt;100,TODAY()&gt;'Data Bank'!$AT484),1,IF('Data Bank'!$AC484=100,3,IF('Data Bank'!$AC484=0,0,2)))))</f>
        <v>0</v>
      </c>
      <c r="C1251" s="178">
        <f ca="1">IF(C$1&lt;'Data Bank'!$AD484,"",IF(C$1&gt;'Data Bank'!$AT484,"",IF(AND('Data Bank'!$AC484&lt;100,TODAY()&gt;'Data Bank'!$AT484),1,IF('Data Bank'!$AC484=100,3,IF('Data Bank'!$AC484=0,0,2)))))</f>
        <v>0</v>
      </c>
      <c r="D1251" s="178">
        <f ca="1">IF(D$1&lt;'Data Bank'!$AD484,"",IF(D$1&gt;'Data Bank'!$AT484,"",IF(AND('Data Bank'!$AC484&lt;100,TODAY()&gt;'Data Bank'!$AT484),1,IF('Data Bank'!$AC484=100,3,IF('Data Bank'!$AC484=0,0,2)))))</f>
        <v>0</v>
      </c>
      <c r="E1251" s="178">
        <f ca="1">IF(E$1&lt;'Data Bank'!$AD484,"",IF(E$1&gt;'Data Bank'!$AT484,"",IF(AND('Data Bank'!$AC484&lt;100,TODAY()&gt;'Data Bank'!$AT484),1,IF('Data Bank'!$AC484=100,3,IF('Data Bank'!$AC484=0,0,2)))))</f>
        <v>0</v>
      </c>
      <c r="F1251" s="178">
        <f ca="1">IF(F$1&lt;'Data Bank'!$AD484,"",IF(F$1&gt;'Data Bank'!$AT484,"",IF(AND('Data Bank'!$AC484&lt;100,TODAY()&gt;'Data Bank'!$AT484),1,IF('Data Bank'!$AC484=100,3,IF('Data Bank'!$AC484=0,0,2)))))</f>
        <v>0</v>
      </c>
      <c r="G1251" s="178">
        <f ca="1">IF(G$1&lt;'Data Bank'!$AD484,"",IF(G$1&gt;'Data Bank'!$AT484,"",IF(AND('Data Bank'!$AC484&lt;100,TODAY()&gt;'Data Bank'!$AT484),1,IF('Data Bank'!$AC484=100,3,IF('Data Bank'!$AC484=0,0,2)))))</f>
        <v>0</v>
      </c>
      <c r="H1251" s="178">
        <f ca="1">IF(H$1&lt;'Data Bank'!$AD484,"",IF(H$1&gt;'Data Bank'!$AT484,"",IF(AND('Data Bank'!$AC484&lt;100,TODAY()&gt;'Data Bank'!$AT484),1,IF('Data Bank'!$AC484=100,3,IF('Data Bank'!$AC484=0,0,2)))))</f>
        <v>0</v>
      </c>
      <c r="I1251" s="178">
        <f ca="1">IF(I$1&lt;'Data Bank'!$AD484,"",IF(I$1&gt;'Data Bank'!$AT484,"",IF(AND('Data Bank'!$AC484&lt;100,TODAY()&gt;'Data Bank'!$AT484),1,IF('Data Bank'!$AC484=100,3,IF('Data Bank'!$AC484=0,0,2)))))</f>
        <v>0</v>
      </c>
      <c r="J1251" s="177">
        <f ca="1">IF(J$1&lt;'Data Bank'!$AD484,"",IF(J$1&gt;'Data Bank'!$AT484,"",IF(AND('Data Bank'!$AC484&lt;100,TODAY()&gt;'Data Bank'!$AT484),1,IF('Data Bank'!$AC484=100,3,IF('Data Bank'!$AC484=0,0,2)))))</f>
        <v>0</v>
      </c>
      <c r="K1251" s="177">
        <f ca="1">IF(K$1&lt;'Data Bank'!$AD484,"",IF(K$1&gt;'Data Bank'!$AT484,"",IF(AND('Data Bank'!$AC484&lt;100,TODAY()&gt;'Data Bank'!$AT484),1,IF('Data Bank'!$AC484=100,3,IF('Data Bank'!$AC484=0,0,2)))))</f>
        <v>0</v>
      </c>
      <c r="L1251" s="177">
        <f ca="1">IF(L$1&lt;'Data Bank'!$AD484,"",IF(L$1&gt;'Data Bank'!$AT484,"",IF(AND('Data Bank'!$AC484&lt;100,TODAY()&gt;'Data Bank'!$AT484),1,IF('Data Bank'!$AC484=100,3,IF('Data Bank'!$AC484=0,0,2)))))</f>
        <v>0</v>
      </c>
      <c r="M1251" s="177">
        <f ca="1">IF(M$1&lt;'Data Bank'!$AD484,"",IF(M$1&gt;'Data Bank'!$AT484,"",IF(AND('Data Bank'!$AC484&lt;100,TODAY()&gt;'Data Bank'!$AT484),1,IF('Data Bank'!$AC484=100,3,IF('Data Bank'!$AC484=0,0,2)))))</f>
        <v>0</v>
      </c>
      <c r="N1251" s="177">
        <f ca="1">IF(N$1&lt;'Data Bank'!$AD484,"",IF(N$1&gt;'Data Bank'!$AT484,"",IF(AND('Data Bank'!$AC484&lt;100,TODAY()&gt;'Data Bank'!$AT484),1,IF('Data Bank'!$AC484=100,3,IF('Data Bank'!$AC484=0,0,2)))))</f>
        <v>0</v>
      </c>
      <c r="O1251" s="177">
        <f ca="1">IF(O$1&lt;'Data Bank'!$AD484,"",IF(O$1&gt;'Data Bank'!$AT484,"",IF(AND('Data Bank'!$AC484&lt;100,TODAY()&gt;'Data Bank'!$AT484),1,IF('Data Bank'!$AC484=100,3,IF('Data Bank'!$AC484=0,0,2)))))</f>
        <v>0</v>
      </c>
      <c r="P1251" s="177">
        <f ca="1">IF(P$1&lt;'Data Bank'!$AD484,"",IF(P$1&gt;'Data Bank'!$AT484,"",IF(AND('Data Bank'!$AC484&lt;100,TODAY()&gt;'Data Bank'!$AT484),1,IF('Data Bank'!$AC484=100,3,IF('Data Bank'!$AC484=0,0,2)))))</f>
        <v>0</v>
      </c>
      <c r="Q1251" s="177">
        <f ca="1">IF(Q$1&lt;'Data Bank'!$AD484,"",IF(Q$1&gt;'Data Bank'!$AT484,"",IF(AND('Data Bank'!$AC484&lt;100,TODAY()&gt;'Data Bank'!$AT484),1,IF('Data Bank'!$AC484=100,3,IF('Data Bank'!$AC484=0,0,2)))))</f>
        <v>0</v>
      </c>
      <c r="R1251" s="177">
        <f ca="1">IF(R$1&lt;'Data Bank'!$AD484,"",IF(R$1&gt;'Data Bank'!$AT484,"",IF(AND('Data Bank'!$AC484&lt;100,TODAY()&gt;'Data Bank'!$AT484),1,IF('Data Bank'!$AC484=100,3,IF('Data Bank'!$AC484=0,0,2)))))</f>
        <v>0</v>
      </c>
    </row>
    <row r="1252" spans="1:18">
      <c r="A1252" s="115" t="str">
        <f>'Data Bank'!E485</f>
        <v>Feeder</v>
      </c>
      <c r="B1252" s="178">
        <f ca="1">IF(B$1&lt;'Data Bank'!$AD485,"",IF(B$1&gt;'Data Bank'!$AT485,"",IF(AND('Data Bank'!$AC485&lt;100,TODAY()&gt;'Data Bank'!$AT485),1,IF('Data Bank'!$AC485=100,3,IF('Data Bank'!$AC485=0,0,2)))))</f>
        <v>0</v>
      </c>
      <c r="C1252" s="178">
        <f ca="1">IF(C$1&lt;'Data Bank'!$AD485,"",IF(C$1&gt;'Data Bank'!$AT485,"",IF(AND('Data Bank'!$AC485&lt;100,TODAY()&gt;'Data Bank'!$AT485),1,IF('Data Bank'!$AC485=100,3,IF('Data Bank'!$AC485=0,0,2)))))</f>
        <v>0</v>
      </c>
      <c r="D1252" s="178">
        <f ca="1">IF(D$1&lt;'Data Bank'!$AD485,"",IF(D$1&gt;'Data Bank'!$AT485,"",IF(AND('Data Bank'!$AC485&lt;100,TODAY()&gt;'Data Bank'!$AT485),1,IF('Data Bank'!$AC485=100,3,IF('Data Bank'!$AC485=0,0,2)))))</f>
        <v>0</v>
      </c>
      <c r="E1252" s="178">
        <f ca="1">IF(E$1&lt;'Data Bank'!$AD485,"",IF(E$1&gt;'Data Bank'!$AT485,"",IF(AND('Data Bank'!$AC485&lt;100,TODAY()&gt;'Data Bank'!$AT485),1,IF('Data Bank'!$AC485=100,3,IF('Data Bank'!$AC485=0,0,2)))))</f>
        <v>0</v>
      </c>
      <c r="F1252" s="178">
        <f ca="1">IF(F$1&lt;'Data Bank'!$AD485,"",IF(F$1&gt;'Data Bank'!$AT485,"",IF(AND('Data Bank'!$AC485&lt;100,TODAY()&gt;'Data Bank'!$AT485),1,IF('Data Bank'!$AC485=100,3,IF('Data Bank'!$AC485=0,0,2)))))</f>
        <v>0</v>
      </c>
      <c r="G1252" s="178">
        <f ca="1">IF(G$1&lt;'Data Bank'!$AD485,"",IF(G$1&gt;'Data Bank'!$AT485,"",IF(AND('Data Bank'!$AC485&lt;100,TODAY()&gt;'Data Bank'!$AT485),1,IF('Data Bank'!$AC485=100,3,IF('Data Bank'!$AC485=0,0,2)))))</f>
        <v>0</v>
      </c>
      <c r="H1252" s="178">
        <f ca="1">IF(H$1&lt;'Data Bank'!$AD485,"",IF(H$1&gt;'Data Bank'!$AT485,"",IF(AND('Data Bank'!$AC485&lt;100,TODAY()&gt;'Data Bank'!$AT485),1,IF('Data Bank'!$AC485=100,3,IF('Data Bank'!$AC485=0,0,2)))))</f>
        <v>0</v>
      </c>
      <c r="I1252" s="178">
        <f ca="1">IF(I$1&lt;'Data Bank'!$AD485,"",IF(I$1&gt;'Data Bank'!$AT485,"",IF(AND('Data Bank'!$AC485&lt;100,TODAY()&gt;'Data Bank'!$AT485),1,IF('Data Bank'!$AC485=100,3,IF('Data Bank'!$AC485=0,0,2)))))</f>
        <v>0</v>
      </c>
      <c r="J1252" s="177">
        <f ca="1">IF(J$1&lt;'Data Bank'!$AD485,"",IF(J$1&gt;'Data Bank'!$AT485,"",IF(AND('Data Bank'!$AC485&lt;100,TODAY()&gt;'Data Bank'!$AT485),1,IF('Data Bank'!$AC485=100,3,IF('Data Bank'!$AC485=0,0,2)))))</f>
        <v>0</v>
      </c>
      <c r="K1252" s="177">
        <f ca="1">IF(K$1&lt;'Data Bank'!$AD485,"",IF(K$1&gt;'Data Bank'!$AT485,"",IF(AND('Data Bank'!$AC485&lt;100,TODAY()&gt;'Data Bank'!$AT485),1,IF('Data Bank'!$AC485=100,3,IF('Data Bank'!$AC485=0,0,2)))))</f>
        <v>0</v>
      </c>
      <c r="L1252" s="177">
        <f ca="1">IF(L$1&lt;'Data Bank'!$AD485,"",IF(L$1&gt;'Data Bank'!$AT485,"",IF(AND('Data Bank'!$AC485&lt;100,TODAY()&gt;'Data Bank'!$AT485),1,IF('Data Bank'!$AC485=100,3,IF('Data Bank'!$AC485=0,0,2)))))</f>
        <v>0</v>
      </c>
      <c r="M1252" s="177">
        <f ca="1">IF(M$1&lt;'Data Bank'!$AD485,"",IF(M$1&gt;'Data Bank'!$AT485,"",IF(AND('Data Bank'!$AC485&lt;100,TODAY()&gt;'Data Bank'!$AT485),1,IF('Data Bank'!$AC485=100,3,IF('Data Bank'!$AC485=0,0,2)))))</f>
        <v>0</v>
      </c>
      <c r="N1252" s="177">
        <f ca="1">IF(N$1&lt;'Data Bank'!$AD485,"",IF(N$1&gt;'Data Bank'!$AT485,"",IF(AND('Data Bank'!$AC485&lt;100,TODAY()&gt;'Data Bank'!$AT485),1,IF('Data Bank'!$AC485=100,3,IF('Data Bank'!$AC485=0,0,2)))))</f>
        <v>0</v>
      </c>
      <c r="O1252" s="177">
        <f ca="1">IF(O$1&lt;'Data Bank'!$AD485,"",IF(O$1&gt;'Data Bank'!$AT485,"",IF(AND('Data Bank'!$AC485&lt;100,TODAY()&gt;'Data Bank'!$AT485),1,IF('Data Bank'!$AC485=100,3,IF('Data Bank'!$AC485=0,0,2)))))</f>
        <v>0</v>
      </c>
      <c r="P1252" s="177">
        <f ca="1">IF(P$1&lt;'Data Bank'!$AD485,"",IF(P$1&gt;'Data Bank'!$AT485,"",IF(AND('Data Bank'!$AC485&lt;100,TODAY()&gt;'Data Bank'!$AT485),1,IF('Data Bank'!$AC485=100,3,IF('Data Bank'!$AC485=0,0,2)))))</f>
        <v>0</v>
      </c>
      <c r="Q1252" s="177">
        <f ca="1">IF(Q$1&lt;'Data Bank'!$AD485,"",IF(Q$1&gt;'Data Bank'!$AT485,"",IF(AND('Data Bank'!$AC485&lt;100,TODAY()&gt;'Data Bank'!$AT485),1,IF('Data Bank'!$AC485=100,3,IF('Data Bank'!$AC485=0,0,2)))))</f>
        <v>0</v>
      </c>
      <c r="R1252" s="177">
        <f ca="1">IF(R$1&lt;'Data Bank'!$AD485,"",IF(R$1&gt;'Data Bank'!$AT485,"",IF(AND('Data Bank'!$AC485&lt;100,TODAY()&gt;'Data Bank'!$AT485),1,IF('Data Bank'!$AC485=100,3,IF('Data Bank'!$AC485=0,0,2)))))</f>
        <v>0</v>
      </c>
    </row>
    <row r="1253" spans="1:18">
      <c r="A1253" s="115" t="str">
        <f>'Data Bank'!E489</f>
        <v>Unknown-1</v>
      </c>
      <c r="B1253" s="178">
        <f ca="1">IF(B$1&lt;'Data Bank'!$AD489,"",IF(B$1&gt;'Data Bank'!$AT489,"",IF(AND('Data Bank'!$AC489&lt;100,TODAY()&gt;'Data Bank'!$AT489),1,IF('Data Bank'!$AC489=100,3,IF('Data Bank'!$AC489=0,0,2)))))</f>
        <v>0</v>
      </c>
      <c r="C1253" s="178">
        <f ca="1">IF(C$1&lt;'Data Bank'!$AD489,"",IF(C$1&gt;'Data Bank'!$AT489,"",IF(AND('Data Bank'!$AC489&lt;100,TODAY()&gt;'Data Bank'!$AT489),1,IF('Data Bank'!$AC489=100,3,IF('Data Bank'!$AC489=0,0,2)))))</f>
        <v>0</v>
      </c>
      <c r="D1253" s="178">
        <f ca="1">IF(D$1&lt;'Data Bank'!$AD489,"",IF(D$1&gt;'Data Bank'!$AT489,"",IF(AND('Data Bank'!$AC489&lt;100,TODAY()&gt;'Data Bank'!$AT489),1,IF('Data Bank'!$AC489=100,3,IF('Data Bank'!$AC489=0,0,2)))))</f>
        <v>0</v>
      </c>
      <c r="E1253" s="178">
        <f ca="1">IF(E$1&lt;'Data Bank'!$AD489,"",IF(E$1&gt;'Data Bank'!$AT489,"",IF(AND('Data Bank'!$AC489&lt;100,TODAY()&gt;'Data Bank'!$AT489),1,IF('Data Bank'!$AC489=100,3,IF('Data Bank'!$AC489=0,0,2)))))</f>
        <v>0</v>
      </c>
      <c r="F1253" s="178">
        <f ca="1">IF(F$1&lt;'Data Bank'!$AD489,"",IF(F$1&gt;'Data Bank'!$AT489,"",IF(AND('Data Bank'!$AC489&lt;100,TODAY()&gt;'Data Bank'!$AT489),1,IF('Data Bank'!$AC489=100,3,IF('Data Bank'!$AC489=0,0,2)))))</f>
        <v>0</v>
      </c>
      <c r="G1253" s="178">
        <f ca="1">IF(G$1&lt;'Data Bank'!$AD489,"",IF(G$1&gt;'Data Bank'!$AT489,"",IF(AND('Data Bank'!$AC489&lt;100,TODAY()&gt;'Data Bank'!$AT489),1,IF('Data Bank'!$AC489=100,3,IF('Data Bank'!$AC489=0,0,2)))))</f>
        <v>0</v>
      </c>
      <c r="H1253" s="178">
        <f ca="1">IF(H$1&lt;'Data Bank'!$AD489,"",IF(H$1&gt;'Data Bank'!$AT489,"",IF(AND('Data Bank'!$AC489&lt;100,TODAY()&gt;'Data Bank'!$AT489),1,IF('Data Bank'!$AC489=100,3,IF('Data Bank'!$AC489=0,0,2)))))</f>
        <v>0</v>
      </c>
      <c r="I1253" s="178">
        <f ca="1">IF(I$1&lt;'Data Bank'!$AD489,"",IF(I$1&gt;'Data Bank'!$AT489,"",IF(AND('Data Bank'!$AC489&lt;100,TODAY()&gt;'Data Bank'!$AT489),1,IF('Data Bank'!$AC489=100,3,IF('Data Bank'!$AC489=0,0,2)))))</f>
        <v>0</v>
      </c>
      <c r="J1253" s="177" t="str">
        <f ca="1">IF(J$1&lt;'Data Bank'!$AD489,"",IF(J$1&gt;'Data Bank'!$AT489,"",IF(AND('Data Bank'!$AC489&lt;100,TODAY()&gt;'Data Bank'!$AT489),1,IF('Data Bank'!$AC489=100,3,IF('Data Bank'!$AC489=0,0,2)))))</f>
        <v/>
      </c>
      <c r="K1253" s="177" t="str">
        <f ca="1">IF(K$1&lt;'Data Bank'!$AD489,"",IF(K$1&gt;'Data Bank'!$AT489,"",IF(AND('Data Bank'!$AC489&lt;100,TODAY()&gt;'Data Bank'!$AT489),1,IF('Data Bank'!$AC489=100,3,IF('Data Bank'!$AC489=0,0,2)))))</f>
        <v/>
      </c>
      <c r="L1253" s="177" t="str">
        <f ca="1">IF(L$1&lt;'Data Bank'!$AD489,"",IF(L$1&gt;'Data Bank'!$AT489,"",IF(AND('Data Bank'!$AC489&lt;100,TODAY()&gt;'Data Bank'!$AT489),1,IF('Data Bank'!$AC489=100,3,IF('Data Bank'!$AC489=0,0,2)))))</f>
        <v/>
      </c>
      <c r="M1253" s="177" t="str">
        <f ca="1">IF(M$1&lt;'Data Bank'!$AD489,"",IF(M$1&gt;'Data Bank'!$AT489,"",IF(AND('Data Bank'!$AC489&lt;100,TODAY()&gt;'Data Bank'!$AT489),1,IF('Data Bank'!$AC489=100,3,IF('Data Bank'!$AC489=0,0,2)))))</f>
        <v/>
      </c>
      <c r="N1253" s="177" t="str">
        <f ca="1">IF(N$1&lt;'Data Bank'!$AD489,"",IF(N$1&gt;'Data Bank'!$AT489,"",IF(AND('Data Bank'!$AC489&lt;100,TODAY()&gt;'Data Bank'!$AT489),1,IF('Data Bank'!$AC489=100,3,IF('Data Bank'!$AC489=0,0,2)))))</f>
        <v/>
      </c>
      <c r="O1253" s="177" t="str">
        <f ca="1">IF(O$1&lt;'Data Bank'!$AD489,"",IF(O$1&gt;'Data Bank'!$AT489,"",IF(AND('Data Bank'!$AC489&lt;100,TODAY()&gt;'Data Bank'!$AT489),1,IF('Data Bank'!$AC489=100,3,IF('Data Bank'!$AC489=0,0,2)))))</f>
        <v/>
      </c>
      <c r="P1253" s="177" t="str">
        <f ca="1">IF(P$1&lt;'Data Bank'!$AD489,"",IF(P$1&gt;'Data Bank'!$AT489,"",IF(AND('Data Bank'!$AC489&lt;100,TODAY()&gt;'Data Bank'!$AT489),1,IF('Data Bank'!$AC489=100,3,IF('Data Bank'!$AC489=0,0,2)))))</f>
        <v/>
      </c>
      <c r="Q1253" s="177" t="str">
        <f ca="1">IF(Q$1&lt;'Data Bank'!$AD489,"",IF(Q$1&gt;'Data Bank'!$AT489,"",IF(AND('Data Bank'!$AC489&lt;100,TODAY()&gt;'Data Bank'!$AT489),1,IF('Data Bank'!$AC489=100,3,IF('Data Bank'!$AC489=0,0,2)))))</f>
        <v/>
      </c>
      <c r="R1253" s="177" t="str">
        <f ca="1">IF(R$1&lt;'Data Bank'!$AD489,"",IF(R$1&gt;'Data Bank'!$AT489,"",IF(AND('Data Bank'!$AC489&lt;100,TODAY()&gt;'Data Bank'!$AT489),1,IF('Data Bank'!$AC489=100,3,IF('Data Bank'!$AC489=0,0,2)))))</f>
        <v/>
      </c>
    </row>
    <row r="1254" spans="1:18">
      <c r="A1254" s="115" t="str">
        <f>'Data Bank'!E497</f>
        <v>G-11 P2</v>
      </c>
      <c r="B1254" s="178">
        <f ca="1">IF(B$1&lt;'Data Bank'!$AD497,"",IF(B$1&gt;'Data Bank'!$AT497,"",IF(AND('Data Bank'!$AC497&lt;100,TODAY()&gt;'Data Bank'!$AT497),1,IF('Data Bank'!$AC497=100,3,IF('Data Bank'!$AC497=0,0,2)))))</f>
        <v>1</v>
      </c>
      <c r="C1254" s="178">
        <f ca="1">IF(C$1&lt;'Data Bank'!$AD497,"",IF(C$1&gt;'Data Bank'!$AT497,"",IF(AND('Data Bank'!$AC497&lt;100,TODAY()&gt;'Data Bank'!$AT497),1,IF('Data Bank'!$AC497=100,3,IF('Data Bank'!$AC497=0,0,2)))))</f>
        <v>1</v>
      </c>
      <c r="D1254" s="178" t="str">
        <f ca="1">IF(D$1&lt;'Data Bank'!$AD497,"",IF(D$1&gt;'Data Bank'!$AT497,"",IF(AND('Data Bank'!$AC497&lt;100,TODAY()&gt;'Data Bank'!$AT497),1,IF('Data Bank'!$AC497=100,3,IF('Data Bank'!$AC497=0,0,2)))))</f>
        <v/>
      </c>
      <c r="E1254" s="178" t="str">
        <f ca="1">IF(E$1&lt;'Data Bank'!$AD497,"",IF(E$1&gt;'Data Bank'!$AT497,"",IF(AND('Data Bank'!$AC497&lt;100,TODAY()&gt;'Data Bank'!$AT497),1,IF('Data Bank'!$AC497=100,3,IF('Data Bank'!$AC497=0,0,2)))))</f>
        <v/>
      </c>
      <c r="F1254" s="178" t="str">
        <f ca="1">IF(F$1&lt;'Data Bank'!$AD497,"",IF(F$1&gt;'Data Bank'!$AT497,"",IF(AND('Data Bank'!$AC497&lt;100,TODAY()&gt;'Data Bank'!$AT497),1,IF('Data Bank'!$AC497=100,3,IF('Data Bank'!$AC497=0,0,2)))))</f>
        <v/>
      </c>
      <c r="G1254" s="178" t="str">
        <f ca="1">IF(G$1&lt;'Data Bank'!$AD497,"",IF(G$1&gt;'Data Bank'!$AT497,"",IF(AND('Data Bank'!$AC497&lt;100,TODAY()&gt;'Data Bank'!$AT497),1,IF('Data Bank'!$AC497=100,3,IF('Data Bank'!$AC497=0,0,2)))))</f>
        <v/>
      </c>
      <c r="H1254" s="178" t="str">
        <f ca="1">IF(H$1&lt;'Data Bank'!$AD497,"",IF(H$1&gt;'Data Bank'!$AT497,"",IF(AND('Data Bank'!$AC497&lt;100,TODAY()&gt;'Data Bank'!$AT497),1,IF('Data Bank'!$AC497=100,3,IF('Data Bank'!$AC497=0,0,2)))))</f>
        <v/>
      </c>
      <c r="I1254" s="178" t="str">
        <f ca="1">IF(I$1&lt;'Data Bank'!$AD497,"",IF(I$1&gt;'Data Bank'!$AT497,"",IF(AND('Data Bank'!$AC497&lt;100,TODAY()&gt;'Data Bank'!$AT497),1,IF('Data Bank'!$AC497=100,3,IF('Data Bank'!$AC497=0,0,2)))))</f>
        <v/>
      </c>
      <c r="J1254" s="177" t="str">
        <f ca="1">IF(J$1&lt;'Data Bank'!$AD497,"",IF(J$1&gt;'Data Bank'!$AT497,"",IF(AND('Data Bank'!$AC497&lt;100,TODAY()&gt;'Data Bank'!$AT497),1,IF('Data Bank'!$AC497=100,3,IF('Data Bank'!$AC497=0,0,2)))))</f>
        <v/>
      </c>
      <c r="K1254" s="177" t="str">
        <f ca="1">IF(K$1&lt;'Data Bank'!$AD497,"",IF(K$1&gt;'Data Bank'!$AT497,"",IF(AND('Data Bank'!$AC497&lt;100,TODAY()&gt;'Data Bank'!$AT497),1,IF('Data Bank'!$AC497=100,3,IF('Data Bank'!$AC497=0,0,2)))))</f>
        <v/>
      </c>
      <c r="L1254" s="177" t="str">
        <f ca="1">IF(L$1&lt;'Data Bank'!$AD497,"",IF(L$1&gt;'Data Bank'!$AT497,"",IF(AND('Data Bank'!$AC497&lt;100,TODAY()&gt;'Data Bank'!$AT497),1,IF('Data Bank'!$AC497=100,3,IF('Data Bank'!$AC497=0,0,2)))))</f>
        <v/>
      </c>
      <c r="M1254" s="177" t="str">
        <f ca="1">IF(M$1&lt;'Data Bank'!$AD497,"",IF(M$1&gt;'Data Bank'!$AT497,"",IF(AND('Data Bank'!$AC497&lt;100,TODAY()&gt;'Data Bank'!$AT497),1,IF('Data Bank'!$AC497=100,3,IF('Data Bank'!$AC497=0,0,2)))))</f>
        <v/>
      </c>
      <c r="N1254" s="177" t="str">
        <f ca="1">IF(N$1&lt;'Data Bank'!$AD497,"",IF(N$1&gt;'Data Bank'!$AT497,"",IF(AND('Data Bank'!$AC497&lt;100,TODAY()&gt;'Data Bank'!$AT497),1,IF('Data Bank'!$AC497=100,3,IF('Data Bank'!$AC497=0,0,2)))))</f>
        <v/>
      </c>
      <c r="O1254" s="177" t="str">
        <f ca="1">IF(O$1&lt;'Data Bank'!$AD497,"",IF(O$1&gt;'Data Bank'!$AT497,"",IF(AND('Data Bank'!$AC497&lt;100,TODAY()&gt;'Data Bank'!$AT497),1,IF('Data Bank'!$AC497=100,3,IF('Data Bank'!$AC497=0,0,2)))))</f>
        <v/>
      </c>
      <c r="P1254" s="177" t="str">
        <f ca="1">IF(P$1&lt;'Data Bank'!$AD497,"",IF(P$1&gt;'Data Bank'!$AT497,"",IF(AND('Data Bank'!$AC497&lt;100,TODAY()&gt;'Data Bank'!$AT497),1,IF('Data Bank'!$AC497=100,3,IF('Data Bank'!$AC497=0,0,2)))))</f>
        <v/>
      </c>
      <c r="Q1254" s="177" t="str">
        <f ca="1">IF(Q$1&lt;'Data Bank'!$AD497,"",IF(Q$1&gt;'Data Bank'!$AT497,"",IF(AND('Data Bank'!$AC497&lt;100,TODAY()&gt;'Data Bank'!$AT497),1,IF('Data Bank'!$AC497=100,3,IF('Data Bank'!$AC497=0,0,2)))))</f>
        <v/>
      </c>
      <c r="R1254" s="177" t="str">
        <f ca="1">IF(R$1&lt;'Data Bank'!$AD497,"",IF(R$1&gt;'Data Bank'!$AT497,"",IF(AND('Data Bank'!$AC497&lt;100,TODAY()&gt;'Data Bank'!$AT497),1,IF('Data Bank'!$AC497=100,3,IF('Data Bank'!$AC497=0,0,2)))))</f>
        <v/>
      </c>
    </row>
    <row r="1255" spans="1:18">
      <c r="A1255" s="115" t="str">
        <f>'Data Bank'!E500</f>
        <v>Gaju_Khaksar_Shams Gunj</v>
      </c>
      <c r="B1255" s="178">
        <f ca="1">IF(B$1&lt;'Data Bank'!$AD500,"",IF(B$1&gt;'Data Bank'!$AT500,"",IF(AND('Data Bank'!$AC500&lt;100,TODAY()&gt;'Data Bank'!$AT500),1,IF('Data Bank'!$AC500=100,3,IF('Data Bank'!$AC500=0,0,2)))))</f>
        <v>2</v>
      </c>
      <c r="C1255" s="178">
        <f ca="1">IF(C$1&lt;'Data Bank'!$AD500,"",IF(C$1&gt;'Data Bank'!$AT500,"",IF(AND('Data Bank'!$AC500&lt;100,TODAY()&gt;'Data Bank'!$AT500),1,IF('Data Bank'!$AC500=100,3,IF('Data Bank'!$AC500=0,0,2)))))</f>
        <v>2</v>
      </c>
      <c r="D1255" s="178">
        <f ca="1">IF(D$1&lt;'Data Bank'!$AD500,"",IF(D$1&gt;'Data Bank'!$AT500,"",IF(AND('Data Bank'!$AC500&lt;100,TODAY()&gt;'Data Bank'!$AT500),1,IF('Data Bank'!$AC500=100,3,IF('Data Bank'!$AC500=0,0,2)))))</f>
        <v>2</v>
      </c>
      <c r="E1255" s="178">
        <f ca="1">IF(E$1&lt;'Data Bank'!$AD500,"",IF(E$1&gt;'Data Bank'!$AT500,"",IF(AND('Data Bank'!$AC500&lt;100,TODAY()&gt;'Data Bank'!$AT500),1,IF('Data Bank'!$AC500=100,3,IF('Data Bank'!$AC500=0,0,2)))))</f>
        <v>2</v>
      </c>
      <c r="F1255" s="178">
        <f ca="1">IF(F$1&lt;'Data Bank'!$AD500,"",IF(F$1&gt;'Data Bank'!$AT500,"",IF(AND('Data Bank'!$AC500&lt;100,TODAY()&gt;'Data Bank'!$AT500),1,IF('Data Bank'!$AC500=100,3,IF('Data Bank'!$AC500=0,0,2)))))</f>
        <v>2</v>
      </c>
      <c r="G1255" s="178">
        <f ca="1">IF(G$1&lt;'Data Bank'!$AD500,"",IF(G$1&gt;'Data Bank'!$AT500,"",IF(AND('Data Bank'!$AC500&lt;100,TODAY()&gt;'Data Bank'!$AT500),1,IF('Data Bank'!$AC500=100,3,IF('Data Bank'!$AC500=0,0,2)))))</f>
        <v>2</v>
      </c>
      <c r="H1255" s="178">
        <f ca="1">IF(H$1&lt;'Data Bank'!$AD500,"",IF(H$1&gt;'Data Bank'!$AT500,"",IF(AND('Data Bank'!$AC500&lt;100,TODAY()&gt;'Data Bank'!$AT500),1,IF('Data Bank'!$AC500=100,3,IF('Data Bank'!$AC500=0,0,2)))))</f>
        <v>2</v>
      </c>
      <c r="I1255" s="178">
        <f ca="1">IF(I$1&lt;'Data Bank'!$AD500,"",IF(I$1&gt;'Data Bank'!$AT500,"",IF(AND('Data Bank'!$AC500&lt;100,TODAY()&gt;'Data Bank'!$AT500),1,IF('Data Bank'!$AC500=100,3,IF('Data Bank'!$AC500=0,0,2)))))</f>
        <v>2</v>
      </c>
      <c r="J1255" s="177">
        <f ca="1">IF(J$1&lt;'Data Bank'!$AD500,"",IF(J$1&gt;'Data Bank'!$AT500,"",IF(AND('Data Bank'!$AC500&lt;100,TODAY()&gt;'Data Bank'!$AT500),1,IF('Data Bank'!$AC500=100,3,IF('Data Bank'!$AC500=0,0,2)))))</f>
        <v>2</v>
      </c>
      <c r="K1255" s="177">
        <f ca="1">IF(K$1&lt;'Data Bank'!$AD500,"",IF(K$1&gt;'Data Bank'!$AT500,"",IF(AND('Data Bank'!$AC500&lt;100,TODAY()&gt;'Data Bank'!$AT500),1,IF('Data Bank'!$AC500=100,3,IF('Data Bank'!$AC500=0,0,2)))))</f>
        <v>2</v>
      </c>
      <c r="L1255" s="177">
        <f ca="1">IF(L$1&lt;'Data Bank'!$AD500,"",IF(L$1&gt;'Data Bank'!$AT500,"",IF(AND('Data Bank'!$AC500&lt;100,TODAY()&gt;'Data Bank'!$AT500),1,IF('Data Bank'!$AC500=100,3,IF('Data Bank'!$AC500=0,0,2)))))</f>
        <v>2</v>
      </c>
      <c r="M1255" s="177">
        <f ca="1">IF(M$1&lt;'Data Bank'!$AD500,"",IF(M$1&gt;'Data Bank'!$AT500,"",IF(AND('Data Bank'!$AC500&lt;100,TODAY()&gt;'Data Bank'!$AT500),1,IF('Data Bank'!$AC500=100,3,IF('Data Bank'!$AC500=0,0,2)))))</f>
        <v>2</v>
      </c>
      <c r="N1255" s="177">
        <f ca="1">IF(N$1&lt;'Data Bank'!$AD500,"",IF(N$1&gt;'Data Bank'!$AT500,"",IF(AND('Data Bank'!$AC500&lt;100,TODAY()&gt;'Data Bank'!$AT500),1,IF('Data Bank'!$AC500=100,3,IF('Data Bank'!$AC500=0,0,2)))))</f>
        <v>2</v>
      </c>
      <c r="O1255" s="177">
        <f ca="1">IF(O$1&lt;'Data Bank'!$AD500,"",IF(O$1&gt;'Data Bank'!$AT500,"",IF(AND('Data Bank'!$AC500&lt;100,TODAY()&gt;'Data Bank'!$AT500),1,IF('Data Bank'!$AC500=100,3,IF('Data Bank'!$AC500=0,0,2)))))</f>
        <v>2</v>
      </c>
      <c r="P1255" s="177">
        <f ca="1">IF(P$1&lt;'Data Bank'!$AD500,"",IF(P$1&gt;'Data Bank'!$AT500,"",IF(AND('Data Bank'!$AC500&lt;100,TODAY()&gt;'Data Bank'!$AT500),1,IF('Data Bank'!$AC500=100,3,IF('Data Bank'!$AC500=0,0,2)))))</f>
        <v>2</v>
      </c>
      <c r="Q1255" s="177">
        <f ca="1">IF(Q$1&lt;'Data Bank'!$AD500,"",IF(Q$1&gt;'Data Bank'!$AT500,"",IF(AND('Data Bank'!$AC500&lt;100,TODAY()&gt;'Data Bank'!$AT500),1,IF('Data Bank'!$AC500=100,3,IF('Data Bank'!$AC500=0,0,2)))))</f>
        <v>2</v>
      </c>
      <c r="R1255" s="177">
        <f ca="1">IF(R$1&lt;'Data Bank'!$AD500,"",IF(R$1&gt;'Data Bank'!$AT500,"",IF(AND('Data Bank'!$AC500&lt;100,TODAY()&gt;'Data Bank'!$AT500),1,IF('Data Bank'!$AC500=100,3,IF('Data Bank'!$AC500=0,0,2)))))</f>
        <v>2</v>
      </c>
    </row>
    <row r="1256" spans="1:18">
      <c r="A1256" s="115" t="str">
        <f>'Data Bank'!E501</f>
        <v>Garden Town</v>
      </c>
      <c r="B1256" s="178">
        <f ca="1">IF(B$1&lt;'Data Bank'!$AD501,"",IF(B$1&gt;'Data Bank'!$AT501,"",IF(AND('Data Bank'!$AC501&lt;100,TODAY()&gt;'Data Bank'!$AT501),1,IF('Data Bank'!$AC501=100,3,IF('Data Bank'!$AC501=0,0,2)))))</f>
        <v>0</v>
      </c>
      <c r="C1256" s="178">
        <f ca="1">IF(C$1&lt;'Data Bank'!$AD501,"",IF(C$1&gt;'Data Bank'!$AT501,"",IF(AND('Data Bank'!$AC501&lt;100,TODAY()&gt;'Data Bank'!$AT501),1,IF('Data Bank'!$AC501=100,3,IF('Data Bank'!$AC501=0,0,2)))))</f>
        <v>0</v>
      </c>
      <c r="D1256" s="178">
        <f ca="1">IF(D$1&lt;'Data Bank'!$AD501,"",IF(D$1&gt;'Data Bank'!$AT501,"",IF(AND('Data Bank'!$AC501&lt;100,TODAY()&gt;'Data Bank'!$AT501),1,IF('Data Bank'!$AC501=100,3,IF('Data Bank'!$AC501=0,0,2)))))</f>
        <v>0</v>
      </c>
      <c r="E1256" s="178" t="str">
        <f ca="1">IF(E$1&lt;'Data Bank'!$AD501,"",IF(E$1&gt;'Data Bank'!$AT501,"",IF(AND('Data Bank'!$AC501&lt;100,TODAY()&gt;'Data Bank'!$AT501),1,IF('Data Bank'!$AC501=100,3,IF('Data Bank'!$AC501=0,0,2)))))</f>
        <v/>
      </c>
      <c r="F1256" s="178" t="str">
        <f ca="1">IF(F$1&lt;'Data Bank'!$AD501,"",IF(F$1&gt;'Data Bank'!$AT501,"",IF(AND('Data Bank'!$AC501&lt;100,TODAY()&gt;'Data Bank'!$AT501),1,IF('Data Bank'!$AC501=100,3,IF('Data Bank'!$AC501=0,0,2)))))</f>
        <v/>
      </c>
      <c r="G1256" s="178" t="str">
        <f ca="1">IF(G$1&lt;'Data Bank'!$AD501,"",IF(G$1&gt;'Data Bank'!$AT501,"",IF(AND('Data Bank'!$AC501&lt;100,TODAY()&gt;'Data Bank'!$AT501),1,IF('Data Bank'!$AC501=100,3,IF('Data Bank'!$AC501=0,0,2)))))</f>
        <v/>
      </c>
      <c r="H1256" s="178" t="str">
        <f ca="1">IF(H$1&lt;'Data Bank'!$AD501,"",IF(H$1&gt;'Data Bank'!$AT501,"",IF(AND('Data Bank'!$AC501&lt;100,TODAY()&gt;'Data Bank'!$AT501),1,IF('Data Bank'!$AC501=100,3,IF('Data Bank'!$AC501=0,0,2)))))</f>
        <v/>
      </c>
      <c r="I1256" s="178" t="str">
        <f ca="1">IF(I$1&lt;'Data Bank'!$AD501,"",IF(I$1&gt;'Data Bank'!$AT501,"",IF(AND('Data Bank'!$AC501&lt;100,TODAY()&gt;'Data Bank'!$AT501),1,IF('Data Bank'!$AC501=100,3,IF('Data Bank'!$AC501=0,0,2)))))</f>
        <v/>
      </c>
      <c r="J1256" s="177" t="str">
        <f ca="1">IF(J$1&lt;'Data Bank'!$AD501,"",IF(J$1&gt;'Data Bank'!$AT501,"",IF(AND('Data Bank'!$AC501&lt;100,TODAY()&gt;'Data Bank'!$AT501),1,IF('Data Bank'!$AC501=100,3,IF('Data Bank'!$AC501=0,0,2)))))</f>
        <v/>
      </c>
      <c r="K1256" s="177" t="str">
        <f ca="1">IF(K$1&lt;'Data Bank'!$AD501,"",IF(K$1&gt;'Data Bank'!$AT501,"",IF(AND('Data Bank'!$AC501&lt;100,TODAY()&gt;'Data Bank'!$AT501),1,IF('Data Bank'!$AC501=100,3,IF('Data Bank'!$AC501=0,0,2)))))</f>
        <v/>
      </c>
      <c r="L1256" s="177" t="str">
        <f ca="1">IF(L$1&lt;'Data Bank'!$AD501,"",IF(L$1&gt;'Data Bank'!$AT501,"",IF(AND('Data Bank'!$AC501&lt;100,TODAY()&gt;'Data Bank'!$AT501),1,IF('Data Bank'!$AC501=100,3,IF('Data Bank'!$AC501=0,0,2)))))</f>
        <v/>
      </c>
      <c r="M1256" s="177" t="str">
        <f ca="1">IF(M$1&lt;'Data Bank'!$AD501,"",IF(M$1&gt;'Data Bank'!$AT501,"",IF(AND('Data Bank'!$AC501&lt;100,TODAY()&gt;'Data Bank'!$AT501),1,IF('Data Bank'!$AC501=100,3,IF('Data Bank'!$AC501=0,0,2)))))</f>
        <v/>
      </c>
      <c r="N1256" s="177" t="str">
        <f ca="1">IF(N$1&lt;'Data Bank'!$AD501,"",IF(N$1&gt;'Data Bank'!$AT501,"",IF(AND('Data Bank'!$AC501&lt;100,TODAY()&gt;'Data Bank'!$AT501),1,IF('Data Bank'!$AC501=100,3,IF('Data Bank'!$AC501=0,0,2)))))</f>
        <v/>
      </c>
      <c r="O1256" s="177" t="str">
        <f ca="1">IF(O$1&lt;'Data Bank'!$AD501,"",IF(O$1&gt;'Data Bank'!$AT501,"",IF(AND('Data Bank'!$AC501&lt;100,TODAY()&gt;'Data Bank'!$AT501),1,IF('Data Bank'!$AC501=100,3,IF('Data Bank'!$AC501=0,0,2)))))</f>
        <v/>
      </c>
      <c r="P1256" s="177" t="str">
        <f ca="1">IF(P$1&lt;'Data Bank'!$AD501,"",IF(P$1&gt;'Data Bank'!$AT501,"",IF(AND('Data Bank'!$AC501&lt;100,TODAY()&gt;'Data Bank'!$AT501),1,IF('Data Bank'!$AC501=100,3,IF('Data Bank'!$AC501=0,0,2)))))</f>
        <v/>
      </c>
      <c r="Q1256" s="177" t="str">
        <f ca="1">IF(Q$1&lt;'Data Bank'!$AD501,"",IF(Q$1&gt;'Data Bank'!$AT501,"",IF(AND('Data Bank'!$AC501&lt;100,TODAY()&gt;'Data Bank'!$AT501),1,IF('Data Bank'!$AC501=100,3,IF('Data Bank'!$AC501=0,0,2)))))</f>
        <v/>
      </c>
      <c r="R1256" s="177" t="str">
        <f ca="1">IF(R$1&lt;'Data Bank'!$AD501,"",IF(R$1&gt;'Data Bank'!$AT501,"",IF(AND('Data Bank'!$AC501&lt;100,TODAY()&gt;'Data Bank'!$AT501),1,IF('Data Bank'!$AC501=100,3,IF('Data Bank'!$AC501=0,0,2)))))</f>
        <v/>
      </c>
    </row>
    <row r="1257" spans="1:18">
      <c r="A1257" s="115" t="str">
        <f>'Data Bank'!E503</f>
        <v>Feeder</v>
      </c>
      <c r="B1257" s="178">
        <f ca="1">IF(B$1&lt;'Data Bank'!$AD503,"",IF(B$1&gt;'Data Bank'!$AT503,"",IF(AND('Data Bank'!$AC503&lt;100,TODAY()&gt;'Data Bank'!$AT503),1,IF('Data Bank'!$AC503=100,3,IF('Data Bank'!$AC503=0,0,2)))))</f>
        <v>0</v>
      </c>
      <c r="C1257" s="178">
        <f ca="1">IF(C$1&lt;'Data Bank'!$AD503,"",IF(C$1&gt;'Data Bank'!$AT503,"",IF(AND('Data Bank'!$AC503&lt;100,TODAY()&gt;'Data Bank'!$AT503),1,IF('Data Bank'!$AC503=100,3,IF('Data Bank'!$AC503=0,0,2)))))</f>
        <v>0</v>
      </c>
      <c r="D1257" s="178">
        <f ca="1">IF(D$1&lt;'Data Bank'!$AD503,"",IF(D$1&gt;'Data Bank'!$AT503,"",IF(AND('Data Bank'!$AC503&lt;100,TODAY()&gt;'Data Bank'!$AT503),1,IF('Data Bank'!$AC503=100,3,IF('Data Bank'!$AC503=0,0,2)))))</f>
        <v>0</v>
      </c>
      <c r="E1257" s="178">
        <f ca="1">IF(E$1&lt;'Data Bank'!$AD503,"",IF(E$1&gt;'Data Bank'!$AT503,"",IF(AND('Data Bank'!$AC503&lt;100,TODAY()&gt;'Data Bank'!$AT503),1,IF('Data Bank'!$AC503=100,3,IF('Data Bank'!$AC503=0,0,2)))))</f>
        <v>0</v>
      </c>
      <c r="F1257" s="178">
        <f ca="1">IF(F$1&lt;'Data Bank'!$AD503,"",IF(F$1&gt;'Data Bank'!$AT503,"",IF(AND('Data Bank'!$AC503&lt;100,TODAY()&gt;'Data Bank'!$AT503),1,IF('Data Bank'!$AC503=100,3,IF('Data Bank'!$AC503=0,0,2)))))</f>
        <v>0</v>
      </c>
      <c r="G1257" s="178">
        <f ca="1">IF(G$1&lt;'Data Bank'!$AD503,"",IF(G$1&gt;'Data Bank'!$AT503,"",IF(AND('Data Bank'!$AC503&lt;100,TODAY()&gt;'Data Bank'!$AT503),1,IF('Data Bank'!$AC503=100,3,IF('Data Bank'!$AC503=0,0,2)))))</f>
        <v>0</v>
      </c>
      <c r="H1257" s="178">
        <f ca="1">IF(H$1&lt;'Data Bank'!$AD503,"",IF(H$1&gt;'Data Bank'!$AT503,"",IF(AND('Data Bank'!$AC503&lt;100,TODAY()&gt;'Data Bank'!$AT503),1,IF('Data Bank'!$AC503=100,3,IF('Data Bank'!$AC503=0,0,2)))))</f>
        <v>0</v>
      </c>
      <c r="I1257" s="178">
        <f ca="1">IF(I$1&lt;'Data Bank'!$AD503,"",IF(I$1&gt;'Data Bank'!$AT503,"",IF(AND('Data Bank'!$AC503&lt;100,TODAY()&gt;'Data Bank'!$AT503),1,IF('Data Bank'!$AC503=100,3,IF('Data Bank'!$AC503=0,0,2)))))</f>
        <v>0</v>
      </c>
      <c r="J1257" s="177">
        <f ca="1">IF(J$1&lt;'Data Bank'!$AD503,"",IF(J$1&gt;'Data Bank'!$AT503,"",IF(AND('Data Bank'!$AC503&lt;100,TODAY()&gt;'Data Bank'!$AT503),1,IF('Data Bank'!$AC503=100,3,IF('Data Bank'!$AC503=0,0,2)))))</f>
        <v>0</v>
      </c>
      <c r="K1257" s="177">
        <f ca="1">IF(K$1&lt;'Data Bank'!$AD503,"",IF(K$1&gt;'Data Bank'!$AT503,"",IF(AND('Data Bank'!$AC503&lt;100,TODAY()&gt;'Data Bank'!$AT503),1,IF('Data Bank'!$AC503=100,3,IF('Data Bank'!$AC503=0,0,2)))))</f>
        <v>0</v>
      </c>
      <c r="L1257" s="177">
        <f ca="1">IF(L$1&lt;'Data Bank'!$AD503,"",IF(L$1&gt;'Data Bank'!$AT503,"",IF(AND('Data Bank'!$AC503&lt;100,TODAY()&gt;'Data Bank'!$AT503),1,IF('Data Bank'!$AC503=100,3,IF('Data Bank'!$AC503=0,0,2)))))</f>
        <v>0</v>
      </c>
      <c r="M1257" s="177">
        <f ca="1">IF(M$1&lt;'Data Bank'!$AD503,"",IF(M$1&gt;'Data Bank'!$AT503,"",IF(AND('Data Bank'!$AC503&lt;100,TODAY()&gt;'Data Bank'!$AT503),1,IF('Data Bank'!$AC503=100,3,IF('Data Bank'!$AC503=0,0,2)))))</f>
        <v>0</v>
      </c>
      <c r="N1257" s="177">
        <f ca="1">IF(N$1&lt;'Data Bank'!$AD503,"",IF(N$1&gt;'Data Bank'!$AT503,"",IF(AND('Data Bank'!$AC503&lt;100,TODAY()&gt;'Data Bank'!$AT503),1,IF('Data Bank'!$AC503=100,3,IF('Data Bank'!$AC503=0,0,2)))))</f>
        <v>0</v>
      </c>
      <c r="O1257" s="177">
        <f ca="1">IF(O$1&lt;'Data Bank'!$AD503,"",IF(O$1&gt;'Data Bank'!$AT503,"",IF(AND('Data Bank'!$AC503&lt;100,TODAY()&gt;'Data Bank'!$AT503),1,IF('Data Bank'!$AC503=100,3,IF('Data Bank'!$AC503=0,0,2)))))</f>
        <v>0</v>
      </c>
      <c r="P1257" s="177">
        <f ca="1">IF(P$1&lt;'Data Bank'!$AD503,"",IF(P$1&gt;'Data Bank'!$AT503,"",IF(AND('Data Bank'!$AC503&lt;100,TODAY()&gt;'Data Bank'!$AT503),1,IF('Data Bank'!$AC503=100,3,IF('Data Bank'!$AC503=0,0,2)))))</f>
        <v>0</v>
      </c>
      <c r="Q1257" s="177">
        <f ca="1">IF(Q$1&lt;'Data Bank'!$AD503,"",IF(Q$1&gt;'Data Bank'!$AT503,"",IF(AND('Data Bank'!$AC503&lt;100,TODAY()&gt;'Data Bank'!$AT503),1,IF('Data Bank'!$AC503=100,3,IF('Data Bank'!$AC503=0,0,2)))))</f>
        <v>0</v>
      </c>
      <c r="R1257" s="177">
        <f ca="1">IF(R$1&lt;'Data Bank'!$AD503,"",IF(R$1&gt;'Data Bank'!$AT503,"",IF(AND('Data Bank'!$AC503&lt;100,TODAY()&gt;'Data Bank'!$AT503),1,IF('Data Bank'!$AC503=100,3,IF('Data Bank'!$AC503=0,0,2)))))</f>
        <v>0</v>
      </c>
    </row>
    <row r="1258" spans="1:18">
      <c r="A1258" s="115" t="str">
        <f>'Data Bank'!E513</f>
        <v>P1</v>
      </c>
      <c r="B1258" s="178">
        <f ca="1">IF(B$1&lt;'Data Bank'!$AD513,"",IF(B$1&gt;'Data Bank'!$AT513,"",IF(AND('Data Bank'!$AC513&lt;100,TODAY()&gt;'Data Bank'!$AT513),1,IF('Data Bank'!$AC513=100,3,IF('Data Bank'!$AC513=0,0,2)))))</f>
        <v>2</v>
      </c>
      <c r="C1258" s="178">
        <f ca="1">IF(C$1&lt;'Data Bank'!$AD513,"",IF(C$1&gt;'Data Bank'!$AT513,"",IF(AND('Data Bank'!$AC513&lt;100,TODAY()&gt;'Data Bank'!$AT513),1,IF('Data Bank'!$AC513=100,3,IF('Data Bank'!$AC513=0,0,2)))))</f>
        <v>2</v>
      </c>
      <c r="D1258" s="178">
        <f ca="1">IF(D$1&lt;'Data Bank'!$AD513,"",IF(D$1&gt;'Data Bank'!$AT513,"",IF(AND('Data Bank'!$AC513&lt;100,TODAY()&gt;'Data Bank'!$AT513),1,IF('Data Bank'!$AC513=100,3,IF('Data Bank'!$AC513=0,0,2)))))</f>
        <v>2</v>
      </c>
      <c r="E1258" s="178">
        <f ca="1">IF(E$1&lt;'Data Bank'!$AD513,"",IF(E$1&gt;'Data Bank'!$AT513,"",IF(AND('Data Bank'!$AC513&lt;100,TODAY()&gt;'Data Bank'!$AT513),1,IF('Data Bank'!$AC513=100,3,IF('Data Bank'!$AC513=0,0,2)))))</f>
        <v>2</v>
      </c>
      <c r="F1258" s="178">
        <f ca="1">IF(F$1&lt;'Data Bank'!$AD513,"",IF(F$1&gt;'Data Bank'!$AT513,"",IF(AND('Data Bank'!$AC513&lt;100,TODAY()&gt;'Data Bank'!$AT513),1,IF('Data Bank'!$AC513=100,3,IF('Data Bank'!$AC513=0,0,2)))))</f>
        <v>2</v>
      </c>
      <c r="G1258" s="178">
        <f ca="1">IF(G$1&lt;'Data Bank'!$AD513,"",IF(G$1&gt;'Data Bank'!$AT513,"",IF(AND('Data Bank'!$AC513&lt;100,TODAY()&gt;'Data Bank'!$AT513),1,IF('Data Bank'!$AC513=100,3,IF('Data Bank'!$AC513=0,0,2)))))</f>
        <v>2</v>
      </c>
      <c r="H1258" s="178">
        <f ca="1">IF(H$1&lt;'Data Bank'!$AD513,"",IF(H$1&gt;'Data Bank'!$AT513,"",IF(AND('Data Bank'!$AC513&lt;100,TODAY()&gt;'Data Bank'!$AT513),1,IF('Data Bank'!$AC513=100,3,IF('Data Bank'!$AC513=0,0,2)))))</f>
        <v>2</v>
      </c>
      <c r="I1258" s="178">
        <f ca="1">IF(I$1&lt;'Data Bank'!$AD513,"",IF(I$1&gt;'Data Bank'!$AT513,"",IF(AND('Data Bank'!$AC513&lt;100,TODAY()&gt;'Data Bank'!$AT513),1,IF('Data Bank'!$AC513=100,3,IF('Data Bank'!$AC513=0,0,2)))))</f>
        <v>2</v>
      </c>
      <c r="J1258" s="177">
        <f ca="1">IF(J$1&lt;'Data Bank'!$AD513,"",IF(J$1&gt;'Data Bank'!$AT513,"",IF(AND('Data Bank'!$AC513&lt;100,TODAY()&gt;'Data Bank'!$AT513),1,IF('Data Bank'!$AC513=100,3,IF('Data Bank'!$AC513=0,0,2)))))</f>
        <v>2</v>
      </c>
      <c r="K1258" s="177">
        <f ca="1">IF(K$1&lt;'Data Bank'!$AD513,"",IF(K$1&gt;'Data Bank'!$AT513,"",IF(AND('Data Bank'!$AC513&lt;100,TODAY()&gt;'Data Bank'!$AT513),1,IF('Data Bank'!$AC513=100,3,IF('Data Bank'!$AC513=0,0,2)))))</f>
        <v>2</v>
      </c>
      <c r="L1258" s="177">
        <f ca="1">IF(L$1&lt;'Data Bank'!$AD513,"",IF(L$1&gt;'Data Bank'!$AT513,"",IF(AND('Data Bank'!$AC513&lt;100,TODAY()&gt;'Data Bank'!$AT513),1,IF('Data Bank'!$AC513=100,3,IF('Data Bank'!$AC513=0,0,2)))))</f>
        <v>2</v>
      </c>
      <c r="M1258" s="177">
        <f ca="1">IF(M$1&lt;'Data Bank'!$AD513,"",IF(M$1&gt;'Data Bank'!$AT513,"",IF(AND('Data Bank'!$AC513&lt;100,TODAY()&gt;'Data Bank'!$AT513),1,IF('Data Bank'!$AC513=100,3,IF('Data Bank'!$AC513=0,0,2)))))</f>
        <v>2</v>
      </c>
      <c r="N1258" s="177">
        <f ca="1">IF(N$1&lt;'Data Bank'!$AD513,"",IF(N$1&gt;'Data Bank'!$AT513,"",IF(AND('Data Bank'!$AC513&lt;100,TODAY()&gt;'Data Bank'!$AT513),1,IF('Data Bank'!$AC513=100,3,IF('Data Bank'!$AC513=0,0,2)))))</f>
        <v>2</v>
      </c>
      <c r="O1258" s="177">
        <f ca="1">IF(O$1&lt;'Data Bank'!$AD513,"",IF(O$1&gt;'Data Bank'!$AT513,"",IF(AND('Data Bank'!$AC513&lt;100,TODAY()&gt;'Data Bank'!$AT513),1,IF('Data Bank'!$AC513=100,3,IF('Data Bank'!$AC513=0,0,2)))))</f>
        <v>2</v>
      </c>
      <c r="P1258" s="177">
        <f ca="1">IF(P$1&lt;'Data Bank'!$AD513,"",IF(P$1&gt;'Data Bank'!$AT513,"",IF(AND('Data Bank'!$AC513&lt;100,TODAY()&gt;'Data Bank'!$AT513),1,IF('Data Bank'!$AC513=100,3,IF('Data Bank'!$AC513=0,0,2)))))</f>
        <v>2</v>
      </c>
      <c r="Q1258" s="177">
        <f ca="1">IF(Q$1&lt;'Data Bank'!$AD513,"",IF(Q$1&gt;'Data Bank'!$AT513,"",IF(AND('Data Bank'!$AC513&lt;100,TODAY()&gt;'Data Bank'!$AT513),1,IF('Data Bank'!$AC513=100,3,IF('Data Bank'!$AC513=0,0,2)))))</f>
        <v>2</v>
      </c>
      <c r="R1258" s="177">
        <f ca="1">IF(R$1&lt;'Data Bank'!$AD513,"",IF(R$1&gt;'Data Bank'!$AT513,"",IF(AND('Data Bank'!$AC513&lt;100,TODAY()&gt;'Data Bank'!$AT513),1,IF('Data Bank'!$AC513=100,3,IF('Data Bank'!$AC513=0,0,2)))))</f>
        <v>2</v>
      </c>
    </row>
    <row r="1259" spans="1:18">
      <c r="A1259" s="115" t="str">
        <f>'Data Bank'!E537</f>
        <v>GT Rd Pocket 10</v>
      </c>
      <c r="B1259" s="178">
        <f ca="1">IF(B$1&lt;'Data Bank'!$AD537,"",IF(B$1&gt;'Data Bank'!$AT537,"",IF(AND('Data Bank'!$AC537&lt;100,TODAY()&gt;'Data Bank'!$AT537),1,IF('Data Bank'!$AC537=100,3,IF('Data Bank'!$AC537=0,0,2)))))</f>
        <v>2</v>
      </c>
      <c r="C1259" s="178">
        <f ca="1">IF(C$1&lt;'Data Bank'!$AD537,"",IF(C$1&gt;'Data Bank'!$AT537,"",IF(AND('Data Bank'!$AC537&lt;100,TODAY()&gt;'Data Bank'!$AT537),1,IF('Data Bank'!$AC537=100,3,IF('Data Bank'!$AC537=0,0,2)))))</f>
        <v>2</v>
      </c>
      <c r="D1259" s="178">
        <f ca="1">IF(D$1&lt;'Data Bank'!$AD537,"",IF(D$1&gt;'Data Bank'!$AT537,"",IF(AND('Data Bank'!$AC537&lt;100,TODAY()&gt;'Data Bank'!$AT537),1,IF('Data Bank'!$AC537=100,3,IF('Data Bank'!$AC537=0,0,2)))))</f>
        <v>2</v>
      </c>
      <c r="E1259" s="178">
        <f ca="1">IF(E$1&lt;'Data Bank'!$AD537,"",IF(E$1&gt;'Data Bank'!$AT537,"",IF(AND('Data Bank'!$AC537&lt;100,TODAY()&gt;'Data Bank'!$AT537),1,IF('Data Bank'!$AC537=100,3,IF('Data Bank'!$AC537=0,0,2)))))</f>
        <v>2</v>
      </c>
      <c r="F1259" s="178">
        <f ca="1">IF(F$1&lt;'Data Bank'!$AD537,"",IF(F$1&gt;'Data Bank'!$AT537,"",IF(AND('Data Bank'!$AC537&lt;100,TODAY()&gt;'Data Bank'!$AT537),1,IF('Data Bank'!$AC537=100,3,IF('Data Bank'!$AC537=0,0,2)))))</f>
        <v>2</v>
      </c>
      <c r="G1259" s="178">
        <f ca="1">IF(G$1&lt;'Data Bank'!$AD537,"",IF(G$1&gt;'Data Bank'!$AT537,"",IF(AND('Data Bank'!$AC537&lt;100,TODAY()&gt;'Data Bank'!$AT537),1,IF('Data Bank'!$AC537=100,3,IF('Data Bank'!$AC537=0,0,2)))))</f>
        <v>2</v>
      </c>
      <c r="H1259" s="178">
        <f ca="1">IF(H$1&lt;'Data Bank'!$AD537,"",IF(H$1&gt;'Data Bank'!$AT537,"",IF(AND('Data Bank'!$AC537&lt;100,TODAY()&gt;'Data Bank'!$AT537),1,IF('Data Bank'!$AC537=100,3,IF('Data Bank'!$AC537=0,0,2)))))</f>
        <v>2</v>
      </c>
      <c r="I1259" s="178">
        <f ca="1">IF(I$1&lt;'Data Bank'!$AD537,"",IF(I$1&gt;'Data Bank'!$AT537,"",IF(AND('Data Bank'!$AC537&lt;100,TODAY()&gt;'Data Bank'!$AT537),1,IF('Data Bank'!$AC537=100,3,IF('Data Bank'!$AC537=0,0,2)))))</f>
        <v>2</v>
      </c>
      <c r="J1259" s="177">
        <f ca="1">IF(J$1&lt;'Data Bank'!$AD537,"",IF(J$1&gt;'Data Bank'!$AT537,"",IF(AND('Data Bank'!$AC537&lt;100,TODAY()&gt;'Data Bank'!$AT537),1,IF('Data Bank'!$AC537=100,3,IF('Data Bank'!$AC537=0,0,2)))))</f>
        <v>2</v>
      </c>
      <c r="K1259" s="177">
        <f ca="1">IF(K$1&lt;'Data Bank'!$AD537,"",IF(K$1&gt;'Data Bank'!$AT537,"",IF(AND('Data Bank'!$AC537&lt;100,TODAY()&gt;'Data Bank'!$AT537),1,IF('Data Bank'!$AC537=100,3,IF('Data Bank'!$AC537=0,0,2)))))</f>
        <v>2</v>
      </c>
      <c r="L1259" s="177">
        <f ca="1">IF(L$1&lt;'Data Bank'!$AD537,"",IF(L$1&gt;'Data Bank'!$AT537,"",IF(AND('Data Bank'!$AC537&lt;100,TODAY()&gt;'Data Bank'!$AT537),1,IF('Data Bank'!$AC537=100,3,IF('Data Bank'!$AC537=0,0,2)))))</f>
        <v>2</v>
      </c>
      <c r="M1259" s="177">
        <f ca="1">IF(M$1&lt;'Data Bank'!$AD537,"",IF(M$1&gt;'Data Bank'!$AT537,"",IF(AND('Data Bank'!$AC537&lt;100,TODAY()&gt;'Data Bank'!$AT537),1,IF('Data Bank'!$AC537=100,3,IF('Data Bank'!$AC537=0,0,2)))))</f>
        <v>2</v>
      </c>
      <c r="N1259" s="177">
        <f ca="1">IF(N$1&lt;'Data Bank'!$AD537,"",IF(N$1&gt;'Data Bank'!$AT537,"",IF(AND('Data Bank'!$AC537&lt;100,TODAY()&gt;'Data Bank'!$AT537),1,IF('Data Bank'!$AC537=100,3,IF('Data Bank'!$AC537=0,0,2)))))</f>
        <v>2</v>
      </c>
      <c r="O1259" s="177">
        <f ca="1">IF(O$1&lt;'Data Bank'!$AD537,"",IF(O$1&gt;'Data Bank'!$AT537,"",IF(AND('Data Bank'!$AC537&lt;100,TODAY()&gt;'Data Bank'!$AT537),1,IF('Data Bank'!$AC537=100,3,IF('Data Bank'!$AC537=0,0,2)))))</f>
        <v>2</v>
      </c>
      <c r="P1259" s="177">
        <f ca="1">IF(P$1&lt;'Data Bank'!$AD537,"",IF(P$1&gt;'Data Bank'!$AT537,"",IF(AND('Data Bank'!$AC537&lt;100,TODAY()&gt;'Data Bank'!$AT537),1,IF('Data Bank'!$AC537=100,3,IF('Data Bank'!$AC537=0,0,2)))))</f>
        <v>2</v>
      </c>
      <c r="Q1259" s="177">
        <f ca="1">IF(Q$1&lt;'Data Bank'!$AD537,"",IF(Q$1&gt;'Data Bank'!$AT537,"",IF(AND('Data Bank'!$AC537&lt;100,TODAY()&gt;'Data Bank'!$AT537),1,IF('Data Bank'!$AC537=100,3,IF('Data Bank'!$AC537=0,0,2)))))</f>
        <v>2</v>
      </c>
      <c r="R1259" s="177">
        <f ca="1">IF(R$1&lt;'Data Bank'!$AD537,"",IF(R$1&gt;'Data Bank'!$AT537,"",IF(AND('Data Bank'!$AC537&lt;100,TODAY()&gt;'Data Bank'!$AT537),1,IF('Data Bank'!$AC537=100,3,IF('Data Bank'!$AC537=0,0,2)))))</f>
        <v>2</v>
      </c>
    </row>
    <row r="1260" spans="1:18">
      <c r="A1260" s="115" t="str">
        <f>'Data Bank'!E542</f>
        <v>P3</v>
      </c>
      <c r="B1260" s="178">
        <f ca="1">IF(B$1&lt;'Data Bank'!$AD542,"",IF(B$1&gt;'Data Bank'!$AT542,"",IF(AND('Data Bank'!$AC542&lt;100,TODAY()&gt;'Data Bank'!$AT542),1,IF('Data Bank'!$AC542=100,3,IF('Data Bank'!$AC542=0,0,2)))))</f>
        <v>0</v>
      </c>
      <c r="C1260" s="178">
        <f ca="1">IF(C$1&lt;'Data Bank'!$AD542,"",IF(C$1&gt;'Data Bank'!$AT542,"",IF(AND('Data Bank'!$AC542&lt;100,TODAY()&gt;'Data Bank'!$AT542),1,IF('Data Bank'!$AC542=100,3,IF('Data Bank'!$AC542=0,0,2)))))</f>
        <v>0</v>
      </c>
      <c r="D1260" s="178">
        <f ca="1">IF(D$1&lt;'Data Bank'!$AD542,"",IF(D$1&gt;'Data Bank'!$AT542,"",IF(AND('Data Bank'!$AC542&lt;100,TODAY()&gt;'Data Bank'!$AT542),1,IF('Data Bank'!$AC542=100,3,IF('Data Bank'!$AC542=0,0,2)))))</f>
        <v>0</v>
      </c>
      <c r="E1260" s="178">
        <f ca="1">IF(E$1&lt;'Data Bank'!$AD542,"",IF(E$1&gt;'Data Bank'!$AT542,"",IF(AND('Data Bank'!$AC542&lt;100,TODAY()&gt;'Data Bank'!$AT542),1,IF('Data Bank'!$AC542=100,3,IF('Data Bank'!$AC542=0,0,2)))))</f>
        <v>0</v>
      </c>
      <c r="F1260" s="178">
        <f ca="1">IF(F$1&lt;'Data Bank'!$AD542,"",IF(F$1&gt;'Data Bank'!$AT542,"",IF(AND('Data Bank'!$AC542&lt;100,TODAY()&gt;'Data Bank'!$AT542),1,IF('Data Bank'!$AC542=100,3,IF('Data Bank'!$AC542=0,0,2)))))</f>
        <v>0</v>
      </c>
      <c r="G1260" s="178">
        <f ca="1">IF(G$1&lt;'Data Bank'!$AD542,"",IF(G$1&gt;'Data Bank'!$AT542,"",IF(AND('Data Bank'!$AC542&lt;100,TODAY()&gt;'Data Bank'!$AT542),1,IF('Data Bank'!$AC542=100,3,IF('Data Bank'!$AC542=0,0,2)))))</f>
        <v>0</v>
      </c>
      <c r="H1260" s="178">
        <f ca="1">IF(H$1&lt;'Data Bank'!$AD542,"",IF(H$1&gt;'Data Bank'!$AT542,"",IF(AND('Data Bank'!$AC542&lt;100,TODAY()&gt;'Data Bank'!$AT542),1,IF('Data Bank'!$AC542=100,3,IF('Data Bank'!$AC542=0,0,2)))))</f>
        <v>0</v>
      </c>
      <c r="I1260" s="178">
        <f ca="1">IF(I$1&lt;'Data Bank'!$AD542,"",IF(I$1&gt;'Data Bank'!$AT542,"",IF(AND('Data Bank'!$AC542&lt;100,TODAY()&gt;'Data Bank'!$AT542),1,IF('Data Bank'!$AC542=100,3,IF('Data Bank'!$AC542=0,0,2)))))</f>
        <v>0</v>
      </c>
      <c r="J1260" s="177" t="str">
        <f ca="1">IF(J$1&lt;'Data Bank'!$AD542,"",IF(J$1&gt;'Data Bank'!$AT542,"",IF(AND('Data Bank'!$AC542&lt;100,TODAY()&gt;'Data Bank'!$AT542),1,IF('Data Bank'!$AC542=100,3,IF('Data Bank'!$AC542=0,0,2)))))</f>
        <v/>
      </c>
      <c r="K1260" s="177" t="str">
        <f ca="1">IF(K$1&lt;'Data Bank'!$AD542,"",IF(K$1&gt;'Data Bank'!$AT542,"",IF(AND('Data Bank'!$AC542&lt;100,TODAY()&gt;'Data Bank'!$AT542),1,IF('Data Bank'!$AC542=100,3,IF('Data Bank'!$AC542=0,0,2)))))</f>
        <v/>
      </c>
      <c r="L1260" s="177" t="str">
        <f ca="1">IF(L$1&lt;'Data Bank'!$AD542,"",IF(L$1&gt;'Data Bank'!$AT542,"",IF(AND('Data Bank'!$AC542&lt;100,TODAY()&gt;'Data Bank'!$AT542),1,IF('Data Bank'!$AC542=100,3,IF('Data Bank'!$AC542=0,0,2)))))</f>
        <v/>
      </c>
      <c r="M1260" s="177" t="str">
        <f ca="1">IF(M$1&lt;'Data Bank'!$AD542,"",IF(M$1&gt;'Data Bank'!$AT542,"",IF(AND('Data Bank'!$AC542&lt;100,TODAY()&gt;'Data Bank'!$AT542),1,IF('Data Bank'!$AC542=100,3,IF('Data Bank'!$AC542=0,0,2)))))</f>
        <v/>
      </c>
      <c r="N1260" s="177" t="str">
        <f ca="1">IF(N$1&lt;'Data Bank'!$AD542,"",IF(N$1&gt;'Data Bank'!$AT542,"",IF(AND('Data Bank'!$AC542&lt;100,TODAY()&gt;'Data Bank'!$AT542),1,IF('Data Bank'!$AC542=100,3,IF('Data Bank'!$AC542=0,0,2)))))</f>
        <v/>
      </c>
      <c r="O1260" s="177" t="str">
        <f ca="1">IF(O$1&lt;'Data Bank'!$AD542,"",IF(O$1&gt;'Data Bank'!$AT542,"",IF(AND('Data Bank'!$AC542&lt;100,TODAY()&gt;'Data Bank'!$AT542),1,IF('Data Bank'!$AC542=100,3,IF('Data Bank'!$AC542=0,0,2)))))</f>
        <v/>
      </c>
      <c r="P1260" s="177" t="str">
        <f ca="1">IF(P$1&lt;'Data Bank'!$AD542,"",IF(P$1&gt;'Data Bank'!$AT542,"",IF(AND('Data Bank'!$AC542&lt;100,TODAY()&gt;'Data Bank'!$AT542),1,IF('Data Bank'!$AC542=100,3,IF('Data Bank'!$AC542=0,0,2)))))</f>
        <v/>
      </c>
      <c r="Q1260" s="177" t="str">
        <f ca="1">IF(Q$1&lt;'Data Bank'!$AD542,"",IF(Q$1&gt;'Data Bank'!$AT542,"",IF(AND('Data Bank'!$AC542&lt;100,TODAY()&gt;'Data Bank'!$AT542),1,IF('Data Bank'!$AC542=100,3,IF('Data Bank'!$AC542=0,0,2)))))</f>
        <v/>
      </c>
      <c r="R1260" s="177" t="str">
        <f ca="1">IF(R$1&lt;'Data Bank'!$AD542,"",IF(R$1&gt;'Data Bank'!$AT542,"",IF(AND('Data Bank'!$AC542&lt;100,TODAY()&gt;'Data Bank'!$AT542),1,IF('Data Bank'!$AC542=100,3,IF('Data Bank'!$AC542=0,0,2)))))</f>
        <v/>
      </c>
    </row>
    <row r="1261" spans="1:18">
      <c r="A1261" s="115" t="str">
        <f>'Data Bank'!E546</f>
        <v>Gulberg City</v>
      </c>
      <c r="B1261" s="178">
        <f ca="1">IF(B$1&lt;'Data Bank'!$AD546,"",IF(B$1&gt;'Data Bank'!$AT546,"",IF(AND('Data Bank'!$AC546&lt;100,TODAY()&gt;'Data Bank'!$AT546),1,IF('Data Bank'!$AC546=100,3,IF('Data Bank'!$AC546=0,0,2)))))</f>
        <v>0</v>
      </c>
      <c r="C1261" s="178">
        <f ca="1">IF(C$1&lt;'Data Bank'!$AD546,"",IF(C$1&gt;'Data Bank'!$AT546,"",IF(AND('Data Bank'!$AC546&lt;100,TODAY()&gt;'Data Bank'!$AT546),1,IF('Data Bank'!$AC546=100,3,IF('Data Bank'!$AC546=0,0,2)))))</f>
        <v>0</v>
      </c>
      <c r="D1261" s="178">
        <f ca="1">IF(D$1&lt;'Data Bank'!$AD546,"",IF(D$1&gt;'Data Bank'!$AT546,"",IF(AND('Data Bank'!$AC546&lt;100,TODAY()&gt;'Data Bank'!$AT546),1,IF('Data Bank'!$AC546=100,3,IF('Data Bank'!$AC546=0,0,2)))))</f>
        <v>0</v>
      </c>
      <c r="E1261" s="178">
        <f ca="1">IF(E$1&lt;'Data Bank'!$AD546,"",IF(E$1&gt;'Data Bank'!$AT546,"",IF(AND('Data Bank'!$AC546&lt;100,TODAY()&gt;'Data Bank'!$AT546),1,IF('Data Bank'!$AC546=100,3,IF('Data Bank'!$AC546=0,0,2)))))</f>
        <v>0</v>
      </c>
      <c r="F1261" s="178">
        <f ca="1">IF(F$1&lt;'Data Bank'!$AD546,"",IF(F$1&gt;'Data Bank'!$AT546,"",IF(AND('Data Bank'!$AC546&lt;100,TODAY()&gt;'Data Bank'!$AT546),1,IF('Data Bank'!$AC546=100,3,IF('Data Bank'!$AC546=0,0,2)))))</f>
        <v>0</v>
      </c>
      <c r="G1261" s="178">
        <f ca="1">IF(G$1&lt;'Data Bank'!$AD546,"",IF(G$1&gt;'Data Bank'!$AT546,"",IF(AND('Data Bank'!$AC546&lt;100,TODAY()&gt;'Data Bank'!$AT546),1,IF('Data Bank'!$AC546=100,3,IF('Data Bank'!$AC546=0,0,2)))))</f>
        <v>0</v>
      </c>
      <c r="H1261" s="178">
        <f ca="1">IF(H$1&lt;'Data Bank'!$AD546,"",IF(H$1&gt;'Data Bank'!$AT546,"",IF(AND('Data Bank'!$AC546&lt;100,TODAY()&gt;'Data Bank'!$AT546),1,IF('Data Bank'!$AC546=100,3,IF('Data Bank'!$AC546=0,0,2)))))</f>
        <v>0</v>
      </c>
      <c r="I1261" s="178">
        <f ca="1">IF(I$1&lt;'Data Bank'!$AD546,"",IF(I$1&gt;'Data Bank'!$AT546,"",IF(AND('Data Bank'!$AC546&lt;100,TODAY()&gt;'Data Bank'!$AT546),1,IF('Data Bank'!$AC546=100,3,IF('Data Bank'!$AC546=0,0,2)))))</f>
        <v>0</v>
      </c>
      <c r="J1261" s="177">
        <f ca="1">IF(J$1&lt;'Data Bank'!$AD546,"",IF(J$1&gt;'Data Bank'!$AT546,"",IF(AND('Data Bank'!$AC546&lt;100,TODAY()&gt;'Data Bank'!$AT546),1,IF('Data Bank'!$AC546=100,3,IF('Data Bank'!$AC546=0,0,2)))))</f>
        <v>0</v>
      </c>
      <c r="K1261" s="177">
        <f ca="1">IF(K$1&lt;'Data Bank'!$AD546,"",IF(K$1&gt;'Data Bank'!$AT546,"",IF(AND('Data Bank'!$AC546&lt;100,TODAY()&gt;'Data Bank'!$AT546),1,IF('Data Bank'!$AC546=100,3,IF('Data Bank'!$AC546=0,0,2)))))</f>
        <v>0</v>
      </c>
      <c r="L1261" s="177">
        <f ca="1">IF(L$1&lt;'Data Bank'!$AD546,"",IF(L$1&gt;'Data Bank'!$AT546,"",IF(AND('Data Bank'!$AC546&lt;100,TODAY()&gt;'Data Bank'!$AT546),1,IF('Data Bank'!$AC546=100,3,IF('Data Bank'!$AC546=0,0,2)))))</f>
        <v>0</v>
      </c>
      <c r="M1261" s="177">
        <f ca="1">IF(M$1&lt;'Data Bank'!$AD546,"",IF(M$1&gt;'Data Bank'!$AT546,"",IF(AND('Data Bank'!$AC546&lt;100,TODAY()&gt;'Data Bank'!$AT546),1,IF('Data Bank'!$AC546=100,3,IF('Data Bank'!$AC546=0,0,2)))))</f>
        <v>0</v>
      </c>
      <c r="N1261" s="177">
        <f ca="1">IF(N$1&lt;'Data Bank'!$AD546,"",IF(N$1&gt;'Data Bank'!$AT546,"",IF(AND('Data Bank'!$AC546&lt;100,TODAY()&gt;'Data Bank'!$AT546),1,IF('Data Bank'!$AC546=100,3,IF('Data Bank'!$AC546=0,0,2)))))</f>
        <v>0</v>
      </c>
      <c r="O1261" s="177">
        <f ca="1">IF(O$1&lt;'Data Bank'!$AD546,"",IF(O$1&gt;'Data Bank'!$AT546,"",IF(AND('Data Bank'!$AC546&lt;100,TODAY()&gt;'Data Bank'!$AT546),1,IF('Data Bank'!$AC546=100,3,IF('Data Bank'!$AC546=0,0,2)))))</f>
        <v>0</v>
      </c>
      <c r="P1261" s="177">
        <f ca="1">IF(P$1&lt;'Data Bank'!$AD546,"",IF(P$1&gt;'Data Bank'!$AT546,"",IF(AND('Data Bank'!$AC546&lt;100,TODAY()&gt;'Data Bank'!$AT546),1,IF('Data Bank'!$AC546=100,3,IF('Data Bank'!$AC546=0,0,2)))))</f>
        <v>0</v>
      </c>
      <c r="Q1261" s="177">
        <f ca="1">IF(Q$1&lt;'Data Bank'!$AD546,"",IF(Q$1&gt;'Data Bank'!$AT546,"",IF(AND('Data Bank'!$AC546&lt;100,TODAY()&gt;'Data Bank'!$AT546),1,IF('Data Bank'!$AC546=100,3,IF('Data Bank'!$AC546=0,0,2)))))</f>
        <v>0</v>
      </c>
      <c r="R1261" s="177">
        <f ca="1">IF(R$1&lt;'Data Bank'!$AD546,"",IF(R$1&gt;'Data Bank'!$AT546,"",IF(AND('Data Bank'!$AC546&lt;100,TODAY()&gt;'Data Bank'!$AT546),1,IF('Data Bank'!$AC546=100,3,IF('Data Bank'!$AC546=0,0,2)))))</f>
        <v>0</v>
      </c>
    </row>
    <row r="1262" spans="1:18">
      <c r="A1262" s="115" t="str">
        <f>'Data Bank'!E550</f>
        <v>Gulberg+Ahmed+Air view</v>
      </c>
      <c r="B1262" s="178">
        <f ca="1">IF(B$1&lt;'Data Bank'!$AD550,"",IF(B$1&gt;'Data Bank'!$AT550,"",IF(AND('Data Bank'!$AC550&lt;100,TODAY()&gt;'Data Bank'!$AT550),1,IF('Data Bank'!$AC550=100,3,IF('Data Bank'!$AC550=0,0,2)))))</f>
        <v>2</v>
      </c>
      <c r="C1262" s="178">
        <f ca="1">IF(C$1&lt;'Data Bank'!$AD550,"",IF(C$1&gt;'Data Bank'!$AT550,"",IF(AND('Data Bank'!$AC550&lt;100,TODAY()&gt;'Data Bank'!$AT550),1,IF('Data Bank'!$AC550=100,3,IF('Data Bank'!$AC550=0,0,2)))))</f>
        <v>2</v>
      </c>
      <c r="D1262" s="178">
        <f ca="1">IF(D$1&lt;'Data Bank'!$AD550,"",IF(D$1&gt;'Data Bank'!$AT550,"",IF(AND('Data Bank'!$AC550&lt;100,TODAY()&gt;'Data Bank'!$AT550),1,IF('Data Bank'!$AC550=100,3,IF('Data Bank'!$AC550=0,0,2)))))</f>
        <v>2</v>
      </c>
      <c r="E1262" s="178">
        <f ca="1">IF(E$1&lt;'Data Bank'!$AD550,"",IF(E$1&gt;'Data Bank'!$AT550,"",IF(AND('Data Bank'!$AC550&lt;100,TODAY()&gt;'Data Bank'!$AT550),1,IF('Data Bank'!$AC550=100,3,IF('Data Bank'!$AC550=0,0,2)))))</f>
        <v>2</v>
      </c>
      <c r="F1262" s="178">
        <f ca="1">IF(F$1&lt;'Data Bank'!$AD550,"",IF(F$1&gt;'Data Bank'!$AT550,"",IF(AND('Data Bank'!$AC550&lt;100,TODAY()&gt;'Data Bank'!$AT550),1,IF('Data Bank'!$AC550=100,3,IF('Data Bank'!$AC550=0,0,2)))))</f>
        <v>2</v>
      </c>
      <c r="G1262" s="178">
        <f ca="1">IF(G$1&lt;'Data Bank'!$AD550,"",IF(G$1&gt;'Data Bank'!$AT550,"",IF(AND('Data Bank'!$AC550&lt;100,TODAY()&gt;'Data Bank'!$AT550),1,IF('Data Bank'!$AC550=100,3,IF('Data Bank'!$AC550=0,0,2)))))</f>
        <v>2</v>
      </c>
      <c r="H1262" s="178">
        <f ca="1">IF(H$1&lt;'Data Bank'!$AD550,"",IF(H$1&gt;'Data Bank'!$AT550,"",IF(AND('Data Bank'!$AC550&lt;100,TODAY()&gt;'Data Bank'!$AT550),1,IF('Data Bank'!$AC550=100,3,IF('Data Bank'!$AC550=0,0,2)))))</f>
        <v>2</v>
      </c>
      <c r="I1262" s="178">
        <f ca="1">IF(I$1&lt;'Data Bank'!$AD550,"",IF(I$1&gt;'Data Bank'!$AT550,"",IF(AND('Data Bank'!$AC550&lt;100,TODAY()&gt;'Data Bank'!$AT550),1,IF('Data Bank'!$AC550=100,3,IF('Data Bank'!$AC550=0,0,2)))))</f>
        <v>2</v>
      </c>
      <c r="J1262" s="177">
        <f ca="1">IF(J$1&lt;'Data Bank'!$AD550,"",IF(J$1&gt;'Data Bank'!$AT550,"",IF(AND('Data Bank'!$AC550&lt;100,TODAY()&gt;'Data Bank'!$AT550),1,IF('Data Bank'!$AC550=100,3,IF('Data Bank'!$AC550=0,0,2)))))</f>
        <v>2</v>
      </c>
      <c r="K1262" s="177">
        <f ca="1">IF(K$1&lt;'Data Bank'!$AD550,"",IF(K$1&gt;'Data Bank'!$AT550,"",IF(AND('Data Bank'!$AC550&lt;100,TODAY()&gt;'Data Bank'!$AT550),1,IF('Data Bank'!$AC550=100,3,IF('Data Bank'!$AC550=0,0,2)))))</f>
        <v>2</v>
      </c>
      <c r="L1262" s="177">
        <f ca="1">IF(L$1&lt;'Data Bank'!$AD550,"",IF(L$1&gt;'Data Bank'!$AT550,"",IF(AND('Data Bank'!$AC550&lt;100,TODAY()&gt;'Data Bank'!$AT550),1,IF('Data Bank'!$AC550=100,3,IF('Data Bank'!$AC550=0,0,2)))))</f>
        <v>2</v>
      </c>
      <c r="M1262" s="177">
        <f ca="1">IF(M$1&lt;'Data Bank'!$AD550,"",IF(M$1&gt;'Data Bank'!$AT550,"",IF(AND('Data Bank'!$AC550&lt;100,TODAY()&gt;'Data Bank'!$AT550),1,IF('Data Bank'!$AC550=100,3,IF('Data Bank'!$AC550=0,0,2)))))</f>
        <v>2</v>
      </c>
      <c r="N1262" s="177">
        <f ca="1">IF(N$1&lt;'Data Bank'!$AD550,"",IF(N$1&gt;'Data Bank'!$AT550,"",IF(AND('Data Bank'!$AC550&lt;100,TODAY()&gt;'Data Bank'!$AT550),1,IF('Data Bank'!$AC550=100,3,IF('Data Bank'!$AC550=0,0,2)))))</f>
        <v>2</v>
      </c>
      <c r="O1262" s="177">
        <f ca="1">IF(O$1&lt;'Data Bank'!$AD550,"",IF(O$1&gt;'Data Bank'!$AT550,"",IF(AND('Data Bank'!$AC550&lt;100,TODAY()&gt;'Data Bank'!$AT550),1,IF('Data Bank'!$AC550=100,3,IF('Data Bank'!$AC550=0,0,2)))))</f>
        <v>2</v>
      </c>
      <c r="P1262" s="177">
        <f ca="1">IF(P$1&lt;'Data Bank'!$AD550,"",IF(P$1&gt;'Data Bank'!$AT550,"",IF(AND('Data Bank'!$AC550&lt;100,TODAY()&gt;'Data Bank'!$AT550),1,IF('Data Bank'!$AC550=100,3,IF('Data Bank'!$AC550=0,0,2)))))</f>
        <v>2</v>
      </c>
      <c r="Q1262" s="177">
        <f ca="1">IF(Q$1&lt;'Data Bank'!$AD550,"",IF(Q$1&gt;'Data Bank'!$AT550,"",IF(AND('Data Bank'!$AC550&lt;100,TODAY()&gt;'Data Bank'!$AT550),1,IF('Data Bank'!$AC550=100,3,IF('Data Bank'!$AC550=0,0,2)))))</f>
        <v>2</v>
      </c>
      <c r="R1262" s="177">
        <f ca="1">IF(R$1&lt;'Data Bank'!$AD550,"",IF(R$1&gt;'Data Bank'!$AT550,"",IF(AND('Data Bank'!$AC550&lt;100,TODAY()&gt;'Data Bank'!$AT550),1,IF('Data Bank'!$AC550=100,3,IF('Data Bank'!$AC550=0,0,2)))))</f>
        <v>2</v>
      </c>
    </row>
    <row r="1263" spans="1:18">
      <c r="A1263" s="115" t="str">
        <f>'Data Bank'!E551</f>
        <v>Gulfam Town_Mera Muzzafar</v>
      </c>
      <c r="B1263" s="178">
        <f ca="1">IF(B$1&lt;'Data Bank'!$AD551,"",IF(B$1&gt;'Data Bank'!$AT551,"",IF(AND('Data Bank'!$AC551&lt;100,TODAY()&gt;'Data Bank'!$AT551),1,IF('Data Bank'!$AC551=100,3,IF('Data Bank'!$AC551=0,0,2)))))</f>
        <v>2</v>
      </c>
      <c r="C1263" s="178">
        <f ca="1">IF(C$1&lt;'Data Bank'!$AD551,"",IF(C$1&gt;'Data Bank'!$AT551,"",IF(AND('Data Bank'!$AC551&lt;100,TODAY()&gt;'Data Bank'!$AT551),1,IF('Data Bank'!$AC551=100,3,IF('Data Bank'!$AC551=0,0,2)))))</f>
        <v>2</v>
      </c>
      <c r="D1263" s="178">
        <f ca="1">IF(D$1&lt;'Data Bank'!$AD551,"",IF(D$1&gt;'Data Bank'!$AT551,"",IF(AND('Data Bank'!$AC551&lt;100,TODAY()&gt;'Data Bank'!$AT551),1,IF('Data Bank'!$AC551=100,3,IF('Data Bank'!$AC551=0,0,2)))))</f>
        <v>2</v>
      </c>
      <c r="E1263" s="178">
        <f ca="1">IF(E$1&lt;'Data Bank'!$AD551,"",IF(E$1&gt;'Data Bank'!$AT551,"",IF(AND('Data Bank'!$AC551&lt;100,TODAY()&gt;'Data Bank'!$AT551),1,IF('Data Bank'!$AC551=100,3,IF('Data Bank'!$AC551=0,0,2)))))</f>
        <v>2</v>
      </c>
      <c r="F1263" s="178">
        <f ca="1">IF(F$1&lt;'Data Bank'!$AD551,"",IF(F$1&gt;'Data Bank'!$AT551,"",IF(AND('Data Bank'!$AC551&lt;100,TODAY()&gt;'Data Bank'!$AT551),1,IF('Data Bank'!$AC551=100,3,IF('Data Bank'!$AC551=0,0,2)))))</f>
        <v>2</v>
      </c>
      <c r="G1263" s="178">
        <f ca="1">IF(G$1&lt;'Data Bank'!$AD551,"",IF(G$1&gt;'Data Bank'!$AT551,"",IF(AND('Data Bank'!$AC551&lt;100,TODAY()&gt;'Data Bank'!$AT551),1,IF('Data Bank'!$AC551=100,3,IF('Data Bank'!$AC551=0,0,2)))))</f>
        <v>2</v>
      </c>
      <c r="H1263" s="178">
        <f ca="1">IF(H$1&lt;'Data Bank'!$AD551,"",IF(H$1&gt;'Data Bank'!$AT551,"",IF(AND('Data Bank'!$AC551&lt;100,TODAY()&gt;'Data Bank'!$AT551),1,IF('Data Bank'!$AC551=100,3,IF('Data Bank'!$AC551=0,0,2)))))</f>
        <v>2</v>
      </c>
      <c r="I1263" s="178">
        <f ca="1">IF(I$1&lt;'Data Bank'!$AD551,"",IF(I$1&gt;'Data Bank'!$AT551,"",IF(AND('Data Bank'!$AC551&lt;100,TODAY()&gt;'Data Bank'!$AT551),1,IF('Data Bank'!$AC551=100,3,IF('Data Bank'!$AC551=0,0,2)))))</f>
        <v>2</v>
      </c>
      <c r="J1263" s="177">
        <f ca="1">IF(J$1&lt;'Data Bank'!$AD551,"",IF(J$1&gt;'Data Bank'!$AT551,"",IF(AND('Data Bank'!$AC551&lt;100,TODAY()&gt;'Data Bank'!$AT551),1,IF('Data Bank'!$AC551=100,3,IF('Data Bank'!$AC551=0,0,2)))))</f>
        <v>2</v>
      </c>
      <c r="K1263" s="177">
        <f ca="1">IF(K$1&lt;'Data Bank'!$AD551,"",IF(K$1&gt;'Data Bank'!$AT551,"",IF(AND('Data Bank'!$AC551&lt;100,TODAY()&gt;'Data Bank'!$AT551),1,IF('Data Bank'!$AC551=100,3,IF('Data Bank'!$AC551=0,0,2)))))</f>
        <v>2</v>
      </c>
      <c r="L1263" s="177">
        <f ca="1">IF(L$1&lt;'Data Bank'!$AD551,"",IF(L$1&gt;'Data Bank'!$AT551,"",IF(AND('Data Bank'!$AC551&lt;100,TODAY()&gt;'Data Bank'!$AT551),1,IF('Data Bank'!$AC551=100,3,IF('Data Bank'!$AC551=0,0,2)))))</f>
        <v>2</v>
      </c>
      <c r="M1263" s="177">
        <f ca="1">IF(M$1&lt;'Data Bank'!$AD551,"",IF(M$1&gt;'Data Bank'!$AT551,"",IF(AND('Data Bank'!$AC551&lt;100,TODAY()&gt;'Data Bank'!$AT551),1,IF('Data Bank'!$AC551=100,3,IF('Data Bank'!$AC551=0,0,2)))))</f>
        <v>2</v>
      </c>
      <c r="N1263" s="177">
        <f ca="1">IF(N$1&lt;'Data Bank'!$AD551,"",IF(N$1&gt;'Data Bank'!$AT551,"",IF(AND('Data Bank'!$AC551&lt;100,TODAY()&gt;'Data Bank'!$AT551),1,IF('Data Bank'!$AC551=100,3,IF('Data Bank'!$AC551=0,0,2)))))</f>
        <v>2</v>
      </c>
      <c r="O1263" s="177">
        <f ca="1">IF(O$1&lt;'Data Bank'!$AD551,"",IF(O$1&gt;'Data Bank'!$AT551,"",IF(AND('Data Bank'!$AC551&lt;100,TODAY()&gt;'Data Bank'!$AT551),1,IF('Data Bank'!$AC551=100,3,IF('Data Bank'!$AC551=0,0,2)))))</f>
        <v>2</v>
      </c>
      <c r="P1263" s="177">
        <f ca="1">IF(P$1&lt;'Data Bank'!$AD551,"",IF(P$1&gt;'Data Bank'!$AT551,"",IF(AND('Data Bank'!$AC551&lt;100,TODAY()&gt;'Data Bank'!$AT551),1,IF('Data Bank'!$AC551=100,3,IF('Data Bank'!$AC551=0,0,2)))))</f>
        <v>2</v>
      </c>
      <c r="Q1263" s="177">
        <f ca="1">IF(Q$1&lt;'Data Bank'!$AD551,"",IF(Q$1&gt;'Data Bank'!$AT551,"",IF(AND('Data Bank'!$AC551&lt;100,TODAY()&gt;'Data Bank'!$AT551),1,IF('Data Bank'!$AC551=100,3,IF('Data Bank'!$AC551=0,0,2)))))</f>
        <v>2</v>
      </c>
      <c r="R1263" s="177">
        <f ca="1">IF(R$1&lt;'Data Bank'!$AD551,"",IF(R$1&gt;'Data Bank'!$AT551,"",IF(AND('Data Bank'!$AC551&lt;100,TODAY()&gt;'Data Bank'!$AT551),1,IF('Data Bank'!$AC551=100,3,IF('Data Bank'!$AC551=0,0,2)))))</f>
        <v>2</v>
      </c>
    </row>
    <row r="1264" spans="1:18">
      <c r="A1264" s="115" t="str">
        <f>'Data Bank'!E571</f>
        <v>Gulshanabad P02</v>
      </c>
      <c r="B1264" s="178">
        <f ca="1">IF(B$1&lt;'Data Bank'!$AD571,"",IF(B$1&gt;'Data Bank'!$AT571,"",IF(AND('Data Bank'!$AC571&lt;100,TODAY()&gt;'Data Bank'!$AT571),1,IF('Data Bank'!$AC571=100,3,IF('Data Bank'!$AC571=0,0,2)))))</f>
        <v>0</v>
      </c>
      <c r="C1264" s="178">
        <f ca="1">IF(C$1&lt;'Data Bank'!$AD571,"",IF(C$1&gt;'Data Bank'!$AT571,"",IF(AND('Data Bank'!$AC571&lt;100,TODAY()&gt;'Data Bank'!$AT571),1,IF('Data Bank'!$AC571=100,3,IF('Data Bank'!$AC571=0,0,2)))))</f>
        <v>0</v>
      </c>
      <c r="D1264" s="178">
        <f ca="1">IF(D$1&lt;'Data Bank'!$AD571,"",IF(D$1&gt;'Data Bank'!$AT571,"",IF(AND('Data Bank'!$AC571&lt;100,TODAY()&gt;'Data Bank'!$AT571),1,IF('Data Bank'!$AC571=100,3,IF('Data Bank'!$AC571=0,0,2)))))</f>
        <v>0</v>
      </c>
      <c r="E1264" s="178">
        <f ca="1">IF(E$1&lt;'Data Bank'!$AD571,"",IF(E$1&gt;'Data Bank'!$AT571,"",IF(AND('Data Bank'!$AC571&lt;100,TODAY()&gt;'Data Bank'!$AT571),1,IF('Data Bank'!$AC571=100,3,IF('Data Bank'!$AC571=0,0,2)))))</f>
        <v>0</v>
      </c>
      <c r="F1264" s="178">
        <f ca="1">IF(F$1&lt;'Data Bank'!$AD571,"",IF(F$1&gt;'Data Bank'!$AT571,"",IF(AND('Data Bank'!$AC571&lt;100,TODAY()&gt;'Data Bank'!$AT571),1,IF('Data Bank'!$AC571=100,3,IF('Data Bank'!$AC571=0,0,2)))))</f>
        <v>0</v>
      </c>
      <c r="G1264" s="178">
        <f ca="1">IF(G$1&lt;'Data Bank'!$AD571,"",IF(G$1&gt;'Data Bank'!$AT571,"",IF(AND('Data Bank'!$AC571&lt;100,TODAY()&gt;'Data Bank'!$AT571),1,IF('Data Bank'!$AC571=100,3,IF('Data Bank'!$AC571=0,0,2)))))</f>
        <v>0</v>
      </c>
      <c r="H1264" s="178">
        <f ca="1">IF(H$1&lt;'Data Bank'!$AD571,"",IF(H$1&gt;'Data Bank'!$AT571,"",IF(AND('Data Bank'!$AC571&lt;100,TODAY()&gt;'Data Bank'!$AT571),1,IF('Data Bank'!$AC571=100,3,IF('Data Bank'!$AC571=0,0,2)))))</f>
        <v>0</v>
      </c>
      <c r="I1264" s="178">
        <f ca="1">IF(I$1&lt;'Data Bank'!$AD571,"",IF(I$1&gt;'Data Bank'!$AT571,"",IF(AND('Data Bank'!$AC571&lt;100,TODAY()&gt;'Data Bank'!$AT571),1,IF('Data Bank'!$AC571=100,3,IF('Data Bank'!$AC571=0,0,2)))))</f>
        <v>0</v>
      </c>
      <c r="J1264" s="177">
        <f ca="1">IF(J$1&lt;'Data Bank'!$AD571,"",IF(J$1&gt;'Data Bank'!$AT571,"",IF(AND('Data Bank'!$AC571&lt;100,TODAY()&gt;'Data Bank'!$AT571),1,IF('Data Bank'!$AC571=100,3,IF('Data Bank'!$AC571=0,0,2)))))</f>
        <v>0</v>
      </c>
      <c r="K1264" s="177">
        <f ca="1">IF(K$1&lt;'Data Bank'!$AD571,"",IF(K$1&gt;'Data Bank'!$AT571,"",IF(AND('Data Bank'!$AC571&lt;100,TODAY()&gt;'Data Bank'!$AT571),1,IF('Data Bank'!$AC571=100,3,IF('Data Bank'!$AC571=0,0,2)))))</f>
        <v>0</v>
      </c>
      <c r="L1264" s="177">
        <f ca="1">IF(L$1&lt;'Data Bank'!$AD571,"",IF(L$1&gt;'Data Bank'!$AT571,"",IF(AND('Data Bank'!$AC571&lt;100,TODAY()&gt;'Data Bank'!$AT571),1,IF('Data Bank'!$AC571=100,3,IF('Data Bank'!$AC571=0,0,2)))))</f>
        <v>0</v>
      </c>
      <c r="M1264" s="177">
        <f ca="1">IF(M$1&lt;'Data Bank'!$AD571,"",IF(M$1&gt;'Data Bank'!$AT571,"",IF(AND('Data Bank'!$AC571&lt;100,TODAY()&gt;'Data Bank'!$AT571),1,IF('Data Bank'!$AC571=100,3,IF('Data Bank'!$AC571=0,0,2)))))</f>
        <v>0</v>
      </c>
      <c r="N1264" s="177">
        <f ca="1">IF(N$1&lt;'Data Bank'!$AD571,"",IF(N$1&gt;'Data Bank'!$AT571,"",IF(AND('Data Bank'!$AC571&lt;100,TODAY()&gt;'Data Bank'!$AT571),1,IF('Data Bank'!$AC571=100,3,IF('Data Bank'!$AC571=0,0,2)))))</f>
        <v>0</v>
      </c>
      <c r="O1264" s="177">
        <f ca="1">IF(O$1&lt;'Data Bank'!$AD571,"",IF(O$1&gt;'Data Bank'!$AT571,"",IF(AND('Data Bank'!$AC571&lt;100,TODAY()&gt;'Data Bank'!$AT571),1,IF('Data Bank'!$AC571=100,3,IF('Data Bank'!$AC571=0,0,2)))))</f>
        <v>0</v>
      </c>
      <c r="P1264" s="177">
        <f ca="1">IF(P$1&lt;'Data Bank'!$AD571,"",IF(P$1&gt;'Data Bank'!$AT571,"",IF(AND('Data Bank'!$AC571&lt;100,TODAY()&gt;'Data Bank'!$AT571),1,IF('Data Bank'!$AC571=100,3,IF('Data Bank'!$AC571=0,0,2)))))</f>
        <v>0</v>
      </c>
      <c r="Q1264" s="177">
        <f ca="1">IF(Q$1&lt;'Data Bank'!$AD571,"",IF(Q$1&gt;'Data Bank'!$AT571,"",IF(AND('Data Bank'!$AC571&lt;100,TODAY()&gt;'Data Bank'!$AT571),1,IF('Data Bank'!$AC571=100,3,IF('Data Bank'!$AC571=0,0,2)))))</f>
        <v>0</v>
      </c>
      <c r="R1264" s="177">
        <f ca="1">IF(R$1&lt;'Data Bank'!$AD571,"",IF(R$1&gt;'Data Bank'!$AT571,"",IF(AND('Data Bank'!$AC571&lt;100,TODAY()&gt;'Data Bank'!$AT571),1,IF('Data Bank'!$AC571=100,3,IF('Data Bank'!$AC571=0,0,2)))))</f>
        <v>0</v>
      </c>
    </row>
    <row r="1265" spans="1:18">
      <c r="A1265" s="115" t="str">
        <f>'Data Bank'!E589</f>
        <v>Al-Majeed Housing Scheme</v>
      </c>
      <c r="B1265" s="178">
        <f ca="1">IF(B$1&lt;'Data Bank'!$AD589,"",IF(B$1&gt;'Data Bank'!$AT589,"",IF(AND('Data Bank'!$AC589&lt;100,TODAY()&gt;'Data Bank'!$AT589),1,IF('Data Bank'!$AC589=100,3,IF('Data Bank'!$AC589=0,0,2)))))</f>
        <v>0</v>
      </c>
      <c r="C1265" s="178">
        <f ca="1">IF(C$1&lt;'Data Bank'!$AD589,"",IF(C$1&gt;'Data Bank'!$AT589,"",IF(AND('Data Bank'!$AC589&lt;100,TODAY()&gt;'Data Bank'!$AT589),1,IF('Data Bank'!$AC589=100,3,IF('Data Bank'!$AC589=0,0,2)))))</f>
        <v>0</v>
      </c>
      <c r="D1265" s="178">
        <f ca="1">IF(D$1&lt;'Data Bank'!$AD589,"",IF(D$1&gt;'Data Bank'!$AT589,"",IF(AND('Data Bank'!$AC589&lt;100,TODAY()&gt;'Data Bank'!$AT589),1,IF('Data Bank'!$AC589=100,3,IF('Data Bank'!$AC589=0,0,2)))))</f>
        <v>0</v>
      </c>
      <c r="E1265" s="178">
        <f ca="1">IF(E$1&lt;'Data Bank'!$AD589,"",IF(E$1&gt;'Data Bank'!$AT589,"",IF(AND('Data Bank'!$AC589&lt;100,TODAY()&gt;'Data Bank'!$AT589),1,IF('Data Bank'!$AC589=100,3,IF('Data Bank'!$AC589=0,0,2)))))</f>
        <v>0</v>
      </c>
      <c r="F1265" s="178">
        <f ca="1">IF(F$1&lt;'Data Bank'!$AD589,"",IF(F$1&gt;'Data Bank'!$AT589,"",IF(AND('Data Bank'!$AC589&lt;100,TODAY()&gt;'Data Bank'!$AT589),1,IF('Data Bank'!$AC589=100,3,IF('Data Bank'!$AC589=0,0,2)))))</f>
        <v>0</v>
      </c>
      <c r="G1265" s="178">
        <f ca="1">IF(G$1&lt;'Data Bank'!$AD589,"",IF(G$1&gt;'Data Bank'!$AT589,"",IF(AND('Data Bank'!$AC589&lt;100,TODAY()&gt;'Data Bank'!$AT589),1,IF('Data Bank'!$AC589=100,3,IF('Data Bank'!$AC589=0,0,2)))))</f>
        <v>0</v>
      </c>
      <c r="H1265" s="178">
        <f ca="1">IF(H$1&lt;'Data Bank'!$AD589,"",IF(H$1&gt;'Data Bank'!$AT589,"",IF(AND('Data Bank'!$AC589&lt;100,TODAY()&gt;'Data Bank'!$AT589),1,IF('Data Bank'!$AC589=100,3,IF('Data Bank'!$AC589=0,0,2)))))</f>
        <v>0</v>
      </c>
      <c r="I1265" s="178">
        <f ca="1">IF(I$1&lt;'Data Bank'!$AD589,"",IF(I$1&gt;'Data Bank'!$AT589,"",IF(AND('Data Bank'!$AC589&lt;100,TODAY()&gt;'Data Bank'!$AT589),1,IF('Data Bank'!$AC589=100,3,IF('Data Bank'!$AC589=0,0,2)))))</f>
        <v>0</v>
      </c>
      <c r="J1265" s="177" t="str">
        <f ca="1">IF(J$1&lt;'Data Bank'!$AD589,"",IF(J$1&gt;'Data Bank'!$AT589,"",IF(AND('Data Bank'!$AC589&lt;100,TODAY()&gt;'Data Bank'!$AT589),1,IF('Data Bank'!$AC589=100,3,IF('Data Bank'!$AC589=0,0,2)))))</f>
        <v/>
      </c>
      <c r="K1265" s="177" t="str">
        <f ca="1">IF(K$1&lt;'Data Bank'!$AD589,"",IF(K$1&gt;'Data Bank'!$AT589,"",IF(AND('Data Bank'!$AC589&lt;100,TODAY()&gt;'Data Bank'!$AT589),1,IF('Data Bank'!$AC589=100,3,IF('Data Bank'!$AC589=0,0,2)))))</f>
        <v/>
      </c>
      <c r="L1265" s="177" t="str">
        <f ca="1">IF(L$1&lt;'Data Bank'!$AD589,"",IF(L$1&gt;'Data Bank'!$AT589,"",IF(AND('Data Bank'!$AC589&lt;100,TODAY()&gt;'Data Bank'!$AT589),1,IF('Data Bank'!$AC589=100,3,IF('Data Bank'!$AC589=0,0,2)))))</f>
        <v/>
      </c>
      <c r="M1265" s="177" t="str">
        <f ca="1">IF(M$1&lt;'Data Bank'!$AD589,"",IF(M$1&gt;'Data Bank'!$AT589,"",IF(AND('Data Bank'!$AC589&lt;100,TODAY()&gt;'Data Bank'!$AT589),1,IF('Data Bank'!$AC589=100,3,IF('Data Bank'!$AC589=0,0,2)))))</f>
        <v/>
      </c>
      <c r="N1265" s="177" t="str">
        <f ca="1">IF(N$1&lt;'Data Bank'!$AD589,"",IF(N$1&gt;'Data Bank'!$AT589,"",IF(AND('Data Bank'!$AC589&lt;100,TODAY()&gt;'Data Bank'!$AT589),1,IF('Data Bank'!$AC589=100,3,IF('Data Bank'!$AC589=0,0,2)))))</f>
        <v/>
      </c>
      <c r="O1265" s="177" t="str">
        <f ca="1">IF(O$1&lt;'Data Bank'!$AD589,"",IF(O$1&gt;'Data Bank'!$AT589,"",IF(AND('Data Bank'!$AC589&lt;100,TODAY()&gt;'Data Bank'!$AT589),1,IF('Data Bank'!$AC589=100,3,IF('Data Bank'!$AC589=0,0,2)))))</f>
        <v/>
      </c>
      <c r="P1265" s="177" t="str">
        <f ca="1">IF(P$1&lt;'Data Bank'!$AD589,"",IF(P$1&gt;'Data Bank'!$AT589,"",IF(AND('Data Bank'!$AC589&lt;100,TODAY()&gt;'Data Bank'!$AT589),1,IF('Data Bank'!$AC589=100,3,IF('Data Bank'!$AC589=0,0,2)))))</f>
        <v/>
      </c>
      <c r="Q1265" s="177" t="str">
        <f ca="1">IF(Q$1&lt;'Data Bank'!$AD589,"",IF(Q$1&gt;'Data Bank'!$AT589,"",IF(AND('Data Bank'!$AC589&lt;100,TODAY()&gt;'Data Bank'!$AT589),1,IF('Data Bank'!$AC589=100,3,IF('Data Bank'!$AC589=0,0,2)))))</f>
        <v/>
      </c>
      <c r="R1265" s="177" t="str">
        <f ca="1">IF(R$1&lt;'Data Bank'!$AD589,"",IF(R$1&gt;'Data Bank'!$AT589,"",IF(AND('Data Bank'!$AC589&lt;100,TODAY()&gt;'Data Bank'!$AT589),1,IF('Data Bank'!$AC589=100,3,IF('Data Bank'!$AC589=0,0,2)))))</f>
        <v/>
      </c>
    </row>
    <row r="1266" spans="1:18">
      <c r="A1266" s="115" t="str">
        <f>'Data Bank'!E605</f>
        <v>Hostel City_Extn</v>
      </c>
      <c r="B1266" s="178">
        <f ca="1">IF(B$1&lt;'Data Bank'!$AD605,"",IF(B$1&gt;'Data Bank'!$AT605,"",IF(AND('Data Bank'!$AC605&lt;100,TODAY()&gt;'Data Bank'!$AT605),1,IF('Data Bank'!$AC605=100,3,IF('Data Bank'!$AC605=0,0,2)))))</f>
        <v>2</v>
      </c>
      <c r="C1266" s="178">
        <f ca="1">IF(C$1&lt;'Data Bank'!$AD605,"",IF(C$1&gt;'Data Bank'!$AT605,"",IF(AND('Data Bank'!$AC605&lt;100,TODAY()&gt;'Data Bank'!$AT605),1,IF('Data Bank'!$AC605=100,3,IF('Data Bank'!$AC605=0,0,2)))))</f>
        <v>2</v>
      </c>
      <c r="D1266" s="178">
        <f ca="1">IF(D$1&lt;'Data Bank'!$AD605,"",IF(D$1&gt;'Data Bank'!$AT605,"",IF(AND('Data Bank'!$AC605&lt;100,TODAY()&gt;'Data Bank'!$AT605),1,IF('Data Bank'!$AC605=100,3,IF('Data Bank'!$AC605=0,0,2)))))</f>
        <v>2</v>
      </c>
      <c r="E1266" s="178">
        <f ca="1">IF(E$1&lt;'Data Bank'!$AD605,"",IF(E$1&gt;'Data Bank'!$AT605,"",IF(AND('Data Bank'!$AC605&lt;100,TODAY()&gt;'Data Bank'!$AT605),1,IF('Data Bank'!$AC605=100,3,IF('Data Bank'!$AC605=0,0,2)))))</f>
        <v>2</v>
      </c>
      <c r="F1266" s="178">
        <f ca="1">IF(F$1&lt;'Data Bank'!$AD605,"",IF(F$1&gt;'Data Bank'!$AT605,"",IF(AND('Data Bank'!$AC605&lt;100,TODAY()&gt;'Data Bank'!$AT605),1,IF('Data Bank'!$AC605=100,3,IF('Data Bank'!$AC605=0,0,2)))))</f>
        <v>2</v>
      </c>
      <c r="G1266" s="178">
        <f ca="1">IF(G$1&lt;'Data Bank'!$AD605,"",IF(G$1&gt;'Data Bank'!$AT605,"",IF(AND('Data Bank'!$AC605&lt;100,TODAY()&gt;'Data Bank'!$AT605),1,IF('Data Bank'!$AC605=100,3,IF('Data Bank'!$AC605=0,0,2)))))</f>
        <v>2</v>
      </c>
      <c r="H1266" s="178">
        <f ca="1">IF(H$1&lt;'Data Bank'!$AD605,"",IF(H$1&gt;'Data Bank'!$AT605,"",IF(AND('Data Bank'!$AC605&lt;100,TODAY()&gt;'Data Bank'!$AT605),1,IF('Data Bank'!$AC605=100,3,IF('Data Bank'!$AC605=0,0,2)))))</f>
        <v>2</v>
      </c>
      <c r="I1266" s="178">
        <f ca="1">IF(I$1&lt;'Data Bank'!$AD605,"",IF(I$1&gt;'Data Bank'!$AT605,"",IF(AND('Data Bank'!$AC605&lt;100,TODAY()&gt;'Data Bank'!$AT605),1,IF('Data Bank'!$AC605=100,3,IF('Data Bank'!$AC605=0,0,2)))))</f>
        <v>2</v>
      </c>
      <c r="J1266" s="177">
        <f ca="1">IF(J$1&lt;'Data Bank'!$AD605,"",IF(J$1&gt;'Data Bank'!$AT605,"",IF(AND('Data Bank'!$AC605&lt;100,TODAY()&gt;'Data Bank'!$AT605),1,IF('Data Bank'!$AC605=100,3,IF('Data Bank'!$AC605=0,0,2)))))</f>
        <v>2</v>
      </c>
      <c r="K1266" s="177">
        <f ca="1">IF(K$1&lt;'Data Bank'!$AD605,"",IF(K$1&gt;'Data Bank'!$AT605,"",IF(AND('Data Bank'!$AC605&lt;100,TODAY()&gt;'Data Bank'!$AT605),1,IF('Data Bank'!$AC605=100,3,IF('Data Bank'!$AC605=0,0,2)))))</f>
        <v>2</v>
      </c>
      <c r="L1266" s="177">
        <f ca="1">IF(L$1&lt;'Data Bank'!$AD605,"",IF(L$1&gt;'Data Bank'!$AT605,"",IF(AND('Data Bank'!$AC605&lt;100,TODAY()&gt;'Data Bank'!$AT605),1,IF('Data Bank'!$AC605=100,3,IF('Data Bank'!$AC605=0,0,2)))))</f>
        <v>2</v>
      </c>
      <c r="M1266" s="177">
        <f ca="1">IF(M$1&lt;'Data Bank'!$AD605,"",IF(M$1&gt;'Data Bank'!$AT605,"",IF(AND('Data Bank'!$AC605&lt;100,TODAY()&gt;'Data Bank'!$AT605),1,IF('Data Bank'!$AC605=100,3,IF('Data Bank'!$AC605=0,0,2)))))</f>
        <v>2</v>
      </c>
      <c r="N1266" s="177">
        <f ca="1">IF(N$1&lt;'Data Bank'!$AD605,"",IF(N$1&gt;'Data Bank'!$AT605,"",IF(AND('Data Bank'!$AC605&lt;100,TODAY()&gt;'Data Bank'!$AT605),1,IF('Data Bank'!$AC605=100,3,IF('Data Bank'!$AC605=0,0,2)))))</f>
        <v>2</v>
      </c>
      <c r="O1266" s="177">
        <f ca="1">IF(O$1&lt;'Data Bank'!$AD605,"",IF(O$1&gt;'Data Bank'!$AT605,"",IF(AND('Data Bank'!$AC605&lt;100,TODAY()&gt;'Data Bank'!$AT605),1,IF('Data Bank'!$AC605=100,3,IF('Data Bank'!$AC605=0,0,2)))))</f>
        <v>2</v>
      </c>
      <c r="P1266" s="177">
        <f ca="1">IF(P$1&lt;'Data Bank'!$AD605,"",IF(P$1&gt;'Data Bank'!$AT605,"",IF(AND('Data Bank'!$AC605&lt;100,TODAY()&gt;'Data Bank'!$AT605),1,IF('Data Bank'!$AC605=100,3,IF('Data Bank'!$AC605=0,0,2)))))</f>
        <v>2</v>
      </c>
      <c r="Q1266" s="177">
        <f ca="1">IF(Q$1&lt;'Data Bank'!$AD605,"",IF(Q$1&gt;'Data Bank'!$AT605,"",IF(AND('Data Bank'!$AC605&lt;100,TODAY()&gt;'Data Bank'!$AT605),1,IF('Data Bank'!$AC605=100,3,IF('Data Bank'!$AC605=0,0,2)))))</f>
        <v>2</v>
      </c>
      <c r="R1266" s="177">
        <f ca="1">IF(R$1&lt;'Data Bank'!$AD605,"",IF(R$1&gt;'Data Bank'!$AT605,"",IF(AND('Data Bank'!$AC605&lt;100,TODAY()&gt;'Data Bank'!$AT605),1,IF('Data Bank'!$AC605=100,3,IF('Data Bank'!$AC605=0,0,2)))))</f>
        <v>2</v>
      </c>
    </row>
    <row r="1267" spans="1:18">
      <c r="A1267" s="115" t="str">
        <f>'Data Bank'!E614</f>
        <v>I-10 P3</v>
      </c>
      <c r="B1267" s="178">
        <f ca="1">IF(B$1&lt;'Data Bank'!$AD614,"",IF(B$1&gt;'Data Bank'!$AT614,"",IF(AND('Data Bank'!$AC614&lt;100,TODAY()&gt;'Data Bank'!$AT614),1,IF('Data Bank'!$AC614=100,3,IF('Data Bank'!$AC614=0,0,2)))))</f>
        <v>2</v>
      </c>
      <c r="C1267" s="178">
        <f ca="1">IF(C$1&lt;'Data Bank'!$AD614,"",IF(C$1&gt;'Data Bank'!$AT614,"",IF(AND('Data Bank'!$AC614&lt;100,TODAY()&gt;'Data Bank'!$AT614),1,IF('Data Bank'!$AC614=100,3,IF('Data Bank'!$AC614=0,0,2)))))</f>
        <v>2</v>
      </c>
      <c r="D1267" s="178">
        <f ca="1">IF(D$1&lt;'Data Bank'!$AD614,"",IF(D$1&gt;'Data Bank'!$AT614,"",IF(AND('Data Bank'!$AC614&lt;100,TODAY()&gt;'Data Bank'!$AT614),1,IF('Data Bank'!$AC614=100,3,IF('Data Bank'!$AC614=0,0,2)))))</f>
        <v>2</v>
      </c>
      <c r="E1267" s="178">
        <f ca="1">IF(E$1&lt;'Data Bank'!$AD614,"",IF(E$1&gt;'Data Bank'!$AT614,"",IF(AND('Data Bank'!$AC614&lt;100,TODAY()&gt;'Data Bank'!$AT614),1,IF('Data Bank'!$AC614=100,3,IF('Data Bank'!$AC614=0,0,2)))))</f>
        <v>2</v>
      </c>
      <c r="F1267" s="178">
        <f ca="1">IF(F$1&lt;'Data Bank'!$AD614,"",IF(F$1&gt;'Data Bank'!$AT614,"",IF(AND('Data Bank'!$AC614&lt;100,TODAY()&gt;'Data Bank'!$AT614),1,IF('Data Bank'!$AC614=100,3,IF('Data Bank'!$AC614=0,0,2)))))</f>
        <v>2</v>
      </c>
      <c r="G1267" s="178">
        <f ca="1">IF(G$1&lt;'Data Bank'!$AD614,"",IF(G$1&gt;'Data Bank'!$AT614,"",IF(AND('Data Bank'!$AC614&lt;100,TODAY()&gt;'Data Bank'!$AT614),1,IF('Data Bank'!$AC614=100,3,IF('Data Bank'!$AC614=0,0,2)))))</f>
        <v>2</v>
      </c>
      <c r="H1267" s="178">
        <f ca="1">IF(H$1&lt;'Data Bank'!$AD614,"",IF(H$1&gt;'Data Bank'!$AT614,"",IF(AND('Data Bank'!$AC614&lt;100,TODAY()&gt;'Data Bank'!$AT614),1,IF('Data Bank'!$AC614=100,3,IF('Data Bank'!$AC614=0,0,2)))))</f>
        <v>2</v>
      </c>
      <c r="I1267" s="178">
        <f ca="1">IF(I$1&lt;'Data Bank'!$AD614,"",IF(I$1&gt;'Data Bank'!$AT614,"",IF(AND('Data Bank'!$AC614&lt;100,TODAY()&gt;'Data Bank'!$AT614),1,IF('Data Bank'!$AC614=100,3,IF('Data Bank'!$AC614=0,0,2)))))</f>
        <v>2</v>
      </c>
      <c r="J1267" s="177">
        <f ca="1">IF(J$1&lt;'Data Bank'!$AD614,"",IF(J$1&gt;'Data Bank'!$AT614,"",IF(AND('Data Bank'!$AC614&lt;100,TODAY()&gt;'Data Bank'!$AT614),1,IF('Data Bank'!$AC614=100,3,IF('Data Bank'!$AC614=0,0,2)))))</f>
        <v>2</v>
      </c>
      <c r="K1267" s="177">
        <f ca="1">IF(K$1&lt;'Data Bank'!$AD614,"",IF(K$1&gt;'Data Bank'!$AT614,"",IF(AND('Data Bank'!$AC614&lt;100,TODAY()&gt;'Data Bank'!$AT614),1,IF('Data Bank'!$AC614=100,3,IF('Data Bank'!$AC614=0,0,2)))))</f>
        <v>2</v>
      </c>
      <c r="L1267" s="177">
        <f ca="1">IF(L$1&lt;'Data Bank'!$AD614,"",IF(L$1&gt;'Data Bank'!$AT614,"",IF(AND('Data Bank'!$AC614&lt;100,TODAY()&gt;'Data Bank'!$AT614),1,IF('Data Bank'!$AC614=100,3,IF('Data Bank'!$AC614=0,0,2)))))</f>
        <v>2</v>
      </c>
      <c r="M1267" s="177">
        <f ca="1">IF(M$1&lt;'Data Bank'!$AD614,"",IF(M$1&gt;'Data Bank'!$AT614,"",IF(AND('Data Bank'!$AC614&lt;100,TODAY()&gt;'Data Bank'!$AT614),1,IF('Data Bank'!$AC614=100,3,IF('Data Bank'!$AC614=0,0,2)))))</f>
        <v>2</v>
      </c>
      <c r="N1267" s="177">
        <f ca="1">IF(N$1&lt;'Data Bank'!$AD614,"",IF(N$1&gt;'Data Bank'!$AT614,"",IF(AND('Data Bank'!$AC614&lt;100,TODAY()&gt;'Data Bank'!$AT614),1,IF('Data Bank'!$AC614=100,3,IF('Data Bank'!$AC614=0,0,2)))))</f>
        <v>2</v>
      </c>
      <c r="O1267" s="177">
        <f ca="1">IF(O$1&lt;'Data Bank'!$AD614,"",IF(O$1&gt;'Data Bank'!$AT614,"",IF(AND('Data Bank'!$AC614&lt;100,TODAY()&gt;'Data Bank'!$AT614),1,IF('Data Bank'!$AC614=100,3,IF('Data Bank'!$AC614=0,0,2)))))</f>
        <v>2</v>
      </c>
      <c r="P1267" s="177">
        <f ca="1">IF(P$1&lt;'Data Bank'!$AD614,"",IF(P$1&gt;'Data Bank'!$AT614,"",IF(AND('Data Bank'!$AC614&lt;100,TODAY()&gt;'Data Bank'!$AT614),1,IF('Data Bank'!$AC614=100,3,IF('Data Bank'!$AC614=0,0,2)))))</f>
        <v>2</v>
      </c>
      <c r="Q1267" s="177">
        <f ca="1">IF(Q$1&lt;'Data Bank'!$AD614,"",IF(Q$1&gt;'Data Bank'!$AT614,"",IF(AND('Data Bank'!$AC614&lt;100,TODAY()&gt;'Data Bank'!$AT614),1,IF('Data Bank'!$AC614=100,3,IF('Data Bank'!$AC614=0,0,2)))))</f>
        <v>2</v>
      </c>
      <c r="R1267" s="177">
        <f ca="1">IF(R$1&lt;'Data Bank'!$AD614,"",IF(R$1&gt;'Data Bank'!$AT614,"",IF(AND('Data Bank'!$AC614&lt;100,TODAY()&gt;'Data Bank'!$AT614),1,IF('Data Bank'!$AC614=100,3,IF('Data Bank'!$AC614=0,0,2)))))</f>
        <v>2</v>
      </c>
    </row>
    <row r="1268" spans="1:18">
      <c r="A1268" s="115" t="str">
        <f>'Data Bank'!E636</f>
        <v>Ingaroderai-Takhtaband P02</v>
      </c>
      <c r="B1268" s="178">
        <f ca="1">IF(B$1&lt;'Data Bank'!$AD636,"",IF(B$1&gt;'Data Bank'!$AT636,"",IF(AND('Data Bank'!$AC636&lt;100,TODAY()&gt;'Data Bank'!$AT636),1,IF('Data Bank'!$AC636=100,3,IF('Data Bank'!$AC636=0,0,2)))))</f>
        <v>2</v>
      </c>
      <c r="C1268" s="178">
        <f ca="1">IF(C$1&lt;'Data Bank'!$AD636,"",IF(C$1&gt;'Data Bank'!$AT636,"",IF(AND('Data Bank'!$AC636&lt;100,TODAY()&gt;'Data Bank'!$AT636),1,IF('Data Bank'!$AC636=100,3,IF('Data Bank'!$AC636=0,0,2)))))</f>
        <v>2</v>
      </c>
      <c r="D1268" s="178">
        <f ca="1">IF(D$1&lt;'Data Bank'!$AD636,"",IF(D$1&gt;'Data Bank'!$AT636,"",IF(AND('Data Bank'!$AC636&lt;100,TODAY()&gt;'Data Bank'!$AT636),1,IF('Data Bank'!$AC636=100,3,IF('Data Bank'!$AC636=0,0,2)))))</f>
        <v>2</v>
      </c>
      <c r="E1268" s="178">
        <f ca="1">IF(E$1&lt;'Data Bank'!$AD636,"",IF(E$1&gt;'Data Bank'!$AT636,"",IF(AND('Data Bank'!$AC636&lt;100,TODAY()&gt;'Data Bank'!$AT636),1,IF('Data Bank'!$AC636=100,3,IF('Data Bank'!$AC636=0,0,2)))))</f>
        <v>2</v>
      </c>
      <c r="F1268" s="178">
        <f ca="1">IF(F$1&lt;'Data Bank'!$AD636,"",IF(F$1&gt;'Data Bank'!$AT636,"",IF(AND('Data Bank'!$AC636&lt;100,TODAY()&gt;'Data Bank'!$AT636),1,IF('Data Bank'!$AC636=100,3,IF('Data Bank'!$AC636=0,0,2)))))</f>
        <v>2</v>
      </c>
      <c r="G1268" s="178">
        <f ca="1">IF(G$1&lt;'Data Bank'!$AD636,"",IF(G$1&gt;'Data Bank'!$AT636,"",IF(AND('Data Bank'!$AC636&lt;100,TODAY()&gt;'Data Bank'!$AT636),1,IF('Data Bank'!$AC636=100,3,IF('Data Bank'!$AC636=0,0,2)))))</f>
        <v>2</v>
      </c>
      <c r="H1268" s="178">
        <f ca="1">IF(H$1&lt;'Data Bank'!$AD636,"",IF(H$1&gt;'Data Bank'!$AT636,"",IF(AND('Data Bank'!$AC636&lt;100,TODAY()&gt;'Data Bank'!$AT636),1,IF('Data Bank'!$AC636=100,3,IF('Data Bank'!$AC636=0,0,2)))))</f>
        <v>2</v>
      </c>
      <c r="I1268" s="178">
        <f ca="1">IF(I$1&lt;'Data Bank'!$AD636,"",IF(I$1&gt;'Data Bank'!$AT636,"",IF(AND('Data Bank'!$AC636&lt;100,TODAY()&gt;'Data Bank'!$AT636),1,IF('Data Bank'!$AC636=100,3,IF('Data Bank'!$AC636=0,0,2)))))</f>
        <v>2</v>
      </c>
      <c r="J1268" s="177">
        <f ca="1">IF(J$1&lt;'Data Bank'!$AD636,"",IF(J$1&gt;'Data Bank'!$AT636,"",IF(AND('Data Bank'!$AC636&lt;100,TODAY()&gt;'Data Bank'!$AT636),1,IF('Data Bank'!$AC636=100,3,IF('Data Bank'!$AC636=0,0,2)))))</f>
        <v>2</v>
      </c>
      <c r="K1268" s="177">
        <f ca="1">IF(K$1&lt;'Data Bank'!$AD636,"",IF(K$1&gt;'Data Bank'!$AT636,"",IF(AND('Data Bank'!$AC636&lt;100,TODAY()&gt;'Data Bank'!$AT636),1,IF('Data Bank'!$AC636=100,3,IF('Data Bank'!$AC636=0,0,2)))))</f>
        <v>2</v>
      </c>
      <c r="L1268" s="177">
        <f ca="1">IF(L$1&lt;'Data Bank'!$AD636,"",IF(L$1&gt;'Data Bank'!$AT636,"",IF(AND('Data Bank'!$AC636&lt;100,TODAY()&gt;'Data Bank'!$AT636),1,IF('Data Bank'!$AC636=100,3,IF('Data Bank'!$AC636=0,0,2)))))</f>
        <v>2</v>
      </c>
      <c r="M1268" s="177">
        <f ca="1">IF(M$1&lt;'Data Bank'!$AD636,"",IF(M$1&gt;'Data Bank'!$AT636,"",IF(AND('Data Bank'!$AC636&lt;100,TODAY()&gt;'Data Bank'!$AT636),1,IF('Data Bank'!$AC636=100,3,IF('Data Bank'!$AC636=0,0,2)))))</f>
        <v>2</v>
      </c>
      <c r="N1268" s="177">
        <f ca="1">IF(N$1&lt;'Data Bank'!$AD636,"",IF(N$1&gt;'Data Bank'!$AT636,"",IF(AND('Data Bank'!$AC636&lt;100,TODAY()&gt;'Data Bank'!$AT636),1,IF('Data Bank'!$AC636=100,3,IF('Data Bank'!$AC636=0,0,2)))))</f>
        <v>2</v>
      </c>
      <c r="O1268" s="177">
        <f ca="1">IF(O$1&lt;'Data Bank'!$AD636,"",IF(O$1&gt;'Data Bank'!$AT636,"",IF(AND('Data Bank'!$AC636&lt;100,TODAY()&gt;'Data Bank'!$AT636),1,IF('Data Bank'!$AC636=100,3,IF('Data Bank'!$AC636=0,0,2)))))</f>
        <v>2</v>
      </c>
      <c r="P1268" s="177">
        <f ca="1">IF(P$1&lt;'Data Bank'!$AD636,"",IF(P$1&gt;'Data Bank'!$AT636,"",IF(AND('Data Bank'!$AC636&lt;100,TODAY()&gt;'Data Bank'!$AT636),1,IF('Data Bank'!$AC636=100,3,IF('Data Bank'!$AC636=0,0,2)))))</f>
        <v>2</v>
      </c>
      <c r="Q1268" s="177">
        <f ca="1">IF(Q$1&lt;'Data Bank'!$AD636,"",IF(Q$1&gt;'Data Bank'!$AT636,"",IF(AND('Data Bank'!$AC636&lt;100,TODAY()&gt;'Data Bank'!$AT636),1,IF('Data Bank'!$AC636=100,3,IF('Data Bank'!$AC636=0,0,2)))))</f>
        <v>2</v>
      </c>
      <c r="R1268" s="177">
        <f ca="1">IF(R$1&lt;'Data Bank'!$AD636,"",IF(R$1&gt;'Data Bank'!$AT636,"",IF(AND('Data Bank'!$AC636&lt;100,TODAY()&gt;'Data Bank'!$AT636),1,IF('Data Bank'!$AC636=100,3,IF('Data Bank'!$AC636=0,0,2)))))</f>
        <v>2</v>
      </c>
    </row>
    <row r="1269" spans="1:18">
      <c r="A1269" s="115" t="str">
        <f>'Data Bank'!E653</f>
        <v>Main Kasur P-3</v>
      </c>
      <c r="B1269" s="178">
        <f ca="1">IF(B$1&lt;'Data Bank'!$AD653,"",IF(B$1&gt;'Data Bank'!$AT653,"",IF(AND('Data Bank'!$AC653&lt;100,TODAY()&gt;'Data Bank'!$AT653),1,IF('Data Bank'!$AC653=100,3,IF('Data Bank'!$AC653=0,0,2)))))</f>
        <v>0</v>
      </c>
      <c r="C1269" s="178">
        <f ca="1">IF(C$1&lt;'Data Bank'!$AD653,"",IF(C$1&gt;'Data Bank'!$AT653,"",IF(AND('Data Bank'!$AC653&lt;100,TODAY()&gt;'Data Bank'!$AT653),1,IF('Data Bank'!$AC653=100,3,IF('Data Bank'!$AC653=0,0,2)))))</f>
        <v>0</v>
      </c>
      <c r="D1269" s="178">
        <f ca="1">IF(D$1&lt;'Data Bank'!$AD653,"",IF(D$1&gt;'Data Bank'!$AT653,"",IF(AND('Data Bank'!$AC653&lt;100,TODAY()&gt;'Data Bank'!$AT653),1,IF('Data Bank'!$AC653=100,3,IF('Data Bank'!$AC653=0,0,2)))))</f>
        <v>0</v>
      </c>
      <c r="E1269" s="178">
        <f ca="1">IF(E$1&lt;'Data Bank'!$AD653,"",IF(E$1&gt;'Data Bank'!$AT653,"",IF(AND('Data Bank'!$AC653&lt;100,TODAY()&gt;'Data Bank'!$AT653),1,IF('Data Bank'!$AC653=100,3,IF('Data Bank'!$AC653=0,0,2)))))</f>
        <v>0</v>
      </c>
      <c r="F1269" s="178">
        <f ca="1">IF(F$1&lt;'Data Bank'!$AD653,"",IF(F$1&gt;'Data Bank'!$AT653,"",IF(AND('Data Bank'!$AC653&lt;100,TODAY()&gt;'Data Bank'!$AT653),1,IF('Data Bank'!$AC653=100,3,IF('Data Bank'!$AC653=0,0,2)))))</f>
        <v>0</v>
      </c>
      <c r="G1269" s="178">
        <f ca="1">IF(G$1&lt;'Data Bank'!$AD653,"",IF(G$1&gt;'Data Bank'!$AT653,"",IF(AND('Data Bank'!$AC653&lt;100,TODAY()&gt;'Data Bank'!$AT653),1,IF('Data Bank'!$AC653=100,3,IF('Data Bank'!$AC653=0,0,2)))))</f>
        <v>0</v>
      </c>
      <c r="H1269" s="178">
        <f ca="1">IF(H$1&lt;'Data Bank'!$AD653,"",IF(H$1&gt;'Data Bank'!$AT653,"",IF(AND('Data Bank'!$AC653&lt;100,TODAY()&gt;'Data Bank'!$AT653),1,IF('Data Bank'!$AC653=100,3,IF('Data Bank'!$AC653=0,0,2)))))</f>
        <v>0</v>
      </c>
      <c r="I1269" s="178">
        <f ca="1">IF(I$1&lt;'Data Bank'!$AD653,"",IF(I$1&gt;'Data Bank'!$AT653,"",IF(AND('Data Bank'!$AC653&lt;100,TODAY()&gt;'Data Bank'!$AT653),1,IF('Data Bank'!$AC653=100,3,IF('Data Bank'!$AC653=0,0,2)))))</f>
        <v>0</v>
      </c>
      <c r="J1269" s="177" t="str">
        <f ca="1">IF(J$1&lt;'Data Bank'!$AD653,"",IF(J$1&gt;'Data Bank'!$AT653,"",IF(AND('Data Bank'!$AC653&lt;100,TODAY()&gt;'Data Bank'!$AT653),1,IF('Data Bank'!$AC653=100,3,IF('Data Bank'!$AC653=0,0,2)))))</f>
        <v/>
      </c>
      <c r="K1269" s="177" t="str">
        <f ca="1">IF(K$1&lt;'Data Bank'!$AD653,"",IF(K$1&gt;'Data Bank'!$AT653,"",IF(AND('Data Bank'!$AC653&lt;100,TODAY()&gt;'Data Bank'!$AT653),1,IF('Data Bank'!$AC653=100,3,IF('Data Bank'!$AC653=0,0,2)))))</f>
        <v/>
      </c>
      <c r="L1269" s="177" t="str">
        <f ca="1">IF(L$1&lt;'Data Bank'!$AD653,"",IF(L$1&gt;'Data Bank'!$AT653,"",IF(AND('Data Bank'!$AC653&lt;100,TODAY()&gt;'Data Bank'!$AT653),1,IF('Data Bank'!$AC653=100,3,IF('Data Bank'!$AC653=0,0,2)))))</f>
        <v/>
      </c>
      <c r="M1269" s="177" t="str">
        <f ca="1">IF(M$1&lt;'Data Bank'!$AD653,"",IF(M$1&gt;'Data Bank'!$AT653,"",IF(AND('Data Bank'!$AC653&lt;100,TODAY()&gt;'Data Bank'!$AT653),1,IF('Data Bank'!$AC653=100,3,IF('Data Bank'!$AC653=0,0,2)))))</f>
        <v/>
      </c>
      <c r="N1269" s="177" t="str">
        <f ca="1">IF(N$1&lt;'Data Bank'!$AD653,"",IF(N$1&gt;'Data Bank'!$AT653,"",IF(AND('Data Bank'!$AC653&lt;100,TODAY()&gt;'Data Bank'!$AT653),1,IF('Data Bank'!$AC653=100,3,IF('Data Bank'!$AC653=0,0,2)))))</f>
        <v/>
      </c>
      <c r="O1269" s="177" t="str">
        <f ca="1">IF(O$1&lt;'Data Bank'!$AD653,"",IF(O$1&gt;'Data Bank'!$AT653,"",IF(AND('Data Bank'!$AC653&lt;100,TODAY()&gt;'Data Bank'!$AT653),1,IF('Data Bank'!$AC653=100,3,IF('Data Bank'!$AC653=0,0,2)))))</f>
        <v/>
      </c>
      <c r="P1269" s="177" t="str">
        <f ca="1">IF(P$1&lt;'Data Bank'!$AD653,"",IF(P$1&gt;'Data Bank'!$AT653,"",IF(AND('Data Bank'!$AC653&lt;100,TODAY()&gt;'Data Bank'!$AT653),1,IF('Data Bank'!$AC653=100,3,IF('Data Bank'!$AC653=0,0,2)))))</f>
        <v/>
      </c>
      <c r="Q1269" s="177" t="str">
        <f ca="1">IF(Q$1&lt;'Data Bank'!$AD653,"",IF(Q$1&gt;'Data Bank'!$AT653,"",IF(AND('Data Bank'!$AC653&lt;100,TODAY()&gt;'Data Bank'!$AT653),1,IF('Data Bank'!$AC653=100,3,IF('Data Bank'!$AC653=0,0,2)))))</f>
        <v/>
      </c>
      <c r="R1269" s="177" t="str">
        <f ca="1">IF(R$1&lt;'Data Bank'!$AD653,"",IF(R$1&gt;'Data Bank'!$AT653,"",IF(AND('Data Bank'!$AC653&lt;100,TODAY()&gt;'Data Bank'!$AT653),1,IF('Data Bank'!$AC653=100,3,IF('Data Bank'!$AC653=0,0,2)))))</f>
        <v/>
      </c>
    </row>
    <row r="1270" spans="1:18">
      <c r="A1270" s="115" t="str">
        <f>'Data Bank'!E682</f>
        <v>Kabal P09</v>
      </c>
      <c r="B1270" s="178">
        <f ca="1">IF(B$1&lt;'Data Bank'!$AD682,"",IF(B$1&gt;'Data Bank'!$AT682,"",IF(AND('Data Bank'!$AC682&lt;100,TODAY()&gt;'Data Bank'!$AT682),1,IF('Data Bank'!$AC682=100,3,IF('Data Bank'!$AC682=0,0,2)))))</f>
        <v>2</v>
      </c>
      <c r="C1270" s="178">
        <f ca="1">IF(C$1&lt;'Data Bank'!$AD682,"",IF(C$1&gt;'Data Bank'!$AT682,"",IF(AND('Data Bank'!$AC682&lt;100,TODAY()&gt;'Data Bank'!$AT682),1,IF('Data Bank'!$AC682=100,3,IF('Data Bank'!$AC682=0,0,2)))))</f>
        <v>2</v>
      </c>
      <c r="D1270" s="178">
        <f ca="1">IF(D$1&lt;'Data Bank'!$AD682,"",IF(D$1&gt;'Data Bank'!$AT682,"",IF(AND('Data Bank'!$AC682&lt;100,TODAY()&gt;'Data Bank'!$AT682),1,IF('Data Bank'!$AC682=100,3,IF('Data Bank'!$AC682=0,0,2)))))</f>
        <v>2</v>
      </c>
      <c r="E1270" s="178">
        <f ca="1">IF(E$1&lt;'Data Bank'!$AD682,"",IF(E$1&gt;'Data Bank'!$AT682,"",IF(AND('Data Bank'!$AC682&lt;100,TODAY()&gt;'Data Bank'!$AT682),1,IF('Data Bank'!$AC682=100,3,IF('Data Bank'!$AC682=0,0,2)))))</f>
        <v>2</v>
      </c>
      <c r="F1270" s="178">
        <f ca="1">IF(F$1&lt;'Data Bank'!$AD682,"",IF(F$1&gt;'Data Bank'!$AT682,"",IF(AND('Data Bank'!$AC682&lt;100,TODAY()&gt;'Data Bank'!$AT682),1,IF('Data Bank'!$AC682=100,3,IF('Data Bank'!$AC682=0,0,2)))))</f>
        <v>2</v>
      </c>
      <c r="G1270" s="178">
        <f ca="1">IF(G$1&lt;'Data Bank'!$AD682,"",IF(G$1&gt;'Data Bank'!$AT682,"",IF(AND('Data Bank'!$AC682&lt;100,TODAY()&gt;'Data Bank'!$AT682),1,IF('Data Bank'!$AC682=100,3,IF('Data Bank'!$AC682=0,0,2)))))</f>
        <v>2</v>
      </c>
      <c r="H1270" s="178">
        <f ca="1">IF(H$1&lt;'Data Bank'!$AD682,"",IF(H$1&gt;'Data Bank'!$AT682,"",IF(AND('Data Bank'!$AC682&lt;100,TODAY()&gt;'Data Bank'!$AT682),1,IF('Data Bank'!$AC682=100,3,IF('Data Bank'!$AC682=0,0,2)))))</f>
        <v>2</v>
      </c>
      <c r="I1270" s="178">
        <f ca="1">IF(I$1&lt;'Data Bank'!$AD682,"",IF(I$1&gt;'Data Bank'!$AT682,"",IF(AND('Data Bank'!$AC682&lt;100,TODAY()&gt;'Data Bank'!$AT682),1,IF('Data Bank'!$AC682=100,3,IF('Data Bank'!$AC682=0,0,2)))))</f>
        <v>2</v>
      </c>
      <c r="J1270" s="177">
        <f ca="1">IF(J$1&lt;'Data Bank'!$AD682,"",IF(J$1&gt;'Data Bank'!$AT682,"",IF(AND('Data Bank'!$AC682&lt;100,TODAY()&gt;'Data Bank'!$AT682),1,IF('Data Bank'!$AC682=100,3,IF('Data Bank'!$AC682=0,0,2)))))</f>
        <v>2</v>
      </c>
      <c r="K1270" s="177">
        <f ca="1">IF(K$1&lt;'Data Bank'!$AD682,"",IF(K$1&gt;'Data Bank'!$AT682,"",IF(AND('Data Bank'!$AC682&lt;100,TODAY()&gt;'Data Bank'!$AT682),1,IF('Data Bank'!$AC682=100,3,IF('Data Bank'!$AC682=0,0,2)))))</f>
        <v>2</v>
      </c>
      <c r="L1270" s="177">
        <f ca="1">IF(L$1&lt;'Data Bank'!$AD682,"",IF(L$1&gt;'Data Bank'!$AT682,"",IF(AND('Data Bank'!$AC682&lt;100,TODAY()&gt;'Data Bank'!$AT682),1,IF('Data Bank'!$AC682=100,3,IF('Data Bank'!$AC682=0,0,2)))))</f>
        <v>2</v>
      </c>
      <c r="M1270" s="177">
        <f ca="1">IF(M$1&lt;'Data Bank'!$AD682,"",IF(M$1&gt;'Data Bank'!$AT682,"",IF(AND('Data Bank'!$AC682&lt;100,TODAY()&gt;'Data Bank'!$AT682),1,IF('Data Bank'!$AC682=100,3,IF('Data Bank'!$AC682=0,0,2)))))</f>
        <v>2</v>
      </c>
      <c r="N1270" s="177">
        <f ca="1">IF(N$1&lt;'Data Bank'!$AD682,"",IF(N$1&gt;'Data Bank'!$AT682,"",IF(AND('Data Bank'!$AC682&lt;100,TODAY()&gt;'Data Bank'!$AT682),1,IF('Data Bank'!$AC682=100,3,IF('Data Bank'!$AC682=0,0,2)))))</f>
        <v>2</v>
      </c>
      <c r="O1270" s="177">
        <f ca="1">IF(O$1&lt;'Data Bank'!$AD682,"",IF(O$1&gt;'Data Bank'!$AT682,"",IF(AND('Data Bank'!$AC682&lt;100,TODAY()&gt;'Data Bank'!$AT682),1,IF('Data Bank'!$AC682=100,3,IF('Data Bank'!$AC682=0,0,2)))))</f>
        <v>2</v>
      </c>
      <c r="P1270" s="177">
        <f ca="1">IF(P$1&lt;'Data Bank'!$AD682,"",IF(P$1&gt;'Data Bank'!$AT682,"",IF(AND('Data Bank'!$AC682&lt;100,TODAY()&gt;'Data Bank'!$AT682),1,IF('Data Bank'!$AC682=100,3,IF('Data Bank'!$AC682=0,0,2)))))</f>
        <v>2</v>
      </c>
      <c r="Q1270" s="177">
        <f ca="1">IF(Q$1&lt;'Data Bank'!$AD682,"",IF(Q$1&gt;'Data Bank'!$AT682,"",IF(AND('Data Bank'!$AC682&lt;100,TODAY()&gt;'Data Bank'!$AT682),1,IF('Data Bank'!$AC682=100,3,IF('Data Bank'!$AC682=0,0,2)))))</f>
        <v>2</v>
      </c>
      <c r="R1270" s="177">
        <f ca="1">IF(R$1&lt;'Data Bank'!$AD682,"",IF(R$1&gt;'Data Bank'!$AT682,"",IF(AND('Data Bank'!$AC682&lt;100,TODAY()&gt;'Data Bank'!$AT682),1,IF('Data Bank'!$AC682=100,3,IF('Data Bank'!$AC682=0,0,2)))))</f>
        <v>2</v>
      </c>
    </row>
    <row r="1271" spans="1:18">
      <c r="A1271" s="115" t="str">
        <f>'Data Bank'!E689</f>
        <v>New City</v>
      </c>
      <c r="B1271" s="178">
        <f ca="1">IF(B$1&lt;'Data Bank'!$AD689,"",IF(B$1&gt;'Data Bank'!$AT689,"",IF(AND('Data Bank'!$AC689&lt;100,TODAY()&gt;'Data Bank'!$AT689),1,IF('Data Bank'!$AC689=100,3,IF('Data Bank'!$AC689=0,0,2)))))</f>
        <v>0</v>
      </c>
      <c r="C1271" s="178">
        <f ca="1">IF(C$1&lt;'Data Bank'!$AD689,"",IF(C$1&gt;'Data Bank'!$AT689,"",IF(AND('Data Bank'!$AC689&lt;100,TODAY()&gt;'Data Bank'!$AT689),1,IF('Data Bank'!$AC689=100,3,IF('Data Bank'!$AC689=0,0,2)))))</f>
        <v>0</v>
      </c>
      <c r="D1271" s="178">
        <f ca="1">IF(D$1&lt;'Data Bank'!$AD689,"",IF(D$1&gt;'Data Bank'!$AT689,"",IF(AND('Data Bank'!$AC689&lt;100,TODAY()&gt;'Data Bank'!$AT689),1,IF('Data Bank'!$AC689=100,3,IF('Data Bank'!$AC689=0,0,2)))))</f>
        <v>0</v>
      </c>
      <c r="E1271" s="178">
        <f ca="1">IF(E$1&lt;'Data Bank'!$AD689,"",IF(E$1&gt;'Data Bank'!$AT689,"",IF(AND('Data Bank'!$AC689&lt;100,TODAY()&gt;'Data Bank'!$AT689),1,IF('Data Bank'!$AC689=100,3,IF('Data Bank'!$AC689=0,0,2)))))</f>
        <v>0</v>
      </c>
      <c r="F1271" s="178">
        <f ca="1">IF(F$1&lt;'Data Bank'!$AD689,"",IF(F$1&gt;'Data Bank'!$AT689,"",IF(AND('Data Bank'!$AC689&lt;100,TODAY()&gt;'Data Bank'!$AT689),1,IF('Data Bank'!$AC689=100,3,IF('Data Bank'!$AC689=0,0,2)))))</f>
        <v>0</v>
      </c>
      <c r="G1271" s="178">
        <f ca="1">IF(G$1&lt;'Data Bank'!$AD689,"",IF(G$1&gt;'Data Bank'!$AT689,"",IF(AND('Data Bank'!$AC689&lt;100,TODAY()&gt;'Data Bank'!$AT689),1,IF('Data Bank'!$AC689=100,3,IF('Data Bank'!$AC689=0,0,2)))))</f>
        <v>0</v>
      </c>
      <c r="H1271" s="178">
        <f ca="1">IF(H$1&lt;'Data Bank'!$AD689,"",IF(H$1&gt;'Data Bank'!$AT689,"",IF(AND('Data Bank'!$AC689&lt;100,TODAY()&gt;'Data Bank'!$AT689),1,IF('Data Bank'!$AC689=100,3,IF('Data Bank'!$AC689=0,0,2)))))</f>
        <v>0</v>
      </c>
      <c r="I1271" s="178">
        <f ca="1">IF(I$1&lt;'Data Bank'!$AD689,"",IF(I$1&gt;'Data Bank'!$AT689,"",IF(AND('Data Bank'!$AC689&lt;100,TODAY()&gt;'Data Bank'!$AT689),1,IF('Data Bank'!$AC689=100,3,IF('Data Bank'!$AC689=0,0,2)))))</f>
        <v>0</v>
      </c>
      <c r="J1271" s="177" t="str">
        <f ca="1">IF(J$1&lt;'Data Bank'!$AD689,"",IF(J$1&gt;'Data Bank'!$AT689,"",IF(AND('Data Bank'!$AC689&lt;100,TODAY()&gt;'Data Bank'!$AT689),1,IF('Data Bank'!$AC689=100,3,IF('Data Bank'!$AC689=0,0,2)))))</f>
        <v/>
      </c>
      <c r="K1271" s="177" t="str">
        <f ca="1">IF(K$1&lt;'Data Bank'!$AD689,"",IF(K$1&gt;'Data Bank'!$AT689,"",IF(AND('Data Bank'!$AC689&lt;100,TODAY()&gt;'Data Bank'!$AT689),1,IF('Data Bank'!$AC689=100,3,IF('Data Bank'!$AC689=0,0,2)))))</f>
        <v/>
      </c>
      <c r="L1271" s="177" t="str">
        <f ca="1">IF(L$1&lt;'Data Bank'!$AD689,"",IF(L$1&gt;'Data Bank'!$AT689,"",IF(AND('Data Bank'!$AC689&lt;100,TODAY()&gt;'Data Bank'!$AT689),1,IF('Data Bank'!$AC689=100,3,IF('Data Bank'!$AC689=0,0,2)))))</f>
        <v/>
      </c>
      <c r="M1271" s="177" t="str">
        <f ca="1">IF(M$1&lt;'Data Bank'!$AD689,"",IF(M$1&gt;'Data Bank'!$AT689,"",IF(AND('Data Bank'!$AC689&lt;100,TODAY()&gt;'Data Bank'!$AT689),1,IF('Data Bank'!$AC689=100,3,IF('Data Bank'!$AC689=0,0,2)))))</f>
        <v/>
      </c>
      <c r="N1271" s="177" t="str">
        <f ca="1">IF(N$1&lt;'Data Bank'!$AD689,"",IF(N$1&gt;'Data Bank'!$AT689,"",IF(AND('Data Bank'!$AC689&lt;100,TODAY()&gt;'Data Bank'!$AT689),1,IF('Data Bank'!$AC689=100,3,IF('Data Bank'!$AC689=0,0,2)))))</f>
        <v/>
      </c>
      <c r="O1271" s="177" t="str">
        <f ca="1">IF(O$1&lt;'Data Bank'!$AD689,"",IF(O$1&gt;'Data Bank'!$AT689,"",IF(AND('Data Bank'!$AC689&lt;100,TODAY()&gt;'Data Bank'!$AT689),1,IF('Data Bank'!$AC689=100,3,IF('Data Bank'!$AC689=0,0,2)))))</f>
        <v/>
      </c>
      <c r="P1271" s="177" t="str">
        <f ca="1">IF(P$1&lt;'Data Bank'!$AD689,"",IF(P$1&gt;'Data Bank'!$AT689,"",IF(AND('Data Bank'!$AC689&lt;100,TODAY()&gt;'Data Bank'!$AT689),1,IF('Data Bank'!$AC689=100,3,IF('Data Bank'!$AC689=0,0,2)))))</f>
        <v/>
      </c>
      <c r="Q1271" s="177" t="str">
        <f ca="1">IF(Q$1&lt;'Data Bank'!$AD689,"",IF(Q$1&gt;'Data Bank'!$AT689,"",IF(AND('Data Bank'!$AC689&lt;100,TODAY()&gt;'Data Bank'!$AT689),1,IF('Data Bank'!$AC689=100,3,IF('Data Bank'!$AC689=0,0,2)))))</f>
        <v/>
      </c>
      <c r="R1271" s="177" t="str">
        <f ca="1">IF(R$1&lt;'Data Bank'!$AD689,"",IF(R$1&gt;'Data Bank'!$AT689,"",IF(AND('Data Bank'!$AC689&lt;100,TODAY()&gt;'Data Bank'!$AT689),1,IF('Data Bank'!$AC689=100,3,IF('Data Bank'!$AC689=0,0,2)))))</f>
        <v/>
      </c>
    </row>
    <row r="1272" spans="1:18">
      <c r="A1272" s="115" t="str">
        <f>'Data Bank'!E705</f>
        <v>Saeedabad</v>
      </c>
      <c r="B1272" s="178">
        <f ca="1">IF(B$1&lt;'Data Bank'!$AD705,"",IF(B$1&gt;'Data Bank'!$AT705,"",IF(AND('Data Bank'!$AC705&lt;100,TODAY()&gt;'Data Bank'!$AT705),1,IF('Data Bank'!$AC705=100,3,IF('Data Bank'!$AC705=0,0,2)))))</f>
        <v>0</v>
      </c>
      <c r="C1272" s="178">
        <f ca="1">IF(C$1&lt;'Data Bank'!$AD705,"",IF(C$1&gt;'Data Bank'!$AT705,"",IF(AND('Data Bank'!$AC705&lt;100,TODAY()&gt;'Data Bank'!$AT705),1,IF('Data Bank'!$AC705=100,3,IF('Data Bank'!$AC705=0,0,2)))))</f>
        <v>0</v>
      </c>
      <c r="D1272" s="178">
        <f ca="1">IF(D$1&lt;'Data Bank'!$AD705,"",IF(D$1&gt;'Data Bank'!$AT705,"",IF(AND('Data Bank'!$AC705&lt;100,TODAY()&gt;'Data Bank'!$AT705),1,IF('Data Bank'!$AC705=100,3,IF('Data Bank'!$AC705=0,0,2)))))</f>
        <v>0</v>
      </c>
      <c r="E1272" s="178">
        <f ca="1">IF(E$1&lt;'Data Bank'!$AD705,"",IF(E$1&gt;'Data Bank'!$AT705,"",IF(AND('Data Bank'!$AC705&lt;100,TODAY()&gt;'Data Bank'!$AT705),1,IF('Data Bank'!$AC705=100,3,IF('Data Bank'!$AC705=0,0,2)))))</f>
        <v>0</v>
      </c>
      <c r="F1272" s="178">
        <f ca="1">IF(F$1&lt;'Data Bank'!$AD705,"",IF(F$1&gt;'Data Bank'!$AT705,"",IF(AND('Data Bank'!$AC705&lt;100,TODAY()&gt;'Data Bank'!$AT705),1,IF('Data Bank'!$AC705=100,3,IF('Data Bank'!$AC705=0,0,2)))))</f>
        <v>0</v>
      </c>
      <c r="G1272" s="178">
        <f ca="1">IF(G$1&lt;'Data Bank'!$AD705,"",IF(G$1&gt;'Data Bank'!$AT705,"",IF(AND('Data Bank'!$AC705&lt;100,TODAY()&gt;'Data Bank'!$AT705),1,IF('Data Bank'!$AC705=100,3,IF('Data Bank'!$AC705=0,0,2)))))</f>
        <v>0</v>
      </c>
      <c r="H1272" s="178">
        <f ca="1">IF(H$1&lt;'Data Bank'!$AD705,"",IF(H$1&gt;'Data Bank'!$AT705,"",IF(AND('Data Bank'!$AC705&lt;100,TODAY()&gt;'Data Bank'!$AT705),1,IF('Data Bank'!$AC705=100,3,IF('Data Bank'!$AC705=0,0,2)))))</f>
        <v>0</v>
      </c>
      <c r="I1272" s="178">
        <f ca="1">IF(I$1&lt;'Data Bank'!$AD705,"",IF(I$1&gt;'Data Bank'!$AT705,"",IF(AND('Data Bank'!$AC705&lt;100,TODAY()&gt;'Data Bank'!$AT705),1,IF('Data Bank'!$AC705=100,3,IF('Data Bank'!$AC705=0,0,2)))))</f>
        <v>0</v>
      </c>
      <c r="J1272" s="177" t="str">
        <f ca="1">IF(J$1&lt;'Data Bank'!$AD705,"",IF(J$1&gt;'Data Bank'!$AT705,"",IF(AND('Data Bank'!$AC705&lt;100,TODAY()&gt;'Data Bank'!$AT705),1,IF('Data Bank'!$AC705=100,3,IF('Data Bank'!$AC705=0,0,2)))))</f>
        <v/>
      </c>
      <c r="K1272" s="177" t="str">
        <f ca="1">IF(K$1&lt;'Data Bank'!$AD705,"",IF(K$1&gt;'Data Bank'!$AT705,"",IF(AND('Data Bank'!$AC705&lt;100,TODAY()&gt;'Data Bank'!$AT705),1,IF('Data Bank'!$AC705=100,3,IF('Data Bank'!$AC705=0,0,2)))))</f>
        <v/>
      </c>
      <c r="L1272" s="177" t="str">
        <f ca="1">IF(L$1&lt;'Data Bank'!$AD705,"",IF(L$1&gt;'Data Bank'!$AT705,"",IF(AND('Data Bank'!$AC705&lt;100,TODAY()&gt;'Data Bank'!$AT705),1,IF('Data Bank'!$AC705=100,3,IF('Data Bank'!$AC705=0,0,2)))))</f>
        <v/>
      </c>
      <c r="M1272" s="177" t="str">
        <f ca="1">IF(M$1&lt;'Data Bank'!$AD705,"",IF(M$1&gt;'Data Bank'!$AT705,"",IF(AND('Data Bank'!$AC705&lt;100,TODAY()&gt;'Data Bank'!$AT705),1,IF('Data Bank'!$AC705=100,3,IF('Data Bank'!$AC705=0,0,2)))))</f>
        <v/>
      </c>
      <c r="N1272" s="177" t="str">
        <f ca="1">IF(N$1&lt;'Data Bank'!$AD705,"",IF(N$1&gt;'Data Bank'!$AT705,"",IF(AND('Data Bank'!$AC705&lt;100,TODAY()&gt;'Data Bank'!$AT705),1,IF('Data Bank'!$AC705=100,3,IF('Data Bank'!$AC705=0,0,2)))))</f>
        <v/>
      </c>
      <c r="O1272" s="177" t="str">
        <f ca="1">IF(O$1&lt;'Data Bank'!$AD705,"",IF(O$1&gt;'Data Bank'!$AT705,"",IF(AND('Data Bank'!$AC705&lt;100,TODAY()&gt;'Data Bank'!$AT705),1,IF('Data Bank'!$AC705=100,3,IF('Data Bank'!$AC705=0,0,2)))))</f>
        <v/>
      </c>
      <c r="P1272" s="177" t="str">
        <f ca="1">IF(P$1&lt;'Data Bank'!$AD705,"",IF(P$1&gt;'Data Bank'!$AT705,"",IF(AND('Data Bank'!$AC705&lt;100,TODAY()&gt;'Data Bank'!$AT705),1,IF('Data Bank'!$AC705=100,3,IF('Data Bank'!$AC705=0,0,2)))))</f>
        <v/>
      </c>
      <c r="Q1272" s="177" t="str">
        <f ca="1">IF(Q$1&lt;'Data Bank'!$AD705,"",IF(Q$1&gt;'Data Bank'!$AT705,"",IF(AND('Data Bank'!$AC705&lt;100,TODAY()&gt;'Data Bank'!$AT705),1,IF('Data Bank'!$AC705=100,3,IF('Data Bank'!$AC705=0,0,2)))))</f>
        <v/>
      </c>
      <c r="R1272" s="177" t="str">
        <f ca="1">IF(R$1&lt;'Data Bank'!$AD705,"",IF(R$1&gt;'Data Bank'!$AT705,"",IF(AND('Data Bank'!$AC705&lt;100,TODAY()&gt;'Data Bank'!$AT705),1,IF('Data Bank'!$AC705=100,3,IF('Data Bank'!$AC705=0,0,2)))))</f>
        <v/>
      </c>
    </row>
    <row r="1273" spans="1:18">
      <c r="A1273" s="115" t="str">
        <f>'Data Bank'!E726</f>
        <v>Killi Payen</v>
      </c>
      <c r="B1273" s="178">
        <f ca="1">IF(B$1&lt;'Data Bank'!$AD726,"",IF(B$1&gt;'Data Bank'!$AT726,"",IF(AND('Data Bank'!$AC726&lt;100,TODAY()&gt;'Data Bank'!$AT726),1,IF('Data Bank'!$AC726=100,3,IF('Data Bank'!$AC726=0,0,2)))))</f>
        <v>2</v>
      </c>
      <c r="C1273" s="178">
        <f ca="1">IF(C$1&lt;'Data Bank'!$AD726,"",IF(C$1&gt;'Data Bank'!$AT726,"",IF(AND('Data Bank'!$AC726&lt;100,TODAY()&gt;'Data Bank'!$AT726),1,IF('Data Bank'!$AC726=100,3,IF('Data Bank'!$AC726=0,0,2)))))</f>
        <v>2</v>
      </c>
      <c r="D1273" s="178">
        <f ca="1">IF(D$1&lt;'Data Bank'!$AD726,"",IF(D$1&gt;'Data Bank'!$AT726,"",IF(AND('Data Bank'!$AC726&lt;100,TODAY()&gt;'Data Bank'!$AT726),1,IF('Data Bank'!$AC726=100,3,IF('Data Bank'!$AC726=0,0,2)))))</f>
        <v>2</v>
      </c>
      <c r="E1273" s="178">
        <f ca="1">IF(E$1&lt;'Data Bank'!$AD726,"",IF(E$1&gt;'Data Bank'!$AT726,"",IF(AND('Data Bank'!$AC726&lt;100,TODAY()&gt;'Data Bank'!$AT726),1,IF('Data Bank'!$AC726=100,3,IF('Data Bank'!$AC726=0,0,2)))))</f>
        <v>2</v>
      </c>
      <c r="F1273" s="178">
        <f ca="1">IF(F$1&lt;'Data Bank'!$AD726,"",IF(F$1&gt;'Data Bank'!$AT726,"",IF(AND('Data Bank'!$AC726&lt;100,TODAY()&gt;'Data Bank'!$AT726),1,IF('Data Bank'!$AC726=100,3,IF('Data Bank'!$AC726=0,0,2)))))</f>
        <v>2</v>
      </c>
      <c r="G1273" s="178">
        <f ca="1">IF(G$1&lt;'Data Bank'!$AD726,"",IF(G$1&gt;'Data Bank'!$AT726,"",IF(AND('Data Bank'!$AC726&lt;100,TODAY()&gt;'Data Bank'!$AT726),1,IF('Data Bank'!$AC726=100,3,IF('Data Bank'!$AC726=0,0,2)))))</f>
        <v>2</v>
      </c>
      <c r="H1273" s="178">
        <f ca="1">IF(H$1&lt;'Data Bank'!$AD726,"",IF(H$1&gt;'Data Bank'!$AT726,"",IF(AND('Data Bank'!$AC726&lt;100,TODAY()&gt;'Data Bank'!$AT726),1,IF('Data Bank'!$AC726=100,3,IF('Data Bank'!$AC726=0,0,2)))))</f>
        <v>2</v>
      </c>
      <c r="I1273" s="178">
        <f ca="1">IF(I$1&lt;'Data Bank'!$AD726,"",IF(I$1&gt;'Data Bank'!$AT726,"",IF(AND('Data Bank'!$AC726&lt;100,TODAY()&gt;'Data Bank'!$AT726),1,IF('Data Bank'!$AC726=100,3,IF('Data Bank'!$AC726=0,0,2)))))</f>
        <v>2</v>
      </c>
      <c r="J1273" s="177">
        <f ca="1">IF(J$1&lt;'Data Bank'!$AD726,"",IF(J$1&gt;'Data Bank'!$AT726,"",IF(AND('Data Bank'!$AC726&lt;100,TODAY()&gt;'Data Bank'!$AT726),1,IF('Data Bank'!$AC726=100,3,IF('Data Bank'!$AC726=0,0,2)))))</f>
        <v>2</v>
      </c>
      <c r="K1273" s="177">
        <f ca="1">IF(K$1&lt;'Data Bank'!$AD726,"",IF(K$1&gt;'Data Bank'!$AT726,"",IF(AND('Data Bank'!$AC726&lt;100,TODAY()&gt;'Data Bank'!$AT726),1,IF('Data Bank'!$AC726=100,3,IF('Data Bank'!$AC726=0,0,2)))))</f>
        <v>2</v>
      </c>
      <c r="L1273" s="177">
        <f ca="1">IF(L$1&lt;'Data Bank'!$AD726,"",IF(L$1&gt;'Data Bank'!$AT726,"",IF(AND('Data Bank'!$AC726&lt;100,TODAY()&gt;'Data Bank'!$AT726),1,IF('Data Bank'!$AC726=100,3,IF('Data Bank'!$AC726=0,0,2)))))</f>
        <v>2</v>
      </c>
      <c r="M1273" s="177">
        <f ca="1">IF(M$1&lt;'Data Bank'!$AD726,"",IF(M$1&gt;'Data Bank'!$AT726,"",IF(AND('Data Bank'!$AC726&lt;100,TODAY()&gt;'Data Bank'!$AT726),1,IF('Data Bank'!$AC726=100,3,IF('Data Bank'!$AC726=0,0,2)))))</f>
        <v>2</v>
      </c>
      <c r="N1273" s="177">
        <f ca="1">IF(N$1&lt;'Data Bank'!$AD726,"",IF(N$1&gt;'Data Bank'!$AT726,"",IF(AND('Data Bank'!$AC726&lt;100,TODAY()&gt;'Data Bank'!$AT726),1,IF('Data Bank'!$AC726=100,3,IF('Data Bank'!$AC726=0,0,2)))))</f>
        <v>2</v>
      </c>
      <c r="O1273" s="177">
        <f ca="1">IF(O$1&lt;'Data Bank'!$AD726,"",IF(O$1&gt;'Data Bank'!$AT726,"",IF(AND('Data Bank'!$AC726&lt;100,TODAY()&gt;'Data Bank'!$AT726),1,IF('Data Bank'!$AC726=100,3,IF('Data Bank'!$AC726=0,0,2)))))</f>
        <v>2</v>
      </c>
      <c r="P1273" s="177">
        <f ca="1">IF(P$1&lt;'Data Bank'!$AD726,"",IF(P$1&gt;'Data Bank'!$AT726,"",IF(AND('Data Bank'!$AC726&lt;100,TODAY()&gt;'Data Bank'!$AT726),1,IF('Data Bank'!$AC726=100,3,IF('Data Bank'!$AC726=0,0,2)))))</f>
        <v>2</v>
      </c>
      <c r="Q1273" s="177">
        <f ca="1">IF(Q$1&lt;'Data Bank'!$AD726,"",IF(Q$1&gt;'Data Bank'!$AT726,"",IF(AND('Data Bank'!$AC726&lt;100,TODAY()&gt;'Data Bank'!$AT726),1,IF('Data Bank'!$AC726=100,3,IF('Data Bank'!$AC726=0,0,2)))))</f>
        <v>2</v>
      </c>
      <c r="R1273" s="177">
        <f ca="1">IF(R$1&lt;'Data Bank'!$AD726,"",IF(R$1&gt;'Data Bank'!$AT726,"",IF(AND('Data Bank'!$AC726&lt;100,TODAY()&gt;'Data Bank'!$AT726),1,IF('Data Bank'!$AC726=100,3,IF('Data Bank'!$AC726=0,0,2)))))</f>
        <v>2</v>
      </c>
    </row>
    <row r="1274" spans="1:18">
      <c r="A1274" s="115" t="str">
        <f>'Data Bank'!E727</f>
        <v>Kings_ASF_ Tower_P01</v>
      </c>
      <c r="B1274" s="178">
        <f ca="1">IF(B$1&lt;'Data Bank'!$AD727,"",IF(B$1&gt;'Data Bank'!$AT727,"",IF(AND('Data Bank'!$AC727&lt;100,TODAY()&gt;'Data Bank'!$AT727),1,IF('Data Bank'!$AC727=100,3,IF('Data Bank'!$AC727=0,0,2)))))</f>
        <v>1</v>
      </c>
      <c r="C1274" s="178" t="str">
        <f ca="1">IF(C$1&lt;'Data Bank'!$AD727,"",IF(C$1&gt;'Data Bank'!$AT727,"",IF(AND('Data Bank'!$AC727&lt;100,TODAY()&gt;'Data Bank'!$AT727),1,IF('Data Bank'!$AC727=100,3,IF('Data Bank'!$AC727=0,0,2)))))</f>
        <v/>
      </c>
      <c r="D1274" s="178" t="str">
        <f ca="1">IF(D$1&lt;'Data Bank'!$AD727,"",IF(D$1&gt;'Data Bank'!$AT727,"",IF(AND('Data Bank'!$AC727&lt;100,TODAY()&gt;'Data Bank'!$AT727),1,IF('Data Bank'!$AC727=100,3,IF('Data Bank'!$AC727=0,0,2)))))</f>
        <v/>
      </c>
      <c r="E1274" s="178" t="str">
        <f ca="1">IF(E$1&lt;'Data Bank'!$AD727,"",IF(E$1&gt;'Data Bank'!$AT727,"",IF(AND('Data Bank'!$AC727&lt;100,TODAY()&gt;'Data Bank'!$AT727),1,IF('Data Bank'!$AC727=100,3,IF('Data Bank'!$AC727=0,0,2)))))</f>
        <v/>
      </c>
      <c r="F1274" s="178" t="str">
        <f ca="1">IF(F$1&lt;'Data Bank'!$AD727,"",IF(F$1&gt;'Data Bank'!$AT727,"",IF(AND('Data Bank'!$AC727&lt;100,TODAY()&gt;'Data Bank'!$AT727),1,IF('Data Bank'!$AC727=100,3,IF('Data Bank'!$AC727=0,0,2)))))</f>
        <v/>
      </c>
      <c r="G1274" s="178" t="str">
        <f ca="1">IF(G$1&lt;'Data Bank'!$AD727,"",IF(G$1&gt;'Data Bank'!$AT727,"",IF(AND('Data Bank'!$AC727&lt;100,TODAY()&gt;'Data Bank'!$AT727),1,IF('Data Bank'!$AC727=100,3,IF('Data Bank'!$AC727=0,0,2)))))</f>
        <v/>
      </c>
      <c r="H1274" s="178" t="str">
        <f ca="1">IF(H$1&lt;'Data Bank'!$AD727,"",IF(H$1&gt;'Data Bank'!$AT727,"",IF(AND('Data Bank'!$AC727&lt;100,TODAY()&gt;'Data Bank'!$AT727),1,IF('Data Bank'!$AC727=100,3,IF('Data Bank'!$AC727=0,0,2)))))</f>
        <v/>
      </c>
      <c r="I1274" s="178" t="str">
        <f ca="1">IF(I$1&lt;'Data Bank'!$AD727,"",IF(I$1&gt;'Data Bank'!$AT727,"",IF(AND('Data Bank'!$AC727&lt;100,TODAY()&gt;'Data Bank'!$AT727),1,IF('Data Bank'!$AC727=100,3,IF('Data Bank'!$AC727=0,0,2)))))</f>
        <v/>
      </c>
      <c r="J1274" s="177" t="str">
        <f ca="1">IF(J$1&lt;'Data Bank'!$AD727,"",IF(J$1&gt;'Data Bank'!$AT727,"",IF(AND('Data Bank'!$AC727&lt;100,TODAY()&gt;'Data Bank'!$AT727),1,IF('Data Bank'!$AC727=100,3,IF('Data Bank'!$AC727=0,0,2)))))</f>
        <v/>
      </c>
      <c r="K1274" s="177" t="str">
        <f ca="1">IF(K$1&lt;'Data Bank'!$AD727,"",IF(K$1&gt;'Data Bank'!$AT727,"",IF(AND('Data Bank'!$AC727&lt;100,TODAY()&gt;'Data Bank'!$AT727),1,IF('Data Bank'!$AC727=100,3,IF('Data Bank'!$AC727=0,0,2)))))</f>
        <v/>
      </c>
      <c r="L1274" s="177" t="str">
        <f ca="1">IF(L$1&lt;'Data Bank'!$AD727,"",IF(L$1&gt;'Data Bank'!$AT727,"",IF(AND('Data Bank'!$AC727&lt;100,TODAY()&gt;'Data Bank'!$AT727),1,IF('Data Bank'!$AC727=100,3,IF('Data Bank'!$AC727=0,0,2)))))</f>
        <v/>
      </c>
      <c r="M1274" s="177" t="str">
        <f ca="1">IF(M$1&lt;'Data Bank'!$AD727,"",IF(M$1&gt;'Data Bank'!$AT727,"",IF(AND('Data Bank'!$AC727&lt;100,TODAY()&gt;'Data Bank'!$AT727),1,IF('Data Bank'!$AC727=100,3,IF('Data Bank'!$AC727=0,0,2)))))</f>
        <v/>
      </c>
      <c r="N1274" s="177" t="str">
        <f ca="1">IF(N$1&lt;'Data Bank'!$AD727,"",IF(N$1&gt;'Data Bank'!$AT727,"",IF(AND('Data Bank'!$AC727&lt;100,TODAY()&gt;'Data Bank'!$AT727),1,IF('Data Bank'!$AC727=100,3,IF('Data Bank'!$AC727=0,0,2)))))</f>
        <v/>
      </c>
      <c r="O1274" s="177" t="str">
        <f ca="1">IF(O$1&lt;'Data Bank'!$AD727,"",IF(O$1&gt;'Data Bank'!$AT727,"",IF(AND('Data Bank'!$AC727&lt;100,TODAY()&gt;'Data Bank'!$AT727),1,IF('Data Bank'!$AC727=100,3,IF('Data Bank'!$AC727=0,0,2)))))</f>
        <v/>
      </c>
      <c r="P1274" s="177" t="str">
        <f ca="1">IF(P$1&lt;'Data Bank'!$AD727,"",IF(P$1&gt;'Data Bank'!$AT727,"",IF(AND('Data Bank'!$AC727&lt;100,TODAY()&gt;'Data Bank'!$AT727),1,IF('Data Bank'!$AC727=100,3,IF('Data Bank'!$AC727=0,0,2)))))</f>
        <v/>
      </c>
      <c r="Q1274" s="177" t="str">
        <f ca="1">IF(Q$1&lt;'Data Bank'!$AD727,"",IF(Q$1&gt;'Data Bank'!$AT727,"",IF(AND('Data Bank'!$AC727&lt;100,TODAY()&gt;'Data Bank'!$AT727),1,IF('Data Bank'!$AC727=100,3,IF('Data Bank'!$AC727=0,0,2)))))</f>
        <v/>
      </c>
      <c r="R1274" s="177" t="str">
        <f ca="1">IF(R$1&lt;'Data Bank'!$AD727,"",IF(R$1&gt;'Data Bank'!$AT727,"",IF(AND('Data Bank'!$AC727&lt;100,TODAY()&gt;'Data Bank'!$AT727),1,IF('Data Bank'!$AC727=100,3,IF('Data Bank'!$AC727=0,0,2)))))</f>
        <v/>
      </c>
    </row>
    <row r="1275" spans="1:18">
      <c r="A1275" s="115" t="str">
        <f>'Data Bank'!E734</f>
        <v>Ghang</v>
      </c>
      <c r="B1275" s="178">
        <f ca="1">IF(B$1&lt;'Data Bank'!$AD734,"",IF(B$1&gt;'Data Bank'!$AT734,"",IF(AND('Data Bank'!$AC734&lt;100,TODAY()&gt;'Data Bank'!$AT734),1,IF('Data Bank'!$AC734=100,3,IF('Data Bank'!$AC734=0,0,2)))))</f>
        <v>0</v>
      </c>
      <c r="C1275" s="178">
        <f ca="1">IF(C$1&lt;'Data Bank'!$AD734,"",IF(C$1&gt;'Data Bank'!$AT734,"",IF(AND('Data Bank'!$AC734&lt;100,TODAY()&gt;'Data Bank'!$AT734),1,IF('Data Bank'!$AC734=100,3,IF('Data Bank'!$AC734=0,0,2)))))</f>
        <v>0</v>
      </c>
      <c r="D1275" s="178">
        <f ca="1">IF(D$1&lt;'Data Bank'!$AD734,"",IF(D$1&gt;'Data Bank'!$AT734,"",IF(AND('Data Bank'!$AC734&lt;100,TODAY()&gt;'Data Bank'!$AT734),1,IF('Data Bank'!$AC734=100,3,IF('Data Bank'!$AC734=0,0,2)))))</f>
        <v>0</v>
      </c>
      <c r="E1275" s="178">
        <f ca="1">IF(E$1&lt;'Data Bank'!$AD734,"",IF(E$1&gt;'Data Bank'!$AT734,"",IF(AND('Data Bank'!$AC734&lt;100,TODAY()&gt;'Data Bank'!$AT734),1,IF('Data Bank'!$AC734=100,3,IF('Data Bank'!$AC734=0,0,2)))))</f>
        <v>0</v>
      </c>
      <c r="F1275" s="178">
        <f ca="1">IF(F$1&lt;'Data Bank'!$AD734,"",IF(F$1&gt;'Data Bank'!$AT734,"",IF(AND('Data Bank'!$AC734&lt;100,TODAY()&gt;'Data Bank'!$AT734),1,IF('Data Bank'!$AC734=100,3,IF('Data Bank'!$AC734=0,0,2)))))</f>
        <v>0</v>
      </c>
      <c r="G1275" s="178">
        <f ca="1">IF(G$1&lt;'Data Bank'!$AD734,"",IF(G$1&gt;'Data Bank'!$AT734,"",IF(AND('Data Bank'!$AC734&lt;100,TODAY()&gt;'Data Bank'!$AT734),1,IF('Data Bank'!$AC734=100,3,IF('Data Bank'!$AC734=0,0,2)))))</f>
        <v>0</v>
      </c>
      <c r="H1275" s="178">
        <f ca="1">IF(H$1&lt;'Data Bank'!$AD734,"",IF(H$1&gt;'Data Bank'!$AT734,"",IF(AND('Data Bank'!$AC734&lt;100,TODAY()&gt;'Data Bank'!$AT734),1,IF('Data Bank'!$AC734=100,3,IF('Data Bank'!$AC734=0,0,2)))))</f>
        <v>0</v>
      </c>
      <c r="I1275" s="178">
        <f ca="1">IF(I$1&lt;'Data Bank'!$AD734,"",IF(I$1&gt;'Data Bank'!$AT734,"",IF(AND('Data Bank'!$AC734&lt;100,TODAY()&gt;'Data Bank'!$AT734),1,IF('Data Bank'!$AC734=100,3,IF('Data Bank'!$AC734=0,0,2)))))</f>
        <v>0</v>
      </c>
      <c r="J1275" s="177" t="str">
        <f ca="1">IF(J$1&lt;'Data Bank'!$AD734,"",IF(J$1&gt;'Data Bank'!$AT734,"",IF(AND('Data Bank'!$AC734&lt;100,TODAY()&gt;'Data Bank'!$AT734),1,IF('Data Bank'!$AC734=100,3,IF('Data Bank'!$AC734=0,0,2)))))</f>
        <v/>
      </c>
      <c r="K1275" s="177" t="str">
        <f ca="1">IF(K$1&lt;'Data Bank'!$AD734,"",IF(K$1&gt;'Data Bank'!$AT734,"",IF(AND('Data Bank'!$AC734&lt;100,TODAY()&gt;'Data Bank'!$AT734),1,IF('Data Bank'!$AC734=100,3,IF('Data Bank'!$AC734=0,0,2)))))</f>
        <v/>
      </c>
      <c r="L1275" s="177" t="str">
        <f ca="1">IF(L$1&lt;'Data Bank'!$AD734,"",IF(L$1&gt;'Data Bank'!$AT734,"",IF(AND('Data Bank'!$AC734&lt;100,TODAY()&gt;'Data Bank'!$AT734),1,IF('Data Bank'!$AC734=100,3,IF('Data Bank'!$AC734=0,0,2)))))</f>
        <v/>
      </c>
      <c r="M1275" s="177" t="str">
        <f ca="1">IF(M$1&lt;'Data Bank'!$AD734,"",IF(M$1&gt;'Data Bank'!$AT734,"",IF(AND('Data Bank'!$AC734&lt;100,TODAY()&gt;'Data Bank'!$AT734),1,IF('Data Bank'!$AC734=100,3,IF('Data Bank'!$AC734=0,0,2)))))</f>
        <v/>
      </c>
      <c r="N1275" s="177" t="str">
        <f ca="1">IF(N$1&lt;'Data Bank'!$AD734,"",IF(N$1&gt;'Data Bank'!$AT734,"",IF(AND('Data Bank'!$AC734&lt;100,TODAY()&gt;'Data Bank'!$AT734),1,IF('Data Bank'!$AC734=100,3,IF('Data Bank'!$AC734=0,0,2)))))</f>
        <v/>
      </c>
      <c r="O1275" s="177" t="str">
        <f ca="1">IF(O$1&lt;'Data Bank'!$AD734,"",IF(O$1&gt;'Data Bank'!$AT734,"",IF(AND('Data Bank'!$AC734&lt;100,TODAY()&gt;'Data Bank'!$AT734),1,IF('Data Bank'!$AC734=100,3,IF('Data Bank'!$AC734=0,0,2)))))</f>
        <v/>
      </c>
      <c r="P1275" s="177" t="str">
        <f ca="1">IF(P$1&lt;'Data Bank'!$AD734,"",IF(P$1&gt;'Data Bank'!$AT734,"",IF(AND('Data Bank'!$AC734&lt;100,TODAY()&gt;'Data Bank'!$AT734),1,IF('Data Bank'!$AC734=100,3,IF('Data Bank'!$AC734=0,0,2)))))</f>
        <v/>
      </c>
      <c r="Q1275" s="177" t="str">
        <f ca="1">IF(Q$1&lt;'Data Bank'!$AD734,"",IF(Q$1&gt;'Data Bank'!$AT734,"",IF(AND('Data Bank'!$AC734&lt;100,TODAY()&gt;'Data Bank'!$AT734),1,IF('Data Bank'!$AC734=100,3,IF('Data Bank'!$AC734=0,0,2)))))</f>
        <v/>
      </c>
      <c r="R1275" s="177" t="str">
        <f ca="1">IF(R$1&lt;'Data Bank'!$AD734,"",IF(R$1&gt;'Data Bank'!$AT734,"",IF(AND('Data Bank'!$AC734&lt;100,TODAY()&gt;'Data Bank'!$AT734),1,IF('Data Bank'!$AC734=100,3,IF('Data Bank'!$AC734=0,0,2)))))</f>
        <v/>
      </c>
    </row>
    <row r="1276" spans="1:18">
      <c r="A1276" s="115" t="str">
        <f>'Data Bank'!E735</f>
        <v>Labour Colony</v>
      </c>
      <c r="B1276" s="178">
        <f ca="1">IF(B$1&lt;'Data Bank'!$AD735,"",IF(B$1&gt;'Data Bank'!$AT735,"",IF(AND('Data Bank'!$AC735&lt;100,TODAY()&gt;'Data Bank'!$AT735),1,IF('Data Bank'!$AC735=100,3,IF('Data Bank'!$AC735=0,0,2)))))</f>
        <v>0</v>
      </c>
      <c r="C1276" s="178">
        <f ca="1">IF(C$1&lt;'Data Bank'!$AD735,"",IF(C$1&gt;'Data Bank'!$AT735,"",IF(AND('Data Bank'!$AC735&lt;100,TODAY()&gt;'Data Bank'!$AT735),1,IF('Data Bank'!$AC735=100,3,IF('Data Bank'!$AC735=0,0,2)))))</f>
        <v>0</v>
      </c>
      <c r="D1276" s="178">
        <f ca="1">IF(D$1&lt;'Data Bank'!$AD735,"",IF(D$1&gt;'Data Bank'!$AT735,"",IF(AND('Data Bank'!$AC735&lt;100,TODAY()&gt;'Data Bank'!$AT735),1,IF('Data Bank'!$AC735=100,3,IF('Data Bank'!$AC735=0,0,2)))))</f>
        <v>0</v>
      </c>
      <c r="E1276" s="178">
        <f ca="1">IF(E$1&lt;'Data Bank'!$AD735,"",IF(E$1&gt;'Data Bank'!$AT735,"",IF(AND('Data Bank'!$AC735&lt;100,TODAY()&gt;'Data Bank'!$AT735),1,IF('Data Bank'!$AC735=100,3,IF('Data Bank'!$AC735=0,0,2)))))</f>
        <v>0</v>
      </c>
      <c r="F1276" s="178">
        <f ca="1">IF(F$1&lt;'Data Bank'!$AD735,"",IF(F$1&gt;'Data Bank'!$AT735,"",IF(AND('Data Bank'!$AC735&lt;100,TODAY()&gt;'Data Bank'!$AT735),1,IF('Data Bank'!$AC735=100,3,IF('Data Bank'!$AC735=0,0,2)))))</f>
        <v>0</v>
      </c>
      <c r="G1276" s="178">
        <f ca="1">IF(G$1&lt;'Data Bank'!$AD735,"",IF(G$1&gt;'Data Bank'!$AT735,"",IF(AND('Data Bank'!$AC735&lt;100,TODAY()&gt;'Data Bank'!$AT735),1,IF('Data Bank'!$AC735=100,3,IF('Data Bank'!$AC735=0,0,2)))))</f>
        <v>0</v>
      </c>
      <c r="H1276" s="178">
        <f ca="1">IF(H$1&lt;'Data Bank'!$AD735,"",IF(H$1&gt;'Data Bank'!$AT735,"",IF(AND('Data Bank'!$AC735&lt;100,TODAY()&gt;'Data Bank'!$AT735),1,IF('Data Bank'!$AC735=100,3,IF('Data Bank'!$AC735=0,0,2)))))</f>
        <v>0</v>
      </c>
      <c r="I1276" s="178">
        <f ca="1">IF(I$1&lt;'Data Bank'!$AD735,"",IF(I$1&gt;'Data Bank'!$AT735,"",IF(AND('Data Bank'!$AC735&lt;100,TODAY()&gt;'Data Bank'!$AT735),1,IF('Data Bank'!$AC735=100,3,IF('Data Bank'!$AC735=0,0,2)))))</f>
        <v>0</v>
      </c>
      <c r="J1276" s="177">
        <f ca="1">IF(J$1&lt;'Data Bank'!$AD735,"",IF(J$1&gt;'Data Bank'!$AT735,"",IF(AND('Data Bank'!$AC735&lt;100,TODAY()&gt;'Data Bank'!$AT735),1,IF('Data Bank'!$AC735=100,3,IF('Data Bank'!$AC735=0,0,2)))))</f>
        <v>0</v>
      </c>
      <c r="K1276" s="177">
        <f ca="1">IF(K$1&lt;'Data Bank'!$AD735,"",IF(K$1&gt;'Data Bank'!$AT735,"",IF(AND('Data Bank'!$AC735&lt;100,TODAY()&gt;'Data Bank'!$AT735),1,IF('Data Bank'!$AC735=100,3,IF('Data Bank'!$AC735=0,0,2)))))</f>
        <v>0</v>
      </c>
      <c r="L1276" s="177">
        <f ca="1">IF(L$1&lt;'Data Bank'!$AD735,"",IF(L$1&gt;'Data Bank'!$AT735,"",IF(AND('Data Bank'!$AC735&lt;100,TODAY()&gt;'Data Bank'!$AT735),1,IF('Data Bank'!$AC735=100,3,IF('Data Bank'!$AC735=0,0,2)))))</f>
        <v>0</v>
      </c>
      <c r="M1276" s="177">
        <f ca="1">IF(M$1&lt;'Data Bank'!$AD735,"",IF(M$1&gt;'Data Bank'!$AT735,"",IF(AND('Data Bank'!$AC735&lt;100,TODAY()&gt;'Data Bank'!$AT735),1,IF('Data Bank'!$AC735=100,3,IF('Data Bank'!$AC735=0,0,2)))))</f>
        <v>0</v>
      </c>
      <c r="N1276" s="177">
        <f ca="1">IF(N$1&lt;'Data Bank'!$AD735,"",IF(N$1&gt;'Data Bank'!$AT735,"",IF(AND('Data Bank'!$AC735&lt;100,TODAY()&gt;'Data Bank'!$AT735),1,IF('Data Bank'!$AC735=100,3,IF('Data Bank'!$AC735=0,0,2)))))</f>
        <v>0</v>
      </c>
      <c r="O1276" s="177">
        <f ca="1">IF(O$1&lt;'Data Bank'!$AD735,"",IF(O$1&gt;'Data Bank'!$AT735,"",IF(AND('Data Bank'!$AC735&lt;100,TODAY()&gt;'Data Bank'!$AT735),1,IF('Data Bank'!$AC735=100,3,IF('Data Bank'!$AC735=0,0,2)))))</f>
        <v>0</v>
      </c>
      <c r="P1276" s="177">
        <f ca="1">IF(P$1&lt;'Data Bank'!$AD735,"",IF(P$1&gt;'Data Bank'!$AT735,"",IF(AND('Data Bank'!$AC735&lt;100,TODAY()&gt;'Data Bank'!$AT735),1,IF('Data Bank'!$AC735=100,3,IF('Data Bank'!$AC735=0,0,2)))))</f>
        <v>0</v>
      </c>
      <c r="Q1276" s="177">
        <f ca="1">IF(Q$1&lt;'Data Bank'!$AD735,"",IF(Q$1&gt;'Data Bank'!$AT735,"",IF(AND('Data Bank'!$AC735&lt;100,TODAY()&gt;'Data Bank'!$AT735),1,IF('Data Bank'!$AC735=100,3,IF('Data Bank'!$AC735=0,0,2)))))</f>
        <v>0</v>
      </c>
      <c r="R1276" s="177">
        <f ca="1">IF(R$1&lt;'Data Bank'!$AD735,"",IF(R$1&gt;'Data Bank'!$AT735,"",IF(AND('Data Bank'!$AC735&lt;100,TODAY()&gt;'Data Bank'!$AT735),1,IF('Data Bank'!$AC735=100,3,IF('Data Bank'!$AC735=0,0,2)))))</f>
        <v>0</v>
      </c>
    </row>
    <row r="1277" spans="1:18">
      <c r="A1277" s="115" t="str">
        <f>'Data Bank'!E739</f>
        <v>Lasani Colony</v>
      </c>
      <c r="B1277" s="178">
        <f ca="1">IF(B$1&lt;'Data Bank'!$AD739,"",IF(B$1&gt;'Data Bank'!$AT739,"",IF(AND('Data Bank'!$AC739&lt;100,TODAY()&gt;'Data Bank'!$AT739),1,IF('Data Bank'!$AC739=100,3,IF('Data Bank'!$AC739=0,0,2)))))</f>
        <v>2</v>
      </c>
      <c r="C1277" s="178">
        <f ca="1">IF(C$1&lt;'Data Bank'!$AD739,"",IF(C$1&gt;'Data Bank'!$AT739,"",IF(AND('Data Bank'!$AC739&lt;100,TODAY()&gt;'Data Bank'!$AT739),1,IF('Data Bank'!$AC739=100,3,IF('Data Bank'!$AC739=0,0,2)))))</f>
        <v>2</v>
      </c>
      <c r="D1277" s="178">
        <f ca="1">IF(D$1&lt;'Data Bank'!$AD739,"",IF(D$1&gt;'Data Bank'!$AT739,"",IF(AND('Data Bank'!$AC739&lt;100,TODAY()&gt;'Data Bank'!$AT739),1,IF('Data Bank'!$AC739=100,3,IF('Data Bank'!$AC739=0,0,2)))))</f>
        <v>2</v>
      </c>
      <c r="E1277" s="178">
        <f ca="1">IF(E$1&lt;'Data Bank'!$AD739,"",IF(E$1&gt;'Data Bank'!$AT739,"",IF(AND('Data Bank'!$AC739&lt;100,TODAY()&gt;'Data Bank'!$AT739),1,IF('Data Bank'!$AC739=100,3,IF('Data Bank'!$AC739=0,0,2)))))</f>
        <v>2</v>
      </c>
      <c r="F1277" s="178">
        <f ca="1">IF(F$1&lt;'Data Bank'!$AD739,"",IF(F$1&gt;'Data Bank'!$AT739,"",IF(AND('Data Bank'!$AC739&lt;100,TODAY()&gt;'Data Bank'!$AT739),1,IF('Data Bank'!$AC739=100,3,IF('Data Bank'!$AC739=0,0,2)))))</f>
        <v>2</v>
      </c>
      <c r="G1277" s="178">
        <f ca="1">IF(G$1&lt;'Data Bank'!$AD739,"",IF(G$1&gt;'Data Bank'!$AT739,"",IF(AND('Data Bank'!$AC739&lt;100,TODAY()&gt;'Data Bank'!$AT739),1,IF('Data Bank'!$AC739=100,3,IF('Data Bank'!$AC739=0,0,2)))))</f>
        <v>2</v>
      </c>
      <c r="H1277" s="178">
        <f ca="1">IF(H$1&lt;'Data Bank'!$AD739,"",IF(H$1&gt;'Data Bank'!$AT739,"",IF(AND('Data Bank'!$AC739&lt;100,TODAY()&gt;'Data Bank'!$AT739),1,IF('Data Bank'!$AC739=100,3,IF('Data Bank'!$AC739=0,0,2)))))</f>
        <v>2</v>
      </c>
      <c r="I1277" s="178">
        <f ca="1">IF(I$1&lt;'Data Bank'!$AD739,"",IF(I$1&gt;'Data Bank'!$AT739,"",IF(AND('Data Bank'!$AC739&lt;100,TODAY()&gt;'Data Bank'!$AT739),1,IF('Data Bank'!$AC739=100,3,IF('Data Bank'!$AC739=0,0,2)))))</f>
        <v>2</v>
      </c>
      <c r="J1277" s="177">
        <f ca="1">IF(J$1&lt;'Data Bank'!$AD739,"",IF(J$1&gt;'Data Bank'!$AT739,"",IF(AND('Data Bank'!$AC739&lt;100,TODAY()&gt;'Data Bank'!$AT739),1,IF('Data Bank'!$AC739=100,3,IF('Data Bank'!$AC739=0,0,2)))))</f>
        <v>2</v>
      </c>
      <c r="K1277" s="177">
        <f ca="1">IF(K$1&lt;'Data Bank'!$AD739,"",IF(K$1&gt;'Data Bank'!$AT739,"",IF(AND('Data Bank'!$AC739&lt;100,TODAY()&gt;'Data Bank'!$AT739),1,IF('Data Bank'!$AC739=100,3,IF('Data Bank'!$AC739=0,0,2)))))</f>
        <v>2</v>
      </c>
      <c r="L1277" s="177">
        <f ca="1">IF(L$1&lt;'Data Bank'!$AD739,"",IF(L$1&gt;'Data Bank'!$AT739,"",IF(AND('Data Bank'!$AC739&lt;100,TODAY()&gt;'Data Bank'!$AT739),1,IF('Data Bank'!$AC739=100,3,IF('Data Bank'!$AC739=0,0,2)))))</f>
        <v>2</v>
      </c>
      <c r="M1277" s="177">
        <f ca="1">IF(M$1&lt;'Data Bank'!$AD739,"",IF(M$1&gt;'Data Bank'!$AT739,"",IF(AND('Data Bank'!$AC739&lt;100,TODAY()&gt;'Data Bank'!$AT739),1,IF('Data Bank'!$AC739=100,3,IF('Data Bank'!$AC739=0,0,2)))))</f>
        <v>2</v>
      </c>
      <c r="N1277" s="177">
        <f ca="1">IF(N$1&lt;'Data Bank'!$AD739,"",IF(N$1&gt;'Data Bank'!$AT739,"",IF(AND('Data Bank'!$AC739&lt;100,TODAY()&gt;'Data Bank'!$AT739),1,IF('Data Bank'!$AC739=100,3,IF('Data Bank'!$AC739=0,0,2)))))</f>
        <v>2</v>
      </c>
      <c r="O1277" s="177">
        <f ca="1">IF(O$1&lt;'Data Bank'!$AD739,"",IF(O$1&gt;'Data Bank'!$AT739,"",IF(AND('Data Bank'!$AC739&lt;100,TODAY()&gt;'Data Bank'!$AT739),1,IF('Data Bank'!$AC739=100,3,IF('Data Bank'!$AC739=0,0,2)))))</f>
        <v>2</v>
      </c>
      <c r="P1277" s="177">
        <f ca="1">IF(P$1&lt;'Data Bank'!$AD739,"",IF(P$1&gt;'Data Bank'!$AT739,"",IF(AND('Data Bank'!$AC739&lt;100,TODAY()&gt;'Data Bank'!$AT739),1,IF('Data Bank'!$AC739=100,3,IF('Data Bank'!$AC739=0,0,2)))))</f>
        <v>2</v>
      </c>
      <c r="Q1277" s="177">
        <f ca="1">IF(Q$1&lt;'Data Bank'!$AD739,"",IF(Q$1&gt;'Data Bank'!$AT739,"",IF(AND('Data Bank'!$AC739&lt;100,TODAY()&gt;'Data Bank'!$AT739),1,IF('Data Bank'!$AC739=100,3,IF('Data Bank'!$AC739=0,0,2)))))</f>
        <v>2</v>
      </c>
      <c r="R1277" s="177">
        <f ca="1">IF(R$1&lt;'Data Bank'!$AD739,"",IF(R$1&gt;'Data Bank'!$AT739,"",IF(AND('Data Bank'!$AC739&lt;100,TODAY()&gt;'Data Bank'!$AT739),1,IF('Data Bank'!$AC739=100,3,IF('Data Bank'!$AC739=0,0,2)))))</f>
        <v>2</v>
      </c>
    </row>
    <row r="1278" spans="1:18">
      <c r="A1278" s="115" t="str">
        <f>'Data Bank'!E740</f>
        <v>Latifabad No 04</v>
      </c>
      <c r="B1278" s="178">
        <f ca="1">IF(B$1&lt;'Data Bank'!$AD740,"",IF(B$1&gt;'Data Bank'!$AT740,"",IF(AND('Data Bank'!$AC740&lt;100,TODAY()&gt;'Data Bank'!$AT740),1,IF('Data Bank'!$AC740=100,3,IF('Data Bank'!$AC740=0,0,2)))))</f>
        <v>1</v>
      </c>
      <c r="C1278" s="178">
        <f ca="1">IF(C$1&lt;'Data Bank'!$AD740,"",IF(C$1&gt;'Data Bank'!$AT740,"",IF(AND('Data Bank'!$AC740&lt;100,TODAY()&gt;'Data Bank'!$AT740),1,IF('Data Bank'!$AC740=100,3,IF('Data Bank'!$AC740=0,0,2)))))</f>
        <v>1</v>
      </c>
      <c r="D1278" s="178" t="str">
        <f ca="1">IF(D$1&lt;'Data Bank'!$AD740,"",IF(D$1&gt;'Data Bank'!$AT740,"",IF(AND('Data Bank'!$AC740&lt;100,TODAY()&gt;'Data Bank'!$AT740),1,IF('Data Bank'!$AC740=100,3,IF('Data Bank'!$AC740=0,0,2)))))</f>
        <v/>
      </c>
      <c r="E1278" s="178" t="str">
        <f ca="1">IF(E$1&lt;'Data Bank'!$AD740,"",IF(E$1&gt;'Data Bank'!$AT740,"",IF(AND('Data Bank'!$AC740&lt;100,TODAY()&gt;'Data Bank'!$AT740),1,IF('Data Bank'!$AC740=100,3,IF('Data Bank'!$AC740=0,0,2)))))</f>
        <v/>
      </c>
      <c r="F1278" s="178" t="str">
        <f ca="1">IF(F$1&lt;'Data Bank'!$AD740,"",IF(F$1&gt;'Data Bank'!$AT740,"",IF(AND('Data Bank'!$AC740&lt;100,TODAY()&gt;'Data Bank'!$AT740),1,IF('Data Bank'!$AC740=100,3,IF('Data Bank'!$AC740=0,0,2)))))</f>
        <v/>
      </c>
      <c r="G1278" s="178" t="str">
        <f ca="1">IF(G$1&lt;'Data Bank'!$AD740,"",IF(G$1&gt;'Data Bank'!$AT740,"",IF(AND('Data Bank'!$AC740&lt;100,TODAY()&gt;'Data Bank'!$AT740),1,IF('Data Bank'!$AC740=100,3,IF('Data Bank'!$AC740=0,0,2)))))</f>
        <v/>
      </c>
      <c r="H1278" s="178" t="str">
        <f ca="1">IF(H$1&lt;'Data Bank'!$AD740,"",IF(H$1&gt;'Data Bank'!$AT740,"",IF(AND('Data Bank'!$AC740&lt;100,TODAY()&gt;'Data Bank'!$AT740),1,IF('Data Bank'!$AC740=100,3,IF('Data Bank'!$AC740=0,0,2)))))</f>
        <v/>
      </c>
      <c r="I1278" s="178" t="str">
        <f ca="1">IF(I$1&lt;'Data Bank'!$AD740,"",IF(I$1&gt;'Data Bank'!$AT740,"",IF(AND('Data Bank'!$AC740&lt;100,TODAY()&gt;'Data Bank'!$AT740),1,IF('Data Bank'!$AC740=100,3,IF('Data Bank'!$AC740=0,0,2)))))</f>
        <v/>
      </c>
      <c r="J1278" s="177" t="str">
        <f ca="1">IF(J$1&lt;'Data Bank'!$AD740,"",IF(J$1&gt;'Data Bank'!$AT740,"",IF(AND('Data Bank'!$AC740&lt;100,TODAY()&gt;'Data Bank'!$AT740),1,IF('Data Bank'!$AC740=100,3,IF('Data Bank'!$AC740=0,0,2)))))</f>
        <v/>
      </c>
      <c r="K1278" s="177" t="str">
        <f ca="1">IF(K$1&lt;'Data Bank'!$AD740,"",IF(K$1&gt;'Data Bank'!$AT740,"",IF(AND('Data Bank'!$AC740&lt;100,TODAY()&gt;'Data Bank'!$AT740),1,IF('Data Bank'!$AC740=100,3,IF('Data Bank'!$AC740=0,0,2)))))</f>
        <v/>
      </c>
      <c r="L1278" s="177" t="str">
        <f ca="1">IF(L$1&lt;'Data Bank'!$AD740,"",IF(L$1&gt;'Data Bank'!$AT740,"",IF(AND('Data Bank'!$AC740&lt;100,TODAY()&gt;'Data Bank'!$AT740),1,IF('Data Bank'!$AC740=100,3,IF('Data Bank'!$AC740=0,0,2)))))</f>
        <v/>
      </c>
      <c r="M1278" s="177" t="str">
        <f ca="1">IF(M$1&lt;'Data Bank'!$AD740,"",IF(M$1&gt;'Data Bank'!$AT740,"",IF(AND('Data Bank'!$AC740&lt;100,TODAY()&gt;'Data Bank'!$AT740),1,IF('Data Bank'!$AC740=100,3,IF('Data Bank'!$AC740=0,0,2)))))</f>
        <v/>
      </c>
      <c r="N1278" s="177" t="str">
        <f ca="1">IF(N$1&lt;'Data Bank'!$AD740,"",IF(N$1&gt;'Data Bank'!$AT740,"",IF(AND('Data Bank'!$AC740&lt;100,TODAY()&gt;'Data Bank'!$AT740),1,IF('Data Bank'!$AC740=100,3,IF('Data Bank'!$AC740=0,0,2)))))</f>
        <v/>
      </c>
      <c r="O1278" s="177" t="str">
        <f ca="1">IF(O$1&lt;'Data Bank'!$AD740,"",IF(O$1&gt;'Data Bank'!$AT740,"",IF(AND('Data Bank'!$AC740&lt;100,TODAY()&gt;'Data Bank'!$AT740),1,IF('Data Bank'!$AC740=100,3,IF('Data Bank'!$AC740=0,0,2)))))</f>
        <v/>
      </c>
      <c r="P1278" s="177" t="str">
        <f ca="1">IF(P$1&lt;'Data Bank'!$AD740,"",IF(P$1&gt;'Data Bank'!$AT740,"",IF(AND('Data Bank'!$AC740&lt;100,TODAY()&gt;'Data Bank'!$AT740),1,IF('Data Bank'!$AC740=100,3,IF('Data Bank'!$AC740=0,0,2)))))</f>
        <v/>
      </c>
      <c r="Q1278" s="177" t="str">
        <f ca="1">IF(Q$1&lt;'Data Bank'!$AD740,"",IF(Q$1&gt;'Data Bank'!$AT740,"",IF(AND('Data Bank'!$AC740&lt;100,TODAY()&gt;'Data Bank'!$AT740),1,IF('Data Bank'!$AC740=100,3,IF('Data Bank'!$AC740=0,0,2)))))</f>
        <v/>
      </c>
      <c r="R1278" s="177" t="str">
        <f ca="1">IF(R$1&lt;'Data Bank'!$AD740,"",IF(R$1&gt;'Data Bank'!$AT740,"",IF(AND('Data Bank'!$AC740&lt;100,TODAY()&gt;'Data Bank'!$AT740),1,IF('Data Bank'!$AC740=100,3,IF('Data Bank'!$AC740=0,0,2)))))</f>
        <v/>
      </c>
    </row>
    <row r="1279" spans="1:18">
      <c r="A1279" s="115" t="str">
        <f>'Data Bank'!E742</f>
        <v>Latifabad No 10</v>
      </c>
      <c r="B1279" s="178">
        <f ca="1">IF(B$1&lt;'Data Bank'!$AD742,"",IF(B$1&gt;'Data Bank'!$AT742,"",IF(AND('Data Bank'!$AC742&lt;100,TODAY()&gt;'Data Bank'!$AT742),1,IF('Data Bank'!$AC742=100,3,IF('Data Bank'!$AC742=0,0,2)))))</f>
        <v>2</v>
      </c>
      <c r="C1279" s="178">
        <f ca="1">IF(C$1&lt;'Data Bank'!$AD742,"",IF(C$1&gt;'Data Bank'!$AT742,"",IF(AND('Data Bank'!$AC742&lt;100,TODAY()&gt;'Data Bank'!$AT742),1,IF('Data Bank'!$AC742=100,3,IF('Data Bank'!$AC742=0,0,2)))))</f>
        <v>2</v>
      </c>
      <c r="D1279" s="178">
        <f ca="1">IF(D$1&lt;'Data Bank'!$AD742,"",IF(D$1&gt;'Data Bank'!$AT742,"",IF(AND('Data Bank'!$AC742&lt;100,TODAY()&gt;'Data Bank'!$AT742),1,IF('Data Bank'!$AC742=100,3,IF('Data Bank'!$AC742=0,0,2)))))</f>
        <v>2</v>
      </c>
      <c r="E1279" s="178">
        <f ca="1">IF(E$1&lt;'Data Bank'!$AD742,"",IF(E$1&gt;'Data Bank'!$AT742,"",IF(AND('Data Bank'!$AC742&lt;100,TODAY()&gt;'Data Bank'!$AT742),1,IF('Data Bank'!$AC742=100,3,IF('Data Bank'!$AC742=0,0,2)))))</f>
        <v>2</v>
      </c>
      <c r="F1279" s="178">
        <f ca="1">IF(F$1&lt;'Data Bank'!$AD742,"",IF(F$1&gt;'Data Bank'!$AT742,"",IF(AND('Data Bank'!$AC742&lt;100,TODAY()&gt;'Data Bank'!$AT742),1,IF('Data Bank'!$AC742=100,3,IF('Data Bank'!$AC742=0,0,2)))))</f>
        <v>2</v>
      </c>
      <c r="G1279" s="178">
        <f ca="1">IF(G$1&lt;'Data Bank'!$AD742,"",IF(G$1&gt;'Data Bank'!$AT742,"",IF(AND('Data Bank'!$AC742&lt;100,TODAY()&gt;'Data Bank'!$AT742),1,IF('Data Bank'!$AC742=100,3,IF('Data Bank'!$AC742=0,0,2)))))</f>
        <v>2</v>
      </c>
      <c r="H1279" s="178">
        <f ca="1">IF(H$1&lt;'Data Bank'!$AD742,"",IF(H$1&gt;'Data Bank'!$AT742,"",IF(AND('Data Bank'!$AC742&lt;100,TODAY()&gt;'Data Bank'!$AT742),1,IF('Data Bank'!$AC742=100,3,IF('Data Bank'!$AC742=0,0,2)))))</f>
        <v>2</v>
      </c>
      <c r="I1279" s="178">
        <f ca="1">IF(I$1&lt;'Data Bank'!$AD742,"",IF(I$1&gt;'Data Bank'!$AT742,"",IF(AND('Data Bank'!$AC742&lt;100,TODAY()&gt;'Data Bank'!$AT742),1,IF('Data Bank'!$AC742=100,3,IF('Data Bank'!$AC742=0,0,2)))))</f>
        <v>2</v>
      </c>
      <c r="J1279" s="177">
        <f ca="1">IF(J$1&lt;'Data Bank'!$AD742,"",IF(J$1&gt;'Data Bank'!$AT742,"",IF(AND('Data Bank'!$AC742&lt;100,TODAY()&gt;'Data Bank'!$AT742),1,IF('Data Bank'!$AC742=100,3,IF('Data Bank'!$AC742=0,0,2)))))</f>
        <v>2</v>
      </c>
      <c r="K1279" s="177">
        <f ca="1">IF(K$1&lt;'Data Bank'!$AD742,"",IF(K$1&gt;'Data Bank'!$AT742,"",IF(AND('Data Bank'!$AC742&lt;100,TODAY()&gt;'Data Bank'!$AT742),1,IF('Data Bank'!$AC742=100,3,IF('Data Bank'!$AC742=0,0,2)))))</f>
        <v>2</v>
      </c>
      <c r="L1279" s="177">
        <f ca="1">IF(L$1&lt;'Data Bank'!$AD742,"",IF(L$1&gt;'Data Bank'!$AT742,"",IF(AND('Data Bank'!$AC742&lt;100,TODAY()&gt;'Data Bank'!$AT742),1,IF('Data Bank'!$AC742=100,3,IF('Data Bank'!$AC742=0,0,2)))))</f>
        <v>2</v>
      </c>
      <c r="M1279" s="177">
        <f ca="1">IF(M$1&lt;'Data Bank'!$AD742,"",IF(M$1&gt;'Data Bank'!$AT742,"",IF(AND('Data Bank'!$AC742&lt;100,TODAY()&gt;'Data Bank'!$AT742),1,IF('Data Bank'!$AC742=100,3,IF('Data Bank'!$AC742=0,0,2)))))</f>
        <v>2</v>
      </c>
      <c r="N1279" s="177">
        <f ca="1">IF(N$1&lt;'Data Bank'!$AD742,"",IF(N$1&gt;'Data Bank'!$AT742,"",IF(AND('Data Bank'!$AC742&lt;100,TODAY()&gt;'Data Bank'!$AT742),1,IF('Data Bank'!$AC742=100,3,IF('Data Bank'!$AC742=0,0,2)))))</f>
        <v>2</v>
      </c>
      <c r="O1279" s="177">
        <f ca="1">IF(O$1&lt;'Data Bank'!$AD742,"",IF(O$1&gt;'Data Bank'!$AT742,"",IF(AND('Data Bank'!$AC742&lt;100,TODAY()&gt;'Data Bank'!$AT742),1,IF('Data Bank'!$AC742=100,3,IF('Data Bank'!$AC742=0,0,2)))))</f>
        <v>2</v>
      </c>
      <c r="P1279" s="177">
        <f ca="1">IF(P$1&lt;'Data Bank'!$AD742,"",IF(P$1&gt;'Data Bank'!$AT742,"",IF(AND('Data Bank'!$AC742&lt;100,TODAY()&gt;'Data Bank'!$AT742),1,IF('Data Bank'!$AC742=100,3,IF('Data Bank'!$AC742=0,0,2)))))</f>
        <v>2</v>
      </c>
      <c r="Q1279" s="177">
        <f ca="1">IF(Q$1&lt;'Data Bank'!$AD742,"",IF(Q$1&gt;'Data Bank'!$AT742,"",IF(AND('Data Bank'!$AC742&lt;100,TODAY()&gt;'Data Bank'!$AT742),1,IF('Data Bank'!$AC742=100,3,IF('Data Bank'!$AC742=0,0,2)))))</f>
        <v>2</v>
      </c>
      <c r="R1279" s="177">
        <f ca="1">IF(R$1&lt;'Data Bank'!$AD742,"",IF(R$1&gt;'Data Bank'!$AT742,"",IF(AND('Data Bank'!$AC742&lt;100,TODAY()&gt;'Data Bank'!$AT742),1,IF('Data Bank'!$AC742=100,3,IF('Data Bank'!$AC742=0,0,2)))))</f>
        <v>2</v>
      </c>
    </row>
    <row r="1280" spans="1:18">
      <c r="A1280" s="115" t="str">
        <f>'Data Bank'!E743</f>
        <v>Township_A2_P01</v>
      </c>
      <c r="B1280" s="178">
        <f ca="1">IF(B$1&lt;'Data Bank'!$AD743,"",IF(B$1&gt;'Data Bank'!$AT743,"",IF(AND('Data Bank'!$AC743&lt;100,TODAY()&gt;'Data Bank'!$AT743),1,IF('Data Bank'!$AC743=100,3,IF('Data Bank'!$AC743=0,0,2)))))</f>
        <v>2</v>
      </c>
      <c r="C1280" s="178">
        <f ca="1">IF(C$1&lt;'Data Bank'!$AD743,"",IF(C$1&gt;'Data Bank'!$AT743,"",IF(AND('Data Bank'!$AC743&lt;100,TODAY()&gt;'Data Bank'!$AT743),1,IF('Data Bank'!$AC743=100,3,IF('Data Bank'!$AC743=0,0,2)))))</f>
        <v>2</v>
      </c>
      <c r="D1280" s="178">
        <f ca="1">IF(D$1&lt;'Data Bank'!$AD743,"",IF(D$1&gt;'Data Bank'!$AT743,"",IF(AND('Data Bank'!$AC743&lt;100,TODAY()&gt;'Data Bank'!$AT743),1,IF('Data Bank'!$AC743=100,3,IF('Data Bank'!$AC743=0,0,2)))))</f>
        <v>2</v>
      </c>
      <c r="E1280" s="178">
        <f ca="1">IF(E$1&lt;'Data Bank'!$AD743,"",IF(E$1&gt;'Data Bank'!$AT743,"",IF(AND('Data Bank'!$AC743&lt;100,TODAY()&gt;'Data Bank'!$AT743),1,IF('Data Bank'!$AC743=100,3,IF('Data Bank'!$AC743=0,0,2)))))</f>
        <v>2</v>
      </c>
      <c r="F1280" s="178">
        <f ca="1">IF(F$1&lt;'Data Bank'!$AD743,"",IF(F$1&gt;'Data Bank'!$AT743,"",IF(AND('Data Bank'!$AC743&lt;100,TODAY()&gt;'Data Bank'!$AT743),1,IF('Data Bank'!$AC743=100,3,IF('Data Bank'!$AC743=0,0,2)))))</f>
        <v>2</v>
      </c>
      <c r="G1280" s="178">
        <f ca="1">IF(G$1&lt;'Data Bank'!$AD743,"",IF(G$1&gt;'Data Bank'!$AT743,"",IF(AND('Data Bank'!$AC743&lt;100,TODAY()&gt;'Data Bank'!$AT743),1,IF('Data Bank'!$AC743=100,3,IF('Data Bank'!$AC743=0,0,2)))))</f>
        <v>2</v>
      </c>
      <c r="H1280" s="178">
        <f ca="1">IF(H$1&lt;'Data Bank'!$AD743,"",IF(H$1&gt;'Data Bank'!$AT743,"",IF(AND('Data Bank'!$AC743&lt;100,TODAY()&gt;'Data Bank'!$AT743),1,IF('Data Bank'!$AC743=100,3,IF('Data Bank'!$AC743=0,0,2)))))</f>
        <v>2</v>
      </c>
      <c r="I1280" s="178">
        <f ca="1">IF(I$1&lt;'Data Bank'!$AD743,"",IF(I$1&gt;'Data Bank'!$AT743,"",IF(AND('Data Bank'!$AC743&lt;100,TODAY()&gt;'Data Bank'!$AT743),1,IF('Data Bank'!$AC743=100,3,IF('Data Bank'!$AC743=0,0,2)))))</f>
        <v>2</v>
      </c>
      <c r="J1280" s="177">
        <f ca="1">IF(J$1&lt;'Data Bank'!$AD743,"",IF(J$1&gt;'Data Bank'!$AT743,"",IF(AND('Data Bank'!$AC743&lt;100,TODAY()&gt;'Data Bank'!$AT743),1,IF('Data Bank'!$AC743=100,3,IF('Data Bank'!$AC743=0,0,2)))))</f>
        <v>2</v>
      </c>
      <c r="K1280" s="177">
        <f ca="1">IF(K$1&lt;'Data Bank'!$AD743,"",IF(K$1&gt;'Data Bank'!$AT743,"",IF(AND('Data Bank'!$AC743&lt;100,TODAY()&gt;'Data Bank'!$AT743),1,IF('Data Bank'!$AC743=100,3,IF('Data Bank'!$AC743=0,0,2)))))</f>
        <v>2</v>
      </c>
      <c r="L1280" s="177">
        <f ca="1">IF(L$1&lt;'Data Bank'!$AD743,"",IF(L$1&gt;'Data Bank'!$AT743,"",IF(AND('Data Bank'!$AC743&lt;100,TODAY()&gt;'Data Bank'!$AT743),1,IF('Data Bank'!$AC743=100,3,IF('Data Bank'!$AC743=0,0,2)))))</f>
        <v>2</v>
      </c>
      <c r="M1280" s="177">
        <f ca="1">IF(M$1&lt;'Data Bank'!$AD743,"",IF(M$1&gt;'Data Bank'!$AT743,"",IF(AND('Data Bank'!$AC743&lt;100,TODAY()&gt;'Data Bank'!$AT743),1,IF('Data Bank'!$AC743=100,3,IF('Data Bank'!$AC743=0,0,2)))))</f>
        <v>2</v>
      </c>
      <c r="N1280" s="177">
        <f ca="1">IF(N$1&lt;'Data Bank'!$AD743,"",IF(N$1&gt;'Data Bank'!$AT743,"",IF(AND('Data Bank'!$AC743&lt;100,TODAY()&gt;'Data Bank'!$AT743),1,IF('Data Bank'!$AC743=100,3,IF('Data Bank'!$AC743=0,0,2)))))</f>
        <v>2</v>
      </c>
      <c r="O1280" s="177">
        <f ca="1">IF(O$1&lt;'Data Bank'!$AD743,"",IF(O$1&gt;'Data Bank'!$AT743,"",IF(AND('Data Bank'!$AC743&lt;100,TODAY()&gt;'Data Bank'!$AT743),1,IF('Data Bank'!$AC743=100,3,IF('Data Bank'!$AC743=0,0,2)))))</f>
        <v>2</v>
      </c>
      <c r="P1280" s="177">
        <f ca="1">IF(P$1&lt;'Data Bank'!$AD743,"",IF(P$1&gt;'Data Bank'!$AT743,"",IF(AND('Data Bank'!$AC743&lt;100,TODAY()&gt;'Data Bank'!$AT743),1,IF('Data Bank'!$AC743=100,3,IF('Data Bank'!$AC743=0,0,2)))))</f>
        <v>2</v>
      </c>
      <c r="Q1280" s="177">
        <f ca="1">IF(Q$1&lt;'Data Bank'!$AD743,"",IF(Q$1&gt;'Data Bank'!$AT743,"",IF(AND('Data Bank'!$AC743&lt;100,TODAY()&gt;'Data Bank'!$AT743),1,IF('Data Bank'!$AC743=100,3,IF('Data Bank'!$AC743=0,0,2)))))</f>
        <v>2</v>
      </c>
      <c r="R1280" s="177">
        <f ca="1">IF(R$1&lt;'Data Bank'!$AD743,"",IF(R$1&gt;'Data Bank'!$AT743,"",IF(AND('Data Bank'!$AC743&lt;100,TODAY()&gt;'Data Bank'!$AT743),1,IF('Data Bank'!$AC743=100,3,IF('Data Bank'!$AC743=0,0,2)))))</f>
        <v>2</v>
      </c>
    </row>
    <row r="1281" spans="1:18">
      <c r="A1281" s="115" t="str">
        <f>'Data Bank'!E745</f>
        <v>Township_A2_P02</v>
      </c>
      <c r="B1281" s="178">
        <f ca="1">IF(B$1&lt;'Data Bank'!$AD745,"",IF(B$1&gt;'Data Bank'!$AT745,"",IF(AND('Data Bank'!$AC745&lt;100,TODAY()&gt;'Data Bank'!$AT745),1,IF('Data Bank'!$AC745=100,3,IF('Data Bank'!$AC745=0,0,2)))))</f>
        <v>2</v>
      </c>
      <c r="C1281" s="178">
        <f ca="1">IF(C$1&lt;'Data Bank'!$AD745,"",IF(C$1&gt;'Data Bank'!$AT745,"",IF(AND('Data Bank'!$AC745&lt;100,TODAY()&gt;'Data Bank'!$AT745),1,IF('Data Bank'!$AC745=100,3,IF('Data Bank'!$AC745=0,0,2)))))</f>
        <v>2</v>
      </c>
      <c r="D1281" s="178">
        <f ca="1">IF(D$1&lt;'Data Bank'!$AD745,"",IF(D$1&gt;'Data Bank'!$AT745,"",IF(AND('Data Bank'!$AC745&lt;100,TODAY()&gt;'Data Bank'!$AT745),1,IF('Data Bank'!$AC745=100,3,IF('Data Bank'!$AC745=0,0,2)))))</f>
        <v>2</v>
      </c>
      <c r="E1281" s="178">
        <f ca="1">IF(E$1&lt;'Data Bank'!$AD745,"",IF(E$1&gt;'Data Bank'!$AT745,"",IF(AND('Data Bank'!$AC745&lt;100,TODAY()&gt;'Data Bank'!$AT745),1,IF('Data Bank'!$AC745=100,3,IF('Data Bank'!$AC745=0,0,2)))))</f>
        <v>2</v>
      </c>
      <c r="F1281" s="178">
        <f ca="1">IF(F$1&lt;'Data Bank'!$AD745,"",IF(F$1&gt;'Data Bank'!$AT745,"",IF(AND('Data Bank'!$AC745&lt;100,TODAY()&gt;'Data Bank'!$AT745),1,IF('Data Bank'!$AC745=100,3,IF('Data Bank'!$AC745=0,0,2)))))</f>
        <v>2</v>
      </c>
      <c r="G1281" s="178">
        <f ca="1">IF(G$1&lt;'Data Bank'!$AD745,"",IF(G$1&gt;'Data Bank'!$AT745,"",IF(AND('Data Bank'!$AC745&lt;100,TODAY()&gt;'Data Bank'!$AT745),1,IF('Data Bank'!$AC745=100,3,IF('Data Bank'!$AC745=0,0,2)))))</f>
        <v>2</v>
      </c>
      <c r="H1281" s="178">
        <f ca="1">IF(H$1&lt;'Data Bank'!$AD745,"",IF(H$1&gt;'Data Bank'!$AT745,"",IF(AND('Data Bank'!$AC745&lt;100,TODAY()&gt;'Data Bank'!$AT745),1,IF('Data Bank'!$AC745=100,3,IF('Data Bank'!$AC745=0,0,2)))))</f>
        <v>2</v>
      </c>
      <c r="I1281" s="178">
        <f ca="1">IF(I$1&lt;'Data Bank'!$AD745,"",IF(I$1&gt;'Data Bank'!$AT745,"",IF(AND('Data Bank'!$AC745&lt;100,TODAY()&gt;'Data Bank'!$AT745),1,IF('Data Bank'!$AC745=100,3,IF('Data Bank'!$AC745=0,0,2)))))</f>
        <v>2</v>
      </c>
      <c r="J1281" s="177">
        <f ca="1">IF(J$1&lt;'Data Bank'!$AD745,"",IF(J$1&gt;'Data Bank'!$AT745,"",IF(AND('Data Bank'!$AC745&lt;100,TODAY()&gt;'Data Bank'!$AT745),1,IF('Data Bank'!$AC745=100,3,IF('Data Bank'!$AC745=0,0,2)))))</f>
        <v>2</v>
      </c>
      <c r="K1281" s="177">
        <f ca="1">IF(K$1&lt;'Data Bank'!$AD745,"",IF(K$1&gt;'Data Bank'!$AT745,"",IF(AND('Data Bank'!$AC745&lt;100,TODAY()&gt;'Data Bank'!$AT745),1,IF('Data Bank'!$AC745=100,3,IF('Data Bank'!$AC745=0,0,2)))))</f>
        <v>2</v>
      </c>
      <c r="L1281" s="177">
        <f ca="1">IF(L$1&lt;'Data Bank'!$AD745,"",IF(L$1&gt;'Data Bank'!$AT745,"",IF(AND('Data Bank'!$AC745&lt;100,TODAY()&gt;'Data Bank'!$AT745),1,IF('Data Bank'!$AC745=100,3,IF('Data Bank'!$AC745=0,0,2)))))</f>
        <v>2</v>
      </c>
      <c r="M1281" s="177">
        <f ca="1">IF(M$1&lt;'Data Bank'!$AD745,"",IF(M$1&gt;'Data Bank'!$AT745,"",IF(AND('Data Bank'!$AC745&lt;100,TODAY()&gt;'Data Bank'!$AT745),1,IF('Data Bank'!$AC745=100,3,IF('Data Bank'!$AC745=0,0,2)))))</f>
        <v>2</v>
      </c>
      <c r="N1281" s="177">
        <f ca="1">IF(N$1&lt;'Data Bank'!$AD745,"",IF(N$1&gt;'Data Bank'!$AT745,"",IF(AND('Data Bank'!$AC745&lt;100,TODAY()&gt;'Data Bank'!$AT745),1,IF('Data Bank'!$AC745=100,3,IF('Data Bank'!$AC745=0,0,2)))))</f>
        <v>2</v>
      </c>
      <c r="O1281" s="177">
        <f ca="1">IF(O$1&lt;'Data Bank'!$AD745,"",IF(O$1&gt;'Data Bank'!$AT745,"",IF(AND('Data Bank'!$AC745&lt;100,TODAY()&gt;'Data Bank'!$AT745),1,IF('Data Bank'!$AC745=100,3,IF('Data Bank'!$AC745=0,0,2)))))</f>
        <v>2</v>
      </c>
      <c r="P1281" s="177">
        <f ca="1">IF(P$1&lt;'Data Bank'!$AD745,"",IF(P$1&gt;'Data Bank'!$AT745,"",IF(AND('Data Bank'!$AC745&lt;100,TODAY()&gt;'Data Bank'!$AT745),1,IF('Data Bank'!$AC745=100,3,IF('Data Bank'!$AC745=0,0,2)))))</f>
        <v>2</v>
      </c>
      <c r="Q1281" s="177">
        <f ca="1">IF(Q$1&lt;'Data Bank'!$AD745,"",IF(Q$1&gt;'Data Bank'!$AT745,"",IF(AND('Data Bank'!$AC745&lt;100,TODAY()&gt;'Data Bank'!$AT745),1,IF('Data Bank'!$AC745=100,3,IF('Data Bank'!$AC745=0,0,2)))))</f>
        <v>2</v>
      </c>
      <c r="R1281" s="177">
        <f ca="1">IF(R$1&lt;'Data Bank'!$AD745,"",IF(R$1&gt;'Data Bank'!$AT745,"",IF(AND('Data Bank'!$AC745&lt;100,TODAY()&gt;'Data Bank'!$AT745),1,IF('Data Bank'!$AC745=100,3,IF('Data Bank'!$AC745=0,0,2)))))</f>
        <v>2</v>
      </c>
    </row>
    <row r="1282" spans="1:18">
      <c r="A1282" s="115" t="str">
        <f>'Data Bank'!E752</f>
        <v>Township_C1_BL03</v>
      </c>
      <c r="B1282" s="178">
        <f ca="1">IF(B$1&lt;'Data Bank'!$AD752,"",IF(B$1&gt;'Data Bank'!$AT752,"",IF(AND('Data Bank'!$AC752&lt;100,TODAY()&gt;'Data Bank'!$AT752),1,IF('Data Bank'!$AC752=100,3,IF('Data Bank'!$AC752=0,0,2)))))</f>
        <v>2</v>
      </c>
      <c r="C1282" s="178">
        <f ca="1">IF(C$1&lt;'Data Bank'!$AD752,"",IF(C$1&gt;'Data Bank'!$AT752,"",IF(AND('Data Bank'!$AC752&lt;100,TODAY()&gt;'Data Bank'!$AT752),1,IF('Data Bank'!$AC752=100,3,IF('Data Bank'!$AC752=0,0,2)))))</f>
        <v>2</v>
      </c>
      <c r="D1282" s="178">
        <f ca="1">IF(D$1&lt;'Data Bank'!$AD752,"",IF(D$1&gt;'Data Bank'!$AT752,"",IF(AND('Data Bank'!$AC752&lt;100,TODAY()&gt;'Data Bank'!$AT752),1,IF('Data Bank'!$AC752=100,3,IF('Data Bank'!$AC752=0,0,2)))))</f>
        <v>2</v>
      </c>
      <c r="E1282" s="178">
        <f ca="1">IF(E$1&lt;'Data Bank'!$AD752,"",IF(E$1&gt;'Data Bank'!$AT752,"",IF(AND('Data Bank'!$AC752&lt;100,TODAY()&gt;'Data Bank'!$AT752),1,IF('Data Bank'!$AC752=100,3,IF('Data Bank'!$AC752=0,0,2)))))</f>
        <v>2</v>
      </c>
      <c r="F1282" s="178">
        <f ca="1">IF(F$1&lt;'Data Bank'!$AD752,"",IF(F$1&gt;'Data Bank'!$AT752,"",IF(AND('Data Bank'!$AC752&lt;100,TODAY()&gt;'Data Bank'!$AT752),1,IF('Data Bank'!$AC752=100,3,IF('Data Bank'!$AC752=0,0,2)))))</f>
        <v>2</v>
      </c>
      <c r="G1282" s="178">
        <f ca="1">IF(G$1&lt;'Data Bank'!$AD752,"",IF(G$1&gt;'Data Bank'!$AT752,"",IF(AND('Data Bank'!$AC752&lt;100,TODAY()&gt;'Data Bank'!$AT752),1,IF('Data Bank'!$AC752=100,3,IF('Data Bank'!$AC752=0,0,2)))))</f>
        <v>2</v>
      </c>
      <c r="H1282" s="178">
        <f ca="1">IF(H$1&lt;'Data Bank'!$AD752,"",IF(H$1&gt;'Data Bank'!$AT752,"",IF(AND('Data Bank'!$AC752&lt;100,TODAY()&gt;'Data Bank'!$AT752),1,IF('Data Bank'!$AC752=100,3,IF('Data Bank'!$AC752=0,0,2)))))</f>
        <v>2</v>
      </c>
      <c r="I1282" s="178">
        <f ca="1">IF(I$1&lt;'Data Bank'!$AD752,"",IF(I$1&gt;'Data Bank'!$AT752,"",IF(AND('Data Bank'!$AC752&lt;100,TODAY()&gt;'Data Bank'!$AT752),1,IF('Data Bank'!$AC752=100,3,IF('Data Bank'!$AC752=0,0,2)))))</f>
        <v>2</v>
      </c>
      <c r="J1282" s="177">
        <f ca="1">IF(J$1&lt;'Data Bank'!$AD752,"",IF(J$1&gt;'Data Bank'!$AT752,"",IF(AND('Data Bank'!$AC752&lt;100,TODAY()&gt;'Data Bank'!$AT752),1,IF('Data Bank'!$AC752=100,3,IF('Data Bank'!$AC752=0,0,2)))))</f>
        <v>2</v>
      </c>
      <c r="K1282" s="177">
        <f ca="1">IF(K$1&lt;'Data Bank'!$AD752,"",IF(K$1&gt;'Data Bank'!$AT752,"",IF(AND('Data Bank'!$AC752&lt;100,TODAY()&gt;'Data Bank'!$AT752),1,IF('Data Bank'!$AC752=100,3,IF('Data Bank'!$AC752=0,0,2)))))</f>
        <v>2</v>
      </c>
      <c r="L1282" s="177">
        <f ca="1">IF(L$1&lt;'Data Bank'!$AD752,"",IF(L$1&gt;'Data Bank'!$AT752,"",IF(AND('Data Bank'!$AC752&lt;100,TODAY()&gt;'Data Bank'!$AT752),1,IF('Data Bank'!$AC752=100,3,IF('Data Bank'!$AC752=0,0,2)))))</f>
        <v>2</v>
      </c>
      <c r="M1282" s="177">
        <f ca="1">IF(M$1&lt;'Data Bank'!$AD752,"",IF(M$1&gt;'Data Bank'!$AT752,"",IF(AND('Data Bank'!$AC752&lt;100,TODAY()&gt;'Data Bank'!$AT752),1,IF('Data Bank'!$AC752=100,3,IF('Data Bank'!$AC752=0,0,2)))))</f>
        <v>2</v>
      </c>
      <c r="N1282" s="177">
        <f ca="1">IF(N$1&lt;'Data Bank'!$AD752,"",IF(N$1&gt;'Data Bank'!$AT752,"",IF(AND('Data Bank'!$AC752&lt;100,TODAY()&gt;'Data Bank'!$AT752),1,IF('Data Bank'!$AC752=100,3,IF('Data Bank'!$AC752=0,0,2)))))</f>
        <v>2</v>
      </c>
      <c r="O1282" s="177">
        <f ca="1">IF(O$1&lt;'Data Bank'!$AD752,"",IF(O$1&gt;'Data Bank'!$AT752,"",IF(AND('Data Bank'!$AC752&lt;100,TODAY()&gt;'Data Bank'!$AT752),1,IF('Data Bank'!$AC752=100,3,IF('Data Bank'!$AC752=0,0,2)))))</f>
        <v>2</v>
      </c>
      <c r="P1282" s="177">
        <f ca="1">IF(P$1&lt;'Data Bank'!$AD752,"",IF(P$1&gt;'Data Bank'!$AT752,"",IF(AND('Data Bank'!$AC752&lt;100,TODAY()&gt;'Data Bank'!$AT752),1,IF('Data Bank'!$AC752=100,3,IF('Data Bank'!$AC752=0,0,2)))))</f>
        <v>2</v>
      </c>
      <c r="Q1282" s="177">
        <f ca="1">IF(Q$1&lt;'Data Bank'!$AD752,"",IF(Q$1&gt;'Data Bank'!$AT752,"",IF(AND('Data Bank'!$AC752&lt;100,TODAY()&gt;'Data Bank'!$AT752),1,IF('Data Bank'!$AC752=100,3,IF('Data Bank'!$AC752=0,0,2)))))</f>
        <v>2</v>
      </c>
      <c r="R1282" s="177">
        <f ca="1">IF(R$1&lt;'Data Bank'!$AD752,"",IF(R$1&gt;'Data Bank'!$AT752,"",IF(AND('Data Bank'!$AC752&lt;100,TODAY()&gt;'Data Bank'!$AT752),1,IF('Data Bank'!$AC752=100,3,IF('Data Bank'!$AC752=0,0,2)))))</f>
        <v>2</v>
      </c>
    </row>
    <row r="1283" spans="1:18">
      <c r="A1283" s="115" t="str">
        <f>'Data Bank'!E753</f>
        <v>Township_C2_BL03</v>
      </c>
      <c r="B1283" s="178">
        <f ca="1">IF(B$1&lt;'Data Bank'!$AD753,"",IF(B$1&gt;'Data Bank'!$AT753,"",IF(AND('Data Bank'!$AC753&lt;100,TODAY()&gt;'Data Bank'!$AT753),1,IF('Data Bank'!$AC753=100,3,IF('Data Bank'!$AC753=0,0,2)))))</f>
        <v>2</v>
      </c>
      <c r="C1283" s="178">
        <f ca="1">IF(C$1&lt;'Data Bank'!$AD753,"",IF(C$1&gt;'Data Bank'!$AT753,"",IF(AND('Data Bank'!$AC753&lt;100,TODAY()&gt;'Data Bank'!$AT753),1,IF('Data Bank'!$AC753=100,3,IF('Data Bank'!$AC753=0,0,2)))))</f>
        <v>2</v>
      </c>
      <c r="D1283" s="178">
        <f ca="1">IF(D$1&lt;'Data Bank'!$AD753,"",IF(D$1&gt;'Data Bank'!$AT753,"",IF(AND('Data Bank'!$AC753&lt;100,TODAY()&gt;'Data Bank'!$AT753),1,IF('Data Bank'!$AC753=100,3,IF('Data Bank'!$AC753=0,0,2)))))</f>
        <v>2</v>
      </c>
      <c r="E1283" s="178">
        <f ca="1">IF(E$1&lt;'Data Bank'!$AD753,"",IF(E$1&gt;'Data Bank'!$AT753,"",IF(AND('Data Bank'!$AC753&lt;100,TODAY()&gt;'Data Bank'!$AT753),1,IF('Data Bank'!$AC753=100,3,IF('Data Bank'!$AC753=0,0,2)))))</f>
        <v>2</v>
      </c>
      <c r="F1283" s="178">
        <f ca="1">IF(F$1&lt;'Data Bank'!$AD753,"",IF(F$1&gt;'Data Bank'!$AT753,"",IF(AND('Data Bank'!$AC753&lt;100,TODAY()&gt;'Data Bank'!$AT753),1,IF('Data Bank'!$AC753=100,3,IF('Data Bank'!$AC753=0,0,2)))))</f>
        <v>2</v>
      </c>
      <c r="G1283" s="178">
        <f ca="1">IF(G$1&lt;'Data Bank'!$AD753,"",IF(G$1&gt;'Data Bank'!$AT753,"",IF(AND('Data Bank'!$AC753&lt;100,TODAY()&gt;'Data Bank'!$AT753),1,IF('Data Bank'!$AC753=100,3,IF('Data Bank'!$AC753=0,0,2)))))</f>
        <v>2</v>
      </c>
      <c r="H1283" s="178">
        <f ca="1">IF(H$1&lt;'Data Bank'!$AD753,"",IF(H$1&gt;'Data Bank'!$AT753,"",IF(AND('Data Bank'!$AC753&lt;100,TODAY()&gt;'Data Bank'!$AT753),1,IF('Data Bank'!$AC753=100,3,IF('Data Bank'!$AC753=0,0,2)))))</f>
        <v>2</v>
      </c>
      <c r="I1283" s="178">
        <f ca="1">IF(I$1&lt;'Data Bank'!$AD753,"",IF(I$1&gt;'Data Bank'!$AT753,"",IF(AND('Data Bank'!$AC753&lt;100,TODAY()&gt;'Data Bank'!$AT753),1,IF('Data Bank'!$AC753=100,3,IF('Data Bank'!$AC753=0,0,2)))))</f>
        <v>2</v>
      </c>
      <c r="J1283" s="177">
        <f ca="1">IF(J$1&lt;'Data Bank'!$AD753,"",IF(J$1&gt;'Data Bank'!$AT753,"",IF(AND('Data Bank'!$AC753&lt;100,TODAY()&gt;'Data Bank'!$AT753),1,IF('Data Bank'!$AC753=100,3,IF('Data Bank'!$AC753=0,0,2)))))</f>
        <v>2</v>
      </c>
      <c r="K1283" s="177">
        <f ca="1">IF(K$1&lt;'Data Bank'!$AD753,"",IF(K$1&gt;'Data Bank'!$AT753,"",IF(AND('Data Bank'!$AC753&lt;100,TODAY()&gt;'Data Bank'!$AT753),1,IF('Data Bank'!$AC753=100,3,IF('Data Bank'!$AC753=0,0,2)))))</f>
        <v>2</v>
      </c>
      <c r="L1283" s="177">
        <f ca="1">IF(L$1&lt;'Data Bank'!$AD753,"",IF(L$1&gt;'Data Bank'!$AT753,"",IF(AND('Data Bank'!$AC753&lt;100,TODAY()&gt;'Data Bank'!$AT753),1,IF('Data Bank'!$AC753=100,3,IF('Data Bank'!$AC753=0,0,2)))))</f>
        <v>2</v>
      </c>
      <c r="M1283" s="177">
        <f ca="1">IF(M$1&lt;'Data Bank'!$AD753,"",IF(M$1&gt;'Data Bank'!$AT753,"",IF(AND('Data Bank'!$AC753&lt;100,TODAY()&gt;'Data Bank'!$AT753),1,IF('Data Bank'!$AC753=100,3,IF('Data Bank'!$AC753=0,0,2)))))</f>
        <v>2</v>
      </c>
      <c r="N1283" s="177">
        <f ca="1">IF(N$1&lt;'Data Bank'!$AD753,"",IF(N$1&gt;'Data Bank'!$AT753,"",IF(AND('Data Bank'!$AC753&lt;100,TODAY()&gt;'Data Bank'!$AT753),1,IF('Data Bank'!$AC753=100,3,IF('Data Bank'!$AC753=0,0,2)))))</f>
        <v>2</v>
      </c>
      <c r="O1283" s="177">
        <f ca="1">IF(O$1&lt;'Data Bank'!$AD753,"",IF(O$1&gt;'Data Bank'!$AT753,"",IF(AND('Data Bank'!$AC753&lt;100,TODAY()&gt;'Data Bank'!$AT753),1,IF('Data Bank'!$AC753=100,3,IF('Data Bank'!$AC753=0,0,2)))))</f>
        <v>2</v>
      </c>
      <c r="P1283" s="177">
        <f ca="1">IF(P$1&lt;'Data Bank'!$AD753,"",IF(P$1&gt;'Data Bank'!$AT753,"",IF(AND('Data Bank'!$AC753&lt;100,TODAY()&gt;'Data Bank'!$AT753),1,IF('Data Bank'!$AC753=100,3,IF('Data Bank'!$AC753=0,0,2)))))</f>
        <v>2</v>
      </c>
      <c r="Q1283" s="177">
        <f ca="1">IF(Q$1&lt;'Data Bank'!$AD753,"",IF(Q$1&gt;'Data Bank'!$AT753,"",IF(AND('Data Bank'!$AC753&lt;100,TODAY()&gt;'Data Bank'!$AT753),1,IF('Data Bank'!$AC753=100,3,IF('Data Bank'!$AC753=0,0,2)))))</f>
        <v>2</v>
      </c>
      <c r="R1283" s="177">
        <f ca="1">IF(R$1&lt;'Data Bank'!$AD753,"",IF(R$1&gt;'Data Bank'!$AT753,"",IF(AND('Data Bank'!$AC753&lt;100,TODAY()&gt;'Data Bank'!$AT753),1,IF('Data Bank'!$AC753=100,3,IF('Data Bank'!$AC753=0,0,2)))))</f>
        <v>2</v>
      </c>
    </row>
    <row r="1284" spans="1:18">
      <c r="A1284" s="115" t="str">
        <f>'Data Bank'!E754</f>
        <v>Transportation</v>
      </c>
      <c r="B1284" s="178">
        <f ca="1">IF(B$1&lt;'Data Bank'!$AD754,"",IF(B$1&gt;'Data Bank'!$AT754,"",IF(AND('Data Bank'!$AC754&lt;100,TODAY()&gt;'Data Bank'!$AT754),1,IF('Data Bank'!$AC754=100,3,IF('Data Bank'!$AC754=0,0,2)))))</f>
        <v>0</v>
      </c>
      <c r="C1284" s="178">
        <f ca="1">IF(C$1&lt;'Data Bank'!$AD754,"",IF(C$1&gt;'Data Bank'!$AT754,"",IF(AND('Data Bank'!$AC754&lt;100,TODAY()&gt;'Data Bank'!$AT754),1,IF('Data Bank'!$AC754=100,3,IF('Data Bank'!$AC754=0,0,2)))))</f>
        <v>0</v>
      </c>
      <c r="D1284" s="178">
        <f ca="1">IF(D$1&lt;'Data Bank'!$AD754,"",IF(D$1&gt;'Data Bank'!$AT754,"",IF(AND('Data Bank'!$AC754&lt;100,TODAY()&gt;'Data Bank'!$AT754),1,IF('Data Bank'!$AC754=100,3,IF('Data Bank'!$AC754=0,0,2)))))</f>
        <v>0</v>
      </c>
      <c r="E1284" s="178">
        <f ca="1">IF(E$1&lt;'Data Bank'!$AD754,"",IF(E$1&gt;'Data Bank'!$AT754,"",IF(AND('Data Bank'!$AC754&lt;100,TODAY()&gt;'Data Bank'!$AT754),1,IF('Data Bank'!$AC754=100,3,IF('Data Bank'!$AC754=0,0,2)))))</f>
        <v>0</v>
      </c>
      <c r="F1284" s="178">
        <f ca="1">IF(F$1&lt;'Data Bank'!$AD754,"",IF(F$1&gt;'Data Bank'!$AT754,"",IF(AND('Data Bank'!$AC754&lt;100,TODAY()&gt;'Data Bank'!$AT754),1,IF('Data Bank'!$AC754=100,3,IF('Data Bank'!$AC754=0,0,2)))))</f>
        <v>0</v>
      </c>
      <c r="G1284" s="178">
        <f ca="1">IF(G$1&lt;'Data Bank'!$AD754,"",IF(G$1&gt;'Data Bank'!$AT754,"",IF(AND('Data Bank'!$AC754&lt;100,TODAY()&gt;'Data Bank'!$AT754),1,IF('Data Bank'!$AC754=100,3,IF('Data Bank'!$AC754=0,0,2)))))</f>
        <v>0</v>
      </c>
      <c r="H1284" s="178">
        <f ca="1">IF(H$1&lt;'Data Bank'!$AD754,"",IF(H$1&gt;'Data Bank'!$AT754,"",IF(AND('Data Bank'!$AC754&lt;100,TODAY()&gt;'Data Bank'!$AT754),1,IF('Data Bank'!$AC754=100,3,IF('Data Bank'!$AC754=0,0,2)))))</f>
        <v>0</v>
      </c>
      <c r="I1284" s="178">
        <f ca="1">IF(I$1&lt;'Data Bank'!$AD754,"",IF(I$1&gt;'Data Bank'!$AT754,"",IF(AND('Data Bank'!$AC754&lt;100,TODAY()&gt;'Data Bank'!$AT754),1,IF('Data Bank'!$AC754=100,3,IF('Data Bank'!$AC754=0,0,2)))))</f>
        <v>0</v>
      </c>
      <c r="J1284" s="177">
        <f ca="1">IF(J$1&lt;'Data Bank'!$AD754,"",IF(J$1&gt;'Data Bank'!$AT754,"",IF(AND('Data Bank'!$AC754&lt;100,TODAY()&gt;'Data Bank'!$AT754),1,IF('Data Bank'!$AC754=100,3,IF('Data Bank'!$AC754=0,0,2)))))</f>
        <v>0</v>
      </c>
      <c r="K1284" s="177">
        <f ca="1">IF(K$1&lt;'Data Bank'!$AD754,"",IF(K$1&gt;'Data Bank'!$AT754,"",IF(AND('Data Bank'!$AC754&lt;100,TODAY()&gt;'Data Bank'!$AT754),1,IF('Data Bank'!$AC754=100,3,IF('Data Bank'!$AC754=0,0,2)))))</f>
        <v>0</v>
      </c>
      <c r="L1284" s="177">
        <f ca="1">IF(L$1&lt;'Data Bank'!$AD754,"",IF(L$1&gt;'Data Bank'!$AT754,"",IF(AND('Data Bank'!$AC754&lt;100,TODAY()&gt;'Data Bank'!$AT754),1,IF('Data Bank'!$AC754=100,3,IF('Data Bank'!$AC754=0,0,2)))))</f>
        <v>0</v>
      </c>
      <c r="M1284" s="177">
        <f ca="1">IF(M$1&lt;'Data Bank'!$AD754,"",IF(M$1&gt;'Data Bank'!$AT754,"",IF(AND('Data Bank'!$AC754&lt;100,TODAY()&gt;'Data Bank'!$AT754),1,IF('Data Bank'!$AC754=100,3,IF('Data Bank'!$AC754=0,0,2)))))</f>
        <v>0</v>
      </c>
      <c r="N1284" s="177">
        <f ca="1">IF(N$1&lt;'Data Bank'!$AD754,"",IF(N$1&gt;'Data Bank'!$AT754,"",IF(AND('Data Bank'!$AC754&lt;100,TODAY()&gt;'Data Bank'!$AT754),1,IF('Data Bank'!$AC754=100,3,IF('Data Bank'!$AC754=0,0,2)))))</f>
        <v>0</v>
      </c>
      <c r="O1284" s="177">
        <f ca="1">IF(O$1&lt;'Data Bank'!$AD754,"",IF(O$1&gt;'Data Bank'!$AT754,"",IF(AND('Data Bank'!$AC754&lt;100,TODAY()&gt;'Data Bank'!$AT754),1,IF('Data Bank'!$AC754=100,3,IF('Data Bank'!$AC754=0,0,2)))))</f>
        <v>0</v>
      </c>
      <c r="P1284" s="177">
        <f ca="1">IF(P$1&lt;'Data Bank'!$AD754,"",IF(P$1&gt;'Data Bank'!$AT754,"",IF(AND('Data Bank'!$AC754&lt;100,TODAY()&gt;'Data Bank'!$AT754),1,IF('Data Bank'!$AC754=100,3,IF('Data Bank'!$AC754=0,0,2)))))</f>
        <v>0</v>
      </c>
      <c r="Q1284" s="177">
        <f ca="1">IF(Q$1&lt;'Data Bank'!$AD754,"",IF(Q$1&gt;'Data Bank'!$AT754,"",IF(AND('Data Bank'!$AC754&lt;100,TODAY()&gt;'Data Bank'!$AT754),1,IF('Data Bank'!$AC754=100,3,IF('Data Bank'!$AC754=0,0,2)))))</f>
        <v>0</v>
      </c>
      <c r="R1284" s="177">
        <f ca="1">IF(R$1&lt;'Data Bank'!$AD754,"",IF(R$1&gt;'Data Bank'!$AT754,"",IF(AND('Data Bank'!$AC754&lt;100,TODAY()&gt;'Data Bank'!$AT754),1,IF('Data Bank'!$AC754=100,3,IF('Data Bank'!$AC754=0,0,2)))))</f>
        <v>0</v>
      </c>
    </row>
    <row r="1285" spans="1:18">
      <c r="A1285" s="115" t="str">
        <f>'Data Bank'!E767</f>
        <v>Lahore Jaranwala Road</v>
      </c>
      <c r="B1285" s="178">
        <f ca="1">IF(B$1&lt;'Data Bank'!$AD767,"",IF(B$1&gt;'Data Bank'!$AT767,"",IF(AND('Data Bank'!$AC767&lt;100,TODAY()&gt;'Data Bank'!$AT767),1,IF('Data Bank'!$AC767=100,3,IF('Data Bank'!$AC767=0,0,2)))))</f>
        <v>0</v>
      </c>
      <c r="C1285" s="178">
        <f ca="1">IF(C$1&lt;'Data Bank'!$AD767,"",IF(C$1&gt;'Data Bank'!$AT767,"",IF(AND('Data Bank'!$AC767&lt;100,TODAY()&gt;'Data Bank'!$AT767),1,IF('Data Bank'!$AC767=100,3,IF('Data Bank'!$AC767=0,0,2)))))</f>
        <v>0</v>
      </c>
      <c r="D1285" s="178">
        <f ca="1">IF(D$1&lt;'Data Bank'!$AD767,"",IF(D$1&gt;'Data Bank'!$AT767,"",IF(AND('Data Bank'!$AC767&lt;100,TODAY()&gt;'Data Bank'!$AT767),1,IF('Data Bank'!$AC767=100,3,IF('Data Bank'!$AC767=0,0,2)))))</f>
        <v>0</v>
      </c>
      <c r="E1285" s="178">
        <f ca="1">IF(E$1&lt;'Data Bank'!$AD767,"",IF(E$1&gt;'Data Bank'!$AT767,"",IF(AND('Data Bank'!$AC767&lt;100,TODAY()&gt;'Data Bank'!$AT767),1,IF('Data Bank'!$AC767=100,3,IF('Data Bank'!$AC767=0,0,2)))))</f>
        <v>0</v>
      </c>
      <c r="F1285" s="178">
        <f ca="1">IF(F$1&lt;'Data Bank'!$AD767,"",IF(F$1&gt;'Data Bank'!$AT767,"",IF(AND('Data Bank'!$AC767&lt;100,TODAY()&gt;'Data Bank'!$AT767),1,IF('Data Bank'!$AC767=100,3,IF('Data Bank'!$AC767=0,0,2)))))</f>
        <v>0</v>
      </c>
      <c r="G1285" s="178">
        <f ca="1">IF(G$1&lt;'Data Bank'!$AD767,"",IF(G$1&gt;'Data Bank'!$AT767,"",IF(AND('Data Bank'!$AC767&lt;100,TODAY()&gt;'Data Bank'!$AT767),1,IF('Data Bank'!$AC767=100,3,IF('Data Bank'!$AC767=0,0,2)))))</f>
        <v>0</v>
      </c>
      <c r="H1285" s="178">
        <f ca="1">IF(H$1&lt;'Data Bank'!$AD767,"",IF(H$1&gt;'Data Bank'!$AT767,"",IF(AND('Data Bank'!$AC767&lt;100,TODAY()&gt;'Data Bank'!$AT767),1,IF('Data Bank'!$AC767=100,3,IF('Data Bank'!$AC767=0,0,2)))))</f>
        <v>0</v>
      </c>
      <c r="I1285" s="178">
        <f ca="1">IF(I$1&lt;'Data Bank'!$AD767,"",IF(I$1&gt;'Data Bank'!$AT767,"",IF(AND('Data Bank'!$AC767&lt;100,TODAY()&gt;'Data Bank'!$AT767),1,IF('Data Bank'!$AC767=100,3,IF('Data Bank'!$AC767=0,0,2)))))</f>
        <v>0</v>
      </c>
      <c r="J1285" s="177" t="str">
        <f ca="1">IF(J$1&lt;'Data Bank'!$AD767,"",IF(J$1&gt;'Data Bank'!$AT767,"",IF(AND('Data Bank'!$AC767&lt;100,TODAY()&gt;'Data Bank'!$AT767),1,IF('Data Bank'!$AC767=100,3,IF('Data Bank'!$AC767=0,0,2)))))</f>
        <v/>
      </c>
      <c r="K1285" s="177" t="str">
        <f ca="1">IF(K$1&lt;'Data Bank'!$AD767,"",IF(K$1&gt;'Data Bank'!$AT767,"",IF(AND('Data Bank'!$AC767&lt;100,TODAY()&gt;'Data Bank'!$AT767),1,IF('Data Bank'!$AC767=100,3,IF('Data Bank'!$AC767=0,0,2)))))</f>
        <v/>
      </c>
      <c r="L1285" s="177" t="str">
        <f ca="1">IF(L$1&lt;'Data Bank'!$AD767,"",IF(L$1&gt;'Data Bank'!$AT767,"",IF(AND('Data Bank'!$AC767&lt;100,TODAY()&gt;'Data Bank'!$AT767),1,IF('Data Bank'!$AC767=100,3,IF('Data Bank'!$AC767=0,0,2)))))</f>
        <v/>
      </c>
      <c r="M1285" s="177" t="str">
        <f ca="1">IF(M$1&lt;'Data Bank'!$AD767,"",IF(M$1&gt;'Data Bank'!$AT767,"",IF(AND('Data Bank'!$AC767&lt;100,TODAY()&gt;'Data Bank'!$AT767),1,IF('Data Bank'!$AC767=100,3,IF('Data Bank'!$AC767=0,0,2)))))</f>
        <v/>
      </c>
      <c r="N1285" s="177" t="str">
        <f ca="1">IF(N$1&lt;'Data Bank'!$AD767,"",IF(N$1&gt;'Data Bank'!$AT767,"",IF(AND('Data Bank'!$AC767&lt;100,TODAY()&gt;'Data Bank'!$AT767),1,IF('Data Bank'!$AC767=100,3,IF('Data Bank'!$AC767=0,0,2)))))</f>
        <v/>
      </c>
      <c r="O1285" s="177" t="str">
        <f ca="1">IF(O$1&lt;'Data Bank'!$AD767,"",IF(O$1&gt;'Data Bank'!$AT767,"",IF(AND('Data Bank'!$AC767&lt;100,TODAY()&gt;'Data Bank'!$AT767),1,IF('Data Bank'!$AC767=100,3,IF('Data Bank'!$AC767=0,0,2)))))</f>
        <v/>
      </c>
      <c r="P1285" s="177" t="str">
        <f ca="1">IF(P$1&lt;'Data Bank'!$AD767,"",IF(P$1&gt;'Data Bank'!$AT767,"",IF(AND('Data Bank'!$AC767&lt;100,TODAY()&gt;'Data Bank'!$AT767),1,IF('Data Bank'!$AC767=100,3,IF('Data Bank'!$AC767=0,0,2)))))</f>
        <v/>
      </c>
      <c r="Q1285" s="177" t="str">
        <f ca="1">IF(Q$1&lt;'Data Bank'!$AD767,"",IF(Q$1&gt;'Data Bank'!$AT767,"",IF(AND('Data Bank'!$AC767&lt;100,TODAY()&gt;'Data Bank'!$AT767),1,IF('Data Bank'!$AC767=100,3,IF('Data Bank'!$AC767=0,0,2)))))</f>
        <v/>
      </c>
      <c r="R1285" s="177" t="str">
        <f ca="1">IF(R$1&lt;'Data Bank'!$AD767,"",IF(R$1&gt;'Data Bank'!$AT767,"",IF(AND('Data Bank'!$AC767&lt;100,TODAY()&gt;'Data Bank'!$AT767),1,IF('Data Bank'!$AC767=100,3,IF('Data Bank'!$AC767=0,0,2)))))</f>
        <v/>
      </c>
    </row>
    <row r="1286" spans="1:18">
      <c r="A1286" s="115" t="str">
        <f>'Data Bank'!E806</f>
        <v>Malikpura</v>
      </c>
      <c r="B1286" s="178">
        <f ca="1">IF(B$1&lt;'Data Bank'!$AD806,"",IF(B$1&gt;'Data Bank'!$AT806,"",IF(AND('Data Bank'!$AC806&lt;100,TODAY()&gt;'Data Bank'!$AT806),1,IF('Data Bank'!$AC806=100,3,IF('Data Bank'!$AC806=0,0,2)))))</f>
        <v>2</v>
      </c>
      <c r="C1286" s="178">
        <f ca="1">IF(C$1&lt;'Data Bank'!$AD806,"",IF(C$1&gt;'Data Bank'!$AT806,"",IF(AND('Data Bank'!$AC806&lt;100,TODAY()&gt;'Data Bank'!$AT806),1,IF('Data Bank'!$AC806=100,3,IF('Data Bank'!$AC806=0,0,2)))))</f>
        <v>2</v>
      </c>
      <c r="D1286" s="178">
        <f ca="1">IF(D$1&lt;'Data Bank'!$AD806,"",IF(D$1&gt;'Data Bank'!$AT806,"",IF(AND('Data Bank'!$AC806&lt;100,TODAY()&gt;'Data Bank'!$AT806),1,IF('Data Bank'!$AC806=100,3,IF('Data Bank'!$AC806=0,0,2)))))</f>
        <v>2</v>
      </c>
      <c r="E1286" s="178">
        <f ca="1">IF(E$1&lt;'Data Bank'!$AD806,"",IF(E$1&gt;'Data Bank'!$AT806,"",IF(AND('Data Bank'!$AC806&lt;100,TODAY()&gt;'Data Bank'!$AT806),1,IF('Data Bank'!$AC806=100,3,IF('Data Bank'!$AC806=0,0,2)))))</f>
        <v>2</v>
      </c>
      <c r="F1286" s="178">
        <f ca="1">IF(F$1&lt;'Data Bank'!$AD806,"",IF(F$1&gt;'Data Bank'!$AT806,"",IF(AND('Data Bank'!$AC806&lt;100,TODAY()&gt;'Data Bank'!$AT806),1,IF('Data Bank'!$AC806=100,3,IF('Data Bank'!$AC806=0,0,2)))))</f>
        <v>2</v>
      </c>
      <c r="G1286" s="178">
        <f ca="1">IF(G$1&lt;'Data Bank'!$AD806,"",IF(G$1&gt;'Data Bank'!$AT806,"",IF(AND('Data Bank'!$AC806&lt;100,TODAY()&gt;'Data Bank'!$AT806),1,IF('Data Bank'!$AC806=100,3,IF('Data Bank'!$AC806=0,0,2)))))</f>
        <v>2</v>
      </c>
      <c r="H1286" s="178">
        <f ca="1">IF(H$1&lt;'Data Bank'!$AD806,"",IF(H$1&gt;'Data Bank'!$AT806,"",IF(AND('Data Bank'!$AC806&lt;100,TODAY()&gt;'Data Bank'!$AT806),1,IF('Data Bank'!$AC806=100,3,IF('Data Bank'!$AC806=0,0,2)))))</f>
        <v>2</v>
      </c>
      <c r="I1286" s="178">
        <f ca="1">IF(I$1&lt;'Data Bank'!$AD806,"",IF(I$1&gt;'Data Bank'!$AT806,"",IF(AND('Data Bank'!$AC806&lt;100,TODAY()&gt;'Data Bank'!$AT806),1,IF('Data Bank'!$AC806=100,3,IF('Data Bank'!$AC806=0,0,2)))))</f>
        <v>2</v>
      </c>
      <c r="J1286" s="177">
        <f ca="1">IF(J$1&lt;'Data Bank'!$AD806,"",IF(J$1&gt;'Data Bank'!$AT806,"",IF(AND('Data Bank'!$AC806&lt;100,TODAY()&gt;'Data Bank'!$AT806),1,IF('Data Bank'!$AC806=100,3,IF('Data Bank'!$AC806=0,0,2)))))</f>
        <v>2</v>
      </c>
      <c r="K1286" s="177">
        <f ca="1">IF(K$1&lt;'Data Bank'!$AD806,"",IF(K$1&gt;'Data Bank'!$AT806,"",IF(AND('Data Bank'!$AC806&lt;100,TODAY()&gt;'Data Bank'!$AT806),1,IF('Data Bank'!$AC806=100,3,IF('Data Bank'!$AC806=0,0,2)))))</f>
        <v>2</v>
      </c>
      <c r="L1286" s="177">
        <f ca="1">IF(L$1&lt;'Data Bank'!$AD806,"",IF(L$1&gt;'Data Bank'!$AT806,"",IF(AND('Data Bank'!$AC806&lt;100,TODAY()&gt;'Data Bank'!$AT806),1,IF('Data Bank'!$AC806=100,3,IF('Data Bank'!$AC806=0,0,2)))))</f>
        <v>2</v>
      </c>
      <c r="M1286" s="177">
        <f ca="1">IF(M$1&lt;'Data Bank'!$AD806,"",IF(M$1&gt;'Data Bank'!$AT806,"",IF(AND('Data Bank'!$AC806&lt;100,TODAY()&gt;'Data Bank'!$AT806),1,IF('Data Bank'!$AC806=100,3,IF('Data Bank'!$AC806=0,0,2)))))</f>
        <v>2</v>
      </c>
      <c r="N1286" s="177">
        <f ca="1">IF(N$1&lt;'Data Bank'!$AD806,"",IF(N$1&gt;'Data Bank'!$AT806,"",IF(AND('Data Bank'!$AC806&lt;100,TODAY()&gt;'Data Bank'!$AT806),1,IF('Data Bank'!$AC806=100,3,IF('Data Bank'!$AC806=0,0,2)))))</f>
        <v>2</v>
      </c>
      <c r="O1286" s="177">
        <f ca="1">IF(O$1&lt;'Data Bank'!$AD806,"",IF(O$1&gt;'Data Bank'!$AT806,"",IF(AND('Data Bank'!$AC806&lt;100,TODAY()&gt;'Data Bank'!$AT806),1,IF('Data Bank'!$AC806=100,3,IF('Data Bank'!$AC806=0,0,2)))))</f>
        <v>2</v>
      </c>
      <c r="P1286" s="177">
        <f ca="1">IF(P$1&lt;'Data Bank'!$AD806,"",IF(P$1&gt;'Data Bank'!$AT806,"",IF(AND('Data Bank'!$AC806&lt;100,TODAY()&gt;'Data Bank'!$AT806),1,IF('Data Bank'!$AC806=100,3,IF('Data Bank'!$AC806=0,0,2)))))</f>
        <v>2</v>
      </c>
      <c r="Q1286" s="177">
        <f ca="1">IF(Q$1&lt;'Data Bank'!$AD806,"",IF(Q$1&gt;'Data Bank'!$AT806,"",IF(AND('Data Bank'!$AC806&lt;100,TODAY()&gt;'Data Bank'!$AT806),1,IF('Data Bank'!$AC806=100,3,IF('Data Bank'!$AC806=0,0,2)))))</f>
        <v>2</v>
      </c>
      <c r="R1286" s="177">
        <f ca="1">IF(R$1&lt;'Data Bank'!$AD806,"",IF(R$1&gt;'Data Bank'!$AT806,"",IF(AND('Data Bank'!$AC806&lt;100,TODAY()&gt;'Data Bank'!$AT806),1,IF('Data Bank'!$AC806=100,3,IF('Data Bank'!$AC806=0,0,2)))))</f>
        <v>2</v>
      </c>
    </row>
    <row r="1287" spans="1:18">
      <c r="A1287" s="115" t="str">
        <f>'Data Bank'!E808</f>
        <v>Safdarabad</v>
      </c>
      <c r="B1287" s="178">
        <f ca="1">IF(B$1&lt;'Data Bank'!$AD808,"",IF(B$1&gt;'Data Bank'!$AT808,"",IF(AND('Data Bank'!$AC808&lt;100,TODAY()&gt;'Data Bank'!$AT808),1,IF('Data Bank'!$AC808=100,3,IF('Data Bank'!$AC808=0,0,2)))))</f>
        <v>0</v>
      </c>
      <c r="C1287" s="178">
        <f ca="1">IF(C$1&lt;'Data Bank'!$AD808,"",IF(C$1&gt;'Data Bank'!$AT808,"",IF(AND('Data Bank'!$AC808&lt;100,TODAY()&gt;'Data Bank'!$AT808),1,IF('Data Bank'!$AC808=100,3,IF('Data Bank'!$AC808=0,0,2)))))</f>
        <v>0</v>
      </c>
      <c r="D1287" s="178">
        <f ca="1">IF(D$1&lt;'Data Bank'!$AD808,"",IF(D$1&gt;'Data Bank'!$AT808,"",IF(AND('Data Bank'!$AC808&lt;100,TODAY()&gt;'Data Bank'!$AT808),1,IF('Data Bank'!$AC808=100,3,IF('Data Bank'!$AC808=0,0,2)))))</f>
        <v>0</v>
      </c>
      <c r="E1287" s="178">
        <f ca="1">IF(E$1&lt;'Data Bank'!$AD808,"",IF(E$1&gt;'Data Bank'!$AT808,"",IF(AND('Data Bank'!$AC808&lt;100,TODAY()&gt;'Data Bank'!$AT808),1,IF('Data Bank'!$AC808=100,3,IF('Data Bank'!$AC808=0,0,2)))))</f>
        <v>0</v>
      </c>
      <c r="F1287" s="178">
        <f ca="1">IF(F$1&lt;'Data Bank'!$AD808,"",IF(F$1&gt;'Data Bank'!$AT808,"",IF(AND('Data Bank'!$AC808&lt;100,TODAY()&gt;'Data Bank'!$AT808),1,IF('Data Bank'!$AC808=100,3,IF('Data Bank'!$AC808=0,0,2)))))</f>
        <v>0</v>
      </c>
      <c r="G1287" s="178">
        <f ca="1">IF(G$1&lt;'Data Bank'!$AD808,"",IF(G$1&gt;'Data Bank'!$AT808,"",IF(AND('Data Bank'!$AC808&lt;100,TODAY()&gt;'Data Bank'!$AT808),1,IF('Data Bank'!$AC808=100,3,IF('Data Bank'!$AC808=0,0,2)))))</f>
        <v>0</v>
      </c>
      <c r="H1287" s="178">
        <f ca="1">IF(H$1&lt;'Data Bank'!$AD808,"",IF(H$1&gt;'Data Bank'!$AT808,"",IF(AND('Data Bank'!$AC808&lt;100,TODAY()&gt;'Data Bank'!$AT808),1,IF('Data Bank'!$AC808=100,3,IF('Data Bank'!$AC808=0,0,2)))))</f>
        <v>0</v>
      </c>
      <c r="I1287" s="178">
        <f ca="1">IF(I$1&lt;'Data Bank'!$AD808,"",IF(I$1&gt;'Data Bank'!$AT808,"",IF(AND('Data Bank'!$AC808&lt;100,TODAY()&gt;'Data Bank'!$AT808),1,IF('Data Bank'!$AC808=100,3,IF('Data Bank'!$AC808=0,0,2)))))</f>
        <v>0</v>
      </c>
      <c r="J1287" s="177" t="str">
        <f ca="1">IF(J$1&lt;'Data Bank'!$AD808,"",IF(J$1&gt;'Data Bank'!$AT808,"",IF(AND('Data Bank'!$AC808&lt;100,TODAY()&gt;'Data Bank'!$AT808),1,IF('Data Bank'!$AC808=100,3,IF('Data Bank'!$AC808=0,0,2)))))</f>
        <v/>
      </c>
      <c r="K1287" s="177" t="str">
        <f ca="1">IF(K$1&lt;'Data Bank'!$AD808,"",IF(K$1&gt;'Data Bank'!$AT808,"",IF(AND('Data Bank'!$AC808&lt;100,TODAY()&gt;'Data Bank'!$AT808),1,IF('Data Bank'!$AC808=100,3,IF('Data Bank'!$AC808=0,0,2)))))</f>
        <v/>
      </c>
      <c r="L1287" s="177" t="str">
        <f ca="1">IF(L$1&lt;'Data Bank'!$AD808,"",IF(L$1&gt;'Data Bank'!$AT808,"",IF(AND('Data Bank'!$AC808&lt;100,TODAY()&gt;'Data Bank'!$AT808),1,IF('Data Bank'!$AC808=100,3,IF('Data Bank'!$AC808=0,0,2)))))</f>
        <v/>
      </c>
      <c r="M1287" s="177" t="str">
        <f ca="1">IF(M$1&lt;'Data Bank'!$AD808,"",IF(M$1&gt;'Data Bank'!$AT808,"",IF(AND('Data Bank'!$AC808&lt;100,TODAY()&gt;'Data Bank'!$AT808),1,IF('Data Bank'!$AC808=100,3,IF('Data Bank'!$AC808=0,0,2)))))</f>
        <v/>
      </c>
      <c r="N1287" s="177" t="str">
        <f ca="1">IF(N$1&lt;'Data Bank'!$AD808,"",IF(N$1&gt;'Data Bank'!$AT808,"",IF(AND('Data Bank'!$AC808&lt;100,TODAY()&gt;'Data Bank'!$AT808),1,IF('Data Bank'!$AC808=100,3,IF('Data Bank'!$AC808=0,0,2)))))</f>
        <v/>
      </c>
      <c r="O1287" s="177" t="str">
        <f ca="1">IF(O$1&lt;'Data Bank'!$AD808,"",IF(O$1&gt;'Data Bank'!$AT808,"",IF(AND('Data Bank'!$AC808&lt;100,TODAY()&gt;'Data Bank'!$AT808),1,IF('Data Bank'!$AC808=100,3,IF('Data Bank'!$AC808=0,0,2)))))</f>
        <v/>
      </c>
      <c r="P1287" s="177" t="str">
        <f ca="1">IF(P$1&lt;'Data Bank'!$AD808,"",IF(P$1&gt;'Data Bank'!$AT808,"",IF(AND('Data Bank'!$AC808&lt;100,TODAY()&gt;'Data Bank'!$AT808),1,IF('Data Bank'!$AC808=100,3,IF('Data Bank'!$AC808=0,0,2)))))</f>
        <v/>
      </c>
      <c r="Q1287" s="177" t="str">
        <f ca="1">IF(Q$1&lt;'Data Bank'!$AD808,"",IF(Q$1&gt;'Data Bank'!$AT808,"",IF(AND('Data Bank'!$AC808&lt;100,TODAY()&gt;'Data Bank'!$AT808),1,IF('Data Bank'!$AC808=100,3,IF('Data Bank'!$AC808=0,0,2)))))</f>
        <v/>
      </c>
      <c r="R1287" s="177" t="str">
        <f ca="1">IF(R$1&lt;'Data Bank'!$AD808,"",IF(R$1&gt;'Data Bank'!$AT808,"",IF(AND('Data Bank'!$AC808&lt;100,TODAY()&gt;'Data Bank'!$AT808),1,IF('Data Bank'!$AC808=100,3,IF('Data Bank'!$AC808=0,0,2)))))</f>
        <v/>
      </c>
    </row>
    <row r="1288" spans="1:18">
      <c r="A1288" s="115" t="str">
        <f>'Data Bank'!E809</f>
        <v>Mansoora</v>
      </c>
      <c r="B1288" s="178">
        <f ca="1">IF(B$1&lt;'Data Bank'!$AD809,"",IF(B$1&gt;'Data Bank'!$AT809,"",IF(AND('Data Bank'!$AC809&lt;100,TODAY()&gt;'Data Bank'!$AT809),1,IF('Data Bank'!$AC809=100,3,IF('Data Bank'!$AC809=0,0,2)))))</f>
        <v>2</v>
      </c>
      <c r="C1288" s="178">
        <f ca="1">IF(C$1&lt;'Data Bank'!$AD809,"",IF(C$1&gt;'Data Bank'!$AT809,"",IF(AND('Data Bank'!$AC809&lt;100,TODAY()&gt;'Data Bank'!$AT809),1,IF('Data Bank'!$AC809=100,3,IF('Data Bank'!$AC809=0,0,2)))))</f>
        <v>2</v>
      </c>
      <c r="D1288" s="178">
        <f ca="1">IF(D$1&lt;'Data Bank'!$AD809,"",IF(D$1&gt;'Data Bank'!$AT809,"",IF(AND('Data Bank'!$AC809&lt;100,TODAY()&gt;'Data Bank'!$AT809),1,IF('Data Bank'!$AC809=100,3,IF('Data Bank'!$AC809=0,0,2)))))</f>
        <v>2</v>
      </c>
      <c r="E1288" s="178">
        <f ca="1">IF(E$1&lt;'Data Bank'!$AD809,"",IF(E$1&gt;'Data Bank'!$AT809,"",IF(AND('Data Bank'!$AC809&lt;100,TODAY()&gt;'Data Bank'!$AT809),1,IF('Data Bank'!$AC809=100,3,IF('Data Bank'!$AC809=0,0,2)))))</f>
        <v>2</v>
      </c>
      <c r="F1288" s="178">
        <f ca="1">IF(F$1&lt;'Data Bank'!$AD809,"",IF(F$1&gt;'Data Bank'!$AT809,"",IF(AND('Data Bank'!$AC809&lt;100,TODAY()&gt;'Data Bank'!$AT809),1,IF('Data Bank'!$AC809=100,3,IF('Data Bank'!$AC809=0,0,2)))))</f>
        <v>2</v>
      </c>
      <c r="G1288" s="178">
        <f ca="1">IF(G$1&lt;'Data Bank'!$AD809,"",IF(G$1&gt;'Data Bank'!$AT809,"",IF(AND('Data Bank'!$AC809&lt;100,TODAY()&gt;'Data Bank'!$AT809),1,IF('Data Bank'!$AC809=100,3,IF('Data Bank'!$AC809=0,0,2)))))</f>
        <v>2</v>
      </c>
      <c r="H1288" s="178">
        <f ca="1">IF(H$1&lt;'Data Bank'!$AD809,"",IF(H$1&gt;'Data Bank'!$AT809,"",IF(AND('Data Bank'!$AC809&lt;100,TODAY()&gt;'Data Bank'!$AT809),1,IF('Data Bank'!$AC809=100,3,IF('Data Bank'!$AC809=0,0,2)))))</f>
        <v>2</v>
      </c>
      <c r="I1288" s="178">
        <f ca="1">IF(I$1&lt;'Data Bank'!$AD809,"",IF(I$1&gt;'Data Bank'!$AT809,"",IF(AND('Data Bank'!$AC809&lt;100,TODAY()&gt;'Data Bank'!$AT809),1,IF('Data Bank'!$AC809=100,3,IF('Data Bank'!$AC809=0,0,2)))))</f>
        <v>2</v>
      </c>
      <c r="J1288" s="177">
        <f ca="1">IF(J$1&lt;'Data Bank'!$AD809,"",IF(J$1&gt;'Data Bank'!$AT809,"",IF(AND('Data Bank'!$AC809&lt;100,TODAY()&gt;'Data Bank'!$AT809),1,IF('Data Bank'!$AC809=100,3,IF('Data Bank'!$AC809=0,0,2)))))</f>
        <v>2</v>
      </c>
      <c r="K1288" s="177">
        <f ca="1">IF(K$1&lt;'Data Bank'!$AD809,"",IF(K$1&gt;'Data Bank'!$AT809,"",IF(AND('Data Bank'!$AC809&lt;100,TODAY()&gt;'Data Bank'!$AT809),1,IF('Data Bank'!$AC809=100,3,IF('Data Bank'!$AC809=0,0,2)))))</f>
        <v>2</v>
      </c>
      <c r="L1288" s="177">
        <f ca="1">IF(L$1&lt;'Data Bank'!$AD809,"",IF(L$1&gt;'Data Bank'!$AT809,"",IF(AND('Data Bank'!$AC809&lt;100,TODAY()&gt;'Data Bank'!$AT809),1,IF('Data Bank'!$AC809=100,3,IF('Data Bank'!$AC809=0,0,2)))))</f>
        <v>2</v>
      </c>
      <c r="M1288" s="177">
        <f ca="1">IF(M$1&lt;'Data Bank'!$AD809,"",IF(M$1&gt;'Data Bank'!$AT809,"",IF(AND('Data Bank'!$AC809&lt;100,TODAY()&gt;'Data Bank'!$AT809),1,IF('Data Bank'!$AC809=100,3,IF('Data Bank'!$AC809=0,0,2)))))</f>
        <v>2</v>
      </c>
      <c r="N1288" s="177">
        <f ca="1">IF(N$1&lt;'Data Bank'!$AD809,"",IF(N$1&gt;'Data Bank'!$AT809,"",IF(AND('Data Bank'!$AC809&lt;100,TODAY()&gt;'Data Bank'!$AT809),1,IF('Data Bank'!$AC809=100,3,IF('Data Bank'!$AC809=0,0,2)))))</f>
        <v>2</v>
      </c>
      <c r="O1288" s="177">
        <f ca="1">IF(O$1&lt;'Data Bank'!$AD809,"",IF(O$1&gt;'Data Bank'!$AT809,"",IF(AND('Data Bank'!$AC809&lt;100,TODAY()&gt;'Data Bank'!$AT809),1,IF('Data Bank'!$AC809=100,3,IF('Data Bank'!$AC809=0,0,2)))))</f>
        <v>2</v>
      </c>
      <c r="P1288" s="177">
        <f ca="1">IF(P$1&lt;'Data Bank'!$AD809,"",IF(P$1&gt;'Data Bank'!$AT809,"",IF(AND('Data Bank'!$AC809&lt;100,TODAY()&gt;'Data Bank'!$AT809),1,IF('Data Bank'!$AC809=100,3,IF('Data Bank'!$AC809=0,0,2)))))</f>
        <v>2</v>
      </c>
      <c r="Q1288" s="177">
        <f ca="1">IF(Q$1&lt;'Data Bank'!$AD809,"",IF(Q$1&gt;'Data Bank'!$AT809,"",IF(AND('Data Bank'!$AC809&lt;100,TODAY()&gt;'Data Bank'!$AT809),1,IF('Data Bank'!$AC809=100,3,IF('Data Bank'!$AC809=0,0,2)))))</f>
        <v>2</v>
      </c>
      <c r="R1288" s="177">
        <f ca="1">IF(R$1&lt;'Data Bank'!$AD809,"",IF(R$1&gt;'Data Bank'!$AT809,"",IF(AND('Data Bank'!$AC809&lt;100,TODAY()&gt;'Data Bank'!$AT809),1,IF('Data Bank'!$AC809=100,3,IF('Data Bank'!$AC809=0,0,2)))))</f>
        <v>2</v>
      </c>
    </row>
    <row r="1289" spans="1:18">
      <c r="A1289" s="115" t="str">
        <f>'Data Bank'!E817</f>
        <v>Master Citi Pk-2</v>
      </c>
      <c r="B1289" s="178">
        <f ca="1">IF(B$1&lt;'Data Bank'!$AD817,"",IF(B$1&gt;'Data Bank'!$AT817,"",IF(AND('Data Bank'!$AC817&lt;100,TODAY()&gt;'Data Bank'!$AT817),1,IF('Data Bank'!$AC817=100,3,IF('Data Bank'!$AC817=0,0,2)))))</f>
        <v>2</v>
      </c>
      <c r="C1289" s="178">
        <f ca="1">IF(C$1&lt;'Data Bank'!$AD817,"",IF(C$1&gt;'Data Bank'!$AT817,"",IF(AND('Data Bank'!$AC817&lt;100,TODAY()&gt;'Data Bank'!$AT817),1,IF('Data Bank'!$AC817=100,3,IF('Data Bank'!$AC817=0,0,2)))))</f>
        <v>2</v>
      </c>
      <c r="D1289" s="178">
        <f ca="1">IF(D$1&lt;'Data Bank'!$AD817,"",IF(D$1&gt;'Data Bank'!$AT817,"",IF(AND('Data Bank'!$AC817&lt;100,TODAY()&gt;'Data Bank'!$AT817),1,IF('Data Bank'!$AC817=100,3,IF('Data Bank'!$AC817=0,0,2)))))</f>
        <v>2</v>
      </c>
      <c r="E1289" s="178">
        <f ca="1">IF(E$1&lt;'Data Bank'!$AD817,"",IF(E$1&gt;'Data Bank'!$AT817,"",IF(AND('Data Bank'!$AC817&lt;100,TODAY()&gt;'Data Bank'!$AT817),1,IF('Data Bank'!$AC817=100,3,IF('Data Bank'!$AC817=0,0,2)))))</f>
        <v>2</v>
      </c>
      <c r="F1289" s="178">
        <f ca="1">IF(F$1&lt;'Data Bank'!$AD817,"",IF(F$1&gt;'Data Bank'!$AT817,"",IF(AND('Data Bank'!$AC817&lt;100,TODAY()&gt;'Data Bank'!$AT817),1,IF('Data Bank'!$AC817=100,3,IF('Data Bank'!$AC817=0,0,2)))))</f>
        <v>2</v>
      </c>
      <c r="G1289" s="178">
        <f ca="1">IF(G$1&lt;'Data Bank'!$AD817,"",IF(G$1&gt;'Data Bank'!$AT817,"",IF(AND('Data Bank'!$AC817&lt;100,TODAY()&gt;'Data Bank'!$AT817),1,IF('Data Bank'!$AC817=100,3,IF('Data Bank'!$AC817=0,0,2)))))</f>
        <v>2</v>
      </c>
      <c r="H1289" s="178">
        <f ca="1">IF(H$1&lt;'Data Bank'!$AD817,"",IF(H$1&gt;'Data Bank'!$AT817,"",IF(AND('Data Bank'!$AC817&lt;100,TODAY()&gt;'Data Bank'!$AT817),1,IF('Data Bank'!$AC817=100,3,IF('Data Bank'!$AC817=0,0,2)))))</f>
        <v>2</v>
      </c>
      <c r="I1289" s="178">
        <f ca="1">IF(I$1&lt;'Data Bank'!$AD817,"",IF(I$1&gt;'Data Bank'!$AT817,"",IF(AND('Data Bank'!$AC817&lt;100,TODAY()&gt;'Data Bank'!$AT817),1,IF('Data Bank'!$AC817=100,3,IF('Data Bank'!$AC817=0,0,2)))))</f>
        <v>2</v>
      </c>
      <c r="J1289" s="177">
        <f ca="1">IF(J$1&lt;'Data Bank'!$AD817,"",IF(J$1&gt;'Data Bank'!$AT817,"",IF(AND('Data Bank'!$AC817&lt;100,TODAY()&gt;'Data Bank'!$AT817),1,IF('Data Bank'!$AC817=100,3,IF('Data Bank'!$AC817=0,0,2)))))</f>
        <v>2</v>
      </c>
      <c r="K1289" s="177">
        <f ca="1">IF(K$1&lt;'Data Bank'!$AD817,"",IF(K$1&gt;'Data Bank'!$AT817,"",IF(AND('Data Bank'!$AC817&lt;100,TODAY()&gt;'Data Bank'!$AT817),1,IF('Data Bank'!$AC817=100,3,IF('Data Bank'!$AC817=0,0,2)))))</f>
        <v>2</v>
      </c>
      <c r="L1289" s="177">
        <f ca="1">IF(L$1&lt;'Data Bank'!$AD817,"",IF(L$1&gt;'Data Bank'!$AT817,"",IF(AND('Data Bank'!$AC817&lt;100,TODAY()&gt;'Data Bank'!$AT817),1,IF('Data Bank'!$AC817=100,3,IF('Data Bank'!$AC817=0,0,2)))))</f>
        <v>2</v>
      </c>
      <c r="M1289" s="177">
        <f ca="1">IF(M$1&lt;'Data Bank'!$AD817,"",IF(M$1&gt;'Data Bank'!$AT817,"",IF(AND('Data Bank'!$AC817&lt;100,TODAY()&gt;'Data Bank'!$AT817),1,IF('Data Bank'!$AC817=100,3,IF('Data Bank'!$AC817=0,0,2)))))</f>
        <v>2</v>
      </c>
      <c r="N1289" s="177">
        <f ca="1">IF(N$1&lt;'Data Bank'!$AD817,"",IF(N$1&gt;'Data Bank'!$AT817,"",IF(AND('Data Bank'!$AC817&lt;100,TODAY()&gt;'Data Bank'!$AT817),1,IF('Data Bank'!$AC817=100,3,IF('Data Bank'!$AC817=0,0,2)))))</f>
        <v>2</v>
      </c>
      <c r="O1289" s="177">
        <f ca="1">IF(O$1&lt;'Data Bank'!$AD817,"",IF(O$1&gt;'Data Bank'!$AT817,"",IF(AND('Data Bank'!$AC817&lt;100,TODAY()&gt;'Data Bank'!$AT817),1,IF('Data Bank'!$AC817=100,3,IF('Data Bank'!$AC817=0,0,2)))))</f>
        <v>2</v>
      </c>
      <c r="P1289" s="177">
        <f ca="1">IF(P$1&lt;'Data Bank'!$AD817,"",IF(P$1&gt;'Data Bank'!$AT817,"",IF(AND('Data Bank'!$AC817&lt;100,TODAY()&gt;'Data Bank'!$AT817),1,IF('Data Bank'!$AC817=100,3,IF('Data Bank'!$AC817=0,0,2)))))</f>
        <v>2</v>
      </c>
      <c r="Q1289" s="177">
        <f ca="1">IF(Q$1&lt;'Data Bank'!$AD817,"",IF(Q$1&gt;'Data Bank'!$AT817,"",IF(AND('Data Bank'!$AC817&lt;100,TODAY()&gt;'Data Bank'!$AT817),1,IF('Data Bank'!$AC817=100,3,IF('Data Bank'!$AC817=0,0,2)))))</f>
        <v>2</v>
      </c>
      <c r="R1289" s="177">
        <f ca="1">IF(R$1&lt;'Data Bank'!$AD817,"",IF(R$1&gt;'Data Bank'!$AT817,"",IF(AND('Data Bank'!$AC817&lt;100,TODAY()&gt;'Data Bank'!$AT817),1,IF('Data Bank'!$AC817=100,3,IF('Data Bank'!$AC817=0,0,2)))))</f>
        <v>2</v>
      </c>
    </row>
    <row r="1290" spans="1:18">
      <c r="A1290" s="115" t="str">
        <f>'Data Bank'!E818</f>
        <v>Master Citi Pk-3</v>
      </c>
      <c r="B1290" s="178">
        <f ca="1">IF(B$1&lt;'Data Bank'!$AD818,"",IF(B$1&gt;'Data Bank'!$AT818,"",IF(AND('Data Bank'!$AC818&lt;100,TODAY()&gt;'Data Bank'!$AT818),1,IF('Data Bank'!$AC818=100,3,IF('Data Bank'!$AC818=0,0,2)))))</f>
        <v>2</v>
      </c>
      <c r="C1290" s="178">
        <f ca="1">IF(C$1&lt;'Data Bank'!$AD818,"",IF(C$1&gt;'Data Bank'!$AT818,"",IF(AND('Data Bank'!$AC818&lt;100,TODAY()&gt;'Data Bank'!$AT818),1,IF('Data Bank'!$AC818=100,3,IF('Data Bank'!$AC818=0,0,2)))))</f>
        <v>2</v>
      </c>
      <c r="D1290" s="178">
        <f ca="1">IF(D$1&lt;'Data Bank'!$AD818,"",IF(D$1&gt;'Data Bank'!$AT818,"",IF(AND('Data Bank'!$AC818&lt;100,TODAY()&gt;'Data Bank'!$AT818),1,IF('Data Bank'!$AC818=100,3,IF('Data Bank'!$AC818=0,0,2)))))</f>
        <v>2</v>
      </c>
      <c r="E1290" s="178">
        <f ca="1">IF(E$1&lt;'Data Bank'!$AD818,"",IF(E$1&gt;'Data Bank'!$AT818,"",IF(AND('Data Bank'!$AC818&lt;100,TODAY()&gt;'Data Bank'!$AT818),1,IF('Data Bank'!$AC818=100,3,IF('Data Bank'!$AC818=0,0,2)))))</f>
        <v>2</v>
      </c>
      <c r="F1290" s="178">
        <f ca="1">IF(F$1&lt;'Data Bank'!$AD818,"",IF(F$1&gt;'Data Bank'!$AT818,"",IF(AND('Data Bank'!$AC818&lt;100,TODAY()&gt;'Data Bank'!$AT818),1,IF('Data Bank'!$AC818=100,3,IF('Data Bank'!$AC818=0,0,2)))))</f>
        <v>2</v>
      </c>
      <c r="G1290" s="178">
        <f ca="1">IF(G$1&lt;'Data Bank'!$AD818,"",IF(G$1&gt;'Data Bank'!$AT818,"",IF(AND('Data Bank'!$AC818&lt;100,TODAY()&gt;'Data Bank'!$AT818),1,IF('Data Bank'!$AC818=100,3,IF('Data Bank'!$AC818=0,0,2)))))</f>
        <v>2</v>
      </c>
      <c r="H1290" s="178">
        <f ca="1">IF(H$1&lt;'Data Bank'!$AD818,"",IF(H$1&gt;'Data Bank'!$AT818,"",IF(AND('Data Bank'!$AC818&lt;100,TODAY()&gt;'Data Bank'!$AT818),1,IF('Data Bank'!$AC818=100,3,IF('Data Bank'!$AC818=0,0,2)))))</f>
        <v>2</v>
      </c>
      <c r="I1290" s="178">
        <f ca="1">IF(I$1&lt;'Data Bank'!$AD818,"",IF(I$1&gt;'Data Bank'!$AT818,"",IF(AND('Data Bank'!$AC818&lt;100,TODAY()&gt;'Data Bank'!$AT818),1,IF('Data Bank'!$AC818=100,3,IF('Data Bank'!$AC818=0,0,2)))))</f>
        <v>2</v>
      </c>
      <c r="J1290" s="177">
        <f ca="1">IF(J$1&lt;'Data Bank'!$AD818,"",IF(J$1&gt;'Data Bank'!$AT818,"",IF(AND('Data Bank'!$AC818&lt;100,TODAY()&gt;'Data Bank'!$AT818),1,IF('Data Bank'!$AC818=100,3,IF('Data Bank'!$AC818=0,0,2)))))</f>
        <v>2</v>
      </c>
      <c r="K1290" s="177">
        <f ca="1">IF(K$1&lt;'Data Bank'!$AD818,"",IF(K$1&gt;'Data Bank'!$AT818,"",IF(AND('Data Bank'!$AC818&lt;100,TODAY()&gt;'Data Bank'!$AT818),1,IF('Data Bank'!$AC818=100,3,IF('Data Bank'!$AC818=0,0,2)))))</f>
        <v>2</v>
      </c>
      <c r="L1290" s="177">
        <f ca="1">IF(L$1&lt;'Data Bank'!$AD818,"",IF(L$1&gt;'Data Bank'!$AT818,"",IF(AND('Data Bank'!$AC818&lt;100,TODAY()&gt;'Data Bank'!$AT818),1,IF('Data Bank'!$AC818=100,3,IF('Data Bank'!$AC818=0,0,2)))))</f>
        <v>2</v>
      </c>
      <c r="M1290" s="177">
        <f ca="1">IF(M$1&lt;'Data Bank'!$AD818,"",IF(M$1&gt;'Data Bank'!$AT818,"",IF(AND('Data Bank'!$AC818&lt;100,TODAY()&gt;'Data Bank'!$AT818),1,IF('Data Bank'!$AC818=100,3,IF('Data Bank'!$AC818=0,0,2)))))</f>
        <v>2</v>
      </c>
      <c r="N1290" s="177">
        <f ca="1">IF(N$1&lt;'Data Bank'!$AD818,"",IF(N$1&gt;'Data Bank'!$AT818,"",IF(AND('Data Bank'!$AC818&lt;100,TODAY()&gt;'Data Bank'!$AT818),1,IF('Data Bank'!$AC818=100,3,IF('Data Bank'!$AC818=0,0,2)))))</f>
        <v>2</v>
      </c>
      <c r="O1290" s="177">
        <f ca="1">IF(O$1&lt;'Data Bank'!$AD818,"",IF(O$1&gt;'Data Bank'!$AT818,"",IF(AND('Data Bank'!$AC818&lt;100,TODAY()&gt;'Data Bank'!$AT818),1,IF('Data Bank'!$AC818=100,3,IF('Data Bank'!$AC818=0,0,2)))))</f>
        <v>2</v>
      </c>
      <c r="P1290" s="177">
        <f ca="1">IF(P$1&lt;'Data Bank'!$AD818,"",IF(P$1&gt;'Data Bank'!$AT818,"",IF(AND('Data Bank'!$AC818&lt;100,TODAY()&gt;'Data Bank'!$AT818),1,IF('Data Bank'!$AC818=100,3,IF('Data Bank'!$AC818=0,0,2)))))</f>
        <v>2</v>
      </c>
      <c r="Q1290" s="177">
        <f ca="1">IF(Q$1&lt;'Data Bank'!$AD818,"",IF(Q$1&gt;'Data Bank'!$AT818,"",IF(AND('Data Bank'!$AC818&lt;100,TODAY()&gt;'Data Bank'!$AT818),1,IF('Data Bank'!$AC818=100,3,IF('Data Bank'!$AC818=0,0,2)))))</f>
        <v>2</v>
      </c>
      <c r="R1290" s="177">
        <f ca="1">IF(R$1&lt;'Data Bank'!$AD818,"",IF(R$1&gt;'Data Bank'!$AT818,"",IF(AND('Data Bank'!$AC818&lt;100,TODAY()&gt;'Data Bank'!$AT818),1,IF('Data Bank'!$AC818=100,3,IF('Data Bank'!$AC818=0,0,2)))))</f>
        <v>2</v>
      </c>
    </row>
    <row r="1291" spans="1:18">
      <c r="A1291" s="115" t="str">
        <f>'Data Bank'!E819</f>
        <v>MB Shora Colony</v>
      </c>
      <c r="B1291" s="178">
        <f ca="1">IF(B$1&lt;'Data Bank'!$AD819,"",IF(B$1&gt;'Data Bank'!$AT819,"",IF(AND('Data Bank'!$AC819&lt;100,TODAY()&gt;'Data Bank'!$AT819),1,IF('Data Bank'!$AC819=100,3,IF('Data Bank'!$AC819=0,0,2)))))</f>
        <v>2</v>
      </c>
      <c r="C1291" s="178">
        <f ca="1">IF(C$1&lt;'Data Bank'!$AD819,"",IF(C$1&gt;'Data Bank'!$AT819,"",IF(AND('Data Bank'!$AC819&lt;100,TODAY()&gt;'Data Bank'!$AT819),1,IF('Data Bank'!$AC819=100,3,IF('Data Bank'!$AC819=0,0,2)))))</f>
        <v>2</v>
      </c>
      <c r="D1291" s="178">
        <f ca="1">IF(D$1&lt;'Data Bank'!$AD819,"",IF(D$1&gt;'Data Bank'!$AT819,"",IF(AND('Data Bank'!$AC819&lt;100,TODAY()&gt;'Data Bank'!$AT819),1,IF('Data Bank'!$AC819=100,3,IF('Data Bank'!$AC819=0,0,2)))))</f>
        <v>2</v>
      </c>
      <c r="E1291" s="178">
        <f ca="1">IF(E$1&lt;'Data Bank'!$AD819,"",IF(E$1&gt;'Data Bank'!$AT819,"",IF(AND('Data Bank'!$AC819&lt;100,TODAY()&gt;'Data Bank'!$AT819),1,IF('Data Bank'!$AC819=100,3,IF('Data Bank'!$AC819=0,0,2)))))</f>
        <v>2</v>
      </c>
      <c r="F1291" s="178">
        <f ca="1">IF(F$1&lt;'Data Bank'!$AD819,"",IF(F$1&gt;'Data Bank'!$AT819,"",IF(AND('Data Bank'!$AC819&lt;100,TODAY()&gt;'Data Bank'!$AT819),1,IF('Data Bank'!$AC819=100,3,IF('Data Bank'!$AC819=0,0,2)))))</f>
        <v>2</v>
      </c>
      <c r="G1291" s="178">
        <f ca="1">IF(G$1&lt;'Data Bank'!$AD819,"",IF(G$1&gt;'Data Bank'!$AT819,"",IF(AND('Data Bank'!$AC819&lt;100,TODAY()&gt;'Data Bank'!$AT819),1,IF('Data Bank'!$AC819=100,3,IF('Data Bank'!$AC819=0,0,2)))))</f>
        <v>2</v>
      </c>
      <c r="H1291" s="178">
        <f ca="1">IF(H$1&lt;'Data Bank'!$AD819,"",IF(H$1&gt;'Data Bank'!$AT819,"",IF(AND('Data Bank'!$AC819&lt;100,TODAY()&gt;'Data Bank'!$AT819),1,IF('Data Bank'!$AC819=100,3,IF('Data Bank'!$AC819=0,0,2)))))</f>
        <v>2</v>
      </c>
      <c r="I1291" s="178">
        <f ca="1">IF(I$1&lt;'Data Bank'!$AD819,"",IF(I$1&gt;'Data Bank'!$AT819,"",IF(AND('Data Bank'!$AC819&lt;100,TODAY()&gt;'Data Bank'!$AT819),1,IF('Data Bank'!$AC819=100,3,IF('Data Bank'!$AC819=0,0,2)))))</f>
        <v>2</v>
      </c>
      <c r="J1291" s="177">
        <f ca="1">IF(J$1&lt;'Data Bank'!$AD819,"",IF(J$1&gt;'Data Bank'!$AT819,"",IF(AND('Data Bank'!$AC819&lt;100,TODAY()&gt;'Data Bank'!$AT819),1,IF('Data Bank'!$AC819=100,3,IF('Data Bank'!$AC819=0,0,2)))))</f>
        <v>2</v>
      </c>
      <c r="K1291" s="177">
        <f ca="1">IF(K$1&lt;'Data Bank'!$AD819,"",IF(K$1&gt;'Data Bank'!$AT819,"",IF(AND('Data Bank'!$AC819&lt;100,TODAY()&gt;'Data Bank'!$AT819),1,IF('Data Bank'!$AC819=100,3,IF('Data Bank'!$AC819=0,0,2)))))</f>
        <v>2</v>
      </c>
      <c r="L1291" s="177">
        <f ca="1">IF(L$1&lt;'Data Bank'!$AD819,"",IF(L$1&gt;'Data Bank'!$AT819,"",IF(AND('Data Bank'!$AC819&lt;100,TODAY()&gt;'Data Bank'!$AT819),1,IF('Data Bank'!$AC819=100,3,IF('Data Bank'!$AC819=0,0,2)))))</f>
        <v>2</v>
      </c>
      <c r="M1291" s="177">
        <f ca="1">IF(M$1&lt;'Data Bank'!$AD819,"",IF(M$1&gt;'Data Bank'!$AT819,"",IF(AND('Data Bank'!$AC819&lt;100,TODAY()&gt;'Data Bank'!$AT819),1,IF('Data Bank'!$AC819=100,3,IF('Data Bank'!$AC819=0,0,2)))))</f>
        <v>2</v>
      </c>
      <c r="N1291" s="177">
        <f ca="1">IF(N$1&lt;'Data Bank'!$AD819,"",IF(N$1&gt;'Data Bank'!$AT819,"",IF(AND('Data Bank'!$AC819&lt;100,TODAY()&gt;'Data Bank'!$AT819),1,IF('Data Bank'!$AC819=100,3,IF('Data Bank'!$AC819=0,0,2)))))</f>
        <v>2</v>
      </c>
      <c r="O1291" s="177">
        <f ca="1">IF(O$1&lt;'Data Bank'!$AD819,"",IF(O$1&gt;'Data Bank'!$AT819,"",IF(AND('Data Bank'!$AC819&lt;100,TODAY()&gt;'Data Bank'!$AT819),1,IF('Data Bank'!$AC819=100,3,IF('Data Bank'!$AC819=0,0,2)))))</f>
        <v>2</v>
      </c>
      <c r="P1291" s="177">
        <f ca="1">IF(P$1&lt;'Data Bank'!$AD819,"",IF(P$1&gt;'Data Bank'!$AT819,"",IF(AND('Data Bank'!$AC819&lt;100,TODAY()&gt;'Data Bank'!$AT819),1,IF('Data Bank'!$AC819=100,3,IF('Data Bank'!$AC819=0,0,2)))))</f>
        <v>2</v>
      </c>
      <c r="Q1291" s="177">
        <f ca="1">IF(Q$1&lt;'Data Bank'!$AD819,"",IF(Q$1&gt;'Data Bank'!$AT819,"",IF(AND('Data Bank'!$AC819&lt;100,TODAY()&gt;'Data Bank'!$AT819),1,IF('Data Bank'!$AC819=100,3,IF('Data Bank'!$AC819=0,0,2)))))</f>
        <v>2</v>
      </c>
      <c r="R1291" s="177">
        <f ca="1">IF(R$1&lt;'Data Bank'!$AD819,"",IF(R$1&gt;'Data Bank'!$AT819,"",IF(AND('Data Bank'!$AC819&lt;100,TODAY()&gt;'Data Bank'!$AT819),1,IF('Data Bank'!$AC819=100,3,IF('Data Bank'!$AC819=0,0,2)))))</f>
        <v>2</v>
      </c>
    </row>
    <row r="1292" spans="1:18">
      <c r="A1292" s="115" t="str">
        <f>'Data Bank'!E835</f>
        <v>Model Town</v>
      </c>
      <c r="B1292" s="178">
        <f ca="1">IF(B$1&lt;'Data Bank'!$AD835,"",IF(B$1&gt;'Data Bank'!$AT835,"",IF(AND('Data Bank'!$AC835&lt;100,TODAY()&gt;'Data Bank'!$AT835),1,IF('Data Bank'!$AC835=100,3,IF('Data Bank'!$AC835=0,0,2)))))</f>
        <v>1</v>
      </c>
      <c r="C1292" s="178">
        <f ca="1">IF(C$1&lt;'Data Bank'!$AD835,"",IF(C$1&gt;'Data Bank'!$AT835,"",IF(AND('Data Bank'!$AC835&lt;100,TODAY()&gt;'Data Bank'!$AT835),1,IF('Data Bank'!$AC835=100,3,IF('Data Bank'!$AC835=0,0,2)))))</f>
        <v>1</v>
      </c>
      <c r="D1292" s="178" t="str">
        <f ca="1">IF(D$1&lt;'Data Bank'!$AD835,"",IF(D$1&gt;'Data Bank'!$AT835,"",IF(AND('Data Bank'!$AC835&lt;100,TODAY()&gt;'Data Bank'!$AT835),1,IF('Data Bank'!$AC835=100,3,IF('Data Bank'!$AC835=0,0,2)))))</f>
        <v/>
      </c>
      <c r="E1292" s="178" t="str">
        <f ca="1">IF(E$1&lt;'Data Bank'!$AD835,"",IF(E$1&gt;'Data Bank'!$AT835,"",IF(AND('Data Bank'!$AC835&lt;100,TODAY()&gt;'Data Bank'!$AT835),1,IF('Data Bank'!$AC835=100,3,IF('Data Bank'!$AC835=0,0,2)))))</f>
        <v/>
      </c>
      <c r="F1292" s="178" t="str">
        <f ca="1">IF(F$1&lt;'Data Bank'!$AD835,"",IF(F$1&gt;'Data Bank'!$AT835,"",IF(AND('Data Bank'!$AC835&lt;100,TODAY()&gt;'Data Bank'!$AT835),1,IF('Data Bank'!$AC835=100,3,IF('Data Bank'!$AC835=0,0,2)))))</f>
        <v/>
      </c>
      <c r="G1292" s="178" t="str">
        <f ca="1">IF(G$1&lt;'Data Bank'!$AD835,"",IF(G$1&gt;'Data Bank'!$AT835,"",IF(AND('Data Bank'!$AC835&lt;100,TODAY()&gt;'Data Bank'!$AT835),1,IF('Data Bank'!$AC835=100,3,IF('Data Bank'!$AC835=0,0,2)))))</f>
        <v/>
      </c>
      <c r="H1292" s="178" t="str">
        <f ca="1">IF(H$1&lt;'Data Bank'!$AD835,"",IF(H$1&gt;'Data Bank'!$AT835,"",IF(AND('Data Bank'!$AC835&lt;100,TODAY()&gt;'Data Bank'!$AT835),1,IF('Data Bank'!$AC835=100,3,IF('Data Bank'!$AC835=0,0,2)))))</f>
        <v/>
      </c>
      <c r="I1292" s="178" t="str">
        <f ca="1">IF(I$1&lt;'Data Bank'!$AD835,"",IF(I$1&gt;'Data Bank'!$AT835,"",IF(AND('Data Bank'!$AC835&lt;100,TODAY()&gt;'Data Bank'!$AT835),1,IF('Data Bank'!$AC835=100,3,IF('Data Bank'!$AC835=0,0,2)))))</f>
        <v/>
      </c>
      <c r="J1292" s="177" t="str">
        <f ca="1">IF(J$1&lt;'Data Bank'!$AD835,"",IF(J$1&gt;'Data Bank'!$AT835,"",IF(AND('Data Bank'!$AC835&lt;100,TODAY()&gt;'Data Bank'!$AT835),1,IF('Data Bank'!$AC835=100,3,IF('Data Bank'!$AC835=0,0,2)))))</f>
        <v/>
      </c>
      <c r="K1292" s="177" t="str">
        <f ca="1">IF(K$1&lt;'Data Bank'!$AD835,"",IF(K$1&gt;'Data Bank'!$AT835,"",IF(AND('Data Bank'!$AC835&lt;100,TODAY()&gt;'Data Bank'!$AT835),1,IF('Data Bank'!$AC835=100,3,IF('Data Bank'!$AC835=0,0,2)))))</f>
        <v/>
      </c>
      <c r="L1292" s="177" t="str">
        <f ca="1">IF(L$1&lt;'Data Bank'!$AD835,"",IF(L$1&gt;'Data Bank'!$AT835,"",IF(AND('Data Bank'!$AC835&lt;100,TODAY()&gt;'Data Bank'!$AT835),1,IF('Data Bank'!$AC835=100,3,IF('Data Bank'!$AC835=0,0,2)))))</f>
        <v/>
      </c>
      <c r="M1292" s="177" t="str">
        <f ca="1">IF(M$1&lt;'Data Bank'!$AD835,"",IF(M$1&gt;'Data Bank'!$AT835,"",IF(AND('Data Bank'!$AC835&lt;100,TODAY()&gt;'Data Bank'!$AT835),1,IF('Data Bank'!$AC835=100,3,IF('Data Bank'!$AC835=0,0,2)))))</f>
        <v/>
      </c>
      <c r="N1292" s="177" t="str">
        <f ca="1">IF(N$1&lt;'Data Bank'!$AD835,"",IF(N$1&gt;'Data Bank'!$AT835,"",IF(AND('Data Bank'!$AC835&lt;100,TODAY()&gt;'Data Bank'!$AT835),1,IF('Data Bank'!$AC835=100,3,IF('Data Bank'!$AC835=0,0,2)))))</f>
        <v/>
      </c>
      <c r="O1292" s="177" t="str">
        <f ca="1">IF(O$1&lt;'Data Bank'!$AD835,"",IF(O$1&gt;'Data Bank'!$AT835,"",IF(AND('Data Bank'!$AC835&lt;100,TODAY()&gt;'Data Bank'!$AT835),1,IF('Data Bank'!$AC835=100,3,IF('Data Bank'!$AC835=0,0,2)))))</f>
        <v/>
      </c>
      <c r="P1292" s="177" t="str">
        <f ca="1">IF(P$1&lt;'Data Bank'!$AD835,"",IF(P$1&gt;'Data Bank'!$AT835,"",IF(AND('Data Bank'!$AC835&lt;100,TODAY()&gt;'Data Bank'!$AT835),1,IF('Data Bank'!$AC835=100,3,IF('Data Bank'!$AC835=0,0,2)))))</f>
        <v/>
      </c>
      <c r="Q1292" s="177" t="str">
        <f ca="1">IF(Q$1&lt;'Data Bank'!$AD835,"",IF(Q$1&gt;'Data Bank'!$AT835,"",IF(AND('Data Bank'!$AC835&lt;100,TODAY()&gt;'Data Bank'!$AT835),1,IF('Data Bank'!$AC835=100,3,IF('Data Bank'!$AC835=0,0,2)))))</f>
        <v/>
      </c>
      <c r="R1292" s="177" t="str">
        <f ca="1">IF(R$1&lt;'Data Bank'!$AD835,"",IF(R$1&gt;'Data Bank'!$AT835,"",IF(AND('Data Bank'!$AC835&lt;100,TODAY()&gt;'Data Bank'!$AT835),1,IF('Data Bank'!$AC835=100,3,IF('Data Bank'!$AC835=0,0,2)))))</f>
        <v/>
      </c>
    </row>
    <row r="1293" spans="1:18">
      <c r="A1293" s="115" t="str">
        <f>'Data Bank'!E837</f>
        <v>Model Town</v>
      </c>
      <c r="B1293" s="178">
        <f ca="1">IF(B$1&lt;'Data Bank'!$AD837,"",IF(B$1&gt;'Data Bank'!$AT837,"",IF(AND('Data Bank'!$AC837&lt;100,TODAY()&gt;'Data Bank'!$AT837),1,IF('Data Bank'!$AC837=100,3,IF('Data Bank'!$AC837=0,0,2)))))</f>
        <v>2</v>
      </c>
      <c r="C1293" s="178">
        <f ca="1">IF(C$1&lt;'Data Bank'!$AD837,"",IF(C$1&gt;'Data Bank'!$AT837,"",IF(AND('Data Bank'!$AC837&lt;100,TODAY()&gt;'Data Bank'!$AT837),1,IF('Data Bank'!$AC837=100,3,IF('Data Bank'!$AC837=0,0,2)))))</f>
        <v>2</v>
      </c>
      <c r="D1293" s="178">
        <f ca="1">IF(D$1&lt;'Data Bank'!$AD837,"",IF(D$1&gt;'Data Bank'!$AT837,"",IF(AND('Data Bank'!$AC837&lt;100,TODAY()&gt;'Data Bank'!$AT837),1,IF('Data Bank'!$AC837=100,3,IF('Data Bank'!$AC837=0,0,2)))))</f>
        <v>2</v>
      </c>
      <c r="E1293" s="178">
        <f ca="1">IF(E$1&lt;'Data Bank'!$AD837,"",IF(E$1&gt;'Data Bank'!$AT837,"",IF(AND('Data Bank'!$AC837&lt;100,TODAY()&gt;'Data Bank'!$AT837),1,IF('Data Bank'!$AC837=100,3,IF('Data Bank'!$AC837=0,0,2)))))</f>
        <v>2</v>
      </c>
      <c r="F1293" s="178">
        <f ca="1">IF(F$1&lt;'Data Bank'!$AD837,"",IF(F$1&gt;'Data Bank'!$AT837,"",IF(AND('Data Bank'!$AC837&lt;100,TODAY()&gt;'Data Bank'!$AT837),1,IF('Data Bank'!$AC837=100,3,IF('Data Bank'!$AC837=0,0,2)))))</f>
        <v>2</v>
      </c>
      <c r="G1293" s="178">
        <f ca="1">IF(G$1&lt;'Data Bank'!$AD837,"",IF(G$1&gt;'Data Bank'!$AT837,"",IF(AND('Data Bank'!$AC837&lt;100,TODAY()&gt;'Data Bank'!$AT837),1,IF('Data Bank'!$AC837=100,3,IF('Data Bank'!$AC837=0,0,2)))))</f>
        <v>2</v>
      </c>
      <c r="H1293" s="178">
        <f ca="1">IF(H$1&lt;'Data Bank'!$AD837,"",IF(H$1&gt;'Data Bank'!$AT837,"",IF(AND('Data Bank'!$AC837&lt;100,TODAY()&gt;'Data Bank'!$AT837),1,IF('Data Bank'!$AC837=100,3,IF('Data Bank'!$AC837=0,0,2)))))</f>
        <v>2</v>
      </c>
      <c r="I1293" s="178">
        <f ca="1">IF(I$1&lt;'Data Bank'!$AD837,"",IF(I$1&gt;'Data Bank'!$AT837,"",IF(AND('Data Bank'!$AC837&lt;100,TODAY()&gt;'Data Bank'!$AT837),1,IF('Data Bank'!$AC837=100,3,IF('Data Bank'!$AC837=0,0,2)))))</f>
        <v>2</v>
      </c>
      <c r="J1293" s="177">
        <f ca="1">IF(J$1&lt;'Data Bank'!$AD837,"",IF(J$1&gt;'Data Bank'!$AT837,"",IF(AND('Data Bank'!$AC837&lt;100,TODAY()&gt;'Data Bank'!$AT837),1,IF('Data Bank'!$AC837=100,3,IF('Data Bank'!$AC837=0,0,2)))))</f>
        <v>2</v>
      </c>
      <c r="K1293" s="177">
        <f ca="1">IF(K$1&lt;'Data Bank'!$AD837,"",IF(K$1&gt;'Data Bank'!$AT837,"",IF(AND('Data Bank'!$AC837&lt;100,TODAY()&gt;'Data Bank'!$AT837),1,IF('Data Bank'!$AC837=100,3,IF('Data Bank'!$AC837=0,0,2)))))</f>
        <v>2</v>
      </c>
      <c r="L1293" s="177">
        <f ca="1">IF(L$1&lt;'Data Bank'!$AD837,"",IF(L$1&gt;'Data Bank'!$AT837,"",IF(AND('Data Bank'!$AC837&lt;100,TODAY()&gt;'Data Bank'!$AT837),1,IF('Data Bank'!$AC837=100,3,IF('Data Bank'!$AC837=0,0,2)))))</f>
        <v>2</v>
      </c>
      <c r="M1293" s="177">
        <f ca="1">IF(M$1&lt;'Data Bank'!$AD837,"",IF(M$1&gt;'Data Bank'!$AT837,"",IF(AND('Data Bank'!$AC837&lt;100,TODAY()&gt;'Data Bank'!$AT837),1,IF('Data Bank'!$AC837=100,3,IF('Data Bank'!$AC837=0,0,2)))))</f>
        <v>2</v>
      </c>
      <c r="N1293" s="177">
        <f ca="1">IF(N$1&lt;'Data Bank'!$AD837,"",IF(N$1&gt;'Data Bank'!$AT837,"",IF(AND('Data Bank'!$AC837&lt;100,TODAY()&gt;'Data Bank'!$AT837),1,IF('Data Bank'!$AC837=100,3,IF('Data Bank'!$AC837=0,0,2)))))</f>
        <v>2</v>
      </c>
      <c r="O1293" s="177">
        <f ca="1">IF(O$1&lt;'Data Bank'!$AD837,"",IF(O$1&gt;'Data Bank'!$AT837,"",IF(AND('Data Bank'!$AC837&lt;100,TODAY()&gt;'Data Bank'!$AT837),1,IF('Data Bank'!$AC837=100,3,IF('Data Bank'!$AC837=0,0,2)))))</f>
        <v>2</v>
      </c>
      <c r="P1293" s="177">
        <f ca="1">IF(P$1&lt;'Data Bank'!$AD837,"",IF(P$1&gt;'Data Bank'!$AT837,"",IF(AND('Data Bank'!$AC837&lt;100,TODAY()&gt;'Data Bank'!$AT837),1,IF('Data Bank'!$AC837=100,3,IF('Data Bank'!$AC837=0,0,2)))))</f>
        <v>2</v>
      </c>
      <c r="Q1293" s="177">
        <f ca="1">IF(Q$1&lt;'Data Bank'!$AD837,"",IF(Q$1&gt;'Data Bank'!$AT837,"",IF(AND('Data Bank'!$AC837&lt;100,TODAY()&gt;'Data Bank'!$AT837),1,IF('Data Bank'!$AC837=100,3,IF('Data Bank'!$AC837=0,0,2)))))</f>
        <v>2</v>
      </c>
      <c r="R1293" s="177">
        <f ca="1">IF(R$1&lt;'Data Bank'!$AD837,"",IF(R$1&gt;'Data Bank'!$AT837,"",IF(AND('Data Bank'!$AC837&lt;100,TODAY()&gt;'Data Bank'!$AT837),1,IF('Data Bank'!$AC837=100,3,IF('Data Bank'!$AC837=0,0,2)))))</f>
        <v>2</v>
      </c>
    </row>
    <row r="1294" spans="1:18">
      <c r="A1294" s="115" t="str">
        <f>'Data Bank'!E841</f>
        <v>Thirkian,Asghar Town,Ahmad Town</v>
      </c>
      <c r="B1294" s="178">
        <f ca="1">IF(B$1&lt;'Data Bank'!$AD841,"",IF(B$1&gt;'Data Bank'!$AT841,"",IF(AND('Data Bank'!$AC841&lt;100,TODAY()&gt;'Data Bank'!$AT841),1,IF('Data Bank'!$AC841=100,3,IF('Data Bank'!$AC841=0,0,2)))))</f>
        <v>0</v>
      </c>
      <c r="C1294" s="178">
        <f ca="1">IF(C$1&lt;'Data Bank'!$AD841,"",IF(C$1&gt;'Data Bank'!$AT841,"",IF(AND('Data Bank'!$AC841&lt;100,TODAY()&gt;'Data Bank'!$AT841),1,IF('Data Bank'!$AC841=100,3,IF('Data Bank'!$AC841=0,0,2)))))</f>
        <v>0</v>
      </c>
      <c r="D1294" s="178">
        <f ca="1">IF(D$1&lt;'Data Bank'!$AD841,"",IF(D$1&gt;'Data Bank'!$AT841,"",IF(AND('Data Bank'!$AC841&lt;100,TODAY()&gt;'Data Bank'!$AT841),1,IF('Data Bank'!$AC841=100,3,IF('Data Bank'!$AC841=0,0,2)))))</f>
        <v>0</v>
      </c>
      <c r="E1294" s="178">
        <f ca="1">IF(E$1&lt;'Data Bank'!$AD841,"",IF(E$1&gt;'Data Bank'!$AT841,"",IF(AND('Data Bank'!$AC841&lt;100,TODAY()&gt;'Data Bank'!$AT841),1,IF('Data Bank'!$AC841=100,3,IF('Data Bank'!$AC841=0,0,2)))))</f>
        <v>0</v>
      </c>
      <c r="F1294" s="178">
        <f ca="1">IF(F$1&lt;'Data Bank'!$AD841,"",IF(F$1&gt;'Data Bank'!$AT841,"",IF(AND('Data Bank'!$AC841&lt;100,TODAY()&gt;'Data Bank'!$AT841),1,IF('Data Bank'!$AC841=100,3,IF('Data Bank'!$AC841=0,0,2)))))</f>
        <v>0</v>
      </c>
      <c r="G1294" s="178">
        <f ca="1">IF(G$1&lt;'Data Bank'!$AD841,"",IF(G$1&gt;'Data Bank'!$AT841,"",IF(AND('Data Bank'!$AC841&lt;100,TODAY()&gt;'Data Bank'!$AT841),1,IF('Data Bank'!$AC841=100,3,IF('Data Bank'!$AC841=0,0,2)))))</f>
        <v>0</v>
      </c>
      <c r="H1294" s="178">
        <f ca="1">IF(H$1&lt;'Data Bank'!$AD841,"",IF(H$1&gt;'Data Bank'!$AT841,"",IF(AND('Data Bank'!$AC841&lt;100,TODAY()&gt;'Data Bank'!$AT841),1,IF('Data Bank'!$AC841=100,3,IF('Data Bank'!$AC841=0,0,2)))))</f>
        <v>0</v>
      </c>
      <c r="I1294" s="178">
        <f ca="1">IF(I$1&lt;'Data Bank'!$AD841,"",IF(I$1&gt;'Data Bank'!$AT841,"",IF(AND('Data Bank'!$AC841&lt;100,TODAY()&gt;'Data Bank'!$AT841),1,IF('Data Bank'!$AC841=100,3,IF('Data Bank'!$AC841=0,0,2)))))</f>
        <v>0</v>
      </c>
      <c r="J1294" s="177" t="str">
        <f ca="1">IF(J$1&lt;'Data Bank'!$AD841,"",IF(J$1&gt;'Data Bank'!$AT841,"",IF(AND('Data Bank'!$AC841&lt;100,TODAY()&gt;'Data Bank'!$AT841),1,IF('Data Bank'!$AC841=100,3,IF('Data Bank'!$AC841=0,0,2)))))</f>
        <v/>
      </c>
      <c r="K1294" s="177" t="str">
        <f ca="1">IF(K$1&lt;'Data Bank'!$AD841,"",IF(K$1&gt;'Data Bank'!$AT841,"",IF(AND('Data Bank'!$AC841&lt;100,TODAY()&gt;'Data Bank'!$AT841),1,IF('Data Bank'!$AC841=100,3,IF('Data Bank'!$AC841=0,0,2)))))</f>
        <v/>
      </c>
      <c r="L1294" s="177" t="str">
        <f ca="1">IF(L$1&lt;'Data Bank'!$AD841,"",IF(L$1&gt;'Data Bank'!$AT841,"",IF(AND('Data Bank'!$AC841&lt;100,TODAY()&gt;'Data Bank'!$AT841),1,IF('Data Bank'!$AC841=100,3,IF('Data Bank'!$AC841=0,0,2)))))</f>
        <v/>
      </c>
      <c r="M1294" s="177" t="str">
        <f ca="1">IF(M$1&lt;'Data Bank'!$AD841,"",IF(M$1&gt;'Data Bank'!$AT841,"",IF(AND('Data Bank'!$AC841&lt;100,TODAY()&gt;'Data Bank'!$AT841),1,IF('Data Bank'!$AC841=100,3,IF('Data Bank'!$AC841=0,0,2)))))</f>
        <v/>
      </c>
      <c r="N1294" s="177" t="str">
        <f ca="1">IF(N$1&lt;'Data Bank'!$AD841,"",IF(N$1&gt;'Data Bank'!$AT841,"",IF(AND('Data Bank'!$AC841&lt;100,TODAY()&gt;'Data Bank'!$AT841),1,IF('Data Bank'!$AC841=100,3,IF('Data Bank'!$AC841=0,0,2)))))</f>
        <v/>
      </c>
      <c r="O1294" s="177" t="str">
        <f ca="1">IF(O$1&lt;'Data Bank'!$AD841,"",IF(O$1&gt;'Data Bank'!$AT841,"",IF(AND('Data Bank'!$AC841&lt;100,TODAY()&gt;'Data Bank'!$AT841),1,IF('Data Bank'!$AC841=100,3,IF('Data Bank'!$AC841=0,0,2)))))</f>
        <v/>
      </c>
      <c r="P1294" s="177" t="str">
        <f ca="1">IF(P$1&lt;'Data Bank'!$AD841,"",IF(P$1&gt;'Data Bank'!$AT841,"",IF(AND('Data Bank'!$AC841&lt;100,TODAY()&gt;'Data Bank'!$AT841),1,IF('Data Bank'!$AC841=100,3,IF('Data Bank'!$AC841=0,0,2)))))</f>
        <v/>
      </c>
      <c r="Q1294" s="177" t="str">
        <f ca="1">IF(Q$1&lt;'Data Bank'!$AD841,"",IF(Q$1&gt;'Data Bank'!$AT841,"",IF(AND('Data Bank'!$AC841&lt;100,TODAY()&gt;'Data Bank'!$AT841),1,IF('Data Bank'!$AC841=100,3,IF('Data Bank'!$AC841=0,0,2)))))</f>
        <v/>
      </c>
      <c r="R1294" s="177" t="str">
        <f ca="1">IF(R$1&lt;'Data Bank'!$AD841,"",IF(R$1&gt;'Data Bank'!$AT841,"",IF(AND('Data Bank'!$AC841&lt;100,TODAY()&gt;'Data Bank'!$AT841),1,IF('Data Bank'!$AC841=100,3,IF('Data Bank'!$AC841=0,0,2)))))</f>
        <v/>
      </c>
    </row>
    <row r="1295" spans="1:18">
      <c r="A1295" s="115" t="str">
        <f>'Data Bank'!E842</f>
        <v>Mohabatabad P1</v>
      </c>
      <c r="B1295" s="178">
        <f ca="1">IF(B$1&lt;'Data Bank'!$AD842,"",IF(B$1&gt;'Data Bank'!$AT842,"",IF(AND('Data Bank'!$AC842&lt;100,TODAY()&gt;'Data Bank'!$AT842),1,IF('Data Bank'!$AC842=100,3,IF('Data Bank'!$AC842=0,0,2)))))</f>
        <v>0</v>
      </c>
      <c r="C1295" s="178">
        <f ca="1">IF(C$1&lt;'Data Bank'!$AD842,"",IF(C$1&gt;'Data Bank'!$AT842,"",IF(AND('Data Bank'!$AC842&lt;100,TODAY()&gt;'Data Bank'!$AT842),1,IF('Data Bank'!$AC842=100,3,IF('Data Bank'!$AC842=0,0,2)))))</f>
        <v>0</v>
      </c>
      <c r="D1295" s="178">
        <f ca="1">IF(D$1&lt;'Data Bank'!$AD842,"",IF(D$1&gt;'Data Bank'!$AT842,"",IF(AND('Data Bank'!$AC842&lt;100,TODAY()&gt;'Data Bank'!$AT842),1,IF('Data Bank'!$AC842=100,3,IF('Data Bank'!$AC842=0,0,2)))))</f>
        <v>0</v>
      </c>
      <c r="E1295" s="178">
        <f ca="1">IF(E$1&lt;'Data Bank'!$AD842,"",IF(E$1&gt;'Data Bank'!$AT842,"",IF(AND('Data Bank'!$AC842&lt;100,TODAY()&gt;'Data Bank'!$AT842),1,IF('Data Bank'!$AC842=100,3,IF('Data Bank'!$AC842=0,0,2)))))</f>
        <v>0</v>
      </c>
      <c r="F1295" s="178">
        <f ca="1">IF(F$1&lt;'Data Bank'!$AD842,"",IF(F$1&gt;'Data Bank'!$AT842,"",IF(AND('Data Bank'!$AC842&lt;100,TODAY()&gt;'Data Bank'!$AT842),1,IF('Data Bank'!$AC842=100,3,IF('Data Bank'!$AC842=0,0,2)))))</f>
        <v>0</v>
      </c>
      <c r="G1295" s="178">
        <f ca="1">IF(G$1&lt;'Data Bank'!$AD842,"",IF(G$1&gt;'Data Bank'!$AT842,"",IF(AND('Data Bank'!$AC842&lt;100,TODAY()&gt;'Data Bank'!$AT842),1,IF('Data Bank'!$AC842=100,3,IF('Data Bank'!$AC842=0,0,2)))))</f>
        <v>0</v>
      </c>
      <c r="H1295" s="178">
        <f ca="1">IF(H$1&lt;'Data Bank'!$AD842,"",IF(H$1&gt;'Data Bank'!$AT842,"",IF(AND('Data Bank'!$AC842&lt;100,TODAY()&gt;'Data Bank'!$AT842),1,IF('Data Bank'!$AC842=100,3,IF('Data Bank'!$AC842=0,0,2)))))</f>
        <v>0</v>
      </c>
      <c r="I1295" s="178">
        <f ca="1">IF(I$1&lt;'Data Bank'!$AD842,"",IF(I$1&gt;'Data Bank'!$AT842,"",IF(AND('Data Bank'!$AC842&lt;100,TODAY()&gt;'Data Bank'!$AT842),1,IF('Data Bank'!$AC842=100,3,IF('Data Bank'!$AC842=0,0,2)))))</f>
        <v>0</v>
      </c>
      <c r="J1295" s="177">
        <f ca="1">IF(J$1&lt;'Data Bank'!$AD842,"",IF(J$1&gt;'Data Bank'!$AT842,"",IF(AND('Data Bank'!$AC842&lt;100,TODAY()&gt;'Data Bank'!$AT842),1,IF('Data Bank'!$AC842=100,3,IF('Data Bank'!$AC842=0,0,2)))))</f>
        <v>0</v>
      </c>
      <c r="K1295" s="177">
        <f ca="1">IF(K$1&lt;'Data Bank'!$AD842,"",IF(K$1&gt;'Data Bank'!$AT842,"",IF(AND('Data Bank'!$AC842&lt;100,TODAY()&gt;'Data Bank'!$AT842),1,IF('Data Bank'!$AC842=100,3,IF('Data Bank'!$AC842=0,0,2)))))</f>
        <v>0</v>
      </c>
      <c r="L1295" s="177">
        <f ca="1">IF(L$1&lt;'Data Bank'!$AD842,"",IF(L$1&gt;'Data Bank'!$AT842,"",IF(AND('Data Bank'!$AC842&lt;100,TODAY()&gt;'Data Bank'!$AT842),1,IF('Data Bank'!$AC842=100,3,IF('Data Bank'!$AC842=0,0,2)))))</f>
        <v>0</v>
      </c>
      <c r="M1295" s="177">
        <f ca="1">IF(M$1&lt;'Data Bank'!$AD842,"",IF(M$1&gt;'Data Bank'!$AT842,"",IF(AND('Data Bank'!$AC842&lt;100,TODAY()&gt;'Data Bank'!$AT842),1,IF('Data Bank'!$AC842=100,3,IF('Data Bank'!$AC842=0,0,2)))))</f>
        <v>0</v>
      </c>
      <c r="N1295" s="177">
        <f ca="1">IF(N$1&lt;'Data Bank'!$AD842,"",IF(N$1&gt;'Data Bank'!$AT842,"",IF(AND('Data Bank'!$AC842&lt;100,TODAY()&gt;'Data Bank'!$AT842),1,IF('Data Bank'!$AC842=100,3,IF('Data Bank'!$AC842=0,0,2)))))</f>
        <v>0</v>
      </c>
      <c r="O1295" s="177">
        <f ca="1">IF(O$1&lt;'Data Bank'!$AD842,"",IF(O$1&gt;'Data Bank'!$AT842,"",IF(AND('Data Bank'!$AC842&lt;100,TODAY()&gt;'Data Bank'!$AT842),1,IF('Data Bank'!$AC842=100,3,IF('Data Bank'!$AC842=0,0,2)))))</f>
        <v>0</v>
      </c>
      <c r="P1295" s="177">
        <f ca="1">IF(P$1&lt;'Data Bank'!$AD842,"",IF(P$1&gt;'Data Bank'!$AT842,"",IF(AND('Data Bank'!$AC842&lt;100,TODAY()&gt;'Data Bank'!$AT842),1,IF('Data Bank'!$AC842=100,3,IF('Data Bank'!$AC842=0,0,2)))))</f>
        <v>0</v>
      </c>
      <c r="Q1295" s="177">
        <f ca="1">IF(Q$1&lt;'Data Bank'!$AD842,"",IF(Q$1&gt;'Data Bank'!$AT842,"",IF(AND('Data Bank'!$AC842&lt;100,TODAY()&gt;'Data Bank'!$AT842),1,IF('Data Bank'!$AC842=100,3,IF('Data Bank'!$AC842=0,0,2)))))</f>
        <v>0</v>
      </c>
      <c r="R1295" s="177">
        <f ca="1">IF(R$1&lt;'Data Bank'!$AD842,"",IF(R$1&gt;'Data Bank'!$AT842,"",IF(AND('Data Bank'!$AC842&lt;100,TODAY()&gt;'Data Bank'!$AT842),1,IF('Data Bank'!$AC842=100,3,IF('Data Bank'!$AC842=0,0,2)))))</f>
        <v>0</v>
      </c>
    </row>
    <row r="1296" spans="1:18">
      <c r="A1296" s="115" t="str">
        <f>'Data Bank'!E887</f>
        <v>New Wahdat Colony</v>
      </c>
      <c r="B1296" s="178">
        <f ca="1">IF(B$1&lt;'Data Bank'!$AD887,"",IF(B$1&gt;'Data Bank'!$AT887,"",IF(AND('Data Bank'!$AC887&lt;100,TODAY()&gt;'Data Bank'!$AT887),1,IF('Data Bank'!$AC887=100,3,IF('Data Bank'!$AC887=0,0,2)))))</f>
        <v>1</v>
      </c>
      <c r="C1296" s="178" t="str">
        <f ca="1">IF(C$1&lt;'Data Bank'!$AD887,"",IF(C$1&gt;'Data Bank'!$AT887,"",IF(AND('Data Bank'!$AC887&lt;100,TODAY()&gt;'Data Bank'!$AT887),1,IF('Data Bank'!$AC887=100,3,IF('Data Bank'!$AC887=0,0,2)))))</f>
        <v/>
      </c>
      <c r="D1296" s="178" t="str">
        <f ca="1">IF(D$1&lt;'Data Bank'!$AD887,"",IF(D$1&gt;'Data Bank'!$AT887,"",IF(AND('Data Bank'!$AC887&lt;100,TODAY()&gt;'Data Bank'!$AT887),1,IF('Data Bank'!$AC887=100,3,IF('Data Bank'!$AC887=0,0,2)))))</f>
        <v/>
      </c>
      <c r="E1296" s="178" t="str">
        <f ca="1">IF(E$1&lt;'Data Bank'!$AD887,"",IF(E$1&gt;'Data Bank'!$AT887,"",IF(AND('Data Bank'!$AC887&lt;100,TODAY()&gt;'Data Bank'!$AT887),1,IF('Data Bank'!$AC887=100,3,IF('Data Bank'!$AC887=0,0,2)))))</f>
        <v/>
      </c>
      <c r="F1296" s="178" t="str">
        <f ca="1">IF(F$1&lt;'Data Bank'!$AD887,"",IF(F$1&gt;'Data Bank'!$AT887,"",IF(AND('Data Bank'!$AC887&lt;100,TODAY()&gt;'Data Bank'!$AT887),1,IF('Data Bank'!$AC887=100,3,IF('Data Bank'!$AC887=0,0,2)))))</f>
        <v/>
      </c>
      <c r="G1296" s="178" t="str">
        <f ca="1">IF(G$1&lt;'Data Bank'!$AD887,"",IF(G$1&gt;'Data Bank'!$AT887,"",IF(AND('Data Bank'!$AC887&lt;100,TODAY()&gt;'Data Bank'!$AT887),1,IF('Data Bank'!$AC887=100,3,IF('Data Bank'!$AC887=0,0,2)))))</f>
        <v/>
      </c>
      <c r="H1296" s="178" t="str">
        <f ca="1">IF(H$1&lt;'Data Bank'!$AD887,"",IF(H$1&gt;'Data Bank'!$AT887,"",IF(AND('Data Bank'!$AC887&lt;100,TODAY()&gt;'Data Bank'!$AT887),1,IF('Data Bank'!$AC887=100,3,IF('Data Bank'!$AC887=0,0,2)))))</f>
        <v/>
      </c>
      <c r="I1296" s="178" t="str">
        <f ca="1">IF(I$1&lt;'Data Bank'!$AD887,"",IF(I$1&gt;'Data Bank'!$AT887,"",IF(AND('Data Bank'!$AC887&lt;100,TODAY()&gt;'Data Bank'!$AT887),1,IF('Data Bank'!$AC887=100,3,IF('Data Bank'!$AC887=0,0,2)))))</f>
        <v/>
      </c>
      <c r="J1296" s="177" t="str">
        <f ca="1">IF(J$1&lt;'Data Bank'!$AD887,"",IF(J$1&gt;'Data Bank'!$AT887,"",IF(AND('Data Bank'!$AC887&lt;100,TODAY()&gt;'Data Bank'!$AT887),1,IF('Data Bank'!$AC887=100,3,IF('Data Bank'!$AC887=0,0,2)))))</f>
        <v/>
      </c>
      <c r="K1296" s="177" t="str">
        <f ca="1">IF(K$1&lt;'Data Bank'!$AD887,"",IF(K$1&gt;'Data Bank'!$AT887,"",IF(AND('Data Bank'!$AC887&lt;100,TODAY()&gt;'Data Bank'!$AT887),1,IF('Data Bank'!$AC887=100,3,IF('Data Bank'!$AC887=0,0,2)))))</f>
        <v/>
      </c>
      <c r="L1296" s="177" t="str">
        <f ca="1">IF(L$1&lt;'Data Bank'!$AD887,"",IF(L$1&gt;'Data Bank'!$AT887,"",IF(AND('Data Bank'!$AC887&lt;100,TODAY()&gt;'Data Bank'!$AT887),1,IF('Data Bank'!$AC887=100,3,IF('Data Bank'!$AC887=0,0,2)))))</f>
        <v/>
      </c>
      <c r="M1296" s="177" t="str">
        <f ca="1">IF(M$1&lt;'Data Bank'!$AD887,"",IF(M$1&gt;'Data Bank'!$AT887,"",IF(AND('Data Bank'!$AC887&lt;100,TODAY()&gt;'Data Bank'!$AT887),1,IF('Data Bank'!$AC887=100,3,IF('Data Bank'!$AC887=0,0,2)))))</f>
        <v/>
      </c>
      <c r="N1296" s="177" t="str">
        <f ca="1">IF(N$1&lt;'Data Bank'!$AD887,"",IF(N$1&gt;'Data Bank'!$AT887,"",IF(AND('Data Bank'!$AC887&lt;100,TODAY()&gt;'Data Bank'!$AT887),1,IF('Data Bank'!$AC887=100,3,IF('Data Bank'!$AC887=0,0,2)))))</f>
        <v/>
      </c>
      <c r="O1296" s="177" t="str">
        <f ca="1">IF(O$1&lt;'Data Bank'!$AD887,"",IF(O$1&gt;'Data Bank'!$AT887,"",IF(AND('Data Bank'!$AC887&lt;100,TODAY()&gt;'Data Bank'!$AT887),1,IF('Data Bank'!$AC887=100,3,IF('Data Bank'!$AC887=0,0,2)))))</f>
        <v/>
      </c>
      <c r="P1296" s="177" t="str">
        <f ca="1">IF(P$1&lt;'Data Bank'!$AD887,"",IF(P$1&gt;'Data Bank'!$AT887,"",IF(AND('Data Bank'!$AC887&lt;100,TODAY()&gt;'Data Bank'!$AT887),1,IF('Data Bank'!$AC887=100,3,IF('Data Bank'!$AC887=0,0,2)))))</f>
        <v/>
      </c>
      <c r="Q1296" s="177" t="str">
        <f ca="1">IF(Q$1&lt;'Data Bank'!$AD887,"",IF(Q$1&gt;'Data Bank'!$AT887,"",IF(AND('Data Bank'!$AC887&lt;100,TODAY()&gt;'Data Bank'!$AT887),1,IF('Data Bank'!$AC887=100,3,IF('Data Bank'!$AC887=0,0,2)))))</f>
        <v/>
      </c>
      <c r="R1296" s="177" t="str">
        <f ca="1">IF(R$1&lt;'Data Bank'!$AD887,"",IF(R$1&gt;'Data Bank'!$AT887,"",IF(AND('Data Bank'!$AC887&lt;100,TODAY()&gt;'Data Bank'!$AT887),1,IF('Data Bank'!$AC887=100,3,IF('Data Bank'!$AC887=0,0,2)))))</f>
        <v/>
      </c>
    </row>
    <row r="1297" spans="1:18">
      <c r="A1297" s="115" t="str">
        <f>'Data Bank'!E888</f>
        <v>New_Muslim town</v>
      </c>
      <c r="B1297" s="178">
        <f ca="1">IF(B$1&lt;'Data Bank'!$AD888,"",IF(B$1&gt;'Data Bank'!$AT888,"",IF(AND('Data Bank'!$AC888&lt;100,TODAY()&gt;'Data Bank'!$AT888),1,IF('Data Bank'!$AC888=100,3,IF('Data Bank'!$AC888=0,0,2)))))</f>
        <v>2</v>
      </c>
      <c r="C1297" s="178">
        <f ca="1">IF(C$1&lt;'Data Bank'!$AD888,"",IF(C$1&gt;'Data Bank'!$AT888,"",IF(AND('Data Bank'!$AC888&lt;100,TODAY()&gt;'Data Bank'!$AT888),1,IF('Data Bank'!$AC888=100,3,IF('Data Bank'!$AC888=0,0,2)))))</f>
        <v>2</v>
      </c>
      <c r="D1297" s="178">
        <f ca="1">IF(D$1&lt;'Data Bank'!$AD888,"",IF(D$1&gt;'Data Bank'!$AT888,"",IF(AND('Data Bank'!$AC888&lt;100,TODAY()&gt;'Data Bank'!$AT888),1,IF('Data Bank'!$AC888=100,3,IF('Data Bank'!$AC888=0,0,2)))))</f>
        <v>2</v>
      </c>
      <c r="E1297" s="178">
        <f ca="1">IF(E$1&lt;'Data Bank'!$AD888,"",IF(E$1&gt;'Data Bank'!$AT888,"",IF(AND('Data Bank'!$AC888&lt;100,TODAY()&gt;'Data Bank'!$AT888),1,IF('Data Bank'!$AC888=100,3,IF('Data Bank'!$AC888=0,0,2)))))</f>
        <v>2</v>
      </c>
      <c r="F1297" s="178">
        <f ca="1">IF(F$1&lt;'Data Bank'!$AD888,"",IF(F$1&gt;'Data Bank'!$AT888,"",IF(AND('Data Bank'!$AC888&lt;100,TODAY()&gt;'Data Bank'!$AT888),1,IF('Data Bank'!$AC888=100,3,IF('Data Bank'!$AC888=0,0,2)))))</f>
        <v>2</v>
      </c>
      <c r="G1297" s="178">
        <f ca="1">IF(G$1&lt;'Data Bank'!$AD888,"",IF(G$1&gt;'Data Bank'!$AT888,"",IF(AND('Data Bank'!$AC888&lt;100,TODAY()&gt;'Data Bank'!$AT888),1,IF('Data Bank'!$AC888=100,3,IF('Data Bank'!$AC888=0,0,2)))))</f>
        <v>2</v>
      </c>
      <c r="H1297" s="178">
        <f ca="1">IF(H$1&lt;'Data Bank'!$AD888,"",IF(H$1&gt;'Data Bank'!$AT888,"",IF(AND('Data Bank'!$AC888&lt;100,TODAY()&gt;'Data Bank'!$AT888),1,IF('Data Bank'!$AC888=100,3,IF('Data Bank'!$AC888=0,0,2)))))</f>
        <v>2</v>
      </c>
      <c r="I1297" s="178">
        <f ca="1">IF(I$1&lt;'Data Bank'!$AD888,"",IF(I$1&gt;'Data Bank'!$AT888,"",IF(AND('Data Bank'!$AC888&lt;100,TODAY()&gt;'Data Bank'!$AT888),1,IF('Data Bank'!$AC888=100,3,IF('Data Bank'!$AC888=0,0,2)))))</f>
        <v>2</v>
      </c>
      <c r="J1297" s="177">
        <f ca="1">IF(J$1&lt;'Data Bank'!$AD888,"",IF(J$1&gt;'Data Bank'!$AT888,"",IF(AND('Data Bank'!$AC888&lt;100,TODAY()&gt;'Data Bank'!$AT888),1,IF('Data Bank'!$AC888=100,3,IF('Data Bank'!$AC888=0,0,2)))))</f>
        <v>2</v>
      </c>
      <c r="K1297" s="177">
        <f ca="1">IF(K$1&lt;'Data Bank'!$AD888,"",IF(K$1&gt;'Data Bank'!$AT888,"",IF(AND('Data Bank'!$AC888&lt;100,TODAY()&gt;'Data Bank'!$AT888),1,IF('Data Bank'!$AC888=100,3,IF('Data Bank'!$AC888=0,0,2)))))</f>
        <v>2</v>
      </c>
      <c r="L1297" s="177">
        <f ca="1">IF(L$1&lt;'Data Bank'!$AD888,"",IF(L$1&gt;'Data Bank'!$AT888,"",IF(AND('Data Bank'!$AC888&lt;100,TODAY()&gt;'Data Bank'!$AT888),1,IF('Data Bank'!$AC888=100,3,IF('Data Bank'!$AC888=0,0,2)))))</f>
        <v>2</v>
      </c>
      <c r="M1297" s="177">
        <f ca="1">IF(M$1&lt;'Data Bank'!$AD888,"",IF(M$1&gt;'Data Bank'!$AT888,"",IF(AND('Data Bank'!$AC888&lt;100,TODAY()&gt;'Data Bank'!$AT888),1,IF('Data Bank'!$AC888=100,3,IF('Data Bank'!$AC888=0,0,2)))))</f>
        <v>2</v>
      </c>
      <c r="N1297" s="177">
        <f ca="1">IF(N$1&lt;'Data Bank'!$AD888,"",IF(N$1&gt;'Data Bank'!$AT888,"",IF(AND('Data Bank'!$AC888&lt;100,TODAY()&gt;'Data Bank'!$AT888),1,IF('Data Bank'!$AC888=100,3,IF('Data Bank'!$AC888=0,0,2)))))</f>
        <v>2</v>
      </c>
      <c r="O1297" s="177">
        <f ca="1">IF(O$1&lt;'Data Bank'!$AD888,"",IF(O$1&gt;'Data Bank'!$AT888,"",IF(AND('Data Bank'!$AC888&lt;100,TODAY()&gt;'Data Bank'!$AT888),1,IF('Data Bank'!$AC888=100,3,IF('Data Bank'!$AC888=0,0,2)))))</f>
        <v>2</v>
      </c>
      <c r="P1297" s="177">
        <f ca="1">IF(P$1&lt;'Data Bank'!$AD888,"",IF(P$1&gt;'Data Bank'!$AT888,"",IF(AND('Data Bank'!$AC888&lt;100,TODAY()&gt;'Data Bank'!$AT888),1,IF('Data Bank'!$AC888=100,3,IF('Data Bank'!$AC888=0,0,2)))))</f>
        <v>2</v>
      </c>
      <c r="Q1297" s="177">
        <f ca="1">IF(Q$1&lt;'Data Bank'!$AD888,"",IF(Q$1&gt;'Data Bank'!$AT888,"",IF(AND('Data Bank'!$AC888&lt;100,TODAY()&gt;'Data Bank'!$AT888),1,IF('Data Bank'!$AC888=100,3,IF('Data Bank'!$AC888=0,0,2)))))</f>
        <v>2</v>
      </c>
      <c r="R1297" s="177">
        <f ca="1">IF(R$1&lt;'Data Bank'!$AD888,"",IF(R$1&gt;'Data Bank'!$AT888,"",IF(AND('Data Bank'!$AC888&lt;100,TODAY()&gt;'Data Bank'!$AT888),1,IF('Data Bank'!$AC888=100,3,IF('Data Bank'!$AC888=0,0,2)))))</f>
        <v>2</v>
      </c>
    </row>
    <row r="1298" spans="1:18">
      <c r="A1298" s="115" t="str">
        <f>'Data Bank'!E891</f>
        <v>Nihalchand &amp; Greenwood St</v>
      </c>
      <c r="B1298" s="178">
        <f ca="1">IF(B$1&lt;'Data Bank'!$AD891,"",IF(B$1&gt;'Data Bank'!$AT891,"",IF(AND('Data Bank'!$AC891&lt;100,TODAY()&gt;'Data Bank'!$AT891),1,IF('Data Bank'!$AC891=100,3,IF('Data Bank'!$AC891=0,0,2)))))</f>
        <v>2</v>
      </c>
      <c r="C1298" s="178">
        <f ca="1">IF(C$1&lt;'Data Bank'!$AD891,"",IF(C$1&gt;'Data Bank'!$AT891,"",IF(AND('Data Bank'!$AC891&lt;100,TODAY()&gt;'Data Bank'!$AT891),1,IF('Data Bank'!$AC891=100,3,IF('Data Bank'!$AC891=0,0,2)))))</f>
        <v>2</v>
      </c>
      <c r="D1298" s="178">
        <f ca="1">IF(D$1&lt;'Data Bank'!$AD891,"",IF(D$1&gt;'Data Bank'!$AT891,"",IF(AND('Data Bank'!$AC891&lt;100,TODAY()&gt;'Data Bank'!$AT891),1,IF('Data Bank'!$AC891=100,3,IF('Data Bank'!$AC891=0,0,2)))))</f>
        <v>2</v>
      </c>
      <c r="E1298" s="178">
        <f ca="1">IF(E$1&lt;'Data Bank'!$AD891,"",IF(E$1&gt;'Data Bank'!$AT891,"",IF(AND('Data Bank'!$AC891&lt;100,TODAY()&gt;'Data Bank'!$AT891),1,IF('Data Bank'!$AC891=100,3,IF('Data Bank'!$AC891=0,0,2)))))</f>
        <v>2</v>
      </c>
      <c r="F1298" s="178">
        <f ca="1">IF(F$1&lt;'Data Bank'!$AD891,"",IF(F$1&gt;'Data Bank'!$AT891,"",IF(AND('Data Bank'!$AC891&lt;100,TODAY()&gt;'Data Bank'!$AT891),1,IF('Data Bank'!$AC891=100,3,IF('Data Bank'!$AC891=0,0,2)))))</f>
        <v>2</v>
      </c>
      <c r="G1298" s="178">
        <f ca="1">IF(G$1&lt;'Data Bank'!$AD891,"",IF(G$1&gt;'Data Bank'!$AT891,"",IF(AND('Data Bank'!$AC891&lt;100,TODAY()&gt;'Data Bank'!$AT891),1,IF('Data Bank'!$AC891=100,3,IF('Data Bank'!$AC891=0,0,2)))))</f>
        <v>2</v>
      </c>
      <c r="H1298" s="178">
        <f ca="1">IF(H$1&lt;'Data Bank'!$AD891,"",IF(H$1&gt;'Data Bank'!$AT891,"",IF(AND('Data Bank'!$AC891&lt;100,TODAY()&gt;'Data Bank'!$AT891),1,IF('Data Bank'!$AC891=100,3,IF('Data Bank'!$AC891=0,0,2)))))</f>
        <v>2</v>
      </c>
      <c r="I1298" s="178">
        <f ca="1">IF(I$1&lt;'Data Bank'!$AD891,"",IF(I$1&gt;'Data Bank'!$AT891,"",IF(AND('Data Bank'!$AC891&lt;100,TODAY()&gt;'Data Bank'!$AT891),1,IF('Data Bank'!$AC891=100,3,IF('Data Bank'!$AC891=0,0,2)))))</f>
        <v>2</v>
      </c>
      <c r="J1298" s="177">
        <f ca="1">IF(J$1&lt;'Data Bank'!$AD891,"",IF(J$1&gt;'Data Bank'!$AT891,"",IF(AND('Data Bank'!$AC891&lt;100,TODAY()&gt;'Data Bank'!$AT891),1,IF('Data Bank'!$AC891=100,3,IF('Data Bank'!$AC891=0,0,2)))))</f>
        <v>2</v>
      </c>
      <c r="K1298" s="177">
        <f ca="1">IF(K$1&lt;'Data Bank'!$AD891,"",IF(K$1&gt;'Data Bank'!$AT891,"",IF(AND('Data Bank'!$AC891&lt;100,TODAY()&gt;'Data Bank'!$AT891),1,IF('Data Bank'!$AC891=100,3,IF('Data Bank'!$AC891=0,0,2)))))</f>
        <v>2</v>
      </c>
      <c r="L1298" s="177">
        <f ca="1">IF(L$1&lt;'Data Bank'!$AD891,"",IF(L$1&gt;'Data Bank'!$AT891,"",IF(AND('Data Bank'!$AC891&lt;100,TODAY()&gt;'Data Bank'!$AT891),1,IF('Data Bank'!$AC891=100,3,IF('Data Bank'!$AC891=0,0,2)))))</f>
        <v>2</v>
      </c>
      <c r="M1298" s="177">
        <f ca="1">IF(M$1&lt;'Data Bank'!$AD891,"",IF(M$1&gt;'Data Bank'!$AT891,"",IF(AND('Data Bank'!$AC891&lt;100,TODAY()&gt;'Data Bank'!$AT891),1,IF('Data Bank'!$AC891=100,3,IF('Data Bank'!$AC891=0,0,2)))))</f>
        <v>2</v>
      </c>
      <c r="N1298" s="177">
        <f ca="1">IF(N$1&lt;'Data Bank'!$AD891,"",IF(N$1&gt;'Data Bank'!$AT891,"",IF(AND('Data Bank'!$AC891&lt;100,TODAY()&gt;'Data Bank'!$AT891),1,IF('Data Bank'!$AC891=100,3,IF('Data Bank'!$AC891=0,0,2)))))</f>
        <v>2</v>
      </c>
      <c r="O1298" s="177">
        <f ca="1">IF(O$1&lt;'Data Bank'!$AD891,"",IF(O$1&gt;'Data Bank'!$AT891,"",IF(AND('Data Bank'!$AC891&lt;100,TODAY()&gt;'Data Bank'!$AT891),1,IF('Data Bank'!$AC891=100,3,IF('Data Bank'!$AC891=0,0,2)))))</f>
        <v>2</v>
      </c>
      <c r="P1298" s="177">
        <f ca="1">IF(P$1&lt;'Data Bank'!$AD891,"",IF(P$1&gt;'Data Bank'!$AT891,"",IF(AND('Data Bank'!$AC891&lt;100,TODAY()&gt;'Data Bank'!$AT891),1,IF('Data Bank'!$AC891=100,3,IF('Data Bank'!$AC891=0,0,2)))))</f>
        <v>2</v>
      </c>
      <c r="Q1298" s="177">
        <f ca="1">IF(Q$1&lt;'Data Bank'!$AD891,"",IF(Q$1&gt;'Data Bank'!$AT891,"",IF(AND('Data Bank'!$AC891&lt;100,TODAY()&gt;'Data Bank'!$AT891),1,IF('Data Bank'!$AC891=100,3,IF('Data Bank'!$AC891=0,0,2)))))</f>
        <v>2</v>
      </c>
      <c r="R1298" s="177">
        <f ca="1">IF(R$1&lt;'Data Bank'!$AD891,"",IF(R$1&gt;'Data Bank'!$AT891,"",IF(AND('Data Bank'!$AC891&lt;100,TODAY()&gt;'Data Bank'!$AT891),1,IF('Data Bank'!$AC891=100,3,IF('Data Bank'!$AC891=0,0,2)))))</f>
        <v>2</v>
      </c>
    </row>
    <row r="1299" spans="1:18">
      <c r="A1299" s="115" t="str">
        <f>'Data Bank'!E893</f>
        <v>Ranger Colony</v>
      </c>
      <c r="B1299" s="178">
        <f ca="1">IF(B$1&lt;'Data Bank'!$AD893,"",IF(B$1&gt;'Data Bank'!$AT893,"",IF(AND('Data Bank'!$AC893&lt;100,TODAY()&gt;'Data Bank'!$AT893),1,IF('Data Bank'!$AC893=100,3,IF('Data Bank'!$AC893=0,0,2)))))</f>
        <v>0</v>
      </c>
      <c r="C1299" s="178">
        <f ca="1">IF(C$1&lt;'Data Bank'!$AD893,"",IF(C$1&gt;'Data Bank'!$AT893,"",IF(AND('Data Bank'!$AC893&lt;100,TODAY()&gt;'Data Bank'!$AT893),1,IF('Data Bank'!$AC893=100,3,IF('Data Bank'!$AC893=0,0,2)))))</f>
        <v>0</v>
      </c>
      <c r="D1299" s="178">
        <f ca="1">IF(D$1&lt;'Data Bank'!$AD893,"",IF(D$1&gt;'Data Bank'!$AT893,"",IF(AND('Data Bank'!$AC893&lt;100,TODAY()&gt;'Data Bank'!$AT893),1,IF('Data Bank'!$AC893=100,3,IF('Data Bank'!$AC893=0,0,2)))))</f>
        <v>0</v>
      </c>
      <c r="E1299" s="178">
        <f ca="1">IF(E$1&lt;'Data Bank'!$AD893,"",IF(E$1&gt;'Data Bank'!$AT893,"",IF(AND('Data Bank'!$AC893&lt;100,TODAY()&gt;'Data Bank'!$AT893),1,IF('Data Bank'!$AC893=100,3,IF('Data Bank'!$AC893=0,0,2)))))</f>
        <v>0</v>
      </c>
      <c r="F1299" s="178">
        <f ca="1">IF(F$1&lt;'Data Bank'!$AD893,"",IF(F$1&gt;'Data Bank'!$AT893,"",IF(AND('Data Bank'!$AC893&lt;100,TODAY()&gt;'Data Bank'!$AT893),1,IF('Data Bank'!$AC893=100,3,IF('Data Bank'!$AC893=0,0,2)))))</f>
        <v>0</v>
      </c>
      <c r="G1299" s="178">
        <f ca="1">IF(G$1&lt;'Data Bank'!$AD893,"",IF(G$1&gt;'Data Bank'!$AT893,"",IF(AND('Data Bank'!$AC893&lt;100,TODAY()&gt;'Data Bank'!$AT893),1,IF('Data Bank'!$AC893=100,3,IF('Data Bank'!$AC893=0,0,2)))))</f>
        <v>0</v>
      </c>
      <c r="H1299" s="178">
        <f ca="1">IF(H$1&lt;'Data Bank'!$AD893,"",IF(H$1&gt;'Data Bank'!$AT893,"",IF(AND('Data Bank'!$AC893&lt;100,TODAY()&gt;'Data Bank'!$AT893),1,IF('Data Bank'!$AC893=100,3,IF('Data Bank'!$AC893=0,0,2)))))</f>
        <v>0</v>
      </c>
      <c r="I1299" s="178">
        <f ca="1">IF(I$1&lt;'Data Bank'!$AD893,"",IF(I$1&gt;'Data Bank'!$AT893,"",IF(AND('Data Bank'!$AC893&lt;100,TODAY()&gt;'Data Bank'!$AT893),1,IF('Data Bank'!$AC893=100,3,IF('Data Bank'!$AC893=0,0,2)))))</f>
        <v>0</v>
      </c>
      <c r="J1299" s="177" t="str">
        <f ca="1">IF(J$1&lt;'Data Bank'!$AD893,"",IF(J$1&gt;'Data Bank'!$AT893,"",IF(AND('Data Bank'!$AC893&lt;100,TODAY()&gt;'Data Bank'!$AT893),1,IF('Data Bank'!$AC893=100,3,IF('Data Bank'!$AC893=0,0,2)))))</f>
        <v/>
      </c>
      <c r="K1299" s="177" t="str">
        <f ca="1">IF(K$1&lt;'Data Bank'!$AD893,"",IF(K$1&gt;'Data Bank'!$AT893,"",IF(AND('Data Bank'!$AC893&lt;100,TODAY()&gt;'Data Bank'!$AT893),1,IF('Data Bank'!$AC893=100,3,IF('Data Bank'!$AC893=0,0,2)))))</f>
        <v/>
      </c>
      <c r="L1299" s="177" t="str">
        <f ca="1">IF(L$1&lt;'Data Bank'!$AD893,"",IF(L$1&gt;'Data Bank'!$AT893,"",IF(AND('Data Bank'!$AC893&lt;100,TODAY()&gt;'Data Bank'!$AT893),1,IF('Data Bank'!$AC893=100,3,IF('Data Bank'!$AC893=0,0,2)))))</f>
        <v/>
      </c>
      <c r="M1299" s="177" t="str">
        <f ca="1">IF(M$1&lt;'Data Bank'!$AD893,"",IF(M$1&gt;'Data Bank'!$AT893,"",IF(AND('Data Bank'!$AC893&lt;100,TODAY()&gt;'Data Bank'!$AT893),1,IF('Data Bank'!$AC893=100,3,IF('Data Bank'!$AC893=0,0,2)))))</f>
        <v/>
      </c>
      <c r="N1299" s="177" t="str">
        <f ca="1">IF(N$1&lt;'Data Bank'!$AD893,"",IF(N$1&gt;'Data Bank'!$AT893,"",IF(AND('Data Bank'!$AC893&lt;100,TODAY()&gt;'Data Bank'!$AT893),1,IF('Data Bank'!$AC893=100,3,IF('Data Bank'!$AC893=0,0,2)))))</f>
        <v/>
      </c>
      <c r="O1299" s="177" t="str">
        <f ca="1">IF(O$1&lt;'Data Bank'!$AD893,"",IF(O$1&gt;'Data Bank'!$AT893,"",IF(AND('Data Bank'!$AC893&lt;100,TODAY()&gt;'Data Bank'!$AT893),1,IF('Data Bank'!$AC893=100,3,IF('Data Bank'!$AC893=0,0,2)))))</f>
        <v/>
      </c>
      <c r="P1299" s="177" t="str">
        <f ca="1">IF(P$1&lt;'Data Bank'!$AD893,"",IF(P$1&gt;'Data Bank'!$AT893,"",IF(AND('Data Bank'!$AC893&lt;100,TODAY()&gt;'Data Bank'!$AT893),1,IF('Data Bank'!$AC893=100,3,IF('Data Bank'!$AC893=0,0,2)))))</f>
        <v/>
      </c>
      <c r="Q1299" s="177" t="str">
        <f ca="1">IF(Q$1&lt;'Data Bank'!$AD893,"",IF(Q$1&gt;'Data Bank'!$AT893,"",IF(AND('Data Bank'!$AC893&lt;100,TODAY()&gt;'Data Bank'!$AT893),1,IF('Data Bank'!$AC893=100,3,IF('Data Bank'!$AC893=0,0,2)))))</f>
        <v/>
      </c>
      <c r="R1299" s="177" t="str">
        <f ca="1">IF(R$1&lt;'Data Bank'!$AD893,"",IF(R$1&gt;'Data Bank'!$AT893,"",IF(AND('Data Bank'!$AC893&lt;100,TODAY()&gt;'Data Bank'!$AT893),1,IF('Data Bank'!$AC893=100,3,IF('Data Bank'!$AC893=0,0,2)))))</f>
        <v/>
      </c>
    </row>
    <row r="1300" spans="1:18">
      <c r="A1300" s="115" t="str">
        <f>'Data Bank'!E894</f>
        <v>Royal Palm City</v>
      </c>
      <c r="B1300" s="178">
        <f ca="1">IF(B$1&lt;'Data Bank'!$AD894,"",IF(B$1&gt;'Data Bank'!$AT894,"",IF(AND('Data Bank'!$AC894&lt;100,TODAY()&gt;'Data Bank'!$AT894),1,IF('Data Bank'!$AC894=100,3,IF('Data Bank'!$AC894=0,0,2)))))</f>
        <v>0</v>
      </c>
      <c r="C1300" s="178">
        <f ca="1">IF(C$1&lt;'Data Bank'!$AD894,"",IF(C$1&gt;'Data Bank'!$AT894,"",IF(AND('Data Bank'!$AC894&lt;100,TODAY()&gt;'Data Bank'!$AT894),1,IF('Data Bank'!$AC894=100,3,IF('Data Bank'!$AC894=0,0,2)))))</f>
        <v>0</v>
      </c>
      <c r="D1300" s="178">
        <f ca="1">IF(D$1&lt;'Data Bank'!$AD894,"",IF(D$1&gt;'Data Bank'!$AT894,"",IF(AND('Data Bank'!$AC894&lt;100,TODAY()&gt;'Data Bank'!$AT894),1,IF('Data Bank'!$AC894=100,3,IF('Data Bank'!$AC894=0,0,2)))))</f>
        <v>0</v>
      </c>
      <c r="E1300" s="178">
        <f ca="1">IF(E$1&lt;'Data Bank'!$AD894,"",IF(E$1&gt;'Data Bank'!$AT894,"",IF(AND('Data Bank'!$AC894&lt;100,TODAY()&gt;'Data Bank'!$AT894),1,IF('Data Bank'!$AC894=100,3,IF('Data Bank'!$AC894=0,0,2)))))</f>
        <v>0</v>
      </c>
      <c r="F1300" s="178">
        <f ca="1">IF(F$1&lt;'Data Bank'!$AD894,"",IF(F$1&gt;'Data Bank'!$AT894,"",IF(AND('Data Bank'!$AC894&lt;100,TODAY()&gt;'Data Bank'!$AT894),1,IF('Data Bank'!$AC894=100,3,IF('Data Bank'!$AC894=0,0,2)))))</f>
        <v>0</v>
      </c>
      <c r="G1300" s="178">
        <f ca="1">IF(G$1&lt;'Data Bank'!$AD894,"",IF(G$1&gt;'Data Bank'!$AT894,"",IF(AND('Data Bank'!$AC894&lt;100,TODAY()&gt;'Data Bank'!$AT894),1,IF('Data Bank'!$AC894=100,3,IF('Data Bank'!$AC894=0,0,2)))))</f>
        <v>0</v>
      </c>
      <c r="H1300" s="178">
        <f ca="1">IF(H$1&lt;'Data Bank'!$AD894,"",IF(H$1&gt;'Data Bank'!$AT894,"",IF(AND('Data Bank'!$AC894&lt;100,TODAY()&gt;'Data Bank'!$AT894),1,IF('Data Bank'!$AC894=100,3,IF('Data Bank'!$AC894=0,0,2)))))</f>
        <v>0</v>
      </c>
      <c r="I1300" s="178">
        <f ca="1">IF(I$1&lt;'Data Bank'!$AD894,"",IF(I$1&gt;'Data Bank'!$AT894,"",IF(AND('Data Bank'!$AC894&lt;100,TODAY()&gt;'Data Bank'!$AT894),1,IF('Data Bank'!$AC894=100,3,IF('Data Bank'!$AC894=0,0,2)))))</f>
        <v>0</v>
      </c>
      <c r="J1300" s="177" t="str">
        <f ca="1">IF(J$1&lt;'Data Bank'!$AD894,"",IF(J$1&gt;'Data Bank'!$AT894,"",IF(AND('Data Bank'!$AC894&lt;100,TODAY()&gt;'Data Bank'!$AT894),1,IF('Data Bank'!$AC894=100,3,IF('Data Bank'!$AC894=0,0,2)))))</f>
        <v/>
      </c>
      <c r="K1300" s="177" t="str">
        <f ca="1">IF(K$1&lt;'Data Bank'!$AD894,"",IF(K$1&gt;'Data Bank'!$AT894,"",IF(AND('Data Bank'!$AC894&lt;100,TODAY()&gt;'Data Bank'!$AT894),1,IF('Data Bank'!$AC894=100,3,IF('Data Bank'!$AC894=0,0,2)))))</f>
        <v/>
      </c>
      <c r="L1300" s="177" t="str">
        <f ca="1">IF(L$1&lt;'Data Bank'!$AD894,"",IF(L$1&gt;'Data Bank'!$AT894,"",IF(AND('Data Bank'!$AC894&lt;100,TODAY()&gt;'Data Bank'!$AT894),1,IF('Data Bank'!$AC894=100,3,IF('Data Bank'!$AC894=0,0,2)))))</f>
        <v/>
      </c>
      <c r="M1300" s="177" t="str">
        <f ca="1">IF(M$1&lt;'Data Bank'!$AD894,"",IF(M$1&gt;'Data Bank'!$AT894,"",IF(AND('Data Bank'!$AC894&lt;100,TODAY()&gt;'Data Bank'!$AT894),1,IF('Data Bank'!$AC894=100,3,IF('Data Bank'!$AC894=0,0,2)))))</f>
        <v/>
      </c>
      <c r="N1300" s="177" t="str">
        <f ca="1">IF(N$1&lt;'Data Bank'!$AD894,"",IF(N$1&gt;'Data Bank'!$AT894,"",IF(AND('Data Bank'!$AC894&lt;100,TODAY()&gt;'Data Bank'!$AT894),1,IF('Data Bank'!$AC894=100,3,IF('Data Bank'!$AC894=0,0,2)))))</f>
        <v/>
      </c>
      <c r="O1300" s="177" t="str">
        <f ca="1">IF(O$1&lt;'Data Bank'!$AD894,"",IF(O$1&gt;'Data Bank'!$AT894,"",IF(AND('Data Bank'!$AC894&lt;100,TODAY()&gt;'Data Bank'!$AT894),1,IF('Data Bank'!$AC894=100,3,IF('Data Bank'!$AC894=0,0,2)))))</f>
        <v/>
      </c>
      <c r="P1300" s="177" t="str">
        <f ca="1">IF(P$1&lt;'Data Bank'!$AD894,"",IF(P$1&gt;'Data Bank'!$AT894,"",IF(AND('Data Bank'!$AC894&lt;100,TODAY()&gt;'Data Bank'!$AT894),1,IF('Data Bank'!$AC894=100,3,IF('Data Bank'!$AC894=0,0,2)))))</f>
        <v/>
      </c>
      <c r="Q1300" s="177" t="str">
        <f ca="1">IF(Q$1&lt;'Data Bank'!$AD894,"",IF(Q$1&gt;'Data Bank'!$AT894,"",IF(AND('Data Bank'!$AC894&lt;100,TODAY()&gt;'Data Bank'!$AT894),1,IF('Data Bank'!$AC894=100,3,IF('Data Bank'!$AC894=0,0,2)))))</f>
        <v/>
      </c>
      <c r="R1300" s="177" t="str">
        <f ca="1">IF(R$1&lt;'Data Bank'!$AD894,"",IF(R$1&gt;'Data Bank'!$AT894,"",IF(AND('Data Bank'!$AC894&lt;100,TODAY()&gt;'Data Bank'!$AT894),1,IF('Data Bank'!$AC894=100,3,IF('Data Bank'!$AC894=0,0,2)))))</f>
        <v/>
      </c>
    </row>
    <row r="1301" spans="1:18">
      <c r="A1301" s="115" t="str">
        <f>'Data Bank'!E908</f>
        <v>Sufi City Housing Scheme PK-1</v>
      </c>
      <c r="B1301" s="178">
        <f ca="1">IF(B$1&lt;'Data Bank'!$AD908,"",IF(B$1&gt;'Data Bank'!$AT908,"",IF(AND('Data Bank'!$AC908&lt;100,TODAY()&gt;'Data Bank'!$AT908),1,IF('Data Bank'!$AC908=100,3,IF('Data Bank'!$AC908=0,0,2)))))</f>
        <v>0</v>
      </c>
      <c r="C1301" s="178">
        <f ca="1">IF(C$1&lt;'Data Bank'!$AD908,"",IF(C$1&gt;'Data Bank'!$AT908,"",IF(AND('Data Bank'!$AC908&lt;100,TODAY()&gt;'Data Bank'!$AT908),1,IF('Data Bank'!$AC908=100,3,IF('Data Bank'!$AC908=0,0,2)))))</f>
        <v>0</v>
      </c>
      <c r="D1301" s="178">
        <f ca="1">IF(D$1&lt;'Data Bank'!$AD908,"",IF(D$1&gt;'Data Bank'!$AT908,"",IF(AND('Data Bank'!$AC908&lt;100,TODAY()&gt;'Data Bank'!$AT908),1,IF('Data Bank'!$AC908=100,3,IF('Data Bank'!$AC908=0,0,2)))))</f>
        <v>0</v>
      </c>
      <c r="E1301" s="178">
        <f ca="1">IF(E$1&lt;'Data Bank'!$AD908,"",IF(E$1&gt;'Data Bank'!$AT908,"",IF(AND('Data Bank'!$AC908&lt;100,TODAY()&gt;'Data Bank'!$AT908),1,IF('Data Bank'!$AC908=100,3,IF('Data Bank'!$AC908=0,0,2)))))</f>
        <v>0</v>
      </c>
      <c r="F1301" s="178">
        <f ca="1">IF(F$1&lt;'Data Bank'!$AD908,"",IF(F$1&gt;'Data Bank'!$AT908,"",IF(AND('Data Bank'!$AC908&lt;100,TODAY()&gt;'Data Bank'!$AT908),1,IF('Data Bank'!$AC908=100,3,IF('Data Bank'!$AC908=0,0,2)))))</f>
        <v>0</v>
      </c>
      <c r="G1301" s="178">
        <f ca="1">IF(G$1&lt;'Data Bank'!$AD908,"",IF(G$1&gt;'Data Bank'!$AT908,"",IF(AND('Data Bank'!$AC908&lt;100,TODAY()&gt;'Data Bank'!$AT908),1,IF('Data Bank'!$AC908=100,3,IF('Data Bank'!$AC908=0,0,2)))))</f>
        <v>0</v>
      </c>
      <c r="H1301" s="178">
        <f ca="1">IF(H$1&lt;'Data Bank'!$AD908,"",IF(H$1&gt;'Data Bank'!$AT908,"",IF(AND('Data Bank'!$AC908&lt;100,TODAY()&gt;'Data Bank'!$AT908),1,IF('Data Bank'!$AC908=100,3,IF('Data Bank'!$AC908=0,0,2)))))</f>
        <v>0</v>
      </c>
      <c r="I1301" s="178">
        <f ca="1">IF(I$1&lt;'Data Bank'!$AD908,"",IF(I$1&gt;'Data Bank'!$AT908,"",IF(AND('Data Bank'!$AC908&lt;100,TODAY()&gt;'Data Bank'!$AT908),1,IF('Data Bank'!$AC908=100,3,IF('Data Bank'!$AC908=0,0,2)))))</f>
        <v>0</v>
      </c>
      <c r="J1301" s="177" t="str">
        <f ca="1">IF(J$1&lt;'Data Bank'!$AD908,"",IF(J$1&gt;'Data Bank'!$AT908,"",IF(AND('Data Bank'!$AC908&lt;100,TODAY()&gt;'Data Bank'!$AT908),1,IF('Data Bank'!$AC908=100,3,IF('Data Bank'!$AC908=0,0,2)))))</f>
        <v/>
      </c>
      <c r="K1301" s="177" t="str">
        <f ca="1">IF(K$1&lt;'Data Bank'!$AD908,"",IF(K$1&gt;'Data Bank'!$AT908,"",IF(AND('Data Bank'!$AC908&lt;100,TODAY()&gt;'Data Bank'!$AT908),1,IF('Data Bank'!$AC908=100,3,IF('Data Bank'!$AC908=0,0,2)))))</f>
        <v/>
      </c>
      <c r="L1301" s="177" t="str">
        <f ca="1">IF(L$1&lt;'Data Bank'!$AD908,"",IF(L$1&gt;'Data Bank'!$AT908,"",IF(AND('Data Bank'!$AC908&lt;100,TODAY()&gt;'Data Bank'!$AT908),1,IF('Data Bank'!$AC908=100,3,IF('Data Bank'!$AC908=0,0,2)))))</f>
        <v/>
      </c>
      <c r="M1301" s="177" t="str">
        <f ca="1">IF(M$1&lt;'Data Bank'!$AD908,"",IF(M$1&gt;'Data Bank'!$AT908,"",IF(AND('Data Bank'!$AC908&lt;100,TODAY()&gt;'Data Bank'!$AT908),1,IF('Data Bank'!$AC908=100,3,IF('Data Bank'!$AC908=0,0,2)))))</f>
        <v/>
      </c>
      <c r="N1301" s="177" t="str">
        <f ca="1">IF(N$1&lt;'Data Bank'!$AD908,"",IF(N$1&gt;'Data Bank'!$AT908,"",IF(AND('Data Bank'!$AC908&lt;100,TODAY()&gt;'Data Bank'!$AT908),1,IF('Data Bank'!$AC908=100,3,IF('Data Bank'!$AC908=0,0,2)))))</f>
        <v/>
      </c>
      <c r="O1301" s="177" t="str">
        <f ca="1">IF(O$1&lt;'Data Bank'!$AD908,"",IF(O$1&gt;'Data Bank'!$AT908,"",IF(AND('Data Bank'!$AC908&lt;100,TODAY()&gt;'Data Bank'!$AT908),1,IF('Data Bank'!$AC908=100,3,IF('Data Bank'!$AC908=0,0,2)))))</f>
        <v/>
      </c>
      <c r="P1301" s="177" t="str">
        <f ca="1">IF(P$1&lt;'Data Bank'!$AD908,"",IF(P$1&gt;'Data Bank'!$AT908,"",IF(AND('Data Bank'!$AC908&lt;100,TODAY()&gt;'Data Bank'!$AT908),1,IF('Data Bank'!$AC908=100,3,IF('Data Bank'!$AC908=0,0,2)))))</f>
        <v/>
      </c>
      <c r="Q1301" s="177" t="str">
        <f ca="1">IF(Q$1&lt;'Data Bank'!$AD908,"",IF(Q$1&gt;'Data Bank'!$AT908,"",IF(AND('Data Bank'!$AC908&lt;100,TODAY()&gt;'Data Bank'!$AT908),1,IF('Data Bank'!$AC908=100,3,IF('Data Bank'!$AC908=0,0,2)))))</f>
        <v/>
      </c>
      <c r="R1301" s="177" t="str">
        <f ca="1">IF(R$1&lt;'Data Bank'!$AD908,"",IF(R$1&gt;'Data Bank'!$AT908,"",IF(AND('Data Bank'!$AC908&lt;100,TODAY()&gt;'Data Bank'!$AT908),1,IF('Data Bank'!$AC908=100,3,IF('Data Bank'!$AC908=0,0,2)))))</f>
        <v/>
      </c>
    </row>
    <row r="1302" spans="1:18">
      <c r="A1302" s="115" t="str">
        <f>'Data Bank'!E913</f>
        <v>Orchird Villas</v>
      </c>
      <c r="B1302" s="178">
        <f ca="1">IF(B$1&lt;'Data Bank'!$AD913,"",IF(B$1&gt;'Data Bank'!$AT913,"",IF(AND('Data Bank'!$AC913&lt;100,TODAY()&gt;'Data Bank'!$AT913),1,IF('Data Bank'!$AC913=100,3,IF('Data Bank'!$AC913=0,0,2)))))</f>
        <v>2</v>
      </c>
      <c r="C1302" s="178">
        <f ca="1">IF(C$1&lt;'Data Bank'!$AD913,"",IF(C$1&gt;'Data Bank'!$AT913,"",IF(AND('Data Bank'!$AC913&lt;100,TODAY()&gt;'Data Bank'!$AT913),1,IF('Data Bank'!$AC913=100,3,IF('Data Bank'!$AC913=0,0,2)))))</f>
        <v>2</v>
      </c>
      <c r="D1302" s="178">
        <f ca="1">IF(D$1&lt;'Data Bank'!$AD913,"",IF(D$1&gt;'Data Bank'!$AT913,"",IF(AND('Data Bank'!$AC913&lt;100,TODAY()&gt;'Data Bank'!$AT913),1,IF('Data Bank'!$AC913=100,3,IF('Data Bank'!$AC913=0,0,2)))))</f>
        <v>2</v>
      </c>
      <c r="E1302" s="178">
        <f ca="1">IF(E$1&lt;'Data Bank'!$AD913,"",IF(E$1&gt;'Data Bank'!$AT913,"",IF(AND('Data Bank'!$AC913&lt;100,TODAY()&gt;'Data Bank'!$AT913),1,IF('Data Bank'!$AC913=100,3,IF('Data Bank'!$AC913=0,0,2)))))</f>
        <v>2</v>
      </c>
      <c r="F1302" s="178">
        <f ca="1">IF(F$1&lt;'Data Bank'!$AD913,"",IF(F$1&gt;'Data Bank'!$AT913,"",IF(AND('Data Bank'!$AC913&lt;100,TODAY()&gt;'Data Bank'!$AT913),1,IF('Data Bank'!$AC913=100,3,IF('Data Bank'!$AC913=0,0,2)))))</f>
        <v>2</v>
      </c>
      <c r="G1302" s="178">
        <f ca="1">IF(G$1&lt;'Data Bank'!$AD913,"",IF(G$1&gt;'Data Bank'!$AT913,"",IF(AND('Data Bank'!$AC913&lt;100,TODAY()&gt;'Data Bank'!$AT913),1,IF('Data Bank'!$AC913=100,3,IF('Data Bank'!$AC913=0,0,2)))))</f>
        <v>2</v>
      </c>
      <c r="H1302" s="178">
        <f ca="1">IF(H$1&lt;'Data Bank'!$AD913,"",IF(H$1&gt;'Data Bank'!$AT913,"",IF(AND('Data Bank'!$AC913&lt;100,TODAY()&gt;'Data Bank'!$AT913),1,IF('Data Bank'!$AC913=100,3,IF('Data Bank'!$AC913=0,0,2)))))</f>
        <v>2</v>
      </c>
      <c r="I1302" s="178">
        <f ca="1">IF(I$1&lt;'Data Bank'!$AD913,"",IF(I$1&gt;'Data Bank'!$AT913,"",IF(AND('Data Bank'!$AC913&lt;100,TODAY()&gt;'Data Bank'!$AT913),1,IF('Data Bank'!$AC913=100,3,IF('Data Bank'!$AC913=0,0,2)))))</f>
        <v>2</v>
      </c>
      <c r="J1302" s="177">
        <f ca="1">IF(J$1&lt;'Data Bank'!$AD913,"",IF(J$1&gt;'Data Bank'!$AT913,"",IF(AND('Data Bank'!$AC913&lt;100,TODAY()&gt;'Data Bank'!$AT913),1,IF('Data Bank'!$AC913=100,3,IF('Data Bank'!$AC913=0,0,2)))))</f>
        <v>2</v>
      </c>
      <c r="K1302" s="177">
        <f ca="1">IF(K$1&lt;'Data Bank'!$AD913,"",IF(K$1&gt;'Data Bank'!$AT913,"",IF(AND('Data Bank'!$AC913&lt;100,TODAY()&gt;'Data Bank'!$AT913),1,IF('Data Bank'!$AC913=100,3,IF('Data Bank'!$AC913=0,0,2)))))</f>
        <v>2</v>
      </c>
      <c r="L1302" s="177">
        <f ca="1">IF(L$1&lt;'Data Bank'!$AD913,"",IF(L$1&gt;'Data Bank'!$AT913,"",IF(AND('Data Bank'!$AC913&lt;100,TODAY()&gt;'Data Bank'!$AT913),1,IF('Data Bank'!$AC913=100,3,IF('Data Bank'!$AC913=0,0,2)))))</f>
        <v>2</v>
      </c>
      <c r="M1302" s="177">
        <f ca="1">IF(M$1&lt;'Data Bank'!$AD913,"",IF(M$1&gt;'Data Bank'!$AT913,"",IF(AND('Data Bank'!$AC913&lt;100,TODAY()&gt;'Data Bank'!$AT913),1,IF('Data Bank'!$AC913=100,3,IF('Data Bank'!$AC913=0,0,2)))))</f>
        <v>2</v>
      </c>
      <c r="N1302" s="177">
        <f ca="1">IF(N$1&lt;'Data Bank'!$AD913,"",IF(N$1&gt;'Data Bank'!$AT913,"",IF(AND('Data Bank'!$AC913&lt;100,TODAY()&gt;'Data Bank'!$AT913),1,IF('Data Bank'!$AC913=100,3,IF('Data Bank'!$AC913=0,0,2)))))</f>
        <v>2</v>
      </c>
      <c r="O1302" s="177">
        <f ca="1">IF(O$1&lt;'Data Bank'!$AD913,"",IF(O$1&gt;'Data Bank'!$AT913,"",IF(AND('Data Bank'!$AC913&lt;100,TODAY()&gt;'Data Bank'!$AT913),1,IF('Data Bank'!$AC913=100,3,IF('Data Bank'!$AC913=0,0,2)))))</f>
        <v>2</v>
      </c>
      <c r="P1302" s="177">
        <f ca="1">IF(P$1&lt;'Data Bank'!$AD913,"",IF(P$1&gt;'Data Bank'!$AT913,"",IF(AND('Data Bank'!$AC913&lt;100,TODAY()&gt;'Data Bank'!$AT913),1,IF('Data Bank'!$AC913=100,3,IF('Data Bank'!$AC913=0,0,2)))))</f>
        <v>2</v>
      </c>
      <c r="Q1302" s="177">
        <f ca="1">IF(Q$1&lt;'Data Bank'!$AD913,"",IF(Q$1&gt;'Data Bank'!$AT913,"",IF(AND('Data Bank'!$AC913&lt;100,TODAY()&gt;'Data Bank'!$AT913),1,IF('Data Bank'!$AC913=100,3,IF('Data Bank'!$AC913=0,0,2)))))</f>
        <v>2</v>
      </c>
      <c r="R1302" s="177">
        <f ca="1">IF(R$1&lt;'Data Bank'!$AD913,"",IF(R$1&gt;'Data Bank'!$AT913,"",IF(AND('Data Bank'!$AC913&lt;100,TODAY()&gt;'Data Bank'!$AT913),1,IF('Data Bank'!$AC913=100,3,IF('Data Bank'!$AC913=0,0,2)))))</f>
        <v>2</v>
      </c>
    </row>
    <row r="1303" spans="1:18">
      <c r="A1303" s="115" t="str">
        <f>'Data Bank'!E914</f>
        <v>P1</v>
      </c>
      <c r="B1303" s="178">
        <f ca="1">IF(B$1&lt;'Data Bank'!$AD914,"",IF(B$1&gt;'Data Bank'!$AT914,"",IF(AND('Data Bank'!$AC914&lt;100,TODAY()&gt;'Data Bank'!$AT914),1,IF('Data Bank'!$AC914=100,3,IF('Data Bank'!$AC914=0,0,2)))))</f>
        <v>0</v>
      </c>
      <c r="C1303" s="178">
        <f ca="1">IF(C$1&lt;'Data Bank'!$AD914,"",IF(C$1&gt;'Data Bank'!$AT914,"",IF(AND('Data Bank'!$AC914&lt;100,TODAY()&gt;'Data Bank'!$AT914),1,IF('Data Bank'!$AC914=100,3,IF('Data Bank'!$AC914=0,0,2)))))</f>
        <v>0</v>
      </c>
      <c r="D1303" s="178">
        <f ca="1">IF(D$1&lt;'Data Bank'!$AD914,"",IF(D$1&gt;'Data Bank'!$AT914,"",IF(AND('Data Bank'!$AC914&lt;100,TODAY()&gt;'Data Bank'!$AT914),1,IF('Data Bank'!$AC914=100,3,IF('Data Bank'!$AC914=0,0,2)))))</f>
        <v>0</v>
      </c>
      <c r="E1303" s="178">
        <f ca="1">IF(E$1&lt;'Data Bank'!$AD914,"",IF(E$1&gt;'Data Bank'!$AT914,"",IF(AND('Data Bank'!$AC914&lt;100,TODAY()&gt;'Data Bank'!$AT914),1,IF('Data Bank'!$AC914=100,3,IF('Data Bank'!$AC914=0,0,2)))))</f>
        <v>0</v>
      </c>
      <c r="F1303" s="178">
        <f ca="1">IF(F$1&lt;'Data Bank'!$AD914,"",IF(F$1&gt;'Data Bank'!$AT914,"",IF(AND('Data Bank'!$AC914&lt;100,TODAY()&gt;'Data Bank'!$AT914),1,IF('Data Bank'!$AC914=100,3,IF('Data Bank'!$AC914=0,0,2)))))</f>
        <v>0</v>
      </c>
      <c r="G1303" s="178">
        <f ca="1">IF(G$1&lt;'Data Bank'!$AD914,"",IF(G$1&gt;'Data Bank'!$AT914,"",IF(AND('Data Bank'!$AC914&lt;100,TODAY()&gt;'Data Bank'!$AT914),1,IF('Data Bank'!$AC914=100,3,IF('Data Bank'!$AC914=0,0,2)))))</f>
        <v>0</v>
      </c>
      <c r="H1303" s="178">
        <f ca="1">IF(H$1&lt;'Data Bank'!$AD914,"",IF(H$1&gt;'Data Bank'!$AT914,"",IF(AND('Data Bank'!$AC914&lt;100,TODAY()&gt;'Data Bank'!$AT914),1,IF('Data Bank'!$AC914=100,3,IF('Data Bank'!$AC914=0,0,2)))))</f>
        <v>0</v>
      </c>
      <c r="I1303" s="178">
        <f ca="1">IF(I$1&lt;'Data Bank'!$AD914,"",IF(I$1&gt;'Data Bank'!$AT914,"",IF(AND('Data Bank'!$AC914&lt;100,TODAY()&gt;'Data Bank'!$AT914),1,IF('Data Bank'!$AC914=100,3,IF('Data Bank'!$AC914=0,0,2)))))</f>
        <v>0</v>
      </c>
      <c r="J1303" s="177">
        <f ca="1">IF(J$1&lt;'Data Bank'!$AD914,"",IF(J$1&gt;'Data Bank'!$AT914,"",IF(AND('Data Bank'!$AC914&lt;100,TODAY()&gt;'Data Bank'!$AT914),1,IF('Data Bank'!$AC914=100,3,IF('Data Bank'!$AC914=0,0,2)))))</f>
        <v>0</v>
      </c>
      <c r="K1303" s="177">
        <f ca="1">IF(K$1&lt;'Data Bank'!$AD914,"",IF(K$1&gt;'Data Bank'!$AT914,"",IF(AND('Data Bank'!$AC914&lt;100,TODAY()&gt;'Data Bank'!$AT914),1,IF('Data Bank'!$AC914=100,3,IF('Data Bank'!$AC914=0,0,2)))))</f>
        <v>0</v>
      </c>
      <c r="L1303" s="177">
        <f ca="1">IF(L$1&lt;'Data Bank'!$AD914,"",IF(L$1&gt;'Data Bank'!$AT914,"",IF(AND('Data Bank'!$AC914&lt;100,TODAY()&gt;'Data Bank'!$AT914),1,IF('Data Bank'!$AC914=100,3,IF('Data Bank'!$AC914=0,0,2)))))</f>
        <v>0</v>
      </c>
      <c r="M1303" s="177">
        <f ca="1">IF(M$1&lt;'Data Bank'!$AD914,"",IF(M$1&gt;'Data Bank'!$AT914,"",IF(AND('Data Bank'!$AC914&lt;100,TODAY()&gt;'Data Bank'!$AT914),1,IF('Data Bank'!$AC914=100,3,IF('Data Bank'!$AC914=0,0,2)))))</f>
        <v>0</v>
      </c>
      <c r="N1303" s="177">
        <f ca="1">IF(N$1&lt;'Data Bank'!$AD914,"",IF(N$1&gt;'Data Bank'!$AT914,"",IF(AND('Data Bank'!$AC914&lt;100,TODAY()&gt;'Data Bank'!$AT914),1,IF('Data Bank'!$AC914=100,3,IF('Data Bank'!$AC914=0,0,2)))))</f>
        <v>0</v>
      </c>
      <c r="O1303" s="177">
        <f ca="1">IF(O$1&lt;'Data Bank'!$AD914,"",IF(O$1&gt;'Data Bank'!$AT914,"",IF(AND('Data Bank'!$AC914&lt;100,TODAY()&gt;'Data Bank'!$AT914),1,IF('Data Bank'!$AC914=100,3,IF('Data Bank'!$AC914=0,0,2)))))</f>
        <v>0</v>
      </c>
      <c r="P1303" s="177">
        <f ca="1">IF(P$1&lt;'Data Bank'!$AD914,"",IF(P$1&gt;'Data Bank'!$AT914,"",IF(AND('Data Bank'!$AC914&lt;100,TODAY()&gt;'Data Bank'!$AT914),1,IF('Data Bank'!$AC914=100,3,IF('Data Bank'!$AC914=0,0,2)))))</f>
        <v>0</v>
      </c>
      <c r="Q1303" s="177">
        <f ca="1">IF(Q$1&lt;'Data Bank'!$AD914,"",IF(Q$1&gt;'Data Bank'!$AT914,"",IF(AND('Data Bank'!$AC914&lt;100,TODAY()&gt;'Data Bank'!$AT914),1,IF('Data Bank'!$AC914=100,3,IF('Data Bank'!$AC914=0,0,2)))))</f>
        <v>0</v>
      </c>
      <c r="R1303" s="177">
        <f ca="1">IF(R$1&lt;'Data Bank'!$AD914,"",IF(R$1&gt;'Data Bank'!$AT914,"",IF(AND('Data Bank'!$AC914&lt;100,TODAY()&gt;'Data Bank'!$AT914),1,IF('Data Bank'!$AC914=100,3,IF('Data Bank'!$AC914=0,0,2)))))</f>
        <v>0</v>
      </c>
    </row>
    <row r="1304" spans="1:18">
      <c r="A1304" s="115" t="str">
        <f>'Data Bank'!E917</f>
        <v>Transportation</v>
      </c>
      <c r="B1304" s="178">
        <f ca="1">IF(B$1&lt;'Data Bank'!$AD917,"",IF(B$1&gt;'Data Bank'!$AT917,"",IF(AND('Data Bank'!$AC917&lt;100,TODAY()&gt;'Data Bank'!$AT917),1,IF('Data Bank'!$AC917=100,3,IF('Data Bank'!$AC917=0,0,2)))))</f>
        <v>0</v>
      </c>
      <c r="C1304" s="178">
        <f ca="1">IF(C$1&lt;'Data Bank'!$AD917,"",IF(C$1&gt;'Data Bank'!$AT917,"",IF(AND('Data Bank'!$AC917&lt;100,TODAY()&gt;'Data Bank'!$AT917),1,IF('Data Bank'!$AC917=100,3,IF('Data Bank'!$AC917=0,0,2)))))</f>
        <v>0</v>
      </c>
      <c r="D1304" s="178">
        <f ca="1">IF(D$1&lt;'Data Bank'!$AD917,"",IF(D$1&gt;'Data Bank'!$AT917,"",IF(AND('Data Bank'!$AC917&lt;100,TODAY()&gt;'Data Bank'!$AT917),1,IF('Data Bank'!$AC917=100,3,IF('Data Bank'!$AC917=0,0,2)))))</f>
        <v>0</v>
      </c>
      <c r="E1304" s="178">
        <f ca="1">IF(E$1&lt;'Data Bank'!$AD917,"",IF(E$1&gt;'Data Bank'!$AT917,"",IF(AND('Data Bank'!$AC917&lt;100,TODAY()&gt;'Data Bank'!$AT917),1,IF('Data Bank'!$AC917=100,3,IF('Data Bank'!$AC917=0,0,2)))))</f>
        <v>0</v>
      </c>
      <c r="F1304" s="178">
        <f ca="1">IF(F$1&lt;'Data Bank'!$AD917,"",IF(F$1&gt;'Data Bank'!$AT917,"",IF(AND('Data Bank'!$AC917&lt;100,TODAY()&gt;'Data Bank'!$AT917),1,IF('Data Bank'!$AC917=100,3,IF('Data Bank'!$AC917=0,0,2)))))</f>
        <v>0</v>
      </c>
      <c r="G1304" s="178">
        <f ca="1">IF(G$1&lt;'Data Bank'!$AD917,"",IF(G$1&gt;'Data Bank'!$AT917,"",IF(AND('Data Bank'!$AC917&lt;100,TODAY()&gt;'Data Bank'!$AT917),1,IF('Data Bank'!$AC917=100,3,IF('Data Bank'!$AC917=0,0,2)))))</f>
        <v>0</v>
      </c>
      <c r="H1304" s="178">
        <f ca="1">IF(H$1&lt;'Data Bank'!$AD917,"",IF(H$1&gt;'Data Bank'!$AT917,"",IF(AND('Data Bank'!$AC917&lt;100,TODAY()&gt;'Data Bank'!$AT917),1,IF('Data Bank'!$AC917=100,3,IF('Data Bank'!$AC917=0,0,2)))))</f>
        <v>0</v>
      </c>
      <c r="I1304" s="178">
        <f ca="1">IF(I$1&lt;'Data Bank'!$AD917,"",IF(I$1&gt;'Data Bank'!$AT917,"",IF(AND('Data Bank'!$AC917&lt;100,TODAY()&gt;'Data Bank'!$AT917),1,IF('Data Bank'!$AC917=100,3,IF('Data Bank'!$AC917=0,0,2)))))</f>
        <v>0</v>
      </c>
      <c r="J1304" s="177">
        <f ca="1">IF(J$1&lt;'Data Bank'!$AD917,"",IF(J$1&gt;'Data Bank'!$AT917,"",IF(AND('Data Bank'!$AC917&lt;100,TODAY()&gt;'Data Bank'!$AT917),1,IF('Data Bank'!$AC917=100,3,IF('Data Bank'!$AC917=0,0,2)))))</f>
        <v>0</v>
      </c>
      <c r="K1304" s="177">
        <f ca="1">IF(K$1&lt;'Data Bank'!$AD917,"",IF(K$1&gt;'Data Bank'!$AT917,"",IF(AND('Data Bank'!$AC917&lt;100,TODAY()&gt;'Data Bank'!$AT917),1,IF('Data Bank'!$AC917=100,3,IF('Data Bank'!$AC917=0,0,2)))))</f>
        <v>0</v>
      </c>
      <c r="L1304" s="177">
        <f ca="1">IF(L$1&lt;'Data Bank'!$AD917,"",IF(L$1&gt;'Data Bank'!$AT917,"",IF(AND('Data Bank'!$AC917&lt;100,TODAY()&gt;'Data Bank'!$AT917),1,IF('Data Bank'!$AC917=100,3,IF('Data Bank'!$AC917=0,0,2)))))</f>
        <v>0</v>
      </c>
      <c r="M1304" s="177">
        <f ca="1">IF(M$1&lt;'Data Bank'!$AD917,"",IF(M$1&gt;'Data Bank'!$AT917,"",IF(AND('Data Bank'!$AC917&lt;100,TODAY()&gt;'Data Bank'!$AT917),1,IF('Data Bank'!$AC917=100,3,IF('Data Bank'!$AC917=0,0,2)))))</f>
        <v>0</v>
      </c>
      <c r="N1304" s="177">
        <f ca="1">IF(N$1&lt;'Data Bank'!$AD917,"",IF(N$1&gt;'Data Bank'!$AT917,"",IF(AND('Data Bank'!$AC917&lt;100,TODAY()&gt;'Data Bank'!$AT917),1,IF('Data Bank'!$AC917=100,3,IF('Data Bank'!$AC917=0,0,2)))))</f>
        <v>0</v>
      </c>
      <c r="O1304" s="177">
        <f ca="1">IF(O$1&lt;'Data Bank'!$AD917,"",IF(O$1&gt;'Data Bank'!$AT917,"",IF(AND('Data Bank'!$AC917&lt;100,TODAY()&gt;'Data Bank'!$AT917),1,IF('Data Bank'!$AC917=100,3,IF('Data Bank'!$AC917=0,0,2)))))</f>
        <v>0</v>
      </c>
      <c r="P1304" s="177">
        <f ca="1">IF(P$1&lt;'Data Bank'!$AD917,"",IF(P$1&gt;'Data Bank'!$AT917,"",IF(AND('Data Bank'!$AC917&lt;100,TODAY()&gt;'Data Bank'!$AT917),1,IF('Data Bank'!$AC917=100,3,IF('Data Bank'!$AC917=0,0,2)))))</f>
        <v>0</v>
      </c>
      <c r="Q1304" s="177">
        <f ca="1">IF(Q$1&lt;'Data Bank'!$AD917,"",IF(Q$1&gt;'Data Bank'!$AT917,"",IF(AND('Data Bank'!$AC917&lt;100,TODAY()&gt;'Data Bank'!$AT917),1,IF('Data Bank'!$AC917=100,3,IF('Data Bank'!$AC917=0,0,2)))))</f>
        <v>0</v>
      </c>
      <c r="R1304" s="177">
        <f ca="1">IF(R$1&lt;'Data Bank'!$AD917,"",IF(R$1&gt;'Data Bank'!$AT917,"",IF(AND('Data Bank'!$AC917&lt;100,TODAY()&gt;'Data Bank'!$AT917),1,IF('Data Bank'!$AC917=100,3,IF('Data Bank'!$AC917=0,0,2)))))</f>
        <v>0</v>
      </c>
    </row>
    <row r="1305" spans="1:18">
      <c r="A1305" s="115" t="str">
        <f>'Data Bank'!E920</f>
        <v>P2</v>
      </c>
      <c r="B1305" s="178">
        <f ca="1">IF(B$1&lt;'Data Bank'!$AD920,"",IF(B$1&gt;'Data Bank'!$AT920,"",IF(AND('Data Bank'!$AC920&lt;100,TODAY()&gt;'Data Bank'!$AT920),1,IF('Data Bank'!$AC920=100,3,IF('Data Bank'!$AC920=0,0,2)))))</f>
        <v>0</v>
      </c>
      <c r="C1305" s="178">
        <f ca="1">IF(C$1&lt;'Data Bank'!$AD920,"",IF(C$1&gt;'Data Bank'!$AT920,"",IF(AND('Data Bank'!$AC920&lt;100,TODAY()&gt;'Data Bank'!$AT920),1,IF('Data Bank'!$AC920=100,3,IF('Data Bank'!$AC920=0,0,2)))))</f>
        <v>0</v>
      </c>
      <c r="D1305" s="178">
        <f ca="1">IF(D$1&lt;'Data Bank'!$AD920,"",IF(D$1&gt;'Data Bank'!$AT920,"",IF(AND('Data Bank'!$AC920&lt;100,TODAY()&gt;'Data Bank'!$AT920),1,IF('Data Bank'!$AC920=100,3,IF('Data Bank'!$AC920=0,0,2)))))</f>
        <v>0</v>
      </c>
      <c r="E1305" s="178">
        <f ca="1">IF(E$1&lt;'Data Bank'!$AD920,"",IF(E$1&gt;'Data Bank'!$AT920,"",IF(AND('Data Bank'!$AC920&lt;100,TODAY()&gt;'Data Bank'!$AT920),1,IF('Data Bank'!$AC920=100,3,IF('Data Bank'!$AC920=0,0,2)))))</f>
        <v>0</v>
      </c>
      <c r="F1305" s="178">
        <f ca="1">IF(F$1&lt;'Data Bank'!$AD920,"",IF(F$1&gt;'Data Bank'!$AT920,"",IF(AND('Data Bank'!$AC920&lt;100,TODAY()&gt;'Data Bank'!$AT920),1,IF('Data Bank'!$AC920=100,3,IF('Data Bank'!$AC920=0,0,2)))))</f>
        <v>0</v>
      </c>
      <c r="G1305" s="178">
        <f ca="1">IF(G$1&lt;'Data Bank'!$AD920,"",IF(G$1&gt;'Data Bank'!$AT920,"",IF(AND('Data Bank'!$AC920&lt;100,TODAY()&gt;'Data Bank'!$AT920),1,IF('Data Bank'!$AC920=100,3,IF('Data Bank'!$AC920=0,0,2)))))</f>
        <v>0</v>
      </c>
      <c r="H1305" s="178">
        <f ca="1">IF(H$1&lt;'Data Bank'!$AD920,"",IF(H$1&gt;'Data Bank'!$AT920,"",IF(AND('Data Bank'!$AC920&lt;100,TODAY()&gt;'Data Bank'!$AT920),1,IF('Data Bank'!$AC920=100,3,IF('Data Bank'!$AC920=0,0,2)))))</f>
        <v>0</v>
      </c>
      <c r="I1305" s="178">
        <f ca="1">IF(I$1&lt;'Data Bank'!$AD920,"",IF(I$1&gt;'Data Bank'!$AT920,"",IF(AND('Data Bank'!$AC920&lt;100,TODAY()&gt;'Data Bank'!$AT920),1,IF('Data Bank'!$AC920=100,3,IF('Data Bank'!$AC920=0,0,2)))))</f>
        <v>0</v>
      </c>
      <c r="J1305" s="177">
        <f ca="1">IF(J$1&lt;'Data Bank'!$AD920,"",IF(J$1&gt;'Data Bank'!$AT920,"",IF(AND('Data Bank'!$AC920&lt;100,TODAY()&gt;'Data Bank'!$AT920),1,IF('Data Bank'!$AC920=100,3,IF('Data Bank'!$AC920=0,0,2)))))</f>
        <v>0</v>
      </c>
      <c r="K1305" s="177">
        <f ca="1">IF(K$1&lt;'Data Bank'!$AD920,"",IF(K$1&gt;'Data Bank'!$AT920,"",IF(AND('Data Bank'!$AC920&lt;100,TODAY()&gt;'Data Bank'!$AT920),1,IF('Data Bank'!$AC920=100,3,IF('Data Bank'!$AC920=0,0,2)))))</f>
        <v>0</v>
      </c>
      <c r="L1305" s="177">
        <f ca="1">IF(L$1&lt;'Data Bank'!$AD920,"",IF(L$1&gt;'Data Bank'!$AT920,"",IF(AND('Data Bank'!$AC920&lt;100,TODAY()&gt;'Data Bank'!$AT920),1,IF('Data Bank'!$AC920=100,3,IF('Data Bank'!$AC920=0,0,2)))))</f>
        <v>0</v>
      </c>
      <c r="M1305" s="177">
        <f ca="1">IF(M$1&lt;'Data Bank'!$AD920,"",IF(M$1&gt;'Data Bank'!$AT920,"",IF(AND('Data Bank'!$AC920&lt;100,TODAY()&gt;'Data Bank'!$AT920),1,IF('Data Bank'!$AC920=100,3,IF('Data Bank'!$AC920=0,0,2)))))</f>
        <v>0</v>
      </c>
      <c r="N1305" s="177">
        <f ca="1">IF(N$1&lt;'Data Bank'!$AD920,"",IF(N$1&gt;'Data Bank'!$AT920,"",IF(AND('Data Bank'!$AC920&lt;100,TODAY()&gt;'Data Bank'!$AT920),1,IF('Data Bank'!$AC920=100,3,IF('Data Bank'!$AC920=0,0,2)))))</f>
        <v>0</v>
      </c>
      <c r="O1305" s="177">
        <f ca="1">IF(O$1&lt;'Data Bank'!$AD920,"",IF(O$1&gt;'Data Bank'!$AT920,"",IF(AND('Data Bank'!$AC920&lt;100,TODAY()&gt;'Data Bank'!$AT920),1,IF('Data Bank'!$AC920=100,3,IF('Data Bank'!$AC920=0,0,2)))))</f>
        <v>0</v>
      </c>
      <c r="P1305" s="177">
        <f ca="1">IF(P$1&lt;'Data Bank'!$AD920,"",IF(P$1&gt;'Data Bank'!$AT920,"",IF(AND('Data Bank'!$AC920&lt;100,TODAY()&gt;'Data Bank'!$AT920),1,IF('Data Bank'!$AC920=100,3,IF('Data Bank'!$AC920=0,0,2)))))</f>
        <v>0</v>
      </c>
      <c r="Q1305" s="177">
        <f ca="1">IF(Q$1&lt;'Data Bank'!$AD920,"",IF(Q$1&gt;'Data Bank'!$AT920,"",IF(AND('Data Bank'!$AC920&lt;100,TODAY()&gt;'Data Bank'!$AT920),1,IF('Data Bank'!$AC920=100,3,IF('Data Bank'!$AC920=0,0,2)))))</f>
        <v>0</v>
      </c>
      <c r="R1305" s="177">
        <f ca="1">IF(R$1&lt;'Data Bank'!$AD920,"",IF(R$1&gt;'Data Bank'!$AT920,"",IF(AND('Data Bank'!$AC920&lt;100,TODAY()&gt;'Data Bank'!$AT920),1,IF('Data Bank'!$AC920=100,3,IF('Data Bank'!$AC920=0,0,2)))))</f>
        <v>0</v>
      </c>
    </row>
    <row r="1306" spans="1:18">
      <c r="A1306" s="115" t="str">
        <f>'Data Bank'!E921</f>
        <v>P2</v>
      </c>
      <c r="B1306" s="178">
        <f ca="1">IF(B$1&lt;'Data Bank'!$AD921,"",IF(B$1&gt;'Data Bank'!$AT921,"",IF(AND('Data Bank'!$AC921&lt;100,TODAY()&gt;'Data Bank'!$AT921),1,IF('Data Bank'!$AC921=100,3,IF('Data Bank'!$AC921=0,0,2)))))</f>
        <v>2</v>
      </c>
      <c r="C1306" s="178">
        <f ca="1">IF(C$1&lt;'Data Bank'!$AD921,"",IF(C$1&gt;'Data Bank'!$AT921,"",IF(AND('Data Bank'!$AC921&lt;100,TODAY()&gt;'Data Bank'!$AT921),1,IF('Data Bank'!$AC921=100,3,IF('Data Bank'!$AC921=0,0,2)))))</f>
        <v>2</v>
      </c>
      <c r="D1306" s="178">
        <f ca="1">IF(D$1&lt;'Data Bank'!$AD921,"",IF(D$1&gt;'Data Bank'!$AT921,"",IF(AND('Data Bank'!$AC921&lt;100,TODAY()&gt;'Data Bank'!$AT921),1,IF('Data Bank'!$AC921=100,3,IF('Data Bank'!$AC921=0,0,2)))))</f>
        <v>2</v>
      </c>
      <c r="E1306" s="178">
        <f ca="1">IF(E$1&lt;'Data Bank'!$AD921,"",IF(E$1&gt;'Data Bank'!$AT921,"",IF(AND('Data Bank'!$AC921&lt;100,TODAY()&gt;'Data Bank'!$AT921),1,IF('Data Bank'!$AC921=100,3,IF('Data Bank'!$AC921=0,0,2)))))</f>
        <v>2</v>
      </c>
      <c r="F1306" s="178">
        <f ca="1">IF(F$1&lt;'Data Bank'!$AD921,"",IF(F$1&gt;'Data Bank'!$AT921,"",IF(AND('Data Bank'!$AC921&lt;100,TODAY()&gt;'Data Bank'!$AT921),1,IF('Data Bank'!$AC921=100,3,IF('Data Bank'!$AC921=0,0,2)))))</f>
        <v>2</v>
      </c>
      <c r="G1306" s="178">
        <f ca="1">IF(G$1&lt;'Data Bank'!$AD921,"",IF(G$1&gt;'Data Bank'!$AT921,"",IF(AND('Data Bank'!$AC921&lt;100,TODAY()&gt;'Data Bank'!$AT921),1,IF('Data Bank'!$AC921=100,3,IF('Data Bank'!$AC921=0,0,2)))))</f>
        <v>2</v>
      </c>
      <c r="H1306" s="178">
        <f ca="1">IF(H$1&lt;'Data Bank'!$AD921,"",IF(H$1&gt;'Data Bank'!$AT921,"",IF(AND('Data Bank'!$AC921&lt;100,TODAY()&gt;'Data Bank'!$AT921),1,IF('Data Bank'!$AC921=100,3,IF('Data Bank'!$AC921=0,0,2)))))</f>
        <v>2</v>
      </c>
      <c r="I1306" s="178">
        <f ca="1">IF(I$1&lt;'Data Bank'!$AD921,"",IF(I$1&gt;'Data Bank'!$AT921,"",IF(AND('Data Bank'!$AC921&lt;100,TODAY()&gt;'Data Bank'!$AT921),1,IF('Data Bank'!$AC921=100,3,IF('Data Bank'!$AC921=0,0,2)))))</f>
        <v>2</v>
      </c>
      <c r="J1306" s="177">
        <f ca="1">IF(J$1&lt;'Data Bank'!$AD921,"",IF(J$1&gt;'Data Bank'!$AT921,"",IF(AND('Data Bank'!$AC921&lt;100,TODAY()&gt;'Data Bank'!$AT921),1,IF('Data Bank'!$AC921=100,3,IF('Data Bank'!$AC921=0,0,2)))))</f>
        <v>2</v>
      </c>
      <c r="K1306" s="177">
        <f ca="1">IF(K$1&lt;'Data Bank'!$AD921,"",IF(K$1&gt;'Data Bank'!$AT921,"",IF(AND('Data Bank'!$AC921&lt;100,TODAY()&gt;'Data Bank'!$AT921),1,IF('Data Bank'!$AC921=100,3,IF('Data Bank'!$AC921=0,0,2)))))</f>
        <v>2</v>
      </c>
      <c r="L1306" s="177">
        <f ca="1">IF(L$1&lt;'Data Bank'!$AD921,"",IF(L$1&gt;'Data Bank'!$AT921,"",IF(AND('Data Bank'!$AC921&lt;100,TODAY()&gt;'Data Bank'!$AT921),1,IF('Data Bank'!$AC921=100,3,IF('Data Bank'!$AC921=0,0,2)))))</f>
        <v>2</v>
      </c>
      <c r="M1306" s="177">
        <f ca="1">IF(M$1&lt;'Data Bank'!$AD921,"",IF(M$1&gt;'Data Bank'!$AT921,"",IF(AND('Data Bank'!$AC921&lt;100,TODAY()&gt;'Data Bank'!$AT921),1,IF('Data Bank'!$AC921=100,3,IF('Data Bank'!$AC921=0,0,2)))))</f>
        <v>2</v>
      </c>
      <c r="N1306" s="177">
        <f ca="1">IF(N$1&lt;'Data Bank'!$AD921,"",IF(N$1&gt;'Data Bank'!$AT921,"",IF(AND('Data Bank'!$AC921&lt;100,TODAY()&gt;'Data Bank'!$AT921),1,IF('Data Bank'!$AC921=100,3,IF('Data Bank'!$AC921=0,0,2)))))</f>
        <v>2</v>
      </c>
      <c r="O1306" s="177">
        <f ca="1">IF(O$1&lt;'Data Bank'!$AD921,"",IF(O$1&gt;'Data Bank'!$AT921,"",IF(AND('Data Bank'!$AC921&lt;100,TODAY()&gt;'Data Bank'!$AT921),1,IF('Data Bank'!$AC921=100,3,IF('Data Bank'!$AC921=0,0,2)))))</f>
        <v>2</v>
      </c>
      <c r="P1306" s="177">
        <f ca="1">IF(P$1&lt;'Data Bank'!$AD921,"",IF(P$1&gt;'Data Bank'!$AT921,"",IF(AND('Data Bank'!$AC921&lt;100,TODAY()&gt;'Data Bank'!$AT921),1,IF('Data Bank'!$AC921=100,3,IF('Data Bank'!$AC921=0,0,2)))))</f>
        <v>2</v>
      </c>
      <c r="Q1306" s="177">
        <f ca="1">IF(Q$1&lt;'Data Bank'!$AD921,"",IF(Q$1&gt;'Data Bank'!$AT921,"",IF(AND('Data Bank'!$AC921&lt;100,TODAY()&gt;'Data Bank'!$AT921),1,IF('Data Bank'!$AC921=100,3,IF('Data Bank'!$AC921=0,0,2)))))</f>
        <v>2</v>
      </c>
      <c r="R1306" s="177">
        <f ca="1">IF(R$1&lt;'Data Bank'!$AD921,"",IF(R$1&gt;'Data Bank'!$AT921,"",IF(AND('Data Bank'!$AC921&lt;100,TODAY()&gt;'Data Bank'!$AT921),1,IF('Data Bank'!$AC921=100,3,IF('Data Bank'!$AC921=0,0,2)))))</f>
        <v>2</v>
      </c>
    </row>
    <row r="1307" spans="1:18">
      <c r="A1307" s="115" t="str">
        <f>'Data Bank'!E938</f>
        <v>P9</v>
      </c>
      <c r="B1307" s="178">
        <f ca="1">IF(B$1&lt;'Data Bank'!$AD938,"",IF(B$1&gt;'Data Bank'!$AT938,"",IF(AND('Data Bank'!$AC938&lt;100,TODAY()&gt;'Data Bank'!$AT938),1,IF('Data Bank'!$AC938=100,3,IF('Data Bank'!$AC938=0,0,2)))))</f>
        <v>0</v>
      </c>
      <c r="C1307" s="178">
        <f ca="1">IF(C$1&lt;'Data Bank'!$AD938,"",IF(C$1&gt;'Data Bank'!$AT938,"",IF(AND('Data Bank'!$AC938&lt;100,TODAY()&gt;'Data Bank'!$AT938),1,IF('Data Bank'!$AC938=100,3,IF('Data Bank'!$AC938=0,0,2)))))</f>
        <v>0</v>
      </c>
      <c r="D1307" s="178">
        <f ca="1">IF(D$1&lt;'Data Bank'!$AD938,"",IF(D$1&gt;'Data Bank'!$AT938,"",IF(AND('Data Bank'!$AC938&lt;100,TODAY()&gt;'Data Bank'!$AT938),1,IF('Data Bank'!$AC938=100,3,IF('Data Bank'!$AC938=0,0,2)))))</f>
        <v>0</v>
      </c>
      <c r="E1307" s="178">
        <f ca="1">IF(E$1&lt;'Data Bank'!$AD938,"",IF(E$1&gt;'Data Bank'!$AT938,"",IF(AND('Data Bank'!$AC938&lt;100,TODAY()&gt;'Data Bank'!$AT938),1,IF('Data Bank'!$AC938=100,3,IF('Data Bank'!$AC938=0,0,2)))))</f>
        <v>0</v>
      </c>
      <c r="F1307" s="178">
        <f ca="1">IF(F$1&lt;'Data Bank'!$AD938,"",IF(F$1&gt;'Data Bank'!$AT938,"",IF(AND('Data Bank'!$AC938&lt;100,TODAY()&gt;'Data Bank'!$AT938),1,IF('Data Bank'!$AC938=100,3,IF('Data Bank'!$AC938=0,0,2)))))</f>
        <v>0</v>
      </c>
      <c r="G1307" s="178">
        <f ca="1">IF(G$1&lt;'Data Bank'!$AD938,"",IF(G$1&gt;'Data Bank'!$AT938,"",IF(AND('Data Bank'!$AC938&lt;100,TODAY()&gt;'Data Bank'!$AT938),1,IF('Data Bank'!$AC938=100,3,IF('Data Bank'!$AC938=0,0,2)))))</f>
        <v>0</v>
      </c>
      <c r="H1307" s="178">
        <f ca="1">IF(H$1&lt;'Data Bank'!$AD938,"",IF(H$1&gt;'Data Bank'!$AT938,"",IF(AND('Data Bank'!$AC938&lt;100,TODAY()&gt;'Data Bank'!$AT938),1,IF('Data Bank'!$AC938=100,3,IF('Data Bank'!$AC938=0,0,2)))))</f>
        <v>0</v>
      </c>
      <c r="I1307" s="178">
        <f ca="1">IF(I$1&lt;'Data Bank'!$AD938,"",IF(I$1&gt;'Data Bank'!$AT938,"",IF(AND('Data Bank'!$AC938&lt;100,TODAY()&gt;'Data Bank'!$AT938),1,IF('Data Bank'!$AC938=100,3,IF('Data Bank'!$AC938=0,0,2)))))</f>
        <v>0</v>
      </c>
      <c r="J1307" s="177">
        <f ca="1">IF(J$1&lt;'Data Bank'!$AD938,"",IF(J$1&gt;'Data Bank'!$AT938,"",IF(AND('Data Bank'!$AC938&lt;100,TODAY()&gt;'Data Bank'!$AT938),1,IF('Data Bank'!$AC938=100,3,IF('Data Bank'!$AC938=0,0,2)))))</f>
        <v>0</v>
      </c>
      <c r="K1307" s="177">
        <f ca="1">IF(K$1&lt;'Data Bank'!$AD938,"",IF(K$1&gt;'Data Bank'!$AT938,"",IF(AND('Data Bank'!$AC938&lt;100,TODAY()&gt;'Data Bank'!$AT938),1,IF('Data Bank'!$AC938=100,3,IF('Data Bank'!$AC938=0,0,2)))))</f>
        <v>0</v>
      </c>
      <c r="L1307" s="177">
        <f ca="1">IF(L$1&lt;'Data Bank'!$AD938,"",IF(L$1&gt;'Data Bank'!$AT938,"",IF(AND('Data Bank'!$AC938&lt;100,TODAY()&gt;'Data Bank'!$AT938),1,IF('Data Bank'!$AC938=100,3,IF('Data Bank'!$AC938=0,0,2)))))</f>
        <v>0</v>
      </c>
      <c r="M1307" s="177">
        <f ca="1">IF(M$1&lt;'Data Bank'!$AD938,"",IF(M$1&gt;'Data Bank'!$AT938,"",IF(AND('Data Bank'!$AC938&lt;100,TODAY()&gt;'Data Bank'!$AT938),1,IF('Data Bank'!$AC938=100,3,IF('Data Bank'!$AC938=0,0,2)))))</f>
        <v>0</v>
      </c>
      <c r="N1307" s="177">
        <f ca="1">IF(N$1&lt;'Data Bank'!$AD938,"",IF(N$1&gt;'Data Bank'!$AT938,"",IF(AND('Data Bank'!$AC938&lt;100,TODAY()&gt;'Data Bank'!$AT938),1,IF('Data Bank'!$AC938=100,3,IF('Data Bank'!$AC938=0,0,2)))))</f>
        <v>0</v>
      </c>
      <c r="O1307" s="177">
        <f ca="1">IF(O$1&lt;'Data Bank'!$AD938,"",IF(O$1&gt;'Data Bank'!$AT938,"",IF(AND('Data Bank'!$AC938&lt;100,TODAY()&gt;'Data Bank'!$AT938),1,IF('Data Bank'!$AC938=100,3,IF('Data Bank'!$AC938=0,0,2)))))</f>
        <v>0</v>
      </c>
      <c r="P1307" s="177">
        <f ca="1">IF(P$1&lt;'Data Bank'!$AD938,"",IF(P$1&gt;'Data Bank'!$AT938,"",IF(AND('Data Bank'!$AC938&lt;100,TODAY()&gt;'Data Bank'!$AT938),1,IF('Data Bank'!$AC938=100,3,IF('Data Bank'!$AC938=0,0,2)))))</f>
        <v>0</v>
      </c>
      <c r="Q1307" s="177">
        <f ca="1">IF(Q$1&lt;'Data Bank'!$AD938,"",IF(Q$1&gt;'Data Bank'!$AT938,"",IF(AND('Data Bank'!$AC938&lt;100,TODAY()&gt;'Data Bank'!$AT938),1,IF('Data Bank'!$AC938=100,3,IF('Data Bank'!$AC938=0,0,2)))))</f>
        <v>0</v>
      </c>
      <c r="R1307" s="177">
        <f ca="1">IF(R$1&lt;'Data Bank'!$AD938,"",IF(R$1&gt;'Data Bank'!$AT938,"",IF(AND('Data Bank'!$AC938&lt;100,TODAY()&gt;'Data Bank'!$AT938),1,IF('Data Bank'!$AC938=100,3,IF('Data Bank'!$AC938=0,0,2)))))</f>
        <v>0</v>
      </c>
    </row>
    <row r="1308" spans="1:18">
      <c r="A1308" s="115" t="str">
        <f>'Data Bank'!E954</f>
        <v>Jinnah Road 2</v>
      </c>
      <c r="B1308" s="178">
        <f ca="1">IF(B$1&lt;'Data Bank'!$AD954,"",IF(B$1&gt;'Data Bank'!$AT954,"",IF(AND('Data Bank'!$AC954&lt;100,TODAY()&gt;'Data Bank'!$AT954),1,IF('Data Bank'!$AC954=100,3,IF('Data Bank'!$AC954=0,0,2)))))</f>
        <v>2</v>
      </c>
      <c r="C1308" s="178">
        <f ca="1">IF(C$1&lt;'Data Bank'!$AD954,"",IF(C$1&gt;'Data Bank'!$AT954,"",IF(AND('Data Bank'!$AC954&lt;100,TODAY()&gt;'Data Bank'!$AT954),1,IF('Data Bank'!$AC954=100,3,IF('Data Bank'!$AC954=0,0,2)))))</f>
        <v>2</v>
      </c>
      <c r="D1308" s="178">
        <f ca="1">IF(D$1&lt;'Data Bank'!$AD954,"",IF(D$1&gt;'Data Bank'!$AT954,"",IF(AND('Data Bank'!$AC954&lt;100,TODAY()&gt;'Data Bank'!$AT954),1,IF('Data Bank'!$AC954=100,3,IF('Data Bank'!$AC954=0,0,2)))))</f>
        <v>2</v>
      </c>
      <c r="E1308" s="178">
        <f ca="1">IF(E$1&lt;'Data Bank'!$AD954,"",IF(E$1&gt;'Data Bank'!$AT954,"",IF(AND('Data Bank'!$AC954&lt;100,TODAY()&gt;'Data Bank'!$AT954),1,IF('Data Bank'!$AC954=100,3,IF('Data Bank'!$AC954=0,0,2)))))</f>
        <v>2</v>
      </c>
      <c r="F1308" s="178" t="str">
        <f ca="1">IF(F$1&lt;'Data Bank'!$AD954,"",IF(F$1&gt;'Data Bank'!$AT954,"",IF(AND('Data Bank'!$AC954&lt;100,TODAY()&gt;'Data Bank'!$AT954),1,IF('Data Bank'!$AC954=100,3,IF('Data Bank'!$AC954=0,0,2)))))</f>
        <v/>
      </c>
      <c r="G1308" s="178" t="str">
        <f ca="1">IF(G$1&lt;'Data Bank'!$AD954,"",IF(G$1&gt;'Data Bank'!$AT954,"",IF(AND('Data Bank'!$AC954&lt;100,TODAY()&gt;'Data Bank'!$AT954),1,IF('Data Bank'!$AC954=100,3,IF('Data Bank'!$AC954=0,0,2)))))</f>
        <v/>
      </c>
      <c r="H1308" s="178" t="str">
        <f ca="1">IF(H$1&lt;'Data Bank'!$AD954,"",IF(H$1&gt;'Data Bank'!$AT954,"",IF(AND('Data Bank'!$AC954&lt;100,TODAY()&gt;'Data Bank'!$AT954),1,IF('Data Bank'!$AC954=100,3,IF('Data Bank'!$AC954=0,0,2)))))</f>
        <v/>
      </c>
      <c r="I1308" s="178" t="str">
        <f ca="1">IF(I$1&lt;'Data Bank'!$AD954,"",IF(I$1&gt;'Data Bank'!$AT954,"",IF(AND('Data Bank'!$AC954&lt;100,TODAY()&gt;'Data Bank'!$AT954),1,IF('Data Bank'!$AC954=100,3,IF('Data Bank'!$AC954=0,0,2)))))</f>
        <v/>
      </c>
      <c r="J1308" s="177" t="str">
        <f ca="1">IF(J$1&lt;'Data Bank'!$AD954,"",IF(J$1&gt;'Data Bank'!$AT954,"",IF(AND('Data Bank'!$AC954&lt;100,TODAY()&gt;'Data Bank'!$AT954),1,IF('Data Bank'!$AC954=100,3,IF('Data Bank'!$AC954=0,0,2)))))</f>
        <v/>
      </c>
      <c r="K1308" s="177" t="str">
        <f ca="1">IF(K$1&lt;'Data Bank'!$AD954,"",IF(K$1&gt;'Data Bank'!$AT954,"",IF(AND('Data Bank'!$AC954&lt;100,TODAY()&gt;'Data Bank'!$AT954),1,IF('Data Bank'!$AC954=100,3,IF('Data Bank'!$AC954=0,0,2)))))</f>
        <v/>
      </c>
      <c r="L1308" s="177" t="str">
        <f ca="1">IF(L$1&lt;'Data Bank'!$AD954,"",IF(L$1&gt;'Data Bank'!$AT954,"",IF(AND('Data Bank'!$AC954&lt;100,TODAY()&gt;'Data Bank'!$AT954),1,IF('Data Bank'!$AC954=100,3,IF('Data Bank'!$AC954=0,0,2)))))</f>
        <v/>
      </c>
      <c r="M1308" s="177" t="str">
        <f ca="1">IF(M$1&lt;'Data Bank'!$AD954,"",IF(M$1&gt;'Data Bank'!$AT954,"",IF(AND('Data Bank'!$AC954&lt;100,TODAY()&gt;'Data Bank'!$AT954),1,IF('Data Bank'!$AC954=100,3,IF('Data Bank'!$AC954=0,0,2)))))</f>
        <v/>
      </c>
      <c r="N1308" s="177" t="str">
        <f ca="1">IF(N$1&lt;'Data Bank'!$AD954,"",IF(N$1&gt;'Data Bank'!$AT954,"",IF(AND('Data Bank'!$AC954&lt;100,TODAY()&gt;'Data Bank'!$AT954),1,IF('Data Bank'!$AC954=100,3,IF('Data Bank'!$AC954=0,0,2)))))</f>
        <v/>
      </c>
      <c r="O1308" s="177" t="str">
        <f ca="1">IF(O$1&lt;'Data Bank'!$AD954,"",IF(O$1&gt;'Data Bank'!$AT954,"",IF(AND('Data Bank'!$AC954&lt;100,TODAY()&gt;'Data Bank'!$AT954),1,IF('Data Bank'!$AC954=100,3,IF('Data Bank'!$AC954=0,0,2)))))</f>
        <v/>
      </c>
      <c r="P1308" s="177" t="str">
        <f ca="1">IF(P$1&lt;'Data Bank'!$AD954,"",IF(P$1&gt;'Data Bank'!$AT954,"",IF(AND('Data Bank'!$AC954&lt;100,TODAY()&gt;'Data Bank'!$AT954),1,IF('Data Bank'!$AC954=100,3,IF('Data Bank'!$AC954=0,0,2)))))</f>
        <v/>
      </c>
      <c r="Q1308" s="177" t="str">
        <f ca="1">IF(Q$1&lt;'Data Bank'!$AD954,"",IF(Q$1&gt;'Data Bank'!$AT954,"",IF(AND('Data Bank'!$AC954&lt;100,TODAY()&gt;'Data Bank'!$AT954),1,IF('Data Bank'!$AC954=100,3,IF('Data Bank'!$AC954=0,0,2)))))</f>
        <v/>
      </c>
      <c r="R1308" s="177" t="str">
        <f ca="1">IF(R$1&lt;'Data Bank'!$AD954,"",IF(R$1&gt;'Data Bank'!$AT954,"",IF(AND('Data Bank'!$AC954&lt;100,TODAY()&gt;'Data Bank'!$AT954),1,IF('Data Bank'!$AC954=100,3,IF('Data Bank'!$AC954=0,0,2)))))</f>
        <v/>
      </c>
    </row>
    <row r="1309" spans="1:18">
      <c r="A1309" s="115" t="str">
        <f>'Data Bank'!E962</f>
        <v>Peerwali</v>
      </c>
      <c r="B1309" s="178">
        <f ca="1">IF(B$1&lt;'Data Bank'!$AD962,"",IF(B$1&gt;'Data Bank'!$AT962,"",IF(AND('Data Bank'!$AC962&lt;100,TODAY()&gt;'Data Bank'!$AT962),1,IF('Data Bank'!$AC962=100,3,IF('Data Bank'!$AC962=0,0,2)))))</f>
        <v>2</v>
      </c>
      <c r="C1309" s="178">
        <f ca="1">IF(C$1&lt;'Data Bank'!$AD962,"",IF(C$1&gt;'Data Bank'!$AT962,"",IF(AND('Data Bank'!$AC962&lt;100,TODAY()&gt;'Data Bank'!$AT962),1,IF('Data Bank'!$AC962=100,3,IF('Data Bank'!$AC962=0,0,2)))))</f>
        <v>2</v>
      </c>
      <c r="D1309" s="178">
        <f ca="1">IF(D$1&lt;'Data Bank'!$AD962,"",IF(D$1&gt;'Data Bank'!$AT962,"",IF(AND('Data Bank'!$AC962&lt;100,TODAY()&gt;'Data Bank'!$AT962),1,IF('Data Bank'!$AC962=100,3,IF('Data Bank'!$AC962=0,0,2)))))</f>
        <v>2</v>
      </c>
      <c r="E1309" s="178">
        <f ca="1">IF(E$1&lt;'Data Bank'!$AD962,"",IF(E$1&gt;'Data Bank'!$AT962,"",IF(AND('Data Bank'!$AC962&lt;100,TODAY()&gt;'Data Bank'!$AT962),1,IF('Data Bank'!$AC962=100,3,IF('Data Bank'!$AC962=0,0,2)))))</f>
        <v>2</v>
      </c>
      <c r="F1309" s="178">
        <f ca="1">IF(F$1&lt;'Data Bank'!$AD962,"",IF(F$1&gt;'Data Bank'!$AT962,"",IF(AND('Data Bank'!$AC962&lt;100,TODAY()&gt;'Data Bank'!$AT962),1,IF('Data Bank'!$AC962=100,3,IF('Data Bank'!$AC962=0,0,2)))))</f>
        <v>2</v>
      </c>
      <c r="G1309" s="178">
        <f ca="1">IF(G$1&lt;'Data Bank'!$AD962,"",IF(G$1&gt;'Data Bank'!$AT962,"",IF(AND('Data Bank'!$AC962&lt;100,TODAY()&gt;'Data Bank'!$AT962),1,IF('Data Bank'!$AC962=100,3,IF('Data Bank'!$AC962=0,0,2)))))</f>
        <v>2</v>
      </c>
      <c r="H1309" s="178">
        <f ca="1">IF(H$1&lt;'Data Bank'!$AD962,"",IF(H$1&gt;'Data Bank'!$AT962,"",IF(AND('Data Bank'!$AC962&lt;100,TODAY()&gt;'Data Bank'!$AT962),1,IF('Data Bank'!$AC962=100,3,IF('Data Bank'!$AC962=0,0,2)))))</f>
        <v>2</v>
      </c>
      <c r="I1309" s="178">
        <f ca="1">IF(I$1&lt;'Data Bank'!$AD962,"",IF(I$1&gt;'Data Bank'!$AT962,"",IF(AND('Data Bank'!$AC962&lt;100,TODAY()&gt;'Data Bank'!$AT962),1,IF('Data Bank'!$AC962=100,3,IF('Data Bank'!$AC962=0,0,2)))))</f>
        <v>2</v>
      </c>
      <c r="J1309" s="177">
        <f ca="1">IF(J$1&lt;'Data Bank'!$AD962,"",IF(J$1&gt;'Data Bank'!$AT962,"",IF(AND('Data Bank'!$AC962&lt;100,TODAY()&gt;'Data Bank'!$AT962),1,IF('Data Bank'!$AC962=100,3,IF('Data Bank'!$AC962=0,0,2)))))</f>
        <v>2</v>
      </c>
      <c r="K1309" s="177">
        <f ca="1">IF(K$1&lt;'Data Bank'!$AD962,"",IF(K$1&gt;'Data Bank'!$AT962,"",IF(AND('Data Bank'!$AC962&lt;100,TODAY()&gt;'Data Bank'!$AT962),1,IF('Data Bank'!$AC962=100,3,IF('Data Bank'!$AC962=0,0,2)))))</f>
        <v>2</v>
      </c>
      <c r="L1309" s="177">
        <f ca="1">IF(L$1&lt;'Data Bank'!$AD962,"",IF(L$1&gt;'Data Bank'!$AT962,"",IF(AND('Data Bank'!$AC962&lt;100,TODAY()&gt;'Data Bank'!$AT962),1,IF('Data Bank'!$AC962=100,3,IF('Data Bank'!$AC962=0,0,2)))))</f>
        <v>2</v>
      </c>
      <c r="M1309" s="177">
        <f ca="1">IF(M$1&lt;'Data Bank'!$AD962,"",IF(M$1&gt;'Data Bank'!$AT962,"",IF(AND('Data Bank'!$AC962&lt;100,TODAY()&gt;'Data Bank'!$AT962),1,IF('Data Bank'!$AC962=100,3,IF('Data Bank'!$AC962=0,0,2)))))</f>
        <v>2</v>
      </c>
      <c r="N1309" s="177">
        <f ca="1">IF(N$1&lt;'Data Bank'!$AD962,"",IF(N$1&gt;'Data Bank'!$AT962,"",IF(AND('Data Bank'!$AC962&lt;100,TODAY()&gt;'Data Bank'!$AT962),1,IF('Data Bank'!$AC962=100,3,IF('Data Bank'!$AC962=0,0,2)))))</f>
        <v>2</v>
      </c>
      <c r="O1309" s="177">
        <f ca="1">IF(O$1&lt;'Data Bank'!$AD962,"",IF(O$1&gt;'Data Bank'!$AT962,"",IF(AND('Data Bank'!$AC962&lt;100,TODAY()&gt;'Data Bank'!$AT962),1,IF('Data Bank'!$AC962=100,3,IF('Data Bank'!$AC962=0,0,2)))))</f>
        <v>2</v>
      </c>
      <c r="P1309" s="177">
        <f ca="1">IF(P$1&lt;'Data Bank'!$AD962,"",IF(P$1&gt;'Data Bank'!$AT962,"",IF(AND('Data Bank'!$AC962&lt;100,TODAY()&gt;'Data Bank'!$AT962),1,IF('Data Bank'!$AC962=100,3,IF('Data Bank'!$AC962=0,0,2)))))</f>
        <v>2</v>
      </c>
      <c r="Q1309" s="177">
        <f ca="1">IF(Q$1&lt;'Data Bank'!$AD962,"",IF(Q$1&gt;'Data Bank'!$AT962,"",IF(AND('Data Bank'!$AC962&lt;100,TODAY()&gt;'Data Bank'!$AT962),1,IF('Data Bank'!$AC962=100,3,IF('Data Bank'!$AC962=0,0,2)))))</f>
        <v>2</v>
      </c>
      <c r="R1309" s="177">
        <f ca="1">IF(R$1&lt;'Data Bank'!$AD962,"",IF(R$1&gt;'Data Bank'!$AT962,"",IF(AND('Data Bank'!$AC962&lt;100,TODAY()&gt;'Data Bank'!$AT962),1,IF('Data Bank'!$AC962=100,3,IF('Data Bank'!$AC962=0,0,2)))))</f>
        <v>2</v>
      </c>
    </row>
    <row r="1310" spans="1:18">
      <c r="A1310" s="115" t="str">
        <f>'Data Bank'!E963</f>
        <v>Peoples &amp; Bitholdi Colony</v>
      </c>
      <c r="B1310" s="178">
        <f ca="1">IF(B$1&lt;'Data Bank'!$AD963,"",IF(B$1&gt;'Data Bank'!$AT963,"",IF(AND('Data Bank'!$AC963&lt;100,TODAY()&gt;'Data Bank'!$AT963),1,IF('Data Bank'!$AC963=100,3,IF('Data Bank'!$AC963=0,0,2)))))</f>
        <v>2</v>
      </c>
      <c r="C1310" s="178">
        <f ca="1">IF(C$1&lt;'Data Bank'!$AD963,"",IF(C$1&gt;'Data Bank'!$AT963,"",IF(AND('Data Bank'!$AC963&lt;100,TODAY()&gt;'Data Bank'!$AT963),1,IF('Data Bank'!$AC963=100,3,IF('Data Bank'!$AC963=0,0,2)))))</f>
        <v>2</v>
      </c>
      <c r="D1310" s="178">
        <f ca="1">IF(D$1&lt;'Data Bank'!$AD963,"",IF(D$1&gt;'Data Bank'!$AT963,"",IF(AND('Data Bank'!$AC963&lt;100,TODAY()&gt;'Data Bank'!$AT963),1,IF('Data Bank'!$AC963=100,3,IF('Data Bank'!$AC963=0,0,2)))))</f>
        <v>2</v>
      </c>
      <c r="E1310" s="178">
        <f ca="1">IF(E$1&lt;'Data Bank'!$AD963,"",IF(E$1&gt;'Data Bank'!$AT963,"",IF(AND('Data Bank'!$AC963&lt;100,TODAY()&gt;'Data Bank'!$AT963),1,IF('Data Bank'!$AC963=100,3,IF('Data Bank'!$AC963=0,0,2)))))</f>
        <v>2</v>
      </c>
      <c r="F1310" s="178">
        <f ca="1">IF(F$1&lt;'Data Bank'!$AD963,"",IF(F$1&gt;'Data Bank'!$AT963,"",IF(AND('Data Bank'!$AC963&lt;100,TODAY()&gt;'Data Bank'!$AT963),1,IF('Data Bank'!$AC963=100,3,IF('Data Bank'!$AC963=0,0,2)))))</f>
        <v>2</v>
      </c>
      <c r="G1310" s="178">
        <f ca="1">IF(G$1&lt;'Data Bank'!$AD963,"",IF(G$1&gt;'Data Bank'!$AT963,"",IF(AND('Data Bank'!$AC963&lt;100,TODAY()&gt;'Data Bank'!$AT963),1,IF('Data Bank'!$AC963=100,3,IF('Data Bank'!$AC963=0,0,2)))))</f>
        <v>2</v>
      </c>
      <c r="H1310" s="178">
        <f ca="1">IF(H$1&lt;'Data Bank'!$AD963,"",IF(H$1&gt;'Data Bank'!$AT963,"",IF(AND('Data Bank'!$AC963&lt;100,TODAY()&gt;'Data Bank'!$AT963),1,IF('Data Bank'!$AC963=100,3,IF('Data Bank'!$AC963=0,0,2)))))</f>
        <v>2</v>
      </c>
      <c r="I1310" s="178">
        <f ca="1">IF(I$1&lt;'Data Bank'!$AD963,"",IF(I$1&gt;'Data Bank'!$AT963,"",IF(AND('Data Bank'!$AC963&lt;100,TODAY()&gt;'Data Bank'!$AT963),1,IF('Data Bank'!$AC963=100,3,IF('Data Bank'!$AC963=0,0,2)))))</f>
        <v>2</v>
      </c>
      <c r="J1310" s="177">
        <f ca="1">IF(J$1&lt;'Data Bank'!$AD963,"",IF(J$1&gt;'Data Bank'!$AT963,"",IF(AND('Data Bank'!$AC963&lt;100,TODAY()&gt;'Data Bank'!$AT963),1,IF('Data Bank'!$AC963=100,3,IF('Data Bank'!$AC963=0,0,2)))))</f>
        <v>2</v>
      </c>
      <c r="K1310" s="177">
        <f ca="1">IF(K$1&lt;'Data Bank'!$AD963,"",IF(K$1&gt;'Data Bank'!$AT963,"",IF(AND('Data Bank'!$AC963&lt;100,TODAY()&gt;'Data Bank'!$AT963),1,IF('Data Bank'!$AC963=100,3,IF('Data Bank'!$AC963=0,0,2)))))</f>
        <v>2</v>
      </c>
      <c r="L1310" s="177">
        <f ca="1">IF(L$1&lt;'Data Bank'!$AD963,"",IF(L$1&gt;'Data Bank'!$AT963,"",IF(AND('Data Bank'!$AC963&lt;100,TODAY()&gt;'Data Bank'!$AT963),1,IF('Data Bank'!$AC963=100,3,IF('Data Bank'!$AC963=0,0,2)))))</f>
        <v>2</v>
      </c>
      <c r="M1310" s="177">
        <f ca="1">IF(M$1&lt;'Data Bank'!$AD963,"",IF(M$1&gt;'Data Bank'!$AT963,"",IF(AND('Data Bank'!$AC963&lt;100,TODAY()&gt;'Data Bank'!$AT963),1,IF('Data Bank'!$AC963=100,3,IF('Data Bank'!$AC963=0,0,2)))))</f>
        <v>2</v>
      </c>
      <c r="N1310" s="177">
        <f ca="1">IF(N$1&lt;'Data Bank'!$AD963,"",IF(N$1&gt;'Data Bank'!$AT963,"",IF(AND('Data Bank'!$AC963&lt;100,TODAY()&gt;'Data Bank'!$AT963),1,IF('Data Bank'!$AC963=100,3,IF('Data Bank'!$AC963=0,0,2)))))</f>
        <v>2</v>
      </c>
      <c r="O1310" s="177">
        <f ca="1">IF(O$1&lt;'Data Bank'!$AD963,"",IF(O$1&gt;'Data Bank'!$AT963,"",IF(AND('Data Bank'!$AC963&lt;100,TODAY()&gt;'Data Bank'!$AT963),1,IF('Data Bank'!$AC963=100,3,IF('Data Bank'!$AC963=0,0,2)))))</f>
        <v>2</v>
      </c>
      <c r="P1310" s="177">
        <f ca="1">IF(P$1&lt;'Data Bank'!$AD963,"",IF(P$1&gt;'Data Bank'!$AT963,"",IF(AND('Data Bank'!$AC963&lt;100,TODAY()&gt;'Data Bank'!$AT963),1,IF('Data Bank'!$AC963=100,3,IF('Data Bank'!$AC963=0,0,2)))))</f>
        <v>2</v>
      </c>
      <c r="Q1310" s="177">
        <f ca="1">IF(Q$1&lt;'Data Bank'!$AD963,"",IF(Q$1&gt;'Data Bank'!$AT963,"",IF(AND('Data Bank'!$AC963&lt;100,TODAY()&gt;'Data Bank'!$AT963),1,IF('Data Bank'!$AC963=100,3,IF('Data Bank'!$AC963=0,0,2)))))</f>
        <v>2</v>
      </c>
      <c r="R1310" s="177">
        <f ca="1">IF(R$1&lt;'Data Bank'!$AD963,"",IF(R$1&gt;'Data Bank'!$AT963,"",IF(AND('Data Bank'!$AC963&lt;100,TODAY()&gt;'Data Bank'!$AT963),1,IF('Data Bank'!$AC963=100,3,IF('Data Bank'!$AC963=0,0,2)))))</f>
        <v>2</v>
      </c>
    </row>
    <row r="1311" spans="1:18">
      <c r="A1311" s="115" t="str">
        <f>'Data Bank'!E964</f>
        <v>Petaro</v>
      </c>
      <c r="B1311" s="178">
        <f ca="1">IF(B$1&lt;'Data Bank'!$AD964,"",IF(B$1&gt;'Data Bank'!$AT964,"",IF(AND('Data Bank'!$AC964&lt;100,TODAY()&gt;'Data Bank'!$AT964),1,IF('Data Bank'!$AC964=100,3,IF('Data Bank'!$AC964=0,0,2)))))</f>
        <v>2</v>
      </c>
      <c r="C1311" s="178">
        <f ca="1">IF(C$1&lt;'Data Bank'!$AD964,"",IF(C$1&gt;'Data Bank'!$AT964,"",IF(AND('Data Bank'!$AC964&lt;100,TODAY()&gt;'Data Bank'!$AT964),1,IF('Data Bank'!$AC964=100,3,IF('Data Bank'!$AC964=0,0,2)))))</f>
        <v>2</v>
      </c>
      <c r="D1311" s="178">
        <f ca="1">IF(D$1&lt;'Data Bank'!$AD964,"",IF(D$1&gt;'Data Bank'!$AT964,"",IF(AND('Data Bank'!$AC964&lt;100,TODAY()&gt;'Data Bank'!$AT964),1,IF('Data Bank'!$AC964=100,3,IF('Data Bank'!$AC964=0,0,2)))))</f>
        <v>2</v>
      </c>
      <c r="E1311" s="178">
        <f ca="1">IF(E$1&lt;'Data Bank'!$AD964,"",IF(E$1&gt;'Data Bank'!$AT964,"",IF(AND('Data Bank'!$AC964&lt;100,TODAY()&gt;'Data Bank'!$AT964),1,IF('Data Bank'!$AC964=100,3,IF('Data Bank'!$AC964=0,0,2)))))</f>
        <v>2</v>
      </c>
      <c r="F1311" s="178">
        <f ca="1">IF(F$1&lt;'Data Bank'!$AD964,"",IF(F$1&gt;'Data Bank'!$AT964,"",IF(AND('Data Bank'!$AC964&lt;100,TODAY()&gt;'Data Bank'!$AT964),1,IF('Data Bank'!$AC964=100,3,IF('Data Bank'!$AC964=0,0,2)))))</f>
        <v>2</v>
      </c>
      <c r="G1311" s="178">
        <f ca="1">IF(G$1&lt;'Data Bank'!$AD964,"",IF(G$1&gt;'Data Bank'!$AT964,"",IF(AND('Data Bank'!$AC964&lt;100,TODAY()&gt;'Data Bank'!$AT964),1,IF('Data Bank'!$AC964=100,3,IF('Data Bank'!$AC964=0,0,2)))))</f>
        <v>2</v>
      </c>
      <c r="H1311" s="178">
        <f ca="1">IF(H$1&lt;'Data Bank'!$AD964,"",IF(H$1&gt;'Data Bank'!$AT964,"",IF(AND('Data Bank'!$AC964&lt;100,TODAY()&gt;'Data Bank'!$AT964),1,IF('Data Bank'!$AC964=100,3,IF('Data Bank'!$AC964=0,0,2)))))</f>
        <v>2</v>
      </c>
      <c r="I1311" s="178">
        <f ca="1">IF(I$1&lt;'Data Bank'!$AD964,"",IF(I$1&gt;'Data Bank'!$AT964,"",IF(AND('Data Bank'!$AC964&lt;100,TODAY()&gt;'Data Bank'!$AT964),1,IF('Data Bank'!$AC964=100,3,IF('Data Bank'!$AC964=0,0,2)))))</f>
        <v>2</v>
      </c>
      <c r="J1311" s="177">
        <f ca="1">IF(J$1&lt;'Data Bank'!$AD964,"",IF(J$1&gt;'Data Bank'!$AT964,"",IF(AND('Data Bank'!$AC964&lt;100,TODAY()&gt;'Data Bank'!$AT964),1,IF('Data Bank'!$AC964=100,3,IF('Data Bank'!$AC964=0,0,2)))))</f>
        <v>2</v>
      </c>
      <c r="K1311" s="177">
        <f ca="1">IF(K$1&lt;'Data Bank'!$AD964,"",IF(K$1&gt;'Data Bank'!$AT964,"",IF(AND('Data Bank'!$AC964&lt;100,TODAY()&gt;'Data Bank'!$AT964),1,IF('Data Bank'!$AC964=100,3,IF('Data Bank'!$AC964=0,0,2)))))</f>
        <v>2</v>
      </c>
      <c r="L1311" s="177">
        <f ca="1">IF(L$1&lt;'Data Bank'!$AD964,"",IF(L$1&gt;'Data Bank'!$AT964,"",IF(AND('Data Bank'!$AC964&lt;100,TODAY()&gt;'Data Bank'!$AT964),1,IF('Data Bank'!$AC964=100,3,IF('Data Bank'!$AC964=0,0,2)))))</f>
        <v>2</v>
      </c>
      <c r="M1311" s="177">
        <f ca="1">IF(M$1&lt;'Data Bank'!$AD964,"",IF(M$1&gt;'Data Bank'!$AT964,"",IF(AND('Data Bank'!$AC964&lt;100,TODAY()&gt;'Data Bank'!$AT964),1,IF('Data Bank'!$AC964=100,3,IF('Data Bank'!$AC964=0,0,2)))))</f>
        <v>2</v>
      </c>
      <c r="N1311" s="177">
        <f ca="1">IF(N$1&lt;'Data Bank'!$AD964,"",IF(N$1&gt;'Data Bank'!$AT964,"",IF(AND('Data Bank'!$AC964&lt;100,TODAY()&gt;'Data Bank'!$AT964),1,IF('Data Bank'!$AC964=100,3,IF('Data Bank'!$AC964=0,0,2)))))</f>
        <v>2</v>
      </c>
      <c r="O1311" s="177">
        <f ca="1">IF(O$1&lt;'Data Bank'!$AD964,"",IF(O$1&gt;'Data Bank'!$AT964,"",IF(AND('Data Bank'!$AC964&lt;100,TODAY()&gt;'Data Bank'!$AT964),1,IF('Data Bank'!$AC964=100,3,IF('Data Bank'!$AC964=0,0,2)))))</f>
        <v>2</v>
      </c>
      <c r="P1311" s="177">
        <f ca="1">IF(P$1&lt;'Data Bank'!$AD964,"",IF(P$1&gt;'Data Bank'!$AT964,"",IF(AND('Data Bank'!$AC964&lt;100,TODAY()&gt;'Data Bank'!$AT964),1,IF('Data Bank'!$AC964=100,3,IF('Data Bank'!$AC964=0,0,2)))))</f>
        <v>2</v>
      </c>
      <c r="Q1311" s="177">
        <f ca="1">IF(Q$1&lt;'Data Bank'!$AD964,"",IF(Q$1&gt;'Data Bank'!$AT964,"",IF(AND('Data Bank'!$AC964&lt;100,TODAY()&gt;'Data Bank'!$AT964),1,IF('Data Bank'!$AC964=100,3,IF('Data Bank'!$AC964=0,0,2)))))</f>
        <v>2</v>
      </c>
      <c r="R1311" s="177">
        <f ca="1">IF(R$1&lt;'Data Bank'!$AD964,"",IF(R$1&gt;'Data Bank'!$AT964,"",IF(AND('Data Bank'!$AC964&lt;100,TODAY()&gt;'Data Bank'!$AT964),1,IF('Data Bank'!$AC964=100,3,IF('Data Bank'!$AC964=0,0,2)))))</f>
        <v>2</v>
      </c>
    </row>
    <row r="1312" spans="1:18">
      <c r="A1312" s="115" t="str">
        <f>'Data Bank'!E967</f>
        <v>Ph-2 Q Block</v>
      </c>
      <c r="B1312" s="178">
        <f ca="1">IF(B$1&lt;'Data Bank'!$AD967,"",IF(B$1&gt;'Data Bank'!$AT967,"",IF(AND('Data Bank'!$AC967&lt;100,TODAY()&gt;'Data Bank'!$AT967),1,IF('Data Bank'!$AC967=100,3,IF('Data Bank'!$AC967=0,0,2)))))</f>
        <v>0</v>
      </c>
      <c r="C1312" s="178">
        <f ca="1">IF(C$1&lt;'Data Bank'!$AD967,"",IF(C$1&gt;'Data Bank'!$AT967,"",IF(AND('Data Bank'!$AC967&lt;100,TODAY()&gt;'Data Bank'!$AT967),1,IF('Data Bank'!$AC967=100,3,IF('Data Bank'!$AC967=0,0,2)))))</f>
        <v>0</v>
      </c>
      <c r="D1312" s="178">
        <f ca="1">IF(D$1&lt;'Data Bank'!$AD967,"",IF(D$1&gt;'Data Bank'!$AT967,"",IF(AND('Data Bank'!$AC967&lt;100,TODAY()&gt;'Data Bank'!$AT967),1,IF('Data Bank'!$AC967=100,3,IF('Data Bank'!$AC967=0,0,2)))))</f>
        <v>0</v>
      </c>
      <c r="E1312" s="178">
        <f ca="1">IF(E$1&lt;'Data Bank'!$AD967,"",IF(E$1&gt;'Data Bank'!$AT967,"",IF(AND('Data Bank'!$AC967&lt;100,TODAY()&gt;'Data Bank'!$AT967),1,IF('Data Bank'!$AC967=100,3,IF('Data Bank'!$AC967=0,0,2)))))</f>
        <v>0</v>
      </c>
      <c r="F1312" s="178" t="str">
        <f ca="1">IF(F$1&lt;'Data Bank'!$AD967,"",IF(F$1&gt;'Data Bank'!$AT967,"",IF(AND('Data Bank'!$AC967&lt;100,TODAY()&gt;'Data Bank'!$AT967),1,IF('Data Bank'!$AC967=100,3,IF('Data Bank'!$AC967=0,0,2)))))</f>
        <v/>
      </c>
      <c r="G1312" s="178" t="str">
        <f ca="1">IF(G$1&lt;'Data Bank'!$AD967,"",IF(G$1&gt;'Data Bank'!$AT967,"",IF(AND('Data Bank'!$AC967&lt;100,TODAY()&gt;'Data Bank'!$AT967),1,IF('Data Bank'!$AC967=100,3,IF('Data Bank'!$AC967=0,0,2)))))</f>
        <v/>
      </c>
      <c r="H1312" s="178" t="str">
        <f ca="1">IF(H$1&lt;'Data Bank'!$AD967,"",IF(H$1&gt;'Data Bank'!$AT967,"",IF(AND('Data Bank'!$AC967&lt;100,TODAY()&gt;'Data Bank'!$AT967),1,IF('Data Bank'!$AC967=100,3,IF('Data Bank'!$AC967=0,0,2)))))</f>
        <v/>
      </c>
      <c r="I1312" s="178" t="str">
        <f ca="1">IF(I$1&lt;'Data Bank'!$AD967,"",IF(I$1&gt;'Data Bank'!$AT967,"",IF(AND('Data Bank'!$AC967&lt;100,TODAY()&gt;'Data Bank'!$AT967),1,IF('Data Bank'!$AC967=100,3,IF('Data Bank'!$AC967=0,0,2)))))</f>
        <v/>
      </c>
      <c r="J1312" s="177" t="str">
        <f ca="1">IF(J$1&lt;'Data Bank'!$AD967,"",IF(J$1&gt;'Data Bank'!$AT967,"",IF(AND('Data Bank'!$AC967&lt;100,TODAY()&gt;'Data Bank'!$AT967),1,IF('Data Bank'!$AC967=100,3,IF('Data Bank'!$AC967=0,0,2)))))</f>
        <v/>
      </c>
      <c r="K1312" s="177" t="str">
        <f ca="1">IF(K$1&lt;'Data Bank'!$AD967,"",IF(K$1&gt;'Data Bank'!$AT967,"",IF(AND('Data Bank'!$AC967&lt;100,TODAY()&gt;'Data Bank'!$AT967),1,IF('Data Bank'!$AC967=100,3,IF('Data Bank'!$AC967=0,0,2)))))</f>
        <v/>
      </c>
      <c r="L1312" s="177" t="str">
        <f ca="1">IF(L$1&lt;'Data Bank'!$AD967,"",IF(L$1&gt;'Data Bank'!$AT967,"",IF(AND('Data Bank'!$AC967&lt;100,TODAY()&gt;'Data Bank'!$AT967),1,IF('Data Bank'!$AC967=100,3,IF('Data Bank'!$AC967=0,0,2)))))</f>
        <v/>
      </c>
      <c r="M1312" s="177" t="str">
        <f ca="1">IF(M$1&lt;'Data Bank'!$AD967,"",IF(M$1&gt;'Data Bank'!$AT967,"",IF(AND('Data Bank'!$AC967&lt;100,TODAY()&gt;'Data Bank'!$AT967),1,IF('Data Bank'!$AC967=100,3,IF('Data Bank'!$AC967=0,0,2)))))</f>
        <v/>
      </c>
      <c r="N1312" s="177" t="str">
        <f ca="1">IF(N$1&lt;'Data Bank'!$AD967,"",IF(N$1&gt;'Data Bank'!$AT967,"",IF(AND('Data Bank'!$AC967&lt;100,TODAY()&gt;'Data Bank'!$AT967),1,IF('Data Bank'!$AC967=100,3,IF('Data Bank'!$AC967=0,0,2)))))</f>
        <v/>
      </c>
      <c r="O1312" s="177" t="str">
        <f ca="1">IF(O$1&lt;'Data Bank'!$AD967,"",IF(O$1&gt;'Data Bank'!$AT967,"",IF(AND('Data Bank'!$AC967&lt;100,TODAY()&gt;'Data Bank'!$AT967),1,IF('Data Bank'!$AC967=100,3,IF('Data Bank'!$AC967=0,0,2)))))</f>
        <v/>
      </c>
      <c r="P1312" s="177" t="str">
        <f ca="1">IF(P$1&lt;'Data Bank'!$AD967,"",IF(P$1&gt;'Data Bank'!$AT967,"",IF(AND('Data Bank'!$AC967&lt;100,TODAY()&gt;'Data Bank'!$AT967),1,IF('Data Bank'!$AC967=100,3,IF('Data Bank'!$AC967=0,0,2)))))</f>
        <v/>
      </c>
      <c r="Q1312" s="177" t="str">
        <f ca="1">IF(Q$1&lt;'Data Bank'!$AD967,"",IF(Q$1&gt;'Data Bank'!$AT967,"",IF(AND('Data Bank'!$AC967&lt;100,TODAY()&gt;'Data Bank'!$AT967),1,IF('Data Bank'!$AC967=100,3,IF('Data Bank'!$AC967=0,0,2)))))</f>
        <v/>
      </c>
      <c r="R1312" s="177" t="str">
        <f ca="1">IF(R$1&lt;'Data Bank'!$AD967,"",IF(R$1&gt;'Data Bank'!$AT967,"",IF(AND('Data Bank'!$AC967&lt;100,TODAY()&gt;'Data Bank'!$AT967),1,IF('Data Bank'!$AC967=100,3,IF('Data Bank'!$AC967=0,0,2)))))</f>
        <v/>
      </c>
    </row>
    <row r="1313" spans="1:18">
      <c r="A1313" s="115" t="str">
        <f>'Data Bank'!E979</f>
        <v>PH-8-P1</v>
      </c>
      <c r="B1313" s="178">
        <f ca="1">IF(B$1&lt;'Data Bank'!$AD979,"",IF(B$1&gt;'Data Bank'!$AT979,"",IF(AND('Data Bank'!$AC979&lt;100,TODAY()&gt;'Data Bank'!$AT979),1,IF('Data Bank'!$AC979=100,3,IF('Data Bank'!$AC979=0,0,2)))))</f>
        <v>1</v>
      </c>
      <c r="C1313" s="178" t="str">
        <f ca="1">IF(C$1&lt;'Data Bank'!$AD979,"",IF(C$1&gt;'Data Bank'!$AT979,"",IF(AND('Data Bank'!$AC979&lt;100,TODAY()&gt;'Data Bank'!$AT979),1,IF('Data Bank'!$AC979=100,3,IF('Data Bank'!$AC979=0,0,2)))))</f>
        <v/>
      </c>
      <c r="D1313" s="178" t="str">
        <f ca="1">IF(D$1&lt;'Data Bank'!$AD979,"",IF(D$1&gt;'Data Bank'!$AT979,"",IF(AND('Data Bank'!$AC979&lt;100,TODAY()&gt;'Data Bank'!$AT979),1,IF('Data Bank'!$AC979=100,3,IF('Data Bank'!$AC979=0,0,2)))))</f>
        <v/>
      </c>
      <c r="E1313" s="178" t="str">
        <f ca="1">IF(E$1&lt;'Data Bank'!$AD979,"",IF(E$1&gt;'Data Bank'!$AT979,"",IF(AND('Data Bank'!$AC979&lt;100,TODAY()&gt;'Data Bank'!$AT979),1,IF('Data Bank'!$AC979=100,3,IF('Data Bank'!$AC979=0,0,2)))))</f>
        <v/>
      </c>
      <c r="F1313" s="178" t="str">
        <f ca="1">IF(F$1&lt;'Data Bank'!$AD979,"",IF(F$1&gt;'Data Bank'!$AT979,"",IF(AND('Data Bank'!$AC979&lt;100,TODAY()&gt;'Data Bank'!$AT979),1,IF('Data Bank'!$AC979=100,3,IF('Data Bank'!$AC979=0,0,2)))))</f>
        <v/>
      </c>
      <c r="G1313" s="178" t="str">
        <f ca="1">IF(G$1&lt;'Data Bank'!$AD979,"",IF(G$1&gt;'Data Bank'!$AT979,"",IF(AND('Data Bank'!$AC979&lt;100,TODAY()&gt;'Data Bank'!$AT979),1,IF('Data Bank'!$AC979=100,3,IF('Data Bank'!$AC979=0,0,2)))))</f>
        <v/>
      </c>
      <c r="H1313" s="178" t="str">
        <f ca="1">IF(H$1&lt;'Data Bank'!$AD979,"",IF(H$1&gt;'Data Bank'!$AT979,"",IF(AND('Data Bank'!$AC979&lt;100,TODAY()&gt;'Data Bank'!$AT979),1,IF('Data Bank'!$AC979=100,3,IF('Data Bank'!$AC979=0,0,2)))))</f>
        <v/>
      </c>
      <c r="I1313" s="178" t="str">
        <f ca="1">IF(I$1&lt;'Data Bank'!$AD979,"",IF(I$1&gt;'Data Bank'!$AT979,"",IF(AND('Data Bank'!$AC979&lt;100,TODAY()&gt;'Data Bank'!$AT979),1,IF('Data Bank'!$AC979=100,3,IF('Data Bank'!$AC979=0,0,2)))))</f>
        <v/>
      </c>
      <c r="J1313" s="177" t="str">
        <f ca="1">IF(J$1&lt;'Data Bank'!$AD979,"",IF(J$1&gt;'Data Bank'!$AT979,"",IF(AND('Data Bank'!$AC979&lt;100,TODAY()&gt;'Data Bank'!$AT979),1,IF('Data Bank'!$AC979=100,3,IF('Data Bank'!$AC979=0,0,2)))))</f>
        <v/>
      </c>
      <c r="K1313" s="177" t="str">
        <f ca="1">IF(K$1&lt;'Data Bank'!$AD979,"",IF(K$1&gt;'Data Bank'!$AT979,"",IF(AND('Data Bank'!$AC979&lt;100,TODAY()&gt;'Data Bank'!$AT979),1,IF('Data Bank'!$AC979=100,3,IF('Data Bank'!$AC979=0,0,2)))))</f>
        <v/>
      </c>
      <c r="L1313" s="177" t="str">
        <f ca="1">IF(L$1&lt;'Data Bank'!$AD979,"",IF(L$1&gt;'Data Bank'!$AT979,"",IF(AND('Data Bank'!$AC979&lt;100,TODAY()&gt;'Data Bank'!$AT979),1,IF('Data Bank'!$AC979=100,3,IF('Data Bank'!$AC979=0,0,2)))))</f>
        <v/>
      </c>
      <c r="M1313" s="177" t="str">
        <f ca="1">IF(M$1&lt;'Data Bank'!$AD979,"",IF(M$1&gt;'Data Bank'!$AT979,"",IF(AND('Data Bank'!$AC979&lt;100,TODAY()&gt;'Data Bank'!$AT979),1,IF('Data Bank'!$AC979=100,3,IF('Data Bank'!$AC979=0,0,2)))))</f>
        <v/>
      </c>
      <c r="N1313" s="177" t="str">
        <f ca="1">IF(N$1&lt;'Data Bank'!$AD979,"",IF(N$1&gt;'Data Bank'!$AT979,"",IF(AND('Data Bank'!$AC979&lt;100,TODAY()&gt;'Data Bank'!$AT979),1,IF('Data Bank'!$AC979=100,3,IF('Data Bank'!$AC979=0,0,2)))))</f>
        <v/>
      </c>
      <c r="O1313" s="177" t="str">
        <f ca="1">IF(O$1&lt;'Data Bank'!$AD979,"",IF(O$1&gt;'Data Bank'!$AT979,"",IF(AND('Data Bank'!$AC979&lt;100,TODAY()&gt;'Data Bank'!$AT979),1,IF('Data Bank'!$AC979=100,3,IF('Data Bank'!$AC979=0,0,2)))))</f>
        <v/>
      </c>
      <c r="P1313" s="177" t="str">
        <f ca="1">IF(P$1&lt;'Data Bank'!$AD979,"",IF(P$1&gt;'Data Bank'!$AT979,"",IF(AND('Data Bank'!$AC979&lt;100,TODAY()&gt;'Data Bank'!$AT979),1,IF('Data Bank'!$AC979=100,3,IF('Data Bank'!$AC979=0,0,2)))))</f>
        <v/>
      </c>
      <c r="Q1313" s="177" t="str">
        <f ca="1">IF(Q$1&lt;'Data Bank'!$AD979,"",IF(Q$1&gt;'Data Bank'!$AT979,"",IF(AND('Data Bank'!$AC979&lt;100,TODAY()&gt;'Data Bank'!$AT979),1,IF('Data Bank'!$AC979=100,3,IF('Data Bank'!$AC979=0,0,2)))))</f>
        <v/>
      </c>
      <c r="R1313" s="177" t="str">
        <f ca="1">IF(R$1&lt;'Data Bank'!$AD979,"",IF(R$1&gt;'Data Bank'!$AT979,"",IF(AND('Data Bank'!$AC979&lt;100,TODAY()&gt;'Data Bank'!$AT979),1,IF('Data Bank'!$AC979=100,3,IF('Data Bank'!$AC979=0,0,2)))))</f>
        <v/>
      </c>
    </row>
    <row r="1314" spans="1:18">
      <c r="A1314" s="115" t="str">
        <f>'Data Bank'!E983</f>
        <v>PH-8-P5</v>
      </c>
      <c r="B1314" s="178">
        <f ca="1">IF(B$1&lt;'Data Bank'!$AD983,"",IF(B$1&gt;'Data Bank'!$AT983,"",IF(AND('Data Bank'!$AC983&lt;100,TODAY()&gt;'Data Bank'!$AT983),1,IF('Data Bank'!$AC983=100,3,IF('Data Bank'!$AC983=0,0,2)))))</f>
        <v>1</v>
      </c>
      <c r="C1314" s="178" t="str">
        <f ca="1">IF(C$1&lt;'Data Bank'!$AD983,"",IF(C$1&gt;'Data Bank'!$AT983,"",IF(AND('Data Bank'!$AC983&lt;100,TODAY()&gt;'Data Bank'!$AT983),1,IF('Data Bank'!$AC983=100,3,IF('Data Bank'!$AC983=0,0,2)))))</f>
        <v/>
      </c>
      <c r="D1314" s="178" t="str">
        <f ca="1">IF(D$1&lt;'Data Bank'!$AD983,"",IF(D$1&gt;'Data Bank'!$AT983,"",IF(AND('Data Bank'!$AC983&lt;100,TODAY()&gt;'Data Bank'!$AT983),1,IF('Data Bank'!$AC983=100,3,IF('Data Bank'!$AC983=0,0,2)))))</f>
        <v/>
      </c>
      <c r="E1314" s="178" t="str">
        <f ca="1">IF(E$1&lt;'Data Bank'!$AD983,"",IF(E$1&gt;'Data Bank'!$AT983,"",IF(AND('Data Bank'!$AC983&lt;100,TODAY()&gt;'Data Bank'!$AT983),1,IF('Data Bank'!$AC983=100,3,IF('Data Bank'!$AC983=0,0,2)))))</f>
        <v/>
      </c>
      <c r="F1314" s="178" t="str">
        <f ca="1">IF(F$1&lt;'Data Bank'!$AD983,"",IF(F$1&gt;'Data Bank'!$AT983,"",IF(AND('Data Bank'!$AC983&lt;100,TODAY()&gt;'Data Bank'!$AT983),1,IF('Data Bank'!$AC983=100,3,IF('Data Bank'!$AC983=0,0,2)))))</f>
        <v/>
      </c>
      <c r="G1314" s="178" t="str">
        <f ca="1">IF(G$1&lt;'Data Bank'!$AD983,"",IF(G$1&gt;'Data Bank'!$AT983,"",IF(AND('Data Bank'!$AC983&lt;100,TODAY()&gt;'Data Bank'!$AT983),1,IF('Data Bank'!$AC983=100,3,IF('Data Bank'!$AC983=0,0,2)))))</f>
        <v/>
      </c>
      <c r="H1314" s="178" t="str">
        <f ca="1">IF(H$1&lt;'Data Bank'!$AD983,"",IF(H$1&gt;'Data Bank'!$AT983,"",IF(AND('Data Bank'!$AC983&lt;100,TODAY()&gt;'Data Bank'!$AT983),1,IF('Data Bank'!$AC983=100,3,IF('Data Bank'!$AC983=0,0,2)))))</f>
        <v/>
      </c>
      <c r="I1314" s="178" t="str">
        <f ca="1">IF(I$1&lt;'Data Bank'!$AD983,"",IF(I$1&gt;'Data Bank'!$AT983,"",IF(AND('Data Bank'!$AC983&lt;100,TODAY()&gt;'Data Bank'!$AT983),1,IF('Data Bank'!$AC983=100,3,IF('Data Bank'!$AC983=0,0,2)))))</f>
        <v/>
      </c>
      <c r="J1314" s="177" t="str">
        <f ca="1">IF(J$1&lt;'Data Bank'!$AD983,"",IF(J$1&gt;'Data Bank'!$AT983,"",IF(AND('Data Bank'!$AC983&lt;100,TODAY()&gt;'Data Bank'!$AT983),1,IF('Data Bank'!$AC983=100,3,IF('Data Bank'!$AC983=0,0,2)))))</f>
        <v/>
      </c>
      <c r="K1314" s="177" t="str">
        <f ca="1">IF(K$1&lt;'Data Bank'!$AD983,"",IF(K$1&gt;'Data Bank'!$AT983,"",IF(AND('Data Bank'!$AC983&lt;100,TODAY()&gt;'Data Bank'!$AT983),1,IF('Data Bank'!$AC983=100,3,IF('Data Bank'!$AC983=0,0,2)))))</f>
        <v/>
      </c>
      <c r="L1314" s="177" t="str">
        <f ca="1">IF(L$1&lt;'Data Bank'!$AD983,"",IF(L$1&gt;'Data Bank'!$AT983,"",IF(AND('Data Bank'!$AC983&lt;100,TODAY()&gt;'Data Bank'!$AT983),1,IF('Data Bank'!$AC983=100,3,IF('Data Bank'!$AC983=0,0,2)))))</f>
        <v/>
      </c>
      <c r="M1314" s="177" t="str">
        <f ca="1">IF(M$1&lt;'Data Bank'!$AD983,"",IF(M$1&gt;'Data Bank'!$AT983,"",IF(AND('Data Bank'!$AC983&lt;100,TODAY()&gt;'Data Bank'!$AT983),1,IF('Data Bank'!$AC983=100,3,IF('Data Bank'!$AC983=0,0,2)))))</f>
        <v/>
      </c>
      <c r="N1314" s="177" t="str">
        <f ca="1">IF(N$1&lt;'Data Bank'!$AD983,"",IF(N$1&gt;'Data Bank'!$AT983,"",IF(AND('Data Bank'!$AC983&lt;100,TODAY()&gt;'Data Bank'!$AT983),1,IF('Data Bank'!$AC983=100,3,IF('Data Bank'!$AC983=0,0,2)))))</f>
        <v/>
      </c>
      <c r="O1314" s="177" t="str">
        <f ca="1">IF(O$1&lt;'Data Bank'!$AD983,"",IF(O$1&gt;'Data Bank'!$AT983,"",IF(AND('Data Bank'!$AC983&lt;100,TODAY()&gt;'Data Bank'!$AT983),1,IF('Data Bank'!$AC983=100,3,IF('Data Bank'!$AC983=0,0,2)))))</f>
        <v/>
      </c>
      <c r="P1314" s="177" t="str">
        <f ca="1">IF(P$1&lt;'Data Bank'!$AD983,"",IF(P$1&gt;'Data Bank'!$AT983,"",IF(AND('Data Bank'!$AC983&lt;100,TODAY()&gt;'Data Bank'!$AT983),1,IF('Data Bank'!$AC983=100,3,IF('Data Bank'!$AC983=0,0,2)))))</f>
        <v/>
      </c>
      <c r="Q1314" s="177" t="str">
        <f ca="1">IF(Q$1&lt;'Data Bank'!$AD983,"",IF(Q$1&gt;'Data Bank'!$AT983,"",IF(AND('Data Bank'!$AC983&lt;100,TODAY()&gt;'Data Bank'!$AT983),1,IF('Data Bank'!$AC983=100,3,IF('Data Bank'!$AC983=0,0,2)))))</f>
        <v/>
      </c>
      <c r="R1314" s="177" t="str">
        <f ca="1">IF(R$1&lt;'Data Bank'!$AD983,"",IF(R$1&gt;'Data Bank'!$AT983,"",IF(AND('Data Bank'!$AC983&lt;100,TODAY()&gt;'Data Bank'!$AT983),1,IF('Data Bank'!$AC983=100,3,IF('Data Bank'!$AC983=0,0,2)))))</f>
        <v/>
      </c>
    </row>
    <row r="1315" spans="1:18">
      <c r="A1315" s="115" t="str">
        <f>'Data Bank'!E984</f>
        <v>PH-8-P6</v>
      </c>
      <c r="B1315" s="178">
        <f ca="1">IF(B$1&lt;'Data Bank'!$AD984,"",IF(B$1&gt;'Data Bank'!$AT984,"",IF(AND('Data Bank'!$AC984&lt;100,TODAY()&gt;'Data Bank'!$AT984),1,IF('Data Bank'!$AC984=100,3,IF('Data Bank'!$AC984=0,0,2)))))</f>
        <v>1</v>
      </c>
      <c r="C1315" s="178">
        <f ca="1">IF(C$1&lt;'Data Bank'!$AD984,"",IF(C$1&gt;'Data Bank'!$AT984,"",IF(AND('Data Bank'!$AC984&lt;100,TODAY()&gt;'Data Bank'!$AT984),1,IF('Data Bank'!$AC984=100,3,IF('Data Bank'!$AC984=0,0,2)))))</f>
        <v>1</v>
      </c>
      <c r="D1315" s="178" t="str">
        <f ca="1">IF(D$1&lt;'Data Bank'!$AD984,"",IF(D$1&gt;'Data Bank'!$AT984,"",IF(AND('Data Bank'!$AC984&lt;100,TODAY()&gt;'Data Bank'!$AT984),1,IF('Data Bank'!$AC984=100,3,IF('Data Bank'!$AC984=0,0,2)))))</f>
        <v/>
      </c>
      <c r="E1315" s="178" t="str">
        <f ca="1">IF(E$1&lt;'Data Bank'!$AD984,"",IF(E$1&gt;'Data Bank'!$AT984,"",IF(AND('Data Bank'!$AC984&lt;100,TODAY()&gt;'Data Bank'!$AT984),1,IF('Data Bank'!$AC984=100,3,IF('Data Bank'!$AC984=0,0,2)))))</f>
        <v/>
      </c>
      <c r="F1315" s="178" t="str">
        <f ca="1">IF(F$1&lt;'Data Bank'!$AD984,"",IF(F$1&gt;'Data Bank'!$AT984,"",IF(AND('Data Bank'!$AC984&lt;100,TODAY()&gt;'Data Bank'!$AT984),1,IF('Data Bank'!$AC984=100,3,IF('Data Bank'!$AC984=0,0,2)))))</f>
        <v/>
      </c>
      <c r="G1315" s="178" t="str">
        <f ca="1">IF(G$1&lt;'Data Bank'!$AD984,"",IF(G$1&gt;'Data Bank'!$AT984,"",IF(AND('Data Bank'!$AC984&lt;100,TODAY()&gt;'Data Bank'!$AT984),1,IF('Data Bank'!$AC984=100,3,IF('Data Bank'!$AC984=0,0,2)))))</f>
        <v/>
      </c>
      <c r="H1315" s="178" t="str">
        <f ca="1">IF(H$1&lt;'Data Bank'!$AD984,"",IF(H$1&gt;'Data Bank'!$AT984,"",IF(AND('Data Bank'!$AC984&lt;100,TODAY()&gt;'Data Bank'!$AT984),1,IF('Data Bank'!$AC984=100,3,IF('Data Bank'!$AC984=0,0,2)))))</f>
        <v/>
      </c>
      <c r="I1315" s="178" t="str">
        <f ca="1">IF(I$1&lt;'Data Bank'!$AD984,"",IF(I$1&gt;'Data Bank'!$AT984,"",IF(AND('Data Bank'!$AC984&lt;100,TODAY()&gt;'Data Bank'!$AT984),1,IF('Data Bank'!$AC984=100,3,IF('Data Bank'!$AC984=0,0,2)))))</f>
        <v/>
      </c>
      <c r="J1315" s="177" t="str">
        <f ca="1">IF(J$1&lt;'Data Bank'!$AD984,"",IF(J$1&gt;'Data Bank'!$AT984,"",IF(AND('Data Bank'!$AC984&lt;100,TODAY()&gt;'Data Bank'!$AT984),1,IF('Data Bank'!$AC984=100,3,IF('Data Bank'!$AC984=0,0,2)))))</f>
        <v/>
      </c>
      <c r="K1315" s="177" t="str">
        <f ca="1">IF(K$1&lt;'Data Bank'!$AD984,"",IF(K$1&gt;'Data Bank'!$AT984,"",IF(AND('Data Bank'!$AC984&lt;100,TODAY()&gt;'Data Bank'!$AT984),1,IF('Data Bank'!$AC984=100,3,IF('Data Bank'!$AC984=0,0,2)))))</f>
        <v/>
      </c>
      <c r="L1315" s="177" t="str">
        <f ca="1">IF(L$1&lt;'Data Bank'!$AD984,"",IF(L$1&gt;'Data Bank'!$AT984,"",IF(AND('Data Bank'!$AC984&lt;100,TODAY()&gt;'Data Bank'!$AT984),1,IF('Data Bank'!$AC984=100,3,IF('Data Bank'!$AC984=0,0,2)))))</f>
        <v/>
      </c>
      <c r="M1315" s="177" t="str">
        <f ca="1">IF(M$1&lt;'Data Bank'!$AD984,"",IF(M$1&gt;'Data Bank'!$AT984,"",IF(AND('Data Bank'!$AC984&lt;100,TODAY()&gt;'Data Bank'!$AT984),1,IF('Data Bank'!$AC984=100,3,IF('Data Bank'!$AC984=0,0,2)))))</f>
        <v/>
      </c>
      <c r="N1315" s="177" t="str">
        <f ca="1">IF(N$1&lt;'Data Bank'!$AD984,"",IF(N$1&gt;'Data Bank'!$AT984,"",IF(AND('Data Bank'!$AC984&lt;100,TODAY()&gt;'Data Bank'!$AT984),1,IF('Data Bank'!$AC984=100,3,IF('Data Bank'!$AC984=0,0,2)))))</f>
        <v/>
      </c>
      <c r="O1315" s="177" t="str">
        <f ca="1">IF(O$1&lt;'Data Bank'!$AD984,"",IF(O$1&gt;'Data Bank'!$AT984,"",IF(AND('Data Bank'!$AC984&lt;100,TODAY()&gt;'Data Bank'!$AT984),1,IF('Data Bank'!$AC984=100,3,IF('Data Bank'!$AC984=0,0,2)))))</f>
        <v/>
      </c>
      <c r="P1315" s="177" t="str">
        <f ca="1">IF(P$1&lt;'Data Bank'!$AD984,"",IF(P$1&gt;'Data Bank'!$AT984,"",IF(AND('Data Bank'!$AC984&lt;100,TODAY()&gt;'Data Bank'!$AT984),1,IF('Data Bank'!$AC984=100,3,IF('Data Bank'!$AC984=0,0,2)))))</f>
        <v/>
      </c>
      <c r="Q1315" s="177" t="str">
        <f ca="1">IF(Q$1&lt;'Data Bank'!$AD984,"",IF(Q$1&gt;'Data Bank'!$AT984,"",IF(AND('Data Bank'!$AC984&lt;100,TODAY()&gt;'Data Bank'!$AT984),1,IF('Data Bank'!$AC984=100,3,IF('Data Bank'!$AC984=0,0,2)))))</f>
        <v/>
      </c>
      <c r="R1315" s="177" t="str">
        <f ca="1">IF(R$1&lt;'Data Bank'!$AD984,"",IF(R$1&gt;'Data Bank'!$AT984,"",IF(AND('Data Bank'!$AC984&lt;100,TODAY()&gt;'Data Bank'!$AT984),1,IF('Data Bank'!$AC984=100,3,IF('Data Bank'!$AC984=0,0,2)))))</f>
        <v/>
      </c>
    </row>
    <row r="1316" spans="1:18">
      <c r="A1316" s="115" t="str">
        <f>'Data Bank'!E1006</f>
        <v>Posh AVenue</v>
      </c>
      <c r="B1316" s="178">
        <f ca="1">IF(B$1&lt;'Data Bank'!$AD1006,"",IF(B$1&gt;'Data Bank'!$AT1006,"",IF(AND('Data Bank'!$AC1006&lt;100,TODAY()&gt;'Data Bank'!$AT1006),1,IF('Data Bank'!$AC1006=100,3,IF('Data Bank'!$AC1006=0,0,2)))))</f>
        <v>2</v>
      </c>
      <c r="C1316" s="178">
        <f ca="1">IF(C$1&lt;'Data Bank'!$AD1006,"",IF(C$1&gt;'Data Bank'!$AT1006,"",IF(AND('Data Bank'!$AC1006&lt;100,TODAY()&gt;'Data Bank'!$AT1006),1,IF('Data Bank'!$AC1006=100,3,IF('Data Bank'!$AC1006=0,0,2)))))</f>
        <v>2</v>
      </c>
      <c r="D1316" s="178">
        <f ca="1">IF(D$1&lt;'Data Bank'!$AD1006,"",IF(D$1&gt;'Data Bank'!$AT1006,"",IF(AND('Data Bank'!$AC1006&lt;100,TODAY()&gt;'Data Bank'!$AT1006),1,IF('Data Bank'!$AC1006=100,3,IF('Data Bank'!$AC1006=0,0,2)))))</f>
        <v>2</v>
      </c>
      <c r="E1316" s="178">
        <f ca="1">IF(E$1&lt;'Data Bank'!$AD1006,"",IF(E$1&gt;'Data Bank'!$AT1006,"",IF(AND('Data Bank'!$AC1006&lt;100,TODAY()&gt;'Data Bank'!$AT1006),1,IF('Data Bank'!$AC1006=100,3,IF('Data Bank'!$AC1006=0,0,2)))))</f>
        <v>2</v>
      </c>
      <c r="F1316" s="178">
        <f ca="1">IF(F$1&lt;'Data Bank'!$AD1006,"",IF(F$1&gt;'Data Bank'!$AT1006,"",IF(AND('Data Bank'!$AC1006&lt;100,TODAY()&gt;'Data Bank'!$AT1006),1,IF('Data Bank'!$AC1006=100,3,IF('Data Bank'!$AC1006=0,0,2)))))</f>
        <v>2</v>
      </c>
      <c r="G1316" s="178">
        <f ca="1">IF(G$1&lt;'Data Bank'!$AD1006,"",IF(G$1&gt;'Data Bank'!$AT1006,"",IF(AND('Data Bank'!$AC1006&lt;100,TODAY()&gt;'Data Bank'!$AT1006),1,IF('Data Bank'!$AC1006=100,3,IF('Data Bank'!$AC1006=0,0,2)))))</f>
        <v>2</v>
      </c>
      <c r="H1316" s="178">
        <f ca="1">IF(H$1&lt;'Data Bank'!$AD1006,"",IF(H$1&gt;'Data Bank'!$AT1006,"",IF(AND('Data Bank'!$AC1006&lt;100,TODAY()&gt;'Data Bank'!$AT1006),1,IF('Data Bank'!$AC1006=100,3,IF('Data Bank'!$AC1006=0,0,2)))))</f>
        <v>2</v>
      </c>
      <c r="I1316" s="178">
        <f ca="1">IF(I$1&lt;'Data Bank'!$AD1006,"",IF(I$1&gt;'Data Bank'!$AT1006,"",IF(AND('Data Bank'!$AC1006&lt;100,TODAY()&gt;'Data Bank'!$AT1006),1,IF('Data Bank'!$AC1006=100,3,IF('Data Bank'!$AC1006=0,0,2)))))</f>
        <v>2</v>
      </c>
      <c r="J1316" s="177">
        <f ca="1">IF(J$1&lt;'Data Bank'!$AD1006,"",IF(J$1&gt;'Data Bank'!$AT1006,"",IF(AND('Data Bank'!$AC1006&lt;100,TODAY()&gt;'Data Bank'!$AT1006),1,IF('Data Bank'!$AC1006=100,3,IF('Data Bank'!$AC1006=0,0,2)))))</f>
        <v>2</v>
      </c>
      <c r="K1316" s="177">
        <f ca="1">IF(K$1&lt;'Data Bank'!$AD1006,"",IF(K$1&gt;'Data Bank'!$AT1006,"",IF(AND('Data Bank'!$AC1006&lt;100,TODAY()&gt;'Data Bank'!$AT1006),1,IF('Data Bank'!$AC1006=100,3,IF('Data Bank'!$AC1006=0,0,2)))))</f>
        <v>2</v>
      </c>
      <c r="L1316" s="177">
        <f ca="1">IF(L$1&lt;'Data Bank'!$AD1006,"",IF(L$1&gt;'Data Bank'!$AT1006,"",IF(AND('Data Bank'!$AC1006&lt;100,TODAY()&gt;'Data Bank'!$AT1006),1,IF('Data Bank'!$AC1006=100,3,IF('Data Bank'!$AC1006=0,0,2)))))</f>
        <v>2</v>
      </c>
      <c r="M1316" s="177">
        <f ca="1">IF(M$1&lt;'Data Bank'!$AD1006,"",IF(M$1&gt;'Data Bank'!$AT1006,"",IF(AND('Data Bank'!$AC1006&lt;100,TODAY()&gt;'Data Bank'!$AT1006),1,IF('Data Bank'!$AC1006=100,3,IF('Data Bank'!$AC1006=0,0,2)))))</f>
        <v>2</v>
      </c>
      <c r="N1316" s="177">
        <f ca="1">IF(N$1&lt;'Data Bank'!$AD1006,"",IF(N$1&gt;'Data Bank'!$AT1006,"",IF(AND('Data Bank'!$AC1006&lt;100,TODAY()&gt;'Data Bank'!$AT1006),1,IF('Data Bank'!$AC1006=100,3,IF('Data Bank'!$AC1006=0,0,2)))))</f>
        <v>2</v>
      </c>
      <c r="O1316" s="177">
        <f ca="1">IF(O$1&lt;'Data Bank'!$AD1006,"",IF(O$1&gt;'Data Bank'!$AT1006,"",IF(AND('Data Bank'!$AC1006&lt;100,TODAY()&gt;'Data Bank'!$AT1006),1,IF('Data Bank'!$AC1006=100,3,IF('Data Bank'!$AC1006=0,0,2)))))</f>
        <v>2</v>
      </c>
      <c r="P1316" s="177">
        <f ca="1">IF(P$1&lt;'Data Bank'!$AD1006,"",IF(P$1&gt;'Data Bank'!$AT1006,"",IF(AND('Data Bank'!$AC1006&lt;100,TODAY()&gt;'Data Bank'!$AT1006),1,IF('Data Bank'!$AC1006=100,3,IF('Data Bank'!$AC1006=0,0,2)))))</f>
        <v>2</v>
      </c>
      <c r="Q1316" s="177">
        <f ca="1">IF(Q$1&lt;'Data Bank'!$AD1006,"",IF(Q$1&gt;'Data Bank'!$AT1006,"",IF(AND('Data Bank'!$AC1006&lt;100,TODAY()&gt;'Data Bank'!$AT1006),1,IF('Data Bank'!$AC1006=100,3,IF('Data Bank'!$AC1006=0,0,2)))))</f>
        <v>2</v>
      </c>
      <c r="R1316" s="177">
        <f ca="1">IF(R$1&lt;'Data Bank'!$AD1006,"",IF(R$1&gt;'Data Bank'!$AT1006,"",IF(AND('Data Bank'!$AC1006&lt;100,TODAY()&gt;'Data Bank'!$AT1006),1,IF('Data Bank'!$AC1006=100,3,IF('Data Bank'!$AC1006=0,0,2)))))</f>
        <v>2</v>
      </c>
    </row>
    <row r="1317" spans="1:18">
      <c r="A1317" s="115" t="str">
        <f>'Data Bank'!E1020</f>
        <v>Rafah-e-Aam Society</v>
      </c>
      <c r="B1317" s="178">
        <f ca="1">IF(B$1&lt;'Data Bank'!$AD1020,"",IF(B$1&gt;'Data Bank'!$AT1020,"",IF(AND('Data Bank'!$AC1020&lt;100,TODAY()&gt;'Data Bank'!$AT1020),1,IF('Data Bank'!$AC1020=100,3,IF('Data Bank'!$AC1020=0,0,2)))))</f>
        <v>0</v>
      </c>
      <c r="C1317" s="178">
        <f ca="1">IF(C$1&lt;'Data Bank'!$AD1020,"",IF(C$1&gt;'Data Bank'!$AT1020,"",IF(AND('Data Bank'!$AC1020&lt;100,TODAY()&gt;'Data Bank'!$AT1020),1,IF('Data Bank'!$AC1020=100,3,IF('Data Bank'!$AC1020=0,0,2)))))</f>
        <v>0</v>
      </c>
      <c r="D1317" s="178">
        <f ca="1">IF(D$1&lt;'Data Bank'!$AD1020,"",IF(D$1&gt;'Data Bank'!$AT1020,"",IF(AND('Data Bank'!$AC1020&lt;100,TODAY()&gt;'Data Bank'!$AT1020),1,IF('Data Bank'!$AC1020=100,3,IF('Data Bank'!$AC1020=0,0,2)))))</f>
        <v>0</v>
      </c>
      <c r="E1317" s="178">
        <f ca="1">IF(E$1&lt;'Data Bank'!$AD1020,"",IF(E$1&gt;'Data Bank'!$AT1020,"",IF(AND('Data Bank'!$AC1020&lt;100,TODAY()&gt;'Data Bank'!$AT1020),1,IF('Data Bank'!$AC1020=100,3,IF('Data Bank'!$AC1020=0,0,2)))))</f>
        <v>0</v>
      </c>
      <c r="F1317" s="178">
        <f ca="1">IF(F$1&lt;'Data Bank'!$AD1020,"",IF(F$1&gt;'Data Bank'!$AT1020,"",IF(AND('Data Bank'!$AC1020&lt;100,TODAY()&gt;'Data Bank'!$AT1020),1,IF('Data Bank'!$AC1020=100,3,IF('Data Bank'!$AC1020=0,0,2)))))</f>
        <v>0</v>
      </c>
      <c r="G1317" s="178">
        <f ca="1">IF(G$1&lt;'Data Bank'!$AD1020,"",IF(G$1&gt;'Data Bank'!$AT1020,"",IF(AND('Data Bank'!$AC1020&lt;100,TODAY()&gt;'Data Bank'!$AT1020),1,IF('Data Bank'!$AC1020=100,3,IF('Data Bank'!$AC1020=0,0,2)))))</f>
        <v>0</v>
      </c>
      <c r="H1317" s="178">
        <f ca="1">IF(H$1&lt;'Data Bank'!$AD1020,"",IF(H$1&gt;'Data Bank'!$AT1020,"",IF(AND('Data Bank'!$AC1020&lt;100,TODAY()&gt;'Data Bank'!$AT1020),1,IF('Data Bank'!$AC1020=100,3,IF('Data Bank'!$AC1020=0,0,2)))))</f>
        <v>0</v>
      </c>
      <c r="I1317" s="178">
        <f ca="1">IF(I$1&lt;'Data Bank'!$AD1020,"",IF(I$1&gt;'Data Bank'!$AT1020,"",IF(AND('Data Bank'!$AC1020&lt;100,TODAY()&gt;'Data Bank'!$AT1020),1,IF('Data Bank'!$AC1020=100,3,IF('Data Bank'!$AC1020=0,0,2)))))</f>
        <v>0</v>
      </c>
      <c r="J1317" s="177" t="str">
        <f ca="1">IF(J$1&lt;'Data Bank'!$AD1020,"",IF(J$1&gt;'Data Bank'!$AT1020,"",IF(AND('Data Bank'!$AC1020&lt;100,TODAY()&gt;'Data Bank'!$AT1020),1,IF('Data Bank'!$AC1020=100,3,IF('Data Bank'!$AC1020=0,0,2)))))</f>
        <v/>
      </c>
      <c r="K1317" s="177" t="str">
        <f ca="1">IF(K$1&lt;'Data Bank'!$AD1020,"",IF(K$1&gt;'Data Bank'!$AT1020,"",IF(AND('Data Bank'!$AC1020&lt;100,TODAY()&gt;'Data Bank'!$AT1020),1,IF('Data Bank'!$AC1020=100,3,IF('Data Bank'!$AC1020=0,0,2)))))</f>
        <v/>
      </c>
      <c r="L1317" s="177" t="str">
        <f ca="1">IF(L$1&lt;'Data Bank'!$AD1020,"",IF(L$1&gt;'Data Bank'!$AT1020,"",IF(AND('Data Bank'!$AC1020&lt;100,TODAY()&gt;'Data Bank'!$AT1020),1,IF('Data Bank'!$AC1020=100,3,IF('Data Bank'!$AC1020=0,0,2)))))</f>
        <v/>
      </c>
      <c r="M1317" s="177" t="str">
        <f ca="1">IF(M$1&lt;'Data Bank'!$AD1020,"",IF(M$1&gt;'Data Bank'!$AT1020,"",IF(AND('Data Bank'!$AC1020&lt;100,TODAY()&gt;'Data Bank'!$AT1020),1,IF('Data Bank'!$AC1020=100,3,IF('Data Bank'!$AC1020=0,0,2)))))</f>
        <v/>
      </c>
      <c r="N1317" s="177" t="str">
        <f ca="1">IF(N$1&lt;'Data Bank'!$AD1020,"",IF(N$1&gt;'Data Bank'!$AT1020,"",IF(AND('Data Bank'!$AC1020&lt;100,TODAY()&gt;'Data Bank'!$AT1020),1,IF('Data Bank'!$AC1020=100,3,IF('Data Bank'!$AC1020=0,0,2)))))</f>
        <v/>
      </c>
      <c r="O1317" s="177" t="str">
        <f ca="1">IF(O$1&lt;'Data Bank'!$AD1020,"",IF(O$1&gt;'Data Bank'!$AT1020,"",IF(AND('Data Bank'!$AC1020&lt;100,TODAY()&gt;'Data Bank'!$AT1020),1,IF('Data Bank'!$AC1020=100,3,IF('Data Bank'!$AC1020=0,0,2)))))</f>
        <v/>
      </c>
      <c r="P1317" s="177" t="str">
        <f ca="1">IF(P$1&lt;'Data Bank'!$AD1020,"",IF(P$1&gt;'Data Bank'!$AT1020,"",IF(AND('Data Bank'!$AC1020&lt;100,TODAY()&gt;'Data Bank'!$AT1020),1,IF('Data Bank'!$AC1020=100,3,IF('Data Bank'!$AC1020=0,0,2)))))</f>
        <v/>
      </c>
      <c r="Q1317" s="177" t="str">
        <f ca="1">IF(Q$1&lt;'Data Bank'!$AD1020,"",IF(Q$1&gt;'Data Bank'!$AT1020,"",IF(AND('Data Bank'!$AC1020&lt;100,TODAY()&gt;'Data Bank'!$AT1020),1,IF('Data Bank'!$AC1020=100,3,IF('Data Bank'!$AC1020=0,0,2)))))</f>
        <v/>
      </c>
      <c r="R1317" s="177" t="str">
        <f ca="1">IF(R$1&lt;'Data Bank'!$AD1020,"",IF(R$1&gt;'Data Bank'!$AT1020,"",IF(AND('Data Bank'!$AC1020&lt;100,TODAY()&gt;'Data Bank'!$AT1020),1,IF('Data Bank'!$AC1020=100,3,IF('Data Bank'!$AC1020=0,0,2)))))</f>
        <v/>
      </c>
    </row>
    <row r="1318" spans="1:18">
      <c r="A1318" s="115" t="str">
        <f>'Data Bank'!E1022</f>
        <v>Rahbr-Sec-1-P1</v>
      </c>
      <c r="B1318" s="178">
        <f ca="1">IF(B$1&lt;'Data Bank'!$AD1022,"",IF(B$1&gt;'Data Bank'!$AT1022,"",IF(AND('Data Bank'!$AC1022&lt;100,TODAY()&gt;'Data Bank'!$AT1022),1,IF('Data Bank'!$AC1022=100,3,IF('Data Bank'!$AC1022=0,0,2)))))</f>
        <v>0</v>
      </c>
      <c r="C1318" s="178">
        <f ca="1">IF(C$1&lt;'Data Bank'!$AD1022,"",IF(C$1&gt;'Data Bank'!$AT1022,"",IF(AND('Data Bank'!$AC1022&lt;100,TODAY()&gt;'Data Bank'!$AT1022),1,IF('Data Bank'!$AC1022=100,3,IF('Data Bank'!$AC1022=0,0,2)))))</f>
        <v>0</v>
      </c>
      <c r="D1318" s="178">
        <f ca="1">IF(D$1&lt;'Data Bank'!$AD1022,"",IF(D$1&gt;'Data Bank'!$AT1022,"",IF(AND('Data Bank'!$AC1022&lt;100,TODAY()&gt;'Data Bank'!$AT1022),1,IF('Data Bank'!$AC1022=100,3,IF('Data Bank'!$AC1022=0,0,2)))))</f>
        <v>0</v>
      </c>
      <c r="E1318" s="178">
        <f ca="1">IF(E$1&lt;'Data Bank'!$AD1022,"",IF(E$1&gt;'Data Bank'!$AT1022,"",IF(AND('Data Bank'!$AC1022&lt;100,TODAY()&gt;'Data Bank'!$AT1022),1,IF('Data Bank'!$AC1022=100,3,IF('Data Bank'!$AC1022=0,0,2)))))</f>
        <v>0</v>
      </c>
      <c r="F1318" s="178" t="str">
        <f ca="1">IF(F$1&lt;'Data Bank'!$AD1022,"",IF(F$1&gt;'Data Bank'!$AT1022,"",IF(AND('Data Bank'!$AC1022&lt;100,TODAY()&gt;'Data Bank'!$AT1022),1,IF('Data Bank'!$AC1022=100,3,IF('Data Bank'!$AC1022=0,0,2)))))</f>
        <v/>
      </c>
      <c r="G1318" s="178" t="str">
        <f ca="1">IF(G$1&lt;'Data Bank'!$AD1022,"",IF(G$1&gt;'Data Bank'!$AT1022,"",IF(AND('Data Bank'!$AC1022&lt;100,TODAY()&gt;'Data Bank'!$AT1022),1,IF('Data Bank'!$AC1022=100,3,IF('Data Bank'!$AC1022=0,0,2)))))</f>
        <v/>
      </c>
      <c r="H1318" s="178" t="str">
        <f ca="1">IF(H$1&lt;'Data Bank'!$AD1022,"",IF(H$1&gt;'Data Bank'!$AT1022,"",IF(AND('Data Bank'!$AC1022&lt;100,TODAY()&gt;'Data Bank'!$AT1022),1,IF('Data Bank'!$AC1022=100,3,IF('Data Bank'!$AC1022=0,0,2)))))</f>
        <v/>
      </c>
      <c r="I1318" s="178" t="str">
        <f ca="1">IF(I$1&lt;'Data Bank'!$AD1022,"",IF(I$1&gt;'Data Bank'!$AT1022,"",IF(AND('Data Bank'!$AC1022&lt;100,TODAY()&gt;'Data Bank'!$AT1022),1,IF('Data Bank'!$AC1022=100,3,IF('Data Bank'!$AC1022=0,0,2)))))</f>
        <v/>
      </c>
      <c r="J1318" s="177" t="str">
        <f ca="1">IF(J$1&lt;'Data Bank'!$AD1022,"",IF(J$1&gt;'Data Bank'!$AT1022,"",IF(AND('Data Bank'!$AC1022&lt;100,TODAY()&gt;'Data Bank'!$AT1022),1,IF('Data Bank'!$AC1022=100,3,IF('Data Bank'!$AC1022=0,0,2)))))</f>
        <v/>
      </c>
      <c r="K1318" s="177" t="str">
        <f ca="1">IF(K$1&lt;'Data Bank'!$AD1022,"",IF(K$1&gt;'Data Bank'!$AT1022,"",IF(AND('Data Bank'!$AC1022&lt;100,TODAY()&gt;'Data Bank'!$AT1022),1,IF('Data Bank'!$AC1022=100,3,IF('Data Bank'!$AC1022=0,0,2)))))</f>
        <v/>
      </c>
      <c r="L1318" s="177" t="str">
        <f ca="1">IF(L$1&lt;'Data Bank'!$AD1022,"",IF(L$1&gt;'Data Bank'!$AT1022,"",IF(AND('Data Bank'!$AC1022&lt;100,TODAY()&gt;'Data Bank'!$AT1022),1,IF('Data Bank'!$AC1022=100,3,IF('Data Bank'!$AC1022=0,0,2)))))</f>
        <v/>
      </c>
      <c r="M1318" s="177" t="str">
        <f ca="1">IF(M$1&lt;'Data Bank'!$AD1022,"",IF(M$1&gt;'Data Bank'!$AT1022,"",IF(AND('Data Bank'!$AC1022&lt;100,TODAY()&gt;'Data Bank'!$AT1022),1,IF('Data Bank'!$AC1022=100,3,IF('Data Bank'!$AC1022=0,0,2)))))</f>
        <v/>
      </c>
      <c r="N1318" s="177" t="str">
        <f ca="1">IF(N$1&lt;'Data Bank'!$AD1022,"",IF(N$1&gt;'Data Bank'!$AT1022,"",IF(AND('Data Bank'!$AC1022&lt;100,TODAY()&gt;'Data Bank'!$AT1022),1,IF('Data Bank'!$AC1022=100,3,IF('Data Bank'!$AC1022=0,0,2)))))</f>
        <v/>
      </c>
      <c r="O1318" s="177" t="str">
        <f ca="1">IF(O$1&lt;'Data Bank'!$AD1022,"",IF(O$1&gt;'Data Bank'!$AT1022,"",IF(AND('Data Bank'!$AC1022&lt;100,TODAY()&gt;'Data Bank'!$AT1022),1,IF('Data Bank'!$AC1022=100,3,IF('Data Bank'!$AC1022=0,0,2)))))</f>
        <v/>
      </c>
      <c r="P1318" s="177" t="str">
        <f ca="1">IF(P$1&lt;'Data Bank'!$AD1022,"",IF(P$1&gt;'Data Bank'!$AT1022,"",IF(AND('Data Bank'!$AC1022&lt;100,TODAY()&gt;'Data Bank'!$AT1022),1,IF('Data Bank'!$AC1022=100,3,IF('Data Bank'!$AC1022=0,0,2)))))</f>
        <v/>
      </c>
      <c r="Q1318" s="177" t="str">
        <f ca="1">IF(Q$1&lt;'Data Bank'!$AD1022,"",IF(Q$1&gt;'Data Bank'!$AT1022,"",IF(AND('Data Bank'!$AC1022&lt;100,TODAY()&gt;'Data Bank'!$AT1022),1,IF('Data Bank'!$AC1022=100,3,IF('Data Bank'!$AC1022=0,0,2)))))</f>
        <v/>
      </c>
      <c r="R1318" s="177" t="str">
        <f ca="1">IF(R$1&lt;'Data Bank'!$AD1022,"",IF(R$1&gt;'Data Bank'!$AT1022,"",IF(AND('Data Bank'!$AC1022&lt;100,TODAY()&gt;'Data Bank'!$AT1022),1,IF('Data Bank'!$AC1022=100,3,IF('Data Bank'!$AC1022=0,0,2)))))</f>
        <v/>
      </c>
    </row>
    <row r="1319" spans="1:18">
      <c r="A1319" s="115" t="str">
        <f>'Data Bank'!E1023</f>
        <v>Rahbr-Sec-1-P2</v>
      </c>
      <c r="B1319" s="178">
        <f ca="1">IF(B$1&lt;'Data Bank'!$AD1023,"",IF(B$1&gt;'Data Bank'!$AT1023,"",IF(AND('Data Bank'!$AC1023&lt;100,TODAY()&gt;'Data Bank'!$AT1023),1,IF('Data Bank'!$AC1023=100,3,IF('Data Bank'!$AC1023=0,0,2)))))</f>
        <v>0</v>
      </c>
      <c r="C1319" s="178">
        <f ca="1">IF(C$1&lt;'Data Bank'!$AD1023,"",IF(C$1&gt;'Data Bank'!$AT1023,"",IF(AND('Data Bank'!$AC1023&lt;100,TODAY()&gt;'Data Bank'!$AT1023),1,IF('Data Bank'!$AC1023=100,3,IF('Data Bank'!$AC1023=0,0,2)))))</f>
        <v>0</v>
      </c>
      <c r="D1319" s="178">
        <f ca="1">IF(D$1&lt;'Data Bank'!$AD1023,"",IF(D$1&gt;'Data Bank'!$AT1023,"",IF(AND('Data Bank'!$AC1023&lt;100,TODAY()&gt;'Data Bank'!$AT1023),1,IF('Data Bank'!$AC1023=100,3,IF('Data Bank'!$AC1023=0,0,2)))))</f>
        <v>0</v>
      </c>
      <c r="E1319" s="178">
        <f ca="1">IF(E$1&lt;'Data Bank'!$AD1023,"",IF(E$1&gt;'Data Bank'!$AT1023,"",IF(AND('Data Bank'!$AC1023&lt;100,TODAY()&gt;'Data Bank'!$AT1023),1,IF('Data Bank'!$AC1023=100,3,IF('Data Bank'!$AC1023=0,0,2)))))</f>
        <v>0</v>
      </c>
      <c r="F1319" s="178" t="str">
        <f ca="1">IF(F$1&lt;'Data Bank'!$AD1023,"",IF(F$1&gt;'Data Bank'!$AT1023,"",IF(AND('Data Bank'!$AC1023&lt;100,TODAY()&gt;'Data Bank'!$AT1023),1,IF('Data Bank'!$AC1023=100,3,IF('Data Bank'!$AC1023=0,0,2)))))</f>
        <v/>
      </c>
      <c r="G1319" s="178" t="str">
        <f ca="1">IF(G$1&lt;'Data Bank'!$AD1023,"",IF(G$1&gt;'Data Bank'!$AT1023,"",IF(AND('Data Bank'!$AC1023&lt;100,TODAY()&gt;'Data Bank'!$AT1023),1,IF('Data Bank'!$AC1023=100,3,IF('Data Bank'!$AC1023=0,0,2)))))</f>
        <v/>
      </c>
      <c r="H1319" s="178" t="str">
        <f ca="1">IF(H$1&lt;'Data Bank'!$AD1023,"",IF(H$1&gt;'Data Bank'!$AT1023,"",IF(AND('Data Bank'!$AC1023&lt;100,TODAY()&gt;'Data Bank'!$AT1023),1,IF('Data Bank'!$AC1023=100,3,IF('Data Bank'!$AC1023=0,0,2)))))</f>
        <v/>
      </c>
      <c r="I1319" s="178" t="str">
        <f ca="1">IF(I$1&lt;'Data Bank'!$AD1023,"",IF(I$1&gt;'Data Bank'!$AT1023,"",IF(AND('Data Bank'!$AC1023&lt;100,TODAY()&gt;'Data Bank'!$AT1023),1,IF('Data Bank'!$AC1023=100,3,IF('Data Bank'!$AC1023=0,0,2)))))</f>
        <v/>
      </c>
      <c r="J1319" s="177" t="str">
        <f ca="1">IF(J$1&lt;'Data Bank'!$AD1023,"",IF(J$1&gt;'Data Bank'!$AT1023,"",IF(AND('Data Bank'!$AC1023&lt;100,TODAY()&gt;'Data Bank'!$AT1023),1,IF('Data Bank'!$AC1023=100,3,IF('Data Bank'!$AC1023=0,0,2)))))</f>
        <v/>
      </c>
      <c r="K1319" s="177" t="str">
        <f ca="1">IF(K$1&lt;'Data Bank'!$AD1023,"",IF(K$1&gt;'Data Bank'!$AT1023,"",IF(AND('Data Bank'!$AC1023&lt;100,TODAY()&gt;'Data Bank'!$AT1023),1,IF('Data Bank'!$AC1023=100,3,IF('Data Bank'!$AC1023=0,0,2)))))</f>
        <v/>
      </c>
      <c r="L1319" s="177" t="str">
        <f ca="1">IF(L$1&lt;'Data Bank'!$AD1023,"",IF(L$1&gt;'Data Bank'!$AT1023,"",IF(AND('Data Bank'!$AC1023&lt;100,TODAY()&gt;'Data Bank'!$AT1023),1,IF('Data Bank'!$AC1023=100,3,IF('Data Bank'!$AC1023=0,0,2)))))</f>
        <v/>
      </c>
      <c r="M1319" s="177" t="str">
        <f ca="1">IF(M$1&lt;'Data Bank'!$AD1023,"",IF(M$1&gt;'Data Bank'!$AT1023,"",IF(AND('Data Bank'!$AC1023&lt;100,TODAY()&gt;'Data Bank'!$AT1023),1,IF('Data Bank'!$AC1023=100,3,IF('Data Bank'!$AC1023=0,0,2)))))</f>
        <v/>
      </c>
      <c r="N1319" s="177" t="str">
        <f ca="1">IF(N$1&lt;'Data Bank'!$AD1023,"",IF(N$1&gt;'Data Bank'!$AT1023,"",IF(AND('Data Bank'!$AC1023&lt;100,TODAY()&gt;'Data Bank'!$AT1023),1,IF('Data Bank'!$AC1023=100,3,IF('Data Bank'!$AC1023=0,0,2)))))</f>
        <v/>
      </c>
      <c r="O1319" s="177" t="str">
        <f ca="1">IF(O$1&lt;'Data Bank'!$AD1023,"",IF(O$1&gt;'Data Bank'!$AT1023,"",IF(AND('Data Bank'!$AC1023&lt;100,TODAY()&gt;'Data Bank'!$AT1023),1,IF('Data Bank'!$AC1023=100,3,IF('Data Bank'!$AC1023=0,0,2)))))</f>
        <v/>
      </c>
      <c r="P1319" s="177" t="str">
        <f ca="1">IF(P$1&lt;'Data Bank'!$AD1023,"",IF(P$1&gt;'Data Bank'!$AT1023,"",IF(AND('Data Bank'!$AC1023&lt;100,TODAY()&gt;'Data Bank'!$AT1023),1,IF('Data Bank'!$AC1023=100,3,IF('Data Bank'!$AC1023=0,0,2)))))</f>
        <v/>
      </c>
      <c r="Q1319" s="177" t="str">
        <f ca="1">IF(Q$1&lt;'Data Bank'!$AD1023,"",IF(Q$1&gt;'Data Bank'!$AT1023,"",IF(AND('Data Bank'!$AC1023&lt;100,TODAY()&gt;'Data Bank'!$AT1023),1,IF('Data Bank'!$AC1023=100,3,IF('Data Bank'!$AC1023=0,0,2)))))</f>
        <v/>
      </c>
      <c r="R1319" s="177" t="str">
        <f ca="1">IF(R$1&lt;'Data Bank'!$AD1023,"",IF(R$1&gt;'Data Bank'!$AT1023,"",IF(AND('Data Bank'!$AC1023&lt;100,TODAY()&gt;'Data Bank'!$AT1023),1,IF('Data Bank'!$AC1023=100,3,IF('Data Bank'!$AC1023=0,0,2)))))</f>
        <v/>
      </c>
    </row>
    <row r="1320" spans="1:18">
      <c r="A1320" s="115" t="str">
        <f>'Data Bank'!E1042</f>
        <v>Rehman Garden-2 Pk-1</v>
      </c>
      <c r="B1320" s="178">
        <f ca="1">IF(B$1&lt;'Data Bank'!$AD1042,"",IF(B$1&gt;'Data Bank'!$AT1042,"",IF(AND('Data Bank'!$AC1042&lt;100,TODAY()&gt;'Data Bank'!$AT1042),1,IF('Data Bank'!$AC1042=100,3,IF('Data Bank'!$AC1042=0,0,2)))))</f>
        <v>1</v>
      </c>
      <c r="C1320" s="178" t="str">
        <f ca="1">IF(C$1&lt;'Data Bank'!$AD1042,"",IF(C$1&gt;'Data Bank'!$AT1042,"",IF(AND('Data Bank'!$AC1042&lt;100,TODAY()&gt;'Data Bank'!$AT1042),1,IF('Data Bank'!$AC1042=100,3,IF('Data Bank'!$AC1042=0,0,2)))))</f>
        <v/>
      </c>
      <c r="D1320" s="178" t="str">
        <f ca="1">IF(D$1&lt;'Data Bank'!$AD1042,"",IF(D$1&gt;'Data Bank'!$AT1042,"",IF(AND('Data Bank'!$AC1042&lt;100,TODAY()&gt;'Data Bank'!$AT1042),1,IF('Data Bank'!$AC1042=100,3,IF('Data Bank'!$AC1042=0,0,2)))))</f>
        <v/>
      </c>
      <c r="E1320" s="178" t="str">
        <f ca="1">IF(E$1&lt;'Data Bank'!$AD1042,"",IF(E$1&gt;'Data Bank'!$AT1042,"",IF(AND('Data Bank'!$AC1042&lt;100,TODAY()&gt;'Data Bank'!$AT1042),1,IF('Data Bank'!$AC1042=100,3,IF('Data Bank'!$AC1042=0,0,2)))))</f>
        <v/>
      </c>
      <c r="F1320" s="178" t="str">
        <f ca="1">IF(F$1&lt;'Data Bank'!$AD1042,"",IF(F$1&gt;'Data Bank'!$AT1042,"",IF(AND('Data Bank'!$AC1042&lt;100,TODAY()&gt;'Data Bank'!$AT1042),1,IF('Data Bank'!$AC1042=100,3,IF('Data Bank'!$AC1042=0,0,2)))))</f>
        <v/>
      </c>
      <c r="G1320" s="178" t="str">
        <f ca="1">IF(G$1&lt;'Data Bank'!$AD1042,"",IF(G$1&gt;'Data Bank'!$AT1042,"",IF(AND('Data Bank'!$AC1042&lt;100,TODAY()&gt;'Data Bank'!$AT1042),1,IF('Data Bank'!$AC1042=100,3,IF('Data Bank'!$AC1042=0,0,2)))))</f>
        <v/>
      </c>
      <c r="H1320" s="178" t="str">
        <f ca="1">IF(H$1&lt;'Data Bank'!$AD1042,"",IF(H$1&gt;'Data Bank'!$AT1042,"",IF(AND('Data Bank'!$AC1042&lt;100,TODAY()&gt;'Data Bank'!$AT1042),1,IF('Data Bank'!$AC1042=100,3,IF('Data Bank'!$AC1042=0,0,2)))))</f>
        <v/>
      </c>
      <c r="I1320" s="178" t="str">
        <f ca="1">IF(I$1&lt;'Data Bank'!$AD1042,"",IF(I$1&gt;'Data Bank'!$AT1042,"",IF(AND('Data Bank'!$AC1042&lt;100,TODAY()&gt;'Data Bank'!$AT1042),1,IF('Data Bank'!$AC1042=100,3,IF('Data Bank'!$AC1042=0,0,2)))))</f>
        <v/>
      </c>
      <c r="J1320" s="177" t="str">
        <f ca="1">IF(J$1&lt;'Data Bank'!$AD1042,"",IF(J$1&gt;'Data Bank'!$AT1042,"",IF(AND('Data Bank'!$AC1042&lt;100,TODAY()&gt;'Data Bank'!$AT1042),1,IF('Data Bank'!$AC1042=100,3,IF('Data Bank'!$AC1042=0,0,2)))))</f>
        <v/>
      </c>
      <c r="K1320" s="177" t="str">
        <f ca="1">IF(K$1&lt;'Data Bank'!$AD1042,"",IF(K$1&gt;'Data Bank'!$AT1042,"",IF(AND('Data Bank'!$AC1042&lt;100,TODAY()&gt;'Data Bank'!$AT1042),1,IF('Data Bank'!$AC1042=100,3,IF('Data Bank'!$AC1042=0,0,2)))))</f>
        <v/>
      </c>
      <c r="L1320" s="177" t="str">
        <f ca="1">IF(L$1&lt;'Data Bank'!$AD1042,"",IF(L$1&gt;'Data Bank'!$AT1042,"",IF(AND('Data Bank'!$AC1042&lt;100,TODAY()&gt;'Data Bank'!$AT1042),1,IF('Data Bank'!$AC1042=100,3,IF('Data Bank'!$AC1042=0,0,2)))))</f>
        <v/>
      </c>
      <c r="M1320" s="177" t="str">
        <f ca="1">IF(M$1&lt;'Data Bank'!$AD1042,"",IF(M$1&gt;'Data Bank'!$AT1042,"",IF(AND('Data Bank'!$AC1042&lt;100,TODAY()&gt;'Data Bank'!$AT1042),1,IF('Data Bank'!$AC1042=100,3,IF('Data Bank'!$AC1042=0,0,2)))))</f>
        <v/>
      </c>
      <c r="N1320" s="177" t="str">
        <f ca="1">IF(N$1&lt;'Data Bank'!$AD1042,"",IF(N$1&gt;'Data Bank'!$AT1042,"",IF(AND('Data Bank'!$AC1042&lt;100,TODAY()&gt;'Data Bank'!$AT1042),1,IF('Data Bank'!$AC1042=100,3,IF('Data Bank'!$AC1042=0,0,2)))))</f>
        <v/>
      </c>
      <c r="O1320" s="177" t="str">
        <f ca="1">IF(O$1&lt;'Data Bank'!$AD1042,"",IF(O$1&gt;'Data Bank'!$AT1042,"",IF(AND('Data Bank'!$AC1042&lt;100,TODAY()&gt;'Data Bank'!$AT1042),1,IF('Data Bank'!$AC1042=100,3,IF('Data Bank'!$AC1042=0,0,2)))))</f>
        <v/>
      </c>
      <c r="P1320" s="177" t="str">
        <f ca="1">IF(P$1&lt;'Data Bank'!$AD1042,"",IF(P$1&gt;'Data Bank'!$AT1042,"",IF(AND('Data Bank'!$AC1042&lt;100,TODAY()&gt;'Data Bank'!$AT1042),1,IF('Data Bank'!$AC1042=100,3,IF('Data Bank'!$AC1042=0,0,2)))))</f>
        <v/>
      </c>
      <c r="Q1320" s="177" t="str">
        <f ca="1">IF(Q$1&lt;'Data Bank'!$AD1042,"",IF(Q$1&gt;'Data Bank'!$AT1042,"",IF(AND('Data Bank'!$AC1042&lt;100,TODAY()&gt;'Data Bank'!$AT1042),1,IF('Data Bank'!$AC1042=100,3,IF('Data Bank'!$AC1042=0,0,2)))))</f>
        <v/>
      </c>
      <c r="R1320" s="177" t="str">
        <f ca="1">IF(R$1&lt;'Data Bank'!$AD1042,"",IF(R$1&gt;'Data Bank'!$AT1042,"",IF(AND('Data Bank'!$AC1042&lt;100,TODAY()&gt;'Data Bank'!$AT1042),1,IF('Data Bank'!$AC1042=100,3,IF('Data Bank'!$AC1042=0,0,2)))))</f>
        <v/>
      </c>
    </row>
    <row r="1321" spans="1:18">
      <c r="A1321" s="115" t="str">
        <f>'Data Bank'!E1053</f>
        <v>Remount Depot</v>
      </c>
      <c r="B1321" s="178">
        <f ca="1">IF(B$1&lt;'Data Bank'!$AD1053,"",IF(B$1&gt;'Data Bank'!$AT1053,"",IF(AND('Data Bank'!$AC1053&lt;100,TODAY()&gt;'Data Bank'!$AT1053),1,IF('Data Bank'!$AC1053=100,3,IF('Data Bank'!$AC1053=0,0,2)))))</f>
        <v>0</v>
      </c>
      <c r="C1321" s="178">
        <f ca="1">IF(C$1&lt;'Data Bank'!$AD1053,"",IF(C$1&gt;'Data Bank'!$AT1053,"",IF(AND('Data Bank'!$AC1053&lt;100,TODAY()&gt;'Data Bank'!$AT1053),1,IF('Data Bank'!$AC1053=100,3,IF('Data Bank'!$AC1053=0,0,2)))))</f>
        <v>0</v>
      </c>
      <c r="D1321" s="178">
        <f ca="1">IF(D$1&lt;'Data Bank'!$AD1053,"",IF(D$1&gt;'Data Bank'!$AT1053,"",IF(AND('Data Bank'!$AC1053&lt;100,TODAY()&gt;'Data Bank'!$AT1053),1,IF('Data Bank'!$AC1053=100,3,IF('Data Bank'!$AC1053=0,0,2)))))</f>
        <v>0</v>
      </c>
      <c r="E1321" s="178">
        <f ca="1">IF(E$1&lt;'Data Bank'!$AD1053,"",IF(E$1&gt;'Data Bank'!$AT1053,"",IF(AND('Data Bank'!$AC1053&lt;100,TODAY()&gt;'Data Bank'!$AT1053),1,IF('Data Bank'!$AC1053=100,3,IF('Data Bank'!$AC1053=0,0,2)))))</f>
        <v>0</v>
      </c>
      <c r="F1321" s="178">
        <f ca="1">IF(F$1&lt;'Data Bank'!$AD1053,"",IF(F$1&gt;'Data Bank'!$AT1053,"",IF(AND('Data Bank'!$AC1053&lt;100,TODAY()&gt;'Data Bank'!$AT1053),1,IF('Data Bank'!$AC1053=100,3,IF('Data Bank'!$AC1053=0,0,2)))))</f>
        <v>0</v>
      </c>
      <c r="G1321" s="178">
        <f ca="1">IF(G$1&lt;'Data Bank'!$AD1053,"",IF(G$1&gt;'Data Bank'!$AT1053,"",IF(AND('Data Bank'!$AC1053&lt;100,TODAY()&gt;'Data Bank'!$AT1053),1,IF('Data Bank'!$AC1053=100,3,IF('Data Bank'!$AC1053=0,0,2)))))</f>
        <v>0</v>
      </c>
      <c r="H1321" s="178">
        <f ca="1">IF(H$1&lt;'Data Bank'!$AD1053,"",IF(H$1&gt;'Data Bank'!$AT1053,"",IF(AND('Data Bank'!$AC1053&lt;100,TODAY()&gt;'Data Bank'!$AT1053),1,IF('Data Bank'!$AC1053=100,3,IF('Data Bank'!$AC1053=0,0,2)))))</f>
        <v>0</v>
      </c>
      <c r="I1321" s="178">
        <f ca="1">IF(I$1&lt;'Data Bank'!$AD1053,"",IF(I$1&gt;'Data Bank'!$AT1053,"",IF(AND('Data Bank'!$AC1053&lt;100,TODAY()&gt;'Data Bank'!$AT1053),1,IF('Data Bank'!$AC1053=100,3,IF('Data Bank'!$AC1053=0,0,2)))))</f>
        <v>0</v>
      </c>
      <c r="J1321" s="177">
        <f ca="1">IF(J$1&lt;'Data Bank'!$AD1053,"",IF(J$1&gt;'Data Bank'!$AT1053,"",IF(AND('Data Bank'!$AC1053&lt;100,TODAY()&gt;'Data Bank'!$AT1053),1,IF('Data Bank'!$AC1053=100,3,IF('Data Bank'!$AC1053=0,0,2)))))</f>
        <v>0</v>
      </c>
      <c r="K1321" s="177">
        <f ca="1">IF(K$1&lt;'Data Bank'!$AD1053,"",IF(K$1&gt;'Data Bank'!$AT1053,"",IF(AND('Data Bank'!$AC1053&lt;100,TODAY()&gt;'Data Bank'!$AT1053),1,IF('Data Bank'!$AC1053=100,3,IF('Data Bank'!$AC1053=0,0,2)))))</f>
        <v>0</v>
      </c>
      <c r="L1321" s="177">
        <f ca="1">IF(L$1&lt;'Data Bank'!$AD1053,"",IF(L$1&gt;'Data Bank'!$AT1053,"",IF(AND('Data Bank'!$AC1053&lt;100,TODAY()&gt;'Data Bank'!$AT1053),1,IF('Data Bank'!$AC1053=100,3,IF('Data Bank'!$AC1053=0,0,2)))))</f>
        <v>0</v>
      </c>
      <c r="M1321" s="177">
        <f ca="1">IF(M$1&lt;'Data Bank'!$AD1053,"",IF(M$1&gt;'Data Bank'!$AT1053,"",IF(AND('Data Bank'!$AC1053&lt;100,TODAY()&gt;'Data Bank'!$AT1053),1,IF('Data Bank'!$AC1053=100,3,IF('Data Bank'!$AC1053=0,0,2)))))</f>
        <v>0</v>
      </c>
      <c r="N1321" s="177">
        <f ca="1">IF(N$1&lt;'Data Bank'!$AD1053,"",IF(N$1&gt;'Data Bank'!$AT1053,"",IF(AND('Data Bank'!$AC1053&lt;100,TODAY()&gt;'Data Bank'!$AT1053),1,IF('Data Bank'!$AC1053=100,3,IF('Data Bank'!$AC1053=0,0,2)))))</f>
        <v>0</v>
      </c>
      <c r="O1321" s="177">
        <f ca="1">IF(O$1&lt;'Data Bank'!$AD1053,"",IF(O$1&gt;'Data Bank'!$AT1053,"",IF(AND('Data Bank'!$AC1053&lt;100,TODAY()&gt;'Data Bank'!$AT1053),1,IF('Data Bank'!$AC1053=100,3,IF('Data Bank'!$AC1053=0,0,2)))))</f>
        <v>0</v>
      </c>
      <c r="P1321" s="177">
        <f ca="1">IF(P$1&lt;'Data Bank'!$AD1053,"",IF(P$1&gt;'Data Bank'!$AT1053,"",IF(AND('Data Bank'!$AC1053&lt;100,TODAY()&gt;'Data Bank'!$AT1053),1,IF('Data Bank'!$AC1053=100,3,IF('Data Bank'!$AC1053=0,0,2)))))</f>
        <v>0</v>
      </c>
      <c r="Q1321" s="177">
        <f ca="1">IF(Q$1&lt;'Data Bank'!$AD1053,"",IF(Q$1&gt;'Data Bank'!$AT1053,"",IF(AND('Data Bank'!$AC1053&lt;100,TODAY()&gt;'Data Bank'!$AT1053),1,IF('Data Bank'!$AC1053=100,3,IF('Data Bank'!$AC1053=0,0,2)))))</f>
        <v>0</v>
      </c>
      <c r="R1321" s="177">
        <f ca="1">IF(R$1&lt;'Data Bank'!$AD1053,"",IF(R$1&gt;'Data Bank'!$AT1053,"",IF(AND('Data Bank'!$AC1053&lt;100,TODAY()&gt;'Data Bank'!$AT1053),1,IF('Data Bank'!$AC1053=100,3,IF('Data Bank'!$AC1053=0,0,2)))))</f>
        <v>0</v>
      </c>
    </row>
    <row r="1322" spans="1:18">
      <c r="A1322" s="115" t="str">
        <f>'Data Bank'!E1063</f>
        <v>MOh Bijli Ghar</v>
      </c>
      <c r="B1322" s="178">
        <f ca="1">IF(B$1&lt;'Data Bank'!$AD1063,"",IF(B$1&gt;'Data Bank'!$AT1063,"",IF(AND('Data Bank'!$AC1063&lt;100,TODAY()&gt;'Data Bank'!$AT1063),1,IF('Data Bank'!$AC1063=100,3,IF('Data Bank'!$AC1063=0,0,2)))))</f>
        <v>0</v>
      </c>
      <c r="C1322" s="178">
        <f ca="1">IF(C$1&lt;'Data Bank'!$AD1063,"",IF(C$1&gt;'Data Bank'!$AT1063,"",IF(AND('Data Bank'!$AC1063&lt;100,TODAY()&gt;'Data Bank'!$AT1063),1,IF('Data Bank'!$AC1063=100,3,IF('Data Bank'!$AC1063=0,0,2)))))</f>
        <v>0</v>
      </c>
      <c r="D1322" s="178">
        <f ca="1">IF(D$1&lt;'Data Bank'!$AD1063,"",IF(D$1&gt;'Data Bank'!$AT1063,"",IF(AND('Data Bank'!$AC1063&lt;100,TODAY()&gt;'Data Bank'!$AT1063),1,IF('Data Bank'!$AC1063=100,3,IF('Data Bank'!$AC1063=0,0,2)))))</f>
        <v>0</v>
      </c>
      <c r="E1322" s="178">
        <f ca="1">IF(E$1&lt;'Data Bank'!$AD1063,"",IF(E$1&gt;'Data Bank'!$AT1063,"",IF(AND('Data Bank'!$AC1063&lt;100,TODAY()&gt;'Data Bank'!$AT1063),1,IF('Data Bank'!$AC1063=100,3,IF('Data Bank'!$AC1063=0,0,2)))))</f>
        <v>0</v>
      </c>
      <c r="F1322" s="178">
        <f ca="1">IF(F$1&lt;'Data Bank'!$AD1063,"",IF(F$1&gt;'Data Bank'!$AT1063,"",IF(AND('Data Bank'!$AC1063&lt;100,TODAY()&gt;'Data Bank'!$AT1063),1,IF('Data Bank'!$AC1063=100,3,IF('Data Bank'!$AC1063=0,0,2)))))</f>
        <v>0</v>
      </c>
      <c r="G1322" s="178">
        <f ca="1">IF(G$1&lt;'Data Bank'!$AD1063,"",IF(G$1&gt;'Data Bank'!$AT1063,"",IF(AND('Data Bank'!$AC1063&lt;100,TODAY()&gt;'Data Bank'!$AT1063),1,IF('Data Bank'!$AC1063=100,3,IF('Data Bank'!$AC1063=0,0,2)))))</f>
        <v>0</v>
      </c>
      <c r="H1322" s="178">
        <f ca="1">IF(H$1&lt;'Data Bank'!$AD1063,"",IF(H$1&gt;'Data Bank'!$AT1063,"",IF(AND('Data Bank'!$AC1063&lt;100,TODAY()&gt;'Data Bank'!$AT1063),1,IF('Data Bank'!$AC1063=100,3,IF('Data Bank'!$AC1063=0,0,2)))))</f>
        <v>0</v>
      </c>
      <c r="I1322" s="178">
        <f ca="1">IF(I$1&lt;'Data Bank'!$AD1063,"",IF(I$1&gt;'Data Bank'!$AT1063,"",IF(AND('Data Bank'!$AC1063&lt;100,TODAY()&gt;'Data Bank'!$AT1063),1,IF('Data Bank'!$AC1063=100,3,IF('Data Bank'!$AC1063=0,0,2)))))</f>
        <v>0</v>
      </c>
      <c r="J1322" s="177" t="str">
        <f ca="1">IF(J$1&lt;'Data Bank'!$AD1063,"",IF(J$1&gt;'Data Bank'!$AT1063,"",IF(AND('Data Bank'!$AC1063&lt;100,TODAY()&gt;'Data Bank'!$AT1063),1,IF('Data Bank'!$AC1063=100,3,IF('Data Bank'!$AC1063=0,0,2)))))</f>
        <v/>
      </c>
      <c r="K1322" s="177" t="str">
        <f ca="1">IF(K$1&lt;'Data Bank'!$AD1063,"",IF(K$1&gt;'Data Bank'!$AT1063,"",IF(AND('Data Bank'!$AC1063&lt;100,TODAY()&gt;'Data Bank'!$AT1063),1,IF('Data Bank'!$AC1063=100,3,IF('Data Bank'!$AC1063=0,0,2)))))</f>
        <v/>
      </c>
      <c r="L1322" s="177" t="str">
        <f ca="1">IF(L$1&lt;'Data Bank'!$AD1063,"",IF(L$1&gt;'Data Bank'!$AT1063,"",IF(AND('Data Bank'!$AC1063&lt;100,TODAY()&gt;'Data Bank'!$AT1063),1,IF('Data Bank'!$AC1063=100,3,IF('Data Bank'!$AC1063=0,0,2)))))</f>
        <v/>
      </c>
      <c r="M1322" s="177" t="str">
        <f ca="1">IF(M$1&lt;'Data Bank'!$AD1063,"",IF(M$1&gt;'Data Bank'!$AT1063,"",IF(AND('Data Bank'!$AC1063&lt;100,TODAY()&gt;'Data Bank'!$AT1063),1,IF('Data Bank'!$AC1063=100,3,IF('Data Bank'!$AC1063=0,0,2)))))</f>
        <v/>
      </c>
      <c r="N1322" s="177" t="str">
        <f ca="1">IF(N$1&lt;'Data Bank'!$AD1063,"",IF(N$1&gt;'Data Bank'!$AT1063,"",IF(AND('Data Bank'!$AC1063&lt;100,TODAY()&gt;'Data Bank'!$AT1063),1,IF('Data Bank'!$AC1063=100,3,IF('Data Bank'!$AC1063=0,0,2)))))</f>
        <v/>
      </c>
      <c r="O1322" s="177" t="str">
        <f ca="1">IF(O$1&lt;'Data Bank'!$AD1063,"",IF(O$1&gt;'Data Bank'!$AT1063,"",IF(AND('Data Bank'!$AC1063&lt;100,TODAY()&gt;'Data Bank'!$AT1063),1,IF('Data Bank'!$AC1063=100,3,IF('Data Bank'!$AC1063=0,0,2)))))</f>
        <v/>
      </c>
      <c r="P1322" s="177" t="str">
        <f ca="1">IF(P$1&lt;'Data Bank'!$AD1063,"",IF(P$1&gt;'Data Bank'!$AT1063,"",IF(AND('Data Bank'!$AC1063&lt;100,TODAY()&gt;'Data Bank'!$AT1063),1,IF('Data Bank'!$AC1063=100,3,IF('Data Bank'!$AC1063=0,0,2)))))</f>
        <v/>
      </c>
      <c r="Q1322" s="177" t="str">
        <f ca="1">IF(Q$1&lt;'Data Bank'!$AD1063,"",IF(Q$1&gt;'Data Bank'!$AT1063,"",IF(AND('Data Bank'!$AC1063&lt;100,TODAY()&gt;'Data Bank'!$AT1063),1,IF('Data Bank'!$AC1063=100,3,IF('Data Bank'!$AC1063=0,0,2)))))</f>
        <v/>
      </c>
      <c r="R1322" s="177" t="str">
        <f ca="1">IF(R$1&lt;'Data Bank'!$AD1063,"",IF(R$1&gt;'Data Bank'!$AT1063,"",IF(AND('Data Bank'!$AC1063&lt;100,TODAY()&gt;'Data Bank'!$AT1063),1,IF('Data Bank'!$AC1063=100,3,IF('Data Bank'!$AC1063=0,0,2)))))</f>
        <v/>
      </c>
    </row>
    <row r="1323" spans="1:18">
      <c r="A1323" s="115" t="str">
        <f>'Data Bank'!E1069</f>
        <v>Sabar Wall Colony</v>
      </c>
      <c r="B1323" s="178">
        <f ca="1">IF(B$1&lt;'Data Bank'!$AD1069,"",IF(B$1&gt;'Data Bank'!$AT1069,"",IF(AND('Data Bank'!$AC1069&lt;100,TODAY()&gt;'Data Bank'!$AT1069),1,IF('Data Bank'!$AC1069=100,3,IF('Data Bank'!$AC1069=0,0,2)))))</f>
        <v>1</v>
      </c>
      <c r="C1323" s="178">
        <f ca="1">IF(C$1&lt;'Data Bank'!$AD1069,"",IF(C$1&gt;'Data Bank'!$AT1069,"",IF(AND('Data Bank'!$AC1069&lt;100,TODAY()&gt;'Data Bank'!$AT1069),1,IF('Data Bank'!$AC1069=100,3,IF('Data Bank'!$AC1069=0,0,2)))))</f>
        <v>1</v>
      </c>
      <c r="D1323" s="178" t="str">
        <f ca="1">IF(D$1&lt;'Data Bank'!$AD1069,"",IF(D$1&gt;'Data Bank'!$AT1069,"",IF(AND('Data Bank'!$AC1069&lt;100,TODAY()&gt;'Data Bank'!$AT1069),1,IF('Data Bank'!$AC1069=100,3,IF('Data Bank'!$AC1069=0,0,2)))))</f>
        <v/>
      </c>
      <c r="E1323" s="178" t="str">
        <f ca="1">IF(E$1&lt;'Data Bank'!$AD1069,"",IF(E$1&gt;'Data Bank'!$AT1069,"",IF(AND('Data Bank'!$AC1069&lt;100,TODAY()&gt;'Data Bank'!$AT1069),1,IF('Data Bank'!$AC1069=100,3,IF('Data Bank'!$AC1069=0,0,2)))))</f>
        <v/>
      </c>
      <c r="F1323" s="178" t="str">
        <f ca="1">IF(F$1&lt;'Data Bank'!$AD1069,"",IF(F$1&gt;'Data Bank'!$AT1069,"",IF(AND('Data Bank'!$AC1069&lt;100,TODAY()&gt;'Data Bank'!$AT1069),1,IF('Data Bank'!$AC1069=100,3,IF('Data Bank'!$AC1069=0,0,2)))))</f>
        <v/>
      </c>
      <c r="G1323" s="178" t="str">
        <f ca="1">IF(G$1&lt;'Data Bank'!$AD1069,"",IF(G$1&gt;'Data Bank'!$AT1069,"",IF(AND('Data Bank'!$AC1069&lt;100,TODAY()&gt;'Data Bank'!$AT1069),1,IF('Data Bank'!$AC1069=100,3,IF('Data Bank'!$AC1069=0,0,2)))))</f>
        <v/>
      </c>
      <c r="H1323" s="178" t="str">
        <f ca="1">IF(H$1&lt;'Data Bank'!$AD1069,"",IF(H$1&gt;'Data Bank'!$AT1069,"",IF(AND('Data Bank'!$AC1069&lt;100,TODAY()&gt;'Data Bank'!$AT1069),1,IF('Data Bank'!$AC1069=100,3,IF('Data Bank'!$AC1069=0,0,2)))))</f>
        <v/>
      </c>
      <c r="I1323" s="178" t="str">
        <f ca="1">IF(I$1&lt;'Data Bank'!$AD1069,"",IF(I$1&gt;'Data Bank'!$AT1069,"",IF(AND('Data Bank'!$AC1069&lt;100,TODAY()&gt;'Data Bank'!$AT1069),1,IF('Data Bank'!$AC1069=100,3,IF('Data Bank'!$AC1069=0,0,2)))))</f>
        <v/>
      </c>
      <c r="J1323" s="177" t="str">
        <f ca="1">IF(J$1&lt;'Data Bank'!$AD1069,"",IF(J$1&gt;'Data Bank'!$AT1069,"",IF(AND('Data Bank'!$AC1069&lt;100,TODAY()&gt;'Data Bank'!$AT1069),1,IF('Data Bank'!$AC1069=100,3,IF('Data Bank'!$AC1069=0,0,2)))))</f>
        <v/>
      </c>
      <c r="K1323" s="177" t="str">
        <f ca="1">IF(K$1&lt;'Data Bank'!$AD1069,"",IF(K$1&gt;'Data Bank'!$AT1069,"",IF(AND('Data Bank'!$AC1069&lt;100,TODAY()&gt;'Data Bank'!$AT1069),1,IF('Data Bank'!$AC1069=100,3,IF('Data Bank'!$AC1069=0,0,2)))))</f>
        <v/>
      </c>
      <c r="L1323" s="177" t="str">
        <f ca="1">IF(L$1&lt;'Data Bank'!$AD1069,"",IF(L$1&gt;'Data Bank'!$AT1069,"",IF(AND('Data Bank'!$AC1069&lt;100,TODAY()&gt;'Data Bank'!$AT1069),1,IF('Data Bank'!$AC1069=100,3,IF('Data Bank'!$AC1069=0,0,2)))))</f>
        <v/>
      </c>
      <c r="M1323" s="177" t="str">
        <f ca="1">IF(M$1&lt;'Data Bank'!$AD1069,"",IF(M$1&gt;'Data Bank'!$AT1069,"",IF(AND('Data Bank'!$AC1069&lt;100,TODAY()&gt;'Data Bank'!$AT1069),1,IF('Data Bank'!$AC1069=100,3,IF('Data Bank'!$AC1069=0,0,2)))))</f>
        <v/>
      </c>
      <c r="N1323" s="177" t="str">
        <f ca="1">IF(N$1&lt;'Data Bank'!$AD1069,"",IF(N$1&gt;'Data Bank'!$AT1069,"",IF(AND('Data Bank'!$AC1069&lt;100,TODAY()&gt;'Data Bank'!$AT1069),1,IF('Data Bank'!$AC1069=100,3,IF('Data Bank'!$AC1069=0,0,2)))))</f>
        <v/>
      </c>
      <c r="O1323" s="177" t="str">
        <f ca="1">IF(O$1&lt;'Data Bank'!$AD1069,"",IF(O$1&gt;'Data Bank'!$AT1069,"",IF(AND('Data Bank'!$AC1069&lt;100,TODAY()&gt;'Data Bank'!$AT1069),1,IF('Data Bank'!$AC1069=100,3,IF('Data Bank'!$AC1069=0,0,2)))))</f>
        <v/>
      </c>
      <c r="P1323" s="177" t="str">
        <f ca="1">IF(P$1&lt;'Data Bank'!$AD1069,"",IF(P$1&gt;'Data Bank'!$AT1069,"",IF(AND('Data Bank'!$AC1069&lt;100,TODAY()&gt;'Data Bank'!$AT1069),1,IF('Data Bank'!$AC1069=100,3,IF('Data Bank'!$AC1069=0,0,2)))))</f>
        <v/>
      </c>
      <c r="Q1323" s="177" t="str">
        <f ca="1">IF(Q$1&lt;'Data Bank'!$AD1069,"",IF(Q$1&gt;'Data Bank'!$AT1069,"",IF(AND('Data Bank'!$AC1069&lt;100,TODAY()&gt;'Data Bank'!$AT1069),1,IF('Data Bank'!$AC1069=100,3,IF('Data Bank'!$AC1069=0,0,2)))))</f>
        <v/>
      </c>
      <c r="R1323" s="177" t="str">
        <f ca="1">IF(R$1&lt;'Data Bank'!$AD1069,"",IF(R$1&gt;'Data Bank'!$AT1069,"",IF(AND('Data Bank'!$AC1069&lt;100,TODAY()&gt;'Data Bank'!$AT1069),1,IF('Data Bank'!$AC1069=100,3,IF('Data Bank'!$AC1069=0,0,2)))))</f>
        <v/>
      </c>
    </row>
    <row r="1324" spans="1:18">
      <c r="A1324" s="115" t="str">
        <f>'Data Bank'!E1070</f>
        <v>Sabzal Road</v>
      </c>
      <c r="B1324" s="178">
        <f ca="1">IF(B$1&lt;'Data Bank'!$AD1070,"",IF(B$1&gt;'Data Bank'!$AT1070,"",IF(AND('Data Bank'!$AC1070&lt;100,TODAY()&gt;'Data Bank'!$AT1070),1,IF('Data Bank'!$AC1070=100,3,IF('Data Bank'!$AC1070=0,0,2)))))</f>
        <v>2</v>
      </c>
      <c r="C1324" s="178">
        <f ca="1">IF(C$1&lt;'Data Bank'!$AD1070,"",IF(C$1&gt;'Data Bank'!$AT1070,"",IF(AND('Data Bank'!$AC1070&lt;100,TODAY()&gt;'Data Bank'!$AT1070),1,IF('Data Bank'!$AC1070=100,3,IF('Data Bank'!$AC1070=0,0,2)))))</f>
        <v>2</v>
      </c>
      <c r="D1324" s="178">
        <f ca="1">IF(D$1&lt;'Data Bank'!$AD1070,"",IF(D$1&gt;'Data Bank'!$AT1070,"",IF(AND('Data Bank'!$AC1070&lt;100,TODAY()&gt;'Data Bank'!$AT1070),1,IF('Data Bank'!$AC1070=100,3,IF('Data Bank'!$AC1070=0,0,2)))))</f>
        <v>2</v>
      </c>
      <c r="E1324" s="178">
        <f ca="1">IF(E$1&lt;'Data Bank'!$AD1070,"",IF(E$1&gt;'Data Bank'!$AT1070,"",IF(AND('Data Bank'!$AC1070&lt;100,TODAY()&gt;'Data Bank'!$AT1070),1,IF('Data Bank'!$AC1070=100,3,IF('Data Bank'!$AC1070=0,0,2)))))</f>
        <v>2</v>
      </c>
      <c r="F1324" s="178" t="str">
        <f ca="1">IF(F$1&lt;'Data Bank'!$AD1070,"",IF(F$1&gt;'Data Bank'!$AT1070,"",IF(AND('Data Bank'!$AC1070&lt;100,TODAY()&gt;'Data Bank'!$AT1070),1,IF('Data Bank'!$AC1070=100,3,IF('Data Bank'!$AC1070=0,0,2)))))</f>
        <v/>
      </c>
      <c r="G1324" s="178" t="str">
        <f ca="1">IF(G$1&lt;'Data Bank'!$AD1070,"",IF(G$1&gt;'Data Bank'!$AT1070,"",IF(AND('Data Bank'!$AC1070&lt;100,TODAY()&gt;'Data Bank'!$AT1070),1,IF('Data Bank'!$AC1070=100,3,IF('Data Bank'!$AC1070=0,0,2)))))</f>
        <v/>
      </c>
      <c r="H1324" s="178" t="str">
        <f ca="1">IF(H$1&lt;'Data Bank'!$AD1070,"",IF(H$1&gt;'Data Bank'!$AT1070,"",IF(AND('Data Bank'!$AC1070&lt;100,TODAY()&gt;'Data Bank'!$AT1070),1,IF('Data Bank'!$AC1070=100,3,IF('Data Bank'!$AC1070=0,0,2)))))</f>
        <v/>
      </c>
      <c r="I1324" s="178" t="str">
        <f ca="1">IF(I$1&lt;'Data Bank'!$AD1070,"",IF(I$1&gt;'Data Bank'!$AT1070,"",IF(AND('Data Bank'!$AC1070&lt;100,TODAY()&gt;'Data Bank'!$AT1070),1,IF('Data Bank'!$AC1070=100,3,IF('Data Bank'!$AC1070=0,0,2)))))</f>
        <v/>
      </c>
      <c r="J1324" s="177" t="str">
        <f ca="1">IF(J$1&lt;'Data Bank'!$AD1070,"",IF(J$1&gt;'Data Bank'!$AT1070,"",IF(AND('Data Bank'!$AC1070&lt;100,TODAY()&gt;'Data Bank'!$AT1070),1,IF('Data Bank'!$AC1070=100,3,IF('Data Bank'!$AC1070=0,0,2)))))</f>
        <v/>
      </c>
      <c r="K1324" s="177" t="str">
        <f ca="1">IF(K$1&lt;'Data Bank'!$AD1070,"",IF(K$1&gt;'Data Bank'!$AT1070,"",IF(AND('Data Bank'!$AC1070&lt;100,TODAY()&gt;'Data Bank'!$AT1070),1,IF('Data Bank'!$AC1070=100,3,IF('Data Bank'!$AC1070=0,0,2)))))</f>
        <v/>
      </c>
      <c r="L1324" s="177" t="str">
        <f ca="1">IF(L$1&lt;'Data Bank'!$AD1070,"",IF(L$1&gt;'Data Bank'!$AT1070,"",IF(AND('Data Bank'!$AC1070&lt;100,TODAY()&gt;'Data Bank'!$AT1070),1,IF('Data Bank'!$AC1070=100,3,IF('Data Bank'!$AC1070=0,0,2)))))</f>
        <v/>
      </c>
      <c r="M1324" s="177" t="str">
        <f ca="1">IF(M$1&lt;'Data Bank'!$AD1070,"",IF(M$1&gt;'Data Bank'!$AT1070,"",IF(AND('Data Bank'!$AC1070&lt;100,TODAY()&gt;'Data Bank'!$AT1070),1,IF('Data Bank'!$AC1070=100,3,IF('Data Bank'!$AC1070=0,0,2)))))</f>
        <v/>
      </c>
      <c r="N1324" s="177" t="str">
        <f ca="1">IF(N$1&lt;'Data Bank'!$AD1070,"",IF(N$1&gt;'Data Bank'!$AT1070,"",IF(AND('Data Bank'!$AC1070&lt;100,TODAY()&gt;'Data Bank'!$AT1070),1,IF('Data Bank'!$AC1070=100,3,IF('Data Bank'!$AC1070=0,0,2)))))</f>
        <v/>
      </c>
      <c r="O1324" s="177" t="str">
        <f ca="1">IF(O$1&lt;'Data Bank'!$AD1070,"",IF(O$1&gt;'Data Bank'!$AT1070,"",IF(AND('Data Bank'!$AC1070&lt;100,TODAY()&gt;'Data Bank'!$AT1070),1,IF('Data Bank'!$AC1070=100,3,IF('Data Bank'!$AC1070=0,0,2)))))</f>
        <v/>
      </c>
      <c r="P1324" s="177" t="str">
        <f ca="1">IF(P$1&lt;'Data Bank'!$AD1070,"",IF(P$1&gt;'Data Bank'!$AT1070,"",IF(AND('Data Bank'!$AC1070&lt;100,TODAY()&gt;'Data Bank'!$AT1070),1,IF('Data Bank'!$AC1070=100,3,IF('Data Bank'!$AC1070=0,0,2)))))</f>
        <v/>
      </c>
      <c r="Q1324" s="177" t="str">
        <f ca="1">IF(Q$1&lt;'Data Bank'!$AD1070,"",IF(Q$1&gt;'Data Bank'!$AT1070,"",IF(AND('Data Bank'!$AC1070&lt;100,TODAY()&gt;'Data Bank'!$AT1070),1,IF('Data Bank'!$AC1070=100,3,IF('Data Bank'!$AC1070=0,0,2)))))</f>
        <v/>
      </c>
      <c r="R1324" s="177" t="str">
        <f ca="1">IF(R$1&lt;'Data Bank'!$AD1070,"",IF(R$1&gt;'Data Bank'!$AT1070,"",IF(AND('Data Bank'!$AC1070&lt;100,TODAY()&gt;'Data Bank'!$AT1070),1,IF('Data Bank'!$AC1070=100,3,IF('Data Bank'!$AC1070=0,0,2)))))</f>
        <v/>
      </c>
    </row>
    <row r="1325" spans="1:18">
      <c r="A1325" s="115" t="str">
        <f>'Data Bank'!E1075</f>
        <v>Sadiqabad latifabad Wahidabad</v>
      </c>
      <c r="B1325" s="178">
        <f ca="1">IF(B$1&lt;'Data Bank'!$AD1075,"",IF(B$1&gt;'Data Bank'!$AT1075,"",IF(AND('Data Bank'!$AC1075&lt;100,TODAY()&gt;'Data Bank'!$AT1075),1,IF('Data Bank'!$AC1075=100,3,IF('Data Bank'!$AC1075=0,0,2)))))</f>
        <v>2</v>
      </c>
      <c r="C1325" s="178">
        <f ca="1">IF(C$1&lt;'Data Bank'!$AD1075,"",IF(C$1&gt;'Data Bank'!$AT1075,"",IF(AND('Data Bank'!$AC1075&lt;100,TODAY()&gt;'Data Bank'!$AT1075),1,IF('Data Bank'!$AC1075=100,3,IF('Data Bank'!$AC1075=0,0,2)))))</f>
        <v>2</v>
      </c>
      <c r="D1325" s="178">
        <f ca="1">IF(D$1&lt;'Data Bank'!$AD1075,"",IF(D$1&gt;'Data Bank'!$AT1075,"",IF(AND('Data Bank'!$AC1075&lt;100,TODAY()&gt;'Data Bank'!$AT1075),1,IF('Data Bank'!$AC1075=100,3,IF('Data Bank'!$AC1075=0,0,2)))))</f>
        <v>2</v>
      </c>
      <c r="E1325" s="178">
        <f ca="1">IF(E$1&lt;'Data Bank'!$AD1075,"",IF(E$1&gt;'Data Bank'!$AT1075,"",IF(AND('Data Bank'!$AC1075&lt;100,TODAY()&gt;'Data Bank'!$AT1075),1,IF('Data Bank'!$AC1075=100,3,IF('Data Bank'!$AC1075=0,0,2)))))</f>
        <v>2</v>
      </c>
      <c r="F1325" s="178">
        <f ca="1">IF(F$1&lt;'Data Bank'!$AD1075,"",IF(F$1&gt;'Data Bank'!$AT1075,"",IF(AND('Data Bank'!$AC1075&lt;100,TODAY()&gt;'Data Bank'!$AT1075),1,IF('Data Bank'!$AC1075=100,3,IF('Data Bank'!$AC1075=0,0,2)))))</f>
        <v>2</v>
      </c>
      <c r="G1325" s="178">
        <f ca="1">IF(G$1&lt;'Data Bank'!$AD1075,"",IF(G$1&gt;'Data Bank'!$AT1075,"",IF(AND('Data Bank'!$AC1075&lt;100,TODAY()&gt;'Data Bank'!$AT1075),1,IF('Data Bank'!$AC1075=100,3,IF('Data Bank'!$AC1075=0,0,2)))))</f>
        <v>2</v>
      </c>
      <c r="H1325" s="178">
        <f ca="1">IF(H$1&lt;'Data Bank'!$AD1075,"",IF(H$1&gt;'Data Bank'!$AT1075,"",IF(AND('Data Bank'!$AC1075&lt;100,TODAY()&gt;'Data Bank'!$AT1075),1,IF('Data Bank'!$AC1075=100,3,IF('Data Bank'!$AC1075=0,0,2)))))</f>
        <v>2</v>
      </c>
      <c r="I1325" s="178">
        <f ca="1">IF(I$1&lt;'Data Bank'!$AD1075,"",IF(I$1&gt;'Data Bank'!$AT1075,"",IF(AND('Data Bank'!$AC1075&lt;100,TODAY()&gt;'Data Bank'!$AT1075),1,IF('Data Bank'!$AC1075=100,3,IF('Data Bank'!$AC1075=0,0,2)))))</f>
        <v>2</v>
      </c>
      <c r="J1325" s="177">
        <f ca="1">IF(J$1&lt;'Data Bank'!$AD1075,"",IF(J$1&gt;'Data Bank'!$AT1075,"",IF(AND('Data Bank'!$AC1075&lt;100,TODAY()&gt;'Data Bank'!$AT1075),1,IF('Data Bank'!$AC1075=100,3,IF('Data Bank'!$AC1075=0,0,2)))))</f>
        <v>2</v>
      </c>
      <c r="K1325" s="177">
        <f ca="1">IF(K$1&lt;'Data Bank'!$AD1075,"",IF(K$1&gt;'Data Bank'!$AT1075,"",IF(AND('Data Bank'!$AC1075&lt;100,TODAY()&gt;'Data Bank'!$AT1075),1,IF('Data Bank'!$AC1075=100,3,IF('Data Bank'!$AC1075=0,0,2)))))</f>
        <v>2</v>
      </c>
      <c r="L1325" s="177">
        <f ca="1">IF(L$1&lt;'Data Bank'!$AD1075,"",IF(L$1&gt;'Data Bank'!$AT1075,"",IF(AND('Data Bank'!$AC1075&lt;100,TODAY()&gt;'Data Bank'!$AT1075),1,IF('Data Bank'!$AC1075=100,3,IF('Data Bank'!$AC1075=0,0,2)))))</f>
        <v>2</v>
      </c>
      <c r="M1325" s="177">
        <f ca="1">IF(M$1&lt;'Data Bank'!$AD1075,"",IF(M$1&gt;'Data Bank'!$AT1075,"",IF(AND('Data Bank'!$AC1075&lt;100,TODAY()&gt;'Data Bank'!$AT1075),1,IF('Data Bank'!$AC1075=100,3,IF('Data Bank'!$AC1075=0,0,2)))))</f>
        <v>2</v>
      </c>
      <c r="N1325" s="177">
        <f ca="1">IF(N$1&lt;'Data Bank'!$AD1075,"",IF(N$1&gt;'Data Bank'!$AT1075,"",IF(AND('Data Bank'!$AC1075&lt;100,TODAY()&gt;'Data Bank'!$AT1075),1,IF('Data Bank'!$AC1075=100,3,IF('Data Bank'!$AC1075=0,0,2)))))</f>
        <v>2</v>
      </c>
      <c r="O1325" s="177">
        <f ca="1">IF(O$1&lt;'Data Bank'!$AD1075,"",IF(O$1&gt;'Data Bank'!$AT1075,"",IF(AND('Data Bank'!$AC1075&lt;100,TODAY()&gt;'Data Bank'!$AT1075),1,IF('Data Bank'!$AC1075=100,3,IF('Data Bank'!$AC1075=0,0,2)))))</f>
        <v>2</v>
      </c>
      <c r="P1325" s="177">
        <f ca="1">IF(P$1&lt;'Data Bank'!$AD1075,"",IF(P$1&gt;'Data Bank'!$AT1075,"",IF(AND('Data Bank'!$AC1075&lt;100,TODAY()&gt;'Data Bank'!$AT1075),1,IF('Data Bank'!$AC1075=100,3,IF('Data Bank'!$AC1075=0,0,2)))))</f>
        <v>2</v>
      </c>
      <c r="Q1325" s="177">
        <f ca="1">IF(Q$1&lt;'Data Bank'!$AD1075,"",IF(Q$1&gt;'Data Bank'!$AT1075,"",IF(AND('Data Bank'!$AC1075&lt;100,TODAY()&gt;'Data Bank'!$AT1075),1,IF('Data Bank'!$AC1075=100,3,IF('Data Bank'!$AC1075=0,0,2)))))</f>
        <v>2</v>
      </c>
      <c r="R1325" s="177">
        <f ca="1">IF(R$1&lt;'Data Bank'!$AD1075,"",IF(R$1&gt;'Data Bank'!$AT1075,"",IF(AND('Data Bank'!$AC1075&lt;100,TODAY()&gt;'Data Bank'!$AT1075),1,IF('Data Bank'!$AC1075=100,3,IF('Data Bank'!$AC1075=0,0,2)))))</f>
        <v>2</v>
      </c>
    </row>
    <row r="1326" spans="1:18">
      <c r="A1326" s="115" t="str">
        <f>'Data Bank'!E1076</f>
        <v>Narowal Bypass to Nawab Town (C</v>
      </c>
      <c r="B1326" s="178">
        <f ca="1">IF(B$1&lt;'Data Bank'!$AD1076,"",IF(B$1&gt;'Data Bank'!$AT1076,"",IF(AND('Data Bank'!$AC1076&lt;100,TODAY()&gt;'Data Bank'!$AT1076),1,IF('Data Bank'!$AC1076=100,3,IF('Data Bank'!$AC1076=0,0,2)))))</f>
        <v>0</v>
      </c>
      <c r="C1326" s="178">
        <f ca="1">IF(C$1&lt;'Data Bank'!$AD1076,"",IF(C$1&gt;'Data Bank'!$AT1076,"",IF(AND('Data Bank'!$AC1076&lt;100,TODAY()&gt;'Data Bank'!$AT1076),1,IF('Data Bank'!$AC1076=100,3,IF('Data Bank'!$AC1076=0,0,2)))))</f>
        <v>0</v>
      </c>
      <c r="D1326" s="178">
        <f ca="1">IF(D$1&lt;'Data Bank'!$AD1076,"",IF(D$1&gt;'Data Bank'!$AT1076,"",IF(AND('Data Bank'!$AC1076&lt;100,TODAY()&gt;'Data Bank'!$AT1076),1,IF('Data Bank'!$AC1076=100,3,IF('Data Bank'!$AC1076=0,0,2)))))</f>
        <v>0</v>
      </c>
      <c r="E1326" s="178">
        <f ca="1">IF(E$1&lt;'Data Bank'!$AD1076,"",IF(E$1&gt;'Data Bank'!$AT1076,"",IF(AND('Data Bank'!$AC1076&lt;100,TODAY()&gt;'Data Bank'!$AT1076),1,IF('Data Bank'!$AC1076=100,3,IF('Data Bank'!$AC1076=0,0,2)))))</f>
        <v>0</v>
      </c>
      <c r="F1326" s="178">
        <f ca="1">IF(F$1&lt;'Data Bank'!$AD1076,"",IF(F$1&gt;'Data Bank'!$AT1076,"",IF(AND('Data Bank'!$AC1076&lt;100,TODAY()&gt;'Data Bank'!$AT1076),1,IF('Data Bank'!$AC1076=100,3,IF('Data Bank'!$AC1076=0,0,2)))))</f>
        <v>0</v>
      </c>
      <c r="G1326" s="178">
        <f ca="1">IF(G$1&lt;'Data Bank'!$AD1076,"",IF(G$1&gt;'Data Bank'!$AT1076,"",IF(AND('Data Bank'!$AC1076&lt;100,TODAY()&gt;'Data Bank'!$AT1076),1,IF('Data Bank'!$AC1076=100,3,IF('Data Bank'!$AC1076=0,0,2)))))</f>
        <v>0</v>
      </c>
      <c r="H1326" s="178">
        <f ca="1">IF(H$1&lt;'Data Bank'!$AD1076,"",IF(H$1&gt;'Data Bank'!$AT1076,"",IF(AND('Data Bank'!$AC1076&lt;100,TODAY()&gt;'Data Bank'!$AT1076),1,IF('Data Bank'!$AC1076=100,3,IF('Data Bank'!$AC1076=0,0,2)))))</f>
        <v>0</v>
      </c>
      <c r="I1326" s="178">
        <f ca="1">IF(I$1&lt;'Data Bank'!$AD1076,"",IF(I$1&gt;'Data Bank'!$AT1076,"",IF(AND('Data Bank'!$AC1076&lt;100,TODAY()&gt;'Data Bank'!$AT1076),1,IF('Data Bank'!$AC1076=100,3,IF('Data Bank'!$AC1076=0,0,2)))))</f>
        <v>0</v>
      </c>
      <c r="J1326" s="177" t="str">
        <f ca="1">IF(J$1&lt;'Data Bank'!$AD1076,"",IF(J$1&gt;'Data Bank'!$AT1076,"",IF(AND('Data Bank'!$AC1076&lt;100,TODAY()&gt;'Data Bank'!$AT1076),1,IF('Data Bank'!$AC1076=100,3,IF('Data Bank'!$AC1076=0,0,2)))))</f>
        <v/>
      </c>
      <c r="K1326" s="177" t="str">
        <f ca="1">IF(K$1&lt;'Data Bank'!$AD1076,"",IF(K$1&gt;'Data Bank'!$AT1076,"",IF(AND('Data Bank'!$AC1076&lt;100,TODAY()&gt;'Data Bank'!$AT1076),1,IF('Data Bank'!$AC1076=100,3,IF('Data Bank'!$AC1076=0,0,2)))))</f>
        <v/>
      </c>
      <c r="L1326" s="177" t="str">
        <f ca="1">IF(L$1&lt;'Data Bank'!$AD1076,"",IF(L$1&gt;'Data Bank'!$AT1076,"",IF(AND('Data Bank'!$AC1076&lt;100,TODAY()&gt;'Data Bank'!$AT1076),1,IF('Data Bank'!$AC1076=100,3,IF('Data Bank'!$AC1076=0,0,2)))))</f>
        <v/>
      </c>
      <c r="M1326" s="177" t="str">
        <f ca="1">IF(M$1&lt;'Data Bank'!$AD1076,"",IF(M$1&gt;'Data Bank'!$AT1076,"",IF(AND('Data Bank'!$AC1076&lt;100,TODAY()&gt;'Data Bank'!$AT1076),1,IF('Data Bank'!$AC1076=100,3,IF('Data Bank'!$AC1076=0,0,2)))))</f>
        <v/>
      </c>
      <c r="N1326" s="177" t="str">
        <f ca="1">IF(N$1&lt;'Data Bank'!$AD1076,"",IF(N$1&gt;'Data Bank'!$AT1076,"",IF(AND('Data Bank'!$AC1076&lt;100,TODAY()&gt;'Data Bank'!$AT1076),1,IF('Data Bank'!$AC1076=100,3,IF('Data Bank'!$AC1076=0,0,2)))))</f>
        <v/>
      </c>
      <c r="O1326" s="177" t="str">
        <f ca="1">IF(O$1&lt;'Data Bank'!$AD1076,"",IF(O$1&gt;'Data Bank'!$AT1076,"",IF(AND('Data Bank'!$AC1076&lt;100,TODAY()&gt;'Data Bank'!$AT1076),1,IF('Data Bank'!$AC1076=100,3,IF('Data Bank'!$AC1076=0,0,2)))))</f>
        <v/>
      </c>
      <c r="P1326" s="177" t="str">
        <f ca="1">IF(P$1&lt;'Data Bank'!$AD1076,"",IF(P$1&gt;'Data Bank'!$AT1076,"",IF(AND('Data Bank'!$AC1076&lt;100,TODAY()&gt;'Data Bank'!$AT1076),1,IF('Data Bank'!$AC1076=100,3,IF('Data Bank'!$AC1076=0,0,2)))))</f>
        <v/>
      </c>
      <c r="Q1326" s="177" t="str">
        <f ca="1">IF(Q$1&lt;'Data Bank'!$AD1076,"",IF(Q$1&gt;'Data Bank'!$AT1076,"",IF(AND('Data Bank'!$AC1076&lt;100,TODAY()&gt;'Data Bank'!$AT1076),1,IF('Data Bank'!$AC1076=100,3,IF('Data Bank'!$AC1076=0,0,2)))))</f>
        <v/>
      </c>
      <c r="R1326" s="177" t="str">
        <f ca="1">IF(R$1&lt;'Data Bank'!$AD1076,"",IF(R$1&gt;'Data Bank'!$AT1076,"",IF(AND('Data Bank'!$AC1076&lt;100,TODAY()&gt;'Data Bank'!$AT1076),1,IF('Data Bank'!$AC1076=100,3,IF('Data Bank'!$AC1076=0,0,2)))))</f>
        <v/>
      </c>
    </row>
    <row r="1327" spans="1:18">
      <c r="A1327" s="115" t="str">
        <f>'Data Bank'!E1077</f>
        <v>Saeela</v>
      </c>
      <c r="B1327" s="178">
        <f ca="1">IF(B$1&lt;'Data Bank'!$AD1077,"",IF(B$1&gt;'Data Bank'!$AT1077,"",IF(AND('Data Bank'!$AC1077&lt;100,TODAY()&gt;'Data Bank'!$AT1077),1,IF('Data Bank'!$AC1077=100,3,IF('Data Bank'!$AC1077=0,0,2)))))</f>
        <v>2</v>
      </c>
      <c r="C1327" s="178">
        <f ca="1">IF(C$1&lt;'Data Bank'!$AD1077,"",IF(C$1&gt;'Data Bank'!$AT1077,"",IF(AND('Data Bank'!$AC1077&lt;100,TODAY()&gt;'Data Bank'!$AT1077),1,IF('Data Bank'!$AC1077=100,3,IF('Data Bank'!$AC1077=0,0,2)))))</f>
        <v>2</v>
      </c>
      <c r="D1327" s="178">
        <f ca="1">IF(D$1&lt;'Data Bank'!$AD1077,"",IF(D$1&gt;'Data Bank'!$AT1077,"",IF(AND('Data Bank'!$AC1077&lt;100,TODAY()&gt;'Data Bank'!$AT1077),1,IF('Data Bank'!$AC1077=100,3,IF('Data Bank'!$AC1077=0,0,2)))))</f>
        <v>2</v>
      </c>
      <c r="E1327" s="178">
        <f ca="1">IF(E$1&lt;'Data Bank'!$AD1077,"",IF(E$1&gt;'Data Bank'!$AT1077,"",IF(AND('Data Bank'!$AC1077&lt;100,TODAY()&gt;'Data Bank'!$AT1077),1,IF('Data Bank'!$AC1077=100,3,IF('Data Bank'!$AC1077=0,0,2)))))</f>
        <v>2</v>
      </c>
      <c r="F1327" s="178">
        <f ca="1">IF(F$1&lt;'Data Bank'!$AD1077,"",IF(F$1&gt;'Data Bank'!$AT1077,"",IF(AND('Data Bank'!$AC1077&lt;100,TODAY()&gt;'Data Bank'!$AT1077),1,IF('Data Bank'!$AC1077=100,3,IF('Data Bank'!$AC1077=0,0,2)))))</f>
        <v>2</v>
      </c>
      <c r="G1327" s="178">
        <f ca="1">IF(G$1&lt;'Data Bank'!$AD1077,"",IF(G$1&gt;'Data Bank'!$AT1077,"",IF(AND('Data Bank'!$AC1077&lt;100,TODAY()&gt;'Data Bank'!$AT1077),1,IF('Data Bank'!$AC1077=100,3,IF('Data Bank'!$AC1077=0,0,2)))))</f>
        <v>2</v>
      </c>
      <c r="H1327" s="178">
        <f ca="1">IF(H$1&lt;'Data Bank'!$AD1077,"",IF(H$1&gt;'Data Bank'!$AT1077,"",IF(AND('Data Bank'!$AC1077&lt;100,TODAY()&gt;'Data Bank'!$AT1077),1,IF('Data Bank'!$AC1077=100,3,IF('Data Bank'!$AC1077=0,0,2)))))</f>
        <v>2</v>
      </c>
      <c r="I1327" s="178">
        <f ca="1">IF(I$1&lt;'Data Bank'!$AD1077,"",IF(I$1&gt;'Data Bank'!$AT1077,"",IF(AND('Data Bank'!$AC1077&lt;100,TODAY()&gt;'Data Bank'!$AT1077),1,IF('Data Bank'!$AC1077=100,3,IF('Data Bank'!$AC1077=0,0,2)))))</f>
        <v>2</v>
      </c>
      <c r="J1327" s="177">
        <f ca="1">IF(J$1&lt;'Data Bank'!$AD1077,"",IF(J$1&gt;'Data Bank'!$AT1077,"",IF(AND('Data Bank'!$AC1077&lt;100,TODAY()&gt;'Data Bank'!$AT1077),1,IF('Data Bank'!$AC1077=100,3,IF('Data Bank'!$AC1077=0,0,2)))))</f>
        <v>2</v>
      </c>
      <c r="K1327" s="177">
        <f ca="1">IF(K$1&lt;'Data Bank'!$AD1077,"",IF(K$1&gt;'Data Bank'!$AT1077,"",IF(AND('Data Bank'!$AC1077&lt;100,TODAY()&gt;'Data Bank'!$AT1077),1,IF('Data Bank'!$AC1077=100,3,IF('Data Bank'!$AC1077=0,0,2)))))</f>
        <v>2</v>
      </c>
      <c r="L1327" s="177">
        <f ca="1">IF(L$1&lt;'Data Bank'!$AD1077,"",IF(L$1&gt;'Data Bank'!$AT1077,"",IF(AND('Data Bank'!$AC1077&lt;100,TODAY()&gt;'Data Bank'!$AT1077),1,IF('Data Bank'!$AC1077=100,3,IF('Data Bank'!$AC1077=0,0,2)))))</f>
        <v>2</v>
      </c>
      <c r="M1327" s="177">
        <f ca="1">IF(M$1&lt;'Data Bank'!$AD1077,"",IF(M$1&gt;'Data Bank'!$AT1077,"",IF(AND('Data Bank'!$AC1077&lt;100,TODAY()&gt;'Data Bank'!$AT1077),1,IF('Data Bank'!$AC1077=100,3,IF('Data Bank'!$AC1077=0,0,2)))))</f>
        <v>2</v>
      </c>
      <c r="N1327" s="177">
        <f ca="1">IF(N$1&lt;'Data Bank'!$AD1077,"",IF(N$1&gt;'Data Bank'!$AT1077,"",IF(AND('Data Bank'!$AC1077&lt;100,TODAY()&gt;'Data Bank'!$AT1077),1,IF('Data Bank'!$AC1077=100,3,IF('Data Bank'!$AC1077=0,0,2)))))</f>
        <v>2</v>
      </c>
      <c r="O1327" s="177">
        <f ca="1">IF(O$1&lt;'Data Bank'!$AD1077,"",IF(O$1&gt;'Data Bank'!$AT1077,"",IF(AND('Data Bank'!$AC1077&lt;100,TODAY()&gt;'Data Bank'!$AT1077),1,IF('Data Bank'!$AC1077=100,3,IF('Data Bank'!$AC1077=0,0,2)))))</f>
        <v>2</v>
      </c>
      <c r="P1327" s="177">
        <f ca="1">IF(P$1&lt;'Data Bank'!$AD1077,"",IF(P$1&gt;'Data Bank'!$AT1077,"",IF(AND('Data Bank'!$AC1077&lt;100,TODAY()&gt;'Data Bank'!$AT1077),1,IF('Data Bank'!$AC1077=100,3,IF('Data Bank'!$AC1077=0,0,2)))))</f>
        <v>2</v>
      </c>
      <c r="Q1327" s="177">
        <f ca="1">IF(Q$1&lt;'Data Bank'!$AD1077,"",IF(Q$1&gt;'Data Bank'!$AT1077,"",IF(AND('Data Bank'!$AC1077&lt;100,TODAY()&gt;'Data Bank'!$AT1077),1,IF('Data Bank'!$AC1077=100,3,IF('Data Bank'!$AC1077=0,0,2)))))</f>
        <v>2</v>
      </c>
      <c r="R1327" s="177">
        <f ca="1">IF(R$1&lt;'Data Bank'!$AD1077,"",IF(R$1&gt;'Data Bank'!$AT1077,"",IF(AND('Data Bank'!$AC1077&lt;100,TODAY()&gt;'Data Bank'!$AT1077),1,IF('Data Bank'!$AC1077=100,3,IF('Data Bank'!$AC1077=0,0,2)))))</f>
        <v>2</v>
      </c>
    </row>
    <row r="1328" spans="1:18">
      <c r="A1328" s="115" t="str">
        <f>'Data Bank'!E1078</f>
        <v>Safari Garden Phase 1</v>
      </c>
      <c r="B1328" s="178">
        <f ca="1">IF(B$1&lt;'Data Bank'!$AD1078,"",IF(B$1&gt;'Data Bank'!$AT1078,"",IF(AND('Data Bank'!$AC1078&lt;100,TODAY()&gt;'Data Bank'!$AT1078),1,IF('Data Bank'!$AC1078=100,3,IF('Data Bank'!$AC1078=0,0,2)))))</f>
        <v>0</v>
      </c>
      <c r="C1328" s="178">
        <f ca="1">IF(C$1&lt;'Data Bank'!$AD1078,"",IF(C$1&gt;'Data Bank'!$AT1078,"",IF(AND('Data Bank'!$AC1078&lt;100,TODAY()&gt;'Data Bank'!$AT1078),1,IF('Data Bank'!$AC1078=100,3,IF('Data Bank'!$AC1078=0,0,2)))))</f>
        <v>0</v>
      </c>
      <c r="D1328" s="178">
        <f ca="1">IF(D$1&lt;'Data Bank'!$AD1078,"",IF(D$1&gt;'Data Bank'!$AT1078,"",IF(AND('Data Bank'!$AC1078&lt;100,TODAY()&gt;'Data Bank'!$AT1078),1,IF('Data Bank'!$AC1078=100,3,IF('Data Bank'!$AC1078=0,0,2)))))</f>
        <v>0</v>
      </c>
      <c r="E1328" s="178">
        <f ca="1">IF(E$1&lt;'Data Bank'!$AD1078,"",IF(E$1&gt;'Data Bank'!$AT1078,"",IF(AND('Data Bank'!$AC1078&lt;100,TODAY()&gt;'Data Bank'!$AT1078),1,IF('Data Bank'!$AC1078=100,3,IF('Data Bank'!$AC1078=0,0,2)))))</f>
        <v>0</v>
      </c>
      <c r="F1328" s="178" t="str">
        <f ca="1">IF(F$1&lt;'Data Bank'!$AD1078,"",IF(F$1&gt;'Data Bank'!$AT1078,"",IF(AND('Data Bank'!$AC1078&lt;100,TODAY()&gt;'Data Bank'!$AT1078),1,IF('Data Bank'!$AC1078=100,3,IF('Data Bank'!$AC1078=0,0,2)))))</f>
        <v/>
      </c>
      <c r="G1328" s="178" t="str">
        <f ca="1">IF(G$1&lt;'Data Bank'!$AD1078,"",IF(G$1&gt;'Data Bank'!$AT1078,"",IF(AND('Data Bank'!$AC1078&lt;100,TODAY()&gt;'Data Bank'!$AT1078),1,IF('Data Bank'!$AC1078=100,3,IF('Data Bank'!$AC1078=0,0,2)))))</f>
        <v/>
      </c>
      <c r="H1328" s="178" t="str">
        <f ca="1">IF(H$1&lt;'Data Bank'!$AD1078,"",IF(H$1&gt;'Data Bank'!$AT1078,"",IF(AND('Data Bank'!$AC1078&lt;100,TODAY()&gt;'Data Bank'!$AT1078),1,IF('Data Bank'!$AC1078=100,3,IF('Data Bank'!$AC1078=0,0,2)))))</f>
        <v/>
      </c>
      <c r="I1328" s="178" t="str">
        <f ca="1">IF(I$1&lt;'Data Bank'!$AD1078,"",IF(I$1&gt;'Data Bank'!$AT1078,"",IF(AND('Data Bank'!$AC1078&lt;100,TODAY()&gt;'Data Bank'!$AT1078),1,IF('Data Bank'!$AC1078=100,3,IF('Data Bank'!$AC1078=0,0,2)))))</f>
        <v/>
      </c>
      <c r="J1328" s="177" t="str">
        <f ca="1">IF(J$1&lt;'Data Bank'!$AD1078,"",IF(J$1&gt;'Data Bank'!$AT1078,"",IF(AND('Data Bank'!$AC1078&lt;100,TODAY()&gt;'Data Bank'!$AT1078),1,IF('Data Bank'!$AC1078=100,3,IF('Data Bank'!$AC1078=0,0,2)))))</f>
        <v/>
      </c>
      <c r="K1328" s="177" t="str">
        <f ca="1">IF(K$1&lt;'Data Bank'!$AD1078,"",IF(K$1&gt;'Data Bank'!$AT1078,"",IF(AND('Data Bank'!$AC1078&lt;100,TODAY()&gt;'Data Bank'!$AT1078),1,IF('Data Bank'!$AC1078=100,3,IF('Data Bank'!$AC1078=0,0,2)))))</f>
        <v/>
      </c>
      <c r="L1328" s="177" t="str">
        <f ca="1">IF(L$1&lt;'Data Bank'!$AD1078,"",IF(L$1&gt;'Data Bank'!$AT1078,"",IF(AND('Data Bank'!$AC1078&lt;100,TODAY()&gt;'Data Bank'!$AT1078),1,IF('Data Bank'!$AC1078=100,3,IF('Data Bank'!$AC1078=0,0,2)))))</f>
        <v/>
      </c>
      <c r="M1328" s="177" t="str">
        <f ca="1">IF(M$1&lt;'Data Bank'!$AD1078,"",IF(M$1&gt;'Data Bank'!$AT1078,"",IF(AND('Data Bank'!$AC1078&lt;100,TODAY()&gt;'Data Bank'!$AT1078),1,IF('Data Bank'!$AC1078=100,3,IF('Data Bank'!$AC1078=0,0,2)))))</f>
        <v/>
      </c>
      <c r="N1328" s="177" t="str">
        <f ca="1">IF(N$1&lt;'Data Bank'!$AD1078,"",IF(N$1&gt;'Data Bank'!$AT1078,"",IF(AND('Data Bank'!$AC1078&lt;100,TODAY()&gt;'Data Bank'!$AT1078),1,IF('Data Bank'!$AC1078=100,3,IF('Data Bank'!$AC1078=0,0,2)))))</f>
        <v/>
      </c>
      <c r="O1328" s="177" t="str">
        <f ca="1">IF(O$1&lt;'Data Bank'!$AD1078,"",IF(O$1&gt;'Data Bank'!$AT1078,"",IF(AND('Data Bank'!$AC1078&lt;100,TODAY()&gt;'Data Bank'!$AT1078),1,IF('Data Bank'!$AC1078=100,3,IF('Data Bank'!$AC1078=0,0,2)))))</f>
        <v/>
      </c>
      <c r="P1328" s="177" t="str">
        <f ca="1">IF(P$1&lt;'Data Bank'!$AD1078,"",IF(P$1&gt;'Data Bank'!$AT1078,"",IF(AND('Data Bank'!$AC1078&lt;100,TODAY()&gt;'Data Bank'!$AT1078),1,IF('Data Bank'!$AC1078=100,3,IF('Data Bank'!$AC1078=0,0,2)))))</f>
        <v/>
      </c>
      <c r="Q1328" s="177" t="str">
        <f ca="1">IF(Q$1&lt;'Data Bank'!$AD1078,"",IF(Q$1&gt;'Data Bank'!$AT1078,"",IF(AND('Data Bank'!$AC1078&lt;100,TODAY()&gt;'Data Bank'!$AT1078),1,IF('Data Bank'!$AC1078=100,3,IF('Data Bank'!$AC1078=0,0,2)))))</f>
        <v/>
      </c>
      <c r="R1328" s="177" t="str">
        <f ca="1">IF(R$1&lt;'Data Bank'!$AD1078,"",IF(R$1&gt;'Data Bank'!$AT1078,"",IF(AND('Data Bank'!$AC1078&lt;100,TODAY()&gt;'Data Bank'!$AT1078),1,IF('Data Bank'!$AC1078=100,3,IF('Data Bank'!$AC1078=0,0,2)))))</f>
        <v/>
      </c>
    </row>
    <row r="1329" spans="1:18">
      <c r="A1329" s="115" t="str">
        <f>'Data Bank'!E1081</f>
        <v>Saidu Ext</v>
      </c>
      <c r="B1329" s="178">
        <f ca="1">IF(B$1&lt;'Data Bank'!$AD1081,"",IF(B$1&gt;'Data Bank'!$AT1081,"",IF(AND('Data Bank'!$AC1081&lt;100,TODAY()&gt;'Data Bank'!$AT1081),1,IF('Data Bank'!$AC1081=100,3,IF('Data Bank'!$AC1081=0,0,2)))))</f>
        <v>2</v>
      </c>
      <c r="C1329" s="178">
        <f ca="1">IF(C$1&lt;'Data Bank'!$AD1081,"",IF(C$1&gt;'Data Bank'!$AT1081,"",IF(AND('Data Bank'!$AC1081&lt;100,TODAY()&gt;'Data Bank'!$AT1081),1,IF('Data Bank'!$AC1081=100,3,IF('Data Bank'!$AC1081=0,0,2)))))</f>
        <v>2</v>
      </c>
      <c r="D1329" s="178">
        <f ca="1">IF(D$1&lt;'Data Bank'!$AD1081,"",IF(D$1&gt;'Data Bank'!$AT1081,"",IF(AND('Data Bank'!$AC1081&lt;100,TODAY()&gt;'Data Bank'!$AT1081),1,IF('Data Bank'!$AC1081=100,3,IF('Data Bank'!$AC1081=0,0,2)))))</f>
        <v>2</v>
      </c>
      <c r="E1329" s="178">
        <f ca="1">IF(E$1&lt;'Data Bank'!$AD1081,"",IF(E$1&gt;'Data Bank'!$AT1081,"",IF(AND('Data Bank'!$AC1081&lt;100,TODAY()&gt;'Data Bank'!$AT1081),1,IF('Data Bank'!$AC1081=100,3,IF('Data Bank'!$AC1081=0,0,2)))))</f>
        <v>2</v>
      </c>
      <c r="F1329" s="178">
        <f ca="1">IF(F$1&lt;'Data Bank'!$AD1081,"",IF(F$1&gt;'Data Bank'!$AT1081,"",IF(AND('Data Bank'!$AC1081&lt;100,TODAY()&gt;'Data Bank'!$AT1081),1,IF('Data Bank'!$AC1081=100,3,IF('Data Bank'!$AC1081=0,0,2)))))</f>
        <v>2</v>
      </c>
      <c r="G1329" s="178">
        <f ca="1">IF(G$1&lt;'Data Bank'!$AD1081,"",IF(G$1&gt;'Data Bank'!$AT1081,"",IF(AND('Data Bank'!$AC1081&lt;100,TODAY()&gt;'Data Bank'!$AT1081),1,IF('Data Bank'!$AC1081=100,3,IF('Data Bank'!$AC1081=0,0,2)))))</f>
        <v>2</v>
      </c>
      <c r="H1329" s="178">
        <f ca="1">IF(H$1&lt;'Data Bank'!$AD1081,"",IF(H$1&gt;'Data Bank'!$AT1081,"",IF(AND('Data Bank'!$AC1081&lt;100,TODAY()&gt;'Data Bank'!$AT1081),1,IF('Data Bank'!$AC1081=100,3,IF('Data Bank'!$AC1081=0,0,2)))))</f>
        <v>2</v>
      </c>
      <c r="I1329" s="178">
        <f ca="1">IF(I$1&lt;'Data Bank'!$AD1081,"",IF(I$1&gt;'Data Bank'!$AT1081,"",IF(AND('Data Bank'!$AC1081&lt;100,TODAY()&gt;'Data Bank'!$AT1081),1,IF('Data Bank'!$AC1081=100,3,IF('Data Bank'!$AC1081=0,0,2)))))</f>
        <v>2</v>
      </c>
      <c r="J1329" s="177">
        <f ca="1">IF(J$1&lt;'Data Bank'!$AD1081,"",IF(J$1&gt;'Data Bank'!$AT1081,"",IF(AND('Data Bank'!$AC1081&lt;100,TODAY()&gt;'Data Bank'!$AT1081),1,IF('Data Bank'!$AC1081=100,3,IF('Data Bank'!$AC1081=0,0,2)))))</f>
        <v>2</v>
      </c>
      <c r="K1329" s="177">
        <f ca="1">IF(K$1&lt;'Data Bank'!$AD1081,"",IF(K$1&gt;'Data Bank'!$AT1081,"",IF(AND('Data Bank'!$AC1081&lt;100,TODAY()&gt;'Data Bank'!$AT1081),1,IF('Data Bank'!$AC1081=100,3,IF('Data Bank'!$AC1081=0,0,2)))))</f>
        <v>2</v>
      </c>
      <c r="L1329" s="177">
        <f ca="1">IF(L$1&lt;'Data Bank'!$AD1081,"",IF(L$1&gt;'Data Bank'!$AT1081,"",IF(AND('Data Bank'!$AC1081&lt;100,TODAY()&gt;'Data Bank'!$AT1081),1,IF('Data Bank'!$AC1081=100,3,IF('Data Bank'!$AC1081=0,0,2)))))</f>
        <v>2</v>
      </c>
      <c r="M1329" s="177">
        <f ca="1">IF(M$1&lt;'Data Bank'!$AD1081,"",IF(M$1&gt;'Data Bank'!$AT1081,"",IF(AND('Data Bank'!$AC1081&lt;100,TODAY()&gt;'Data Bank'!$AT1081),1,IF('Data Bank'!$AC1081=100,3,IF('Data Bank'!$AC1081=0,0,2)))))</f>
        <v>2</v>
      </c>
      <c r="N1329" s="177">
        <f ca="1">IF(N$1&lt;'Data Bank'!$AD1081,"",IF(N$1&gt;'Data Bank'!$AT1081,"",IF(AND('Data Bank'!$AC1081&lt;100,TODAY()&gt;'Data Bank'!$AT1081),1,IF('Data Bank'!$AC1081=100,3,IF('Data Bank'!$AC1081=0,0,2)))))</f>
        <v>2</v>
      </c>
      <c r="O1329" s="177">
        <f ca="1">IF(O$1&lt;'Data Bank'!$AD1081,"",IF(O$1&gt;'Data Bank'!$AT1081,"",IF(AND('Data Bank'!$AC1081&lt;100,TODAY()&gt;'Data Bank'!$AT1081),1,IF('Data Bank'!$AC1081=100,3,IF('Data Bank'!$AC1081=0,0,2)))))</f>
        <v>2</v>
      </c>
      <c r="P1329" s="177">
        <f ca="1">IF(P$1&lt;'Data Bank'!$AD1081,"",IF(P$1&gt;'Data Bank'!$AT1081,"",IF(AND('Data Bank'!$AC1081&lt;100,TODAY()&gt;'Data Bank'!$AT1081),1,IF('Data Bank'!$AC1081=100,3,IF('Data Bank'!$AC1081=0,0,2)))))</f>
        <v>2</v>
      </c>
      <c r="Q1329" s="177">
        <f ca="1">IF(Q$1&lt;'Data Bank'!$AD1081,"",IF(Q$1&gt;'Data Bank'!$AT1081,"",IF(AND('Data Bank'!$AC1081&lt;100,TODAY()&gt;'Data Bank'!$AT1081),1,IF('Data Bank'!$AC1081=100,3,IF('Data Bank'!$AC1081=0,0,2)))))</f>
        <v>2</v>
      </c>
      <c r="R1329" s="177">
        <f ca="1">IF(R$1&lt;'Data Bank'!$AD1081,"",IF(R$1&gt;'Data Bank'!$AT1081,"",IF(AND('Data Bank'!$AC1081&lt;100,TODAY()&gt;'Data Bank'!$AT1081),1,IF('Data Bank'!$AC1081=100,3,IF('Data Bank'!$AC1081=0,0,2)))))</f>
        <v>2</v>
      </c>
    </row>
    <row r="1330" spans="1:18">
      <c r="A1330" s="115" t="str">
        <f>'Data Bank'!E1082</f>
        <v>Saidu Sharif P1</v>
      </c>
      <c r="B1330" s="178">
        <f ca="1">IF(B$1&lt;'Data Bank'!$AD1082,"",IF(B$1&gt;'Data Bank'!$AT1082,"",IF(AND('Data Bank'!$AC1082&lt;100,TODAY()&gt;'Data Bank'!$AT1082),1,IF('Data Bank'!$AC1082=100,3,IF('Data Bank'!$AC1082=0,0,2)))))</f>
        <v>2</v>
      </c>
      <c r="C1330" s="178">
        <f ca="1">IF(C$1&lt;'Data Bank'!$AD1082,"",IF(C$1&gt;'Data Bank'!$AT1082,"",IF(AND('Data Bank'!$AC1082&lt;100,TODAY()&gt;'Data Bank'!$AT1082),1,IF('Data Bank'!$AC1082=100,3,IF('Data Bank'!$AC1082=0,0,2)))))</f>
        <v>2</v>
      </c>
      <c r="D1330" s="178">
        <f ca="1">IF(D$1&lt;'Data Bank'!$AD1082,"",IF(D$1&gt;'Data Bank'!$AT1082,"",IF(AND('Data Bank'!$AC1082&lt;100,TODAY()&gt;'Data Bank'!$AT1082),1,IF('Data Bank'!$AC1082=100,3,IF('Data Bank'!$AC1082=0,0,2)))))</f>
        <v>2</v>
      </c>
      <c r="E1330" s="178">
        <f ca="1">IF(E$1&lt;'Data Bank'!$AD1082,"",IF(E$1&gt;'Data Bank'!$AT1082,"",IF(AND('Data Bank'!$AC1082&lt;100,TODAY()&gt;'Data Bank'!$AT1082),1,IF('Data Bank'!$AC1082=100,3,IF('Data Bank'!$AC1082=0,0,2)))))</f>
        <v>2</v>
      </c>
      <c r="F1330" s="178">
        <f ca="1">IF(F$1&lt;'Data Bank'!$AD1082,"",IF(F$1&gt;'Data Bank'!$AT1082,"",IF(AND('Data Bank'!$AC1082&lt;100,TODAY()&gt;'Data Bank'!$AT1082),1,IF('Data Bank'!$AC1082=100,3,IF('Data Bank'!$AC1082=0,0,2)))))</f>
        <v>2</v>
      </c>
      <c r="G1330" s="178">
        <f ca="1">IF(G$1&lt;'Data Bank'!$AD1082,"",IF(G$1&gt;'Data Bank'!$AT1082,"",IF(AND('Data Bank'!$AC1082&lt;100,TODAY()&gt;'Data Bank'!$AT1082),1,IF('Data Bank'!$AC1082=100,3,IF('Data Bank'!$AC1082=0,0,2)))))</f>
        <v>2</v>
      </c>
      <c r="H1330" s="178">
        <f ca="1">IF(H$1&lt;'Data Bank'!$AD1082,"",IF(H$1&gt;'Data Bank'!$AT1082,"",IF(AND('Data Bank'!$AC1082&lt;100,TODAY()&gt;'Data Bank'!$AT1082),1,IF('Data Bank'!$AC1082=100,3,IF('Data Bank'!$AC1082=0,0,2)))))</f>
        <v>2</v>
      </c>
      <c r="I1330" s="178">
        <f ca="1">IF(I$1&lt;'Data Bank'!$AD1082,"",IF(I$1&gt;'Data Bank'!$AT1082,"",IF(AND('Data Bank'!$AC1082&lt;100,TODAY()&gt;'Data Bank'!$AT1082),1,IF('Data Bank'!$AC1082=100,3,IF('Data Bank'!$AC1082=0,0,2)))))</f>
        <v>2</v>
      </c>
      <c r="J1330" s="177">
        <f ca="1">IF(J$1&lt;'Data Bank'!$AD1082,"",IF(J$1&gt;'Data Bank'!$AT1082,"",IF(AND('Data Bank'!$AC1082&lt;100,TODAY()&gt;'Data Bank'!$AT1082),1,IF('Data Bank'!$AC1082=100,3,IF('Data Bank'!$AC1082=0,0,2)))))</f>
        <v>2</v>
      </c>
      <c r="K1330" s="177">
        <f ca="1">IF(K$1&lt;'Data Bank'!$AD1082,"",IF(K$1&gt;'Data Bank'!$AT1082,"",IF(AND('Data Bank'!$AC1082&lt;100,TODAY()&gt;'Data Bank'!$AT1082),1,IF('Data Bank'!$AC1082=100,3,IF('Data Bank'!$AC1082=0,0,2)))))</f>
        <v>2</v>
      </c>
      <c r="L1330" s="177">
        <f ca="1">IF(L$1&lt;'Data Bank'!$AD1082,"",IF(L$1&gt;'Data Bank'!$AT1082,"",IF(AND('Data Bank'!$AC1082&lt;100,TODAY()&gt;'Data Bank'!$AT1082),1,IF('Data Bank'!$AC1082=100,3,IF('Data Bank'!$AC1082=0,0,2)))))</f>
        <v>2</v>
      </c>
      <c r="M1330" s="177">
        <f ca="1">IF(M$1&lt;'Data Bank'!$AD1082,"",IF(M$1&gt;'Data Bank'!$AT1082,"",IF(AND('Data Bank'!$AC1082&lt;100,TODAY()&gt;'Data Bank'!$AT1082),1,IF('Data Bank'!$AC1082=100,3,IF('Data Bank'!$AC1082=0,0,2)))))</f>
        <v>2</v>
      </c>
      <c r="N1330" s="177">
        <f ca="1">IF(N$1&lt;'Data Bank'!$AD1082,"",IF(N$1&gt;'Data Bank'!$AT1082,"",IF(AND('Data Bank'!$AC1082&lt;100,TODAY()&gt;'Data Bank'!$AT1082),1,IF('Data Bank'!$AC1082=100,3,IF('Data Bank'!$AC1082=0,0,2)))))</f>
        <v>2</v>
      </c>
      <c r="O1330" s="177">
        <f ca="1">IF(O$1&lt;'Data Bank'!$AD1082,"",IF(O$1&gt;'Data Bank'!$AT1082,"",IF(AND('Data Bank'!$AC1082&lt;100,TODAY()&gt;'Data Bank'!$AT1082),1,IF('Data Bank'!$AC1082=100,3,IF('Data Bank'!$AC1082=0,0,2)))))</f>
        <v>2</v>
      </c>
      <c r="P1330" s="177">
        <f ca="1">IF(P$1&lt;'Data Bank'!$AD1082,"",IF(P$1&gt;'Data Bank'!$AT1082,"",IF(AND('Data Bank'!$AC1082&lt;100,TODAY()&gt;'Data Bank'!$AT1082),1,IF('Data Bank'!$AC1082=100,3,IF('Data Bank'!$AC1082=0,0,2)))))</f>
        <v>2</v>
      </c>
      <c r="Q1330" s="177">
        <f ca="1">IF(Q$1&lt;'Data Bank'!$AD1082,"",IF(Q$1&gt;'Data Bank'!$AT1082,"",IF(AND('Data Bank'!$AC1082&lt;100,TODAY()&gt;'Data Bank'!$AT1082),1,IF('Data Bank'!$AC1082=100,3,IF('Data Bank'!$AC1082=0,0,2)))))</f>
        <v>2</v>
      </c>
      <c r="R1330" s="177">
        <f ca="1">IF(R$1&lt;'Data Bank'!$AD1082,"",IF(R$1&gt;'Data Bank'!$AT1082,"",IF(AND('Data Bank'!$AC1082&lt;100,TODAY()&gt;'Data Bank'!$AT1082),1,IF('Data Bank'!$AC1082=100,3,IF('Data Bank'!$AC1082=0,0,2)))))</f>
        <v>2</v>
      </c>
    </row>
    <row r="1331" spans="1:18">
      <c r="A1331" s="115" t="str">
        <f>'Data Bank'!E1087</f>
        <v>Pasrur Bypass , City Commercial</v>
      </c>
      <c r="B1331" s="178">
        <f ca="1">IF(B$1&lt;'Data Bank'!$AD1087,"",IF(B$1&gt;'Data Bank'!$AT1087,"",IF(AND('Data Bank'!$AC1087&lt;100,TODAY()&gt;'Data Bank'!$AT1087),1,IF('Data Bank'!$AC1087=100,3,IF('Data Bank'!$AC1087=0,0,2)))))</f>
        <v>0</v>
      </c>
      <c r="C1331" s="178">
        <f ca="1">IF(C$1&lt;'Data Bank'!$AD1087,"",IF(C$1&gt;'Data Bank'!$AT1087,"",IF(AND('Data Bank'!$AC1087&lt;100,TODAY()&gt;'Data Bank'!$AT1087),1,IF('Data Bank'!$AC1087=100,3,IF('Data Bank'!$AC1087=0,0,2)))))</f>
        <v>0</v>
      </c>
      <c r="D1331" s="178">
        <f ca="1">IF(D$1&lt;'Data Bank'!$AD1087,"",IF(D$1&gt;'Data Bank'!$AT1087,"",IF(AND('Data Bank'!$AC1087&lt;100,TODAY()&gt;'Data Bank'!$AT1087),1,IF('Data Bank'!$AC1087=100,3,IF('Data Bank'!$AC1087=0,0,2)))))</f>
        <v>0</v>
      </c>
      <c r="E1331" s="178">
        <f ca="1">IF(E$1&lt;'Data Bank'!$AD1087,"",IF(E$1&gt;'Data Bank'!$AT1087,"",IF(AND('Data Bank'!$AC1087&lt;100,TODAY()&gt;'Data Bank'!$AT1087),1,IF('Data Bank'!$AC1087=100,3,IF('Data Bank'!$AC1087=0,0,2)))))</f>
        <v>0</v>
      </c>
      <c r="F1331" s="178">
        <f ca="1">IF(F$1&lt;'Data Bank'!$AD1087,"",IF(F$1&gt;'Data Bank'!$AT1087,"",IF(AND('Data Bank'!$AC1087&lt;100,TODAY()&gt;'Data Bank'!$AT1087),1,IF('Data Bank'!$AC1087=100,3,IF('Data Bank'!$AC1087=0,0,2)))))</f>
        <v>0</v>
      </c>
      <c r="G1331" s="178">
        <f ca="1">IF(G$1&lt;'Data Bank'!$AD1087,"",IF(G$1&gt;'Data Bank'!$AT1087,"",IF(AND('Data Bank'!$AC1087&lt;100,TODAY()&gt;'Data Bank'!$AT1087),1,IF('Data Bank'!$AC1087=100,3,IF('Data Bank'!$AC1087=0,0,2)))))</f>
        <v>0</v>
      </c>
      <c r="H1331" s="178">
        <f ca="1">IF(H$1&lt;'Data Bank'!$AD1087,"",IF(H$1&gt;'Data Bank'!$AT1087,"",IF(AND('Data Bank'!$AC1087&lt;100,TODAY()&gt;'Data Bank'!$AT1087),1,IF('Data Bank'!$AC1087=100,3,IF('Data Bank'!$AC1087=0,0,2)))))</f>
        <v>0</v>
      </c>
      <c r="I1331" s="178">
        <f ca="1">IF(I$1&lt;'Data Bank'!$AD1087,"",IF(I$1&gt;'Data Bank'!$AT1087,"",IF(AND('Data Bank'!$AC1087&lt;100,TODAY()&gt;'Data Bank'!$AT1087),1,IF('Data Bank'!$AC1087=100,3,IF('Data Bank'!$AC1087=0,0,2)))))</f>
        <v>0</v>
      </c>
      <c r="J1331" s="177" t="str">
        <f ca="1">IF(J$1&lt;'Data Bank'!$AD1087,"",IF(J$1&gt;'Data Bank'!$AT1087,"",IF(AND('Data Bank'!$AC1087&lt;100,TODAY()&gt;'Data Bank'!$AT1087),1,IF('Data Bank'!$AC1087=100,3,IF('Data Bank'!$AC1087=0,0,2)))))</f>
        <v/>
      </c>
      <c r="K1331" s="177" t="str">
        <f ca="1">IF(K$1&lt;'Data Bank'!$AD1087,"",IF(K$1&gt;'Data Bank'!$AT1087,"",IF(AND('Data Bank'!$AC1087&lt;100,TODAY()&gt;'Data Bank'!$AT1087),1,IF('Data Bank'!$AC1087=100,3,IF('Data Bank'!$AC1087=0,0,2)))))</f>
        <v/>
      </c>
      <c r="L1331" s="177" t="str">
        <f ca="1">IF(L$1&lt;'Data Bank'!$AD1087,"",IF(L$1&gt;'Data Bank'!$AT1087,"",IF(AND('Data Bank'!$AC1087&lt;100,TODAY()&gt;'Data Bank'!$AT1087),1,IF('Data Bank'!$AC1087=100,3,IF('Data Bank'!$AC1087=0,0,2)))))</f>
        <v/>
      </c>
      <c r="M1331" s="177" t="str">
        <f ca="1">IF(M$1&lt;'Data Bank'!$AD1087,"",IF(M$1&gt;'Data Bank'!$AT1087,"",IF(AND('Data Bank'!$AC1087&lt;100,TODAY()&gt;'Data Bank'!$AT1087),1,IF('Data Bank'!$AC1087=100,3,IF('Data Bank'!$AC1087=0,0,2)))))</f>
        <v/>
      </c>
      <c r="N1331" s="177" t="str">
        <f ca="1">IF(N$1&lt;'Data Bank'!$AD1087,"",IF(N$1&gt;'Data Bank'!$AT1087,"",IF(AND('Data Bank'!$AC1087&lt;100,TODAY()&gt;'Data Bank'!$AT1087),1,IF('Data Bank'!$AC1087=100,3,IF('Data Bank'!$AC1087=0,0,2)))))</f>
        <v/>
      </c>
      <c r="O1331" s="177" t="str">
        <f ca="1">IF(O$1&lt;'Data Bank'!$AD1087,"",IF(O$1&gt;'Data Bank'!$AT1087,"",IF(AND('Data Bank'!$AC1087&lt;100,TODAY()&gt;'Data Bank'!$AT1087),1,IF('Data Bank'!$AC1087=100,3,IF('Data Bank'!$AC1087=0,0,2)))))</f>
        <v/>
      </c>
      <c r="P1331" s="177" t="str">
        <f ca="1">IF(P$1&lt;'Data Bank'!$AD1087,"",IF(P$1&gt;'Data Bank'!$AT1087,"",IF(AND('Data Bank'!$AC1087&lt;100,TODAY()&gt;'Data Bank'!$AT1087),1,IF('Data Bank'!$AC1087=100,3,IF('Data Bank'!$AC1087=0,0,2)))))</f>
        <v/>
      </c>
      <c r="Q1331" s="177" t="str">
        <f ca="1">IF(Q$1&lt;'Data Bank'!$AD1087,"",IF(Q$1&gt;'Data Bank'!$AT1087,"",IF(AND('Data Bank'!$AC1087&lt;100,TODAY()&gt;'Data Bank'!$AT1087),1,IF('Data Bank'!$AC1087=100,3,IF('Data Bank'!$AC1087=0,0,2)))))</f>
        <v/>
      </c>
      <c r="R1331" s="177" t="str">
        <f ca="1">IF(R$1&lt;'Data Bank'!$AD1087,"",IF(R$1&gt;'Data Bank'!$AT1087,"",IF(AND('Data Bank'!$AC1087&lt;100,TODAY()&gt;'Data Bank'!$AT1087),1,IF('Data Bank'!$AC1087=100,3,IF('Data Bank'!$AC1087=0,0,2)))))</f>
        <v/>
      </c>
    </row>
    <row r="1332" spans="1:18">
      <c r="A1332" s="115" t="str">
        <f>'Data Bank'!E1091</f>
        <v>Samanabad</v>
      </c>
      <c r="B1332" s="178">
        <f ca="1">IF(B$1&lt;'Data Bank'!$AD1091,"",IF(B$1&gt;'Data Bank'!$AT1091,"",IF(AND('Data Bank'!$AC1091&lt;100,TODAY()&gt;'Data Bank'!$AT1091),1,IF('Data Bank'!$AC1091=100,3,IF('Data Bank'!$AC1091=0,0,2)))))</f>
        <v>2</v>
      </c>
      <c r="C1332" s="178">
        <f ca="1">IF(C$1&lt;'Data Bank'!$AD1091,"",IF(C$1&gt;'Data Bank'!$AT1091,"",IF(AND('Data Bank'!$AC1091&lt;100,TODAY()&gt;'Data Bank'!$AT1091),1,IF('Data Bank'!$AC1091=100,3,IF('Data Bank'!$AC1091=0,0,2)))))</f>
        <v>2</v>
      </c>
      <c r="D1332" s="178">
        <f ca="1">IF(D$1&lt;'Data Bank'!$AD1091,"",IF(D$1&gt;'Data Bank'!$AT1091,"",IF(AND('Data Bank'!$AC1091&lt;100,TODAY()&gt;'Data Bank'!$AT1091),1,IF('Data Bank'!$AC1091=100,3,IF('Data Bank'!$AC1091=0,0,2)))))</f>
        <v>2</v>
      </c>
      <c r="E1332" s="178">
        <f ca="1">IF(E$1&lt;'Data Bank'!$AD1091,"",IF(E$1&gt;'Data Bank'!$AT1091,"",IF(AND('Data Bank'!$AC1091&lt;100,TODAY()&gt;'Data Bank'!$AT1091),1,IF('Data Bank'!$AC1091=100,3,IF('Data Bank'!$AC1091=0,0,2)))))</f>
        <v>2</v>
      </c>
      <c r="F1332" s="178">
        <f ca="1">IF(F$1&lt;'Data Bank'!$AD1091,"",IF(F$1&gt;'Data Bank'!$AT1091,"",IF(AND('Data Bank'!$AC1091&lt;100,TODAY()&gt;'Data Bank'!$AT1091),1,IF('Data Bank'!$AC1091=100,3,IF('Data Bank'!$AC1091=0,0,2)))))</f>
        <v>2</v>
      </c>
      <c r="G1332" s="178">
        <f ca="1">IF(G$1&lt;'Data Bank'!$AD1091,"",IF(G$1&gt;'Data Bank'!$AT1091,"",IF(AND('Data Bank'!$AC1091&lt;100,TODAY()&gt;'Data Bank'!$AT1091),1,IF('Data Bank'!$AC1091=100,3,IF('Data Bank'!$AC1091=0,0,2)))))</f>
        <v>2</v>
      </c>
      <c r="H1332" s="178">
        <f ca="1">IF(H$1&lt;'Data Bank'!$AD1091,"",IF(H$1&gt;'Data Bank'!$AT1091,"",IF(AND('Data Bank'!$AC1091&lt;100,TODAY()&gt;'Data Bank'!$AT1091),1,IF('Data Bank'!$AC1091=100,3,IF('Data Bank'!$AC1091=0,0,2)))))</f>
        <v>2</v>
      </c>
      <c r="I1332" s="178">
        <f ca="1">IF(I$1&lt;'Data Bank'!$AD1091,"",IF(I$1&gt;'Data Bank'!$AT1091,"",IF(AND('Data Bank'!$AC1091&lt;100,TODAY()&gt;'Data Bank'!$AT1091),1,IF('Data Bank'!$AC1091=100,3,IF('Data Bank'!$AC1091=0,0,2)))))</f>
        <v>2</v>
      </c>
      <c r="J1332" s="177">
        <f ca="1">IF(J$1&lt;'Data Bank'!$AD1091,"",IF(J$1&gt;'Data Bank'!$AT1091,"",IF(AND('Data Bank'!$AC1091&lt;100,TODAY()&gt;'Data Bank'!$AT1091),1,IF('Data Bank'!$AC1091=100,3,IF('Data Bank'!$AC1091=0,0,2)))))</f>
        <v>2</v>
      </c>
      <c r="K1332" s="177">
        <f ca="1">IF(K$1&lt;'Data Bank'!$AD1091,"",IF(K$1&gt;'Data Bank'!$AT1091,"",IF(AND('Data Bank'!$AC1091&lt;100,TODAY()&gt;'Data Bank'!$AT1091),1,IF('Data Bank'!$AC1091=100,3,IF('Data Bank'!$AC1091=0,0,2)))))</f>
        <v>2</v>
      </c>
      <c r="L1332" s="177">
        <f ca="1">IF(L$1&lt;'Data Bank'!$AD1091,"",IF(L$1&gt;'Data Bank'!$AT1091,"",IF(AND('Data Bank'!$AC1091&lt;100,TODAY()&gt;'Data Bank'!$AT1091),1,IF('Data Bank'!$AC1091=100,3,IF('Data Bank'!$AC1091=0,0,2)))))</f>
        <v>2</v>
      </c>
      <c r="M1332" s="177">
        <f ca="1">IF(M$1&lt;'Data Bank'!$AD1091,"",IF(M$1&gt;'Data Bank'!$AT1091,"",IF(AND('Data Bank'!$AC1091&lt;100,TODAY()&gt;'Data Bank'!$AT1091),1,IF('Data Bank'!$AC1091=100,3,IF('Data Bank'!$AC1091=0,0,2)))))</f>
        <v>2</v>
      </c>
      <c r="N1332" s="177">
        <f ca="1">IF(N$1&lt;'Data Bank'!$AD1091,"",IF(N$1&gt;'Data Bank'!$AT1091,"",IF(AND('Data Bank'!$AC1091&lt;100,TODAY()&gt;'Data Bank'!$AT1091),1,IF('Data Bank'!$AC1091=100,3,IF('Data Bank'!$AC1091=0,0,2)))))</f>
        <v>2</v>
      </c>
      <c r="O1332" s="177">
        <f ca="1">IF(O$1&lt;'Data Bank'!$AD1091,"",IF(O$1&gt;'Data Bank'!$AT1091,"",IF(AND('Data Bank'!$AC1091&lt;100,TODAY()&gt;'Data Bank'!$AT1091),1,IF('Data Bank'!$AC1091=100,3,IF('Data Bank'!$AC1091=0,0,2)))))</f>
        <v>2</v>
      </c>
      <c r="P1332" s="177">
        <f ca="1">IF(P$1&lt;'Data Bank'!$AD1091,"",IF(P$1&gt;'Data Bank'!$AT1091,"",IF(AND('Data Bank'!$AC1091&lt;100,TODAY()&gt;'Data Bank'!$AT1091),1,IF('Data Bank'!$AC1091=100,3,IF('Data Bank'!$AC1091=0,0,2)))))</f>
        <v>2</v>
      </c>
      <c r="Q1332" s="177">
        <f ca="1">IF(Q$1&lt;'Data Bank'!$AD1091,"",IF(Q$1&gt;'Data Bank'!$AT1091,"",IF(AND('Data Bank'!$AC1091&lt;100,TODAY()&gt;'Data Bank'!$AT1091),1,IF('Data Bank'!$AC1091=100,3,IF('Data Bank'!$AC1091=0,0,2)))))</f>
        <v>2</v>
      </c>
      <c r="R1332" s="177">
        <f ca="1">IF(R$1&lt;'Data Bank'!$AD1091,"",IF(R$1&gt;'Data Bank'!$AT1091,"",IF(AND('Data Bank'!$AC1091&lt;100,TODAY()&gt;'Data Bank'!$AT1091),1,IF('Data Bank'!$AC1091=100,3,IF('Data Bank'!$AC1091=0,0,2)))))</f>
        <v>2</v>
      </c>
    </row>
    <row r="1333" spans="1:18">
      <c r="A1333" s="115" t="str">
        <f>'Data Bank'!E1093</f>
        <v>Rana Shami Town &amp; Satellite Tow</v>
      </c>
      <c r="B1333" s="178">
        <f ca="1">IF(B$1&lt;'Data Bank'!$AD1093,"",IF(B$1&gt;'Data Bank'!$AT1093,"",IF(AND('Data Bank'!$AC1093&lt;100,TODAY()&gt;'Data Bank'!$AT1093),1,IF('Data Bank'!$AC1093=100,3,IF('Data Bank'!$AC1093=0,0,2)))))</f>
        <v>0</v>
      </c>
      <c r="C1333" s="178">
        <f ca="1">IF(C$1&lt;'Data Bank'!$AD1093,"",IF(C$1&gt;'Data Bank'!$AT1093,"",IF(AND('Data Bank'!$AC1093&lt;100,TODAY()&gt;'Data Bank'!$AT1093),1,IF('Data Bank'!$AC1093=100,3,IF('Data Bank'!$AC1093=0,0,2)))))</f>
        <v>0</v>
      </c>
      <c r="D1333" s="178">
        <f ca="1">IF(D$1&lt;'Data Bank'!$AD1093,"",IF(D$1&gt;'Data Bank'!$AT1093,"",IF(AND('Data Bank'!$AC1093&lt;100,TODAY()&gt;'Data Bank'!$AT1093),1,IF('Data Bank'!$AC1093=100,3,IF('Data Bank'!$AC1093=0,0,2)))))</f>
        <v>0</v>
      </c>
      <c r="E1333" s="178">
        <f ca="1">IF(E$1&lt;'Data Bank'!$AD1093,"",IF(E$1&gt;'Data Bank'!$AT1093,"",IF(AND('Data Bank'!$AC1093&lt;100,TODAY()&gt;'Data Bank'!$AT1093),1,IF('Data Bank'!$AC1093=100,3,IF('Data Bank'!$AC1093=0,0,2)))))</f>
        <v>0</v>
      </c>
      <c r="F1333" s="178">
        <f ca="1">IF(F$1&lt;'Data Bank'!$AD1093,"",IF(F$1&gt;'Data Bank'!$AT1093,"",IF(AND('Data Bank'!$AC1093&lt;100,TODAY()&gt;'Data Bank'!$AT1093),1,IF('Data Bank'!$AC1093=100,3,IF('Data Bank'!$AC1093=0,0,2)))))</f>
        <v>0</v>
      </c>
      <c r="G1333" s="178">
        <f ca="1">IF(G$1&lt;'Data Bank'!$AD1093,"",IF(G$1&gt;'Data Bank'!$AT1093,"",IF(AND('Data Bank'!$AC1093&lt;100,TODAY()&gt;'Data Bank'!$AT1093),1,IF('Data Bank'!$AC1093=100,3,IF('Data Bank'!$AC1093=0,0,2)))))</f>
        <v>0</v>
      </c>
      <c r="H1333" s="178">
        <f ca="1">IF(H$1&lt;'Data Bank'!$AD1093,"",IF(H$1&gt;'Data Bank'!$AT1093,"",IF(AND('Data Bank'!$AC1093&lt;100,TODAY()&gt;'Data Bank'!$AT1093),1,IF('Data Bank'!$AC1093=100,3,IF('Data Bank'!$AC1093=0,0,2)))))</f>
        <v>0</v>
      </c>
      <c r="I1333" s="178">
        <f ca="1">IF(I$1&lt;'Data Bank'!$AD1093,"",IF(I$1&gt;'Data Bank'!$AT1093,"",IF(AND('Data Bank'!$AC1093&lt;100,TODAY()&gt;'Data Bank'!$AT1093),1,IF('Data Bank'!$AC1093=100,3,IF('Data Bank'!$AC1093=0,0,2)))))</f>
        <v>0</v>
      </c>
      <c r="J1333" s="177" t="str">
        <f ca="1">IF(J$1&lt;'Data Bank'!$AD1093,"",IF(J$1&gt;'Data Bank'!$AT1093,"",IF(AND('Data Bank'!$AC1093&lt;100,TODAY()&gt;'Data Bank'!$AT1093),1,IF('Data Bank'!$AC1093=100,3,IF('Data Bank'!$AC1093=0,0,2)))))</f>
        <v/>
      </c>
      <c r="K1333" s="177" t="str">
        <f ca="1">IF(K$1&lt;'Data Bank'!$AD1093,"",IF(K$1&gt;'Data Bank'!$AT1093,"",IF(AND('Data Bank'!$AC1093&lt;100,TODAY()&gt;'Data Bank'!$AT1093),1,IF('Data Bank'!$AC1093=100,3,IF('Data Bank'!$AC1093=0,0,2)))))</f>
        <v/>
      </c>
      <c r="L1333" s="177" t="str">
        <f ca="1">IF(L$1&lt;'Data Bank'!$AD1093,"",IF(L$1&gt;'Data Bank'!$AT1093,"",IF(AND('Data Bank'!$AC1093&lt;100,TODAY()&gt;'Data Bank'!$AT1093),1,IF('Data Bank'!$AC1093=100,3,IF('Data Bank'!$AC1093=0,0,2)))))</f>
        <v/>
      </c>
      <c r="M1333" s="177" t="str">
        <f ca="1">IF(M$1&lt;'Data Bank'!$AD1093,"",IF(M$1&gt;'Data Bank'!$AT1093,"",IF(AND('Data Bank'!$AC1093&lt;100,TODAY()&gt;'Data Bank'!$AT1093),1,IF('Data Bank'!$AC1093=100,3,IF('Data Bank'!$AC1093=0,0,2)))))</f>
        <v/>
      </c>
      <c r="N1333" s="177" t="str">
        <f ca="1">IF(N$1&lt;'Data Bank'!$AD1093,"",IF(N$1&gt;'Data Bank'!$AT1093,"",IF(AND('Data Bank'!$AC1093&lt;100,TODAY()&gt;'Data Bank'!$AT1093),1,IF('Data Bank'!$AC1093=100,3,IF('Data Bank'!$AC1093=0,0,2)))))</f>
        <v/>
      </c>
      <c r="O1333" s="177" t="str">
        <f ca="1">IF(O$1&lt;'Data Bank'!$AD1093,"",IF(O$1&gt;'Data Bank'!$AT1093,"",IF(AND('Data Bank'!$AC1093&lt;100,TODAY()&gt;'Data Bank'!$AT1093),1,IF('Data Bank'!$AC1093=100,3,IF('Data Bank'!$AC1093=0,0,2)))))</f>
        <v/>
      </c>
      <c r="P1333" s="177" t="str">
        <f ca="1">IF(P$1&lt;'Data Bank'!$AD1093,"",IF(P$1&gt;'Data Bank'!$AT1093,"",IF(AND('Data Bank'!$AC1093&lt;100,TODAY()&gt;'Data Bank'!$AT1093),1,IF('Data Bank'!$AC1093=100,3,IF('Data Bank'!$AC1093=0,0,2)))))</f>
        <v/>
      </c>
      <c r="Q1333" s="177" t="str">
        <f ca="1">IF(Q$1&lt;'Data Bank'!$AD1093,"",IF(Q$1&gt;'Data Bank'!$AT1093,"",IF(AND('Data Bank'!$AC1093&lt;100,TODAY()&gt;'Data Bank'!$AT1093),1,IF('Data Bank'!$AC1093=100,3,IF('Data Bank'!$AC1093=0,0,2)))))</f>
        <v/>
      </c>
      <c r="R1333" s="177" t="str">
        <f ca="1">IF(R$1&lt;'Data Bank'!$AD1093,"",IF(R$1&gt;'Data Bank'!$AT1093,"",IF(AND('Data Bank'!$AC1093&lt;100,TODAY()&gt;'Data Bank'!$AT1093),1,IF('Data Bank'!$AC1093=100,3,IF('Data Bank'!$AC1093=0,0,2)))))</f>
        <v/>
      </c>
    </row>
    <row r="1334" spans="1:18">
      <c r="A1334" s="115" t="str">
        <f>'Data Bank'!E1094</f>
        <v>Samarzar Housing Society</v>
      </c>
      <c r="B1334" s="178">
        <f ca="1">IF(B$1&lt;'Data Bank'!$AD1094,"",IF(B$1&gt;'Data Bank'!$AT1094,"",IF(AND('Data Bank'!$AC1094&lt;100,TODAY()&gt;'Data Bank'!$AT1094),1,IF('Data Bank'!$AC1094=100,3,IF('Data Bank'!$AC1094=0,0,2)))))</f>
        <v>0</v>
      </c>
      <c r="C1334" s="178">
        <f ca="1">IF(C$1&lt;'Data Bank'!$AD1094,"",IF(C$1&gt;'Data Bank'!$AT1094,"",IF(AND('Data Bank'!$AC1094&lt;100,TODAY()&gt;'Data Bank'!$AT1094),1,IF('Data Bank'!$AC1094=100,3,IF('Data Bank'!$AC1094=0,0,2)))))</f>
        <v>0</v>
      </c>
      <c r="D1334" s="178">
        <f ca="1">IF(D$1&lt;'Data Bank'!$AD1094,"",IF(D$1&gt;'Data Bank'!$AT1094,"",IF(AND('Data Bank'!$AC1094&lt;100,TODAY()&gt;'Data Bank'!$AT1094),1,IF('Data Bank'!$AC1094=100,3,IF('Data Bank'!$AC1094=0,0,2)))))</f>
        <v>0</v>
      </c>
      <c r="E1334" s="178">
        <f ca="1">IF(E$1&lt;'Data Bank'!$AD1094,"",IF(E$1&gt;'Data Bank'!$AT1094,"",IF(AND('Data Bank'!$AC1094&lt;100,TODAY()&gt;'Data Bank'!$AT1094),1,IF('Data Bank'!$AC1094=100,3,IF('Data Bank'!$AC1094=0,0,2)))))</f>
        <v>0</v>
      </c>
      <c r="F1334" s="178">
        <f ca="1">IF(F$1&lt;'Data Bank'!$AD1094,"",IF(F$1&gt;'Data Bank'!$AT1094,"",IF(AND('Data Bank'!$AC1094&lt;100,TODAY()&gt;'Data Bank'!$AT1094),1,IF('Data Bank'!$AC1094=100,3,IF('Data Bank'!$AC1094=0,0,2)))))</f>
        <v>0</v>
      </c>
      <c r="G1334" s="178">
        <f ca="1">IF(G$1&lt;'Data Bank'!$AD1094,"",IF(G$1&gt;'Data Bank'!$AT1094,"",IF(AND('Data Bank'!$AC1094&lt;100,TODAY()&gt;'Data Bank'!$AT1094),1,IF('Data Bank'!$AC1094=100,3,IF('Data Bank'!$AC1094=0,0,2)))))</f>
        <v>0</v>
      </c>
      <c r="H1334" s="178">
        <f ca="1">IF(H$1&lt;'Data Bank'!$AD1094,"",IF(H$1&gt;'Data Bank'!$AT1094,"",IF(AND('Data Bank'!$AC1094&lt;100,TODAY()&gt;'Data Bank'!$AT1094),1,IF('Data Bank'!$AC1094=100,3,IF('Data Bank'!$AC1094=0,0,2)))))</f>
        <v>0</v>
      </c>
      <c r="I1334" s="178">
        <f ca="1">IF(I$1&lt;'Data Bank'!$AD1094,"",IF(I$1&gt;'Data Bank'!$AT1094,"",IF(AND('Data Bank'!$AC1094&lt;100,TODAY()&gt;'Data Bank'!$AT1094),1,IF('Data Bank'!$AC1094=100,3,IF('Data Bank'!$AC1094=0,0,2)))))</f>
        <v>0</v>
      </c>
      <c r="J1334" s="177">
        <f ca="1">IF(J$1&lt;'Data Bank'!$AD1094,"",IF(J$1&gt;'Data Bank'!$AT1094,"",IF(AND('Data Bank'!$AC1094&lt;100,TODAY()&gt;'Data Bank'!$AT1094),1,IF('Data Bank'!$AC1094=100,3,IF('Data Bank'!$AC1094=0,0,2)))))</f>
        <v>0</v>
      </c>
      <c r="K1334" s="177">
        <f ca="1">IF(K$1&lt;'Data Bank'!$AD1094,"",IF(K$1&gt;'Data Bank'!$AT1094,"",IF(AND('Data Bank'!$AC1094&lt;100,TODAY()&gt;'Data Bank'!$AT1094),1,IF('Data Bank'!$AC1094=100,3,IF('Data Bank'!$AC1094=0,0,2)))))</f>
        <v>0</v>
      </c>
      <c r="L1334" s="177">
        <f ca="1">IF(L$1&lt;'Data Bank'!$AD1094,"",IF(L$1&gt;'Data Bank'!$AT1094,"",IF(AND('Data Bank'!$AC1094&lt;100,TODAY()&gt;'Data Bank'!$AT1094),1,IF('Data Bank'!$AC1094=100,3,IF('Data Bank'!$AC1094=0,0,2)))))</f>
        <v>0</v>
      </c>
      <c r="M1334" s="177">
        <f ca="1">IF(M$1&lt;'Data Bank'!$AD1094,"",IF(M$1&gt;'Data Bank'!$AT1094,"",IF(AND('Data Bank'!$AC1094&lt;100,TODAY()&gt;'Data Bank'!$AT1094),1,IF('Data Bank'!$AC1094=100,3,IF('Data Bank'!$AC1094=0,0,2)))))</f>
        <v>0</v>
      </c>
      <c r="N1334" s="177">
        <f ca="1">IF(N$1&lt;'Data Bank'!$AD1094,"",IF(N$1&gt;'Data Bank'!$AT1094,"",IF(AND('Data Bank'!$AC1094&lt;100,TODAY()&gt;'Data Bank'!$AT1094),1,IF('Data Bank'!$AC1094=100,3,IF('Data Bank'!$AC1094=0,0,2)))))</f>
        <v>0</v>
      </c>
      <c r="O1334" s="177">
        <f ca="1">IF(O$1&lt;'Data Bank'!$AD1094,"",IF(O$1&gt;'Data Bank'!$AT1094,"",IF(AND('Data Bank'!$AC1094&lt;100,TODAY()&gt;'Data Bank'!$AT1094),1,IF('Data Bank'!$AC1094=100,3,IF('Data Bank'!$AC1094=0,0,2)))))</f>
        <v>0</v>
      </c>
      <c r="P1334" s="177">
        <f ca="1">IF(P$1&lt;'Data Bank'!$AD1094,"",IF(P$1&gt;'Data Bank'!$AT1094,"",IF(AND('Data Bank'!$AC1094&lt;100,TODAY()&gt;'Data Bank'!$AT1094),1,IF('Data Bank'!$AC1094=100,3,IF('Data Bank'!$AC1094=0,0,2)))))</f>
        <v>0</v>
      </c>
      <c r="Q1334" s="177">
        <f ca="1">IF(Q$1&lt;'Data Bank'!$AD1094,"",IF(Q$1&gt;'Data Bank'!$AT1094,"",IF(AND('Data Bank'!$AC1094&lt;100,TODAY()&gt;'Data Bank'!$AT1094),1,IF('Data Bank'!$AC1094=100,3,IF('Data Bank'!$AC1094=0,0,2)))))</f>
        <v>0</v>
      </c>
      <c r="R1334" s="177">
        <f ca="1">IF(R$1&lt;'Data Bank'!$AD1094,"",IF(R$1&gt;'Data Bank'!$AT1094,"",IF(AND('Data Bank'!$AC1094&lt;100,TODAY()&gt;'Data Bank'!$AT1094),1,IF('Data Bank'!$AC1094=100,3,IF('Data Bank'!$AC1094=0,0,2)))))</f>
        <v>0</v>
      </c>
    </row>
    <row r="1335" spans="1:18">
      <c r="A1335" s="115" t="str">
        <f>'Data Bank'!E1097</f>
        <v>Sanobar City</v>
      </c>
      <c r="B1335" s="178">
        <f ca="1">IF(B$1&lt;'Data Bank'!$AD1097,"",IF(B$1&gt;'Data Bank'!$AT1097,"",IF(AND('Data Bank'!$AC1097&lt;100,TODAY()&gt;'Data Bank'!$AT1097),1,IF('Data Bank'!$AC1097=100,3,IF('Data Bank'!$AC1097=0,0,2)))))</f>
        <v>0</v>
      </c>
      <c r="C1335" s="178">
        <f ca="1">IF(C$1&lt;'Data Bank'!$AD1097,"",IF(C$1&gt;'Data Bank'!$AT1097,"",IF(AND('Data Bank'!$AC1097&lt;100,TODAY()&gt;'Data Bank'!$AT1097),1,IF('Data Bank'!$AC1097=100,3,IF('Data Bank'!$AC1097=0,0,2)))))</f>
        <v>0</v>
      </c>
      <c r="D1335" s="178">
        <f ca="1">IF(D$1&lt;'Data Bank'!$AD1097,"",IF(D$1&gt;'Data Bank'!$AT1097,"",IF(AND('Data Bank'!$AC1097&lt;100,TODAY()&gt;'Data Bank'!$AT1097),1,IF('Data Bank'!$AC1097=100,3,IF('Data Bank'!$AC1097=0,0,2)))))</f>
        <v>0</v>
      </c>
      <c r="E1335" s="178">
        <f ca="1">IF(E$1&lt;'Data Bank'!$AD1097,"",IF(E$1&gt;'Data Bank'!$AT1097,"",IF(AND('Data Bank'!$AC1097&lt;100,TODAY()&gt;'Data Bank'!$AT1097),1,IF('Data Bank'!$AC1097=100,3,IF('Data Bank'!$AC1097=0,0,2)))))</f>
        <v>0</v>
      </c>
      <c r="F1335" s="178">
        <f ca="1">IF(F$1&lt;'Data Bank'!$AD1097,"",IF(F$1&gt;'Data Bank'!$AT1097,"",IF(AND('Data Bank'!$AC1097&lt;100,TODAY()&gt;'Data Bank'!$AT1097),1,IF('Data Bank'!$AC1097=100,3,IF('Data Bank'!$AC1097=0,0,2)))))</f>
        <v>0</v>
      </c>
      <c r="G1335" s="178">
        <f ca="1">IF(G$1&lt;'Data Bank'!$AD1097,"",IF(G$1&gt;'Data Bank'!$AT1097,"",IF(AND('Data Bank'!$AC1097&lt;100,TODAY()&gt;'Data Bank'!$AT1097),1,IF('Data Bank'!$AC1097=100,3,IF('Data Bank'!$AC1097=0,0,2)))))</f>
        <v>0</v>
      </c>
      <c r="H1335" s="178">
        <f ca="1">IF(H$1&lt;'Data Bank'!$AD1097,"",IF(H$1&gt;'Data Bank'!$AT1097,"",IF(AND('Data Bank'!$AC1097&lt;100,TODAY()&gt;'Data Bank'!$AT1097),1,IF('Data Bank'!$AC1097=100,3,IF('Data Bank'!$AC1097=0,0,2)))))</f>
        <v>0</v>
      </c>
      <c r="I1335" s="178">
        <f ca="1">IF(I$1&lt;'Data Bank'!$AD1097,"",IF(I$1&gt;'Data Bank'!$AT1097,"",IF(AND('Data Bank'!$AC1097&lt;100,TODAY()&gt;'Data Bank'!$AT1097),1,IF('Data Bank'!$AC1097=100,3,IF('Data Bank'!$AC1097=0,0,2)))))</f>
        <v>0</v>
      </c>
      <c r="J1335" s="177">
        <f ca="1">IF(J$1&lt;'Data Bank'!$AD1097,"",IF(J$1&gt;'Data Bank'!$AT1097,"",IF(AND('Data Bank'!$AC1097&lt;100,TODAY()&gt;'Data Bank'!$AT1097),1,IF('Data Bank'!$AC1097=100,3,IF('Data Bank'!$AC1097=0,0,2)))))</f>
        <v>0</v>
      </c>
      <c r="K1335" s="177">
        <f ca="1">IF(K$1&lt;'Data Bank'!$AD1097,"",IF(K$1&gt;'Data Bank'!$AT1097,"",IF(AND('Data Bank'!$AC1097&lt;100,TODAY()&gt;'Data Bank'!$AT1097),1,IF('Data Bank'!$AC1097=100,3,IF('Data Bank'!$AC1097=0,0,2)))))</f>
        <v>0</v>
      </c>
      <c r="L1335" s="177">
        <f ca="1">IF(L$1&lt;'Data Bank'!$AD1097,"",IF(L$1&gt;'Data Bank'!$AT1097,"",IF(AND('Data Bank'!$AC1097&lt;100,TODAY()&gt;'Data Bank'!$AT1097),1,IF('Data Bank'!$AC1097=100,3,IF('Data Bank'!$AC1097=0,0,2)))))</f>
        <v>0</v>
      </c>
      <c r="M1335" s="177">
        <f ca="1">IF(M$1&lt;'Data Bank'!$AD1097,"",IF(M$1&gt;'Data Bank'!$AT1097,"",IF(AND('Data Bank'!$AC1097&lt;100,TODAY()&gt;'Data Bank'!$AT1097),1,IF('Data Bank'!$AC1097=100,3,IF('Data Bank'!$AC1097=0,0,2)))))</f>
        <v>0</v>
      </c>
      <c r="N1335" s="177">
        <f ca="1">IF(N$1&lt;'Data Bank'!$AD1097,"",IF(N$1&gt;'Data Bank'!$AT1097,"",IF(AND('Data Bank'!$AC1097&lt;100,TODAY()&gt;'Data Bank'!$AT1097),1,IF('Data Bank'!$AC1097=100,3,IF('Data Bank'!$AC1097=0,0,2)))))</f>
        <v>0</v>
      </c>
      <c r="O1335" s="177">
        <f ca="1">IF(O$1&lt;'Data Bank'!$AD1097,"",IF(O$1&gt;'Data Bank'!$AT1097,"",IF(AND('Data Bank'!$AC1097&lt;100,TODAY()&gt;'Data Bank'!$AT1097),1,IF('Data Bank'!$AC1097=100,3,IF('Data Bank'!$AC1097=0,0,2)))))</f>
        <v>0</v>
      </c>
      <c r="P1335" s="177">
        <f ca="1">IF(P$1&lt;'Data Bank'!$AD1097,"",IF(P$1&gt;'Data Bank'!$AT1097,"",IF(AND('Data Bank'!$AC1097&lt;100,TODAY()&gt;'Data Bank'!$AT1097),1,IF('Data Bank'!$AC1097=100,3,IF('Data Bank'!$AC1097=0,0,2)))))</f>
        <v>0</v>
      </c>
      <c r="Q1335" s="177">
        <f ca="1">IF(Q$1&lt;'Data Bank'!$AD1097,"",IF(Q$1&gt;'Data Bank'!$AT1097,"",IF(AND('Data Bank'!$AC1097&lt;100,TODAY()&gt;'Data Bank'!$AT1097),1,IF('Data Bank'!$AC1097=100,3,IF('Data Bank'!$AC1097=0,0,2)))))</f>
        <v>0</v>
      </c>
      <c r="R1335" s="177">
        <f ca="1">IF(R$1&lt;'Data Bank'!$AD1097,"",IF(R$1&gt;'Data Bank'!$AT1097,"",IF(AND('Data Bank'!$AC1097&lt;100,TODAY()&gt;'Data Bank'!$AT1097),1,IF('Data Bank'!$AC1097=100,3,IF('Data Bank'!$AC1097=0,0,2)))))</f>
        <v>0</v>
      </c>
    </row>
    <row r="1336" spans="1:18">
      <c r="A1336" s="115" t="str">
        <f>'Data Bank'!E1102</f>
        <v>Transportation</v>
      </c>
      <c r="B1336" s="178">
        <f ca="1">IF(B$1&lt;'Data Bank'!$AD1102,"",IF(B$1&gt;'Data Bank'!$AT1102,"",IF(AND('Data Bank'!$AC1102&lt;100,TODAY()&gt;'Data Bank'!$AT1102),1,IF('Data Bank'!$AC1102=100,3,IF('Data Bank'!$AC1102=0,0,2)))))</f>
        <v>0</v>
      </c>
      <c r="C1336" s="178">
        <f ca="1">IF(C$1&lt;'Data Bank'!$AD1102,"",IF(C$1&gt;'Data Bank'!$AT1102,"",IF(AND('Data Bank'!$AC1102&lt;100,TODAY()&gt;'Data Bank'!$AT1102),1,IF('Data Bank'!$AC1102=100,3,IF('Data Bank'!$AC1102=0,0,2)))))</f>
        <v>0</v>
      </c>
      <c r="D1336" s="178">
        <f ca="1">IF(D$1&lt;'Data Bank'!$AD1102,"",IF(D$1&gt;'Data Bank'!$AT1102,"",IF(AND('Data Bank'!$AC1102&lt;100,TODAY()&gt;'Data Bank'!$AT1102),1,IF('Data Bank'!$AC1102=100,3,IF('Data Bank'!$AC1102=0,0,2)))))</f>
        <v>0</v>
      </c>
      <c r="E1336" s="178">
        <f ca="1">IF(E$1&lt;'Data Bank'!$AD1102,"",IF(E$1&gt;'Data Bank'!$AT1102,"",IF(AND('Data Bank'!$AC1102&lt;100,TODAY()&gt;'Data Bank'!$AT1102),1,IF('Data Bank'!$AC1102=100,3,IF('Data Bank'!$AC1102=0,0,2)))))</f>
        <v>0</v>
      </c>
      <c r="F1336" s="178">
        <f ca="1">IF(F$1&lt;'Data Bank'!$AD1102,"",IF(F$1&gt;'Data Bank'!$AT1102,"",IF(AND('Data Bank'!$AC1102&lt;100,TODAY()&gt;'Data Bank'!$AT1102),1,IF('Data Bank'!$AC1102=100,3,IF('Data Bank'!$AC1102=0,0,2)))))</f>
        <v>0</v>
      </c>
      <c r="G1336" s="178">
        <f ca="1">IF(G$1&lt;'Data Bank'!$AD1102,"",IF(G$1&gt;'Data Bank'!$AT1102,"",IF(AND('Data Bank'!$AC1102&lt;100,TODAY()&gt;'Data Bank'!$AT1102),1,IF('Data Bank'!$AC1102=100,3,IF('Data Bank'!$AC1102=0,0,2)))))</f>
        <v>0</v>
      </c>
      <c r="H1336" s="178">
        <f ca="1">IF(H$1&lt;'Data Bank'!$AD1102,"",IF(H$1&gt;'Data Bank'!$AT1102,"",IF(AND('Data Bank'!$AC1102&lt;100,TODAY()&gt;'Data Bank'!$AT1102),1,IF('Data Bank'!$AC1102=100,3,IF('Data Bank'!$AC1102=0,0,2)))))</f>
        <v>0</v>
      </c>
      <c r="I1336" s="178">
        <f ca="1">IF(I$1&lt;'Data Bank'!$AD1102,"",IF(I$1&gt;'Data Bank'!$AT1102,"",IF(AND('Data Bank'!$AC1102&lt;100,TODAY()&gt;'Data Bank'!$AT1102),1,IF('Data Bank'!$AC1102=100,3,IF('Data Bank'!$AC1102=0,0,2)))))</f>
        <v>0</v>
      </c>
      <c r="J1336" s="177">
        <f ca="1">IF(J$1&lt;'Data Bank'!$AD1102,"",IF(J$1&gt;'Data Bank'!$AT1102,"",IF(AND('Data Bank'!$AC1102&lt;100,TODAY()&gt;'Data Bank'!$AT1102),1,IF('Data Bank'!$AC1102=100,3,IF('Data Bank'!$AC1102=0,0,2)))))</f>
        <v>0</v>
      </c>
      <c r="K1336" s="177">
        <f ca="1">IF(K$1&lt;'Data Bank'!$AD1102,"",IF(K$1&gt;'Data Bank'!$AT1102,"",IF(AND('Data Bank'!$AC1102&lt;100,TODAY()&gt;'Data Bank'!$AT1102),1,IF('Data Bank'!$AC1102=100,3,IF('Data Bank'!$AC1102=0,0,2)))))</f>
        <v>0</v>
      </c>
      <c r="L1336" s="177">
        <f ca="1">IF(L$1&lt;'Data Bank'!$AD1102,"",IF(L$1&gt;'Data Bank'!$AT1102,"",IF(AND('Data Bank'!$AC1102&lt;100,TODAY()&gt;'Data Bank'!$AT1102),1,IF('Data Bank'!$AC1102=100,3,IF('Data Bank'!$AC1102=0,0,2)))))</f>
        <v>0</v>
      </c>
      <c r="M1336" s="177">
        <f ca="1">IF(M$1&lt;'Data Bank'!$AD1102,"",IF(M$1&gt;'Data Bank'!$AT1102,"",IF(AND('Data Bank'!$AC1102&lt;100,TODAY()&gt;'Data Bank'!$AT1102),1,IF('Data Bank'!$AC1102=100,3,IF('Data Bank'!$AC1102=0,0,2)))))</f>
        <v>0</v>
      </c>
      <c r="N1336" s="177">
        <f ca="1">IF(N$1&lt;'Data Bank'!$AD1102,"",IF(N$1&gt;'Data Bank'!$AT1102,"",IF(AND('Data Bank'!$AC1102&lt;100,TODAY()&gt;'Data Bank'!$AT1102),1,IF('Data Bank'!$AC1102=100,3,IF('Data Bank'!$AC1102=0,0,2)))))</f>
        <v>0</v>
      </c>
      <c r="O1336" s="177">
        <f ca="1">IF(O$1&lt;'Data Bank'!$AD1102,"",IF(O$1&gt;'Data Bank'!$AT1102,"",IF(AND('Data Bank'!$AC1102&lt;100,TODAY()&gt;'Data Bank'!$AT1102),1,IF('Data Bank'!$AC1102=100,3,IF('Data Bank'!$AC1102=0,0,2)))))</f>
        <v>0</v>
      </c>
      <c r="P1336" s="177">
        <f ca="1">IF(P$1&lt;'Data Bank'!$AD1102,"",IF(P$1&gt;'Data Bank'!$AT1102,"",IF(AND('Data Bank'!$AC1102&lt;100,TODAY()&gt;'Data Bank'!$AT1102),1,IF('Data Bank'!$AC1102=100,3,IF('Data Bank'!$AC1102=0,0,2)))))</f>
        <v>0</v>
      </c>
      <c r="Q1336" s="177">
        <f ca="1">IF(Q$1&lt;'Data Bank'!$AD1102,"",IF(Q$1&gt;'Data Bank'!$AT1102,"",IF(AND('Data Bank'!$AC1102&lt;100,TODAY()&gt;'Data Bank'!$AT1102),1,IF('Data Bank'!$AC1102=100,3,IF('Data Bank'!$AC1102=0,0,2)))))</f>
        <v>0</v>
      </c>
      <c r="R1336" s="177">
        <f ca="1">IF(R$1&lt;'Data Bank'!$AD1102,"",IF(R$1&gt;'Data Bank'!$AT1102,"",IF(AND('Data Bank'!$AC1102&lt;100,TODAY()&gt;'Data Bank'!$AT1102),1,IF('Data Bank'!$AC1102=100,3,IF('Data Bank'!$AC1102=0,0,2)))))</f>
        <v>0</v>
      </c>
    </row>
    <row r="1337" spans="1:18">
      <c r="A1337" s="115" t="str">
        <f>'Data Bank'!E1103</f>
        <v>Usman Trade City</v>
      </c>
      <c r="B1337" s="178">
        <f ca="1">IF(B$1&lt;'Data Bank'!$AD1103,"",IF(B$1&gt;'Data Bank'!$AT1103,"",IF(AND('Data Bank'!$AC1103&lt;100,TODAY()&gt;'Data Bank'!$AT1103),1,IF('Data Bank'!$AC1103=100,3,IF('Data Bank'!$AC1103=0,0,2)))))</f>
        <v>0</v>
      </c>
      <c r="C1337" s="178">
        <f ca="1">IF(C$1&lt;'Data Bank'!$AD1103,"",IF(C$1&gt;'Data Bank'!$AT1103,"",IF(AND('Data Bank'!$AC1103&lt;100,TODAY()&gt;'Data Bank'!$AT1103),1,IF('Data Bank'!$AC1103=100,3,IF('Data Bank'!$AC1103=0,0,2)))))</f>
        <v>0</v>
      </c>
      <c r="D1337" s="178">
        <f ca="1">IF(D$1&lt;'Data Bank'!$AD1103,"",IF(D$1&gt;'Data Bank'!$AT1103,"",IF(AND('Data Bank'!$AC1103&lt;100,TODAY()&gt;'Data Bank'!$AT1103),1,IF('Data Bank'!$AC1103=100,3,IF('Data Bank'!$AC1103=0,0,2)))))</f>
        <v>0</v>
      </c>
      <c r="E1337" s="178">
        <f ca="1">IF(E$1&lt;'Data Bank'!$AD1103,"",IF(E$1&gt;'Data Bank'!$AT1103,"",IF(AND('Data Bank'!$AC1103&lt;100,TODAY()&gt;'Data Bank'!$AT1103),1,IF('Data Bank'!$AC1103=100,3,IF('Data Bank'!$AC1103=0,0,2)))))</f>
        <v>0</v>
      </c>
      <c r="F1337" s="178">
        <f ca="1">IF(F$1&lt;'Data Bank'!$AD1103,"",IF(F$1&gt;'Data Bank'!$AT1103,"",IF(AND('Data Bank'!$AC1103&lt;100,TODAY()&gt;'Data Bank'!$AT1103),1,IF('Data Bank'!$AC1103=100,3,IF('Data Bank'!$AC1103=0,0,2)))))</f>
        <v>0</v>
      </c>
      <c r="G1337" s="178">
        <f ca="1">IF(G$1&lt;'Data Bank'!$AD1103,"",IF(G$1&gt;'Data Bank'!$AT1103,"",IF(AND('Data Bank'!$AC1103&lt;100,TODAY()&gt;'Data Bank'!$AT1103),1,IF('Data Bank'!$AC1103=100,3,IF('Data Bank'!$AC1103=0,0,2)))))</f>
        <v>0</v>
      </c>
      <c r="H1337" s="178">
        <f ca="1">IF(H$1&lt;'Data Bank'!$AD1103,"",IF(H$1&gt;'Data Bank'!$AT1103,"",IF(AND('Data Bank'!$AC1103&lt;100,TODAY()&gt;'Data Bank'!$AT1103),1,IF('Data Bank'!$AC1103=100,3,IF('Data Bank'!$AC1103=0,0,2)))))</f>
        <v>0</v>
      </c>
      <c r="I1337" s="178">
        <f ca="1">IF(I$1&lt;'Data Bank'!$AD1103,"",IF(I$1&gt;'Data Bank'!$AT1103,"",IF(AND('Data Bank'!$AC1103&lt;100,TODAY()&gt;'Data Bank'!$AT1103),1,IF('Data Bank'!$AC1103=100,3,IF('Data Bank'!$AC1103=0,0,2)))))</f>
        <v>0</v>
      </c>
      <c r="J1337" s="177" t="str">
        <f ca="1">IF(J$1&lt;'Data Bank'!$AD1103,"",IF(J$1&gt;'Data Bank'!$AT1103,"",IF(AND('Data Bank'!$AC1103&lt;100,TODAY()&gt;'Data Bank'!$AT1103),1,IF('Data Bank'!$AC1103=100,3,IF('Data Bank'!$AC1103=0,0,2)))))</f>
        <v/>
      </c>
      <c r="K1337" s="177" t="str">
        <f ca="1">IF(K$1&lt;'Data Bank'!$AD1103,"",IF(K$1&gt;'Data Bank'!$AT1103,"",IF(AND('Data Bank'!$AC1103&lt;100,TODAY()&gt;'Data Bank'!$AT1103),1,IF('Data Bank'!$AC1103=100,3,IF('Data Bank'!$AC1103=0,0,2)))))</f>
        <v/>
      </c>
      <c r="L1337" s="177" t="str">
        <f ca="1">IF(L$1&lt;'Data Bank'!$AD1103,"",IF(L$1&gt;'Data Bank'!$AT1103,"",IF(AND('Data Bank'!$AC1103&lt;100,TODAY()&gt;'Data Bank'!$AT1103),1,IF('Data Bank'!$AC1103=100,3,IF('Data Bank'!$AC1103=0,0,2)))))</f>
        <v/>
      </c>
      <c r="M1337" s="177" t="str">
        <f ca="1">IF(M$1&lt;'Data Bank'!$AD1103,"",IF(M$1&gt;'Data Bank'!$AT1103,"",IF(AND('Data Bank'!$AC1103&lt;100,TODAY()&gt;'Data Bank'!$AT1103),1,IF('Data Bank'!$AC1103=100,3,IF('Data Bank'!$AC1103=0,0,2)))))</f>
        <v/>
      </c>
      <c r="N1337" s="177" t="str">
        <f ca="1">IF(N$1&lt;'Data Bank'!$AD1103,"",IF(N$1&gt;'Data Bank'!$AT1103,"",IF(AND('Data Bank'!$AC1103&lt;100,TODAY()&gt;'Data Bank'!$AT1103),1,IF('Data Bank'!$AC1103=100,3,IF('Data Bank'!$AC1103=0,0,2)))))</f>
        <v/>
      </c>
      <c r="O1337" s="177" t="str">
        <f ca="1">IF(O$1&lt;'Data Bank'!$AD1103,"",IF(O$1&gt;'Data Bank'!$AT1103,"",IF(AND('Data Bank'!$AC1103&lt;100,TODAY()&gt;'Data Bank'!$AT1103),1,IF('Data Bank'!$AC1103=100,3,IF('Data Bank'!$AC1103=0,0,2)))))</f>
        <v/>
      </c>
      <c r="P1337" s="177" t="str">
        <f ca="1">IF(P$1&lt;'Data Bank'!$AD1103,"",IF(P$1&gt;'Data Bank'!$AT1103,"",IF(AND('Data Bank'!$AC1103&lt;100,TODAY()&gt;'Data Bank'!$AT1103),1,IF('Data Bank'!$AC1103=100,3,IF('Data Bank'!$AC1103=0,0,2)))))</f>
        <v/>
      </c>
      <c r="Q1337" s="177" t="str">
        <f ca="1">IF(Q$1&lt;'Data Bank'!$AD1103,"",IF(Q$1&gt;'Data Bank'!$AT1103,"",IF(AND('Data Bank'!$AC1103&lt;100,TODAY()&gt;'Data Bank'!$AT1103),1,IF('Data Bank'!$AC1103=100,3,IF('Data Bank'!$AC1103=0,0,2)))))</f>
        <v/>
      </c>
      <c r="R1337" s="177" t="str">
        <f ca="1">IF(R$1&lt;'Data Bank'!$AD1103,"",IF(R$1&gt;'Data Bank'!$AT1103,"",IF(AND('Data Bank'!$AC1103&lt;100,TODAY()&gt;'Data Bank'!$AT1103),1,IF('Data Bank'!$AC1103=100,3,IF('Data Bank'!$AC1103=0,0,2)))))</f>
        <v/>
      </c>
    </row>
    <row r="1338" spans="1:18">
      <c r="A1338" s="115" t="str">
        <f>'Data Bank'!E1107</f>
        <v>Sayyam City</v>
      </c>
      <c r="B1338" s="178">
        <f ca="1">IF(B$1&lt;'Data Bank'!$AD1107,"",IF(B$1&gt;'Data Bank'!$AT1107,"",IF(AND('Data Bank'!$AC1107&lt;100,TODAY()&gt;'Data Bank'!$AT1107),1,IF('Data Bank'!$AC1107=100,3,IF('Data Bank'!$AC1107=0,0,2)))))</f>
        <v>2</v>
      </c>
      <c r="C1338" s="178">
        <f ca="1">IF(C$1&lt;'Data Bank'!$AD1107,"",IF(C$1&gt;'Data Bank'!$AT1107,"",IF(AND('Data Bank'!$AC1107&lt;100,TODAY()&gt;'Data Bank'!$AT1107),1,IF('Data Bank'!$AC1107=100,3,IF('Data Bank'!$AC1107=0,0,2)))))</f>
        <v>2</v>
      </c>
      <c r="D1338" s="178">
        <f ca="1">IF(D$1&lt;'Data Bank'!$AD1107,"",IF(D$1&gt;'Data Bank'!$AT1107,"",IF(AND('Data Bank'!$AC1107&lt;100,TODAY()&gt;'Data Bank'!$AT1107),1,IF('Data Bank'!$AC1107=100,3,IF('Data Bank'!$AC1107=0,0,2)))))</f>
        <v>2</v>
      </c>
      <c r="E1338" s="178">
        <f ca="1">IF(E$1&lt;'Data Bank'!$AD1107,"",IF(E$1&gt;'Data Bank'!$AT1107,"",IF(AND('Data Bank'!$AC1107&lt;100,TODAY()&gt;'Data Bank'!$AT1107),1,IF('Data Bank'!$AC1107=100,3,IF('Data Bank'!$AC1107=0,0,2)))))</f>
        <v>2</v>
      </c>
      <c r="F1338" s="178">
        <f ca="1">IF(F$1&lt;'Data Bank'!$AD1107,"",IF(F$1&gt;'Data Bank'!$AT1107,"",IF(AND('Data Bank'!$AC1107&lt;100,TODAY()&gt;'Data Bank'!$AT1107),1,IF('Data Bank'!$AC1107=100,3,IF('Data Bank'!$AC1107=0,0,2)))))</f>
        <v>2</v>
      </c>
      <c r="G1338" s="178">
        <f ca="1">IF(G$1&lt;'Data Bank'!$AD1107,"",IF(G$1&gt;'Data Bank'!$AT1107,"",IF(AND('Data Bank'!$AC1107&lt;100,TODAY()&gt;'Data Bank'!$AT1107),1,IF('Data Bank'!$AC1107=100,3,IF('Data Bank'!$AC1107=0,0,2)))))</f>
        <v>2</v>
      </c>
      <c r="H1338" s="178">
        <f ca="1">IF(H$1&lt;'Data Bank'!$AD1107,"",IF(H$1&gt;'Data Bank'!$AT1107,"",IF(AND('Data Bank'!$AC1107&lt;100,TODAY()&gt;'Data Bank'!$AT1107),1,IF('Data Bank'!$AC1107=100,3,IF('Data Bank'!$AC1107=0,0,2)))))</f>
        <v>2</v>
      </c>
      <c r="I1338" s="178">
        <f ca="1">IF(I$1&lt;'Data Bank'!$AD1107,"",IF(I$1&gt;'Data Bank'!$AT1107,"",IF(AND('Data Bank'!$AC1107&lt;100,TODAY()&gt;'Data Bank'!$AT1107),1,IF('Data Bank'!$AC1107=100,3,IF('Data Bank'!$AC1107=0,0,2)))))</f>
        <v>2</v>
      </c>
      <c r="J1338" s="177">
        <f ca="1">IF(J$1&lt;'Data Bank'!$AD1107,"",IF(J$1&gt;'Data Bank'!$AT1107,"",IF(AND('Data Bank'!$AC1107&lt;100,TODAY()&gt;'Data Bank'!$AT1107),1,IF('Data Bank'!$AC1107=100,3,IF('Data Bank'!$AC1107=0,0,2)))))</f>
        <v>2</v>
      </c>
      <c r="K1338" s="177">
        <f ca="1">IF(K$1&lt;'Data Bank'!$AD1107,"",IF(K$1&gt;'Data Bank'!$AT1107,"",IF(AND('Data Bank'!$AC1107&lt;100,TODAY()&gt;'Data Bank'!$AT1107),1,IF('Data Bank'!$AC1107=100,3,IF('Data Bank'!$AC1107=0,0,2)))))</f>
        <v>2</v>
      </c>
      <c r="L1338" s="177">
        <f ca="1">IF(L$1&lt;'Data Bank'!$AD1107,"",IF(L$1&gt;'Data Bank'!$AT1107,"",IF(AND('Data Bank'!$AC1107&lt;100,TODAY()&gt;'Data Bank'!$AT1107),1,IF('Data Bank'!$AC1107=100,3,IF('Data Bank'!$AC1107=0,0,2)))))</f>
        <v>2</v>
      </c>
      <c r="M1338" s="177">
        <f ca="1">IF(M$1&lt;'Data Bank'!$AD1107,"",IF(M$1&gt;'Data Bank'!$AT1107,"",IF(AND('Data Bank'!$AC1107&lt;100,TODAY()&gt;'Data Bank'!$AT1107),1,IF('Data Bank'!$AC1107=100,3,IF('Data Bank'!$AC1107=0,0,2)))))</f>
        <v>2</v>
      </c>
      <c r="N1338" s="177">
        <f ca="1">IF(N$1&lt;'Data Bank'!$AD1107,"",IF(N$1&gt;'Data Bank'!$AT1107,"",IF(AND('Data Bank'!$AC1107&lt;100,TODAY()&gt;'Data Bank'!$AT1107),1,IF('Data Bank'!$AC1107=100,3,IF('Data Bank'!$AC1107=0,0,2)))))</f>
        <v>2</v>
      </c>
      <c r="O1338" s="177">
        <f ca="1">IF(O$1&lt;'Data Bank'!$AD1107,"",IF(O$1&gt;'Data Bank'!$AT1107,"",IF(AND('Data Bank'!$AC1107&lt;100,TODAY()&gt;'Data Bank'!$AT1107),1,IF('Data Bank'!$AC1107=100,3,IF('Data Bank'!$AC1107=0,0,2)))))</f>
        <v>2</v>
      </c>
      <c r="P1338" s="177">
        <f ca="1">IF(P$1&lt;'Data Bank'!$AD1107,"",IF(P$1&gt;'Data Bank'!$AT1107,"",IF(AND('Data Bank'!$AC1107&lt;100,TODAY()&gt;'Data Bank'!$AT1107),1,IF('Data Bank'!$AC1107=100,3,IF('Data Bank'!$AC1107=0,0,2)))))</f>
        <v>2</v>
      </c>
      <c r="Q1338" s="177">
        <f ca="1">IF(Q$1&lt;'Data Bank'!$AD1107,"",IF(Q$1&gt;'Data Bank'!$AT1107,"",IF(AND('Data Bank'!$AC1107&lt;100,TODAY()&gt;'Data Bank'!$AT1107),1,IF('Data Bank'!$AC1107=100,3,IF('Data Bank'!$AC1107=0,0,2)))))</f>
        <v>2</v>
      </c>
      <c r="R1338" s="177">
        <f ca="1">IF(R$1&lt;'Data Bank'!$AD1107,"",IF(R$1&gt;'Data Bank'!$AT1107,"",IF(AND('Data Bank'!$AC1107&lt;100,TODAY()&gt;'Data Bank'!$AT1107),1,IF('Data Bank'!$AC1107=100,3,IF('Data Bank'!$AC1107=0,0,2)))))</f>
        <v>2</v>
      </c>
    </row>
    <row r="1339" spans="1:18">
      <c r="A1339" s="115" t="str">
        <f>'Data Bank'!E1108</f>
        <v>Scheme33_MalirCantt_MDU_P01</v>
      </c>
      <c r="B1339" s="178">
        <f ca="1">IF(B$1&lt;'Data Bank'!$AD1108,"",IF(B$1&gt;'Data Bank'!$AT1108,"",IF(AND('Data Bank'!$AC1108&lt;100,TODAY()&gt;'Data Bank'!$AT1108),1,IF('Data Bank'!$AC1108=100,3,IF('Data Bank'!$AC1108=0,0,2)))))</f>
        <v>2</v>
      </c>
      <c r="C1339" s="178">
        <f ca="1">IF(C$1&lt;'Data Bank'!$AD1108,"",IF(C$1&gt;'Data Bank'!$AT1108,"",IF(AND('Data Bank'!$AC1108&lt;100,TODAY()&gt;'Data Bank'!$AT1108),1,IF('Data Bank'!$AC1108=100,3,IF('Data Bank'!$AC1108=0,0,2)))))</f>
        <v>2</v>
      </c>
      <c r="D1339" s="178">
        <f ca="1">IF(D$1&lt;'Data Bank'!$AD1108,"",IF(D$1&gt;'Data Bank'!$AT1108,"",IF(AND('Data Bank'!$AC1108&lt;100,TODAY()&gt;'Data Bank'!$AT1108),1,IF('Data Bank'!$AC1108=100,3,IF('Data Bank'!$AC1108=0,0,2)))))</f>
        <v>2</v>
      </c>
      <c r="E1339" s="178">
        <f ca="1">IF(E$1&lt;'Data Bank'!$AD1108,"",IF(E$1&gt;'Data Bank'!$AT1108,"",IF(AND('Data Bank'!$AC1108&lt;100,TODAY()&gt;'Data Bank'!$AT1108),1,IF('Data Bank'!$AC1108=100,3,IF('Data Bank'!$AC1108=0,0,2)))))</f>
        <v>2</v>
      </c>
      <c r="F1339" s="178">
        <f ca="1">IF(F$1&lt;'Data Bank'!$AD1108,"",IF(F$1&gt;'Data Bank'!$AT1108,"",IF(AND('Data Bank'!$AC1108&lt;100,TODAY()&gt;'Data Bank'!$AT1108),1,IF('Data Bank'!$AC1108=100,3,IF('Data Bank'!$AC1108=0,0,2)))))</f>
        <v>2</v>
      </c>
      <c r="G1339" s="178">
        <f ca="1">IF(G$1&lt;'Data Bank'!$AD1108,"",IF(G$1&gt;'Data Bank'!$AT1108,"",IF(AND('Data Bank'!$AC1108&lt;100,TODAY()&gt;'Data Bank'!$AT1108),1,IF('Data Bank'!$AC1108=100,3,IF('Data Bank'!$AC1108=0,0,2)))))</f>
        <v>2</v>
      </c>
      <c r="H1339" s="178">
        <f ca="1">IF(H$1&lt;'Data Bank'!$AD1108,"",IF(H$1&gt;'Data Bank'!$AT1108,"",IF(AND('Data Bank'!$AC1108&lt;100,TODAY()&gt;'Data Bank'!$AT1108),1,IF('Data Bank'!$AC1108=100,3,IF('Data Bank'!$AC1108=0,0,2)))))</f>
        <v>2</v>
      </c>
      <c r="I1339" s="178">
        <f ca="1">IF(I$1&lt;'Data Bank'!$AD1108,"",IF(I$1&gt;'Data Bank'!$AT1108,"",IF(AND('Data Bank'!$AC1108&lt;100,TODAY()&gt;'Data Bank'!$AT1108),1,IF('Data Bank'!$AC1108=100,3,IF('Data Bank'!$AC1108=0,0,2)))))</f>
        <v>2</v>
      </c>
      <c r="J1339" s="177">
        <f ca="1">IF(J$1&lt;'Data Bank'!$AD1108,"",IF(J$1&gt;'Data Bank'!$AT1108,"",IF(AND('Data Bank'!$AC1108&lt;100,TODAY()&gt;'Data Bank'!$AT1108),1,IF('Data Bank'!$AC1108=100,3,IF('Data Bank'!$AC1108=0,0,2)))))</f>
        <v>2</v>
      </c>
      <c r="K1339" s="177">
        <f ca="1">IF(K$1&lt;'Data Bank'!$AD1108,"",IF(K$1&gt;'Data Bank'!$AT1108,"",IF(AND('Data Bank'!$AC1108&lt;100,TODAY()&gt;'Data Bank'!$AT1108),1,IF('Data Bank'!$AC1108=100,3,IF('Data Bank'!$AC1108=0,0,2)))))</f>
        <v>2</v>
      </c>
      <c r="L1339" s="177">
        <f ca="1">IF(L$1&lt;'Data Bank'!$AD1108,"",IF(L$1&gt;'Data Bank'!$AT1108,"",IF(AND('Data Bank'!$AC1108&lt;100,TODAY()&gt;'Data Bank'!$AT1108),1,IF('Data Bank'!$AC1108=100,3,IF('Data Bank'!$AC1108=0,0,2)))))</f>
        <v>2</v>
      </c>
      <c r="M1339" s="177">
        <f ca="1">IF(M$1&lt;'Data Bank'!$AD1108,"",IF(M$1&gt;'Data Bank'!$AT1108,"",IF(AND('Data Bank'!$AC1108&lt;100,TODAY()&gt;'Data Bank'!$AT1108),1,IF('Data Bank'!$AC1108=100,3,IF('Data Bank'!$AC1108=0,0,2)))))</f>
        <v>2</v>
      </c>
      <c r="N1339" s="177">
        <f ca="1">IF(N$1&lt;'Data Bank'!$AD1108,"",IF(N$1&gt;'Data Bank'!$AT1108,"",IF(AND('Data Bank'!$AC1108&lt;100,TODAY()&gt;'Data Bank'!$AT1108),1,IF('Data Bank'!$AC1108=100,3,IF('Data Bank'!$AC1108=0,0,2)))))</f>
        <v>2</v>
      </c>
      <c r="O1339" s="177">
        <f ca="1">IF(O$1&lt;'Data Bank'!$AD1108,"",IF(O$1&gt;'Data Bank'!$AT1108,"",IF(AND('Data Bank'!$AC1108&lt;100,TODAY()&gt;'Data Bank'!$AT1108),1,IF('Data Bank'!$AC1108=100,3,IF('Data Bank'!$AC1108=0,0,2)))))</f>
        <v>2</v>
      </c>
      <c r="P1339" s="177">
        <f ca="1">IF(P$1&lt;'Data Bank'!$AD1108,"",IF(P$1&gt;'Data Bank'!$AT1108,"",IF(AND('Data Bank'!$AC1108&lt;100,TODAY()&gt;'Data Bank'!$AT1108),1,IF('Data Bank'!$AC1108=100,3,IF('Data Bank'!$AC1108=0,0,2)))))</f>
        <v>2</v>
      </c>
      <c r="Q1339" s="177">
        <f ca="1">IF(Q$1&lt;'Data Bank'!$AD1108,"",IF(Q$1&gt;'Data Bank'!$AT1108,"",IF(AND('Data Bank'!$AC1108&lt;100,TODAY()&gt;'Data Bank'!$AT1108),1,IF('Data Bank'!$AC1108=100,3,IF('Data Bank'!$AC1108=0,0,2)))))</f>
        <v>2</v>
      </c>
      <c r="R1339" s="177">
        <f ca="1">IF(R$1&lt;'Data Bank'!$AD1108,"",IF(R$1&gt;'Data Bank'!$AT1108,"",IF(AND('Data Bank'!$AC1108&lt;100,TODAY()&gt;'Data Bank'!$AT1108),1,IF('Data Bank'!$AC1108=100,3,IF('Data Bank'!$AC1108=0,0,2)))))</f>
        <v>2</v>
      </c>
    </row>
    <row r="1340" spans="1:18">
      <c r="A1340" s="115" t="str">
        <f>'Data Bank'!E1109</f>
        <v>Scheme33_MalirCantt_MDU_P02</v>
      </c>
      <c r="B1340" s="178">
        <f ca="1">IF(B$1&lt;'Data Bank'!$AD1109,"",IF(B$1&gt;'Data Bank'!$AT1109,"",IF(AND('Data Bank'!$AC1109&lt;100,TODAY()&gt;'Data Bank'!$AT1109),1,IF('Data Bank'!$AC1109=100,3,IF('Data Bank'!$AC1109=0,0,2)))))</f>
        <v>2</v>
      </c>
      <c r="C1340" s="178">
        <f ca="1">IF(C$1&lt;'Data Bank'!$AD1109,"",IF(C$1&gt;'Data Bank'!$AT1109,"",IF(AND('Data Bank'!$AC1109&lt;100,TODAY()&gt;'Data Bank'!$AT1109),1,IF('Data Bank'!$AC1109=100,3,IF('Data Bank'!$AC1109=0,0,2)))))</f>
        <v>2</v>
      </c>
      <c r="D1340" s="178">
        <f ca="1">IF(D$1&lt;'Data Bank'!$AD1109,"",IF(D$1&gt;'Data Bank'!$AT1109,"",IF(AND('Data Bank'!$AC1109&lt;100,TODAY()&gt;'Data Bank'!$AT1109),1,IF('Data Bank'!$AC1109=100,3,IF('Data Bank'!$AC1109=0,0,2)))))</f>
        <v>2</v>
      </c>
      <c r="E1340" s="178">
        <f ca="1">IF(E$1&lt;'Data Bank'!$AD1109,"",IF(E$1&gt;'Data Bank'!$AT1109,"",IF(AND('Data Bank'!$AC1109&lt;100,TODAY()&gt;'Data Bank'!$AT1109),1,IF('Data Bank'!$AC1109=100,3,IF('Data Bank'!$AC1109=0,0,2)))))</f>
        <v>2</v>
      </c>
      <c r="F1340" s="178">
        <f ca="1">IF(F$1&lt;'Data Bank'!$AD1109,"",IF(F$1&gt;'Data Bank'!$AT1109,"",IF(AND('Data Bank'!$AC1109&lt;100,TODAY()&gt;'Data Bank'!$AT1109),1,IF('Data Bank'!$AC1109=100,3,IF('Data Bank'!$AC1109=0,0,2)))))</f>
        <v>2</v>
      </c>
      <c r="G1340" s="178">
        <f ca="1">IF(G$1&lt;'Data Bank'!$AD1109,"",IF(G$1&gt;'Data Bank'!$AT1109,"",IF(AND('Data Bank'!$AC1109&lt;100,TODAY()&gt;'Data Bank'!$AT1109),1,IF('Data Bank'!$AC1109=100,3,IF('Data Bank'!$AC1109=0,0,2)))))</f>
        <v>2</v>
      </c>
      <c r="H1340" s="178">
        <f ca="1">IF(H$1&lt;'Data Bank'!$AD1109,"",IF(H$1&gt;'Data Bank'!$AT1109,"",IF(AND('Data Bank'!$AC1109&lt;100,TODAY()&gt;'Data Bank'!$AT1109),1,IF('Data Bank'!$AC1109=100,3,IF('Data Bank'!$AC1109=0,0,2)))))</f>
        <v>2</v>
      </c>
      <c r="I1340" s="178">
        <f ca="1">IF(I$1&lt;'Data Bank'!$AD1109,"",IF(I$1&gt;'Data Bank'!$AT1109,"",IF(AND('Data Bank'!$AC1109&lt;100,TODAY()&gt;'Data Bank'!$AT1109),1,IF('Data Bank'!$AC1109=100,3,IF('Data Bank'!$AC1109=0,0,2)))))</f>
        <v>2</v>
      </c>
      <c r="J1340" s="177">
        <f ca="1">IF(J$1&lt;'Data Bank'!$AD1109,"",IF(J$1&gt;'Data Bank'!$AT1109,"",IF(AND('Data Bank'!$AC1109&lt;100,TODAY()&gt;'Data Bank'!$AT1109),1,IF('Data Bank'!$AC1109=100,3,IF('Data Bank'!$AC1109=0,0,2)))))</f>
        <v>2</v>
      </c>
      <c r="K1340" s="177">
        <f ca="1">IF(K$1&lt;'Data Bank'!$AD1109,"",IF(K$1&gt;'Data Bank'!$AT1109,"",IF(AND('Data Bank'!$AC1109&lt;100,TODAY()&gt;'Data Bank'!$AT1109),1,IF('Data Bank'!$AC1109=100,3,IF('Data Bank'!$AC1109=0,0,2)))))</f>
        <v>2</v>
      </c>
      <c r="L1340" s="177">
        <f ca="1">IF(L$1&lt;'Data Bank'!$AD1109,"",IF(L$1&gt;'Data Bank'!$AT1109,"",IF(AND('Data Bank'!$AC1109&lt;100,TODAY()&gt;'Data Bank'!$AT1109),1,IF('Data Bank'!$AC1109=100,3,IF('Data Bank'!$AC1109=0,0,2)))))</f>
        <v>2</v>
      </c>
      <c r="M1340" s="177">
        <f ca="1">IF(M$1&lt;'Data Bank'!$AD1109,"",IF(M$1&gt;'Data Bank'!$AT1109,"",IF(AND('Data Bank'!$AC1109&lt;100,TODAY()&gt;'Data Bank'!$AT1109),1,IF('Data Bank'!$AC1109=100,3,IF('Data Bank'!$AC1109=0,0,2)))))</f>
        <v>2</v>
      </c>
      <c r="N1340" s="177">
        <f ca="1">IF(N$1&lt;'Data Bank'!$AD1109,"",IF(N$1&gt;'Data Bank'!$AT1109,"",IF(AND('Data Bank'!$AC1109&lt;100,TODAY()&gt;'Data Bank'!$AT1109),1,IF('Data Bank'!$AC1109=100,3,IF('Data Bank'!$AC1109=0,0,2)))))</f>
        <v>2</v>
      </c>
      <c r="O1340" s="177">
        <f ca="1">IF(O$1&lt;'Data Bank'!$AD1109,"",IF(O$1&gt;'Data Bank'!$AT1109,"",IF(AND('Data Bank'!$AC1109&lt;100,TODAY()&gt;'Data Bank'!$AT1109),1,IF('Data Bank'!$AC1109=100,3,IF('Data Bank'!$AC1109=0,0,2)))))</f>
        <v>2</v>
      </c>
      <c r="P1340" s="177">
        <f ca="1">IF(P$1&lt;'Data Bank'!$AD1109,"",IF(P$1&gt;'Data Bank'!$AT1109,"",IF(AND('Data Bank'!$AC1109&lt;100,TODAY()&gt;'Data Bank'!$AT1109),1,IF('Data Bank'!$AC1109=100,3,IF('Data Bank'!$AC1109=0,0,2)))))</f>
        <v>2</v>
      </c>
      <c r="Q1340" s="177">
        <f ca="1">IF(Q$1&lt;'Data Bank'!$AD1109,"",IF(Q$1&gt;'Data Bank'!$AT1109,"",IF(AND('Data Bank'!$AC1109&lt;100,TODAY()&gt;'Data Bank'!$AT1109),1,IF('Data Bank'!$AC1109=100,3,IF('Data Bank'!$AC1109=0,0,2)))))</f>
        <v>2</v>
      </c>
      <c r="R1340" s="177">
        <f ca="1">IF(R$1&lt;'Data Bank'!$AD1109,"",IF(R$1&gt;'Data Bank'!$AT1109,"",IF(AND('Data Bank'!$AC1109&lt;100,TODAY()&gt;'Data Bank'!$AT1109),1,IF('Data Bank'!$AC1109=100,3,IF('Data Bank'!$AC1109=0,0,2)))))</f>
        <v>2</v>
      </c>
    </row>
    <row r="1341" spans="1:18">
      <c r="A1341" s="115" t="str">
        <f>'Data Bank'!E1136</f>
        <v>Shamsi Rd</v>
      </c>
      <c r="B1341" s="178">
        <f ca="1">IF(B$1&lt;'Data Bank'!$AD1136,"",IF(B$1&gt;'Data Bank'!$AT1136,"",IF(AND('Data Bank'!$AC1136&lt;100,TODAY()&gt;'Data Bank'!$AT1136),1,IF('Data Bank'!$AC1136=100,3,IF('Data Bank'!$AC1136=0,0,2)))))</f>
        <v>2</v>
      </c>
      <c r="C1341" s="178">
        <f ca="1">IF(C$1&lt;'Data Bank'!$AD1136,"",IF(C$1&gt;'Data Bank'!$AT1136,"",IF(AND('Data Bank'!$AC1136&lt;100,TODAY()&gt;'Data Bank'!$AT1136),1,IF('Data Bank'!$AC1136=100,3,IF('Data Bank'!$AC1136=0,0,2)))))</f>
        <v>2</v>
      </c>
      <c r="D1341" s="178">
        <f ca="1">IF(D$1&lt;'Data Bank'!$AD1136,"",IF(D$1&gt;'Data Bank'!$AT1136,"",IF(AND('Data Bank'!$AC1136&lt;100,TODAY()&gt;'Data Bank'!$AT1136),1,IF('Data Bank'!$AC1136=100,3,IF('Data Bank'!$AC1136=0,0,2)))))</f>
        <v>2</v>
      </c>
      <c r="E1341" s="178">
        <f ca="1">IF(E$1&lt;'Data Bank'!$AD1136,"",IF(E$1&gt;'Data Bank'!$AT1136,"",IF(AND('Data Bank'!$AC1136&lt;100,TODAY()&gt;'Data Bank'!$AT1136),1,IF('Data Bank'!$AC1136=100,3,IF('Data Bank'!$AC1136=0,0,2)))))</f>
        <v>2</v>
      </c>
      <c r="F1341" s="178">
        <f ca="1">IF(F$1&lt;'Data Bank'!$AD1136,"",IF(F$1&gt;'Data Bank'!$AT1136,"",IF(AND('Data Bank'!$AC1136&lt;100,TODAY()&gt;'Data Bank'!$AT1136),1,IF('Data Bank'!$AC1136=100,3,IF('Data Bank'!$AC1136=0,0,2)))))</f>
        <v>2</v>
      </c>
      <c r="G1341" s="178">
        <f ca="1">IF(G$1&lt;'Data Bank'!$AD1136,"",IF(G$1&gt;'Data Bank'!$AT1136,"",IF(AND('Data Bank'!$AC1136&lt;100,TODAY()&gt;'Data Bank'!$AT1136),1,IF('Data Bank'!$AC1136=100,3,IF('Data Bank'!$AC1136=0,0,2)))))</f>
        <v>2</v>
      </c>
      <c r="H1341" s="178">
        <f ca="1">IF(H$1&lt;'Data Bank'!$AD1136,"",IF(H$1&gt;'Data Bank'!$AT1136,"",IF(AND('Data Bank'!$AC1136&lt;100,TODAY()&gt;'Data Bank'!$AT1136),1,IF('Data Bank'!$AC1136=100,3,IF('Data Bank'!$AC1136=0,0,2)))))</f>
        <v>2</v>
      </c>
      <c r="I1341" s="178">
        <f ca="1">IF(I$1&lt;'Data Bank'!$AD1136,"",IF(I$1&gt;'Data Bank'!$AT1136,"",IF(AND('Data Bank'!$AC1136&lt;100,TODAY()&gt;'Data Bank'!$AT1136),1,IF('Data Bank'!$AC1136=100,3,IF('Data Bank'!$AC1136=0,0,2)))))</f>
        <v>2</v>
      </c>
      <c r="J1341" s="177">
        <f ca="1">IF(J$1&lt;'Data Bank'!$AD1136,"",IF(J$1&gt;'Data Bank'!$AT1136,"",IF(AND('Data Bank'!$AC1136&lt;100,TODAY()&gt;'Data Bank'!$AT1136),1,IF('Data Bank'!$AC1136=100,3,IF('Data Bank'!$AC1136=0,0,2)))))</f>
        <v>2</v>
      </c>
      <c r="K1341" s="177">
        <f ca="1">IF(K$1&lt;'Data Bank'!$AD1136,"",IF(K$1&gt;'Data Bank'!$AT1136,"",IF(AND('Data Bank'!$AC1136&lt;100,TODAY()&gt;'Data Bank'!$AT1136),1,IF('Data Bank'!$AC1136=100,3,IF('Data Bank'!$AC1136=0,0,2)))))</f>
        <v>2</v>
      </c>
      <c r="L1341" s="177">
        <f ca="1">IF(L$1&lt;'Data Bank'!$AD1136,"",IF(L$1&gt;'Data Bank'!$AT1136,"",IF(AND('Data Bank'!$AC1136&lt;100,TODAY()&gt;'Data Bank'!$AT1136),1,IF('Data Bank'!$AC1136=100,3,IF('Data Bank'!$AC1136=0,0,2)))))</f>
        <v>2</v>
      </c>
      <c r="M1341" s="177">
        <f ca="1">IF(M$1&lt;'Data Bank'!$AD1136,"",IF(M$1&gt;'Data Bank'!$AT1136,"",IF(AND('Data Bank'!$AC1136&lt;100,TODAY()&gt;'Data Bank'!$AT1136),1,IF('Data Bank'!$AC1136=100,3,IF('Data Bank'!$AC1136=0,0,2)))))</f>
        <v>2</v>
      </c>
      <c r="N1341" s="177">
        <f ca="1">IF(N$1&lt;'Data Bank'!$AD1136,"",IF(N$1&gt;'Data Bank'!$AT1136,"",IF(AND('Data Bank'!$AC1136&lt;100,TODAY()&gt;'Data Bank'!$AT1136),1,IF('Data Bank'!$AC1136=100,3,IF('Data Bank'!$AC1136=0,0,2)))))</f>
        <v>2</v>
      </c>
      <c r="O1341" s="177">
        <f ca="1">IF(O$1&lt;'Data Bank'!$AD1136,"",IF(O$1&gt;'Data Bank'!$AT1136,"",IF(AND('Data Bank'!$AC1136&lt;100,TODAY()&gt;'Data Bank'!$AT1136),1,IF('Data Bank'!$AC1136=100,3,IF('Data Bank'!$AC1136=0,0,2)))))</f>
        <v>2</v>
      </c>
      <c r="P1341" s="177">
        <f ca="1">IF(P$1&lt;'Data Bank'!$AD1136,"",IF(P$1&gt;'Data Bank'!$AT1136,"",IF(AND('Data Bank'!$AC1136&lt;100,TODAY()&gt;'Data Bank'!$AT1136),1,IF('Data Bank'!$AC1136=100,3,IF('Data Bank'!$AC1136=0,0,2)))))</f>
        <v>2</v>
      </c>
      <c r="Q1341" s="177">
        <f ca="1">IF(Q$1&lt;'Data Bank'!$AD1136,"",IF(Q$1&gt;'Data Bank'!$AT1136,"",IF(AND('Data Bank'!$AC1136&lt;100,TODAY()&gt;'Data Bank'!$AT1136),1,IF('Data Bank'!$AC1136=100,3,IF('Data Bank'!$AC1136=0,0,2)))))</f>
        <v>2</v>
      </c>
      <c r="R1341" s="177">
        <f ca="1">IF(R$1&lt;'Data Bank'!$AD1136,"",IF(R$1&gt;'Data Bank'!$AT1136,"",IF(AND('Data Bank'!$AC1136&lt;100,TODAY()&gt;'Data Bank'!$AT1136),1,IF('Data Bank'!$AC1136=100,3,IF('Data Bank'!$AC1136=0,0,2)))))</f>
        <v>2</v>
      </c>
    </row>
    <row r="1342" spans="1:18">
      <c r="A1342" s="115" t="str">
        <f>'Data Bank'!E1139</f>
        <v>Shehzad Colony</v>
      </c>
      <c r="B1342" s="178">
        <f ca="1">IF(B$1&lt;'Data Bank'!$AD1139,"",IF(B$1&gt;'Data Bank'!$AT1139,"",IF(AND('Data Bank'!$AC1139&lt;100,TODAY()&gt;'Data Bank'!$AT1139),1,IF('Data Bank'!$AC1139=100,3,IF('Data Bank'!$AC1139=0,0,2)))))</f>
        <v>2</v>
      </c>
      <c r="C1342" s="178">
        <f ca="1">IF(C$1&lt;'Data Bank'!$AD1139,"",IF(C$1&gt;'Data Bank'!$AT1139,"",IF(AND('Data Bank'!$AC1139&lt;100,TODAY()&gt;'Data Bank'!$AT1139),1,IF('Data Bank'!$AC1139=100,3,IF('Data Bank'!$AC1139=0,0,2)))))</f>
        <v>2</v>
      </c>
      <c r="D1342" s="178">
        <f ca="1">IF(D$1&lt;'Data Bank'!$AD1139,"",IF(D$1&gt;'Data Bank'!$AT1139,"",IF(AND('Data Bank'!$AC1139&lt;100,TODAY()&gt;'Data Bank'!$AT1139),1,IF('Data Bank'!$AC1139=100,3,IF('Data Bank'!$AC1139=0,0,2)))))</f>
        <v>2</v>
      </c>
      <c r="E1342" s="178">
        <f ca="1">IF(E$1&lt;'Data Bank'!$AD1139,"",IF(E$1&gt;'Data Bank'!$AT1139,"",IF(AND('Data Bank'!$AC1139&lt;100,TODAY()&gt;'Data Bank'!$AT1139),1,IF('Data Bank'!$AC1139=100,3,IF('Data Bank'!$AC1139=0,0,2)))))</f>
        <v>2</v>
      </c>
      <c r="F1342" s="178">
        <f ca="1">IF(F$1&lt;'Data Bank'!$AD1139,"",IF(F$1&gt;'Data Bank'!$AT1139,"",IF(AND('Data Bank'!$AC1139&lt;100,TODAY()&gt;'Data Bank'!$AT1139),1,IF('Data Bank'!$AC1139=100,3,IF('Data Bank'!$AC1139=0,0,2)))))</f>
        <v>2</v>
      </c>
      <c r="G1342" s="178">
        <f ca="1">IF(G$1&lt;'Data Bank'!$AD1139,"",IF(G$1&gt;'Data Bank'!$AT1139,"",IF(AND('Data Bank'!$AC1139&lt;100,TODAY()&gt;'Data Bank'!$AT1139),1,IF('Data Bank'!$AC1139=100,3,IF('Data Bank'!$AC1139=0,0,2)))))</f>
        <v>2</v>
      </c>
      <c r="H1342" s="178">
        <f ca="1">IF(H$1&lt;'Data Bank'!$AD1139,"",IF(H$1&gt;'Data Bank'!$AT1139,"",IF(AND('Data Bank'!$AC1139&lt;100,TODAY()&gt;'Data Bank'!$AT1139),1,IF('Data Bank'!$AC1139=100,3,IF('Data Bank'!$AC1139=0,0,2)))))</f>
        <v>2</v>
      </c>
      <c r="I1342" s="178">
        <f ca="1">IF(I$1&lt;'Data Bank'!$AD1139,"",IF(I$1&gt;'Data Bank'!$AT1139,"",IF(AND('Data Bank'!$AC1139&lt;100,TODAY()&gt;'Data Bank'!$AT1139),1,IF('Data Bank'!$AC1139=100,3,IF('Data Bank'!$AC1139=0,0,2)))))</f>
        <v>2</v>
      </c>
      <c r="J1342" s="177">
        <f ca="1">IF(J$1&lt;'Data Bank'!$AD1139,"",IF(J$1&gt;'Data Bank'!$AT1139,"",IF(AND('Data Bank'!$AC1139&lt;100,TODAY()&gt;'Data Bank'!$AT1139),1,IF('Data Bank'!$AC1139=100,3,IF('Data Bank'!$AC1139=0,0,2)))))</f>
        <v>2</v>
      </c>
      <c r="K1342" s="177">
        <f ca="1">IF(K$1&lt;'Data Bank'!$AD1139,"",IF(K$1&gt;'Data Bank'!$AT1139,"",IF(AND('Data Bank'!$AC1139&lt;100,TODAY()&gt;'Data Bank'!$AT1139),1,IF('Data Bank'!$AC1139=100,3,IF('Data Bank'!$AC1139=0,0,2)))))</f>
        <v>2</v>
      </c>
      <c r="L1342" s="177">
        <f ca="1">IF(L$1&lt;'Data Bank'!$AD1139,"",IF(L$1&gt;'Data Bank'!$AT1139,"",IF(AND('Data Bank'!$AC1139&lt;100,TODAY()&gt;'Data Bank'!$AT1139),1,IF('Data Bank'!$AC1139=100,3,IF('Data Bank'!$AC1139=0,0,2)))))</f>
        <v>2</v>
      </c>
      <c r="M1342" s="177">
        <f ca="1">IF(M$1&lt;'Data Bank'!$AD1139,"",IF(M$1&gt;'Data Bank'!$AT1139,"",IF(AND('Data Bank'!$AC1139&lt;100,TODAY()&gt;'Data Bank'!$AT1139),1,IF('Data Bank'!$AC1139=100,3,IF('Data Bank'!$AC1139=0,0,2)))))</f>
        <v>2</v>
      </c>
      <c r="N1342" s="177">
        <f ca="1">IF(N$1&lt;'Data Bank'!$AD1139,"",IF(N$1&gt;'Data Bank'!$AT1139,"",IF(AND('Data Bank'!$AC1139&lt;100,TODAY()&gt;'Data Bank'!$AT1139),1,IF('Data Bank'!$AC1139=100,3,IF('Data Bank'!$AC1139=0,0,2)))))</f>
        <v>2</v>
      </c>
      <c r="O1342" s="177">
        <f ca="1">IF(O$1&lt;'Data Bank'!$AD1139,"",IF(O$1&gt;'Data Bank'!$AT1139,"",IF(AND('Data Bank'!$AC1139&lt;100,TODAY()&gt;'Data Bank'!$AT1139),1,IF('Data Bank'!$AC1139=100,3,IF('Data Bank'!$AC1139=0,0,2)))))</f>
        <v>2</v>
      </c>
      <c r="P1342" s="177">
        <f ca="1">IF(P$1&lt;'Data Bank'!$AD1139,"",IF(P$1&gt;'Data Bank'!$AT1139,"",IF(AND('Data Bank'!$AC1139&lt;100,TODAY()&gt;'Data Bank'!$AT1139),1,IF('Data Bank'!$AC1139=100,3,IF('Data Bank'!$AC1139=0,0,2)))))</f>
        <v>2</v>
      </c>
      <c r="Q1342" s="177">
        <f ca="1">IF(Q$1&lt;'Data Bank'!$AD1139,"",IF(Q$1&gt;'Data Bank'!$AT1139,"",IF(AND('Data Bank'!$AC1139&lt;100,TODAY()&gt;'Data Bank'!$AT1139),1,IF('Data Bank'!$AC1139=100,3,IF('Data Bank'!$AC1139=0,0,2)))))</f>
        <v>2</v>
      </c>
      <c r="R1342" s="177">
        <f ca="1">IF(R$1&lt;'Data Bank'!$AD1139,"",IF(R$1&gt;'Data Bank'!$AT1139,"",IF(AND('Data Bank'!$AC1139&lt;100,TODAY()&gt;'Data Bank'!$AT1139),1,IF('Data Bank'!$AC1139=100,3,IF('Data Bank'!$AC1139=0,0,2)))))</f>
        <v>2</v>
      </c>
    </row>
    <row r="1343" spans="1:18">
      <c r="A1343" s="115" t="str">
        <f>'Data Bank'!E1152</f>
        <v>Ali Tiown &amp; New Ali Town</v>
      </c>
      <c r="B1343" s="178">
        <f ca="1">IF(B$1&lt;'Data Bank'!$AD1152,"",IF(B$1&gt;'Data Bank'!$AT1152,"",IF(AND('Data Bank'!$AC1152&lt;100,TODAY()&gt;'Data Bank'!$AT1152),1,IF('Data Bank'!$AC1152=100,3,IF('Data Bank'!$AC1152=0,0,2)))))</f>
        <v>0</v>
      </c>
      <c r="C1343" s="178">
        <f ca="1">IF(C$1&lt;'Data Bank'!$AD1152,"",IF(C$1&gt;'Data Bank'!$AT1152,"",IF(AND('Data Bank'!$AC1152&lt;100,TODAY()&gt;'Data Bank'!$AT1152),1,IF('Data Bank'!$AC1152=100,3,IF('Data Bank'!$AC1152=0,0,2)))))</f>
        <v>0</v>
      </c>
      <c r="D1343" s="178">
        <f ca="1">IF(D$1&lt;'Data Bank'!$AD1152,"",IF(D$1&gt;'Data Bank'!$AT1152,"",IF(AND('Data Bank'!$AC1152&lt;100,TODAY()&gt;'Data Bank'!$AT1152),1,IF('Data Bank'!$AC1152=100,3,IF('Data Bank'!$AC1152=0,0,2)))))</f>
        <v>0</v>
      </c>
      <c r="E1343" s="178">
        <f ca="1">IF(E$1&lt;'Data Bank'!$AD1152,"",IF(E$1&gt;'Data Bank'!$AT1152,"",IF(AND('Data Bank'!$AC1152&lt;100,TODAY()&gt;'Data Bank'!$AT1152),1,IF('Data Bank'!$AC1152=100,3,IF('Data Bank'!$AC1152=0,0,2)))))</f>
        <v>0</v>
      </c>
      <c r="F1343" s="178">
        <f ca="1">IF(F$1&lt;'Data Bank'!$AD1152,"",IF(F$1&gt;'Data Bank'!$AT1152,"",IF(AND('Data Bank'!$AC1152&lt;100,TODAY()&gt;'Data Bank'!$AT1152),1,IF('Data Bank'!$AC1152=100,3,IF('Data Bank'!$AC1152=0,0,2)))))</f>
        <v>0</v>
      </c>
      <c r="G1343" s="178">
        <f ca="1">IF(G$1&lt;'Data Bank'!$AD1152,"",IF(G$1&gt;'Data Bank'!$AT1152,"",IF(AND('Data Bank'!$AC1152&lt;100,TODAY()&gt;'Data Bank'!$AT1152),1,IF('Data Bank'!$AC1152=100,3,IF('Data Bank'!$AC1152=0,0,2)))))</f>
        <v>0</v>
      </c>
      <c r="H1343" s="178">
        <f ca="1">IF(H$1&lt;'Data Bank'!$AD1152,"",IF(H$1&gt;'Data Bank'!$AT1152,"",IF(AND('Data Bank'!$AC1152&lt;100,TODAY()&gt;'Data Bank'!$AT1152),1,IF('Data Bank'!$AC1152=100,3,IF('Data Bank'!$AC1152=0,0,2)))))</f>
        <v>0</v>
      </c>
      <c r="I1343" s="178">
        <f ca="1">IF(I$1&lt;'Data Bank'!$AD1152,"",IF(I$1&gt;'Data Bank'!$AT1152,"",IF(AND('Data Bank'!$AC1152&lt;100,TODAY()&gt;'Data Bank'!$AT1152),1,IF('Data Bank'!$AC1152=100,3,IF('Data Bank'!$AC1152=0,0,2)))))</f>
        <v>0</v>
      </c>
      <c r="J1343" s="177" t="str">
        <f ca="1">IF(J$1&lt;'Data Bank'!$AD1152,"",IF(J$1&gt;'Data Bank'!$AT1152,"",IF(AND('Data Bank'!$AC1152&lt;100,TODAY()&gt;'Data Bank'!$AT1152),1,IF('Data Bank'!$AC1152=100,3,IF('Data Bank'!$AC1152=0,0,2)))))</f>
        <v/>
      </c>
      <c r="K1343" s="177" t="str">
        <f ca="1">IF(K$1&lt;'Data Bank'!$AD1152,"",IF(K$1&gt;'Data Bank'!$AT1152,"",IF(AND('Data Bank'!$AC1152&lt;100,TODAY()&gt;'Data Bank'!$AT1152),1,IF('Data Bank'!$AC1152=100,3,IF('Data Bank'!$AC1152=0,0,2)))))</f>
        <v/>
      </c>
      <c r="L1343" s="177" t="str">
        <f ca="1">IF(L$1&lt;'Data Bank'!$AD1152,"",IF(L$1&gt;'Data Bank'!$AT1152,"",IF(AND('Data Bank'!$AC1152&lt;100,TODAY()&gt;'Data Bank'!$AT1152),1,IF('Data Bank'!$AC1152=100,3,IF('Data Bank'!$AC1152=0,0,2)))))</f>
        <v/>
      </c>
      <c r="M1343" s="177" t="str">
        <f ca="1">IF(M$1&lt;'Data Bank'!$AD1152,"",IF(M$1&gt;'Data Bank'!$AT1152,"",IF(AND('Data Bank'!$AC1152&lt;100,TODAY()&gt;'Data Bank'!$AT1152),1,IF('Data Bank'!$AC1152=100,3,IF('Data Bank'!$AC1152=0,0,2)))))</f>
        <v/>
      </c>
      <c r="N1343" s="177" t="str">
        <f ca="1">IF(N$1&lt;'Data Bank'!$AD1152,"",IF(N$1&gt;'Data Bank'!$AT1152,"",IF(AND('Data Bank'!$AC1152&lt;100,TODAY()&gt;'Data Bank'!$AT1152),1,IF('Data Bank'!$AC1152=100,3,IF('Data Bank'!$AC1152=0,0,2)))))</f>
        <v/>
      </c>
      <c r="O1343" s="177" t="str">
        <f ca="1">IF(O$1&lt;'Data Bank'!$AD1152,"",IF(O$1&gt;'Data Bank'!$AT1152,"",IF(AND('Data Bank'!$AC1152&lt;100,TODAY()&gt;'Data Bank'!$AT1152),1,IF('Data Bank'!$AC1152=100,3,IF('Data Bank'!$AC1152=0,0,2)))))</f>
        <v/>
      </c>
      <c r="P1343" s="177" t="str">
        <f ca="1">IF(P$1&lt;'Data Bank'!$AD1152,"",IF(P$1&gt;'Data Bank'!$AT1152,"",IF(AND('Data Bank'!$AC1152&lt;100,TODAY()&gt;'Data Bank'!$AT1152),1,IF('Data Bank'!$AC1152=100,3,IF('Data Bank'!$AC1152=0,0,2)))))</f>
        <v/>
      </c>
      <c r="Q1343" s="177" t="str">
        <f ca="1">IF(Q$1&lt;'Data Bank'!$AD1152,"",IF(Q$1&gt;'Data Bank'!$AT1152,"",IF(AND('Data Bank'!$AC1152&lt;100,TODAY()&gt;'Data Bank'!$AT1152),1,IF('Data Bank'!$AC1152=100,3,IF('Data Bank'!$AC1152=0,0,2)))))</f>
        <v/>
      </c>
      <c r="R1343" s="177" t="str">
        <f ca="1">IF(R$1&lt;'Data Bank'!$AD1152,"",IF(R$1&gt;'Data Bank'!$AT1152,"",IF(AND('Data Bank'!$AC1152&lt;100,TODAY()&gt;'Data Bank'!$AT1152),1,IF('Data Bank'!$AC1152=100,3,IF('Data Bank'!$AC1152=0,0,2)))))</f>
        <v/>
      </c>
    </row>
    <row r="1344" spans="1:18">
      <c r="A1344" s="115" t="str">
        <f>'Data Bank'!E1157</f>
        <v>SKT Rd Pocket 03</v>
      </c>
      <c r="B1344" s="178">
        <f ca="1">IF(B$1&lt;'Data Bank'!$AD1157,"",IF(B$1&gt;'Data Bank'!$AT1157,"",IF(AND('Data Bank'!$AC1157&lt;100,TODAY()&gt;'Data Bank'!$AT1157),1,IF('Data Bank'!$AC1157=100,3,IF('Data Bank'!$AC1157=0,0,2)))))</f>
        <v>2</v>
      </c>
      <c r="C1344" s="178">
        <f ca="1">IF(C$1&lt;'Data Bank'!$AD1157,"",IF(C$1&gt;'Data Bank'!$AT1157,"",IF(AND('Data Bank'!$AC1157&lt;100,TODAY()&gt;'Data Bank'!$AT1157),1,IF('Data Bank'!$AC1157=100,3,IF('Data Bank'!$AC1157=0,0,2)))))</f>
        <v>2</v>
      </c>
      <c r="D1344" s="178">
        <f ca="1">IF(D$1&lt;'Data Bank'!$AD1157,"",IF(D$1&gt;'Data Bank'!$AT1157,"",IF(AND('Data Bank'!$AC1157&lt;100,TODAY()&gt;'Data Bank'!$AT1157),1,IF('Data Bank'!$AC1157=100,3,IF('Data Bank'!$AC1157=0,0,2)))))</f>
        <v>2</v>
      </c>
      <c r="E1344" s="178" t="str">
        <f ca="1">IF(E$1&lt;'Data Bank'!$AD1157,"",IF(E$1&gt;'Data Bank'!$AT1157,"",IF(AND('Data Bank'!$AC1157&lt;100,TODAY()&gt;'Data Bank'!$AT1157),1,IF('Data Bank'!$AC1157=100,3,IF('Data Bank'!$AC1157=0,0,2)))))</f>
        <v/>
      </c>
      <c r="F1344" s="178" t="str">
        <f ca="1">IF(F$1&lt;'Data Bank'!$AD1157,"",IF(F$1&gt;'Data Bank'!$AT1157,"",IF(AND('Data Bank'!$AC1157&lt;100,TODAY()&gt;'Data Bank'!$AT1157),1,IF('Data Bank'!$AC1157=100,3,IF('Data Bank'!$AC1157=0,0,2)))))</f>
        <v/>
      </c>
      <c r="G1344" s="178" t="str">
        <f ca="1">IF(G$1&lt;'Data Bank'!$AD1157,"",IF(G$1&gt;'Data Bank'!$AT1157,"",IF(AND('Data Bank'!$AC1157&lt;100,TODAY()&gt;'Data Bank'!$AT1157),1,IF('Data Bank'!$AC1157=100,3,IF('Data Bank'!$AC1157=0,0,2)))))</f>
        <v/>
      </c>
      <c r="H1344" s="178" t="str">
        <f ca="1">IF(H$1&lt;'Data Bank'!$AD1157,"",IF(H$1&gt;'Data Bank'!$AT1157,"",IF(AND('Data Bank'!$AC1157&lt;100,TODAY()&gt;'Data Bank'!$AT1157),1,IF('Data Bank'!$AC1157=100,3,IF('Data Bank'!$AC1157=0,0,2)))))</f>
        <v/>
      </c>
      <c r="I1344" s="178" t="str">
        <f ca="1">IF(I$1&lt;'Data Bank'!$AD1157,"",IF(I$1&gt;'Data Bank'!$AT1157,"",IF(AND('Data Bank'!$AC1157&lt;100,TODAY()&gt;'Data Bank'!$AT1157),1,IF('Data Bank'!$AC1157=100,3,IF('Data Bank'!$AC1157=0,0,2)))))</f>
        <v/>
      </c>
      <c r="J1344" s="177" t="str">
        <f ca="1">IF(J$1&lt;'Data Bank'!$AD1157,"",IF(J$1&gt;'Data Bank'!$AT1157,"",IF(AND('Data Bank'!$AC1157&lt;100,TODAY()&gt;'Data Bank'!$AT1157),1,IF('Data Bank'!$AC1157=100,3,IF('Data Bank'!$AC1157=0,0,2)))))</f>
        <v/>
      </c>
      <c r="K1344" s="177" t="str">
        <f ca="1">IF(K$1&lt;'Data Bank'!$AD1157,"",IF(K$1&gt;'Data Bank'!$AT1157,"",IF(AND('Data Bank'!$AC1157&lt;100,TODAY()&gt;'Data Bank'!$AT1157),1,IF('Data Bank'!$AC1157=100,3,IF('Data Bank'!$AC1157=0,0,2)))))</f>
        <v/>
      </c>
      <c r="L1344" s="177" t="str">
        <f ca="1">IF(L$1&lt;'Data Bank'!$AD1157,"",IF(L$1&gt;'Data Bank'!$AT1157,"",IF(AND('Data Bank'!$AC1157&lt;100,TODAY()&gt;'Data Bank'!$AT1157),1,IF('Data Bank'!$AC1157=100,3,IF('Data Bank'!$AC1157=0,0,2)))))</f>
        <v/>
      </c>
      <c r="M1344" s="177" t="str">
        <f ca="1">IF(M$1&lt;'Data Bank'!$AD1157,"",IF(M$1&gt;'Data Bank'!$AT1157,"",IF(AND('Data Bank'!$AC1157&lt;100,TODAY()&gt;'Data Bank'!$AT1157),1,IF('Data Bank'!$AC1157=100,3,IF('Data Bank'!$AC1157=0,0,2)))))</f>
        <v/>
      </c>
      <c r="N1344" s="177" t="str">
        <f ca="1">IF(N$1&lt;'Data Bank'!$AD1157,"",IF(N$1&gt;'Data Bank'!$AT1157,"",IF(AND('Data Bank'!$AC1157&lt;100,TODAY()&gt;'Data Bank'!$AT1157),1,IF('Data Bank'!$AC1157=100,3,IF('Data Bank'!$AC1157=0,0,2)))))</f>
        <v/>
      </c>
      <c r="O1344" s="177" t="str">
        <f ca="1">IF(O$1&lt;'Data Bank'!$AD1157,"",IF(O$1&gt;'Data Bank'!$AT1157,"",IF(AND('Data Bank'!$AC1157&lt;100,TODAY()&gt;'Data Bank'!$AT1157),1,IF('Data Bank'!$AC1157=100,3,IF('Data Bank'!$AC1157=0,0,2)))))</f>
        <v/>
      </c>
      <c r="P1344" s="177" t="str">
        <f ca="1">IF(P$1&lt;'Data Bank'!$AD1157,"",IF(P$1&gt;'Data Bank'!$AT1157,"",IF(AND('Data Bank'!$AC1157&lt;100,TODAY()&gt;'Data Bank'!$AT1157),1,IF('Data Bank'!$AC1157=100,3,IF('Data Bank'!$AC1157=0,0,2)))))</f>
        <v/>
      </c>
      <c r="Q1344" s="177" t="str">
        <f ca="1">IF(Q$1&lt;'Data Bank'!$AD1157,"",IF(Q$1&gt;'Data Bank'!$AT1157,"",IF(AND('Data Bank'!$AC1157&lt;100,TODAY()&gt;'Data Bank'!$AT1157),1,IF('Data Bank'!$AC1157=100,3,IF('Data Bank'!$AC1157=0,0,2)))))</f>
        <v/>
      </c>
      <c r="R1344" s="177" t="str">
        <f ca="1">IF(R$1&lt;'Data Bank'!$AD1157,"",IF(R$1&gt;'Data Bank'!$AT1157,"",IF(AND('Data Bank'!$AC1157&lt;100,TODAY()&gt;'Data Bank'!$AT1157),1,IF('Data Bank'!$AC1157=100,3,IF('Data Bank'!$AC1157=0,0,2)))))</f>
        <v/>
      </c>
    </row>
    <row r="1345" spans="1:18">
      <c r="A1345" s="115" t="str">
        <f>'Data Bank'!E1158</f>
        <v>SKT Rd Pocket 04</v>
      </c>
      <c r="B1345" s="178">
        <f ca="1">IF(B$1&lt;'Data Bank'!$AD1158,"",IF(B$1&gt;'Data Bank'!$AT1158,"",IF(AND('Data Bank'!$AC1158&lt;100,TODAY()&gt;'Data Bank'!$AT1158),1,IF('Data Bank'!$AC1158=100,3,IF('Data Bank'!$AC1158=0,0,2)))))</f>
        <v>1</v>
      </c>
      <c r="C1345" s="178" t="str">
        <f ca="1">IF(C$1&lt;'Data Bank'!$AD1158,"",IF(C$1&gt;'Data Bank'!$AT1158,"",IF(AND('Data Bank'!$AC1158&lt;100,TODAY()&gt;'Data Bank'!$AT1158),1,IF('Data Bank'!$AC1158=100,3,IF('Data Bank'!$AC1158=0,0,2)))))</f>
        <v/>
      </c>
      <c r="D1345" s="178" t="str">
        <f ca="1">IF(D$1&lt;'Data Bank'!$AD1158,"",IF(D$1&gt;'Data Bank'!$AT1158,"",IF(AND('Data Bank'!$AC1158&lt;100,TODAY()&gt;'Data Bank'!$AT1158),1,IF('Data Bank'!$AC1158=100,3,IF('Data Bank'!$AC1158=0,0,2)))))</f>
        <v/>
      </c>
      <c r="E1345" s="178" t="str">
        <f ca="1">IF(E$1&lt;'Data Bank'!$AD1158,"",IF(E$1&gt;'Data Bank'!$AT1158,"",IF(AND('Data Bank'!$AC1158&lt;100,TODAY()&gt;'Data Bank'!$AT1158),1,IF('Data Bank'!$AC1158=100,3,IF('Data Bank'!$AC1158=0,0,2)))))</f>
        <v/>
      </c>
      <c r="F1345" s="178" t="str">
        <f ca="1">IF(F$1&lt;'Data Bank'!$AD1158,"",IF(F$1&gt;'Data Bank'!$AT1158,"",IF(AND('Data Bank'!$AC1158&lt;100,TODAY()&gt;'Data Bank'!$AT1158),1,IF('Data Bank'!$AC1158=100,3,IF('Data Bank'!$AC1158=0,0,2)))))</f>
        <v/>
      </c>
      <c r="G1345" s="178" t="str">
        <f ca="1">IF(G$1&lt;'Data Bank'!$AD1158,"",IF(G$1&gt;'Data Bank'!$AT1158,"",IF(AND('Data Bank'!$AC1158&lt;100,TODAY()&gt;'Data Bank'!$AT1158),1,IF('Data Bank'!$AC1158=100,3,IF('Data Bank'!$AC1158=0,0,2)))))</f>
        <v/>
      </c>
      <c r="H1345" s="178" t="str">
        <f ca="1">IF(H$1&lt;'Data Bank'!$AD1158,"",IF(H$1&gt;'Data Bank'!$AT1158,"",IF(AND('Data Bank'!$AC1158&lt;100,TODAY()&gt;'Data Bank'!$AT1158),1,IF('Data Bank'!$AC1158=100,3,IF('Data Bank'!$AC1158=0,0,2)))))</f>
        <v/>
      </c>
      <c r="I1345" s="178" t="str">
        <f ca="1">IF(I$1&lt;'Data Bank'!$AD1158,"",IF(I$1&gt;'Data Bank'!$AT1158,"",IF(AND('Data Bank'!$AC1158&lt;100,TODAY()&gt;'Data Bank'!$AT1158),1,IF('Data Bank'!$AC1158=100,3,IF('Data Bank'!$AC1158=0,0,2)))))</f>
        <v/>
      </c>
      <c r="J1345" s="177" t="str">
        <f ca="1">IF(J$1&lt;'Data Bank'!$AD1158,"",IF(J$1&gt;'Data Bank'!$AT1158,"",IF(AND('Data Bank'!$AC1158&lt;100,TODAY()&gt;'Data Bank'!$AT1158),1,IF('Data Bank'!$AC1158=100,3,IF('Data Bank'!$AC1158=0,0,2)))))</f>
        <v/>
      </c>
      <c r="K1345" s="177" t="str">
        <f ca="1">IF(K$1&lt;'Data Bank'!$AD1158,"",IF(K$1&gt;'Data Bank'!$AT1158,"",IF(AND('Data Bank'!$AC1158&lt;100,TODAY()&gt;'Data Bank'!$AT1158),1,IF('Data Bank'!$AC1158=100,3,IF('Data Bank'!$AC1158=0,0,2)))))</f>
        <v/>
      </c>
      <c r="L1345" s="177" t="str">
        <f ca="1">IF(L$1&lt;'Data Bank'!$AD1158,"",IF(L$1&gt;'Data Bank'!$AT1158,"",IF(AND('Data Bank'!$AC1158&lt;100,TODAY()&gt;'Data Bank'!$AT1158),1,IF('Data Bank'!$AC1158=100,3,IF('Data Bank'!$AC1158=0,0,2)))))</f>
        <v/>
      </c>
      <c r="M1345" s="177" t="str">
        <f ca="1">IF(M$1&lt;'Data Bank'!$AD1158,"",IF(M$1&gt;'Data Bank'!$AT1158,"",IF(AND('Data Bank'!$AC1158&lt;100,TODAY()&gt;'Data Bank'!$AT1158),1,IF('Data Bank'!$AC1158=100,3,IF('Data Bank'!$AC1158=0,0,2)))))</f>
        <v/>
      </c>
      <c r="N1345" s="177" t="str">
        <f ca="1">IF(N$1&lt;'Data Bank'!$AD1158,"",IF(N$1&gt;'Data Bank'!$AT1158,"",IF(AND('Data Bank'!$AC1158&lt;100,TODAY()&gt;'Data Bank'!$AT1158),1,IF('Data Bank'!$AC1158=100,3,IF('Data Bank'!$AC1158=0,0,2)))))</f>
        <v/>
      </c>
      <c r="O1345" s="177" t="str">
        <f ca="1">IF(O$1&lt;'Data Bank'!$AD1158,"",IF(O$1&gt;'Data Bank'!$AT1158,"",IF(AND('Data Bank'!$AC1158&lt;100,TODAY()&gt;'Data Bank'!$AT1158),1,IF('Data Bank'!$AC1158=100,3,IF('Data Bank'!$AC1158=0,0,2)))))</f>
        <v/>
      </c>
      <c r="P1345" s="177" t="str">
        <f ca="1">IF(P$1&lt;'Data Bank'!$AD1158,"",IF(P$1&gt;'Data Bank'!$AT1158,"",IF(AND('Data Bank'!$AC1158&lt;100,TODAY()&gt;'Data Bank'!$AT1158),1,IF('Data Bank'!$AC1158=100,3,IF('Data Bank'!$AC1158=0,0,2)))))</f>
        <v/>
      </c>
      <c r="Q1345" s="177" t="str">
        <f ca="1">IF(Q$1&lt;'Data Bank'!$AD1158,"",IF(Q$1&gt;'Data Bank'!$AT1158,"",IF(AND('Data Bank'!$AC1158&lt;100,TODAY()&gt;'Data Bank'!$AT1158),1,IF('Data Bank'!$AC1158=100,3,IF('Data Bank'!$AC1158=0,0,2)))))</f>
        <v/>
      </c>
      <c r="R1345" s="177" t="str">
        <f ca="1">IF(R$1&lt;'Data Bank'!$AD1158,"",IF(R$1&gt;'Data Bank'!$AT1158,"",IF(AND('Data Bank'!$AC1158&lt;100,TODAY()&gt;'Data Bank'!$AT1158),1,IF('Data Bank'!$AC1158=100,3,IF('Data Bank'!$AC1158=0,0,2)))))</f>
        <v/>
      </c>
    </row>
    <row r="1346" spans="1:18">
      <c r="A1346" s="115" t="str">
        <f>'Data Bank'!E1167</f>
        <v>Sui Gas Road Pk1</v>
      </c>
      <c r="B1346" s="178">
        <f ca="1">IF(B$1&lt;'Data Bank'!$AD1167,"",IF(B$1&gt;'Data Bank'!$AT1167,"",IF(AND('Data Bank'!$AC1167&lt;100,TODAY()&gt;'Data Bank'!$AT1167),1,IF('Data Bank'!$AC1167=100,3,IF('Data Bank'!$AC1167=0,0,2)))))</f>
        <v>2</v>
      </c>
      <c r="C1346" s="178">
        <f ca="1">IF(C$1&lt;'Data Bank'!$AD1167,"",IF(C$1&gt;'Data Bank'!$AT1167,"",IF(AND('Data Bank'!$AC1167&lt;100,TODAY()&gt;'Data Bank'!$AT1167),1,IF('Data Bank'!$AC1167=100,3,IF('Data Bank'!$AC1167=0,0,2)))))</f>
        <v>2</v>
      </c>
      <c r="D1346" s="178">
        <f ca="1">IF(D$1&lt;'Data Bank'!$AD1167,"",IF(D$1&gt;'Data Bank'!$AT1167,"",IF(AND('Data Bank'!$AC1167&lt;100,TODAY()&gt;'Data Bank'!$AT1167),1,IF('Data Bank'!$AC1167=100,3,IF('Data Bank'!$AC1167=0,0,2)))))</f>
        <v>2</v>
      </c>
      <c r="E1346" s="178">
        <f ca="1">IF(E$1&lt;'Data Bank'!$AD1167,"",IF(E$1&gt;'Data Bank'!$AT1167,"",IF(AND('Data Bank'!$AC1167&lt;100,TODAY()&gt;'Data Bank'!$AT1167),1,IF('Data Bank'!$AC1167=100,3,IF('Data Bank'!$AC1167=0,0,2)))))</f>
        <v>2</v>
      </c>
      <c r="F1346" s="178">
        <f ca="1">IF(F$1&lt;'Data Bank'!$AD1167,"",IF(F$1&gt;'Data Bank'!$AT1167,"",IF(AND('Data Bank'!$AC1167&lt;100,TODAY()&gt;'Data Bank'!$AT1167),1,IF('Data Bank'!$AC1167=100,3,IF('Data Bank'!$AC1167=0,0,2)))))</f>
        <v>2</v>
      </c>
      <c r="G1346" s="178">
        <f ca="1">IF(G$1&lt;'Data Bank'!$AD1167,"",IF(G$1&gt;'Data Bank'!$AT1167,"",IF(AND('Data Bank'!$AC1167&lt;100,TODAY()&gt;'Data Bank'!$AT1167),1,IF('Data Bank'!$AC1167=100,3,IF('Data Bank'!$AC1167=0,0,2)))))</f>
        <v>2</v>
      </c>
      <c r="H1346" s="178">
        <f ca="1">IF(H$1&lt;'Data Bank'!$AD1167,"",IF(H$1&gt;'Data Bank'!$AT1167,"",IF(AND('Data Bank'!$AC1167&lt;100,TODAY()&gt;'Data Bank'!$AT1167),1,IF('Data Bank'!$AC1167=100,3,IF('Data Bank'!$AC1167=0,0,2)))))</f>
        <v>2</v>
      </c>
      <c r="I1346" s="178">
        <f ca="1">IF(I$1&lt;'Data Bank'!$AD1167,"",IF(I$1&gt;'Data Bank'!$AT1167,"",IF(AND('Data Bank'!$AC1167&lt;100,TODAY()&gt;'Data Bank'!$AT1167),1,IF('Data Bank'!$AC1167=100,3,IF('Data Bank'!$AC1167=0,0,2)))))</f>
        <v>2</v>
      </c>
      <c r="J1346" s="177">
        <f ca="1">IF(J$1&lt;'Data Bank'!$AD1167,"",IF(J$1&gt;'Data Bank'!$AT1167,"",IF(AND('Data Bank'!$AC1167&lt;100,TODAY()&gt;'Data Bank'!$AT1167),1,IF('Data Bank'!$AC1167=100,3,IF('Data Bank'!$AC1167=0,0,2)))))</f>
        <v>2</v>
      </c>
      <c r="K1346" s="177">
        <f ca="1">IF(K$1&lt;'Data Bank'!$AD1167,"",IF(K$1&gt;'Data Bank'!$AT1167,"",IF(AND('Data Bank'!$AC1167&lt;100,TODAY()&gt;'Data Bank'!$AT1167),1,IF('Data Bank'!$AC1167=100,3,IF('Data Bank'!$AC1167=0,0,2)))))</f>
        <v>2</v>
      </c>
      <c r="L1346" s="177">
        <f ca="1">IF(L$1&lt;'Data Bank'!$AD1167,"",IF(L$1&gt;'Data Bank'!$AT1167,"",IF(AND('Data Bank'!$AC1167&lt;100,TODAY()&gt;'Data Bank'!$AT1167),1,IF('Data Bank'!$AC1167=100,3,IF('Data Bank'!$AC1167=0,0,2)))))</f>
        <v>2</v>
      </c>
      <c r="M1346" s="177">
        <f ca="1">IF(M$1&lt;'Data Bank'!$AD1167,"",IF(M$1&gt;'Data Bank'!$AT1167,"",IF(AND('Data Bank'!$AC1167&lt;100,TODAY()&gt;'Data Bank'!$AT1167),1,IF('Data Bank'!$AC1167=100,3,IF('Data Bank'!$AC1167=0,0,2)))))</f>
        <v>2</v>
      </c>
      <c r="N1346" s="177">
        <f ca="1">IF(N$1&lt;'Data Bank'!$AD1167,"",IF(N$1&gt;'Data Bank'!$AT1167,"",IF(AND('Data Bank'!$AC1167&lt;100,TODAY()&gt;'Data Bank'!$AT1167),1,IF('Data Bank'!$AC1167=100,3,IF('Data Bank'!$AC1167=0,0,2)))))</f>
        <v>2</v>
      </c>
      <c r="O1346" s="177">
        <f ca="1">IF(O$1&lt;'Data Bank'!$AD1167,"",IF(O$1&gt;'Data Bank'!$AT1167,"",IF(AND('Data Bank'!$AC1167&lt;100,TODAY()&gt;'Data Bank'!$AT1167),1,IF('Data Bank'!$AC1167=100,3,IF('Data Bank'!$AC1167=0,0,2)))))</f>
        <v>2</v>
      </c>
      <c r="P1346" s="177">
        <f ca="1">IF(P$1&lt;'Data Bank'!$AD1167,"",IF(P$1&gt;'Data Bank'!$AT1167,"",IF(AND('Data Bank'!$AC1167&lt;100,TODAY()&gt;'Data Bank'!$AT1167),1,IF('Data Bank'!$AC1167=100,3,IF('Data Bank'!$AC1167=0,0,2)))))</f>
        <v>2</v>
      </c>
      <c r="Q1346" s="177">
        <f ca="1">IF(Q$1&lt;'Data Bank'!$AD1167,"",IF(Q$1&gt;'Data Bank'!$AT1167,"",IF(AND('Data Bank'!$AC1167&lt;100,TODAY()&gt;'Data Bank'!$AT1167),1,IF('Data Bank'!$AC1167=100,3,IF('Data Bank'!$AC1167=0,0,2)))))</f>
        <v>2</v>
      </c>
      <c r="R1346" s="177">
        <f ca="1">IF(R$1&lt;'Data Bank'!$AD1167,"",IF(R$1&gt;'Data Bank'!$AT1167,"",IF(AND('Data Bank'!$AC1167&lt;100,TODAY()&gt;'Data Bank'!$AT1167),1,IF('Data Bank'!$AC1167=100,3,IF('Data Bank'!$AC1167=0,0,2)))))</f>
        <v>2</v>
      </c>
    </row>
    <row r="1347" spans="1:18">
      <c r="A1347" s="115" t="str">
        <f>'Data Bank'!E1168</f>
        <v>Sui Gas Road Pk2</v>
      </c>
      <c r="B1347" s="178">
        <f ca="1">IF(B$1&lt;'Data Bank'!$AD1168,"",IF(B$1&gt;'Data Bank'!$AT1168,"",IF(AND('Data Bank'!$AC1168&lt;100,TODAY()&gt;'Data Bank'!$AT1168),1,IF('Data Bank'!$AC1168=100,3,IF('Data Bank'!$AC1168=0,0,2)))))</f>
        <v>2</v>
      </c>
      <c r="C1347" s="178">
        <f ca="1">IF(C$1&lt;'Data Bank'!$AD1168,"",IF(C$1&gt;'Data Bank'!$AT1168,"",IF(AND('Data Bank'!$AC1168&lt;100,TODAY()&gt;'Data Bank'!$AT1168),1,IF('Data Bank'!$AC1168=100,3,IF('Data Bank'!$AC1168=0,0,2)))))</f>
        <v>2</v>
      </c>
      <c r="D1347" s="178">
        <f ca="1">IF(D$1&lt;'Data Bank'!$AD1168,"",IF(D$1&gt;'Data Bank'!$AT1168,"",IF(AND('Data Bank'!$AC1168&lt;100,TODAY()&gt;'Data Bank'!$AT1168),1,IF('Data Bank'!$AC1168=100,3,IF('Data Bank'!$AC1168=0,0,2)))))</f>
        <v>2</v>
      </c>
      <c r="E1347" s="178">
        <f ca="1">IF(E$1&lt;'Data Bank'!$AD1168,"",IF(E$1&gt;'Data Bank'!$AT1168,"",IF(AND('Data Bank'!$AC1168&lt;100,TODAY()&gt;'Data Bank'!$AT1168),1,IF('Data Bank'!$AC1168=100,3,IF('Data Bank'!$AC1168=0,0,2)))))</f>
        <v>2</v>
      </c>
      <c r="F1347" s="178">
        <f ca="1">IF(F$1&lt;'Data Bank'!$AD1168,"",IF(F$1&gt;'Data Bank'!$AT1168,"",IF(AND('Data Bank'!$AC1168&lt;100,TODAY()&gt;'Data Bank'!$AT1168),1,IF('Data Bank'!$AC1168=100,3,IF('Data Bank'!$AC1168=0,0,2)))))</f>
        <v>2</v>
      </c>
      <c r="G1347" s="178">
        <f ca="1">IF(G$1&lt;'Data Bank'!$AD1168,"",IF(G$1&gt;'Data Bank'!$AT1168,"",IF(AND('Data Bank'!$AC1168&lt;100,TODAY()&gt;'Data Bank'!$AT1168),1,IF('Data Bank'!$AC1168=100,3,IF('Data Bank'!$AC1168=0,0,2)))))</f>
        <v>2</v>
      </c>
      <c r="H1347" s="178">
        <f ca="1">IF(H$1&lt;'Data Bank'!$AD1168,"",IF(H$1&gt;'Data Bank'!$AT1168,"",IF(AND('Data Bank'!$AC1168&lt;100,TODAY()&gt;'Data Bank'!$AT1168),1,IF('Data Bank'!$AC1168=100,3,IF('Data Bank'!$AC1168=0,0,2)))))</f>
        <v>2</v>
      </c>
      <c r="I1347" s="178">
        <f ca="1">IF(I$1&lt;'Data Bank'!$AD1168,"",IF(I$1&gt;'Data Bank'!$AT1168,"",IF(AND('Data Bank'!$AC1168&lt;100,TODAY()&gt;'Data Bank'!$AT1168),1,IF('Data Bank'!$AC1168=100,3,IF('Data Bank'!$AC1168=0,0,2)))))</f>
        <v>2</v>
      </c>
      <c r="J1347" s="177">
        <f ca="1">IF(J$1&lt;'Data Bank'!$AD1168,"",IF(J$1&gt;'Data Bank'!$AT1168,"",IF(AND('Data Bank'!$AC1168&lt;100,TODAY()&gt;'Data Bank'!$AT1168),1,IF('Data Bank'!$AC1168=100,3,IF('Data Bank'!$AC1168=0,0,2)))))</f>
        <v>2</v>
      </c>
      <c r="K1347" s="177">
        <f ca="1">IF(K$1&lt;'Data Bank'!$AD1168,"",IF(K$1&gt;'Data Bank'!$AT1168,"",IF(AND('Data Bank'!$AC1168&lt;100,TODAY()&gt;'Data Bank'!$AT1168),1,IF('Data Bank'!$AC1168=100,3,IF('Data Bank'!$AC1168=0,0,2)))))</f>
        <v>2</v>
      </c>
      <c r="L1347" s="177">
        <f ca="1">IF(L$1&lt;'Data Bank'!$AD1168,"",IF(L$1&gt;'Data Bank'!$AT1168,"",IF(AND('Data Bank'!$AC1168&lt;100,TODAY()&gt;'Data Bank'!$AT1168),1,IF('Data Bank'!$AC1168=100,3,IF('Data Bank'!$AC1168=0,0,2)))))</f>
        <v>2</v>
      </c>
      <c r="M1347" s="177">
        <f ca="1">IF(M$1&lt;'Data Bank'!$AD1168,"",IF(M$1&gt;'Data Bank'!$AT1168,"",IF(AND('Data Bank'!$AC1168&lt;100,TODAY()&gt;'Data Bank'!$AT1168),1,IF('Data Bank'!$AC1168=100,3,IF('Data Bank'!$AC1168=0,0,2)))))</f>
        <v>2</v>
      </c>
      <c r="N1347" s="177">
        <f ca="1">IF(N$1&lt;'Data Bank'!$AD1168,"",IF(N$1&gt;'Data Bank'!$AT1168,"",IF(AND('Data Bank'!$AC1168&lt;100,TODAY()&gt;'Data Bank'!$AT1168),1,IF('Data Bank'!$AC1168=100,3,IF('Data Bank'!$AC1168=0,0,2)))))</f>
        <v>2</v>
      </c>
      <c r="O1347" s="177">
        <f ca="1">IF(O$1&lt;'Data Bank'!$AD1168,"",IF(O$1&gt;'Data Bank'!$AT1168,"",IF(AND('Data Bank'!$AC1168&lt;100,TODAY()&gt;'Data Bank'!$AT1168),1,IF('Data Bank'!$AC1168=100,3,IF('Data Bank'!$AC1168=0,0,2)))))</f>
        <v>2</v>
      </c>
      <c r="P1347" s="177">
        <f ca="1">IF(P$1&lt;'Data Bank'!$AD1168,"",IF(P$1&gt;'Data Bank'!$AT1168,"",IF(AND('Data Bank'!$AC1168&lt;100,TODAY()&gt;'Data Bank'!$AT1168),1,IF('Data Bank'!$AC1168=100,3,IF('Data Bank'!$AC1168=0,0,2)))))</f>
        <v>2</v>
      </c>
      <c r="Q1347" s="177">
        <f ca="1">IF(Q$1&lt;'Data Bank'!$AD1168,"",IF(Q$1&gt;'Data Bank'!$AT1168,"",IF(AND('Data Bank'!$AC1168&lt;100,TODAY()&gt;'Data Bank'!$AT1168),1,IF('Data Bank'!$AC1168=100,3,IF('Data Bank'!$AC1168=0,0,2)))))</f>
        <v>2</v>
      </c>
      <c r="R1347" s="177">
        <f ca="1">IF(R$1&lt;'Data Bank'!$AD1168,"",IF(R$1&gt;'Data Bank'!$AT1168,"",IF(AND('Data Bank'!$AC1168&lt;100,TODAY()&gt;'Data Bank'!$AT1168),1,IF('Data Bank'!$AC1168=100,3,IF('Data Bank'!$AC1168=0,0,2)))))</f>
        <v>2</v>
      </c>
    </row>
    <row r="1348" spans="1:18">
      <c r="A1348" s="115" t="str">
        <f>'Data Bank'!E1173</f>
        <v>Awan Housing Society</v>
      </c>
      <c r="B1348" s="178">
        <f ca="1">IF(B$1&lt;'Data Bank'!$AD1173,"",IF(B$1&gt;'Data Bank'!$AT1173,"",IF(AND('Data Bank'!$AC1173&lt;100,TODAY()&gt;'Data Bank'!$AT1173),1,IF('Data Bank'!$AC1173=100,3,IF('Data Bank'!$AC1173=0,0,2)))))</f>
        <v>0</v>
      </c>
      <c r="C1348" s="178">
        <f ca="1">IF(C$1&lt;'Data Bank'!$AD1173,"",IF(C$1&gt;'Data Bank'!$AT1173,"",IF(AND('Data Bank'!$AC1173&lt;100,TODAY()&gt;'Data Bank'!$AT1173),1,IF('Data Bank'!$AC1173=100,3,IF('Data Bank'!$AC1173=0,0,2)))))</f>
        <v>0</v>
      </c>
      <c r="D1348" s="178">
        <f ca="1">IF(D$1&lt;'Data Bank'!$AD1173,"",IF(D$1&gt;'Data Bank'!$AT1173,"",IF(AND('Data Bank'!$AC1173&lt;100,TODAY()&gt;'Data Bank'!$AT1173),1,IF('Data Bank'!$AC1173=100,3,IF('Data Bank'!$AC1173=0,0,2)))))</f>
        <v>0</v>
      </c>
      <c r="E1348" s="178">
        <f ca="1">IF(E$1&lt;'Data Bank'!$AD1173,"",IF(E$1&gt;'Data Bank'!$AT1173,"",IF(AND('Data Bank'!$AC1173&lt;100,TODAY()&gt;'Data Bank'!$AT1173),1,IF('Data Bank'!$AC1173=100,3,IF('Data Bank'!$AC1173=0,0,2)))))</f>
        <v>0</v>
      </c>
      <c r="F1348" s="178">
        <f ca="1">IF(F$1&lt;'Data Bank'!$AD1173,"",IF(F$1&gt;'Data Bank'!$AT1173,"",IF(AND('Data Bank'!$AC1173&lt;100,TODAY()&gt;'Data Bank'!$AT1173),1,IF('Data Bank'!$AC1173=100,3,IF('Data Bank'!$AC1173=0,0,2)))))</f>
        <v>0</v>
      </c>
      <c r="G1348" s="178">
        <f ca="1">IF(G$1&lt;'Data Bank'!$AD1173,"",IF(G$1&gt;'Data Bank'!$AT1173,"",IF(AND('Data Bank'!$AC1173&lt;100,TODAY()&gt;'Data Bank'!$AT1173),1,IF('Data Bank'!$AC1173=100,3,IF('Data Bank'!$AC1173=0,0,2)))))</f>
        <v>0</v>
      </c>
      <c r="H1348" s="178">
        <f ca="1">IF(H$1&lt;'Data Bank'!$AD1173,"",IF(H$1&gt;'Data Bank'!$AT1173,"",IF(AND('Data Bank'!$AC1173&lt;100,TODAY()&gt;'Data Bank'!$AT1173),1,IF('Data Bank'!$AC1173=100,3,IF('Data Bank'!$AC1173=0,0,2)))))</f>
        <v>0</v>
      </c>
      <c r="I1348" s="178">
        <f ca="1">IF(I$1&lt;'Data Bank'!$AD1173,"",IF(I$1&gt;'Data Bank'!$AT1173,"",IF(AND('Data Bank'!$AC1173&lt;100,TODAY()&gt;'Data Bank'!$AT1173),1,IF('Data Bank'!$AC1173=100,3,IF('Data Bank'!$AC1173=0,0,2)))))</f>
        <v>0</v>
      </c>
      <c r="J1348" s="177" t="str">
        <f ca="1">IF(J$1&lt;'Data Bank'!$AD1173,"",IF(J$1&gt;'Data Bank'!$AT1173,"",IF(AND('Data Bank'!$AC1173&lt;100,TODAY()&gt;'Data Bank'!$AT1173),1,IF('Data Bank'!$AC1173=100,3,IF('Data Bank'!$AC1173=0,0,2)))))</f>
        <v/>
      </c>
      <c r="K1348" s="177" t="str">
        <f ca="1">IF(K$1&lt;'Data Bank'!$AD1173,"",IF(K$1&gt;'Data Bank'!$AT1173,"",IF(AND('Data Bank'!$AC1173&lt;100,TODAY()&gt;'Data Bank'!$AT1173),1,IF('Data Bank'!$AC1173=100,3,IF('Data Bank'!$AC1173=0,0,2)))))</f>
        <v/>
      </c>
      <c r="L1348" s="177" t="str">
        <f ca="1">IF(L$1&lt;'Data Bank'!$AD1173,"",IF(L$1&gt;'Data Bank'!$AT1173,"",IF(AND('Data Bank'!$AC1173&lt;100,TODAY()&gt;'Data Bank'!$AT1173),1,IF('Data Bank'!$AC1173=100,3,IF('Data Bank'!$AC1173=0,0,2)))))</f>
        <v/>
      </c>
      <c r="M1348" s="177" t="str">
        <f ca="1">IF(M$1&lt;'Data Bank'!$AD1173,"",IF(M$1&gt;'Data Bank'!$AT1173,"",IF(AND('Data Bank'!$AC1173&lt;100,TODAY()&gt;'Data Bank'!$AT1173),1,IF('Data Bank'!$AC1173=100,3,IF('Data Bank'!$AC1173=0,0,2)))))</f>
        <v/>
      </c>
      <c r="N1348" s="177" t="str">
        <f ca="1">IF(N$1&lt;'Data Bank'!$AD1173,"",IF(N$1&gt;'Data Bank'!$AT1173,"",IF(AND('Data Bank'!$AC1173&lt;100,TODAY()&gt;'Data Bank'!$AT1173),1,IF('Data Bank'!$AC1173=100,3,IF('Data Bank'!$AC1173=0,0,2)))))</f>
        <v/>
      </c>
      <c r="O1348" s="177" t="str">
        <f ca="1">IF(O$1&lt;'Data Bank'!$AD1173,"",IF(O$1&gt;'Data Bank'!$AT1173,"",IF(AND('Data Bank'!$AC1173&lt;100,TODAY()&gt;'Data Bank'!$AT1173),1,IF('Data Bank'!$AC1173=100,3,IF('Data Bank'!$AC1173=0,0,2)))))</f>
        <v/>
      </c>
      <c r="P1348" s="177" t="str">
        <f ca="1">IF(P$1&lt;'Data Bank'!$AD1173,"",IF(P$1&gt;'Data Bank'!$AT1173,"",IF(AND('Data Bank'!$AC1173&lt;100,TODAY()&gt;'Data Bank'!$AT1173),1,IF('Data Bank'!$AC1173=100,3,IF('Data Bank'!$AC1173=0,0,2)))))</f>
        <v/>
      </c>
      <c r="Q1348" s="177" t="str">
        <f ca="1">IF(Q$1&lt;'Data Bank'!$AD1173,"",IF(Q$1&gt;'Data Bank'!$AT1173,"",IF(AND('Data Bank'!$AC1173&lt;100,TODAY()&gt;'Data Bank'!$AT1173),1,IF('Data Bank'!$AC1173=100,3,IF('Data Bank'!$AC1173=0,0,2)))))</f>
        <v/>
      </c>
      <c r="R1348" s="177" t="str">
        <f ca="1">IF(R$1&lt;'Data Bank'!$AD1173,"",IF(R$1&gt;'Data Bank'!$AT1173,"",IF(AND('Data Bank'!$AC1173&lt;100,TODAY()&gt;'Data Bank'!$AT1173),1,IF('Data Bank'!$AC1173=100,3,IF('Data Bank'!$AC1173=0,0,2)))))</f>
        <v/>
      </c>
    </row>
    <row r="1349" spans="1:18">
      <c r="A1349" s="115" t="str">
        <f>'Data Bank'!E1200</f>
        <v>Askari-6 Sec 05</v>
      </c>
      <c r="B1349" s="178">
        <f ca="1">IF(B$1&lt;'Data Bank'!$AD1200,"",IF(B$1&gt;'Data Bank'!$AT1200,"",IF(AND('Data Bank'!$AC1200&lt;100,TODAY()&gt;'Data Bank'!$AT1200),1,IF('Data Bank'!$AC1200=100,3,IF('Data Bank'!$AC1200=0,0,2)))))</f>
        <v>0</v>
      </c>
      <c r="C1349" s="178">
        <f ca="1">IF(C$1&lt;'Data Bank'!$AD1200,"",IF(C$1&gt;'Data Bank'!$AT1200,"",IF(AND('Data Bank'!$AC1200&lt;100,TODAY()&gt;'Data Bank'!$AT1200),1,IF('Data Bank'!$AC1200=100,3,IF('Data Bank'!$AC1200=0,0,2)))))</f>
        <v>0</v>
      </c>
      <c r="D1349" s="178">
        <f ca="1">IF(D$1&lt;'Data Bank'!$AD1200,"",IF(D$1&gt;'Data Bank'!$AT1200,"",IF(AND('Data Bank'!$AC1200&lt;100,TODAY()&gt;'Data Bank'!$AT1200),1,IF('Data Bank'!$AC1200=100,3,IF('Data Bank'!$AC1200=0,0,2)))))</f>
        <v>0</v>
      </c>
      <c r="E1349" s="178">
        <f ca="1">IF(E$1&lt;'Data Bank'!$AD1200,"",IF(E$1&gt;'Data Bank'!$AT1200,"",IF(AND('Data Bank'!$AC1200&lt;100,TODAY()&gt;'Data Bank'!$AT1200),1,IF('Data Bank'!$AC1200=100,3,IF('Data Bank'!$AC1200=0,0,2)))))</f>
        <v>0</v>
      </c>
      <c r="F1349" s="178">
        <f ca="1">IF(F$1&lt;'Data Bank'!$AD1200,"",IF(F$1&gt;'Data Bank'!$AT1200,"",IF(AND('Data Bank'!$AC1200&lt;100,TODAY()&gt;'Data Bank'!$AT1200),1,IF('Data Bank'!$AC1200=100,3,IF('Data Bank'!$AC1200=0,0,2)))))</f>
        <v>0</v>
      </c>
      <c r="G1349" s="178">
        <f ca="1">IF(G$1&lt;'Data Bank'!$AD1200,"",IF(G$1&gt;'Data Bank'!$AT1200,"",IF(AND('Data Bank'!$AC1200&lt;100,TODAY()&gt;'Data Bank'!$AT1200),1,IF('Data Bank'!$AC1200=100,3,IF('Data Bank'!$AC1200=0,0,2)))))</f>
        <v>0</v>
      </c>
      <c r="H1349" s="178">
        <f ca="1">IF(H$1&lt;'Data Bank'!$AD1200,"",IF(H$1&gt;'Data Bank'!$AT1200,"",IF(AND('Data Bank'!$AC1200&lt;100,TODAY()&gt;'Data Bank'!$AT1200),1,IF('Data Bank'!$AC1200=100,3,IF('Data Bank'!$AC1200=0,0,2)))))</f>
        <v>0</v>
      </c>
      <c r="I1349" s="178">
        <f ca="1">IF(I$1&lt;'Data Bank'!$AD1200,"",IF(I$1&gt;'Data Bank'!$AT1200,"",IF(AND('Data Bank'!$AC1200&lt;100,TODAY()&gt;'Data Bank'!$AT1200),1,IF('Data Bank'!$AC1200=100,3,IF('Data Bank'!$AC1200=0,0,2)))))</f>
        <v>0</v>
      </c>
      <c r="J1349" s="177">
        <f ca="1">IF(J$1&lt;'Data Bank'!$AD1200,"",IF(J$1&gt;'Data Bank'!$AT1200,"",IF(AND('Data Bank'!$AC1200&lt;100,TODAY()&gt;'Data Bank'!$AT1200),1,IF('Data Bank'!$AC1200=100,3,IF('Data Bank'!$AC1200=0,0,2)))))</f>
        <v>0</v>
      </c>
      <c r="K1349" s="177">
        <f ca="1">IF(K$1&lt;'Data Bank'!$AD1200,"",IF(K$1&gt;'Data Bank'!$AT1200,"",IF(AND('Data Bank'!$AC1200&lt;100,TODAY()&gt;'Data Bank'!$AT1200),1,IF('Data Bank'!$AC1200=100,3,IF('Data Bank'!$AC1200=0,0,2)))))</f>
        <v>0</v>
      </c>
      <c r="L1349" s="177">
        <f ca="1">IF(L$1&lt;'Data Bank'!$AD1200,"",IF(L$1&gt;'Data Bank'!$AT1200,"",IF(AND('Data Bank'!$AC1200&lt;100,TODAY()&gt;'Data Bank'!$AT1200),1,IF('Data Bank'!$AC1200=100,3,IF('Data Bank'!$AC1200=0,0,2)))))</f>
        <v>0</v>
      </c>
      <c r="M1349" s="177">
        <f ca="1">IF(M$1&lt;'Data Bank'!$AD1200,"",IF(M$1&gt;'Data Bank'!$AT1200,"",IF(AND('Data Bank'!$AC1200&lt;100,TODAY()&gt;'Data Bank'!$AT1200),1,IF('Data Bank'!$AC1200=100,3,IF('Data Bank'!$AC1200=0,0,2)))))</f>
        <v>0</v>
      </c>
      <c r="N1349" s="177">
        <f ca="1">IF(N$1&lt;'Data Bank'!$AD1200,"",IF(N$1&gt;'Data Bank'!$AT1200,"",IF(AND('Data Bank'!$AC1200&lt;100,TODAY()&gt;'Data Bank'!$AT1200),1,IF('Data Bank'!$AC1200=100,3,IF('Data Bank'!$AC1200=0,0,2)))))</f>
        <v>0</v>
      </c>
      <c r="O1349" s="177">
        <f ca="1">IF(O$1&lt;'Data Bank'!$AD1200,"",IF(O$1&gt;'Data Bank'!$AT1200,"",IF(AND('Data Bank'!$AC1200&lt;100,TODAY()&gt;'Data Bank'!$AT1200),1,IF('Data Bank'!$AC1200=100,3,IF('Data Bank'!$AC1200=0,0,2)))))</f>
        <v>0</v>
      </c>
      <c r="P1349" s="177">
        <f ca="1">IF(P$1&lt;'Data Bank'!$AD1200,"",IF(P$1&gt;'Data Bank'!$AT1200,"",IF(AND('Data Bank'!$AC1200&lt;100,TODAY()&gt;'Data Bank'!$AT1200),1,IF('Data Bank'!$AC1200=100,3,IF('Data Bank'!$AC1200=0,0,2)))))</f>
        <v>0</v>
      </c>
      <c r="Q1349" s="177">
        <f ca="1">IF(Q$1&lt;'Data Bank'!$AD1200,"",IF(Q$1&gt;'Data Bank'!$AT1200,"",IF(AND('Data Bank'!$AC1200&lt;100,TODAY()&gt;'Data Bank'!$AT1200),1,IF('Data Bank'!$AC1200=100,3,IF('Data Bank'!$AC1200=0,0,2)))))</f>
        <v>0</v>
      </c>
      <c r="R1349" s="177">
        <f ca="1">IF(R$1&lt;'Data Bank'!$AD1200,"",IF(R$1&gt;'Data Bank'!$AT1200,"",IF(AND('Data Bank'!$AC1200&lt;100,TODAY()&gt;'Data Bank'!$AT1200),1,IF('Data Bank'!$AC1200=100,3,IF('Data Bank'!$AC1200=0,0,2)))))</f>
        <v>0</v>
      </c>
    </row>
    <row r="1350" spans="1:18">
      <c r="A1350" s="115" t="str">
        <f>'Data Bank'!E1206</f>
        <v>Askari-6 Sec 11</v>
      </c>
      <c r="B1350" s="178">
        <f ca="1">IF(B$1&lt;'Data Bank'!$AD1206,"",IF(B$1&gt;'Data Bank'!$AT1206,"",IF(AND('Data Bank'!$AC1206&lt;100,TODAY()&gt;'Data Bank'!$AT1206),1,IF('Data Bank'!$AC1206=100,3,IF('Data Bank'!$AC1206=0,0,2)))))</f>
        <v>0</v>
      </c>
      <c r="C1350" s="178">
        <f ca="1">IF(C$1&lt;'Data Bank'!$AD1206,"",IF(C$1&gt;'Data Bank'!$AT1206,"",IF(AND('Data Bank'!$AC1206&lt;100,TODAY()&gt;'Data Bank'!$AT1206),1,IF('Data Bank'!$AC1206=100,3,IF('Data Bank'!$AC1206=0,0,2)))))</f>
        <v>0</v>
      </c>
      <c r="D1350" s="178">
        <f ca="1">IF(D$1&lt;'Data Bank'!$AD1206,"",IF(D$1&gt;'Data Bank'!$AT1206,"",IF(AND('Data Bank'!$AC1206&lt;100,TODAY()&gt;'Data Bank'!$AT1206),1,IF('Data Bank'!$AC1206=100,3,IF('Data Bank'!$AC1206=0,0,2)))))</f>
        <v>0</v>
      </c>
      <c r="E1350" s="178">
        <f ca="1">IF(E$1&lt;'Data Bank'!$AD1206,"",IF(E$1&gt;'Data Bank'!$AT1206,"",IF(AND('Data Bank'!$AC1206&lt;100,TODAY()&gt;'Data Bank'!$AT1206),1,IF('Data Bank'!$AC1206=100,3,IF('Data Bank'!$AC1206=0,0,2)))))</f>
        <v>0</v>
      </c>
      <c r="F1350" s="178">
        <f ca="1">IF(F$1&lt;'Data Bank'!$AD1206,"",IF(F$1&gt;'Data Bank'!$AT1206,"",IF(AND('Data Bank'!$AC1206&lt;100,TODAY()&gt;'Data Bank'!$AT1206),1,IF('Data Bank'!$AC1206=100,3,IF('Data Bank'!$AC1206=0,0,2)))))</f>
        <v>0</v>
      </c>
      <c r="G1350" s="178">
        <f ca="1">IF(G$1&lt;'Data Bank'!$AD1206,"",IF(G$1&gt;'Data Bank'!$AT1206,"",IF(AND('Data Bank'!$AC1206&lt;100,TODAY()&gt;'Data Bank'!$AT1206),1,IF('Data Bank'!$AC1206=100,3,IF('Data Bank'!$AC1206=0,0,2)))))</f>
        <v>0</v>
      </c>
      <c r="H1350" s="178">
        <f ca="1">IF(H$1&lt;'Data Bank'!$AD1206,"",IF(H$1&gt;'Data Bank'!$AT1206,"",IF(AND('Data Bank'!$AC1206&lt;100,TODAY()&gt;'Data Bank'!$AT1206),1,IF('Data Bank'!$AC1206=100,3,IF('Data Bank'!$AC1206=0,0,2)))))</f>
        <v>0</v>
      </c>
      <c r="I1350" s="178">
        <f ca="1">IF(I$1&lt;'Data Bank'!$AD1206,"",IF(I$1&gt;'Data Bank'!$AT1206,"",IF(AND('Data Bank'!$AC1206&lt;100,TODAY()&gt;'Data Bank'!$AT1206),1,IF('Data Bank'!$AC1206=100,3,IF('Data Bank'!$AC1206=0,0,2)))))</f>
        <v>0</v>
      </c>
      <c r="J1350" s="177">
        <f ca="1">IF(J$1&lt;'Data Bank'!$AD1206,"",IF(J$1&gt;'Data Bank'!$AT1206,"",IF(AND('Data Bank'!$AC1206&lt;100,TODAY()&gt;'Data Bank'!$AT1206),1,IF('Data Bank'!$AC1206=100,3,IF('Data Bank'!$AC1206=0,0,2)))))</f>
        <v>0</v>
      </c>
      <c r="K1350" s="177">
        <f ca="1">IF(K$1&lt;'Data Bank'!$AD1206,"",IF(K$1&gt;'Data Bank'!$AT1206,"",IF(AND('Data Bank'!$AC1206&lt;100,TODAY()&gt;'Data Bank'!$AT1206),1,IF('Data Bank'!$AC1206=100,3,IF('Data Bank'!$AC1206=0,0,2)))))</f>
        <v>0</v>
      </c>
      <c r="L1350" s="177">
        <f ca="1">IF(L$1&lt;'Data Bank'!$AD1206,"",IF(L$1&gt;'Data Bank'!$AT1206,"",IF(AND('Data Bank'!$AC1206&lt;100,TODAY()&gt;'Data Bank'!$AT1206),1,IF('Data Bank'!$AC1206=100,3,IF('Data Bank'!$AC1206=0,0,2)))))</f>
        <v>0</v>
      </c>
      <c r="M1350" s="177">
        <f ca="1">IF(M$1&lt;'Data Bank'!$AD1206,"",IF(M$1&gt;'Data Bank'!$AT1206,"",IF(AND('Data Bank'!$AC1206&lt;100,TODAY()&gt;'Data Bank'!$AT1206),1,IF('Data Bank'!$AC1206=100,3,IF('Data Bank'!$AC1206=0,0,2)))))</f>
        <v>0</v>
      </c>
      <c r="N1350" s="177">
        <f ca="1">IF(N$1&lt;'Data Bank'!$AD1206,"",IF(N$1&gt;'Data Bank'!$AT1206,"",IF(AND('Data Bank'!$AC1206&lt;100,TODAY()&gt;'Data Bank'!$AT1206),1,IF('Data Bank'!$AC1206=100,3,IF('Data Bank'!$AC1206=0,0,2)))))</f>
        <v>0</v>
      </c>
      <c r="O1350" s="177">
        <f ca="1">IF(O$1&lt;'Data Bank'!$AD1206,"",IF(O$1&gt;'Data Bank'!$AT1206,"",IF(AND('Data Bank'!$AC1206&lt;100,TODAY()&gt;'Data Bank'!$AT1206),1,IF('Data Bank'!$AC1206=100,3,IF('Data Bank'!$AC1206=0,0,2)))))</f>
        <v>0</v>
      </c>
      <c r="P1350" s="177">
        <f ca="1">IF(P$1&lt;'Data Bank'!$AD1206,"",IF(P$1&gt;'Data Bank'!$AT1206,"",IF(AND('Data Bank'!$AC1206&lt;100,TODAY()&gt;'Data Bank'!$AT1206),1,IF('Data Bank'!$AC1206=100,3,IF('Data Bank'!$AC1206=0,0,2)))))</f>
        <v>0</v>
      </c>
      <c r="Q1350" s="177">
        <f ca="1">IF(Q$1&lt;'Data Bank'!$AD1206,"",IF(Q$1&gt;'Data Bank'!$AT1206,"",IF(AND('Data Bank'!$AC1206&lt;100,TODAY()&gt;'Data Bank'!$AT1206),1,IF('Data Bank'!$AC1206=100,3,IF('Data Bank'!$AC1206=0,0,2)))))</f>
        <v>0</v>
      </c>
      <c r="R1350" s="177">
        <f ca="1">IF(R$1&lt;'Data Bank'!$AD1206,"",IF(R$1&gt;'Data Bank'!$AT1206,"",IF(AND('Data Bank'!$AC1206&lt;100,TODAY()&gt;'Data Bank'!$AT1206),1,IF('Data Bank'!$AC1206=100,3,IF('Data Bank'!$AC1206=0,0,2)))))</f>
        <v>0</v>
      </c>
    </row>
    <row r="1351" spans="1:18">
      <c r="A1351" s="115" t="str">
        <f>'Data Bank'!E1219</f>
        <v>Transportation</v>
      </c>
      <c r="B1351" s="178">
        <f ca="1">IF(B$1&lt;'Data Bank'!$AD1219,"",IF(B$1&gt;'Data Bank'!$AT1219,"",IF(AND('Data Bank'!$AC1219&lt;100,TODAY()&gt;'Data Bank'!$AT1219),1,IF('Data Bank'!$AC1219=100,3,IF('Data Bank'!$AC1219=0,0,2)))))</f>
        <v>0</v>
      </c>
      <c r="C1351" s="178">
        <f ca="1">IF(C$1&lt;'Data Bank'!$AD1219,"",IF(C$1&gt;'Data Bank'!$AT1219,"",IF(AND('Data Bank'!$AC1219&lt;100,TODAY()&gt;'Data Bank'!$AT1219),1,IF('Data Bank'!$AC1219=100,3,IF('Data Bank'!$AC1219=0,0,2)))))</f>
        <v>0</v>
      </c>
      <c r="D1351" s="178">
        <f ca="1">IF(D$1&lt;'Data Bank'!$AD1219,"",IF(D$1&gt;'Data Bank'!$AT1219,"",IF(AND('Data Bank'!$AC1219&lt;100,TODAY()&gt;'Data Bank'!$AT1219),1,IF('Data Bank'!$AC1219=100,3,IF('Data Bank'!$AC1219=0,0,2)))))</f>
        <v>0</v>
      </c>
      <c r="E1351" s="178">
        <f ca="1">IF(E$1&lt;'Data Bank'!$AD1219,"",IF(E$1&gt;'Data Bank'!$AT1219,"",IF(AND('Data Bank'!$AC1219&lt;100,TODAY()&gt;'Data Bank'!$AT1219),1,IF('Data Bank'!$AC1219=100,3,IF('Data Bank'!$AC1219=0,0,2)))))</f>
        <v>0</v>
      </c>
      <c r="F1351" s="178">
        <f ca="1">IF(F$1&lt;'Data Bank'!$AD1219,"",IF(F$1&gt;'Data Bank'!$AT1219,"",IF(AND('Data Bank'!$AC1219&lt;100,TODAY()&gt;'Data Bank'!$AT1219),1,IF('Data Bank'!$AC1219=100,3,IF('Data Bank'!$AC1219=0,0,2)))))</f>
        <v>0</v>
      </c>
      <c r="G1351" s="178">
        <f ca="1">IF(G$1&lt;'Data Bank'!$AD1219,"",IF(G$1&gt;'Data Bank'!$AT1219,"",IF(AND('Data Bank'!$AC1219&lt;100,TODAY()&gt;'Data Bank'!$AT1219),1,IF('Data Bank'!$AC1219=100,3,IF('Data Bank'!$AC1219=0,0,2)))))</f>
        <v>0</v>
      </c>
      <c r="H1351" s="178">
        <f ca="1">IF(H$1&lt;'Data Bank'!$AD1219,"",IF(H$1&gt;'Data Bank'!$AT1219,"",IF(AND('Data Bank'!$AC1219&lt;100,TODAY()&gt;'Data Bank'!$AT1219),1,IF('Data Bank'!$AC1219=100,3,IF('Data Bank'!$AC1219=0,0,2)))))</f>
        <v>0</v>
      </c>
      <c r="I1351" s="178">
        <f ca="1">IF(I$1&lt;'Data Bank'!$AD1219,"",IF(I$1&gt;'Data Bank'!$AT1219,"",IF(AND('Data Bank'!$AC1219&lt;100,TODAY()&gt;'Data Bank'!$AT1219),1,IF('Data Bank'!$AC1219=100,3,IF('Data Bank'!$AC1219=0,0,2)))))</f>
        <v>0</v>
      </c>
      <c r="J1351" s="177">
        <f ca="1">IF(J$1&lt;'Data Bank'!$AD1219,"",IF(J$1&gt;'Data Bank'!$AT1219,"",IF(AND('Data Bank'!$AC1219&lt;100,TODAY()&gt;'Data Bank'!$AT1219),1,IF('Data Bank'!$AC1219=100,3,IF('Data Bank'!$AC1219=0,0,2)))))</f>
        <v>0</v>
      </c>
      <c r="K1351" s="177">
        <f ca="1">IF(K$1&lt;'Data Bank'!$AD1219,"",IF(K$1&gt;'Data Bank'!$AT1219,"",IF(AND('Data Bank'!$AC1219&lt;100,TODAY()&gt;'Data Bank'!$AT1219),1,IF('Data Bank'!$AC1219=100,3,IF('Data Bank'!$AC1219=0,0,2)))))</f>
        <v>0</v>
      </c>
      <c r="L1351" s="177">
        <f ca="1">IF(L$1&lt;'Data Bank'!$AD1219,"",IF(L$1&gt;'Data Bank'!$AT1219,"",IF(AND('Data Bank'!$AC1219&lt;100,TODAY()&gt;'Data Bank'!$AT1219),1,IF('Data Bank'!$AC1219=100,3,IF('Data Bank'!$AC1219=0,0,2)))))</f>
        <v>0</v>
      </c>
      <c r="M1351" s="177">
        <f ca="1">IF(M$1&lt;'Data Bank'!$AD1219,"",IF(M$1&gt;'Data Bank'!$AT1219,"",IF(AND('Data Bank'!$AC1219&lt;100,TODAY()&gt;'Data Bank'!$AT1219),1,IF('Data Bank'!$AC1219=100,3,IF('Data Bank'!$AC1219=0,0,2)))))</f>
        <v>0</v>
      </c>
      <c r="N1351" s="177">
        <f ca="1">IF(N$1&lt;'Data Bank'!$AD1219,"",IF(N$1&gt;'Data Bank'!$AT1219,"",IF(AND('Data Bank'!$AC1219&lt;100,TODAY()&gt;'Data Bank'!$AT1219),1,IF('Data Bank'!$AC1219=100,3,IF('Data Bank'!$AC1219=0,0,2)))))</f>
        <v>0</v>
      </c>
      <c r="O1351" s="177">
        <f ca="1">IF(O$1&lt;'Data Bank'!$AD1219,"",IF(O$1&gt;'Data Bank'!$AT1219,"",IF(AND('Data Bank'!$AC1219&lt;100,TODAY()&gt;'Data Bank'!$AT1219),1,IF('Data Bank'!$AC1219=100,3,IF('Data Bank'!$AC1219=0,0,2)))))</f>
        <v>0</v>
      </c>
      <c r="P1351" s="177">
        <f ca="1">IF(P$1&lt;'Data Bank'!$AD1219,"",IF(P$1&gt;'Data Bank'!$AT1219,"",IF(AND('Data Bank'!$AC1219&lt;100,TODAY()&gt;'Data Bank'!$AT1219),1,IF('Data Bank'!$AC1219=100,3,IF('Data Bank'!$AC1219=0,0,2)))))</f>
        <v>0</v>
      </c>
      <c r="Q1351" s="177">
        <f ca="1">IF(Q$1&lt;'Data Bank'!$AD1219,"",IF(Q$1&gt;'Data Bank'!$AT1219,"",IF(AND('Data Bank'!$AC1219&lt;100,TODAY()&gt;'Data Bank'!$AT1219),1,IF('Data Bank'!$AC1219=100,3,IF('Data Bank'!$AC1219=0,0,2)))))</f>
        <v>0</v>
      </c>
      <c r="R1351" s="177">
        <f ca="1">IF(R$1&lt;'Data Bank'!$AD1219,"",IF(R$1&gt;'Data Bank'!$AT1219,"",IF(AND('Data Bank'!$AC1219&lt;100,TODAY()&gt;'Data Bank'!$AT1219),1,IF('Data Bank'!$AC1219=100,3,IF('Data Bank'!$AC1219=0,0,2)))))</f>
        <v>0</v>
      </c>
    </row>
    <row r="1352" spans="1:18">
      <c r="A1352" s="115" t="str">
        <f>'Data Bank'!E1223</f>
        <v>Transportation</v>
      </c>
      <c r="B1352" s="178">
        <f ca="1">IF(B$1&lt;'Data Bank'!$AD1223,"",IF(B$1&gt;'Data Bank'!$AT1223,"",IF(AND('Data Bank'!$AC1223&lt;100,TODAY()&gt;'Data Bank'!$AT1223),1,IF('Data Bank'!$AC1223=100,3,IF('Data Bank'!$AC1223=0,0,2)))))</f>
        <v>0</v>
      </c>
      <c r="C1352" s="178">
        <f ca="1">IF(C$1&lt;'Data Bank'!$AD1223,"",IF(C$1&gt;'Data Bank'!$AT1223,"",IF(AND('Data Bank'!$AC1223&lt;100,TODAY()&gt;'Data Bank'!$AT1223),1,IF('Data Bank'!$AC1223=100,3,IF('Data Bank'!$AC1223=0,0,2)))))</f>
        <v>0</v>
      </c>
      <c r="D1352" s="178">
        <f ca="1">IF(D$1&lt;'Data Bank'!$AD1223,"",IF(D$1&gt;'Data Bank'!$AT1223,"",IF(AND('Data Bank'!$AC1223&lt;100,TODAY()&gt;'Data Bank'!$AT1223),1,IF('Data Bank'!$AC1223=100,3,IF('Data Bank'!$AC1223=0,0,2)))))</f>
        <v>0</v>
      </c>
      <c r="E1352" s="178">
        <f ca="1">IF(E$1&lt;'Data Bank'!$AD1223,"",IF(E$1&gt;'Data Bank'!$AT1223,"",IF(AND('Data Bank'!$AC1223&lt;100,TODAY()&gt;'Data Bank'!$AT1223),1,IF('Data Bank'!$AC1223=100,3,IF('Data Bank'!$AC1223=0,0,2)))))</f>
        <v>0</v>
      </c>
      <c r="F1352" s="178">
        <f ca="1">IF(F$1&lt;'Data Bank'!$AD1223,"",IF(F$1&gt;'Data Bank'!$AT1223,"",IF(AND('Data Bank'!$AC1223&lt;100,TODAY()&gt;'Data Bank'!$AT1223),1,IF('Data Bank'!$AC1223=100,3,IF('Data Bank'!$AC1223=0,0,2)))))</f>
        <v>0</v>
      </c>
      <c r="G1352" s="178">
        <f ca="1">IF(G$1&lt;'Data Bank'!$AD1223,"",IF(G$1&gt;'Data Bank'!$AT1223,"",IF(AND('Data Bank'!$AC1223&lt;100,TODAY()&gt;'Data Bank'!$AT1223),1,IF('Data Bank'!$AC1223=100,3,IF('Data Bank'!$AC1223=0,0,2)))))</f>
        <v>0</v>
      </c>
      <c r="H1352" s="178">
        <f ca="1">IF(H$1&lt;'Data Bank'!$AD1223,"",IF(H$1&gt;'Data Bank'!$AT1223,"",IF(AND('Data Bank'!$AC1223&lt;100,TODAY()&gt;'Data Bank'!$AT1223),1,IF('Data Bank'!$AC1223=100,3,IF('Data Bank'!$AC1223=0,0,2)))))</f>
        <v>0</v>
      </c>
      <c r="I1352" s="178">
        <f ca="1">IF(I$1&lt;'Data Bank'!$AD1223,"",IF(I$1&gt;'Data Bank'!$AT1223,"",IF(AND('Data Bank'!$AC1223&lt;100,TODAY()&gt;'Data Bank'!$AT1223),1,IF('Data Bank'!$AC1223=100,3,IF('Data Bank'!$AC1223=0,0,2)))))</f>
        <v>0</v>
      </c>
      <c r="J1352" s="177">
        <f ca="1">IF(J$1&lt;'Data Bank'!$AD1223,"",IF(J$1&gt;'Data Bank'!$AT1223,"",IF(AND('Data Bank'!$AC1223&lt;100,TODAY()&gt;'Data Bank'!$AT1223),1,IF('Data Bank'!$AC1223=100,3,IF('Data Bank'!$AC1223=0,0,2)))))</f>
        <v>0</v>
      </c>
      <c r="K1352" s="177">
        <f ca="1">IF(K$1&lt;'Data Bank'!$AD1223,"",IF(K$1&gt;'Data Bank'!$AT1223,"",IF(AND('Data Bank'!$AC1223&lt;100,TODAY()&gt;'Data Bank'!$AT1223),1,IF('Data Bank'!$AC1223=100,3,IF('Data Bank'!$AC1223=0,0,2)))))</f>
        <v>0</v>
      </c>
      <c r="L1352" s="177">
        <f ca="1">IF(L$1&lt;'Data Bank'!$AD1223,"",IF(L$1&gt;'Data Bank'!$AT1223,"",IF(AND('Data Bank'!$AC1223&lt;100,TODAY()&gt;'Data Bank'!$AT1223),1,IF('Data Bank'!$AC1223=100,3,IF('Data Bank'!$AC1223=0,0,2)))))</f>
        <v>0</v>
      </c>
      <c r="M1352" s="177">
        <f ca="1">IF(M$1&lt;'Data Bank'!$AD1223,"",IF(M$1&gt;'Data Bank'!$AT1223,"",IF(AND('Data Bank'!$AC1223&lt;100,TODAY()&gt;'Data Bank'!$AT1223),1,IF('Data Bank'!$AC1223=100,3,IF('Data Bank'!$AC1223=0,0,2)))))</f>
        <v>0</v>
      </c>
      <c r="N1352" s="177">
        <f ca="1">IF(N$1&lt;'Data Bank'!$AD1223,"",IF(N$1&gt;'Data Bank'!$AT1223,"",IF(AND('Data Bank'!$AC1223&lt;100,TODAY()&gt;'Data Bank'!$AT1223),1,IF('Data Bank'!$AC1223=100,3,IF('Data Bank'!$AC1223=0,0,2)))))</f>
        <v>0</v>
      </c>
      <c r="O1352" s="177">
        <f ca="1">IF(O$1&lt;'Data Bank'!$AD1223,"",IF(O$1&gt;'Data Bank'!$AT1223,"",IF(AND('Data Bank'!$AC1223&lt;100,TODAY()&gt;'Data Bank'!$AT1223),1,IF('Data Bank'!$AC1223=100,3,IF('Data Bank'!$AC1223=0,0,2)))))</f>
        <v>0</v>
      </c>
      <c r="P1352" s="177">
        <f ca="1">IF(P$1&lt;'Data Bank'!$AD1223,"",IF(P$1&gt;'Data Bank'!$AT1223,"",IF(AND('Data Bank'!$AC1223&lt;100,TODAY()&gt;'Data Bank'!$AT1223),1,IF('Data Bank'!$AC1223=100,3,IF('Data Bank'!$AC1223=0,0,2)))))</f>
        <v>0</v>
      </c>
      <c r="Q1352" s="177">
        <f ca="1">IF(Q$1&lt;'Data Bank'!$AD1223,"",IF(Q$1&gt;'Data Bank'!$AT1223,"",IF(AND('Data Bank'!$AC1223&lt;100,TODAY()&gt;'Data Bank'!$AT1223),1,IF('Data Bank'!$AC1223=100,3,IF('Data Bank'!$AC1223=0,0,2)))))</f>
        <v>0</v>
      </c>
      <c r="R1352" s="177">
        <f ca="1">IF(R$1&lt;'Data Bank'!$AD1223,"",IF(R$1&gt;'Data Bank'!$AT1223,"",IF(AND('Data Bank'!$AC1223&lt;100,TODAY()&gt;'Data Bank'!$AT1223),1,IF('Data Bank'!$AC1223=100,3,IF('Data Bank'!$AC1223=0,0,2)))))</f>
        <v>0</v>
      </c>
    </row>
    <row r="1353" spans="1:18">
      <c r="A1353" s="115" t="str">
        <f>'Data Bank'!E1224</f>
        <v>Transportation</v>
      </c>
      <c r="B1353" s="178">
        <f ca="1">IF(B$1&lt;'Data Bank'!$AD1224,"",IF(B$1&gt;'Data Bank'!$AT1224,"",IF(AND('Data Bank'!$AC1224&lt;100,TODAY()&gt;'Data Bank'!$AT1224),1,IF('Data Bank'!$AC1224=100,3,IF('Data Bank'!$AC1224=0,0,2)))))</f>
        <v>0</v>
      </c>
      <c r="C1353" s="178">
        <f ca="1">IF(C$1&lt;'Data Bank'!$AD1224,"",IF(C$1&gt;'Data Bank'!$AT1224,"",IF(AND('Data Bank'!$AC1224&lt;100,TODAY()&gt;'Data Bank'!$AT1224),1,IF('Data Bank'!$AC1224=100,3,IF('Data Bank'!$AC1224=0,0,2)))))</f>
        <v>0</v>
      </c>
      <c r="D1353" s="178">
        <f ca="1">IF(D$1&lt;'Data Bank'!$AD1224,"",IF(D$1&gt;'Data Bank'!$AT1224,"",IF(AND('Data Bank'!$AC1224&lt;100,TODAY()&gt;'Data Bank'!$AT1224),1,IF('Data Bank'!$AC1224=100,3,IF('Data Bank'!$AC1224=0,0,2)))))</f>
        <v>0</v>
      </c>
      <c r="E1353" s="178">
        <f ca="1">IF(E$1&lt;'Data Bank'!$AD1224,"",IF(E$1&gt;'Data Bank'!$AT1224,"",IF(AND('Data Bank'!$AC1224&lt;100,TODAY()&gt;'Data Bank'!$AT1224),1,IF('Data Bank'!$AC1224=100,3,IF('Data Bank'!$AC1224=0,0,2)))))</f>
        <v>0</v>
      </c>
      <c r="F1353" s="178">
        <f ca="1">IF(F$1&lt;'Data Bank'!$AD1224,"",IF(F$1&gt;'Data Bank'!$AT1224,"",IF(AND('Data Bank'!$AC1224&lt;100,TODAY()&gt;'Data Bank'!$AT1224),1,IF('Data Bank'!$AC1224=100,3,IF('Data Bank'!$AC1224=0,0,2)))))</f>
        <v>0</v>
      </c>
      <c r="G1353" s="178">
        <f ca="1">IF(G$1&lt;'Data Bank'!$AD1224,"",IF(G$1&gt;'Data Bank'!$AT1224,"",IF(AND('Data Bank'!$AC1224&lt;100,TODAY()&gt;'Data Bank'!$AT1224),1,IF('Data Bank'!$AC1224=100,3,IF('Data Bank'!$AC1224=0,0,2)))))</f>
        <v>0</v>
      </c>
      <c r="H1353" s="178">
        <f ca="1">IF(H$1&lt;'Data Bank'!$AD1224,"",IF(H$1&gt;'Data Bank'!$AT1224,"",IF(AND('Data Bank'!$AC1224&lt;100,TODAY()&gt;'Data Bank'!$AT1224),1,IF('Data Bank'!$AC1224=100,3,IF('Data Bank'!$AC1224=0,0,2)))))</f>
        <v>0</v>
      </c>
      <c r="I1353" s="178">
        <f ca="1">IF(I$1&lt;'Data Bank'!$AD1224,"",IF(I$1&gt;'Data Bank'!$AT1224,"",IF(AND('Data Bank'!$AC1224&lt;100,TODAY()&gt;'Data Bank'!$AT1224),1,IF('Data Bank'!$AC1224=100,3,IF('Data Bank'!$AC1224=0,0,2)))))</f>
        <v>0</v>
      </c>
      <c r="J1353" s="177">
        <f ca="1">IF(J$1&lt;'Data Bank'!$AD1224,"",IF(J$1&gt;'Data Bank'!$AT1224,"",IF(AND('Data Bank'!$AC1224&lt;100,TODAY()&gt;'Data Bank'!$AT1224),1,IF('Data Bank'!$AC1224=100,3,IF('Data Bank'!$AC1224=0,0,2)))))</f>
        <v>0</v>
      </c>
      <c r="K1353" s="177">
        <f ca="1">IF(K$1&lt;'Data Bank'!$AD1224,"",IF(K$1&gt;'Data Bank'!$AT1224,"",IF(AND('Data Bank'!$AC1224&lt;100,TODAY()&gt;'Data Bank'!$AT1224),1,IF('Data Bank'!$AC1224=100,3,IF('Data Bank'!$AC1224=0,0,2)))))</f>
        <v>0</v>
      </c>
      <c r="L1353" s="177">
        <f ca="1">IF(L$1&lt;'Data Bank'!$AD1224,"",IF(L$1&gt;'Data Bank'!$AT1224,"",IF(AND('Data Bank'!$AC1224&lt;100,TODAY()&gt;'Data Bank'!$AT1224),1,IF('Data Bank'!$AC1224=100,3,IF('Data Bank'!$AC1224=0,0,2)))))</f>
        <v>0</v>
      </c>
      <c r="M1353" s="177">
        <f ca="1">IF(M$1&lt;'Data Bank'!$AD1224,"",IF(M$1&gt;'Data Bank'!$AT1224,"",IF(AND('Data Bank'!$AC1224&lt;100,TODAY()&gt;'Data Bank'!$AT1224),1,IF('Data Bank'!$AC1224=100,3,IF('Data Bank'!$AC1224=0,0,2)))))</f>
        <v>0</v>
      </c>
      <c r="N1353" s="177">
        <f ca="1">IF(N$1&lt;'Data Bank'!$AD1224,"",IF(N$1&gt;'Data Bank'!$AT1224,"",IF(AND('Data Bank'!$AC1224&lt;100,TODAY()&gt;'Data Bank'!$AT1224),1,IF('Data Bank'!$AC1224=100,3,IF('Data Bank'!$AC1224=0,0,2)))))</f>
        <v>0</v>
      </c>
      <c r="O1353" s="177">
        <f ca="1">IF(O$1&lt;'Data Bank'!$AD1224,"",IF(O$1&gt;'Data Bank'!$AT1224,"",IF(AND('Data Bank'!$AC1224&lt;100,TODAY()&gt;'Data Bank'!$AT1224),1,IF('Data Bank'!$AC1224=100,3,IF('Data Bank'!$AC1224=0,0,2)))))</f>
        <v>0</v>
      </c>
      <c r="P1353" s="177">
        <f ca="1">IF(P$1&lt;'Data Bank'!$AD1224,"",IF(P$1&gt;'Data Bank'!$AT1224,"",IF(AND('Data Bank'!$AC1224&lt;100,TODAY()&gt;'Data Bank'!$AT1224),1,IF('Data Bank'!$AC1224=100,3,IF('Data Bank'!$AC1224=0,0,2)))))</f>
        <v>0</v>
      </c>
      <c r="Q1353" s="177">
        <f ca="1">IF(Q$1&lt;'Data Bank'!$AD1224,"",IF(Q$1&gt;'Data Bank'!$AT1224,"",IF(AND('Data Bank'!$AC1224&lt;100,TODAY()&gt;'Data Bank'!$AT1224),1,IF('Data Bank'!$AC1224=100,3,IF('Data Bank'!$AC1224=0,0,2)))))</f>
        <v>0</v>
      </c>
      <c r="R1353" s="177">
        <f ca="1">IF(R$1&lt;'Data Bank'!$AD1224,"",IF(R$1&gt;'Data Bank'!$AT1224,"",IF(AND('Data Bank'!$AC1224&lt;100,TODAY()&gt;'Data Bank'!$AT1224),1,IF('Data Bank'!$AC1224=100,3,IF('Data Bank'!$AC1224=0,0,2)))))</f>
        <v>0</v>
      </c>
    </row>
    <row r="1354" spans="1:18">
      <c r="A1354" s="115" t="str">
        <f>'Data Bank'!E1227</f>
        <v>Transportation</v>
      </c>
      <c r="B1354" s="178">
        <f ca="1">IF(B$1&lt;'Data Bank'!$AD1227,"",IF(B$1&gt;'Data Bank'!$AT1227,"",IF(AND('Data Bank'!$AC1227&lt;100,TODAY()&gt;'Data Bank'!$AT1227),1,IF('Data Bank'!$AC1227=100,3,IF('Data Bank'!$AC1227=0,0,2)))))</f>
        <v>0</v>
      </c>
      <c r="C1354" s="178">
        <f ca="1">IF(C$1&lt;'Data Bank'!$AD1227,"",IF(C$1&gt;'Data Bank'!$AT1227,"",IF(AND('Data Bank'!$AC1227&lt;100,TODAY()&gt;'Data Bank'!$AT1227),1,IF('Data Bank'!$AC1227=100,3,IF('Data Bank'!$AC1227=0,0,2)))))</f>
        <v>0</v>
      </c>
      <c r="D1354" s="178">
        <f ca="1">IF(D$1&lt;'Data Bank'!$AD1227,"",IF(D$1&gt;'Data Bank'!$AT1227,"",IF(AND('Data Bank'!$AC1227&lt;100,TODAY()&gt;'Data Bank'!$AT1227),1,IF('Data Bank'!$AC1227=100,3,IF('Data Bank'!$AC1227=0,0,2)))))</f>
        <v>0</v>
      </c>
      <c r="E1354" s="178">
        <f ca="1">IF(E$1&lt;'Data Bank'!$AD1227,"",IF(E$1&gt;'Data Bank'!$AT1227,"",IF(AND('Data Bank'!$AC1227&lt;100,TODAY()&gt;'Data Bank'!$AT1227),1,IF('Data Bank'!$AC1227=100,3,IF('Data Bank'!$AC1227=0,0,2)))))</f>
        <v>0</v>
      </c>
      <c r="F1354" s="178">
        <f ca="1">IF(F$1&lt;'Data Bank'!$AD1227,"",IF(F$1&gt;'Data Bank'!$AT1227,"",IF(AND('Data Bank'!$AC1227&lt;100,TODAY()&gt;'Data Bank'!$AT1227),1,IF('Data Bank'!$AC1227=100,3,IF('Data Bank'!$AC1227=0,0,2)))))</f>
        <v>0</v>
      </c>
      <c r="G1354" s="178">
        <f ca="1">IF(G$1&lt;'Data Bank'!$AD1227,"",IF(G$1&gt;'Data Bank'!$AT1227,"",IF(AND('Data Bank'!$AC1227&lt;100,TODAY()&gt;'Data Bank'!$AT1227),1,IF('Data Bank'!$AC1227=100,3,IF('Data Bank'!$AC1227=0,0,2)))))</f>
        <v>0</v>
      </c>
      <c r="H1354" s="178">
        <f ca="1">IF(H$1&lt;'Data Bank'!$AD1227,"",IF(H$1&gt;'Data Bank'!$AT1227,"",IF(AND('Data Bank'!$AC1227&lt;100,TODAY()&gt;'Data Bank'!$AT1227),1,IF('Data Bank'!$AC1227=100,3,IF('Data Bank'!$AC1227=0,0,2)))))</f>
        <v>0</v>
      </c>
      <c r="I1354" s="178">
        <f ca="1">IF(I$1&lt;'Data Bank'!$AD1227,"",IF(I$1&gt;'Data Bank'!$AT1227,"",IF(AND('Data Bank'!$AC1227&lt;100,TODAY()&gt;'Data Bank'!$AT1227),1,IF('Data Bank'!$AC1227=100,3,IF('Data Bank'!$AC1227=0,0,2)))))</f>
        <v>0</v>
      </c>
      <c r="J1354" s="177">
        <f ca="1">IF(J$1&lt;'Data Bank'!$AD1227,"",IF(J$1&gt;'Data Bank'!$AT1227,"",IF(AND('Data Bank'!$AC1227&lt;100,TODAY()&gt;'Data Bank'!$AT1227),1,IF('Data Bank'!$AC1227=100,3,IF('Data Bank'!$AC1227=0,0,2)))))</f>
        <v>0</v>
      </c>
      <c r="K1354" s="177">
        <f ca="1">IF(K$1&lt;'Data Bank'!$AD1227,"",IF(K$1&gt;'Data Bank'!$AT1227,"",IF(AND('Data Bank'!$AC1227&lt;100,TODAY()&gt;'Data Bank'!$AT1227),1,IF('Data Bank'!$AC1227=100,3,IF('Data Bank'!$AC1227=0,0,2)))))</f>
        <v>0</v>
      </c>
      <c r="L1354" s="177">
        <f ca="1">IF(L$1&lt;'Data Bank'!$AD1227,"",IF(L$1&gt;'Data Bank'!$AT1227,"",IF(AND('Data Bank'!$AC1227&lt;100,TODAY()&gt;'Data Bank'!$AT1227),1,IF('Data Bank'!$AC1227=100,3,IF('Data Bank'!$AC1227=0,0,2)))))</f>
        <v>0</v>
      </c>
      <c r="M1354" s="177">
        <f ca="1">IF(M$1&lt;'Data Bank'!$AD1227,"",IF(M$1&gt;'Data Bank'!$AT1227,"",IF(AND('Data Bank'!$AC1227&lt;100,TODAY()&gt;'Data Bank'!$AT1227),1,IF('Data Bank'!$AC1227=100,3,IF('Data Bank'!$AC1227=0,0,2)))))</f>
        <v>0</v>
      </c>
      <c r="N1354" s="177">
        <f ca="1">IF(N$1&lt;'Data Bank'!$AD1227,"",IF(N$1&gt;'Data Bank'!$AT1227,"",IF(AND('Data Bank'!$AC1227&lt;100,TODAY()&gt;'Data Bank'!$AT1227),1,IF('Data Bank'!$AC1227=100,3,IF('Data Bank'!$AC1227=0,0,2)))))</f>
        <v>0</v>
      </c>
      <c r="O1354" s="177">
        <f ca="1">IF(O$1&lt;'Data Bank'!$AD1227,"",IF(O$1&gt;'Data Bank'!$AT1227,"",IF(AND('Data Bank'!$AC1227&lt;100,TODAY()&gt;'Data Bank'!$AT1227),1,IF('Data Bank'!$AC1227=100,3,IF('Data Bank'!$AC1227=0,0,2)))))</f>
        <v>0</v>
      </c>
      <c r="P1354" s="177">
        <f ca="1">IF(P$1&lt;'Data Bank'!$AD1227,"",IF(P$1&gt;'Data Bank'!$AT1227,"",IF(AND('Data Bank'!$AC1227&lt;100,TODAY()&gt;'Data Bank'!$AT1227),1,IF('Data Bank'!$AC1227=100,3,IF('Data Bank'!$AC1227=0,0,2)))))</f>
        <v>0</v>
      </c>
      <c r="Q1354" s="177">
        <f ca="1">IF(Q$1&lt;'Data Bank'!$AD1227,"",IF(Q$1&gt;'Data Bank'!$AT1227,"",IF(AND('Data Bank'!$AC1227&lt;100,TODAY()&gt;'Data Bank'!$AT1227),1,IF('Data Bank'!$AC1227=100,3,IF('Data Bank'!$AC1227=0,0,2)))))</f>
        <v>0</v>
      </c>
      <c r="R1354" s="177">
        <f ca="1">IF(R$1&lt;'Data Bank'!$AD1227,"",IF(R$1&gt;'Data Bank'!$AT1227,"",IF(AND('Data Bank'!$AC1227&lt;100,TODAY()&gt;'Data Bank'!$AT1227),1,IF('Data Bank'!$AC1227=100,3,IF('Data Bank'!$AC1227=0,0,2)))))</f>
        <v>0</v>
      </c>
    </row>
    <row r="1355" spans="1:18">
      <c r="A1355" s="115" t="str">
        <f>'Data Bank'!E1236</f>
        <v>Transportation</v>
      </c>
      <c r="B1355" s="178">
        <f ca="1">IF(B$1&lt;'Data Bank'!$AD1236,"",IF(B$1&gt;'Data Bank'!$AT1236,"",IF(AND('Data Bank'!$AC1236&lt;100,TODAY()&gt;'Data Bank'!$AT1236),1,IF('Data Bank'!$AC1236=100,3,IF('Data Bank'!$AC1236=0,0,2)))))</f>
        <v>0</v>
      </c>
      <c r="C1355" s="178">
        <f ca="1">IF(C$1&lt;'Data Bank'!$AD1236,"",IF(C$1&gt;'Data Bank'!$AT1236,"",IF(AND('Data Bank'!$AC1236&lt;100,TODAY()&gt;'Data Bank'!$AT1236),1,IF('Data Bank'!$AC1236=100,3,IF('Data Bank'!$AC1236=0,0,2)))))</f>
        <v>0</v>
      </c>
      <c r="D1355" s="178">
        <f ca="1">IF(D$1&lt;'Data Bank'!$AD1236,"",IF(D$1&gt;'Data Bank'!$AT1236,"",IF(AND('Data Bank'!$AC1236&lt;100,TODAY()&gt;'Data Bank'!$AT1236),1,IF('Data Bank'!$AC1236=100,3,IF('Data Bank'!$AC1236=0,0,2)))))</f>
        <v>0</v>
      </c>
      <c r="E1355" s="178">
        <f ca="1">IF(E$1&lt;'Data Bank'!$AD1236,"",IF(E$1&gt;'Data Bank'!$AT1236,"",IF(AND('Data Bank'!$AC1236&lt;100,TODAY()&gt;'Data Bank'!$AT1236),1,IF('Data Bank'!$AC1236=100,3,IF('Data Bank'!$AC1236=0,0,2)))))</f>
        <v>0</v>
      </c>
      <c r="F1355" s="178">
        <f ca="1">IF(F$1&lt;'Data Bank'!$AD1236,"",IF(F$1&gt;'Data Bank'!$AT1236,"",IF(AND('Data Bank'!$AC1236&lt;100,TODAY()&gt;'Data Bank'!$AT1236),1,IF('Data Bank'!$AC1236=100,3,IF('Data Bank'!$AC1236=0,0,2)))))</f>
        <v>0</v>
      </c>
      <c r="G1355" s="178">
        <f ca="1">IF(G$1&lt;'Data Bank'!$AD1236,"",IF(G$1&gt;'Data Bank'!$AT1236,"",IF(AND('Data Bank'!$AC1236&lt;100,TODAY()&gt;'Data Bank'!$AT1236),1,IF('Data Bank'!$AC1236=100,3,IF('Data Bank'!$AC1236=0,0,2)))))</f>
        <v>0</v>
      </c>
      <c r="H1355" s="178">
        <f ca="1">IF(H$1&lt;'Data Bank'!$AD1236,"",IF(H$1&gt;'Data Bank'!$AT1236,"",IF(AND('Data Bank'!$AC1236&lt;100,TODAY()&gt;'Data Bank'!$AT1236),1,IF('Data Bank'!$AC1236=100,3,IF('Data Bank'!$AC1236=0,0,2)))))</f>
        <v>0</v>
      </c>
      <c r="I1355" s="178">
        <f ca="1">IF(I$1&lt;'Data Bank'!$AD1236,"",IF(I$1&gt;'Data Bank'!$AT1236,"",IF(AND('Data Bank'!$AC1236&lt;100,TODAY()&gt;'Data Bank'!$AT1236),1,IF('Data Bank'!$AC1236=100,3,IF('Data Bank'!$AC1236=0,0,2)))))</f>
        <v>0</v>
      </c>
      <c r="J1355" s="177">
        <f ca="1">IF(J$1&lt;'Data Bank'!$AD1236,"",IF(J$1&gt;'Data Bank'!$AT1236,"",IF(AND('Data Bank'!$AC1236&lt;100,TODAY()&gt;'Data Bank'!$AT1236),1,IF('Data Bank'!$AC1236=100,3,IF('Data Bank'!$AC1236=0,0,2)))))</f>
        <v>0</v>
      </c>
      <c r="K1355" s="177">
        <f ca="1">IF(K$1&lt;'Data Bank'!$AD1236,"",IF(K$1&gt;'Data Bank'!$AT1236,"",IF(AND('Data Bank'!$AC1236&lt;100,TODAY()&gt;'Data Bank'!$AT1236),1,IF('Data Bank'!$AC1236=100,3,IF('Data Bank'!$AC1236=0,0,2)))))</f>
        <v>0</v>
      </c>
      <c r="L1355" s="177">
        <f ca="1">IF(L$1&lt;'Data Bank'!$AD1236,"",IF(L$1&gt;'Data Bank'!$AT1236,"",IF(AND('Data Bank'!$AC1236&lt;100,TODAY()&gt;'Data Bank'!$AT1236),1,IF('Data Bank'!$AC1236=100,3,IF('Data Bank'!$AC1236=0,0,2)))))</f>
        <v>0</v>
      </c>
      <c r="M1355" s="177">
        <f ca="1">IF(M$1&lt;'Data Bank'!$AD1236,"",IF(M$1&gt;'Data Bank'!$AT1236,"",IF(AND('Data Bank'!$AC1236&lt;100,TODAY()&gt;'Data Bank'!$AT1236),1,IF('Data Bank'!$AC1236=100,3,IF('Data Bank'!$AC1236=0,0,2)))))</f>
        <v>0</v>
      </c>
      <c r="N1355" s="177">
        <f ca="1">IF(N$1&lt;'Data Bank'!$AD1236,"",IF(N$1&gt;'Data Bank'!$AT1236,"",IF(AND('Data Bank'!$AC1236&lt;100,TODAY()&gt;'Data Bank'!$AT1236),1,IF('Data Bank'!$AC1236=100,3,IF('Data Bank'!$AC1236=0,0,2)))))</f>
        <v>0</v>
      </c>
      <c r="O1355" s="177">
        <f ca="1">IF(O$1&lt;'Data Bank'!$AD1236,"",IF(O$1&gt;'Data Bank'!$AT1236,"",IF(AND('Data Bank'!$AC1236&lt;100,TODAY()&gt;'Data Bank'!$AT1236),1,IF('Data Bank'!$AC1236=100,3,IF('Data Bank'!$AC1236=0,0,2)))))</f>
        <v>0</v>
      </c>
      <c r="P1355" s="177">
        <f ca="1">IF(P$1&lt;'Data Bank'!$AD1236,"",IF(P$1&gt;'Data Bank'!$AT1236,"",IF(AND('Data Bank'!$AC1236&lt;100,TODAY()&gt;'Data Bank'!$AT1236),1,IF('Data Bank'!$AC1236=100,3,IF('Data Bank'!$AC1236=0,0,2)))))</f>
        <v>0</v>
      </c>
      <c r="Q1355" s="177">
        <f ca="1">IF(Q$1&lt;'Data Bank'!$AD1236,"",IF(Q$1&gt;'Data Bank'!$AT1236,"",IF(AND('Data Bank'!$AC1236&lt;100,TODAY()&gt;'Data Bank'!$AT1236),1,IF('Data Bank'!$AC1236=100,3,IF('Data Bank'!$AC1236=0,0,2)))))</f>
        <v>0</v>
      </c>
      <c r="R1355" s="177">
        <f ca="1">IF(R$1&lt;'Data Bank'!$AD1236,"",IF(R$1&gt;'Data Bank'!$AT1236,"",IF(AND('Data Bank'!$AC1236&lt;100,TODAY()&gt;'Data Bank'!$AT1236),1,IF('Data Bank'!$AC1236=100,3,IF('Data Bank'!$AC1236=0,0,2)))))</f>
        <v>0</v>
      </c>
    </row>
    <row r="1356" spans="1:18">
      <c r="A1356" s="115" t="str">
        <f>'Data Bank'!E1241</f>
        <v>Transportation</v>
      </c>
      <c r="B1356" s="178">
        <f ca="1">IF(B$1&lt;'Data Bank'!$AD1241,"",IF(B$1&gt;'Data Bank'!$AT1241,"",IF(AND('Data Bank'!$AC1241&lt;100,TODAY()&gt;'Data Bank'!$AT1241),1,IF('Data Bank'!$AC1241=100,3,IF('Data Bank'!$AC1241=0,0,2)))))</f>
        <v>0</v>
      </c>
      <c r="C1356" s="178">
        <f ca="1">IF(C$1&lt;'Data Bank'!$AD1241,"",IF(C$1&gt;'Data Bank'!$AT1241,"",IF(AND('Data Bank'!$AC1241&lt;100,TODAY()&gt;'Data Bank'!$AT1241),1,IF('Data Bank'!$AC1241=100,3,IF('Data Bank'!$AC1241=0,0,2)))))</f>
        <v>0</v>
      </c>
      <c r="D1356" s="178">
        <f ca="1">IF(D$1&lt;'Data Bank'!$AD1241,"",IF(D$1&gt;'Data Bank'!$AT1241,"",IF(AND('Data Bank'!$AC1241&lt;100,TODAY()&gt;'Data Bank'!$AT1241),1,IF('Data Bank'!$AC1241=100,3,IF('Data Bank'!$AC1241=0,0,2)))))</f>
        <v>0</v>
      </c>
      <c r="E1356" s="178">
        <f ca="1">IF(E$1&lt;'Data Bank'!$AD1241,"",IF(E$1&gt;'Data Bank'!$AT1241,"",IF(AND('Data Bank'!$AC1241&lt;100,TODAY()&gt;'Data Bank'!$AT1241),1,IF('Data Bank'!$AC1241=100,3,IF('Data Bank'!$AC1241=0,0,2)))))</f>
        <v>0</v>
      </c>
      <c r="F1356" s="178">
        <f ca="1">IF(F$1&lt;'Data Bank'!$AD1241,"",IF(F$1&gt;'Data Bank'!$AT1241,"",IF(AND('Data Bank'!$AC1241&lt;100,TODAY()&gt;'Data Bank'!$AT1241),1,IF('Data Bank'!$AC1241=100,3,IF('Data Bank'!$AC1241=0,0,2)))))</f>
        <v>0</v>
      </c>
      <c r="G1356" s="178">
        <f ca="1">IF(G$1&lt;'Data Bank'!$AD1241,"",IF(G$1&gt;'Data Bank'!$AT1241,"",IF(AND('Data Bank'!$AC1241&lt;100,TODAY()&gt;'Data Bank'!$AT1241),1,IF('Data Bank'!$AC1241=100,3,IF('Data Bank'!$AC1241=0,0,2)))))</f>
        <v>0</v>
      </c>
      <c r="H1356" s="178">
        <f ca="1">IF(H$1&lt;'Data Bank'!$AD1241,"",IF(H$1&gt;'Data Bank'!$AT1241,"",IF(AND('Data Bank'!$AC1241&lt;100,TODAY()&gt;'Data Bank'!$AT1241),1,IF('Data Bank'!$AC1241=100,3,IF('Data Bank'!$AC1241=0,0,2)))))</f>
        <v>0</v>
      </c>
      <c r="I1356" s="178">
        <f ca="1">IF(I$1&lt;'Data Bank'!$AD1241,"",IF(I$1&gt;'Data Bank'!$AT1241,"",IF(AND('Data Bank'!$AC1241&lt;100,TODAY()&gt;'Data Bank'!$AT1241),1,IF('Data Bank'!$AC1241=100,3,IF('Data Bank'!$AC1241=0,0,2)))))</f>
        <v>0</v>
      </c>
      <c r="J1356" s="177">
        <f ca="1">IF(J$1&lt;'Data Bank'!$AD1241,"",IF(J$1&gt;'Data Bank'!$AT1241,"",IF(AND('Data Bank'!$AC1241&lt;100,TODAY()&gt;'Data Bank'!$AT1241),1,IF('Data Bank'!$AC1241=100,3,IF('Data Bank'!$AC1241=0,0,2)))))</f>
        <v>0</v>
      </c>
      <c r="K1356" s="177">
        <f ca="1">IF(K$1&lt;'Data Bank'!$AD1241,"",IF(K$1&gt;'Data Bank'!$AT1241,"",IF(AND('Data Bank'!$AC1241&lt;100,TODAY()&gt;'Data Bank'!$AT1241),1,IF('Data Bank'!$AC1241=100,3,IF('Data Bank'!$AC1241=0,0,2)))))</f>
        <v>0</v>
      </c>
      <c r="L1356" s="177">
        <f ca="1">IF(L$1&lt;'Data Bank'!$AD1241,"",IF(L$1&gt;'Data Bank'!$AT1241,"",IF(AND('Data Bank'!$AC1241&lt;100,TODAY()&gt;'Data Bank'!$AT1241),1,IF('Data Bank'!$AC1241=100,3,IF('Data Bank'!$AC1241=0,0,2)))))</f>
        <v>0</v>
      </c>
      <c r="M1356" s="177">
        <f ca="1">IF(M$1&lt;'Data Bank'!$AD1241,"",IF(M$1&gt;'Data Bank'!$AT1241,"",IF(AND('Data Bank'!$AC1241&lt;100,TODAY()&gt;'Data Bank'!$AT1241),1,IF('Data Bank'!$AC1241=100,3,IF('Data Bank'!$AC1241=0,0,2)))))</f>
        <v>0</v>
      </c>
      <c r="N1356" s="177">
        <f ca="1">IF(N$1&lt;'Data Bank'!$AD1241,"",IF(N$1&gt;'Data Bank'!$AT1241,"",IF(AND('Data Bank'!$AC1241&lt;100,TODAY()&gt;'Data Bank'!$AT1241),1,IF('Data Bank'!$AC1241=100,3,IF('Data Bank'!$AC1241=0,0,2)))))</f>
        <v>0</v>
      </c>
      <c r="O1356" s="177">
        <f ca="1">IF(O$1&lt;'Data Bank'!$AD1241,"",IF(O$1&gt;'Data Bank'!$AT1241,"",IF(AND('Data Bank'!$AC1241&lt;100,TODAY()&gt;'Data Bank'!$AT1241),1,IF('Data Bank'!$AC1241=100,3,IF('Data Bank'!$AC1241=0,0,2)))))</f>
        <v>0</v>
      </c>
      <c r="P1356" s="177">
        <f ca="1">IF(P$1&lt;'Data Bank'!$AD1241,"",IF(P$1&gt;'Data Bank'!$AT1241,"",IF(AND('Data Bank'!$AC1241&lt;100,TODAY()&gt;'Data Bank'!$AT1241),1,IF('Data Bank'!$AC1241=100,3,IF('Data Bank'!$AC1241=0,0,2)))))</f>
        <v>0</v>
      </c>
      <c r="Q1356" s="177">
        <f ca="1">IF(Q$1&lt;'Data Bank'!$AD1241,"",IF(Q$1&gt;'Data Bank'!$AT1241,"",IF(AND('Data Bank'!$AC1241&lt;100,TODAY()&gt;'Data Bank'!$AT1241),1,IF('Data Bank'!$AC1241=100,3,IF('Data Bank'!$AC1241=0,0,2)))))</f>
        <v>0</v>
      </c>
      <c r="R1356" s="177">
        <f ca="1">IF(R$1&lt;'Data Bank'!$AD1241,"",IF(R$1&gt;'Data Bank'!$AT1241,"",IF(AND('Data Bank'!$AC1241&lt;100,TODAY()&gt;'Data Bank'!$AT1241),1,IF('Data Bank'!$AC1241=100,3,IF('Data Bank'!$AC1241=0,0,2)))))</f>
        <v>0</v>
      </c>
    </row>
    <row r="1357" spans="1:18">
      <c r="A1357" s="115" t="str">
        <f>'Data Bank'!E1243</f>
        <v>Transportation</v>
      </c>
      <c r="B1357" s="178">
        <f ca="1">IF(B$1&lt;'Data Bank'!$AD1243,"",IF(B$1&gt;'Data Bank'!$AT1243,"",IF(AND('Data Bank'!$AC1243&lt;100,TODAY()&gt;'Data Bank'!$AT1243),1,IF('Data Bank'!$AC1243=100,3,IF('Data Bank'!$AC1243=0,0,2)))))</f>
        <v>0</v>
      </c>
      <c r="C1357" s="178">
        <f ca="1">IF(C$1&lt;'Data Bank'!$AD1243,"",IF(C$1&gt;'Data Bank'!$AT1243,"",IF(AND('Data Bank'!$AC1243&lt;100,TODAY()&gt;'Data Bank'!$AT1243),1,IF('Data Bank'!$AC1243=100,3,IF('Data Bank'!$AC1243=0,0,2)))))</f>
        <v>0</v>
      </c>
      <c r="D1357" s="178">
        <f ca="1">IF(D$1&lt;'Data Bank'!$AD1243,"",IF(D$1&gt;'Data Bank'!$AT1243,"",IF(AND('Data Bank'!$AC1243&lt;100,TODAY()&gt;'Data Bank'!$AT1243),1,IF('Data Bank'!$AC1243=100,3,IF('Data Bank'!$AC1243=0,0,2)))))</f>
        <v>0</v>
      </c>
      <c r="E1357" s="178">
        <f ca="1">IF(E$1&lt;'Data Bank'!$AD1243,"",IF(E$1&gt;'Data Bank'!$AT1243,"",IF(AND('Data Bank'!$AC1243&lt;100,TODAY()&gt;'Data Bank'!$AT1243),1,IF('Data Bank'!$AC1243=100,3,IF('Data Bank'!$AC1243=0,0,2)))))</f>
        <v>0</v>
      </c>
      <c r="F1357" s="178">
        <f ca="1">IF(F$1&lt;'Data Bank'!$AD1243,"",IF(F$1&gt;'Data Bank'!$AT1243,"",IF(AND('Data Bank'!$AC1243&lt;100,TODAY()&gt;'Data Bank'!$AT1243),1,IF('Data Bank'!$AC1243=100,3,IF('Data Bank'!$AC1243=0,0,2)))))</f>
        <v>0</v>
      </c>
      <c r="G1357" s="178">
        <f ca="1">IF(G$1&lt;'Data Bank'!$AD1243,"",IF(G$1&gt;'Data Bank'!$AT1243,"",IF(AND('Data Bank'!$AC1243&lt;100,TODAY()&gt;'Data Bank'!$AT1243),1,IF('Data Bank'!$AC1243=100,3,IF('Data Bank'!$AC1243=0,0,2)))))</f>
        <v>0</v>
      </c>
      <c r="H1357" s="178">
        <f ca="1">IF(H$1&lt;'Data Bank'!$AD1243,"",IF(H$1&gt;'Data Bank'!$AT1243,"",IF(AND('Data Bank'!$AC1243&lt;100,TODAY()&gt;'Data Bank'!$AT1243),1,IF('Data Bank'!$AC1243=100,3,IF('Data Bank'!$AC1243=0,0,2)))))</f>
        <v>0</v>
      </c>
      <c r="I1357" s="178">
        <f ca="1">IF(I$1&lt;'Data Bank'!$AD1243,"",IF(I$1&gt;'Data Bank'!$AT1243,"",IF(AND('Data Bank'!$AC1243&lt;100,TODAY()&gt;'Data Bank'!$AT1243),1,IF('Data Bank'!$AC1243=100,3,IF('Data Bank'!$AC1243=0,0,2)))))</f>
        <v>0</v>
      </c>
      <c r="J1357" s="177">
        <f ca="1">IF(J$1&lt;'Data Bank'!$AD1243,"",IF(J$1&gt;'Data Bank'!$AT1243,"",IF(AND('Data Bank'!$AC1243&lt;100,TODAY()&gt;'Data Bank'!$AT1243),1,IF('Data Bank'!$AC1243=100,3,IF('Data Bank'!$AC1243=0,0,2)))))</f>
        <v>0</v>
      </c>
      <c r="K1357" s="177">
        <f ca="1">IF(K$1&lt;'Data Bank'!$AD1243,"",IF(K$1&gt;'Data Bank'!$AT1243,"",IF(AND('Data Bank'!$AC1243&lt;100,TODAY()&gt;'Data Bank'!$AT1243),1,IF('Data Bank'!$AC1243=100,3,IF('Data Bank'!$AC1243=0,0,2)))))</f>
        <v>0</v>
      </c>
      <c r="L1357" s="177">
        <f ca="1">IF(L$1&lt;'Data Bank'!$AD1243,"",IF(L$1&gt;'Data Bank'!$AT1243,"",IF(AND('Data Bank'!$AC1243&lt;100,TODAY()&gt;'Data Bank'!$AT1243),1,IF('Data Bank'!$AC1243=100,3,IF('Data Bank'!$AC1243=0,0,2)))))</f>
        <v>0</v>
      </c>
      <c r="M1357" s="177">
        <f ca="1">IF(M$1&lt;'Data Bank'!$AD1243,"",IF(M$1&gt;'Data Bank'!$AT1243,"",IF(AND('Data Bank'!$AC1243&lt;100,TODAY()&gt;'Data Bank'!$AT1243),1,IF('Data Bank'!$AC1243=100,3,IF('Data Bank'!$AC1243=0,0,2)))))</f>
        <v>0</v>
      </c>
      <c r="N1357" s="177">
        <f ca="1">IF(N$1&lt;'Data Bank'!$AD1243,"",IF(N$1&gt;'Data Bank'!$AT1243,"",IF(AND('Data Bank'!$AC1243&lt;100,TODAY()&gt;'Data Bank'!$AT1243),1,IF('Data Bank'!$AC1243=100,3,IF('Data Bank'!$AC1243=0,0,2)))))</f>
        <v>0</v>
      </c>
      <c r="O1357" s="177">
        <f ca="1">IF(O$1&lt;'Data Bank'!$AD1243,"",IF(O$1&gt;'Data Bank'!$AT1243,"",IF(AND('Data Bank'!$AC1243&lt;100,TODAY()&gt;'Data Bank'!$AT1243),1,IF('Data Bank'!$AC1243=100,3,IF('Data Bank'!$AC1243=0,0,2)))))</f>
        <v>0</v>
      </c>
      <c r="P1357" s="177">
        <f ca="1">IF(P$1&lt;'Data Bank'!$AD1243,"",IF(P$1&gt;'Data Bank'!$AT1243,"",IF(AND('Data Bank'!$AC1243&lt;100,TODAY()&gt;'Data Bank'!$AT1243),1,IF('Data Bank'!$AC1243=100,3,IF('Data Bank'!$AC1243=0,0,2)))))</f>
        <v>0</v>
      </c>
      <c r="Q1357" s="177">
        <f ca="1">IF(Q$1&lt;'Data Bank'!$AD1243,"",IF(Q$1&gt;'Data Bank'!$AT1243,"",IF(AND('Data Bank'!$AC1243&lt;100,TODAY()&gt;'Data Bank'!$AT1243),1,IF('Data Bank'!$AC1243=100,3,IF('Data Bank'!$AC1243=0,0,2)))))</f>
        <v>0</v>
      </c>
      <c r="R1357" s="177">
        <f ca="1">IF(R$1&lt;'Data Bank'!$AD1243,"",IF(R$1&gt;'Data Bank'!$AT1243,"",IF(AND('Data Bank'!$AC1243&lt;100,TODAY()&gt;'Data Bank'!$AT1243),1,IF('Data Bank'!$AC1243=100,3,IF('Data Bank'!$AC1243=0,0,2)))))</f>
        <v>0</v>
      </c>
    </row>
    <row r="1358" spans="1:18">
      <c r="A1358" s="115" t="str">
        <f>'Data Bank'!E1244</f>
        <v>Transportation</v>
      </c>
      <c r="B1358" s="178">
        <f ca="1">IF(B$1&lt;'Data Bank'!$AD1244,"",IF(B$1&gt;'Data Bank'!$AT1244,"",IF(AND('Data Bank'!$AC1244&lt;100,TODAY()&gt;'Data Bank'!$AT1244),1,IF('Data Bank'!$AC1244=100,3,IF('Data Bank'!$AC1244=0,0,2)))))</f>
        <v>0</v>
      </c>
      <c r="C1358" s="178">
        <f ca="1">IF(C$1&lt;'Data Bank'!$AD1244,"",IF(C$1&gt;'Data Bank'!$AT1244,"",IF(AND('Data Bank'!$AC1244&lt;100,TODAY()&gt;'Data Bank'!$AT1244),1,IF('Data Bank'!$AC1244=100,3,IF('Data Bank'!$AC1244=0,0,2)))))</f>
        <v>0</v>
      </c>
      <c r="D1358" s="178">
        <f ca="1">IF(D$1&lt;'Data Bank'!$AD1244,"",IF(D$1&gt;'Data Bank'!$AT1244,"",IF(AND('Data Bank'!$AC1244&lt;100,TODAY()&gt;'Data Bank'!$AT1244),1,IF('Data Bank'!$AC1244=100,3,IF('Data Bank'!$AC1244=0,0,2)))))</f>
        <v>0</v>
      </c>
      <c r="E1358" s="178">
        <f ca="1">IF(E$1&lt;'Data Bank'!$AD1244,"",IF(E$1&gt;'Data Bank'!$AT1244,"",IF(AND('Data Bank'!$AC1244&lt;100,TODAY()&gt;'Data Bank'!$AT1244),1,IF('Data Bank'!$AC1244=100,3,IF('Data Bank'!$AC1244=0,0,2)))))</f>
        <v>0</v>
      </c>
      <c r="F1358" s="178">
        <f ca="1">IF(F$1&lt;'Data Bank'!$AD1244,"",IF(F$1&gt;'Data Bank'!$AT1244,"",IF(AND('Data Bank'!$AC1244&lt;100,TODAY()&gt;'Data Bank'!$AT1244),1,IF('Data Bank'!$AC1244=100,3,IF('Data Bank'!$AC1244=0,0,2)))))</f>
        <v>0</v>
      </c>
      <c r="G1358" s="178">
        <f ca="1">IF(G$1&lt;'Data Bank'!$AD1244,"",IF(G$1&gt;'Data Bank'!$AT1244,"",IF(AND('Data Bank'!$AC1244&lt;100,TODAY()&gt;'Data Bank'!$AT1244),1,IF('Data Bank'!$AC1244=100,3,IF('Data Bank'!$AC1244=0,0,2)))))</f>
        <v>0</v>
      </c>
      <c r="H1358" s="178">
        <f ca="1">IF(H$1&lt;'Data Bank'!$AD1244,"",IF(H$1&gt;'Data Bank'!$AT1244,"",IF(AND('Data Bank'!$AC1244&lt;100,TODAY()&gt;'Data Bank'!$AT1244),1,IF('Data Bank'!$AC1244=100,3,IF('Data Bank'!$AC1244=0,0,2)))))</f>
        <v>0</v>
      </c>
      <c r="I1358" s="178">
        <f ca="1">IF(I$1&lt;'Data Bank'!$AD1244,"",IF(I$1&gt;'Data Bank'!$AT1244,"",IF(AND('Data Bank'!$AC1244&lt;100,TODAY()&gt;'Data Bank'!$AT1244),1,IF('Data Bank'!$AC1244=100,3,IF('Data Bank'!$AC1244=0,0,2)))))</f>
        <v>0</v>
      </c>
      <c r="J1358" s="177">
        <f ca="1">IF(J$1&lt;'Data Bank'!$AD1244,"",IF(J$1&gt;'Data Bank'!$AT1244,"",IF(AND('Data Bank'!$AC1244&lt;100,TODAY()&gt;'Data Bank'!$AT1244),1,IF('Data Bank'!$AC1244=100,3,IF('Data Bank'!$AC1244=0,0,2)))))</f>
        <v>0</v>
      </c>
      <c r="K1358" s="177">
        <f ca="1">IF(K$1&lt;'Data Bank'!$AD1244,"",IF(K$1&gt;'Data Bank'!$AT1244,"",IF(AND('Data Bank'!$AC1244&lt;100,TODAY()&gt;'Data Bank'!$AT1244),1,IF('Data Bank'!$AC1244=100,3,IF('Data Bank'!$AC1244=0,0,2)))))</f>
        <v>0</v>
      </c>
      <c r="L1358" s="177">
        <f ca="1">IF(L$1&lt;'Data Bank'!$AD1244,"",IF(L$1&gt;'Data Bank'!$AT1244,"",IF(AND('Data Bank'!$AC1244&lt;100,TODAY()&gt;'Data Bank'!$AT1244),1,IF('Data Bank'!$AC1244=100,3,IF('Data Bank'!$AC1244=0,0,2)))))</f>
        <v>0</v>
      </c>
      <c r="M1358" s="177">
        <f ca="1">IF(M$1&lt;'Data Bank'!$AD1244,"",IF(M$1&gt;'Data Bank'!$AT1244,"",IF(AND('Data Bank'!$AC1244&lt;100,TODAY()&gt;'Data Bank'!$AT1244),1,IF('Data Bank'!$AC1244=100,3,IF('Data Bank'!$AC1244=0,0,2)))))</f>
        <v>0</v>
      </c>
      <c r="N1358" s="177">
        <f ca="1">IF(N$1&lt;'Data Bank'!$AD1244,"",IF(N$1&gt;'Data Bank'!$AT1244,"",IF(AND('Data Bank'!$AC1244&lt;100,TODAY()&gt;'Data Bank'!$AT1244),1,IF('Data Bank'!$AC1244=100,3,IF('Data Bank'!$AC1244=0,0,2)))))</f>
        <v>0</v>
      </c>
      <c r="O1358" s="177">
        <f ca="1">IF(O$1&lt;'Data Bank'!$AD1244,"",IF(O$1&gt;'Data Bank'!$AT1244,"",IF(AND('Data Bank'!$AC1244&lt;100,TODAY()&gt;'Data Bank'!$AT1244),1,IF('Data Bank'!$AC1244=100,3,IF('Data Bank'!$AC1244=0,0,2)))))</f>
        <v>0</v>
      </c>
      <c r="P1358" s="177">
        <f ca="1">IF(P$1&lt;'Data Bank'!$AD1244,"",IF(P$1&gt;'Data Bank'!$AT1244,"",IF(AND('Data Bank'!$AC1244&lt;100,TODAY()&gt;'Data Bank'!$AT1244),1,IF('Data Bank'!$AC1244=100,3,IF('Data Bank'!$AC1244=0,0,2)))))</f>
        <v>0</v>
      </c>
      <c r="Q1358" s="177">
        <f ca="1">IF(Q$1&lt;'Data Bank'!$AD1244,"",IF(Q$1&gt;'Data Bank'!$AT1244,"",IF(AND('Data Bank'!$AC1244&lt;100,TODAY()&gt;'Data Bank'!$AT1244),1,IF('Data Bank'!$AC1244=100,3,IF('Data Bank'!$AC1244=0,0,2)))))</f>
        <v>0</v>
      </c>
      <c r="R1358" s="177">
        <f ca="1">IF(R$1&lt;'Data Bank'!$AD1244,"",IF(R$1&gt;'Data Bank'!$AT1244,"",IF(AND('Data Bank'!$AC1244&lt;100,TODAY()&gt;'Data Bank'!$AT1244),1,IF('Data Bank'!$AC1244=100,3,IF('Data Bank'!$AC1244=0,0,2)))))</f>
        <v>0</v>
      </c>
    </row>
    <row r="1359" spans="1:18">
      <c r="A1359" s="115" t="str">
        <f>'Data Bank'!E1245</f>
        <v>Transportation</v>
      </c>
      <c r="B1359" s="178">
        <f ca="1">IF(B$1&lt;'Data Bank'!$AD1245,"",IF(B$1&gt;'Data Bank'!$AT1245,"",IF(AND('Data Bank'!$AC1245&lt;100,TODAY()&gt;'Data Bank'!$AT1245),1,IF('Data Bank'!$AC1245=100,3,IF('Data Bank'!$AC1245=0,0,2)))))</f>
        <v>0</v>
      </c>
      <c r="C1359" s="178">
        <f ca="1">IF(C$1&lt;'Data Bank'!$AD1245,"",IF(C$1&gt;'Data Bank'!$AT1245,"",IF(AND('Data Bank'!$AC1245&lt;100,TODAY()&gt;'Data Bank'!$AT1245),1,IF('Data Bank'!$AC1245=100,3,IF('Data Bank'!$AC1245=0,0,2)))))</f>
        <v>0</v>
      </c>
      <c r="D1359" s="178">
        <f ca="1">IF(D$1&lt;'Data Bank'!$AD1245,"",IF(D$1&gt;'Data Bank'!$AT1245,"",IF(AND('Data Bank'!$AC1245&lt;100,TODAY()&gt;'Data Bank'!$AT1245),1,IF('Data Bank'!$AC1245=100,3,IF('Data Bank'!$AC1245=0,0,2)))))</f>
        <v>0</v>
      </c>
      <c r="E1359" s="178">
        <f ca="1">IF(E$1&lt;'Data Bank'!$AD1245,"",IF(E$1&gt;'Data Bank'!$AT1245,"",IF(AND('Data Bank'!$AC1245&lt;100,TODAY()&gt;'Data Bank'!$AT1245),1,IF('Data Bank'!$AC1245=100,3,IF('Data Bank'!$AC1245=0,0,2)))))</f>
        <v>0</v>
      </c>
      <c r="F1359" s="178">
        <f ca="1">IF(F$1&lt;'Data Bank'!$AD1245,"",IF(F$1&gt;'Data Bank'!$AT1245,"",IF(AND('Data Bank'!$AC1245&lt;100,TODAY()&gt;'Data Bank'!$AT1245),1,IF('Data Bank'!$AC1245=100,3,IF('Data Bank'!$AC1245=0,0,2)))))</f>
        <v>0</v>
      </c>
      <c r="G1359" s="178">
        <f ca="1">IF(G$1&lt;'Data Bank'!$AD1245,"",IF(G$1&gt;'Data Bank'!$AT1245,"",IF(AND('Data Bank'!$AC1245&lt;100,TODAY()&gt;'Data Bank'!$AT1245),1,IF('Data Bank'!$AC1245=100,3,IF('Data Bank'!$AC1245=0,0,2)))))</f>
        <v>0</v>
      </c>
      <c r="H1359" s="178">
        <f ca="1">IF(H$1&lt;'Data Bank'!$AD1245,"",IF(H$1&gt;'Data Bank'!$AT1245,"",IF(AND('Data Bank'!$AC1245&lt;100,TODAY()&gt;'Data Bank'!$AT1245),1,IF('Data Bank'!$AC1245=100,3,IF('Data Bank'!$AC1245=0,0,2)))))</f>
        <v>0</v>
      </c>
      <c r="I1359" s="178">
        <f ca="1">IF(I$1&lt;'Data Bank'!$AD1245,"",IF(I$1&gt;'Data Bank'!$AT1245,"",IF(AND('Data Bank'!$AC1245&lt;100,TODAY()&gt;'Data Bank'!$AT1245),1,IF('Data Bank'!$AC1245=100,3,IF('Data Bank'!$AC1245=0,0,2)))))</f>
        <v>0</v>
      </c>
      <c r="J1359" s="177">
        <f ca="1">IF(J$1&lt;'Data Bank'!$AD1245,"",IF(J$1&gt;'Data Bank'!$AT1245,"",IF(AND('Data Bank'!$AC1245&lt;100,TODAY()&gt;'Data Bank'!$AT1245),1,IF('Data Bank'!$AC1245=100,3,IF('Data Bank'!$AC1245=0,0,2)))))</f>
        <v>0</v>
      </c>
      <c r="K1359" s="177">
        <f ca="1">IF(K$1&lt;'Data Bank'!$AD1245,"",IF(K$1&gt;'Data Bank'!$AT1245,"",IF(AND('Data Bank'!$AC1245&lt;100,TODAY()&gt;'Data Bank'!$AT1245),1,IF('Data Bank'!$AC1245=100,3,IF('Data Bank'!$AC1245=0,0,2)))))</f>
        <v>0</v>
      </c>
      <c r="L1359" s="177">
        <f ca="1">IF(L$1&lt;'Data Bank'!$AD1245,"",IF(L$1&gt;'Data Bank'!$AT1245,"",IF(AND('Data Bank'!$AC1245&lt;100,TODAY()&gt;'Data Bank'!$AT1245),1,IF('Data Bank'!$AC1245=100,3,IF('Data Bank'!$AC1245=0,0,2)))))</f>
        <v>0</v>
      </c>
      <c r="M1359" s="177">
        <f ca="1">IF(M$1&lt;'Data Bank'!$AD1245,"",IF(M$1&gt;'Data Bank'!$AT1245,"",IF(AND('Data Bank'!$AC1245&lt;100,TODAY()&gt;'Data Bank'!$AT1245),1,IF('Data Bank'!$AC1245=100,3,IF('Data Bank'!$AC1245=0,0,2)))))</f>
        <v>0</v>
      </c>
      <c r="N1359" s="177">
        <f ca="1">IF(N$1&lt;'Data Bank'!$AD1245,"",IF(N$1&gt;'Data Bank'!$AT1245,"",IF(AND('Data Bank'!$AC1245&lt;100,TODAY()&gt;'Data Bank'!$AT1245),1,IF('Data Bank'!$AC1245=100,3,IF('Data Bank'!$AC1245=0,0,2)))))</f>
        <v>0</v>
      </c>
      <c r="O1359" s="177">
        <f ca="1">IF(O$1&lt;'Data Bank'!$AD1245,"",IF(O$1&gt;'Data Bank'!$AT1245,"",IF(AND('Data Bank'!$AC1245&lt;100,TODAY()&gt;'Data Bank'!$AT1245),1,IF('Data Bank'!$AC1245=100,3,IF('Data Bank'!$AC1245=0,0,2)))))</f>
        <v>0</v>
      </c>
      <c r="P1359" s="177">
        <f ca="1">IF(P$1&lt;'Data Bank'!$AD1245,"",IF(P$1&gt;'Data Bank'!$AT1245,"",IF(AND('Data Bank'!$AC1245&lt;100,TODAY()&gt;'Data Bank'!$AT1245),1,IF('Data Bank'!$AC1245=100,3,IF('Data Bank'!$AC1245=0,0,2)))))</f>
        <v>0</v>
      </c>
      <c r="Q1359" s="177">
        <f ca="1">IF(Q$1&lt;'Data Bank'!$AD1245,"",IF(Q$1&gt;'Data Bank'!$AT1245,"",IF(AND('Data Bank'!$AC1245&lt;100,TODAY()&gt;'Data Bank'!$AT1245),1,IF('Data Bank'!$AC1245=100,3,IF('Data Bank'!$AC1245=0,0,2)))))</f>
        <v>0</v>
      </c>
      <c r="R1359" s="177">
        <f ca="1">IF(R$1&lt;'Data Bank'!$AD1245,"",IF(R$1&gt;'Data Bank'!$AT1245,"",IF(AND('Data Bank'!$AC1245&lt;100,TODAY()&gt;'Data Bank'!$AT1245),1,IF('Data Bank'!$AC1245=100,3,IF('Data Bank'!$AC1245=0,0,2)))))</f>
        <v>0</v>
      </c>
    </row>
    <row r="1360" spans="1:18">
      <c r="A1360" s="115" t="str">
        <f>'Data Bank'!E1281</f>
        <v>Transportation</v>
      </c>
      <c r="B1360" s="178">
        <f ca="1">IF(B$1&lt;'Data Bank'!$AD1281,"",IF(B$1&gt;'Data Bank'!$AT1281,"",IF(AND('Data Bank'!$AC1281&lt;100,TODAY()&gt;'Data Bank'!$AT1281),1,IF('Data Bank'!$AC1281=100,3,IF('Data Bank'!$AC1281=0,0,2)))))</f>
        <v>0</v>
      </c>
      <c r="C1360" s="178">
        <f ca="1">IF(C$1&lt;'Data Bank'!$AD1281,"",IF(C$1&gt;'Data Bank'!$AT1281,"",IF(AND('Data Bank'!$AC1281&lt;100,TODAY()&gt;'Data Bank'!$AT1281),1,IF('Data Bank'!$AC1281=100,3,IF('Data Bank'!$AC1281=0,0,2)))))</f>
        <v>0</v>
      </c>
      <c r="D1360" s="178">
        <f ca="1">IF(D$1&lt;'Data Bank'!$AD1281,"",IF(D$1&gt;'Data Bank'!$AT1281,"",IF(AND('Data Bank'!$AC1281&lt;100,TODAY()&gt;'Data Bank'!$AT1281),1,IF('Data Bank'!$AC1281=100,3,IF('Data Bank'!$AC1281=0,0,2)))))</f>
        <v>0</v>
      </c>
      <c r="E1360" s="178">
        <f ca="1">IF(E$1&lt;'Data Bank'!$AD1281,"",IF(E$1&gt;'Data Bank'!$AT1281,"",IF(AND('Data Bank'!$AC1281&lt;100,TODAY()&gt;'Data Bank'!$AT1281),1,IF('Data Bank'!$AC1281=100,3,IF('Data Bank'!$AC1281=0,0,2)))))</f>
        <v>0</v>
      </c>
      <c r="F1360" s="178">
        <f ca="1">IF(F$1&lt;'Data Bank'!$AD1281,"",IF(F$1&gt;'Data Bank'!$AT1281,"",IF(AND('Data Bank'!$AC1281&lt;100,TODAY()&gt;'Data Bank'!$AT1281),1,IF('Data Bank'!$AC1281=100,3,IF('Data Bank'!$AC1281=0,0,2)))))</f>
        <v>0</v>
      </c>
      <c r="G1360" s="178">
        <f ca="1">IF(G$1&lt;'Data Bank'!$AD1281,"",IF(G$1&gt;'Data Bank'!$AT1281,"",IF(AND('Data Bank'!$AC1281&lt;100,TODAY()&gt;'Data Bank'!$AT1281),1,IF('Data Bank'!$AC1281=100,3,IF('Data Bank'!$AC1281=0,0,2)))))</f>
        <v>0</v>
      </c>
      <c r="H1360" s="178">
        <f ca="1">IF(H$1&lt;'Data Bank'!$AD1281,"",IF(H$1&gt;'Data Bank'!$AT1281,"",IF(AND('Data Bank'!$AC1281&lt;100,TODAY()&gt;'Data Bank'!$AT1281),1,IF('Data Bank'!$AC1281=100,3,IF('Data Bank'!$AC1281=0,0,2)))))</f>
        <v>0</v>
      </c>
      <c r="I1360" s="178">
        <f ca="1">IF(I$1&lt;'Data Bank'!$AD1281,"",IF(I$1&gt;'Data Bank'!$AT1281,"",IF(AND('Data Bank'!$AC1281&lt;100,TODAY()&gt;'Data Bank'!$AT1281),1,IF('Data Bank'!$AC1281=100,3,IF('Data Bank'!$AC1281=0,0,2)))))</f>
        <v>0</v>
      </c>
      <c r="J1360" s="177">
        <f ca="1">IF(J$1&lt;'Data Bank'!$AD1281,"",IF(J$1&gt;'Data Bank'!$AT1281,"",IF(AND('Data Bank'!$AC1281&lt;100,TODAY()&gt;'Data Bank'!$AT1281),1,IF('Data Bank'!$AC1281=100,3,IF('Data Bank'!$AC1281=0,0,2)))))</f>
        <v>0</v>
      </c>
      <c r="K1360" s="177">
        <f ca="1">IF(K$1&lt;'Data Bank'!$AD1281,"",IF(K$1&gt;'Data Bank'!$AT1281,"",IF(AND('Data Bank'!$AC1281&lt;100,TODAY()&gt;'Data Bank'!$AT1281),1,IF('Data Bank'!$AC1281=100,3,IF('Data Bank'!$AC1281=0,0,2)))))</f>
        <v>0</v>
      </c>
      <c r="L1360" s="177">
        <f ca="1">IF(L$1&lt;'Data Bank'!$AD1281,"",IF(L$1&gt;'Data Bank'!$AT1281,"",IF(AND('Data Bank'!$AC1281&lt;100,TODAY()&gt;'Data Bank'!$AT1281),1,IF('Data Bank'!$AC1281=100,3,IF('Data Bank'!$AC1281=0,0,2)))))</f>
        <v>0</v>
      </c>
      <c r="M1360" s="177">
        <f ca="1">IF(M$1&lt;'Data Bank'!$AD1281,"",IF(M$1&gt;'Data Bank'!$AT1281,"",IF(AND('Data Bank'!$AC1281&lt;100,TODAY()&gt;'Data Bank'!$AT1281),1,IF('Data Bank'!$AC1281=100,3,IF('Data Bank'!$AC1281=0,0,2)))))</f>
        <v>0</v>
      </c>
      <c r="N1360" s="177">
        <f ca="1">IF(N$1&lt;'Data Bank'!$AD1281,"",IF(N$1&gt;'Data Bank'!$AT1281,"",IF(AND('Data Bank'!$AC1281&lt;100,TODAY()&gt;'Data Bank'!$AT1281),1,IF('Data Bank'!$AC1281=100,3,IF('Data Bank'!$AC1281=0,0,2)))))</f>
        <v>0</v>
      </c>
      <c r="O1360" s="177">
        <f ca="1">IF(O$1&lt;'Data Bank'!$AD1281,"",IF(O$1&gt;'Data Bank'!$AT1281,"",IF(AND('Data Bank'!$AC1281&lt;100,TODAY()&gt;'Data Bank'!$AT1281),1,IF('Data Bank'!$AC1281=100,3,IF('Data Bank'!$AC1281=0,0,2)))))</f>
        <v>0</v>
      </c>
      <c r="P1360" s="177">
        <f ca="1">IF(P$1&lt;'Data Bank'!$AD1281,"",IF(P$1&gt;'Data Bank'!$AT1281,"",IF(AND('Data Bank'!$AC1281&lt;100,TODAY()&gt;'Data Bank'!$AT1281),1,IF('Data Bank'!$AC1281=100,3,IF('Data Bank'!$AC1281=0,0,2)))))</f>
        <v>0</v>
      </c>
      <c r="Q1360" s="177">
        <f ca="1">IF(Q$1&lt;'Data Bank'!$AD1281,"",IF(Q$1&gt;'Data Bank'!$AT1281,"",IF(AND('Data Bank'!$AC1281&lt;100,TODAY()&gt;'Data Bank'!$AT1281),1,IF('Data Bank'!$AC1281=100,3,IF('Data Bank'!$AC1281=0,0,2)))))</f>
        <v>0</v>
      </c>
      <c r="R1360" s="177">
        <f ca="1">IF(R$1&lt;'Data Bank'!$AD1281,"",IF(R$1&gt;'Data Bank'!$AT1281,"",IF(AND('Data Bank'!$AC1281&lt;100,TODAY()&gt;'Data Bank'!$AT1281),1,IF('Data Bank'!$AC1281=100,3,IF('Data Bank'!$AC1281=0,0,2)))))</f>
        <v>0</v>
      </c>
    </row>
    <row r="1361" spans="1:18">
      <c r="A1361" s="115" t="str">
        <f>'Data Bank'!E1284</f>
        <v>Transportation</v>
      </c>
      <c r="B1361" s="178">
        <f ca="1">IF(B$1&lt;'Data Bank'!$AD1284,"",IF(B$1&gt;'Data Bank'!$AT1284,"",IF(AND('Data Bank'!$AC1284&lt;100,TODAY()&gt;'Data Bank'!$AT1284),1,IF('Data Bank'!$AC1284=100,3,IF('Data Bank'!$AC1284=0,0,2)))))</f>
        <v>0</v>
      </c>
      <c r="C1361" s="178">
        <f ca="1">IF(C$1&lt;'Data Bank'!$AD1284,"",IF(C$1&gt;'Data Bank'!$AT1284,"",IF(AND('Data Bank'!$AC1284&lt;100,TODAY()&gt;'Data Bank'!$AT1284),1,IF('Data Bank'!$AC1284=100,3,IF('Data Bank'!$AC1284=0,0,2)))))</f>
        <v>0</v>
      </c>
      <c r="D1361" s="178">
        <f ca="1">IF(D$1&lt;'Data Bank'!$AD1284,"",IF(D$1&gt;'Data Bank'!$AT1284,"",IF(AND('Data Bank'!$AC1284&lt;100,TODAY()&gt;'Data Bank'!$AT1284),1,IF('Data Bank'!$AC1284=100,3,IF('Data Bank'!$AC1284=0,0,2)))))</f>
        <v>0</v>
      </c>
      <c r="E1361" s="178">
        <f ca="1">IF(E$1&lt;'Data Bank'!$AD1284,"",IF(E$1&gt;'Data Bank'!$AT1284,"",IF(AND('Data Bank'!$AC1284&lt;100,TODAY()&gt;'Data Bank'!$AT1284),1,IF('Data Bank'!$AC1284=100,3,IF('Data Bank'!$AC1284=0,0,2)))))</f>
        <v>0</v>
      </c>
      <c r="F1361" s="178">
        <f ca="1">IF(F$1&lt;'Data Bank'!$AD1284,"",IF(F$1&gt;'Data Bank'!$AT1284,"",IF(AND('Data Bank'!$AC1284&lt;100,TODAY()&gt;'Data Bank'!$AT1284),1,IF('Data Bank'!$AC1284=100,3,IF('Data Bank'!$AC1284=0,0,2)))))</f>
        <v>0</v>
      </c>
      <c r="G1361" s="178">
        <f ca="1">IF(G$1&lt;'Data Bank'!$AD1284,"",IF(G$1&gt;'Data Bank'!$AT1284,"",IF(AND('Data Bank'!$AC1284&lt;100,TODAY()&gt;'Data Bank'!$AT1284),1,IF('Data Bank'!$AC1284=100,3,IF('Data Bank'!$AC1284=0,0,2)))))</f>
        <v>0</v>
      </c>
      <c r="H1361" s="178">
        <f ca="1">IF(H$1&lt;'Data Bank'!$AD1284,"",IF(H$1&gt;'Data Bank'!$AT1284,"",IF(AND('Data Bank'!$AC1284&lt;100,TODAY()&gt;'Data Bank'!$AT1284),1,IF('Data Bank'!$AC1284=100,3,IF('Data Bank'!$AC1284=0,0,2)))))</f>
        <v>0</v>
      </c>
      <c r="I1361" s="178">
        <f ca="1">IF(I$1&lt;'Data Bank'!$AD1284,"",IF(I$1&gt;'Data Bank'!$AT1284,"",IF(AND('Data Bank'!$AC1284&lt;100,TODAY()&gt;'Data Bank'!$AT1284),1,IF('Data Bank'!$AC1284=100,3,IF('Data Bank'!$AC1284=0,0,2)))))</f>
        <v>0</v>
      </c>
      <c r="J1361" s="177">
        <f ca="1">IF(J$1&lt;'Data Bank'!$AD1284,"",IF(J$1&gt;'Data Bank'!$AT1284,"",IF(AND('Data Bank'!$AC1284&lt;100,TODAY()&gt;'Data Bank'!$AT1284),1,IF('Data Bank'!$AC1284=100,3,IF('Data Bank'!$AC1284=0,0,2)))))</f>
        <v>0</v>
      </c>
      <c r="K1361" s="177">
        <f ca="1">IF(K$1&lt;'Data Bank'!$AD1284,"",IF(K$1&gt;'Data Bank'!$AT1284,"",IF(AND('Data Bank'!$AC1284&lt;100,TODAY()&gt;'Data Bank'!$AT1284),1,IF('Data Bank'!$AC1284=100,3,IF('Data Bank'!$AC1284=0,0,2)))))</f>
        <v>0</v>
      </c>
      <c r="L1361" s="177">
        <f ca="1">IF(L$1&lt;'Data Bank'!$AD1284,"",IF(L$1&gt;'Data Bank'!$AT1284,"",IF(AND('Data Bank'!$AC1284&lt;100,TODAY()&gt;'Data Bank'!$AT1284),1,IF('Data Bank'!$AC1284=100,3,IF('Data Bank'!$AC1284=0,0,2)))))</f>
        <v>0</v>
      </c>
      <c r="M1361" s="177">
        <f ca="1">IF(M$1&lt;'Data Bank'!$AD1284,"",IF(M$1&gt;'Data Bank'!$AT1284,"",IF(AND('Data Bank'!$AC1284&lt;100,TODAY()&gt;'Data Bank'!$AT1284),1,IF('Data Bank'!$AC1284=100,3,IF('Data Bank'!$AC1284=0,0,2)))))</f>
        <v>0</v>
      </c>
      <c r="N1361" s="177">
        <f ca="1">IF(N$1&lt;'Data Bank'!$AD1284,"",IF(N$1&gt;'Data Bank'!$AT1284,"",IF(AND('Data Bank'!$AC1284&lt;100,TODAY()&gt;'Data Bank'!$AT1284),1,IF('Data Bank'!$AC1284=100,3,IF('Data Bank'!$AC1284=0,0,2)))))</f>
        <v>0</v>
      </c>
      <c r="O1361" s="177">
        <f ca="1">IF(O$1&lt;'Data Bank'!$AD1284,"",IF(O$1&gt;'Data Bank'!$AT1284,"",IF(AND('Data Bank'!$AC1284&lt;100,TODAY()&gt;'Data Bank'!$AT1284),1,IF('Data Bank'!$AC1284=100,3,IF('Data Bank'!$AC1284=0,0,2)))))</f>
        <v>0</v>
      </c>
      <c r="P1361" s="177">
        <f ca="1">IF(P$1&lt;'Data Bank'!$AD1284,"",IF(P$1&gt;'Data Bank'!$AT1284,"",IF(AND('Data Bank'!$AC1284&lt;100,TODAY()&gt;'Data Bank'!$AT1284),1,IF('Data Bank'!$AC1284=100,3,IF('Data Bank'!$AC1284=0,0,2)))))</f>
        <v>0</v>
      </c>
      <c r="Q1361" s="177">
        <f ca="1">IF(Q$1&lt;'Data Bank'!$AD1284,"",IF(Q$1&gt;'Data Bank'!$AT1284,"",IF(AND('Data Bank'!$AC1284&lt;100,TODAY()&gt;'Data Bank'!$AT1284),1,IF('Data Bank'!$AC1284=100,3,IF('Data Bank'!$AC1284=0,0,2)))))</f>
        <v>0</v>
      </c>
      <c r="R1361" s="177">
        <f ca="1">IF(R$1&lt;'Data Bank'!$AD1284,"",IF(R$1&gt;'Data Bank'!$AT1284,"",IF(AND('Data Bank'!$AC1284&lt;100,TODAY()&gt;'Data Bank'!$AT1284),1,IF('Data Bank'!$AC1284=100,3,IF('Data Bank'!$AC1284=0,0,2)))))</f>
        <v>0</v>
      </c>
    </row>
    <row r="1362" spans="1:18">
      <c r="A1362" s="115" t="str">
        <f>'Data Bank'!E1288</f>
        <v>Transportation</v>
      </c>
      <c r="B1362" s="178">
        <f ca="1">IF(B$1&lt;'Data Bank'!$AD1288,"",IF(B$1&gt;'Data Bank'!$AT1288,"",IF(AND('Data Bank'!$AC1288&lt;100,TODAY()&gt;'Data Bank'!$AT1288),1,IF('Data Bank'!$AC1288=100,3,IF('Data Bank'!$AC1288=0,0,2)))))</f>
        <v>0</v>
      </c>
      <c r="C1362" s="178">
        <f ca="1">IF(C$1&lt;'Data Bank'!$AD1288,"",IF(C$1&gt;'Data Bank'!$AT1288,"",IF(AND('Data Bank'!$AC1288&lt;100,TODAY()&gt;'Data Bank'!$AT1288),1,IF('Data Bank'!$AC1288=100,3,IF('Data Bank'!$AC1288=0,0,2)))))</f>
        <v>0</v>
      </c>
      <c r="D1362" s="178">
        <f ca="1">IF(D$1&lt;'Data Bank'!$AD1288,"",IF(D$1&gt;'Data Bank'!$AT1288,"",IF(AND('Data Bank'!$AC1288&lt;100,TODAY()&gt;'Data Bank'!$AT1288),1,IF('Data Bank'!$AC1288=100,3,IF('Data Bank'!$AC1288=0,0,2)))))</f>
        <v>0</v>
      </c>
      <c r="E1362" s="178">
        <f ca="1">IF(E$1&lt;'Data Bank'!$AD1288,"",IF(E$1&gt;'Data Bank'!$AT1288,"",IF(AND('Data Bank'!$AC1288&lt;100,TODAY()&gt;'Data Bank'!$AT1288),1,IF('Data Bank'!$AC1288=100,3,IF('Data Bank'!$AC1288=0,0,2)))))</f>
        <v>0</v>
      </c>
      <c r="F1362" s="178">
        <f ca="1">IF(F$1&lt;'Data Bank'!$AD1288,"",IF(F$1&gt;'Data Bank'!$AT1288,"",IF(AND('Data Bank'!$AC1288&lt;100,TODAY()&gt;'Data Bank'!$AT1288),1,IF('Data Bank'!$AC1288=100,3,IF('Data Bank'!$AC1288=0,0,2)))))</f>
        <v>0</v>
      </c>
      <c r="G1362" s="178">
        <f ca="1">IF(G$1&lt;'Data Bank'!$AD1288,"",IF(G$1&gt;'Data Bank'!$AT1288,"",IF(AND('Data Bank'!$AC1288&lt;100,TODAY()&gt;'Data Bank'!$AT1288),1,IF('Data Bank'!$AC1288=100,3,IF('Data Bank'!$AC1288=0,0,2)))))</f>
        <v>0</v>
      </c>
      <c r="H1362" s="178">
        <f ca="1">IF(H$1&lt;'Data Bank'!$AD1288,"",IF(H$1&gt;'Data Bank'!$AT1288,"",IF(AND('Data Bank'!$AC1288&lt;100,TODAY()&gt;'Data Bank'!$AT1288),1,IF('Data Bank'!$AC1288=100,3,IF('Data Bank'!$AC1288=0,0,2)))))</f>
        <v>0</v>
      </c>
      <c r="I1362" s="178">
        <f ca="1">IF(I$1&lt;'Data Bank'!$AD1288,"",IF(I$1&gt;'Data Bank'!$AT1288,"",IF(AND('Data Bank'!$AC1288&lt;100,TODAY()&gt;'Data Bank'!$AT1288),1,IF('Data Bank'!$AC1288=100,3,IF('Data Bank'!$AC1288=0,0,2)))))</f>
        <v>0</v>
      </c>
      <c r="J1362" s="177">
        <f ca="1">IF(J$1&lt;'Data Bank'!$AD1288,"",IF(J$1&gt;'Data Bank'!$AT1288,"",IF(AND('Data Bank'!$AC1288&lt;100,TODAY()&gt;'Data Bank'!$AT1288),1,IF('Data Bank'!$AC1288=100,3,IF('Data Bank'!$AC1288=0,0,2)))))</f>
        <v>0</v>
      </c>
      <c r="K1362" s="177">
        <f ca="1">IF(K$1&lt;'Data Bank'!$AD1288,"",IF(K$1&gt;'Data Bank'!$AT1288,"",IF(AND('Data Bank'!$AC1288&lt;100,TODAY()&gt;'Data Bank'!$AT1288),1,IF('Data Bank'!$AC1288=100,3,IF('Data Bank'!$AC1288=0,0,2)))))</f>
        <v>0</v>
      </c>
      <c r="L1362" s="177">
        <f ca="1">IF(L$1&lt;'Data Bank'!$AD1288,"",IF(L$1&gt;'Data Bank'!$AT1288,"",IF(AND('Data Bank'!$AC1288&lt;100,TODAY()&gt;'Data Bank'!$AT1288),1,IF('Data Bank'!$AC1288=100,3,IF('Data Bank'!$AC1288=0,0,2)))))</f>
        <v>0</v>
      </c>
      <c r="M1362" s="177">
        <f ca="1">IF(M$1&lt;'Data Bank'!$AD1288,"",IF(M$1&gt;'Data Bank'!$AT1288,"",IF(AND('Data Bank'!$AC1288&lt;100,TODAY()&gt;'Data Bank'!$AT1288),1,IF('Data Bank'!$AC1288=100,3,IF('Data Bank'!$AC1288=0,0,2)))))</f>
        <v>0</v>
      </c>
      <c r="N1362" s="177">
        <f ca="1">IF(N$1&lt;'Data Bank'!$AD1288,"",IF(N$1&gt;'Data Bank'!$AT1288,"",IF(AND('Data Bank'!$AC1288&lt;100,TODAY()&gt;'Data Bank'!$AT1288),1,IF('Data Bank'!$AC1288=100,3,IF('Data Bank'!$AC1288=0,0,2)))))</f>
        <v>0</v>
      </c>
      <c r="O1362" s="177">
        <f ca="1">IF(O$1&lt;'Data Bank'!$AD1288,"",IF(O$1&gt;'Data Bank'!$AT1288,"",IF(AND('Data Bank'!$AC1288&lt;100,TODAY()&gt;'Data Bank'!$AT1288),1,IF('Data Bank'!$AC1288=100,3,IF('Data Bank'!$AC1288=0,0,2)))))</f>
        <v>0</v>
      </c>
      <c r="P1362" s="177">
        <f ca="1">IF(P$1&lt;'Data Bank'!$AD1288,"",IF(P$1&gt;'Data Bank'!$AT1288,"",IF(AND('Data Bank'!$AC1288&lt;100,TODAY()&gt;'Data Bank'!$AT1288),1,IF('Data Bank'!$AC1288=100,3,IF('Data Bank'!$AC1288=0,0,2)))))</f>
        <v>0</v>
      </c>
      <c r="Q1362" s="177">
        <f ca="1">IF(Q$1&lt;'Data Bank'!$AD1288,"",IF(Q$1&gt;'Data Bank'!$AT1288,"",IF(AND('Data Bank'!$AC1288&lt;100,TODAY()&gt;'Data Bank'!$AT1288),1,IF('Data Bank'!$AC1288=100,3,IF('Data Bank'!$AC1288=0,0,2)))))</f>
        <v>0</v>
      </c>
      <c r="R1362" s="177">
        <f ca="1">IF(R$1&lt;'Data Bank'!$AD1288,"",IF(R$1&gt;'Data Bank'!$AT1288,"",IF(AND('Data Bank'!$AC1288&lt;100,TODAY()&gt;'Data Bank'!$AT1288),1,IF('Data Bank'!$AC1288=100,3,IF('Data Bank'!$AC1288=0,0,2)))))</f>
        <v>0</v>
      </c>
    </row>
    <row r="1363" spans="1:18">
      <c r="A1363" s="115" t="str">
        <f>'Data Bank'!E1298</f>
        <v>Transportation</v>
      </c>
      <c r="B1363" s="178">
        <f ca="1">IF(B$1&lt;'Data Bank'!$AD1298,"",IF(B$1&gt;'Data Bank'!$AT1298,"",IF(AND('Data Bank'!$AC1298&lt;100,TODAY()&gt;'Data Bank'!$AT1298),1,IF('Data Bank'!$AC1298=100,3,IF('Data Bank'!$AC1298=0,0,2)))))</f>
        <v>0</v>
      </c>
      <c r="C1363" s="178">
        <f ca="1">IF(C$1&lt;'Data Bank'!$AD1298,"",IF(C$1&gt;'Data Bank'!$AT1298,"",IF(AND('Data Bank'!$AC1298&lt;100,TODAY()&gt;'Data Bank'!$AT1298),1,IF('Data Bank'!$AC1298=100,3,IF('Data Bank'!$AC1298=0,0,2)))))</f>
        <v>0</v>
      </c>
      <c r="D1363" s="178">
        <f ca="1">IF(D$1&lt;'Data Bank'!$AD1298,"",IF(D$1&gt;'Data Bank'!$AT1298,"",IF(AND('Data Bank'!$AC1298&lt;100,TODAY()&gt;'Data Bank'!$AT1298),1,IF('Data Bank'!$AC1298=100,3,IF('Data Bank'!$AC1298=0,0,2)))))</f>
        <v>0</v>
      </c>
      <c r="E1363" s="178">
        <f ca="1">IF(E$1&lt;'Data Bank'!$AD1298,"",IF(E$1&gt;'Data Bank'!$AT1298,"",IF(AND('Data Bank'!$AC1298&lt;100,TODAY()&gt;'Data Bank'!$AT1298),1,IF('Data Bank'!$AC1298=100,3,IF('Data Bank'!$AC1298=0,0,2)))))</f>
        <v>0</v>
      </c>
      <c r="F1363" s="178">
        <f ca="1">IF(F$1&lt;'Data Bank'!$AD1298,"",IF(F$1&gt;'Data Bank'!$AT1298,"",IF(AND('Data Bank'!$AC1298&lt;100,TODAY()&gt;'Data Bank'!$AT1298),1,IF('Data Bank'!$AC1298=100,3,IF('Data Bank'!$AC1298=0,0,2)))))</f>
        <v>0</v>
      </c>
      <c r="G1363" s="178">
        <f ca="1">IF(G$1&lt;'Data Bank'!$AD1298,"",IF(G$1&gt;'Data Bank'!$AT1298,"",IF(AND('Data Bank'!$AC1298&lt;100,TODAY()&gt;'Data Bank'!$AT1298),1,IF('Data Bank'!$AC1298=100,3,IF('Data Bank'!$AC1298=0,0,2)))))</f>
        <v>0</v>
      </c>
      <c r="H1363" s="178">
        <f ca="1">IF(H$1&lt;'Data Bank'!$AD1298,"",IF(H$1&gt;'Data Bank'!$AT1298,"",IF(AND('Data Bank'!$AC1298&lt;100,TODAY()&gt;'Data Bank'!$AT1298),1,IF('Data Bank'!$AC1298=100,3,IF('Data Bank'!$AC1298=0,0,2)))))</f>
        <v>0</v>
      </c>
      <c r="I1363" s="178">
        <f ca="1">IF(I$1&lt;'Data Bank'!$AD1298,"",IF(I$1&gt;'Data Bank'!$AT1298,"",IF(AND('Data Bank'!$AC1298&lt;100,TODAY()&gt;'Data Bank'!$AT1298),1,IF('Data Bank'!$AC1298=100,3,IF('Data Bank'!$AC1298=0,0,2)))))</f>
        <v>0</v>
      </c>
      <c r="J1363" s="177">
        <f ca="1">IF(J$1&lt;'Data Bank'!$AD1298,"",IF(J$1&gt;'Data Bank'!$AT1298,"",IF(AND('Data Bank'!$AC1298&lt;100,TODAY()&gt;'Data Bank'!$AT1298),1,IF('Data Bank'!$AC1298=100,3,IF('Data Bank'!$AC1298=0,0,2)))))</f>
        <v>0</v>
      </c>
      <c r="K1363" s="177">
        <f ca="1">IF(K$1&lt;'Data Bank'!$AD1298,"",IF(K$1&gt;'Data Bank'!$AT1298,"",IF(AND('Data Bank'!$AC1298&lt;100,TODAY()&gt;'Data Bank'!$AT1298),1,IF('Data Bank'!$AC1298=100,3,IF('Data Bank'!$AC1298=0,0,2)))))</f>
        <v>0</v>
      </c>
      <c r="L1363" s="177">
        <f ca="1">IF(L$1&lt;'Data Bank'!$AD1298,"",IF(L$1&gt;'Data Bank'!$AT1298,"",IF(AND('Data Bank'!$AC1298&lt;100,TODAY()&gt;'Data Bank'!$AT1298),1,IF('Data Bank'!$AC1298=100,3,IF('Data Bank'!$AC1298=0,0,2)))))</f>
        <v>0</v>
      </c>
      <c r="M1363" s="177">
        <f ca="1">IF(M$1&lt;'Data Bank'!$AD1298,"",IF(M$1&gt;'Data Bank'!$AT1298,"",IF(AND('Data Bank'!$AC1298&lt;100,TODAY()&gt;'Data Bank'!$AT1298),1,IF('Data Bank'!$AC1298=100,3,IF('Data Bank'!$AC1298=0,0,2)))))</f>
        <v>0</v>
      </c>
      <c r="N1363" s="177">
        <f ca="1">IF(N$1&lt;'Data Bank'!$AD1298,"",IF(N$1&gt;'Data Bank'!$AT1298,"",IF(AND('Data Bank'!$AC1298&lt;100,TODAY()&gt;'Data Bank'!$AT1298),1,IF('Data Bank'!$AC1298=100,3,IF('Data Bank'!$AC1298=0,0,2)))))</f>
        <v>0</v>
      </c>
      <c r="O1363" s="177">
        <f ca="1">IF(O$1&lt;'Data Bank'!$AD1298,"",IF(O$1&gt;'Data Bank'!$AT1298,"",IF(AND('Data Bank'!$AC1298&lt;100,TODAY()&gt;'Data Bank'!$AT1298),1,IF('Data Bank'!$AC1298=100,3,IF('Data Bank'!$AC1298=0,0,2)))))</f>
        <v>0</v>
      </c>
      <c r="P1363" s="177">
        <f ca="1">IF(P$1&lt;'Data Bank'!$AD1298,"",IF(P$1&gt;'Data Bank'!$AT1298,"",IF(AND('Data Bank'!$AC1298&lt;100,TODAY()&gt;'Data Bank'!$AT1298),1,IF('Data Bank'!$AC1298=100,3,IF('Data Bank'!$AC1298=0,0,2)))))</f>
        <v>0</v>
      </c>
      <c r="Q1363" s="177">
        <f ca="1">IF(Q$1&lt;'Data Bank'!$AD1298,"",IF(Q$1&gt;'Data Bank'!$AT1298,"",IF(AND('Data Bank'!$AC1298&lt;100,TODAY()&gt;'Data Bank'!$AT1298),1,IF('Data Bank'!$AC1298=100,3,IF('Data Bank'!$AC1298=0,0,2)))))</f>
        <v>0</v>
      </c>
      <c r="R1363" s="177">
        <f ca="1">IF(R$1&lt;'Data Bank'!$AD1298,"",IF(R$1&gt;'Data Bank'!$AT1298,"",IF(AND('Data Bank'!$AC1298&lt;100,TODAY()&gt;'Data Bank'!$AT1298),1,IF('Data Bank'!$AC1298=100,3,IF('Data Bank'!$AC1298=0,0,2)))))</f>
        <v>0</v>
      </c>
    </row>
    <row r="1364" spans="1:18">
      <c r="A1364" s="115" t="str">
        <f>'Data Bank'!E1301</f>
        <v>Transportation</v>
      </c>
      <c r="B1364" s="178">
        <f ca="1">IF(B$1&lt;'Data Bank'!$AD1301,"",IF(B$1&gt;'Data Bank'!$AT1301,"",IF(AND('Data Bank'!$AC1301&lt;100,TODAY()&gt;'Data Bank'!$AT1301),1,IF('Data Bank'!$AC1301=100,3,IF('Data Bank'!$AC1301=0,0,2)))))</f>
        <v>0</v>
      </c>
      <c r="C1364" s="178">
        <f ca="1">IF(C$1&lt;'Data Bank'!$AD1301,"",IF(C$1&gt;'Data Bank'!$AT1301,"",IF(AND('Data Bank'!$AC1301&lt;100,TODAY()&gt;'Data Bank'!$AT1301),1,IF('Data Bank'!$AC1301=100,3,IF('Data Bank'!$AC1301=0,0,2)))))</f>
        <v>0</v>
      </c>
      <c r="D1364" s="178">
        <f ca="1">IF(D$1&lt;'Data Bank'!$AD1301,"",IF(D$1&gt;'Data Bank'!$AT1301,"",IF(AND('Data Bank'!$AC1301&lt;100,TODAY()&gt;'Data Bank'!$AT1301),1,IF('Data Bank'!$AC1301=100,3,IF('Data Bank'!$AC1301=0,0,2)))))</f>
        <v>0</v>
      </c>
      <c r="E1364" s="178">
        <f ca="1">IF(E$1&lt;'Data Bank'!$AD1301,"",IF(E$1&gt;'Data Bank'!$AT1301,"",IF(AND('Data Bank'!$AC1301&lt;100,TODAY()&gt;'Data Bank'!$AT1301),1,IF('Data Bank'!$AC1301=100,3,IF('Data Bank'!$AC1301=0,0,2)))))</f>
        <v>0</v>
      </c>
      <c r="F1364" s="178">
        <f ca="1">IF(F$1&lt;'Data Bank'!$AD1301,"",IF(F$1&gt;'Data Bank'!$AT1301,"",IF(AND('Data Bank'!$AC1301&lt;100,TODAY()&gt;'Data Bank'!$AT1301),1,IF('Data Bank'!$AC1301=100,3,IF('Data Bank'!$AC1301=0,0,2)))))</f>
        <v>0</v>
      </c>
      <c r="G1364" s="178">
        <f ca="1">IF(G$1&lt;'Data Bank'!$AD1301,"",IF(G$1&gt;'Data Bank'!$AT1301,"",IF(AND('Data Bank'!$AC1301&lt;100,TODAY()&gt;'Data Bank'!$AT1301),1,IF('Data Bank'!$AC1301=100,3,IF('Data Bank'!$AC1301=0,0,2)))))</f>
        <v>0</v>
      </c>
      <c r="H1364" s="178">
        <f ca="1">IF(H$1&lt;'Data Bank'!$AD1301,"",IF(H$1&gt;'Data Bank'!$AT1301,"",IF(AND('Data Bank'!$AC1301&lt;100,TODAY()&gt;'Data Bank'!$AT1301),1,IF('Data Bank'!$AC1301=100,3,IF('Data Bank'!$AC1301=0,0,2)))))</f>
        <v>0</v>
      </c>
      <c r="I1364" s="178">
        <f ca="1">IF(I$1&lt;'Data Bank'!$AD1301,"",IF(I$1&gt;'Data Bank'!$AT1301,"",IF(AND('Data Bank'!$AC1301&lt;100,TODAY()&gt;'Data Bank'!$AT1301),1,IF('Data Bank'!$AC1301=100,3,IF('Data Bank'!$AC1301=0,0,2)))))</f>
        <v>0</v>
      </c>
      <c r="J1364" s="177">
        <f ca="1">IF(J$1&lt;'Data Bank'!$AD1301,"",IF(J$1&gt;'Data Bank'!$AT1301,"",IF(AND('Data Bank'!$AC1301&lt;100,TODAY()&gt;'Data Bank'!$AT1301),1,IF('Data Bank'!$AC1301=100,3,IF('Data Bank'!$AC1301=0,0,2)))))</f>
        <v>0</v>
      </c>
      <c r="K1364" s="177">
        <f ca="1">IF(K$1&lt;'Data Bank'!$AD1301,"",IF(K$1&gt;'Data Bank'!$AT1301,"",IF(AND('Data Bank'!$AC1301&lt;100,TODAY()&gt;'Data Bank'!$AT1301),1,IF('Data Bank'!$AC1301=100,3,IF('Data Bank'!$AC1301=0,0,2)))))</f>
        <v>0</v>
      </c>
      <c r="L1364" s="177">
        <f ca="1">IF(L$1&lt;'Data Bank'!$AD1301,"",IF(L$1&gt;'Data Bank'!$AT1301,"",IF(AND('Data Bank'!$AC1301&lt;100,TODAY()&gt;'Data Bank'!$AT1301),1,IF('Data Bank'!$AC1301=100,3,IF('Data Bank'!$AC1301=0,0,2)))))</f>
        <v>0</v>
      </c>
      <c r="M1364" s="177">
        <f ca="1">IF(M$1&lt;'Data Bank'!$AD1301,"",IF(M$1&gt;'Data Bank'!$AT1301,"",IF(AND('Data Bank'!$AC1301&lt;100,TODAY()&gt;'Data Bank'!$AT1301),1,IF('Data Bank'!$AC1301=100,3,IF('Data Bank'!$AC1301=0,0,2)))))</f>
        <v>0</v>
      </c>
      <c r="N1364" s="177">
        <f ca="1">IF(N$1&lt;'Data Bank'!$AD1301,"",IF(N$1&gt;'Data Bank'!$AT1301,"",IF(AND('Data Bank'!$AC1301&lt;100,TODAY()&gt;'Data Bank'!$AT1301),1,IF('Data Bank'!$AC1301=100,3,IF('Data Bank'!$AC1301=0,0,2)))))</f>
        <v>0</v>
      </c>
      <c r="O1364" s="177">
        <f ca="1">IF(O$1&lt;'Data Bank'!$AD1301,"",IF(O$1&gt;'Data Bank'!$AT1301,"",IF(AND('Data Bank'!$AC1301&lt;100,TODAY()&gt;'Data Bank'!$AT1301),1,IF('Data Bank'!$AC1301=100,3,IF('Data Bank'!$AC1301=0,0,2)))))</f>
        <v>0</v>
      </c>
      <c r="P1364" s="177">
        <f ca="1">IF(P$1&lt;'Data Bank'!$AD1301,"",IF(P$1&gt;'Data Bank'!$AT1301,"",IF(AND('Data Bank'!$AC1301&lt;100,TODAY()&gt;'Data Bank'!$AT1301),1,IF('Data Bank'!$AC1301=100,3,IF('Data Bank'!$AC1301=0,0,2)))))</f>
        <v>0</v>
      </c>
      <c r="Q1364" s="177">
        <f ca="1">IF(Q$1&lt;'Data Bank'!$AD1301,"",IF(Q$1&gt;'Data Bank'!$AT1301,"",IF(AND('Data Bank'!$AC1301&lt;100,TODAY()&gt;'Data Bank'!$AT1301),1,IF('Data Bank'!$AC1301=100,3,IF('Data Bank'!$AC1301=0,0,2)))))</f>
        <v>0</v>
      </c>
      <c r="R1364" s="177">
        <f ca="1">IF(R$1&lt;'Data Bank'!$AD1301,"",IF(R$1&gt;'Data Bank'!$AT1301,"",IF(AND('Data Bank'!$AC1301&lt;100,TODAY()&gt;'Data Bank'!$AT1301),1,IF('Data Bank'!$AC1301=100,3,IF('Data Bank'!$AC1301=0,0,2)))))</f>
        <v>0</v>
      </c>
    </row>
    <row r="1365" spans="1:18">
      <c r="A1365" s="115" t="str">
        <f>'Data Bank'!E1303</f>
        <v>University Town</v>
      </c>
      <c r="B1365" s="178">
        <f ca="1">IF(B$1&lt;'Data Bank'!$AD1303,"",IF(B$1&gt;'Data Bank'!$AT1303,"",IF(AND('Data Bank'!$AC1303&lt;100,TODAY()&gt;'Data Bank'!$AT1303),1,IF('Data Bank'!$AC1303=100,3,IF('Data Bank'!$AC1303=0,0,2)))))</f>
        <v>2</v>
      </c>
      <c r="C1365" s="178">
        <f ca="1">IF(C$1&lt;'Data Bank'!$AD1303,"",IF(C$1&gt;'Data Bank'!$AT1303,"",IF(AND('Data Bank'!$AC1303&lt;100,TODAY()&gt;'Data Bank'!$AT1303),1,IF('Data Bank'!$AC1303=100,3,IF('Data Bank'!$AC1303=0,0,2)))))</f>
        <v>2</v>
      </c>
      <c r="D1365" s="178">
        <f ca="1">IF(D$1&lt;'Data Bank'!$AD1303,"",IF(D$1&gt;'Data Bank'!$AT1303,"",IF(AND('Data Bank'!$AC1303&lt;100,TODAY()&gt;'Data Bank'!$AT1303),1,IF('Data Bank'!$AC1303=100,3,IF('Data Bank'!$AC1303=0,0,2)))))</f>
        <v>2</v>
      </c>
      <c r="E1365" s="178">
        <f ca="1">IF(E$1&lt;'Data Bank'!$AD1303,"",IF(E$1&gt;'Data Bank'!$AT1303,"",IF(AND('Data Bank'!$AC1303&lt;100,TODAY()&gt;'Data Bank'!$AT1303),1,IF('Data Bank'!$AC1303=100,3,IF('Data Bank'!$AC1303=0,0,2)))))</f>
        <v>2</v>
      </c>
      <c r="F1365" s="178">
        <f ca="1">IF(F$1&lt;'Data Bank'!$AD1303,"",IF(F$1&gt;'Data Bank'!$AT1303,"",IF(AND('Data Bank'!$AC1303&lt;100,TODAY()&gt;'Data Bank'!$AT1303),1,IF('Data Bank'!$AC1303=100,3,IF('Data Bank'!$AC1303=0,0,2)))))</f>
        <v>2</v>
      </c>
      <c r="G1365" s="178">
        <f ca="1">IF(G$1&lt;'Data Bank'!$AD1303,"",IF(G$1&gt;'Data Bank'!$AT1303,"",IF(AND('Data Bank'!$AC1303&lt;100,TODAY()&gt;'Data Bank'!$AT1303),1,IF('Data Bank'!$AC1303=100,3,IF('Data Bank'!$AC1303=0,0,2)))))</f>
        <v>2</v>
      </c>
      <c r="H1365" s="178">
        <f ca="1">IF(H$1&lt;'Data Bank'!$AD1303,"",IF(H$1&gt;'Data Bank'!$AT1303,"",IF(AND('Data Bank'!$AC1303&lt;100,TODAY()&gt;'Data Bank'!$AT1303),1,IF('Data Bank'!$AC1303=100,3,IF('Data Bank'!$AC1303=0,0,2)))))</f>
        <v>2</v>
      </c>
      <c r="I1365" s="178">
        <f ca="1">IF(I$1&lt;'Data Bank'!$AD1303,"",IF(I$1&gt;'Data Bank'!$AT1303,"",IF(AND('Data Bank'!$AC1303&lt;100,TODAY()&gt;'Data Bank'!$AT1303),1,IF('Data Bank'!$AC1303=100,3,IF('Data Bank'!$AC1303=0,0,2)))))</f>
        <v>2</v>
      </c>
      <c r="J1365" s="177">
        <f ca="1">IF(J$1&lt;'Data Bank'!$AD1303,"",IF(J$1&gt;'Data Bank'!$AT1303,"",IF(AND('Data Bank'!$AC1303&lt;100,TODAY()&gt;'Data Bank'!$AT1303),1,IF('Data Bank'!$AC1303=100,3,IF('Data Bank'!$AC1303=0,0,2)))))</f>
        <v>2</v>
      </c>
      <c r="K1365" s="177">
        <f ca="1">IF(K$1&lt;'Data Bank'!$AD1303,"",IF(K$1&gt;'Data Bank'!$AT1303,"",IF(AND('Data Bank'!$AC1303&lt;100,TODAY()&gt;'Data Bank'!$AT1303),1,IF('Data Bank'!$AC1303=100,3,IF('Data Bank'!$AC1303=0,0,2)))))</f>
        <v>2</v>
      </c>
      <c r="L1365" s="177">
        <f ca="1">IF(L$1&lt;'Data Bank'!$AD1303,"",IF(L$1&gt;'Data Bank'!$AT1303,"",IF(AND('Data Bank'!$AC1303&lt;100,TODAY()&gt;'Data Bank'!$AT1303),1,IF('Data Bank'!$AC1303=100,3,IF('Data Bank'!$AC1303=0,0,2)))))</f>
        <v>2</v>
      </c>
      <c r="M1365" s="177">
        <f ca="1">IF(M$1&lt;'Data Bank'!$AD1303,"",IF(M$1&gt;'Data Bank'!$AT1303,"",IF(AND('Data Bank'!$AC1303&lt;100,TODAY()&gt;'Data Bank'!$AT1303),1,IF('Data Bank'!$AC1303=100,3,IF('Data Bank'!$AC1303=0,0,2)))))</f>
        <v>2</v>
      </c>
      <c r="N1365" s="177">
        <f ca="1">IF(N$1&lt;'Data Bank'!$AD1303,"",IF(N$1&gt;'Data Bank'!$AT1303,"",IF(AND('Data Bank'!$AC1303&lt;100,TODAY()&gt;'Data Bank'!$AT1303),1,IF('Data Bank'!$AC1303=100,3,IF('Data Bank'!$AC1303=0,0,2)))))</f>
        <v>2</v>
      </c>
      <c r="O1365" s="177">
        <f ca="1">IF(O$1&lt;'Data Bank'!$AD1303,"",IF(O$1&gt;'Data Bank'!$AT1303,"",IF(AND('Data Bank'!$AC1303&lt;100,TODAY()&gt;'Data Bank'!$AT1303),1,IF('Data Bank'!$AC1303=100,3,IF('Data Bank'!$AC1303=0,0,2)))))</f>
        <v>2</v>
      </c>
      <c r="P1365" s="177">
        <f ca="1">IF(P$1&lt;'Data Bank'!$AD1303,"",IF(P$1&gt;'Data Bank'!$AT1303,"",IF(AND('Data Bank'!$AC1303&lt;100,TODAY()&gt;'Data Bank'!$AT1303),1,IF('Data Bank'!$AC1303=100,3,IF('Data Bank'!$AC1303=0,0,2)))))</f>
        <v>2</v>
      </c>
      <c r="Q1365" s="177">
        <f ca="1">IF(Q$1&lt;'Data Bank'!$AD1303,"",IF(Q$1&gt;'Data Bank'!$AT1303,"",IF(AND('Data Bank'!$AC1303&lt;100,TODAY()&gt;'Data Bank'!$AT1303),1,IF('Data Bank'!$AC1303=100,3,IF('Data Bank'!$AC1303=0,0,2)))))</f>
        <v>2</v>
      </c>
      <c r="R1365" s="177">
        <f ca="1">IF(R$1&lt;'Data Bank'!$AD1303,"",IF(R$1&gt;'Data Bank'!$AT1303,"",IF(AND('Data Bank'!$AC1303&lt;100,TODAY()&gt;'Data Bank'!$AT1303),1,IF('Data Bank'!$AC1303=100,3,IF('Data Bank'!$AC1303=0,0,2)))))</f>
        <v>2</v>
      </c>
    </row>
    <row r="1366" spans="1:18">
      <c r="A1366" s="115" t="str">
        <f>'Data Bank'!E1304</f>
        <v>University Town P1</v>
      </c>
      <c r="B1366" s="178">
        <f ca="1">IF(B$1&lt;'Data Bank'!$AD1304,"",IF(B$1&gt;'Data Bank'!$AT1304,"",IF(AND('Data Bank'!$AC1304&lt;100,TODAY()&gt;'Data Bank'!$AT1304),1,IF('Data Bank'!$AC1304=100,3,IF('Data Bank'!$AC1304=0,0,2)))))</f>
        <v>1</v>
      </c>
      <c r="C1366" s="178">
        <f ca="1">IF(C$1&lt;'Data Bank'!$AD1304,"",IF(C$1&gt;'Data Bank'!$AT1304,"",IF(AND('Data Bank'!$AC1304&lt;100,TODAY()&gt;'Data Bank'!$AT1304),1,IF('Data Bank'!$AC1304=100,3,IF('Data Bank'!$AC1304=0,0,2)))))</f>
        <v>1</v>
      </c>
      <c r="D1366" s="178" t="str">
        <f ca="1">IF(D$1&lt;'Data Bank'!$AD1304,"",IF(D$1&gt;'Data Bank'!$AT1304,"",IF(AND('Data Bank'!$AC1304&lt;100,TODAY()&gt;'Data Bank'!$AT1304),1,IF('Data Bank'!$AC1304=100,3,IF('Data Bank'!$AC1304=0,0,2)))))</f>
        <v/>
      </c>
      <c r="E1366" s="178" t="str">
        <f ca="1">IF(E$1&lt;'Data Bank'!$AD1304,"",IF(E$1&gt;'Data Bank'!$AT1304,"",IF(AND('Data Bank'!$AC1304&lt;100,TODAY()&gt;'Data Bank'!$AT1304),1,IF('Data Bank'!$AC1304=100,3,IF('Data Bank'!$AC1304=0,0,2)))))</f>
        <v/>
      </c>
      <c r="F1366" s="178" t="str">
        <f ca="1">IF(F$1&lt;'Data Bank'!$AD1304,"",IF(F$1&gt;'Data Bank'!$AT1304,"",IF(AND('Data Bank'!$AC1304&lt;100,TODAY()&gt;'Data Bank'!$AT1304),1,IF('Data Bank'!$AC1304=100,3,IF('Data Bank'!$AC1304=0,0,2)))))</f>
        <v/>
      </c>
      <c r="G1366" s="178" t="str">
        <f ca="1">IF(G$1&lt;'Data Bank'!$AD1304,"",IF(G$1&gt;'Data Bank'!$AT1304,"",IF(AND('Data Bank'!$AC1304&lt;100,TODAY()&gt;'Data Bank'!$AT1304),1,IF('Data Bank'!$AC1304=100,3,IF('Data Bank'!$AC1304=0,0,2)))))</f>
        <v/>
      </c>
      <c r="H1366" s="178" t="str">
        <f ca="1">IF(H$1&lt;'Data Bank'!$AD1304,"",IF(H$1&gt;'Data Bank'!$AT1304,"",IF(AND('Data Bank'!$AC1304&lt;100,TODAY()&gt;'Data Bank'!$AT1304),1,IF('Data Bank'!$AC1304=100,3,IF('Data Bank'!$AC1304=0,0,2)))))</f>
        <v/>
      </c>
      <c r="I1366" s="178" t="str">
        <f ca="1">IF(I$1&lt;'Data Bank'!$AD1304,"",IF(I$1&gt;'Data Bank'!$AT1304,"",IF(AND('Data Bank'!$AC1304&lt;100,TODAY()&gt;'Data Bank'!$AT1304),1,IF('Data Bank'!$AC1304=100,3,IF('Data Bank'!$AC1304=0,0,2)))))</f>
        <v/>
      </c>
      <c r="J1366" s="177" t="str">
        <f ca="1">IF(J$1&lt;'Data Bank'!$AD1304,"",IF(J$1&gt;'Data Bank'!$AT1304,"",IF(AND('Data Bank'!$AC1304&lt;100,TODAY()&gt;'Data Bank'!$AT1304),1,IF('Data Bank'!$AC1304=100,3,IF('Data Bank'!$AC1304=0,0,2)))))</f>
        <v/>
      </c>
      <c r="K1366" s="177" t="str">
        <f ca="1">IF(K$1&lt;'Data Bank'!$AD1304,"",IF(K$1&gt;'Data Bank'!$AT1304,"",IF(AND('Data Bank'!$AC1304&lt;100,TODAY()&gt;'Data Bank'!$AT1304),1,IF('Data Bank'!$AC1304=100,3,IF('Data Bank'!$AC1304=0,0,2)))))</f>
        <v/>
      </c>
      <c r="L1366" s="177" t="str">
        <f ca="1">IF(L$1&lt;'Data Bank'!$AD1304,"",IF(L$1&gt;'Data Bank'!$AT1304,"",IF(AND('Data Bank'!$AC1304&lt;100,TODAY()&gt;'Data Bank'!$AT1304),1,IF('Data Bank'!$AC1304=100,3,IF('Data Bank'!$AC1304=0,0,2)))))</f>
        <v/>
      </c>
      <c r="M1366" s="177" t="str">
        <f ca="1">IF(M$1&lt;'Data Bank'!$AD1304,"",IF(M$1&gt;'Data Bank'!$AT1304,"",IF(AND('Data Bank'!$AC1304&lt;100,TODAY()&gt;'Data Bank'!$AT1304),1,IF('Data Bank'!$AC1304=100,3,IF('Data Bank'!$AC1304=0,0,2)))))</f>
        <v/>
      </c>
      <c r="N1366" s="177" t="str">
        <f ca="1">IF(N$1&lt;'Data Bank'!$AD1304,"",IF(N$1&gt;'Data Bank'!$AT1304,"",IF(AND('Data Bank'!$AC1304&lt;100,TODAY()&gt;'Data Bank'!$AT1304),1,IF('Data Bank'!$AC1304=100,3,IF('Data Bank'!$AC1304=0,0,2)))))</f>
        <v/>
      </c>
      <c r="O1366" s="177" t="str">
        <f ca="1">IF(O$1&lt;'Data Bank'!$AD1304,"",IF(O$1&gt;'Data Bank'!$AT1304,"",IF(AND('Data Bank'!$AC1304&lt;100,TODAY()&gt;'Data Bank'!$AT1304),1,IF('Data Bank'!$AC1304=100,3,IF('Data Bank'!$AC1304=0,0,2)))))</f>
        <v/>
      </c>
      <c r="P1366" s="177" t="str">
        <f ca="1">IF(P$1&lt;'Data Bank'!$AD1304,"",IF(P$1&gt;'Data Bank'!$AT1304,"",IF(AND('Data Bank'!$AC1304&lt;100,TODAY()&gt;'Data Bank'!$AT1304),1,IF('Data Bank'!$AC1304=100,3,IF('Data Bank'!$AC1304=0,0,2)))))</f>
        <v/>
      </c>
      <c r="Q1366" s="177" t="str">
        <f ca="1">IF(Q$1&lt;'Data Bank'!$AD1304,"",IF(Q$1&gt;'Data Bank'!$AT1304,"",IF(AND('Data Bank'!$AC1304&lt;100,TODAY()&gt;'Data Bank'!$AT1304),1,IF('Data Bank'!$AC1304=100,3,IF('Data Bank'!$AC1304=0,0,2)))))</f>
        <v/>
      </c>
      <c r="R1366" s="177" t="str">
        <f ca="1">IF(R$1&lt;'Data Bank'!$AD1304,"",IF(R$1&gt;'Data Bank'!$AT1304,"",IF(AND('Data Bank'!$AC1304&lt;100,TODAY()&gt;'Data Bank'!$AT1304),1,IF('Data Bank'!$AC1304=100,3,IF('Data Bank'!$AC1304=0,0,2)))))</f>
        <v/>
      </c>
    </row>
    <row r="1367" spans="1:18">
      <c r="A1367" s="115" t="str">
        <f>'Data Bank'!E1305</f>
        <v>University Town P2</v>
      </c>
      <c r="B1367" s="178">
        <f ca="1">IF(B$1&lt;'Data Bank'!$AD1305,"",IF(B$1&gt;'Data Bank'!$AT1305,"",IF(AND('Data Bank'!$AC1305&lt;100,TODAY()&gt;'Data Bank'!$AT1305),1,IF('Data Bank'!$AC1305=100,3,IF('Data Bank'!$AC1305=0,0,2)))))</f>
        <v>1</v>
      </c>
      <c r="C1367" s="178">
        <f ca="1">IF(C$1&lt;'Data Bank'!$AD1305,"",IF(C$1&gt;'Data Bank'!$AT1305,"",IF(AND('Data Bank'!$AC1305&lt;100,TODAY()&gt;'Data Bank'!$AT1305),1,IF('Data Bank'!$AC1305=100,3,IF('Data Bank'!$AC1305=0,0,2)))))</f>
        <v>1</v>
      </c>
      <c r="D1367" s="178" t="str">
        <f ca="1">IF(D$1&lt;'Data Bank'!$AD1305,"",IF(D$1&gt;'Data Bank'!$AT1305,"",IF(AND('Data Bank'!$AC1305&lt;100,TODAY()&gt;'Data Bank'!$AT1305),1,IF('Data Bank'!$AC1305=100,3,IF('Data Bank'!$AC1305=0,0,2)))))</f>
        <v/>
      </c>
      <c r="E1367" s="178" t="str">
        <f ca="1">IF(E$1&lt;'Data Bank'!$AD1305,"",IF(E$1&gt;'Data Bank'!$AT1305,"",IF(AND('Data Bank'!$AC1305&lt;100,TODAY()&gt;'Data Bank'!$AT1305),1,IF('Data Bank'!$AC1305=100,3,IF('Data Bank'!$AC1305=0,0,2)))))</f>
        <v/>
      </c>
      <c r="F1367" s="178" t="str">
        <f ca="1">IF(F$1&lt;'Data Bank'!$AD1305,"",IF(F$1&gt;'Data Bank'!$AT1305,"",IF(AND('Data Bank'!$AC1305&lt;100,TODAY()&gt;'Data Bank'!$AT1305),1,IF('Data Bank'!$AC1305=100,3,IF('Data Bank'!$AC1305=0,0,2)))))</f>
        <v/>
      </c>
      <c r="G1367" s="178" t="str">
        <f ca="1">IF(G$1&lt;'Data Bank'!$AD1305,"",IF(G$1&gt;'Data Bank'!$AT1305,"",IF(AND('Data Bank'!$AC1305&lt;100,TODAY()&gt;'Data Bank'!$AT1305),1,IF('Data Bank'!$AC1305=100,3,IF('Data Bank'!$AC1305=0,0,2)))))</f>
        <v/>
      </c>
      <c r="H1367" s="178" t="str">
        <f ca="1">IF(H$1&lt;'Data Bank'!$AD1305,"",IF(H$1&gt;'Data Bank'!$AT1305,"",IF(AND('Data Bank'!$AC1305&lt;100,TODAY()&gt;'Data Bank'!$AT1305),1,IF('Data Bank'!$AC1305=100,3,IF('Data Bank'!$AC1305=0,0,2)))))</f>
        <v/>
      </c>
      <c r="I1367" s="178" t="str">
        <f ca="1">IF(I$1&lt;'Data Bank'!$AD1305,"",IF(I$1&gt;'Data Bank'!$AT1305,"",IF(AND('Data Bank'!$AC1305&lt;100,TODAY()&gt;'Data Bank'!$AT1305),1,IF('Data Bank'!$AC1305=100,3,IF('Data Bank'!$AC1305=0,0,2)))))</f>
        <v/>
      </c>
      <c r="J1367" s="177" t="str">
        <f ca="1">IF(J$1&lt;'Data Bank'!$AD1305,"",IF(J$1&gt;'Data Bank'!$AT1305,"",IF(AND('Data Bank'!$AC1305&lt;100,TODAY()&gt;'Data Bank'!$AT1305),1,IF('Data Bank'!$AC1305=100,3,IF('Data Bank'!$AC1305=0,0,2)))))</f>
        <v/>
      </c>
      <c r="K1367" s="177" t="str">
        <f ca="1">IF(K$1&lt;'Data Bank'!$AD1305,"",IF(K$1&gt;'Data Bank'!$AT1305,"",IF(AND('Data Bank'!$AC1305&lt;100,TODAY()&gt;'Data Bank'!$AT1305),1,IF('Data Bank'!$AC1305=100,3,IF('Data Bank'!$AC1305=0,0,2)))))</f>
        <v/>
      </c>
      <c r="L1367" s="177" t="str">
        <f ca="1">IF(L$1&lt;'Data Bank'!$AD1305,"",IF(L$1&gt;'Data Bank'!$AT1305,"",IF(AND('Data Bank'!$AC1305&lt;100,TODAY()&gt;'Data Bank'!$AT1305),1,IF('Data Bank'!$AC1305=100,3,IF('Data Bank'!$AC1305=0,0,2)))))</f>
        <v/>
      </c>
      <c r="M1367" s="177" t="str">
        <f ca="1">IF(M$1&lt;'Data Bank'!$AD1305,"",IF(M$1&gt;'Data Bank'!$AT1305,"",IF(AND('Data Bank'!$AC1305&lt;100,TODAY()&gt;'Data Bank'!$AT1305),1,IF('Data Bank'!$AC1305=100,3,IF('Data Bank'!$AC1305=0,0,2)))))</f>
        <v/>
      </c>
      <c r="N1367" s="177" t="str">
        <f ca="1">IF(N$1&lt;'Data Bank'!$AD1305,"",IF(N$1&gt;'Data Bank'!$AT1305,"",IF(AND('Data Bank'!$AC1305&lt;100,TODAY()&gt;'Data Bank'!$AT1305),1,IF('Data Bank'!$AC1305=100,3,IF('Data Bank'!$AC1305=0,0,2)))))</f>
        <v/>
      </c>
      <c r="O1367" s="177" t="str">
        <f ca="1">IF(O$1&lt;'Data Bank'!$AD1305,"",IF(O$1&gt;'Data Bank'!$AT1305,"",IF(AND('Data Bank'!$AC1305&lt;100,TODAY()&gt;'Data Bank'!$AT1305),1,IF('Data Bank'!$AC1305=100,3,IF('Data Bank'!$AC1305=0,0,2)))))</f>
        <v/>
      </c>
      <c r="P1367" s="177" t="str">
        <f ca="1">IF(P$1&lt;'Data Bank'!$AD1305,"",IF(P$1&gt;'Data Bank'!$AT1305,"",IF(AND('Data Bank'!$AC1305&lt;100,TODAY()&gt;'Data Bank'!$AT1305),1,IF('Data Bank'!$AC1305=100,3,IF('Data Bank'!$AC1305=0,0,2)))))</f>
        <v/>
      </c>
      <c r="Q1367" s="177" t="str">
        <f ca="1">IF(Q$1&lt;'Data Bank'!$AD1305,"",IF(Q$1&gt;'Data Bank'!$AT1305,"",IF(AND('Data Bank'!$AC1305&lt;100,TODAY()&gt;'Data Bank'!$AT1305),1,IF('Data Bank'!$AC1305=100,3,IF('Data Bank'!$AC1305=0,0,2)))))</f>
        <v/>
      </c>
      <c r="R1367" s="177" t="str">
        <f ca="1">IF(R$1&lt;'Data Bank'!$AD1305,"",IF(R$1&gt;'Data Bank'!$AT1305,"",IF(AND('Data Bank'!$AC1305&lt;100,TODAY()&gt;'Data Bank'!$AT1305),1,IF('Data Bank'!$AC1305=100,3,IF('Data Bank'!$AC1305=0,0,2)))))</f>
        <v/>
      </c>
    </row>
    <row r="1368" spans="1:18">
      <c r="A1368" s="115" t="str">
        <f>'Data Bank'!E1308</f>
        <v>Unknown 03</v>
      </c>
      <c r="B1368" s="178">
        <f ca="1">IF(B$1&lt;'Data Bank'!$AD1308,"",IF(B$1&gt;'Data Bank'!$AT1308,"",IF(AND('Data Bank'!$AC1308&lt;100,TODAY()&gt;'Data Bank'!$AT1308),1,IF('Data Bank'!$AC1308=100,3,IF('Data Bank'!$AC1308=0,0,2)))))</f>
        <v>1</v>
      </c>
      <c r="C1368" s="178">
        <f ca="1">IF(C$1&lt;'Data Bank'!$AD1308,"",IF(C$1&gt;'Data Bank'!$AT1308,"",IF(AND('Data Bank'!$AC1308&lt;100,TODAY()&gt;'Data Bank'!$AT1308),1,IF('Data Bank'!$AC1308=100,3,IF('Data Bank'!$AC1308=0,0,2)))))</f>
        <v>1</v>
      </c>
      <c r="D1368" s="178" t="str">
        <f ca="1">IF(D$1&lt;'Data Bank'!$AD1308,"",IF(D$1&gt;'Data Bank'!$AT1308,"",IF(AND('Data Bank'!$AC1308&lt;100,TODAY()&gt;'Data Bank'!$AT1308),1,IF('Data Bank'!$AC1308=100,3,IF('Data Bank'!$AC1308=0,0,2)))))</f>
        <v/>
      </c>
      <c r="E1368" s="178" t="str">
        <f ca="1">IF(E$1&lt;'Data Bank'!$AD1308,"",IF(E$1&gt;'Data Bank'!$AT1308,"",IF(AND('Data Bank'!$AC1308&lt;100,TODAY()&gt;'Data Bank'!$AT1308),1,IF('Data Bank'!$AC1308=100,3,IF('Data Bank'!$AC1308=0,0,2)))))</f>
        <v/>
      </c>
      <c r="F1368" s="178" t="str">
        <f ca="1">IF(F$1&lt;'Data Bank'!$AD1308,"",IF(F$1&gt;'Data Bank'!$AT1308,"",IF(AND('Data Bank'!$AC1308&lt;100,TODAY()&gt;'Data Bank'!$AT1308),1,IF('Data Bank'!$AC1308=100,3,IF('Data Bank'!$AC1308=0,0,2)))))</f>
        <v/>
      </c>
      <c r="G1368" s="178" t="str">
        <f ca="1">IF(G$1&lt;'Data Bank'!$AD1308,"",IF(G$1&gt;'Data Bank'!$AT1308,"",IF(AND('Data Bank'!$AC1308&lt;100,TODAY()&gt;'Data Bank'!$AT1308),1,IF('Data Bank'!$AC1308=100,3,IF('Data Bank'!$AC1308=0,0,2)))))</f>
        <v/>
      </c>
      <c r="H1368" s="178" t="str">
        <f ca="1">IF(H$1&lt;'Data Bank'!$AD1308,"",IF(H$1&gt;'Data Bank'!$AT1308,"",IF(AND('Data Bank'!$AC1308&lt;100,TODAY()&gt;'Data Bank'!$AT1308),1,IF('Data Bank'!$AC1308=100,3,IF('Data Bank'!$AC1308=0,0,2)))))</f>
        <v/>
      </c>
      <c r="I1368" s="178" t="str">
        <f ca="1">IF(I$1&lt;'Data Bank'!$AD1308,"",IF(I$1&gt;'Data Bank'!$AT1308,"",IF(AND('Data Bank'!$AC1308&lt;100,TODAY()&gt;'Data Bank'!$AT1308),1,IF('Data Bank'!$AC1308=100,3,IF('Data Bank'!$AC1308=0,0,2)))))</f>
        <v/>
      </c>
      <c r="J1368" s="177" t="str">
        <f ca="1">IF(J$1&lt;'Data Bank'!$AD1308,"",IF(J$1&gt;'Data Bank'!$AT1308,"",IF(AND('Data Bank'!$AC1308&lt;100,TODAY()&gt;'Data Bank'!$AT1308),1,IF('Data Bank'!$AC1308=100,3,IF('Data Bank'!$AC1308=0,0,2)))))</f>
        <v/>
      </c>
      <c r="K1368" s="177" t="str">
        <f ca="1">IF(K$1&lt;'Data Bank'!$AD1308,"",IF(K$1&gt;'Data Bank'!$AT1308,"",IF(AND('Data Bank'!$AC1308&lt;100,TODAY()&gt;'Data Bank'!$AT1308),1,IF('Data Bank'!$AC1308=100,3,IF('Data Bank'!$AC1308=0,0,2)))))</f>
        <v/>
      </c>
      <c r="L1368" s="177" t="str">
        <f ca="1">IF(L$1&lt;'Data Bank'!$AD1308,"",IF(L$1&gt;'Data Bank'!$AT1308,"",IF(AND('Data Bank'!$AC1308&lt;100,TODAY()&gt;'Data Bank'!$AT1308),1,IF('Data Bank'!$AC1308=100,3,IF('Data Bank'!$AC1308=0,0,2)))))</f>
        <v/>
      </c>
      <c r="M1368" s="177" t="str">
        <f ca="1">IF(M$1&lt;'Data Bank'!$AD1308,"",IF(M$1&gt;'Data Bank'!$AT1308,"",IF(AND('Data Bank'!$AC1308&lt;100,TODAY()&gt;'Data Bank'!$AT1308),1,IF('Data Bank'!$AC1308=100,3,IF('Data Bank'!$AC1308=0,0,2)))))</f>
        <v/>
      </c>
      <c r="N1368" s="177" t="str">
        <f ca="1">IF(N$1&lt;'Data Bank'!$AD1308,"",IF(N$1&gt;'Data Bank'!$AT1308,"",IF(AND('Data Bank'!$AC1308&lt;100,TODAY()&gt;'Data Bank'!$AT1308),1,IF('Data Bank'!$AC1308=100,3,IF('Data Bank'!$AC1308=0,0,2)))))</f>
        <v/>
      </c>
      <c r="O1368" s="177" t="str">
        <f ca="1">IF(O$1&lt;'Data Bank'!$AD1308,"",IF(O$1&gt;'Data Bank'!$AT1308,"",IF(AND('Data Bank'!$AC1308&lt;100,TODAY()&gt;'Data Bank'!$AT1308),1,IF('Data Bank'!$AC1308=100,3,IF('Data Bank'!$AC1308=0,0,2)))))</f>
        <v/>
      </c>
      <c r="P1368" s="177" t="str">
        <f ca="1">IF(P$1&lt;'Data Bank'!$AD1308,"",IF(P$1&gt;'Data Bank'!$AT1308,"",IF(AND('Data Bank'!$AC1308&lt;100,TODAY()&gt;'Data Bank'!$AT1308),1,IF('Data Bank'!$AC1308=100,3,IF('Data Bank'!$AC1308=0,0,2)))))</f>
        <v/>
      </c>
      <c r="Q1368" s="177" t="str">
        <f ca="1">IF(Q$1&lt;'Data Bank'!$AD1308,"",IF(Q$1&gt;'Data Bank'!$AT1308,"",IF(AND('Data Bank'!$AC1308&lt;100,TODAY()&gt;'Data Bank'!$AT1308),1,IF('Data Bank'!$AC1308=100,3,IF('Data Bank'!$AC1308=0,0,2)))))</f>
        <v/>
      </c>
      <c r="R1368" s="177" t="str">
        <f ca="1">IF(R$1&lt;'Data Bank'!$AD1308,"",IF(R$1&gt;'Data Bank'!$AT1308,"",IF(AND('Data Bank'!$AC1308&lt;100,TODAY()&gt;'Data Bank'!$AT1308),1,IF('Data Bank'!$AC1308=100,3,IF('Data Bank'!$AC1308=0,0,2)))))</f>
        <v/>
      </c>
    </row>
    <row r="1369" spans="1:18">
      <c r="A1369" s="115" t="str">
        <f>'Data Bank'!E1309</f>
        <v>Unknown 11</v>
      </c>
      <c r="B1369" s="178">
        <f ca="1">IF(B$1&lt;'Data Bank'!$AD1309,"",IF(B$1&gt;'Data Bank'!$AT1309,"",IF(AND('Data Bank'!$AC1309&lt;100,TODAY()&gt;'Data Bank'!$AT1309),1,IF('Data Bank'!$AC1309=100,3,IF('Data Bank'!$AC1309=0,0,2)))))</f>
        <v>0</v>
      </c>
      <c r="C1369" s="178">
        <f ca="1">IF(C$1&lt;'Data Bank'!$AD1309,"",IF(C$1&gt;'Data Bank'!$AT1309,"",IF(AND('Data Bank'!$AC1309&lt;100,TODAY()&gt;'Data Bank'!$AT1309),1,IF('Data Bank'!$AC1309=100,3,IF('Data Bank'!$AC1309=0,0,2)))))</f>
        <v>0</v>
      </c>
      <c r="D1369" s="178">
        <f ca="1">IF(D$1&lt;'Data Bank'!$AD1309,"",IF(D$1&gt;'Data Bank'!$AT1309,"",IF(AND('Data Bank'!$AC1309&lt;100,TODAY()&gt;'Data Bank'!$AT1309),1,IF('Data Bank'!$AC1309=100,3,IF('Data Bank'!$AC1309=0,0,2)))))</f>
        <v>0</v>
      </c>
      <c r="E1369" s="178">
        <f ca="1">IF(E$1&lt;'Data Bank'!$AD1309,"",IF(E$1&gt;'Data Bank'!$AT1309,"",IF(AND('Data Bank'!$AC1309&lt;100,TODAY()&gt;'Data Bank'!$AT1309),1,IF('Data Bank'!$AC1309=100,3,IF('Data Bank'!$AC1309=0,0,2)))))</f>
        <v>0</v>
      </c>
      <c r="F1369" s="178" t="str">
        <f ca="1">IF(F$1&lt;'Data Bank'!$AD1309,"",IF(F$1&gt;'Data Bank'!$AT1309,"",IF(AND('Data Bank'!$AC1309&lt;100,TODAY()&gt;'Data Bank'!$AT1309),1,IF('Data Bank'!$AC1309=100,3,IF('Data Bank'!$AC1309=0,0,2)))))</f>
        <v/>
      </c>
      <c r="G1369" s="178" t="str">
        <f ca="1">IF(G$1&lt;'Data Bank'!$AD1309,"",IF(G$1&gt;'Data Bank'!$AT1309,"",IF(AND('Data Bank'!$AC1309&lt;100,TODAY()&gt;'Data Bank'!$AT1309),1,IF('Data Bank'!$AC1309=100,3,IF('Data Bank'!$AC1309=0,0,2)))))</f>
        <v/>
      </c>
      <c r="H1369" s="178" t="str">
        <f ca="1">IF(H$1&lt;'Data Bank'!$AD1309,"",IF(H$1&gt;'Data Bank'!$AT1309,"",IF(AND('Data Bank'!$AC1309&lt;100,TODAY()&gt;'Data Bank'!$AT1309),1,IF('Data Bank'!$AC1309=100,3,IF('Data Bank'!$AC1309=0,0,2)))))</f>
        <v/>
      </c>
      <c r="I1369" s="178" t="str">
        <f ca="1">IF(I$1&lt;'Data Bank'!$AD1309,"",IF(I$1&gt;'Data Bank'!$AT1309,"",IF(AND('Data Bank'!$AC1309&lt;100,TODAY()&gt;'Data Bank'!$AT1309),1,IF('Data Bank'!$AC1309=100,3,IF('Data Bank'!$AC1309=0,0,2)))))</f>
        <v/>
      </c>
      <c r="J1369" s="177" t="str">
        <f ca="1">IF(J$1&lt;'Data Bank'!$AD1309,"",IF(J$1&gt;'Data Bank'!$AT1309,"",IF(AND('Data Bank'!$AC1309&lt;100,TODAY()&gt;'Data Bank'!$AT1309),1,IF('Data Bank'!$AC1309=100,3,IF('Data Bank'!$AC1309=0,0,2)))))</f>
        <v/>
      </c>
      <c r="K1369" s="177" t="str">
        <f ca="1">IF(K$1&lt;'Data Bank'!$AD1309,"",IF(K$1&gt;'Data Bank'!$AT1309,"",IF(AND('Data Bank'!$AC1309&lt;100,TODAY()&gt;'Data Bank'!$AT1309),1,IF('Data Bank'!$AC1309=100,3,IF('Data Bank'!$AC1309=0,0,2)))))</f>
        <v/>
      </c>
      <c r="L1369" s="177" t="str">
        <f ca="1">IF(L$1&lt;'Data Bank'!$AD1309,"",IF(L$1&gt;'Data Bank'!$AT1309,"",IF(AND('Data Bank'!$AC1309&lt;100,TODAY()&gt;'Data Bank'!$AT1309),1,IF('Data Bank'!$AC1309=100,3,IF('Data Bank'!$AC1309=0,0,2)))))</f>
        <v/>
      </c>
      <c r="M1369" s="177" t="str">
        <f ca="1">IF(M$1&lt;'Data Bank'!$AD1309,"",IF(M$1&gt;'Data Bank'!$AT1309,"",IF(AND('Data Bank'!$AC1309&lt;100,TODAY()&gt;'Data Bank'!$AT1309),1,IF('Data Bank'!$AC1309=100,3,IF('Data Bank'!$AC1309=0,0,2)))))</f>
        <v/>
      </c>
      <c r="N1369" s="177" t="str">
        <f ca="1">IF(N$1&lt;'Data Bank'!$AD1309,"",IF(N$1&gt;'Data Bank'!$AT1309,"",IF(AND('Data Bank'!$AC1309&lt;100,TODAY()&gt;'Data Bank'!$AT1309),1,IF('Data Bank'!$AC1309=100,3,IF('Data Bank'!$AC1309=0,0,2)))))</f>
        <v/>
      </c>
      <c r="O1369" s="177" t="str">
        <f ca="1">IF(O$1&lt;'Data Bank'!$AD1309,"",IF(O$1&gt;'Data Bank'!$AT1309,"",IF(AND('Data Bank'!$AC1309&lt;100,TODAY()&gt;'Data Bank'!$AT1309),1,IF('Data Bank'!$AC1309=100,3,IF('Data Bank'!$AC1309=0,0,2)))))</f>
        <v/>
      </c>
      <c r="P1369" s="177" t="str">
        <f ca="1">IF(P$1&lt;'Data Bank'!$AD1309,"",IF(P$1&gt;'Data Bank'!$AT1309,"",IF(AND('Data Bank'!$AC1309&lt;100,TODAY()&gt;'Data Bank'!$AT1309),1,IF('Data Bank'!$AC1309=100,3,IF('Data Bank'!$AC1309=0,0,2)))))</f>
        <v/>
      </c>
      <c r="Q1369" s="177" t="str">
        <f ca="1">IF(Q$1&lt;'Data Bank'!$AD1309,"",IF(Q$1&gt;'Data Bank'!$AT1309,"",IF(AND('Data Bank'!$AC1309&lt;100,TODAY()&gt;'Data Bank'!$AT1309),1,IF('Data Bank'!$AC1309=100,3,IF('Data Bank'!$AC1309=0,0,2)))))</f>
        <v/>
      </c>
      <c r="R1369" s="177" t="str">
        <f ca="1">IF(R$1&lt;'Data Bank'!$AD1309,"",IF(R$1&gt;'Data Bank'!$AT1309,"",IF(AND('Data Bank'!$AC1309&lt;100,TODAY()&gt;'Data Bank'!$AT1309),1,IF('Data Bank'!$AC1309=100,3,IF('Data Bank'!$AC1309=0,0,2)))))</f>
        <v/>
      </c>
    </row>
    <row r="1370" spans="1:18">
      <c r="A1370" s="115" t="str">
        <f>'Data Bank'!E1335</f>
        <v>Unkown Society 1</v>
      </c>
      <c r="B1370" s="178">
        <f ca="1">IF(B$1&lt;'Data Bank'!$AD1335,"",IF(B$1&gt;'Data Bank'!$AT1335,"",IF(AND('Data Bank'!$AC1335&lt;100,TODAY()&gt;'Data Bank'!$AT1335),1,IF('Data Bank'!$AC1335=100,3,IF('Data Bank'!$AC1335=0,0,2)))))</f>
        <v>1</v>
      </c>
      <c r="C1370" s="178" t="str">
        <f ca="1">IF(C$1&lt;'Data Bank'!$AD1335,"",IF(C$1&gt;'Data Bank'!$AT1335,"",IF(AND('Data Bank'!$AC1335&lt;100,TODAY()&gt;'Data Bank'!$AT1335),1,IF('Data Bank'!$AC1335=100,3,IF('Data Bank'!$AC1335=0,0,2)))))</f>
        <v/>
      </c>
      <c r="D1370" s="178" t="str">
        <f ca="1">IF(D$1&lt;'Data Bank'!$AD1335,"",IF(D$1&gt;'Data Bank'!$AT1335,"",IF(AND('Data Bank'!$AC1335&lt;100,TODAY()&gt;'Data Bank'!$AT1335),1,IF('Data Bank'!$AC1335=100,3,IF('Data Bank'!$AC1335=0,0,2)))))</f>
        <v/>
      </c>
      <c r="E1370" s="178" t="str">
        <f ca="1">IF(E$1&lt;'Data Bank'!$AD1335,"",IF(E$1&gt;'Data Bank'!$AT1335,"",IF(AND('Data Bank'!$AC1335&lt;100,TODAY()&gt;'Data Bank'!$AT1335),1,IF('Data Bank'!$AC1335=100,3,IF('Data Bank'!$AC1335=0,0,2)))))</f>
        <v/>
      </c>
      <c r="F1370" s="178" t="str">
        <f ca="1">IF(F$1&lt;'Data Bank'!$AD1335,"",IF(F$1&gt;'Data Bank'!$AT1335,"",IF(AND('Data Bank'!$AC1335&lt;100,TODAY()&gt;'Data Bank'!$AT1335),1,IF('Data Bank'!$AC1335=100,3,IF('Data Bank'!$AC1335=0,0,2)))))</f>
        <v/>
      </c>
      <c r="G1370" s="178" t="str">
        <f ca="1">IF(G$1&lt;'Data Bank'!$AD1335,"",IF(G$1&gt;'Data Bank'!$AT1335,"",IF(AND('Data Bank'!$AC1335&lt;100,TODAY()&gt;'Data Bank'!$AT1335),1,IF('Data Bank'!$AC1335=100,3,IF('Data Bank'!$AC1335=0,0,2)))))</f>
        <v/>
      </c>
      <c r="H1370" s="178" t="str">
        <f ca="1">IF(H$1&lt;'Data Bank'!$AD1335,"",IF(H$1&gt;'Data Bank'!$AT1335,"",IF(AND('Data Bank'!$AC1335&lt;100,TODAY()&gt;'Data Bank'!$AT1335),1,IF('Data Bank'!$AC1335=100,3,IF('Data Bank'!$AC1335=0,0,2)))))</f>
        <v/>
      </c>
      <c r="I1370" s="178" t="str">
        <f ca="1">IF(I$1&lt;'Data Bank'!$AD1335,"",IF(I$1&gt;'Data Bank'!$AT1335,"",IF(AND('Data Bank'!$AC1335&lt;100,TODAY()&gt;'Data Bank'!$AT1335),1,IF('Data Bank'!$AC1335=100,3,IF('Data Bank'!$AC1335=0,0,2)))))</f>
        <v/>
      </c>
      <c r="J1370" s="177" t="str">
        <f ca="1">IF(J$1&lt;'Data Bank'!$AD1335,"",IF(J$1&gt;'Data Bank'!$AT1335,"",IF(AND('Data Bank'!$AC1335&lt;100,TODAY()&gt;'Data Bank'!$AT1335),1,IF('Data Bank'!$AC1335=100,3,IF('Data Bank'!$AC1335=0,0,2)))))</f>
        <v/>
      </c>
      <c r="K1370" s="177" t="str">
        <f ca="1">IF(K$1&lt;'Data Bank'!$AD1335,"",IF(K$1&gt;'Data Bank'!$AT1335,"",IF(AND('Data Bank'!$AC1335&lt;100,TODAY()&gt;'Data Bank'!$AT1335),1,IF('Data Bank'!$AC1335=100,3,IF('Data Bank'!$AC1335=0,0,2)))))</f>
        <v/>
      </c>
      <c r="L1370" s="177" t="str">
        <f ca="1">IF(L$1&lt;'Data Bank'!$AD1335,"",IF(L$1&gt;'Data Bank'!$AT1335,"",IF(AND('Data Bank'!$AC1335&lt;100,TODAY()&gt;'Data Bank'!$AT1335),1,IF('Data Bank'!$AC1335=100,3,IF('Data Bank'!$AC1335=0,0,2)))))</f>
        <v/>
      </c>
      <c r="M1370" s="177" t="str">
        <f ca="1">IF(M$1&lt;'Data Bank'!$AD1335,"",IF(M$1&gt;'Data Bank'!$AT1335,"",IF(AND('Data Bank'!$AC1335&lt;100,TODAY()&gt;'Data Bank'!$AT1335),1,IF('Data Bank'!$AC1335=100,3,IF('Data Bank'!$AC1335=0,0,2)))))</f>
        <v/>
      </c>
      <c r="N1370" s="177" t="str">
        <f ca="1">IF(N$1&lt;'Data Bank'!$AD1335,"",IF(N$1&gt;'Data Bank'!$AT1335,"",IF(AND('Data Bank'!$AC1335&lt;100,TODAY()&gt;'Data Bank'!$AT1335),1,IF('Data Bank'!$AC1335=100,3,IF('Data Bank'!$AC1335=0,0,2)))))</f>
        <v/>
      </c>
      <c r="O1370" s="177" t="str">
        <f ca="1">IF(O$1&lt;'Data Bank'!$AD1335,"",IF(O$1&gt;'Data Bank'!$AT1335,"",IF(AND('Data Bank'!$AC1335&lt;100,TODAY()&gt;'Data Bank'!$AT1335),1,IF('Data Bank'!$AC1335=100,3,IF('Data Bank'!$AC1335=0,0,2)))))</f>
        <v/>
      </c>
      <c r="P1370" s="177" t="str">
        <f ca="1">IF(P$1&lt;'Data Bank'!$AD1335,"",IF(P$1&gt;'Data Bank'!$AT1335,"",IF(AND('Data Bank'!$AC1335&lt;100,TODAY()&gt;'Data Bank'!$AT1335),1,IF('Data Bank'!$AC1335=100,3,IF('Data Bank'!$AC1335=0,0,2)))))</f>
        <v/>
      </c>
      <c r="Q1370" s="177" t="str">
        <f ca="1">IF(Q$1&lt;'Data Bank'!$AD1335,"",IF(Q$1&gt;'Data Bank'!$AT1335,"",IF(AND('Data Bank'!$AC1335&lt;100,TODAY()&gt;'Data Bank'!$AT1335),1,IF('Data Bank'!$AC1335=100,3,IF('Data Bank'!$AC1335=0,0,2)))))</f>
        <v/>
      </c>
      <c r="R1370" s="177" t="str">
        <f ca="1">IF(R$1&lt;'Data Bank'!$AD1335,"",IF(R$1&gt;'Data Bank'!$AT1335,"",IF(AND('Data Bank'!$AC1335&lt;100,TODAY()&gt;'Data Bank'!$AT1335),1,IF('Data Bank'!$AC1335=100,3,IF('Data Bank'!$AC1335=0,0,2)))))</f>
        <v/>
      </c>
    </row>
    <row r="1371" spans="1:18">
      <c r="A1371" s="115" t="str">
        <f>'Data Bank'!E1341</f>
        <v>Unkown Society 2</v>
      </c>
      <c r="B1371" s="178">
        <f ca="1">IF(B$1&lt;'Data Bank'!$AD1341,"",IF(B$1&gt;'Data Bank'!$AT1341,"",IF(AND('Data Bank'!$AC1341&lt;100,TODAY()&gt;'Data Bank'!$AT1341),1,IF('Data Bank'!$AC1341=100,3,IF('Data Bank'!$AC1341=0,0,2)))))</f>
        <v>0</v>
      </c>
      <c r="C1371" s="178">
        <f ca="1">IF(C$1&lt;'Data Bank'!$AD1341,"",IF(C$1&gt;'Data Bank'!$AT1341,"",IF(AND('Data Bank'!$AC1341&lt;100,TODAY()&gt;'Data Bank'!$AT1341),1,IF('Data Bank'!$AC1341=100,3,IF('Data Bank'!$AC1341=0,0,2)))))</f>
        <v>0</v>
      </c>
      <c r="D1371" s="178">
        <f ca="1">IF(D$1&lt;'Data Bank'!$AD1341,"",IF(D$1&gt;'Data Bank'!$AT1341,"",IF(AND('Data Bank'!$AC1341&lt;100,TODAY()&gt;'Data Bank'!$AT1341),1,IF('Data Bank'!$AC1341=100,3,IF('Data Bank'!$AC1341=0,0,2)))))</f>
        <v>0</v>
      </c>
      <c r="E1371" s="178">
        <f ca="1">IF(E$1&lt;'Data Bank'!$AD1341,"",IF(E$1&gt;'Data Bank'!$AT1341,"",IF(AND('Data Bank'!$AC1341&lt;100,TODAY()&gt;'Data Bank'!$AT1341),1,IF('Data Bank'!$AC1341=100,3,IF('Data Bank'!$AC1341=0,0,2)))))</f>
        <v>0</v>
      </c>
      <c r="F1371" s="178">
        <f ca="1">IF(F$1&lt;'Data Bank'!$AD1341,"",IF(F$1&gt;'Data Bank'!$AT1341,"",IF(AND('Data Bank'!$AC1341&lt;100,TODAY()&gt;'Data Bank'!$AT1341),1,IF('Data Bank'!$AC1341=100,3,IF('Data Bank'!$AC1341=0,0,2)))))</f>
        <v>0</v>
      </c>
      <c r="G1371" s="178">
        <f ca="1">IF(G$1&lt;'Data Bank'!$AD1341,"",IF(G$1&gt;'Data Bank'!$AT1341,"",IF(AND('Data Bank'!$AC1341&lt;100,TODAY()&gt;'Data Bank'!$AT1341),1,IF('Data Bank'!$AC1341=100,3,IF('Data Bank'!$AC1341=0,0,2)))))</f>
        <v>0</v>
      </c>
      <c r="H1371" s="178">
        <f ca="1">IF(H$1&lt;'Data Bank'!$AD1341,"",IF(H$1&gt;'Data Bank'!$AT1341,"",IF(AND('Data Bank'!$AC1341&lt;100,TODAY()&gt;'Data Bank'!$AT1341),1,IF('Data Bank'!$AC1341=100,3,IF('Data Bank'!$AC1341=0,0,2)))))</f>
        <v>0</v>
      </c>
      <c r="I1371" s="178">
        <f ca="1">IF(I$1&lt;'Data Bank'!$AD1341,"",IF(I$1&gt;'Data Bank'!$AT1341,"",IF(AND('Data Bank'!$AC1341&lt;100,TODAY()&gt;'Data Bank'!$AT1341),1,IF('Data Bank'!$AC1341=100,3,IF('Data Bank'!$AC1341=0,0,2)))))</f>
        <v>0</v>
      </c>
      <c r="J1371" s="177">
        <f ca="1">IF(J$1&lt;'Data Bank'!$AD1341,"",IF(J$1&gt;'Data Bank'!$AT1341,"",IF(AND('Data Bank'!$AC1341&lt;100,TODAY()&gt;'Data Bank'!$AT1341),1,IF('Data Bank'!$AC1341=100,3,IF('Data Bank'!$AC1341=0,0,2)))))</f>
        <v>0</v>
      </c>
      <c r="K1371" s="177">
        <f ca="1">IF(K$1&lt;'Data Bank'!$AD1341,"",IF(K$1&gt;'Data Bank'!$AT1341,"",IF(AND('Data Bank'!$AC1341&lt;100,TODAY()&gt;'Data Bank'!$AT1341),1,IF('Data Bank'!$AC1341=100,3,IF('Data Bank'!$AC1341=0,0,2)))))</f>
        <v>0</v>
      </c>
      <c r="L1371" s="177">
        <f ca="1">IF(L$1&lt;'Data Bank'!$AD1341,"",IF(L$1&gt;'Data Bank'!$AT1341,"",IF(AND('Data Bank'!$AC1341&lt;100,TODAY()&gt;'Data Bank'!$AT1341),1,IF('Data Bank'!$AC1341=100,3,IF('Data Bank'!$AC1341=0,0,2)))))</f>
        <v>0</v>
      </c>
      <c r="M1371" s="177">
        <f ca="1">IF(M$1&lt;'Data Bank'!$AD1341,"",IF(M$1&gt;'Data Bank'!$AT1341,"",IF(AND('Data Bank'!$AC1341&lt;100,TODAY()&gt;'Data Bank'!$AT1341),1,IF('Data Bank'!$AC1341=100,3,IF('Data Bank'!$AC1341=0,0,2)))))</f>
        <v>0</v>
      </c>
      <c r="N1371" s="177">
        <f ca="1">IF(N$1&lt;'Data Bank'!$AD1341,"",IF(N$1&gt;'Data Bank'!$AT1341,"",IF(AND('Data Bank'!$AC1341&lt;100,TODAY()&gt;'Data Bank'!$AT1341),1,IF('Data Bank'!$AC1341=100,3,IF('Data Bank'!$AC1341=0,0,2)))))</f>
        <v>0</v>
      </c>
      <c r="O1371" s="177">
        <f ca="1">IF(O$1&lt;'Data Bank'!$AD1341,"",IF(O$1&gt;'Data Bank'!$AT1341,"",IF(AND('Data Bank'!$AC1341&lt;100,TODAY()&gt;'Data Bank'!$AT1341),1,IF('Data Bank'!$AC1341=100,3,IF('Data Bank'!$AC1341=0,0,2)))))</f>
        <v>0</v>
      </c>
      <c r="P1371" s="177">
        <f ca="1">IF(P$1&lt;'Data Bank'!$AD1341,"",IF(P$1&gt;'Data Bank'!$AT1341,"",IF(AND('Data Bank'!$AC1341&lt;100,TODAY()&gt;'Data Bank'!$AT1341),1,IF('Data Bank'!$AC1341=100,3,IF('Data Bank'!$AC1341=0,0,2)))))</f>
        <v>0</v>
      </c>
      <c r="Q1371" s="177">
        <f ca="1">IF(Q$1&lt;'Data Bank'!$AD1341,"",IF(Q$1&gt;'Data Bank'!$AT1341,"",IF(AND('Data Bank'!$AC1341&lt;100,TODAY()&gt;'Data Bank'!$AT1341),1,IF('Data Bank'!$AC1341=100,3,IF('Data Bank'!$AC1341=0,0,2)))))</f>
        <v>0</v>
      </c>
      <c r="R1371" s="177">
        <f ca="1">IF(R$1&lt;'Data Bank'!$AD1341,"",IF(R$1&gt;'Data Bank'!$AT1341,"",IF(AND('Data Bank'!$AC1341&lt;100,TODAY()&gt;'Data Bank'!$AT1341),1,IF('Data Bank'!$AC1341=100,3,IF('Data Bank'!$AC1341=0,0,2)))))</f>
        <v>0</v>
      </c>
    </row>
    <row r="1372" spans="1:18">
      <c r="A1372" s="115" t="str">
        <f>'Data Bank'!E1342</f>
        <v>Unkown Society 24</v>
      </c>
      <c r="B1372" s="178">
        <f ca="1">IF(B$1&lt;'Data Bank'!$AD1342,"",IF(B$1&gt;'Data Bank'!$AT1342,"",IF(AND('Data Bank'!$AC1342&lt;100,TODAY()&gt;'Data Bank'!$AT1342),1,IF('Data Bank'!$AC1342=100,3,IF('Data Bank'!$AC1342=0,0,2)))))</f>
        <v>0</v>
      </c>
      <c r="C1372" s="178">
        <f ca="1">IF(C$1&lt;'Data Bank'!$AD1342,"",IF(C$1&gt;'Data Bank'!$AT1342,"",IF(AND('Data Bank'!$AC1342&lt;100,TODAY()&gt;'Data Bank'!$AT1342),1,IF('Data Bank'!$AC1342=100,3,IF('Data Bank'!$AC1342=0,0,2)))))</f>
        <v>0</v>
      </c>
      <c r="D1372" s="178">
        <f ca="1">IF(D$1&lt;'Data Bank'!$AD1342,"",IF(D$1&gt;'Data Bank'!$AT1342,"",IF(AND('Data Bank'!$AC1342&lt;100,TODAY()&gt;'Data Bank'!$AT1342),1,IF('Data Bank'!$AC1342=100,3,IF('Data Bank'!$AC1342=0,0,2)))))</f>
        <v>0</v>
      </c>
      <c r="E1372" s="178">
        <f ca="1">IF(E$1&lt;'Data Bank'!$AD1342,"",IF(E$1&gt;'Data Bank'!$AT1342,"",IF(AND('Data Bank'!$AC1342&lt;100,TODAY()&gt;'Data Bank'!$AT1342),1,IF('Data Bank'!$AC1342=100,3,IF('Data Bank'!$AC1342=0,0,2)))))</f>
        <v>0</v>
      </c>
      <c r="F1372" s="178">
        <f ca="1">IF(F$1&lt;'Data Bank'!$AD1342,"",IF(F$1&gt;'Data Bank'!$AT1342,"",IF(AND('Data Bank'!$AC1342&lt;100,TODAY()&gt;'Data Bank'!$AT1342),1,IF('Data Bank'!$AC1342=100,3,IF('Data Bank'!$AC1342=0,0,2)))))</f>
        <v>0</v>
      </c>
      <c r="G1372" s="178">
        <f ca="1">IF(G$1&lt;'Data Bank'!$AD1342,"",IF(G$1&gt;'Data Bank'!$AT1342,"",IF(AND('Data Bank'!$AC1342&lt;100,TODAY()&gt;'Data Bank'!$AT1342),1,IF('Data Bank'!$AC1342=100,3,IF('Data Bank'!$AC1342=0,0,2)))))</f>
        <v>0</v>
      </c>
      <c r="H1372" s="178">
        <f ca="1">IF(H$1&lt;'Data Bank'!$AD1342,"",IF(H$1&gt;'Data Bank'!$AT1342,"",IF(AND('Data Bank'!$AC1342&lt;100,TODAY()&gt;'Data Bank'!$AT1342),1,IF('Data Bank'!$AC1342=100,3,IF('Data Bank'!$AC1342=0,0,2)))))</f>
        <v>0</v>
      </c>
      <c r="I1372" s="178">
        <f ca="1">IF(I$1&lt;'Data Bank'!$AD1342,"",IF(I$1&gt;'Data Bank'!$AT1342,"",IF(AND('Data Bank'!$AC1342&lt;100,TODAY()&gt;'Data Bank'!$AT1342),1,IF('Data Bank'!$AC1342=100,3,IF('Data Bank'!$AC1342=0,0,2)))))</f>
        <v>0</v>
      </c>
      <c r="J1372" s="177">
        <f ca="1">IF(J$1&lt;'Data Bank'!$AD1342,"",IF(J$1&gt;'Data Bank'!$AT1342,"",IF(AND('Data Bank'!$AC1342&lt;100,TODAY()&gt;'Data Bank'!$AT1342),1,IF('Data Bank'!$AC1342=100,3,IF('Data Bank'!$AC1342=0,0,2)))))</f>
        <v>0</v>
      </c>
      <c r="K1372" s="177">
        <f ca="1">IF(K$1&lt;'Data Bank'!$AD1342,"",IF(K$1&gt;'Data Bank'!$AT1342,"",IF(AND('Data Bank'!$AC1342&lt;100,TODAY()&gt;'Data Bank'!$AT1342),1,IF('Data Bank'!$AC1342=100,3,IF('Data Bank'!$AC1342=0,0,2)))))</f>
        <v>0</v>
      </c>
      <c r="L1372" s="177">
        <f ca="1">IF(L$1&lt;'Data Bank'!$AD1342,"",IF(L$1&gt;'Data Bank'!$AT1342,"",IF(AND('Data Bank'!$AC1342&lt;100,TODAY()&gt;'Data Bank'!$AT1342),1,IF('Data Bank'!$AC1342=100,3,IF('Data Bank'!$AC1342=0,0,2)))))</f>
        <v>0</v>
      </c>
      <c r="M1372" s="177">
        <f ca="1">IF(M$1&lt;'Data Bank'!$AD1342,"",IF(M$1&gt;'Data Bank'!$AT1342,"",IF(AND('Data Bank'!$AC1342&lt;100,TODAY()&gt;'Data Bank'!$AT1342),1,IF('Data Bank'!$AC1342=100,3,IF('Data Bank'!$AC1342=0,0,2)))))</f>
        <v>0</v>
      </c>
      <c r="N1372" s="177">
        <f ca="1">IF(N$1&lt;'Data Bank'!$AD1342,"",IF(N$1&gt;'Data Bank'!$AT1342,"",IF(AND('Data Bank'!$AC1342&lt;100,TODAY()&gt;'Data Bank'!$AT1342),1,IF('Data Bank'!$AC1342=100,3,IF('Data Bank'!$AC1342=0,0,2)))))</f>
        <v>0</v>
      </c>
      <c r="O1372" s="177">
        <f ca="1">IF(O$1&lt;'Data Bank'!$AD1342,"",IF(O$1&gt;'Data Bank'!$AT1342,"",IF(AND('Data Bank'!$AC1342&lt;100,TODAY()&gt;'Data Bank'!$AT1342),1,IF('Data Bank'!$AC1342=100,3,IF('Data Bank'!$AC1342=0,0,2)))))</f>
        <v>0</v>
      </c>
      <c r="P1372" s="177">
        <f ca="1">IF(P$1&lt;'Data Bank'!$AD1342,"",IF(P$1&gt;'Data Bank'!$AT1342,"",IF(AND('Data Bank'!$AC1342&lt;100,TODAY()&gt;'Data Bank'!$AT1342),1,IF('Data Bank'!$AC1342=100,3,IF('Data Bank'!$AC1342=0,0,2)))))</f>
        <v>0</v>
      </c>
      <c r="Q1372" s="177">
        <f ca="1">IF(Q$1&lt;'Data Bank'!$AD1342,"",IF(Q$1&gt;'Data Bank'!$AT1342,"",IF(AND('Data Bank'!$AC1342&lt;100,TODAY()&gt;'Data Bank'!$AT1342),1,IF('Data Bank'!$AC1342=100,3,IF('Data Bank'!$AC1342=0,0,2)))))</f>
        <v>0</v>
      </c>
      <c r="R1372" s="177">
        <f ca="1">IF(R$1&lt;'Data Bank'!$AD1342,"",IF(R$1&gt;'Data Bank'!$AT1342,"",IF(AND('Data Bank'!$AC1342&lt;100,TODAY()&gt;'Data Bank'!$AT1342),1,IF('Data Bank'!$AC1342=100,3,IF('Data Bank'!$AC1342=0,0,2)))))</f>
        <v>0</v>
      </c>
    </row>
    <row r="1373" spans="1:18">
      <c r="A1373" s="115" t="str">
        <f>'Data Bank'!E1359</f>
        <v>Warsak Rd Ext. P4</v>
      </c>
      <c r="B1373" s="178">
        <f ca="1">IF(B$1&lt;'Data Bank'!$AD1359,"",IF(B$1&gt;'Data Bank'!$AT1359,"",IF(AND('Data Bank'!$AC1359&lt;100,TODAY()&gt;'Data Bank'!$AT1359),1,IF('Data Bank'!$AC1359=100,3,IF('Data Bank'!$AC1359=0,0,2)))))</f>
        <v>0</v>
      </c>
      <c r="C1373" s="178">
        <f ca="1">IF(C$1&lt;'Data Bank'!$AD1359,"",IF(C$1&gt;'Data Bank'!$AT1359,"",IF(AND('Data Bank'!$AC1359&lt;100,TODAY()&gt;'Data Bank'!$AT1359),1,IF('Data Bank'!$AC1359=100,3,IF('Data Bank'!$AC1359=0,0,2)))))</f>
        <v>0</v>
      </c>
      <c r="D1373" s="178">
        <f ca="1">IF(D$1&lt;'Data Bank'!$AD1359,"",IF(D$1&gt;'Data Bank'!$AT1359,"",IF(AND('Data Bank'!$AC1359&lt;100,TODAY()&gt;'Data Bank'!$AT1359),1,IF('Data Bank'!$AC1359=100,3,IF('Data Bank'!$AC1359=0,0,2)))))</f>
        <v>0</v>
      </c>
      <c r="E1373" s="178">
        <f ca="1">IF(E$1&lt;'Data Bank'!$AD1359,"",IF(E$1&gt;'Data Bank'!$AT1359,"",IF(AND('Data Bank'!$AC1359&lt;100,TODAY()&gt;'Data Bank'!$AT1359),1,IF('Data Bank'!$AC1359=100,3,IF('Data Bank'!$AC1359=0,0,2)))))</f>
        <v>0</v>
      </c>
      <c r="F1373" s="178" t="str">
        <f ca="1">IF(F$1&lt;'Data Bank'!$AD1359,"",IF(F$1&gt;'Data Bank'!$AT1359,"",IF(AND('Data Bank'!$AC1359&lt;100,TODAY()&gt;'Data Bank'!$AT1359),1,IF('Data Bank'!$AC1359=100,3,IF('Data Bank'!$AC1359=0,0,2)))))</f>
        <v/>
      </c>
      <c r="G1373" s="178" t="str">
        <f ca="1">IF(G$1&lt;'Data Bank'!$AD1359,"",IF(G$1&gt;'Data Bank'!$AT1359,"",IF(AND('Data Bank'!$AC1359&lt;100,TODAY()&gt;'Data Bank'!$AT1359),1,IF('Data Bank'!$AC1359=100,3,IF('Data Bank'!$AC1359=0,0,2)))))</f>
        <v/>
      </c>
      <c r="H1373" s="178" t="str">
        <f ca="1">IF(H$1&lt;'Data Bank'!$AD1359,"",IF(H$1&gt;'Data Bank'!$AT1359,"",IF(AND('Data Bank'!$AC1359&lt;100,TODAY()&gt;'Data Bank'!$AT1359),1,IF('Data Bank'!$AC1359=100,3,IF('Data Bank'!$AC1359=0,0,2)))))</f>
        <v/>
      </c>
      <c r="I1373" s="178" t="str">
        <f ca="1">IF(I$1&lt;'Data Bank'!$AD1359,"",IF(I$1&gt;'Data Bank'!$AT1359,"",IF(AND('Data Bank'!$AC1359&lt;100,TODAY()&gt;'Data Bank'!$AT1359),1,IF('Data Bank'!$AC1359=100,3,IF('Data Bank'!$AC1359=0,0,2)))))</f>
        <v/>
      </c>
      <c r="J1373" s="177" t="str">
        <f ca="1">IF(J$1&lt;'Data Bank'!$AD1359,"",IF(J$1&gt;'Data Bank'!$AT1359,"",IF(AND('Data Bank'!$AC1359&lt;100,TODAY()&gt;'Data Bank'!$AT1359),1,IF('Data Bank'!$AC1359=100,3,IF('Data Bank'!$AC1359=0,0,2)))))</f>
        <v/>
      </c>
      <c r="K1373" s="177" t="str">
        <f ca="1">IF(K$1&lt;'Data Bank'!$AD1359,"",IF(K$1&gt;'Data Bank'!$AT1359,"",IF(AND('Data Bank'!$AC1359&lt;100,TODAY()&gt;'Data Bank'!$AT1359),1,IF('Data Bank'!$AC1359=100,3,IF('Data Bank'!$AC1359=0,0,2)))))</f>
        <v/>
      </c>
      <c r="L1373" s="177" t="str">
        <f ca="1">IF(L$1&lt;'Data Bank'!$AD1359,"",IF(L$1&gt;'Data Bank'!$AT1359,"",IF(AND('Data Bank'!$AC1359&lt;100,TODAY()&gt;'Data Bank'!$AT1359),1,IF('Data Bank'!$AC1359=100,3,IF('Data Bank'!$AC1359=0,0,2)))))</f>
        <v/>
      </c>
      <c r="M1373" s="177" t="str">
        <f ca="1">IF(M$1&lt;'Data Bank'!$AD1359,"",IF(M$1&gt;'Data Bank'!$AT1359,"",IF(AND('Data Bank'!$AC1359&lt;100,TODAY()&gt;'Data Bank'!$AT1359),1,IF('Data Bank'!$AC1359=100,3,IF('Data Bank'!$AC1359=0,0,2)))))</f>
        <v/>
      </c>
      <c r="N1373" s="177" t="str">
        <f ca="1">IF(N$1&lt;'Data Bank'!$AD1359,"",IF(N$1&gt;'Data Bank'!$AT1359,"",IF(AND('Data Bank'!$AC1359&lt;100,TODAY()&gt;'Data Bank'!$AT1359),1,IF('Data Bank'!$AC1359=100,3,IF('Data Bank'!$AC1359=0,0,2)))))</f>
        <v/>
      </c>
      <c r="O1373" s="177" t="str">
        <f ca="1">IF(O$1&lt;'Data Bank'!$AD1359,"",IF(O$1&gt;'Data Bank'!$AT1359,"",IF(AND('Data Bank'!$AC1359&lt;100,TODAY()&gt;'Data Bank'!$AT1359),1,IF('Data Bank'!$AC1359=100,3,IF('Data Bank'!$AC1359=0,0,2)))))</f>
        <v/>
      </c>
      <c r="P1373" s="177" t="str">
        <f ca="1">IF(P$1&lt;'Data Bank'!$AD1359,"",IF(P$1&gt;'Data Bank'!$AT1359,"",IF(AND('Data Bank'!$AC1359&lt;100,TODAY()&gt;'Data Bank'!$AT1359),1,IF('Data Bank'!$AC1359=100,3,IF('Data Bank'!$AC1359=0,0,2)))))</f>
        <v/>
      </c>
      <c r="Q1373" s="177" t="str">
        <f ca="1">IF(Q$1&lt;'Data Bank'!$AD1359,"",IF(Q$1&gt;'Data Bank'!$AT1359,"",IF(AND('Data Bank'!$AC1359&lt;100,TODAY()&gt;'Data Bank'!$AT1359),1,IF('Data Bank'!$AC1359=100,3,IF('Data Bank'!$AC1359=0,0,2)))))</f>
        <v/>
      </c>
      <c r="R1373" s="177" t="str">
        <f ca="1">IF(R$1&lt;'Data Bank'!$AD1359,"",IF(R$1&gt;'Data Bank'!$AT1359,"",IF(AND('Data Bank'!$AC1359&lt;100,TODAY()&gt;'Data Bank'!$AT1359),1,IF('Data Bank'!$AC1359=100,3,IF('Data Bank'!$AC1359=0,0,2)))))</f>
        <v/>
      </c>
    </row>
    <row r="1374" spans="1:18">
      <c r="A1374" s="115" t="str">
        <f>'Data Bank'!E1380</f>
        <v>Zuabir Colony</v>
      </c>
      <c r="B1374" s="178">
        <f ca="1">IF(B$1&lt;'Data Bank'!$AD1380,"",IF(B$1&gt;'Data Bank'!$AT1380,"",IF(AND('Data Bank'!$AC1380&lt;100,TODAY()&gt;'Data Bank'!$AT1380),1,IF('Data Bank'!$AC1380=100,3,IF('Data Bank'!$AC1380=0,0,2)))))</f>
        <v>2</v>
      </c>
      <c r="C1374" s="178">
        <f ca="1">IF(C$1&lt;'Data Bank'!$AD1380,"",IF(C$1&gt;'Data Bank'!$AT1380,"",IF(AND('Data Bank'!$AC1380&lt;100,TODAY()&gt;'Data Bank'!$AT1380),1,IF('Data Bank'!$AC1380=100,3,IF('Data Bank'!$AC1380=0,0,2)))))</f>
        <v>2</v>
      </c>
      <c r="D1374" s="178">
        <f ca="1">IF(D$1&lt;'Data Bank'!$AD1380,"",IF(D$1&gt;'Data Bank'!$AT1380,"",IF(AND('Data Bank'!$AC1380&lt;100,TODAY()&gt;'Data Bank'!$AT1380),1,IF('Data Bank'!$AC1380=100,3,IF('Data Bank'!$AC1380=0,0,2)))))</f>
        <v>2</v>
      </c>
      <c r="E1374" s="178">
        <f ca="1">IF(E$1&lt;'Data Bank'!$AD1380,"",IF(E$1&gt;'Data Bank'!$AT1380,"",IF(AND('Data Bank'!$AC1380&lt;100,TODAY()&gt;'Data Bank'!$AT1380),1,IF('Data Bank'!$AC1380=100,3,IF('Data Bank'!$AC1380=0,0,2)))))</f>
        <v>2</v>
      </c>
      <c r="F1374" s="178">
        <f ca="1">IF(F$1&lt;'Data Bank'!$AD1380,"",IF(F$1&gt;'Data Bank'!$AT1380,"",IF(AND('Data Bank'!$AC1380&lt;100,TODAY()&gt;'Data Bank'!$AT1380),1,IF('Data Bank'!$AC1380=100,3,IF('Data Bank'!$AC1380=0,0,2)))))</f>
        <v>2</v>
      </c>
      <c r="G1374" s="178">
        <f ca="1">IF(G$1&lt;'Data Bank'!$AD1380,"",IF(G$1&gt;'Data Bank'!$AT1380,"",IF(AND('Data Bank'!$AC1380&lt;100,TODAY()&gt;'Data Bank'!$AT1380),1,IF('Data Bank'!$AC1380=100,3,IF('Data Bank'!$AC1380=0,0,2)))))</f>
        <v>2</v>
      </c>
      <c r="H1374" s="178">
        <f ca="1">IF(H$1&lt;'Data Bank'!$AD1380,"",IF(H$1&gt;'Data Bank'!$AT1380,"",IF(AND('Data Bank'!$AC1380&lt;100,TODAY()&gt;'Data Bank'!$AT1380),1,IF('Data Bank'!$AC1380=100,3,IF('Data Bank'!$AC1380=0,0,2)))))</f>
        <v>2</v>
      </c>
      <c r="I1374" s="178">
        <f ca="1">IF(I$1&lt;'Data Bank'!$AD1380,"",IF(I$1&gt;'Data Bank'!$AT1380,"",IF(AND('Data Bank'!$AC1380&lt;100,TODAY()&gt;'Data Bank'!$AT1380),1,IF('Data Bank'!$AC1380=100,3,IF('Data Bank'!$AC1380=0,0,2)))))</f>
        <v>2</v>
      </c>
      <c r="J1374" s="177">
        <f ca="1">IF(J$1&lt;'Data Bank'!$AD1380,"",IF(J$1&gt;'Data Bank'!$AT1380,"",IF(AND('Data Bank'!$AC1380&lt;100,TODAY()&gt;'Data Bank'!$AT1380),1,IF('Data Bank'!$AC1380=100,3,IF('Data Bank'!$AC1380=0,0,2)))))</f>
        <v>2</v>
      </c>
      <c r="K1374" s="177">
        <f ca="1">IF(K$1&lt;'Data Bank'!$AD1380,"",IF(K$1&gt;'Data Bank'!$AT1380,"",IF(AND('Data Bank'!$AC1380&lt;100,TODAY()&gt;'Data Bank'!$AT1380),1,IF('Data Bank'!$AC1380=100,3,IF('Data Bank'!$AC1380=0,0,2)))))</f>
        <v>2</v>
      </c>
      <c r="L1374" s="177">
        <f ca="1">IF(L$1&lt;'Data Bank'!$AD1380,"",IF(L$1&gt;'Data Bank'!$AT1380,"",IF(AND('Data Bank'!$AC1380&lt;100,TODAY()&gt;'Data Bank'!$AT1380),1,IF('Data Bank'!$AC1380=100,3,IF('Data Bank'!$AC1380=0,0,2)))))</f>
        <v>2</v>
      </c>
      <c r="M1374" s="177">
        <f ca="1">IF(M$1&lt;'Data Bank'!$AD1380,"",IF(M$1&gt;'Data Bank'!$AT1380,"",IF(AND('Data Bank'!$AC1380&lt;100,TODAY()&gt;'Data Bank'!$AT1380),1,IF('Data Bank'!$AC1380=100,3,IF('Data Bank'!$AC1380=0,0,2)))))</f>
        <v>2</v>
      </c>
      <c r="N1374" s="177">
        <f ca="1">IF(N$1&lt;'Data Bank'!$AD1380,"",IF(N$1&gt;'Data Bank'!$AT1380,"",IF(AND('Data Bank'!$AC1380&lt;100,TODAY()&gt;'Data Bank'!$AT1380),1,IF('Data Bank'!$AC1380=100,3,IF('Data Bank'!$AC1380=0,0,2)))))</f>
        <v>2</v>
      </c>
      <c r="O1374" s="177">
        <f ca="1">IF(O$1&lt;'Data Bank'!$AD1380,"",IF(O$1&gt;'Data Bank'!$AT1380,"",IF(AND('Data Bank'!$AC1380&lt;100,TODAY()&gt;'Data Bank'!$AT1380),1,IF('Data Bank'!$AC1380=100,3,IF('Data Bank'!$AC1380=0,0,2)))))</f>
        <v>2</v>
      </c>
      <c r="P1374" s="177">
        <f ca="1">IF(P$1&lt;'Data Bank'!$AD1380,"",IF(P$1&gt;'Data Bank'!$AT1380,"",IF(AND('Data Bank'!$AC1380&lt;100,TODAY()&gt;'Data Bank'!$AT1380),1,IF('Data Bank'!$AC1380=100,3,IF('Data Bank'!$AC1380=0,0,2)))))</f>
        <v>2</v>
      </c>
      <c r="Q1374" s="177">
        <f ca="1">IF(Q$1&lt;'Data Bank'!$AD1380,"",IF(Q$1&gt;'Data Bank'!$AT1380,"",IF(AND('Data Bank'!$AC1380&lt;100,TODAY()&gt;'Data Bank'!$AT1380),1,IF('Data Bank'!$AC1380=100,3,IF('Data Bank'!$AC1380=0,0,2)))))</f>
        <v>2</v>
      </c>
      <c r="R1374" s="177">
        <f ca="1">IF(R$1&lt;'Data Bank'!$AD1380,"",IF(R$1&gt;'Data Bank'!$AT1380,"",IF(AND('Data Bank'!$AC1380&lt;100,TODAY()&gt;'Data Bank'!$AT1380),1,IF('Data Bank'!$AC1380=100,3,IF('Data Bank'!$AC1380=0,0,2)))))</f>
        <v>2</v>
      </c>
    </row>
  </sheetData>
  <autoFilter ref="A1:R1374">
    <sortState ref="A2:R1374">
      <sortCondition ref="B1:B1374"/>
    </sortState>
  </autoFilter>
  <conditionalFormatting sqref="B2:R1374">
    <cfRule type="iconSet" priority="7">
      <iconSet iconSet="3Symbols2">
        <cfvo type="percent" val="0"/>
        <cfvo type="percent" val="33"/>
        <cfvo type="percent" val="67"/>
      </iconSet>
    </cfRule>
  </conditionalFormatting>
  <conditionalFormatting sqref="B3">
    <cfRule type="iconSet" priority="4">
      <iconSet iconSet="4TrafficLights">
        <cfvo type="percent" val="0"/>
        <cfvo type="percent" val="25"/>
        <cfvo type="percent" val="50"/>
        <cfvo type="percent" val="75"/>
      </iconSet>
    </cfRule>
    <cfRule type="iconSet" priority="6">
      <iconSet iconSet="3Symbols">
        <cfvo type="percent" val="0"/>
        <cfvo type="percent" val="33"/>
        <cfvo type="percent" val="67"/>
      </iconSet>
    </cfRule>
  </conditionalFormatting>
  <conditionalFormatting sqref="B2:R1374">
    <cfRule type="iconSet" priority="1">
      <iconSet iconSet="3Flags">
        <cfvo type="percent" val="0"/>
        <cfvo type="percent" val="33"/>
        <cfvo type="percent" val="67"/>
      </iconSet>
    </cfRule>
  </conditionalFormatting>
  <conditionalFormatting sqref="B2:R1373">
    <cfRule type="iconSet" priority="2">
      <iconSet iconSet="4TrafficLights">
        <cfvo type="percent" val="0"/>
        <cfvo type="percent" val="25"/>
        <cfvo type="percent" val="50"/>
        <cfvo type="percent" val="75"/>
      </iconSet>
    </cfRule>
    <cfRule type="iconSet" priority="3">
      <iconSet iconSet="3Symbols">
        <cfvo type="percent" val="0"/>
        <cfvo type="percent" val="33"/>
        <cfvo type="percent" val="67"/>
      </iconSet>
    </cfRule>
  </conditionalFormatting>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E76"/>
  <sheetViews>
    <sheetView topLeftCell="A44" workbookViewId="0">
      <selection activeCell="E6" sqref="E6"/>
    </sheetView>
  </sheetViews>
  <sheetFormatPr defaultRowHeight="14.4"/>
  <sheetData>
    <row r="5" spans="5:5">
      <c r="E5" t="s">
        <v>3181</v>
      </c>
    </row>
    <row r="6" spans="5:5">
      <c r="E6" s="123" t="s">
        <v>345</v>
      </c>
    </row>
    <row r="7" spans="5:5">
      <c r="E7" s="123" t="s">
        <v>335</v>
      </c>
    </row>
    <row r="8" spans="5:5">
      <c r="E8" s="123" t="s">
        <v>387</v>
      </c>
    </row>
    <row r="9" spans="5:5">
      <c r="E9" s="123" t="s">
        <v>513</v>
      </c>
    </row>
    <row r="10" spans="5:5">
      <c r="E10" s="123" t="s">
        <v>329</v>
      </c>
    </row>
    <row r="11" spans="5:5">
      <c r="E11" s="123" t="s">
        <v>221</v>
      </c>
    </row>
    <row r="12" spans="5:5">
      <c r="E12" s="123" t="s">
        <v>286</v>
      </c>
    </row>
    <row r="13" spans="5:5">
      <c r="E13" s="123" t="s">
        <v>280</v>
      </c>
    </row>
    <row r="14" spans="5:5">
      <c r="E14" s="123" t="s">
        <v>264</v>
      </c>
    </row>
    <row r="15" spans="5:5">
      <c r="E15" s="123" t="s">
        <v>257</v>
      </c>
    </row>
    <row r="16" spans="5:5">
      <c r="E16" s="123" t="s">
        <v>379</v>
      </c>
    </row>
    <row r="17" spans="5:5">
      <c r="E17" s="123" t="s">
        <v>473</v>
      </c>
    </row>
    <row r="18" spans="5:5">
      <c r="E18" s="123" t="s">
        <v>190</v>
      </c>
    </row>
    <row r="19" spans="5:5">
      <c r="E19" s="123" t="s">
        <v>125</v>
      </c>
    </row>
    <row r="20" spans="5:5">
      <c r="E20" s="123" t="s">
        <v>56</v>
      </c>
    </row>
    <row r="21" spans="5:5">
      <c r="E21" s="123" t="s">
        <v>43</v>
      </c>
    </row>
    <row r="22" spans="5:5">
      <c r="E22" s="123" t="s">
        <v>63</v>
      </c>
    </row>
    <row r="23" spans="5:5">
      <c r="E23" s="123" t="s">
        <v>1140</v>
      </c>
    </row>
    <row r="24" spans="5:5">
      <c r="E24" s="123" t="s">
        <v>731</v>
      </c>
    </row>
    <row r="25" spans="5:5">
      <c r="E25" s="123" t="s">
        <v>146</v>
      </c>
    </row>
    <row r="26" spans="5:5">
      <c r="E26" s="123" t="s">
        <v>155</v>
      </c>
    </row>
    <row r="27" spans="5:5">
      <c r="E27" s="123" t="s">
        <v>1025</v>
      </c>
    </row>
    <row r="28" spans="5:5">
      <c r="E28" s="123" t="s">
        <v>992</v>
      </c>
    </row>
    <row r="29" spans="5:5">
      <c r="E29" s="123" t="s">
        <v>1003</v>
      </c>
    </row>
    <row r="30" spans="5:5">
      <c r="E30" s="123" t="s">
        <v>216</v>
      </c>
    </row>
    <row r="31" spans="5:5">
      <c r="E31" s="123" t="s">
        <v>86</v>
      </c>
    </row>
    <row r="32" spans="5:5">
      <c r="E32" s="123" t="s">
        <v>104</v>
      </c>
    </row>
    <row r="33" spans="5:5">
      <c r="E33" s="123" t="s">
        <v>129</v>
      </c>
    </row>
    <row r="34" spans="5:5">
      <c r="E34" s="123" t="s">
        <v>1009</v>
      </c>
    </row>
    <row r="35" spans="5:5">
      <c r="E35" s="123" t="s">
        <v>1072</v>
      </c>
    </row>
    <row r="36" spans="5:5">
      <c r="E36" s="123" t="s">
        <v>1084</v>
      </c>
    </row>
    <row r="37" spans="5:5">
      <c r="E37" s="123" t="s">
        <v>1089</v>
      </c>
    </row>
    <row r="38" spans="5:5">
      <c r="E38" s="123" t="s">
        <v>1093</v>
      </c>
    </row>
    <row r="39" spans="5:5">
      <c r="E39" s="123" t="s">
        <v>1111</v>
      </c>
    </row>
    <row r="40" spans="5:5">
      <c r="E40" s="123" t="s">
        <v>1115</v>
      </c>
    </row>
    <row r="41" spans="5:5">
      <c r="E41" s="123" t="s">
        <v>1124</v>
      </c>
    </row>
    <row r="42" spans="5:5">
      <c r="E42" s="123" t="s">
        <v>137</v>
      </c>
    </row>
    <row r="43" spans="5:5">
      <c r="E43" s="123" t="s">
        <v>171</v>
      </c>
    </row>
    <row r="44" spans="5:5">
      <c r="E44" s="123" t="s">
        <v>119</v>
      </c>
    </row>
    <row r="45" spans="5:5">
      <c r="E45" s="123" t="s">
        <v>560</v>
      </c>
    </row>
    <row r="46" spans="5:5">
      <c r="E46" s="123" t="s">
        <v>564</v>
      </c>
    </row>
    <row r="47" spans="5:5">
      <c r="E47" s="123" t="s">
        <v>950</v>
      </c>
    </row>
    <row r="48" spans="5:5">
      <c r="E48" s="123" t="s">
        <v>1026</v>
      </c>
    </row>
    <row r="49" spans="5:5">
      <c r="E49" s="123" t="s">
        <v>652</v>
      </c>
    </row>
    <row r="50" spans="5:5">
      <c r="E50" s="123" t="s">
        <v>590</v>
      </c>
    </row>
    <row r="51" spans="5:5">
      <c r="E51" s="123" t="s">
        <v>578</v>
      </c>
    </row>
    <row r="52" spans="5:5">
      <c r="E52" s="123" t="s">
        <v>572</v>
      </c>
    </row>
    <row r="53" spans="5:5">
      <c r="E53" s="123" t="s">
        <v>568</v>
      </c>
    </row>
    <row r="54" spans="5:5">
      <c r="E54" s="123" t="s">
        <v>580</v>
      </c>
    </row>
    <row r="55" spans="5:5">
      <c r="E55" s="123" t="s">
        <v>722</v>
      </c>
    </row>
    <row r="56" spans="5:5">
      <c r="E56" s="123" t="s">
        <v>698</v>
      </c>
    </row>
    <row r="57" spans="5:5">
      <c r="E57" s="123" t="s">
        <v>694</v>
      </c>
    </row>
    <row r="58" spans="5:5">
      <c r="E58" s="123" t="s">
        <v>674</v>
      </c>
    </row>
    <row r="59" spans="5:5">
      <c r="E59" s="123" t="s">
        <v>658</v>
      </c>
    </row>
    <row r="60" spans="5:5">
      <c r="E60" s="123" t="s">
        <v>49</v>
      </c>
    </row>
    <row r="61" spans="5:5">
      <c r="E61" s="123" t="s">
        <v>429</v>
      </c>
    </row>
    <row r="62" spans="5:5">
      <c r="E62" s="123" t="s">
        <v>664</v>
      </c>
    </row>
    <row r="63" spans="5:5">
      <c r="E63" s="123" t="s">
        <v>739</v>
      </c>
    </row>
    <row r="64" spans="5:5">
      <c r="E64" s="123" t="s">
        <v>742</v>
      </c>
    </row>
    <row r="65" spans="5:5">
      <c r="E65" s="123" t="s">
        <v>761</v>
      </c>
    </row>
    <row r="66" spans="5:5">
      <c r="E66" s="123" t="s">
        <v>821</v>
      </c>
    </row>
    <row r="67" spans="5:5">
      <c r="E67" s="123" t="s">
        <v>816</v>
      </c>
    </row>
    <row r="68" spans="5:5">
      <c r="E68" s="123" t="s">
        <v>805</v>
      </c>
    </row>
    <row r="69" spans="5:5">
      <c r="E69" s="123" t="s">
        <v>768</v>
      </c>
    </row>
    <row r="70" spans="5:5">
      <c r="E70" s="123" t="s">
        <v>788</v>
      </c>
    </row>
    <row r="71" spans="5:5">
      <c r="E71" s="123" t="s">
        <v>897</v>
      </c>
    </row>
    <row r="72" spans="5:5">
      <c r="E72" s="123" t="s">
        <v>884</v>
      </c>
    </row>
    <row r="73" spans="5:5">
      <c r="E73" s="123" t="s">
        <v>756</v>
      </c>
    </row>
    <row r="74" spans="5:5">
      <c r="E74" s="123" t="s">
        <v>736</v>
      </c>
    </row>
    <row r="75" spans="5:5">
      <c r="E75" s="123" t="s">
        <v>836</v>
      </c>
    </row>
    <row r="76" spans="5:5">
      <c r="E76" s="123" t="s">
        <v>26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K12"/>
  <sheetViews>
    <sheetView workbookViewId="0">
      <selection activeCell="D31" sqref="D31"/>
    </sheetView>
  </sheetViews>
  <sheetFormatPr defaultRowHeight="14.4"/>
  <cols>
    <col min="5" max="5" width="12.21875" bestFit="1" customWidth="1"/>
    <col min="6" max="6" width="17.6640625" bestFit="1" customWidth="1"/>
    <col min="7" max="7" width="9.77734375" bestFit="1" customWidth="1"/>
    <col min="8" max="8" width="16.44140625" bestFit="1" customWidth="1"/>
    <col min="9" max="9" width="42.88671875" bestFit="1" customWidth="1"/>
    <col min="10" max="10" width="9.33203125" bestFit="1" customWidth="1"/>
    <col min="11" max="11" width="36.88671875" bestFit="1" customWidth="1"/>
    <col min="12" max="12" width="28.44140625" bestFit="1" customWidth="1"/>
    <col min="13" max="13" width="19.44140625" bestFit="1" customWidth="1"/>
    <col min="14" max="14" width="30.5546875" bestFit="1" customWidth="1"/>
    <col min="15" max="15" width="17.109375" bestFit="1" customWidth="1"/>
    <col min="16" max="17" width="15.5546875" bestFit="1" customWidth="1"/>
    <col min="18" max="18" width="16.109375" bestFit="1" customWidth="1"/>
    <col min="19" max="19" width="42.88671875" bestFit="1" customWidth="1"/>
    <col min="20" max="20" width="33.21875" bestFit="1" customWidth="1"/>
    <col min="21" max="21" width="23.77734375" bestFit="1" customWidth="1"/>
    <col min="22" max="22" width="39.44140625" bestFit="1" customWidth="1"/>
    <col min="23" max="23" width="19.5546875" bestFit="1" customWidth="1"/>
    <col min="24" max="24" width="26.33203125" bestFit="1" customWidth="1"/>
    <col min="25" max="25" width="25.5546875" bestFit="1" customWidth="1"/>
    <col min="26" max="26" width="27.6640625" bestFit="1" customWidth="1"/>
    <col min="27" max="27" width="8.109375" bestFit="1" customWidth="1"/>
    <col min="28" max="28" width="19.33203125" bestFit="1" customWidth="1"/>
    <col min="29" max="29" width="90.21875" bestFit="1" customWidth="1"/>
    <col min="30" max="16384" width="8.88671875" style="11"/>
  </cols>
  <sheetData>
    <row r="6" spans="1:37">
      <c r="E6" s="56" t="s">
        <v>0</v>
      </c>
      <c r="F6" s="56" t="s">
        <v>1</v>
      </c>
      <c r="G6" s="56" t="s">
        <v>2</v>
      </c>
      <c r="H6" s="56" t="s">
        <v>3</v>
      </c>
      <c r="I6" s="56" t="s">
        <v>4</v>
      </c>
      <c r="J6" s="92" t="s">
        <v>5</v>
      </c>
      <c r="K6" s="56" t="s">
        <v>1432</v>
      </c>
      <c r="L6" s="56" t="s">
        <v>6</v>
      </c>
      <c r="M6" s="56" t="s">
        <v>7</v>
      </c>
      <c r="N6" s="56" t="s">
        <v>1433</v>
      </c>
      <c r="O6" s="56" t="s">
        <v>8</v>
      </c>
      <c r="P6" s="56" t="s">
        <v>9</v>
      </c>
      <c r="Q6" s="56" t="s">
        <v>10</v>
      </c>
      <c r="R6" s="56" t="s">
        <v>11</v>
      </c>
      <c r="S6" s="56" t="s">
        <v>12</v>
      </c>
      <c r="T6" s="56" t="s">
        <v>13</v>
      </c>
      <c r="U6" s="56" t="s">
        <v>14</v>
      </c>
      <c r="V6" s="56" t="s">
        <v>15</v>
      </c>
      <c r="W6" s="56" t="s">
        <v>3286</v>
      </c>
      <c r="X6" s="56" t="s">
        <v>16</v>
      </c>
      <c r="Y6" s="56" t="s">
        <v>17</v>
      </c>
      <c r="Z6" s="93" t="s">
        <v>18</v>
      </c>
      <c r="AA6" s="56" t="s">
        <v>19</v>
      </c>
      <c r="AB6" s="94" t="s">
        <v>20</v>
      </c>
      <c r="AC6" s="95" t="s">
        <v>21</v>
      </c>
    </row>
    <row r="7" spans="1:37" ht="21">
      <c r="A7" s="104"/>
      <c r="B7" s="104"/>
      <c r="C7" s="104"/>
      <c r="D7" s="104"/>
      <c r="E7" s="105" t="s">
        <v>171</v>
      </c>
      <c r="F7" s="106">
        <v>45350</v>
      </c>
      <c r="G7" s="105" t="s">
        <v>172</v>
      </c>
      <c r="H7" s="105" t="s">
        <v>173</v>
      </c>
      <c r="I7" s="105" t="s">
        <v>176</v>
      </c>
      <c r="J7" s="107">
        <v>816</v>
      </c>
      <c r="K7" s="107">
        <v>326.40000000000003</v>
      </c>
      <c r="L7" s="105" t="s">
        <v>177</v>
      </c>
      <c r="M7" s="108">
        <v>0.8</v>
      </c>
      <c r="N7" s="105">
        <v>261.12000000000006</v>
      </c>
      <c r="O7" s="107">
        <v>12199624.626496</v>
      </c>
      <c r="P7" s="107">
        <v>3903879.8804787192</v>
      </c>
      <c r="Q7" s="107">
        <v>8295744.746017281</v>
      </c>
      <c r="R7" s="105">
        <v>-1</v>
      </c>
      <c r="S7" s="105"/>
      <c r="T7" s="105">
        <v>0.4</v>
      </c>
      <c r="U7" s="105">
        <v>1936.6</v>
      </c>
      <c r="V7" s="105" t="s">
        <v>47</v>
      </c>
      <c r="W7" s="109"/>
      <c r="X7" s="105" t="s">
        <v>32</v>
      </c>
      <c r="Y7" s="105" t="s">
        <v>150</v>
      </c>
      <c r="Z7" s="108">
        <v>0.8</v>
      </c>
      <c r="AA7" s="105"/>
      <c r="AB7" s="106"/>
      <c r="AC7" s="110" t="s">
        <v>178</v>
      </c>
      <c r="AD7" s="103"/>
      <c r="AE7" s="103"/>
      <c r="AF7" s="103"/>
      <c r="AG7" s="103"/>
      <c r="AH7" s="103"/>
      <c r="AI7" s="103"/>
      <c r="AJ7" s="103"/>
      <c r="AK7" s="103"/>
    </row>
    <row r="8" spans="1:37">
      <c r="E8" s="40" t="s">
        <v>387</v>
      </c>
      <c r="F8" s="39">
        <v>45427</v>
      </c>
      <c r="G8" s="40" t="s">
        <v>388</v>
      </c>
      <c r="H8" s="40" t="s">
        <v>388</v>
      </c>
      <c r="I8" s="40" t="s">
        <v>397</v>
      </c>
      <c r="J8" s="29">
        <v>502</v>
      </c>
      <c r="K8" s="29">
        <v>200.8</v>
      </c>
      <c r="L8" s="40" t="s">
        <v>398</v>
      </c>
      <c r="M8" s="43">
        <v>0.25</v>
      </c>
      <c r="N8" s="40">
        <v>50.2</v>
      </c>
      <c r="O8" s="29">
        <v>6132597.0045945002</v>
      </c>
      <c r="P8" s="29">
        <v>4829420.1411181688</v>
      </c>
      <c r="Q8" s="29">
        <v>1303176.8634763313</v>
      </c>
      <c r="R8" s="40">
        <v>0</v>
      </c>
      <c r="S8" s="40"/>
      <c r="T8" s="40">
        <v>0.4</v>
      </c>
      <c r="U8" s="40">
        <v>1063.865</v>
      </c>
      <c r="V8" s="40" t="s">
        <v>47</v>
      </c>
      <c r="W8" s="40"/>
      <c r="X8" s="40" t="s">
        <v>32</v>
      </c>
      <c r="Y8" s="40" t="s">
        <v>150</v>
      </c>
      <c r="Z8" s="43">
        <v>0.25</v>
      </c>
      <c r="AA8" s="40"/>
      <c r="AB8" s="39"/>
      <c r="AC8" s="44" t="s">
        <v>399</v>
      </c>
    </row>
    <row r="9" spans="1:37">
      <c r="E9" s="38" t="s">
        <v>387</v>
      </c>
      <c r="F9" s="37">
        <v>45427</v>
      </c>
      <c r="G9" s="38" t="s">
        <v>388</v>
      </c>
      <c r="H9" s="38" t="s">
        <v>388</v>
      </c>
      <c r="I9" s="38" t="s">
        <v>416</v>
      </c>
      <c r="J9" s="41">
        <v>902</v>
      </c>
      <c r="K9" s="41">
        <v>360.8</v>
      </c>
      <c r="L9" s="38" t="s">
        <v>177</v>
      </c>
      <c r="M9" s="42">
        <v>0.8</v>
      </c>
      <c r="N9" s="38">
        <v>288.64000000000004</v>
      </c>
      <c r="O9" s="41">
        <v>10416857.748433501</v>
      </c>
      <c r="P9" s="41">
        <v>3333394.4794987198</v>
      </c>
      <c r="Q9" s="41">
        <v>7083463.2689347807</v>
      </c>
      <c r="R9" s="38">
        <v>-1</v>
      </c>
      <c r="S9" s="38"/>
      <c r="T9" s="38">
        <v>0.4</v>
      </c>
      <c r="U9" s="38">
        <v>1525.5900000000001</v>
      </c>
      <c r="V9" s="38" t="s">
        <v>47</v>
      </c>
      <c r="W9" s="38"/>
      <c r="X9" s="38" t="s">
        <v>32</v>
      </c>
      <c r="Y9" s="38" t="s">
        <v>47</v>
      </c>
      <c r="Z9" s="42">
        <v>0.8</v>
      </c>
      <c r="AA9" s="38"/>
      <c r="AB9" s="37"/>
      <c r="AC9" s="74" t="s">
        <v>417</v>
      </c>
    </row>
    <row r="10" spans="1:37">
      <c r="E10" s="40" t="s">
        <v>768</v>
      </c>
      <c r="F10" s="39">
        <v>45621</v>
      </c>
      <c r="G10" s="40" t="s">
        <v>27</v>
      </c>
      <c r="H10" s="40" t="s">
        <v>769</v>
      </c>
      <c r="I10" s="40" t="s">
        <v>771</v>
      </c>
      <c r="J10" s="29">
        <v>1124</v>
      </c>
      <c r="K10" s="29">
        <v>449.6</v>
      </c>
      <c r="L10" s="40" t="s">
        <v>772</v>
      </c>
      <c r="M10" s="43">
        <v>0.95</v>
      </c>
      <c r="N10" s="40">
        <v>427.12</v>
      </c>
      <c r="O10" s="29">
        <v>23877998.01636</v>
      </c>
      <c r="P10" s="29">
        <v>4596514.618149301</v>
      </c>
      <c r="Q10" s="29">
        <v>19281483.398210701</v>
      </c>
      <c r="R10" s="40">
        <v>-0.85</v>
      </c>
      <c r="S10" s="40"/>
      <c r="T10" s="40">
        <v>0.4</v>
      </c>
      <c r="U10" s="40">
        <v>12386.051223300001</v>
      </c>
      <c r="V10" s="40" t="s">
        <v>31</v>
      </c>
      <c r="W10" s="40"/>
      <c r="X10" s="40" t="s">
        <v>32</v>
      </c>
      <c r="Y10" s="40" t="s">
        <v>31</v>
      </c>
      <c r="Z10" s="43">
        <v>0.95</v>
      </c>
      <c r="AA10" s="40"/>
      <c r="AB10" s="39"/>
      <c r="AC10" s="44"/>
    </row>
    <row r="11" spans="1:37">
      <c r="E11" s="38" t="s">
        <v>768</v>
      </c>
      <c r="F11" s="37">
        <v>45621</v>
      </c>
      <c r="G11" s="38" t="s">
        <v>27</v>
      </c>
      <c r="H11" s="38" t="s">
        <v>769</v>
      </c>
      <c r="I11" s="38" t="s">
        <v>773</v>
      </c>
      <c r="J11" s="41">
        <v>1978</v>
      </c>
      <c r="K11" s="41">
        <v>791.2</v>
      </c>
      <c r="L11" s="38" t="s">
        <v>772</v>
      </c>
      <c r="M11" s="42">
        <v>0.95</v>
      </c>
      <c r="N11" s="38">
        <v>751.64</v>
      </c>
      <c r="O11" s="41">
        <v>50643660.582207501</v>
      </c>
      <c r="P11" s="41">
        <v>9748904.6620749459</v>
      </c>
      <c r="Q11" s="41">
        <v>40894755.920132555</v>
      </c>
      <c r="R11" s="38">
        <v>-1</v>
      </c>
      <c r="S11" s="38"/>
      <c r="T11" s="38">
        <v>0.4</v>
      </c>
      <c r="U11" s="38">
        <v>23860.885588100002</v>
      </c>
      <c r="V11" s="38" t="s">
        <v>31</v>
      </c>
      <c r="W11" s="38"/>
      <c r="X11" s="38" t="s">
        <v>32</v>
      </c>
      <c r="Y11" s="38" t="s">
        <v>31</v>
      </c>
      <c r="Z11" s="42">
        <v>0.95</v>
      </c>
      <c r="AA11" s="38"/>
      <c r="AB11" s="37"/>
      <c r="AC11" s="74"/>
    </row>
    <row r="12" spans="1:37">
      <c r="E12" s="40" t="s">
        <v>768</v>
      </c>
      <c r="F12" s="39">
        <v>45621</v>
      </c>
      <c r="G12" s="40" t="s">
        <v>27</v>
      </c>
      <c r="H12" s="40" t="s">
        <v>769</v>
      </c>
      <c r="I12" s="40" t="s">
        <v>774</v>
      </c>
      <c r="J12" s="29">
        <v>2512</v>
      </c>
      <c r="K12" s="29">
        <v>1004.8000000000001</v>
      </c>
      <c r="L12" s="40" t="s">
        <v>772</v>
      </c>
      <c r="M12" s="43">
        <v>0.95</v>
      </c>
      <c r="N12" s="40">
        <v>954.56000000000006</v>
      </c>
      <c r="O12" s="29">
        <v>45858969.263714999</v>
      </c>
      <c r="P12" s="29">
        <v>8827851.5832651388</v>
      </c>
      <c r="Q12" s="29">
        <v>37031117.680449858</v>
      </c>
      <c r="R12" s="40">
        <v>-0.85</v>
      </c>
      <c r="S12" s="40"/>
      <c r="T12" s="40">
        <v>0.4</v>
      </c>
      <c r="U12" s="40">
        <v>21030.992380200001</v>
      </c>
      <c r="V12" s="40" t="s">
        <v>31</v>
      </c>
      <c r="W12" s="40"/>
      <c r="X12" s="40" t="s">
        <v>32</v>
      </c>
      <c r="Y12" s="40" t="s">
        <v>31</v>
      </c>
      <c r="Z12" s="43">
        <v>0.95</v>
      </c>
      <c r="AA12" s="40"/>
      <c r="AB12" s="39"/>
      <c r="AC12" s="4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5:H106"/>
  <sheetViews>
    <sheetView workbookViewId="0">
      <selection activeCell="B6" sqref="B6"/>
    </sheetView>
  </sheetViews>
  <sheetFormatPr defaultRowHeight="14.4"/>
  <sheetData>
    <row r="15" spans="8:8">
      <c r="H15" s="38" t="s">
        <v>1166</v>
      </c>
    </row>
    <row r="16" spans="8:8">
      <c r="H16" s="40" t="s">
        <v>1166</v>
      </c>
    </row>
    <row r="17" spans="8:8">
      <c r="H17" s="38" t="s">
        <v>1204</v>
      </c>
    </row>
    <row r="18" spans="8:8">
      <c r="H18" s="38" t="s">
        <v>1232</v>
      </c>
    </row>
    <row r="19" spans="8:8">
      <c r="H19" s="38" t="s">
        <v>1163</v>
      </c>
    </row>
    <row r="20" spans="8:8">
      <c r="H20" s="40" t="s">
        <v>1250</v>
      </c>
    </row>
    <row r="21" spans="8:8">
      <c r="H21" s="40" t="s">
        <v>1317</v>
      </c>
    </row>
    <row r="22" spans="8:8">
      <c r="H22" s="40" t="s">
        <v>1283</v>
      </c>
    </row>
    <row r="23" spans="8:8">
      <c r="H23" s="40" t="s">
        <v>1292</v>
      </c>
    </row>
    <row r="24" spans="8:8">
      <c r="H24" s="40" t="s">
        <v>1197</v>
      </c>
    </row>
    <row r="25" spans="8:8">
      <c r="H25" s="40" t="s">
        <v>1340</v>
      </c>
    </row>
    <row r="26" spans="8:8">
      <c r="H26" s="40" t="s">
        <v>336</v>
      </c>
    </row>
    <row r="27" spans="8:8">
      <c r="H27" s="40" t="s">
        <v>1369</v>
      </c>
    </row>
    <row r="28" spans="8:8">
      <c r="H28" s="40" t="s">
        <v>28</v>
      </c>
    </row>
    <row r="29" spans="8:8">
      <c r="H29" s="40" t="s">
        <v>45</v>
      </c>
    </row>
    <row r="30" spans="8:8">
      <c r="H30" s="40" t="s">
        <v>51</v>
      </c>
    </row>
    <row r="31" spans="8:8">
      <c r="H31" s="40" t="s">
        <v>57</v>
      </c>
    </row>
    <row r="32" spans="8:8">
      <c r="H32" s="40" t="s">
        <v>65</v>
      </c>
    </row>
    <row r="33" spans="8:8">
      <c r="H33" s="40" t="s">
        <v>87</v>
      </c>
    </row>
    <row r="34" spans="8:8">
      <c r="H34" s="40" t="s">
        <v>105</v>
      </c>
    </row>
    <row r="35" spans="8:8">
      <c r="H35" s="40" t="s">
        <v>121</v>
      </c>
    </row>
    <row r="36" spans="8:8">
      <c r="H36" s="40" t="s">
        <v>126</v>
      </c>
    </row>
    <row r="37" spans="8:8">
      <c r="H37" s="38" t="s">
        <v>130</v>
      </c>
    </row>
    <row r="38" spans="8:8">
      <c r="H38" s="38" t="s">
        <v>139</v>
      </c>
    </row>
    <row r="39" spans="8:8">
      <c r="H39" s="38" t="s">
        <v>148</v>
      </c>
    </row>
    <row r="40" spans="8:8">
      <c r="H40" s="38" t="s">
        <v>157</v>
      </c>
    </row>
    <row r="41" spans="8:8">
      <c r="H41" s="38" t="s">
        <v>173</v>
      </c>
    </row>
    <row r="42" spans="8:8">
      <c r="H42" s="38" t="s">
        <v>192</v>
      </c>
    </row>
    <row r="43" spans="8:8">
      <c r="H43" s="38" t="s">
        <v>218</v>
      </c>
    </row>
    <row r="44" spans="8:8">
      <c r="H44" s="38" t="s">
        <v>50</v>
      </c>
    </row>
    <row r="45" spans="8:8">
      <c r="H45" s="38" t="s">
        <v>258</v>
      </c>
    </row>
    <row r="46" spans="8:8">
      <c r="H46" s="38" t="s">
        <v>266</v>
      </c>
    </row>
    <row r="47" spans="8:8">
      <c r="H47" s="38" t="s">
        <v>44</v>
      </c>
    </row>
    <row r="48" spans="8:8">
      <c r="H48" s="38" t="s">
        <v>288</v>
      </c>
    </row>
    <row r="49" spans="8:8">
      <c r="H49" s="38" t="s">
        <v>330</v>
      </c>
    </row>
    <row r="50" spans="8:8">
      <c r="H50" s="38" t="s">
        <v>337</v>
      </c>
    </row>
    <row r="51" spans="8:8">
      <c r="H51" s="38" t="s">
        <v>346</v>
      </c>
    </row>
    <row r="52" spans="8:8">
      <c r="H52" s="38" t="s">
        <v>172</v>
      </c>
    </row>
    <row r="53" spans="8:8">
      <c r="H53" s="40" t="s">
        <v>388</v>
      </c>
    </row>
    <row r="54" spans="8:8">
      <c r="H54" s="40" t="s">
        <v>430</v>
      </c>
    </row>
    <row r="55" spans="8:8">
      <c r="H55" s="40" t="s">
        <v>475</v>
      </c>
    </row>
    <row r="56" spans="8:8">
      <c r="H56" s="40" t="s">
        <v>515</v>
      </c>
    </row>
    <row r="57" spans="8:8">
      <c r="H57" s="40" t="s">
        <v>561</v>
      </c>
    </row>
    <row r="58" spans="8:8">
      <c r="H58" s="40" t="s">
        <v>569</v>
      </c>
    </row>
    <row r="59" spans="8:8">
      <c r="H59" s="40" t="s">
        <v>573</v>
      </c>
    </row>
    <row r="60" spans="8:8">
      <c r="H60" s="40" t="s">
        <v>138</v>
      </c>
    </row>
    <row r="61" spans="8:8">
      <c r="H61" s="40" t="s">
        <v>581</v>
      </c>
    </row>
    <row r="62" spans="8:8">
      <c r="H62" s="40" t="s">
        <v>591</v>
      </c>
    </row>
    <row r="63" spans="8:8">
      <c r="H63" s="40" t="s">
        <v>147</v>
      </c>
    </row>
    <row r="64" spans="8:8">
      <c r="H64" s="40" t="s">
        <v>660</v>
      </c>
    </row>
    <row r="65" spans="8:8">
      <c r="H65" s="40" t="s">
        <v>699</v>
      </c>
    </row>
    <row r="66" spans="8:8">
      <c r="H66" s="40" t="s">
        <v>191</v>
      </c>
    </row>
    <row r="67" spans="8:8">
      <c r="H67" s="40" t="s">
        <v>732</v>
      </c>
    </row>
    <row r="68" spans="8:8">
      <c r="H68" s="40" t="s">
        <v>737</v>
      </c>
    </row>
    <row r="69" spans="8:8">
      <c r="H69" s="40" t="s">
        <v>740</v>
      </c>
    </row>
    <row r="70" spans="8:8">
      <c r="H70" s="40" t="s">
        <v>27</v>
      </c>
    </row>
    <row r="71" spans="8:8">
      <c r="H71" s="40" t="s">
        <v>287</v>
      </c>
    </row>
    <row r="72" spans="8:8">
      <c r="H72" s="40" t="s">
        <v>769</v>
      </c>
    </row>
    <row r="73" spans="8:8">
      <c r="H73" s="40" t="s">
        <v>790</v>
      </c>
    </row>
    <row r="74" spans="8:8">
      <c r="H74" s="40" t="s">
        <v>807</v>
      </c>
    </row>
    <row r="75" spans="8:8">
      <c r="H75" s="40" t="s">
        <v>817</v>
      </c>
    </row>
    <row r="76" spans="8:8">
      <c r="H76" s="40" t="s">
        <v>822</v>
      </c>
    </row>
    <row r="77" spans="8:8">
      <c r="H77" s="40" t="s">
        <v>837</v>
      </c>
    </row>
    <row r="78" spans="8:8">
      <c r="H78" s="40" t="s">
        <v>844</v>
      </c>
    </row>
    <row r="79" spans="8:8">
      <c r="H79" s="40" t="s">
        <v>885</v>
      </c>
    </row>
    <row r="80" spans="8:8">
      <c r="H80" s="40" t="s">
        <v>894</v>
      </c>
    </row>
    <row r="81" spans="8:8">
      <c r="H81" s="40" t="s">
        <v>896</v>
      </c>
    </row>
    <row r="82" spans="8:8">
      <c r="H82" s="40" t="s">
        <v>898</v>
      </c>
    </row>
    <row r="83" spans="8:8">
      <c r="H83" s="40" t="s">
        <v>910</v>
      </c>
    </row>
    <row r="84" spans="8:8">
      <c r="H84" s="40" t="s">
        <v>929</v>
      </c>
    </row>
    <row r="85" spans="8:8">
      <c r="H85" s="40" t="s">
        <v>931</v>
      </c>
    </row>
    <row r="86" spans="8:8">
      <c r="H86" s="40" t="s">
        <v>933</v>
      </c>
    </row>
    <row r="87" spans="8:8">
      <c r="H87" s="40" t="s">
        <v>935</v>
      </c>
    </row>
    <row r="88" spans="8:8">
      <c r="H88" s="38" t="s">
        <v>937</v>
      </c>
    </row>
    <row r="89" spans="8:8">
      <c r="H89" s="38" t="s">
        <v>939</v>
      </c>
    </row>
    <row r="90" spans="8:8">
      <c r="H90" s="38" t="s">
        <v>941</v>
      </c>
    </row>
    <row r="91" spans="8:8">
      <c r="H91" s="38" t="s">
        <v>943</v>
      </c>
    </row>
    <row r="92" spans="8:8">
      <c r="H92" s="38" t="s">
        <v>945</v>
      </c>
    </row>
    <row r="93" spans="8:8">
      <c r="H93" s="38" t="s">
        <v>947</v>
      </c>
    </row>
    <row r="94" spans="8:8">
      <c r="H94" s="38" t="s">
        <v>949</v>
      </c>
    </row>
    <row r="95" spans="8:8">
      <c r="H95" s="38" t="s">
        <v>951</v>
      </c>
    </row>
    <row r="96" spans="8:8">
      <c r="H96" s="38" t="s">
        <v>993</v>
      </c>
    </row>
    <row r="97" spans="8:8">
      <c r="H97" s="38" t="s">
        <v>1004</v>
      </c>
    </row>
    <row r="98" spans="8:8">
      <c r="H98" s="38" t="s">
        <v>1010</v>
      </c>
    </row>
    <row r="99" spans="8:8">
      <c r="H99" s="38" t="s">
        <v>1027</v>
      </c>
    </row>
    <row r="100" spans="8:8">
      <c r="H100" s="38" t="s">
        <v>1085</v>
      </c>
    </row>
    <row r="101" spans="8:8">
      <c r="H101" s="38" t="s">
        <v>1090</v>
      </c>
    </row>
    <row r="102" spans="8:8">
      <c r="H102" s="38" t="s">
        <v>1094</v>
      </c>
    </row>
    <row r="103" spans="8:8">
      <c r="H103" s="38" t="s">
        <v>1112</v>
      </c>
    </row>
    <row r="104" spans="8:8">
      <c r="H104" s="38" t="s">
        <v>1116</v>
      </c>
    </row>
    <row r="105" spans="8:8">
      <c r="H105" s="38" t="s">
        <v>1125</v>
      </c>
    </row>
    <row r="106" spans="8:8">
      <c r="H106" s="38" t="s">
        <v>1141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P125"/>
  <sheetViews>
    <sheetView workbookViewId="0">
      <selection activeCell="B6" sqref="B6:B8"/>
    </sheetView>
  </sheetViews>
  <sheetFormatPr defaultRowHeight="14.4"/>
  <cols>
    <col min="3" max="3" width="5.44140625" bestFit="1" customWidth="1"/>
    <col min="4" max="4" width="7.88671875" bestFit="1" customWidth="1"/>
    <col min="5" max="5" width="39.109375" bestFit="1" customWidth="1"/>
    <col min="6" max="6" width="28.33203125" bestFit="1" customWidth="1"/>
    <col min="7" max="7" width="6.77734375" bestFit="1" customWidth="1"/>
    <col min="8" max="9" width="8.44140625" bestFit="1" customWidth="1"/>
    <col min="10" max="10" width="12.21875" bestFit="1" customWidth="1"/>
    <col min="11" max="11" width="8.21875" bestFit="1" customWidth="1"/>
    <col min="12" max="12" width="7.33203125" bestFit="1" customWidth="1"/>
    <col min="13" max="13" width="8.5546875" bestFit="1" customWidth="1"/>
    <col min="14" max="14" width="8.109375" bestFit="1" customWidth="1"/>
    <col min="15" max="15" width="8.21875" bestFit="1" customWidth="1"/>
  </cols>
  <sheetData>
    <row r="4" spans="3:16" ht="86.4">
      <c r="C4" s="57" t="s">
        <v>3182</v>
      </c>
      <c r="D4" s="58" t="s">
        <v>0</v>
      </c>
      <c r="E4" s="57" t="s">
        <v>3</v>
      </c>
      <c r="F4" s="59" t="s">
        <v>3183</v>
      </c>
      <c r="G4" s="58" t="s">
        <v>5</v>
      </c>
      <c r="H4" s="57" t="s">
        <v>13</v>
      </c>
      <c r="I4" s="57" t="s">
        <v>3184</v>
      </c>
      <c r="J4" s="57" t="s">
        <v>3185</v>
      </c>
      <c r="K4" s="60" t="s">
        <v>14</v>
      </c>
      <c r="L4" s="57" t="s">
        <v>3186</v>
      </c>
      <c r="M4" s="57" t="s">
        <v>18</v>
      </c>
      <c r="N4" s="57" t="s">
        <v>19</v>
      </c>
      <c r="O4" s="57" t="s">
        <v>3187</v>
      </c>
      <c r="P4" s="57" t="s">
        <v>15</v>
      </c>
    </row>
    <row r="5" spans="3:16">
      <c r="C5" s="61">
        <v>28</v>
      </c>
      <c r="D5" s="62" t="s">
        <v>895</v>
      </c>
      <c r="E5" s="28" t="s">
        <v>896</v>
      </c>
      <c r="F5" s="63" t="s">
        <v>3188</v>
      </c>
      <c r="G5" s="29">
        <v>228</v>
      </c>
      <c r="H5" s="64">
        <v>0.4</v>
      </c>
      <c r="I5" s="65">
        <v>91.2</v>
      </c>
      <c r="J5" s="29">
        <v>3869211.6666666665</v>
      </c>
      <c r="K5" s="66">
        <v>1184.5</v>
      </c>
      <c r="L5" s="64"/>
      <c r="M5" s="28"/>
      <c r="N5" s="28"/>
      <c r="O5" s="28"/>
      <c r="P5" s="28"/>
    </row>
    <row r="6" spans="3:16">
      <c r="C6" s="61">
        <v>29</v>
      </c>
      <c r="D6" s="62" t="s">
        <v>895</v>
      </c>
      <c r="E6" s="28" t="s">
        <v>896</v>
      </c>
      <c r="F6" s="63" t="s">
        <v>3189</v>
      </c>
      <c r="G6" s="29">
        <v>294</v>
      </c>
      <c r="H6" s="64">
        <v>0.4</v>
      </c>
      <c r="I6" s="65">
        <v>117.60000000000001</v>
      </c>
      <c r="J6" s="29">
        <v>4559364.7846666668</v>
      </c>
      <c r="K6" s="66">
        <v>1496.1499999999999</v>
      </c>
      <c r="L6" s="64"/>
      <c r="M6" s="28"/>
      <c r="N6" s="28"/>
      <c r="O6" s="28"/>
      <c r="P6" s="28"/>
    </row>
    <row r="7" spans="3:16">
      <c r="C7" s="61">
        <v>30</v>
      </c>
      <c r="D7" s="62" t="s">
        <v>895</v>
      </c>
      <c r="E7" s="28" t="s">
        <v>896</v>
      </c>
      <c r="F7" s="63" t="s">
        <v>3190</v>
      </c>
      <c r="G7" s="29">
        <v>206</v>
      </c>
      <c r="H7" s="64">
        <v>0.4</v>
      </c>
      <c r="I7" s="65">
        <v>82.4</v>
      </c>
      <c r="J7" s="29">
        <v>3357905.5376666663</v>
      </c>
      <c r="K7" s="66">
        <v>1068.3499999999999</v>
      </c>
      <c r="L7" s="64"/>
      <c r="M7" s="28"/>
      <c r="N7" s="28"/>
      <c r="O7" s="28"/>
      <c r="P7" s="28"/>
    </row>
    <row r="8" spans="3:16">
      <c r="C8" s="61">
        <v>31</v>
      </c>
      <c r="D8" s="62" t="s">
        <v>895</v>
      </c>
      <c r="E8" s="28" t="s">
        <v>896</v>
      </c>
      <c r="F8" s="63" t="s">
        <v>3191</v>
      </c>
      <c r="G8" s="29">
        <v>202</v>
      </c>
      <c r="H8" s="64">
        <v>0.4</v>
      </c>
      <c r="I8" s="65">
        <v>80.800000000000011</v>
      </c>
      <c r="J8" s="29">
        <v>2178203.0416666665</v>
      </c>
      <c r="K8" s="66">
        <v>541.65</v>
      </c>
      <c r="L8" s="64"/>
      <c r="M8" s="28"/>
      <c r="N8" s="28"/>
      <c r="O8" s="28"/>
      <c r="P8" s="28"/>
    </row>
    <row r="9" spans="3:16">
      <c r="C9" s="61">
        <v>32</v>
      </c>
      <c r="D9" s="62" t="s">
        <v>895</v>
      </c>
      <c r="E9" s="28" t="s">
        <v>896</v>
      </c>
      <c r="F9" s="63" t="s">
        <v>3192</v>
      </c>
      <c r="G9" s="29">
        <v>126</v>
      </c>
      <c r="H9" s="64">
        <v>0.4</v>
      </c>
      <c r="I9" s="65">
        <v>50.400000000000006</v>
      </c>
      <c r="J9" s="29">
        <v>2275726.5416666665</v>
      </c>
      <c r="K9" s="66">
        <v>672.1</v>
      </c>
      <c r="L9" s="64"/>
      <c r="M9" s="28"/>
      <c r="N9" s="28"/>
      <c r="O9" s="28"/>
      <c r="P9" s="28"/>
    </row>
    <row r="10" spans="3:16">
      <c r="C10" s="61">
        <v>33</v>
      </c>
      <c r="D10" s="62" t="s">
        <v>895</v>
      </c>
      <c r="E10" s="28" t="s">
        <v>896</v>
      </c>
      <c r="F10" s="63" t="s">
        <v>3193</v>
      </c>
      <c r="G10" s="29">
        <v>238</v>
      </c>
      <c r="H10" s="64">
        <v>0.4</v>
      </c>
      <c r="I10" s="65">
        <v>95.2</v>
      </c>
      <c r="J10" s="29">
        <v>3129442.0416666665</v>
      </c>
      <c r="K10" s="66">
        <v>917.69999999999993</v>
      </c>
      <c r="L10" s="64"/>
      <c r="M10" s="28"/>
      <c r="N10" s="28"/>
      <c r="O10" s="28"/>
      <c r="P10" s="28"/>
    </row>
    <row r="11" spans="3:16">
      <c r="C11" s="61">
        <v>34</v>
      </c>
      <c r="D11" s="62" t="s">
        <v>895</v>
      </c>
      <c r="E11" s="28" t="s">
        <v>896</v>
      </c>
      <c r="F11" s="63" t="s">
        <v>3194</v>
      </c>
      <c r="G11" s="29">
        <v>208</v>
      </c>
      <c r="H11" s="64">
        <v>0.4</v>
      </c>
      <c r="I11" s="65">
        <v>83.2</v>
      </c>
      <c r="J11" s="29">
        <v>2162403.1666666665</v>
      </c>
      <c r="K11" s="66">
        <v>541.65</v>
      </c>
      <c r="L11" s="64"/>
      <c r="M11" s="28"/>
      <c r="N11" s="28"/>
      <c r="O11" s="28"/>
      <c r="P11" s="28"/>
    </row>
    <row r="12" spans="3:16">
      <c r="C12" s="61">
        <v>35</v>
      </c>
      <c r="D12" s="62" t="s">
        <v>895</v>
      </c>
      <c r="E12" s="28" t="s">
        <v>896</v>
      </c>
      <c r="F12" s="63" t="s">
        <v>3195</v>
      </c>
      <c r="G12" s="29">
        <v>266</v>
      </c>
      <c r="H12" s="64">
        <v>0.4</v>
      </c>
      <c r="I12" s="65">
        <v>106.4</v>
      </c>
      <c r="J12" s="29">
        <v>2708058.2916666665</v>
      </c>
      <c r="K12" s="66">
        <v>677.34999999999991</v>
      </c>
      <c r="L12" s="64"/>
      <c r="M12" s="28"/>
      <c r="N12" s="28"/>
      <c r="O12" s="28"/>
      <c r="P12" s="28"/>
    </row>
    <row r="13" spans="3:16">
      <c r="C13" s="61">
        <v>36</v>
      </c>
      <c r="D13" s="62" t="s">
        <v>895</v>
      </c>
      <c r="E13" s="28" t="s">
        <v>896</v>
      </c>
      <c r="F13" s="63" t="s">
        <v>3196</v>
      </c>
      <c r="G13" s="29">
        <v>694</v>
      </c>
      <c r="H13" s="64">
        <v>0.4</v>
      </c>
      <c r="I13" s="65">
        <v>277.60000000000002</v>
      </c>
      <c r="J13" s="29">
        <v>4676213.2836666666</v>
      </c>
      <c r="K13" s="66">
        <v>917.69999999999993</v>
      </c>
      <c r="L13" s="64"/>
      <c r="M13" s="28"/>
      <c r="N13" s="28"/>
      <c r="O13" s="28"/>
      <c r="P13" s="28"/>
    </row>
    <row r="14" spans="3:16">
      <c r="C14" s="61">
        <v>37</v>
      </c>
      <c r="D14" s="62" t="s">
        <v>895</v>
      </c>
      <c r="E14" s="28" t="s">
        <v>896</v>
      </c>
      <c r="F14" s="63" t="s">
        <v>3197</v>
      </c>
      <c r="G14" s="29">
        <v>132</v>
      </c>
      <c r="H14" s="64">
        <v>0.4</v>
      </c>
      <c r="I14" s="65">
        <v>52.800000000000004</v>
      </c>
      <c r="J14" s="29">
        <v>1417650.1013665418</v>
      </c>
      <c r="K14" s="66">
        <v>320.78077114999996</v>
      </c>
      <c r="L14" s="64"/>
      <c r="M14" s="28"/>
      <c r="N14" s="28"/>
      <c r="O14" s="28"/>
      <c r="P14" s="28"/>
    </row>
    <row r="15" spans="3:16">
      <c r="C15" s="61">
        <v>38</v>
      </c>
      <c r="D15" s="62" t="s">
        <v>895</v>
      </c>
      <c r="E15" s="28" t="s">
        <v>896</v>
      </c>
      <c r="F15" s="63" t="s">
        <v>3198</v>
      </c>
      <c r="G15" s="29">
        <v>214</v>
      </c>
      <c r="H15" s="64">
        <v>0.4</v>
      </c>
      <c r="I15" s="65">
        <v>85.600000000000009</v>
      </c>
      <c r="J15" s="29">
        <v>2604761.8919752906</v>
      </c>
      <c r="K15" s="66">
        <v>674.82202744999984</v>
      </c>
      <c r="L15" s="64"/>
      <c r="M15" s="28"/>
      <c r="N15" s="28"/>
      <c r="O15" s="28"/>
      <c r="P15" s="28"/>
    </row>
    <row r="16" spans="3:16">
      <c r="C16" s="61">
        <v>39</v>
      </c>
      <c r="D16" s="62" t="s">
        <v>895</v>
      </c>
      <c r="E16" s="28" t="s">
        <v>896</v>
      </c>
      <c r="F16" s="63" t="s">
        <v>3199</v>
      </c>
      <c r="G16" s="29">
        <v>448</v>
      </c>
      <c r="H16" s="64">
        <v>0.4</v>
      </c>
      <c r="I16" s="65">
        <v>179.20000000000002</v>
      </c>
      <c r="J16" s="29">
        <v>2988945.0351916668</v>
      </c>
      <c r="K16" s="66">
        <v>521.95255965000001</v>
      </c>
      <c r="L16" s="64"/>
      <c r="M16" s="28"/>
      <c r="N16" s="28"/>
      <c r="O16" s="28"/>
      <c r="P16" s="28"/>
    </row>
    <row r="17" spans="3:16">
      <c r="C17" s="61">
        <v>40</v>
      </c>
      <c r="D17" s="62" t="s">
        <v>895</v>
      </c>
      <c r="E17" s="28" t="s">
        <v>896</v>
      </c>
      <c r="F17" s="63" t="s">
        <v>3200</v>
      </c>
      <c r="G17" s="29">
        <v>168</v>
      </c>
      <c r="H17" s="64">
        <v>0.4</v>
      </c>
      <c r="I17" s="65">
        <v>67.2</v>
      </c>
      <c r="J17" s="29">
        <v>1785086.5201281668</v>
      </c>
      <c r="K17" s="66">
        <v>418.59999999999997</v>
      </c>
      <c r="L17" s="64"/>
      <c r="M17" s="28"/>
      <c r="N17" s="28"/>
      <c r="O17" s="28"/>
      <c r="P17" s="28"/>
    </row>
    <row r="18" spans="3:16">
      <c r="C18" s="61">
        <v>41</v>
      </c>
      <c r="D18" s="62" t="s">
        <v>895</v>
      </c>
      <c r="E18" s="28" t="s">
        <v>896</v>
      </c>
      <c r="F18" s="63" t="s">
        <v>3201</v>
      </c>
      <c r="G18" s="29">
        <v>154</v>
      </c>
      <c r="H18" s="64">
        <v>0.4</v>
      </c>
      <c r="I18" s="65">
        <v>61.6</v>
      </c>
      <c r="J18" s="29">
        <v>1603424.1970414168</v>
      </c>
      <c r="K18" s="66">
        <v>328.9</v>
      </c>
      <c r="L18" s="64"/>
      <c r="M18" s="28"/>
      <c r="N18" s="28"/>
      <c r="O18" s="28"/>
      <c r="P18" s="28"/>
    </row>
    <row r="19" spans="3:16">
      <c r="C19" s="61">
        <v>42</v>
      </c>
      <c r="D19" s="62" t="s">
        <v>895</v>
      </c>
      <c r="E19" s="28" t="s">
        <v>896</v>
      </c>
      <c r="F19" s="63" t="s">
        <v>3202</v>
      </c>
      <c r="G19" s="29">
        <v>532</v>
      </c>
      <c r="H19" s="64">
        <v>0.4</v>
      </c>
      <c r="I19" s="65">
        <v>212.8</v>
      </c>
      <c r="J19" s="29">
        <v>5161699.6917474177</v>
      </c>
      <c r="K19" s="66">
        <v>1303.0548822999999</v>
      </c>
      <c r="L19" s="64"/>
      <c r="M19" s="28"/>
      <c r="N19" s="28"/>
      <c r="O19" s="28"/>
      <c r="P19" s="28"/>
    </row>
    <row r="20" spans="3:16">
      <c r="C20" s="61">
        <v>43</v>
      </c>
      <c r="D20" s="62" t="s">
        <v>895</v>
      </c>
      <c r="E20" s="28" t="s">
        <v>896</v>
      </c>
      <c r="F20" s="63" t="s">
        <v>3203</v>
      </c>
      <c r="G20" s="29">
        <v>130</v>
      </c>
      <c r="H20" s="64">
        <v>0.4</v>
      </c>
      <c r="I20" s="65">
        <v>52</v>
      </c>
      <c r="J20" s="29">
        <v>1700283.8209199167</v>
      </c>
      <c r="K20" s="66">
        <v>418.59999999999997</v>
      </c>
      <c r="L20" s="64"/>
      <c r="M20" s="28"/>
      <c r="N20" s="28"/>
      <c r="O20" s="28"/>
      <c r="P20" s="28"/>
    </row>
    <row r="21" spans="3:16">
      <c r="C21" s="61">
        <v>44</v>
      </c>
      <c r="D21" s="62" t="s">
        <v>895</v>
      </c>
      <c r="E21" s="28" t="s">
        <v>896</v>
      </c>
      <c r="F21" s="63" t="s">
        <v>3204</v>
      </c>
      <c r="G21" s="29">
        <v>1976</v>
      </c>
      <c r="H21" s="64">
        <v>0.4</v>
      </c>
      <c r="I21" s="65">
        <v>790.40000000000009</v>
      </c>
      <c r="J21" s="29">
        <v>8306728.6406729175</v>
      </c>
      <c r="K21" s="66">
        <v>0</v>
      </c>
      <c r="L21" s="64"/>
      <c r="M21" s="28"/>
      <c r="N21" s="28"/>
      <c r="O21" s="28"/>
      <c r="P21" s="28"/>
    </row>
    <row r="22" spans="3:16">
      <c r="C22" s="61">
        <v>45</v>
      </c>
      <c r="D22" s="62" t="s">
        <v>895</v>
      </c>
      <c r="E22" s="28" t="s">
        <v>896</v>
      </c>
      <c r="F22" s="63" t="s">
        <v>3205</v>
      </c>
      <c r="G22" s="29">
        <v>448</v>
      </c>
      <c r="H22" s="64">
        <v>0.4</v>
      </c>
      <c r="I22" s="65">
        <v>179.20000000000002</v>
      </c>
      <c r="J22" s="29">
        <v>1625589.9158916669</v>
      </c>
      <c r="K22" s="66">
        <v>0</v>
      </c>
      <c r="L22" s="64"/>
      <c r="M22" s="28"/>
      <c r="N22" s="28"/>
      <c r="O22" s="28"/>
      <c r="P22" s="28"/>
    </row>
    <row r="23" spans="3:16">
      <c r="C23" s="61">
        <v>46</v>
      </c>
      <c r="D23" s="62" t="s">
        <v>895</v>
      </c>
      <c r="E23" s="28" t="s">
        <v>896</v>
      </c>
      <c r="F23" s="63" t="s">
        <v>38</v>
      </c>
      <c r="G23" s="29"/>
      <c r="H23" s="64"/>
      <c r="I23" s="65"/>
      <c r="J23" s="29">
        <v>49748549.600000001</v>
      </c>
      <c r="K23" s="66">
        <v>18975</v>
      </c>
      <c r="L23" s="64"/>
      <c r="M23" s="28"/>
      <c r="N23" s="28"/>
      <c r="O23" s="28"/>
      <c r="P23" s="28"/>
    </row>
    <row r="24" spans="3:16">
      <c r="C24" s="61">
        <v>47</v>
      </c>
      <c r="D24" s="62" t="s">
        <v>895</v>
      </c>
      <c r="E24" s="28" t="s">
        <v>896</v>
      </c>
      <c r="F24" s="63" t="s">
        <v>42</v>
      </c>
      <c r="G24" s="29"/>
      <c r="H24" s="64"/>
      <c r="I24" s="65"/>
      <c r="J24" s="29">
        <v>1300000</v>
      </c>
      <c r="K24" s="66">
        <v>0</v>
      </c>
      <c r="L24" s="64"/>
      <c r="M24" s="28"/>
      <c r="N24" s="28"/>
      <c r="O24" s="28"/>
      <c r="P24" s="28"/>
    </row>
    <row r="25" spans="3:16">
      <c r="C25" s="61">
        <v>48</v>
      </c>
      <c r="D25" s="62" t="s">
        <v>893</v>
      </c>
      <c r="E25" s="28" t="s">
        <v>894</v>
      </c>
      <c r="F25" s="63" t="s">
        <v>3206</v>
      </c>
      <c r="G25" s="29">
        <v>528</v>
      </c>
      <c r="H25" s="64">
        <v>0.5</v>
      </c>
      <c r="I25" s="65">
        <v>264</v>
      </c>
      <c r="J25" s="29">
        <v>12342069.5</v>
      </c>
      <c r="K25" s="66">
        <v>6621.6999999999989</v>
      </c>
      <c r="L25" s="64"/>
      <c r="M25" s="28"/>
      <c r="N25" s="28"/>
      <c r="O25" s="28"/>
      <c r="P25" s="28"/>
    </row>
    <row r="26" spans="3:16">
      <c r="C26" s="61">
        <v>49</v>
      </c>
      <c r="D26" s="62" t="s">
        <v>893</v>
      </c>
      <c r="E26" s="28" t="s">
        <v>894</v>
      </c>
      <c r="F26" s="63" t="s">
        <v>38</v>
      </c>
      <c r="G26" s="29"/>
      <c r="H26" s="64"/>
      <c r="I26" s="65"/>
      <c r="J26" s="29">
        <v>12572800</v>
      </c>
      <c r="K26" s="66">
        <v>3850.0000000000005</v>
      </c>
      <c r="L26" s="64"/>
      <c r="M26" s="28"/>
      <c r="N26" s="28"/>
      <c r="O26" s="28"/>
      <c r="P26" s="28"/>
    </row>
    <row r="27" spans="3:16">
      <c r="C27" s="61">
        <v>50</v>
      </c>
      <c r="D27" s="62" t="s">
        <v>893</v>
      </c>
      <c r="E27" s="28" t="s">
        <v>894</v>
      </c>
      <c r="F27" s="63" t="s">
        <v>42</v>
      </c>
      <c r="G27" s="29"/>
      <c r="H27" s="64"/>
      <c r="I27" s="65"/>
      <c r="J27" s="29">
        <v>90000</v>
      </c>
      <c r="K27" s="66">
        <v>0</v>
      </c>
      <c r="L27" s="64"/>
      <c r="M27" s="28"/>
      <c r="N27" s="28"/>
      <c r="O27" s="28"/>
      <c r="P27" s="28"/>
    </row>
    <row r="28" spans="3:16">
      <c r="C28" s="61">
        <v>51</v>
      </c>
      <c r="D28" s="62" t="s">
        <v>928</v>
      </c>
      <c r="E28" s="28" t="s">
        <v>929</v>
      </c>
      <c r="F28" s="63" t="s">
        <v>3207</v>
      </c>
      <c r="G28" s="29">
        <v>1450</v>
      </c>
      <c r="H28" s="64">
        <v>0.4</v>
      </c>
      <c r="I28" s="65">
        <v>580</v>
      </c>
      <c r="J28" s="29">
        <v>26639854.627341662</v>
      </c>
      <c r="K28" s="66">
        <v>14837.407993739995</v>
      </c>
      <c r="L28" s="64"/>
      <c r="M28" s="28"/>
      <c r="N28" s="28"/>
      <c r="O28" s="28"/>
      <c r="P28" s="28"/>
    </row>
    <row r="29" spans="3:16">
      <c r="C29" s="61">
        <v>52</v>
      </c>
      <c r="D29" s="62" t="s">
        <v>928</v>
      </c>
      <c r="E29" s="28" t="s">
        <v>929</v>
      </c>
      <c r="F29" s="63" t="s">
        <v>3208</v>
      </c>
      <c r="G29" s="29">
        <v>1404</v>
      </c>
      <c r="H29" s="64">
        <v>0.4</v>
      </c>
      <c r="I29" s="65">
        <v>561.6</v>
      </c>
      <c r="J29" s="29">
        <v>29240431.670623526</v>
      </c>
      <c r="K29" s="66">
        <v>14059.425594880055</v>
      </c>
      <c r="L29" s="64"/>
      <c r="M29" s="28"/>
      <c r="N29" s="28"/>
      <c r="O29" s="28"/>
      <c r="P29" s="28"/>
    </row>
    <row r="30" spans="3:16">
      <c r="C30" s="61">
        <v>53</v>
      </c>
      <c r="D30" s="62" t="s">
        <v>928</v>
      </c>
      <c r="E30" s="28" t="s">
        <v>929</v>
      </c>
      <c r="F30" s="63" t="s">
        <v>3209</v>
      </c>
      <c r="G30" s="29">
        <v>1150</v>
      </c>
      <c r="H30" s="64">
        <v>0.4</v>
      </c>
      <c r="I30" s="65">
        <v>460</v>
      </c>
      <c r="J30" s="29">
        <v>22652075.706235293</v>
      </c>
      <c r="K30" s="66">
        <v>11108.949999999999</v>
      </c>
      <c r="L30" s="64"/>
      <c r="M30" s="28"/>
      <c r="N30" s="28"/>
      <c r="O30" s="28"/>
      <c r="P30" s="28"/>
    </row>
    <row r="31" spans="3:16">
      <c r="C31" s="61">
        <v>54</v>
      </c>
      <c r="D31" s="62" t="s">
        <v>928</v>
      </c>
      <c r="E31" s="28" t="s">
        <v>929</v>
      </c>
      <c r="F31" s="63" t="s">
        <v>38</v>
      </c>
      <c r="G31" s="29"/>
      <c r="H31" s="64"/>
      <c r="I31" s="65"/>
      <c r="J31" s="29">
        <v>1756000</v>
      </c>
      <c r="K31" s="66">
        <v>600</v>
      </c>
      <c r="L31" s="64"/>
      <c r="M31" s="28"/>
      <c r="N31" s="28"/>
      <c r="O31" s="28"/>
      <c r="P31" s="28"/>
    </row>
    <row r="32" spans="3:16">
      <c r="C32" s="61">
        <v>55</v>
      </c>
      <c r="D32" s="62" t="s">
        <v>928</v>
      </c>
      <c r="E32" s="28" t="s">
        <v>929</v>
      </c>
      <c r="F32" s="63" t="s">
        <v>42</v>
      </c>
      <c r="G32" s="29"/>
      <c r="H32" s="64"/>
      <c r="I32" s="65"/>
      <c r="J32" s="29">
        <v>900000</v>
      </c>
      <c r="K32" s="66">
        <v>0</v>
      </c>
      <c r="L32" s="64"/>
      <c r="M32" s="28"/>
      <c r="N32" s="28"/>
      <c r="O32" s="28"/>
      <c r="P32" s="28"/>
    </row>
    <row r="33" spans="3:16">
      <c r="C33" s="61">
        <v>56</v>
      </c>
      <c r="D33" s="62" t="s">
        <v>928</v>
      </c>
      <c r="E33" s="28" t="s">
        <v>929</v>
      </c>
      <c r="F33" s="63" t="s">
        <v>3210</v>
      </c>
      <c r="G33" s="29">
        <v>1498</v>
      </c>
      <c r="H33" s="64">
        <v>0.4</v>
      </c>
      <c r="I33" s="65">
        <v>599.20000000000005</v>
      </c>
      <c r="J33" s="29">
        <v>37367326.279764697</v>
      </c>
      <c r="K33" s="66">
        <v>18395</v>
      </c>
      <c r="L33" s="64"/>
      <c r="M33" s="28"/>
      <c r="N33" s="28"/>
      <c r="O33" s="28"/>
      <c r="P33" s="28"/>
    </row>
    <row r="34" spans="3:16">
      <c r="C34" s="61">
        <v>57</v>
      </c>
      <c r="D34" s="62" t="s">
        <v>928</v>
      </c>
      <c r="E34" s="28" t="s">
        <v>929</v>
      </c>
      <c r="F34" s="63" t="s">
        <v>38</v>
      </c>
      <c r="G34" s="29"/>
      <c r="H34" s="64"/>
      <c r="I34" s="65"/>
      <c r="J34" s="29">
        <v>365500</v>
      </c>
      <c r="K34" s="66">
        <v>0</v>
      </c>
      <c r="L34" s="64"/>
      <c r="M34" s="28"/>
      <c r="N34" s="28"/>
      <c r="O34" s="28"/>
      <c r="P34" s="28"/>
    </row>
    <row r="35" spans="3:16">
      <c r="C35" s="61">
        <v>58</v>
      </c>
      <c r="D35" s="62" t="s">
        <v>928</v>
      </c>
      <c r="E35" s="28" t="s">
        <v>929</v>
      </c>
      <c r="F35" s="63" t="s">
        <v>42</v>
      </c>
      <c r="G35" s="29"/>
      <c r="H35" s="64"/>
      <c r="I35" s="65"/>
      <c r="J35" s="29">
        <v>720000</v>
      </c>
      <c r="K35" s="66">
        <v>0</v>
      </c>
      <c r="L35" s="64"/>
      <c r="M35" s="28"/>
      <c r="N35" s="28"/>
      <c r="O35" s="28"/>
      <c r="P35" s="28"/>
    </row>
    <row r="36" spans="3:16">
      <c r="C36" s="61">
        <v>59</v>
      </c>
      <c r="D36" s="62" t="s">
        <v>930</v>
      </c>
      <c r="E36" s="28" t="s">
        <v>931</v>
      </c>
      <c r="F36" s="63" t="s">
        <v>3211</v>
      </c>
      <c r="G36" s="29">
        <v>2926</v>
      </c>
      <c r="H36" s="64">
        <v>0.6</v>
      </c>
      <c r="I36" s="65">
        <v>1755.6</v>
      </c>
      <c r="J36" s="29">
        <v>57161538.184</v>
      </c>
      <c r="K36" s="66">
        <v>24765.599999999999</v>
      </c>
      <c r="L36" s="64"/>
      <c r="M36" s="28"/>
      <c r="N36" s="28"/>
      <c r="O36" s="28"/>
      <c r="P36" s="28"/>
    </row>
    <row r="37" spans="3:16">
      <c r="C37" s="61">
        <v>60</v>
      </c>
      <c r="D37" s="62" t="s">
        <v>930</v>
      </c>
      <c r="E37" s="28" t="s">
        <v>931</v>
      </c>
      <c r="F37" s="63" t="s">
        <v>3212</v>
      </c>
      <c r="G37" s="29">
        <v>386</v>
      </c>
      <c r="H37" s="64">
        <v>0.6</v>
      </c>
      <c r="I37" s="65">
        <v>231.6</v>
      </c>
      <c r="J37" s="29">
        <v>8628786.0960000008</v>
      </c>
      <c r="K37" s="66">
        <v>3922.8</v>
      </c>
      <c r="L37" s="64"/>
      <c r="M37" s="28"/>
      <c r="N37" s="28"/>
      <c r="O37" s="28"/>
      <c r="P37" s="28"/>
    </row>
    <row r="38" spans="3:16">
      <c r="C38" s="61">
        <v>61</v>
      </c>
      <c r="D38" s="62" t="s">
        <v>930</v>
      </c>
      <c r="E38" s="28" t="s">
        <v>931</v>
      </c>
      <c r="F38" s="63" t="s">
        <v>38</v>
      </c>
      <c r="G38" s="29"/>
      <c r="H38" s="64"/>
      <c r="I38" s="65"/>
      <c r="J38" s="29">
        <v>1065000</v>
      </c>
      <c r="K38" s="66">
        <v>0</v>
      </c>
      <c r="L38" s="64"/>
      <c r="M38" s="28"/>
      <c r="N38" s="28"/>
      <c r="O38" s="28"/>
      <c r="P38" s="28"/>
    </row>
    <row r="39" spans="3:16">
      <c r="C39" s="61">
        <v>62</v>
      </c>
      <c r="D39" s="62" t="s">
        <v>930</v>
      </c>
      <c r="E39" s="28" t="s">
        <v>931</v>
      </c>
      <c r="F39" s="63" t="s">
        <v>42</v>
      </c>
      <c r="G39" s="29"/>
      <c r="H39" s="64"/>
      <c r="I39" s="65"/>
      <c r="J39" s="29">
        <v>960000</v>
      </c>
      <c r="K39" s="66">
        <v>0</v>
      </c>
      <c r="L39" s="64"/>
      <c r="M39" s="28"/>
      <c r="N39" s="28"/>
      <c r="O39" s="28"/>
      <c r="P39" s="28"/>
    </row>
    <row r="40" spans="3:16">
      <c r="C40" s="61">
        <v>63</v>
      </c>
      <c r="D40" s="62" t="s">
        <v>932</v>
      </c>
      <c r="E40" s="28" t="s">
        <v>933</v>
      </c>
      <c r="F40" s="63" t="s">
        <v>3213</v>
      </c>
      <c r="G40" s="29">
        <v>4706</v>
      </c>
      <c r="H40" s="64">
        <v>0.4</v>
      </c>
      <c r="I40" s="65">
        <v>1882.4</v>
      </c>
      <c r="J40" s="29">
        <v>86408046.75</v>
      </c>
      <c r="K40" s="66">
        <v>47548.65</v>
      </c>
      <c r="L40" s="64"/>
      <c r="M40" s="28"/>
      <c r="N40" s="28"/>
      <c r="O40" s="28"/>
      <c r="P40" s="28"/>
    </row>
    <row r="41" spans="3:16">
      <c r="C41" s="61">
        <v>64</v>
      </c>
      <c r="D41" s="62" t="s">
        <v>932</v>
      </c>
      <c r="E41" s="28" t="s">
        <v>933</v>
      </c>
      <c r="F41" s="63" t="s">
        <v>3214</v>
      </c>
      <c r="G41" s="29">
        <v>938</v>
      </c>
      <c r="H41" s="64">
        <v>0.4</v>
      </c>
      <c r="I41" s="65">
        <v>375.20000000000005</v>
      </c>
      <c r="J41" s="29">
        <v>15310091.5</v>
      </c>
      <c r="K41" s="66">
        <v>8152.9499999999989</v>
      </c>
      <c r="L41" s="64"/>
      <c r="M41" s="28"/>
      <c r="N41" s="28"/>
      <c r="O41" s="28"/>
      <c r="P41" s="28"/>
    </row>
    <row r="42" spans="3:16">
      <c r="C42" s="61">
        <v>65</v>
      </c>
      <c r="D42" s="62" t="s">
        <v>932</v>
      </c>
      <c r="E42" s="28" t="s">
        <v>933</v>
      </c>
      <c r="F42" s="63" t="s">
        <v>3215</v>
      </c>
      <c r="G42" s="29">
        <v>2990</v>
      </c>
      <c r="H42" s="64">
        <v>0.4</v>
      </c>
      <c r="I42" s="65">
        <v>1196</v>
      </c>
      <c r="J42" s="29">
        <v>60220180.5</v>
      </c>
      <c r="K42" s="66">
        <v>34483.899999999994</v>
      </c>
      <c r="L42" s="64"/>
      <c r="M42" s="28"/>
      <c r="N42" s="28"/>
      <c r="O42" s="28"/>
      <c r="P42" s="28"/>
    </row>
    <row r="43" spans="3:16">
      <c r="C43" s="61">
        <v>66</v>
      </c>
      <c r="D43" s="62" t="s">
        <v>932</v>
      </c>
      <c r="E43" s="28" t="s">
        <v>933</v>
      </c>
      <c r="F43" s="63" t="s">
        <v>3216</v>
      </c>
      <c r="G43" s="29">
        <v>2590</v>
      </c>
      <c r="H43" s="64">
        <v>0.4</v>
      </c>
      <c r="I43" s="65">
        <v>1036</v>
      </c>
      <c r="J43" s="29">
        <v>52810322</v>
      </c>
      <c r="K43" s="66">
        <v>30341.649999999998</v>
      </c>
      <c r="L43" s="64"/>
      <c r="M43" s="28"/>
      <c r="N43" s="28"/>
      <c r="O43" s="28"/>
      <c r="P43" s="28"/>
    </row>
    <row r="44" spans="3:16">
      <c r="C44" s="61">
        <v>67</v>
      </c>
      <c r="D44" s="62" t="s">
        <v>932</v>
      </c>
      <c r="E44" s="28" t="s">
        <v>933</v>
      </c>
      <c r="F44" s="63" t="s">
        <v>3217</v>
      </c>
      <c r="G44" s="29">
        <v>1756</v>
      </c>
      <c r="H44" s="64">
        <v>0.4</v>
      </c>
      <c r="I44" s="65">
        <v>702.40000000000009</v>
      </c>
      <c r="J44" s="29">
        <v>44141308.5</v>
      </c>
      <c r="K44" s="66">
        <v>25962.85</v>
      </c>
      <c r="L44" s="64"/>
      <c r="M44" s="28"/>
      <c r="N44" s="28"/>
      <c r="O44" s="28"/>
      <c r="P44" s="28"/>
    </row>
    <row r="45" spans="3:16">
      <c r="C45" s="61">
        <v>68</v>
      </c>
      <c r="D45" s="62" t="s">
        <v>932</v>
      </c>
      <c r="E45" s="28" t="s">
        <v>933</v>
      </c>
      <c r="F45" s="63" t="s">
        <v>3218</v>
      </c>
      <c r="G45" s="29">
        <v>776</v>
      </c>
      <c r="H45" s="64">
        <v>0.4</v>
      </c>
      <c r="I45" s="65">
        <v>310.40000000000003</v>
      </c>
      <c r="J45" s="29">
        <v>9966467.3674459979</v>
      </c>
      <c r="K45" s="66">
        <v>1668.41</v>
      </c>
      <c r="L45" s="64"/>
      <c r="M45" s="28"/>
      <c r="N45" s="28"/>
      <c r="O45" s="28"/>
      <c r="P45" s="28"/>
    </row>
    <row r="46" spans="3:16">
      <c r="C46" s="61">
        <v>69</v>
      </c>
      <c r="D46" s="62" t="s">
        <v>932</v>
      </c>
      <c r="E46" s="28" t="s">
        <v>933</v>
      </c>
      <c r="F46" s="63" t="s">
        <v>3219</v>
      </c>
      <c r="G46" s="29">
        <v>978</v>
      </c>
      <c r="H46" s="64">
        <v>0.4</v>
      </c>
      <c r="I46" s="65">
        <v>391.20000000000005</v>
      </c>
      <c r="J46" s="29">
        <v>21170251.617704421</v>
      </c>
      <c r="K46" s="66">
        <v>10028</v>
      </c>
      <c r="L46" s="64"/>
      <c r="M46" s="28"/>
      <c r="N46" s="28"/>
      <c r="O46" s="28"/>
      <c r="P46" s="28"/>
    </row>
    <row r="47" spans="3:16">
      <c r="C47" s="61">
        <v>70</v>
      </c>
      <c r="D47" s="62" t="s">
        <v>932</v>
      </c>
      <c r="E47" s="28" t="s">
        <v>933</v>
      </c>
      <c r="F47" s="63" t="s">
        <v>38</v>
      </c>
      <c r="G47" s="29"/>
      <c r="H47" s="64"/>
      <c r="I47" s="65"/>
      <c r="J47" s="29">
        <v>29916860</v>
      </c>
      <c r="K47" s="66">
        <v>7637</v>
      </c>
      <c r="L47" s="64"/>
      <c r="M47" s="28"/>
      <c r="N47" s="28"/>
      <c r="O47" s="28"/>
      <c r="P47" s="28"/>
    </row>
    <row r="48" spans="3:16">
      <c r="C48" s="61">
        <v>71</v>
      </c>
      <c r="D48" s="62" t="s">
        <v>932</v>
      </c>
      <c r="E48" s="28" t="s">
        <v>933</v>
      </c>
      <c r="F48" s="63" t="s">
        <v>42</v>
      </c>
      <c r="G48" s="29"/>
      <c r="H48" s="64"/>
      <c r="I48" s="65"/>
      <c r="J48" s="29">
        <v>1620000</v>
      </c>
      <c r="K48" s="66">
        <v>0</v>
      </c>
      <c r="L48" s="64"/>
      <c r="M48" s="28"/>
      <c r="N48" s="28"/>
      <c r="O48" s="28"/>
      <c r="P48" s="28"/>
    </row>
    <row r="49" spans="3:16">
      <c r="C49" s="61">
        <v>72</v>
      </c>
      <c r="D49" s="62" t="s">
        <v>934</v>
      </c>
      <c r="E49" s="28" t="s">
        <v>935</v>
      </c>
      <c r="F49" s="63" t="s">
        <v>3220</v>
      </c>
      <c r="G49" s="29">
        <v>732</v>
      </c>
      <c r="H49" s="64">
        <v>0.4</v>
      </c>
      <c r="I49" s="65">
        <v>292.8</v>
      </c>
      <c r="J49" s="29">
        <v>13587284.5</v>
      </c>
      <c r="K49" s="66">
        <v>1541.25</v>
      </c>
      <c r="L49" s="64"/>
      <c r="M49" s="28"/>
      <c r="N49" s="28"/>
      <c r="O49" s="28"/>
      <c r="P49" s="28"/>
    </row>
    <row r="50" spans="3:16">
      <c r="C50" s="61">
        <v>73</v>
      </c>
      <c r="D50" s="62" t="s">
        <v>934</v>
      </c>
      <c r="E50" s="28" t="s">
        <v>935</v>
      </c>
      <c r="F50" s="63" t="s">
        <v>38</v>
      </c>
      <c r="G50" s="29"/>
      <c r="H50" s="64"/>
      <c r="I50" s="65"/>
      <c r="J50" s="29">
        <v>4101650</v>
      </c>
      <c r="K50" s="66">
        <v>715</v>
      </c>
      <c r="L50" s="64"/>
      <c r="M50" s="28"/>
      <c r="N50" s="28"/>
      <c r="O50" s="28"/>
      <c r="P50" s="28"/>
    </row>
    <row r="51" spans="3:16">
      <c r="C51" s="61">
        <v>74</v>
      </c>
      <c r="D51" s="62" t="s">
        <v>936</v>
      </c>
      <c r="E51" s="28" t="s">
        <v>937</v>
      </c>
      <c r="F51" s="63" t="s">
        <v>3221</v>
      </c>
      <c r="G51" s="29">
        <v>5402</v>
      </c>
      <c r="H51" s="64">
        <v>0.4</v>
      </c>
      <c r="I51" s="65">
        <v>2160.8000000000002</v>
      </c>
      <c r="J51" s="29">
        <v>36230431.90625</v>
      </c>
      <c r="K51" s="66">
        <v>4771.3499999999995</v>
      </c>
      <c r="L51" s="64"/>
      <c r="M51" s="28"/>
      <c r="N51" s="28"/>
      <c r="O51" s="28"/>
      <c r="P51" s="28"/>
    </row>
    <row r="52" spans="3:16">
      <c r="C52" s="61">
        <v>75</v>
      </c>
      <c r="D52" s="62" t="s">
        <v>936</v>
      </c>
      <c r="E52" s="28" t="s">
        <v>937</v>
      </c>
      <c r="F52" s="63" t="s">
        <v>3222</v>
      </c>
      <c r="G52" s="29">
        <v>7946</v>
      </c>
      <c r="H52" s="64">
        <v>0.4</v>
      </c>
      <c r="I52" s="65">
        <v>3178.4</v>
      </c>
      <c r="J52" s="29">
        <v>37856034.625</v>
      </c>
      <c r="K52" s="66">
        <v>2417.2999999999997</v>
      </c>
      <c r="L52" s="64"/>
      <c r="M52" s="28"/>
      <c r="N52" s="28"/>
      <c r="O52" s="28"/>
      <c r="P52" s="28"/>
    </row>
    <row r="53" spans="3:16">
      <c r="C53" s="61">
        <v>76</v>
      </c>
      <c r="D53" s="62" t="s">
        <v>936</v>
      </c>
      <c r="E53" s="28" t="s">
        <v>937</v>
      </c>
      <c r="F53" s="63" t="s">
        <v>38</v>
      </c>
      <c r="G53" s="29"/>
      <c r="H53" s="64"/>
      <c r="I53" s="65"/>
      <c r="J53" s="29">
        <v>45402400</v>
      </c>
      <c r="K53" s="66">
        <v>12562.000000000002</v>
      </c>
      <c r="L53" s="64"/>
      <c r="M53" s="28"/>
      <c r="N53" s="28"/>
      <c r="O53" s="28"/>
      <c r="P53" s="28"/>
    </row>
    <row r="54" spans="3:16">
      <c r="C54" s="61">
        <v>77</v>
      </c>
      <c r="D54" s="62" t="s">
        <v>936</v>
      </c>
      <c r="E54" s="28" t="s">
        <v>937</v>
      </c>
      <c r="F54" s="63" t="s">
        <v>42</v>
      </c>
      <c r="G54" s="29"/>
      <c r="H54" s="64"/>
      <c r="I54" s="65"/>
      <c r="J54" s="29">
        <v>2640000</v>
      </c>
      <c r="K54" s="66">
        <v>0</v>
      </c>
      <c r="L54" s="64"/>
      <c r="M54" s="28"/>
      <c r="N54" s="28"/>
      <c r="O54" s="28"/>
      <c r="P54" s="28"/>
    </row>
    <row r="55" spans="3:16">
      <c r="C55" s="61">
        <v>78</v>
      </c>
      <c r="D55" s="62" t="s">
        <v>938</v>
      </c>
      <c r="E55" s="28" t="s">
        <v>939</v>
      </c>
      <c r="F55" s="63" t="s">
        <v>3223</v>
      </c>
      <c r="G55" s="29">
        <v>1190</v>
      </c>
      <c r="H55" s="64">
        <v>0.4</v>
      </c>
      <c r="I55" s="65">
        <v>476</v>
      </c>
      <c r="J55" s="29">
        <v>36151846.5</v>
      </c>
      <c r="K55" s="66">
        <v>21861.599999999999</v>
      </c>
      <c r="L55" s="64"/>
      <c r="M55" s="28"/>
      <c r="N55" s="28"/>
      <c r="O55" s="28"/>
      <c r="P55" s="28"/>
    </row>
    <row r="56" spans="3:16">
      <c r="C56" s="61">
        <v>79</v>
      </c>
      <c r="D56" s="62" t="s">
        <v>938</v>
      </c>
      <c r="E56" s="28" t="s">
        <v>939</v>
      </c>
      <c r="F56" s="63" t="s">
        <v>3224</v>
      </c>
      <c r="G56" s="29">
        <v>952</v>
      </c>
      <c r="H56" s="64">
        <v>0.4</v>
      </c>
      <c r="I56" s="65">
        <v>380.8</v>
      </c>
      <c r="J56" s="29">
        <v>24294953.888827171</v>
      </c>
      <c r="K56" s="66">
        <v>14717.180991569759</v>
      </c>
      <c r="L56" s="64"/>
      <c r="M56" s="28"/>
      <c r="N56" s="28"/>
      <c r="O56" s="28"/>
      <c r="P56" s="28"/>
    </row>
    <row r="57" spans="3:16">
      <c r="C57" s="61">
        <v>80</v>
      </c>
      <c r="D57" s="62" t="s">
        <v>938</v>
      </c>
      <c r="E57" s="28" t="s">
        <v>939</v>
      </c>
      <c r="F57" s="63" t="s">
        <v>3225</v>
      </c>
      <c r="G57" s="29">
        <v>2848</v>
      </c>
      <c r="H57" s="64">
        <v>0.4</v>
      </c>
      <c r="I57" s="65">
        <v>1139.2</v>
      </c>
      <c r="J57" s="29">
        <v>61787735.75</v>
      </c>
      <c r="K57" s="66">
        <v>34024.800000000003</v>
      </c>
      <c r="L57" s="64"/>
      <c r="M57" s="28"/>
      <c r="N57" s="28"/>
      <c r="O57" s="28"/>
      <c r="P57" s="28"/>
    </row>
    <row r="58" spans="3:16">
      <c r="C58" s="61">
        <v>81</v>
      </c>
      <c r="D58" s="62" t="s">
        <v>938</v>
      </c>
      <c r="E58" s="28" t="s">
        <v>939</v>
      </c>
      <c r="F58" s="63" t="s">
        <v>3226</v>
      </c>
      <c r="G58" s="29">
        <v>2836</v>
      </c>
      <c r="H58" s="64">
        <v>0.4</v>
      </c>
      <c r="I58" s="65">
        <v>1134.4000000000001</v>
      </c>
      <c r="J58" s="29">
        <v>58301250.865909994</v>
      </c>
      <c r="K58" s="66">
        <v>35524.268067599987</v>
      </c>
      <c r="L58" s="64"/>
      <c r="M58" s="28"/>
      <c r="N58" s="28"/>
      <c r="O58" s="28"/>
      <c r="P58" s="28"/>
    </row>
    <row r="59" spans="3:16">
      <c r="C59" s="61">
        <v>82</v>
      </c>
      <c r="D59" s="62" t="s">
        <v>938</v>
      </c>
      <c r="E59" s="28" t="s">
        <v>939</v>
      </c>
      <c r="F59" s="63" t="s">
        <v>38</v>
      </c>
      <c r="G59" s="29"/>
      <c r="H59" s="64"/>
      <c r="I59" s="65"/>
      <c r="J59" s="29">
        <v>4132000</v>
      </c>
      <c r="K59" s="66">
        <v>500</v>
      </c>
      <c r="L59" s="64"/>
      <c r="M59" s="28"/>
      <c r="N59" s="28"/>
      <c r="O59" s="28"/>
      <c r="P59" s="28"/>
    </row>
    <row r="60" spans="3:16">
      <c r="C60" s="61">
        <v>83</v>
      </c>
      <c r="D60" s="62" t="s">
        <v>938</v>
      </c>
      <c r="E60" s="28" t="s">
        <v>939</v>
      </c>
      <c r="F60" s="63" t="s">
        <v>42</v>
      </c>
      <c r="G60" s="29"/>
      <c r="H60" s="64"/>
      <c r="I60" s="65"/>
      <c r="J60" s="29">
        <v>2725000</v>
      </c>
      <c r="K60" s="66">
        <v>0</v>
      </c>
      <c r="L60" s="64"/>
      <c r="M60" s="28"/>
      <c r="N60" s="28"/>
      <c r="O60" s="28"/>
      <c r="P60" s="28"/>
    </row>
    <row r="61" spans="3:16">
      <c r="C61" s="61">
        <v>84</v>
      </c>
      <c r="D61" s="62" t="s">
        <v>940</v>
      </c>
      <c r="E61" s="28" t="s">
        <v>941</v>
      </c>
      <c r="F61" s="63" t="s">
        <v>3227</v>
      </c>
      <c r="G61" s="29">
        <v>1074</v>
      </c>
      <c r="H61" s="64">
        <v>0.4</v>
      </c>
      <c r="I61" s="65">
        <v>429.6</v>
      </c>
      <c r="J61" s="29">
        <v>18047048.032468751</v>
      </c>
      <c r="K61" s="66">
        <v>3990</v>
      </c>
      <c r="L61" s="64"/>
      <c r="M61" s="28"/>
      <c r="N61" s="28"/>
      <c r="O61" s="28"/>
      <c r="P61" s="28"/>
    </row>
    <row r="62" spans="3:16">
      <c r="C62" s="61">
        <v>85</v>
      </c>
      <c r="D62" s="62" t="s">
        <v>940</v>
      </c>
      <c r="E62" s="28" t="s">
        <v>941</v>
      </c>
      <c r="F62" s="63" t="s">
        <v>3228</v>
      </c>
      <c r="G62" s="29">
        <v>1322</v>
      </c>
      <c r="H62" s="64">
        <v>0.4</v>
      </c>
      <c r="I62" s="65">
        <v>528.80000000000007</v>
      </c>
      <c r="J62" s="29">
        <v>16195392.380141096</v>
      </c>
      <c r="K62" s="66">
        <v>3096</v>
      </c>
      <c r="L62" s="64"/>
      <c r="M62" s="28"/>
      <c r="N62" s="28"/>
      <c r="O62" s="28"/>
      <c r="P62" s="28"/>
    </row>
    <row r="63" spans="3:16">
      <c r="C63" s="61">
        <v>86</v>
      </c>
      <c r="D63" s="62" t="s">
        <v>940</v>
      </c>
      <c r="E63" s="28" t="s">
        <v>941</v>
      </c>
      <c r="F63" s="63" t="s">
        <v>3229</v>
      </c>
      <c r="G63" s="29">
        <v>662</v>
      </c>
      <c r="H63" s="64">
        <v>0.4</v>
      </c>
      <c r="I63" s="65">
        <v>264.8</v>
      </c>
      <c r="J63" s="29">
        <v>3637949.2254840005</v>
      </c>
      <c r="K63" s="66">
        <v>496</v>
      </c>
      <c r="L63" s="64"/>
      <c r="M63" s="28"/>
      <c r="N63" s="28"/>
      <c r="O63" s="28"/>
      <c r="P63" s="28"/>
    </row>
    <row r="64" spans="3:16">
      <c r="C64" s="61">
        <v>87</v>
      </c>
      <c r="D64" s="62" t="s">
        <v>940</v>
      </c>
      <c r="E64" s="28" t="s">
        <v>941</v>
      </c>
      <c r="F64" s="63" t="s">
        <v>38</v>
      </c>
      <c r="G64" s="29"/>
      <c r="H64" s="64"/>
      <c r="I64" s="65"/>
      <c r="J64" s="29">
        <v>3219200</v>
      </c>
      <c r="K64" s="66">
        <v>105</v>
      </c>
      <c r="L64" s="64"/>
      <c r="M64" s="28"/>
      <c r="N64" s="28"/>
      <c r="O64" s="28"/>
      <c r="P64" s="28"/>
    </row>
    <row r="65" spans="3:16">
      <c r="C65" s="61">
        <v>88</v>
      </c>
      <c r="D65" s="62" t="s">
        <v>940</v>
      </c>
      <c r="E65" s="28" t="s">
        <v>941</v>
      </c>
      <c r="F65" s="63" t="s">
        <v>42</v>
      </c>
      <c r="G65" s="29"/>
      <c r="H65" s="64"/>
      <c r="I65" s="65"/>
      <c r="J65" s="29">
        <v>510000</v>
      </c>
      <c r="K65" s="66">
        <v>0</v>
      </c>
      <c r="L65" s="64"/>
      <c r="M65" s="28"/>
      <c r="N65" s="28"/>
      <c r="O65" s="28"/>
      <c r="P65" s="28"/>
    </row>
    <row r="66" spans="3:16">
      <c r="C66" s="61">
        <v>89</v>
      </c>
      <c r="D66" s="62" t="s">
        <v>942</v>
      </c>
      <c r="E66" s="28" t="s">
        <v>943</v>
      </c>
      <c r="F66" s="63" t="s">
        <v>3230</v>
      </c>
      <c r="G66" s="29">
        <v>658</v>
      </c>
      <c r="H66" s="64">
        <v>0.4</v>
      </c>
      <c r="I66" s="65">
        <v>263.2</v>
      </c>
      <c r="J66" s="29">
        <v>6004577.2635738915</v>
      </c>
      <c r="K66" s="66">
        <v>915.74470323705191</v>
      </c>
      <c r="L66" s="64"/>
      <c r="M66" s="28"/>
      <c r="N66" s="28"/>
      <c r="O66" s="28"/>
      <c r="P66" s="28"/>
    </row>
    <row r="67" spans="3:16">
      <c r="C67" s="61">
        <v>90</v>
      </c>
      <c r="D67" s="62" t="s">
        <v>942</v>
      </c>
      <c r="E67" s="28" t="s">
        <v>943</v>
      </c>
      <c r="F67" s="63" t="s">
        <v>3231</v>
      </c>
      <c r="G67" s="29">
        <v>1814</v>
      </c>
      <c r="H67" s="64">
        <v>0.4</v>
      </c>
      <c r="I67" s="65">
        <v>725.6</v>
      </c>
      <c r="J67" s="29">
        <v>15570489.25</v>
      </c>
      <c r="K67" s="66">
        <v>2498.1000000000004</v>
      </c>
      <c r="L67" s="64"/>
      <c r="M67" s="28"/>
      <c r="N67" s="28"/>
      <c r="O67" s="28"/>
      <c r="P67" s="28"/>
    </row>
    <row r="68" spans="3:16">
      <c r="C68" s="61">
        <v>91</v>
      </c>
      <c r="D68" s="62" t="s">
        <v>942</v>
      </c>
      <c r="E68" s="28" t="s">
        <v>943</v>
      </c>
      <c r="F68" s="63" t="s">
        <v>3232</v>
      </c>
      <c r="G68" s="29">
        <v>1438</v>
      </c>
      <c r="H68" s="64">
        <v>0.4</v>
      </c>
      <c r="I68" s="65">
        <v>575.20000000000005</v>
      </c>
      <c r="J68" s="29">
        <v>13171602.75</v>
      </c>
      <c r="K68" s="66">
        <v>1886.5000000000002</v>
      </c>
      <c r="L68" s="64"/>
      <c r="M68" s="28"/>
      <c r="N68" s="28"/>
      <c r="O68" s="28"/>
      <c r="P68" s="28"/>
    </row>
    <row r="69" spans="3:16">
      <c r="C69" s="61">
        <v>92</v>
      </c>
      <c r="D69" s="62" t="s">
        <v>942</v>
      </c>
      <c r="E69" s="28" t="s">
        <v>943</v>
      </c>
      <c r="F69" s="63" t="s">
        <v>3233</v>
      </c>
      <c r="G69" s="29">
        <v>810</v>
      </c>
      <c r="H69" s="64">
        <v>0.4</v>
      </c>
      <c r="I69" s="65">
        <v>324</v>
      </c>
      <c r="J69" s="29">
        <v>11834428.25</v>
      </c>
      <c r="K69" s="66">
        <v>2531.1000000000004</v>
      </c>
      <c r="L69" s="64"/>
      <c r="M69" s="28"/>
      <c r="N69" s="28"/>
      <c r="O69" s="28"/>
      <c r="P69" s="28"/>
    </row>
    <row r="70" spans="3:16">
      <c r="C70" s="61">
        <v>93</v>
      </c>
      <c r="D70" s="62" t="s">
        <v>942</v>
      </c>
      <c r="E70" s="28" t="s">
        <v>943</v>
      </c>
      <c r="F70" s="63" t="s">
        <v>3234</v>
      </c>
      <c r="G70" s="29">
        <v>1628</v>
      </c>
      <c r="H70" s="64">
        <v>0.4</v>
      </c>
      <c r="I70" s="65">
        <v>651.20000000000005</v>
      </c>
      <c r="J70" s="29">
        <v>12786389.5</v>
      </c>
      <c r="K70" s="66">
        <v>1995.4</v>
      </c>
      <c r="L70" s="64"/>
      <c r="M70" s="28"/>
      <c r="N70" s="28"/>
      <c r="O70" s="28"/>
      <c r="P70" s="28"/>
    </row>
    <row r="71" spans="3:16">
      <c r="C71" s="61">
        <v>94</v>
      </c>
      <c r="D71" s="62" t="s">
        <v>942</v>
      </c>
      <c r="E71" s="28" t="s">
        <v>943</v>
      </c>
      <c r="F71" s="63" t="s">
        <v>3235</v>
      </c>
      <c r="G71" s="29">
        <v>1156</v>
      </c>
      <c r="H71" s="64">
        <v>0.4</v>
      </c>
      <c r="I71" s="65">
        <v>462.40000000000003</v>
      </c>
      <c r="J71" s="29">
        <v>11984167.109064478</v>
      </c>
      <c r="K71" s="66">
        <v>2006.3985681899176</v>
      </c>
      <c r="L71" s="64"/>
      <c r="M71" s="28"/>
      <c r="N71" s="28"/>
      <c r="O71" s="28"/>
      <c r="P71" s="28"/>
    </row>
    <row r="72" spans="3:16">
      <c r="C72" s="61">
        <v>95</v>
      </c>
      <c r="D72" s="62" t="s">
        <v>942</v>
      </c>
      <c r="E72" s="28" t="s">
        <v>943</v>
      </c>
      <c r="F72" s="63" t="s">
        <v>3236</v>
      </c>
      <c r="G72" s="29">
        <v>712</v>
      </c>
      <c r="H72" s="64">
        <v>0.4</v>
      </c>
      <c r="I72" s="65">
        <v>284.8</v>
      </c>
      <c r="J72" s="29">
        <v>7181085.3950345004</v>
      </c>
      <c r="K72" s="66">
        <v>1326.6000000000001</v>
      </c>
      <c r="L72" s="64"/>
      <c r="M72" s="28"/>
      <c r="N72" s="28"/>
      <c r="O72" s="28"/>
      <c r="P72" s="28"/>
    </row>
    <row r="73" spans="3:16">
      <c r="C73" s="61">
        <v>96</v>
      </c>
      <c r="D73" s="62" t="s">
        <v>942</v>
      </c>
      <c r="E73" s="28" t="s">
        <v>943</v>
      </c>
      <c r="F73" s="63" t="s">
        <v>3237</v>
      </c>
      <c r="G73" s="29">
        <v>382</v>
      </c>
      <c r="H73" s="64">
        <v>0.4</v>
      </c>
      <c r="I73" s="65">
        <v>152.80000000000001</v>
      </c>
      <c r="J73" s="29">
        <v>3373988.4876024998</v>
      </c>
      <c r="K73" s="66">
        <v>541.5</v>
      </c>
      <c r="L73" s="64"/>
      <c r="M73" s="28"/>
      <c r="N73" s="28"/>
      <c r="O73" s="28"/>
      <c r="P73" s="28"/>
    </row>
    <row r="74" spans="3:16">
      <c r="C74" s="61">
        <v>97</v>
      </c>
      <c r="D74" s="62" t="s">
        <v>942</v>
      </c>
      <c r="E74" s="28" t="s">
        <v>943</v>
      </c>
      <c r="F74" s="63" t="s">
        <v>3238</v>
      </c>
      <c r="G74" s="29">
        <v>558</v>
      </c>
      <c r="H74" s="64">
        <v>0.4</v>
      </c>
      <c r="I74" s="65">
        <v>223.20000000000002</v>
      </c>
      <c r="J74" s="29">
        <v>5089046.7399845002</v>
      </c>
      <c r="K74" s="66">
        <v>865.7</v>
      </c>
      <c r="L74" s="64"/>
      <c r="M74" s="28"/>
      <c r="N74" s="28"/>
      <c r="O74" s="28"/>
      <c r="P74" s="28"/>
    </row>
    <row r="75" spans="3:16">
      <c r="C75" s="61">
        <v>98</v>
      </c>
      <c r="D75" s="62" t="s">
        <v>942</v>
      </c>
      <c r="E75" s="28" t="s">
        <v>943</v>
      </c>
      <c r="F75" s="63" t="s">
        <v>3239</v>
      </c>
      <c r="G75" s="29">
        <v>890</v>
      </c>
      <c r="H75" s="64">
        <v>0.4</v>
      </c>
      <c r="I75" s="65">
        <v>356</v>
      </c>
      <c r="J75" s="29">
        <v>7641320.7956499998</v>
      </c>
      <c r="K75" s="66">
        <v>1239.7</v>
      </c>
      <c r="L75" s="64"/>
      <c r="M75" s="28"/>
      <c r="N75" s="28"/>
      <c r="O75" s="28"/>
      <c r="P75" s="28"/>
    </row>
    <row r="76" spans="3:16">
      <c r="C76" s="61">
        <v>99</v>
      </c>
      <c r="D76" s="62" t="s">
        <v>942</v>
      </c>
      <c r="E76" s="28" t="s">
        <v>943</v>
      </c>
      <c r="F76" s="63" t="s">
        <v>3240</v>
      </c>
      <c r="G76" s="29">
        <v>596</v>
      </c>
      <c r="H76" s="64">
        <v>0.4</v>
      </c>
      <c r="I76" s="65">
        <v>238.4</v>
      </c>
      <c r="J76" s="29">
        <v>6445888.8367560003</v>
      </c>
      <c r="K76" s="66">
        <v>1278</v>
      </c>
      <c r="L76" s="64"/>
      <c r="M76" s="28"/>
      <c r="N76" s="28"/>
      <c r="O76" s="28"/>
      <c r="P76" s="28"/>
    </row>
    <row r="77" spans="3:16">
      <c r="C77" s="61">
        <v>100</v>
      </c>
      <c r="D77" s="62" t="s">
        <v>942</v>
      </c>
      <c r="E77" s="28" t="s">
        <v>943</v>
      </c>
      <c r="F77" s="63" t="s">
        <v>3241</v>
      </c>
      <c r="G77" s="29">
        <v>450</v>
      </c>
      <c r="H77" s="64">
        <v>0.4</v>
      </c>
      <c r="I77" s="65">
        <v>180</v>
      </c>
      <c r="J77" s="29">
        <v>6586551.8238672493</v>
      </c>
      <c r="K77" s="66">
        <v>1291.7696550000003</v>
      </c>
      <c r="L77" s="64"/>
      <c r="M77" s="28"/>
      <c r="N77" s="28"/>
      <c r="O77" s="28"/>
      <c r="P77" s="28"/>
    </row>
    <row r="78" spans="3:16">
      <c r="C78" s="61">
        <v>101</v>
      </c>
      <c r="D78" s="62" t="s">
        <v>942</v>
      </c>
      <c r="E78" s="28" t="s">
        <v>943</v>
      </c>
      <c r="F78" s="63" t="s">
        <v>3242</v>
      </c>
      <c r="G78" s="29">
        <v>1744</v>
      </c>
      <c r="H78" s="64">
        <v>0.4</v>
      </c>
      <c r="I78" s="65">
        <v>697.6</v>
      </c>
      <c r="J78" s="29">
        <v>17108465.776280999</v>
      </c>
      <c r="K78" s="66">
        <v>3376.2300000000005</v>
      </c>
      <c r="L78" s="64"/>
      <c r="M78" s="28"/>
      <c r="N78" s="28"/>
      <c r="O78" s="28"/>
      <c r="P78" s="28"/>
    </row>
    <row r="79" spans="3:16">
      <c r="C79" s="61">
        <v>102</v>
      </c>
      <c r="D79" s="62" t="s">
        <v>942</v>
      </c>
      <c r="E79" s="28" t="s">
        <v>943</v>
      </c>
      <c r="F79" s="63" t="s">
        <v>3243</v>
      </c>
      <c r="G79" s="29">
        <v>2212</v>
      </c>
      <c r="H79" s="64">
        <v>0.4</v>
      </c>
      <c r="I79" s="65">
        <v>884.80000000000007</v>
      </c>
      <c r="J79" s="29">
        <v>19560927.929641001</v>
      </c>
      <c r="K79" s="66">
        <v>3424.1900000000005</v>
      </c>
      <c r="L79" s="64"/>
      <c r="M79" s="28"/>
      <c r="N79" s="28"/>
      <c r="O79" s="28"/>
      <c r="P79" s="28"/>
    </row>
    <row r="80" spans="3:16">
      <c r="C80" s="61">
        <v>103</v>
      </c>
      <c r="D80" s="62" t="s">
        <v>942</v>
      </c>
      <c r="E80" s="28" t="s">
        <v>943</v>
      </c>
      <c r="F80" s="63" t="s">
        <v>3244</v>
      </c>
      <c r="G80" s="29">
        <v>1330</v>
      </c>
      <c r="H80" s="64">
        <v>0.4</v>
      </c>
      <c r="I80" s="65">
        <v>532</v>
      </c>
      <c r="J80" s="29">
        <v>9706625.8912789989</v>
      </c>
      <c r="K80" s="66">
        <v>1495.1200000000001</v>
      </c>
      <c r="L80" s="64"/>
      <c r="M80" s="28"/>
      <c r="N80" s="28"/>
      <c r="O80" s="28"/>
      <c r="P80" s="28"/>
    </row>
    <row r="81" spans="3:16">
      <c r="C81" s="61">
        <v>104</v>
      </c>
      <c r="D81" s="62" t="s">
        <v>942</v>
      </c>
      <c r="E81" s="28" t="s">
        <v>943</v>
      </c>
      <c r="F81" s="63" t="s">
        <v>3245</v>
      </c>
      <c r="G81" s="29">
        <v>834</v>
      </c>
      <c r="H81" s="64">
        <v>0.4</v>
      </c>
      <c r="I81" s="65">
        <v>333.6</v>
      </c>
      <c r="J81" s="29">
        <v>8920240.4114740007</v>
      </c>
      <c r="K81" s="66">
        <v>1590.6000000000001</v>
      </c>
      <c r="L81" s="64"/>
      <c r="M81" s="28"/>
      <c r="N81" s="28"/>
      <c r="O81" s="28"/>
      <c r="P81" s="28"/>
    </row>
    <row r="82" spans="3:16">
      <c r="C82" s="61">
        <v>105</v>
      </c>
      <c r="D82" s="62" t="s">
        <v>942</v>
      </c>
      <c r="E82" s="28" t="s">
        <v>943</v>
      </c>
      <c r="F82" s="63" t="s">
        <v>3246</v>
      </c>
      <c r="G82" s="29">
        <v>528</v>
      </c>
      <c r="H82" s="64">
        <v>0.4</v>
      </c>
      <c r="I82" s="65">
        <v>211.20000000000002</v>
      </c>
      <c r="J82" s="29">
        <v>5393428.6324375002</v>
      </c>
      <c r="K82" s="66">
        <v>994.40000000000009</v>
      </c>
      <c r="L82" s="64"/>
      <c r="M82" s="28"/>
      <c r="N82" s="28"/>
      <c r="O82" s="28"/>
      <c r="P82" s="28"/>
    </row>
    <row r="83" spans="3:16">
      <c r="C83" s="61">
        <v>106</v>
      </c>
      <c r="D83" s="62" t="s">
        <v>942</v>
      </c>
      <c r="E83" s="28" t="s">
        <v>943</v>
      </c>
      <c r="F83" s="63" t="s">
        <v>3247</v>
      </c>
      <c r="G83" s="29">
        <v>792</v>
      </c>
      <c r="H83" s="64">
        <v>0.4</v>
      </c>
      <c r="I83" s="65">
        <v>316.8</v>
      </c>
      <c r="J83" s="29">
        <v>7735109.7626204994</v>
      </c>
      <c r="K83" s="66">
        <v>1471.8000000000002</v>
      </c>
      <c r="L83" s="64"/>
      <c r="M83" s="28"/>
      <c r="N83" s="28"/>
      <c r="O83" s="28"/>
      <c r="P83" s="28"/>
    </row>
    <row r="84" spans="3:16">
      <c r="C84" s="61">
        <v>107</v>
      </c>
      <c r="D84" s="62" t="s">
        <v>942</v>
      </c>
      <c r="E84" s="28" t="s">
        <v>943</v>
      </c>
      <c r="F84" s="63" t="s">
        <v>3248</v>
      </c>
      <c r="G84" s="29">
        <v>488</v>
      </c>
      <c r="H84" s="64">
        <v>0.4</v>
      </c>
      <c r="I84" s="65">
        <v>195.20000000000002</v>
      </c>
      <c r="J84" s="29">
        <v>5401796.4313375009</v>
      </c>
      <c r="K84" s="66">
        <v>1072.5</v>
      </c>
      <c r="L84" s="64"/>
      <c r="M84" s="28"/>
      <c r="N84" s="28"/>
      <c r="O84" s="28"/>
      <c r="P84" s="28"/>
    </row>
    <row r="85" spans="3:16">
      <c r="C85" s="61">
        <v>108</v>
      </c>
      <c r="D85" s="62" t="s">
        <v>942</v>
      </c>
      <c r="E85" s="28" t="s">
        <v>943</v>
      </c>
      <c r="F85" s="63" t="s">
        <v>3249</v>
      </c>
      <c r="G85" s="29">
        <v>1906</v>
      </c>
      <c r="H85" s="64">
        <v>0.4</v>
      </c>
      <c r="I85" s="65">
        <v>762.40000000000009</v>
      </c>
      <c r="J85" s="29">
        <v>29290908.986976992</v>
      </c>
      <c r="K85" s="66">
        <v>10847.408845699996</v>
      </c>
      <c r="L85" s="64"/>
      <c r="M85" s="28"/>
      <c r="N85" s="28"/>
      <c r="O85" s="28"/>
      <c r="P85" s="28"/>
    </row>
    <row r="86" spans="3:16">
      <c r="C86" s="61">
        <v>109</v>
      </c>
      <c r="D86" s="62" t="s">
        <v>942</v>
      </c>
      <c r="E86" s="28" t="s">
        <v>943</v>
      </c>
      <c r="F86" s="63" t="s">
        <v>998</v>
      </c>
      <c r="G86" s="29">
        <v>1302</v>
      </c>
      <c r="H86" s="64">
        <v>0.4</v>
      </c>
      <c r="I86" s="65">
        <v>520.80000000000007</v>
      </c>
      <c r="J86" s="29">
        <v>12104452.8180575</v>
      </c>
      <c r="K86" s="66">
        <v>2178</v>
      </c>
      <c r="L86" s="64"/>
      <c r="M86" s="28"/>
      <c r="N86" s="28"/>
      <c r="O86" s="28"/>
      <c r="P86" s="28"/>
    </row>
    <row r="87" spans="3:16">
      <c r="C87" s="61">
        <v>110</v>
      </c>
      <c r="D87" s="62" t="s">
        <v>942</v>
      </c>
      <c r="E87" s="28" t="s">
        <v>943</v>
      </c>
      <c r="F87" s="63" t="s">
        <v>3250</v>
      </c>
      <c r="G87" s="29">
        <v>1154</v>
      </c>
      <c r="H87" s="64">
        <v>0.4</v>
      </c>
      <c r="I87" s="65">
        <v>461.6</v>
      </c>
      <c r="J87" s="29">
        <v>10519705.219990499</v>
      </c>
      <c r="K87" s="66">
        <v>1940.4</v>
      </c>
      <c r="L87" s="64"/>
      <c r="M87" s="28"/>
      <c r="N87" s="28"/>
      <c r="O87" s="28"/>
      <c r="P87" s="28"/>
    </row>
    <row r="88" spans="3:16">
      <c r="C88" s="61">
        <v>111</v>
      </c>
      <c r="D88" s="62" t="s">
        <v>942</v>
      </c>
      <c r="E88" s="28" t="s">
        <v>943</v>
      </c>
      <c r="F88" s="63" t="s">
        <v>3251</v>
      </c>
      <c r="G88" s="29">
        <v>1516</v>
      </c>
      <c r="H88" s="64">
        <v>0.4</v>
      </c>
      <c r="I88" s="65">
        <v>606.4</v>
      </c>
      <c r="J88" s="29">
        <v>12216807.595043002</v>
      </c>
      <c r="K88" s="66">
        <v>1971.4200000000003</v>
      </c>
      <c r="L88" s="64"/>
      <c r="M88" s="28"/>
      <c r="N88" s="28"/>
      <c r="O88" s="28"/>
      <c r="P88" s="28"/>
    </row>
    <row r="89" spans="3:16">
      <c r="C89" s="61">
        <v>112</v>
      </c>
      <c r="D89" s="62" t="s">
        <v>942</v>
      </c>
      <c r="E89" s="28" t="s">
        <v>943</v>
      </c>
      <c r="F89" s="63" t="s">
        <v>3252</v>
      </c>
      <c r="G89" s="29">
        <v>1020</v>
      </c>
      <c r="H89" s="64">
        <v>0.4</v>
      </c>
      <c r="I89" s="65">
        <v>408</v>
      </c>
      <c r="J89" s="29">
        <v>7583418.9193297504</v>
      </c>
      <c r="K89" s="66">
        <v>1115.2909735000001</v>
      </c>
      <c r="L89" s="64"/>
      <c r="M89" s="28"/>
      <c r="N89" s="28"/>
      <c r="O89" s="28"/>
      <c r="P89" s="28"/>
    </row>
    <row r="90" spans="3:16">
      <c r="C90" s="61">
        <v>113</v>
      </c>
      <c r="D90" s="62" t="s">
        <v>942</v>
      </c>
      <c r="E90" s="28" t="s">
        <v>943</v>
      </c>
      <c r="F90" s="63" t="s">
        <v>3253</v>
      </c>
      <c r="G90" s="29">
        <v>1034</v>
      </c>
      <c r="H90" s="64">
        <v>0.4</v>
      </c>
      <c r="I90" s="65">
        <v>413.6</v>
      </c>
      <c r="J90" s="29">
        <v>6765403.0161509998</v>
      </c>
      <c r="K90" s="66">
        <v>1049.4000000000001</v>
      </c>
      <c r="L90" s="64"/>
      <c r="M90" s="28"/>
      <c r="N90" s="28"/>
      <c r="O90" s="28"/>
      <c r="P90" s="28"/>
    </row>
    <row r="91" spans="3:16">
      <c r="C91" s="61">
        <v>114</v>
      </c>
      <c r="D91" s="62" t="s">
        <v>942</v>
      </c>
      <c r="E91" s="28" t="s">
        <v>943</v>
      </c>
      <c r="F91" s="63" t="s">
        <v>3254</v>
      </c>
      <c r="G91" s="29">
        <v>222</v>
      </c>
      <c r="H91" s="64">
        <v>0.4</v>
      </c>
      <c r="I91" s="65">
        <v>88.800000000000011</v>
      </c>
      <c r="J91" s="29">
        <v>3979448.6124314996</v>
      </c>
      <c r="K91" s="66">
        <v>895.03242290000003</v>
      </c>
      <c r="L91" s="64"/>
      <c r="M91" s="28"/>
      <c r="N91" s="28"/>
      <c r="O91" s="28"/>
      <c r="P91" s="28"/>
    </row>
    <row r="92" spans="3:16">
      <c r="C92" s="61">
        <v>115</v>
      </c>
      <c r="D92" s="62" t="s">
        <v>942</v>
      </c>
      <c r="E92" s="28" t="s">
        <v>943</v>
      </c>
      <c r="F92" s="63" t="s">
        <v>3255</v>
      </c>
      <c r="G92" s="29">
        <v>2078</v>
      </c>
      <c r="H92" s="64">
        <v>0.4</v>
      </c>
      <c r="I92" s="65">
        <v>831.2</v>
      </c>
      <c r="J92" s="29">
        <v>15803943.4834945</v>
      </c>
      <c r="K92" s="66">
        <v>2554.8738391000002</v>
      </c>
      <c r="L92" s="64"/>
      <c r="M92" s="28"/>
      <c r="N92" s="28"/>
      <c r="O92" s="28"/>
      <c r="P92" s="28"/>
    </row>
    <row r="93" spans="3:16">
      <c r="C93" s="61">
        <v>116</v>
      </c>
      <c r="D93" s="62" t="s">
        <v>942</v>
      </c>
      <c r="E93" s="28" t="s">
        <v>943</v>
      </c>
      <c r="F93" s="63" t="s">
        <v>3256</v>
      </c>
      <c r="G93" s="29">
        <v>610</v>
      </c>
      <c r="H93" s="64">
        <v>0.4</v>
      </c>
      <c r="I93" s="65">
        <v>244</v>
      </c>
      <c r="J93" s="29">
        <v>5136341.9696849994</v>
      </c>
      <c r="K93" s="66">
        <v>816.2</v>
      </c>
      <c r="L93" s="64"/>
      <c r="M93" s="28"/>
      <c r="N93" s="28"/>
      <c r="O93" s="28"/>
      <c r="P93" s="28"/>
    </row>
    <row r="94" spans="3:16">
      <c r="C94" s="61">
        <v>117</v>
      </c>
      <c r="D94" s="62" t="s">
        <v>942</v>
      </c>
      <c r="E94" s="28" t="s">
        <v>943</v>
      </c>
      <c r="F94" s="63" t="s">
        <v>38</v>
      </c>
      <c r="G94" s="29"/>
      <c r="H94" s="64"/>
      <c r="I94" s="65"/>
      <c r="J94" s="29">
        <v>144288500</v>
      </c>
      <c r="K94" s="66">
        <v>42940</v>
      </c>
      <c r="L94" s="64"/>
      <c r="M94" s="28"/>
      <c r="N94" s="28"/>
      <c r="O94" s="28"/>
      <c r="P94" s="28"/>
    </row>
    <row r="95" spans="3:16">
      <c r="C95" s="61">
        <v>118</v>
      </c>
      <c r="D95" s="62" t="s">
        <v>942</v>
      </c>
      <c r="E95" s="28" t="s">
        <v>943</v>
      </c>
      <c r="F95" s="63" t="s">
        <v>42</v>
      </c>
      <c r="G95" s="29"/>
      <c r="H95" s="64"/>
      <c r="I95" s="65"/>
      <c r="J95" s="29">
        <v>4315000</v>
      </c>
      <c r="K95" s="66">
        <v>0</v>
      </c>
      <c r="L95" s="64"/>
      <c r="M95" s="28"/>
      <c r="N95" s="28"/>
      <c r="O95" s="28"/>
      <c r="P95" s="28"/>
    </row>
    <row r="96" spans="3:16">
      <c r="C96" s="61">
        <v>119</v>
      </c>
      <c r="D96" s="62" t="s">
        <v>944</v>
      </c>
      <c r="E96" s="28" t="s">
        <v>945</v>
      </c>
      <c r="F96" s="63" t="s">
        <v>3257</v>
      </c>
      <c r="G96" s="29">
        <v>762</v>
      </c>
      <c r="H96" s="64">
        <v>0.4</v>
      </c>
      <c r="I96" s="65">
        <v>304.8</v>
      </c>
      <c r="J96" s="29">
        <v>7542578.1915549999</v>
      </c>
      <c r="K96" s="66">
        <v>1284.665</v>
      </c>
      <c r="L96" s="64"/>
      <c r="M96" s="28"/>
      <c r="N96" s="28"/>
      <c r="O96" s="28"/>
      <c r="P96" s="28"/>
    </row>
    <row r="97" spans="3:16">
      <c r="C97" s="61">
        <v>120</v>
      </c>
      <c r="D97" s="62" t="s">
        <v>944</v>
      </c>
      <c r="E97" s="28" t="s">
        <v>945</v>
      </c>
      <c r="F97" s="63" t="s">
        <v>3258</v>
      </c>
      <c r="G97" s="29">
        <v>670</v>
      </c>
      <c r="H97" s="64">
        <v>0.4</v>
      </c>
      <c r="I97" s="65">
        <v>268</v>
      </c>
      <c r="J97" s="29">
        <v>11492216.945385499</v>
      </c>
      <c r="K97" s="66">
        <v>2551.85</v>
      </c>
      <c r="L97" s="64"/>
      <c r="M97" s="28"/>
      <c r="N97" s="28"/>
      <c r="O97" s="28"/>
      <c r="P97" s="28"/>
    </row>
    <row r="98" spans="3:16">
      <c r="C98" s="61">
        <v>121</v>
      </c>
      <c r="D98" s="62" t="s">
        <v>944</v>
      </c>
      <c r="E98" s="28" t="s">
        <v>945</v>
      </c>
      <c r="F98" s="63" t="s">
        <v>3259</v>
      </c>
      <c r="G98" s="29">
        <v>2046</v>
      </c>
      <c r="H98" s="64">
        <v>0.4</v>
      </c>
      <c r="I98" s="65">
        <v>818.40000000000009</v>
      </c>
      <c r="J98" s="29">
        <v>12123929.354952501</v>
      </c>
      <c r="K98" s="66">
        <v>789.93499999999995</v>
      </c>
      <c r="L98" s="64"/>
      <c r="M98" s="28"/>
      <c r="N98" s="28"/>
      <c r="O98" s="28"/>
      <c r="P98" s="28"/>
    </row>
    <row r="99" spans="3:16">
      <c r="C99" s="61">
        <v>122</v>
      </c>
      <c r="D99" s="62" t="s">
        <v>944</v>
      </c>
      <c r="E99" s="28" t="s">
        <v>945</v>
      </c>
      <c r="F99" s="63" t="s">
        <v>3260</v>
      </c>
      <c r="G99" s="29">
        <v>1516</v>
      </c>
      <c r="H99" s="64">
        <v>0.4</v>
      </c>
      <c r="I99" s="65">
        <v>606.4</v>
      </c>
      <c r="J99" s="29">
        <v>7990896.3183984989</v>
      </c>
      <c r="K99" s="66">
        <v>667.7</v>
      </c>
      <c r="L99" s="64"/>
      <c r="M99" s="28"/>
      <c r="N99" s="28"/>
      <c r="O99" s="28"/>
      <c r="P99" s="28"/>
    </row>
    <row r="100" spans="3:16">
      <c r="C100" s="61">
        <v>123</v>
      </c>
      <c r="D100" s="62" t="s">
        <v>944</v>
      </c>
      <c r="E100" s="28" t="s">
        <v>945</v>
      </c>
      <c r="F100" s="63" t="s">
        <v>3261</v>
      </c>
      <c r="G100" s="29">
        <v>292</v>
      </c>
      <c r="H100" s="64">
        <v>0.4</v>
      </c>
      <c r="I100" s="65">
        <v>116.80000000000001</v>
      </c>
      <c r="J100" s="29">
        <v>3389734.3987099994</v>
      </c>
      <c r="K100" s="66">
        <v>0</v>
      </c>
      <c r="L100" s="64"/>
      <c r="M100" s="28"/>
      <c r="N100" s="28"/>
      <c r="O100" s="28"/>
      <c r="P100" s="28"/>
    </row>
    <row r="101" spans="3:16">
      <c r="C101" s="61">
        <v>124</v>
      </c>
      <c r="D101" s="62" t="s">
        <v>944</v>
      </c>
      <c r="E101" s="28" t="s">
        <v>945</v>
      </c>
      <c r="F101" s="63" t="s">
        <v>3262</v>
      </c>
      <c r="G101" s="29">
        <v>1864</v>
      </c>
      <c r="H101" s="64">
        <v>0.4</v>
      </c>
      <c r="I101" s="65">
        <v>745.6</v>
      </c>
      <c r="J101" s="29">
        <v>12254249.176710002</v>
      </c>
      <c r="K101" s="66">
        <v>1459.35</v>
      </c>
      <c r="L101" s="64"/>
      <c r="M101" s="28"/>
      <c r="N101" s="28"/>
      <c r="O101" s="28"/>
      <c r="P101" s="28"/>
    </row>
    <row r="102" spans="3:16">
      <c r="C102" s="61">
        <v>125</v>
      </c>
      <c r="D102" s="62" t="s">
        <v>944</v>
      </c>
      <c r="E102" s="28" t="s">
        <v>945</v>
      </c>
      <c r="F102" s="63" t="s">
        <v>3263</v>
      </c>
      <c r="G102" s="29">
        <v>1058</v>
      </c>
      <c r="H102" s="64">
        <v>0.4</v>
      </c>
      <c r="I102" s="65">
        <v>423.20000000000005</v>
      </c>
      <c r="J102" s="29">
        <v>16261340.170784</v>
      </c>
      <c r="K102" s="66">
        <v>3277.2</v>
      </c>
      <c r="L102" s="64"/>
      <c r="M102" s="28"/>
      <c r="N102" s="28"/>
      <c r="O102" s="28"/>
      <c r="P102" s="28"/>
    </row>
    <row r="103" spans="3:16">
      <c r="C103" s="61">
        <v>126</v>
      </c>
      <c r="D103" s="62" t="s">
        <v>944</v>
      </c>
      <c r="E103" s="28" t="s">
        <v>945</v>
      </c>
      <c r="F103" s="63" t="s">
        <v>3264</v>
      </c>
      <c r="G103" s="29">
        <v>1472</v>
      </c>
      <c r="H103" s="64">
        <v>0.4</v>
      </c>
      <c r="I103" s="65">
        <v>588.80000000000007</v>
      </c>
      <c r="J103" s="29">
        <v>22129453.052869</v>
      </c>
      <c r="K103" s="66">
        <v>5111.75</v>
      </c>
      <c r="L103" s="64"/>
      <c r="M103" s="28"/>
      <c r="N103" s="28"/>
      <c r="O103" s="28"/>
      <c r="P103" s="28"/>
    </row>
    <row r="104" spans="3:16">
      <c r="C104" s="61">
        <v>127</v>
      </c>
      <c r="D104" s="62" t="s">
        <v>944</v>
      </c>
      <c r="E104" s="28" t="s">
        <v>945</v>
      </c>
      <c r="F104" s="63" t="s">
        <v>3265</v>
      </c>
      <c r="G104" s="29">
        <v>2416</v>
      </c>
      <c r="H104" s="64">
        <v>0.4</v>
      </c>
      <c r="I104" s="65">
        <v>966.40000000000009</v>
      </c>
      <c r="J104" s="29">
        <v>26522963.737547003</v>
      </c>
      <c r="K104" s="66">
        <v>4135.3999999999996</v>
      </c>
      <c r="L104" s="64"/>
      <c r="M104" s="28"/>
      <c r="N104" s="28"/>
      <c r="O104" s="28"/>
      <c r="P104" s="28"/>
    </row>
    <row r="105" spans="3:16">
      <c r="C105" s="61">
        <v>128</v>
      </c>
      <c r="D105" s="62" t="s">
        <v>944</v>
      </c>
      <c r="E105" s="28" t="s">
        <v>945</v>
      </c>
      <c r="F105" s="63" t="s">
        <v>3266</v>
      </c>
      <c r="G105" s="29">
        <v>350</v>
      </c>
      <c r="H105" s="64">
        <v>0.4</v>
      </c>
      <c r="I105" s="65">
        <v>140</v>
      </c>
      <c r="J105" s="29">
        <v>11770055.929230001</v>
      </c>
      <c r="K105" s="66">
        <v>2834.75</v>
      </c>
      <c r="L105" s="64"/>
      <c r="M105" s="28"/>
      <c r="N105" s="28"/>
      <c r="O105" s="28"/>
      <c r="P105" s="28"/>
    </row>
    <row r="106" spans="3:16">
      <c r="C106" s="61">
        <v>129</v>
      </c>
      <c r="D106" s="62" t="s">
        <v>944</v>
      </c>
      <c r="E106" s="28" t="s">
        <v>945</v>
      </c>
      <c r="F106" s="63" t="s">
        <v>3267</v>
      </c>
      <c r="G106" s="29">
        <v>402</v>
      </c>
      <c r="H106" s="64">
        <v>0.4</v>
      </c>
      <c r="I106" s="65">
        <v>160.80000000000001</v>
      </c>
      <c r="J106" s="29">
        <v>2664905.7007749998</v>
      </c>
      <c r="K106" s="66">
        <v>0</v>
      </c>
      <c r="L106" s="64"/>
      <c r="M106" s="28"/>
      <c r="N106" s="28"/>
      <c r="O106" s="28"/>
      <c r="P106" s="28"/>
    </row>
    <row r="107" spans="3:16">
      <c r="C107" s="61">
        <v>130</v>
      </c>
      <c r="D107" s="62" t="s">
        <v>944</v>
      </c>
      <c r="E107" s="28" t="s">
        <v>945</v>
      </c>
      <c r="F107" s="63" t="s">
        <v>3268</v>
      </c>
      <c r="G107" s="29">
        <v>180</v>
      </c>
      <c r="H107" s="64">
        <v>0.4</v>
      </c>
      <c r="I107" s="65">
        <v>72</v>
      </c>
      <c r="J107" s="29">
        <v>1604977.2113000001</v>
      </c>
      <c r="K107" s="66">
        <v>0</v>
      </c>
      <c r="L107" s="64"/>
      <c r="M107" s="28"/>
      <c r="N107" s="28"/>
      <c r="O107" s="28"/>
      <c r="P107" s="28"/>
    </row>
    <row r="108" spans="3:16">
      <c r="C108" s="61">
        <v>131</v>
      </c>
      <c r="D108" s="62" t="s">
        <v>944</v>
      </c>
      <c r="E108" s="28" t="s">
        <v>945</v>
      </c>
      <c r="F108" s="63" t="s">
        <v>391</v>
      </c>
      <c r="G108" s="29">
        <v>964</v>
      </c>
      <c r="H108" s="64">
        <v>0.4</v>
      </c>
      <c r="I108" s="65">
        <v>385.6</v>
      </c>
      <c r="J108" s="29">
        <v>10509049.207245</v>
      </c>
      <c r="K108" s="66">
        <v>1430</v>
      </c>
      <c r="L108" s="64"/>
      <c r="M108" s="28"/>
      <c r="N108" s="28"/>
      <c r="O108" s="28"/>
      <c r="P108" s="28"/>
    </row>
    <row r="109" spans="3:16">
      <c r="C109" s="61">
        <v>132</v>
      </c>
      <c r="D109" s="62" t="s">
        <v>944</v>
      </c>
      <c r="E109" s="28" t="s">
        <v>945</v>
      </c>
      <c r="F109" s="63" t="s">
        <v>3269</v>
      </c>
      <c r="G109" s="29">
        <v>2372</v>
      </c>
      <c r="H109" s="64">
        <v>0.4</v>
      </c>
      <c r="I109" s="65">
        <v>948.80000000000007</v>
      </c>
      <c r="J109" s="29">
        <v>17722825.165429998</v>
      </c>
      <c r="K109" s="66">
        <v>2280.4499999999998</v>
      </c>
      <c r="L109" s="64"/>
      <c r="M109" s="28"/>
      <c r="N109" s="28"/>
      <c r="O109" s="28"/>
      <c r="P109" s="28"/>
    </row>
    <row r="110" spans="3:16">
      <c r="C110" s="61">
        <v>133</v>
      </c>
      <c r="D110" s="62" t="s">
        <v>944</v>
      </c>
      <c r="E110" s="28" t="s">
        <v>945</v>
      </c>
      <c r="F110" s="63" t="s">
        <v>3270</v>
      </c>
      <c r="G110" s="29">
        <v>2494</v>
      </c>
      <c r="H110" s="64">
        <v>0.4</v>
      </c>
      <c r="I110" s="65">
        <v>997.6</v>
      </c>
      <c r="J110" s="29">
        <v>20560985.530544996</v>
      </c>
      <c r="K110" s="66">
        <v>2596.6999999999998</v>
      </c>
      <c r="L110" s="64"/>
      <c r="M110" s="28"/>
      <c r="N110" s="28"/>
      <c r="O110" s="28"/>
      <c r="P110" s="28"/>
    </row>
    <row r="111" spans="3:16">
      <c r="C111" s="61">
        <v>134</v>
      </c>
      <c r="D111" s="62" t="s">
        <v>944</v>
      </c>
      <c r="E111" s="28" t="s">
        <v>945</v>
      </c>
      <c r="F111" s="63" t="s">
        <v>38</v>
      </c>
      <c r="G111" s="29"/>
      <c r="H111" s="64"/>
      <c r="I111" s="65"/>
      <c r="J111" s="29">
        <v>82409884</v>
      </c>
      <c r="K111" s="66">
        <v>24103.3</v>
      </c>
      <c r="L111" s="64"/>
      <c r="M111" s="28"/>
      <c r="N111" s="28"/>
      <c r="O111" s="28"/>
      <c r="P111" s="28"/>
    </row>
    <row r="112" spans="3:16">
      <c r="C112" s="61">
        <v>135</v>
      </c>
      <c r="D112" s="62" t="s">
        <v>944</v>
      </c>
      <c r="E112" s="28" t="s">
        <v>945</v>
      </c>
      <c r="F112" s="63" t="s">
        <v>42</v>
      </c>
      <c r="G112" s="29"/>
      <c r="H112" s="64"/>
      <c r="I112" s="65"/>
      <c r="J112" s="29">
        <v>5400000</v>
      </c>
      <c r="K112" s="66">
        <v>0</v>
      </c>
      <c r="L112" s="64"/>
      <c r="M112" s="28"/>
      <c r="N112" s="28"/>
      <c r="O112" s="28"/>
      <c r="P112" s="28"/>
    </row>
    <row r="113" spans="3:16">
      <c r="C113" s="61">
        <v>136</v>
      </c>
      <c r="D113" s="62" t="s">
        <v>946</v>
      </c>
      <c r="E113" s="28" t="s">
        <v>947</v>
      </c>
      <c r="F113" s="63" t="s">
        <v>3271</v>
      </c>
      <c r="G113" s="29">
        <v>740</v>
      </c>
      <c r="H113" s="64">
        <v>0.4</v>
      </c>
      <c r="I113" s="65">
        <v>296</v>
      </c>
      <c r="J113" s="29">
        <v>7276483.8011624999</v>
      </c>
      <c r="K113" s="66">
        <v>2118</v>
      </c>
      <c r="L113" s="64"/>
      <c r="M113" s="28"/>
      <c r="N113" s="28"/>
      <c r="O113" s="28"/>
      <c r="P113" s="28"/>
    </row>
    <row r="114" spans="3:16">
      <c r="C114" s="61">
        <v>137</v>
      </c>
      <c r="D114" s="62" t="s">
        <v>946</v>
      </c>
      <c r="E114" s="28" t="s">
        <v>947</v>
      </c>
      <c r="F114" s="63" t="s">
        <v>38</v>
      </c>
      <c r="G114" s="29"/>
      <c r="H114" s="64"/>
      <c r="I114" s="65"/>
      <c r="J114" s="29">
        <v>3319155</v>
      </c>
      <c r="K114" s="66">
        <v>2600</v>
      </c>
      <c r="L114" s="64"/>
      <c r="M114" s="28"/>
      <c r="N114" s="28"/>
      <c r="O114" s="28"/>
      <c r="P114" s="28"/>
    </row>
    <row r="115" spans="3:16">
      <c r="C115" s="61">
        <v>138</v>
      </c>
      <c r="D115" s="62" t="s">
        <v>946</v>
      </c>
      <c r="E115" s="28" t="s">
        <v>947</v>
      </c>
      <c r="F115" s="63" t="s">
        <v>42</v>
      </c>
      <c r="G115" s="29"/>
      <c r="H115" s="64"/>
      <c r="I115" s="65"/>
      <c r="J115" s="29">
        <v>175000</v>
      </c>
      <c r="K115" s="66">
        <v>0</v>
      </c>
      <c r="L115" s="64"/>
      <c r="M115" s="28"/>
      <c r="N115" s="28"/>
      <c r="O115" s="28"/>
      <c r="P115" s="28"/>
    </row>
    <row r="116" spans="3:16">
      <c r="C116" s="61">
        <v>139</v>
      </c>
      <c r="D116" s="62" t="s">
        <v>948</v>
      </c>
      <c r="E116" s="28" t="s">
        <v>949</v>
      </c>
      <c r="F116" s="63" t="s">
        <v>3272</v>
      </c>
      <c r="G116" s="29">
        <v>1948</v>
      </c>
      <c r="H116" s="64">
        <v>0.4</v>
      </c>
      <c r="I116" s="65">
        <v>779.2</v>
      </c>
      <c r="J116" s="29">
        <v>30287495.439999998</v>
      </c>
      <c r="K116" s="66">
        <v>16031.455</v>
      </c>
      <c r="L116" s="64"/>
      <c r="M116" s="28"/>
      <c r="N116" s="28"/>
      <c r="O116" s="28"/>
      <c r="P116" s="28"/>
    </row>
    <row r="117" spans="3:16">
      <c r="C117" s="61">
        <v>140</v>
      </c>
      <c r="D117" s="62" t="s">
        <v>948</v>
      </c>
      <c r="E117" s="28" t="s">
        <v>949</v>
      </c>
      <c r="F117" s="63" t="s">
        <v>3273</v>
      </c>
      <c r="G117" s="29">
        <v>828</v>
      </c>
      <c r="H117" s="64">
        <v>0.4</v>
      </c>
      <c r="I117" s="65">
        <v>331.20000000000005</v>
      </c>
      <c r="J117" s="29">
        <v>27941058.859999999</v>
      </c>
      <c r="K117" s="66">
        <v>16931.805</v>
      </c>
      <c r="L117" s="64"/>
      <c r="M117" s="28"/>
      <c r="N117" s="28"/>
      <c r="O117" s="28"/>
      <c r="P117" s="28"/>
    </row>
    <row r="118" spans="3:16">
      <c r="C118" s="61">
        <v>141</v>
      </c>
      <c r="D118" s="62" t="s">
        <v>948</v>
      </c>
      <c r="E118" s="28" t="s">
        <v>949</v>
      </c>
      <c r="F118" s="63" t="s">
        <v>3274</v>
      </c>
      <c r="G118" s="29">
        <v>2042</v>
      </c>
      <c r="H118" s="64">
        <v>0.4</v>
      </c>
      <c r="I118" s="65">
        <v>816.80000000000007</v>
      </c>
      <c r="J118" s="29">
        <v>45803599.987999998</v>
      </c>
      <c r="K118" s="66">
        <v>28458.100000000002</v>
      </c>
      <c r="L118" s="64"/>
      <c r="M118" s="28"/>
      <c r="N118" s="28"/>
      <c r="O118" s="28"/>
      <c r="P118" s="28"/>
    </row>
    <row r="119" spans="3:16">
      <c r="C119" s="61">
        <v>142</v>
      </c>
      <c r="D119" s="62" t="s">
        <v>948</v>
      </c>
      <c r="E119" s="28" t="s">
        <v>949</v>
      </c>
      <c r="F119" s="63" t="s">
        <v>3275</v>
      </c>
      <c r="G119" s="29">
        <v>2728</v>
      </c>
      <c r="H119" s="64">
        <v>0.4</v>
      </c>
      <c r="I119" s="65">
        <v>1091.2</v>
      </c>
      <c r="J119" s="29">
        <v>49809689.072000004</v>
      </c>
      <c r="K119" s="66">
        <v>26927.890000000003</v>
      </c>
      <c r="L119" s="64"/>
      <c r="M119" s="28"/>
      <c r="N119" s="28"/>
      <c r="O119" s="28"/>
      <c r="P119" s="28"/>
    </row>
    <row r="120" spans="3:16">
      <c r="C120" s="61">
        <v>143</v>
      </c>
      <c r="D120" s="62" t="s">
        <v>948</v>
      </c>
      <c r="E120" s="28" t="s">
        <v>949</v>
      </c>
      <c r="F120" s="63" t="s">
        <v>3276</v>
      </c>
      <c r="G120" s="29">
        <v>2654</v>
      </c>
      <c r="H120" s="64">
        <v>0.4</v>
      </c>
      <c r="I120" s="65">
        <v>1061.6000000000001</v>
      </c>
      <c r="J120" s="29">
        <v>51751094.568000004</v>
      </c>
      <c r="K120" s="66">
        <v>28172.705000000002</v>
      </c>
      <c r="L120" s="64"/>
      <c r="M120" s="28"/>
      <c r="N120" s="28"/>
      <c r="O120" s="28"/>
      <c r="P120" s="28"/>
    </row>
    <row r="121" spans="3:16">
      <c r="C121" s="61">
        <v>144</v>
      </c>
      <c r="D121" s="62" t="s">
        <v>948</v>
      </c>
      <c r="E121" s="28" t="s">
        <v>949</v>
      </c>
      <c r="F121" s="63" t="s">
        <v>3277</v>
      </c>
      <c r="G121" s="29">
        <v>986</v>
      </c>
      <c r="H121" s="64">
        <v>0.4</v>
      </c>
      <c r="I121" s="65">
        <v>394.40000000000003</v>
      </c>
      <c r="J121" s="29">
        <v>22463919.244000003</v>
      </c>
      <c r="K121" s="66">
        <v>12747.900000000001</v>
      </c>
      <c r="L121" s="64"/>
      <c r="M121" s="28"/>
      <c r="N121" s="28"/>
      <c r="O121" s="28"/>
      <c r="P121" s="28"/>
    </row>
    <row r="122" spans="3:16">
      <c r="C122" s="61">
        <v>145</v>
      </c>
      <c r="D122" s="62" t="s">
        <v>948</v>
      </c>
      <c r="E122" s="28" t="s">
        <v>949</v>
      </c>
      <c r="F122" s="63" t="s">
        <v>3278</v>
      </c>
      <c r="G122" s="29">
        <v>1778</v>
      </c>
      <c r="H122" s="64">
        <v>0.4</v>
      </c>
      <c r="I122" s="65">
        <v>711.2</v>
      </c>
      <c r="J122" s="29">
        <v>45344853.868000001</v>
      </c>
      <c r="K122" s="66">
        <v>27073.695000000003</v>
      </c>
      <c r="L122" s="64"/>
      <c r="M122" s="28"/>
      <c r="N122" s="28"/>
      <c r="O122" s="28"/>
      <c r="P122" s="28"/>
    </row>
    <row r="123" spans="3:16">
      <c r="C123" s="61">
        <v>146</v>
      </c>
      <c r="D123" s="62" t="s">
        <v>948</v>
      </c>
      <c r="E123" s="28" t="s">
        <v>949</v>
      </c>
      <c r="F123" s="63" t="s">
        <v>3279</v>
      </c>
      <c r="G123" s="29">
        <v>1406</v>
      </c>
      <c r="H123" s="64">
        <v>0.4</v>
      </c>
      <c r="I123" s="65">
        <v>562.4</v>
      </c>
      <c r="J123" s="29">
        <v>23973146.368000001</v>
      </c>
      <c r="K123" s="66">
        <v>10945.7</v>
      </c>
      <c r="L123" s="64"/>
      <c r="M123" s="28"/>
      <c r="N123" s="28"/>
      <c r="O123" s="28"/>
      <c r="P123" s="28"/>
    </row>
    <row r="124" spans="3:16">
      <c r="C124" s="61">
        <v>147</v>
      </c>
      <c r="D124" s="62" t="s">
        <v>948</v>
      </c>
      <c r="E124" s="28" t="s">
        <v>949</v>
      </c>
      <c r="F124" s="63" t="s">
        <v>38</v>
      </c>
      <c r="G124" s="29"/>
      <c r="H124" s="64"/>
      <c r="I124" s="65"/>
      <c r="J124" s="29">
        <v>6136100</v>
      </c>
      <c r="K124" s="66">
        <v>600</v>
      </c>
      <c r="L124" s="64"/>
      <c r="M124" s="28"/>
      <c r="N124" s="28"/>
      <c r="O124" s="28"/>
      <c r="P124" s="28"/>
    </row>
    <row r="125" spans="3:16">
      <c r="C125" s="61">
        <v>148</v>
      </c>
      <c r="D125" s="62" t="s">
        <v>948</v>
      </c>
      <c r="E125" s="28" t="s">
        <v>949</v>
      </c>
      <c r="F125" s="63" t="s">
        <v>42</v>
      </c>
      <c r="G125" s="29"/>
      <c r="H125" s="64"/>
      <c r="I125" s="65"/>
      <c r="J125" s="29">
        <v>3600000</v>
      </c>
      <c r="K125" s="66">
        <v>0</v>
      </c>
      <c r="L125" s="64"/>
      <c r="M125" s="28"/>
      <c r="N125" s="28"/>
      <c r="O125" s="28"/>
      <c r="P125" s="28"/>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68"/>
  <sheetViews>
    <sheetView zoomScale="85" zoomScaleNormal="85" workbookViewId="0">
      <pane ySplit="3" topLeftCell="A4" activePane="bottomLeft" state="frozen"/>
      <selection sqref="A1:D39"/>
      <selection pane="bottomLeft" activeCell="A3" sqref="A3"/>
    </sheetView>
  </sheetViews>
  <sheetFormatPr defaultRowHeight="14.4"/>
  <cols>
    <col min="1" max="2" width="12.44140625" bestFit="1" customWidth="1"/>
    <col min="3" max="3" width="28.109375" bestFit="1" customWidth="1"/>
    <col min="4" max="4" width="15.44140625" customWidth="1"/>
    <col min="5" max="5" width="14.33203125" customWidth="1"/>
    <col min="6" max="6" width="17.109375" customWidth="1"/>
    <col min="7" max="7" width="14.33203125" customWidth="1"/>
    <col min="8" max="8" width="15.44140625" customWidth="1"/>
  </cols>
  <sheetData>
    <row r="1" spans="1:13">
      <c r="B1" t="s">
        <v>1593</v>
      </c>
      <c r="D1" s="112">
        <f t="shared" ref="D1:F1" si="0">SUBTOTAL(9,D4:D1675)</f>
        <v>19228004048.840019</v>
      </c>
      <c r="E1" s="112">
        <f t="shared" si="0"/>
        <v>3364041920.4799976</v>
      </c>
      <c r="F1" s="112">
        <f t="shared" si="0"/>
        <v>616853823.33000004</v>
      </c>
      <c r="G1" s="113">
        <f>SUBTOTAL(9,G4:G1675)</f>
        <v>3978468675.7999992</v>
      </c>
      <c r="H1" s="24">
        <f t="shared" ref="H1" si="1">SUBTOTAL(9,H4:H1628)</f>
        <v>13218303540.520016</v>
      </c>
      <c r="M1" s="4"/>
    </row>
    <row r="2" spans="1:13">
      <c r="M2" s="4"/>
    </row>
    <row r="3" spans="1:13">
      <c r="A3" t="s">
        <v>1594</v>
      </c>
      <c r="B3" s="116" t="s">
        <v>1595</v>
      </c>
      <c r="C3" s="116" t="s">
        <v>3406</v>
      </c>
      <c r="D3" s="116" t="s">
        <v>3379</v>
      </c>
      <c r="E3" s="116" t="s">
        <v>3380</v>
      </c>
      <c r="F3" s="116" t="s">
        <v>3381</v>
      </c>
      <c r="G3" s="116" t="s">
        <v>3382</v>
      </c>
      <c r="H3" s="116" t="s">
        <v>3407</v>
      </c>
      <c r="M3" s="4"/>
    </row>
    <row r="4" spans="1:13">
      <c r="A4" s="115" t="s">
        <v>26</v>
      </c>
      <c r="B4" s="115" t="s">
        <v>3332</v>
      </c>
      <c r="C4" s="115" t="s">
        <v>3384</v>
      </c>
      <c r="D4" s="118">
        <v>6606972.9400000004</v>
      </c>
      <c r="E4" s="118">
        <v>6606972.9400000004</v>
      </c>
      <c r="F4" s="118" t="s">
        <v>3383</v>
      </c>
      <c r="G4" s="118">
        <v>6606972.9400000004</v>
      </c>
      <c r="H4" s="118" t="s">
        <v>3383</v>
      </c>
      <c r="M4" s="4"/>
    </row>
    <row r="5" spans="1:13">
      <c r="A5" s="115" t="s">
        <v>26</v>
      </c>
      <c r="B5" s="115" t="s">
        <v>1449</v>
      </c>
      <c r="C5" s="115" t="s">
        <v>1597</v>
      </c>
      <c r="D5" s="118">
        <v>8597643.8200000003</v>
      </c>
      <c r="E5" s="118">
        <v>52195.56</v>
      </c>
      <c r="F5" s="118" t="s">
        <v>3383</v>
      </c>
      <c r="G5" s="118">
        <v>52195.56</v>
      </c>
      <c r="H5" s="118">
        <v>8545448.2599999998</v>
      </c>
      <c r="M5" s="4"/>
    </row>
    <row r="6" spans="1:13">
      <c r="A6" s="115" t="s">
        <v>26</v>
      </c>
      <c r="B6" s="115" t="s">
        <v>1598</v>
      </c>
      <c r="C6" s="115" t="s">
        <v>3408</v>
      </c>
      <c r="D6" s="118">
        <v>2553619.5699999998</v>
      </c>
      <c r="E6" s="118">
        <v>23156.47</v>
      </c>
      <c r="F6" s="118" t="s">
        <v>3383</v>
      </c>
      <c r="G6" s="118">
        <v>23156.47</v>
      </c>
      <c r="H6" s="118">
        <v>2530463.1</v>
      </c>
      <c r="M6" s="4"/>
    </row>
    <row r="7" spans="1:13">
      <c r="A7" s="115" t="s">
        <v>26</v>
      </c>
      <c r="B7" s="115" t="s">
        <v>1599</v>
      </c>
      <c r="C7" s="115" t="s">
        <v>1600</v>
      </c>
      <c r="D7" s="118">
        <v>4367822.49</v>
      </c>
      <c r="E7" s="118">
        <v>741397.52</v>
      </c>
      <c r="F7" s="118" t="s">
        <v>3383</v>
      </c>
      <c r="G7" s="118">
        <v>741397.52</v>
      </c>
      <c r="H7" s="118">
        <v>3626424.97</v>
      </c>
    </row>
    <row r="8" spans="1:13">
      <c r="A8" s="115" t="s">
        <v>26</v>
      </c>
      <c r="B8" s="115" t="s">
        <v>1601</v>
      </c>
      <c r="C8" s="115" t="s">
        <v>1602</v>
      </c>
      <c r="D8" s="118">
        <v>1011367.55</v>
      </c>
      <c r="E8" s="118">
        <v>1269.94</v>
      </c>
      <c r="F8" s="118" t="s">
        <v>3383</v>
      </c>
      <c r="G8" s="118">
        <v>1269.94</v>
      </c>
      <c r="H8" s="118">
        <v>1010097.61</v>
      </c>
    </row>
    <row r="9" spans="1:13">
      <c r="A9" s="115" t="s">
        <v>26</v>
      </c>
      <c r="B9" s="115" t="s">
        <v>1603</v>
      </c>
      <c r="C9" s="115" t="s">
        <v>1604</v>
      </c>
      <c r="D9" s="118">
        <v>1628109.57</v>
      </c>
      <c r="E9" s="118">
        <v>18464.240000000002</v>
      </c>
      <c r="F9" s="118" t="s">
        <v>3383</v>
      </c>
      <c r="G9" s="118">
        <v>18464.240000000002</v>
      </c>
      <c r="H9" s="118">
        <v>1609645.33</v>
      </c>
    </row>
    <row r="10" spans="1:13">
      <c r="A10" s="115" t="s">
        <v>26</v>
      </c>
      <c r="B10" s="115" t="s">
        <v>1605</v>
      </c>
      <c r="C10" s="115" t="s">
        <v>2975</v>
      </c>
      <c r="D10" s="118">
        <v>3795143.99</v>
      </c>
      <c r="E10" s="118" t="s">
        <v>3383</v>
      </c>
      <c r="F10" s="118" t="s">
        <v>3383</v>
      </c>
      <c r="G10" s="118" t="s">
        <v>3383</v>
      </c>
      <c r="H10" s="118">
        <v>3795143.99</v>
      </c>
    </row>
    <row r="11" spans="1:13">
      <c r="A11" s="115" t="s">
        <v>26</v>
      </c>
      <c r="B11" s="115" t="s">
        <v>1606</v>
      </c>
      <c r="C11" s="115" t="s">
        <v>1607</v>
      </c>
      <c r="D11" s="118">
        <v>8004000</v>
      </c>
      <c r="E11" s="118" t="s">
        <v>3383</v>
      </c>
      <c r="F11" s="118" t="s">
        <v>3383</v>
      </c>
      <c r="G11" s="118" t="s">
        <v>3383</v>
      </c>
      <c r="H11" s="118">
        <v>8004000</v>
      </c>
    </row>
    <row r="12" spans="1:13">
      <c r="A12" s="115" t="s">
        <v>26</v>
      </c>
      <c r="B12" s="115" t="s">
        <v>1608</v>
      </c>
      <c r="C12" s="115" t="s">
        <v>3409</v>
      </c>
      <c r="D12" s="118">
        <v>40000</v>
      </c>
      <c r="E12" s="118" t="s">
        <v>3383</v>
      </c>
      <c r="F12" s="118" t="s">
        <v>3383</v>
      </c>
      <c r="G12" s="118" t="s">
        <v>3383</v>
      </c>
      <c r="H12" s="118">
        <v>40000</v>
      </c>
    </row>
    <row r="13" spans="1:13">
      <c r="A13" s="115" t="s">
        <v>26</v>
      </c>
      <c r="B13" s="115" t="s">
        <v>1609</v>
      </c>
      <c r="C13" s="115" t="s">
        <v>1610</v>
      </c>
      <c r="D13" s="118">
        <v>5764812.0199999996</v>
      </c>
      <c r="E13" s="118">
        <v>212290</v>
      </c>
      <c r="F13" s="118">
        <v>4102970</v>
      </c>
      <c r="G13" s="118">
        <v>4315260</v>
      </c>
      <c r="H13" s="118">
        <v>1449552.02</v>
      </c>
    </row>
    <row r="14" spans="1:13">
      <c r="A14" s="115" t="s">
        <v>26</v>
      </c>
      <c r="B14" s="115" t="s">
        <v>1611</v>
      </c>
      <c r="C14" s="115" t="s">
        <v>1612</v>
      </c>
      <c r="D14" s="118">
        <v>2679920.4</v>
      </c>
      <c r="E14" s="118">
        <v>10770</v>
      </c>
      <c r="F14" s="118" t="s">
        <v>3383</v>
      </c>
      <c r="G14" s="118">
        <v>10770</v>
      </c>
      <c r="H14" s="118">
        <v>2669150.4</v>
      </c>
    </row>
    <row r="15" spans="1:13">
      <c r="A15" s="115" t="s">
        <v>26</v>
      </c>
      <c r="B15" s="115" t="s">
        <v>1613</v>
      </c>
      <c r="C15" s="115" t="s">
        <v>2982</v>
      </c>
      <c r="D15" s="118">
        <v>990000</v>
      </c>
      <c r="E15" s="118" t="s">
        <v>3383</v>
      </c>
      <c r="F15" s="118" t="s">
        <v>3383</v>
      </c>
      <c r="G15" s="118" t="s">
        <v>3383</v>
      </c>
      <c r="H15" s="118">
        <v>990000</v>
      </c>
    </row>
    <row r="16" spans="1:13">
      <c r="A16" s="115" t="s">
        <v>26</v>
      </c>
      <c r="B16" s="115" t="s">
        <v>1614</v>
      </c>
      <c r="C16" s="115" t="s">
        <v>1615</v>
      </c>
      <c r="D16" s="118">
        <v>900000</v>
      </c>
      <c r="E16" s="118" t="s">
        <v>3383</v>
      </c>
      <c r="F16" s="118" t="s">
        <v>3383</v>
      </c>
      <c r="G16" s="118" t="s">
        <v>3383</v>
      </c>
      <c r="H16" s="118">
        <v>900000</v>
      </c>
    </row>
    <row r="17" spans="1:8">
      <c r="A17" s="115" t="s">
        <v>26</v>
      </c>
      <c r="B17" s="115" t="s">
        <v>1616</v>
      </c>
      <c r="C17" s="115" t="s">
        <v>3410</v>
      </c>
      <c r="D17" s="118">
        <v>150000</v>
      </c>
      <c r="E17" s="118">
        <v>109800</v>
      </c>
      <c r="F17" s="118" t="s">
        <v>3383</v>
      </c>
      <c r="G17" s="118">
        <v>109800</v>
      </c>
      <c r="H17" s="118">
        <v>40200</v>
      </c>
    </row>
    <row r="18" spans="1:8">
      <c r="A18" s="115" t="s">
        <v>26</v>
      </c>
      <c r="B18" s="115" t="s">
        <v>1617</v>
      </c>
      <c r="C18" s="115" t="s">
        <v>3411</v>
      </c>
      <c r="D18" s="118">
        <v>80000</v>
      </c>
      <c r="E18" s="118" t="s">
        <v>3383</v>
      </c>
      <c r="F18" s="118" t="s">
        <v>3383</v>
      </c>
      <c r="G18" s="118" t="s">
        <v>3383</v>
      </c>
      <c r="H18" s="118">
        <v>80000</v>
      </c>
    </row>
    <row r="19" spans="1:8">
      <c r="A19" s="115" t="s">
        <v>26</v>
      </c>
      <c r="B19" s="115" t="s">
        <v>1618</v>
      </c>
      <c r="C19" s="115" t="s">
        <v>1619</v>
      </c>
      <c r="D19" s="118">
        <v>150000</v>
      </c>
      <c r="E19" s="118" t="s">
        <v>3383</v>
      </c>
      <c r="F19" s="118" t="s">
        <v>3383</v>
      </c>
      <c r="G19" s="118" t="s">
        <v>3383</v>
      </c>
      <c r="H19" s="118">
        <v>150000</v>
      </c>
    </row>
    <row r="20" spans="1:8">
      <c r="A20" s="115" t="s">
        <v>26</v>
      </c>
      <c r="B20" s="115" t="s">
        <v>1620</v>
      </c>
      <c r="C20" s="115" t="s">
        <v>3412</v>
      </c>
      <c r="D20" s="118">
        <v>800000</v>
      </c>
      <c r="E20" s="118" t="s">
        <v>3383</v>
      </c>
      <c r="F20" s="118" t="s">
        <v>3383</v>
      </c>
      <c r="G20" s="118" t="s">
        <v>3383</v>
      </c>
      <c r="H20" s="118">
        <v>800000</v>
      </c>
    </row>
    <row r="21" spans="1:8">
      <c r="A21" s="115" t="s">
        <v>26</v>
      </c>
      <c r="B21" s="115" t="s">
        <v>1621</v>
      </c>
      <c r="C21" s="115" t="s">
        <v>3413</v>
      </c>
      <c r="D21" s="118">
        <v>400000</v>
      </c>
      <c r="E21" s="118" t="s">
        <v>3383</v>
      </c>
      <c r="F21" s="118" t="s">
        <v>3383</v>
      </c>
      <c r="G21" s="118" t="s">
        <v>3383</v>
      </c>
      <c r="H21" s="118">
        <v>400000</v>
      </c>
    </row>
    <row r="22" spans="1:8">
      <c r="A22" s="115" t="s">
        <v>26</v>
      </c>
      <c r="B22" s="115" t="s">
        <v>1622</v>
      </c>
      <c r="C22" s="115" t="s">
        <v>3414</v>
      </c>
      <c r="D22" s="118">
        <v>100000</v>
      </c>
      <c r="E22" s="118" t="s">
        <v>3383</v>
      </c>
      <c r="F22" s="118" t="s">
        <v>3383</v>
      </c>
      <c r="G22" s="118" t="s">
        <v>3383</v>
      </c>
      <c r="H22" s="118">
        <v>100000</v>
      </c>
    </row>
    <row r="23" spans="1:8">
      <c r="A23" s="115" t="s">
        <v>26</v>
      </c>
      <c r="B23" s="115" t="s">
        <v>1623</v>
      </c>
      <c r="C23" s="115" t="s">
        <v>3415</v>
      </c>
      <c r="D23" s="118">
        <v>600000</v>
      </c>
      <c r="E23" s="118" t="s">
        <v>3383</v>
      </c>
      <c r="F23" s="118" t="s">
        <v>3383</v>
      </c>
      <c r="G23" s="118" t="s">
        <v>3383</v>
      </c>
      <c r="H23" s="118">
        <v>600000</v>
      </c>
    </row>
    <row r="24" spans="1:8">
      <c r="A24" s="115" t="s">
        <v>26</v>
      </c>
      <c r="B24" s="115" t="s">
        <v>1624</v>
      </c>
      <c r="C24" s="115" t="s">
        <v>1625</v>
      </c>
      <c r="D24" s="118">
        <v>2094400</v>
      </c>
      <c r="E24" s="118">
        <v>894755.6</v>
      </c>
      <c r="F24" s="118" t="s">
        <v>3383</v>
      </c>
      <c r="G24" s="118">
        <v>894755.6</v>
      </c>
      <c r="H24" s="118">
        <v>1199644.3999999999</v>
      </c>
    </row>
    <row r="25" spans="1:8">
      <c r="A25" s="115" t="s">
        <v>26</v>
      </c>
      <c r="B25" s="115" t="s">
        <v>1626</v>
      </c>
      <c r="C25" s="115" t="s">
        <v>3416</v>
      </c>
      <c r="D25" s="118">
        <v>2156000</v>
      </c>
      <c r="E25" s="118" t="s">
        <v>3383</v>
      </c>
      <c r="F25" s="118" t="s">
        <v>3383</v>
      </c>
      <c r="G25" s="118" t="s">
        <v>3383</v>
      </c>
      <c r="H25" s="118">
        <v>2156000</v>
      </c>
    </row>
    <row r="26" spans="1:8">
      <c r="A26" s="115" t="s">
        <v>26</v>
      </c>
      <c r="B26" s="115" t="s">
        <v>1627</v>
      </c>
      <c r="C26" s="115" t="s">
        <v>3417</v>
      </c>
      <c r="D26" s="118">
        <v>3600000</v>
      </c>
      <c r="E26" s="118" t="s">
        <v>3383</v>
      </c>
      <c r="F26" s="118" t="s">
        <v>3383</v>
      </c>
      <c r="G26" s="118" t="s">
        <v>3383</v>
      </c>
      <c r="H26" s="118">
        <v>3600000</v>
      </c>
    </row>
    <row r="27" spans="1:8">
      <c r="A27" s="115" t="s">
        <v>26</v>
      </c>
      <c r="B27" s="115" t="s">
        <v>3333</v>
      </c>
      <c r="C27" s="115" t="s">
        <v>3385</v>
      </c>
      <c r="D27" s="118">
        <v>23632807.920000002</v>
      </c>
      <c r="E27" s="118">
        <v>23632807.920000002</v>
      </c>
      <c r="F27" s="118" t="s">
        <v>3383</v>
      </c>
      <c r="G27" s="118">
        <v>23632807.920000002</v>
      </c>
      <c r="H27" s="118" t="s">
        <v>3383</v>
      </c>
    </row>
    <row r="28" spans="1:8">
      <c r="A28" s="115" t="s">
        <v>43</v>
      </c>
      <c r="B28" s="115" t="s">
        <v>1450</v>
      </c>
      <c r="C28" s="115" t="s">
        <v>1597</v>
      </c>
      <c r="D28" s="118">
        <v>3498481.35</v>
      </c>
      <c r="E28" s="118">
        <v>416841.66</v>
      </c>
      <c r="F28" s="118" t="s">
        <v>3383</v>
      </c>
      <c r="G28" s="118">
        <v>416841.66</v>
      </c>
      <c r="H28" s="118">
        <v>3081639.69</v>
      </c>
    </row>
    <row r="29" spans="1:8">
      <c r="A29" s="115" t="s">
        <v>43</v>
      </c>
      <c r="B29" s="115" t="s">
        <v>1628</v>
      </c>
      <c r="C29" s="115" t="s">
        <v>3408</v>
      </c>
      <c r="D29" s="118">
        <v>2357620.89</v>
      </c>
      <c r="E29" s="118">
        <v>1822312.18</v>
      </c>
      <c r="F29" s="118" t="s">
        <v>3383</v>
      </c>
      <c r="G29" s="118">
        <v>1822312.18</v>
      </c>
      <c r="H29" s="118">
        <v>535308.71</v>
      </c>
    </row>
    <row r="30" spans="1:8">
      <c r="A30" s="115" t="s">
        <v>43</v>
      </c>
      <c r="B30" s="115" t="s">
        <v>1629</v>
      </c>
      <c r="C30" s="115" t="s">
        <v>1600</v>
      </c>
      <c r="D30" s="118">
        <v>21840678.170000002</v>
      </c>
      <c r="E30" s="118">
        <v>3295504.31</v>
      </c>
      <c r="F30" s="118" t="s">
        <v>3383</v>
      </c>
      <c r="G30" s="118">
        <v>3295504.31</v>
      </c>
      <c r="H30" s="118">
        <v>18545173.859999999</v>
      </c>
    </row>
    <row r="31" spans="1:8">
      <c r="A31" s="115" t="s">
        <v>43</v>
      </c>
      <c r="B31" s="115" t="s">
        <v>1630</v>
      </c>
      <c r="C31" s="115" t="s">
        <v>1602</v>
      </c>
      <c r="D31" s="118">
        <v>913937.53</v>
      </c>
      <c r="E31" s="118">
        <v>51921.69</v>
      </c>
      <c r="F31" s="118" t="s">
        <v>3383</v>
      </c>
      <c r="G31" s="118">
        <v>51921.69</v>
      </c>
      <c r="H31" s="118">
        <v>862015.84</v>
      </c>
    </row>
    <row r="32" spans="1:8">
      <c r="A32" s="115" t="s">
        <v>43</v>
      </c>
      <c r="B32" s="115" t="s">
        <v>1631</v>
      </c>
      <c r="C32" s="115" t="s">
        <v>1604</v>
      </c>
      <c r="D32" s="118">
        <v>972582.45</v>
      </c>
      <c r="E32" s="118">
        <v>127163.68</v>
      </c>
      <c r="F32" s="118" t="s">
        <v>3383</v>
      </c>
      <c r="G32" s="118">
        <v>127163.68</v>
      </c>
      <c r="H32" s="118">
        <v>845418.77</v>
      </c>
    </row>
    <row r="33" spans="1:8">
      <c r="A33" s="115" t="s">
        <v>43</v>
      </c>
      <c r="B33" s="115" t="s">
        <v>1632</v>
      </c>
      <c r="C33" s="115" t="s">
        <v>2975</v>
      </c>
      <c r="D33" s="118">
        <v>24188045.120000001</v>
      </c>
      <c r="E33" s="118" t="s">
        <v>3383</v>
      </c>
      <c r="F33" s="118" t="s">
        <v>3383</v>
      </c>
      <c r="G33" s="118" t="s">
        <v>3383</v>
      </c>
      <c r="H33" s="118">
        <v>24188045.120000001</v>
      </c>
    </row>
    <row r="34" spans="1:8">
      <c r="A34" s="115" t="s">
        <v>43</v>
      </c>
      <c r="B34" s="115" t="s">
        <v>1633</v>
      </c>
      <c r="C34" s="115" t="s">
        <v>1607</v>
      </c>
      <c r="D34" s="118">
        <v>4112000</v>
      </c>
      <c r="E34" s="118" t="s">
        <v>3383</v>
      </c>
      <c r="F34" s="118" t="s">
        <v>3383</v>
      </c>
      <c r="G34" s="118" t="s">
        <v>3383</v>
      </c>
      <c r="H34" s="118">
        <v>4112000</v>
      </c>
    </row>
    <row r="35" spans="1:8">
      <c r="A35" s="115" t="s">
        <v>43</v>
      </c>
      <c r="B35" s="115" t="s">
        <v>1634</v>
      </c>
      <c r="C35" s="115" t="s">
        <v>3418</v>
      </c>
      <c r="D35" s="118">
        <v>168000</v>
      </c>
      <c r="E35" s="118" t="s">
        <v>3383</v>
      </c>
      <c r="F35" s="118" t="s">
        <v>3383</v>
      </c>
      <c r="G35" s="118" t="s">
        <v>3383</v>
      </c>
      <c r="H35" s="118">
        <v>168000</v>
      </c>
    </row>
    <row r="36" spans="1:8">
      <c r="A36" s="115" t="s">
        <v>43</v>
      </c>
      <c r="B36" s="115" t="s">
        <v>1635</v>
      </c>
      <c r="C36" s="115" t="s">
        <v>3409</v>
      </c>
      <c r="D36" s="118">
        <v>100000</v>
      </c>
      <c r="E36" s="118" t="s">
        <v>3383</v>
      </c>
      <c r="F36" s="118" t="s">
        <v>3383</v>
      </c>
      <c r="G36" s="118" t="s">
        <v>3383</v>
      </c>
      <c r="H36" s="118">
        <v>100000</v>
      </c>
    </row>
    <row r="37" spans="1:8">
      <c r="A37" s="115" t="s">
        <v>43</v>
      </c>
      <c r="B37" s="115" t="s">
        <v>1636</v>
      </c>
      <c r="C37" s="115" t="s">
        <v>1610</v>
      </c>
      <c r="D37" s="118">
        <v>26376051.329999998</v>
      </c>
      <c r="E37" s="118" t="s">
        <v>3383</v>
      </c>
      <c r="F37" s="118" t="s">
        <v>3383</v>
      </c>
      <c r="G37" s="118" t="s">
        <v>3383</v>
      </c>
      <c r="H37" s="118">
        <v>26376051.329999998</v>
      </c>
    </row>
    <row r="38" spans="1:8">
      <c r="A38" s="115" t="s">
        <v>43</v>
      </c>
      <c r="B38" s="115" t="s">
        <v>1637</v>
      </c>
      <c r="C38" s="115" t="s">
        <v>1612</v>
      </c>
      <c r="D38" s="118">
        <v>3384838.5</v>
      </c>
      <c r="E38" s="118" t="s">
        <v>3383</v>
      </c>
      <c r="F38" s="118" t="s">
        <v>3383</v>
      </c>
      <c r="G38" s="118" t="s">
        <v>3383</v>
      </c>
      <c r="H38" s="118">
        <v>3384838.5</v>
      </c>
    </row>
    <row r="39" spans="1:8">
      <c r="A39" s="115" t="s">
        <v>43</v>
      </c>
      <c r="B39" s="115" t="s">
        <v>1638</v>
      </c>
      <c r="C39" s="115" t="s">
        <v>2982</v>
      </c>
      <c r="D39" s="118">
        <v>1844500</v>
      </c>
      <c r="E39" s="118" t="s">
        <v>3383</v>
      </c>
      <c r="F39" s="118" t="s">
        <v>3383</v>
      </c>
      <c r="G39" s="118" t="s">
        <v>3383</v>
      </c>
      <c r="H39" s="118">
        <v>1844500</v>
      </c>
    </row>
    <row r="40" spans="1:8">
      <c r="A40" s="115" t="s">
        <v>43</v>
      </c>
      <c r="B40" s="115" t="s">
        <v>1639</v>
      </c>
      <c r="C40" s="115" t="s">
        <v>1615</v>
      </c>
      <c r="D40" s="118">
        <v>3050000</v>
      </c>
      <c r="E40" s="118">
        <v>233720</v>
      </c>
      <c r="F40" s="118" t="s">
        <v>3383</v>
      </c>
      <c r="G40" s="118">
        <v>233720</v>
      </c>
      <c r="H40" s="118">
        <v>2816280</v>
      </c>
    </row>
    <row r="41" spans="1:8">
      <c r="A41" s="115" t="s">
        <v>43</v>
      </c>
      <c r="B41" s="115" t="s">
        <v>1640</v>
      </c>
      <c r="C41" s="115" t="s">
        <v>3410</v>
      </c>
      <c r="D41" s="118">
        <v>150000</v>
      </c>
      <c r="E41" s="118">
        <v>126830</v>
      </c>
      <c r="F41" s="118" t="s">
        <v>3383</v>
      </c>
      <c r="G41" s="118">
        <v>126830</v>
      </c>
      <c r="H41" s="118">
        <v>23170</v>
      </c>
    </row>
    <row r="42" spans="1:8">
      <c r="A42" s="115" t="s">
        <v>43</v>
      </c>
      <c r="B42" s="115" t="s">
        <v>1641</v>
      </c>
      <c r="C42" s="115" t="s">
        <v>3411</v>
      </c>
      <c r="D42" s="118">
        <v>120000</v>
      </c>
      <c r="E42" s="118" t="s">
        <v>3383</v>
      </c>
      <c r="F42" s="118" t="s">
        <v>3383</v>
      </c>
      <c r="G42" s="118" t="s">
        <v>3383</v>
      </c>
      <c r="H42" s="118">
        <v>120000</v>
      </c>
    </row>
    <row r="43" spans="1:8">
      <c r="A43" s="115" t="s">
        <v>43</v>
      </c>
      <c r="B43" s="115" t="s">
        <v>1642</v>
      </c>
      <c r="C43" s="115" t="s">
        <v>1619</v>
      </c>
      <c r="D43" s="118">
        <v>450000</v>
      </c>
      <c r="E43" s="118">
        <v>2499.9899999999998</v>
      </c>
      <c r="F43" s="118" t="s">
        <v>3383</v>
      </c>
      <c r="G43" s="118">
        <v>2499.9899999999998</v>
      </c>
      <c r="H43" s="118">
        <v>447500.01</v>
      </c>
    </row>
    <row r="44" spans="1:8">
      <c r="A44" s="115" t="s">
        <v>43</v>
      </c>
      <c r="B44" s="115" t="s">
        <v>1643</v>
      </c>
      <c r="C44" s="115" t="s">
        <v>3412</v>
      </c>
      <c r="D44" s="118">
        <v>1400000</v>
      </c>
      <c r="E44" s="118">
        <v>737898.01</v>
      </c>
      <c r="F44" s="118" t="s">
        <v>3383</v>
      </c>
      <c r="G44" s="118">
        <v>737898.01</v>
      </c>
      <c r="H44" s="118">
        <v>662101.99</v>
      </c>
    </row>
    <row r="45" spans="1:8">
      <c r="A45" s="115" t="s">
        <v>43</v>
      </c>
      <c r="B45" s="115" t="s">
        <v>1644</v>
      </c>
      <c r="C45" s="115" t="s">
        <v>3413</v>
      </c>
      <c r="D45" s="118">
        <v>240000</v>
      </c>
      <c r="E45" s="118">
        <v>190000</v>
      </c>
      <c r="F45" s="118" t="s">
        <v>3383</v>
      </c>
      <c r="G45" s="118">
        <v>190000</v>
      </c>
      <c r="H45" s="118">
        <v>50000</v>
      </c>
    </row>
    <row r="46" spans="1:8">
      <c r="A46" s="115" t="s">
        <v>43</v>
      </c>
      <c r="B46" s="115" t="s">
        <v>1645</v>
      </c>
      <c r="C46" s="115" t="s">
        <v>3419</v>
      </c>
      <c r="D46" s="118">
        <v>120000</v>
      </c>
      <c r="E46" s="118" t="s">
        <v>3383</v>
      </c>
      <c r="F46" s="118" t="s">
        <v>3383</v>
      </c>
      <c r="G46" s="118" t="s">
        <v>3383</v>
      </c>
      <c r="H46" s="118">
        <v>120000</v>
      </c>
    </row>
    <row r="47" spans="1:8">
      <c r="A47" s="115" t="s">
        <v>43</v>
      </c>
      <c r="B47" s="115" t="s">
        <v>1646</v>
      </c>
      <c r="C47" s="115" t="s">
        <v>1647</v>
      </c>
      <c r="D47" s="118">
        <v>1075000</v>
      </c>
      <c r="E47" s="118" t="s">
        <v>3383</v>
      </c>
      <c r="F47" s="118" t="s">
        <v>3383</v>
      </c>
      <c r="G47" s="118" t="s">
        <v>3383</v>
      </c>
      <c r="H47" s="118">
        <v>1075000</v>
      </c>
    </row>
    <row r="48" spans="1:8">
      <c r="A48" s="115" t="s">
        <v>43</v>
      </c>
      <c r="B48" s="115" t="s">
        <v>1648</v>
      </c>
      <c r="C48" s="115" t="s">
        <v>3415</v>
      </c>
      <c r="D48" s="118">
        <v>480000</v>
      </c>
      <c r="E48" s="118">
        <v>192174.13</v>
      </c>
      <c r="F48" s="118" t="s">
        <v>3383</v>
      </c>
      <c r="G48" s="118">
        <v>192174.13</v>
      </c>
      <c r="H48" s="118">
        <v>287825.87</v>
      </c>
    </row>
    <row r="49" spans="1:8">
      <c r="A49" s="115" t="s">
        <v>43</v>
      </c>
      <c r="B49" s="115" t="s">
        <v>1649</v>
      </c>
      <c r="C49" s="115" t="s">
        <v>1625</v>
      </c>
      <c r="D49" s="118">
        <v>2372402.25</v>
      </c>
      <c r="E49" s="118">
        <v>894755.6</v>
      </c>
      <c r="F49" s="118" t="s">
        <v>3383</v>
      </c>
      <c r="G49" s="118">
        <v>894755.6</v>
      </c>
      <c r="H49" s="118">
        <v>1477646.65</v>
      </c>
    </row>
    <row r="50" spans="1:8">
      <c r="A50" s="115" t="s">
        <v>43</v>
      </c>
      <c r="B50" s="115" t="s">
        <v>1650</v>
      </c>
      <c r="C50" s="115" t="s">
        <v>3420</v>
      </c>
      <c r="D50" s="118">
        <v>3407400</v>
      </c>
      <c r="E50" s="118" t="s">
        <v>3383</v>
      </c>
      <c r="F50" s="118" t="s">
        <v>3383</v>
      </c>
      <c r="G50" s="118" t="s">
        <v>3383</v>
      </c>
      <c r="H50" s="118">
        <v>3407400</v>
      </c>
    </row>
    <row r="51" spans="1:8">
      <c r="A51" s="115" t="s">
        <v>43</v>
      </c>
      <c r="B51" s="115" t="s">
        <v>1651</v>
      </c>
      <c r="C51" s="115" t="s">
        <v>3417</v>
      </c>
      <c r="D51" s="118">
        <v>4335120.7300000004</v>
      </c>
      <c r="E51" s="118">
        <v>16386.78</v>
      </c>
      <c r="F51" s="118" t="s">
        <v>3383</v>
      </c>
      <c r="G51" s="118">
        <v>16386.78</v>
      </c>
      <c r="H51" s="118">
        <v>4318733.95</v>
      </c>
    </row>
    <row r="52" spans="1:8">
      <c r="A52" s="115" t="s">
        <v>43</v>
      </c>
      <c r="B52" s="115" t="s">
        <v>3334</v>
      </c>
      <c r="C52" s="115" t="s">
        <v>3386</v>
      </c>
      <c r="D52" s="118">
        <v>40527705.859999999</v>
      </c>
      <c r="E52" s="118">
        <v>40527705.859999999</v>
      </c>
      <c r="F52" s="118" t="s">
        <v>3383</v>
      </c>
      <c r="G52" s="118">
        <v>40527705.859999999</v>
      </c>
      <c r="H52" s="118" t="s">
        <v>3383</v>
      </c>
    </row>
    <row r="53" spans="1:8">
      <c r="A53" s="115" t="s">
        <v>49</v>
      </c>
      <c r="B53" s="115" t="s">
        <v>1451</v>
      </c>
      <c r="C53" s="115" t="s">
        <v>1597</v>
      </c>
      <c r="D53" s="118">
        <v>4326752.6399999997</v>
      </c>
      <c r="E53" s="118">
        <v>253812.83</v>
      </c>
      <c r="F53" s="118" t="s">
        <v>3383</v>
      </c>
      <c r="G53" s="118">
        <v>253812.83</v>
      </c>
      <c r="H53" s="118">
        <v>4072939.81</v>
      </c>
    </row>
    <row r="54" spans="1:8">
      <c r="A54" s="115" t="s">
        <v>49</v>
      </c>
      <c r="B54" s="115" t="s">
        <v>1652</v>
      </c>
      <c r="C54" s="115" t="s">
        <v>3408</v>
      </c>
      <c r="D54" s="118">
        <v>1657151.4</v>
      </c>
      <c r="E54" s="118">
        <v>1354458.88</v>
      </c>
      <c r="F54" s="118" t="s">
        <v>3383</v>
      </c>
      <c r="G54" s="118">
        <v>1354458.88</v>
      </c>
      <c r="H54" s="118">
        <v>302692.52</v>
      </c>
    </row>
    <row r="55" spans="1:8">
      <c r="A55" s="115" t="s">
        <v>49</v>
      </c>
      <c r="B55" s="115" t="s">
        <v>1653</v>
      </c>
      <c r="C55" s="115" t="s">
        <v>1600</v>
      </c>
      <c r="D55" s="118">
        <v>12392349.470000001</v>
      </c>
      <c r="E55" s="118">
        <v>4056681.19</v>
      </c>
      <c r="F55" s="118" t="s">
        <v>3383</v>
      </c>
      <c r="G55" s="118">
        <v>4056681.19</v>
      </c>
      <c r="H55" s="118">
        <v>8335668.2800000003</v>
      </c>
    </row>
    <row r="56" spans="1:8">
      <c r="A56" s="115" t="s">
        <v>49</v>
      </c>
      <c r="B56" s="115" t="s">
        <v>1654</v>
      </c>
      <c r="C56" s="115" t="s">
        <v>1602</v>
      </c>
      <c r="D56" s="118">
        <v>653599.80000000005</v>
      </c>
      <c r="E56" s="118">
        <v>111050.93</v>
      </c>
      <c r="F56" s="118" t="s">
        <v>3383</v>
      </c>
      <c r="G56" s="118">
        <v>111050.93</v>
      </c>
      <c r="H56" s="118">
        <v>542548.87</v>
      </c>
    </row>
    <row r="57" spans="1:8">
      <c r="A57" s="115" t="s">
        <v>49</v>
      </c>
      <c r="B57" s="115" t="s">
        <v>1655</v>
      </c>
      <c r="C57" s="115" t="s">
        <v>1604</v>
      </c>
      <c r="D57" s="118">
        <v>789646.42</v>
      </c>
      <c r="E57" s="118">
        <v>34641.72</v>
      </c>
      <c r="F57" s="118" t="s">
        <v>3383</v>
      </c>
      <c r="G57" s="118">
        <v>34641.72</v>
      </c>
      <c r="H57" s="118">
        <v>755004.7</v>
      </c>
    </row>
    <row r="58" spans="1:8">
      <c r="A58" s="115" t="s">
        <v>49</v>
      </c>
      <c r="B58" s="115" t="s">
        <v>1656</v>
      </c>
      <c r="C58" s="115" t="s">
        <v>2975</v>
      </c>
      <c r="D58" s="118">
        <v>39249550.460000001</v>
      </c>
      <c r="E58" s="118">
        <v>18541.86</v>
      </c>
      <c r="F58" s="118" t="s">
        <v>3383</v>
      </c>
      <c r="G58" s="118">
        <v>18541.86</v>
      </c>
      <c r="H58" s="118">
        <v>39231008.600000001</v>
      </c>
    </row>
    <row r="59" spans="1:8">
      <c r="A59" s="115" t="s">
        <v>49</v>
      </c>
      <c r="B59" s="115" t="s">
        <v>1657</v>
      </c>
      <c r="C59" s="115" t="s">
        <v>1607</v>
      </c>
      <c r="D59" s="118">
        <v>7293500</v>
      </c>
      <c r="E59" s="118" t="s">
        <v>3383</v>
      </c>
      <c r="F59" s="118" t="s">
        <v>3383</v>
      </c>
      <c r="G59" s="118" t="s">
        <v>3383</v>
      </c>
      <c r="H59" s="118">
        <v>7293500</v>
      </c>
    </row>
    <row r="60" spans="1:8">
      <c r="A60" s="115" t="s">
        <v>49</v>
      </c>
      <c r="B60" s="115" t="s">
        <v>1658</v>
      </c>
      <c r="C60" s="115" t="s">
        <v>3418</v>
      </c>
      <c r="D60" s="118">
        <v>560000</v>
      </c>
      <c r="E60" s="118" t="s">
        <v>3383</v>
      </c>
      <c r="F60" s="118" t="s">
        <v>3383</v>
      </c>
      <c r="G60" s="118" t="s">
        <v>3383</v>
      </c>
      <c r="H60" s="118">
        <v>560000</v>
      </c>
    </row>
    <row r="61" spans="1:8">
      <c r="A61" s="115" t="s">
        <v>49</v>
      </c>
      <c r="B61" s="115" t="s">
        <v>1659</v>
      </c>
      <c r="C61" s="115" t="s">
        <v>3409</v>
      </c>
      <c r="D61" s="118">
        <v>100000</v>
      </c>
      <c r="E61" s="118" t="s">
        <v>3383</v>
      </c>
      <c r="F61" s="118" t="s">
        <v>3383</v>
      </c>
      <c r="G61" s="118" t="s">
        <v>3383</v>
      </c>
      <c r="H61" s="118">
        <v>100000</v>
      </c>
    </row>
    <row r="62" spans="1:8">
      <c r="A62" s="115" t="s">
        <v>49</v>
      </c>
      <c r="B62" s="115" t="s">
        <v>1660</v>
      </c>
      <c r="C62" s="115" t="s">
        <v>1610</v>
      </c>
      <c r="D62" s="118">
        <v>15558347.5</v>
      </c>
      <c r="E62" s="118" t="s">
        <v>3383</v>
      </c>
      <c r="F62" s="118" t="s">
        <v>3383</v>
      </c>
      <c r="G62" s="118" t="s">
        <v>3383</v>
      </c>
      <c r="H62" s="118">
        <v>15558347.5</v>
      </c>
    </row>
    <row r="63" spans="1:8">
      <c r="A63" s="115" t="s">
        <v>49</v>
      </c>
      <c r="B63" s="115" t="s">
        <v>1661</v>
      </c>
      <c r="C63" s="115" t="s">
        <v>1612</v>
      </c>
      <c r="D63" s="118">
        <v>4713513.5999999996</v>
      </c>
      <c r="E63" s="118" t="s">
        <v>3383</v>
      </c>
      <c r="F63" s="118" t="s">
        <v>3383</v>
      </c>
      <c r="G63" s="118" t="s">
        <v>3383</v>
      </c>
      <c r="H63" s="118">
        <v>4713513.5999999996</v>
      </c>
    </row>
    <row r="64" spans="1:8">
      <c r="A64" s="115" t="s">
        <v>49</v>
      </c>
      <c r="B64" s="115" t="s">
        <v>1662</v>
      </c>
      <c r="C64" s="115" t="s">
        <v>2982</v>
      </c>
      <c r="D64" s="118">
        <v>782998.68</v>
      </c>
      <c r="E64" s="118" t="s">
        <v>3383</v>
      </c>
      <c r="F64" s="118" t="s">
        <v>3383</v>
      </c>
      <c r="G64" s="118" t="s">
        <v>3383</v>
      </c>
      <c r="H64" s="118">
        <v>782998.68</v>
      </c>
    </row>
    <row r="65" spans="1:8">
      <c r="A65" s="115" t="s">
        <v>49</v>
      </c>
      <c r="B65" s="115" t="s">
        <v>1663</v>
      </c>
      <c r="C65" s="115" t="s">
        <v>1615</v>
      </c>
      <c r="D65" s="118">
        <v>6000000</v>
      </c>
      <c r="E65" s="118">
        <v>171050</v>
      </c>
      <c r="F65" s="118" t="s">
        <v>3383</v>
      </c>
      <c r="G65" s="118">
        <v>171050</v>
      </c>
      <c r="H65" s="118">
        <v>5828950</v>
      </c>
    </row>
    <row r="66" spans="1:8">
      <c r="A66" s="115" t="s">
        <v>49</v>
      </c>
      <c r="B66" s="115" t="s">
        <v>1664</v>
      </c>
      <c r="C66" s="115" t="s">
        <v>3410</v>
      </c>
      <c r="D66" s="118">
        <v>300000</v>
      </c>
      <c r="E66" s="118">
        <v>308400</v>
      </c>
      <c r="F66" s="118" t="s">
        <v>3383</v>
      </c>
      <c r="G66" s="118">
        <v>308400</v>
      </c>
      <c r="H66" s="118" t="s">
        <v>3421</v>
      </c>
    </row>
    <row r="67" spans="1:8">
      <c r="A67" s="115" t="s">
        <v>49</v>
      </c>
      <c r="B67" s="115" t="s">
        <v>1665</v>
      </c>
      <c r="C67" s="115" t="s">
        <v>3411</v>
      </c>
      <c r="D67" s="118">
        <v>80000</v>
      </c>
      <c r="E67" s="118" t="s">
        <v>3383</v>
      </c>
      <c r="F67" s="118" t="s">
        <v>3383</v>
      </c>
      <c r="G67" s="118" t="s">
        <v>3383</v>
      </c>
      <c r="H67" s="118">
        <v>80000</v>
      </c>
    </row>
    <row r="68" spans="1:8">
      <c r="A68" s="115" t="s">
        <v>49</v>
      </c>
      <c r="B68" s="115" t="s">
        <v>1666</v>
      </c>
      <c r="C68" s="115" t="s">
        <v>1619</v>
      </c>
      <c r="D68" s="118">
        <v>150000</v>
      </c>
      <c r="E68" s="118">
        <v>152480.62</v>
      </c>
      <c r="F68" s="118" t="s">
        <v>3383</v>
      </c>
      <c r="G68" s="118">
        <v>152480.62</v>
      </c>
      <c r="H68" s="118" t="s">
        <v>3422</v>
      </c>
    </row>
    <row r="69" spans="1:8">
      <c r="A69" s="115" t="s">
        <v>49</v>
      </c>
      <c r="B69" s="115" t="s">
        <v>1667</v>
      </c>
      <c r="C69" s="115" t="s">
        <v>3412</v>
      </c>
      <c r="D69" s="118">
        <v>792000</v>
      </c>
      <c r="E69" s="118" t="s">
        <v>3383</v>
      </c>
      <c r="F69" s="118" t="s">
        <v>3383</v>
      </c>
      <c r="G69" s="118" t="s">
        <v>3383</v>
      </c>
      <c r="H69" s="118">
        <v>792000</v>
      </c>
    </row>
    <row r="70" spans="1:8">
      <c r="A70" s="115" t="s">
        <v>49</v>
      </c>
      <c r="B70" s="115" t="s">
        <v>1668</v>
      </c>
      <c r="C70" s="115" t="s">
        <v>3413</v>
      </c>
      <c r="D70" s="118">
        <v>400000</v>
      </c>
      <c r="E70" s="118" t="s">
        <v>3383</v>
      </c>
      <c r="F70" s="118" t="s">
        <v>3383</v>
      </c>
      <c r="G70" s="118" t="s">
        <v>3383</v>
      </c>
      <c r="H70" s="118">
        <v>400000</v>
      </c>
    </row>
    <row r="71" spans="1:8">
      <c r="A71" s="115" t="s">
        <v>49</v>
      </c>
      <c r="B71" s="115" t="s">
        <v>1669</v>
      </c>
      <c r="C71" s="115" t="s">
        <v>3419</v>
      </c>
      <c r="D71" s="118">
        <v>100000</v>
      </c>
      <c r="E71" s="118" t="s">
        <v>3383</v>
      </c>
      <c r="F71" s="118" t="s">
        <v>3383</v>
      </c>
      <c r="G71" s="118" t="s">
        <v>3383</v>
      </c>
      <c r="H71" s="118">
        <v>100000</v>
      </c>
    </row>
    <row r="72" spans="1:8">
      <c r="A72" s="115" t="s">
        <v>49</v>
      </c>
      <c r="B72" s="115" t="s">
        <v>1670</v>
      </c>
      <c r="C72" s="115" t="s">
        <v>3415</v>
      </c>
      <c r="D72" s="118">
        <v>600000</v>
      </c>
      <c r="E72" s="118">
        <v>96045.46</v>
      </c>
      <c r="F72" s="118" t="s">
        <v>3383</v>
      </c>
      <c r="G72" s="118">
        <v>96045.46</v>
      </c>
      <c r="H72" s="118">
        <v>503954.54</v>
      </c>
    </row>
    <row r="73" spans="1:8">
      <c r="A73" s="115" t="s">
        <v>49</v>
      </c>
      <c r="B73" s="115" t="s">
        <v>1671</v>
      </c>
      <c r="C73" s="115" t="s">
        <v>1625</v>
      </c>
      <c r="D73" s="118">
        <v>2094400</v>
      </c>
      <c r="E73" s="118">
        <v>1802598.63</v>
      </c>
      <c r="F73" s="118" t="s">
        <v>3383</v>
      </c>
      <c r="G73" s="118">
        <v>1802598.63</v>
      </c>
      <c r="H73" s="118">
        <v>291801.37</v>
      </c>
    </row>
    <row r="74" spans="1:8">
      <c r="A74" s="115" t="s">
        <v>49</v>
      </c>
      <c r="B74" s="115" t="s">
        <v>1672</v>
      </c>
      <c r="C74" s="115" t="s">
        <v>3420</v>
      </c>
      <c r="D74" s="118">
        <v>5390000</v>
      </c>
      <c r="E74" s="118" t="s">
        <v>3383</v>
      </c>
      <c r="F74" s="118" t="s">
        <v>3383</v>
      </c>
      <c r="G74" s="118" t="s">
        <v>3383</v>
      </c>
      <c r="H74" s="118">
        <v>5390000</v>
      </c>
    </row>
    <row r="75" spans="1:8">
      <c r="A75" s="115" t="s">
        <v>49</v>
      </c>
      <c r="B75" s="115" t="s">
        <v>1673</v>
      </c>
      <c r="C75" s="115" t="s">
        <v>3417</v>
      </c>
      <c r="D75" s="118">
        <v>5240900.5999999996</v>
      </c>
      <c r="E75" s="118">
        <v>288005.86</v>
      </c>
      <c r="F75" s="118" t="s">
        <v>3383</v>
      </c>
      <c r="G75" s="118">
        <v>288005.86</v>
      </c>
      <c r="H75" s="118">
        <v>4952894.74</v>
      </c>
    </row>
    <row r="76" spans="1:8">
      <c r="A76" s="115" t="s">
        <v>49</v>
      </c>
      <c r="B76" s="115" t="s">
        <v>3335</v>
      </c>
      <c r="C76" s="115" t="s">
        <v>3387</v>
      </c>
      <c r="D76" s="118">
        <v>14573649.93</v>
      </c>
      <c r="E76" s="118">
        <v>14573649.93</v>
      </c>
      <c r="F76" s="118" t="s">
        <v>3383</v>
      </c>
      <c r="G76" s="118">
        <v>14573649.93</v>
      </c>
      <c r="H76" s="118" t="s">
        <v>3383</v>
      </c>
    </row>
    <row r="77" spans="1:8">
      <c r="A77" s="115" t="s">
        <v>56</v>
      </c>
      <c r="B77" s="115" t="s">
        <v>1452</v>
      </c>
      <c r="C77" s="115" t="s">
        <v>1597</v>
      </c>
      <c r="D77" s="118">
        <v>11966911.039999999</v>
      </c>
      <c r="E77" s="118">
        <v>716514.71</v>
      </c>
      <c r="F77" s="118" t="s">
        <v>3383</v>
      </c>
      <c r="G77" s="118">
        <v>716514.71</v>
      </c>
      <c r="H77" s="118">
        <v>11250396.33</v>
      </c>
    </row>
    <row r="78" spans="1:8">
      <c r="A78" s="115" t="s">
        <v>56</v>
      </c>
      <c r="B78" s="115" t="s">
        <v>1674</v>
      </c>
      <c r="C78" s="115" t="s">
        <v>3408</v>
      </c>
      <c r="D78" s="118">
        <v>2779361.65</v>
      </c>
      <c r="E78" s="118">
        <v>1363192.39</v>
      </c>
      <c r="F78" s="118" t="s">
        <v>3383</v>
      </c>
      <c r="G78" s="118">
        <v>1363192.39</v>
      </c>
      <c r="H78" s="118">
        <v>1416169.26</v>
      </c>
    </row>
    <row r="79" spans="1:8">
      <c r="A79" s="115" t="s">
        <v>56</v>
      </c>
      <c r="B79" s="115" t="s">
        <v>1675</v>
      </c>
      <c r="C79" s="115" t="s">
        <v>1600</v>
      </c>
      <c r="D79" s="118">
        <v>29970939.440000001</v>
      </c>
      <c r="E79" s="118">
        <v>3979863.61</v>
      </c>
      <c r="F79" s="118" t="s">
        <v>3383</v>
      </c>
      <c r="G79" s="118">
        <v>3979863.61</v>
      </c>
      <c r="H79" s="118">
        <v>25991075.829999998</v>
      </c>
    </row>
    <row r="80" spans="1:8">
      <c r="A80" s="115" t="s">
        <v>56</v>
      </c>
      <c r="B80" s="115" t="s">
        <v>1676</v>
      </c>
      <c r="C80" s="115" t="s">
        <v>1602</v>
      </c>
      <c r="D80" s="118">
        <v>679142.77</v>
      </c>
      <c r="E80" s="118">
        <v>159447.21</v>
      </c>
      <c r="F80" s="118" t="s">
        <v>3383</v>
      </c>
      <c r="G80" s="118">
        <v>159447.21</v>
      </c>
      <c r="H80" s="118">
        <v>519695.56</v>
      </c>
    </row>
    <row r="81" spans="1:8">
      <c r="A81" s="115" t="s">
        <v>56</v>
      </c>
      <c r="B81" s="115" t="s">
        <v>1677</v>
      </c>
      <c r="C81" s="115" t="s">
        <v>1604</v>
      </c>
      <c r="D81" s="118">
        <v>4753039.41</v>
      </c>
      <c r="E81" s="118">
        <v>180325.15</v>
      </c>
      <c r="F81" s="118" t="s">
        <v>3383</v>
      </c>
      <c r="G81" s="118">
        <v>180325.15</v>
      </c>
      <c r="H81" s="118">
        <v>4572714.26</v>
      </c>
    </row>
    <row r="82" spans="1:8">
      <c r="A82" s="115" t="s">
        <v>56</v>
      </c>
      <c r="B82" s="115" t="s">
        <v>1678</v>
      </c>
      <c r="C82" s="115" t="s">
        <v>2975</v>
      </c>
      <c r="D82" s="118">
        <v>2255374.9</v>
      </c>
      <c r="E82" s="118">
        <v>775037.36</v>
      </c>
      <c r="F82" s="118" t="s">
        <v>3383</v>
      </c>
      <c r="G82" s="118">
        <v>775037.36</v>
      </c>
      <c r="H82" s="118">
        <v>1480337.54</v>
      </c>
    </row>
    <row r="83" spans="1:8">
      <c r="A83" s="115" t="s">
        <v>56</v>
      </c>
      <c r="B83" s="115" t="s">
        <v>1679</v>
      </c>
      <c r="C83" s="115" t="s">
        <v>1607</v>
      </c>
      <c r="D83" s="118">
        <v>620000</v>
      </c>
      <c r="E83" s="118" t="s">
        <v>3383</v>
      </c>
      <c r="F83" s="118" t="s">
        <v>3383</v>
      </c>
      <c r="G83" s="118" t="s">
        <v>3383</v>
      </c>
      <c r="H83" s="118">
        <v>620000</v>
      </c>
    </row>
    <row r="84" spans="1:8">
      <c r="A84" s="115" t="s">
        <v>56</v>
      </c>
      <c r="B84" s="115" t="s">
        <v>1680</v>
      </c>
      <c r="C84" s="115" t="s">
        <v>3409</v>
      </c>
      <c r="D84" s="118">
        <v>90000</v>
      </c>
      <c r="E84" s="118" t="s">
        <v>3383</v>
      </c>
      <c r="F84" s="118">
        <v>60000</v>
      </c>
      <c r="G84" s="118">
        <v>60000</v>
      </c>
      <c r="H84" s="118">
        <v>30000</v>
      </c>
    </row>
    <row r="85" spans="1:8">
      <c r="A85" s="115" t="s">
        <v>56</v>
      </c>
      <c r="B85" s="115" t="s">
        <v>1681</v>
      </c>
      <c r="C85" s="115" t="s">
        <v>1610</v>
      </c>
      <c r="D85" s="118">
        <v>1387875.99</v>
      </c>
      <c r="E85" s="118">
        <v>26499.99</v>
      </c>
      <c r="F85" s="118">
        <v>768700</v>
      </c>
      <c r="G85" s="118">
        <v>795199.99</v>
      </c>
      <c r="H85" s="118">
        <v>592676</v>
      </c>
    </row>
    <row r="86" spans="1:8">
      <c r="A86" s="115" t="s">
        <v>56</v>
      </c>
      <c r="B86" s="115" t="s">
        <v>1682</v>
      </c>
      <c r="C86" s="115" t="s">
        <v>1612</v>
      </c>
      <c r="D86" s="118">
        <v>6644239</v>
      </c>
      <c r="E86" s="118">
        <v>875000</v>
      </c>
      <c r="F86" s="118">
        <v>1437875</v>
      </c>
      <c r="G86" s="118">
        <v>2312875</v>
      </c>
      <c r="H86" s="118">
        <v>4331364</v>
      </c>
    </row>
    <row r="87" spans="1:8">
      <c r="A87" s="115" t="s">
        <v>56</v>
      </c>
      <c r="B87" s="115" t="s">
        <v>1683</v>
      </c>
      <c r="C87" s="115" t="s">
        <v>2982</v>
      </c>
      <c r="D87" s="118">
        <v>1796855</v>
      </c>
      <c r="E87" s="118" t="s">
        <v>3383</v>
      </c>
      <c r="F87" s="118" t="s">
        <v>3383</v>
      </c>
      <c r="G87" s="118" t="s">
        <v>3383</v>
      </c>
      <c r="H87" s="118">
        <v>1796855</v>
      </c>
    </row>
    <row r="88" spans="1:8">
      <c r="A88" s="115" t="s">
        <v>56</v>
      </c>
      <c r="B88" s="115" t="s">
        <v>1684</v>
      </c>
      <c r="C88" s="115" t="s">
        <v>1615</v>
      </c>
      <c r="D88" s="118">
        <v>3740000</v>
      </c>
      <c r="E88" s="118" t="s">
        <v>3383</v>
      </c>
      <c r="F88" s="118" t="s">
        <v>3383</v>
      </c>
      <c r="G88" s="118" t="s">
        <v>3383</v>
      </c>
      <c r="H88" s="118">
        <v>3740000</v>
      </c>
    </row>
    <row r="89" spans="1:8">
      <c r="A89" s="115" t="s">
        <v>56</v>
      </c>
      <c r="B89" s="115" t="s">
        <v>1685</v>
      </c>
      <c r="C89" s="115" t="s">
        <v>3410</v>
      </c>
      <c r="D89" s="118">
        <v>240000</v>
      </c>
      <c r="E89" s="118">
        <v>190700</v>
      </c>
      <c r="F89" s="118" t="s">
        <v>3383</v>
      </c>
      <c r="G89" s="118">
        <v>190700</v>
      </c>
      <c r="H89" s="118">
        <v>49300</v>
      </c>
    </row>
    <row r="90" spans="1:8">
      <c r="A90" s="115" t="s">
        <v>56</v>
      </c>
      <c r="B90" s="115" t="s">
        <v>1686</v>
      </c>
      <c r="C90" s="115" t="s">
        <v>3411</v>
      </c>
      <c r="D90" s="118">
        <v>200000</v>
      </c>
      <c r="E90" s="118" t="s">
        <v>3383</v>
      </c>
      <c r="F90" s="118" t="s">
        <v>3383</v>
      </c>
      <c r="G90" s="118" t="s">
        <v>3383</v>
      </c>
      <c r="H90" s="118">
        <v>200000</v>
      </c>
    </row>
    <row r="91" spans="1:8">
      <c r="A91" s="115" t="s">
        <v>56</v>
      </c>
      <c r="B91" s="115" t="s">
        <v>1687</v>
      </c>
      <c r="C91" s="115" t="s">
        <v>1619</v>
      </c>
      <c r="D91" s="118">
        <v>480000</v>
      </c>
      <c r="E91" s="118">
        <v>232090.13</v>
      </c>
      <c r="F91" s="118" t="s">
        <v>3383</v>
      </c>
      <c r="G91" s="118">
        <v>232090.13</v>
      </c>
      <c r="H91" s="118">
        <v>247909.87</v>
      </c>
    </row>
    <row r="92" spans="1:8">
      <c r="A92" s="115" t="s">
        <v>56</v>
      </c>
      <c r="B92" s="115" t="s">
        <v>1688</v>
      </c>
      <c r="C92" s="115" t="s">
        <v>3412</v>
      </c>
      <c r="D92" s="118">
        <v>2800000</v>
      </c>
      <c r="E92" s="118">
        <v>401479.67</v>
      </c>
      <c r="F92" s="118" t="s">
        <v>3383</v>
      </c>
      <c r="G92" s="118">
        <v>401479.67</v>
      </c>
      <c r="H92" s="118">
        <v>2398520.33</v>
      </c>
    </row>
    <row r="93" spans="1:8">
      <c r="A93" s="115" t="s">
        <v>56</v>
      </c>
      <c r="B93" s="115" t="s">
        <v>1689</v>
      </c>
      <c r="C93" s="115" t="s">
        <v>3413</v>
      </c>
      <c r="D93" s="118">
        <v>320000</v>
      </c>
      <c r="E93" s="118" t="s">
        <v>3383</v>
      </c>
      <c r="F93" s="118" t="s">
        <v>3383</v>
      </c>
      <c r="G93" s="118" t="s">
        <v>3383</v>
      </c>
      <c r="H93" s="118">
        <v>320000</v>
      </c>
    </row>
    <row r="94" spans="1:8">
      <c r="A94" s="115" t="s">
        <v>56</v>
      </c>
      <c r="B94" s="115" t="s">
        <v>1690</v>
      </c>
      <c r="C94" s="115" t="s">
        <v>3419</v>
      </c>
      <c r="D94" s="118">
        <v>160000</v>
      </c>
      <c r="E94" s="118" t="s">
        <v>3383</v>
      </c>
      <c r="F94" s="118" t="s">
        <v>3383</v>
      </c>
      <c r="G94" s="118" t="s">
        <v>3383</v>
      </c>
      <c r="H94" s="118">
        <v>160000</v>
      </c>
    </row>
    <row r="95" spans="1:8">
      <c r="A95" s="115" t="s">
        <v>56</v>
      </c>
      <c r="B95" s="115" t="s">
        <v>1691</v>
      </c>
      <c r="C95" s="115" t="s">
        <v>1647</v>
      </c>
      <c r="D95" s="118">
        <v>700000</v>
      </c>
      <c r="E95" s="118" t="s">
        <v>3383</v>
      </c>
      <c r="F95" s="118" t="s">
        <v>3383</v>
      </c>
      <c r="G95" s="118" t="s">
        <v>3383</v>
      </c>
      <c r="H95" s="118">
        <v>700000</v>
      </c>
    </row>
    <row r="96" spans="1:8">
      <c r="A96" s="115" t="s">
        <v>56</v>
      </c>
      <c r="B96" s="115" t="s">
        <v>1692</v>
      </c>
      <c r="C96" s="115" t="s">
        <v>3423</v>
      </c>
      <c r="D96" s="118">
        <v>640000</v>
      </c>
      <c r="E96" s="118">
        <v>96087.07</v>
      </c>
      <c r="F96" s="118" t="s">
        <v>3383</v>
      </c>
      <c r="G96" s="118">
        <v>96087.07</v>
      </c>
      <c r="H96" s="118">
        <v>543912.93000000005</v>
      </c>
    </row>
    <row r="97" spans="1:8">
      <c r="A97" s="115" t="s">
        <v>56</v>
      </c>
      <c r="B97" s="115" t="s">
        <v>1693</v>
      </c>
      <c r="C97" s="115" t="s">
        <v>1625</v>
      </c>
      <c r="D97" s="118">
        <v>3407400</v>
      </c>
      <c r="E97" s="118" t="s">
        <v>3383</v>
      </c>
      <c r="F97" s="118" t="s">
        <v>3383</v>
      </c>
      <c r="G97" s="118" t="s">
        <v>3383</v>
      </c>
      <c r="H97" s="118">
        <v>3407400</v>
      </c>
    </row>
    <row r="98" spans="1:8">
      <c r="A98" s="115" t="s">
        <v>56</v>
      </c>
      <c r="B98" s="115" t="s">
        <v>1694</v>
      </c>
      <c r="C98" s="115" t="s">
        <v>3424</v>
      </c>
      <c r="D98" s="118">
        <v>2697525</v>
      </c>
      <c r="E98" s="118" t="s">
        <v>3383</v>
      </c>
      <c r="F98" s="118" t="s">
        <v>3383</v>
      </c>
      <c r="G98" s="118" t="s">
        <v>3383</v>
      </c>
      <c r="H98" s="118">
        <v>2697525</v>
      </c>
    </row>
    <row r="99" spans="1:8">
      <c r="A99" s="115" t="s">
        <v>56</v>
      </c>
      <c r="B99" s="115" t="s">
        <v>1695</v>
      </c>
      <c r="C99" s="115" t="s">
        <v>3420</v>
      </c>
      <c r="D99" s="118">
        <v>5111100</v>
      </c>
      <c r="E99" s="118" t="s">
        <v>3383</v>
      </c>
      <c r="F99" s="118" t="s">
        <v>3383</v>
      </c>
      <c r="G99" s="118" t="s">
        <v>3383</v>
      </c>
      <c r="H99" s="118">
        <v>5111100</v>
      </c>
    </row>
    <row r="100" spans="1:8">
      <c r="A100" s="115" t="s">
        <v>56</v>
      </c>
      <c r="B100" s="115" t="s">
        <v>1696</v>
      </c>
      <c r="C100" s="115" t="s">
        <v>3417</v>
      </c>
      <c r="D100" s="118">
        <v>17930875</v>
      </c>
      <c r="E100" s="118" t="s">
        <v>3425</v>
      </c>
      <c r="F100" s="118">
        <v>17677125</v>
      </c>
      <c r="G100" s="118">
        <v>15681885</v>
      </c>
      <c r="H100" s="118">
        <v>2248990</v>
      </c>
    </row>
    <row r="101" spans="1:8">
      <c r="A101" s="115" t="s">
        <v>56</v>
      </c>
      <c r="B101" s="115" t="s">
        <v>1697</v>
      </c>
      <c r="C101" s="115" t="s">
        <v>3426</v>
      </c>
      <c r="D101" s="118">
        <v>851850</v>
      </c>
      <c r="E101" s="118" t="s">
        <v>3383</v>
      </c>
      <c r="F101" s="118" t="s">
        <v>3383</v>
      </c>
      <c r="G101" s="118" t="s">
        <v>3383</v>
      </c>
      <c r="H101" s="118">
        <v>851850</v>
      </c>
    </row>
    <row r="102" spans="1:8">
      <c r="A102" s="115" t="s">
        <v>56</v>
      </c>
      <c r="B102" s="115" t="s">
        <v>1698</v>
      </c>
      <c r="C102" s="115" t="s">
        <v>1699</v>
      </c>
      <c r="D102" s="118">
        <v>32938.199999999997</v>
      </c>
      <c r="E102" s="118" t="s">
        <v>3383</v>
      </c>
      <c r="F102" s="118" t="s">
        <v>3383</v>
      </c>
      <c r="G102" s="118" t="s">
        <v>3383</v>
      </c>
      <c r="H102" s="118">
        <v>32938.199999999997</v>
      </c>
    </row>
    <row r="103" spans="1:8">
      <c r="A103" s="115" t="s">
        <v>56</v>
      </c>
      <c r="B103" s="115" t="s">
        <v>1700</v>
      </c>
      <c r="C103" s="115" t="s">
        <v>1701</v>
      </c>
      <c r="D103" s="118">
        <v>13814.6</v>
      </c>
      <c r="E103" s="118">
        <v>13087.66</v>
      </c>
      <c r="F103" s="118" t="s">
        <v>3383</v>
      </c>
      <c r="G103" s="118">
        <v>13087.66</v>
      </c>
      <c r="H103" s="118">
        <v>726.94</v>
      </c>
    </row>
    <row r="104" spans="1:8">
      <c r="A104" s="115" t="s">
        <v>56</v>
      </c>
      <c r="B104" s="115" t="s">
        <v>3336</v>
      </c>
      <c r="C104" s="115" t="s">
        <v>3388</v>
      </c>
      <c r="D104" s="118">
        <v>58643039.609999999</v>
      </c>
      <c r="E104" s="118">
        <v>58643039.609999999</v>
      </c>
      <c r="F104" s="118" t="s">
        <v>3383</v>
      </c>
      <c r="G104" s="118">
        <v>58643039.609999999</v>
      </c>
      <c r="H104" s="118" t="s">
        <v>3383</v>
      </c>
    </row>
    <row r="105" spans="1:8">
      <c r="A105" s="115" t="s">
        <v>63</v>
      </c>
      <c r="B105" s="115" t="s">
        <v>1453</v>
      </c>
      <c r="C105" s="115" t="s">
        <v>1597</v>
      </c>
      <c r="D105" s="118">
        <v>16674157.710000001</v>
      </c>
      <c r="E105" s="118">
        <v>790087.3</v>
      </c>
      <c r="F105" s="118" t="s">
        <v>3383</v>
      </c>
      <c r="G105" s="118">
        <v>790087.3</v>
      </c>
      <c r="H105" s="118">
        <v>15884070.41</v>
      </c>
    </row>
    <row r="106" spans="1:8">
      <c r="A106" s="115" t="s">
        <v>63</v>
      </c>
      <c r="B106" s="115" t="s">
        <v>1702</v>
      </c>
      <c r="C106" s="115" t="s">
        <v>3408</v>
      </c>
      <c r="D106" s="118">
        <v>3288517.68</v>
      </c>
      <c r="E106" s="118">
        <v>637970.80000000005</v>
      </c>
      <c r="F106" s="118" t="s">
        <v>3383</v>
      </c>
      <c r="G106" s="118">
        <v>637970.80000000005</v>
      </c>
      <c r="H106" s="118">
        <v>2650546.88</v>
      </c>
    </row>
    <row r="107" spans="1:8">
      <c r="A107" s="115" t="s">
        <v>63</v>
      </c>
      <c r="B107" s="115" t="s">
        <v>1703</v>
      </c>
      <c r="C107" s="115" t="s">
        <v>1600</v>
      </c>
      <c r="D107" s="118">
        <v>29851148.539999999</v>
      </c>
      <c r="E107" s="118">
        <v>2099045.0499999998</v>
      </c>
      <c r="F107" s="118" t="s">
        <v>3383</v>
      </c>
      <c r="G107" s="118">
        <v>2099045.0499999998</v>
      </c>
      <c r="H107" s="118">
        <v>27752103.489999998</v>
      </c>
    </row>
    <row r="108" spans="1:8">
      <c r="A108" s="115" t="s">
        <v>63</v>
      </c>
      <c r="B108" s="115" t="s">
        <v>1704</v>
      </c>
      <c r="C108" s="115" t="s">
        <v>1602</v>
      </c>
      <c r="D108" s="118">
        <v>2247971.9700000002</v>
      </c>
      <c r="E108" s="118">
        <v>234476.25</v>
      </c>
      <c r="F108" s="118" t="s">
        <v>3383</v>
      </c>
      <c r="G108" s="118">
        <v>234476.25</v>
      </c>
      <c r="H108" s="118">
        <v>2013495.72</v>
      </c>
    </row>
    <row r="109" spans="1:8">
      <c r="A109" s="115" t="s">
        <v>63</v>
      </c>
      <c r="B109" s="115" t="s">
        <v>1705</v>
      </c>
      <c r="C109" s="115" t="s">
        <v>1604</v>
      </c>
      <c r="D109" s="118">
        <v>7023232.8700000001</v>
      </c>
      <c r="E109" s="118">
        <v>165950.97</v>
      </c>
      <c r="F109" s="118" t="s">
        <v>3383</v>
      </c>
      <c r="G109" s="118">
        <v>165950.97</v>
      </c>
      <c r="H109" s="118">
        <v>6857281.9000000004</v>
      </c>
    </row>
    <row r="110" spans="1:8">
      <c r="A110" s="115" t="s">
        <v>63</v>
      </c>
      <c r="B110" s="115" t="s">
        <v>1706</v>
      </c>
      <c r="C110" s="115" t="s">
        <v>2975</v>
      </c>
      <c r="D110" s="118">
        <v>44976229.590000004</v>
      </c>
      <c r="E110" s="118">
        <v>2300795.08</v>
      </c>
      <c r="F110" s="118" t="s">
        <v>3383</v>
      </c>
      <c r="G110" s="118">
        <v>2300795.08</v>
      </c>
      <c r="H110" s="118">
        <v>42675434.509999998</v>
      </c>
    </row>
    <row r="111" spans="1:8">
      <c r="A111" s="115" t="s">
        <v>63</v>
      </c>
      <c r="B111" s="115" t="s">
        <v>1707</v>
      </c>
      <c r="C111" s="115" t="s">
        <v>1607</v>
      </c>
      <c r="D111" s="118">
        <v>15720000</v>
      </c>
      <c r="E111" s="118" t="s">
        <v>3383</v>
      </c>
      <c r="F111" s="118" t="s">
        <v>3383</v>
      </c>
      <c r="G111" s="118" t="s">
        <v>3383</v>
      </c>
      <c r="H111" s="118">
        <v>15720000</v>
      </c>
    </row>
    <row r="112" spans="1:8">
      <c r="A112" s="115" t="s">
        <v>63</v>
      </c>
      <c r="B112" s="115" t="s">
        <v>1708</v>
      </c>
      <c r="C112" s="115" t="s">
        <v>3409</v>
      </c>
      <c r="D112" s="118">
        <v>60000</v>
      </c>
      <c r="E112" s="118" t="s">
        <v>3383</v>
      </c>
      <c r="F112" s="118" t="s">
        <v>3383</v>
      </c>
      <c r="G112" s="118" t="s">
        <v>3383</v>
      </c>
      <c r="H112" s="118">
        <v>60000</v>
      </c>
    </row>
    <row r="113" spans="1:8">
      <c r="A113" s="115" t="s">
        <v>63</v>
      </c>
      <c r="B113" s="115" t="s">
        <v>1709</v>
      </c>
      <c r="C113" s="115" t="s">
        <v>1610</v>
      </c>
      <c r="D113" s="118">
        <v>73804037.719999999</v>
      </c>
      <c r="E113" s="118" t="s">
        <v>3383</v>
      </c>
      <c r="F113" s="118">
        <v>10400000</v>
      </c>
      <c r="G113" s="118">
        <v>10400000</v>
      </c>
      <c r="H113" s="118">
        <v>63404037.719999999</v>
      </c>
    </row>
    <row r="114" spans="1:8">
      <c r="A114" s="115" t="s">
        <v>63</v>
      </c>
      <c r="B114" s="115" t="s">
        <v>1710</v>
      </c>
      <c r="C114" s="115" t="s">
        <v>1612</v>
      </c>
      <c r="D114" s="118">
        <v>14222806.369999999</v>
      </c>
      <c r="E114" s="118" t="s">
        <v>3383</v>
      </c>
      <c r="F114" s="118" t="s">
        <v>3383</v>
      </c>
      <c r="G114" s="118" t="s">
        <v>3383</v>
      </c>
      <c r="H114" s="118">
        <v>14222806.369999999</v>
      </c>
    </row>
    <row r="115" spans="1:8">
      <c r="A115" s="115" t="s">
        <v>63</v>
      </c>
      <c r="B115" s="115" t="s">
        <v>1711</v>
      </c>
      <c r="C115" s="115" t="s">
        <v>2982</v>
      </c>
      <c r="D115" s="118">
        <v>13985509.560000001</v>
      </c>
      <c r="E115" s="118" t="s">
        <v>3383</v>
      </c>
      <c r="F115" s="118" t="s">
        <v>3383</v>
      </c>
      <c r="G115" s="118" t="s">
        <v>3383</v>
      </c>
      <c r="H115" s="118">
        <v>13985509.560000001</v>
      </c>
    </row>
    <row r="116" spans="1:8">
      <c r="A116" s="115" t="s">
        <v>63</v>
      </c>
      <c r="B116" s="115" t="s">
        <v>1712</v>
      </c>
      <c r="C116" s="115" t="s">
        <v>1615</v>
      </c>
      <c r="D116" s="118">
        <v>4350000</v>
      </c>
      <c r="E116" s="118" t="s">
        <v>3383</v>
      </c>
      <c r="F116" s="118" t="s">
        <v>3383</v>
      </c>
      <c r="G116" s="118" t="s">
        <v>3383</v>
      </c>
      <c r="H116" s="118">
        <v>4350000</v>
      </c>
    </row>
    <row r="117" spans="1:8">
      <c r="A117" s="115" t="s">
        <v>63</v>
      </c>
      <c r="B117" s="115" t="s">
        <v>1713</v>
      </c>
      <c r="C117" s="115" t="s">
        <v>3410</v>
      </c>
      <c r="D117" s="118">
        <v>360000</v>
      </c>
      <c r="E117" s="118">
        <v>375660</v>
      </c>
      <c r="F117" s="118" t="s">
        <v>3383</v>
      </c>
      <c r="G117" s="118">
        <v>375660</v>
      </c>
      <c r="H117" s="118" t="s">
        <v>3427</v>
      </c>
    </row>
    <row r="118" spans="1:8">
      <c r="A118" s="115" t="s">
        <v>63</v>
      </c>
      <c r="B118" s="115" t="s">
        <v>1714</v>
      </c>
      <c r="C118" s="115" t="s">
        <v>3411</v>
      </c>
      <c r="D118" s="118">
        <v>150000</v>
      </c>
      <c r="E118" s="118" t="s">
        <v>3383</v>
      </c>
      <c r="F118" s="118" t="s">
        <v>3383</v>
      </c>
      <c r="G118" s="118" t="s">
        <v>3383</v>
      </c>
      <c r="H118" s="118">
        <v>150000</v>
      </c>
    </row>
    <row r="119" spans="1:8">
      <c r="A119" s="115" t="s">
        <v>63</v>
      </c>
      <c r="B119" s="115" t="s">
        <v>1715</v>
      </c>
      <c r="C119" s="115" t="s">
        <v>1619</v>
      </c>
      <c r="D119" s="118">
        <v>318332.3</v>
      </c>
      <c r="E119" s="118">
        <v>15438.5</v>
      </c>
      <c r="F119" s="118" t="s">
        <v>3383</v>
      </c>
      <c r="G119" s="118">
        <v>15438.5</v>
      </c>
      <c r="H119" s="118">
        <v>302893.8</v>
      </c>
    </row>
    <row r="120" spans="1:8">
      <c r="A120" s="115" t="s">
        <v>63</v>
      </c>
      <c r="B120" s="115" t="s">
        <v>1716</v>
      </c>
      <c r="C120" s="115" t="s">
        <v>3412</v>
      </c>
      <c r="D120" s="118">
        <v>2100000</v>
      </c>
      <c r="E120" s="118" t="s">
        <v>3383</v>
      </c>
      <c r="F120" s="118" t="s">
        <v>3383</v>
      </c>
      <c r="G120" s="118" t="s">
        <v>3383</v>
      </c>
      <c r="H120" s="118">
        <v>2100000</v>
      </c>
    </row>
    <row r="121" spans="1:8">
      <c r="A121" s="115" t="s">
        <v>63</v>
      </c>
      <c r="B121" s="115" t="s">
        <v>1717</v>
      </c>
      <c r="C121" s="115" t="s">
        <v>3413</v>
      </c>
      <c r="D121" s="118">
        <v>480000</v>
      </c>
      <c r="E121" s="118">
        <v>92658.18</v>
      </c>
      <c r="F121" s="118" t="s">
        <v>3383</v>
      </c>
      <c r="G121" s="118">
        <v>92658.18</v>
      </c>
      <c r="H121" s="118">
        <v>387341.82</v>
      </c>
    </row>
    <row r="122" spans="1:8">
      <c r="A122" s="115" t="s">
        <v>63</v>
      </c>
      <c r="B122" s="115" t="s">
        <v>1718</v>
      </c>
      <c r="C122" s="115" t="s">
        <v>3419</v>
      </c>
      <c r="D122" s="118">
        <v>180000</v>
      </c>
      <c r="E122" s="118" t="s">
        <v>3383</v>
      </c>
      <c r="F122" s="118" t="s">
        <v>3383</v>
      </c>
      <c r="G122" s="118" t="s">
        <v>3383</v>
      </c>
      <c r="H122" s="118">
        <v>180000</v>
      </c>
    </row>
    <row r="123" spans="1:8">
      <c r="A123" s="115" t="s">
        <v>63</v>
      </c>
      <c r="B123" s="115" t="s">
        <v>1719</v>
      </c>
      <c r="C123" s="115" t="s">
        <v>1647</v>
      </c>
      <c r="D123" s="118">
        <v>700000</v>
      </c>
      <c r="E123" s="118" t="s">
        <v>3383</v>
      </c>
      <c r="F123" s="118" t="s">
        <v>3383</v>
      </c>
      <c r="G123" s="118" t="s">
        <v>3383</v>
      </c>
      <c r="H123" s="118">
        <v>700000</v>
      </c>
    </row>
    <row r="124" spans="1:8">
      <c r="A124" s="115" t="s">
        <v>63</v>
      </c>
      <c r="B124" s="115" t="s">
        <v>1720</v>
      </c>
      <c r="C124" s="115" t="s">
        <v>3423</v>
      </c>
      <c r="D124" s="118">
        <v>720000</v>
      </c>
      <c r="E124" s="118" t="s">
        <v>3383</v>
      </c>
      <c r="F124" s="118" t="s">
        <v>3383</v>
      </c>
      <c r="G124" s="118" t="s">
        <v>3383</v>
      </c>
      <c r="H124" s="118">
        <v>720000</v>
      </c>
    </row>
    <row r="125" spans="1:8">
      <c r="A125" s="115" t="s">
        <v>63</v>
      </c>
      <c r="B125" s="115" t="s">
        <v>1721</v>
      </c>
      <c r="C125" s="115" t="s">
        <v>1625</v>
      </c>
      <c r="D125" s="118">
        <v>1945057.5</v>
      </c>
      <c r="E125" s="118">
        <v>1802598.64</v>
      </c>
      <c r="F125" s="118" t="s">
        <v>3383</v>
      </c>
      <c r="G125" s="118">
        <v>1802598.64</v>
      </c>
      <c r="H125" s="118">
        <v>142458.85999999999</v>
      </c>
    </row>
    <row r="126" spans="1:8">
      <c r="A126" s="115" t="s">
        <v>63</v>
      </c>
      <c r="B126" s="115" t="s">
        <v>1722</v>
      </c>
      <c r="C126" s="115" t="s">
        <v>3424</v>
      </c>
      <c r="D126" s="118">
        <v>2697525</v>
      </c>
      <c r="E126" s="118" t="s">
        <v>3383</v>
      </c>
      <c r="F126" s="118" t="s">
        <v>3383</v>
      </c>
      <c r="G126" s="118" t="s">
        <v>3383</v>
      </c>
      <c r="H126" s="118">
        <v>2697525</v>
      </c>
    </row>
    <row r="127" spans="1:8">
      <c r="A127" s="115" t="s">
        <v>63</v>
      </c>
      <c r="B127" s="115" t="s">
        <v>1723</v>
      </c>
      <c r="C127" s="115" t="s">
        <v>3420</v>
      </c>
      <c r="D127" s="118">
        <v>5962950</v>
      </c>
      <c r="E127" s="118" t="s">
        <v>3383</v>
      </c>
      <c r="F127" s="118" t="s">
        <v>3383</v>
      </c>
      <c r="G127" s="118" t="s">
        <v>3383</v>
      </c>
      <c r="H127" s="118">
        <v>5962950</v>
      </c>
    </row>
    <row r="128" spans="1:8">
      <c r="A128" s="115" t="s">
        <v>63</v>
      </c>
      <c r="B128" s="115" t="s">
        <v>1724</v>
      </c>
      <c r="C128" s="115" t="s">
        <v>3417</v>
      </c>
      <c r="D128" s="118">
        <v>6561957.3200000003</v>
      </c>
      <c r="E128" s="118">
        <v>100446.24</v>
      </c>
      <c r="F128" s="118" t="s">
        <v>3383</v>
      </c>
      <c r="G128" s="118">
        <v>100446.24</v>
      </c>
      <c r="H128" s="118">
        <v>6461511.0800000001</v>
      </c>
    </row>
    <row r="129" spans="1:8">
      <c r="A129" s="115" t="s">
        <v>63</v>
      </c>
      <c r="B129" s="115" t="s">
        <v>3337</v>
      </c>
      <c r="C129" s="115" t="s">
        <v>3389</v>
      </c>
      <c r="D129" s="118">
        <v>23399064.34</v>
      </c>
      <c r="E129" s="118">
        <v>23399064.34</v>
      </c>
      <c r="F129" s="118" t="s">
        <v>3383</v>
      </c>
      <c r="G129" s="118">
        <v>23399064.34</v>
      </c>
      <c r="H129" s="118" t="s">
        <v>3383</v>
      </c>
    </row>
    <row r="130" spans="1:8">
      <c r="A130" s="115" t="s">
        <v>86</v>
      </c>
      <c r="B130" s="115" t="s">
        <v>1454</v>
      </c>
      <c r="C130" s="115" t="s">
        <v>1597</v>
      </c>
      <c r="D130" s="118">
        <v>20184693.219999999</v>
      </c>
      <c r="E130" s="118">
        <v>158984.29</v>
      </c>
      <c r="F130" s="118" t="s">
        <v>3383</v>
      </c>
      <c r="G130" s="118">
        <v>158984.29</v>
      </c>
      <c r="H130" s="118">
        <v>20025708.93</v>
      </c>
    </row>
    <row r="131" spans="1:8">
      <c r="A131" s="115" t="s">
        <v>86</v>
      </c>
      <c r="B131" s="115" t="s">
        <v>1725</v>
      </c>
      <c r="C131" s="115" t="s">
        <v>3408</v>
      </c>
      <c r="D131" s="118">
        <v>5081433.68</v>
      </c>
      <c r="E131" s="118">
        <v>893424.2</v>
      </c>
      <c r="F131" s="118" t="s">
        <v>3383</v>
      </c>
      <c r="G131" s="118">
        <v>893424.2</v>
      </c>
      <c r="H131" s="118">
        <v>4188009.48</v>
      </c>
    </row>
    <row r="132" spans="1:8">
      <c r="A132" s="115" t="s">
        <v>86</v>
      </c>
      <c r="B132" s="115" t="s">
        <v>1726</v>
      </c>
      <c r="C132" s="115" t="s">
        <v>1600</v>
      </c>
      <c r="D132" s="118">
        <v>41821723.390000001</v>
      </c>
      <c r="E132" s="118">
        <v>753944.01</v>
      </c>
      <c r="F132" s="118" t="s">
        <v>3383</v>
      </c>
      <c r="G132" s="118">
        <v>753944.01</v>
      </c>
      <c r="H132" s="118">
        <v>41067779.380000003</v>
      </c>
    </row>
    <row r="133" spans="1:8">
      <c r="A133" s="115" t="s">
        <v>86</v>
      </c>
      <c r="B133" s="115" t="s">
        <v>1727</v>
      </c>
      <c r="C133" s="115" t="s">
        <v>1602</v>
      </c>
      <c r="D133" s="118">
        <v>3150138.58</v>
      </c>
      <c r="E133" s="118">
        <v>761.99</v>
      </c>
      <c r="F133" s="118" t="s">
        <v>3383</v>
      </c>
      <c r="G133" s="118">
        <v>761.99</v>
      </c>
      <c r="H133" s="118">
        <v>3149376.59</v>
      </c>
    </row>
    <row r="134" spans="1:8">
      <c r="A134" s="115" t="s">
        <v>86</v>
      </c>
      <c r="B134" s="115" t="s">
        <v>1728</v>
      </c>
      <c r="C134" s="115" t="s">
        <v>1604</v>
      </c>
      <c r="D134" s="118">
        <v>8875705.2300000004</v>
      </c>
      <c r="E134" s="118">
        <v>18673.349999999999</v>
      </c>
      <c r="F134" s="118" t="s">
        <v>3383</v>
      </c>
      <c r="G134" s="118">
        <v>18673.349999999999</v>
      </c>
      <c r="H134" s="118">
        <v>8857031.8800000008</v>
      </c>
    </row>
    <row r="135" spans="1:8">
      <c r="A135" s="115" t="s">
        <v>86</v>
      </c>
      <c r="B135" s="115" t="s">
        <v>1729</v>
      </c>
      <c r="C135" s="115" t="s">
        <v>2975</v>
      </c>
      <c r="D135" s="118">
        <v>46781981.359999999</v>
      </c>
      <c r="E135" s="118" t="s">
        <v>3428</v>
      </c>
      <c r="F135" s="118" t="s">
        <v>3383</v>
      </c>
      <c r="G135" s="118" t="s">
        <v>3428</v>
      </c>
      <c r="H135" s="118">
        <v>56281981.359999999</v>
      </c>
    </row>
    <row r="136" spans="1:8">
      <c r="A136" s="115" t="s">
        <v>86</v>
      </c>
      <c r="B136" s="115" t="s">
        <v>1730</v>
      </c>
      <c r="C136" s="115" t="s">
        <v>1607</v>
      </c>
      <c r="D136" s="118">
        <v>7936500</v>
      </c>
      <c r="E136" s="118" t="s">
        <v>3383</v>
      </c>
      <c r="F136" s="118" t="s">
        <v>3383</v>
      </c>
      <c r="G136" s="118" t="s">
        <v>3383</v>
      </c>
      <c r="H136" s="118">
        <v>7936500</v>
      </c>
    </row>
    <row r="137" spans="1:8">
      <c r="A137" s="115" t="s">
        <v>86</v>
      </c>
      <c r="B137" s="115" t="s">
        <v>1731</v>
      </c>
      <c r="C137" s="115" t="s">
        <v>3418</v>
      </c>
      <c r="D137" s="118">
        <v>570000</v>
      </c>
      <c r="E137" s="118" t="s">
        <v>3383</v>
      </c>
      <c r="F137" s="118" t="s">
        <v>3383</v>
      </c>
      <c r="G137" s="118" t="s">
        <v>3383</v>
      </c>
      <c r="H137" s="118">
        <v>570000</v>
      </c>
    </row>
    <row r="138" spans="1:8">
      <c r="A138" s="115" t="s">
        <v>86</v>
      </c>
      <c r="B138" s="115" t="s">
        <v>1732</v>
      </c>
      <c r="C138" s="115" t="s">
        <v>3409</v>
      </c>
      <c r="D138" s="118">
        <v>310000</v>
      </c>
      <c r="E138" s="118" t="s">
        <v>3383</v>
      </c>
      <c r="F138" s="118" t="s">
        <v>3383</v>
      </c>
      <c r="G138" s="118" t="s">
        <v>3383</v>
      </c>
      <c r="H138" s="118">
        <v>310000</v>
      </c>
    </row>
    <row r="139" spans="1:8">
      <c r="A139" s="115" t="s">
        <v>86</v>
      </c>
      <c r="B139" s="115" t="s">
        <v>1733</v>
      </c>
      <c r="C139" s="115" t="s">
        <v>1610</v>
      </c>
      <c r="D139" s="118">
        <v>22229016.899999999</v>
      </c>
      <c r="E139" s="118">
        <v>23927324</v>
      </c>
      <c r="F139" s="118" t="s">
        <v>3383</v>
      </c>
      <c r="G139" s="118">
        <v>23927324</v>
      </c>
      <c r="H139" s="118" t="s">
        <v>3429</v>
      </c>
    </row>
    <row r="140" spans="1:8">
      <c r="A140" s="115" t="s">
        <v>86</v>
      </c>
      <c r="B140" s="115" t="s">
        <v>1734</v>
      </c>
      <c r="C140" s="115" t="s">
        <v>1612</v>
      </c>
      <c r="D140" s="118">
        <v>11667317</v>
      </c>
      <c r="E140" s="118" t="s">
        <v>3383</v>
      </c>
      <c r="F140" s="118" t="s">
        <v>3383</v>
      </c>
      <c r="G140" s="118" t="s">
        <v>3383</v>
      </c>
      <c r="H140" s="118">
        <v>11667317</v>
      </c>
    </row>
    <row r="141" spans="1:8">
      <c r="A141" s="115" t="s">
        <v>86</v>
      </c>
      <c r="B141" s="115" t="s">
        <v>1735</v>
      </c>
      <c r="C141" s="115" t="s">
        <v>2982</v>
      </c>
      <c r="D141" s="118">
        <v>812000</v>
      </c>
      <c r="E141" s="118" t="s">
        <v>3383</v>
      </c>
      <c r="F141" s="118" t="s">
        <v>3383</v>
      </c>
      <c r="G141" s="118" t="s">
        <v>3383</v>
      </c>
      <c r="H141" s="118">
        <v>812000</v>
      </c>
    </row>
    <row r="142" spans="1:8">
      <c r="A142" s="115" t="s">
        <v>86</v>
      </c>
      <c r="B142" s="115" t="s">
        <v>1736</v>
      </c>
      <c r="C142" s="115" t="s">
        <v>1615</v>
      </c>
      <c r="D142" s="118">
        <v>3280000</v>
      </c>
      <c r="E142" s="118" t="s">
        <v>3383</v>
      </c>
      <c r="F142" s="118" t="s">
        <v>3383</v>
      </c>
      <c r="G142" s="118" t="s">
        <v>3383</v>
      </c>
      <c r="H142" s="118">
        <v>3280000</v>
      </c>
    </row>
    <row r="143" spans="1:8">
      <c r="A143" s="115" t="s">
        <v>86</v>
      </c>
      <c r="B143" s="115" t="s">
        <v>1737</v>
      </c>
      <c r="C143" s="115" t="s">
        <v>3410</v>
      </c>
      <c r="D143" s="118">
        <v>300000</v>
      </c>
      <c r="E143" s="118">
        <v>276400</v>
      </c>
      <c r="F143" s="118" t="s">
        <v>3383</v>
      </c>
      <c r="G143" s="118">
        <v>276400</v>
      </c>
      <c r="H143" s="118">
        <v>23600</v>
      </c>
    </row>
    <row r="144" spans="1:8">
      <c r="A144" s="115" t="s">
        <v>86</v>
      </c>
      <c r="B144" s="115" t="s">
        <v>1738</v>
      </c>
      <c r="C144" s="115" t="s">
        <v>3411</v>
      </c>
      <c r="D144" s="118">
        <v>100000</v>
      </c>
      <c r="E144" s="118" t="s">
        <v>3383</v>
      </c>
      <c r="F144" s="118" t="s">
        <v>3383</v>
      </c>
      <c r="G144" s="118" t="s">
        <v>3383</v>
      </c>
      <c r="H144" s="118">
        <v>100000</v>
      </c>
    </row>
    <row r="145" spans="1:8">
      <c r="A145" s="115" t="s">
        <v>86</v>
      </c>
      <c r="B145" s="115" t="s">
        <v>1739</v>
      </c>
      <c r="C145" s="115" t="s">
        <v>1619</v>
      </c>
      <c r="D145" s="118">
        <v>240000</v>
      </c>
      <c r="E145" s="118" t="s">
        <v>3383</v>
      </c>
      <c r="F145" s="118" t="s">
        <v>3383</v>
      </c>
      <c r="G145" s="118" t="s">
        <v>3383</v>
      </c>
      <c r="H145" s="118">
        <v>240000</v>
      </c>
    </row>
    <row r="146" spans="1:8">
      <c r="A146" s="115" t="s">
        <v>86</v>
      </c>
      <c r="B146" s="115" t="s">
        <v>1740</v>
      </c>
      <c r="C146" s="115" t="s">
        <v>3412</v>
      </c>
      <c r="D146" s="118">
        <v>1400000</v>
      </c>
      <c r="E146" s="118" t="s">
        <v>3383</v>
      </c>
      <c r="F146" s="118" t="s">
        <v>3383</v>
      </c>
      <c r="G146" s="118" t="s">
        <v>3383</v>
      </c>
      <c r="H146" s="118">
        <v>1400000</v>
      </c>
    </row>
    <row r="147" spans="1:8">
      <c r="A147" s="115" t="s">
        <v>86</v>
      </c>
      <c r="B147" s="115" t="s">
        <v>1741</v>
      </c>
      <c r="C147" s="115" t="s">
        <v>3413</v>
      </c>
      <c r="D147" s="118">
        <v>400000</v>
      </c>
      <c r="E147" s="118" t="s">
        <v>3383</v>
      </c>
      <c r="F147" s="118" t="s">
        <v>3383</v>
      </c>
      <c r="G147" s="118" t="s">
        <v>3383</v>
      </c>
      <c r="H147" s="118">
        <v>400000</v>
      </c>
    </row>
    <row r="148" spans="1:8">
      <c r="A148" s="115" t="s">
        <v>86</v>
      </c>
      <c r="B148" s="115" t="s">
        <v>1742</v>
      </c>
      <c r="C148" s="115" t="s">
        <v>3419</v>
      </c>
      <c r="D148" s="118">
        <v>160000</v>
      </c>
      <c r="E148" s="118" t="s">
        <v>3383</v>
      </c>
      <c r="F148" s="118" t="s">
        <v>3383</v>
      </c>
      <c r="G148" s="118" t="s">
        <v>3383</v>
      </c>
      <c r="H148" s="118">
        <v>160000</v>
      </c>
    </row>
    <row r="149" spans="1:8">
      <c r="A149" s="115" t="s">
        <v>86</v>
      </c>
      <c r="B149" s="115" t="s">
        <v>1743</v>
      </c>
      <c r="C149" s="115" t="s">
        <v>1647</v>
      </c>
      <c r="D149" s="118">
        <v>675000</v>
      </c>
      <c r="E149" s="118" t="s">
        <v>3383</v>
      </c>
      <c r="F149" s="118" t="s">
        <v>3383</v>
      </c>
      <c r="G149" s="118" t="s">
        <v>3383</v>
      </c>
      <c r="H149" s="118">
        <v>675000</v>
      </c>
    </row>
    <row r="150" spans="1:8">
      <c r="A150" s="115" t="s">
        <v>86</v>
      </c>
      <c r="B150" s="115" t="s">
        <v>1744</v>
      </c>
      <c r="C150" s="115" t="s">
        <v>3423</v>
      </c>
      <c r="D150" s="118">
        <v>560000</v>
      </c>
      <c r="E150" s="118" t="s">
        <v>3383</v>
      </c>
      <c r="F150" s="118" t="s">
        <v>3383</v>
      </c>
      <c r="G150" s="118" t="s">
        <v>3383</v>
      </c>
      <c r="H150" s="118">
        <v>560000</v>
      </c>
    </row>
    <row r="151" spans="1:8">
      <c r="A151" s="115" t="s">
        <v>86</v>
      </c>
      <c r="B151" s="115" t="s">
        <v>1745</v>
      </c>
      <c r="C151" s="115" t="s">
        <v>1625</v>
      </c>
      <c r="D151" s="118">
        <v>1817280</v>
      </c>
      <c r="E151" s="118">
        <v>1802598.64</v>
      </c>
      <c r="F151" s="118" t="s">
        <v>3383</v>
      </c>
      <c r="G151" s="118">
        <v>1802598.64</v>
      </c>
      <c r="H151" s="118">
        <v>14681.36</v>
      </c>
    </row>
    <row r="152" spans="1:8">
      <c r="A152" s="115" t="s">
        <v>86</v>
      </c>
      <c r="B152" s="115" t="s">
        <v>1746</v>
      </c>
      <c r="C152" s="115" t="s">
        <v>3420</v>
      </c>
      <c r="D152" s="118">
        <v>8518500</v>
      </c>
      <c r="E152" s="118" t="s">
        <v>3383</v>
      </c>
      <c r="F152" s="118" t="s">
        <v>3383</v>
      </c>
      <c r="G152" s="118" t="s">
        <v>3383</v>
      </c>
      <c r="H152" s="118">
        <v>8518500</v>
      </c>
    </row>
    <row r="153" spans="1:8">
      <c r="A153" s="115" t="s">
        <v>86</v>
      </c>
      <c r="B153" s="115" t="s">
        <v>1747</v>
      </c>
      <c r="C153" s="115" t="s">
        <v>3430</v>
      </c>
      <c r="D153" s="118">
        <v>5000000</v>
      </c>
      <c r="E153" s="118" t="s">
        <v>3383</v>
      </c>
      <c r="F153" s="118">
        <v>2179000</v>
      </c>
      <c r="G153" s="118">
        <v>2179000</v>
      </c>
      <c r="H153" s="118">
        <v>2821000</v>
      </c>
    </row>
    <row r="154" spans="1:8">
      <c r="A154" s="115" t="s">
        <v>86</v>
      </c>
      <c r="B154" s="115" t="s">
        <v>1748</v>
      </c>
      <c r="C154" s="115" t="s">
        <v>3417</v>
      </c>
      <c r="D154" s="118">
        <v>1800000</v>
      </c>
      <c r="E154" s="118" t="s">
        <v>3383</v>
      </c>
      <c r="F154" s="118" t="s">
        <v>3383</v>
      </c>
      <c r="G154" s="118" t="s">
        <v>3383</v>
      </c>
      <c r="H154" s="118">
        <v>1800000</v>
      </c>
    </row>
    <row r="155" spans="1:8">
      <c r="A155" s="115" t="s">
        <v>86</v>
      </c>
      <c r="B155" s="115" t="s">
        <v>3338</v>
      </c>
      <c r="C155" s="115" t="s">
        <v>3390</v>
      </c>
      <c r="D155" s="118">
        <v>53404413.159999996</v>
      </c>
      <c r="E155" s="118">
        <v>53404413.159999996</v>
      </c>
      <c r="F155" s="118" t="s">
        <v>3383</v>
      </c>
      <c r="G155" s="118">
        <v>53404413.159999996</v>
      </c>
      <c r="H155" s="118" t="s">
        <v>3383</v>
      </c>
    </row>
    <row r="156" spans="1:8">
      <c r="A156" s="115" t="s">
        <v>104</v>
      </c>
      <c r="B156" s="115" t="s">
        <v>1455</v>
      </c>
      <c r="C156" s="115" t="s">
        <v>1597</v>
      </c>
      <c r="D156" s="118">
        <v>31966433.41</v>
      </c>
      <c r="E156" s="118">
        <v>745233.67</v>
      </c>
      <c r="F156" s="118" t="s">
        <v>3383</v>
      </c>
      <c r="G156" s="118">
        <v>745233.67</v>
      </c>
      <c r="H156" s="118">
        <v>31221199.739999998</v>
      </c>
    </row>
    <row r="157" spans="1:8">
      <c r="A157" s="115" t="s">
        <v>104</v>
      </c>
      <c r="B157" s="115" t="s">
        <v>1749</v>
      </c>
      <c r="C157" s="115" t="s">
        <v>3408</v>
      </c>
      <c r="D157" s="118">
        <v>5807873.75</v>
      </c>
      <c r="E157" s="118">
        <v>613571.9</v>
      </c>
      <c r="F157" s="118" t="s">
        <v>3383</v>
      </c>
      <c r="G157" s="118">
        <v>613571.9</v>
      </c>
      <c r="H157" s="118">
        <v>5194301.8499999996</v>
      </c>
    </row>
    <row r="158" spans="1:8">
      <c r="A158" s="115" t="s">
        <v>104</v>
      </c>
      <c r="B158" s="115" t="s">
        <v>1750</v>
      </c>
      <c r="C158" s="115" t="s">
        <v>1600</v>
      </c>
      <c r="D158" s="118">
        <v>50046994.200000003</v>
      </c>
      <c r="E158" s="118">
        <v>1325259.2</v>
      </c>
      <c r="F158" s="118" t="s">
        <v>3383</v>
      </c>
      <c r="G158" s="118">
        <v>1325259.2</v>
      </c>
      <c r="H158" s="118">
        <v>48721735</v>
      </c>
    </row>
    <row r="159" spans="1:8">
      <c r="A159" s="115" t="s">
        <v>104</v>
      </c>
      <c r="B159" s="115" t="s">
        <v>1751</v>
      </c>
      <c r="C159" s="115" t="s">
        <v>1602</v>
      </c>
      <c r="D159" s="118">
        <v>2499128.73</v>
      </c>
      <c r="E159" s="118">
        <v>106529.8</v>
      </c>
      <c r="F159" s="118" t="s">
        <v>3383</v>
      </c>
      <c r="G159" s="118">
        <v>106529.8</v>
      </c>
      <c r="H159" s="118">
        <v>2392598.9300000002</v>
      </c>
    </row>
    <row r="160" spans="1:8">
      <c r="A160" s="115" t="s">
        <v>104</v>
      </c>
      <c r="B160" s="115" t="s">
        <v>1752</v>
      </c>
      <c r="C160" s="115" t="s">
        <v>1604</v>
      </c>
      <c r="D160" s="118">
        <v>10305147.050000001</v>
      </c>
      <c r="E160" s="118">
        <v>51837.81</v>
      </c>
      <c r="F160" s="118" t="s">
        <v>3383</v>
      </c>
      <c r="G160" s="118">
        <v>51837.81</v>
      </c>
      <c r="H160" s="118">
        <v>10253309.24</v>
      </c>
    </row>
    <row r="161" spans="1:8">
      <c r="A161" s="115" t="s">
        <v>104</v>
      </c>
      <c r="B161" s="115" t="s">
        <v>1753</v>
      </c>
      <c r="C161" s="115" t="s">
        <v>2975</v>
      </c>
      <c r="D161" s="118">
        <v>66749136.399999999</v>
      </c>
      <c r="E161" s="118">
        <v>5471840.1399999997</v>
      </c>
      <c r="F161" s="118" t="s">
        <v>3383</v>
      </c>
      <c r="G161" s="118">
        <v>5471840.1399999997</v>
      </c>
      <c r="H161" s="118">
        <v>61277296.259999998</v>
      </c>
    </row>
    <row r="162" spans="1:8">
      <c r="A162" s="115" t="s">
        <v>104</v>
      </c>
      <c r="B162" s="115" t="s">
        <v>1754</v>
      </c>
      <c r="C162" s="115" t="s">
        <v>1607</v>
      </c>
      <c r="D162" s="118">
        <v>31767000</v>
      </c>
      <c r="E162" s="118">
        <v>2893500</v>
      </c>
      <c r="F162" s="118">
        <v>3161000</v>
      </c>
      <c r="G162" s="118">
        <v>6054500</v>
      </c>
      <c r="H162" s="118">
        <v>25712500</v>
      </c>
    </row>
    <row r="163" spans="1:8">
      <c r="A163" s="115" t="s">
        <v>104</v>
      </c>
      <c r="B163" s="115" t="s">
        <v>1755</v>
      </c>
      <c r="C163" s="115" t="s">
        <v>3409</v>
      </c>
      <c r="D163" s="118">
        <v>250137.91</v>
      </c>
      <c r="E163" s="118">
        <v>49499.56</v>
      </c>
      <c r="F163" s="118" t="s">
        <v>3383</v>
      </c>
      <c r="G163" s="118">
        <v>49499.56</v>
      </c>
      <c r="H163" s="118">
        <v>200638.35</v>
      </c>
    </row>
    <row r="164" spans="1:8">
      <c r="A164" s="115" t="s">
        <v>104</v>
      </c>
      <c r="B164" s="115" t="s">
        <v>1756</v>
      </c>
      <c r="C164" s="115" t="s">
        <v>1610</v>
      </c>
      <c r="D164" s="118">
        <v>92504854.790000007</v>
      </c>
      <c r="E164" s="118" t="s">
        <v>3431</v>
      </c>
      <c r="F164" s="118">
        <v>9856125</v>
      </c>
      <c r="G164" s="118">
        <v>9823345</v>
      </c>
      <c r="H164" s="118">
        <v>82681509.790000007</v>
      </c>
    </row>
    <row r="165" spans="1:8">
      <c r="A165" s="115" t="s">
        <v>104</v>
      </c>
      <c r="B165" s="115" t="s">
        <v>1757</v>
      </c>
      <c r="C165" s="115" t="s">
        <v>1612</v>
      </c>
      <c r="D165" s="118">
        <v>10058474.58</v>
      </c>
      <c r="E165" s="118" t="s">
        <v>3383</v>
      </c>
      <c r="F165" s="118" t="s">
        <v>3383</v>
      </c>
      <c r="G165" s="118" t="s">
        <v>3383</v>
      </c>
      <c r="H165" s="118">
        <v>10058474.58</v>
      </c>
    </row>
    <row r="166" spans="1:8">
      <c r="A166" s="115" t="s">
        <v>104</v>
      </c>
      <c r="B166" s="115" t="s">
        <v>1758</v>
      </c>
      <c r="C166" s="115" t="s">
        <v>2982</v>
      </c>
      <c r="D166" s="118">
        <v>2287998.12</v>
      </c>
      <c r="E166" s="118" t="s">
        <v>3383</v>
      </c>
      <c r="F166" s="118" t="s">
        <v>3383</v>
      </c>
      <c r="G166" s="118" t="s">
        <v>3383</v>
      </c>
      <c r="H166" s="118">
        <v>2287998.12</v>
      </c>
    </row>
    <row r="167" spans="1:8">
      <c r="A167" s="115" t="s">
        <v>104</v>
      </c>
      <c r="B167" s="115" t="s">
        <v>1759</v>
      </c>
      <c r="C167" s="115" t="s">
        <v>1615</v>
      </c>
      <c r="D167" s="118">
        <v>3340000</v>
      </c>
      <c r="E167" s="118" t="s">
        <v>3383</v>
      </c>
      <c r="F167" s="118" t="s">
        <v>3383</v>
      </c>
      <c r="G167" s="118" t="s">
        <v>3383</v>
      </c>
      <c r="H167" s="118">
        <v>3340000</v>
      </c>
    </row>
    <row r="168" spans="1:8">
      <c r="A168" s="115" t="s">
        <v>104</v>
      </c>
      <c r="B168" s="115" t="s">
        <v>1760</v>
      </c>
      <c r="C168" s="115" t="s">
        <v>3410</v>
      </c>
      <c r="D168" s="118">
        <v>375000</v>
      </c>
      <c r="E168" s="118">
        <v>345000</v>
      </c>
      <c r="F168" s="118" t="s">
        <v>3383</v>
      </c>
      <c r="G168" s="118">
        <v>345000</v>
      </c>
      <c r="H168" s="118">
        <v>30000</v>
      </c>
    </row>
    <row r="169" spans="1:8">
      <c r="A169" s="115" t="s">
        <v>104</v>
      </c>
      <c r="B169" s="115" t="s">
        <v>1761</v>
      </c>
      <c r="C169" s="115" t="s">
        <v>3411</v>
      </c>
      <c r="D169" s="118">
        <v>300000</v>
      </c>
      <c r="E169" s="118" t="s">
        <v>3383</v>
      </c>
      <c r="F169" s="118" t="s">
        <v>3383</v>
      </c>
      <c r="G169" s="118" t="s">
        <v>3383</v>
      </c>
      <c r="H169" s="118">
        <v>300000</v>
      </c>
    </row>
    <row r="170" spans="1:8">
      <c r="A170" s="115" t="s">
        <v>104</v>
      </c>
      <c r="B170" s="115" t="s">
        <v>1762</v>
      </c>
      <c r="C170" s="115" t="s">
        <v>1619</v>
      </c>
      <c r="D170" s="118">
        <v>900000</v>
      </c>
      <c r="E170" s="118" t="s">
        <v>3383</v>
      </c>
      <c r="F170" s="118" t="s">
        <v>3383</v>
      </c>
      <c r="G170" s="118" t="s">
        <v>3383</v>
      </c>
      <c r="H170" s="118">
        <v>900000</v>
      </c>
    </row>
    <row r="171" spans="1:8">
      <c r="A171" s="115" t="s">
        <v>104</v>
      </c>
      <c r="B171" s="115" t="s">
        <v>1763</v>
      </c>
      <c r="C171" s="115" t="s">
        <v>3412</v>
      </c>
      <c r="D171" s="118">
        <v>4800000</v>
      </c>
      <c r="E171" s="118">
        <v>1164174.57</v>
      </c>
      <c r="F171" s="118" t="s">
        <v>3383</v>
      </c>
      <c r="G171" s="118">
        <v>1164174.57</v>
      </c>
      <c r="H171" s="118">
        <v>3635825.43</v>
      </c>
    </row>
    <row r="172" spans="1:8">
      <c r="A172" s="115" t="s">
        <v>104</v>
      </c>
      <c r="B172" s="115" t="s">
        <v>1764</v>
      </c>
      <c r="C172" s="115" t="s">
        <v>3413</v>
      </c>
      <c r="D172" s="118">
        <v>400000</v>
      </c>
      <c r="E172" s="118" t="s">
        <v>3383</v>
      </c>
      <c r="F172" s="118" t="s">
        <v>3383</v>
      </c>
      <c r="G172" s="118" t="s">
        <v>3383</v>
      </c>
      <c r="H172" s="118">
        <v>400000</v>
      </c>
    </row>
    <row r="173" spans="1:8">
      <c r="A173" s="115" t="s">
        <v>104</v>
      </c>
      <c r="B173" s="115" t="s">
        <v>1765</v>
      </c>
      <c r="C173" s="115" t="s">
        <v>3419</v>
      </c>
      <c r="D173" s="118">
        <v>220000</v>
      </c>
      <c r="E173" s="118" t="s">
        <v>3383</v>
      </c>
      <c r="F173" s="118" t="s">
        <v>3383</v>
      </c>
      <c r="G173" s="118" t="s">
        <v>3383</v>
      </c>
      <c r="H173" s="118">
        <v>220000</v>
      </c>
    </row>
    <row r="174" spans="1:8">
      <c r="A174" s="115" t="s">
        <v>104</v>
      </c>
      <c r="B174" s="115" t="s">
        <v>1766</v>
      </c>
      <c r="C174" s="115" t="s">
        <v>1647</v>
      </c>
      <c r="D174" s="118">
        <v>1400000</v>
      </c>
      <c r="E174" s="118" t="s">
        <v>3383</v>
      </c>
      <c r="F174" s="118" t="s">
        <v>3383</v>
      </c>
      <c r="G174" s="118" t="s">
        <v>3383</v>
      </c>
      <c r="H174" s="118">
        <v>1400000</v>
      </c>
    </row>
    <row r="175" spans="1:8">
      <c r="A175" s="115" t="s">
        <v>104</v>
      </c>
      <c r="B175" s="115" t="s">
        <v>1767</v>
      </c>
      <c r="C175" s="115" t="s">
        <v>3423</v>
      </c>
      <c r="D175" s="118">
        <v>1320000</v>
      </c>
      <c r="E175" s="118">
        <v>48043.54</v>
      </c>
      <c r="F175" s="118" t="s">
        <v>3383</v>
      </c>
      <c r="G175" s="118">
        <v>48043.54</v>
      </c>
      <c r="H175" s="118">
        <v>1271956.46</v>
      </c>
    </row>
    <row r="176" spans="1:8">
      <c r="A176" s="115" t="s">
        <v>104</v>
      </c>
      <c r="B176" s="115" t="s">
        <v>1768</v>
      </c>
      <c r="C176" s="115" t="s">
        <v>1625</v>
      </c>
      <c r="D176" s="118">
        <v>4784557.5</v>
      </c>
      <c r="E176" s="118">
        <v>4506496.55</v>
      </c>
      <c r="F176" s="118" t="s">
        <v>3383</v>
      </c>
      <c r="G176" s="118">
        <v>4506496.55</v>
      </c>
      <c r="H176" s="118">
        <v>278060.95</v>
      </c>
    </row>
    <row r="177" spans="1:8">
      <c r="A177" s="115" t="s">
        <v>104</v>
      </c>
      <c r="B177" s="115" t="s">
        <v>1769</v>
      </c>
      <c r="C177" s="115" t="s">
        <v>3420</v>
      </c>
      <c r="D177" s="118">
        <v>10222200</v>
      </c>
      <c r="E177" s="118" t="s">
        <v>3383</v>
      </c>
      <c r="F177" s="118" t="s">
        <v>3383</v>
      </c>
      <c r="G177" s="118" t="s">
        <v>3383</v>
      </c>
      <c r="H177" s="118">
        <v>10222200</v>
      </c>
    </row>
    <row r="178" spans="1:8">
      <c r="A178" s="115" t="s">
        <v>104</v>
      </c>
      <c r="B178" s="115" t="s">
        <v>1770</v>
      </c>
      <c r="C178" s="115" t="s">
        <v>3432</v>
      </c>
      <c r="D178" s="118">
        <v>5000000</v>
      </c>
      <c r="E178" s="118" t="s">
        <v>3383</v>
      </c>
      <c r="F178" s="118">
        <v>2179000</v>
      </c>
      <c r="G178" s="118">
        <v>2179000</v>
      </c>
      <c r="H178" s="118">
        <v>2821000</v>
      </c>
    </row>
    <row r="179" spans="1:8">
      <c r="A179" s="115" t="s">
        <v>104</v>
      </c>
      <c r="B179" s="115" t="s">
        <v>1771</v>
      </c>
      <c r="C179" s="115" t="s">
        <v>3417</v>
      </c>
      <c r="D179" s="118">
        <v>3600000</v>
      </c>
      <c r="E179" s="118" t="s">
        <v>3383</v>
      </c>
      <c r="F179" s="118" t="s">
        <v>3383</v>
      </c>
      <c r="G179" s="118" t="s">
        <v>3383</v>
      </c>
      <c r="H179" s="118">
        <v>3600000</v>
      </c>
    </row>
    <row r="180" spans="1:8">
      <c r="A180" s="115" t="s">
        <v>104</v>
      </c>
      <c r="B180" s="115" t="s">
        <v>3339</v>
      </c>
      <c r="C180" s="115" t="s">
        <v>3389</v>
      </c>
      <c r="D180" s="118">
        <v>8728453.3599999994</v>
      </c>
      <c r="E180" s="118">
        <v>8728453.3599999994</v>
      </c>
      <c r="F180" s="118" t="s">
        <v>3383</v>
      </c>
      <c r="G180" s="118">
        <v>8728453.3599999994</v>
      </c>
      <c r="H180" s="118" t="s">
        <v>3383</v>
      </c>
    </row>
    <row r="181" spans="1:8">
      <c r="A181" s="115" t="s">
        <v>119</v>
      </c>
      <c r="B181" s="115" t="s">
        <v>1456</v>
      </c>
      <c r="C181" s="115" t="s">
        <v>1597</v>
      </c>
      <c r="D181" s="118">
        <v>6623469.6500000004</v>
      </c>
      <c r="E181" s="118">
        <v>200451.49</v>
      </c>
      <c r="F181" s="118" t="s">
        <v>3383</v>
      </c>
      <c r="G181" s="118">
        <v>200451.49</v>
      </c>
      <c r="H181" s="118">
        <v>6423018.1600000001</v>
      </c>
    </row>
    <row r="182" spans="1:8">
      <c r="A182" s="115" t="s">
        <v>119</v>
      </c>
      <c r="B182" s="115" t="s">
        <v>1772</v>
      </c>
      <c r="C182" s="115" t="s">
        <v>3408</v>
      </c>
      <c r="D182" s="118">
        <v>1591400</v>
      </c>
      <c r="E182" s="118">
        <v>1192701.02</v>
      </c>
      <c r="F182" s="118" t="s">
        <v>3383</v>
      </c>
      <c r="G182" s="118">
        <v>1192701.02</v>
      </c>
      <c r="H182" s="118">
        <v>398698.98</v>
      </c>
    </row>
    <row r="183" spans="1:8">
      <c r="A183" s="115" t="s">
        <v>119</v>
      </c>
      <c r="B183" s="115" t="s">
        <v>1773</v>
      </c>
      <c r="C183" s="115" t="s">
        <v>1600</v>
      </c>
      <c r="D183" s="118">
        <v>25537960.93</v>
      </c>
      <c r="E183" s="118">
        <v>4378626.7</v>
      </c>
      <c r="F183" s="118" t="s">
        <v>3383</v>
      </c>
      <c r="G183" s="118">
        <v>4378626.7</v>
      </c>
      <c r="H183" s="118">
        <v>21159334.23</v>
      </c>
    </row>
    <row r="184" spans="1:8">
      <c r="A184" s="115" t="s">
        <v>119</v>
      </c>
      <c r="B184" s="115" t="s">
        <v>1774</v>
      </c>
      <c r="C184" s="115" t="s">
        <v>1602</v>
      </c>
      <c r="D184" s="118">
        <v>608686.43999999994</v>
      </c>
      <c r="E184" s="118">
        <v>114283.33</v>
      </c>
      <c r="F184" s="118" t="s">
        <v>3383</v>
      </c>
      <c r="G184" s="118">
        <v>114283.33</v>
      </c>
      <c r="H184" s="118">
        <v>494403.11</v>
      </c>
    </row>
    <row r="185" spans="1:8">
      <c r="A185" s="115" t="s">
        <v>119</v>
      </c>
      <c r="B185" s="115" t="s">
        <v>1775</v>
      </c>
      <c r="C185" s="115" t="s">
        <v>1604</v>
      </c>
      <c r="D185" s="118">
        <v>532123.63</v>
      </c>
      <c r="E185" s="118">
        <v>77130.52</v>
      </c>
      <c r="F185" s="118" t="s">
        <v>3383</v>
      </c>
      <c r="G185" s="118">
        <v>77130.52</v>
      </c>
      <c r="H185" s="118">
        <v>454993.11</v>
      </c>
    </row>
    <row r="186" spans="1:8">
      <c r="A186" s="115" t="s">
        <v>119</v>
      </c>
      <c r="B186" s="115" t="s">
        <v>1776</v>
      </c>
      <c r="C186" s="115" t="s">
        <v>2975</v>
      </c>
      <c r="D186" s="118">
        <v>27293801.75</v>
      </c>
      <c r="E186" s="118" t="s">
        <v>3383</v>
      </c>
      <c r="F186" s="118" t="s">
        <v>3383</v>
      </c>
      <c r="G186" s="118" t="s">
        <v>3383</v>
      </c>
      <c r="H186" s="118">
        <v>27293801.75</v>
      </c>
    </row>
    <row r="187" spans="1:8">
      <c r="A187" s="115" t="s">
        <v>119</v>
      </c>
      <c r="B187" s="115" t="s">
        <v>1777</v>
      </c>
      <c r="C187" s="115" t="s">
        <v>1778</v>
      </c>
      <c r="D187" s="118">
        <v>3088500</v>
      </c>
      <c r="E187" s="118" t="s">
        <v>3383</v>
      </c>
      <c r="F187" s="118" t="s">
        <v>3383</v>
      </c>
      <c r="G187" s="118" t="s">
        <v>3383</v>
      </c>
      <c r="H187" s="118">
        <v>3088500</v>
      </c>
    </row>
    <row r="188" spans="1:8">
      <c r="A188" s="115" t="s">
        <v>119</v>
      </c>
      <c r="B188" s="115" t="s">
        <v>1779</v>
      </c>
      <c r="C188" s="115" t="s">
        <v>3418</v>
      </c>
      <c r="D188" s="118">
        <v>1344000</v>
      </c>
      <c r="E188" s="118" t="s">
        <v>3383</v>
      </c>
      <c r="F188" s="118">
        <v>112000</v>
      </c>
      <c r="G188" s="118">
        <v>112000</v>
      </c>
      <c r="H188" s="118">
        <v>1232000</v>
      </c>
    </row>
    <row r="189" spans="1:8">
      <c r="A189" s="115" t="s">
        <v>119</v>
      </c>
      <c r="B189" s="115" t="s">
        <v>1780</v>
      </c>
      <c r="C189" s="115" t="s">
        <v>3409</v>
      </c>
      <c r="D189" s="118">
        <v>80000</v>
      </c>
      <c r="E189" s="118" t="s">
        <v>3383</v>
      </c>
      <c r="F189" s="118">
        <v>40000</v>
      </c>
      <c r="G189" s="118">
        <v>40000</v>
      </c>
      <c r="H189" s="118">
        <v>40000</v>
      </c>
    </row>
    <row r="190" spans="1:8">
      <c r="A190" s="115" t="s">
        <v>119</v>
      </c>
      <c r="B190" s="115" t="s">
        <v>1781</v>
      </c>
      <c r="C190" s="115" t="s">
        <v>1610</v>
      </c>
      <c r="D190" s="118">
        <v>35424288</v>
      </c>
      <c r="E190" s="118">
        <v>555000</v>
      </c>
      <c r="F190" s="118" t="s">
        <v>3383</v>
      </c>
      <c r="G190" s="118">
        <v>555000</v>
      </c>
      <c r="H190" s="118">
        <v>34869288</v>
      </c>
    </row>
    <row r="191" spans="1:8">
      <c r="A191" s="115" t="s">
        <v>119</v>
      </c>
      <c r="B191" s="115" t="s">
        <v>1782</v>
      </c>
      <c r="C191" s="115" t="s">
        <v>1612</v>
      </c>
      <c r="D191" s="118">
        <v>5721245.0999999996</v>
      </c>
      <c r="E191" s="118">
        <v>1515640</v>
      </c>
      <c r="F191" s="118">
        <v>794760</v>
      </c>
      <c r="G191" s="118">
        <v>2310400</v>
      </c>
      <c r="H191" s="118">
        <v>3410845.1</v>
      </c>
    </row>
    <row r="192" spans="1:8">
      <c r="A192" s="115" t="s">
        <v>119</v>
      </c>
      <c r="B192" s="115" t="s">
        <v>1783</v>
      </c>
      <c r="C192" s="115" t="s">
        <v>1615</v>
      </c>
      <c r="D192" s="118">
        <v>4250000</v>
      </c>
      <c r="E192" s="118">
        <v>257000</v>
      </c>
      <c r="F192" s="118" t="s">
        <v>3383</v>
      </c>
      <c r="G192" s="118">
        <v>257000</v>
      </c>
      <c r="H192" s="118">
        <v>3993000</v>
      </c>
    </row>
    <row r="193" spans="1:8">
      <c r="A193" s="115" t="s">
        <v>119</v>
      </c>
      <c r="B193" s="115" t="s">
        <v>1784</v>
      </c>
      <c r="C193" s="115" t="s">
        <v>3410</v>
      </c>
      <c r="D193" s="118">
        <v>180000</v>
      </c>
      <c r="E193" s="118">
        <v>103250</v>
      </c>
      <c r="F193" s="118" t="s">
        <v>3383</v>
      </c>
      <c r="G193" s="118">
        <v>103250</v>
      </c>
      <c r="H193" s="118">
        <v>76750</v>
      </c>
    </row>
    <row r="194" spans="1:8">
      <c r="A194" s="115" t="s">
        <v>119</v>
      </c>
      <c r="B194" s="115" t="s">
        <v>1785</v>
      </c>
      <c r="C194" s="115" t="s">
        <v>3411</v>
      </c>
      <c r="D194" s="118">
        <v>50000</v>
      </c>
      <c r="E194" s="118">
        <v>50000</v>
      </c>
      <c r="F194" s="118" t="s">
        <v>3383</v>
      </c>
      <c r="G194" s="118">
        <v>50000</v>
      </c>
      <c r="H194" s="118" t="s">
        <v>3383</v>
      </c>
    </row>
    <row r="195" spans="1:8">
      <c r="A195" s="115" t="s">
        <v>119</v>
      </c>
      <c r="B195" s="115" t="s">
        <v>1786</v>
      </c>
      <c r="C195" s="115" t="s">
        <v>1619</v>
      </c>
      <c r="D195" s="118">
        <v>120000</v>
      </c>
      <c r="E195" s="118" t="s">
        <v>3383</v>
      </c>
      <c r="F195" s="118" t="s">
        <v>3383</v>
      </c>
      <c r="G195" s="118" t="s">
        <v>3383</v>
      </c>
      <c r="H195" s="118">
        <v>120000</v>
      </c>
    </row>
    <row r="196" spans="1:8">
      <c r="A196" s="115" t="s">
        <v>119</v>
      </c>
      <c r="B196" s="115" t="s">
        <v>1787</v>
      </c>
      <c r="C196" s="115" t="s">
        <v>3412</v>
      </c>
      <c r="D196" s="118">
        <v>700000</v>
      </c>
      <c r="E196" s="118">
        <v>525000</v>
      </c>
      <c r="F196" s="118" t="s">
        <v>3383</v>
      </c>
      <c r="G196" s="118">
        <v>525000</v>
      </c>
      <c r="H196" s="118">
        <v>175000</v>
      </c>
    </row>
    <row r="197" spans="1:8">
      <c r="A197" s="115" t="s">
        <v>119</v>
      </c>
      <c r="B197" s="115" t="s">
        <v>1788</v>
      </c>
      <c r="C197" s="115" t="s">
        <v>3413</v>
      </c>
      <c r="D197" s="118">
        <v>240000</v>
      </c>
      <c r="E197" s="118" t="s">
        <v>3383</v>
      </c>
      <c r="F197" s="118" t="s">
        <v>3383</v>
      </c>
      <c r="G197" s="118" t="s">
        <v>3383</v>
      </c>
      <c r="H197" s="118">
        <v>240000</v>
      </c>
    </row>
    <row r="198" spans="1:8">
      <c r="A198" s="115" t="s">
        <v>119</v>
      </c>
      <c r="B198" s="115" t="s">
        <v>1789</v>
      </c>
      <c r="C198" s="115" t="s">
        <v>3419</v>
      </c>
      <c r="D198" s="118">
        <v>120000</v>
      </c>
      <c r="E198" s="118" t="s">
        <v>3383</v>
      </c>
      <c r="F198" s="118" t="s">
        <v>3383</v>
      </c>
      <c r="G198" s="118" t="s">
        <v>3383</v>
      </c>
      <c r="H198" s="118">
        <v>120000</v>
      </c>
    </row>
    <row r="199" spans="1:8">
      <c r="A199" s="115" t="s">
        <v>119</v>
      </c>
      <c r="B199" s="115" t="s">
        <v>1790</v>
      </c>
      <c r="C199" s="115" t="s">
        <v>1647</v>
      </c>
      <c r="D199" s="118">
        <v>675000</v>
      </c>
      <c r="E199" s="118">
        <v>365000</v>
      </c>
      <c r="F199" s="118" t="s">
        <v>3383</v>
      </c>
      <c r="G199" s="118">
        <v>365000</v>
      </c>
      <c r="H199" s="118">
        <v>310000</v>
      </c>
    </row>
    <row r="200" spans="1:8">
      <c r="A200" s="115" t="s">
        <v>119</v>
      </c>
      <c r="B200" s="115" t="s">
        <v>1791</v>
      </c>
      <c r="C200" s="115" t="s">
        <v>3423</v>
      </c>
      <c r="D200" s="118">
        <v>250000</v>
      </c>
      <c r="E200" s="118">
        <v>96087.06</v>
      </c>
      <c r="F200" s="118" t="s">
        <v>3383</v>
      </c>
      <c r="G200" s="118">
        <v>96087.06</v>
      </c>
      <c r="H200" s="118">
        <v>153912.94</v>
      </c>
    </row>
    <row r="201" spans="1:8">
      <c r="A201" s="115" t="s">
        <v>119</v>
      </c>
      <c r="B201" s="115" t="s">
        <v>1792</v>
      </c>
      <c r="C201" s="115" t="s">
        <v>1625</v>
      </c>
      <c r="D201" s="118">
        <v>3080857.5</v>
      </c>
      <c r="E201" s="118" t="s">
        <v>3383</v>
      </c>
      <c r="F201" s="118" t="s">
        <v>3383</v>
      </c>
      <c r="G201" s="118" t="s">
        <v>3383</v>
      </c>
      <c r="H201" s="118">
        <v>3080857.5</v>
      </c>
    </row>
    <row r="202" spans="1:8">
      <c r="A202" s="115" t="s">
        <v>119</v>
      </c>
      <c r="B202" s="115" t="s">
        <v>1793</v>
      </c>
      <c r="C202" s="115" t="s">
        <v>3417</v>
      </c>
      <c r="D202" s="118">
        <v>3600000</v>
      </c>
      <c r="E202" s="118">
        <v>935.3</v>
      </c>
      <c r="F202" s="118" t="s">
        <v>3383</v>
      </c>
      <c r="G202" s="118">
        <v>935.3</v>
      </c>
      <c r="H202" s="118">
        <v>3599064.7</v>
      </c>
    </row>
    <row r="203" spans="1:8">
      <c r="A203" s="115" t="s">
        <v>119</v>
      </c>
      <c r="B203" s="115" t="s">
        <v>1794</v>
      </c>
      <c r="C203" s="115" t="s">
        <v>3432</v>
      </c>
      <c r="D203" s="118">
        <v>1800000</v>
      </c>
      <c r="E203" s="118" t="s">
        <v>3383</v>
      </c>
      <c r="F203" s="118" t="s">
        <v>3383</v>
      </c>
      <c r="G203" s="118" t="s">
        <v>3383</v>
      </c>
      <c r="H203" s="118">
        <v>1800000</v>
      </c>
    </row>
    <row r="204" spans="1:8">
      <c r="A204" s="115" t="s">
        <v>119</v>
      </c>
      <c r="B204" s="115" t="s">
        <v>1795</v>
      </c>
      <c r="C204" s="115" t="s">
        <v>3424</v>
      </c>
      <c r="D204" s="118">
        <v>2697525</v>
      </c>
      <c r="E204" s="118" t="s">
        <v>3383</v>
      </c>
      <c r="F204" s="118" t="s">
        <v>3383</v>
      </c>
      <c r="G204" s="118" t="s">
        <v>3383</v>
      </c>
      <c r="H204" s="118">
        <v>2697525</v>
      </c>
    </row>
    <row r="205" spans="1:8">
      <c r="A205" s="115" t="s">
        <v>119</v>
      </c>
      <c r="B205" s="115" t="s">
        <v>1796</v>
      </c>
      <c r="C205" s="115" t="s">
        <v>3416</v>
      </c>
      <c r="D205" s="118">
        <v>2555550</v>
      </c>
      <c r="E205" s="118" t="s">
        <v>3383</v>
      </c>
      <c r="F205" s="118" t="s">
        <v>3383</v>
      </c>
      <c r="G205" s="118" t="s">
        <v>3383</v>
      </c>
      <c r="H205" s="118">
        <v>2555550</v>
      </c>
    </row>
    <row r="206" spans="1:8">
      <c r="A206" s="115" t="s">
        <v>119</v>
      </c>
      <c r="B206" s="115" t="s">
        <v>1797</v>
      </c>
      <c r="C206" s="115" t="s">
        <v>3426</v>
      </c>
      <c r="D206" s="118">
        <v>851850</v>
      </c>
      <c r="E206" s="118" t="s">
        <v>3383</v>
      </c>
      <c r="F206" s="118" t="s">
        <v>3383</v>
      </c>
      <c r="G206" s="118" t="s">
        <v>3383</v>
      </c>
      <c r="H206" s="118">
        <v>851850</v>
      </c>
    </row>
    <row r="207" spans="1:8">
      <c r="A207" s="115" t="s">
        <v>119</v>
      </c>
      <c r="B207" s="115" t="s">
        <v>3340</v>
      </c>
      <c r="C207" s="115" t="s">
        <v>3391</v>
      </c>
      <c r="D207" s="118">
        <v>3240589.35</v>
      </c>
      <c r="E207" s="118">
        <v>3240589.35</v>
      </c>
      <c r="F207" s="118" t="s">
        <v>3383</v>
      </c>
      <c r="G207" s="118">
        <v>3240589.35</v>
      </c>
      <c r="H207" s="118" t="s">
        <v>3383</v>
      </c>
    </row>
    <row r="208" spans="1:8">
      <c r="A208" s="115" t="s">
        <v>125</v>
      </c>
      <c r="B208" s="115" t="s">
        <v>1457</v>
      </c>
      <c r="C208" s="115" t="s">
        <v>1597</v>
      </c>
      <c r="D208" s="118">
        <v>1082081.97</v>
      </c>
      <c r="E208" s="118">
        <v>1366.53</v>
      </c>
      <c r="F208" s="118" t="s">
        <v>3383</v>
      </c>
      <c r="G208" s="118">
        <v>1366.53</v>
      </c>
      <c r="H208" s="118">
        <v>1080715.44</v>
      </c>
    </row>
    <row r="209" spans="1:8">
      <c r="A209" s="115" t="s">
        <v>125</v>
      </c>
      <c r="B209" s="115" t="s">
        <v>1798</v>
      </c>
      <c r="C209" s="115" t="s">
        <v>3408</v>
      </c>
      <c r="D209" s="118">
        <v>240174.35</v>
      </c>
      <c r="E209" s="118">
        <v>121723.47</v>
      </c>
      <c r="F209" s="118" t="s">
        <v>3383</v>
      </c>
      <c r="G209" s="118">
        <v>121723.47</v>
      </c>
      <c r="H209" s="118">
        <v>118450.88</v>
      </c>
    </row>
    <row r="210" spans="1:8">
      <c r="A210" s="115" t="s">
        <v>125</v>
      </c>
      <c r="B210" s="115" t="s">
        <v>1799</v>
      </c>
      <c r="C210" s="115" t="s">
        <v>1600</v>
      </c>
      <c r="D210" s="118">
        <v>1305899.3899999999</v>
      </c>
      <c r="E210" s="118">
        <v>38696.11</v>
      </c>
      <c r="F210" s="118" t="s">
        <v>3383</v>
      </c>
      <c r="G210" s="118">
        <v>38696.11</v>
      </c>
      <c r="H210" s="118">
        <v>1267203.28</v>
      </c>
    </row>
    <row r="211" spans="1:8">
      <c r="A211" s="115" t="s">
        <v>125</v>
      </c>
      <c r="B211" s="115" t="s">
        <v>1800</v>
      </c>
      <c r="C211" s="115" t="s">
        <v>1602</v>
      </c>
      <c r="D211" s="118">
        <v>179889.04</v>
      </c>
      <c r="E211" s="118">
        <v>499.37</v>
      </c>
      <c r="F211" s="118" t="s">
        <v>3383</v>
      </c>
      <c r="G211" s="118">
        <v>499.37</v>
      </c>
      <c r="H211" s="118">
        <v>179389.67</v>
      </c>
    </row>
    <row r="212" spans="1:8">
      <c r="A212" s="115" t="s">
        <v>125</v>
      </c>
      <c r="B212" s="115" t="s">
        <v>1801</v>
      </c>
      <c r="C212" s="115" t="s">
        <v>1604</v>
      </c>
      <c r="D212" s="118">
        <v>538311.13</v>
      </c>
      <c r="E212" s="118" t="s">
        <v>3383</v>
      </c>
      <c r="F212" s="118" t="s">
        <v>3383</v>
      </c>
      <c r="G212" s="118" t="s">
        <v>3383</v>
      </c>
      <c r="H212" s="118">
        <v>538311.13</v>
      </c>
    </row>
    <row r="213" spans="1:8">
      <c r="A213" s="115" t="s">
        <v>125</v>
      </c>
      <c r="B213" s="115" t="s">
        <v>1802</v>
      </c>
      <c r="C213" s="115" t="s">
        <v>2975</v>
      </c>
      <c r="D213" s="118">
        <v>3035121.56</v>
      </c>
      <c r="E213" s="118" t="s">
        <v>3383</v>
      </c>
      <c r="F213" s="118" t="s">
        <v>3383</v>
      </c>
      <c r="G213" s="118" t="s">
        <v>3383</v>
      </c>
      <c r="H213" s="118">
        <v>3035121.56</v>
      </c>
    </row>
    <row r="214" spans="1:8">
      <c r="A214" s="115" t="s">
        <v>125</v>
      </c>
      <c r="B214" s="115" t="s">
        <v>1803</v>
      </c>
      <c r="C214" s="115" t="s">
        <v>1607</v>
      </c>
      <c r="D214" s="118">
        <v>657000</v>
      </c>
      <c r="E214" s="118" t="s">
        <v>3383</v>
      </c>
      <c r="F214" s="118" t="s">
        <v>3383</v>
      </c>
      <c r="G214" s="118" t="s">
        <v>3383</v>
      </c>
      <c r="H214" s="118">
        <v>657000</v>
      </c>
    </row>
    <row r="215" spans="1:8">
      <c r="A215" s="115" t="s">
        <v>125</v>
      </c>
      <c r="B215" s="115" t="s">
        <v>1804</v>
      </c>
      <c r="C215" s="115" t="s">
        <v>3409</v>
      </c>
      <c r="D215" s="118">
        <v>50000</v>
      </c>
      <c r="E215" s="118" t="s">
        <v>3383</v>
      </c>
      <c r="F215" s="118" t="s">
        <v>3383</v>
      </c>
      <c r="G215" s="118" t="s">
        <v>3383</v>
      </c>
      <c r="H215" s="118">
        <v>50000</v>
      </c>
    </row>
    <row r="216" spans="1:8">
      <c r="A216" s="115" t="s">
        <v>125</v>
      </c>
      <c r="B216" s="115" t="s">
        <v>1805</v>
      </c>
      <c r="C216" s="115" t="s">
        <v>1610</v>
      </c>
      <c r="D216" s="118">
        <v>1176342.3999999999</v>
      </c>
      <c r="E216" s="118" t="s">
        <v>3383</v>
      </c>
      <c r="F216" s="118" t="s">
        <v>3383</v>
      </c>
      <c r="G216" s="118" t="s">
        <v>3383</v>
      </c>
      <c r="H216" s="118">
        <v>1176342.3999999999</v>
      </c>
    </row>
    <row r="217" spans="1:8">
      <c r="A217" s="115" t="s">
        <v>125</v>
      </c>
      <c r="B217" s="115" t="s">
        <v>1806</v>
      </c>
      <c r="C217" s="115" t="s">
        <v>1612</v>
      </c>
      <c r="D217" s="118">
        <v>561858.4</v>
      </c>
      <c r="E217" s="118" t="s">
        <v>3383</v>
      </c>
      <c r="F217" s="118" t="s">
        <v>3383</v>
      </c>
      <c r="G217" s="118" t="s">
        <v>3383</v>
      </c>
      <c r="H217" s="118">
        <v>561858.4</v>
      </c>
    </row>
    <row r="218" spans="1:8">
      <c r="A218" s="115" t="s">
        <v>125</v>
      </c>
      <c r="B218" s="115" t="s">
        <v>1807</v>
      </c>
      <c r="C218" s="115" t="s">
        <v>3410</v>
      </c>
      <c r="D218" s="118">
        <v>150000</v>
      </c>
      <c r="E218" s="118">
        <v>84030</v>
      </c>
      <c r="F218" s="118" t="s">
        <v>3383</v>
      </c>
      <c r="G218" s="118">
        <v>84030</v>
      </c>
      <c r="H218" s="118">
        <v>65970</v>
      </c>
    </row>
    <row r="219" spans="1:8">
      <c r="A219" s="115" t="s">
        <v>125</v>
      </c>
      <c r="B219" s="115" t="s">
        <v>1808</v>
      </c>
      <c r="C219" s="115" t="s">
        <v>3411</v>
      </c>
      <c r="D219" s="118">
        <v>160000</v>
      </c>
      <c r="E219" s="118" t="s">
        <v>3383</v>
      </c>
      <c r="F219" s="118" t="s">
        <v>3383</v>
      </c>
      <c r="G219" s="118" t="s">
        <v>3383</v>
      </c>
      <c r="H219" s="118">
        <v>160000</v>
      </c>
    </row>
    <row r="220" spans="1:8">
      <c r="A220" s="115" t="s">
        <v>125</v>
      </c>
      <c r="B220" s="115" t="s">
        <v>1809</v>
      </c>
      <c r="C220" s="115" t="s">
        <v>3433</v>
      </c>
      <c r="D220" s="118">
        <v>300000</v>
      </c>
      <c r="E220" s="118" t="s">
        <v>3383</v>
      </c>
      <c r="F220" s="118" t="s">
        <v>3383</v>
      </c>
      <c r="G220" s="118" t="s">
        <v>3383</v>
      </c>
      <c r="H220" s="118">
        <v>300000</v>
      </c>
    </row>
    <row r="221" spans="1:8">
      <c r="A221" s="115" t="s">
        <v>125</v>
      </c>
      <c r="B221" s="115" t="s">
        <v>1810</v>
      </c>
      <c r="C221" s="115" t="s">
        <v>3413</v>
      </c>
      <c r="D221" s="118">
        <v>160000</v>
      </c>
      <c r="E221" s="118">
        <v>57000</v>
      </c>
      <c r="F221" s="118" t="s">
        <v>3383</v>
      </c>
      <c r="G221" s="118">
        <v>57000</v>
      </c>
      <c r="H221" s="118">
        <v>103000</v>
      </c>
    </row>
    <row r="222" spans="1:8">
      <c r="A222" s="115" t="s">
        <v>125</v>
      </c>
      <c r="B222" s="115" t="s">
        <v>1811</v>
      </c>
      <c r="C222" s="115" t="s">
        <v>3419</v>
      </c>
      <c r="D222" s="118">
        <v>80000</v>
      </c>
      <c r="E222" s="118" t="s">
        <v>3383</v>
      </c>
      <c r="F222" s="118" t="s">
        <v>3383</v>
      </c>
      <c r="G222" s="118" t="s">
        <v>3383</v>
      </c>
      <c r="H222" s="118">
        <v>80000</v>
      </c>
    </row>
    <row r="223" spans="1:8">
      <c r="A223" s="115" t="s">
        <v>125</v>
      </c>
      <c r="B223" s="115" t="s">
        <v>1812</v>
      </c>
      <c r="C223" s="115" t="s">
        <v>1647</v>
      </c>
      <c r="D223" s="118">
        <v>700000</v>
      </c>
      <c r="E223" s="118" t="s">
        <v>3383</v>
      </c>
      <c r="F223" s="118" t="s">
        <v>3383</v>
      </c>
      <c r="G223" s="118" t="s">
        <v>3383</v>
      </c>
      <c r="H223" s="118">
        <v>700000</v>
      </c>
    </row>
    <row r="224" spans="1:8">
      <c r="A224" s="115" t="s">
        <v>125</v>
      </c>
      <c r="B224" s="115" t="s">
        <v>1813</v>
      </c>
      <c r="C224" s="115" t="s">
        <v>3423</v>
      </c>
      <c r="D224" s="118">
        <v>320000</v>
      </c>
      <c r="E224" s="118" t="s">
        <v>3383</v>
      </c>
      <c r="F224" s="118" t="s">
        <v>3383</v>
      </c>
      <c r="G224" s="118" t="s">
        <v>3383</v>
      </c>
      <c r="H224" s="118">
        <v>320000</v>
      </c>
    </row>
    <row r="225" spans="1:8">
      <c r="A225" s="115" t="s">
        <v>125</v>
      </c>
      <c r="B225" s="115" t="s">
        <v>1814</v>
      </c>
      <c r="C225" s="115" t="s">
        <v>1625</v>
      </c>
      <c r="D225" s="118">
        <v>2129625</v>
      </c>
      <c r="E225" s="118">
        <v>1802598.64</v>
      </c>
      <c r="F225" s="118" t="s">
        <v>3383</v>
      </c>
      <c r="G225" s="118">
        <v>1802598.64</v>
      </c>
      <c r="H225" s="118">
        <v>327026.36</v>
      </c>
    </row>
    <row r="226" spans="1:8">
      <c r="A226" s="115" t="s">
        <v>125</v>
      </c>
      <c r="B226" s="115" t="s">
        <v>1815</v>
      </c>
      <c r="C226" s="115" t="s">
        <v>3420</v>
      </c>
      <c r="D226" s="118">
        <v>851850</v>
      </c>
      <c r="E226" s="118" t="s">
        <v>3383</v>
      </c>
      <c r="F226" s="118" t="s">
        <v>3383</v>
      </c>
      <c r="G226" s="118" t="s">
        <v>3383</v>
      </c>
      <c r="H226" s="118">
        <v>851850</v>
      </c>
    </row>
    <row r="227" spans="1:8">
      <c r="A227" s="115" t="s">
        <v>125</v>
      </c>
      <c r="B227" s="115" t="s">
        <v>3341</v>
      </c>
      <c r="C227" s="115" t="s">
        <v>3392</v>
      </c>
      <c r="D227" s="118">
        <v>46221961.229999997</v>
      </c>
      <c r="E227" s="118">
        <v>46221961.229999997</v>
      </c>
      <c r="F227" s="118" t="s">
        <v>3383</v>
      </c>
      <c r="G227" s="118">
        <v>46221961.229999997</v>
      </c>
      <c r="H227" s="118" t="s">
        <v>3383</v>
      </c>
    </row>
    <row r="228" spans="1:8">
      <c r="A228" s="115" t="s">
        <v>129</v>
      </c>
      <c r="B228" s="115" t="s">
        <v>1458</v>
      </c>
      <c r="C228" s="115" t="s">
        <v>1597</v>
      </c>
      <c r="D228" s="118">
        <v>7758642.1900000004</v>
      </c>
      <c r="E228" s="118">
        <v>277271.48</v>
      </c>
      <c r="F228" s="118" t="s">
        <v>3383</v>
      </c>
      <c r="G228" s="118">
        <v>277271.48</v>
      </c>
      <c r="H228" s="118">
        <v>7481370.71</v>
      </c>
    </row>
    <row r="229" spans="1:8">
      <c r="A229" s="115" t="s">
        <v>129</v>
      </c>
      <c r="B229" s="115" t="s">
        <v>1816</v>
      </c>
      <c r="C229" s="115" t="s">
        <v>3408</v>
      </c>
      <c r="D229" s="118">
        <v>1752844.96</v>
      </c>
      <c r="E229" s="118">
        <v>86255.61</v>
      </c>
      <c r="F229" s="118" t="s">
        <v>3383</v>
      </c>
      <c r="G229" s="118">
        <v>86255.61</v>
      </c>
      <c r="H229" s="118">
        <v>1666589.35</v>
      </c>
    </row>
    <row r="230" spans="1:8">
      <c r="A230" s="115" t="s">
        <v>129</v>
      </c>
      <c r="B230" s="115" t="s">
        <v>1817</v>
      </c>
      <c r="C230" s="115" t="s">
        <v>1600</v>
      </c>
      <c r="D230" s="118">
        <v>6214392.8099999996</v>
      </c>
      <c r="E230" s="118">
        <v>2304511.27</v>
      </c>
      <c r="F230" s="118" t="s">
        <v>3383</v>
      </c>
      <c r="G230" s="118">
        <v>2304511.27</v>
      </c>
      <c r="H230" s="118">
        <v>3909881.54</v>
      </c>
    </row>
    <row r="231" spans="1:8">
      <c r="A231" s="115" t="s">
        <v>129</v>
      </c>
      <c r="B231" s="115" t="s">
        <v>1818</v>
      </c>
      <c r="C231" s="115" t="s">
        <v>1602</v>
      </c>
      <c r="D231" s="118">
        <v>985071.12</v>
      </c>
      <c r="E231" s="118">
        <v>20716.73</v>
      </c>
      <c r="F231" s="118" t="s">
        <v>3383</v>
      </c>
      <c r="G231" s="118">
        <v>20716.73</v>
      </c>
      <c r="H231" s="118">
        <v>964354.39</v>
      </c>
    </row>
    <row r="232" spans="1:8">
      <c r="A232" s="115" t="s">
        <v>129</v>
      </c>
      <c r="B232" s="115" t="s">
        <v>1819</v>
      </c>
      <c r="C232" s="115" t="s">
        <v>1604</v>
      </c>
      <c r="D232" s="118">
        <v>3801893.17</v>
      </c>
      <c r="E232" s="118">
        <v>79354.62</v>
      </c>
      <c r="F232" s="118" t="s">
        <v>3383</v>
      </c>
      <c r="G232" s="118">
        <v>79354.62</v>
      </c>
      <c r="H232" s="118">
        <v>3722538.55</v>
      </c>
    </row>
    <row r="233" spans="1:8">
      <c r="A233" s="115" t="s">
        <v>129</v>
      </c>
      <c r="B233" s="115" t="s">
        <v>1820</v>
      </c>
      <c r="C233" s="115" t="s">
        <v>2975</v>
      </c>
      <c r="D233" s="118">
        <v>17220507.850000001</v>
      </c>
      <c r="E233" s="118" t="s">
        <v>3383</v>
      </c>
      <c r="F233" s="118" t="s">
        <v>3383</v>
      </c>
      <c r="G233" s="118" t="s">
        <v>3383</v>
      </c>
      <c r="H233" s="118">
        <v>17220507.850000001</v>
      </c>
    </row>
    <row r="234" spans="1:8">
      <c r="A234" s="115" t="s">
        <v>129</v>
      </c>
      <c r="B234" s="115" t="s">
        <v>1821</v>
      </c>
      <c r="C234" s="115" t="s">
        <v>1607</v>
      </c>
      <c r="D234" s="118">
        <v>10027500</v>
      </c>
      <c r="E234" s="118" t="s">
        <v>3383</v>
      </c>
      <c r="F234" s="118" t="s">
        <v>3383</v>
      </c>
      <c r="G234" s="118" t="s">
        <v>3383</v>
      </c>
      <c r="H234" s="118">
        <v>10027500</v>
      </c>
    </row>
    <row r="235" spans="1:8">
      <c r="A235" s="115" t="s">
        <v>129</v>
      </c>
      <c r="B235" s="115" t="s">
        <v>1822</v>
      </c>
      <c r="C235" s="115" t="s">
        <v>3409</v>
      </c>
      <c r="D235" s="118">
        <v>68615.78</v>
      </c>
      <c r="E235" s="118" t="s">
        <v>3383</v>
      </c>
      <c r="F235" s="118" t="s">
        <v>3383</v>
      </c>
      <c r="G235" s="118" t="s">
        <v>3383</v>
      </c>
      <c r="H235" s="118">
        <v>68615.78</v>
      </c>
    </row>
    <row r="236" spans="1:8">
      <c r="A236" s="115" t="s">
        <v>129</v>
      </c>
      <c r="B236" s="115" t="s">
        <v>1823</v>
      </c>
      <c r="C236" s="115" t="s">
        <v>1610</v>
      </c>
      <c r="D236" s="118">
        <v>8356874.5499999998</v>
      </c>
      <c r="E236" s="118" t="s">
        <v>3383</v>
      </c>
      <c r="F236" s="118">
        <v>24145</v>
      </c>
      <c r="G236" s="118">
        <v>24145</v>
      </c>
      <c r="H236" s="118">
        <v>8332729.5499999998</v>
      </c>
    </row>
    <row r="237" spans="1:8">
      <c r="A237" s="115" t="s">
        <v>129</v>
      </c>
      <c r="B237" s="115" t="s">
        <v>1824</v>
      </c>
      <c r="C237" s="115" t="s">
        <v>1612</v>
      </c>
      <c r="D237" s="118">
        <v>3542940.4</v>
      </c>
      <c r="E237" s="118" t="s">
        <v>3383</v>
      </c>
      <c r="F237" s="118" t="s">
        <v>3383</v>
      </c>
      <c r="G237" s="118" t="s">
        <v>3383</v>
      </c>
      <c r="H237" s="118">
        <v>3542940.4</v>
      </c>
    </row>
    <row r="238" spans="1:8">
      <c r="A238" s="115" t="s">
        <v>129</v>
      </c>
      <c r="B238" s="115" t="s">
        <v>1825</v>
      </c>
      <c r="C238" s="115" t="s">
        <v>2982</v>
      </c>
      <c r="D238" s="118">
        <v>1937502</v>
      </c>
      <c r="E238" s="118" t="s">
        <v>3383</v>
      </c>
      <c r="F238" s="118" t="s">
        <v>3383</v>
      </c>
      <c r="G238" s="118" t="s">
        <v>3383</v>
      </c>
      <c r="H238" s="118">
        <v>1937502</v>
      </c>
    </row>
    <row r="239" spans="1:8">
      <c r="A239" s="115" t="s">
        <v>129</v>
      </c>
      <c r="B239" s="115" t="s">
        <v>1826</v>
      </c>
      <c r="C239" s="115" t="s">
        <v>1615</v>
      </c>
      <c r="D239" s="118">
        <v>1590000</v>
      </c>
      <c r="E239" s="118" t="s">
        <v>3383</v>
      </c>
      <c r="F239" s="118" t="s">
        <v>3383</v>
      </c>
      <c r="G239" s="118" t="s">
        <v>3383</v>
      </c>
      <c r="H239" s="118">
        <v>1590000</v>
      </c>
    </row>
    <row r="240" spans="1:8">
      <c r="A240" s="115" t="s">
        <v>129</v>
      </c>
      <c r="B240" s="115" t="s">
        <v>1827</v>
      </c>
      <c r="C240" s="115" t="s">
        <v>3410</v>
      </c>
      <c r="D240" s="118">
        <v>150000</v>
      </c>
      <c r="E240" s="118" t="s">
        <v>3383</v>
      </c>
      <c r="F240" s="118" t="s">
        <v>3383</v>
      </c>
      <c r="G240" s="118" t="s">
        <v>3383</v>
      </c>
      <c r="H240" s="118">
        <v>150000</v>
      </c>
    </row>
    <row r="241" spans="1:8">
      <c r="A241" s="115" t="s">
        <v>129</v>
      </c>
      <c r="B241" s="115" t="s">
        <v>1828</v>
      </c>
      <c r="C241" s="115" t="s">
        <v>3411</v>
      </c>
      <c r="D241" s="118">
        <v>160000</v>
      </c>
      <c r="E241" s="118" t="s">
        <v>3383</v>
      </c>
      <c r="F241" s="118" t="s">
        <v>3383</v>
      </c>
      <c r="G241" s="118" t="s">
        <v>3383</v>
      </c>
      <c r="H241" s="118">
        <v>160000</v>
      </c>
    </row>
    <row r="242" spans="1:8">
      <c r="A242" s="115" t="s">
        <v>129</v>
      </c>
      <c r="B242" s="115" t="s">
        <v>1829</v>
      </c>
      <c r="C242" s="115" t="s">
        <v>3433</v>
      </c>
      <c r="D242" s="118">
        <v>300000</v>
      </c>
      <c r="E242" s="118" t="s">
        <v>3383</v>
      </c>
      <c r="F242" s="118" t="s">
        <v>3383</v>
      </c>
      <c r="G242" s="118" t="s">
        <v>3383</v>
      </c>
      <c r="H242" s="118">
        <v>300000</v>
      </c>
    </row>
    <row r="243" spans="1:8">
      <c r="A243" s="115" t="s">
        <v>129</v>
      </c>
      <c r="B243" s="115" t="s">
        <v>1830</v>
      </c>
      <c r="C243" s="115" t="s">
        <v>3412</v>
      </c>
      <c r="D243" s="118">
        <v>1600000</v>
      </c>
      <c r="E243" s="118">
        <v>10755.16</v>
      </c>
      <c r="F243" s="118" t="s">
        <v>3383</v>
      </c>
      <c r="G243" s="118">
        <v>10755.16</v>
      </c>
      <c r="H243" s="118">
        <v>1589244.84</v>
      </c>
    </row>
    <row r="244" spans="1:8">
      <c r="A244" s="115" t="s">
        <v>129</v>
      </c>
      <c r="B244" s="115" t="s">
        <v>1831</v>
      </c>
      <c r="C244" s="115" t="s">
        <v>3413</v>
      </c>
      <c r="D244" s="118">
        <v>480000</v>
      </c>
      <c r="E244" s="118" t="s">
        <v>3383</v>
      </c>
      <c r="F244" s="118" t="s">
        <v>3383</v>
      </c>
      <c r="G244" s="118" t="s">
        <v>3383</v>
      </c>
      <c r="H244" s="118">
        <v>480000</v>
      </c>
    </row>
    <row r="245" spans="1:8">
      <c r="A245" s="115" t="s">
        <v>129</v>
      </c>
      <c r="B245" s="115" t="s">
        <v>1832</v>
      </c>
      <c r="C245" s="115" t="s">
        <v>3419</v>
      </c>
      <c r="D245" s="118">
        <v>120000</v>
      </c>
      <c r="E245" s="118" t="s">
        <v>3383</v>
      </c>
      <c r="F245" s="118" t="s">
        <v>3383</v>
      </c>
      <c r="G245" s="118" t="s">
        <v>3383</v>
      </c>
      <c r="H245" s="118">
        <v>120000</v>
      </c>
    </row>
    <row r="246" spans="1:8">
      <c r="A246" s="115" t="s">
        <v>129</v>
      </c>
      <c r="B246" s="115" t="s">
        <v>1833</v>
      </c>
      <c r="C246" s="115" t="s">
        <v>1647</v>
      </c>
      <c r="D246" s="118">
        <v>1400000</v>
      </c>
      <c r="E246" s="118" t="s">
        <v>3383</v>
      </c>
      <c r="F246" s="118" t="s">
        <v>3383</v>
      </c>
      <c r="G246" s="118" t="s">
        <v>3383</v>
      </c>
      <c r="H246" s="118">
        <v>1400000</v>
      </c>
    </row>
    <row r="247" spans="1:8">
      <c r="A247" s="115" t="s">
        <v>129</v>
      </c>
      <c r="B247" s="115" t="s">
        <v>1834</v>
      </c>
      <c r="C247" s="115" t="s">
        <v>3423</v>
      </c>
      <c r="D247" s="118">
        <v>720000</v>
      </c>
      <c r="E247" s="118" t="s">
        <v>3383</v>
      </c>
      <c r="F247" s="118" t="s">
        <v>3383</v>
      </c>
      <c r="G247" s="118" t="s">
        <v>3383</v>
      </c>
      <c r="H247" s="118">
        <v>720000</v>
      </c>
    </row>
    <row r="248" spans="1:8">
      <c r="A248" s="115" t="s">
        <v>129</v>
      </c>
      <c r="B248" s="115" t="s">
        <v>1835</v>
      </c>
      <c r="C248" s="115" t="s">
        <v>1836</v>
      </c>
      <c r="D248" s="118">
        <v>1064812.5</v>
      </c>
      <c r="E248" s="118" t="s">
        <v>3383</v>
      </c>
      <c r="F248" s="118" t="s">
        <v>3383</v>
      </c>
      <c r="G248" s="118" t="s">
        <v>3383</v>
      </c>
      <c r="H248" s="118">
        <v>1064812.5</v>
      </c>
    </row>
    <row r="249" spans="1:8">
      <c r="A249" s="115" t="s">
        <v>129</v>
      </c>
      <c r="B249" s="115" t="s">
        <v>1837</v>
      </c>
      <c r="C249" s="115" t="s">
        <v>3420</v>
      </c>
      <c r="D249" s="118">
        <v>1703700</v>
      </c>
      <c r="E249" s="118" t="s">
        <v>3383</v>
      </c>
      <c r="F249" s="118" t="s">
        <v>3383</v>
      </c>
      <c r="G249" s="118" t="s">
        <v>3383</v>
      </c>
      <c r="H249" s="118">
        <v>1703700</v>
      </c>
    </row>
    <row r="250" spans="1:8">
      <c r="A250" s="115" t="s">
        <v>129</v>
      </c>
      <c r="B250" s="115" t="s">
        <v>1838</v>
      </c>
      <c r="C250" s="115" t="s">
        <v>3417</v>
      </c>
      <c r="D250" s="118">
        <v>3599429.56</v>
      </c>
      <c r="E250" s="118" t="s">
        <v>3434</v>
      </c>
      <c r="F250" s="118">
        <v>1949700</v>
      </c>
      <c r="G250" s="118">
        <v>1949699.99</v>
      </c>
      <c r="H250" s="118">
        <v>1649729.57</v>
      </c>
    </row>
    <row r="251" spans="1:8">
      <c r="A251" s="115" t="s">
        <v>129</v>
      </c>
      <c r="B251" s="115" t="s">
        <v>1459</v>
      </c>
      <c r="C251" s="115" t="s">
        <v>1597</v>
      </c>
      <c r="D251" s="118">
        <v>13373000</v>
      </c>
      <c r="E251" s="118" t="s">
        <v>3383</v>
      </c>
      <c r="F251" s="118" t="s">
        <v>3383</v>
      </c>
      <c r="G251" s="118" t="s">
        <v>3383</v>
      </c>
      <c r="H251" s="118">
        <v>13373000</v>
      </c>
    </row>
    <row r="252" spans="1:8">
      <c r="A252" s="115" t="s">
        <v>137</v>
      </c>
      <c r="B252" s="115" t="s">
        <v>1839</v>
      </c>
      <c r="C252" s="115" t="s">
        <v>3408</v>
      </c>
      <c r="D252" s="118">
        <v>2738100</v>
      </c>
      <c r="E252" s="118" t="s">
        <v>3383</v>
      </c>
      <c r="F252" s="118" t="s">
        <v>3383</v>
      </c>
      <c r="G252" s="118" t="s">
        <v>3383</v>
      </c>
      <c r="H252" s="118">
        <v>2738100</v>
      </c>
    </row>
    <row r="253" spans="1:8">
      <c r="A253" s="115" t="s">
        <v>137</v>
      </c>
      <c r="B253" s="115" t="s">
        <v>1840</v>
      </c>
      <c r="C253" s="115" t="s">
        <v>1600</v>
      </c>
      <c r="D253" s="118">
        <v>32864149.710000001</v>
      </c>
      <c r="E253" s="118" t="s">
        <v>3383</v>
      </c>
      <c r="F253" s="118" t="s">
        <v>3383</v>
      </c>
      <c r="G253" s="118" t="s">
        <v>3383</v>
      </c>
      <c r="H253" s="118">
        <v>32864149.710000001</v>
      </c>
    </row>
    <row r="254" spans="1:8">
      <c r="A254" s="115" t="s">
        <v>137</v>
      </c>
      <c r="B254" s="115" t="s">
        <v>1841</v>
      </c>
      <c r="C254" s="115" t="s">
        <v>1602</v>
      </c>
      <c r="D254" s="118">
        <v>1971797.46</v>
      </c>
      <c r="E254" s="118" t="s">
        <v>3383</v>
      </c>
      <c r="F254" s="118" t="s">
        <v>3383</v>
      </c>
      <c r="G254" s="118" t="s">
        <v>3383</v>
      </c>
      <c r="H254" s="118">
        <v>1971797.46</v>
      </c>
    </row>
    <row r="255" spans="1:8">
      <c r="A255" s="115" t="s">
        <v>137</v>
      </c>
      <c r="B255" s="115" t="s">
        <v>1842</v>
      </c>
      <c r="C255" s="115" t="s">
        <v>1604</v>
      </c>
      <c r="D255" s="118">
        <v>6030985.4800000004</v>
      </c>
      <c r="E255" s="118" t="s">
        <v>3383</v>
      </c>
      <c r="F255" s="118" t="s">
        <v>3383</v>
      </c>
      <c r="G255" s="118" t="s">
        <v>3383</v>
      </c>
      <c r="H255" s="118">
        <v>6030985.4800000004</v>
      </c>
    </row>
    <row r="256" spans="1:8">
      <c r="A256" s="115" t="s">
        <v>137</v>
      </c>
      <c r="B256" s="115" t="s">
        <v>1843</v>
      </c>
      <c r="C256" s="115" t="s">
        <v>2975</v>
      </c>
      <c r="D256" s="118">
        <v>54747638.939999998</v>
      </c>
      <c r="E256" s="118" t="s">
        <v>3383</v>
      </c>
      <c r="F256" s="118" t="s">
        <v>3383</v>
      </c>
      <c r="G256" s="118" t="s">
        <v>3383</v>
      </c>
      <c r="H256" s="118">
        <v>54747638.939999998</v>
      </c>
    </row>
    <row r="257" spans="1:8">
      <c r="A257" s="115" t="s">
        <v>137</v>
      </c>
      <c r="B257" s="115" t="s">
        <v>1844</v>
      </c>
      <c r="C257" s="115" t="s">
        <v>1607</v>
      </c>
      <c r="D257" s="118">
        <v>21660000</v>
      </c>
      <c r="E257" s="118" t="s">
        <v>3383</v>
      </c>
      <c r="F257" s="118" t="s">
        <v>3383</v>
      </c>
      <c r="G257" s="118" t="s">
        <v>3383</v>
      </c>
      <c r="H257" s="118">
        <v>21660000</v>
      </c>
    </row>
    <row r="258" spans="1:8">
      <c r="A258" s="115" t="s">
        <v>137</v>
      </c>
      <c r="B258" s="115" t="s">
        <v>1845</v>
      </c>
      <c r="C258" s="115" t="s">
        <v>3409</v>
      </c>
      <c r="D258" s="118">
        <v>225000</v>
      </c>
      <c r="E258" s="118" t="s">
        <v>3383</v>
      </c>
      <c r="F258" s="118" t="s">
        <v>3383</v>
      </c>
      <c r="G258" s="118" t="s">
        <v>3383</v>
      </c>
      <c r="H258" s="118">
        <v>225000</v>
      </c>
    </row>
    <row r="259" spans="1:8">
      <c r="A259" s="115" t="s">
        <v>137</v>
      </c>
      <c r="B259" s="115" t="s">
        <v>1846</v>
      </c>
      <c r="C259" s="115" t="s">
        <v>1610</v>
      </c>
      <c r="D259" s="118">
        <v>102021741.43000001</v>
      </c>
      <c r="E259" s="118" t="s">
        <v>3383</v>
      </c>
      <c r="F259" s="118" t="s">
        <v>3383</v>
      </c>
      <c r="G259" s="118" t="s">
        <v>3383</v>
      </c>
      <c r="H259" s="118">
        <v>102021741.43000001</v>
      </c>
    </row>
    <row r="260" spans="1:8">
      <c r="A260" s="115" t="s">
        <v>137</v>
      </c>
      <c r="B260" s="115" t="s">
        <v>1847</v>
      </c>
      <c r="C260" s="115" t="s">
        <v>1612</v>
      </c>
      <c r="D260" s="118">
        <v>8911103.5</v>
      </c>
      <c r="E260" s="118" t="s">
        <v>3383</v>
      </c>
      <c r="F260" s="118" t="s">
        <v>3383</v>
      </c>
      <c r="G260" s="118" t="s">
        <v>3383</v>
      </c>
      <c r="H260" s="118">
        <v>8911103.5</v>
      </c>
    </row>
    <row r="261" spans="1:8">
      <c r="A261" s="115" t="s">
        <v>137</v>
      </c>
      <c r="B261" s="115" t="s">
        <v>1848</v>
      </c>
      <c r="C261" s="115" t="s">
        <v>2982</v>
      </c>
      <c r="D261" s="118">
        <v>49363491.539999999</v>
      </c>
      <c r="E261" s="118" t="s">
        <v>3383</v>
      </c>
      <c r="F261" s="118" t="s">
        <v>3383</v>
      </c>
      <c r="G261" s="118" t="s">
        <v>3383</v>
      </c>
      <c r="H261" s="118">
        <v>49363491.539999999</v>
      </c>
    </row>
    <row r="262" spans="1:8">
      <c r="A262" s="115" t="s">
        <v>137</v>
      </c>
      <c r="B262" s="115" t="s">
        <v>1849</v>
      </c>
      <c r="C262" s="115" t="s">
        <v>1615</v>
      </c>
      <c r="D262" s="118">
        <v>3675000</v>
      </c>
      <c r="E262" s="118" t="s">
        <v>3383</v>
      </c>
      <c r="F262" s="118" t="s">
        <v>3383</v>
      </c>
      <c r="G262" s="118" t="s">
        <v>3383</v>
      </c>
      <c r="H262" s="118">
        <v>3675000</v>
      </c>
    </row>
    <row r="263" spans="1:8">
      <c r="A263" s="115" t="s">
        <v>137</v>
      </c>
      <c r="B263" s="115" t="s">
        <v>1850</v>
      </c>
      <c r="C263" s="115" t="s">
        <v>3410</v>
      </c>
      <c r="D263" s="118">
        <v>450000</v>
      </c>
      <c r="E263" s="118" t="s">
        <v>3383</v>
      </c>
      <c r="F263" s="118" t="s">
        <v>3383</v>
      </c>
      <c r="G263" s="118" t="s">
        <v>3383</v>
      </c>
      <c r="H263" s="118">
        <v>450000</v>
      </c>
    </row>
    <row r="264" spans="1:8">
      <c r="A264" s="115" t="s">
        <v>137</v>
      </c>
      <c r="B264" s="115" t="s">
        <v>1851</v>
      </c>
      <c r="C264" s="115" t="s">
        <v>3411</v>
      </c>
      <c r="D264" s="118">
        <v>400000</v>
      </c>
      <c r="E264" s="118" t="s">
        <v>3383</v>
      </c>
      <c r="F264" s="118" t="s">
        <v>3383</v>
      </c>
      <c r="G264" s="118" t="s">
        <v>3383</v>
      </c>
      <c r="H264" s="118">
        <v>400000</v>
      </c>
    </row>
    <row r="265" spans="1:8">
      <c r="A265" s="115" t="s">
        <v>137</v>
      </c>
      <c r="B265" s="115" t="s">
        <v>1852</v>
      </c>
      <c r="C265" s="115" t="s">
        <v>3433</v>
      </c>
      <c r="D265" s="118">
        <v>750000</v>
      </c>
      <c r="E265" s="118" t="s">
        <v>3383</v>
      </c>
      <c r="F265" s="118" t="s">
        <v>3383</v>
      </c>
      <c r="G265" s="118" t="s">
        <v>3383</v>
      </c>
      <c r="H265" s="118">
        <v>750000</v>
      </c>
    </row>
    <row r="266" spans="1:8">
      <c r="A266" s="115" t="s">
        <v>137</v>
      </c>
      <c r="B266" s="115" t="s">
        <v>1853</v>
      </c>
      <c r="C266" s="115" t="s">
        <v>3412</v>
      </c>
      <c r="D266" s="118">
        <v>4000000</v>
      </c>
      <c r="E266" s="118" t="s">
        <v>3383</v>
      </c>
      <c r="F266" s="118" t="s">
        <v>3383</v>
      </c>
      <c r="G266" s="118" t="s">
        <v>3383</v>
      </c>
      <c r="H266" s="118">
        <v>4000000</v>
      </c>
    </row>
    <row r="267" spans="1:8">
      <c r="A267" s="115" t="s">
        <v>137</v>
      </c>
      <c r="B267" s="115" t="s">
        <v>1854</v>
      </c>
      <c r="C267" s="115" t="s">
        <v>3413</v>
      </c>
      <c r="D267" s="118">
        <v>480000</v>
      </c>
      <c r="E267" s="118" t="s">
        <v>3383</v>
      </c>
      <c r="F267" s="118" t="s">
        <v>3383</v>
      </c>
      <c r="G267" s="118" t="s">
        <v>3383</v>
      </c>
      <c r="H267" s="118">
        <v>480000</v>
      </c>
    </row>
    <row r="268" spans="1:8">
      <c r="A268" s="115" t="s">
        <v>137</v>
      </c>
      <c r="B268" s="115" t="s">
        <v>1855</v>
      </c>
      <c r="C268" s="115" t="s">
        <v>3419</v>
      </c>
      <c r="D268" s="118">
        <v>200000</v>
      </c>
      <c r="E268" s="118" t="s">
        <v>3383</v>
      </c>
      <c r="F268" s="118" t="s">
        <v>3383</v>
      </c>
      <c r="G268" s="118" t="s">
        <v>3383</v>
      </c>
      <c r="H268" s="118">
        <v>200000</v>
      </c>
    </row>
    <row r="269" spans="1:8">
      <c r="A269" s="115" t="s">
        <v>137</v>
      </c>
      <c r="B269" s="115" t="s">
        <v>1856</v>
      </c>
      <c r="C269" s="115" t="s">
        <v>1647</v>
      </c>
      <c r="D269" s="118">
        <v>1400000</v>
      </c>
      <c r="E269" s="118" t="s">
        <v>3383</v>
      </c>
      <c r="F269" s="118" t="s">
        <v>3383</v>
      </c>
      <c r="G269" s="118" t="s">
        <v>3383</v>
      </c>
      <c r="H269" s="118">
        <v>1400000</v>
      </c>
    </row>
    <row r="270" spans="1:8">
      <c r="A270" s="115" t="s">
        <v>137</v>
      </c>
      <c r="B270" s="115" t="s">
        <v>1857</v>
      </c>
      <c r="C270" s="115" t="s">
        <v>3423</v>
      </c>
      <c r="D270" s="118">
        <v>1200000</v>
      </c>
      <c r="E270" s="118" t="s">
        <v>3383</v>
      </c>
      <c r="F270" s="118" t="s">
        <v>3383</v>
      </c>
      <c r="G270" s="118" t="s">
        <v>3383</v>
      </c>
      <c r="H270" s="118">
        <v>1200000</v>
      </c>
    </row>
    <row r="271" spans="1:8">
      <c r="A271" s="115" t="s">
        <v>137</v>
      </c>
      <c r="B271" s="115" t="s">
        <v>1858</v>
      </c>
      <c r="C271" s="115" t="s">
        <v>1836</v>
      </c>
      <c r="D271" s="118">
        <v>8348130</v>
      </c>
      <c r="E271" s="118" t="s">
        <v>3383</v>
      </c>
      <c r="F271" s="118" t="s">
        <v>3383</v>
      </c>
      <c r="G271" s="118" t="s">
        <v>3383</v>
      </c>
      <c r="H271" s="118">
        <v>8348130</v>
      </c>
    </row>
    <row r="272" spans="1:8">
      <c r="A272" s="115" t="s">
        <v>137</v>
      </c>
      <c r="B272" s="115" t="s">
        <v>1859</v>
      </c>
      <c r="C272" s="115" t="s">
        <v>3420</v>
      </c>
      <c r="D272" s="118">
        <v>5111100</v>
      </c>
      <c r="E272" s="118" t="s">
        <v>3383</v>
      </c>
      <c r="F272" s="118" t="s">
        <v>3383</v>
      </c>
      <c r="G272" s="118" t="s">
        <v>3383</v>
      </c>
      <c r="H272" s="118">
        <v>5111100</v>
      </c>
    </row>
    <row r="273" spans="1:8">
      <c r="A273" s="115" t="s">
        <v>137</v>
      </c>
      <c r="B273" s="115" t="s">
        <v>1860</v>
      </c>
      <c r="C273" s="115" t="s">
        <v>3424</v>
      </c>
      <c r="D273" s="118">
        <v>2697525</v>
      </c>
      <c r="E273" s="118" t="s">
        <v>3383</v>
      </c>
      <c r="F273" s="118" t="s">
        <v>3383</v>
      </c>
      <c r="G273" s="118" t="s">
        <v>3383</v>
      </c>
      <c r="H273" s="118">
        <v>2697525</v>
      </c>
    </row>
    <row r="274" spans="1:8">
      <c r="A274" s="115" t="s">
        <v>137</v>
      </c>
      <c r="B274" s="115" t="s">
        <v>1861</v>
      </c>
      <c r="C274" s="115" t="s">
        <v>3426</v>
      </c>
      <c r="D274" s="118">
        <v>851850</v>
      </c>
      <c r="E274" s="118" t="s">
        <v>3383</v>
      </c>
      <c r="F274" s="118" t="s">
        <v>3383</v>
      </c>
      <c r="G274" s="118" t="s">
        <v>3383</v>
      </c>
      <c r="H274" s="118">
        <v>851850</v>
      </c>
    </row>
    <row r="275" spans="1:8">
      <c r="A275" s="115" t="s">
        <v>137</v>
      </c>
      <c r="B275" s="115" t="s">
        <v>1862</v>
      </c>
      <c r="C275" s="115" t="s">
        <v>1699</v>
      </c>
      <c r="D275" s="118">
        <v>32938.199999999997</v>
      </c>
      <c r="E275" s="118" t="s">
        <v>3383</v>
      </c>
      <c r="F275" s="118" t="s">
        <v>3383</v>
      </c>
      <c r="G275" s="118" t="s">
        <v>3383</v>
      </c>
      <c r="H275" s="118">
        <v>32938.199999999997</v>
      </c>
    </row>
    <row r="276" spans="1:8">
      <c r="A276" s="115" t="s">
        <v>137</v>
      </c>
      <c r="B276" s="115" t="s">
        <v>1863</v>
      </c>
      <c r="C276" s="115" t="s">
        <v>1701</v>
      </c>
      <c r="D276" s="118">
        <v>98814.6</v>
      </c>
      <c r="E276" s="118" t="s">
        <v>3383</v>
      </c>
      <c r="F276" s="118" t="s">
        <v>3383</v>
      </c>
      <c r="G276" s="118" t="s">
        <v>3383</v>
      </c>
      <c r="H276" s="118">
        <v>98814.6</v>
      </c>
    </row>
    <row r="277" spans="1:8">
      <c r="A277" s="115" t="s">
        <v>137</v>
      </c>
      <c r="B277" s="115" t="s">
        <v>1864</v>
      </c>
      <c r="C277" s="115" t="s">
        <v>3417</v>
      </c>
      <c r="D277" s="118">
        <v>9000000</v>
      </c>
      <c r="E277" s="118" t="s">
        <v>3383</v>
      </c>
      <c r="F277" s="118" t="s">
        <v>3383</v>
      </c>
      <c r="G277" s="118" t="s">
        <v>3383</v>
      </c>
      <c r="H277" s="118">
        <v>9000000</v>
      </c>
    </row>
    <row r="278" spans="1:8">
      <c r="A278" s="115" t="s">
        <v>137</v>
      </c>
      <c r="B278" s="115" t="s">
        <v>3342</v>
      </c>
      <c r="C278" s="115" t="s">
        <v>3393</v>
      </c>
      <c r="D278" s="118">
        <v>5337898.4400000004</v>
      </c>
      <c r="E278" s="118">
        <v>5337898.4400000004</v>
      </c>
      <c r="F278" s="118" t="s">
        <v>3383</v>
      </c>
      <c r="G278" s="118">
        <v>5337898.4400000004</v>
      </c>
      <c r="H278" s="118" t="s">
        <v>3383</v>
      </c>
    </row>
    <row r="279" spans="1:8">
      <c r="A279" s="115" t="s">
        <v>146</v>
      </c>
      <c r="B279" s="115" t="s">
        <v>1460</v>
      </c>
      <c r="C279" s="115" t="s">
        <v>1597</v>
      </c>
      <c r="D279" s="118">
        <v>3701341.05</v>
      </c>
      <c r="E279" s="118">
        <v>463518.8</v>
      </c>
      <c r="F279" s="118" t="s">
        <v>3383</v>
      </c>
      <c r="G279" s="118">
        <v>463518.8</v>
      </c>
      <c r="H279" s="118">
        <v>3237822.25</v>
      </c>
    </row>
    <row r="280" spans="1:8">
      <c r="A280" s="115" t="s">
        <v>146</v>
      </c>
      <c r="B280" s="115" t="s">
        <v>1865</v>
      </c>
      <c r="C280" s="115" t="s">
        <v>3408</v>
      </c>
      <c r="D280" s="118">
        <v>938337.48</v>
      </c>
      <c r="E280" s="118">
        <v>769486.74</v>
      </c>
      <c r="F280" s="118" t="s">
        <v>3383</v>
      </c>
      <c r="G280" s="118">
        <v>769486.74</v>
      </c>
      <c r="H280" s="118">
        <v>168850.74</v>
      </c>
    </row>
    <row r="281" spans="1:8">
      <c r="A281" s="115" t="s">
        <v>146</v>
      </c>
      <c r="B281" s="115" t="s">
        <v>1866</v>
      </c>
      <c r="C281" s="115" t="s">
        <v>1600</v>
      </c>
      <c r="D281" s="118">
        <v>6084143.9500000002</v>
      </c>
      <c r="E281" s="118">
        <v>3209255.47</v>
      </c>
      <c r="F281" s="118" t="s">
        <v>3383</v>
      </c>
      <c r="G281" s="118">
        <v>3209255.47</v>
      </c>
      <c r="H281" s="118">
        <v>2874888.48</v>
      </c>
    </row>
    <row r="282" spans="1:8">
      <c r="A282" s="115" t="s">
        <v>146</v>
      </c>
      <c r="B282" s="115" t="s">
        <v>1867</v>
      </c>
      <c r="C282" s="115" t="s">
        <v>1602</v>
      </c>
      <c r="D282" s="118">
        <v>257101.69</v>
      </c>
      <c r="E282" s="118">
        <v>243196.38</v>
      </c>
      <c r="F282" s="118" t="s">
        <v>3383</v>
      </c>
      <c r="G282" s="118">
        <v>243196.38</v>
      </c>
      <c r="H282" s="118">
        <v>13905.31</v>
      </c>
    </row>
    <row r="283" spans="1:8">
      <c r="A283" s="115" t="s">
        <v>146</v>
      </c>
      <c r="B283" s="115" t="s">
        <v>1868</v>
      </c>
      <c r="C283" s="115" t="s">
        <v>1604</v>
      </c>
      <c r="D283" s="118">
        <v>757776.9</v>
      </c>
      <c r="E283" s="118">
        <v>19188.75</v>
      </c>
      <c r="F283" s="118" t="s">
        <v>3383</v>
      </c>
      <c r="G283" s="118">
        <v>19188.75</v>
      </c>
      <c r="H283" s="118">
        <v>738588.15</v>
      </c>
    </row>
    <row r="284" spans="1:8">
      <c r="A284" s="115" t="s">
        <v>146</v>
      </c>
      <c r="B284" s="115" t="s">
        <v>1869</v>
      </c>
      <c r="C284" s="115" t="s">
        <v>2975</v>
      </c>
      <c r="D284" s="118">
        <v>1329172.72</v>
      </c>
      <c r="E284" s="118" t="s">
        <v>3383</v>
      </c>
      <c r="F284" s="118" t="s">
        <v>3383</v>
      </c>
      <c r="G284" s="118" t="s">
        <v>3383</v>
      </c>
      <c r="H284" s="118">
        <v>1329172.72</v>
      </c>
    </row>
    <row r="285" spans="1:8">
      <c r="A285" s="115" t="s">
        <v>146</v>
      </c>
      <c r="B285" s="115" t="s">
        <v>1870</v>
      </c>
      <c r="C285" s="115" t="s">
        <v>1607</v>
      </c>
      <c r="D285" s="118">
        <v>154000</v>
      </c>
      <c r="E285" s="118" t="s">
        <v>3383</v>
      </c>
      <c r="F285" s="118" t="s">
        <v>3383</v>
      </c>
      <c r="G285" s="118" t="s">
        <v>3383</v>
      </c>
      <c r="H285" s="118">
        <v>154000</v>
      </c>
    </row>
    <row r="286" spans="1:8">
      <c r="A286" s="115" t="s">
        <v>146</v>
      </c>
      <c r="B286" s="115" t="s">
        <v>1871</v>
      </c>
      <c r="C286" s="115" t="s">
        <v>3418</v>
      </c>
      <c r="D286" s="118">
        <v>840000</v>
      </c>
      <c r="E286" s="118" t="s">
        <v>3383</v>
      </c>
      <c r="F286" s="118" t="s">
        <v>3383</v>
      </c>
      <c r="G286" s="118" t="s">
        <v>3383</v>
      </c>
      <c r="H286" s="118">
        <v>840000</v>
      </c>
    </row>
    <row r="287" spans="1:8">
      <c r="A287" s="115" t="s">
        <v>146</v>
      </c>
      <c r="B287" s="115" t="s">
        <v>1872</v>
      </c>
      <c r="C287" s="115" t="s">
        <v>3409</v>
      </c>
      <c r="D287" s="118">
        <v>30000</v>
      </c>
      <c r="E287" s="118" t="s">
        <v>3383</v>
      </c>
      <c r="F287" s="118" t="s">
        <v>3383</v>
      </c>
      <c r="G287" s="118" t="s">
        <v>3383</v>
      </c>
      <c r="H287" s="118">
        <v>30000</v>
      </c>
    </row>
    <row r="288" spans="1:8">
      <c r="A288" s="115" t="s">
        <v>146</v>
      </c>
      <c r="B288" s="115" t="s">
        <v>1873</v>
      </c>
      <c r="C288" s="115" t="s">
        <v>1610</v>
      </c>
      <c r="D288" s="118">
        <v>46519.3</v>
      </c>
      <c r="E288" s="118" t="s">
        <v>3383</v>
      </c>
      <c r="F288" s="118" t="s">
        <v>3383</v>
      </c>
      <c r="G288" s="118" t="s">
        <v>3383</v>
      </c>
      <c r="H288" s="118">
        <v>46519.3</v>
      </c>
    </row>
    <row r="289" spans="1:8">
      <c r="A289" s="115" t="s">
        <v>146</v>
      </c>
      <c r="B289" s="115" t="s">
        <v>1874</v>
      </c>
      <c r="C289" s="115" t="s">
        <v>1612</v>
      </c>
      <c r="D289" s="118">
        <v>2318548</v>
      </c>
      <c r="E289" s="118">
        <v>2222860</v>
      </c>
      <c r="F289" s="118">
        <v>77140</v>
      </c>
      <c r="G289" s="118">
        <v>2300000</v>
      </c>
      <c r="H289" s="118">
        <v>18548</v>
      </c>
    </row>
    <row r="290" spans="1:8">
      <c r="A290" s="115" t="s">
        <v>146</v>
      </c>
      <c r="B290" s="115" t="s">
        <v>1875</v>
      </c>
      <c r="C290" s="115" t="s">
        <v>2982</v>
      </c>
      <c r="D290" s="118">
        <v>1046460</v>
      </c>
      <c r="E290" s="118" t="s">
        <v>3383</v>
      </c>
      <c r="F290" s="118" t="s">
        <v>3383</v>
      </c>
      <c r="G290" s="118" t="s">
        <v>3383</v>
      </c>
      <c r="H290" s="118">
        <v>1046460</v>
      </c>
    </row>
    <row r="291" spans="1:8">
      <c r="A291" s="115" t="s">
        <v>146</v>
      </c>
      <c r="B291" s="115" t="s">
        <v>1876</v>
      </c>
      <c r="C291" s="115" t="s">
        <v>1615</v>
      </c>
      <c r="D291" s="118">
        <v>540000</v>
      </c>
      <c r="E291" s="118" t="s">
        <v>3383</v>
      </c>
      <c r="F291" s="118" t="s">
        <v>3383</v>
      </c>
      <c r="G291" s="118" t="s">
        <v>3383</v>
      </c>
      <c r="H291" s="118">
        <v>540000</v>
      </c>
    </row>
    <row r="292" spans="1:8">
      <c r="A292" s="115" t="s">
        <v>146</v>
      </c>
      <c r="B292" s="115" t="s">
        <v>1877</v>
      </c>
      <c r="C292" s="115" t="s">
        <v>3410</v>
      </c>
      <c r="D292" s="118">
        <v>150000</v>
      </c>
      <c r="E292" s="118">
        <v>148850</v>
      </c>
      <c r="F292" s="118" t="s">
        <v>3383</v>
      </c>
      <c r="G292" s="118">
        <v>148850</v>
      </c>
      <c r="H292" s="118">
        <v>1150</v>
      </c>
    </row>
    <row r="293" spans="1:8">
      <c r="A293" s="115" t="s">
        <v>146</v>
      </c>
      <c r="B293" s="115" t="s">
        <v>1878</v>
      </c>
      <c r="C293" s="115" t="s">
        <v>3411</v>
      </c>
      <c r="D293" s="118">
        <v>80000</v>
      </c>
      <c r="E293" s="118">
        <v>25000</v>
      </c>
      <c r="F293" s="118" t="s">
        <v>3383</v>
      </c>
      <c r="G293" s="118">
        <v>25000</v>
      </c>
      <c r="H293" s="118">
        <v>55000</v>
      </c>
    </row>
    <row r="294" spans="1:8">
      <c r="A294" s="115" t="s">
        <v>146</v>
      </c>
      <c r="B294" s="115" t="s">
        <v>1879</v>
      </c>
      <c r="C294" s="115" t="s">
        <v>3433</v>
      </c>
      <c r="D294" s="118">
        <v>150000</v>
      </c>
      <c r="E294" s="118" t="s">
        <v>3383</v>
      </c>
      <c r="F294" s="118" t="s">
        <v>3383</v>
      </c>
      <c r="G294" s="118" t="s">
        <v>3383</v>
      </c>
      <c r="H294" s="118">
        <v>150000</v>
      </c>
    </row>
    <row r="295" spans="1:8">
      <c r="A295" s="115" t="s">
        <v>146</v>
      </c>
      <c r="B295" s="115" t="s">
        <v>1880</v>
      </c>
      <c r="C295" s="115" t="s">
        <v>3412</v>
      </c>
      <c r="D295" s="118">
        <v>796270.19</v>
      </c>
      <c r="E295" s="118">
        <v>766499.86</v>
      </c>
      <c r="F295" s="118" t="s">
        <v>3383</v>
      </c>
      <c r="G295" s="118">
        <v>766499.86</v>
      </c>
      <c r="H295" s="118">
        <v>29770.33</v>
      </c>
    </row>
    <row r="296" spans="1:8">
      <c r="A296" s="115" t="s">
        <v>146</v>
      </c>
      <c r="B296" s="115" t="s">
        <v>1881</v>
      </c>
      <c r="C296" s="115" t="s">
        <v>3413</v>
      </c>
      <c r="D296" s="118">
        <v>240000</v>
      </c>
      <c r="E296" s="118">
        <v>19000</v>
      </c>
      <c r="F296" s="118" t="s">
        <v>3383</v>
      </c>
      <c r="G296" s="118">
        <v>19000</v>
      </c>
      <c r="H296" s="118">
        <v>221000</v>
      </c>
    </row>
    <row r="297" spans="1:8">
      <c r="A297" s="115" t="s">
        <v>146</v>
      </c>
      <c r="B297" s="115" t="s">
        <v>1882</v>
      </c>
      <c r="C297" s="115" t="s">
        <v>3419</v>
      </c>
      <c r="D297" s="118">
        <v>60000</v>
      </c>
      <c r="E297" s="118" t="s">
        <v>3383</v>
      </c>
      <c r="F297" s="118" t="s">
        <v>3383</v>
      </c>
      <c r="G297" s="118" t="s">
        <v>3383</v>
      </c>
      <c r="H297" s="118">
        <v>60000</v>
      </c>
    </row>
    <row r="298" spans="1:8">
      <c r="A298" s="115" t="s">
        <v>146</v>
      </c>
      <c r="B298" s="115" t="s">
        <v>1883</v>
      </c>
      <c r="C298" s="115" t="s">
        <v>3423</v>
      </c>
      <c r="D298" s="118">
        <v>360000</v>
      </c>
      <c r="E298" s="118">
        <v>48043.53</v>
      </c>
      <c r="F298" s="118" t="s">
        <v>3383</v>
      </c>
      <c r="G298" s="118">
        <v>48043.53</v>
      </c>
      <c r="H298" s="118">
        <v>311956.46999999997</v>
      </c>
    </row>
    <row r="299" spans="1:8">
      <c r="A299" s="115" t="s">
        <v>146</v>
      </c>
      <c r="B299" s="115" t="s">
        <v>1884</v>
      </c>
      <c r="C299" s="115" t="s">
        <v>1625</v>
      </c>
      <c r="D299" s="118">
        <v>965430</v>
      </c>
      <c r="E299" s="118">
        <v>901299.31</v>
      </c>
      <c r="F299" s="118" t="s">
        <v>3383</v>
      </c>
      <c r="G299" s="118">
        <v>901299.31</v>
      </c>
      <c r="H299" s="118">
        <v>64130.69</v>
      </c>
    </row>
    <row r="300" spans="1:8">
      <c r="A300" s="115" t="s">
        <v>146</v>
      </c>
      <c r="B300" s="115" t="s">
        <v>1885</v>
      </c>
      <c r="C300" s="115" t="s">
        <v>3420</v>
      </c>
      <c r="D300" s="118">
        <v>1703700</v>
      </c>
      <c r="E300" s="118" t="s">
        <v>3383</v>
      </c>
      <c r="F300" s="118" t="s">
        <v>3383</v>
      </c>
      <c r="G300" s="118" t="s">
        <v>3383</v>
      </c>
      <c r="H300" s="118">
        <v>1703700</v>
      </c>
    </row>
    <row r="301" spans="1:8">
      <c r="A301" s="115" t="s">
        <v>146</v>
      </c>
      <c r="B301" s="115" t="s">
        <v>1886</v>
      </c>
      <c r="C301" s="115" t="s">
        <v>3417</v>
      </c>
      <c r="D301" s="118">
        <v>3900000</v>
      </c>
      <c r="E301" s="118" t="s">
        <v>3383</v>
      </c>
      <c r="F301" s="118">
        <v>1949700</v>
      </c>
      <c r="G301" s="118">
        <v>1949700</v>
      </c>
      <c r="H301" s="118">
        <v>1950300</v>
      </c>
    </row>
    <row r="302" spans="1:8">
      <c r="A302" s="115" t="s">
        <v>146</v>
      </c>
      <c r="B302" s="115" t="s">
        <v>3343</v>
      </c>
      <c r="C302" s="115" t="s">
        <v>3394</v>
      </c>
      <c r="D302" s="118">
        <v>13069988.050000001</v>
      </c>
      <c r="E302" s="118">
        <v>13069988.050000001</v>
      </c>
      <c r="F302" s="118" t="s">
        <v>3383</v>
      </c>
      <c r="G302" s="118">
        <v>13069988.050000001</v>
      </c>
      <c r="H302" s="118" t="s">
        <v>3383</v>
      </c>
    </row>
    <row r="303" spans="1:8">
      <c r="A303" s="115" t="s">
        <v>155</v>
      </c>
      <c r="B303" s="115" t="s">
        <v>1461</v>
      </c>
      <c r="C303" s="115" t="s">
        <v>1597</v>
      </c>
      <c r="D303" s="118">
        <v>14585209.98</v>
      </c>
      <c r="E303" s="118">
        <v>590561.85</v>
      </c>
      <c r="F303" s="118" t="s">
        <v>3383</v>
      </c>
      <c r="G303" s="118">
        <v>590561.85</v>
      </c>
      <c r="H303" s="118">
        <v>13994648.130000001</v>
      </c>
    </row>
    <row r="304" spans="1:8">
      <c r="A304" s="115" t="s">
        <v>155</v>
      </c>
      <c r="B304" s="115" t="s">
        <v>1887</v>
      </c>
      <c r="C304" s="115" t="s">
        <v>3408</v>
      </c>
      <c r="D304" s="118">
        <v>3390190.61</v>
      </c>
      <c r="E304" s="118">
        <v>739274.79</v>
      </c>
      <c r="F304" s="118" t="s">
        <v>3383</v>
      </c>
      <c r="G304" s="118">
        <v>739274.79</v>
      </c>
      <c r="H304" s="118">
        <v>2650915.8199999998</v>
      </c>
    </row>
    <row r="305" spans="1:8">
      <c r="A305" s="115" t="s">
        <v>155</v>
      </c>
      <c r="B305" s="115" t="s">
        <v>1888</v>
      </c>
      <c r="C305" s="115" t="s">
        <v>1600</v>
      </c>
      <c r="D305" s="118">
        <v>31444645.43</v>
      </c>
      <c r="E305" s="118">
        <v>5324914.09</v>
      </c>
      <c r="F305" s="118" t="s">
        <v>3383</v>
      </c>
      <c r="G305" s="118">
        <v>5324914.09</v>
      </c>
      <c r="H305" s="118">
        <v>26119731.34</v>
      </c>
    </row>
    <row r="306" spans="1:8">
      <c r="A306" s="115" t="s">
        <v>155</v>
      </c>
      <c r="B306" s="115" t="s">
        <v>1889</v>
      </c>
      <c r="C306" s="115" t="s">
        <v>1602</v>
      </c>
      <c r="D306" s="118">
        <v>2172672.0499999998</v>
      </c>
      <c r="E306" s="118">
        <v>285110.53999999998</v>
      </c>
      <c r="F306" s="118" t="s">
        <v>3383</v>
      </c>
      <c r="G306" s="118">
        <v>285110.53999999998</v>
      </c>
      <c r="H306" s="118">
        <v>1887561.51</v>
      </c>
    </row>
    <row r="307" spans="1:8">
      <c r="A307" s="115" t="s">
        <v>155</v>
      </c>
      <c r="B307" s="115" t="s">
        <v>1890</v>
      </c>
      <c r="C307" s="115" t="s">
        <v>1604</v>
      </c>
      <c r="D307" s="118">
        <v>5183772.95</v>
      </c>
      <c r="E307" s="118">
        <v>535788.77</v>
      </c>
      <c r="F307" s="118" t="s">
        <v>3383</v>
      </c>
      <c r="G307" s="118">
        <v>535788.77</v>
      </c>
      <c r="H307" s="118">
        <v>4647984.18</v>
      </c>
    </row>
    <row r="308" spans="1:8">
      <c r="A308" s="115" t="s">
        <v>155</v>
      </c>
      <c r="B308" s="115" t="s">
        <v>1891</v>
      </c>
      <c r="C308" s="115" t="s">
        <v>2975</v>
      </c>
      <c r="D308" s="118">
        <v>44451537.659999996</v>
      </c>
      <c r="E308" s="118">
        <v>16025.23</v>
      </c>
      <c r="F308" s="118" t="s">
        <v>3383</v>
      </c>
      <c r="G308" s="118">
        <v>16025.23</v>
      </c>
      <c r="H308" s="118">
        <v>44435512.43</v>
      </c>
    </row>
    <row r="309" spans="1:8">
      <c r="A309" s="115" t="s">
        <v>155</v>
      </c>
      <c r="B309" s="115" t="s">
        <v>1892</v>
      </c>
      <c r="C309" s="115" t="s">
        <v>1607</v>
      </c>
      <c r="D309" s="118">
        <v>4834000</v>
      </c>
      <c r="E309" s="118">
        <v>187000</v>
      </c>
      <c r="F309" s="118" t="s">
        <v>3383</v>
      </c>
      <c r="G309" s="118">
        <v>187000</v>
      </c>
      <c r="H309" s="118">
        <v>4647000</v>
      </c>
    </row>
    <row r="310" spans="1:8">
      <c r="A310" s="115" t="s">
        <v>155</v>
      </c>
      <c r="B310" s="115" t="s">
        <v>1893</v>
      </c>
      <c r="C310" s="115" t="s">
        <v>3418</v>
      </c>
      <c r="D310" s="118">
        <v>3300000</v>
      </c>
      <c r="E310" s="118" t="s">
        <v>3383</v>
      </c>
      <c r="F310" s="118" t="s">
        <v>3383</v>
      </c>
      <c r="G310" s="118" t="s">
        <v>3383</v>
      </c>
      <c r="H310" s="118">
        <v>3300000</v>
      </c>
    </row>
    <row r="311" spans="1:8">
      <c r="A311" s="115" t="s">
        <v>155</v>
      </c>
      <c r="B311" s="115" t="s">
        <v>1894</v>
      </c>
      <c r="C311" s="115" t="s">
        <v>3409</v>
      </c>
      <c r="D311" s="118">
        <v>360000</v>
      </c>
      <c r="E311" s="118">
        <v>14000</v>
      </c>
      <c r="F311" s="118" t="s">
        <v>3383</v>
      </c>
      <c r="G311" s="118">
        <v>14000</v>
      </c>
      <c r="H311" s="118">
        <v>346000</v>
      </c>
    </row>
    <row r="312" spans="1:8">
      <c r="A312" s="115" t="s">
        <v>155</v>
      </c>
      <c r="B312" s="115" t="s">
        <v>1895</v>
      </c>
      <c r="C312" s="115" t="s">
        <v>1610</v>
      </c>
      <c r="D312" s="118">
        <v>34774340</v>
      </c>
      <c r="E312" s="118">
        <v>471250</v>
      </c>
      <c r="F312" s="118" t="s">
        <v>3383</v>
      </c>
      <c r="G312" s="118">
        <v>471250</v>
      </c>
      <c r="H312" s="118">
        <v>34303090</v>
      </c>
    </row>
    <row r="313" spans="1:8">
      <c r="A313" s="115" t="s">
        <v>155</v>
      </c>
      <c r="B313" s="115" t="s">
        <v>1896</v>
      </c>
      <c r="C313" s="115" t="s">
        <v>1612</v>
      </c>
      <c r="D313" s="118">
        <v>7952802.5</v>
      </c>
      <c r="E313" s="118">
        <v>2124580</v>
      </c>
      <c r="F313" s="118">
        <v>1872460</v>
      </c>
      <c r="G313" s="118">
        <v>3997040</v>
      </c>
      <c r="H313" s="118">
        <v>3955762.5</v>
      </c>
    </row>
    <row r="314" spans="1:8">
      <c r="A314" s="115" t="s">
        <v>155</v>
      </c>
      <c r="B314" s="115" t="s">
        <v>1897</v>
      </c>
      <c r="C314" s="115" t="s">
        <v>2982</v>
      </c>
      <c r="D314" s="118">
        <v>32767000</v>
      </c>
      <c r="E314" s="118" t="s">
        <v>3383</v>
      </c>
      <c r="F314" s="118" t="s">
        <v>3383</v>
      </c>
      <c r="G314" s="118" t="s">
        <v>3383</v>
      </c>
      <c r="H314" s="118">
        <v>32767000</v>
      </c>
    </row>
    <row r="315" spans="1:8">
      <c r="A315" s="115" t="s">
        <v>155</v>
      </c>
      <c r="B315" s="115" t="s">
        <v>1898</v>
      </c>
      <c r="C315" s="115" t="s">
        <v>1615</v>
      </c>
      <c r="D315" s="118">
        <v>3960000</v>
      </c>
      <c r="E315" s="118" t="s">
        <v>3383</v>
      </c>
      <c r="F315" s="118" t="s">
        <v>3383</v>
      </c>
      <c r="G315" s="118" t="s">
        <v>3383</v>
      </c>
      <c r="H315" s="118">
        <v>3960000</v>
      </c>
    </row>
    <row r="316" spans="1:8">
      <c r="A316" s="115" t="s">
        <v>155</v>
      </c>
      <c r="B316" s="115" t="s">
        <v>1899</v>
      </c>
      <c r="C316" s="115" t="s">
        <v>3410</v>
      </c>
      <c r="D316" s="118">
        <v>225000</v>
      </c>
      <c r="E316" s="118">
        <v>24251.42</v>
      </c>
      <c r="F316" s="118" t="s">
        <v>3383</v>
      </c>
      <c r="G316" s="118">
        <v>24251.42</v>
      </c>
      <c r="H316" s="118">
        <v>200748.58</v>
      </c>
    </row>
    <row r="317" spans="1:8">
      <c r="A317" s="115" t="s">
        <v>155</v>
      </c>
      <c r="B317" s="115" t="s">
        <v>1900</v>
      </c>
      <c r="C317" s="115" t="s">
        <v>3411</v>
      </c>
      <c r="D317" s="118">
        <v>160000</v>
      </c>
      <c r="E317" s="118" t="s">
        <v>3383</v>
      </c>
      <c r="F317" s="118" t="s">
        <v>3383</v>
      </c>
      <c r="G317" s="118" t="s">
        <v>3383</v>
      </c>
      <c r="H317" s="118">
        <v>160000</v>
      </c>
    </row>
    <row r="318" spans="1:8">
      <c r="A318" s="115" t="s">
        <v>155</v>
      </c>
      <c r="B318" s="115" t="s">
        <v>1901</v>
      </c>
      <c r="C318" s="115" t="s">
        <v>3433</v>
      </c>
      <c r="D318" s="118">
        <v>300000</v>
      </c>
      <c r="E318" s="118">
        <v>6732.85</v>
      </c>
      <c r="F318" s="118" t="s">
        <v>3383</v>
      </c>
      <c r="G318" s="118">
        <v>6732.85</v>
      </c>
      <c r="H318" s="118">
        <v>293267.15000000002</v>
      </c>
    </row>
    <row r="319" spans="1:8">
      <c r="A319" s="115" t="s">
        <v>155</v>
      </c>
      <c r="B319" s="115" t="s">
        <v>1902</v>
      </c>
      <c r="C319" s="115" t="s">
        <v>3412</v>
      </c>
      <c r="D319" s="118">
        <v>1600000</v>
      </c>
      <c r="E319" s="118" t="s">
        <v>3383</v>
      </c>
      <c r="F319" s="118" t="s">
        <v>3383</v>
      </c>
      <c r="G319" s="118" t="s">
        <v>3383</v>
      </c>
      <c r="H319" s="118">
        <v>1600000</v>
      </c>
    </row>
    <row r="320" spans="1:8">
      <c r="A320" s="115" t="s">
        <v>155</v>
      </c>
      <c r="B320" s="115" t="s">
        <v>1903</v>
      </c>
      <c r="C320" s="115" t="s">
        <v>3413</v>
      </c>
      <c r="D320" s="118">
        <v>240000</v>
      </c>
      <c r="E320" s="118" t="s">
        <v>3383</v>
      </c>
      <c r="F320" s="118" t="s">
        <v>3383</v>
      </c>
      <c r="G320" s="118" t="s">
        <v>3383</v>
      </c>
      <c r="H320" s="118">
        <v>240000</v>
      </c>
    </row>
    <row r="321" spans="1:8">
      <c r="A321" s="115" t="s">
        <v>155</v>
      </c>
      <c r="B321" s="115" t="s">
        <v>1904</v>
      </c>
      <c r="C321" s="115" t="s">
        <v>3419</v>
      </c>
      <c r="D321" s="118">
        <v>100000</v>
      </c>
      <c r="E321" s="118" t="s">
        <v>3383</v>
      </c>
      <c r="F321" s="118" t="s">
        <v>3383</v>
      </c>
      <c r="G321" s="118" t="s">
        <v>3383</v>
      </c>
      <c r="H321" s="118">
        <v>100000</v>
      </c>
    </row>
    <row r="322" spans="1:8">
      <c r="A322" s="115" t="s">
        <v>155</v>
      </c>
      <c r="B322" s="115" t="s">
        <v>1905</v>
      </c>
      <c r="C322" s="115" t="s">
        <v>1647</v>
      </c>
      <c r="D322" s="118">
        <v>675000</v>
      </c>
      <c r="E322" s="118" t="s">
        <v>3383</v>
      </c>
      <c r="F322" s="118" t="s">
        <v>3383</v>
      </c>
      <c r="G322" s="118" t="s">
        <v>3383</v>
      </c>
      <c r="H322" s="118">
        <v>675000</v>
      </c>
    </row>
    <row r="323" spans="1:8">
      <c r="A323" s="115" t="s">
        <v>155</v>
      </c>
      <c r="B323" s="115" t="s">
        <v>1906</v>
      </c>
      <c r="C323" s="115" t="s">
        <v>3423</v>
      </c>
      <c r="D323" s="118">
        <v>600000</v>
      </c>
      <c r="E323" s="118" t="s">
        <v>3383</v>
      </c>
      <c r="F323" s="118" t="s">
        <v>3383</v>
      </c>
      <c r="G323" s="118" t="s">
        <v>3383</v>
      </c>
      <c r="H323" s="118">
        <v>600000</v>
      </c>
    </row>
    <row r="324" spans="1:8">
      <c r="A324" s="115" t="s">
        <v>155</v>
      </c>
      <c r="B324" s="115" t="s">
        <v>1907</v>
      </c>
      <c r="C324" s="115" t="s">
        <v>1625</v>
      </c>
      <c r="D324" s="118">
        <v>2058637.5</v>
      </c>
      <c r="E324" s="118" t="s">
        <v>3383</v>
      </c>
      <c r="F324" s="118" t="s">
        <v>3383</v>
      </c>
      <c r="G324" s="118" t="s">
        <v>3383</v>
      </c>
      <c r="H324" s="118">
        <v>2058637.5</v>
      </c>
    </row>
    <row r="325" spans="1:8">
      <c r="A325" s="115" t="s">
        <v>155</v>
      </c>
      <c r="B325" s="115" t="s">
        <v>1908</v>
      </c>
      <c r="C325" s="115" t="s">
        <v>3416</v>
      </c>
      <c r="D325" s="118">
        <v>4259250</v>
      </c>
      <c r="E325" s="118" t="s">
        <v>3383</v>
      </c>
      <c r="F325" s="118" t="s">
        <v>3383</v>
      </c>
      <c r="G325" s="118" t="s">
        <v>3383</v>
      </c>
      <c r="H325" s="118">
        <v>4259250</v>
      </c>
    </row>
    <row r="326" spans="1:8">
      <c r="A326" s="115" t="s">
        <v>155</v>
      </c>
      <c r="B326" s="115" t="s">
        <v>1909</v>
      </c>
      <c r="C326" s="115" t="s">
        <v>3432</v>
      </c>
      <c r="D326" s="118">
        <v>2500000</v>
      </c>
      <c r="E326" s="118">
        <v>205000</v>
      </c>
      <c r="F326" s="118">
        <v>2254000</v>
      </c>
      <c r="G326" s="118">
        <v>2459000</v>
      </c>
      <c r="H326" s="118">
        <v>41000</v>
      </c>
    </row>
    <row r="327" spans="1:8">
      <c r="A327" s="115" t="s">
        <v>155</v>
      </c>
      <c r="B327" s="115" t="s">
        <v>1910</v>
      </c>
      <c r="C327" s="115" t="s">
        <v>3417</v>
      </c>
      <c r="D327" s="118">
        <v>3900000</v>
      </c>
      <c r="E327" s="118" t="s">
        <v>3383</v>
      </c>
      <c r="F327" s="118" t="s">
        <v>3383</v>
      </c>
      <c r="G327" s="118" t="s">
        <v>3383</v>
      </c>
      <c r="H327" s="118">
        <v>3900000</v>
      </c>
    </row>
    <row r="328" spans="1:8">
      <c r="A328" s="115" t="s">
        <v>155</v>
      </c>
      <c r="B328" s="115" t="s">
        <v>3344</v>
      </c>
      <c r="C328" s="115" t="s">
        <v>3395</v>
      </c>
      <c r="D328" s="118">
        <v>19700450.350000001</v>
      </c>
      <c r="E328" s="118">
        <v>19700450.350000001</v>
      </c>
      <c r="F328" s="118" t="s">
        <v>3383</v>
      </c>
      <c r="G328" s="118">
        <v>19700450.350000001</v>
      </c>
      <c r="H328" s="118" t="s">
        <v>3383</v>
      </c>
    </row>
    <row r="329" spans="1:8">
      <c r="A329" s="115" t="s">
        <v>171</v>
      </c>
      <c r="B329" s="115" t="s">
        <v>1462</v>
      </c>
      <c r="C329" s="115" t="s">
        <v>1597</v>
      </c>
      <c r="D329" s="118">
        <v>26228265.859999999</v>
      </c>
      <c r="E329" s="118">
        <v>3991826.99</v>
      </c>
      <c r="F329" s="118" t="s">
        <v>3383</v>
      </c>
      <c r="G329" s="118">
        <v>3991826.99</v>
      </c>
      <c r="H329" s="118">
        <v>22236438.870000001</v>
      </c>
    </row>
    <row r="330" spans="1:8">
      <c r="A330" s="115" t="s">
        <v>171</v>
      </c>
      <c r="B330" s="115" t="s">
        <v>1911</v>
      </c>
      <c r="C330" s="115" t="s">
        <v>3408</v>
      </c>
      <c r="D330" s="118">
        <v>7066994.71</v>
      </c>
      <c r="E330" s="118">
        <v>5405693.0800000001</v>
      </c>
      <c r="F330" s="118" t="s">
        <v>3383</v>
      </c>
      <c r="G330" s="118">
        <v>5405693.0800000001</v>
      </c>
      <c r="H330" s="118">
        <v>1661301.63</v>
      </c>
    </row>
    <row r="331" spans="1:8">
      <c r="A331" s="115" t="s">
        <v>171</v>
      </c>
      <c r="B331" s="115" t="s">
        <v>1912</v>
      </c>
      <c r="C331" s="115" t="s">
        <v>1600</v>
      </c>
      <c r="D331" s="118">
        <v>55327638.710000001</v>
      </c>
      <c r="E331" s="118">
        <v>11686421.75</v>
      </c>
      <c r="F331" s="118" t="s">
        <v>3383</v>
      </c>
      <c r="G331" s="118">
        <v>11686421.75</v>
      </c>
      <c r="H331" s="118">
        <v>43641216.960000001</v>
      </c>
    </row>
    <row r="332" spans="1:8">
      <c r="A332" s="115" t="s">
        <v>171</v>
      </c>
      <c r="B332" s="115" t="s">
        <v>1913</v>
      </c>
      <c r="C332" s="115" t="s">
        <v>1602</v>
      </c>
      <c r="D332" s="118">
        <v>3435692.42</v>
      </c>
      <c r="E332" s="118">
        <v>972295.99</v>
      </c>
      <c r="F332" s="118" t="s">
        <v>3383</v>
      </c>
      <c r="G332" s="118">
        <v>972295.99</v>
      </c>
      <c r="H332" s="118">
        <v>2463396.4300000002</v>
      </c>
    </row>
    <row r="333" spans="1:8">
      <c r="A333" s="115" t="s">
        <v>171</v>
      </c>
      <c r="B333" s="115" t="s">
        <v>1914</v>
      </c>
      <c r="C333" s="115" t="s">
        <v>1604</v>
      </c>
      <c r="D333" s="118">
        <v>8847995.5399999991</v>
      </c>
      <c r="E333" s="118">
        <v>1740268.07</v>
      </c>
      <c r="F333" s="118" t="s">
        <v>3383</v>
      </c>
      <c r="G333" s="118">
        <v>1740268.07</v>
      </c>
      <c r="H333" s="118">
        <v>7107727.4699999997</v>
      </c>
    </row>
    <row r="334" spans="1:8">
      <c r="A334" s="115" t="s">
        <v>171</v>
      </c>
      <c r="B334" s="115" t="s">
        <v>1915</v>
      </c>
      <c r="C334" s="115" t="s">
        <v>2975</v>
      </c>
      <c r="D334" s="118">
        <v>39540802.630000003</v>
      </c>
      <c r="E334" s="118">
        <v>1109527.02</v>
      </c>
      <c r="F334" s="118" t="s">
        <v>3383</v>
      </c>
      <c r="G334" s="118">
        <v>1109527.02</v>
      </c>
      <c r="H334" s="118">
        <v>38431275.609999999</v>
      </c>
    </row>
    <row r="335" spans="1:8">
      <c r="A335" s="115" t="s">
        <v>171</v>
      </c>
      <c r="B335" s="115" t="s">
        <v>1916</v>
      </c>
      <c r="C335" s="115" t="s">
        <v>1607</v>
      </c>
      <c r="D335" s="118">
        <v>3608000</v>
      </c>
      <c r="E335" s="118" t="s">
        <v>3383</v>
      </c>
      <c r="F335" s="118" t="s">
        <v>3383</v>
      </c>
      <c r="G335" s="118" t="s">
        <v>3383</v>
      </c>
      <c r="H335" s="118">
        <v>3608000</v>
      </c>
    </row>
    <row r="336" spans="1:8">
      <c r="A336" s="115" t="s">
        <v>171</v>
      </c>
      <c r="B336" s="115" t="s">
        <v>1917</v>
      </c>
      <c r="C336" s="115" t="s">
        <v>3418</v>
      </c>
      <c r="D336" s="118">
        <v>4710000</v>
      </c>
      <c r="E336" s="118" t="s">
        <v>3383</v>
      </c>
      <c r="F336" s="118" t="s">
        <v>3383</v>
      </c>
      <c r="G336" s="118" t="s">
        <v>3383</v>
      </c>
      <c r="H336" s="118">
        <v>4710000</v>
      </c>
    </row>
    <row r="337" spans="1:8">
      <c r="A337" s="115" t="s">
        <v>171</v>
      </c>
      <c r="B337" s="115" t="s">
        <v>1918</v>
      </c>
      <c r="C337" s="115" t="s">
        <v>3409</v>
      </c>
      <c r="D337" s="118">
        <v>540000</v>
      </c>
      <c r="E337" s="118" t="s">
        <v>3383</v>
      </c>
      <c r="F337" s="118" t="s">
        <v>3383</v>
      </c>
      <c r="G337" s="118" t="s">
        <v>3383</v>
      </c>
      <c r="H337" s="118">
        <v>540000</v>
      </c>
    </row>
    <row r="338" spans="1:8">
      <c r="A338" s="115" t="s">
        <v>171</v>
      </c>
      <c r="B338" s="115" t="s">
        <v>1919</v>
      </c>
      <c r="C338" s="115" t="s">
        <v>1610</v>
      </c>
      <c r="D338" s="118">
        <v>40151148</v>
      </c>
      <c r="E338" s="118" t="s">
        <v>3383</v>
      </c>
      <c r="F338" s="118" t="s">
        <v>3383</v>
      </c>
      <c r="G338" s="118" t="s">
        <v>3383</v>
      </c>
      <c r="H338" s="118">
        <v>40151148</v>
      </c>
    </row>
    <row r="339" spans="1:8">
      <c r="A339" s="115" t="s">
        <v>171</v>
      </c>
      <c r="B339" s="115" t="s">
        <v>1920</v>
      </c>
      <c r="C339" s="115" t="s">
        <v>1612</v>
      </c>
      <c r="D339" s="118">
        <v>15900781</v>
      </c>
      <c r="E339" s="118" t="s">
        <v>3383</v>
      </c>
      <c r="F339" s="118" t="s">
        <v>3383</v>
      </c>
      <c r="G339" s="118" t="s">
        <v>3383</v>
      </c>
      <c r="H339" s="118">
        <v>15900781</v>
      </c>
    </row>
    <row r="340" spans="1:8">
      <c r="A340" s="115" t="s">
        <v>171</v>
      </c>
      <c r="B340" s="115" t="s">
        <v>1921</v>
      </c>
      <c r="C340" s="115" t="s">
        <v>2982</v>
      </c>
      <c r="D340" s="118">
        <v>36715452</v>
      </c>
      <c r="E340" s="118" t="s">
        <v>3383</v>
      </c>
      <c r="F340" s="118" t="s">
        <v>3383</v>
      </c>
      <c r="G340" s="118" t="s">
        <v>3383</v>
      </c>
      <c r="H340" s="118">
        <v>36715452</v>
      </c>
    </row>
    <row r="341" spans="1:8">
      <c r="A341" s="115" t="s">
        <v>171</v>
      </c>
      <c r="B341" s="115" t="s">
        <v>1922</v>
      </c>
      <c r="C341" s="115" t="s">
        <v>1615</v>
      </c>
      <c r="D341" s="118">
        <v>810000</v>
      </c>
      <c r="E341" s="118">
        <v>143000</v>
      </c>
      <c r="F341" s="118" t="s">
        <v>3383</v>
      </c>
      <c r="G341" s="118">
        <v>143000</v>
      </c>
      <c r="H341" s="118">
        <v>667000</v>
      </c>
    </row>
    <row r="342" spans="1:8">
      <c r="A342" s="115" t="s">
        <v>171</v>
      </c>
      <c r="B342" s="115" t="s">
        <v>1923</v>
      </c>
      <c r="C342" s="115" t="s">
        <v>3410</v>
      </c>
      <c r="D342" s="118">
        <v>450000</v>
      </c>
      <c r="E342" s="118">
        <v>163250</v>
      </c>
      <c r="F342" s="118" t="s">
        <v>3383</v>
      </c>
      <c r="G342" s="118">
        <v>163250</v>
      </c>
      <c r="H342" s="118">
        <v>286750</v>
      </c>
    </row>
    <row r="343" spans="1:8">
      <c r="A343" s="115" t="s">
        <v>171</v>
      </c>
      <c r="B343" s="115" t="s">
        <v>1924</v>
      </c>
      <c r="C343" s="115" t="s">
        <v>3411</v>
      </c>
      <c r="D343" s="118">
        <v>320000</v>
      </c>
      <c r="E343" s="118">
        <v>25000</v>
      </c>
      <c r="F343" s="118" t="s">
        <v>3383</v>
      </c>
      <c r="G343" s="118">
        <v>25000</v>
      </c>
      <c r="H343" s="118">
        <v>295000</v>
      </c>
    </row>
    <row r="344" spans="1:8">
      <c r="A344" s="115" t="s">
        <v>171</v>
      </c>
      <c r="B344" s="115" t="s">
        <v>1925</v>
      </c>
      <c r="C344" s="115" t="s">
        <v>3433</v>
      </c>
      <c r="D344" s="118">
        <v>556182.98</v>
      </c>
      <c r="E344" s="118">
        <v>43217.279999999999</v>
      </c>
      <c r="F344" s="118" t="s">
        <v>3383</v>
      </c>
      <c r="G344" s="118">
        <v>43217.279999999999</v>
      </c>
      <c r="H344" s="118">
        <v>512965.7</v>
      </c>
    </row>
    <row r="345" spans="1:8">
      <c r="A345" s="115" t="s">
        <v>171</v>
      </c>
      <c r="B345" s="115" t="s">
        <v>1926</v>
      </c>
      <c r="C345" s="115" t="s">
        <v>3412</v>
      </c>
      <c r="D345" s="118">
        <v>3200000</v>
      </c>
      <c r="E345" s="118">
        <v>698788.47</v>
      </c>
      <c r="F345" s="118" t="s">
        <v>3383</v>
      </c>
      <c r="G345" s="118">
        <v>698788.47</v>
      </c>
      <c r="H345" s="118">
        <v>2501211.5299999998</v>
      </c>
    </row>
    <row r="346" spans="1:8">
      <c r="A346" s="115" t="s">
        <v>171</v>
      </c>
      <c r="B346" s="115" t="s">
        <v>1927</v>
      </c>
      <c r="C346" s="115" t="s">
        <v>3413</v>
      </c>
      <c r="D346" s="118">
        <v>480000</v>
      </c>
      <c r="E346" s="118">
        <v>91735.679999999993</v>
      </c>
      <c r="F346" s="118" t="s">
        <v>3383</v>
      </c>
      <c r="G346" s="118">
        <v>91735.679999999993</v>
      </c>
      <c r="H346" s="118">
        <v>388264.32</v>
      </c>
    </row>
    <row r="347" spans="1:8">
      <c r="A347" s="115" t="s">
        <v>171</v>
      </c>
      <c r="B347" s="115" t="s">
        <v>1928</v>
      </c>
      <c r="C347" s="115" t="s">
        <v>3419</v>
      </c>
      <c r="D347" s="118">
        <v>200000</v>
      </c>
      <c r="E347" s="118">
        <v>2686.81</v>
      </c>
      <c r="F347" s="118" t="s">
        <v>3383</v>
      </c>
      <c r="G347" s="118">
        <v>2686.81</v>
      </c>
      <c r="H347" s="118">
        <v>197313.19</v>
      </c>
    </row>
    <row r="348" spans="1:8">
      <c r="A348" s="115" t="s">
        <v>171</v>
      </c>
      <c r="B348" s="115" t="s">
        <v>1929</v>
      </c>
      <c r="C348" s="115" t="s">
        <v>1647</v>
      </c>
      <c r="D348" s="118">
        <v>675000</v>
      </c>
      <c r="E348" s="118" t="s">
        <v>3383</v>
      </c>
      <c r="F348" s="118" t="s">
        <v>3383</v>
      </c>
      <c r="G348" s="118" t="s">
        <v>3383</v>
      </c>
      <c r="H348" s="118">
        <v>675000</v>
      </c>
    </row>
    <row r="349" spans="1:8">
      <c r="A349" s="115" t="s">
        <v>171</v>
      </c>
      <c r="B349" s="115" t="s">
        <v>1930</v>
      </c>
      <c r="C349" s="115" t="s">
        <v>3423</v>
      </c>
      <c r="D349" s="118">
        <v>1200000</v>
      </c>
      <c r="E349" s="118">
        <v>93043.53</v>
      </c>
      <c r="F349" s="118" t="s">
        <v>3383</v>
      </c>
      <c r="G349" s="118">
        <v>93043.53</v>
      </c>
      <c r="H349" s="118">
        <v>1106956.47</v>
      </c>
    </row>
    <row r="350" spans="1:8">
      <c r="A350" s="115" t="s">
        <v>171</v>
      </c>
      <c r="B350" s="115" t="s">
        <v>1931</v>
      </c>
      <c r="C350" s="115" t="s">
        <v>1625</v>
      </c>
      <c r="D350" s="118">
        <v>3308017.5</v>
      </c>
      <c r="E350" s="118" t="s">
        <v>3383</v>
      </c>
      <c r="F350" s="118" t="s">
        <v>3383</v>
      </c>
      <c r="G350" s="118" t="s">
        <v>3383</v>
      </c>
      <c r="H350" s="118">
        <v>3308017.5</v>
      </c>
    </row>
    <row r="351" spans="1:8">
      <c r="A351" s="115" t="s">
        <v>171</v>
      </c>
      <c r="B351" s="115" t="s">
        <v>1932</v>
      </c>
      <c r="C351" s="115" t="s">
        <v>3420</v>
      </c>
      <c r="D351" s="118">
        <v>8518500</v>
      </c>
      <c r="E351" s="118" t="s">
        <v>3383</v>
      </c>
      <c r="F351" s="118" t="s">
        <v>3383</v>
      </c>
      <c r="G351" s="118" t="s">
        <v>3383</v>
      </c>
      <c r="H351" s="118">
        <v>8518500</v>
      </c>
    </row>
    <row r="352" spans="1:8">
      <c r="A352" s="115" t="s">
        <v>171</v>
      </c>
      <c r="B352" s="115" t="s">
        <v>1933</v>
      </c>
      <c r="C352" s="115" t="s">
        <v>3417</v>
      </c>
      <c r="D352" s="118">
        <v>7200000</v>
      </c>
      <c r="E352" s="118" t="s">
        <v>3383</v>
      </c>
      <c r="F352" s="118" t="s">
        <v>3383</v>
      </c>
      <c r="G352" s="118" t="s">
        <v>3383</v>
      </c>
      <c r="H352" s="118">
        <v>7200000</v>
      </c>
    </row>
    <row r="353" spans="1:8">
      <c r="A353" s="115" t="s">
        <v>171</v>
      </c>
      <c r="B353" s="115" t="s">
        <v>1934</v>
      </c>
      <c r="C353" s="115" t="s">
        <v>3430</v>
      </c>
      <c r="D353" s="118">
        <v>2500000</v>
      </c>
      <c r="E353" s="118" t="s">
        <v>3383</v>
      </c>
      <c r="F353" s="118" t="s">
        <v>3383</v>
      </c>
      <c r="G353" s="118" t="s">
        <v>3383</v>
      </c>
      <c r="H353" s="118">
        <v>2500000</v>
      </c>
    </row>
    <row r="354" spans="1:8">
      <c r="A354" s="115" t="s">
        <v>171</v>
      </c>
      <c r="B354" s="115" t="s">
        <v>3345</v>
      </c>
      <c r="C354" s="115" t="s">
        <v>3396</v>
      </c>
      <c r="D354" s="118">
        <v>24383593.989999998</v>
      </c>
      <c r="E354" s="118">
        <v>24383593.989999998</v>
      </c>
      <c r="F354" s="118" t="s">
        <v>3383</v>
      </c>
      <c r="G354" s="118">
        <v>24383593.989999998</v>
      </c>
      <c r="H354" s="118" t="s">
        <v>3383</v>
      </c>
    </row>
    <row r="355" spans="1:8">
      <c r="A355" s="115" t="s">
        <v>190</v>
      </c>
      <c r="B355" s="115" t="s">
        <v>1463</v>
      </c>
      <c r="C355" s="115" t="s">
        <v>1597</v>
      </c>
      <c r="D355" s="118">
        <v>22163060.609999999</v>
      </c>
      <c r="E355" s="118">
        <v>1553128.2</v>
      </c>
      <c r="F355" s="118" t="s">
        <v>3383</v>
      </c>
      <c r="G355" s="118">
        <v>1553128.2</v>
      </c>
      <c r="H355" s="118">
        <v>20609932.41</v>
      </c>
    </row>
    <row r="356" spans="1:8">
      <c r="A356" s="115" t="s">
        <v>190</v>
      </c>
      <c r="B356" s="115" t="s">
        <v>1935</v>
      </c>
      <c r="C356" s="115" t="s">
        <v>3408</v>
      </c>
      <c r="D356" s="118">
        <v>8587251.3499999996</v>
      </c>
      <c r="E356" s="118">
        <v>2379826.9900000002</v>
      </c>
      <c r="F356" s="118" t="s">
        <v>3383</v>
      </c>
      <c r="G356" s="118">
        <v>2379826.9900000002</v>
      </c>
      <c r="H356" s="118">
        <v>6207424.3600000003</v>
      </c>
    </row>
    <row r="357" spans="1:8">
      <c r="A357" s="115" t="s">
        <v>190</v>
      </c>
      <c r="B357" s="115" t="s">
        <v>1936</v>
      </c>
      <c r="C357" s="115" t="s">
        <v>1600</v>
      </c>
      <c r="D357" s="118">
        <v>54650932.710000001</v>
      </c>
      <c r="E357" s="118">
        <v>6587884.6900000004</v>
      </c>
      <c r="F357" s="118" t="s">
        <v>3383</v>
      </c>
      <c r="G357" s="118">
        <v>6587884.6900000004</v>
      </c>
      <c r="H357" s="118">
        <v>48063048.020000003</v>
      </c>
    </row>
    <row r="358" spans="1:8">
      <c r="A358" s="115" t="s">
        <v>190</v>
      </c>
      <c r="B358" s="115" t="s">
        <v>1937</v>
      </c>
      <c r="C358" s="115" t="s">
        <v>1602</v>
      </c>
      <c r="D358" s="118">
        <v>2814859.14</v>
      </c>
      <c r="E358" s="118">
        <v>594313.19999999995</v>
      </c>
      <c r="F358" s="118" t="s">
        <v>3383</v>
      </c>
      <c r="G358" s="118">
        <v>594313.19999999995</v>
      </c>
      <c r="H358" s="118">
        <v>2220545.94</v>
      </c>
    </row>
    <row r="359" spans="1:8">
      <c r="A359" s="115" t="s">
        <v>190</v>
      </c>
      <c r="B359" s="115" t="s">
        <v>1938</v>
      </c>
      <c r="C359" s="115" t="s">
        <v>1604</v>
      </c>
      <c r="D359" s="118">
        <v>7666707.9800000004</v>
      </c>
      <c r="E359" s="118">
        <v>775387.89</v>
      </c>
      <c r="F359" s="118" t="s">
        <v>3383</v>
      </c>
      <c r="G359" s="118">
        <v>775387.89</v>
      </c>
      <c r="H359" s="118">
        <v>6891320.0899999999</v>
      </c>
    </row>
    <row r="360" spans="1:8">
      <c r="A360" s="115" t="s">
        <v>190</v>
      </c>
      <c r="B360" s="115" t="s">
        <v>1939</v>
      </c>
      <c r="C360" s="115" t="s">
        <v>2975</v>
      </c>
      <c r="D360" s="118">
        <v>26938132.710000001</v>
      </c>
      <c r="E360" s="118" t="s">
        <v>3383</v>
      </c>
      <c r="F360" s="118">
        <v>48400</v>
      </c>
      <c r="G360" s="118">
        <v>48400</v>
      </c>
      <c r="H360" s="118">
        <v>26889732.710000001</v>
      </c>
    </row>
    <row r="361" spans="1:8">
      <c r="A361" s="115" t="s">
        <v>190</v>
      </c>
      <c r="B361" s="115" t="s">
        <v>1940</v>
      </c>
      <c r="C361" s="115" t="s">
        <v>1607</v>
      </c>
      <c r="D361" s="118">
        <v>4222000</v>
      </c>
      <c r="E361" s="118" t="s">
        <v>3383</v>
      </c>
      <c r="F361" s="118" t="s">
        <v>3383</v>
      </c>
      <c r="G361" s="118" t="s">
        <v>3383</v>
      </c>
      <c r="H361" s="118">
        <v>4222000</v>
      </c>
    </row>
    <row r="362" spans="1:8">
      <c r="A362" s="115" t="s">
        <v>190</v>
      </c>
      <c r="B362" s="115" t="s">
        <v>1941</v>
      </c>
      <c r="C362" s="115" t="s">
        <v>3418</v>
      </c>
      <c r="D362" s="118">
        <v>3320000</v>
      </c>
      <c r="E362" s="118">
        <v>20000</v>
      </c>
      <c r="F362" s="118">
        <v>280000</v>
      </c>
      <c r="G362" s="118">
        <v>300000</v>
      </c>
      <c r="H362" s="118">
        <v>3020000</v>
      </c>
    </row>
    <row r="363" spans="1:8">
      <c r="A363" s="115" t="s">
        <v>190</v>
      </c>
      <c r="B363" s="115" t="s">
        <v>1942</v>
      </c>
      <c r="C363" s="115" t="s">
        <v>3409</v>
      </c>
      <c r="D363" s="118">
        <v>660000</v>
      </c>
      <c r="E363" s="118" t="s">
        <v>3383</v>
      </c>
      <c r="F363" s="118">
        <v>200000</v>
      </c>
      <c r="G363" s="118">
        <v>200000</v>
      </c>
      <c r="H363" s="118">
        <v>460000</v>
      </c>
    </row>
    <row r="364" spans="1:8">
      <c r="A364" s="115" t="s">
        <v>190</v>
      </c>
      <c r="B364" s="115" t="s">
        <v>1943</v>
      </c>
      <c r="C364" s="115" t="s">
        <v>1610</v>
      </c>
      <c r="D364" s="118">
        <v>23772456.350000001</v>
      </c>
      <c r="E364" s="118">
        <v>2519000</v>
      </c>
      <c r="F364" s="118">
        <v>3030075</v>
      </c>
      <c r="G364" s="118">
        <v>5549075</v>
      </c>
      <c r="H364" s="118">
        <v>18223381.350000001</v>
      </c>
    </row>
    <row r="365" spans="1:8">
      <c r="A365" s="115" t="s">
        <v>190</v>
      </c>
      <c r="B365" s="115" t="s">
        <v>1944</v>
      </c>
      <c r="C365" s="115" t="s">
        <v>1612</v>
      </c>
      <c r="D365" s="118">
        <v>16463355</v>
      </c>
      <c r="E365" s="118">
        <v>1455120</v>
      </c>
      <c r="F365" s="118">
        <v>1488880</v>
      </c>
      <c r="G365" s="118">
        <v>2944000</v>
      </c>
      <c r="H365" s="118">
        <v>13519355</v>
      </c>
    </row>
    <row r="366" spans="1:8">
      <c r="A366" s="115" t="s">
        <v>190</v>
      </c>
      <c r="B366" s="115" t="s">
        <v>1945</v>
      </c>
      <c r="C366" s="115" t="s">
        <v>2982</v>
      </c>
      <c r="D366" s="118">
        <v>306000</v>
      </c>
      <c r="E366" s="118" t="s">
        <v>3383</v>
      </c>
      <c r="F366" s="118" t="s">
        <v>3383</v>
      </c>
      <c r="G366" s="118" t="s">
        <v>3383</v>
      </c>
      <c r="H366" s="118">
        <v>306000</v>
      </c>
    </row>
    <row r="367" spans="1:8">
      <c r="A367" s="115" t="s">
        <v>190</v>
      </c>
      <c r="B367" s="115" t="s">
        <v>1946</v>
      </c>
      <c r="C367" s="115" t="s">
        <v>1615</v>
      </c>
      <c r="D367" s="118">
        <v>3900000</v>
      </c>
      <c r="E367" s="118" t="s">
        <v>3383</v>
      </c>
      <c r="F367" s="118" t="s">
        <v>3383</v>
      </c>
      <c r="G367" s="118" t="s">
        <v>3383</v>
      </c>
      <c r="H367" s="118">
        <v>3900000</v>
      </c>
    </row>
    <row r="368" spans="1:8">
      <c r="A368" s="115" t="s">
        <v>190</v>
      </c>
      <c r="B368" s="115" t="s">
        <v>1947</v>
      </c>
      <c r="C368" s="115" t="s">
        <v>3410</v>
      </c>
      <c r="D368" s="118">
        <v>375000</v>
      </c>
      <c r="E368" s="118">
        <v>106860</v>
      </c>
      <c r="F368" s="118" t="s">
        <v>3383</v>
      </c>
      <c r="G368" s="118">
        <v>106860</v>
      </c>
      <c r="H368" s="118">
        <v>268140</v>
      </c>
    </row>
    <row r="369" spans="1:8">
      <c r="A369" s="115" t="s">
        <v>190</v>
      </c>
      <c r="B369" s="115" t="s">
        <v>1948</v>
      </c>
      <c r="C369" s="115" t="s">
        <v>3411</v>
      </c>
      <c r="D369" s="118">
        <v>224000</v>
      </c>
      <c r="E369" s="118">
        <v>2686.85</v>
      </c>
      <c r="F369" s="118" t="s">
        <v>3383</v>
      </c>
      <c r="G369" s="118">
        <v>2686.85</v>
      </c>
      <c r="H369" s="118">
        <v>221313.15</v>
      </c>
    </row>
    <row r="370" spans="1:8">
      <c r="A370" s="115" t="s">
        <v>190</v>
      </c>
      <c r="B370" s="115" t="s">
        <v>1949</v>
      </c>
      <c r="C370" s="115" t="s">
        <v>3433</v>
      </c>
      <c r="D370" s="118">
        <v>450000</v>
      </c>
      <c r="E370" s="118" t="s">
        <v>3383</v>
      </c>
      <c r="F370" s="118" t="s">
        <v>3383</v>
      </c>
      <c r="G370" s="118" t="s">
        <v>3383</v>
      </c>
      <c r="H370" s="118">
        <v>450000</v>
      </c>
    </row>
    <row r="371" spans="1:8">
      <c r="A371" s="115" t="s">
        <v>190</v>
      </c>
      <c r="B371" s="115" t="s">
        <v>1950</v>
      </c>
      <c r="C371" s="115" t="s">
        <v>3412</v>
      </c>
      <c r="D371" s="118">
        <v>2400000</v>
      </c>
      <c r="E371" s="118">
        <v>7459.61</v>
      </c>
      <c r="F371" s="118" t="s">
        <v>3383</v>
      </c>
      <c r="G371" s="118">
        <v>7459.61</v>
      </c>
      <c r="H371" s="118">
        <v>2392540.39</v>
      </c>
    </row>
    <row r="372" spans="1:8">
      <c r="A372" s="115" t="s">
        <v>190</v>
      </c>
      <c r="B372" s="115" t="s">
        <v>1951</v>
      </c>
      <c r="C372" s="115" t="s">
        <v>3413</v>
      </c>
      <c r="D372" s="118">
        <v>400000</v>
      </c>
      <c r="E372" s="118" t="s">
        <v>3383</v>
      </c>
      <c r="F372" s="118" t="s">
        <v>3383</v>
      </c>
      <c r="G372" s="118" t="s">
        <v>3383</v>
      </c>
      <c r="H372" s="118">
        <v>400000</v>
      </c>
    </row>
    <row r="373" spans="1:8">
      <c r="A373" s="115" t="s">
        <v>190</v>
      </c>
      <c r="B373" s="115" t="s">
        <v>1952</v>
      </c>
      <c r="C373" s="115" t="s">
        <v>3419</v>
      </c>
      <c r="D373" s="118">
        <v>160000</v>
      </c>
      <c r="E373" s="118" t="s">
        <v>3383</v>
      </c>
      <c r="F373" s="118" t="s">
        <v>3383</v>
      </c>
      <c r="G373" s="118" t="s">
        <v>3383</v>
      </c>
      <c r="H373" s="118">
        <v>160000</v>
      </c>
    </row>
    <row r="374" spans="1:8">
      <c r="A374" s="115" t="s">
        <v>190</v>
      </c>
      <c r="B374" s="115" t="s">
        <v>1953</v>
      </c>
      <c r="C374" s="115" t="s">
        <v>1647</v>
      </c>
      <c r="D374" s="118">
        <v>675000</v>
      </c>
      <c r="E374" s="118" t="s">
        <v>3383</v>
      </c>
      <c r="F374" s="118" t="s">
        <v>3383</v>
      </c>
      <c r="G374" s="118" t="s">
        <v>3383</v>
      </c>
      <c r="H374" s="118">
        <v>675000</v>
      </c>
    </row>
    <row r="375" spans="1:8">
      <c r="A375" s="115" t="s">
        <v>190</v>
      </c>
      <c r="B375" s="115" t="s">
        <v>1954</v>
      </c>
      <c r="C375" s="115" t="s">
        <v>3423</v>
      </c>
      <c r="D375" s="118">
        <v>960000</v>
      </c>
      <c r="E375" s="118">
        <v>48022.73</v>
      </c>
      <c r="F375" s="118" t="s">
        <v>3383</v>
      </c>
      <c r="G375" s="118">
        <v>48022.73</v>
      </c>
      <c r="H375" s="118">
        <v>911977.27</v>
      </c>
    </row>
    <row r="376" spans="1:8">
      <c r="A376" s="115" t="s">
        <v>190</v>
      </c>
      <c r="B376" s="115" t="s">
        <v>1955</v>
      </c>
      <c r="C376" s="115" t="s">
        <v>1625</v>
      </c>
      <c r="D376" s="118">
        <v>3024067.5</v>
      </c>
      <c r="E376" s="118">
        <v>894755.6</v>
      </c>
      <c r="F376" s="118" t="s">
        <v>3383</v>
      </c>
      <c r="G376" s="118">
        <v>894755.6</v>
      </c>
      <c r="H376" s="118">
        <v>2129311.9</v>
      </c>
    </row>
    <row r="377" spans="1:8">
      <c r="A377" s="115" t="s">
        <v>190</v>
      </c>
      <c r="B377" s="115" t="s">
        <v>1956</v>
      </c>
      <c r="C377" s="115" t="s">
        <v>3420</v>
      </c>
      <c r="D377" s="118">
        <v>6814800</v>
      </c>
      <c r="E377" s="118" t="s">
        <v>3383</v>
      </c>
      <c r="F377" s="118" t="s">
        <v>3383</v>
      </c>
      <c r="G377" s="118" t="s">
        <v>3383</v>
      </c>
      <c r="H377" s="118">
        <v>6814800</v>
      </c>
    </row>
    <row r="378" spans="1:8">
      <c r="A378" s="115" t="s">
        <v>190</v>
      </c>
      <c r="B378" s="115" t="s">
        <v>1957</v>
      </c>
      <c r="C378" s="115" t="s">
        <v>3417</v>
      </c>
      <c r="D378" s="118">
        <v>5400000</v>
      </c>
      <c r="E378" s="118" t="s">
        <v>3383</v>
      </c>
      <c r="F378" s="118" t="s">
        <v>3383</v>
      </c>
      <c r="G378" s="118" t="s">
        <v>3383</v>
      </c>
      <c r="H378" s="118">
        <v>5400000</v>
      </c>
    </row>
    <row r="379" spans="1:8">
      <c r="A379" s="115" t="s">
        <v>190</v>
      </c>
      <c r="B379" s="115" t="s">
        <v>1958</v>
      </c>
      <c r="C379" s="115" t="s">
        <v>3430</v>
      </c>
      <c r="D379" s="118">
        <v>2500000</v>
      </c>
      <c r="E379" s="118" t="s">
        <v>3383</v>
      </c>
      <c r="F379" s="118" t="s">
        <v>3383</v>
      </c>
      <c r="G379" s="118" t="s">
        <v>3383</v>
      </c>
      <c r="H379" s="118">
        <v>2500000</v>
      </c>
    </row>
    <row r="380" spans="1:8">
      <c r="A380" s="115" t="s">
        <v>190</v>
      </c>
      <c r="B380" s="115" t="s">
        <v>3346</v>
      </c>
      <c r="C380" s="115" t="s">
        <v>3397</v>
      </c>
      <c r="D380" s="118">
        <v>3210324.26</v>
      </c>
      <c r="E380" s="118">
        <v>3210324.26</v>
      </c>
      <c r="F380" s="118" t="s">
        <v>3383</v>
      </c>
      <c r="G380" s="118">
        <v>3210324.26</v>
      </c>
      <c r="H380" s="118" t="s">
        <v>3383</v>
      </c>
    </row>
    <row r="381" spans="1:8">
      <c r="A381" s="115" t="s">
        <v>216</v>
      </c>
      <c r="B381" s="115" t="s">
        <v>1464</v>
      </c>
      <c r="C381" s="115" t="s">
        <v>1597</v>
      </c>
      <c r="D381" s="118">
        <v>1678992.86</v>
      </c>
      <c r="E381" s="118">
        <v>19567.78</v>
      </c>
      <c r="F381" s="118" t="s">
        <v>3383</v>
      </c>
      <c r="G381" s="118">
        <v>19567.78</v>
      </c>
      <c r="H381" s="118">
        <v>1659425.08</v>
      </c>
    </row>
    <row r="382" spans="1:8">
      <c r="A382" s="115" t="s">
        <v>216</v>
      </c>
      <c r="B382" s="115" t="s">
        <v>1959</v>
      </c>
      <c r="C382" s="115" t="s">
        <v>3408</v>
      </c>
      <c r="D382" s="118">
        <v>397800</v>
      </c>
      <c r="E382" s="118">
        <v>12412.56</v>
      </c>
      <c r="F382" s="118" t="s">
        <v>3383</v>
      </c>
      <c r="G382" s="118">
        <v>12412.56</v>
      </c>
      <c r="H382" s="118">
        <v>385387.44</v>
      </c>
    </row>
    <row r="383" spans="1:8">
      <c r="A383" s="115" t="s">
        <v>216</v>
      </c>
      <c r="B383" s="115" t="s">
        <v>1960</v>
      </c>
      <c r="C383" s="115" t="s">
        <v>1600</v>
      </c>
      <c r="D383" s="118">
        <v>4627848.8</v>
      </c>
      <c r="E383" s="118">
        <v>90981.87</v>
      </c>
      <c r="F383" s="118" t="s">
        <v>3383</v>
      </c>
      <c r="G383" s="118">
        <v>90981.87</v>
      </c>
      <c r="H383" s="118">
        <v>4536866.93</v>
      </c>
    </row>
    <row r="384" spans="1:8">
      <c r="A384" s="115" t="s">
        <v>216</v>
      </c>
      <c r="B384" s="115" t="s">
        <v>1961</v>
      </c>
      <c r="C384" s="115" t="s">
        <v>1602</v>
      </c>
      <c r="D384" s="118">
        <v>295462</v>
      </c>
      <c r="E384" s="118">
        <v>10314.99</v>
      </c>
      <c r="F384" s="118" t="s">
        <v>3383</v>
      </c>
      <c r="G384" s="118">
        <v>10314.99</v>
      </c>
      <c r="H384" s="118">
        <v>285147.01</v>
      </c>
    </row>
    <row r="385" spans="1:8">
      <c r="A385" s="115" t="s">
        <v>216</v>
      </c>
      <c r="B385" s="115" t="s">
        <v>1962</v>
      </c>
      <c r="C385" s="115" t="s">
        <v>1604</v>
      </c>
      <c r="D385" s="118">
        <v>682656.45</v>
      </c>
      <c r="E385" s="118">
        <v>32135.79</v>
      </c>
      <c r="F385" s="118" t="s">
        <v>3383</v>
      </c>
      <c r="G385" s="118">
        <v>32135.79</v>
      </c>
      <c r="H385" s="118">
        <v>650520.66</v>
      </c>
    </row>
    <row r="386" spans="1:8">
      <c r="A386" s="115" t="s">
        <v>216</v>
      </c>
      <c r="B386" s="115" t="s">
        <v>1963</v>
      </c>
      <c r="C386" s="115" t="s">
        <v>2975</v>
      </c>
      <c r="D386" s="118">
        <v>4334773.33</v>
      </c>
      <c r="E386" s="118" t="s">
        <v>3383</v>
      </c>
      <c r="F386" s="118" t="s">
        <v>3383</v>
      </c>
      <c r="G386" s="118" t="s">
        <v>3383</v>
      </c>
      <c r="H386" s="118">
        <v>4334773.33</v>
      </c>
    </row>
    <row r="387" spans="1:8">
      <c r="A387" s="115" t="s">
        <v>216</v>
      </c>
      <c r="B387" s="115" t="s">
        <v>1964</v>
      </c>
      <c r="C387" s="115" t="s">
        <v>1607</v>
      </c>
      <c r="D387" s="118">
        <v>726000</v>
      </c>
      <c r="E387" s="118" t="s">
        <v>3383</v>
      </c>
      <c r="F387" s="118" t="s">
        <v>3383</v>
      </c>
      <c r="G387" s="118" t="s">
        <v>3383</v>
      </c>
      <c r="H387" s="118">
        <v>726000</v>
      </c>
    </row>
    <row r="388" spans="1:8">
      <c r="A388" s="115" t="s">
        <v>216</v>
      </c>
      <c r="B388" s="115" t="s">
        <v>1965</v>
      </c>
      <c r="C388" s="115" t="s">
        <v>3418</v>
      </c>
      <c r="D388" s="118">
        <v>300000</v>
      </c>
      <c r="E388" s="118" t="s">
        <v>3383</v>
      </c>
      <c r="F388" s="118" t="s">
        <v>3383</v>
      </c>
      <c r="G388" s="118" t="s">
        <v>3383</v>
      </c>
      <c r="H388" s="118">
        <v>300000</v>
      </c>
    </row>
    <row r="389" spans="1:8">
      <c r="A389" s="115" t="s">
        <v>216</v>
      </c>
      <c r="B389" s="115" t="s">
        <v>1966</v>
      </c>
      <c r="C389" s="115" t="s">
        <v>3409</v>
      </c>
      <c r="D389" s="118">
        <v>40000</v>
      </c>
      <c r="E389" s="118" t="s">
        <v>3383</v>
      </c>
      <c r="F389" s="118" t="s">
        <v>3383</v>
      </c>
      <c r="G389" s="118" t="s">
        <v>3383</v>
      </c>
      <c r="H389" s="118">
        <v>40000</v>
      </c>
    </row>
    <row r="390" spans="1:8">
      <c r="A390" s="115" t="s">
        <v>216</v>
      </c>
      <c r="B390" s="115" t="s">
        <v>1967</v>
      </c>
      <c r="C390" s="115" t="s">
        <v>1610</v>
      </c>
      <c r="D390" s="118">
        <v>770400</v>
      </c>
      <c r="E390" s="118" t="s">
        <v>3383</v>
      </c>
      <c r="F390" s="118" t="s">
        <v>3383</v>
      </c>
      <c r="G390" s="118" t="s">
        <v>3383</v>
      </c>
      <c r="H390" s="118">
        <v>770400</v>
      </c>
    </row>
    <row r="391" spans="1:8">
      <c r="A391" s="115" t="s">
        <v>216</v>
      </c>
      <c r="B391" s="115" t="s">
        <v>1968</v>
      </c>
      <c r="C391" s="115" t="s">
        <v>1612</v>
      </c>
      <c r="D391" s="118">
        <v>1701415</v>
      </c>
      <c r="E391" s="118" t="s">
        <v>3383</v>
      </c>
      <c r="F391" s="118" t="s">
        <v>3383</v>
      </c>
      <c r="G391" s="118" t="s">
        <v>3383</v>
      </c>
      <c r="H391" s="118">
        <v>1701415</v>
      </c>
    </row>
    <row r="392" spans="1:8">
      <c r="A392" s="115" t="s">
        <v>216</v>
      </c>
      <c r="B392" s="115" t="s">
        <v>1969</v>
      </c>
      <c r="C392" s="115" t="s">
        <v>2982</v>
      </c>
      <c r="D392" s="118">
        <v>669500</v>
      </c>
      <c r="E392" s="118" t="s">
        <v>3383</v>
      </c>
      <c r="F392" s="118" t="s">
        <v>3383</v>
      </c>
      <c r="G392" s="118" t="s">
        <v>3383</v>
      </c>
      <c r="H392" s="118">
        <v>669500</v>
      </c>
    </row>
    <row r="393" spans="1:8">
      <c r="A393" s="115" t="s">
        <v>216</v>
      </c>
      <c r="B393" s="115" t="s">
        <v>1970</v>
      </c>
      <c r="C393" s="115" t="s">
        <v>1615</v>
      </c>
      <c r="D393" s="118">
        <v>685000</v>
      </c>
      <c r="E393" s="118" t="s">
        <v>3383</v>
      </c>
      <c r="F393" s="118" t="s">
        <v>3383</v>
      </c>
      <c r="G393" s="118" t="s">
        <v>3383</v>
      </c>
      <c r="H393" s="118">
        <v>685000</v>
      </c>
    </row>
    <row r="394" spans="1:8">
      <c r="A394" s="115" t="s">
        <v>216</v>
      </c>
      <c r="B394" s="115" t="s">
        <v>1971</v>
      </c>
      <c r="C394" s="115" t="s">
        <v>3410</v>
      </c>
      <c r="D394" s="118">
        <v>75000</v>
      </c>
      <c r="E394" s="118">
        <v>27660</v>
      </c>
      <c r="F394" s="118" t="s">
        <v>3383</v>
      </c>
      <c r="G394" s="118">
        <v>27660</v>
      </c>
      <c r="H394" s="118">
        <v>47340</v>
      </c>
    </row>
    <row r="395" spans="1:8">
      <c r="A395" s="115" t="s">
        <v>216</v>
      </c>
      <c r="B395" s="115" t="s">
        <v>1972</v>
      </c>
      <c r="C395" s="115" t="s">
        <v>3411</v>
      </c>
      <c r="D395" s="118">
        <v>50000</v>
      </c>
      <c r="E395" s="118" t="s">
        <v>3383</v>
      </c>
      <c r="F395" s="118" t="s">
        <v>3383</v>
      </c>
      <c r="G395" s="118" t="s">
        <v>3383</v>
      </c>
      <c r="H395" s="118">
        <v>50000</v>
      </c>
    </row>
    <row r="396" spans="1:8">
      <c r="A396" s="115" t="s">
        <v>216</v>
      </c>
      <c r="B396" s="115" t="s">
        <v>1973</v>
      </c>
      <c r="C396" s="115" t="s">
        <v>1619</v>
      </c>
      <c r="D396" s="118">
        <v>150000</v>
      </c>
      <c r="E396" s="118">
        <v>360</v>
      </c>
      <c r="F396" s="118" t="s">
        <v>3383</v>
      </c>
      <c r="G396" s="118">
        <v>360</v>
      </c>
      <c r="H396" s="118">
        <v>149640</v>
      </c>
    </row>
    <row r="397" spans="1:8">
      <c r="A397" s="115" t="s">
        <v>216</v>
      </c>
      <c r="B397" s="115" t="s">
        <v>1974</v>
      </c>
      <c r="C397" s="115" t="s">
        <v>3413</v>
      </c>
      <c r="D397" s="118">
        <v>80000</v>
      </c>
      <c r="E397" s="118">
        <v>45464.73</v>
      </c>
      <c r="F397" s="118" t="s">
        <v>3383</v>
      </c>
      <c r="G397" s="118">
        <v>45464.73</v>
      </c>
      <c r="H397" s="118">
        <v>34535.269999999997</v>
      </c>
    </row>
    <row r="398" spans="1:8">
      <c r="A398" s="115" t="s">
        <v>216</v>
      </c>
      <c r="B398" s="115" t="s">
        <v>1975</v>
      </c>
      <c r="C398" s="115" t="s">
        <v>3419</v>
      </c>
      <c r="D398" s="118">
        <v>20000</v>
      </c>
      <c r="E398" s="118" t="s">
        <v>3383</v>
      </c>
      <c r="F398" s="118" t="s">
        <v>3383</v>
      </c>
      <c r="G398" s="118" t="s">
        <v>3383</v>
      </c>
      <c r="H398" s="118">
        <v>20000</v>
      </c>
    </row>
    <row r="399" spans="1:8">
      <c r="A399" s="115" t="s">
        <v>216</v>
      </c>
      <c r="B399" s="115" t="s">
        <v>1976</v>
      </c>
      <c r="C399" s="115" t="s">
        <v>3423</v>
      </c>
      <c r="D399" s="118">
        <v>240000</v>
      </c>
      <c r="E399" s="118">
        <v>211161.39</v>
      </c>
      <c r="F399" s="118" t="s">
        <v>3383</v>
      </c>
      <c r="G399" s="118">
        <v>211161.39</v>
      </c>
      <c r="H399" s="118">
        <v>28838.61</v>
      </c>
    </row>
    <row r="400" spans="1:8">
      <c r="A400" s="115" t="s">
        <v>216</v>
      </c>
      <c r="B400" s="115" t="s">
        <v>3347</v>
      </c>
      <c r="C400" s="115" t="s">
        <v>3398</v>
      </c>
      <c r="D400" s="118">
        <v>47815770.799999997</v>
      </c>
      <c r="E400" s="118">
        <v>47815770.799999997</v>
      </c>
      <c r="F400" s="118" t="s">
        <v>3383</v>
      </c>
      <c r="G400" s="118">
        <v>47815770.799999997</v>
      </c>
      <c r="H400" s="118" t="s">
        <v>3383</v>
      </c>
    </row>
    <row r="401" spans="1:8">
      <c r="A401" s="115" t="s">
        <v>221</v>
      </c>
      <c r="B401" s="115" t="s">
        <v>1465</v>
      </c>
      <c r="C401" s="115" t="s">
        <v>1597</v>
      </c>
      <c r="D401" s="118">
        <v>37183752.840000004</v>
      </c>
      <c r="E401" s="118">
        <v>3575414.79</v>
      </c>
      <c r="F401" s="118" t="s">
        <v>3383</v>
      </c>
      <c r="G401" s="118">
        <v>3575414.79</v>
      </c>
      <c r="H401" s="118">
        <v>33608338.049999997</v>
      </c>
    </row>
    <row r="402" spans="1:8">
      <c r="A402" s="115" t="s">
        <v>221</v>
      </c>
      <c r="B402" s="115" t="s">
        <v>1977</v>
      </c>
      <c r="C402" s="115" t="s">
        <v>3408</v>
      </c>
      <c r="D402" s="118">
        <v>8085881.6299999999</v>
      </c>
      <c r="E402" s="118">
        <v>2515398.83</v>
      </c>
      <c r="F402" s="118" t="s">
        <v>3383</v>
      </c>
      <c r="G402" s="118">
        <v>2515398.83</v>
      </c>
      <c r="H402" s="118">
        <v>5570482.7999999998</v>
      </c>
    </row>
    <row r="403" spans="1:8">
      <c r="A403" s="115" t="s">
        <v>221</v>
      </c>
      <c r="B403" s="115" t="s">
        <v>1978</v>
      </c>
      <c r="C403" s="115" t="s">
        <v>1600</v>
      </c>
      <c r="D403" s="118">
        <v>67180622.959999993</v>
      </c>
      <c r="E403" s="118">
        <v>6491792.46</v>
      </c>
      <c r="F403" s="118" t="s">
        <v>3383</v>
      </c>
      <c r="G403" s="118">
        <v>6491792.46</v>
      </c>
      <c r="H403" s="118">
        <v>60688830.5</v>
      </c>
    </row>
    <row r="404" spans="1:8">
      <c r="A404" s="115" t="s">
        <v>221</v>
      </c>
      <c r="B404" s="115" t="s">
        <v>1979</v>
      </c>
      <c r="C404" s="115" t="s">
        <v>1602</v>
      </c>
      <c r="D404" s="118">
        <v>3828548.51</v>
      </c>
      <c r="E404" s="118">
        <v>441610.69</v>
      </c>
      <c r="F404" s="118" t="s">
        <v>3383</v>
      </c>
      <c r="G404" s="118">
        <v>441610.69</v>
      </c>
      <c r="H404" s="118">
        <v>3386937.82</v>
      </c>
    </row>
    <row r="405" spans="1:8">
      <c r="A405" s="115" t="s">
        <v>221</v>
      </c>
      <c r="B405" s="115" t="s">
        <v>1980</v>
      </c>
      <c r="C405" s="115" t="s">
        <v>1604</v>
      </c>
      <c r="D405" s="118">
        <v>13750628.630000001</v>
      </c>
      <c r="E405" s="118">
        <v>1389015.3</v>
      </c>
      <c r="F405" s="118" t="s">
        <v>3383</v>
      </c>
      <c r="G405" s="118">
        <v>1389015.3</v>
      </c>
      <c r="H405" s="118">
        <v>12361613.33</v>
      </c>
    </row>
    <row r="406" spans="1:8">
      <c r="A406" s="115" t="s">
        <v>221</v>
      </c>
      <c r="B406" s="115" t="s">
        <v>1981</v>
      </c>
      <c r="C406" s="115" t="s">
        <v>2975</v>
      </c>
      <c r="D406" s="118">
        <v>83407258.870000005</v>
      </c>
      <c r="E406" s="118">
        <v>2004456.7</v>
      </c>
      <c r="F406" s="118" t="s">
        <v>3383</v>
      </c>
      <c r="G406" s="118">
        <v>2004456.7</v>
      </c>
      <c r="H406" s="118">
        <v>81402802.170000002</v>
      </c>
    </row>
    <row r="407" spans="1:8">
      <c r="A407" s="115" t="s">
        <v>221</v>
      </c>
      <c r="B407" s="115" t="s">
        <v>1982</v>
      </c>
      <c r="C407" s="115" t="s">
        <v>1607</v>
      </c>
      <c r="D407" s="118">
        <v>21128500</v>
      </c>
      <c r="E407" s="118">
        <v>198000</v>
      </c>
      <c r="F407" s="118">
        <v>33000</v>
      </c>
      <c r="G407" s="118">
        <v>231000</v>
      </c>
      <c r="H407" s="118">
        <v>20897500</v>
      </c>
    </row>
    <row r="408" spans="1:8">
      <c r="A408" s="115" t="s">
        <v>221</v>
      </c>
      <c r="B408" s="115" t="s">
        <v>1983</v>
      </c>
      <c r="C408" s="115" t="s">
        <v>3418</v>
      </c>
      <c r="D408" s="118">
        <v>3450000</v>
      </c>
      <c r="E408" s="118" t="s">
        <v>3383</v>
      </c>
      <c r="F408" s="118" t="s">
        <v>3383</v>
      </c>
      <c r="G408" s="118" t="s">
        <v>3383</v>
      </c>
      <c r="H408" s="118">
        <v>3450000</v>
      </c>
    </row>
    <row r="409" spans="1:8">
      <c r="A409" s="115" t="s">
        <v>221</v>
      </c>
      <c r="B409" s="115" t="s">
        <v>1984</v>
      </c>
      <c r="C409" s="115" t="s">
        <v>3409</v>
      </c>
      <c r="D409" s="118">
        <v>775000</v>
      </c>
      <c r="E409" s="118">
        <v>34000</v>
      </c>
      <c r="F409" s="118" t="s">
        <v>3383</v>
      </c>
      <c r="G409" s="118">
        <v>34000</v>
      </c>
      <c r="H409" s="118">
        <v>741000</v>
      </c>
    </row>
    <row r="410" spans="1:8">
      <c r="A410" s="115" t="s">
        <v>221</v>
      </c>
      <c r="B410" s="115" t="s">
        <v>1985</v>
      </c>
      <c r="C410" s="115" t="s">
        <v>1610</v>
      </c>
      <c r="D410" s="118">
        <v>95860589.299999997</v>
      </c>
      <c r="E410" s="118">
        <v>435625</v>
      </c>
      <c r="F410" s="118">
        <v>744600</v>
      </c>
      <c r="G410" s="118">
        <v>1180225</v>
      </c>
      <c r="H410" s="118">
        <v>94680364.299999997</v>
      </c>
    </row>
    <row r="411" spans="1:8">
      <c r="A411" s="115" t="s">
        <v>221</v>
      </c>
      <c r="B411" s="115" t="s">
        <v>1986</v>
      </c>
      <c r="C411" s="115" t="s">
        <v>1612</v>
      </c>
      <c r="D411" s="118">
        <v>18579414.350000001</v>
      </c>
      <c r="E411" s="118">
        <v>7775370</v>
      </c>
      <c r="F411" s="118">
        <v>1320720</v>
      </c>
      <c r="G411" s="118">
        <v>9096090</v>
      </c>
      <c r="H411" s="118">
        <v>9483324.3499999996</v>
      </c>
    </row>
    <row r="412" spans="1:8">
      <c r="A412" s="115" t="s">
        <v>221</v>
      </c>
      <c r="B412" s="115" t="s">
        <v>1987</v>
      </c>
      <c r="C412" s="115" t="s">
        <v>1988</v>
      </c>
      <c r="D412" s="118">
        <v>5040000</v>
      </c>
      <c r="E412" s="118" t="s">
        <v>3383</v>
      </c>
      <c r="F412" s="118" t="s">
        <v>3383</v>
      </c>
      <c r="G412" s="118" t="s">
        <v>3383</v>
      </c>
      <c r="H412" s="118">
        <v>5040000</v>
      </c>
    </row>
    <row r="413" spans="1:8">
      <c r="A413" s="115" t="s">
        <v>221</v>
      </c>
      <c r="B413" s="115" t="s">
        <v>1989</v>
      </c>
      <c r="C413" s="115" t="s">
        <v>1615</v>
      </c>
      <c r="D413" s="118">
        <v>7000000</v>
      </c>
      <c r="E413" s="118" t="s">
        <v>3383</v>
      </c>
      <c r="F413" s="118" t="s">
        <v>3383</v>
      </c>
      <c r="G413" s="118" t="s">
        <v>3383</v>
      </c>
      <c r="H413" s="118">
        <v>7000000</v>
      </c>
    </row>
    <row r="414" spans="1:8">
      <c r="A414" s="115" t="s">
        <v>221</v>
      </c>
      <c r="B414" s="115" t="s">
        <v>1990</v>
      </c>
      <c r="C414" s="115" t="s">
        <v>3410</v>
      </c>
      <c r="D414" s="118">
        <v>525000</v>
      </c>
      <c r="E414" s="118">
        <v>520810</v>
      </c>
      <c r="F414" s="118" t="s">
        <v>3383</v>
      </c>
      <c r="G414" s="118">
        <v>520810</v>
      </c>
      <c r="H414" s="118">
        <v>4190</v>
      </c>
    </row>
    <row r="415" spans="1:8">
      <c r="A415" s="115" t="s">
        <v>221</v>
      </c>
      <c r="B415" s="115" t="s">
        <v>1991</v>
      </c>
      <c r="C415" s="115" t="s">
        <v>3411</v>
      </c>
      <c r="D415" s="118">
        <v>800000</v>
      </c>
      <c r="E415" s="118" t="s">
        <v>3383</v>
      </c>
      <c r="F415" s="118" t="s">
        <v>3383</v>
      </c>
      <c r="G415" s="118" t="s">
        <v>3383</v>
      </c>
      <c r="H415" s="118">
        <v>800000</v>
      </c>
    </row>
    <row r="416" spans="1:8">
      <c r="A416" s="115" t="s">
        <v>221</v>
      </c>
      <c r="B416" s="115" t="s">
        <v>1992</v>
      </c>
      <c r="C416" s="115" t="s">
        <v>1619</v>
      </c>
      <c r="D416" s="118">
        <v>750000</v>
      </c>
      <c r="E416" s="118">
        <v>113032.78</v>
      </c>
      <c r="F416" s="118" t="s">
        <v>3383</v>
      </c>
      <c r="G416" s="118">
        <v>113032.78</v>
      </c>
      <c r="H416" s="118">
        <v>636967.22</v>
      </c>
    </row>
    <row r="417" spans="1:8">
      <c r="A417" s="115" t="s">
        <v>221</v>
      </c>
      <c r="B417" s="115" t="s">
        <v>1993</v>
      </c>
      <c r="C417" s="115" t="s">
        <v>3412</v>
      </c>
      <c r="D417" s="118">
        <v>3972270.19</v>
      </c>
      <c r="E417" s="118">
        <v>749191.22</v>
      </c>
      <c r="F417" s="118" t="s">
        <v>3383</v>
      </c>
      <c r="G417" s="118">
        <v>749191.22</v>
      </c>
      <c r="H417" s="118">
        <v>3223078.97</v>
      </c>
    </row>
    <row r="418" spans="1:8">
      <c r="A418" s="115" t="s">
        <v>221</v>
      </c>
      <c r="B418" s="115" t="s">
        <v>1994</v>
      </c>
      <c r="C418" s="115" t="s">
        <v>3413</v>
      </c>
      <c r="D418" s="118">
        <v>1120000</v>
      </c>
      <c r="E418" s="118">
        <v>76000</v>
      </c>
      <c r="F418" s="118" t="s">
        <v>3383</v>
      </c>
      <c r="G418" s="118">
        <v>76000</v>
      </c>
      <c r="H418" s="118">
        <v>1044000</v>
      </c>
    </row>
    <row r="419" spans="1:8">
      <c r="A419" s="115" t="s">
        <v>221</v>
      </c>
      <c r="B419" s="115" t="s">
        <v>1995</v>
      </c>
      <c r="C419" s="115" t="s">
        <v>3419</v>
      </c>
      <c r="D419" s="118">
        <v>380000</v>
      </c>
      <c r="E419" s="118" t="s">
        <v>3383</v>
      </c>
      <c r="F419" s="118" t="s">
        <v>3383</v>
      </c>
      <c r="G419" s="118" t="s">
        <v>3383</v>
      </c>
      <c r="H419" s="118">
        <v>380000</v>
      </c>
    </row>
    <row r="420" spans="1:8">
      <c r="A420" s="115" t="s">
        <v>221</v>
      </c>
      <c r="B420" s="115" t="s">
        <v>1996</v>
      </c>
      <c r="C420" s="115" t="s">
        <v>1647</v>
      </c>
      <c r="D420" s="118">
        <v>1750000</v>
      </c>
      <c r="E420" s="118" t="s">
        <v>3383</v>
      </c>
      <c r="F420" s="118" t="s">
        <v>3383</v>
      </c>
      <c r="G420" s="118" t="s">
        <v>3383</v>
      </c>
      <c r="H420" s="118">
        <v>1750000</v>
      </c>
    </row>
    <row r="421" spans="1:8">
      <c r="A421" s="115" t="s">
        <v>221</v>
      </c>
      <c r="B421" s="115" t="s">
        <v>1997</v>
      </c>
      <c r="C421" s="115" t="s">
        <v>3423</v>
      </c>
      <c r="D421" s="118">
        <v>2280000</v>
      </c>
      <c r="E421" s="118">
        <v>192338.98</v>
      </c>
      <c r="F421" s="118" t="s">
        <v>3383</v>
      </c>
      <c r="G421" s="118">
        <v>192338.98</v>
      </c>
      <c r="H421" s="118">
        <v>2087661.02</v>
      </c>
    </row>
    <row r="422" spans="1:8">
      <c r="A422" s="115" t="s">
        <v>221</v>
      </c>
      <c r="B422" s="115" t="s">
        <v>1998</v>
      </c>
      <c r="C422" s="115" t="s">
        <v>1625</v>
      </c>
      <c r="D422" s="118">
        <v>1930860</v>
      </c>
      <c r="E422" s="118">
        <v>1789511.2</v>
      </c>
      <c r="F422" s="118" t="s">
        <v>3383</v>
      </c>
      <c r="G422" s="118">
        <v>1789511.2</v>
      </c>
      <c r="H422" s="118">
        <v>141348.79999999999</v>
      </c>
    </row>
    <row r="423" spans="1:8">
      <c r="A423" s="115" t="s">
        <v>221</v>
      </c>
      <c r="B423" s="115" t="s">
        <v>1999</v>
      </c>
      <c r="C423" s="115" t="s">
        <v>3420</v>
      </c>
      <c r="D423" s="118">
        <v>7666650</v>
      </c>
      <c r="E423" s="118">
        <v>3531787.99</v>
      </c>
      <c r="F423" s="118" t="s">
        <v>3383</v>
      </c>
      <c r="G423" s="118">
        <v>3531787.99</v>
      </c>
      <c r="H423" s="118">
        <v>4134862.01</v>
      </c>
    </row>
    <row r="424" spans="1:8">
      <c r="A424" s="115" t="s">
        <v>221</v>
      </c>
      <c r="B424" s="115" t="s">
        <v>2000</v>
      </c>
      <c r="C424" s="115" t="s">
        <v>3424</v>
      </c>
      <c r="D424" s="118">
        <v>2697525</v>
      </c>
      <c r="E424" s="118">
        <v>1803964.62</v>
      </c>
      <c r="F424" s="118" t="s">
        <v>3383</v>
      </c>
      <c r="G424" s="118">
        <v>1803964.62</v>
      </c>
      <c r="H424" s="118">
        <v>893560.38</v>
      </c>
    </row>
    <row r="425" spans="1:8">
      <c r="A425" s="115" t="s">
        <v>221</v>
      </c>
      <c r="B425" s="115" t="s">
        <v>2001</v>
      </c>
      <c r="C425" s="115" t="s">
        <v>1699</v>
      </c>
      <c r="D425" s="118">
        <v>16469.099999999999</v>
      </c>
      <c r="E425" s="118" t="s">
        <v>3383</v>
      </c>
      <c r="F425" s="118" t="s">
        <v>3383</v>
      </c>
      <c r="G425" s="118" t="s">
        <v>3383</v>
      </c>
      <c r="H425" s="118">
        <v>16469.099999999999</v>
      </c>
    </row>
    <row r="426" spans="1:8">
      <c r="A426" s="115" t="s">
        <v>221</v>
      </c>
      <c r="B426" s="115" t="s">
        <v>2002</v>
      </c>
      <c r="C426" s="115" t="s">
        <v>1701</v>
      </c>
      <c r="D426" s="118">
        <v>49407.3</v>
      </c>
      <c r="E426" s="118">
        <v>32163.49</v>
      </c>
      <c r="F426" s="118" t="s">
        <v>3383</v>
      </c>
      <c r="G426" s="118">
        <v>32163.49</v>
      </c>
      <c r="H426" s="118">
        <v>17243.810000000001</v>
      </c>
    </row>
    <row r="427" spans="1:8">
      <c r="A427" s="115" t="s">
        <v>221</v>
      </c>
      <c r="B427" s="115" t="s">
        <v>2003</v>
      </c>
      <c r="C427" s="115" t="s">
        <v>3417</v>
      </c>
      <c r="D427" s="118">
        <v>6906205.9699999997</v>
      </c>
      <c r="E427" s="118">
        <v>465755.97</v>
      </c>
      <c r="F427" s="118">
        <v>6457700</v>
      </c>
      <c r="G427" s="118">
        <v>6923455.9699999997</v>
      </c>
      <c r="H427" s="118" t="s">
        <v>3435</v>
      </c>
    </row>
    <row r="428" spans="1:8">
      <c r="A428" s="115" t="s">
        <v>221</v>
      </c>
      <c r="B428" s="115" t="s">
        <v>2004</v>
      </c>
      <c r="C428" s="115" t="s">
        <v>3436</v>
      </c>
      <c r="D428" s="118">
        <v>7500000</v>
      </c>
      <c r="E428" s="118">
        <v>205000</v>
      </c>
      <c r="F428" s="118">
        <v>6612000</v>
      </c>
      <c r="G428" s="118">
        <v>6817000</v>
      </c>
      <c r="H428" s="118">
        <v>683000</v>
      </c>
    </row>
    <row r="429" spans="1:8">
      <c r="A429" s="115" t="s">
        <v>221</v>
      </c>
      <c r="B429" s="115" t="s">
        <v>3348</v>
      </c>
      <c r="C429" s="115" t="s">
        <v>3398</v>
      </c>
      <c r="D429" s="118">
        <v>546545.29</v>
      </c>
      <c r="E429" s="118">
        <v>546545.29</v>
      </c>
      <c r="F429" s="118" t="s">
        <v>3383</v>
      </c>
      <c r="G429" s="118">
        <v>546545.29</v>
      </c>
      <c r="H429" s="118" t="s">
        <v>3383</v>
      </c>
    </row>
    <row r="430" spans="1:8">
      <c r="A430" s="115" t="s">
        <v>257</v>
      </c>
      <c r="B430" s="115" t="s">
        <v>1466</v>
      </c>
      <c r="C430" s="115" t="s">
        <v>1597</v>
      </c>
      <c r="D430" s="118">
        <v>2989446.12</v>
      </c>
      <c r="E430" s="118">
        <v>181712.03</v>
      </c>
      <c r="F430" s="118" t="s">
        <v>3383</v>
      </c>
      <c r="G430" s="118">
        <v>181712.03</v>
      </c>
      <c r="H430" s="118">
        <v>2807734.09</v>
      </c>
    </row>
    <row r="431" spans="1:8">
      <c r="A431" s="115" t="s">
        <v>257</v>
      </c>
      <c r="B431" s="115" t="s">
        <v>2005</v>
      </c>
      <c r="C431" s="115" t="s">
        <v>3408</v>
      </c>
      <c r="D431" s="118">
        <v>628165.42000000004</v>
      </c>
      <c r="E431" s="118">
        <v>124111.08</v>
      </c>
      <c r="F431" s="118" t="s">
        <v>3383</v>
      </c>
      <c r="G431" s="118">
        <v>124111.08</v>
      </c>
      <c r="H431" s="118">
        <v>504054.34</v>
      </c>
    </row>
    <row r="432" spans="1:8">
      <c r="A432" s="115" t="s">
        <v>257</v>
      </c>
      <c r="B432" s="115" t="s">
        <v>2006</v>
      </c>
      <c r="C432" s="115" t="s">
        <v>1600</v>
      </c>
      <c r="D432" s="118">
        <v>4618605.71</v>
      </c>
      <c r="E432" s="118">
        <v>297815.21000000002</v>
      </c>
      <c r="F432" s="118" t="s">
        <v>3383</v>
      </c>
      <c r="G432" s="118">
        <v>297815.21000000002</v>
      </c>
      <c r="H432" s="118">
        <v>4320790.5</v>
      </c>
    </row>
    <row r="433" spans="1:8">
      <c r="A433" s="115" t="s">
        <v>257</v>
      </c>
      <c r="B433" s="115" t="s">
        <v>2007</v>
      </c>
      <c r="C433" s="115" t="s">
        <v>1602</v>
      </c>
      <c r="D433" s="118">
        <v>19051.64</v>
      </c>
      <c r="E433" s="118">
        <v>18236.900000000001</v>
      </c>
      <c r="F433" s="118" t="s">
        <v>3383</v>
      </c>
      <c r="G433" s="118">
        <v>18236.900000000001</v>
      </c>
      <c r="H433" s="118">
        <v>814.74</v>
      </c>
    </row>
    <row r="434" spans="1:8">
      <c r="A434" s="115" t="s">
        <v>257</v>
      </c>
      <c r="B434" s="115" t="s">
        <v>2008</v>
      </c>
      <c r="C434" s="115" t="s">
        <v>1604</v>
      </c>
      <c r="D434" s="118">
        <v>1440955.86</v>
      </c>
      <c r="E434" s="118">
        <v>58563.68</v>
      </c>
      <c r="F434" s="118" t="s">
        <v>3383</v>
      </c>
      <c r="G434" s="118">
        <v>58563.68</v>
      </c>
      <c r="H434" s="118">
        <v>1382392.18</v>
      </c>
    </row>
    <row r="435" spans="1:8">
      <c r="A435" s="115" t="s">
        <v>257</v>
      </c>
      <c r="B435" s="115" t="s">
        <v>2009</v>
      </c>
      <c r="C435" s="115" t="s">
        <v>1625</v>
      </c>
      <c r="D435" s="118">
        <v>3265425</v>
      </c>
      <c r="E435" s="118">
        <v>894755.6</v>
      </c>
      <c r="F435" s="118" t="s">
        <v>3383</v>
      </c>
      <c r="G435" s="118">
        <v>894755.6</v>
      </c>
      <c r="H435" s="118">
        <v>2370669.4</v>
      </c>
    </row>
    <row r="436" spans="1:8">
      <c r="A436" s="115" t="s">
        <v>257</v>
      </c>
      <c r="B436" s="115" t="s">
        <v>2010</v>
      </c>
      <c r="C436" s="115" t="s">
        <v>3420</v>
      </c>
      <c r="D436" s="118">
        <v>4259250</v>
      </c>
      <c r="E436" s="118" t="s">
        <v>3383</v>
      </c>
      <c r="F436" s="118" t="s">
        <v>3383</v>
      </c>
      <c r="G436" s="118" t="s">
        <v>3383</v>
      </c>
      <c r="H436" s="118">
        <v>4259250</v>
      </c>
    </row>
    <row r="437" spans="1:8">
      <c r="A437" s="115" t="s">
        <v>257</v>
      </c>
      <c r="B437" s="115" t="s">
        <v>2011</v>
      </c>
      <c r="C437" s="115" t="s">
        <v>3436</v>
      </c>
      <c r="D437" s="118">
        <v>5000000</v>
      </c>
      <c r="E437" s="118" t="s">
        <v>3383</v>
      </c>
      <c r="F437" s="118" t="s">
        <v>3383</v>
      </c>
      <c r="G437" s="118" t="s">
        <v>3383</v>
      </c>
      <c r="H437" s="118">
        <v>5000000</v>
      </c>
    </row>
    <row r="438" spans="1:8">
      <c r="A438" s="115" t="s">
        <v>257</v>
      </c>
      <c r="B438" s="115" t="s">
        <v>2012</v>
      </c>
      <c r="C438" s="115" t="s">
        <v>3417</v>
      </c>
      <c r="D438" s="118">
        <v>3600000</v>
      </c>
      <c r="E438" s="118" t="s">
        <v>3383</v>
      </c>
      <c r="F438" s="118" t="s">
        <v>3383</v>
      </c>
      <c r="G438" s="118" t="s">
        <v>3383</v>
      </c>
      <c r="H438" s="118">
        <v>3600000</v>
      </c>
    </row>
    <row r="439" spans="1:8">
      <c r="A439" s="115" t="s">
        <v>257</v>
      </c>
      <c r="B439" s="115" t="s">
        <v>2013</v>
      </c>
      <c r="C439" s="115" t="s">
        <v>3437</v>
      </c>
      <c r="D439" s="118">
        <v>375000</v>
      </c>
      <c r="E439" s="118">
        <v>19000</v>
      </c>
      <c r="F439" s="118" t="s">
        <v>3383</v>
      </c>
      <c r="G439" s="118">
        <v>19000</v>
      </c>
      <c r="H439" s="118">
        <v>356000</v>
      </c>
    </row>
    <row r="440" spans="1:8">
      <c r="A440" s="115" t="s">
        <v>257</v>
      </c>
      <c r="B440" s="115" t="s">
        <v>2014</v>
      </c>
      <c r="C440" s="115" t="s">
        <v>3438</v>
      </c>
      <c r="D440" s="118">
        <v>400000</v>
      </c>
      <c r="E440" s="118" t="s">
        <v>3383</v>
      </c>
      <c r="F440" s="118" t="s">
        <v>3383</v>
      </c>
      <c r="G440" s="118" t="s">
        <v>3383</v>
      </c>
      <c r="H440" s="118">
        <v>400000</v>
      </c>
    </row>
    <row r="441" spans="1:8">
      <c r="A441" s="115" t="s">
        <v>257</v>
      </c>
      <c r="B441" s="115" t="s">
        <v>2015</v>
      </c>
      <c r="C441" s="115" t="s">
        <v>3439</v>
      </c>
      <c r="D441" s="118">
        <v>960000</v>
      </c>
      <c r="E441" s="118" t="s">
        <v>3383</v>
      </c>
      <c r="F441" s="118" t="s">
        <v>3383</v>
      </c>
      <c r="G441" s="118" t="s">
        <v>3383</v>
      </c>
      <c r="H441" s="118">
        <v>960000</v>
      </c>
    </row>
    <row r="442" spans="1:8">
      <c r="A442" s="115" t="s">
        <v>257</v>
      </c>
      <c r="B442" s="115" t="s">
        <v>2016</v>
      </c>
      <c r="C442" s="115" t="s">
        <v>3440</v>
      </c>
      <c r="D442" s="118">
        <v>160000</v>
      </c>
      <c r="E442" s="118" t="s">
        <v>3383</v>
      </c>
      <c r="F442" s="118" t="s">
        <v>3383</v>
      </c>
      <c r="G442" s="118" t="s">
        <v>3383</v>
      </c>
      <c r="H442" s="118">
        <v>160000</v>
      </c>
    </row>
    <row r="443" spans="1:8">
      <c r="A443" s="115" t="s">
        <v>257</v>
      </c>
      <c r="B443" s="115" t="s">
        <v>2017</v>
      </c>
      <c r="C443" s="115" t="s">
        <v>2018</v>
      </c>
      <c r="D443" s="118">
        <v>600000</v>
      </c>
      <c r="E443" s="118" t="s">
        <v>3383</v>
      </c>
      <c r="F443" s="118" t="s">
        <v>3383</v>
      </c>
      <c r="G443" s="118" t="s">
        <v>3383</v>
      </c>
      <c r="H443" s="118">
        <v>600000</v>
      </c>
    </row>
    <row r="444" spans="1:8">
      <c r="A444" s="115" t="s">
        <v>257</v>
      </c>
      <c r="B444" s="115" t="s">
        <v>2019</v>
      </c>
      <c r="C444" s="115" t="s">
        <v>3441</v>
      </c>
      <c r="D444" s="118">
        <v>975000</v>
      </c>
      <c r="E444" s="118" t="s">
        <v>3383</v>
      </c>
      <c r="F444" s="118" t="s">
        <v>3383</v>
      </c>
      <c r="G444" s="118" t="s">
        <v>3383</v>
      </c>
      <c r="H444" s="118">
        <v>975000</v>
      </c>
    </row>
    <row r="445" spans="1:8">
      <c r="A445" s="115" t="s">
        <v>257</v>
      </c>
      <c r="B445" s="115" t="s">
        <v>2020</v>
      </c>
      <c r="C445" s="115" t="s">
        <v>3442</v>
      </c>
      <c r="D445" s="118">
        <v>2400000</v>
      </c>
      <c r="E445" s="118" t="s">
        <v>3383</v>
      </c>
      <c r="F445" s="118" t="s">
        <v>3383</v>
      </c>
      <c r="G445" s="118" t="s">
        <v>3383</v>
      </c>
      <c r="H445" s="118">
        <v>2400000</v>
      </c>
    </row>
    <row r="446" spans="1:8">
      <c r="A446" s="115" t="s">
        <v>257</v>
      </c>
      <c r="B446" s="115" t="s">
        <v>3349</v>
      </c>
      <c r="C446" s="115" t="s">
        <v>3398</v>
      </c>
      <c r="D446" s="118">
        <v>11280616.029999999</v>
      </c>
      <c r="E446" s="118">
        <v>11280616.029999999</v>
      </c>
      <c r="F446" s="118" t="s">
        <v>3383</v>
      </c>
      <c r="G446" s="118">
        <v>11280616.029999999</v>
      </c>
      <c r="H446" s="118" t="s">
        <v>3383</v>
      </c>
    </row>
    <row r="447" spans="1:8">
      <c r="A447" s="115" t="s">
        <v>264</v>
      </c>
      <c r="B447" s="115" t="s">
        <v>1467</v>
      </c>
      <c r="C447" s="115" t="s">
        <v>1597</v>
      </c>
      <c r="D447" s="118">
        <v>14998426.84</v>
      </c>
      <c r="E447" s="118">
        <v>32797.599999999999</v>
      </c>
      <c r="F447" s="118" t="s">
        <v>3383</v>
      </c>
      <c r="G447" s="118">
        <v>32797.599999999999</v>
      </c>
      <c r="H447" s="118">
        <v>14965629.24</v>
      </c>
    </row>
    <row r="448" spans="1:8">
      <c r="A448" s="115" t="s">
        <v>264</v>
      </c>
      <c r="B448" s="115" t="s">
        <v>2021</v>
      </c>
      <c r="C448" s="115" t="s">
        <v>3408</v>
      </c>
      <c r="D448" s="118">
        <v>3134578.96</v>
      </c>
      <c r="E448" s="118">
        <v>345001.25</v>
      </c>
      <c r="F448" s="118" t="s">
        <v>3383</v>
      </c>
      <c r="G448" s="118">
        <v>345001.25</v>
      </c>
      <c r="H448" s="118">
        <v>2789577.71</v>
      </c>
    </row>
    <row r="449" spans="1:8">
      <c r="A449" s="115" t="s">
        <v>264</v>
      </c>
      <c r="B449" s="115" t="s">
        <v>2022</v>
      </c>
      <c r="C449" s="115" t="s">
        <v>1600</v>
      </c>
      <c r="D449" s="118">
        <v>15702401.449999999</v>
      </c>
      <c r="E449" s="118">
        <v>4477907.4400000004</v>
      </c>
      <c r="F449" s="118" t="s">
        <v>3383</v>
      </c>
      <c r="G449" s="118">
        <v>4477907.4400000004</v>
      </c>
      <c r="H449" s="118">
        <v>11224494.01</v>
      </c>
    </row>
    <row r="450" spans="1:8">
      <c r="A450" s="115" t="s">
        <v>264</v>
      </c>
      <c r="B450" s="115" t="s">
        <v>2023</v>
      </c>
      <c r="C450" s="115" t="s">
        <v>1602</v>
      </c>
      <c r="D450" s="118">
        <v>2011153.03</v>
      </c>
      <c r="E450" s="118">
        <v>43616.83</v>
      </c>
      <c r="F450" s="118" t="s">
        <v>3383</v>
      </c>
      <c r="G450" s="118">
        <v>43616.83</v>
      </c>
      <c r="H450" s="118">
        <v>1967536.2</v>
      </c>
    </row>
    <row r="451" spans="1:8">
      <c r="A451" s="115" t="s">
        <v>264</v>
      </c>
      <c r="B451" s="115" t="s">
        <v>2024</v>
      </c>
      <c r="C451" s="115" t="s">
        <v>1604</v>
      </c>
      <c r="D451" s="118">
        <v>5403288.5999999996</v>
      </c>
      <c r="E451" s="118">
        <v>47033.22</v>
      </c>
      <c r="F451" s="118" t="s">
        <v>3383</v>
      </c>
      <c r="G451" s="118">
        <v>47033.22</v>
      </c>
      <c r="H451" s="118">
        <v>5356255.38</v>
      </c>
    </row>
    <row r="452" spans="1:8">
      <c r="A452" s="115" t="s">
        <v>264</v>
      </c>
      <c r="B452" s="115" t="s">
        <v>2025</v>
      </c>
      <c r="C452" s="115" t="s">
        <v>2975</v>
      </c>
      <c r="D452" s="118">
        <v>24367006.629999999</v>
      </c>
      <c r="E452" s="118">
        <v>108332.7</v>
      </c>
      <c r="F452" s="118" t="s">
        <v>3383</v>
      </c>
      <c r="G452" s="118">
        <v>108332.7</v>
      </c>
      <c r="H452" s="118">
        <v>24258673.93</v>
      </c>
    </row>
    <row r="453" spans="1:8">
      <c r="A453" s="115" t="s">
        <v>264</v>
      </c>
      <c r="B453" s="115" t="s">
        <v>2026</v>
      </c>
      <c r="C453" s="115" t="s">
        <v>1607</v>
      </c>
      <c r="D453" s="118">
        <v>6597980</v>
      </c>
      <c r="E453" s="118" t="s">
        <v>3383</v>
      </c>
      <c r="F453" s="118" t="s">
        <v>3383</v>
      </c>
      <c r="G453" s="118" t="s">
        <v>3383</v>
      </c>
      <c r="H453" s="118">
        <v>6597980</v>
      </c>
    </row>
    <row r="454" spans="1:8">
      <c r="A454" s="115" t="s">
        <v>264</v>
      </c>
      <c r="B454" s="115" t="s">
        <v>2027</v>
      </c>
      <c r="C454" s="115" t="s">
        <v>3409</v>
      </c>
      <c r="D454" s="118">
        <v>360000</v>
      </c>
      <c r="E454" s="118" t="s">
        <v>3383</v>
      </c>
      <c r="F454" s="118" t="s">
        <v>3383</v>
      </c>
      <c r="G454" s="118" t="s">
        <v>3383</v>
      </c>
      <c r="H454" s="118">
        <v>360000</v>
      </c>
    </row>
    <row r="455" spans="1:8">
      <c r="A455" s="115" t="s">
        <v>264</v>
      </c>
      <c r="B455" s="115" t="s">
        <v>2028</v>
      </c>
      <c r="C455" s="115" t="s">
        <v>1610</v>
      </c>
      <c r="D455" s="118">
        <v>38789036.210000001</v>
      </c>
      <c r="E455" s="118" t="s">
        <v>3383</v>
      </c>
      <c r="F455" s="118">
        <v>4850000</v>
      </c>
      <c r="G455" s="118">
        <v>4850000</v>
      </c>
      <c r="H455" s="118">
        <v>33939036.210000001</v>
      </c>
    </row>
    <row r="456" spans="1:8">
      <c r="A456" s="115" t="s">
        <v>264</v>
      </c>
      <c r="B456" s="115" t="s">
        <v>2029</v>
      </c>
      <c r="C456" s="115" t="s">
        <v>1612</v>
      </c>
      <c r="D456" s="118">
        <v>6164985</v>
      </c>
      <c r="E456" s="118" t="s">
        <v>3383</v>
      </c>
      <c r="F456" s="118" t="s">
        <v>3383</v>
      </c>
      <c r="G456" s="118" t="s">
        <v>3383</v>
      </c>
      <c r="H456" s="118">
        <v>6164985</v>
      </c>
    </row>
    <row r="457" spans="1:8">
      <c r="A457" s="115" t="s">
        <v>264</v>
      </c>
      <c r="B457" s="115" t="s">
        <v>2030</v>
      </c>
      <c r="C457" s="115" t="s">
        <v>2982</v>
      </c>
      <c r="D457" s="118">
        <v>2819654</v>
      </c>
      <c r="E457" s="118" t="s">
        <v>3383</v>
      </c>
      <c r="F457" s="118" t="s">
        <v>3383</v>
      </c>
      <c r="G457" s="118" t="s">
        <v>3383</v>
      </c>
      <c r="H457" s="118">
        <v>2819654</v>
      </c>
    </row>
    <row r="458" spans="1:8">
      <c r="A458" s="115" t="s">
        <v>264</v>
      </c>
      <c r="B458" s="115" t="s">
        <v>2031</v>
      </c>
      <c r="C458" s="115" t="s">
        <v>1615</v>
      </c>
      <c r="D458" s="118">
        <v>2200000</v>
      </c>
      <c r="E458" s="118">
        <v>458900</v>
      </c>
      <c r="F458" s="118" t="s">
        <v>3383</v>
      </c>
      <c r="G458" s="118">
        <v>458900</v>
      </c>
      <c r="H458" s="118">
        <v>1741100</v>
      </c>
    </row>
    <row r="459" spans="1:8">
      <c r="A459" s="115" t="s">
        <v>264</v>
      </c>
      <c r="B459" s="115" t="s">
        <v>2032</v>
      </c>
      <c r="C459" s="115" t="s">
        <v>3410</v>
      </c>
      <c r="D459" s="118">
        <v>375000</v>
      </c>
      <c r="E459" s="118">
        <v>250560</v>
      </c>
      <c r="F459" s="118" t="s">
        <v>3383</v>
      </c>
      <c r="G459" s="118">
        <v>250560</v>
      </c>
      <c r="H459" s="118">
        <v>124440</v>
      </c>
    </row>
    <row r="460" spans="1:8">
      <c r="A460" s="115" t="s">
        <v>264</v>
      </c>
      <c r="B460" s="115" t="s">
        <v>2033</v>
      </c>
      <c r="C460" s="115" t="s">
        <v>3411</v>
      </c>
      <c r="D460" s="118">
        <v>160000</v>
      </c>
      <c r="E460" s="118" t="s">
        <v>3383</v>
      </c>
      <c r="F460" s="118" t="s">
        <v>3383</v>
      </c>
      <c r="G460" s="118" t="s">
        <v>3383</v>
      </c>
      <c r="H460" s="118">
        <v>160000</v>
      </c>
    </row>
    <row r="461" spans="1:8">
      <c r="A461" s="115" t="s">
        <v>264</v>
      </c>
      <c r="B461" s="115" t="s">
        <v>2034</v>
      </c>
      <c r="C461" s="115" t="s">
        <v>1619</v>
      </c>
      <c r="D461" s="118">
        <v>300000</v>
      </c>
      <c r="E461" s="118" t="s">
        <v>3383</v>
      </c>
      <c r="F461" s="118" t="s">
        <v>3383</v>
      </c>
      <c r="G461" s="118" t="s">
        <v>3383</v>
      </c>
      <c r="H461" s="118">
        <v>300000</v>
      </c>
    </row>
    <row r="462" spans="1:8">
      <c r="A462" s="115" t="s">
        <v>264</v>
      </c>
      <c r="B462" s="115" t="s">
        <v>2035</v>
      </c>
      <c r="C462" s="115" t="s">
        <v>3412</v>
      </c>
      <c r="D462" s="118">
        <v>1600000</v>
      </c>
      <c r="E462" s="118">
        <v>422322.78</v>
      </c>
      <c r="F462" s="118" t="s">
        <v>3383</v>
      </c>
      <c r="G462" s="118">
        <v>422322.78</v>
      </c>
      <c r="H462" s="118">
        <v>1177677.22</v>
      </c>
    </row>
    <row r="463" spans="1:8">
      <c r="A463" s="115" t="s">
        <v>264</v>
      </c>
      <c r="B463" s="115" t="s">
        <v>2036</v>
      </c>
      <c r="C463" s="115" t="s">
        <v>3413</v>
      </c>
      <c r="D463" s="118">
        <v>400000</v>
      </c>
      <c r="E463" s="118" t="s">
        <v>3383</v>
      </c>
      <c r="F463" s="118" t="s">
        <v>3383</v>
      </c>
      <c r="G463" s="118" t="s">
        <v>3383</v>
      </c>
      <c r="H463" s="118">
        <v>400000</v>
      </c>
    </row>
    <row r="464" spans="1:8">
      <c r="A464" s="115" t="s">
        <v>264</v>
      </c>
      <c r="B464" s="115" t="s">
        <v>2037</v>
      </c>
      <c r="C464" s="115" t="s">
        <v>3419</v>
      </c>
      <c r="D464" s="118">
        <v>160000</v>
      </c>
      <c r="E464" s="118" t="s">
        <v>3383</v>
      </c>
      <c r="F464" s="118" t="s">
        <v>3383</v>
      </c>
      <c r="G464" s="118" t="s">
        <v>3383</v>
      </c>
      <c r="H464" s="118">
        <v>160000</v>
      </c>
    </row>
    <row r="465" spans="1:8">
      <c r="A465" s="115" t="s">
        <v>264</v>
      </c>
      <c r="B465" s="115" t="s">
        <v>2038</v>
      </c>
      <c r="C465" s="115" t="s">
        <v>1647</v>
      </c>
      <c r="D465" s="118">
        <v>1350000</v>
      </c>
      <c r="E465" s="118" t="s">
        <v>3383</v>
      </c>
      <c r="F465" s="118" t="s">
        <v>3383</v>
      </c>
      <c r="G465" s="118" t="s">
        <v>3383</v>
      </c>
      <c r="H465" s="118">
        <v>1350000</v>
      </c>
    </row>
    <row r="466" spans="1:8">
      <c r="A466" s="115" t="s">
        <v>264</v>
      </c>
      <c r="B466" s="115" t="s">
        <v>2039</v>
      </c>
      <c r="C466" s="115" t="s">
        <v>3423</v>
      </c>
      <c r="D466" s="118">
        <v>600000</v>
      </c>
      <c r="E466" s="118" t="s">
        <v>3383</v>
      </c>
      <c r="F466" s="118" t="s">
        <v>3383</v>
      </c>
      <c r="G466" s="118" t="s">
        <v>3383</v>
      </c>
      <c r="H466" s="118">
        <v>600000</v>
      </c>
    </row>
    <row r="467" spans="1:8">
      <c r="A467" s="115" t="s">
        <v>264</v>
      </c>
      <c r="B467" s="115" t="s">
        <v>2040</v>
      </c>
      <c r="C467" s="115" t="s">
        <v>1625</v>
      </c>
      <c r="D467" s="118">
        <v>3208635</v>
      </c>
      <c r="E467" s="118">
        <v>894755.6</v>
      </c>
      <c r="F467" s="118" t="s">
        <v>3383</v>
      </c>
      <c r="G467" s="118">
        <v>894755.6</v>
      </c>
      <c r="H467" s="118">
        <v>2313879.4</v>
      </c>
    </row>
    <row r="468" spans="1:8">
      <c r="A468" s="115" t="s">
        <v>264</v>
      </c>
      <c r="B468" s="115" t="s">
        <v>2041</v>
      </c>
      <c r="C468" s="115" t="s">
        <v>3420</v>
      </c>
      <c r="D468" s="118">
        <v>4259250</v>
      </c>
      <c r="E468" s="118" t="s">
        <v>3383</v>
      </c>
      <c r="F468" s="118" t="s">
        <v>3383</v>
      </c>
      <c r="G468" s="118" t="s">
        <v>3383</v>
      </c>
      <c r="H468" s="118">
        <v>4259250</v>
      </c>
    </row>
    <row r="469" spans="1:8">
      <c r="A469" s="115" t="s">
        <v>264</v>
      </c>
      <c r="B469" s="115" t="s">
        <v>2042</v>
      </c>
      <c r="C469" s="115" t="s">
        <v>3417</v>
      </c>
      <c r="D469" s="118">
        <v>3900000</v>
      </c>
      <c r="E469" s="118" t="s">
        <v>3383</v>
      </c>
      <c r="F469" s="118">
        <v>1949700</v>
      </c>
      <c r="G469" s="118">
        <v>1949700</v>
      </c>
      <c r="H469" s="118">
        <v>1950300</v>
      </c>
    </row>
    <row r="470" spans="1:8">
      <c r="A470" s="115" t="s">
        <v>264</v>
      </c>
      <c r="B470" s="115" t="s">
        <v>2043</v>
      </c>
      <c r="C470" s="115" t="s">
        <v>3436</v>
      </c>
      <c r="D470" s="118">
        <v>5000000</v>
      </c>
      <c r="E470" s="118">
        <v>410000</v>
      </c>
      <c r="F470" s="118">
        <v>4508000</v>
      </c>
      <c r="G470" s="118">
        <v>4918000</v>
      </c>
      <c r="H470" s="118">
        <v>82000</v>
      </c>
    </row>
    <row r="471" spans="1:8">
      <c r="A471" s="115" t="s">
        <v>264</v>
      </c>
      <c r="B471" s="115" t="s">
        <v>3350</v>
      </c>
      <c r="C471" s="115" t="s">
        <v>3398</v>
      </c>
      <c r="D471" s="118">
        <v>3750661.42</v>
      </c>
      <c r="E471" s="118">
        <v>3750661.42</v>
      </c>
      <c r="F471" s="118" t="s">
        <v>3383</v>
      </c>
      <c r="G471" s="118">
        <v>3750661.42</v>
      </c>
      <c r="H471" s="118" t="s">
        <v>3383</v>
      </c>
    </row>
    <row r="472" spans="1:8">
      <c r="A472" s="115" t="s">
        <v>280</v>
      </c>
      <c r="B472" s="115" t="s">
        <v>1468</v>
      </c>
      <c r="C472" s="115" t="s">
        <v>1600</v>
      </c>
      <c r="D472" s="118">
        <v>1430095</v>
      </c>
      <c r="E472" s="118">
        <v>74445.45</v>
      </c>
      <c r="F472" s="118" t="s">
        <v>3383</v>
      </c>
      <c r="G472" s="118">
        <v>74445.45</v>
      </c>
      <c r="H472" s="118">
        <v>1355649.55</v>
      </c>
    </row>
    <row r="473" spans="1:8">
      <c r="A473" s="115" t="s">
        <v>280</v>
      </c>
      <c r="B473" s="115" t="s">
        <v>2044</v>
      </c>
      <c r="C473" s="115" t="s">
        <v>1602</v>
      </c>
      <c r="D473" s="118">
        <v>44000</v>
      </c>
      <c r="E473" s="118" t="s">
        <v>3383</v>
      </c>
      <c r="F473" s="118" t="s">
        <v>3383</v>
      </c>
      <c r="G473" s="118" t="s">
        <v>3383</v>
      </c>
      <c r="H473" s="118">
        <v>44000</v>
      </c>
    </row>
    <row r="474" spans="1:8">
      <c r="A474" s="115" t="s">
        <v>280</v>
      </c>
      <c r="B474" s="115" t="s">
        <v>2045</v>
      </c>
      <c r="C474" s="115" t="s">
        <v>2975</v>
      </c>
      <c r="D474" s="118">
        <v>1797702.58</v>
      </c>
      <c r="E474" s="118">
        <v>183332.6</v>
      </c>
      <c r="F474" s="118" t="s">
        <v>3383</v>
      </c>
      <c r="G474" s="118">
        <v>183332.6</v>
      </c>
      <c r="H474" s="118">
        <v>1614369.98</v>
      </c>
    </row>
    <row r="475" spans="1:8">
      <c r="A475" s="115" t="s">
        <v>280</v>
      </c>
      <c r="B475" s="115" t="s">
        <v>2046</v>
      </c>
      <c r="C475" s="115" t="s">
        <v>1607</v>
      </c>
      <c r="D475" s="118">
        <v>880000</v>
      </c>
      <c r="E475" s="118" t="s">
        <v>3383</v>
      </c>
      <c r="F475" s="118">
        <v>480000</v>
      </c>
      <c r="G475" s="118">
        <v>480000</v>
      </c>
      <c r="H475" s="118">
        <v>400000</v>
      </c>
    </row>
    <row r="476" spans="1:8">
      <c r="A476" s="115" t="s">
        <v>280</v>
      </c>
      <c r="B476" s="115" t="s">
        <v>2047</v>
      </c>
      <c r="C476" s="115" t="s">
        <v>1610</v>
      </c>
      <c r="D476" s="118">
        <v>960000</v>
      </c>
      <c r="E476" s="118">
        <v>20080</v>
      </c>
      <c r="F476" s="118" t="s">
        <v>3383</v>
      </c>
      <c r="G476" s="118">
        <v>20080</v>
      </c>
      <c r="H476" s="118">
        <v>939920</v>
      </c>
    </row>
    <row r="477" spans="1:8">
      <c r="A477" s="115" t="s">
        <v>280</v>
      </c>
      <c r="B477" s="115" t="s">
        <v>2048</v>
      </c>
      <c r="C477" s="115" t="s">
        <v>3416</v>
      </c>
      <c r="D477" s="118">
        <v>851850</v>
      </c>
      <c r="E477" s="118" t="s">
        <v>3383</v>
      </c>
      <c r="F477" s="118" t="s">
        <v>3383</v>
      </c>
      <c r="G477" s="118" t="s">
        <v>3383</v>
      </c>
      <c r="H477" s="118">
        <v>851850</v>
      </c>
    </row>
    <row r="478" spans="1:8">
      <c r="A478" s="115" t="s">
        <v>280</v>
      </c>
      <c r="B478" s="115" t="s">
        <v>2049</v>
      </c>
      <c r="C478" s="115" t="s">
        <v>3443</v>
      </c>
      <c r="D478" s="118">
        <v>75000</v>
      </c>
      <c r="E478" s="118">
        <v>71040</v>
      </c>
      <c r="F478" s="118" t="s">
        <v>3383</v>
      </c>
      <c r="G478" s="118">
        <v>71040</v>
      </c>
      <c r="H478" s="118">
        <v>3960</v>
      </c>
    </row>
    <row r="479" spans="1:8">
      <c r="A479" s="115" t="s">
        <v>280</v>
      </c>
      <c r="B479" s="115" t="s">
        <v>2050</v>
      </c>
      <c r="C479" s="115" t="s">
        <v>3444</v>
      </c>
      <c r="D479" s="118">
        <v>120000</v>
      </c>
      <c r="E479" s="118" t="s">
        <v>3383</v>
      </c>
      <c r="F479" s="118" t="s">
        <v>3383</v>
      </c>
      <c r="G479" s="118" t="s">
        <v>3383</v>
      </c>
      <c r="H479" s="118">
        <v>120000</v>
      </c>
    </row>
    <row r="480" spans="1:8">
      <c r="A480" s="115" t="s">
        <v>280</v>
      </c>
      <c r="B480" s="115" t="s">
        <v>2051</v>
      </c>
      <c r="C480" s="115" t="s">
        <v>3440</v>
      </c>
      <c r="D480" s="118">
        <v>25000</v>
      </c>
      <c r="E480" s="118" t="s">
        <v>3383</v>
      </c>
      <c r="F480" s="118" t="s">
        <v>3383</v>
      </c>
      <c r="G480" s="118" t="s">
        <v>3383</v>
      </c>
      <c r="H480" s="118">
        <v>25000</v>
      </c>
    </row>
    <row r="481" spans="1:8">
      <c r="A481" s="115" t="s">
        <v>280</v>
      </c>
      <c r="B481" s="115" t="s">
        <v>2052</v>
      </c>
      <c r="C481" s="115" t="s">
        <v>3412</v>
      </c>
      <c r="D481" s="118">
        <v>800000</v>
      </c>
      <c r="E481" s="118" t="s">
        <v>3383</v>
      </c>
      <c r="F481" s="118" t="s">
        <v>3383</v>
      </c>
      <c r="G481" s="118" t="s">
        <v>3383</v>
      </c>
      <c r="H481" s="118">
        <v>800000</v>
      </c>
    </row>
    <row r="482" spans="1:8">
      <c r="A482" s="115" t="s">
        <v>280</v>
      </c>
      <c r="B482" s="115" t="s">
        <v>2053</v>
      </c>
      <c r="C482" s="115" t="s">
        <v>3445</v>
      </c>
      <c r="D482" s="118">
        <v>225000</v>
      </c>
      <c r="E482" s="118" t="s">
        <v>3383</v>
      </c>
      <c r="F482" s="118" t="s">
        <v>3383</v>
      </c>
      <c r="G482" s="118" t="s">
        <v>3383</v>
      </c>
      <c r="H482" s="118">
        <v>225000</v>
      </c>
    </row>
    <row r="483" spans="1:8">
      <c r="A483" s="115" t="s">
        <v>280</v>
      </c>
      <c r="B483" s="115" t="s">
        <v>3351</v>
      </c>
      <c r="C483" s="115" t="s">
        <v>3398</v>
      </c>
      <c r="D483" s="118">
        <v>108487352.27</v>
      </c>
      <c r="E483" s="118">
        <v>108494352.27</v>
      </c>
      <c r="F483" s="118" t="s">
        <v>3383</v>
      </c>
      <c r="G483" s="118">
        <v>108494352.27</v>
      </c>
      <c r="H483" s="118" t="s">
        <v>3446</v>
      </c>
    </row>
    <row r="484" spans="1:8">
      <c r="A484" s="115" t="s">
        <v>286</v>
      </c>
      <c r="B484" s="115" t="s">
        <v>1469</v>
      </c>
      <c r="C484" s="115" t="s">
        <v>1597</v>
      </c>
      <c r="D484" s="118">
        <v>47659285.969999999</v>
      </c>
      <c r="E484" s="118">
        <v>1915814.15</v>
      </c>
      <c r="F484" s="118" t="s">
        <v>3383</v>
      </c>
      <c r="G484" s="118">
        <v>1915814.15</v>
      </c>
      <c r="H484" s="118">
        <v>45743471.82</v>
      </c>
    </row>
    <row r="485" spans="1:8">
      <c r="A485" s="115" t="s">
        <v>286</v>
      </c>
      <c r="B485" s="115" t="s">
        <v>2054</v>
      </c>
      <c r="C485" s="115" t="s">
        <v>3408</v>
      </c>
      <c r="D485" s="118">
        <v>11566992.439999999</v>
      </c>
      <c r="E485" s="118">
        <v>2835867.54</v>
      </c>
      <c r="F485" s="118" t="s">
        <v>3383</v>
      </c>
      <c r="G485" s="118">
        <v>2835867.54</v>
      </c>
      <c r="H485" s="118">
        <v>8731124.9000000004</v>
      </c>
    </row>
    <row r="486" spans="1:8">
      <c r="A486" s="115" t="s">
        <v>286</v>
      </c>
      <c r="B486" s="115" t="s">
        <v>2055</v>
      </c>
      <c r="C486" s="115" t="s">
        <v>1600</v>
      </c>
      <c r="D486" s="118">
        <v>101449885.88</v>
      </c>
      <c r="E486" s="118">
        <v>14005849.199999999</v>
      </c>
      <c r="F486" s="118" t="s">
        <v>3383</v>
      </c>
      <c r="G486" s="118">
        <v>14005849.199999999</v>
      </c>
      <c r="H486" s="118">
        <v>87444036.680000007</v>
      </c>
    </row>
    <row r="487" spans="1:8">
      <c r="A487" s="115" t="s">
        <v>286</v>
      </c>
      <c r="B487" s="115" t="s">
        <v>2056</v>
      </c>
      <c r="C487" s="115" t="s">
        <v>1602</v>
      </c>
      <c r="D487" s="118">
        <v>6296601.2300000004</v>
      </c>
      <c r="E487" s="118">
        <v>301972.34999999998</v>
      </c>
      <c r="F487" s="118" t="s">
        <v>3383</v>
      </c>
      <c r="G487" s="118">
        <v>301972.34999999998</v>
      </c>
      <c r="H487" s="118">
        <v>5994628.8799999999</v>
      </c>
    </row>
    <row r="488" spans="1:8">
      <c r="A488" s="115" t="s">
        <v>286</v>
      </c>
      <c r="B488" s="115" t="s">
        <v>2057</v>
      </c>
      <c r="C488" s="115" t="s">
        <v>1604</v>
      </c>
      <c r="D488" s="118">
        <v>14967539.689999999</v>
      </c>
      <c r="E488" s="118">
        <v>1167052.22</v>
      </c>
      <c r="F488" s="118" t="s">
        <v>3383</v>
      </c>
      <c r="G488" s="118">
        <v>1167052.22</v>
      </c>
      <c r="H488" s="118">
        <v>13800487.470000001</v>
      </c>
    </row>
    <row r="489" spans="1:8">
      <c r="A489" s="115" t="s">
        <v>286</v>
      </c>
      <c r="B489" s="115" t="s">
        <v>2058</v>
      </c>
      <c r="C489" s="115" t="s">
        <v>2975</v>
      </c>
      <c r="D489" s="118">
        <v>137383079.40000001</v>
      </c>
      <c r="E489" s="118">
        <v>1407413.9</v>
      </c>
      <c r="F489" s="118" t="s">
        <v>3383</v>
      </c>
      <c r="G489" s="118">
        <v>1407413.9</v>
      </c>
      <c r="H489" s="118">
        <v>135975665.5</v>
      </c>
    </row>
    <row r="490" spans="1:8">
      <c r="A490" s="115" t="s">
        <v>286</v>
      </c>
      <c r="B490" s="115" t="s">
        <v>2059</v>
      </c>
      <c r="C490" s="115" t="s">
        <v>1607</v>
      </c>
      <c r="D490" s="118">
        <v>20083000</v>
      </c>
      <c r="E490" s="118" t="s">
        <v>3383</v>
      </c>
      <c r="F490" s="118" t="s">
        <v>3383</v>
      </c>
      <c r="G490" s="118" t="s">
        <v>3383</v>
      </c>
      <c r="H490" s="118">
        <v>20083000</v>
      </c>
    </row>
    <row r="491" spans="1:8">
      <c r="A491" s="115" t="s">
        <v>286</v>
      </c>
      <c r="B491" s="115" t="s">
        <v>2060</v>
      </c>
      <c r="C491" s="115" t="s">
        <v>3418</v>
      </c>
      <c r="D491" s="118">
        <v>1740000</v>
      </c>
      <c r="E491" s="118" t="s">
        <v>3383</v>
      </c>
      <c r="F491" s="118" t="s">
        <v>3383</v>
      </c>
      <c r="G491" s="118" t="s">
        <v>3383</v>
      </c>
      <c r="H491" s="118">
        <v>1740000</v>
      </c>
    </row>
    <row r="492" spans="1:8">
      <c r="A492" s="115" t="s">
        <v>286</v>
      </c>
      <c r="B492" s="115" t="s">
        <v>2061</v>
      </c>
      <c r="C492" s="115" t="s">
        <v>3409</v>
      </c>
      <c r="D492" s="118">
        <v>975000</v>
      </c>
      <c r="E492" s="118">
        <v>2049.79</v>
      </c>
      <c r="F492" s="118" t="s">
        <v>3383</v>
      </c>
      <c r="G492" s="118">
        <v>2049.79</v>
      </c>
      <c r="H492" s="118">
        <v>972950.21</v>
      </c>
    </row>
    <row r="493" spans="1:8">
      <c r="A493" s="115" t="s">
        <v>286</v>
      </c>
      <c r="B493" s="115" t="s">
        <v>2062</v>
      </c>
      <c r="C493" s="115" t="s">
        <v>1610</v>
      </c>
      <c r="D493" s="118">
        <v>81717210.099999994</v>
      </c>
      <c r="E493" s="118">
        <v>237700</v>
      </c>
      <c r="F493" s="118">
        <v>15775000</v>
      </c>
      <c r="G493" s="118">
        <v>16012700</v>
      </c>
      <c r="H493" s="118">
        <v>65704510.100000001</v>
      </c>
    </row>
    <row r="494" spans="1:8">
      <c r="A494" s="115" t="s">
        <v>286</v>
      </c>
      <c r="B494" s="115" t="s">
        <v>2063</v>
      </c>
      <c r="C494" s="115" t="s">
        <v>1612</v>
      </c>
      <c r="D494" s="118">
        <v>30772482</v>
      </c>
      <c r="E494" s="118">
        <v>3767505</v>
      </c>
      <c r="F494" s="118">
        <v>1544775</v>
      </c>
      <c r="G494" s="118">
        <v>5312280</v>
      </c>
      <c r="H494" s="118">
        <v>25460202</v>
      </c>
    </row>
    <row r="495" spans="1:8">
      <c r="A495" s="115" t="s">
        <v>286</v>
      </c>
      <c r="B495" s="115" t="s">
        <v>2064</v>
      </c>
      <c r="C495" s="115" t="s">
        <v>2982</v>
      </c>
      <c r="D495" s="118">
        <v>31215600</v>
      </c>
      <c r="E495" s="118" t="s">
        <v>3383</v>
      </c>
      <c r="F495" s="118" t="s">
        <v>3383</v>
      </c>
      <c r="G495" s="118" t="s">
        <v>3383</v>
      </c>
      <c r="H495" s="118">
        <v>31215600</v>
      </c>
    </row>
    <row r="496" spans="1:8">
      <c r="A496" s="115" t="s">
        <v>286</v>
      </c>
      <c r="B496" s="115" t="s">
        <v>2065</v>
      </c>
      <c r="C496" s="115" t="s">
        <v>1615</v>
      </c>
      <c r="D496" s="118">
        <v>13515000</v>
      </c>
      <c r="E496" s="118" t="s">
        <v>3383</v>
      </c>
      <c r="F496" s="118" t="s">
        <v>3383</v>
      </c>
      <c r="G496" s="118" t="s">
        <v>3383</v>
      </c>
      <c r="H496" s="118">
        <v>13515000</v>
      </c>
    </row>
    <row r="497" spans="1:8">
      <c r="A497" s="115" t="s">
        <v>286</v>
      </c>
      <c r="B497" s="115" t="s">
        <v>2066</v>
      </c>
      <c r="C497" s="115" t="s">
        <v>3410</v>
      </c>
      <c r="D497" s="118">
        <v>1050000</v>
      </c>
      <c r="E497" s="118">
        <v>636620</v>
      </c>
      <c r="F497" s="118" t="s">
        <v>3383</v>
      </c>
      <c r="G497" s="118">
        <v>636620</v>
      </c>
      <c r="H497" s="118">
        <v>413380</v>
      </c>
    </row>
    <row r="498" spans="1:8">
      <c r="A498" s="115" t="s">
        <v>286</v>
      </c>
      <c r="B498" s="115" t="s">
        <v>2067</v>
      </c>
      <c r="C498" s="115" t="s">
        <v>3411</v>
      </c>
      <c r="D498" s="118">
        <v>250000</v>
      </c>
      <c r="E498" s="118" t="s">
        <v>3383</v>
      </c>
      <c r="F498" s="118" t="s">
        <v>3383</v>
      </c>
      <c r="G498" s="118" t="s">
        <v>3383</v>
      </c>
      <c r="H498" s="118">
        <v>250000</v>
      </c>
    </row>
    <row r="499" spans="1:8">
      <c r="A499" s="115" t="s">
        <v>286</v>
      </c>
      <c r="B499" s="115" t="s">
        <v>2068</v>
      </c>
      <c r="C499" s="115" t="s">
        <v>1619</v>
      </c>
      <c r="D499" s="118">
        <v>883330</v>
      </c>
      <c r="E499" s="118">
        <v>2955.23</v>
      </c>
      <c r="F499" s="118" t="s">
        <v>3383</v>
      </c>
      <c r="G499" s="118">
        <v>2955.23</v>
      </c>
      <c r="H499" s="118">
        <v>880374.77</v>
      </c>
    </row>
    <row r="500" spans="1:8">
      <c r="A500" s="115" t="s">
        <v>286</v>
      </c>
      <c r="B500" s="115" t="s">
        <v>2069</v>
      </c>
      <c r="C500" s="115" t="s">
        <v>3412</v>
      </c>
      <c r="D500" s="118">
        <v>3996046.22</v>
      </c>
      <c r="E500" s="118" t="s">
        <v>3383</v>
      </c>
      <c r="F500" s="118" t="s">
        <v>3383</v>
      </c>
      <c r="G500" s="118" t="s">
        <v>3383</v>
      </c>
      <c r="H500" s="118">
        <v>3996046.22</v>
      </c>
    </row>
    <row r="501" spans="1:8">
      <c r="A501" s="115" t="s">
        <v>286</v>
      </c>
      <c r="B501" s="115" t="s">
        <v>2070</v>
      </c>
      <c r="C501" s="115" t="s">
        <v>3413</v>
      </c>
      <c r="D501" s="118">
        <v>1120000</v>
      </c>
      <c r="E501" s="118">
        <v>76856</v>
      </c>
      <c r="F501" s="118" t="s">
        <v>3383</v>
      </c>
      <c r="G501" s="118">
        <v>76856</v>
      </c>
      <c r="H501" s="118">
        <v>1043144</v>
      </c>
    </row>
    <row r="502" spans="1:8">
      <c r="A502" s="115" t="s">
        <v>286</v>
      </c>
      <c r="B502" s="115" t="s">
        <v>2071</v>
      </c>
      <c r="C502" s="115" t="s">
        <v>3419</v>
      </c>
      <c r="D502" s="118">
        <v>400000</v>
      </c>
      <c r="E502" s="118" t="s">
        <v>3383</v>
      </c>
      <c r="F502" s="118" t="s">
        <v>3383</v>
      </c>
      <c r="G502" s="118" t="s">
        <v>3383</v>
      </c>
      <c r="H502" s="118">
        <v>400000</v>
      </c>
    </row>
    <row r="503" spans="1:8">
      <c r="A503" s="115" t="s">
        <v>286</v>
      </c>
      <c r="B503" s="115" t="s">
        <v>2072</v>
      </c>
      <c r="C503" s="115" t="s">
        <v>1647</v>
      </c>
      <c r="D503" s="118">
        <v>1750000</v>
      </c>
      <c r="E503" s="118" t="s">
        <v>3383</v>
      </c>
      <c r="F503" s="118" t="s">
        <v>3383</v>
      </c>
      <c r="G503" s="118" t="s">
        <v>3383</v>
      </c>
      <c r="H503" s="118">
        <v>1750000</v>
      </c>
    </row>
    <row r="504" spans="1:8">
      <c r="A504" s="115" t="s">
        <v>286</v>
      </c>
      <c r="B504" s="115" t="s">
        <v>2073</v>
      </c>
      <c r="C504" s="115" t="s">
        <v>3423</v>
      </c>
      <c r="D504" s="118">
        <v>2280000</v>
      </c>
      <c r="E504" s="118" t="s">
        <v>3383</v>
      </c>
      <c r="F504" s="118" t="s">
        <v>3383</v>
      </c>
      <c r="G504" s="118" t="s">
        <v>3383</v>
      </c>
      <c r="H504" s="118">
        <v>2280000</v>
      </c>
    </row>
    <row r="505" spans="1:8">
      <c r="A505" s="115" t="s">
        <v>286</v>
      </c>
      <c r="B505" s="115" t="s">
        <v>2074</v>
      </c>
      <c r="C505" s="115" t="s">
        <v>1625</v>
      </c>
      <c r="D505" s="118">
        <v>4174065</v>
      </c>
      <c r="E505" s="118" t="s">
        <v>3383</v>
      </c>
      <c r="F505" s="118" t="s">
        <v>3383</v>
      </c>
      <c r="G505" s="118" t="s">
        <v>3383</v>
      </c>
      <c r="H505" s="118">
        <v>4174065</v>
      </c>
    </row>
    <row r="506" spans="1:8">
      <c r="A506" s="115" t="s">
        <v>286</v>
      </c>
      <c r="B506" s="115" t="s">
        <v>2075</v>
      </c>
      <c r="C506" s="115" t="s">
        <v>3424</v>
      </c>
      <c r="D506" s="118">
        <v>2697525</v>
      </c>
      <c r="E506" s="118" t="s">
        <v>3383</v>
      </c>
      <c r="F506" s="118" t="s">
        <v>3383</v>
      </c>
      <c r="G506" s="118" t="s">
        <v>3383</v>
      </c>
      <c r="H506" s="118">
        <v>2697525</v>
      </c>
    </row>
    <row r="507" spans="1:8">
      <c r="A507" s="115" t="s">
        <v>286</v>
      </c>
      <c r="B507" s="115" t="s">
        <v>2076</v>
      </c>
      <c r="C507" s="115" t="s">
        <v>3420</v>
      </c>
      <c r="D507" s="118">
        <v>12777750</v>
      </c>
      <c r="E507" s="118">
        <v>10218403.390000001</v>
      </c>
      <c r="F507" s="118" t="s">
        <v>3383</v>
      </c>
      <c r="G507" s="118">
        <v>10218403.390000001</v>
      </c>
      <c r="H507" s="118">
        <v>2559346.61</v>
      </c>
    </row>
    <row r="508" spans="1:8">
      <c r="A508" s="115" t="s">
        <v>286</v>
      </c>
      <c r="B508" s="115" t="s">
        <v>2077</v>
      </c>
      <c r="C508" s="115" t="s">
        <v>3417</v>
      </c>
      <c r="D508" s="118">
        <v>11700000</v>
      </c>
      <c r="E508" s="118" t="s">
        <v>3383</v>
      </c>
      <c r="F508" s="118">
        <v>5849100</v>
      </c>
      <c r="G508" s="118">
        <v>5849100</v>
      </c>
      <c r="H508" s="118">
        <v>5850900</v>
      </c>
    </row>
    <row r="509" spans="1:8">
      <c r="A509" s="115" t="s">
        <v>286</v>
      </c>
      <c r="B509" s="115" t="s">
        <v>2078</v>
      </c>
      <c r="C509" s="115" t="s">
        <v>3436</v>
      </c>
      <c r="D509" s="118">
        <v>5000000</v>
      </c>
      <c r="E509" s="118">
        <v>205000</v>
      </c>
      <c r="F509" s="118">
        <v>4433000</v>
      </c>
      <c r="G509" s="118">
        <v>4638000</v>
      </c>
      <c r="H509" s="118">
        <v>362000</v>
      </c>
    </row>
    <row r="510" spans="1:8">
      <c r="A510" s="115" t="s">
        <v>286</v>
      </c>
      <c r="B510" s="115" t="s">
        <v>2079</v>
      </c>
      <c r="C510" s="115" t="s">
        <v>1699</v>
      </c>
      <c r="D510" s="118">
        <v>32938.199999999997</v>
      </c>
      <c r="E510" s="118">
        <v>30773.25</v>
      </c>
      <c r="F510" s="118" t="s">
        <v>3383</v>
      </c>
      <c r="G510" s="118">
        <v>30773.25</v>
      </c>
      <c r="H510" s="118">
        <v>2164.9499999999998</v>
      </c>
    </row>
    <row r="511" spans="1:8">
      <c r="A511" s="115" t="s">
        <v>286</v>
      </c>
      <c r="B511" s="115" t="s">
        <v>2080</v>
      </c>
      <c r="C511" s="115" t="s">
        <v>1701</v>
      </c>
      <c r="D511" s="118">
        <v>98814.6</v>
      </c>
      <c r="E511" s="118" t="s">
        <v>3383</v>
      </c>
      <c r="F511" s="118" t="s">
        <v>3383</v>
      </c>
      <c r="G511" s="118" t="s">
        <v>3383</v>
      </c>
      <c r="H511" s="118">
        <v>98814.6</v>
      </c>
    </row>
    <row r="512" spans="1:8">
      <c r="A512" s="115" t="s">
        <v>286</v>
      </c>
      <c r="B512" s="115" t="s">
        <v>3352</v>
      </c>
      <c r="C512" s="115" t="s">
        <v>3398</v>
      </c>
      <c r="D512" s="118">
        <v>7533819.25</v>
      </c>
      <c r="E512" s="118">
        <v>7533819.25</v>
      </c>
      <c r="F512" s="118" t="s">
        <v>3383</v>
      </c>
      <c r="G512" s="118">
        <v>7533819.25</v>
      </c>
      <c r="H512" s="118" t="s">
        <v>3383</v>
      </c>
    </row>
    <row r="513" spans="1:8">
      <c r="A513" s="115" t="s">
        <v>329</v>
      </c>
      <c r="B513" s="115" t="s">
        <v>1470</v>
      </c>
      <c r="C513" s="115" t="s">
        <v>1597</v>
      </c>
      <c r="D513" s="118">
        <v>8229032.2199999997</v>
      </c>
      <c r="E513" s="118">
        <v>2060399.54</v>
      </c>
      <c r="F513" s="118" t="s">
        <v>3383</v>
      </c>
      <c r="G513" s="118">
        <v>2060399.54</v>
      </c>
      <c r="H513" s="118">
        <v>6168632.6799999997</v>
      </c>
    </row>
    <row r="514" spans="1:8">
      <c r="A514" s="115" t="s">
        <v>329</v>
      </c>
      <c r="B514" s="115" t="s">
        <v>2081</v>
      </c>
      <c r="C514" s="115" t="s">
        <v>3408</v>
      </c>
      <c r="D514" s="118">
        <v>1645427.72</v>
      </c>
      <c r="E514" s="118">
        <v>296981.68</v>
      </c>
      <c r="F514" s="118" t="s">
        <v>3383</v>
      </c>
      <c r="G514" s="118">
        <v>296981.68</v>
      </c>
      <c r="H514" s="118">
        <v>1348446.04</v>
      </c>
    </row>
    <row r="515" spans="1:8">
      <c r="A515" s="115" t="s">
        <v>329</v>
      </c>
      <c r="B515" s="115" t="s">
        <v>2082</v>
      </c>
      <c r="C515" s="115" t="s">
        <v>1600</v>
      </c>
      <c r="D515" s="118">
        <v>9749703.9800000004</v>
      </c>
      <c r="E515" s="118">
        <v>2872124.95</v>
      </c>
      <c r="F515" s="118" t="s">
        <v>3383</v>
      </c>
      <c r="G515" s="118">
        <v>2872124.95</v>
      </c>
      <c r="H515" s="118">
        <v>6877579.0300000003</v>
      </c>
    </row>
    <row r="516" spans="1:8">
      <c r="A516" s="115" t="s">
        <v>329</v>
      </c>
      <c r="B516" s="115" t="s">
        <v>2083</v>
      </c>
      <c r="C516" s="115" t="s">
        <v>1602</v>
      </c>
      <c r="D516" s="118">
        <v>1173936.01</v>
      </c>
      <c r="E516" s="118">
        <v>260835.76</v>
      </c>
      <c r="F516" s="118" t="s">
        <v>3383</v>
      </c>
      <c r="G516" s="118">
        <v>260835.76</v>
      </c>
      <c r="H516" s="118">
        <v>913100.25</v>
      </c>
    </row>
    <row r="517" spans="1:8">
      <c r="A517" s="115" t="s">
        <v>329</v>
      </c>
      <c r="B517" s="115" t="s">
        <v>2084</v>
      </c>
      <c r="C517" s="115" t="s">
        <v>1604</v>
      </c>
      <c r="D517" s="118">
        <v>2083311.61</v>
      </c>
      <c r="E517" s="118">
        <v>1427843.93</v>
      </c>
      <c r="F517" s="118" t="s">
        <v>3383</v>
      </c>
      <c r="G517" s="118">
        <v>1427843.93</v>
      </c>
      <c r="H517" s="118">
        <v>655467.68000000005</v>
      </c>
    </row>
    <row r="518" spans="1:8">
      <c r="A518" s="115" t="s">
        <v>329</v>
      </c>
      <c r="B518" s="115" t="s">
        <v>2085</v>
      </c>
      <c r="C518" s="115" t="s">
        <v>2975</v>
      </c>
      <c r="D518" s="118">
        <v>18436995.559999999</v>
      </c>
      <c r="E518" s="118">
        <v>23366</v>
      </c>
      <c r="F518" s="118" t="s">
        <v>3383</v>
      </c>
      <c r="G518" s="118">
        <v>23366</v>
      </c>
      <c r="H518" s="118">
        <v>18413629.559999999</v>
      </c>
    </row>
    <row r="519" spans="1:8">
      <c r="A519" s="115" t="s">
        <v>329</v>
      </c>
      <c r="B519" s="115" t="s">
        <v>2086</v>
      </c>
      <c r="C519" s="115" t="s">
        <v>1607</v>
      </c>
      <c r="D519" s="118">
        <v>2728000</v>
      </c>
      <c r="E519" s="118" t="s">
        <v>3383</v>
      </c>
      <c r="F519" s="118" t="s">
        <v>3383</v>
      </c>
      <c r="G519" s="118" t="s">
        <v>3383</v>
      </c>
      <c r="H519" s="118">
        <v>2728000</v>
      </c>
    </row>
    <row r="520" spans="1:8">
      <c r="A520" s="115" t="s">
        <v>329</v>
      </c>
      <c r="B520" s="115" t="s">
        <v>2087</v>
      </c>
      <c r="C520" s="115" t="s">
        <v>3409</v>
      </c>
      <c r="D520" s="118">
        <v>120000</v>
      </c>
      <c r="E520" s="118" t="s">
        <v>3383</v>
      </c>
      <c r="F520" s="118" t="s">
        <v>3383</v>
      </c>
      <c r="G520" s="118" t="s">
        <v>3383</v>
      </c>
      <c r="H520" s="118">
        <v>120000</v>
      </c>
    </row>
    <row r="521" spans="1:8">
      <c r="A521" s="115" t="s">
        <v>329</v>
      </c>
      <c r="B521" s="115" t="s">
        <v>2088</v>
      </c>
      <c r="C521" s="115" t="s">
        <v>1610</v>
      </c>
      <c r="D521" s="118">
        <v>22575861</v>
      </c>
      <c r="E521" s="118" t="s">
        <v>3383</v>
      </c>
      <c r="F521" s="118" t="s">
        <v>3383</v>
      </c>
      <c r="G521" s="118" t="s">
        <v>3383</v>
      </c>
      <c r="H521" s="118">
        <v>22575861</v>
      </c>
    </row>
    <row r="522" spans="1:8">
      <c r="A522" s="115" t="s">
        <v>329</v>
      </c>
      <c r="B522" s="115" t="s">
        <v>2089</v>
      </c>
      <c r="C522" s="115" t="s">
        <v>1612</v>
      </c>
      <c r="D522" s="118">
        <v>4084643.5</v>
      </c>
      <c r="E522" s="118" t="s">
        <v>3383</v>
      </c>
      <c r="F522" s="118" t="s">
        <v>3383</v>
      </c>
      <c r="G522" s="118" t="s">
        <v>3383</v>
      </c>
      <c r="H522" s="118">
        <v>4084643.5</v>
      </c>
    </row>
    <row r="523" spans="1:8">
      <c r="A523" s="115" t="s">
        <v>329</v>
      </c>
      <c r="B523" s="115" t="s">
        <v>2090</v>
      </c>
      <c r="C523" s="115" t="s">
        <v>1615</v>
      </c>
      <c r="D523" s="118">
        <v>1200000</v>
      </c>
      <c r="E523" s="118" t="s">
        <v>3383</v>
      </c>
      <c r="F523" s="118" t="s">
        <v>3383</v>
      </c>
      <c r="G523" s="118" t="s">
        <v>3383</v>
      </c>
      <c r="H523" s="118">
        <v>1200000</v>
      </c>
    </row>
    <row r="524" spans="1:8">
      <c r="A524" s="115" t="s">
        <v>329</v>
      </c>
      <c r="B524" s="115" t="s">
        <v>2091</v>
      </c>
      <c r="C524" s="115" t="s">
        <v>3410</v>
      </c>
      <c r="D524" s="118">
        <v>225000</v>
      </c>
      <c r="E524" s="118">
        <v>240550</v>
      </c>
      <c r="F524" s="118" t="s">
        <v>3383</v>
      </c>
      <c r="G524" s="118">
        <v>240550</v>
      </c>
      <c r="H524" s="118" t="s">
        <v>3447</v>
      </c>
    </row>
    <row r="525" spans="1:8">
      <c r="A525" s="115" t="s">
        <v>329</v>
      </c>
      <c r="B525" s="115" t="s">
        <v>2092</v>
      </c>
      <c r="C525" s="115" t="s">
        <v>3411</v>
      </c>
      <c r="D525" s="118">
        <v>100000</v>
      </c>
      <c r="E525" s="118" t="s">
        <v>3383</v>
      </c>
      <c r="F525" s="118" t="s">
        <v>3383</v>
      </c>
      <c r="G525" s="118" t="s">
        <v>3383</v>
      </c>
      <c r="H525" s="118">
        <v>100000</v>
      </c>
    </row>
    <row r="526" spans="1:8">
      <c r="A526" s="115" t="s">
        <v>329</v>
      </c>
      <c r="B526" s="115" t="s">
        <v>2093</v>
      </c>
      <c r="C526" s="115" t="s">
        <v>1619</v>
      </c>
      <c r="D526" s="118">
        <v>300000</v>
      </c>
      <c r="E526" s="118" t="s">
        <v>3383</v>
      </c>
      <c r="F526" s="118" t="s">
        <v>3383</v>
      </c>
      <c r="G526" s="118" t="s">
        <v>3383</v>
      </c>
      <c r="H526" s="118">
        <v>300000</v>
      </c>
    </row>
    <row r="527" spans="1:8">
      <c r="A527" s="115" t="s">
        <v>329</v>
      </c>
      <c r="B527" s="115" t="s">
        <v>2094</v>
      </c>
      <c r="C527" s="115" t="s">
        <v>3412</v>
      </c>
      <c r="D527" s="118">
        <v>1600000</v>
      </c>
      <c r="E527" s="118" t="s">
        <v>3383</v>
      </c>
      <c r="F527" s="118" t="s">
        <v>3383</v>
      </c>
      <c r="G527" s="118" t="s">
        <v>3383</v>
      </c>
      <c r="H527" s="118">
        <v>1600000</v>
      </c>
    </row>
    <row r="528" spans="1:8">
      <c r="A528" s="115" t="s">
        <v>329</v>
      </c>
      <c r="B528" s="115" t="s">
        <v>2095</v>
      </c>
      <c r="C528" s="115" t="s">
        <v>3413</v>
      </c>
      <c r="D528" s="118">
        <v>240000</v>
      </c>
      <c r="E528" s="118">
        <v>19937.490000000002</v>
      </c>
      <c r="F528" s="118" t="s">
        <v>3383</v>
      </c>
      <c r="G528" s="118">
        <v>19937.490000000002</v>
      </c>
      <c r="H528" s="118">
        <v>220062.51</v>
      </c>
    </row>
    <row r="529" spans="1:8">
      <c r="A529" s="115" t="s">
        <v>329</v>
      </c>
      <c r="B529" s="115" t="s">
        <v>2096</v>
      </c>
      <c r="C529" s="115" t="s">
        <v>3419</v>
      </c>
      <c r="D529" s="118">
        <v>100000</v>
      </c>
      <c r="E529" s="118" t="s">
        <v>3383</v>
      </c>
      <c r="F529" s="118" t="s">
        <v>3383</v>
      </c>
      <c r="G529" s="118" t="s">
        <v>3383</v>
      </c>
      <c r="H529" s="118">
        <v>100000</v>
      </c>
    </row>
    <row r="530" spans="1:8">
      <c r="A530" s="115" t="s">
        <v>329</v>
      </c>
      <c r="B530" s="115" t="s">
        <v>2097</v>
      </c>
      <c r="C530" s="115" t="s">
        <v>3423</v>
      </c>
      <c r="D530" s="118">
        <v>600000</v>
      </c>
      <c r="E530" s="118">
        <v>144130.6</v>
      </c>
      <c r="F530" s="118" t="s">
        <v>3383</v>
      </c>
      <c r="G530" s="118">
        <v>144130.6</v>
      </c>
      <c r="H530" s="118">
        <v>455869.4</v>
      </c>
    </row>
    <row r="531" spans="1:8">
      <c r="A531" s="115" t="s">
        <v>329</v>
      </c>
      <c r="B531" s="115" t="s">
        <v>2098</v>
      </c>
      <c r="C531" s="115" t="s">
        <v>1625</v>
      </c>
      <c r="D531" s="118">
        <v>2115427.5</v>
      </c>
      <c r="E531" s="118" t="s">
        <v>3383</v>
      </c>
      <c r="F531" s="118" t="s">
        <v>3383</v>
      </c>
      <c r="G531" s="118" t="s">
        <v>3383</v>
      </c>
      <c r="H531" s="118">
        <v>2115427.5</v>
      </c>
    </row>
    <row r="532" spans="1:8">
      <c r="A532" s="115" t="s">
        <v>329</v>
      </c>
      <c r="B532" s="115" t="s">
        <v>2099</v>
      </c>
      <c r="C532" s="115" t="s">
        <v>3420</v>
      </c>
      <c r="D532" s="118">
        <v>3407400</v>
      </c>
      <c r="E532" s="118" t="s">
        <v>3383</v>
      </c>
      <c r="F532" s="118" t="s">
        <v>3383</v>
      </c>
      <c r="G532" s="118" t="s">
        <v>3383</v>
      </c>
      <c r="H532" s="118">
        <v>3407400</v>
      </c>
    </row>
    <row r="533" spans="1:8">
      <c r="A533" s="115" t="s">
        <v>329</v>
      </c>
      <c r="B533" s="115" t="s">
        <v>2100</v>
      </c>
      <c r="C533" s="115" t="s">
        <v>3417</v>
      </c>
      <c r="D533" s="118">
        <v>3900000</v>
      </c>
      <c r="E533" s="118" t="s">
        <v>3383</v>
      </c>
      <c r="F533" s="118">
        <v>1949700</v>
      </c>
      <c r="G533" s="118">
        <v>1949700</v>
      </c>
      <c r="H533" s="118">
        <v>1950300</v>
      </c>
    </row>
    <row r="534" spans="1:8">
      <c r="A534" s="115" t="s">
        <v>329</v>
      </c>
      <c r="B534" s="115" t="s">
        <v>3353</v>
      </c>
      <c r="C534" s="115" t="s">
        <v>3398</v>
      </c>
      <c r="D534" s="118">
        <v>9116409.0299999993</v>
      </c>
      <c r="E534" s="118">
        <v>9116409.0299999993</v>
      </c>
      <c r="F534" s="118" t="s">
        <v>3383</v>
      </c>
      <c r="G534" s="118">
        <v>9116409.0299999993</v>
      </c>
      <c r="H534" s="118" t="s">
        <v>3383</v>
      </c>
    </row>
    <row r="535" spans="1:8">
      <c r="A535" s="115" t="s">
        <v>335</v>
      </c>
      <c r="B535" s="115" t="s">
        <v>1471</v>
      </c>
      <c r="C535" s="115" t="s">
        <v>1597</v>
      </c>
      <c r="D535" s="118">
        <v>4921637.1500000004</v>
      </c>
      <c r="E535" s="118">
        <v>345760.87</v>
      </c>
      <c r="F535" s="118" t="s">
        <v>3383</v>
      </c>
      <c r="G535" s="118">
        <v>345760.87</v>
      </c>
      <c r="H535" s="118">
        <v>4575876.28</v>
      </c>
    </row>
    <row r="536" spans="1:8">
      <c r="A536" s="115" t="s">
        <v>335</v>
      </c>
      <c r="B536" s="115" t="s">
        <v>2101</v>
      </c>
      <c r="C536" s="115" t="s">
        <v>3408</v>
      </c>
      <c r="D536" s="118">
        <v>950950</v>
      </c>
      <c r="E536" s="118">
        <v>16635.36</v>
      </c>
      <c r="F536" s="118" t="s">
        <v>3383</v>
      </c>
      <c r="G536" s="118">
        <v>16635.36</v>
      </c>
      <c r="H536" s="118">
        <v>934314.64</v>
      </c>
    </row>
    <row r="537" spans="1:8">
      <c r="A537" s="115" t="s">
        <v>335</v>
      </c>
      <c r="B537" s="115" t="s">
        <v>2102</v>
      </c>
      <c r="C537" s="115" t="s">
        <v>1600</v>
      </c>
      <c r="D537" s="118">
        <v>7116138.7400000002</v>
      </c>
      <c r="E537" s="118">
        <v>739508.68</v>
      </c>
      <c r="F537" s="118" t="s">
        <v>3383</v>
      </c>
      <c r="G537" s="118">
        <v>739508.68</v>
      </c>
      <c r="H537" s="118">
        <v>6376630.0599999996</v>
      </c>
    </row>
    <row r="538" spans="1:8">
      <c r="A538" s="115" t="s">
        <v>335</v>
      </c>
      <c r="B538" s="115" t="s">
        <v>2103</v>
      </c>
      <c r="C538" s="115" t="s">
        <v>1602</v>
      </c>
      <c r="D538" s="118">
        <v>558009.5</v>
      </c>
      <c r="E538" s="118">
        <v>10073.9</v>
      </c>
      <c r="F538" s="118" t="s">
        <v>3383</v>
      </c>
      <c r="G538" s="118">
        <v>10073.9</v>
      </c>
      <c r="H538" s="118">
        <v>547935.6</v>
      </c>
    </row>
    <row r="539" spans="1:8">
      <c r="A539" s="115" t="s">
        <v>335</v>
      </c>
      <c r="B539" s="115" t="s">
        <v>2104</v>
      </c>
      <c r="C539" s="115" t="s">
        <v>1604</v>
      </c>
      <c r="D539" s="118">
        <v>1811746.74</v>
      </c>
      <c r="E539" s="118">
        <v>98657.98</v>
      </c>
      <c r="F539" s="118" t="s">
        <v>3383</v>
      </c>
      <c r="G539" s="118">
        <v>98657.98</v>
      </c>
      <c r="H539" s="118">
        <v>1713088.76</v>
      </c>
    </row>
    <row r="540" spans="1:8">
      <c r="A540" s="115" t="s">
        <v>335</v>
      </c>
      <c r="B540" s="115" t="s">
        <v>2105</v>
      </c>
      <c r="C540" s="115" t="s">
        <v>2975</v>
      </c>
      <c r="D540" s="118">
        <v>12344361.369999999</v>
      </c>
      <c r="E540" s="118">
        <v>463227.89</v>
      </c>
      <c r="F540" s="118" t="s">
        <v>3383</v>
      </c>
      <c r="G540" s="118">
        <v>463227.89</v>
      </c>
      <c r="H540" s="118">
        <v>11881133.48</v>
      </c>
    </row>
    <row r="541" spans="1:8">
      <c r="A541" s="115" t="s">
        <v>335</v>
      </c>
      <c r="B541" s="115" t="s">
        <v>2106</v>
      </c>
      <c r="C541" s="115" t="s">
        <v>1607</v>
      </c>
      <c r="D541" s="118">
        <v>3078000</v>
      </c>
      <c r="E541" s="118" t="s">
        <v>3383</v>
      </c>
      <c r="F541" s="118" t="s">
        <v>3383</v>
      </c>
      <c r="G541" s="118" t="s">
        <v>3383</v>
      </c>
      <c r="H541" s="118">
        <v>3078000</v>
      </c>
    </row>
    <row r="542" spans="1:8">
      <c r="A542" s="115" t="s">
        <v>335</v>
      </c>
      <c r="B542" s="115" t="s">
        <v>2107</v>
      </c>
      <c r="C542" s="115" t="s">
        <v>3409</v>
      </c>
      <c r="D542" s="118" t="s">
        <v>3383</v>
      </c>
      <c r="E542" s="118" t="s">
        <v>3383</v>
      </c>
      <c r="F542" s="118" t="s">
        <v>3383</v>
      </c>
      <c r="G542" s="118" t="s">
        <v>3383</v>
      </c>
      <c r="H542" s="118" t="s">
        <v>3383</v>
      </c>
    </row>
    <row r="543" spans="1:8">
      <c r="A543" s="115" t="s">
        <v>335</v>
      </c>
      <c r="B543" s="115" t="s">
        <v>2108</v>
      </c>
      <c r="C543" s="115" t="s">
        <v>1610</v>
      </c>
      <c r="D543" s="118">
        <v>20036939.440000001</v>
      </c>
      <c r="E543" s="118">
        <v>681190</v>
      </c>
      <c r="F543" s="118">
        <v>1484790</v>
      </c>
      <c r="G543" s="118">
        <v>2165980</v>
      </c>
      <c r="H543" s="118">
        <v>17870959.440000001</v>
      </c>
    </row>
    <row r="544" spans="1:8">
      <c r="A544" s="115" t="s">
        <v>335</v>
      </c>
      <c r="B544" s="115" t="s">
        <v>2109</v>
      </c>
      <c r="C544" s="115" t="s">
        <v>1612</v>
      </c>
      <c r="D544" s="118">
        <v>1469010.8</v>
      </c>
      <c r="E544" s="118">
        <v>190449.4</v>
      </c>
      <c r="F544" s="118">
        <v>41100</v>
      </c>
      <c r="G544" s="118">
        <v>231549.4</v>
      </c>
      <c r="H544" s="118">
        <v>1237461.3999999999</v>
      </c>
    </row>
    <row r="545" spans="1:8">
      <c r="A545" s="115" t="s">
        <v>335</v>
      </c>
      <c r="B545" s="115" t="s">
        <v>2110</v>
      </c>
      <c r="C545" s="115" t="s">
        <v>2982</v>
      </c>
      <c r="D545" s="118">
        <v>7680276</v>
      </c>
      <c r="E545" s="118">
        <v>203350</v>
      </c>
      <c r="F545" s="118">
        <v>508105</v>
      </c>
      <c r="G545" s="118">
        <v>711455</v>
      </c>
      <c r="H545" s="118">
        <v>6968821</v>
      </c>
    </row>
    <row r="546" spans="1:8">
      <c r="A546" s="115" t="s">
        <v>335</v>
      </c>
      <c r="B546" s="115" t="s">
        <v>2111</v>
      </c>
      <c r="C546" s="115" t="s">
        <v>1615</v>
      </c>
      <c r="D546" s="118">
        <v>710000</v>
      </c>
      <c r="E546" s="118" t="s">
        <v>3383</v>
      </c>
      <c r="F546" s="118" t="s">
        <v>3383</v>
      </c>
      <c r="G546" s="118" t="s">
        <v>3383</v>
      </c>
      <c r="H546" s="118">
        <v>710000</v>
      </c>
    </row>
    <row r="547" spans="1:8">
      <c r="A547" s="115" t="s">
        <v>335</v>
      </c>
      <c r="B547" s="115" t="s">
        <v>2112</v>
      </c>
      <c r="C547" s="115" t="s">
        <v>3410</v>
      </c>
      <c r="D547" s="118">
        <v>8890.32</v>
      </c>
      <c r="E547" s="118" t="s">
        <v>3383</v>
      </c>
      <c r="F547" s="118" t="s">
        <v>3383</v>
      </c>
      <c r="G547" s="118" t="s">
        <v>3383</v>
      </c>
      <c r="H547" s="118">
        <v>8890.32</v>
      </c>
    </row>
    <row r="548" spans="1:8">
      <c r="A548" s="115" t="s">
        <v>335</v>
      </c>
      <c r="B548" s="115" t="s">
        <v>2113</v>
      </c>
      <c r="C548" s="115" t="s">
        <v>3411</v>
      </c>
      <c r="D548" s="118">
        <v>50000</v>
      </c>
      <c r="E548" s="118" t="s">
        <v>3383</v>
      </c>
      <c r="F548" s="118" t="s">
        <v>3383</v>
      </c>
      <c r="G548" s="118" t="s">
        <v>3383</v>
      </c>
      <c r="H548" s="118">
        <v>50000</v>
      </c>
    </row>
    <row r="549" spans="1:8">
      <c r="A549" s="115" t="s">
        <v>335</v>
      </c>
      <c r="B549" s="115" t="s">
        <v>2114</v>
      </c>
      <c r="C549" s="115" t="s">
        <v>1619</v>
      </c>
      <c r="D549" s="118">
        <v>150000</v>
      </c>
      <c r="E549" s="118" t="s">
        <v>3383</v>
      </c>
      <c r="F549" s="118" t="s">
        <v>3383</v>
      </c>
      <c r="G549" s="118" t="s">
        <v>3383</v>
      </c>
      <c r="H549" s="118">
        <v>150000</v>
      </c>
    </row>
    <row r="550" spans="1:8">
      <c r="A550" s="115" t="s">
        <v>335</v>
      </c>
      <c r="B550" s="115" t="s">
        <v>2115</v>
      </c>
      <c r="C550" s="115" t="s">
        <v>3412</v>
      </c>
      <c r="D550" s="118">
        <v>800000</v>
      </c>
      <c r="E550" s="118" t="s">
        <v>3383</v>
      </c>
      <c r="F550" s="118" t="s">
        <v>3383</v>
      </c>
      <c r="G550" s="118" t="s">
        <v>3383</v>
      </c>
      <c r="H550" s="118">
        <v>800000</v>
      </c>
    </row>
    <row r="551" spans="1:8">
      <c r="A551" s="115" t="s">
        <v>335</v>
      </c>
      <c r="B551" s="115" t="s">
        <v>2116</v>
      </c>
      <c r="C551" s="115" t="s">
        <v>3413</v>
      </c>
      <c r="D551" s="118">
        <v>80000</v>
      </c>
      <c r="E551" s="118" t="s">
        <v>3383</v>
      </c>
      <c r="F551" s="118" t="s">
        <v>3383</v>
      </c>
      <c r="G551" s="118" t="s">
        <v>3383</v>
      </c>
      <c r="H551" s="118">
        <v>80000</v>
      </c>
    </row>
    <row r="552" spans="1:8">
      <c r="A552" s="115" t="s">
        <v>335</v>
      </c>
      <c r="B552" s="115" t="s">
        <v>2117</v>
      </c>
      <c r="C552" s="115" t="s">
        <v>3419</v>
      </c>
      <c r="D552" s="118">
        <v>20000</v>
      </c>
      <c r="E552" s="118" t="s">
        <v>3383</v>
      </c>
      <c r="F552" s="118" t="s">
        <v>3383</v>
      </c>
      <c r="G552" s="118" t="s">
        <v>3383</v>
      </c>
      <c r="H552" s="118">
        <v>20000</v>
      </c>
    </row>
    <row r="553" spans="1:8">
      <c r="A553" s="115" t="s">
        <v>335</v>
      </c>
      <c r="B553" s="115" t="s">
        <v>2118</v>
      </c>
      <c r="C553" s="115" t="s">
        <v>3423</v>
      </c>
      <c r="D553" s="118">
        <v>120000</v>
      </c>
      <c r="E553" s="118" t="s">
        <v>3383</v>
      </c>
      <c r="F553" s="118" t="s">
        <v>3383</v>
      </c>
      <c r="G553" s="118" t="s">
        <v>3383</v>
      </c>
      <c r="H553" s="118">
        <v>120000</v>
      </c>
    </row>
    <row r="554" spans="1:8">
      <c r="A554" s="115" t="s">
        <v>335</v>
      </c>
      <c r="B554" s="115" t="s">
        <v>2119</v>
      </c>
      <c r="C554" s="115" t="s">
        <v>1625</v>
      </c>
      <c r="D554" s="118">
        <v>3208635</v>
      </c>
      <c r="E554" s="118" t="s">
        <v>3383</v>
      </c>
      <c r="F554" s="118" t="s">
        <v>3383</v>
      </c>
      <c r="G554" s="118" t="s">
        <v>3383</v>
      </c>
      <c r="H554" s="118">
        <v>3208635</v>
      </c>
    </row>
    <row r="555" spans="1:8">
      <c r="A555" s="115" t="s">
        <v>335</v>
      </c>
      <c r="B555" s="115" t="s">
        <v>2120</v>
      </c>
      <c r="C555" s="115" t="s">
        <v>3448</v>
      </c>
      <c r="D555" s="118">
        <v>1800000</v>
      </c>
      <c r="E555" s="118" t="s">
        <v>3383</v>
      </c>
      <c r="F555" s="118" t="s">
        <v>3383</v>
      </c>
      <c r="G555" s="118" t="s">
        <v>3383</v>
      </c>
      <c r="H555" s="118">
        <v>1800000</v>
      </c>
    </row>
    <row r="556" spans="1:8">
      <c r="A556" s="115" t="s">
        <v>335</v>
      </c>
      <c r="B556" s="115" t="s">
        <v>3354</v>
      </c>
      <c r="C556" s="115" t="s">
        <v>3398</v>
      </c>
      <c r="D556" s="118">
        <v>45174886.75</v>
      </c>
      <c r="E556" s="118">
        <v>45174886.75</v>
      </c>
      <c r="F556" s="118" t="s">
        <v>3383</v>
      </c>
      <c r="G556" s="118">
        <v>45174886.75</v>
      </c>
      <c r="H556" s="118" t="s">
        <v>3383</v>
      </c>
    </row>
    <row r="557" spans="1:8">
      <c r="A557" s="115" t="s">
        <v>345</v>
      </c>
      <c r="B557" s="115" t="s">
        <v>1472</v>
      </c>
      <c r="C557" s="115" t="s">
        <v>1597</v>
      </c>
      <c r="D557" s="118">
        <v>71267692.599999994</v>
      </c>
      <c r="E557" s="118">
        <v>3186663.05</v>
      </c>
      <c r="F557" s="118" t="s">
        <v>3383</v>
      </c>
      <c r="G557" s="118">
        <v>3186663.05</v>
      </c>
      <c r="H557" s="118">
        <v>68081029.549999997</v>
      </c>
    </row>
    <row r="558" spans="1:8">
      <c r="A558" s="115" t="s">
        <v>345</v>
      </c>
      <c r="B558" s="115" t="s">
        <v>2121</v>
      </c>
      <c r="C558" s="115" t="s">
        <v>3408</v>
      </c>
      <c r="D558" s="118">
        <v>15273318.65</v>
      </c>
      <c r="E558" s="118">
        <v>2033845.8</v>
      </c>
      <c r="F558" s="118" t="s">
        <v>3383</v>
      </c>
      <c r="G558" s="118">
        <v>2033845.8</v>
      </c>
      <c r="H558" s="118">
        <v>13239472.85</v>
      </c>
    </row>
    <row r="559" spans="1:8">
      <c r="A559" s="115" t="s">
        <v>345</v>
      </c>
      <c r="B559" s="115" t="s">
        <v>2122</v>
      </c>
      <c r="C559" s="115" t="s">
        <v>1600</v>
      </c>
      <c r="D559" s="118">
        <v>86906988.200000003</v>
      </c>
      <c r="E559" s="118">
        <v>8159778.3600000003</v>
      </c>
      <c r="F559" s="118" t="s">
        <v>3383</v>
      </c>
      <c r="G559" s="118">
        <v>8159778.3600000003</v>
      </c>
      <c r="H559" s="118">
        <v>78747209.840000004</v>
      </c>
    </row>
    <row r="560" spans="1:8">
      <c r="A560" s="115" t="s">
        <v>345</v>
      </c>
      <c r="B560" s="115" t="s">
        <v>2123</v>
      </c>
      <c r="C560" s="115" t="s">
        <v>1602</v>
      </c>
      <c r="D560" s="118">
        <v>9210100.2599999998</v>
      </c>
      <c r="E560" s="118">
        <v>462887.93</v>
      </c>
      <c r="F560" s="118" t="s">
        <v>3383</v>
      </c>
      <c r="G560" s="118">
        <v>462887.93</v>
      </c>
      <c r="H560" s="118">
        <v>8747212.3300000001</v>
      </c>
    </row>
    <row r="561" spans="1:8">
      <c r="A561" s="115" t="s">
        <v>345</v>
      </c>
      <c r="B561" s="115" t="s">
        <v>2124</v>
      </c>
      <c r="C561" s="115" t="s">
        <v>1604</v>
      </c>
      <c r="D561" s="118">
        <v>20061276.800000001</v>
      </c>
      <c r="E561" s="118">
        <v>837181.43</v>
      </c>
      <c r="F561" s="118" t="s">
        <v>3383</v>
      </c>
      <c r="G561" s="118">
        <v>837181.43</v>
      </c>
      <c r="H561" s="118">
        <v>19224095.370000001</v>
      </c>
    </row>
    <row r="562" spans="1:8">
      <c r="A562" s="115" t="s">
        <v>345</v>
      </c>
      <c r="B562" s="115" t="s">
        <v>2125</v>
      </c>
      <c r="C562" s="115" t="s">
        <v>2975</v>
      </c>
      <c r="D562" s="118">
        <v>134648607.50999999</v>
      </c>
      <c r="E562" s="118">
        <v>3474736.02</v>
      </c>
      <c r="F562" s="118" t="s">
        <v>3383</v>
      </c>
      <c r="G562" s="118">
        <v>3474736.02</v>
      </c>
      <c r="H562" s="118">
        <v>131173871.48999999</v>
      </c>
    </row>
    <row r="563" spans="1:8">
      <c r="A563" s="115" t="s">
        <v>345</v>
      </c>
      <c r="B563" s="115" t="s">
        <v>2126</v>
      </c>
      <c r="C563" s="115" t="s">
        <v>1607</v>
      </c>
      <c r="D563" s="118">
        <v>38478000</v>
      </c>
      <c r="E563" s="118" t="s">
        <v>3383</v>
      </c>
      <c r="F563" s="118" t="s">
        <v>3383</v>
      </c>
      <c r="G563" s="118" t="s">
        <v>3383</v>
      </c>
      <c r="H563" s="118">
        <v>38478000</v>
      </c>
    </row>
    <row r="564" spans="1:8">
      <c r="A564" s="115" t="s">
        <v>345</v>
      </c>
      <c r="B564" s="115" t="s">
        <v>2127</v>
      </c>
      <c r="C564" s="115" t="s">
        <v>3409</v>
      </c>
      <c r="D564" s="118">
        <v>1260000</v>
      </c>
      <c r="E564" s="118">
        <v>200000</v>
      </c>
      <c r="F564" s="118" t="s">
        <v>3383</v>
      </c>
      <c r="G564" s="118">
        <v>200000</v>
      </c>
      <c r="H564" s="118">
        <v>1060000</v>
      </c>
    </row>
    <row r="565" spans="1:8">
      <c r="A565" s="115" t="s">
        <v>345</v>
      </c>
      <c r="B565" s="115" t="s">
        <v>2128</v>
      </c>
      <c r="C565" s="115" t="s">
        <v>1610</v>
      </c>
      <c r="D565" s="118">
        <v>170146748.40000001</v>
      </c>
      <c r="E565" s="118">
        <v>1304800</v>
      </c>
      <c r="F565" s="118">
        <v>4235000</v>
      </c>
      <c r="G565" s="118">
        <v>5539800</v>
      </c>
      <c r="H565" s="118">
        <v>164606948.40000001</v>
      </c>
    </row>
    <row r="566" spans="1:8">
      <c r="A566" s="115" t="s">
        <v>345</v>
      </c>
      <c r="B566" s="115" t="s">
        <v>2129</v>
      </c>
      <c r="C566" s="115" t="s">
        <v>1612</v>
      </c>
      <c r="D566" s="118">
        <v>26331117.5</v>
      </c>
      <c r="E566" s="118">
        <v>2352785</v>
      </c>
      <c r="F566" s="118">
        <v>8897215</v>
      </c>
      <c r="G566" s="118">
        <v>11250000</v>
      </c>
      <c r="H566" s="118">
        <v>15081117.5</v>
      </c>
    </row>
    <row r="567" spans="1:8">
      <c r="A567" s="115" t="s">
        <v>345</v>
      </c>
      <c r="B567" s="115" t="s">
        <v>2130</v>
      </c>
      <c r="C567" s="115" t="s">
        <v>2982</v>
      </c>
      <c r="D567" s="118">
        <v>17834752</v>
      </c>
      <c r="E567" s="118" t="s">
        <v>3383</v>
      </c>
      <c r="F567" s="118" t="s">
        <v>3383</v>
      </c>
      <c r="G567" s="118" t="s">
        <v>3383</v>
      </c>
      <c r="H567" s="118">
        <v>17834752</v>
      </c>
    </row>
    <row r="568" spans="1:8">
      <c r="A568" s="115" t="s">
        <v>345</v>
      </c>
      <c r="B568" s="115" t="s">
        <v>2131</v>
      </c>
      <c r="C568" s="115" t="s">
        <v>1615</v>
      </c>
      <c r="D568" s="118">
        <v>9570000</v>
      </c>
      <c r="E568" s="118" t="s">
        <v>3383</v>
      </c>
      <c r="F568" s="118" t="s">
        <v>3383</v>
      </c>
      <c r="G568" s="118" t="s">
        <v>3383</v>
      </c>
      <c r="H568" s="118">
        <v>9570000</v>
      </c>
    </row>
    <row r="569" spans="1:8">
      <c r="A569" s="115" t="s">
        <v>345</v>
      </c>
      <c r="B569" s="115" t="s">
        <v>2132</v>
      </c>
      <c r="C569" s="115" t="s">
        <v>3410</v>
      </c>
      <c r="D569" s="118">
        <v>1350000</v>
      </c>
      <c r="E569" s="118">
        <v>661590</v>
      </c>
      <c r="F569" s="118" t="s">
        <v>3383</v>
      </c>
      <c r="G569" s="118">
        <v>661590</v>
      </c>
      <c r="H569" s="118">
        <v>688410</v>
      </c>
    </row>
    <row r="570" spans="1:8">
      <c r="A570" s="115" t="s">
        <v>345</v>
      </c>
      <c r="B570" s="115" t="s">
        <v>2133</v>
      </c>
      <c r="C570" s="115" t="s">
        <v>3411</v>
      </c>
      <c r="D570" s="118">
        <v>300000</v>
      </c>
      <c r="E570" s="118">
        <v>75000</v>
      </c>
      <c r="F570" s="118" t="s">
        <v>3383</v>
      </c>
      <c r="G570" s="118">
        <v>75000</v>
      </c>
      <c r="H570" s="118">
        <v>225000</v>
      </c>
    </row>
    <row r="571" spans="1:8">
      <c r="A571" s="115" t="s">
        <v>345</v>
      </c>
      <c r="B571" s="115" t="s">
        <v>2134</v>
      </c>
      <c r="C571" s="115" t="s">
        <v>1619</v>
      </c>
      <c r="D571" s="118">
        <v>900000</v>
      </c>
      <c r="E571" s="118" t="s">
        <v>3383</v>
      </c>
      <c r="F571" s="118" t="s">
        <v>3383</v>
      </c>
      <c r="G571" s="118" t="s">
        <v>3383</v>
      </c>
      <c r="H571" s="118">
        <v>900000</v>
      </c>
    </row>
    <row r="572" spans="1:8">
      <c r="A572" s="115" t="s">
        <v>345</v>
      </c>
      <c r="B572" s="115" t="s">
        <v>2135</v>
      </c>
      <c r="C572" s="115" t="s">
        <v>3412</v>
      </c>
      <c r="D572" s="118">
        <v>4788586.6100000003</v>
      </c>
      <c r="E572" s="118">
        <v>728825.78</v>
      </c>
      <c r="F572" s="118" t="s">
        <v>3383</v>
      </c>
      <c r="G572" s="118">
        <v>728825.78</v>
      </c>
      <c r="H572" s="118">
        <v>4059760.83</v>
      </c>
    </row>
    <row r="573" spans="1:8">
      <c r="A573" s="115" t="s">
        <v>345</v>
      </c>
      <c r="B573" s="115" t="s">
        <v>2136</v>
      </c>
      <c r="C573" s="115" t="s">
        <v>3413</v>
      </c>
      <c r="D573" s="118">
        <v>1440000</v>
      </c>
      <c r="E573" s="118">
        <v>212743.15</v>
      </c>
      <c r="F573" s="118" t="s">
        <v>3383</v>
      </c>
      <c r="G573" s="118">
        <v>212743.15</v>
      </c>
      <c r="H573" s="118">
        <v>1227256.8500000001</v>
      </c>
    </row>
    <row r="574" spans="1:8">
      <c r="A574" s="115" t="s">
        <v>345</v>
      </c>
      <c r="B574" s="115" t="s">
        <v>2137</v>
      </c>
      <c r="C574" s="115" t="s">
        <v>3419</v>
      </c>
      <c r="D574" s="118">
        <v>480000</v>
      </c>
      <c r="E574" s="118">
        <v>16120.86</v>
      </c>
      <c r="F574" s="118" t="s">
        <v>3383</v>
      </c>
      <c r="G574" s="118">
        <v>16120.86</v>
      </c>
      <c r="H574" s="118">
        <v>463879.14</v>
      </c>
    </row>
    <row r="575" spans="1:8">
      <c r="A575" s="115" t="s">
        <v>345</v>
      </c>
      <c r="B575" s="115" t="s">
        <v>2138</v>
      </c>
      <c r="C575" s="115" t="s">
        <v>1647</v>
      </c>
      <c r="D575" s="118">
        <v>2425000</v>
      </c>
      <c r="E575" s="118">
        <v>836000</v>
      </c>
      <c r="F575" s="118" t="s">
        <v>3383</v>
      </c>
      <c r="G575" s="118">
        <v>836000</v>
      </c>
      <c r="H575" s="118">
        <v>1589000</v>
      </c>
    </row>
    <row r="576" spans="1:8">
      <c r="A576" s="115" t="s">
        <v>345</v>
      </c>
      <c r="B576" s="115" t="s">
        <v>2139</v>
      </c>
      <c r="C576" s="115" t="s">
        <v>3423</v>
      </c>
      <c r="D576" s="118">
        <v>2880000</v>
      </c>
      <c r="E576" s="118">
        <v>140.16999999999999</v>
      </c>
      <c r="F576" s="118" t="s">
        <v>3383</v>
      </c>
      <c r="G576" s="118">
        <v>140.16999999999999</v>
      </c>
      <c r="H576" s="118">
        <v>2879859.83</v>
      </c>
    </row>
    <row r="577" spans="1:8">
      <c r="A577" s="115" t="s">
        <v>345</v>
      </c>
      <c r="B577" s="115" t="s">
        <v>2140</v>
      </c>
      <c r="C577" s="115" t="s">
        <v>1625</v>
      </c>
      <c r="D577" s="118">
        <v>5139495</v>
      </c>
      <c r="E577" s="118" t="s">
        <v>3383</v>
      </c>
      <c r="F577" s="118" t="s">
        <v>3383</v>
      </c>
      <c r="G577" s="118" t="s">
        <v>3383</v>
      </c>
      <c r="H577" s="118">
        <v>5139495</v>
      </c>
    </row>
    <row r="578" spans="1:8">
      <c r="A578" s="115" t="s">
        <v>345</v>
      </c>
      <c r="B578" s="115" t="s">
        <v>2141</v>
      </c>
      <c r="C578" s="115" t="s">
        <v>3424</v>
      </c>
      <c r="D578" s="118">
        <v>2697525</v>
      </c>
      <c r="E578" s="118" t="s">
        <v>3383</v>
      </c>
      <c r="F578" s="118" t="s">
        <v>3383</v>
      </c>
      <c r="G578" s="118" t="s">
        <v>3383</v>
      </c>
      <c r="H578" s="118">
        <v>2697525</v>
      </c>
    </row>
    <row r="579" spans="1:8">
      <c r="A579" s="115" t="s">
        <v>345</v>
      </c>
      <c r="B579" s="115" t="s">
        <v>2142</v>
      </c>
      <c r="C579" s="115" t="s">
        <v>3420</v>
      </c>
      <c r="D579" s="118">
        <v>21296250</v>
      </c>
      <c r="E579" s="118" t="s">
        <v>3383</v>
      </c>
      <c r="F579" s="118" t="s">
        <v>3383</v>
      </c>
      <c r="G579" s="118" t="s">
        <v>3383</v>
      </c>
      <c r="H579" s="118">
        <v>21296250</v>
      </c>
    </row>
    <row r="580" spans="1:8">
      <c r="A580" s="115" t="s">
        <v>345</v>
      </c>
      <c r="B580" s="115" t="s">
        <v>2143</v>
      </c>
      <c r="C580" s="115" t="s">
        <v>3432</v>
      </c>
      <c r="D580" s="118">
        <v>17500000</v>
      </c>
      <c r="E580" s="118">
        <v>615000</v>
      </c>
      <c r="F580" s="118">
        <v>15478000</v>
      </c>
      <c r="G580" s="118">
        <v>16093000</v>
      </c>
      <c r="H580" s="118">
        <v>1407000</v>
      </c>
    </row>
    <row r="581" spans="1:8">
      <c r="A581" s="115" t="s">
        <v>345</v>
      </c>
      <c r="B581" s="115" t="s">
        <v>2144</v>
      </c>
      <c r="C581" s="115" t="s">
        <v>3417</v>
      </c>
      <c r="D581" s="118">
        <v>7500000</v>
      </c>
      <c r="E581" s="118" t="s">
        <v>3383</v>
      </c>
      <c r="F581" s="118">
        <v>3899400</v>
      </c>
      <c r="G581" s="118">
        <v>3899400</v>
      </c>
      <c r="H581" s="118">
        <v>3600600</v>
      </c>
    </row>
    <row r="582" spans="1:8">
      <c r="A582" s="115" t="s">
        <v>345</v>
      </c>
      <c r="B582" s="115" t="s">
        <v>2145</v>
      </c>
      <c r="C582" s="115" t="s">
        <v>1699</v>
      </c>
      <c r="D582" s="118">
        <v>32938.199999999997</v>
      </c>
      <c r="E582" s="118">
        <v>30773.25</v>
      </c>
      <c r="F582" s="118" t="s">
        <v>3383</v>
      </c>
      <c r="G582" s="118">
        <v>30773.25</v>
      </c>
      <c r="H582" s="118">
        <v>2164.9499999999998</v>
      </c>
    </row>
    <row r="583" spans="1:8">
      <c r="A583" s="115" t="s">
        <v>345</v>
      </c>
      <c r="B583" s="115" t="s">
        <v>2146</v>
      </c>
      <c r="C583" s="115" t="s">
        <v>1701</v>
      </c>
      <c r="D583" s="118">
        <v>98814.6</v>
      </c>
      <c r="E583" s="118" t="s">
        <v>3383</v>
      </c>
      <c r="F583" s="118" t="s">
        <v>3383</v>
      </c>
      <c r="G583" s="118" t="s">
        <v>3383</v>
      </c>
      <c r="H583" s="118">
        <v>98814.6</v>
      </c>
    </row>
    <row r="584" spans="1:8">
      <c r="A584" s="115" t="s">
        <v>345</v>
      </c>
      <c r="B584" s="115" t="s">
        <v>2147</v>
      </c>
      <c r="C584" s="115" t="s">
        <v>3426</v>
      </c>
      <c r="D584" s="118">
        <v>851850</v>
      </c>
      <c r="E584" s="118" t="s">
        <v>3383</v>
      </c>
      <c r="F584" s="118" t="s">
        <v>3383</v>
      </c>
      <c r="G584" s="118" t="s">
        <v>3383</v>
      </c>
      <c r="H584" s="118">
        <v>851850</v>
      </c>
    </row>
    <row r="585" spans="1:8">
      <c r="A585" s="115" t="s">
        <v>345</v>
      </c>
      <c r="B585" s="115" t="s">
        <v>3355</v>
      </c>
      <c r="C585" s="115" t="s">
        <v>3398</v>
      </c>
      <c r="D585" s="118">
        <v>4920839.7699999996</v>
      </c>
      <c r="E585" s="118">
        <v>4920839.7699999996</v>
      </c>
      <c r="F585" s="118" t="s">
        <v>3383</v>
      </c>
      <c r="G585" s="118">
        <v>4920839.7699999996</v>
      </c>
      <c r="H585" s="118" t="s">
        <v>3383</v>
      </c>
    </row>
    <row r="586" spans="1:8">
      <c r="A586" s="115" t="s">
        <v>379</v>
      </c>
      <c r="B586" s="115" t="s">
        <v>1473</v>
      </c>
      <c r="C586" s="115" t="s">
        <v>1597</v>
      </c>
      <c r="D586" s="118">
        <v>1593154.89</v>
      </c>
      <c r="E586" s="118">
        <v>1600801.89</v>
      </c>
      <c r="F586" s="118" t="s">
        <v>3383</v>
      </c>
      <c r="G586" s="118">
        <v>1600801.89</v>
      </c>
      <c r="H586" s="118" t="s">
        <v>3449</v>
      </c>
    </row>
    <row r="587" spans="1:8">
      <c r="A587" s="115" t="s">
        <v>379</v>
      </c>
      <c r="B587" s="115" t="s">
        <v>2148</v>
      </c>
      <c r="C587" s="115" t="s">
        <v>3408</v>
      </c>
      <c r="D587" s="118">
        <v>897591.23</v>
      </c>
      <c r="E587" s="118">
        <v>405559.91</v>
      </c>
      <c r="F587" s="118" t="s">
        <v>3383</v>
      </c>
      <c r="G587" s="118">
        <v>405559.91</v>
      </c>
      <c r="H587" s="118">
        <v>492031.32</v>
      </c>
    </row>
    <row r="588" spans="1:8">
      <c r="A588" s="115" t="s">
        <v>379</v>
      </c>
      <c r="B588" s="115" t="s">
        <v>2149</v>
      </c>
      <c r="C588" s="115" t="s">
        <v>1600</v>
      </c>
      <c r="D588" s="118">
        <v>6208490.46</v>
      </c>
      <c r="E588" s="118">
        <v>1909333.56</v>
      </c>
      <c r="F588" s="118" t="s">
        <v>3383</v>
      </c>
      <c r="G588" s="118">
        <v>1909333.56</v>
      </c>
      <c r="H588" s="118">
        <v>4299156.9000000004</v>
      </c>
    </row>
    <row r="589" spans="1:8">
      <c r="A589" s="115" t="s">
        <v>379</v>
      </c>
      <c r="B589" s="115" t="s">
        <v>2150</v>
      </c>
      <c r="C589" s="115" t="s">
        <v>1602</v>
      </c>
      <c r="D589" s="118">
        <v>16072</v>
      </c>
      <c r="E589" s="118">
        <v>5491.26</v>
      </c>
      <c r="F589" s="118" t="s">
        <v>3383</v>
      </c>
      <c r="G589" s="118">
        <v>5491.26</v>
      </c>
      <c r="H589" s="118">
        <v>10580.74</v>
      </c>
    </row>
    <row r="590" spans="1:8">
      <c r="A590" s="115" t="s">
        <v>379</v>
      </c>
      <c r="B590" s="115" t="s">
        <v>2151</v>
      </c>
      <c r="C590" s="115" t="s">
        <v>1604</v>
      </c>
      <c r="D590" s="118">
        <v>1590111.85</v>
      </c>
      <c r="E590" s="118" t="s">
        <v>3450</v>
      </c>
      <c r="F590" s="118" t="s">
        <v>3383</v>
      </c>
      <c r="G590" s="118" t="s">
        <v>3450</v>
      </c>
      <c r="H590" s="118">
        <v>1705941.89</v>
      </c>
    </row>
    <row r="591" spans="1:8">
      <c r="A591" s="115" t="s">
        <v>379</v>
      </c>
      <c r="B591" s="115" t="s">
        <v>2152</v>
      </c>
      <c r="C591" s="115" t="s">
        <v>1610</v>
      </c>
      <c r="D591" s="118">
        <v>143654.45000000001</v>
      </c>
      <c r="E591" s="118" t="s">
        <v>3383</v>
      </c>
      <c r="F591" s="118" t="s">
        <v>3383</v>
      </c>
      <c r="G591" s="118" t="s">
        <v>3383</v>
      </c>
      <c r="H591" s="118">
        <v>143654.45000000001</v>
      </c>
    </row>
    <row r="592" spans="1:8">
      <c r="A592" s="115" t="s">
        <v>379</v>
      </c>
      <c r="B592" s="115" t="s">
        <v>2153</v>
      </c>
      <c r="C592" s="115" t="s">
        <v>3420</v>
      </c>
      <c r="D592" s="118">
        <v>2555550</v>
      </c>
      <c r="E592" s="118">
        <v>814503.89</v>
      </c>
      <c r="F592" s="118" t="s">
        <v>3383</v>
      </c>
      <c r="G592" s="118">
        <v>814503.89</v>
      </c>
      <c r="H592" s="118">
        <v>1741046.11</v>
      </c>
    </row>
    <row r="593" spans="1:8">
      <c r="A593" s="115" t="s">
        <v>379</v>
      </c>
      <c r="B593" s="115" t="s">
        <v>2154</v>
      </c>
      <c r="C593" s="115" t="s">
        <v>3417</v>
      </c>
      <c r="D593" s="118">
        <v>3900000</v>
      </c>
      <c r="E593" s="118" t="s">
        <v>3383</v>
      </c>
      <c r="F593" s="118" t="s">
        <v>3383</v>
      </c>
      <c r="G593" s="118" t="s">
        <v>3383</v>
      </c>
      <c r="H593" s="118">
        <v>3900000</v>
      </c>
    </row>
    <row r="594" spans="1:8">
      <c r="A594" s="115" t="s">
        <v>379</v>
      </c>
      <c r="B594" s="115" t="s">
        <v>2155</v>
      </c>
      <c r="C594" s="115" t="s">
        <v>3451</v>
      </c>
      <c r="D594" s="118">
        <v>150000</v>
      </c>
      <c r="E594" s="118">
        <v>99200</v>
      </c>
      <c r="F594" s="118" t="s">
        <v>3383</v>
      </c>
      <c r="G594" s="118">
        <v>99200</v>
      </c>
      <c r="H594" s="118">
        <v>50800</v>
      </c>
    </row>
    <row r="595" spans="1:8">
      <c r="A595" s="115" t="s">
        <v>379</v>
      </c>
      <c r="B595" s="115" t="s">
        <v>2156</v>
      </c>
      <c r="C595" s="115" t="s">
        <v>3444</v>
      </c>
      <c r="D595" s="118">
        <v>360000</v>
      </c>
      <c r="E595" s="118" t="s">
        <v>3383</v>
      </c>
      <c r="F595" s="118" t="s">
        <v>3383</v>
      </c>
      <c r="G595" s="118" t="s">
        <v>3383</v>
      </c>
      <c r="H595" s="118">
        <v>360000</v>
      </c>
    </row>
    <row r="596" spans="1:8">
      <c r="A596" s="115" t="s">
        <v>379</v>
      </c>
      <c r="B596" s="115" t="s">
        <v>2157</v>
      </c>
      <c r="C596" s="115" t="s">
        <v>3452</v>
      </c>
      <c r="D596" s="118">
        <v>160000</v>
      </c>
      <c r="E596" s="118" t="s">
        <v>3383</v>
      </c>
      <c r="F596" s="118" t="s">
        <v>3383</v>
      </c>
      <c r="G596" s="118" t="s">
        <v>3383</v>
      </c>
      <c r="H596" s="118">
        <v>160000</v>
      </c>
    </row>
    <row r="597" spans="1:8">
      <c r="A597" s="115" t="s">
        <v>379</v>
      </c>
      <c r="B597" s="115" t="s">
        <v>2158</v>
      </c>
      <c r="C597" s="115" t="s">
        <v>3453</v>
      </c>
      <c r="D597" s="118">
        <v>800000</v>
      </c>
      <c r="E597" s="118" t="s">
        <v>3383</v>
      </c>
      <c r="F597" s="118" t="s">
        <v>3383</v>
      </c>
      <c r="G597" s="118" t="s">
        <v>3383</v>
      </c>
      <c r="H597" s="118">
        <v>800000</v>
      </c>
    </row>
    <row r="598" spans="1:8">
      <c r="A598" s="115" t="s">
        <v>379</v>
      </c>
      <c r="B598" s="115" t="s">
        <v>2159</v>
      </c>
      <c r="C598" s="115" t="s">
        <v>2160</v>
      </c>
      <c r="D598" s="118">
        <v>150000</v>
      </c>
      <c r="E598" s="118" t="s">
        <v>3383</v>
      </c>
      <c r="F598" s="118" t="s">
        <v>3383</v>
      </c>
      <c r="G598" s="118" t="s">
        <v>3383</v>
      </c>
      <c r="H598" s="118">
        <v>150000</v>
      </c>
    </row>
    <row r="599" spans="1:8">
      <c r="A599" s="115" t="s">
        <v>379</v>
      </c>
      <c r="B599" s="115" t="s">
        <v>2161</v>
      </c>
      <c r="C599" s="115" t="s">
        <v>3454</v>
      </c>
      <c r="D599" s="118">
        <v>50000</v>
      </c>
      <c r="E599" s="118" t="s">
        <v>3383</v>
      </c>
      <c r="F599" s="118" t="s">
        <v>3383</v>
      </c>
      <c r="G599" s="118" t="s">
        <v>3383</v>
      </c>
      <c r="H599" s="118">
        <v>50000</v>
      </c>
    </row>
    <row r="600" spans="1:8">
      <c r="A600" s="115" t="s">
        <v>379</v>
      </c>
      <c r="B600" s="115" t="s">
        <v>2162</v>
      </c>
      <c r="C600" s="115" t="s">
        <v>3440</v>
      </c>
      <c r="D600" s="118">
        <v>60000</v>
      </c>
      <c r="E600" s="118" t="s">
        <v>3383</v>
      </c>
      <c r="F600" s="118" t="s">
        <v>3383</v>
      </c>
      <c r="G600" s="118" t="s">
        <v>3383</v>
      </c>
      <c r="H600" s="118">
        <v>60000</v>
      </c>
    </row>
    <row r="601" spans="1:8">
      <c r="A601" s="115" t="s">
        <v>379</v>
      </c>
      <c r="B601" s="115" t="s">
        <v>2163</v>
      </c>
      <c r="C601" s="115" t="s">
        <v>3455</v>
      </c>
      <c r="D601" s="118">
        <v>965430</v>
      </c>
      <c r="E601" s="118" t="s">
        <v>3383</v>
      </c>
      <c r="F601" s="118" t="s">
        <v>3383</v>
      </c>
      <c r="G601" s="118" t="s">
        <v>3383</v>
      </c>
      <c r="H601" s="118">
        <v>965430</v>
      </c>
    </row>
    <row r="602" spans="1:8">
      <c r="A602" s="115" t="s">
        <v>379</v>
      </c>
      <c r="B602" s="115" t="s">
        <v>3356</v>
      </c>
      <c r="C602" s="115" t="s">
        <v>3398</v>
      </c>
      <c r="D602" s="118">
        <v>37124490.549999997</v>
      </c>
      <c r="E602" s="118">
        <v>37124490.530000001</v>
      </c>
      <c r="F602" s="118" t="s">
        <v>3383</v>
      </c>
      <c r="G602" s="118">
        <v>37124490.530000001</v>
      </c>
      <c r="H602" s="118">
        <v>0.02</v>
      </c>
    </row>
    <row r="603" spans="1:8">
      <c r="A603" s="115" t="s">
        <v>387</v>
      </c>
      <c r="B603" s="115" t="s">
        <v>1474</v>
      </c>
      <c r="C603" s="115" t="s">
        <v>1597</v>
      </c>
      <c r="D603" s="118">
        <v>28614505.460000001</v>
      </c>
      <c r="E603" s="118">
        <v>476292.33</v>
      </c>
      <c r="F603" s="118" t="s">
        <v>3383</v>
      </c>
      <c r="G603" s="118">
        <v>476292.33</v>
      </c>
      <c r="H603" s="118">
        <v>28138213.129999999</v>
      </c>
    </row>
    <row r="604" spans="1:8">
      <c r="A604" s="115" t="s">
        <v>387</v>
      </c>
      <c r="B604" s="115" t="s">
        <v>2164</v>
      </c>
      <c r="C604" s="115" t="s">
        <v>3408</v>
      </c>
      <c r="D604" s="118">
        <v>6064600</v>
      </c>
      <c r="E604" s="118">
        <v>708034.34</v>
      </c>
      <c r="F604" s="118" t="s">
        <v>3383</v>
      </c>
      <c r="G604" s="118">
        <v>708034.34</v>
      </c>
      <c r="H604" s="118">
        <v>5356565.66</v>
      </c>
    </row>
    <row r="605" spans="1:8">
      <c r="A605" s="115" t="s">
        <v>387</v>
      </c>
      <c r="B605" s="115" t="s">
        <v>2165</v>
      </c>
      <c r="C605" s="115" t="s">
        <v>1600</v>
      </c>
      <c r="D605" s="118">
        <v>32211448.100000001</v>
      </c>
      <c r="E605" s="118">
        <v>5934485.25</v>
      </c>
      <c r="F605" s="118" t="s">
        <v>3383</v>
      </c>
      <c r="G605" s="118">
        <v>5934485.25</v>
      </c>
      <c r="H605" s="118">
        <v>26276962.850000001</v>
      </c>
    </row>
    <row r="606" spans="1:8">
      <c r="A606" s="115" t="s">
        <v>387</v>
      </c>
      <c r="B606" s="115" t="s">
        <v>2166</v>
      </c>
      <c r="C606" s="115" t="s">
        <v>1602</v>
      </c>
      <c r="D606" s="118">
        <v>1621585.98</v>
      </c>
      <c r="E606" s="118">
        <v>121260.72</v>
      </c>
      <c r="F606" s="118" t="s">
        <v>3383</v>
      </c>
      <c r="G606" s="118">
        <v>121260.72</v>
      </c>
      <c r="H606" s="118">
        <v>1500325.26</v>
      </c>
    </row>
    <row r="607" spans="1:8">
      <c r="A607" s="115" t="s">
        <v>387</v>
      </c>
      <c r="B607" s="115" t="s">
        <v>2167</v>
      </c>
      <c r="C607" s="115" t="s">
        <v>1604</v>
      </c>
      <c r="D607" s="118">
        <v>7850771.9400000004</v>
      </c>
      <c r="E607" s="118">
        <v>151971.03</v>
      </c>
      <c r="F607" s="118" t="s">
        <v>3383</v>
      </c>
      <c r="G607" s="118">
        <v>151971.03</v>
      </c>
      <c r="H607" s="118">
        <v>7698800.9100000001</v>
      </c>
    </row>
    <row r="608" spans="1:8">
      <c r="A608" s="115" t="s">
        <v>387</v>
      </c>
      <c r="B608" s="115" t="s">
        <v>2168</v>
      </c>
      <c r="C608" s="115" t="s">
        <v>2975</v>
      </c>
      <c r="D608" s="118">
        <v>47554277.840000004</v>
      </c>
      <c r="E608" s="118">
        <v>2041984.17</v>
      </c>
      <c r="F608" s="118" t="s">
        <v>3383</v>
      </c>
      <c r="G608" s="118">
        <v>2041984.17</v>
      </c>
      <c r="H608" s="118">
        <v>45512293.670000002</v>
      </c>
    </row>
    <row r="609" spans="1:8">
      <c r="A609" s="115" t="s">
        <v>387</v>
      </c>
      <c r="B609" s="115" t="s">
        <v>2169</v>
      </c>
      <c r="C609" s="115" t="s">
        <v>1607</v>
      </c>
      <c r="D609" s="118">
        <v>4792305</v>
      </c>
      <c r="E609" s="118">
        <v>724950</v>
      </c>
      <c r="F609" s="118">
        <v>982399</v>
      </c>
      <c r="G609" s="118">
        <v>1707349</v>
      </c>
      <c r="H609" s="118">
        <v>3084956</v>
      </c>
    </row>
    <row r="610" spans="1:8">
      <c r="A610" s="115" t="s">
        <v>387</v>
      </c>
      <c r="B610" s="115" t="s">
        <v>2170</v>
      </c>
      <c r="C610" s="115" t="s">
        <v>3418</v>
      </c>
      <c r="D610" s="118">
        <v>3360000</v>
      </c>
      <c r="E610" s="118" t="s">
        <v>3383</v>
      </c>
      <c r="F610" s="118" t="s">
        <v>3383</v>
      </c>
      <c r="G610" s="118" t="s">
        <v>3383</v>
      </c>
      <c r="H610" s="118">
        <v>3360000</v>
      </c>
    </row>
    <row r="611" spans="1:8">
      <c r="A611" s="115" t="s">
        <v>387</v>
      </c>
      <c r="B611" s="115" t="s">
        <v>2171</v>
      </c>
      <c r="C611" s="115" t="s">
        <v>3409</v>
      </c>
      <c r="D611" s="118">
        <v>780000</v>
      </c>
      <c r="E611" s="118" t="s">
        <v>3383</v>
      </c>
      <c r="F611" s="118" t="s">
        <v>3383</v>
      </c>
      <c r="G611" s="118" t="s">
        <v>3383</v>
      </c>
      <c r="H611" s="118">
        <v>780000</v>
      </c>
    </row>
    <row r="612" spans="1:8">
      <c r="A612" s="115" t="s">
        <v>387</v>
      </c>
      <c r="B612" s="115" t="s">
        <v>2172</v>
      </c>
      <c r="C612" s="115" t="s">
        <v>1610</v>
      </c>
      <c r="D612" s="118">
        <v>32173833.600000001</v>
      </c>
      <c r="E612" s="118">
        <v>7515010</v>
      </c>
      <c r="F612" s="118">
        <v>3274850</v>
      </c>
      <c r="G612" s="118">
        <v>10789860</v>
      </c>
      <c r="H612" s="118">
        <v>21383973.600000001</v>
      </c>
    </row>
    <row r="613" spans="1:8">
      <c r="A613" s="115" t="s">
        <v>387</v>
      </c>
      <c r="B613" s="115" t="s">
        <v>2173</v>
      </c>
      <c r="C613" s="115" t="s">
        <v>1612</v>
      </c>
      <c r="D613" s="118">
        <v>11075544.560000001</v>
      </c>
      <c r="E613" s="118" t="s">
        <v>3383</v>
      </c>
      <c r="F613" s="118">
        <v>2282790</v>
      </c>
      <c r="G613" s="118">
        <v>2282790</v>
      </c>
      <c r="H613" s="118">
        <v>8792754.5600000005</v>
      </c>
    </row>
    <row r="614" spans="1:8">
      <c r="A614" s="115" t="s">
        <v>387</v>
      </c>
      <c r="B614" s="115" t="s">
        <v>2174</v>
      </c>
      <c r="C614" s="115" t="s">
        <v>2982</v>
      </c>
      <c r="D614" s="118">
        <v>15663516</v>
      </c>
      <c r="E614" s="118" t="s">
        <v>3383</v>
      </c>
      <c r="F614" s="118" t="s">
        <v>3383</v>
      </c>
      <c r="G614" s="118" t="s">
        <v>3383</v>
      </c>
      <c r="H614" s="118">
        <v>15663516</v>
      </c>
    </row>
    <row r="615" spans="1:8">
      <c r="A615" s="115" t="s">
        <v>387</v>
      </c>
      <c r="B615" s="115" t="s">
        <v>2175</v>
      </c>
      <c r="C615" s="115" t="s">
        <v>1615</v>
      </c>
      <c r="D615" s="118">
        <v>3880000</v>
      </c>
      <c r="E615" s="118" t="s">
        <v>3383</v>
      </c>
      <c r="F615" s="118" t="s">
        <v>3383</v>
      </c>
      <c r="G615" s="118" t="s">
        <v>3383</v>
      </c>
      <c r="H615" s="118">
        <v>3880000</v>
      </c>
    </row>
    <row r="616" spans="1:8">
      <c r="A616" s="115" t="s">
        <v>387</v>
      </c>
      <c r="B616" s="115" t="s">
        <v>2176</v>
      </c>
      <c r="C616" s="115" t="s">
        <v>3410</v>
      </c>
      <c r="D616" s="118">
        <v>375000</v>
      </c>
      <c r="E616" s="118">
        <v>233690</v>
      </c>
      <c r="F616" s="118" t="s">
        <v>3383</v>
      </c>
      <c r="G616" s="118">
        <v>233690</v>
      </c>
      <c r="H616" s="118">
        <v>141310</v>
      </c>
    </row>
    <row r="617" spans="1:8">
      <c r="A617" s="115" t="s">
        <v>387</v>
      </c>
      <c r="B617" s="115" t="s">
        <v>2177</v>
      </c>
      <c r="C617" s="115" t="s">
        <v>3411</v>
      </c>
      <c r="D617" s="118">
        <v>150000</v>
      </c>
      <c r="E617" s="118" t="s">
        <v>3383</v>
      </c>
      <c r="F617" s="118" t="s">
        <v>3383</v>
      </c>
      <c r="G617" s="118" t="s">
        <v>3383</v>
      </c>
      <c r="H617" s="118">
        <v>150000</v>
      </c>
    </row>
    <row r="618" spans="1:8">
      <c r="A618" s="115" t="s">
        <v>387</v>
      </c>
      <c r="B618" s="115" t="s">
        <v>2178</v>
      </c>
      <c r="C618" s="115" t="s">
        <v>1619</v>
      </c>
      <c r="D618" s="118">
        <v>450000</v>
      </c>
      <c r="E618" s="118">
        <v>164286.71</v>
      </c>
      <c r="F618" s="118" t="s">
        <v>3383</v>
      </c>
      <c r="G618" s="118">
        <v>164286.71</v>
      </c>
      <c r="H618" s="118">
        <v>285713.28999999998</v>
      </c>
    </row>
    <row r="619" spans="1:8">
      <c r="A619" s="115" t="s">
        <v>387</v>
      </c>
      <c r="B619" s="115" t="s">
        <v>2179</v>
      </c>
      <c r="C619" s="115" t="s">
        <v>3412</v>
      </c>
      <c r="D619" s="118">
        <v>2400000</v>
      </c>
      <c r="E619" s="118">
        <v>637069.22</v>
      </c>
      <c r="F619" s="118" t="s">
        <v>3383</v>
      </c>
      <c r="G619" s="118">
        <v>637069.22</v>
      </c>
      <c r="H619" s="118">
        <v>1762930.78</v>
      </c>
    </row>
    <row r="620" spans="1:8">
      <c r="A620" s="115" t="s">
        <v>387</v>
      </c>
      <c r="B620" s="115" t="s">
        <v>2180</v>
      </c>
      <c r="C620" s="115" t="s">
        <v>3413</v>
      </c>
      <c r="D620" s="118">
        <v>400000</v>
      </c>
      <c r="E620" s="118">
        <v>38000</v>
      </c>
      <c r="F620" s="118" t="s">
        <v>3383</v>
      </c>
      <c r="G620" s="118">
        <v>38000</v>
      </c>
      <c r="H620" s="118">
        <v>362000</v>
      </c>
    </row>
    <row r="621" spans="1:8">
      <c r="A621" s="115" t="s">
        <v>387</v>
      </c>
      <c r="B621" s="115" t="s">
        <v>2181</v>
      </c>
      <c r="C621" s="115" t="s">
        <v>3419</v>
      </c>
      <c r="D621" s="118">
        <v>160000</v>
      </c>
      <c r="E621" s="118" t="s">
        <v>3383</v>
      </c>
      <c r="F621" s="118" t="s">
        <v>3383</v>
      </c>
      <c r="G621" s="118" t="s">
        <v>3383</v>
      </c>
      <c r="H621" s="118">
        <v>160000</v>
      </c>
    </row>
    <row r="622" spans="1:8">
      <c r="A622" s="115" t="s">
        <v>387</v>
      </c>
      <c r="B622" s="115" t="s">
        <v>2182</v>
      </c>
      <c r="C622" s="115" t="s">
        <v>1647</v>
      </c>
      <c r="D622" s="118">
        <v>1350000</v>
      </c>
      <c r="E622" s="118" t="s">
        <v>3383</v>
      </c>
      <c r="F622" s="118" t="s">
        <v>3383</v>
      </c>
      <c r="G622" s="118" t="s">
        <v>3383</v>
      </c>
      <c r="H622" s="118">
        <v>1350000</v>
      </c>
    </row>
    <row r="623" spans="1:8">
      <c r="A623" s="115" t="s">
        <v>387</v>
      </c>
      <c r="B623" s="115" t="s">
        <v>2183</v>
      </c>
      <c r="C623" s="115" t="s">
        <v>3423</v>
      </c>
      <c r="D623" s="118">
        <v>960000</v>
      </c>
      <c r="E623" s="118" t="s">
        <v>3383</v>
      </c>
      <c r="F623" s="118" t="s">
        <v>3383</v>
      </c>
      <c r="G623" s="118" t="s">
        <v>3383</v>
      </c>
      <c r="H623" s="118">
        <v>960000</v>
      </c>
    </row>
    <row r="624" spans="1:8">
      <c r="A624" s="115" t="s">
        <v>387</v>
      </c>
      <c r="B624" s="115" t="s">
        <v>2184</v>
      </c>
      <c r="C624" s="115" t="s">
        <v>1625</v>
      </c>
      <c r="D624" s="118">
        <v>3024067.5</v>
      </c>
      <c r="E624" s="118" t="s">
        <v>3383</v>
      </c>
      <c r="F624" s="118" t="s">
        <v>3383</v>
      </c>
      <c r="G624" s="118" t="s">
        <v>3383</v>
      </c>
      <c r="H624" s="118">
        <v>3024067.5</v>
      </c>
    </row>
    <row r="625" spans="1:8">
      <c r="A625" s="115" t="s">
        <v>387</v>
      </c>
      <c r="B625" s="115" t="s">
        <v>2185</v>
      </c>
      <c r="C625" s="115" t="s">
        <v>3420</v>
      </c>
      <c r="D625" s="118">
        <v>8518500</v>
      </c>
      <c r="E625" s="118">
        <v>705871.29</v>
      </c>
      <c r="F625" s="118" t="s">
        <v>3383</v>
      </c>
      <c r="G625" s="118">
        <v>705871.29</v>
      </c>
      <c r="H625" s="118">
        <v>7812628.71</v>
      </c>
    </row>
    <row r="626" spans="1:8">
      <c r="A626" s="115" t="s">
        <v>387</v>
      </c>
      <c r="B626" s="115" t="s">
        <v>2186</v>
      </c>
      <c r="C626" s="115" t="s">
        <v>3432</v>
      </c>
      <c r="D626" s="118">
        <v>7500000</v>
      </c>
      <c r="E626" s="118" t="s">
        <v>3383</v>
      </c>
      <c r="F626" s="118">
        <v>6537000</v>
      </c>
      <c r="G626" s="118">
        <v>6537000</v>
      </c>
      <c r="H626" s="118">
        <v>963000</v>
      </c>
    </row>
    <row r="627" spans="1:8">
      <c r="A627" s="115" t="s">
        <v>387</v>
      </c>
      <c r="B627" s="115" t="s">
        <v>2187</v>
      </c>
      <c r="C627" s="115" t="s">
        <v>3417</v>
      </c>
      <c r="D627" s="118">
        <v>3900000</v>
      </c>
      <c r="E627" s="118" t="s">
        <v>3383</v>
      </c>
      <c r="F627" s="118">
        <v>1949700</v>
      </c>
      <c r="G627" s="118">
        <v>1949700</v>
      </c>
      <c r="H627" s="118">
        <v>1950300</v>
      </c>
    </row>
    <row r="628" spans="1:8">
      <c r="A628" s="115" t="s">
        <v>387</v>
      </c>
      <c r="B628" s="115" t="s">
        <v>3357</v>
      </c>
      <c r="C628" s="115" t="s">
        <v>3398</v>
      </c>
      <c r="D628" s="118">
        <v>115713566.95999999</v>
      </c>
      <c r="E628" s="118">
        <v>115713566.95999999</v>
      </c>
      <c r="F628" s="118" t="s">
        <v>3383</v>
      </c>
      <c r="G628" s="118">
        <v>115713566.95999999</v>
      </c>
      <c r="H628" s="118" t="s">
        <v>3383</v>
      </c>
    </row>
    <row r="629" spans="1:8">
      <c r="A629" s="115" t="s">
        <v>429</v>
      </c>
      <c r="B629" s="115" t="s">
        <v>1475</v>
      </c>
      <c r="C629" s="115" t="s">
        <v>1597</v>
      </c>
      <c r="D629" s="118">
        <v>88562225.640000001</v>
      </c>
      <c r="E629" s="118">
        <v>5264183.8499999996</v>
      </c>
      <c r="F629" s="118" t="s">
        <v>3383</v>
      </c>
      <c r="G629" s="118">
        <v>5264183.8499999996</v>
      </c>
      <c r="H629" s="118">
        <v>83298041.790000007</v>
      </c>
    </row>
    <row r="630" spans="1:8">
      <c r="A630" s="115" t="s">
        <v>429</v>
      </c>
      <c r="B630" s="115" t="s">
        <v>2188</v>
      </c>
      <c r="C630" s="115" t="s">
        <v>3408</v>
      </c>
      <c r="D630" s="118">
        <v>17154771.210000001</v>
      </c>
      <c r="E630" s="118">
        <v>4588972.2</v>
      </c>
      <c r="F630" s="118" t="s">
        <v>3383</v>
      </c>
      <c r="G630" s="118">
        <v>4588972.2</v>
      </c>
      <c r="H630" s="118">
        <v>12565799.01</v>
      </c>
    </row>
    <row r="631" spans="1:8">
      <c r="A631" s="115" t="s">
        <v>429</v>
      </c>
      <c r="B631" s="115" t="s">
        <v>2189</v>
      </c>
      <c r="C631" s="115" t="s">
        <v>1600</v>
      </c>
      <c r="D631" s="118">
        <v>102651091.64</v>
      </c>
      <c r="E631" s="118">
        <v>14983086.970000001</v>
      </c>
      <c r="F631" s="118" t="s">
        <v>3383</v>
      </c>
      <c r="G631" s="118">
        <v>14983086.970000001</v>
      </c>
      <c r="H631" s="118">
        <v>87668004.670000002</v>
      </c>
    </row>
    <row r="632" spans="1:8">
      <c r="A632" s="115" t="s">
        <v>429</v>
      </c>
      <c r="B632" s="115" t="s">
        <v>2190</v>
      </c>
      <c r="C632" s="115" t="s">
        <v>1602</v>
      </c>
      <c r="D632" s="118">
        <v>7445340.6699999999</v>
      </c>
      <c r="E632" s="118">
        <v>964117.03</v>
      </c>
      <c r="F632" s="118" t="s">
        <v>3383</v>
      </c>
      <c r="G632" s="118">
        <v>964117.03</v>
      </c>
      <c r="H632" s="118">
        <v>6481223.6399999997</v>
      </c>
    </row>
    <row r="633" spans="1:8">
      <c r="A633" s="115" t="s">
        <v>429</v>
      </c>
      <c r="B633" s="115" t="s">
        <v>2191</v>
      </c>
      <c r="C633" s="115" t="s">
        <v>1604</v>
      </c>
      <c r="D633" s="118">
        <v>24403340.359999999</v>
      </c>
      <c r="E633" s="118">
        <v>1460671.9</v>
      </c>
      <c r="F633" s="118" t="s">
        <v>3383</v>
      </c>
      <c r="G633" s="118">
        <v>1460671.9</v>
      </c>
      <c r="H633" s="118">
        <v>22942668.460000001</v>
      </c>
    </row>
    <row r="634" spans="1:8">
      <c r="A634" s="115" t="s">
        <v>429</v>
      </c>
      <c r="B634" s="115" t="s">
        <v>2192</v>
      </c>
      <c r="C634" s="115" t="s">
        <v>2975</v>
      </c>
      <c r="D634" s="118">
        <v>113718233.09</v>
      </c>
      <c r="E634" s="118">
        <v>1622640.33</v>
      </c>
      <c r="F634" s="118" t="s">
        <v>3383</v>
      </c>
      <c r="G634" s="118">
        <v>1622640.33</v>
      </c>
      <c r="H634" s="118">
        <v>112095592.76000001</v>
      </c>
    </row>
    <row r="635" spans="1:8">
      <c r="A635" s="115" t="s">
        <v>429</v>
      </c>
      <c r="B635" s="115" t="s">
        <v>2193</v>
      </c>
      <c r="C635" s="115" t="s">
        <v>1607</v>
      </c>
      <c r="D635" s="118">
        <v>47802000</v>
      </c>
      <c r="E635" s="118" t="s">
        <v>3383</v>
      </c>
      <c r="F635" s="118">
        <v>5949500</v>
      </c>
      <c r="G635" s="118">
        <v>5949500</v>
      </c>
      <c r="H635" s="118">
        <v>41852500</v>
      </c>
    </row>
    <row r="636" spans="1:8">
      <c r="A636" s="115" t="s">
        <v>429</v>
      </c>
      <c r="B636" s="115" t="s">
        <v>2194</v>
      </c>
      <c r="C636" s="115" t="s">
        <v>3418</v>
      </c>
      <c r="D636" s="118">
        <v>480000</v>
      </c>
      <c r="E636" s="118" t="s">
        <v>3383</v>
      </c>
      <c r="F636" s="118" t="s">
        <v>3383</v>
      </c>
      <c r="G636" s="118" t="s">
        <v>3383</v>
      </c>
      <c r="H636" s="118">
        <v>480000</v>
      </c>
    </row>
    <row r="637" spans="1:8">
      <c r="A637" s="115" t="s">
        <v>429</v>
      </c>
      <c r="B637" s="115" t="s">
        <v>2195</v>
      </c>
      <c r="C637" s="115" t="s">
        <v>3409</v>
      </c>
      <c r="D637" s="118">
        <v>1140000</v>
      </c>
      <c r="E637" s="118">
        <v>20000</v>
      </c>
      <c r="F637" s="118">
        <v>90000</v>
      </c>
      <c r="G637" s="118">
        <v>110000</v>
      </c>
      <c r="H637" s="118">
        <v>1030000</v>
      </c>
    </row>
    <row r="638" spans="1:8">
      <c r="A638" s="115" t="s">
        <v>429</v>
      </c>
      <c r="B638" s="115" t="s">
        <v>2196</v>
      </c>
      <c r="C638" s="115" t="s">
        <v>1610</v>
      </c>
      <c r="D638" s="118">
        <v>195171841.36000001</v>
      </c>
      <c r="E638" s="118">
        <v>79600</v>
      </c>
      <c r="F638" s="118">
        <v>22262800</v>
      </c>
      <c r="G638" s="118">
        <v>22342400</v>
      </c>
      <c r="H638" s="118">
        <v>172829441.36000001</v>
      </c>
    </row>
    <row r="639" spans="1:8">
      <c r="A639" s="115" t="s">
        <v>429</v>
      </c>
      <c r="B639" s="115" t="s">
        <v>2197</v>
      </c>
      <c r="C639" s="115" t="s">
        <v>1612</v>
      </c>
      <c r="D639" s="118">
        <v>36101113.5</v>
      </c>
      <c r="E639" s="118">
        <v>448450</v>
      </c>
      <c r="F639" s="118" t="s">
        <v>3383</v>
      </c>
      <c r="G639" s="118">
        <v>448450</v>
      </c>
      <c r="H639" s="118">
        <v>35652663.5</v>
      </c>
    </row>
    <row r="640" spans="1:8">
      <c r="A640" s="115" t="s">
        <v>429</v>
      </c>
      <c r="B640" s="115" t="s">
        <v>2198</v>
      </c>
      <c r="C640" s="115" t="s">
        <v>2982</v>
      </c>
      <c r="D640" s="118">
        <v>48795828</v>
      </c>
      <c r="E640" s="118">
        <v>66640</v>
      </c>
      <c r="F640" s="118" t="s">
        <v>3383</v>
      </c>
      <c r="G640" s="118">
        <v>66640</v>
      </c>
      <c r="H640" s="118">
        <v>48729188</v>
      </c>
    </row>
    <row r="641" spans="1:8">
      <c r="A641" s="115" t="s">
        <v>429</v>
      </c>
      <c r="B641" s="115" t="s">
        <v>2199</v>
      </c>
      <c r="C641" s="115" t="s">
        <v>1615</v>
      </c>
      <c r="D641" s="118">
        <v>9350000</v>
      </c>
      <c r="E641" s="118">
        <v>268500</v>
      </c>
      <c r="F641" s="118" t="s">
        <v>3383</v>
      </c>
      <c r="G641" s="118">
        <v>268500</v>
      </c>
      <c r="H641" s="118">
        <v>9081500</v>
      </c>
    </row>
    <row r="642" spans="1:8">
      <c r="A642" s="115" t="s">
        <v>429</v>
      </c>
      <c r="B642" s="115" t="s">
        <v>2200</v>
      </c>
      <c r="C642" s="115" t="s">
        <v>3410</v>
      </c>
      <c r="D642" s="118">
        <v>900000</v>
      </c>
      <c r="E642" s="118">
        <v>893610</v>
      </c>
      <c r="F642" s="118" t="s">
        <v>3383</v>
      </c>
      <c r="G642" s="118">
        <v>893610</v>
      </c>
      <c r="H642" s="118">
        <v>6390</v>
      </c>
    </row>
    <row r="643" spans="1:8">
      <c r="A643" s="115" t="s">
        <v>429</v>
      </c>
      <c r="B643" s="115" t="s">
        <v>2201</v>
      </c>
      <c r="C643" s="115" t="s">
        <v>3411</v>
      </c>
      <c r="D643" s="118">
        <v>500000</v>
      </c>
      <c r="E643" s="118">
        <v>50000</v>
      </c>
      <c r="F643" s="118" t="s">
        <v>3383</v>
      </c>
      <c r="G643" s="118">
        <v>50000</v>
      </c>
      <c r="H643" s="118">
        <v>450000</v>
      </c>
    </row>
    <row r="644" spans="1:8">
      <c r="A644" s="115" t="s">
        <v>429</v>
      </c>
      <c r="B644" s="115" t="s">
        <v>2202</v>
      </c>
      <c r="C644" s="115" t="s">
        <v>1619</v>
      </c>
      <c r="D644" s="118">
        <v>1500000</v>
      </c>
      <c r="E644" s="118">
        <v>106331.14</v>
      </c>
      <c r="F644" s="118" t="s">
        <v>3383</v>
      </c>
      <c r="G644" s="118">
        <v>106331.14</v>
      </c>
      <c r="H644" s="118">
        <v>1393668.86</v>
      </c>
    </row>
    <row r="645" spans="1:8">
      <c r="A645" s="115" t="s">
        <v>429</v>
      </c>
      <c r="B645" s="115" t="s">
        <v>2203</v>
      </c>
      <c r="C645" s="115" t="s">
        <v>3412</v>
      </c>
      <c r="D645" s="118">
        <v>3996046.22</v>
      </c>
      <c r="E645" s="118">
        <v>815448.06</v>
      </c>
      <c r="F645" s="118" t="s">
        <v>3383</v>
      </c>
      <c r="G645" s="118">
        <v>815448.06</v>
      </c>
      <c r="H645" s="118">
        <v>3180598.16</v>
      </c>
    </row>
    <row r="646" spans="1:8">
      <c r="A646" s="115" t="s">
        <v>429</v>
      </c>
      <c r="B646" s="115" t="s">
        <v>2204</v>
      </c>
      <c r="C646" s="115" t="s">
        <v>3413</v>
      </c>
      <c r="D646" s="118">
        <v>960000</v>
      </c>
      <c r="E646" s="118" t="s">
        <v>3383</v>
      </c>
      <c r="F646" s="118" t="s">
        <v>3383</v>
      </c>
      <c r="G646" s="118" t="s">
        <v>3383</v>
      </c>
      <c r="H646" s="118">
        <v>960000</v>
      </c>
    </row>
    <row r="647" spans="1:8">
      <c r="A647" s="115" t="s">
        <v>429</v>
      </c>
      <c r="B647" s="115" t="s">
        <v>2205</v>
      </c>
      <c r="C647" s="115" t="s">
        <v>3419</v>
      </c>
      <c r="D647" s="118">
        <v>440000</v>
      </c>
      <c r="E647" s="118" t="s">
        <v>3383</v>
      </c>
      <c r="F647" s="118" t="s">
        <v>3383</v>
      </c>
      <c r="G647" s="118" t="s">
        <v>3383</v>
      </c>
      <c r="H647" s="118">
        <v>440000</v>
      </c>
    </row>
    <row r="648" spans="1:8">
      <c r="A648" s="115" t="s">
        <v>429</v>
      </c>
      <c r="B648" s="115" t="s">
        <v>2206</v>
      </c>
      <c r="C648" s="115" t="s">
        <v>1647</v>
      </c>
      <c r="D648" s="118">
        <v>4175000</v>
      </c>
      <c r="E648" s="118">
        <v>402000</v>
      </c>
      <c r="F648" s="118" t="s">
        <v>3383</v>
      </c>
      <c r="G648" s="118">
        <v>402000</v>
      </c>
      <c r="H648" s="118">
        <v>3773000</v>
      </c>
    </row>
    <row r="649" spans="1:8">
      <c r="A649" s="115" t="s">
        <v>429</v>
      </c>
      <c r="B649" s="115" t="s">
        <v>2207</v>
      </c>
      <c r="C649" s="115" t="s">
        <v>3423</v>
      </c>
      <c r="D649" s="118">
        <v>2280000</v>
      </c>
      <c r="E649" s="118">
        <v>288261.24</v>
      </c>
      <c r="F649" s="118" t="s">
        <v>3383</v>
      </c>
      <c r="G649" s="118">
        <v>288261.24</v>
      </c>
      <c r="H649" s="118">
        <v>1991738.76</v>
      </c>
    </row>
    <row r="650" spans="1:8">
      <c r="A650" s="115" t="s">
        <v>429</v>
      </c>
      <c r="B650" s="115" t="s">
        <v>2208</v>
      </c>
      <c r="C650" s="115" t="s">
        <v>1625</v>
      </c>
      <c r="D650" s="118">
        <v>8646277.5</v>
      </c>
      <c r="E650" s="118">
        <v>894755.6</v>
      </c>
      <c r="F650" s="118" t="s">
        <v>3383</v>
      </c>
      <c r="G650" s="118">
        <v>894755.6</v>
      </c>
      <c r="H650" s="118">
        <v>7751521.9000000004</v>
      </c>
    </row>
    <row r="651" spans="1:8">
      <c r="A651" s="115" t="s">
        <v>429</v>
      </c>
      <c r="B651" s="115" t="s">
        <v>2209</v>
      </c>
      <c r="C651" s="115" t="s">
        <v>3424</v>
      </c>
      <c r="D651" s="118">
        <v>2697525</v>
      </c>
      <c r="E651" s="118">
        <v>1803964.63</v>
      </c>
      <c r="F651" s="118" t="s">
        <v>3383</v>
      </c>
      <c r="G651" s="118">
        <v>1803964.63</v>
      </c>
      <c r="H651" s="118">
        <v>893560.37</v>
      </c>
    </row>
    <row r="652" spans="1:8">
      <c r="A652" s="115" t="s">
        <v>429</v>
      </c>
      <c r="B652" s="115" t="s">
        <v>2210</v>
      </c>
      <c r="C652" s="115" t="s">
        <v>3420</v>
      </c>
      <c r="D652" s="118">
        <v>17037000</v>
      </c>
      <c r="E652" s="118">
        <v>17126221.760000002</v>
      </c>
      <c r="F652" s="118" t="s">
        <v>3383</v>
      </c>
      <c r="G652" s="118">
        <v>17126221.760000002</v>
      </c>
      <c r="H652" s="118" t="s">
        <v>3456</v>
      </c>
    </row>
    <row r="653" spans="1:8">
      <c r="A653" s="115" t="s">
        <v>429</v>
      </c>
      <c r="B653" s="115" t="s">
        <v>2211</v>
      </c>
      <c r="C653" s="115" t="s">
        <v>3426</v>
      </c>
      <c r="D653" s="118">
        <v>851850</v>
      </c>
      <c r="E653" s="118" t="s">
        <v>3383</v>
      </c>
      <c r="F653" s="118" t="s">
        <v>3383</v>
      </c>
      <c r="G653" s="118" t="s">
        <v>3383</v>
      </c>
      <c r="H653" s="118">
        <v>851850</v>
      </c>
    </row>
    <row r="654" spans="1:8">
      <c r="A654" s="115" t="s">
        <v>429</v>
      </c>
      <c r="B654" s="115" t="s">
        <v>2212</v>
      </c>
      <c r="C654" s="115" t="s">
        <v>3432</v>
      </c>
      <c r="D654" s="118">
        <v>10000000</v>
      </c>
      <c r="E654" s="118">
        <v>270000</v>
      </c>
      <c r="F654" s="118">
        <v>6687000</v>
      </c>
      <c r="G654" s="118">
        <v>6957000</v>
      </c>
      <c r="H654" s="118">
        <v>3043000</v>
      </c>
    </row>
    <row r="655" spans="1:8">
      <c r="A655" s="115" t="s">
        <v>429</v>
      </c>
      <c r="B655" s="115" t="s">
        <v>2213</v>
      </c>
      <c r="C655" s="115" t="s">
        <v>3417</v>
      </c>
      <c r="D655" s="118">
        <v>16200000</v>
      </c>
      <c r="E655" s="118">
        <v>412254.12</v>
      </c>
      <c r="F655" s="118">
        <v>16206200</v>
      </c>
      <c r="G655" s="118">
        <v>16618454.119999999</v>
      </c>
      <c r="H655" s="118" t="s">
        <v>3457</v>
      </c>
    </row>
    <row r="656" spans="1:8">
      <c r="A656" s="115" t="s">
        <v>429</v>
      </c>
      <c r="B656" s="115" t="s">
        <v>3358</v>
      </c>
      <c r="C656" s="115" t="s">
        <v>3398</v>
      </c>
      <c r="D656" s="118">
        <v>57704515.609999999</v>
      </c>
      <c r="E656" s="118">
        <v>57704515.630000003</v>
      </c>
      <c r="F656" s="118" t="s">
        <v>3383</v>
      </c>
      <c r="G656" s="118">
        <v>57704515.630000003</v>
      </c>
      <c r="H656" s="118" t="s">
        <v>3458</v>
      </c>
    </row>
    <row r="657" spans="1:8">
      <c r="A657" s="115" t="s">
        <v>473</v>
      </c>
      <c r="B657" s="115" t="s">
        <v>1476</v>
      </c>
      <c r="C657" s="115" t="s">
        <v>1597</v>
      </c>
      <c r="D657" s="118">
        <v>59097303.75</v>
      </c>
      <c r="E657" s="118">
        <v>1796696.11</v>
      </c>
      <c r="F657" s="118" t="s">
        <v>3383</v>
      </c>
      <c r="G657" s="118">
        <v>1796696.11</v>
      </c>
      <c r="H657" s="118">
        <v>57300607.640000001</v>
      </c>
    </row>
    <row r="658" spans="1:8">
      <c r="A658" s="115" t="s">
        <v>473</v>
      </c>
      <c r="B658" s="115" t="s">
        <v>2214</v>
      </c>
      <c r="C658" s="115" t="s">
        <v>3408</v>
      </c>
      <c r="D658" s="118">
        <v>11787481.210000001</v>
      </c>
      <c r="E658" s="118">
        <v>2242803.52</v>
      </c>
      <c r="F658" s="118" t="s">
        <v>3383</v>
      </c>
      <c r="G658" s="118">
        <v>2242803.52</v>
      </c>
      <c r="H658" s="118">
        <v>9544677.6899999995</v>
      </c>
    </row>
    <row r="659" spans="1:8">
      <c r="A659" s="115" t="s">
        <v>473</v>
      </c>
      <c r="B659" s="115" t="s">
        <v>2215</v>
      </c>
      <c r="C659" s="115" t="s">
        <v>1600</v>
      </c>
      <c r="D659" s="118">
        <v>86201126.019999996</v>
      </c>
      <c r="E659" s="118">
        <v>4742594</v>
      </c>
      <c r="F659" s="118" t="s">
        <v>3383</v>
      </c>
      <c r="G659" s="118">
        <v>4742594</v>
      </c>
      <c r="H659" s="118">
        <v>81458532.019999996</v>
      </c>
    </row>
    <row r="660" spans="1:8">
      <c r="A660" s="115" t="s">
        <v>473</v>
      </c>
      <c r="B660" s="115" t="s">
        <v>2216</v>
      </c>
      <c r="C660" s="115" t="s">
        <v>1602</v>
      </c>
      <c r="D660" s="118">
        <v>6478111.25</v>
      </c>
      <c r="E660" s="118">
        <v>508241.97</v>
      </c>
      <c r="F660" s="118" t="s">
        <v>3383</v>
      </c>
      <c r="G660" s="118">
        <v>508241.97</v>
      </c>
      <c r="H660" s="118">
        <v>5969869.2800000003</v>
      </c>
    </row>
    <row r="661" spans="1:8">
      <c r="A661" s="115" t="s">
        <v>473</v>
      </c>
      <c r="B661" s="115" t="s">
        <v>2217</v>
      </c>
      <c r="C661" s="115" t="s">
        <v>1604</v>
      </c>
      <c r="D661" s="118">
        <v>20780571.030000001</v>
      </c>
      <c r="E661" s="118">
        <v>701423.72</v>
      </c>
      <c r="F661" s="118" t="s">
        <v>3383</v>
      </c>
      <c r="G661" s="118">
        <v>701423.72</v>
      </c>
      <c r="H661" s="118">
        <v>20079147.309999999</v>
      </c>
    </row>
    <row r="662" spans="1:8">
      <c r="A662" s="115" t="s">
        <v>473</v>
      </c>
      <c r="B662" s="115" t="s">
        <v>2218</v>
      </c>
      <c r="C662" s="115" t="s">
        <v>2975</v>
      </c>
      <c r="D662" s="118">
        <v>166226840.66999999</v>
      </c>
      <c r="E662" s="118">
        <v>6297696.25</v>
      </c>
      <c r="F662" s="118" t="s">
        <v>3383</v>
      </c>
      <c r="G662" s="118">
        <v>6297696.25</v>
      </c>
      <c r="H662" s="118">
        <v>159929144.41999999</v>
      </c>
    </row>
    <row r="663" spans="1:8">
      <c r="A663" s="115" t="s">
        <v>473</v>
      </c>
      <c r="B663" s="115" t="s">
        <v>2219</v>
      </c>
      <c r="C663" s="115" t="s">
        <v>1607</v>
      </c>
      <c r="D663" s="118">
        <v>28118000</v>
      </c>
      <c r="E663" s="118">
        <v>136000</v>
      </c>
      <c r="F663" s="118" t="s">
        <v>3383</v>
      </c>
      <c r="G663" s="118">
        <v>136000</v>
      </c>
      <c r="H663" s="118">
        <v>27982000</v>
      </c>
    </row>
    <row r="664" spans="1:8">
      <c r="A664" s="115" t="s">
        <v>473</v>
      </c>
      <c r="B664" s="115" t="s">
        <v>2220</v>
      </c>
      <c r="C664" s="115" t="s">
        <v>3409</v>
      </c>
      <c r="D664" s="118">
        <v>94881.74</v>
      </c>
      <c r="E664" s="118" t="s">
        <v>3383</v>
      </c>
      <c r="F664" s="118">
        <v>18000</v>
      </c>
      <c r="G664" s="118">
        <v>18000</v>
      </c>
      <c r="H664" s="118">
        <v>76881.740000000005</v>
      </c>
    </row>
    <row r="665" spans="1:8">
      <c r="A665" s="115" t="s">
        <v>473</v>
      </c>
      <c r="B665" s="115" t="s">
        <v>2221</v>
      </c>
      <c r="C665" s="115" t="s">
        <v>1610</v>
      </c>
      <c r="D665" s="118">
        <v>133132883.3</v>
      </c>
      <c r="E665" s="118">
        <v>5650675</v>
      </c>
      <c r="F665" s="118">
        <v>3780000</v>
      </c>
      <c r="G665" s="118">
        <v>9430675</v>
      </c>
      <c r="H665" s="118">
        <v>123702208.3</v>
      </c>
    </row>
    <row r="666" spans="1:8">
      <c r="A666" s="115" t="s">
        <v>473</v>
      </c>
      <c r="B666" s="115" t="s">
        <v>2222</v>
      </c>
      <c r="C666" s="115" t="s">
        <v>1612</v>
      </c>
      <c r="D666" s="118">
        <v>26568246</v>
      </c>
      <c r="E666" s="118">
        <v>1778300</v>
      </c>
      <c r="F666" s="118">
        <v>2221700</v>
      </c>
      <c r="G666" s="118">
        <v>4000000</v>
      </c>
      <c r="H666" s="118">
        <v>22568246</v>
      </c>
    </row>
    <row r="667" spans="1:8">
      <c r="A667" s="115" t="s">
        <v>473</v>
      </c>
      <c r="B667" s="115" t="s">
        <v>2223</v>
      </c>
      <c r="C667" s="115" t="s">
        <v>2982</v>
      </c>
      <c r="D667" s="118">
        <v>8620640</v>
      </c>
      <c r="E667" s="118" t="s">
        <v>3383</v>
      </c>
      <c r="F667" s="118" t="s">
        <v>3383</v>
      </c>
      <c r="G667" s="118" t="s">
        <v>3383</v>
      </c>
      <c r="H667" s="118">
        <v>8620640</v>
      </c>
    </row>
    <row r="668" spans="1:8">
      <c r="A668" s="115" t="s">
        <v>473</v>
      </c>
      <c r="B668" s="115" t="s">
        <v>2224</v>
      </c>
      <c r="C668" s="115" t="s">
        <v>1615</v>
      </c>
      <c r="D668" s="118">
        <v>6400000</v>
      </c>
      <c r="E668" s="118">
        <v>8000</v>
      </c>
      <c r="F668" s="118" t="s">
        <v>3383</v>
      </c>
      <c r="G668" s="118">
        <v>8000</v>
      </c>
      <c r="H668" s="118">
        <v>6392000</v>
      </c>
    </row>
    <row r="669" spans="1:8">
      <c r="A669" s="115" t="s">
        <v>473</v>
      </c>
      <c r="B669" s="115" t="s">
        <v>2225</v>
      </c>
      <c r="C669" s="115" t="s">
        <v>3410</v>
      </c>
      <c r="D669" s="118">
        <v>1050000</v>
      </c>
      <c r="E669" s="118">
        <v>1123470</v>
      </c>
      <c r="F669" s="118" t="s">
        <v>3383</v>
      </c>
      <c r="G669" s="118">
        <v>1123470</v>
      </c>
      <c r="H669" s="118" t="s">
        <v>3459</v>
      </c>
    </row>
    <row r="670" spans="1:8">
      <c r="A670" s="115" t="s">
        <v>473</v>
      </c>
      <c r="B670" s="115" t="s">
        <v>2226</v>
      </c>
      <c r="C670" s="115" t="s">
        <v>3411</v>
      </c>
      <c r="D670" s="118">
        <v>300000</v>
      </c>
      <c r="E670" s="118" t="s">
        <v>3383</v>
      </c>
      <c r="F670" s="118" t="s">
        <v>3383</v>
      </c>
      <c r="G670" s="118" t="s">
        <v>3383</v>
      </c>
      <c r="H670" s="118">
        <v>300000</v>
      </c>
    </row>
    <row r="671" spans="1:8">
      <c r="A671" s="115" t="s">
        <v>473</v>
      </c>
      <c r="B671" s="115" t="s">
        <v>2227</v>
      </c>
      <c r="C671" s="115" t="s">
        <v>1619</v>
      </c>
      <c r="D671" s="118">
        <v>750000</v>
      </c>
      <c r="E671" s="118">
        <v>52792.04</v>
      </c>
      <c r="F671" s="118" t="s">
        <v>3383</v>
      </c>
      <c r="G671" s="118">
        <v>52792.04</v>
      </c>
      <c r="H671" s="118">
        <v>697207.96</v>
      </c>
    </row>
    <row r="672" spans="1:8">
      <c r="A672" s="115" t="s">
        <v>473</v>
      </c>
      <c r="B672" s="115" t="s">
        <v>2228</v>
      </c>
      <c r="C672" s="115" t="s">
        <v>3412</v>
      </c>
      <c r="D672" s="118">
        <v>4800000</v>
      </c>
      <c r="E672" s="118">
        <v>1681989.59</v>
      </c>
      <c r="F672" s="118" t="s">
        <v>3383</v>
      </c>
      <c r="G672" s="118">
        <v>1681989.59</v>
      </c>
      <c r="H672" s="118">
        <v>3118010.41</v>
      </c>
    </row>
    <row r="673" spans="1:8">
      <c r="A673" s="115" t="s">
        <v>473</v>
      </c>
      <c r="B673" s="115" t="s">
        <v>2229</v>
      </c>
      <c r="C673" s="115" t="s">
        <v>3413</v>
      </c>
      <c r="D673" s="118">
        <v>1112000</v>
      </c>
      <c r="E673" s="118">
        <v>57000</v>
      </c>
      <c r="F673" s="118" t="s">
        <v>3383</v>
      </c>
      <c r="G673" s="118">
        <v>57000</v>
      </c>
      <c r="H673" s="118">
        <v>1055000</v>
      </c>
    </row>
    <row r="674" spans="1:8">
      <c r="A674" s="115" t="s">
        <v>473</v>
      </c>
      <c r="B674" s="115" t="s">
        <v>2230</v>
      </c>
      <c r="C674" s="115" t="s">
        <v>3419</v>
      </c>
      <c r="D674" s="118">
        <v>380000</v>
      </c>
      <c r="E674" s="118" t="s">
        <v>3383</v>
      </c>
      <c r="F674" s="118" t="s">
        <v>3383</v>
      </c>
      <c r="G674" s="118" t="s">
        <v>3383</v>
      </c>
      <c r="H674" s="118">
        <v>380000</v>
      </c>
    </row>
    <row r="675" spans="1:8">
      <c r="A675" s="115" t="s">
        <v>473</v>
      </c>
      <c r="B675" s="115" t="s">
        <v>2231</v>
      </c>
      <c r="C675" s="115" t="s">
        <v>1647</v>
      </c>
      <c r="D675" s="118">
        <v>1750000</v>
      </c>
      <c r="E675" s="118">
        <v>365000</v>
      </c>
      <c r="F675" s="118" t="s">
        <v>3383</v>
      </c>
      <c r="G675" s="118">
        <v>365000</v>
      </c>
      <c r="H675" s="118">
        <v>1385000</v>
      </c>
    </row>
    <row r="676" spans="1:8">
      <c r="A676" s="115" t="s">
        <v>473</v>
      </c>
      <c r="B676" s="115" t="s">
        <v>2232</v>
      </c>
      <c r="C676" s="115" t="s">
        <v>3423</v>
      </c>
      <c r="D676" s="118">
        <v>2280000</v>
      </c>
      <c r="E676" s="118">
        <v>144068.19</v>
      </c>
      <c r="F676" s="118" t="s">
        <v>3383</v>
      </c>
      <c r="G676" s="118">
        <v>144068.19</v>
      </c>
      <c r="H676" s="118">
        <v>2135931.81</v>
      </c>
    </row>
    <row r="677" spans="1:8">
      <c r="A677" s="115" t="s">
        <v>473</v>
      </c>
      <c r="B677" s="115" t="s">
        <v>2233</v>
      </c>
      <c r="C677" s="115" t="s">
        <v>1625</v>
      </c>
      <c r="D677" s="118">
        <v>4174065</v>
      </c>
      <c r="E677" s="118">
        <v>894755.6</v>
      </c>
      <c r="F677" s="118" t="s">
        <v>3383</v>
      </c>
      <c r="G677" s="118">
        <v>894755.6</v>
      </c>
      <c r="H677" s="118">
        <v>3279309.4</v>
      </c>
    </row>
    <row r="678" spans="1:8">
      <c r="A678" s="115" t="s">
        <v>473</v>
      </c>
      <c r="B678" s="115" t="s">
        <v>2234</v>
      </c>
      <c r="C678" s="115" t="s">
        <v>3424</v>
      </c>
      <c r="D678" s="118">
        <v>2697525</v>
      </c>
      <c r="E678" s="118">
        <v>1803964.62</v>
      </c>
      <c r="F678" s="118" t="s">
        <v>3383</v>
      </c>
      <c r="G678" s="118">
        <v>1803964.62</v>
      </c>
      <c r="H678" s="118">
        <v>893560.38</v>
      </c>
    </row>
    <row r="679" spans="1:8">
      <c r="A679" s="115" t="s">
        <v>473</v>
      </c>
      <c r="B679" s="115" t="s">
        <v>2235</v>
      </c>
      <c r="C679" s="115" t="s">
        <v>3420</v>
      </c>
      <c r="D679" s="118">
        <v>11074050</v>
      </c>
      <c r="E679" s="118">
        <v>9882198.0500000007</v>
      </c>
      <c r="F679" s="118" t="s">
        <v>3383</v>
      </c>
      <c r="G679" s="118">
        <v>9882198.0500000007</v>
      </c>
      <c r="H679" s="118">
        <v>1191851.95</v>
      </c>
    </row>
    <row r="680" spans="1:8">
      <c r="A680" s="115" t="s">
        <v>473</v>
      </c>
      <c r="B680" s="115" t="s">
        <v>2236</v>
      </c>
      <c r="C680" s="115" t="s">
        <v>3426</v>
      </c>
      <c r="D680" s="118">
        <v>851850</v>
      </c>
      <c r="E680" s="118" t="s">
        <v>3383</v>
      </c>
      <c r="F680" s="118" t="s">
        <v>3383</v>
      </c>
      <c r="G680" s="118" t="s">
        <v>3383</v>
      </c>
      <c r="H680" s="118">
        <v>851850</v>
      </c>
    </row>
    <row r="681" spans="1:8">
      <c r="A681" s="115" t="s">
        <v>473</v>
      </c>
      <c r="B681" s="115" t="s">
        <v>2237</v>
      </c>
      <c r="C681" s="115" t="s">
        <v>3430</v>
      </c>
      <c r="D681" s="118">
        <v>12500000</v>
      </c>
      <c r="E681" s="118">
        <v>270000</v>
      </c>
      <c r="F681" s="118">
        <v>11045000</v>
      </c>
      <c r="G681" s="118">
        <v>11315000</v>
      </c>
      <c r="H681" s="118">
        <v>1185000</v>
      </c>
    </row>
    <row r="682" spans="1:8">
      <c r="A682" s="115" t="s">
        <v>473</v>
      </c>
      <c r="B682" s="115" t="s">
        <v>2238</v>
      </c>
      <c r="C682" s="115" t="s">
        <v>3417</v>
      </c>
      <c r="D682" s="118">
        <v>5850000</v>
      </c>
      <c r="E682" s="118" t="s">
        <v>3383</v>
      </c>
      <c r="F682" s="118">
        <v>3899400</v>
      </c>
      <c r="G682" s="118">
        <v>3899400</v>
      </c>
      <c r="H682" s="118">
        <v>1950600</v>
      </c>
    </row>
    <row r="683" spans="1:8">
      <c r="A683" s="115" t="s">
        <v>473</v>
      </c>
      <c r="B683" s="115" t="s">
        <v>3359</v>
      </c>
      <c r="C683" s="115" t="s">
        <v>3398</v>
      </c>
      <c r="D683" s="118">
        <v>66153410.899999999</v>
      </c>
      <c r="E683" s="118">
        <v>66153410.899999999</v>
      </c>
      <c r="F683" s="118" t="s">
        <v>3383</v>
      </c>
      <c r="G683" s="118">
        <v>66153410.899999999</v>
      </c>
      <c r="H683" s="118" t="s">
        <v>3383</v>
      </c>
    </row>
    <row r="684" spans="1:8">
      <c r="A684" s="115" t="s">
        <v>513</v>
      </c>
      <c r="B684" s="115" t="s">
        <v>1477</v>
      </c>
      <c r="C684" s="115" t="s">
        <v>1597</v>
      </c>
      <c r="D684" s="118">
        <v>38859485.600000001</v>
      </c>
      <c r="E684" s="118">
        <v>1013063.3</v>
      </c>
      <c r="F684" s="118" t="s">
        <v>3383</v>
      </c>
      <c r="G684" s="118">
        <v>1013063.3</v>
      </c>
      <c r="H684" s="118">
        <v>37846422.299999997</v>
      </c>
    </row>
    <row r="685" spans="1:8">
      <c r="A685" s="115" t="s">
        <v>513</v>
      </c>
      <c r="B685" s="115" t="s">
        <v>2239</v>
      </c>
      <c r="C685" s="115" t="s">
        <v>3408</v>
      </c>
      <c r="D685" s="118">
        <v>8845136.3300000001</v>
      </c>
      <c r="E685" s="118">
        <v>283964.07</v>
      </c>
      <c r="F685" s="118" t="s">
        <v>3383</v>
      </c>
      <c r="G685" s="118">
        <v>283964.07</v>
      </c>
      <c r="H685" s="118">
        <v>8561172.2599999998</v>
      </c>
    </row>
    <row r="686" spans="1:8">
      <c r="A686" s="115" t="s">
        <v>513</v>
      </c>
      <c r="B686" s="115" t="s">
        <v>2240</v>
      </c>
      <c r="C686" s="115" t="s">
        <v>1600</v>
      </c>
      <c r="D686" s="118">
        <v>73877986.359999999</v>
      </c>
      <c r="E686" s="118">
        <v>1711894.56</v>
      </c>
      <c r="F686" s="118" t="s">
        <v>3383</v>
      </c>
      <c r="G686" s="118">
        <v>1711894.56</v>
      </c>
      <c r="H686" s="118">
        <v>72166091.799999997</v>
      </c>
    </row>
    <row r="687" spans="1:8">
      <c r="A687" s="115" t="s">
        <v>513</v>
      </c>
      <c r="B687" s="115" t="s">
        <v>2241</v>
      </c>
      <c r="C687" s="115" t="s">
        <v>1602</v>
      </c>
      <c r="D687" s="118">
        <v>6256625.4400000004</v>
      </c>
      <c r="E687" s="118">
        <v>180827.17</v>
      </c>
      <c r="F687" s="118" t="s">
        <v>3383</v>
      </c>
      <c r="G687" s="118">
        <v>180827.17</v>
      </c>
      <c r="H687" s="118">
        <v>6075798.2699999996</v>
      </c>
    </row>
    <row r="688" spans="1:8">
      <c r="A688" s="115" t="s">
        <v>513</v>
      </c>
      <c r="B688" s="115" t="s">
        <v>2242</v>
      </c>
      <c r="C688" s="115" t="s">
        <v>1604</v>
      </c>
      <c r="D688" s="118">
        <v>15774882.52</v>
      </c>
      <c r="E688" s="118">
        <v>70209.75</v>
      </c>
      <c r="F688" s="118" t="s">
        <v>3383</v>
      </c>
      <c r="G688" s="118">
        <v>70209.75</v>
      </c>
      <c r="H688" s="118">
        <v>15704672.77</v>
      </c>
    </row>
    <row r="689" spans="1:8">
      <c r="A689" s="115" t="s">
        <v>513</v>
      </c>
      <c r="B689" s="115" t="s">
        <v>2243</v>
      </c>
      <c r="C689" s="115" t="s">
        <v>2975</v>
      </c>
      <c r="D689" s="118">
        <v>98328198.299999997</v>
      </c>
      <c r="E689" s="118">
        <v>882579.09</v>
      </c>
      <c r="F689" s="118" t="s">
        <v>3383</v>
      </c>
      <c r="G689" s="118">
        <v>882579.09</v>
      </c>
      <c r="H689" s="118">
        <v>97445619.209999993</v>
      </c>
    </row>
    <row r="690" spans="1:8">
      <c r="A690" s="115" t="s">
        <v>513</v>
      </c>
      <c r="B690" s="115" t="s">
        <v>2244</v>
      </c>
      <c r="C690" s="115" t="s">
        <v>1607</v>
      </c>
      <c r="D690" s="118">
        <v>25802000</v>
      </c>
      <c r="E690" s="118">
        <v>8020000</v>
      </c>
      <c r="F690" s="118">
        <v>1396000</v>
      </c>
      <c r="G690" s="118">
        <v>9416000</v>
      </c>
      <c r="H690" s="118">
        <v>16386000</v>
      </c>
    </row>
    <row r="691" spans="1:8">
      <c r="A691" s="115" t="s">
        <v>513</v>
      </c>
      <c r="B691" s="115" t="s">
        <v>2245</v>
      </c>
      <c r="C691" s="115" t="s">
        <v>3418</v>
      </c>
      <c r="D691" s="118">
        <v>420000</v>
      </c>
      <c r="E691" s="118" t="s">
        <v>3383</v>
      </c>
      <c r="F691" s="118" t="s">
        <v>3383</v>
      </c>
      <c r="G691" s="118" t="s">
        <v>3383</v>
      </c>
      <c r="H691" s="118">
        <v>420000</v>
      </c>
    </row>
    <row r="692" spans="1:8">
      <c r="A692" s="115" t="s">
        <v>513</v>
      </c>
      <c r="B692" s="115" t="s">
        <v>2246</v>
      </c>
      <c r="C692" s="115" t="s">
        <v>3409</v>
      </c>
      <c r="D692" s="118">
        <v>675000</v>
      </c>
      <c r="E692" s="118">
        <v>100000</v>
      </c>
      <c r="F692" s="118">
        <v>275000</v>
      </c>
      <c r="G692" s="118">
        <v>375000</v>
      </c>
      <c r="H692" s="118">
        <v>300000</v>
      </c>
    </row>
    <row r="693" spans="1:8">
      <c r="A693" s="115" t="s">
        <v>513</v>
      </c>
      <c r="B693" s="115" t="s">
        <v>2247</v>
      </c>
      <c r="C693" s="115" t="s">
        <v>1610</v>
      </c>
      <c r="D693" s="118">
        <v>129376466.56</v>
      </c>
      <c r="E693" s="118">
        <v>5837099</v>
      </c>
      <c r="F693" s="118">
        <v>4341746</v>
      </c>
      <c r="G693" s="118">
        <v>10178845</v>
      </c>
      <c r="H693" s="118">
        <v>119197621.56</v>
      </c>
    </row>
    <row r="694" spans="1:8">
      <c r="A694" s="115" t="s">
        <v>513</v>
      </c>
      <c r="B694" s="115" t="s">
        <v>2248</v>
      </c>
      <c r="C694" s="115" t="s">
        <v>1612</v>
      </c>
      <c r="D694" s="118">
        <v>21106153.43</v>
      </c>
      <c r="E694" s="118">
        <v>83760</v>
      </c>
      <c r="F694" s="118">
        <v>1050</v>
      </c>
      <c r="G694" s="118">
        <v>84810</v>
      </c>
      <c r="H694" s="118">
        <v>21021343.43</v>
      </c>
    </row>
    <row r="695" spans="1:8">
      <c r="A695" s="115" t="s">
        <v>513</v>
      </c>
      <c r="B695" s="115" t="s">
        <v>2249</v>
      </c>
      <c r="C695" s="115" t="s">
        <v>2982</v>
      </c>
      <c r="D695" s="118">
        <v>32405912</v>
      </c>
      <c r="E695" s="118" t="s">
        <v>3383</v>
      </c>
      <c r="F695" s="118" t="s">
        <v>3383</v>
      </c>
      <c r="G695" s="118" t="s">
        <v>3383</v>
      </c>
      <c r="H695" s="118">
        <v>32405912</v>
      </c>
    </row>
    <row r="696" spans="1:8">
      <c r="A696" s="115" t="s">
        <v>513</v>
      </c>
      <c r="B696" s="115" t="s">
        <v>2250</v>
      </c>
      <c r="C696" s="115" t="s">
        <v>1615</v>
      </c>
      <c r="D696" s="118">
        <v>8080000</v>
      </c>
      <c r="E696" s="118">
        <v>71500</v>
      </c>
      <c r="F696" s="118" t="s">
        <v>3383</v>
      </c>
      <c r="G696" s="118">
        <v>71500</v>
      </c>
      <c r="H696" s="118">
        <v>8008500</v>
      </c>
    </row>
    <row r="697" spans="1:8">
      <c r="A697" s="115" t="s">
        <v>513</v>
      </c>
      <c r="B697" s="115" t="s">
        <v>2251</v>
      </c>
      <c r="C697" s="115" t="s">
        <v>3410</v>
      </c>
      <c r="D697" s="118">
        <v>420000</v>
      </c>
      <c r="E697" s="118">
        <v>322950</v>
      </c>
      <c r="F697" s="118" t="s">
        <v>3383</v>
      </c>
      <c r="G697" s="118">
        <v>322950</v>
      </c>
      <c r="H697" s="118">
        <v>97050</v>
      </c>
    </row>
    <row r="698" spans="1:8">
      <c r="A698" s="115" t="s">
        <v>513</v>
      </c>
      <c r="B698" s="115" t="s">
        <v>2252</v>
      </c>
      <c r="C698" s="115" t="s">
        <v>3411</v>
      </c>
      <c r="D698" s="118">
        <v>250000</v>
      </c>
      <c r="E698" s="118" t="s">
        <v>3383</v>
      </c>
      <c r="F698" s="118" t="s">
        <v>3383</v>
      </c>
      <c r="G698" s="118" t="s">
        <v>3383</v>
      </c>
      <c r="H698" s="118">
        <v>250000</v>
      </c>
    </row>
    <row r="699" spans="1:8">
      <c r="A699" s="115" t="s">
        <v>513</v>
      </c>
      <c r="B699" s="115" t="s">
        <v>2253</v>
      </c>
      <c r="C699" s="115" t="s">
        <v>1619</v>
      </c>
      <c r="D699" s="118">
        <v>600000</v>
      </c>
      <c r="E699" s="118" t="s">
        <v>3383</v>
      </c>
      <c r="F699" s="118" t="s">
        <v>3383</v>
      </c>
      <c r="G699" s="118" t="s">
        <v>3383</v>
      </c>
      <c r="H699" s="118">
        <v>600000</v>
      </c>
    </row>
    <row r="700" spans="1:8">
      <c r="A700" s="115" t="s">
        <v>513</v>
      </c>
      <c r="B700" s="115" t="s">
        <v>2254</v>
      </c>
      <c r="C700" s="115" t="s">
        <v>3412</v>
      </c>
      <c r="D700" s="118">
        <v>2800000</v>
      </c>
      <c r="E700" s="118">
        <v>481917.17</v>
      </c>
      <c r="F700" s="118" t="s">
        <v>3383</v>
      </c>
      <c r="G700" s="118">
        <v>481917.17</v>
      </c>
      <c r="H700" s="118">
        <v>2318082.83</v>
      </c>
    </row>
    <row r="701" spans="1:8">
      <c r="A701" s="115" t="s">
        <v>513</v>
      </c>
      <c r="B701" s="115" t="s">
        <v>2255</v>
      </c>
      <c r="C701" s="115" t="s">
        <v>3413</v>
      </c>
      <c r="D701" s="118">
        <v>560000</v>
      </c>
      <c r="E701" s="118">
        <v>38000</v>
      </c>
      <c r="F701" s="118" t="s">
        <v>3383</v>
      </c>
      <c r="G701" s="118">
        <v>38000</v>
      </c>
      <c r="H701" s="118">
        <v>522000</v>
      </c>
    </row>
    <row r="702" spans="1:8">
      <c r="A702" s="115" t="s">
        <v>513</v>
      </c>
      <c r="B702" s="115" t="s">
        <v>2256</v>
      </c>
      <c r="C702" s="115" t="s">
        <v>3419</v>
      </c>
      <c r="D702" s="118">
        <v>300000</v>
      </c>
      <c r="E702" s="118" t="s">
        <v>3383</v>
      </c>
      <c r="F702" s="118" t="s">
        <v>3383</v>
      </c>
      <c r="G702" s="118" t="s">
        <v>3383</v>
      </c>
      <c r="H702" s="118">
        <v>300000</v>
      </c>
    </row>
    <row r="703" spans="1:8">
      <c r="A703" s="115" t="s">
        <v>513</v>
      </c>
      <c r="B703" s="115" t="s">
        <v>2257</v>
      </c>
      <c r="C703" s="115" t="s">
        <v>1647</v>
      </c>
      <c r="D703" s="118">
        <v>2325000</v>
      </c>
      <c r="E703" s="118" t="s">
        <v>3383</v>
      </c>
      <c r="F703" s="118" t="s">
        <v>3383</v>
      </c>
      <c r="G703" s="118" t="s">
        <v>3383</v>
      </c>
      <c r="H703" s="118">
        <v>2325000</v>
      </c>
    </row>
    <row r="704" spans="1:8">
      <c r="A704" s="115" t="s">
        <v>513</v>
      </c>
      <c r="B704" s="115" t="s">
        <v>2258</v>
      </c>
      <c r="C704" s="115" t="s">
        <v>3423</v>
      </c>
      <c r="D704" s="118">
        <v>1280000</v>
      </c>
      <c r="E704" s="118" t="s">
        <v>3383</v>
      </c>
      <c r="F704" s="118" t="s">
        <v>3383</v>
      </c>
      <c r="G704" s="118" t="s">
        <v>3383</v>
      </c>
      <c r="H704" s="118">
        <v>1280000</v>
      </c>
    </row>
    <row r="705" spans="1:8">
      <c r="A705" s="115" t="s">
        <v>513</v>
      </c>
      <c r="B705" s="115" t="s">
        <v>2259</v>
      </c>
      <c r="C705" s="115" t="s">
        <v>1625</v>
      </c>
      <c r="D705" s="118">
        <v>5139495</v>
      </c>
      <c r="E705" s="118">
        <v>2684266.81</v>
      </c>
      <c r="F705" s="118" t="s">
        <v>3383</v>
      </c>
      <c r="G705" s="118">
        <v>2684266.81</v>
      </c>
      <c r="H705" s="118">
        <v>2455228.19</v>
      </c>
    </row>
    <row r="706" spans="1:8">
      <c r="A706" s="115" t="s">
        <v>513</v>
      </c>
      <c r="B706" s="115" t="s">
        <v>2260</v>
      </c>
      <c r="C706" s="115" t="s">
        <v>3424</v>
      </c>
      <c r="D706" s="118">
        <v>2697525</v>
      </c>
      <c r="E706" s="118">
        <v>1803964.62</v>
      </c>
      <c r="F706" s="118" t="s">
        <v>3383</v>
      </c>
      <c r="G706" s="118">
        <v>1803964.62</v>
      </c>
      <c r="H706" s="118">
        <v>893560.38</v>
      </c>
    </row>
    <row r="707" spans="1:8">
      <c r="A707" s="115" t="s">
        <v>513</v>
      </c>
      <c r="B707" s="115" t="s">
        <v>2261</v>
      </c>
      <c r="C707" s="115" t="s">
        <v>3420</v>
      </c>
      <c r="D707" s="118">
        <v>11925900</v>
      </c>
      <c r="E707" s="118">
        <v>8512941.7699999996</v>
      </c>
      <c r="F707" s="118" t="s">
        <v>3383</v>
      </c>
      <c r="G707" s="118">
        <v>8512941.7699999996</v>
      </c>
      <c r="H707" s="118">
        <v>3412958.23</v>
      </c>
    </row>
    <row r="708" spans="1:8">
      <c r="A708" s="115" t="s">
        <v>513</v>
      </c>
      <c r="B708" s="115" t="s">
        <v>2262</v>
      </c>
      <c r="C708" s="115" t="s">
        <v>1699</v>
      </c>
      <c r="D708" s="118">
        <v>32938.199999999997</v>
      </c>
      <c r="E708" s="118">
        <v>30773.26</v>
      </c>
      <c r="F708" s="118" t="s">
        <v>3383</v>
      </c>
      <c r="G708" s="118">
        <v>30773.26</v>
      </c>
      <c r="H708" s="118">
        <v>2164.94</v>
      </c>
    </row>
    <row r="709" spans="1:8">
      <c r="A709" s="115" t="s">
        <v>513</v>
      </c>
      <c r="B709" s="115" t="s">
        <v>2263</v>
      </c>
      <c r="C709" s="115" t="s">
        <v>1701</v>
      </c>
      <c r="D709" s="118">
        <v>98814.6</v>
      </c>
      <c r="E709" s="118" t="s">
        <v>3383</v>
      </c>
      <c r="F709" s="118" t="s">
        <v>3383</v>
      </c>
      <c r="G709" s="118" t="s">
        <v>3383</v>
      </c>
      <c r="H709" s="118">
        <v>98814.6</v>
      </c>
    </row>
    <row r="710" spans="1:8">
      <c r="A710" s="115" t="s">
        <v>513</v>
      </c>
      <c r="B710" s="115" t="s">
        <v>2264</v>
      </c>
      <c r="C710" s="115" t="s">
        <v>3460</v>
      </c>
      <c r="D710" s="118">
        <v>12500000</v>
      </c>
      <c r="E710" s="118" t="s">
        <v>3383</v>
      </c>
      <c r="F710" s="118">
        <v>10895000</v>
      </c>
      <c r="G710" s="118">
        <v>10895000</v>
      </c>
      <c r="H710" s="118">
        <v>1605000</v>
      </c>
    </row>
    <row r="711" spans="1:8">
      <c r="A711" s="115" t="s">
        <v>513</v>
      </c>
      <c r="B711" s="115" t="s">
        <v>2265</v>
      </c>
      <c r="C711" s="115" t="s">
        <v>3417</v>
      </c>
      <c r="D711" s="118">
        <v>5400000</v>
      </c>
      <c r="E711" s="118" t="s">
        <v>3383</v>
      </c>
      <c r="F711" s="118" t="s">
        <v>3383</v>
      </c>
      <c r="G711" s="118" t="s">
        <v>3383</v>
      </c>
      <c r="H711" s="118">
        <v>5400000</v>
      </c>
    </row>
    <row r="712" spans="1:8">
      <c r="A712" s="115" t="s">
        <v>513</v>
      </c>
      <c r="B712" s="115" t="s">
        <v>3360</v>
      </c>
      <c r="C712" s="115" t="s">
        <v>3399</v>
      </c>
      <c r="D712" s="118">
        <v>67399054.370000005</v>
      </c>
      <c r="E712" s="118">
        <v>67399054.370000005</v>
      </c>
      <c r="F712" s="118" t="s">
        <v>3383</v>
      </c>
      <c r="G712" s="118">
        <v>67399054.370000005</v>
      </c>
      <c r="H712" s="118" t="s">
        <v>3383</v>
      </c>
    </row>
    <row r="713" spans="1:8">
      <c r="A713" s="115" t="s">
        <v>560</v>
      </c>
      <c r="B713" s="115" t="s">
        <v>1478</v>
      </c>
      <c r="C713" s="115" t="s">
        <v>1597</v>
      </c>
      <c r="D713" s="118">
        <v>795954.5</v>
      </c>
      <c r="E713" s="118">
        <v>70215.490000000005</v>
      </c>
      <c r="F713" s="118" t="s">
        <v>3383</v>
      </c>
      <c r="G713" s="118">
        <v>70215.490000000005</v>
      </c>
      <c r="H713" s="118">
        <v>725739.01</v>
      </c>
    </row>
    <row r="714" spans="1:8">
      <c r="A714" s="115" t="s">
        <v>560</v>
      </c>
      <c r="B714" s="115" t="s">
        <v>2266</v>
      </c>
      <c r="C714" s="115" t="s">
        <v>1600</v>
      </c>
      <c r="D714" s="118">
        <v>10628985.93</v>
      </c>
      <c r="E714" s="118">
        <v>114746.3</v>
      </c>
      <c r="F714" s="118" t="s">
        <v>3383</v>
      </c>
      <c r="G714" s="118">
        <v>114746.3</v>
      </c>
      <c r="H714" s="118">
        <v>10514239.630000001</v>
      </c>
    </row>
    <row r="715" spans="1:8">
      <c r="A715" s="115" t="s">
        <v>560</v>
      </c>
      <c r="B715" s="115" t="s">
        <v>2267</v>
      </c>
      <c r="C715" s="115" t="s">
        <v>1602</v>
      </c>
      <c r="D715" s="118">
        <v>229144.67</v>
      </c>
      <c r="E715" s="118">
        <v>10363.280000000001</v>
      </c>
      <c r="F715" s="118" t="s">
        <v>3383</v>
      </c>
      <c r="G715" s="118">
        <v>10363.280000000001</v>
      </c>
      <c r="H715" s="118">
        <v>218781.39</v>
      </c>
    </row>
    <row r="716" spans="1:8">
      <c r="A716" s="115" t="s">
        <v>560</v>
      </c>
      <c r="B716" s="115" t="s">
        <v>2268</v>
      </c>
      <c r="C716" s="115" t="s">
        <v>2975</v>
      </c>
      <c r="D716" s="118">
        <v>16733918.58</v>
      </c>
      <c r="E716" s="118">
        <v>25342.23</v>
      </c>
      <c r="F716" s="118" t="s">
        <v>3383</v>
      </c>
      <c r="G716" s="118">
        <v>25342.23</v>
      </c>
      <c r="H716" s="118">
        <v>16708576.35</v>
      </c>
    </row>
    <row r="717" spans="1:8">
      <c r="A717" s="115" t="s">
        <v>560</v>
      </c>
      <c r="B717" s="115" t="s">
        <v>2269</v>
      </c>
      <c r="C717" s="115" t="s">
        <v>1610</v>
      </c>
      <c r="D717" s="118">
        <v>4497110</v>
      </c>
      <c r="E717" s="118">
        <v>110000</v>
      </c>
      <c r="F717" s="118" t="s">
        <v>3383</v>
      </c>
      <c r="G717" s="118">
        <v>110000</v>
      </c>
      <c r="H717" s="118">
        <v>4387110</v>
      </c>
    </row>
    <row r="718" spans="1:8">
      <c r="A718" s="115" t="s">
        <v>560</v>
      </c>
      <c r="B718" s="115" t="s">
        <v>2270</v>
      </c>
      <c r="C718" s="115" t="s">
        <v>2271</v>
      </c>
      <c r="D718" s="118">
        <v>2925183.22</v>
      </c>
      <c r="E718" s="118">
        <v>535974</v>
      </c>
      <c r="F718" s="118" t="s">
        <v>3383</v>
      </c>
      <c r="G718" s="118">
        <v>535974</v>
      </c>
      <c r="H718" s="118">
        <v>2389209.2200000002</v>
      </c>
    </row>
    <row r="719" spans="1:8">
      <c r="A719" s="115" t="s">
        <v>560</v>
      </c>
      <c r="B719" s="115" t="s">
        <v>2272</v>
      </c>
      <c r="C719" s="115" t="s">
        <v>1615</v>
      </c>
      <c r="D719" s="118">
        <v>1600000</v>
      </c>
      <c r="E719" s="118">
        <v>378000</v>
      </c>
      <c r="F719" s="118" t="s">
        <v>3383</v>
      </c>
      <c r="G719" s="118">
        <v>378000</v>
      </c>
      <c r="H719" s="118">
        <v>1222000</v>
      </c>
    </row>
    <row r="720" spans="1:8">
      <c r="A720" s="115" t="s">
        <v>560</v>
      </c>
      <c r="B720" s="115" t="s">
        <v>2273</v>
      </c>
      <c r="C720" s="115" t="s">
        <v>3411</v>
      </c>
      <c r="D720" s="118">
        <v>160000</v>
      </c>
      <c r="E720" s="118">
        <v>25000</v>
      </c>
      <c r="F720" s="118" t="s">
        <v>3383</v>
      </c>
      <c r="G720" s="118">
        <v>25000</v>
      </c>
      <c r="H720" s="118">
        <v>135000</v>
      </c>
    </row>
    <row r="721" spans="1:8">
      <c r="A721" s="115" t="s">
        <v>560</v>
      </c>
      <c r="B721" s="115" t="s">
        <v>2274</v>
      </c>
      <c r="C721" s="115" t="s">
        <v>1619</v>
      </c>
      <c r="D721" s="118">
        <v>300000</v>
      </c>
      <c r="E721" s="118" t="s">
        <v>3383</v>
      </c>
      <c r="F721" s="118" t="s">
        <v>3383</v>
      </c>
      <c r="G721" s="118" t="s">
        <v>3383</v>
      </c>
      <c r="H721" s="118">
        <v>300000</v>
      </c>
    </row>
    <row r="722" spans="1:8">
      <c r="A722" s="115" t="s">
        <v>560</v>
      </c>
      <c r="B722" s="115" t="s">
        <v>2275</v>
      </c>
      <c r="C722" s="115" t="s">
        <v>3412</v>
      </c>
      <c r="D722" s="118">
        <v>1600000</v>
      </c>
      <c r="E722" s="118">
        <v>721876.21</v>
      </c>
      <c r="F722" s="118" t="s">
        <v>3383</v>
      </c>
      <c r="G722" s="118">
        <v>721876.21</v>
      </c>
      <c r="H722" s="118">
        <v>878123.79</v>
      </c>
    </row>
    <row r="723" spans="1:8">
      <c r="A723" s="115" t="s">
        <v>560</v>
      </c>
      <c r="B723" s="115" t="s">
        <v>2276</v>
      </c>
      <c r="C723" s="115" t="s">
        <v>3413</v>
      </c>
      <c r="D723" s="118">
        <v>160000</v>
      </c>
      <c r="E723" s="118" t="s">
        <v>3383</v>
      </c>
      <c r="F723" s="118" t="s">
        <v>3383</v>
      </c>
      <c r="G723" s="118" t="s">
        <v>3383</v>
      </c>
      <c r="H723" s="118">
        <v>160000</v>
      </c>
    </row>
    <row r="724" spans="1:8">
      <c r="A724" s="115" t="s">
        <v>560</v>
      </c>
      <c r="B724" s="115" t="s">
        <v>2277</v>
      </c>
      <c r="C724" s="115" t="s">
        <v>3419</v>
      </c>
      <c r="D724" s="118">
        <v>40000</v>
      </c>
      <c r="E724" s="118" t="s">
        <v>3383</v>
      </c>
      <c r="F724" s="118" t="s">
        <v>3383</v>
      </c>
      <c r="G724" s="118" t="s">
        <v>3383</v>
      </c>
      <c r="H724" s="118">
        <v>40000</v>
      </c>
    </row>
    <row r="725" spans="1:8">
      <c r="A725" s="115" t="s">
        <v>560</v>
      </c>
      <c r="B725" s="115" t="s">
        <v>2278</v>
      </c>
      <c r="C725" s="115" t="s">
        <v>1647</v>
      </c>
      <c r="D725" s="118">
        <v>3000000</v>
      </c>
      <c r="E725" s="118" t="s">
        <v>3383</v>
      </c>
      <c r="F725" s="118" t="s">
        <v>3383</v>
      </c>
      <c r="G725" s="118" t="s">
        <v>3383</v>
      </c>
      <c r="H725" s="118">
        <v>3000000</v>
      </c>
    </row>
    <row r="726" spans="1:8">
      <c r="A726" s="115" t="s">
        <v>560</v>
      </c>
      <c r="B726" s="115" t="s">
        <v>2279</v>
      </c>
      <c r="C726" s="115" t="s">
        <v>2280</v>
      </c>
      <c r="D726" s="118">
        <v>510000</v>
      </c>
      <c r="E726" s="118" t="s">
        <v>3383</v>
      </c>
      <c r="F726" s="118" t="s">
        <v>3383</v>
      </c>
      <c r="G726" s="118" t="s">
        <v>3383</v>
      </c>
      <c r="H726" s="118">
        <v>510000</v>
      </c>
    </row>
    <row r="727" spans="1:8">
      <c r="A727" s="115" t="s">
        <v>560</v>
      </c>
      <c r="B727" s="115" t="s">
        <v>2281</v>
      </c>
      <c r="C727" s="115" t="s">
        <v>3461</v>
      </c>
      <c r="D727" s="118">
        <v>320000</v>
      </c>
      <c r="E727" s="118" t="s">
        <v>3383</v>
      </c>
      <c r="F727" s="118" t="s">
        <v>3383</v>
      </c>
      <c r="G727" s="118" t="s">
        <v>3383</v>
      </c>
      <c r="H727" s="118">
        <v>320000</v>
      </c>
    </row>
    <row r="728" spans="1:8">
      <c r="A728" s="115" t="s">
        <v>560</v>
      </c>
      <c r="B728" s="115" t="s">
        <v>2282</v>
      </c>
      <c r="C728" s="115" t="s">
        <v>3462</v>
      </c>
      <c r="D728" s="118">
        <v>40000</v>
      </c>
      <c r="E728" s="118" t="s">
        <v>3383</v>
      </c>
      <c r="F728" s="118" t="s">
        <v>3383</v>
      </c>
      <c r="G728" s="118" t="s">
        <v>3383</v>
      </c>
      <c r="H728" s="118">
        <v>40000</v>
      </c>
    </row>
    <row r="729" spans="1:8">
      <c r="A729" s="115" t="s">
        <v>560</v>
      </c>
      <c r="B729" s="115" t="s">
        <v>2283</v>
      </c>
      <c r="C729" s="115" t="s">
        <v>3463</v>
      </c>
      <c r="D729" s="118">
        <v>14000000</v>
      </c>
      <c r="E729" s="118">
        <v>198</v>
      </c>
      <c r="F729" s="118" t="s">
        <v>3383</v>
      </c>
      <c r="G729" s="118">
        <v>198</v>
      </c>
      <c r="H729" s="118">
        <v>13999802</v>
      </c>
    </row>
    <row r="730" spans="1:8">
      <c r="A730" s="115" t="s">
        <v>560</v>
      </c>
      <c r="B730" s="115" t="s">
        <v>3361</v>
      </c>
      <c r="C730" s="115" t="s">
        <v>3400</v>
      </c>
      <c r="D730" s="118">
        <v>4407341.6100000003</v>
      </c>
      <c r="E730" s="118">
        <v>4407341.6100000003</v>
      </c>
      <c r="F730" s="118" t="s">
        <v>3383</v>
      </c>
      <c r="G730" s="118">
        <v>4407341.6100000003</v>
      </c>
      <c r="H730" s="118" t="s">
        <v>3383</v>
      </c>
    </row>
    <row r="731" spans="1:8">
      <c r="A731" s="115" t="s">
        <v>564</v>
      </c>
      <c r="B731" s="115" t="s">
        <v>1479</v>
      </c>
      <c r="C731" s="115" t="s">
        <v>1597</v>
      </c>
      <c r="D731" s="118">
        <v>3641000</v>
      </c>
      <c r="E731" s="118" t="s">
        <v>3383</v>
      </c>
      <c r="F731" s="118" t="s">
        <v>3383</v>
      </c>
      <c r="G731" s="118" t="s">
        <v>3383</v>
      </c>
      <c r="H731" s="118">
        <v>3641000</v>
      </c>
    </row>
    <row r="732" spans="1:8">
      <c r="A732" s="115" t="s">
        <v>564</v>
      </c>
      <c r="B732" s="115" t="s">
        <v>2284</v>
      </c>
      <c r="C732" s="115" t="s">
        <v>3408</v>
      </c>
      <c r="D732" s="118">
        <v>816110.5</v>
      </c>
      <c r="E732" s="118">
        <v>28248.13</v>
      </c>
      <c r="F732" s="118" t="s">
        <v>3383</v>
      </c>
      <c r="G732" s="118">
        <v>28248.13</v>
      </c>
      <c r="H732" s="118">
        <v>787862.37</v>
      </c>
    </row>
    <row r="733" spans="1:8">
      <c r="A733" s="115" t="s">
        <v>564</v>
      </c>
      <c r="B733" s="115" t="s">
        <v>2285</v>
      </c>
      <c r="C733" s="115" t="s">
        <v>1600</v>
      </c>
      <c r="D733" s="118">
        <v>12293354.390000001</v>
      </c>
      <c r="E733" s="118">
        <v>286483.65000000002</v>
      </c>
      <c r="F733" s="118" t="s">
        <v>3383</v>
      </c>
      <c r="G733" s="118">
        <v>286483.65000000002</v>
      </c>
      <c r="H733" s="118">
        <v>12006870.74</v>
      </c>
    </row>
    <row r="734" spans="1:8">
      <c r="A734" s="115" t="s">
        <v>564</v>
      </c>
      <c r="B734" s="115" t="s">
        <v>2286</v>
      </c>
      <c r="C734" s="115" t="s">
        <v>1602</v>
      </c>
      <c r="D734" s="118">
        <v>594500.03</v>
      </c>
      <c r="E734" s="118" t="s">
        <v>3383</v>
      </c>
      <c r="F734" s="118" t="s">
        <v>3383</v>
      </c>
      <c r="G734" s="118" t="s">
        <v>3383</v>
      </c>
      <c r="H734" s="118">
        <v>594500.03</v>
      </c>
    </row>
    <row r="735" spans="1:8">
      <c r="A735" s="115" t="s">
        <v>564</v>
      </c>
      <c r="B735" s="115" t="s">
        <v>2287</v>
      </c>
      <c r="C735" s="115" t="s">
        <v>1604</v>
      </c>
      <c r="D735" s="118">
        <v>1408991.76</v>
      </c>
      <c r="E735" s="118" t="s">
        <v>3383</v>
      </c>
      <c r="F735" s="118" t="s">
        <v>3383</v>
      </c>
      <c r="G735" s="118" t="s">
        <v>3383</v>
      </c>
      <c r="H735" s="118">
        <v>1408991.76</v>
      </c>
    </row>
    <row r="736" spans="1:8">
      <c r="A736" s="115" t="s">
        <v>564</v>
      </c>
      <c r="B736" s="115" t="s">
        <v>2288</v>
      </c>
      <c r="C736" s="115" t="s">
        <v>2975</v>
      </c>
      <c r="D736" s="118">
        <v>5826354.25</v>
      </c>
      <c r="E736" s="118">
        <v>1272786.28</v>
      </c>
      <c r="F736" s="118" t="s">
        <v>3383</v>
      </c>
      <c r="G736" s="118">
        <v>1272786.28</v>
      </c>
      <c r="H736" s="118">
        <v>4553567.97</v>
      </c>
    </row>
    <row r="737" spans="1:8">
      <c r="A737" s="115" t="s">
        <v>564</v>
      </c>
      <c r="B737" s="115" t="s">
        <v>2289</v>
      </c>
      <c r="C737" s="115" t="s">
        <v>1607</v>
      </c>
      <c r="D737" s="118">
        <v>645260</v>
      </c>
      <c r="E737" s="118" t="s">
        <v>3383</v>
      </c>
      <c r="F737" s="118" t="s">
        <v>3383</v>
      </c>
      <c r="G737" s="118" t="s">
        <v>3383</v>
      </c>
      <c r="H737" s="118">
        <v>645260</v>
      </c>
    </row>
    <row r="738" spans="1:8">
      <c r="A738" s="115" t="s">
        <v>564</v>
      </c>
      <c r="B738" s="115" t="s">
        <v>2290</v>
      </c>
      <c r="C738" s="115" t="s">
        <v>3409</v>
      </c>
      <c r="D738" s="118">
        <v>50000</v>
      </c>
      <c r="E738" s="118" t="s">
        <v>3383</v>
      </c>
      <c r="F738" s="118" t="s">
        <v>3383</v>
      </c>
      <c r="G738" s="118" t="s">
        <v>3383</v>
      </c>
      <c r="H738" s="118">
        <v>50000</v>
      </c>
    </row>
    <row r="739" spans="1:8">
      <c r="A739" s="115" t="s">
        <v>564</v>
      </c>
      <c r="B739" s="115" t="s">
        <v>2291</v>
      </c>
      <c r="C739" s="115" t="s">
        <v>1610</v>
      </c>
      <c r="D739" s="118">
        <v>3481542.98</v>
      </c>
      <c r="E739" s="118">
        <v>2274000</v>
      </c>
      <c r="F739" s="118" t="s">
        <v>3383</v>
      </c>
      <c r="G739" s="118">
        <v>2274000</v>
      </c>
      <c r="H739" s="118">
        <v>1207542.98</v>
      </c>
    </row>
    <row r="740" spans="1:8">
      <c r="A740" s="115" t="s">
        <v>564</v>
      </c>
      <c r="B740" s="115" t="s">
        <v>2292</v>
      </c>
      <c r="C740" s="115" t="s">
        <v>1612</v>
      </c>
      <c r="D740" s="118">
        <v>1607710.5</v>
      </c>
      <c r="E740" s="118" t="s">
        <v>3383</v>
      </c>
      <c r="F740" s="118" t="s">
        <v>3383</v>
      </c>
      <c r="G740" s="118" t="s">
        <v>3383</v>
      </c>
      <c r="H740" s="118">
        <v>1607710.5</v>
      </c>
    </row>
    <row r="741" spans="1:8">
      <c r="A741" s="115" t="s">
        <v>564</v>
      </c>
      <c r="B741" s="115" t="s">
        <v>2293</v>
      </c>
      <c r="C741" s="115" t="s">
        <v>2982</v>
      </c>
      <c r="D741" s="118">
        <v>2417000.34</v>
      </c>
      <c r="E741" s="118" t="s">
        <v>3383</v>
      </c>
      <c r="F741" s="118" t="s">
        <v>3383</v>
      </c>
      <c r="G741" s="118" t="s">
        <v>3383</v>
      </c>
      <c r="H741" s="118">
        <v>2417000.34</v>
      </c>
    </row>
    <row r="742" spans="1:8">
      <c r="A742" s="115" t="s">
        <v>564</v>
      </c>
      <c r="B742" s="115" t="s">
        <v>2294</v>
      </c>
      <c r="C742" s="115" t="s">
        <v>2295</v>
      </c>
      <c r="D742" s="118">
        <v>300000</v>
      </c>
      <c r="E742" s="118" t="s">
        <v>3383</v>
      </c>
      <c r="F742" s="118" t="s">
        <v>3383</v>
      </c>
      <c r="G742" s="118" t="s">
        <v>3383</v>
      </c>
      <c r="H742" s="118">
        <v>300000</v>
      </c>
    </row>
    <row r="743" spans="1:8">
      <c r="A743" s="115" t="s">
        <v>564</v>
      </c>
      <c r="B743" s="115" t="s">
        <v>2296</v>
      </c>
      <c r="C743" s="115" t="s">
        <v>1615</v>
      </c>
      <c r="D743" s="118">
        <v>655000</v>
      </c>
      <c r="E743" s="118">
        <v>6500</v>
      </c>
      <c r="F743" s="118" t="s">
        <v>3383</v>
      </c>
      <c r="G743" s="118">
        <v>6500</v>
      </c>
      <c r="H743" s="118">
        <v>648500</v>
      </c>
    </row>
    <row r="744" spans="1:8">
      <c r="A744" s="115" t="s">
        <v>564</v>
      </c>
      <c r="B744" s="115" t="s">
        <v>3362</v>
      </c>
      <c r="C744" s="115" t="s">
        <v>3398</v>
      </c>
      <c r="D744" s="118">
        <v>6043398.79</v>
      </c>
      <c r="E744" s="118">
        <v>6043398.79</v>
      </c>
      <c r="F744" s="118" t="s">
        <v>3383</v>
      </c>
      <c r="G744" s="118">
        <v>6043398.79</v>
      </c>
      <c r="H744" s="118" t="s">
        <v>3383</v>
      </c>
    </row>
    <row r="745" spans="1:8">
      <c r="A745" s="115" t="s">
        <v>568</v>
      </c>
      <c r="B745" s="115" t="s">
        <v>1480</v>
      </c>
      <c r="C745" s="115" t="s">
        <v>3464</v>
      </c>
      <c r="D745" s="118">
        <v>5752200.5599999996</v>
      </c>
      <c r="E745" s="118">
        <v>10651.77</v>
      </c>
      <c r="F745" s="118" t="s">
        <v>3383</v>
      </c>
      <c r="G745" s="118">
        <v>10651.77</v>
      </c>
      <c r="H745" s="118">
        <v>5741548.79</v>
      </c>
    </row>
    <row r="746" spans="1:8">
      <c r="A746" s="115" t="s">
        <v>568</v>
      </c>
      <c r="B746" s="115" t="s">
        <v>2297</v>
      </c>
      <c r="C746" s="115" t="s">
        <v>3408</v>
      </c>
      <c r="D746" s="118">
        <v>1266539.8500000001</v>
      </c>
      <c r="E746" s="118">
        <v>722434.3</v>
      </c>
      <c r="F746" s="118" t="s">
        <v>3383</v>
      </c>
      <c r="G746" s="118">
        <v>722434.3</v>
      </c>
      <c r="H746" s="118">
        <v>544105.55000000005</v>
      </c>
    </row>
    <row r="747" spans="1:8">
      <c r="A747" s="115" t="s">
        <v>568</v>
      </c>
      <c r="B747" s="115" t="s">
        <v>2298</v>
      </c>
      <c r="C747" s="115" t="s">
        <v>1600</v>
      </c>
      <c r="D747" s="118">
        <v>3311062.82</v>
      </c>
      <c r="E747" s="118">
        <v>957700.85</v>
      </c>
      <c r="F747" s="118" t="s">
        <v>3383</v>
      </c>
      <c r="G747" s="118">
        <v>957700.85</v>
      </c>
      <c r="H747" s="118">
        <v>2353361.9700000002</v>
      </c>
    </row>
    <row r="748" spans="1:8">
      <c r="A748" s="115" t="s">
        <v>568</v>
      </c>
      <c r="B748" s="115" t="s">
        <v>2299</v>
      </c>
      <c r="C748" s="115" t="s">
        <v>1602</v>
      </c>
      <c r="D748" s="118">
        <v>631236.49</v>
      </c>
      <c r="E748" s="118">
        <v>1777.89</v>
      </c>
      <c r="F748" s="118" t="s">
        <v>3383</v>
      </c>
      <c r="G748" s="118">
        <v>1777.89</v>
      </c>
      <c r="H748" s="118">
        <v>629458.6</v>
      </c>
    </row>
    <row r="749" spans="1:8">
      <c r="A749" s="115" t="s">
        <v>568</v>
      </c>
      <c r="B749" s="115" t="s">
        <v>2300</v>
      </c>
      <c r="C749" s="115" t="s">
        <v>1604</v>
      </c>
      <c r="D749" s="118">
        <v>2515669.2200000002</v>
      </c>
      <c r="E749" s="118">
        <v>4788.33</v>
      </c>
      <c r="F749" s="118" t="s">
        <v>3383</v>
      </c>
      <c r="G749" s="118">
        <v>4788.33</v>
      </c>
      <c r="H749" s="118">
        <v>2510880.89</v>
      </c>
    </row>
    <row r="750" spans="1:8">
      <c r="A750" s="115" t="s">
        <v>568</v>
      </c>
      <c r="B750" s="115" t="s">
        <v>2301</v>
      </c>
      <c r="C750" s="115" t="s">
        <v>2975</v>
      </c>
      <c r="D750" s="118">
        <v>3274348.49</v>
      </c>
      <c r="E750" s="118">
        <v>14400</v>
      </c>
      <c r="F750" s="118" t="s">
        <v>3383</v>
      </c>
      <c r="G750" s="118">
        <v>14400</v>
      </c>
      <c r="H750" s="118">
        <v>3259948.49</v>
      </c>
    </row>
    <row r="751" spans="1:8">
      <c r="A751" s="115" t="s">
        <v>568</v>
      </c>
      <c r="B751" s="115" t="s">
        <v>2302</v>
      </c>
      <c r="C751" s="115" t="s">
        <v>1607</v>
      </c>
      <c r="D751" s="118">
        <v>144000</v>
      </c>
      <c r="E751" s="118" t="s">
        <v>3383</v>
      </c>
      <c r="F751" s="118" t="s">
        <v>3383</v>
      </c>
      <c r="G751" s="118" t="s">
        <v>3383</v>
      </c>
      <c r="H751" s="118">
        <v>144000</v>
      </c>
    </row>
    <row r="752" spans="1:8">
      <c r="A752" s="115" t="s">
        <v>568</v>
      </c>
      <c r="B752" s="115" t="s">
        <v>2303</v>
      </c>
      <c r="C752" s="115" t="s">
        <v>3409</v>
      </c>
      <c r="D752" s="118">
        <v>75000</v>
      </c>
      <c r="E752" s="118" t="s">
        <v>3383</v>
      </c>
      <c r="F752" s="118">
        <v>50000</v>
      </c>
      <c r="G752" s="118">
        <v>50000</v>
      </c>
      <c r="H752" s="118">
        <v>25000</v>
      </c>
    </row>
    <row r="753" spans="1:8">
      <c r="A753" s="115" t="s">
        <v>568</v>
      </c>
      <c r="B753" s="115" t="s">
        <v>2304</v>
      </c>
      <c r="C753" s="115" t="s">
        <v>1610</v>
      </c>
      <c r="D753" s="118">
        <v>7418190</v>
      </c>
      <c r="E753" s="118" t="s">
        <v>3383</v>
      </c>
      <c r="F753" s="118">
        <v>1168400</v>
      </c>
      <c r="G753" s="118">
        <v>1168400</v>
      </c>
      <c r="H753" s="118">
        <v>6249790</v>
      </c>
    </row>
    <row r="754" spans="1:8">
      <c r="A754" s="115" t="s">
        <v>568</v>
      </c>
      <c r="B754" s="115" t="s">
        <v>2305</v>
      </c>
      <c r="C754" s="115" t="s">
        <v>2306</v>
      </c>
      <c r="D754" s="118">
        <v>813765</v>
      </c>
      <c r="E754" s="118" t="s">
        <v>3383</v>
      </c>
      <c r="F754" s="118">
        <v>840780</v>
      </c>
      <c r="G754" s="118">
        <v>840780</v>
      </c>
      <c r="H754" s="118" t="s">
        <v>3465</v>
      </c>
    </row>
    <row r="755" spans="1:8">
      <c r="A755" s="115" t="s">
        <v>568</v>
      </c>
      <c r="B755" s="115" t="s">
        <v>2307</v>
      </c>
      <c r="C755" s="115" t="s">
        <v>1988</v>
      </c>
      <c r="D755" s="118">
        <v>12125000</v>
      </c>
      <c r="E755" s="118" t="s">
        <v>3383</v>
      </c>
      <c r="F755" s="118" t="s">
        <v>3383</v>
      </c>
      <c r="G755" s="118" t="s">
        <v>3383</v>
      </c>
      <c r="H755" s="118">
        <v>12125000</v>
      </c>
    </row>
    <row r="756" spans="1:8">
      <c r="A756" s="115" t="s">
        <v>568</v>
      </c>
      <c r="B756" s="115" t="s">
        <v>2308</v>
      </c>
      <c r="C756" s="115" t="s">
        <v>1615</v>
      </c>
      <c r="D756" s="118">
        <v>525000</v>
      </c>
      <c r="E756" s="118" t="s">
        <v>3383</v>
      </c>
      <c r="F756" s="118" t="s">
        <v>3383</v>
      </c>
      <c r="G756" s="118" t="s">
        <v>3383</v>
      </c>
      <c r="H756" s="118">
        <v>525000</v>
      </c>
    </row>
    <row r="757" spans="1:8">
      <c r="A757" s="115" t="s">
        <v>568</v>
      </c>
      <c r="B757" s="115" t="s">
        <v>2309</v>
      </c>
      <c r="C757" s="115" t="s">
        <v>3420</v>
      </c>
      <c r="D757" s="118">
        <v>1419750</v>
      </c>
      <c r="E757" s="118" t="s">
        <v>3383</v>
      </c>
      <c r="F757" s="118" t="s">
        <v>3383</v>
      </c>
      <c r="G757" s="118" t="s">
        <v>3383</v>
      </c>
      <c r="H757" s="118">
        <v>1419750</v>
      </c>
    </row>
    <row r="758" spans="1:8">
      <c r="A758" s="115" t="s">
        <v>568</v>
      </c>
      <c r="B758" s="115" t="s">
        <v>2310</v>
      </c>
      <c r="C758" s="115" t="s">
        <v>3430</v>
      </c>
      <c r="D758" s="118" t="s">
        <v>3383</v>
      </c>
      <c r="E758" s="118" t="s">
        <v>3383</v>
      </c>
      <c r="F758" s="118" t="s">
        <v>3383</v>
      </c>
      <c r="G758" s="118" t="s">
        <v>3383</v>
      </c>
      <c r="H758" s="118" t="s">
        <v>3383</v>
      </c>
    </row>
    <row r="759" spans="1:8">
      <c r="A759" s="115" t="s">
        <v>568</v>
      </c>
      <c r="B759" s="115" t="s">
        <v>2311</v>
      </c>
      <c r="C759" s="115" t="s">
        <v>3466</v>
      </c>
      <c r="D759" s="118">
        <v>150000</v>
      </c>
      <c r="E759" s="118" t="s">
        <v>3383</v>
      </c>
      <c r="F759" s="118" t="s">
        <v>3383</v>
      </c>
      <c r="G759" s="118" t="s">
        <v>3383</v>
      </c>
      <c r="H759" s="118">
        <v>150000</v>
      </c>
    </row>
    <row r="760" spans="1:8">
      <c r="A760" s="115" t="s">
        <v>568</v>
      </c>
      <c r="B760" s="115" t="s">
        <v>2312</v>
      </c>
      <c r="C760" s="115" t="s">
        <v>3452</v>
      </c>
      <c r="D760" s="118">
        <v>160000</v>
      </c>
      <c r="E760" s="118" t="s">
        <v>3383</v>
      </c>
      <c r="F760" s="118" t="s">
        <v>3383</v>
      </c>
      <c r="G760" s="118" t="s">
        <v>3383</v>
      </c>
      <c r="H760" s="118">
        <v>160000</v>
      </c>
    </row>
    <row r="761" spans="1:8">
      <c r="A761" s="115" t="s">
        <v>568</v>
      </c>
      <c r="B761" s="115" t="s">
        <v>2313</v>
      </c>
      <c r="C761" s="115" t="s">
        <v>3467</v>
      </c>
      <c r="D761" s="118">
        <v>360000</v>
      </c>
      <c r="E761" s="118" t="s">
        <v>3383</v>
      </c>
      <c r="F761" s="118" t="s">
        <v>3383</v>
      </c>
      <c r="G761" s="118" t="s">
        <v>3383</v>
      </c>
      <c r="H761" s="118">
        <v>360000</v>
      </c>
    </row>
    <row r="762" spans="1:8">
      <c r="A762" s="115" t="s">
        <v>568</v>
      </c>
      <c r="B762" s="115" t="s">
        <v>2314</v>
      </c>
      <c r="C762" s="115" t="s">
        <v>3440</v>
      </c>
      <c r="D762" s="118">
        <v>60000</v>
      </c>
      <c r="E762" s="118" t="s">
        <v>3383</v>
      </c>
      <c r="F762" s="118" t="s">
        <v>3383</v>
      </c>
      <c r="G762" s="118" t="s">
        <v>3383</v>
      </c>
      <c r="H762" s="118">
        <v>60000</v>
      </c>
    </row>
    <row r="763" spans="1:8">
      <c r="A763" s="115" t="s">
        <v>568</v>
      </c>
      <c r="B763" s="115" t="s">
        <v>2315</v>
      </c>
      <c r="C763" s="115" t="s">
        <v>3468</v>
      </c>
      <c r="D763" s="118">
        <v>75000</v>
      </c>
      <c r="E763" s="118" t="s">
        <v>3383</v>
      </c>
      <c r="F763" s="118" t="s">
        <v>3383</v>
      </c>
      <c r="G763" s="118" t="s">
        <v>3383</v>
      </c>
      <c r="H763" s="118">
        <v>75000</v>
      </c>
    </row>
    <row r="764" spans="1:8">
      <c r="A764" s="115" t="s">
        <v>568</v>
      </c>
      <c r="B764" s="115" t="s">
        <v>2316</v>
      </c>
      <c r="C764" s="115" t="s">
        <v>3453</v>
      </c>
      <c r="D764" s="118">
        <v>800000</v>
      </c>
      <c r="E764" s="118" t="s">
        <v>3383</v>
      </c>
      <c r="F764" s="118" t="s">
        <v>3383</v>
      </c>
      <c r="G764" s="118" t="s">
        <v>3383</v>
      </c>
      <c r="H764" s="118">
        <v>800000</v>
      </c>
    </row>
    <row r="765" spans="1:8">
      <c r="A765" s="115" t="s">
        <v>568</v>
      </c>
      <c r="B765" s="115" t="s">
        <v>2317</v>
      </c>
      <c r="C765" s="115" t="s">
        <v>3417</v>
      </c>
      <c r="D765" s="118">
        <v>1949700</v>
      </c>
      <c r="E765" s="118" t="s">
        <v>3383</v>
      </c>
      <c r="F765" s="118">
        <v>1949700</v>
      </c>
      <c r="G765" s="118">
        <v>1949700</v>
      </c>
      <c r="H765" s="118" t="s">
        <v>3383</v>
      </c>
    </row>
    <row r="766" spans="1:8">
      <c r="A766" s="115" t="s">
        <v>568</v>
      </c>
      <c r="B766" s="115" t="s">
        <v>3363</v>
      </c>
      <c r="C766" s="115" t="s">
        <v>3398</v>
      </c>
      <c r="D766" s="118">
        <v>1202573.79</v>
      </c>
      <c r="E766" s="118">
        <v>1202573.79</v>
      </c>
      <c r="F766" s="118" t="s">
        <v>3383</v>
      </c>
      <c r="G766" s="118">
        <v>1202573.79</v>
      </c>
      <c r="H766" s="118" t="s">
        <v>3383</v>
      </c>
    </row>
    <row r="767" spans="1:8">
      <c r="A767" s="115" t="s">
        <v>572</v>
      </c>
      <c r="B767" s="115" t="s">
        <v>1481</v>
      </c>
      <c r="C767" s="115" t="s">
        <v>3464</v>
      </c>
      <c r="D767" s="118">
        <v>3940084.52</v>
      </c>
      <c r="E767" s="118">
        <v>29997.96</v>
      </c>
      <c r="F767" s="118" t="s">
        <v>3383</v>
      </c>
      <c r="G767" s="118">
        <v>29997.96</v>
      </c>
      <c r="H767" s="118">
        <v>3910086.56</v>
      </c>
    </row>
    <row r="768" spans="1:8">
      <c r="A768" s="115" t="s">
        <v>572</v>
      </c>
      <c r="B768" s="115" t="s">
        <v>2318</v>
      </c>
      <c r="C768" s="115" t="s">
        <v>3408</v>
      </c>
      <c r="D768" s="118">
        <v>958100</v>
      </c>
      <c r="E768" s="118">
        <v>211837.17</v>
      </c>
      <c r="F768" s="118" t="s">
        <v>3383</v>
      </c>
      <c r="G768" s="118">
        <v>211837.17</v>
      </c>
      <c r="H768" s="118">
        <v>746262.83</v>
      </c>
    </row>
    <row r="769" spans="1:8">
      <c r="A769" s="115" t="s">
        <v>572</v>
      </c>
      <c r="B769" s="115" t="s">
        <v>2319</v>
      </c>
      <c r="C769" s="115" t="s">
        <v>1600</v>
      </c>
      <c r="D769" s="118">
        <v>5821006.3700000001</v>
      </c>
      <c r="E769" s="118">
        <v>1947579.72</v>
      </c>
      <c r="F769" s="118" t="s">
        <v>3383</v>
      </c>
      <c r="G769" s="118">
        <v>1947579.72</v>
      </c>
      <c r="H769" s="118">
        <v>3873426.65</v>
      </c>
    </row>
    <row r="770" spans="1:8">
      <c r="A770" s="115" t="s">
        <v>572</v>
      </c>
      <c r="B770" s="115" t="s">
        <v>2320</v>
      </c>
      <c r="C770" s="115" t="s">
        <v>1602</v>
      </c>
      <c r="D770" s="118">
        <v>487432.47</v>
      </c>
      <c r="E770" s="118">
        <v>89355.6</v>
      </c>
      <c r="F770" s="118" t="s">
        <v>3383</v>
      </c>
      <c r="G770" s="118">
        <v>89355.6</v>
      </c>
      <c r="H770" s="118">
        <v>398076.87</v>
      </c>
    </row>
    <row r="771" spans="1:8">
      <c r="A771" s="115" t="s">
        <v>572</v>
      </c>
      <c r="B771" s="115" t="s">
        <v>2321</v>
      </c>
      <c r="C771" s="115" t="s">
        <v>1604</v>
      </c>
      <c r="D771" s="118">
        <v>1282154.1200000001</v>
      </c>
      <c r="E771" s="118">
        <v>137902.64000000001</v>
      </c>
      <c r="F771" s="118" t="s">
        <v>3383</v>
      </c>
      <c r="G771" s="118">
        <v>137902.64000000001</v>
      </c>
      <c r="H771" s="118">
        <v>1144251.48</v>
      </c>
    </row>
    <row r="772" spans="1:8">
      <c r="A772" s="115" t="s">
        <v>572</v>
      </c>
      <c r="B772" s="115" t="s">
        <v>2322</v>
      </c>
      <c r="C772" s="115" t="s">
        <v>2975</v>
      </c>
      <c r="D772" s="118">
        <v>3601748.68</v>
      </c>
      <c r="E772" s="118" t="s">
        <v>3383</v>
      </c>
      <c r="F772" s="118" t="s">
        <v>3383</v>
      </c>
      <c r="G772" s="118" t="s">
        <v>3383</v>
      </c>
      <c r="H772" s="118">
        <v>3601748.68</v>
      </c>
    </row>
    <row r="773" spans="1:8">
      <c r="A773" s="115" t="s">
        <v>572</v>
      </c>
      <c r="B773" s="115" t="s">
        <v>2323</v>
      </c>
      <c r="C773" s="115" t="s">
        <v>1607</v>
      </c>
      <c r="D773" s="118">
        <v>712000</v>
      </c>
      <c r="E773" s="118" t="s">
        <v>3383</v>
      </c>
      <c r="F773" s="118">
        <v>17000</v>
      </c>
      <c r="G773" s="118">
        <v>17000</v>
      </c>
      <c r="H773" s="118">
        <v>695000</v>
      </c>
    </row>
    <row r="774" spans="1:8">
      <c r="A774" s="115" t="s">
        <v>572</v>
      </c>
      <c r="B774" s="115" t="s">
        <v>2324</v>
      </c>
      <c r="C774" s="115" t="s">
        <v>3418</v>
      </c>
      <c r="D774" s="118">
        <v>600000</v>
      </c>
      <c r="E774" s="118" t="s">
        <v>3383</v>
      </c>
      <c r="F774" s="118" t="s">
        <v>3383</v>
      </c>
      <c r="G774" s="118" t="s">
        <v>3383</v>
      </c>
      <c r="H774" s="118">
        <v>600000</v>
      </c>
    </row>
    <row r="775" spans="1:8">
      <c r="A775" s="115" t="s">
        <v>572</v>
      </c>
      <c r="B775" s="115" t="s">
        <v>2325</v>
      </c>
      <c r="C775" s="115" t="s">
        <v>3409</v>
      </c>
      <c r="D775" s="118">
        <v>76000</v>
      </c>
      <c r="E775" s="118" t="s">
        <v>3383</v>
      </c>
      <c r="F775" s="118" t="s">
        <v>3383</v>
      </c>
      <c r="G775" s="118" t="s">
        <v>3383</v>
      </c>
      <c r="H775" s="118">
        <v>76000</v>
      </c>
    </row>
    <row r="776" spans="1:8">
      <c r="A776" s="115" t="s">
        <v>572</v>
      </c>
      <c r="B776" s="115" t="s">
        <v>2326</v>
      </c>
      <c r="C776" s="115" t="s">
        <v>1610</v>
      </c>
      <c r="D776" s="118">
        <v>5284890.26</v>
      </c>
      <c r="E776" s="118" t="s">
        <v>3383</v>
      </c>
      <c r="F776" s="118" t="s">
        <v>3383</v>
      </c>
      <c r="G776" s="118" t="s">
        <v>3383</v>
      </c>
      <c r="H776" s="118">
        <v>5284890.26</v>
      </c>
    </row>
    <row r="777" spans="1:8">
      <c r="A777" s="115" t="s">
        <v>572</v>
      </c>
      <c r="B777" s="115" t="s">
        <v>2327</v>
      </c>
      <c r="C777" s="115" t="s">
        <v>2306</v>
      </c>
      <c r="D777" s="118">
        <v>2291559.38</v>
      </c>
      <c r="E777" s="118">
        <v>2109540</v>
      </c>
      <c r="F777" s="118">
        <v>242220</v>
      </c>
      <c r="G777" s="118">
        <v>2351760</v>
      </c>
      <c r="H777" s="118" t="s">
        <v>3469</v>
      </c>
    </row>
    <row r="778" spans="1:8">
      <c r="A778" s="115" t="s">
        <v>572</v>
      </c>
      <c r="B778" s="115" t="s">
        <v>2328</v>
      </c>
      <c r="C778" s="115" t="s">
        <v>1615</v>
      </c>
      <c r="D778" s="118">
        <v>810000</v>
      </c>
      <c r="E778" s="118" t="s">
        <v>3383</v>
      </c>
      <c r="F778" s="118" t="s">
        <v>3383</v>
      </c>
      <c r="G778" s="118" t="s">
        <v>3383</v>
      </c>
      <c r="H778" s="118">
        <v>810000</v>
      </c>
    </row>
    <row r="779" spans="1:8">
      <c r="A779" s="115" t="s">
        <v>572</v>
      </c>
      <c r="B779" s="115" t="s">
        <v>2329</v>
      </c>
      <c r="C779" s="115" t="s">
        <v>3410</v>
      </c>
      <c r="D779" s="118">
        <v>75000</v>
      </c>
      <c r="E779" s="118">
        <v>59900</v>
      </c>
      <c r="F779" s="118" t="s">
        <v>3383</v>
      </c>
      <c r="G779" s="118">
        <v>59900</v>
      </c>
      <c r="H779" s="118">
        <v>15100</v>
      </c>
    </row>
    <row r="780" spans="1:8">
      <c r="A780" s="115" t="s">
        <v>572</v>
      </c>
      <c r="B780" s="115" t="s">
        <v>2330</v>
      </c>
      <c r="C780" s="115" t="s">
        <v>3470</v>
      </c>
      <c r="D780" s="118">
        <v>80000</v>
      </c>
      <c r="E780" s="118">
        <v>25000</v>
      </c>
      <c r="F780" s="118" t="s">
        <v>3383</v>
      </c>
      <c r="G780" s="118">
        <v>25000</v>
      </c>
      <c r="H780" s="118">
        <v>55000</v>
      </c>
    </row>
    <row r="781" spans="1:8">
      <c r="A781" s="115" t="s">
        <v>572</v>
      </c>
      <c r="B781" s="115" t="s">
        <v>2331</v>
      </c>
      <c r="C781" s="115" t="s">
        <v>3471</v>
      </c>
      <c r="D781" s="118">
        <v>116897.37</v>
      </c>
      <c r="E781" s="118">
        <v>26134.27</v>
      </c>
      <c r="F781" s="118" t="s">
        <v>3383</v>
      </c>
      <c r="G781" s="118">
        <v>26134.27</v>
      </c>
      <c r="H781" s="118">
        <v>90763.1</v>
      </c>
    </row>
    <row r="782" spans="1:8">
      <c r="A782" s="115" t="s">
        <v>572</v>
      </c>
      <c r="B782" s="115" t="s">
        <v>2332</v>
      </c>
      <c r="C782" s="115" t="s">
        <v>3412</v>
      </c>
      <c r="D782" s="118">
        <v>800000</v>
      </c>
      <c r="E782" s="118">
        <v>721876.2</v>
      </c>
      <c r="F782" s="118" t="s">
        <v>3383</v>
      </c>
      <c r="G782" s="118">
        <v>721876.2</v>
      </c>
      <c r="H782" s="118">
        <v>78123.8</v>
      </c>
    </row>
    <row r="783" spans="1:8">
      <c r="A783" s="115" t="s">
        <v>572</v>
      </c>
      <c r="B783" s="115" t="s">
        <v>2333</v>
      </c>
      <c r="C783" s="115" t="s">
        <v>3413</v>
      </c>
      <c r="D783" s="118">
        <v>160000</v>
      </c>
      <c r="E783" s="118" t="s">
        <v>3383</v>
      </c>
      <c r="F783" s="118" t="s">
        <v>3383</v>
      </c>
      <c r="G783" s="118" t="s">
        <v>3383</v>
      </c>
      <c r="H783" s="118">
        <v>160000</v>
      </c>
    </row>
    <row r="784" spans="1:8">
      <c r="A784" s="115" t="s">
        <v>572</v>
      </c>
      <c r="B784" s="115" t="s">
        <v>2334</v>
      </c>
      <c r="C784" s="115" t="s">
        <v>3419</v>
      </c>
      <c r="D784" s="118">
        <v>40000</v>
      </c>
      <c r="E784" s="118">
        <v>2687</v>
      </c>
      <c r="F784" s="118" t="s">
        <v>3383</v>
      </c>
      <c r="G784" s="118">
        <v>2687</v>
      </c>
      <c r="H784" s="118">
        <v>37313</v>
      </c>
    </row>
    <row r="785" spans="1:8">
      <c r="A785" s="115" t="s">
        <v>572</v>
      </c>
      <c r="B785" s="115" t="s">
        <v>2335</v>
      </c>
      <c r="C785" s="115" t="s">
        <v>2336</v>
      </c>
      <c r="D785" s="118">
        <v>950000</v>
      </c>
      <c r="E785" s="118" t="s">
        <v>3383</v>
      </c>
      <c r="F785" s="118" t="s">
        <v>3383</v>
      </c>
      <c r="G785" s="118" t="s">
        <v>3383</v>
      </c>
      <c r="H785" s="118">
        <v>950000</v>
      </c>
    </row>
    <row r="786" spans="1:8">
      <c r="A786" s="115" t="s">
        <v>572</v>
      </c>
      <c r="B786" s="115" t="s">
        <v>2337</v>
      </c>
      <c r="C786" s="115" t="s">
        <v>3423</v>
      </c>
      <c r="D786" s="118">
        <v>240000</v>
      </c>
      <c r="E786" s="118">
        <v>48022.73</v>
      </c>
      <c r="F786" s="118" t="s">
        <v>3383</v>
      </c>
      <c r="G786" s="118">
        <v>48022.73</v>
      </c>
      <c r="H786" s="118">
        <v>191977.27</v>
      </c>
    </row>
    <row r="787" spans="1:8">
      <c r="A787" s="115" t="s">
        <v>572</v>
      </c>
      <c r="B787" s="115" t="s">
        <v>2338</v>
      </c>
      <c r="C787" s="115" t="s">
        <v>1625</v>
      </c>
      <c r="D787" s="118">
        <v>3208635</v>
      </c>
      <c r="E787" s="118" t="s">
        <v>3383</v>
      </c>
      <c r="F787" s="118" t="s">
        <v>3383</v>
      </c>
      <c r="G787" s="118" t="s">
        <v>3383</v>
      </c>
      <c r="H787" s="118">
        <v>3208635</v>
      </c>
    </row>
    <row r="788" spans="1:8">
      <c r="A788" s="115" t="s">
        <v>572</v>
      </c>
      <c r="B788" s="115" t="s">
        <v>2339</v>
      </c>
      <c r="C788" s="115" t="s">
        <v>3420</v>
      </c>
      <c r="D788" s="118">
        <v>709875</v>
      </c>
      <c r="E788" s="118" t="s">
        <v>3383</v>
      </c>
      <c r="F788" s="118" t="s">
        <v>3383</v>
      </c>
      <c r="G788" s="118" t="s">
        <v>3383</v>
      </c>
      <c r="H788" s="118">
        <v>709875</v>
      </c>
    </row>
    <row r="789" spans="1:8">
      <c r="A789" s="115" t="s">
        <v>572</v>
      </c>
      <c r="B789" s="115" t="s">
        <v>2340</v>
      </c>
      <c r="C789" s="115" t="s">
        <v>3430</v>
      </c>
      <c r="D789" s="118">
        <v>2500000</v>
      </c>
      <c r="E789" s="118">
        <v>205000</v>
      </c>
      <c r="F789" s="118">
        <v>2254000</v>
      </c>
      <c r="G789" s="118">
        <v>2459000</v>
      </c>
      <c r="H789" s="118">
        <v>41000</v>
      </c>
    </row>
    <row r="790" spans="1:8">
      <c r="A790" s="115" t="s">
        <v>572</v>
      </c>
      <c r="B790" s="115" t="s">
        <v>2341</v>
      </c>
      <c r="C790" s="115" t="s">
        <v>3420</v>
      </c>
      <c r="D790" s="118">
        <v>709875</v>
      </c>
      <c r="E790" s="118" t="s">
        <v>3383</v>
      </c>
      <c r="F790" s="118" t="s">
        <v>3383</v>
      </c>
      <c r="G790" s="118" t="s">
        <v>3383</v>
      </c>
      <c r="H790" s="118">
        <v>709875</v>
      </c>
    </row>
    <row r="791" spans="1:8">
      <c r="A791" s="115" t="s">
        <v>572</v>
      </c>
      <c r="B791" s="115" t="s">
        <v>3364</v>
      </c>
      <c r="C791" s="115" t="s">
        <v>3398</v>
      </c>
      <c r="D791" s="118">
        <v>450000</v>
      </c>
      <c r="E791" s="118">
        <v>450000</v>
      </c>
      <c r="F791" s="118" t="s">
        <v>3383</v>
      </c>
      <c r="G791" s="118">
        <v>450000</v>
      </c>
      <c r="H791" s="118" t="s">
        <v>3383</v>
      </c>
    </row>
    <row r="792" spans="1:8">
      <c r="A792" s="115" t="s">
        <v>578</v>
      </c>
      <c r="B792" s="115" t="s">
        <v>1482</v>
      </c>
      <c r="C792" s="115" t="s">
        <v>3464</v>
      </c>
      <c r="D792" s="118">
        <v>1695000</v>
      </c>
      <c r="E792" s="118" t="s">
        <v>3383</v>
      </c>
      <c r="F792" s="118" t="s">
        <v>3383</v>
      </c>
      <c r="G792" s="118" t="s">
        <v>3383</v>
      </c>
      <c r="H792" s="118">
        <v>1695000</v>
      </c>
    </row>
    <row r="793" spans="1:8">
      <c r="A793" s="115" t="s">
        <v>578</v>
      </c>
      <c r="B793" s="115" t="s">
        <v>2342</v>
      </c>
      <c r="C793" s="115" t="s">
        <v>3408</v>
      </c>
      <c r="D793" s="118">
        <v>362000</v>
      </c>
      <c r="E793" s="118" t="s">
        <v>3383</v>
      </c>
      <c r="F793" s="118" t="s">
        <v>3383</v>
      </c>
      <c r="G793" s="118" t="s">
        <v>3383</v>
      </c>
      <c r="H793" s="118">
        <v>362000</v>
      </c>
    </row>
    <row r="794" spans="1:8">
      <c r="A794" s="115" t="s">
        <v>578</v>
      </c>
      <c r="B794" s="115" t="s">
        <v>2343</v>
      </c>
      <c r="C794" s="115" t="s">
        <v>1600</v>
      </c>
      <c r="D794" s="118">
        <v>2768692.85</v>
      </c>
      <c r="E794" s="118" t="s">
        <v>3383</v>
      </c>
      <c r="F794" s="118" t="s">
        <v>3383</v>
      </c>
      <c r="G794" s="118" t="s">
        <v>3383</v>
      </c>
      <c r="H794" s="118">
        <v>2768692.85</v>
      </c>
    </row>
    <row r="795" spans="1:8">
      <c r="A795" s="115" t="s">
        <v>578</v>
      </c>
      <c r="B795" s="115" t="s">
        <v>2344</v>
      </c>
      <c r="C795" s="115" t="s">
        <v>1602</v>
      </c>
      <c r="D795" s="118">
        <v>229500</v>
      </c>
      <c r="E795" s="118" t="s">
        <v>3383</v>
      </c>
      <c r="F795" s="118" t="s">
        <v>3383</v>
      </c>
      <c r="G795" s="118" t="s">
        <v>3383</v>
      </c>
      <c r="H795" s="118">
        <v>229500</v>
      </c>
    </row>
    <row r="796" spans="1:8">
      <c r="A796" s="115" t="s">
        <v>578</v>
      </c>
      <c r="B796" s="115" t="s">
        <v>2345</v>
      </c>
      <c r="C796" s="115" t="s">
        <v>1604</v>
      </c>
      <c r="D796" s="118">
        <v>645237.85</v>
      </c>
      <c r="E796" s="118" t="s">
        <v>3383</v>
      </c>
      <c r="F796" s="118" t="s">
        <v>3383</v>
      </c>
      <c r="G796" s="118" t="s">
        <v>3383</v>
      </c>
      <c r="H796" s="118">
        <v>645237.85</v>
      </c>
    </row>
    <row r="797" spans="1:8">
      <c r="A797" s="115" t="s">
        <v>578</v>
      </c>
      <c r="B797" s="115" t="s">
        <v>2346</v>
      </c>
      <c r="C797" s="115" t="s">
        <v>2975</v>
      </c>
      <c r="D797" s="118">
        <v>2229390.7999999998</v>
      </c>
      <c r="E797" s="118" t="s">
        <v>3383</v>
      </c>
      <c r="F797" s="118" t="s">
        <v>3383</v>
      </c>
      <c r="G797" s="118" t="s">
        <v>3383</v>
      </c>
      <c r="H797" s="118">
        <v>2229390.7999999998</v>
      </c>
    </row>
    <row r="798" spans="1:8">
      <c r="A798" s="115" t="s">
        <v>578</v>
      </c>
      <c r="B798" s="115" t="s">
        <v>2347</v>
      </c>
      <c r="C798" s="115" t="s">
        <v>1607</v>
      </c>
      <c r="D798" s="118">
        <v>440000</v>
      </c>
      <c r="E798" s="118" t="s">
        <v>3383</v>
      </c>
      <c r="F798" s="118" t="s">
        <v>3383</v>
      </c>
      <c r="G798" s="118" t="s">
        <v>3383</v>
      </c>
      <c r="H798" s="118">
        <v>440000</v>
      </c>
    </row>
    <row r="799" spans="1:8">
      <c r="A799" s="115" t="s">
        <v>578</v>
      </c>
      <c r="B799" s="115" t="s">
        <v>2348</v>
      </c>
      <c r="C799" s="115" t="s">
        <v>3418</v>
      </c>
      <c r="D799" s="118">
        <v>150000</v>
      </c>
      <c r="E799" s="118" t="s">
        <v>3383</v>
      </c>
      <c r="F799" s="118" t="s">
        <v>3383</v>
      </c>
      <c r="G799" s="118" t="s">
        <v>3383</v>
      </c>
      <c r="H799" s="118">
        <v>150000</v>
      </c>
    </row>
    <row r="800" spans="1:8">
      <c r="A800" s="115" t="s">
        <v>578</v>
      </c>
      <c r="B800" s="115" t="s">
        <v>2349</v>
      </c>
      <c r="C800" s="115" t="s">
        <v>3409</v>
      </c>
      <c r="D800" s="118">
        <v>30000</v>
      </c>
      <c r="E800" s="118" t="s">
        <v>3383</v>
      </c>
      <c r="F800" s="118" t="s">
        <v>3383</v>
      </c>
      <c r="G800" s="118" t="s">
        <v>3383</v>
      </c>
      <c r="H800" s="118">
        <v>30000</v>
      </c>
    </row>
    <row r="801" spans="1:8">
      <c r="A801" s="115" t="s">
        <v>578</v>
      </c>
      <c r="B801" s="115" t="s">
        <v>2350</v>
      </c>
      <c r="C801" s="115" t="s">
        <v>1610</v>
      </c>
      <c r="D801" s="118">
        <v>3049500</v>
      </c>
      <c r="E801" s="118" t="s">
        <v>3383</v>
      </c>
      <c r="F801" s="118" t="s">
        <v>3383</v>
      </c>
      <c r="G801" s="118" t="s">
        <v>3383</v>
      </c>
      <c r="H801" s="118">
        <v>3049500</v>
      </c>
    </row>
    <row r="802" spans="1:8">
      <c r="A802" s="115" t="s">
        <v>578</v>
      </c>
      <c r="B802" s="115" t="s">
        <v>2351</v>
      </c>
      <c r="C802" s="115" t="s">
        <v>2306</v>
      </c>
      <c r="D802" s="118">
        <v>1162992.55</v>
      </c>
      <c r="E802" s="118" t="s">
        <v>3383</v>
      </c>
      <c r="F802" s="118" t="s">
        <v>3383</v>
      </c>
      <c r="G802" s="118" t="s">
        <v>3383</v>
      </c>
      <c r="H802" s="118">
        <v>1162992.55</v>
      </c>
    </row>
    <row r="803" spans="1:8">
      <c r="A803" s="115" t="s">
        <v>578</v>
      </c>
      <c r="B803" s="115" t="s">
        <v>2352</v>
      </c>
      <c r="C803" s="115" t="s">
        <v>1615</v>
      </c>
      <c r="D803" s="118">
        <v>450000</v>
      </c>
      <c r="E803" s="118" t="s">
        <v>3383</v>
      </c>
      <c r="F803" s="118" t="s">
        <v>3383</v>
      </c>
      <c r="G803" s="118" t="s">
        <v>3383</v>
      </c>
      <c r="H803" s="118">
        <v>450000</v>
      </c>
    </row>
    <row r="804" spans="1:8">
      <c r="A804" s="115" t="s">
        <v>578</v>
      </c>
      <c r="B804" s="115" t="s">
        <v>3365</v>
      </c>
      <c r="C804" s="115" t="s">
        <v>3398</v>
      </c>
      <c r="D804" s="118">
        <v>10830900</v>
      </c>
      <c r="E804" s="118">
        <v>10830900</v>
      </c>
      <c r="F804" s="118" t="s">
        <v>3383</v>
      </c>
      <c r="G804" s="118">
        <v>10830900</v>
      </c>
      <c r="H804" s="118" t="s">
        <v>3383</v>
      </c>
    </row>
    <row r="805" spans="1:8">
      <c r="A805" s="115" t="s">
        <v>580</v>
      </c>
      <c r="B805" s="115" t="s">
        <v>1483</v>
      </c>
      <c r="C805" s="115" t="s">
        <v>3464</v>
      </c>
      <c r="D805" s="118">
        <v>8529000</v>
      </c>
      <c r="E805" s="118" t="s">
        <v>3383</v>
      </c>
      <c r="F805" s="118" t="s">
        <v>3383</v>
      </c>
      <c r="G805" s="118" t="s">
        <v>3383</v>
      </c>
      <c r="H805" s="118">
        <v>8529000</v>
      </c>
    </row>
    <row r="806" spans="1:8">
      <c r="A806" s="115" t="s">
        <v>580</v>
      </c>
      <c r="B806" s="115" t="s">
        <v>2353</v>
      </c>
      <c r="C806" s="115" t="s">
        <v>3408</v>
      </c>
      <c r="D806" s="118">
        <v>1930050</v>
      </c>
      <c r="E806" s="118" t="s">
        <v>3383</v>
      </c>
      <c r="F806" s="118" t="s">
        <v>3383</v>
      </c>
      <c r="G806" s="118" t="s">
        <v>3383</v>
      </c>
      <c r="H806" s="118">
        <v>1930050</v>
      </c>
    </row>
    <row r="807" spans="1:8">
      <c r="A807" s="115" t="s">
        <v>580</v>
      </c>
      <c r="B807" s="115" t="s">
        <v>2354</v>
      </c>
      <c r="C807" s="115" t="s">
        <v>1600</v>
      </c>
      <c r="D807" s="118">
        <v>17276463.739999998</v>
      </c>
      <c r="E807" s="118" t="s">
        <v>3383</v>
      </c>
      <c r="F807" s="118" t="s">
        <v>3383</v>
      </c>
      <c r="G807" s="118" t="s">
        <v>3383</v>
      </c>
      <c r="H807" s="118">
        <v>17276463.739999998</v>
      </c>
    </row>
    <row r="808" spans="1:8">
      <c r="A808" s="115" t="s">
        <v>580</v>
      </c>
      <c r="B808" s="115" t="s">
        <v>2355</v>
      </c>
      <c r="C808" s="115" t="s">
        <v>1602</v>
      </c>
      <c r="D808" s="118">
        <v>1256400</v>
      </c>
      <c r="E808" s="118" t="s">
        <v>3383</v>
      </c>
      <c r="F808" s="118" t="s">
        <v>3383</v>
      </c>
      <c r="G808" s="118" t="s">
        <v>3383</v>
      </c>
      <c r="H808" s="118">
        <v>1256400</v>
      </c>
    </row>
    <row r="809" spans="1:8">
      <c r="A809" s="115" t="s">
        <v>580</v>
      </c>
      <c r="B809" s="115" t="s">
        <v>2356</v>
      </c>
      <c r="C809" s="115" t="s">
        <v>1604</v>
      </c>
      <c r="D809" s="118">
        <v>3529012.07</v>
      </c>
      <c r="E809" s="118" t="s">
        <v>3383</v>
      </c>
      <c r="F809" s="118" t="s">
        <v>3383</v>
      </c>
      <c r="G809" s="118" t="s">
        <v>3383</v>
      </c>
      <c r="H809" s="118">
        <v>3529012.07</v>
      </c>
    </row>
    <row r="810" spans="1:8">
      <c r="A810" s="115" t="s">
        <v>580</v>
      </c>
      <c r="B810" s="115" t="s">
        <v>2357</v>
      </c>
      <c r="C810" s="115" t="s">
        <v>2975</v>
      </c>
      <c r="D810" s="118">
        <v>28667662.5</v>
      </c>
      <c r="E810" s="118" t="s">
        <v>3383</v>
      </c>
      <c r="F810" s="118" t="s">
        <v>3383</v>
      </c>
      <c r="G810" s="118" t="s">
        <v>3383</v>
      </c>
      <c r="H810" s="118">
        <v>28667662.5</v>
      </c>
    </row>
    <row r="811" spans="1:8">
      <c r="A811" s="115" t="s">
        <v>580</v>
      </c>
      <c r="B811" s="115" t="s">
        <v>2358</v>
      </c>
      <c r="C811" s="115" t="s">
        <v>1607</v>
      </c>
      <c r="D811" s="118">
        <v>7182000</v>
      </c>
      <c r="E811" s="118">
        <v>16500</v>
      </c>
      <c r="F811" s="118" t="s">
        <v>3383</v>
      </c>
      <c r="G811" s="118">
        <v>16500</v>
      </c>
      <c r="H811" s="118">
        <v>7165500</v>
      </c>
    </row>
    <row r="812" spans="1:8">
      <c r="A812" s="115" t="s">
        <v>580</v>
      </c>
      <c r="B812" s="115" t="s">
        <v>2359</v>
      </c>
      <c r="C812" s="115" t="s">
        <v>3409</v>
      </c>
      <c r="D812" s="118">
        <v>200000</v>
      </c>
      <c r="E812" s="118" t="s">
        <v>3383</v>
      </c>
      <c r="F812" s="118" t="s">
        <v>3383</v>
      </c>
      <c r="G812" s="118" t="s">
        <v>3383</v>
      </c>
      <c r="H812" s="118">
        <v>200000</v>
      </c>
    </row>
    <row r="813" spans="1:8">
      <c r="A813" s="115" t="s">
        <v>580</v>
      </c>
      <c r="B813" s="115" t="s">
        <v>2360</v>
      </c>
      <c r="C813" s="115" t="s">
        <v>1610</v>
      </c>
      <c r="D813" s="118">
        <v>26065313.039999999</v>
      </c>
      <c r="E813" s="118" t="s">
        <v>3383</v>
      </c>
      <c r="F813" s="118">
        <v>2100000</v>
      </c>
      <c r="G813" s="118">
        <v>2100000</v>
      </c>
      <c r="H813" s="118">
        <v>23965313.039999999</v>
      </c>
    </row>
    <row r="814" spans="1:8">
      <c r="A814" s="115" t="s">
        <v>580</v>
      </c>
      <c r="B814" s="115" t="s">
        <v>2361</v>
      </c>
      <c r="C814" s="115" t="s">
        <v>2306</v>
      </c>
      <c r="D814" s="118">
        <v>4570126.66</v>
      </c>
      <c r="E814" s="118" t="s">
        <v>3383</v>
      </c>
      <c r="F814" s="118" t="s">
        <v>3383</v>
      </c>
      <c r="G814" s="118" t="s">
        <v>3383</v>
      </c>
      <c r="H814" s="118">
        <v>4570126.66</v>
      </c>
    </row>
    <row r="815" spans="1:8">
      <c r="A815" s="115" t="s">
        <v>580</v>
      </c>
      <c r="B815" s="115" t="s">
        <v>2362</v>
      </c>
      <c r="C815" s="115" t="s">
        <v>1988</v>
      </c>
      <c r="D815" s="118">
        <v>304000</v>
      </c>
      <c r="E815" s="118" t="s">
        <v>3383</v>
      </c>
      <c r="F815" s="118" t="s">
        <v>3383</v>
      </c>
      <c r="G815" s="118" t="s">
        <v>3383</v>
      </c>
      <c r="H815" s="118">
        <v>304000</v>
      </c>
    </row>
    <row r="816" spans="1:8">
      <c r="A816" s="115" t="s">
        <v>580</v>
      </c>
      <c r="B816" s="115" t="s">
        <v>2363</v>
      </c>
      <c r="C816" s="115" t="s">
        <v>1615</v>
      </c>
      <c r="D816" s="118">
        <v>2100000</v>
      </c>
      <c r="E816" s="118" t="s">
        <v>3383</v>
      </c>
      <c r="F816" s="118" t="s">
        <v>3383</v>
      </c>
      <c r="G816" s="118" t="s">
        <v>3383</v>
      </c>
      <c r="H816" s="118">
        <v>2100000</v>
      </c>
    </row>
    <row r="817" spans="1:8">
      <c r="A817" s="115" t="s">
        <v>580</v>
      </c>
      <c r="B817" s="115" t="s">
        <v>2364</v>
      </c>
      <c r="C817" s="115" t="s">
        <v>3410</v>
      </c>
      <c r="D817" s="118">
        <v>150000</v>
      </c>
      <c r="E817" s="118">
        <v>140435</v>
      </c>
      <c r="F817" s="118" t="s">
        <v>3383</v>
      </c>
      <c r="G817" s="118">
        <v>140435</v>
      </c>
      <c r="H817" s="118">
        <v>9565</v>
      </c>
    </row>
    <row r="818" spans="1:8">
      <c r="A818" s="115" t="s">
        <v>580</v>
      </c>
      <c r="B818" s="115" t="s">
        <v>2365</v>
      </c>
      <c r="C818" s="115" t="s">
        <v>3411</v>
      </c>
      <c r="D818" s="118">
        <v>72000</v>
      </c>
      <c r="E818" s="118" t="s">
        <v>3383</v>
      </c>
      <c r="F818" s="118" t="s">
        <v>3383</v>
      </c>
      <c r="G818" s="118" t="s">
        <v>3383</v>
      </c>
      <c r="H818" s="118">
        <v>72000</v>
      </c>
    </row>
    <row r="819" spans="1:8">
      <c r="A819" s="115" t="s">
        <v>580</v>
      </c>
      <c r="B819" s="115" t="s">
        <v>2366</v>
      </c>
      <c r="C819" s="115" t="s">
        <v>3433</v>
      </c>
      <c r="D819" s="118">
        <v>150000</v>
      </c>
      <c r="E819" s="118" t="s">
        <v>3383</v>
      </c>
      <c r="F819" s="118" t="s">
        <v>3383</v>
      </c>
      <c r="G819" s="118" t="s">
        <v>3383</v>
      </c>
      <c r="H819" s="118">
        <v>150000</v>
      </c>
    </row>
    <row r="820" spans="1:8">
      <c r="A820" s="115" t="s">
        <v>580</v>
      </c>
      <c r="B820" s="115" t="s">
        <v>2367</v>
      </c>
      <c r="C820" s="115" t="s">
        <v>3412</v>
      </c>
      <c r="D820" s="118">
        <v>800000</v>
      </c>
      <c r="E820" s="118" t="s">
        <v>3383</v>
      </c>
      <c r="F820" s="118" t="s">
        <v>3383</v>
      </c>
      <c r="G820" s="118" t="s">
        <v>3383</v>
      </c>
      <c r="H820" s="118">
        <v>800000</v>
      </c>
    </row>
    <row r="821" spans="1:8">
      <c r="A821" s="115" t="s">
        <v>580</v>
      </c>
      <c r="B821" s="115" t="s">
        <v>2368</v>
      </c>
      <c r="C821" s="115" t="s">
        <v>3413</v>
      </c>
      <c r="D821" s="118">
        <v>160000</v>
      </c>
      <c r="E821" s="118" t="s">
        <v>3383</v>
      </c>
      <c r="F821" s="118" t="s">
        <v>3383</v>
      </c>
      <c r="G821" s="118" t="s">
        <v>3383</v>
      </c>
      <c r="H821" s="118">
        <v>160000</v>
      </c>
    </row>
    <row r="822" spans="1:8">
      <c r="A822" s="115" t="s">
        <v>580</v>
      </c>
      <c r="B822" s="115" t="s">
        <v>2369</v>
      </c>
      <c r="C822" s="115" t="s">
        <v>3419</v>
      </c>
      <c r="D822" s="118">
        <v>60000</v>
      </c>
      <c r="E822" s="118" t="s">
        <v>3383</v>
      </c>
      <c r="F822" s="118" t="s">
        <v>3383</v>
      </c>
      <c r="G822" s="118" t="s">
        <v>3383</v>
      </c>
      <c r="H822" s="118">
        <v>60000</v>
      </c>
    </row>
    <row r="823" spans="1:8">
      <c r="A823" s="115" t="s">
        <v>580</v>
      </c>
      <c r="B823" s="115" t="s">
        <v>2370</v>
      </c>
      <c r="C823" s="115" t="s">
        <v>1647</v>
      </c>
      <c r="D823" s="118">
        <v>950000</v>
      </c>
      <c r="E823" s="118" t="s">
        <v>3383</v>
      </c>
      <c r="F823" s="118" t="s">
        <v>3383</v>
      </c>
      <c r="G823" s="118" t="s">
        <v>3383</v>
      </c>
      <c r="H823" s="118">
        <v>950000</v>
      </c>
    </row>
    <row r="824" spans="1:8">
      <c r="A824" s="115" t="s">
        <v>580</v>
      </c>
      <c r="B824" s="115" t="s">
        <v>2371</v>
      </c>
      <c r="C824" s="115" t="s">
        <v>3423</v>
      </c>
      <c r="D824" s="118">
        <v>360000</v>
      </c>
      <c r="E824" s="118" t="s">
        <v>3383</v>
      </c>
      <c r="F824" s="118" t="s">
        <v>3383</v>
      </c>
      <c r="G824" s="118" t="s">
        <v>3383</v>
      </c>
      <c r="H824" s="118">
        <v>360000</v>
      </c>
    </row>
    <row r="825" spans="1:8">
      <c r="A825" s="115" t="s">
        <v>580</v>
      </c>
      <c r="B825" s="115" t="s">
        <v>2372</v>
      </c>
      <c r="C825" s="115" t="s">
        <v>1625</v>
      </c>
      <c r="D825" s="118">
        <v>3208635</v>
      </c>
      <c r="E825" s="118" t="s">
        <v>3383</v>
      </c>
      <c r="F825" s="118" t="s">
        <v>3383</v>
      </c>
      <c r="G825" s="118" t="s">
        <v>3383</v>
      </c>
      <c r="H825" s="118">
        <v>3208635</v>
      </c>
    </row>
    <row r="826" spans="1:8">
      <c r="A826" s="115" t="s">
        <v>580</v>
      </c>
      <c r="B826" s="115" t="s">
        <v>2373</v>
      </c>
      <c r="C826" s="115" t="s">
        <v>3420</v>
      </c>
      <c r="D826" s="118">
        <v>1419750</v>
      </c>
      <c r="E826" s="118" t="s">
        <v>3383</v>
      </c>
      <c r="F826" s="118" t="s">
        <v>3383</v>
      </c>
      <c r="G826" s="118" t="s">
        <v>3383</v>
      </c>
      <c r="H826" s="118">
        <v>1419750</v>
      </c>
    </row>
    <row r="827" spans="1:8">
      <c r="A827" s="115" t="s">
        <v>580</v>
      </c>
      <c r="B827" s="115" t="s">
        <v>2374</v>
      </c>
      <c r="C827" s="115" t="s">
        <v>3472</v>
      </c>
      <c r="D827" s="118">
        <v>2500000</v>
      </c>
      <c r="E827" s="118">
        <v>205000</v>
      </c>
      <c r="F827" s="118">
        <v>2254000</v>
      </c>
      <c r="G827" s="118">
        <v>2459000</v>
      </c>
      <c r="H827" s="118">
        <v>41000</v>
      </c>
    </row>
    <row r="828" spans="1:8">
      <c r="A828" s="115" t="s">
        <v>580</v>
      </c>
      <c r="B828" s="115" t="s">
        <v>2375</v>
      </c>
      <c r="C828" s="115" t="s">
        <v>3417</v>
      </c>
      <c r="D828" s="118">
        <v>1950000</v>
      </c>
      <c r="E828" s="118" t="s">
        <v>3383</v>
      </c>
      <c r="F828" s="118">
        <v>1949700</v>
      </c>
      <c r="G828" s="118">
        <v>1949700</v>
      </c>
      <c r="H828" s="118">
        <v>300</v>
      </c>
    </row>
    <row r="829" spans="1:8">
      <c r="A829" s="115" t="s">
        <v>580</v>
      </c>
      <c r="B829" s="115" t="s">
        <v>3366</v>
      </c>
      <c r="C829" s="115" t="s">
        <v>3398</v>
      </c>
      <c r="D829" s="118">
        <v>9288952.1099999994</v>
      </c>
      <c r="E829" s="118">
        <v>9288952.1099999994</v>
      </c>
      <c r="F829" s="118" t="s">
        <v>3383</v>
      </c>
      <c r="G829" s="118">
        <v>9288952.1099999994</v>
      </c>
      <c r="H829" s="118" t="s">
        <v>3383</v>
      </c>
    </row>
    <row r="830" spans="1:8">
      <c r="A830" s="115" t="s">
        <v>590</v>
      </c>
      <c r="B830" s="115" t="s">
        <v>1484</v>
      </c>
      <c r="C830" s="115" t="s">
        <v>3464</v>
      </c>
      <c r="D830" s="118">
        <v>43253000</v>
      </c>
      <c r="E830" s="118">
        <v>655194.81000000006</v>
      </c>
      <c r="F830" s="118" t="s">
        <v>3383</v>
      </c>
      <c r="G830" s="118">
        <v>655194.81000000006</v>
      </c>
      <c r="H830" s="118">
        <v>42597805.189999998</v>
      </c>
    </row>
    <row r="831" spans="1:8">
      <c r="A831" s="115" t="s">
        <v>590</v>
      </c>
      <c r="B831" s="115" t="s">
        <v>2376</v>
      </c>
      <c r="C831" s="115" t="s">
        <v>3408</v>
      </c>
      <c r="D831" s="118">
        <v>8706550</v>
      </c>
      <c r="E831" s="118">
        <v>707135.96</v>
      </c>
      <c r="F831" s="118" t="s">
        <v>3383</v>
      </c>
      <c r="G831" s="118">
        <v>707135.96</v>
      </c>
      <c r="H831" s="118">
        <v>7999414.04</v>
      </c>
    </row>
    <row r="832" spans="1:8">
      <c r="A832" s="115" t="s">
        <v>590</v>
      </c>
      <c r="B832" s="115" t="s">
        <v>2377</v>
      </c>
      <c r="C832" s="115" t="s">
        <v>1600</v>
      </c>
      <c r="D832" s="118">
        <v>66041515.579999998</v>
      </c>
      <c r="E832" s="118">
        <v>17108501.530000001</v>
      </c>
      <c r="F832" s="118" t="s">
        <v>3383</v>
      </c>
      <c r="G832" s="118">
        <v>17108501.530000001</v>
      </c>
      <c r="H832" s="118">
        <v>48933014.049999997</v>
      </c>
    </row>
    <row r="833" spans="1:8">
      <c r="A833" s="115" t="s">
        <v>590</v>
      </c>
      <c r="B833" s="115" t="s">
        <v>2378</v>
      </c>
      <c r="C833" s="115" t="s">
        <v>1602</v>
      </c>
      <c r="D833" s="118">
        <v>5425800</v>
      </c>
      <c r="E833" s="118">
        <v>881225.15</v>
      </c>
      <c r="F833" s="118" t="s">
        <v>3383</v>
      </c>
      <c r="G833" s="118">
        <v>881225.15</v>
      </c>
      <c r="H833" s="118">
        <v>4544574.8499999996</v>
      </c>
    </row>
    <row r="834" spans="1:8">
      <c r="A834" s="115" t="s">
        <v>590</v>
      </c>
      <c r="B834" s="115" t="s">
        <v>2379</v>
      </c>
      <c r="C834" s="115" t="s">
        <v>1604</v>
      </c>
      <c r="D834" s="118">
        <v>15632654.710000001</v>
      </c>
      <c r="E834" s="118">
        <v>384624.05</v>
      </c>
      <c r="F834" s="118" t="s">
        <v>3383</v>
      </c>
      <c r="G834" s="118">
        <v>384624.05</v>
      </c>
      <c r="H834" s="118">
        <v>15248030.66</v>
      </c>
    </row>
    <row r="835" spans="1:8">
      <c r="A835" s="115" t="s">
        <v>590</v>
      </c>
      <c r="B835" s="115" t="s">
        <v>2380</v>
      </c>
      <c r="C835" s="115" t="s">
        <v>2975</v>
      </c>
      <c r="D835" s="118">
        <v>74618061.810000002</v>
      </c>
      <c r="E835" s="118">
        <v>8363009.0499999998</v>
      </c>
      <c r="F835" s="118" t="s">
        <v>3383</v>
      </c>
      <c r="G835" s="118">
        <v>8363009.0499999998</v>
      </c>
      <c r="H835" s="118">
        <v>66255052.759999998</v>
      </c>
    </row>
    <row r="836" spans="1:8">
      <c r="A836" s="115" t="s">
        <v>590</v>
      </c>
      <c r="B836" s="115" t="s">
        <v>2381</v>
      </c>
      <c r="C836" s="115" t="s">
        <v>1607</v>
      </c>
      <c r="D836" s="118">
        <v>12298000</v>
      </c>
      <c r="E836" s="118">
        <v>1983000</v>
      </c>
      <c r="F836" s="118">
        <v>264000</v>
      </c>
      <c r="G836" s="118">
        <v>2247000</v>
      </c>
      <c r="H836" s="118">
        <v>10051000</v>
      </c>
    </row>
    <row r="837" spans="1:8">
      <c r="A837" s="115" t="s">
        <v>590</v>
      </c>
      <c r="B837" s="115" t="s">
        <v>2382</v>
      </c>
      <c r="C837" s="115" t="s">
        <v>3418</v>
      </c>
      <c r="D837" s="118">
        <v>6600000</v>
      </c>
      <c r="E837" s="118" t="s">
        <v>3383</v>
      </c>
      <c r="F837" s="118" t="s">
        <v>3383</v>
      </c>
      <c r="G837" s="118" t="s">
        <v>3383</v>
      </c>
      <c r="H837" s="118">
        <v>6600000</v>
      </c>
    </row>
    <row r="838" spans="1:8">
      <c r="A838" s="115" t="s">
        <v>590</v>
      </c>
      <c r="B838" s="115" t="s">
        <v>2383</v>
      </c>
      <c r="C838" s="115" t="s">
        <v>3409</v>
      </c>
      <c r="D838" s="118">
        <v>1100000</v>
      </c>
      <c r="E838" s="118">
        <v>60000</v>
      </c>
      <c r="F838" s="118">
        <v>20000</v>
      </c>
      <c r="G838" s="118">
        <v>80000</v>
      </c>
      <c r="H838" s="118">
        <v>1020000</v>
      </c>
    </row>
    <row r="839" spans="1:8">
      <c r="A839" s="115" t="s">
        <v>590</v>
      </c>
      <c r="B839" s="115" t="s">
        <v>2384</v>
      </c>
      <c r="C839" s="115" t="s">
        <v>1610</v>
      </c>
      <c r="D839" s="118">
        <v>32107395.789999999</v>
      </c>
      <c r="E839" s="118">
        <v>5084131</v>
      </c>
      <c r="F839" s="118">
        <v>171000</v>
      </c>
      <c r="G839" s="118">
        <v>5255131</v>
      </c>
      <c r="H839" s="118">
        <v>26852264.789999999</v>
      </c>
    </row>
    <row r="840" spans="1:8">
      <c r="A840" s="115" t="s">
        <v>590</v>
      </c>
      <c r="B840" s="115" t="s">
        <v>2385</v>
      </c>
      <c r="C840" s="115" t="s">
        <v>2306</v>
      </c>
      <c r="D840" s="118">
        <v>18557639.629999999</v>
      </c>
      <c r="E840" s="118">
        <v>191500</v>
      </c>
      <c r="F840" s="118" t="s">
        <v>3383</v>
      </c>
      <c r="G840" s="118">
        <v>191500</v>
      </c>
      <c r="H840" s="118">
        <v>18366139.629999999</v>
      </c>
    </row>
    <row r="841" spans="1:8">
      <c r="A841" s="115" t="s">
        <v>590</v>
      </c>
      <c r="B841" s="115" t="s">
        <v>2386</v>
      </c>
      <c r="C841" s="115" t="s">
        <v>1615</v>
      </c>
      <c r="D841" s="118">
        <v>7110000</v>
      </c>
      <c r="E841" s="118" t="s">
        <v>3383</v>
      </c>
      <c r="F841" s="118" t="s">
        <v>3383</v>
      </c>
      <c r="G841" s="118" t="s">
        <v>3383</v>
      </c>
      <c r="H841" s="118">
        <v>7110000</v>
      </c>
    </row>
    <row r="842" spans="1:8">
      <c r="A842" s="115" t="s">
        <v>590</v>
      </c>
      <c r="B842" s="115" t="s">
        <v>2387</v>
      </c>
      <c r="C842" s="115" t="s">
        <v>3410</v>
      </c>
      <c r="D842" s="118">
        <v>600000</v>
      </c>
      <c r="E842" s="118">
        <v>261230</v>
      </c>
      <c r="F842" s="118" t="s">
        <v>3383</v>
      </c>
      <c r="G842" s="118">
        <v>261230</v>
      </c>
      <c r="H842" s="118">
        <v>338770</v>
      </c>
    </row>
    <row r="843" spans="1:8">
      <c r="A843" s="115" t="s">
        <v>590</v>
      </c>
      <c r="B843" s="115" t="s">
        <v>2388</v>
      </c>
      <c r="C843" s="115" t="s">
        <v>3411</v>
      </c>
      <c r="D843" s="118">
        <v>186666</v>
      </c>
      <c r="E843" s="118" t="s">
        <v>3383</v>
      </c>
      <c r="F843" s="118" t="s">
        <v>3383</v>
      </c>
      <c r="G843" s="118" t="s">
        <v>3383</v>
      </c>
      <c r="H843" s="118">
        <v>186666</v>
      </c>
    </row>
    <row r="844" spans="1:8">
      <c r="A844" s="115" t="s">
        <v>590</v>
      </c>
      <c r="B844" s="115" t="s">
        <v>2389</v>
      </c>
      <c r="C844" s="115" t="s">
        <v>3433</v>
      </c>
      <c r="D844" s="118">
        <v>450000</v>
      </c>
      <c r="E844" s="118" t="s">
        <v>3383</v>
      </c>
      <c r="F844" s="118" t="s">
        <v>3383</v>
      </c>
      <c r="G844" s="118" t="s">
        <v>3383</v>
      </c>
      <c r="H844" s="118">
        <v>450000</v>
      </c>
    </row>
    <row r="845" spans="1:8">
      <c r="A845" s="115" t="s">
        <v>590</v>
      </c>
      <c r="B845" s="115" t="s">
        <v>2390</v>
      </c>
      <c r="C845" s="115" t="s">
        <v>3412</v>
      </c>
      <c r="D845" s="118">
        <v>2400000</v>
      </c>
      <c r="E845" s="118">
        <v>959501.19</v>
      </c>
      <c r="F845" s="118" t="s">
        <v>3383</v>
      </c>
      <c r="G845" s="118">
        <v>959501.19</v>
      </c>
      <c r="H845" s="118">
        <v>1440498.81</v>
      </c>
    </row>
    <row r="846" spans="1:8">
      <c r="A846" s="115" t="s">
        <v>590</v>
      </c>
      <c r="B846" s="115" t="s">
        <v>2391</v>
      </c>
      <c r="C846" s="115" t="s">
        <v>3413</v>
      </c>
      <c r="D846" s="118">
        <v>640000</v>
      </c>
      <c r="E846" s="118" t="s">
        <v>3383</v>
      </c>
      <c r="F846" s="118" t="s">
        <v>3383</v>
      </c>
      <c r="G846" s="118" t="s">
        <v>3383</v>
      </c>
      <c r="H846" s="118">
        <v>640000</v>
      </c>
    </row>
    <row r="847" spans="1:8">
      <c r="A847" s="115" t="s">
        <v>590</v>
      </c>
      <c r="B847" s="115" t="s">
        <v>2392</v>
      </c>
      <c r="C847" s="115" t="s">
        <v>3419</v>
      </c>
      <c r="D847" s="118">
        <v>60000</v>
      </c>
      <c r="E847" s="118" t="s">
        <v>3383</v>
      </c>
      <c r="F847" s="118" t="s">
        <v>3383</v>
      </c>
      <c r="G847" s="118" t="s">
        <v>3383</v>
      </c>
      <c r="H847" s="118">
        <v>60000</v>
      </c>
    </row>
    <row r="848" spans="1:8">
      <c r="A848" s="115" t="s">
        <v>590</v>
      </c>
      <c r="B848" s="115" t="s">
        <v>2393</v>
      </c>
      <c r="C848" s="115" t="s">
        <v>1647</v>
      </c>
      <c r="D848" s="118">
        <v>1225000</v>
      </c>
      <c r="E848" s="118">
        <v>365000</v>
      </c>
      <c r="F848" s="118" t="s">
        <v>3383</v>
      </c>
      <c r="G848" s="118">
        <v>365000</v>
      </c>
      <c r="H848" s="118">
        <v>860000</v>
      </c>
    </row>
    <row r="849" spans="1:8">
      <c r="A849" s="115" t="s">
        <v>590</v>
      </c>
      <c r="B849" s="115" t="s">
        <v>2394</v>
      </c>
      <c r="C849" s="115" t="s">
        <v>3423</v>
      </c>
      <c r="D849" s="118">
        <v>1320000</v>
      </c>
      <c r="E849" s="118">
        <v>48043.54</v>
      </c>
      <c r="F849" s="118" t="s">
        <v>3383</v>
      </c>
      <c r="G849" s="118">
        <v>48043.54</v>
      </c>
      <c r="H849" s="118">
        <v>1271956.46</v>
      </c>
    </row>
    <row r="850" spans="1:8">
      <c r="A850" s="115" t="s">
        <v>590</v>
      </c>
      <c r="B850" s="115" t="s">
        <v>2395</v>
      </c>
      <c r="C850" s="115" t="s">
        <v>1625</v>
      </c>
      <c r="D850" s="118">
        <v>6232702.5</v>
      </c>
      <c r="E850" s="118" t="s">
        <v>3383</v>
      </c>
      <c r="F850" s="118" t="s">
        <v>3383</v>
      </c>
      <c r="G850" s="118" t="s">
        <v>3383</v>
      </c>
      <c r="H850" s="118">
        <v>6232702.5</v>
      </c>
    </row>
    <row r="851" spans="1:8">
      <c r="A851" s="115" t="s">
        <v>590</v>
      </c>
      <c r="B851" s="115" t="s">
        <v>2396</v>
      </c>
      <c r="C851" s="115" t="s">
        <v>3424</v>
      </c>
      <c r="D851" s="118">
        <v>1987650</v>
      </c>
      <c r="E851" s="118" t="s">
        <v>3383</v>
      </c>
      <c r="F851" s="118" t="s">
        <v>3383</v>
      </c>
      <c r="G851" s="118" t="s">
        <v>3383</v>
      </c>
      <c r="H851" s="118">
        <v>1987650</v>
      </c>
    </row>
    <row r="852" spans="1:8">
      <c r="A852" s="115" t="s">
        <v>590</v>
      </c>
      <c r="B852" s="115" t="s">
        <v>2397</v>
      </c>
      <c r="C852" s="115" t="s">
        <v>3420</v>
      </c>
      <c r="D852" s="118">
        <v>7098750</v>
      </c>
      <c r="E852" s="118" t="s">
        <v>3383</v>
      </c>
      <c r="F852" s="118" t="s">
        <v>3383</v>
      </c>
      <c r="G852" s="118" t="s">
        <v>3383</v>
      </c>
      <c r="H852" s="118">
        <v>7098750</v>
      </c>
    </row>
    <row r="853" spans="1:8">
      <c r="A853" s="115" t="s">
        <v>590</v>
      </c>
      <c r="B853" s="115" t="s">
        <v>2398</v>
      </c>
      <c r="C853" s="115" t="s">
        <v>3426</v>
      </c>
      <c r="D853" s="118">
        <v>851850</v>
      </c>
      <c r="E853" s="118" t="s">
        <v>3383</v>
      </c>
      <c r="F853" s="118" t="s">
        <v>3383</v>
      </c>
      <c r="G853" s="118" t="s">
        <v>3383</v>
      </c>
      <c r="H853" s="118">
        <v>851850</v>
      </c>
    </row>
    <row r="854" spans="1:8">
      <c r="A854" s="115" t="s">
        <v>590</v>
      </c>
      <c r="B854" s="115" t="s">
        <v>2399</v>
      </c>
      <c r="C854" s="115" t="s">
        <v>1699</v>
      </c>
      <c r="D854" s="118">
        <v>32938.199999999997</v>
      </c>
      <c r="E854" s="118">
        <v>30773.25</v>
      </c>
      <c r="F854" s="118" t="s">
        <v>3383</v>
      </c>
      <c r="G854" s="118">
        <v>30773.25</v>
      </c>
      <c r="H854" s="118">
        <v>2164.9499999999998</v>
      </c>
    </row>
    <row r="855" spans="1:8">
      <c r="A855" s="115" t="s">
        <v>590</v>
      </c>
      <c r="B855" s="115" t="s">
        <v>2400</v>
      </c>
      <c r="C855" s="115" t="s">
        <v>1701</v>
      </c>
      <c r="D855" s="118">
        <v>98814.6</v>
      </c>
      <c r="E855" s="118" t="s">
        <v>3383</v>
      </c>
      <c r="F855" s="118" t="s">
        <v>3383</v>
      </c>
      <c r="G855" s="118" t="s">
        <v>3383</v>
      </c>
      <c r="H855" s="118">
        <v>98814.6</v>
      </c>
    </row>
    <row r="856" spans="1:8">
      <c r="A856" s="115" t="s">
        <v>590</v>
      </c>
      <c r="B856" s="115" t="s">
        <v>2401</v>
      </c>
      <c r="C856" s="115" t="s">
        <v>3430</v>
      </c>
      <c r="D856" s="118">
        <v>10000000</v>
      </c>
      <c r="E856" s="118">
        <v>410000</v>
      </c>
      <c r="F856" s="118">
        <v>4508000</v>
      </c>
      <c r="G856" s="118">
        <v>4918000</v>
      </c>
      <c r="H856" s="118">
        <v>5082000</v>
      </c>
    </row>
    <row r="857" spans="1:8">
      <c r="A857" s="115" t="s">
        <v>590</v>
      </c>
      <c r="B857" s="115" t="s">
        <v>2402</v>
      </c>
      <c r="C857" s="115" t="s">
        <v>3417</v>
      </c>
      <c r="D857" s="118">
        <v>3900000</v>
      </c>
      <c r="E857" s="118">
        <v>1500</v>
      </c>
      <c r="F857" s="118">
        <v>1949700</v>
      </c>
      <c r="G857" s="118">
        <v>1951200</v>
      </c>
      <c r="H857" s="118">
        <v>1948800</v>
      </c>
    </row>
    <row r="858" spans="1:8">
      <c r="A858" s="115" t="s">
        <v>590</v>
      </c>
      <c r="B858" s="115" t="s">
        <v>1485</v>
      </c>
      <c r="C858" s="115" t="s">
        <v>3464</v>
      </c>
      <c r="D858" s="118">
        <v>4097000</v>
      </c>
      <c r="E858" s="118">
        <v>160400</v>
      </c>
      <c r="F858" s="118" t="s">
        <v>3383</v>
      </c>
      <c r="G858" s="118">
        <v>160400</v>
      </c>
      <c r="H858" s="118">
        <v>3936600</v>
      </c>
    </row>
    <row r="859" spans="1:8">
      <c r="A859" s="115" t="s">
        <v>652</v>
      </c>
      <c r="B859" s="115" t="s">
        <v>2403</v>
      </c>
      <c r="C859" s="115" t="s">
        <v>3408</v>
      </c>
      <c r="D859" s="118">
        <v>921200</v>
      </c>
      <c r="E859" s="118" t="s">
        <v>3383</v>
      </c>
      <c r="F859" s="118" t="s">
        <v>3383</v>
      </c>
      <c r="G859" s="118" t="s">
        <v>3383</v>
      </c>
      <c r="H859" s="118">
        <v>921200</v>
      </c>
    </row>
    <row r="860" spans="1:8">
      <c r="A860" s="115" t="s">
        <v>652</v>
      </c>
      <c r="B860" s="115" t="s">
        <v>2404</v>
      </c>
      <c r="C860" s="115" t="s">
        <v>1600</v>
      </c>
      <c r="D860" s="118">
        <v>6706225.2199999997</v>
      </c>
      <c r="E860" s="118" t="s">
        <v>3383</v>
      </c>
      <c r="F860" s="118" t="s">
        <v>3383</v>
      </c>
      <c r="G860" s="118" t="s">
        <v>3383</v>
      </c>
      <c r="H860" s="118">
        <v>6706225.2199999997</v>
      </c>
    </row>
    <row r="861" spans="1:8">
      <c r="A861" s="115" t="s">
        <v>652</v>
      </c>
      <c r="B861" s="115" t="s">
        <v>2405</v>
      </c>
      <c r="C861" s="115" t="s">
        <v>1602</v>
      </c>
      <c r="D861" s="118">
        <v>574500.62</v>
      </c>
      <c r="E861" s="118" t="s">
        <v>3383</v>
      </c>
      <c r="F861" s="118" t="s">
        <v>3383</v>
      </c>
      <c r="G861" s="118" t="s">
        <v>3383</v>
      </c>
      <c r="H861" s="118">
        <v>574500.62</v>
      </c>
    </row>
    <row r="862" spans="1:8">
      <c r="A862" s="115" t="s">
        <v>652</v>
      </c>
      <c r="B862" s="115" t="s">
        <v>2406</v>
      </c>
      <c r="C862" s="115" t="s">
        <v>1604</v>
      </c>
      <c r="D862" s="118">
        <v>1532826.72</v>
      </c>
      <c r="E862" s="118" t="s">
        <v>3383</v>
      </c>
      <c r="F862" s="118" t="s">
        <v>3383</v>
      </c>
      <c r="G862" s="118" t="s">
        <v>3383</v>
      </c>
      <c r="H862" s="118">
        <v>1532826.72</v>
      </c>
    </row>
    <row r="863" spans="1:8">
      <c r="A863" s="115" t="s">
        <v>652</v>
      </c>
      <c r="B863" s="115" t="s">
        <v>2407</v>
      </c>
      <c r="C863" s="115" t="s">
        <v>2975</v>
      </c>
      <c r="D863" s="118">
        <v>5064560.5599999996</v>
      </c>
      <c r="E863" s="118" t="s">
        <v>3383</v>
      </c>
      <c r="F863" s="118" t="s">
        <v>3383</v>
      </c>
      <c r="G863" s="118" t="s">
        <v>3383</v>
      </c>
      <c r="H863" s="118">
        <v>5064560.5599999996</v>
      </c>
    </row>
    <row r="864" spans="1:8">
      <c r="A864" s="115" t="s">
        <v>652</v>
      </c>
      <c r="B864" s="115" t="s">
        <v>2408</v>
      </c>
      <c r="C864" s="115" t="s">
        <v>1607</v>
      </c>
      <c r="D864" s="118">
        <v>792000</v>
      </c>
      <c r="E864" s="118">
        <v>117500</v>
      </c>
      <c r="F864" s="118" t="s">
        <v>3383</v>
      </c>
      <c r="G864" s="118">
        <v>117500</v>
      </c>
      <c r="H864" s="118">
        <v>674500</v>
      </c>
    </row>
    <row r="865" spans="1:8">
      <c r="A865" s="115" t="s">
        <v>652</v>
      </c>
      <c r="B865" s="115" t="s">
        <v>2409</v>
      </c>
      <c r="C865" s="115" t="s">
        <v>3418</v>
      </c>
      <c r="D865" s="118">
        <v>600000</v>
      </c>
      <c r="E865" s="118" t="s">
        <v>3383</v>
      </c>
      <c r="F865" s="118" t="s">
        <v>3383</v>
      </c>
      <c r="G865" s="118" t="s">
        <v>3383</v>
      </c>
      <c r="H865" s="118">
        <v>600000</v>
      </c>
    </row>
    <row r="866" spans="1:8">
      <c r="A866" s="115" t="s">
        <v>652</v>
      </c>
      <c r="B866" s="115" t="s">
        <v>2410</v>
      </c>
      <c r="C866" s="115" t="s">
        <v>3409</v>
      </c>
      <c r="D866" s="118">
        <v>90000</v>
      </c>
      <c r="E866" s="118" t="s">
        <v>3383</v>
      </c>
      <c r="F866" s="118" t="s">
        <v>3383</v>
      </c>
      <c r="G866" s="118" t="s">
        <v>3383</v>
      </c>
      <c r="H866" s="118">
        <v>90000</v>
      </c>
    </row>
    <row r="867" spans="1:8">
      <c r="A867" s="115" t="s">
        <v>652</v>
      </c>
      <c r="B867" s="115" t="s">
        <v>2411</v>
      </c>
      <c r="C867" s="115" t="s">
        <v>1610</v>
      </c>
      <c r="D867" s="118">
        <v>7778175</v>
      </c>
      <c r="E867" s="118">
        <v>5857280</v>
      </c>
      <c r="F867" s="118" t="s">
        <v>3383</v>
      </c>
      <c r="G867" s="118">
        <v>5857280</v>
      </c>
      <c r="H867" s="118">
        <v>1920895</v>
      </c>
    </row>
    <row r="868" spans="1:8">
      <c r="A868" s="115" t="s">
        <v>652</v>
      </c>
      <c r="B868" s="115" t="s">
        <v>2412</v>
      </c>
      <c r="C868" s="115" t="s">
        <v>2306</v>
      </c>
      <c r="D868" s="118">
        <v>2810656</v>
      </c>
      <c r="E868" s="118">
        <v>87000</v>
      </c>
      <c r="F868" s="118">
        <v>1313000</v>
      </c>
      <c r="G868" s="118">
        <v>1400000</v>
      </c>
      <c r="H868" s="118">
        <v>1410656</v>
      </c>
    </row>
    <row r="869" spans="1:8">
      <c r="A869" s="115" t="s">
        <v>652</v>
      </c>
      <c r="B869" s="115" t="s">
        <v>2413</v>
      </c>
      <c r="C869" s="115" t="s">
        <v>1615</v>
      </c>
      <c r="D869" s="118">
        <v>990000</v>
      </c>
      <c r="E869" s="118" t="s">
        <v>3383</v>
      </c>
      <c r="F869" s="118" t="s">
        <v>3383</v>
      </c>
      <c r="G869" s="118" t="s">
        <v>3383</v>
      </c>
      <c r="H869" s="118">
        <v>990000</v>
      </c>
    </row>
    <row r="870" spans="1:8">
      <c r="A870" s="115" t="s">
        <v>652</v>
      </c>
      <c r="B870" s="115" t="s">
        <v>2414</v>
      </c>
      <c r="C870" s="115" t="s">
        <v>3410</v>
      </c>
      <c r="D870" s="118">
        <v>75000</v>
      </c>
      <c r="E870" s="118">
        <v>74710</v>
      </c>
      <c r="F870" s="118" t="s">
        <v>3383</v>
      </c>
      <c r="G870" s="118">
        <v>74710</v>
      </c>
      <c r="H870" s="118">
        <v>290</v>
      </c>
    </row>
    <row r="871" spans="1:8">
      <c r="A871" s="115" t="s">
        <v>652</v>
      </c>
      <c r="B871" s="115" t="s">
        <v>2415</v>
      </c>
      <c r="C871" s="115" t="s">
        <v>3411</v>
      </c>
      <c r="D871" s="118">
        <v>80000</v>
      </c>
      <c r="E871" s="118" t="s">
        <v>3383</v>
      </c>
      <c r="F871" s="118" t="s">
        <v>3383</v>
      </c>
      <c r="G871" s="118" t="s">
        <v>3383</v>
      </c>
      <c r="H871" s="118">
        <v>80000</v>
      </c>
    </row>
    <row r="872" spans="1:8">
      <c r="A872" s="115" t="s">
        <v>652</v>
      </c>
      <c r="B872" s="115" t="s">
        <v>2416</v>
      </c>
      <c r="C872" s="115" t="s">
        <v>3433</v>
      </c>
      <c r="D872" s="118">
        <v>150000</v>
      </c>
      <c r="E872" s="118" t="s">
        <v>3383</v>
      </c>
      <c r="F872" s="118" t="s">
        <v>3383</v>
      </c>
      <c r="G872" s="118" t="s">
        <v>3383</v>
      </c>
      <c r="H872" s="118">
        <v>150000</v>
      </c>
    </row>
    <row r="873" spans="1:8">
      <c r="A873" s="115" t="s">
        <v>652</v>
      </c>
      <c r="B873" s="115" t="s">
        <v>2417</v>
      </c>
      <c r="C873" s="115" t="s">
        <v>3412</v>
      </c>
      <c r="D873" s="118">
        <v>1600000</v>
      </c>
      <c r="E873" s="118" t="s">
        <v>3383</v>
      </c>
      <c r="F873" s="118" t="s">
        <v>3383</v>
      </c>
      <c r="G873" s="118" t="s">
        <v>3383</v>
      </c>
      <c r="H873" s="118">
        <v>1600000</v>
      </c>
    </row>
    <row r="874" spans="1:8">
      <c r="A874" s="115" t="s">
        <v>652</v>
      </c>
      <c r="B874" s="115" t="s">
        <v>2418</v>
      </c>
      <c r="C874" s="115" t="s">
        <v>3413</v>
      </c>
      <c r="D874" s="118">
        <v>160000</v>
      </c>
      <c r="E874" s="118" t="s">
        <v>3383</v>
      </c>
      <c r="F874" s="118" t="s">
        <v>3383</v>
      </c>
      <c r="G874" s="118" t="s">
        <v>3383</v>
      </c>
      <c r="H874" s="118">
        <v>160000</v>
      </c>
    </row>
    <row r="875" spans="1:8">
      <c r="A875" s="115" t="s">
        <v>652</v>
      </c>
      <c r="B875" s="115" t="s">
        <v>2419</v>
      </c>
      <c r="C875" s="115" t="s">
        <v>3419</v>
      </c>
      <c r="D875" s="118">
        <v>20000</v>
      </c>
      <c r="E875" s="118" t="s">
        <v>3383</v>
      </c>
      <c r="F875" s="118" t="s">
        <v>3383</v>
      </c>
      <c r="G875" s="118" t="s">
        <v>3383</v>
      </c>
      <c r="H875" s="118">
        <v>20000</v>
      </c>
    </row>
    <row r="876" spans="1:8">
      <c r="A876" s="115" t="s">
        <v>652</v>
      </c>
      <c r="B876" s="115" t="s">
        <v>2420</v>
      </c>
      <c r="C876" s="115" t="s">
        <v>1647</v>
      </c>
      <c r="D876" s="118">
        <v>950000</v>
      </c>
      <c r="E876" s="118" t="s">
        <v>3383</v>
      </c>
      <c r="F876" s="118" t="s">
        <v>3383</v>
      </c>
      <c r="G876" s="118" t="s">
        <v>3383</v>
      </c>
      <c r="H876" s="118">
        <v>950000</v>
      </c>
    </row>
    <row r="877" spans="1:8">
      <c r="A877" s="115" t="s">
        <v>652</v>
      </c>
      <c r="B877" s="115" t="s">
        <v>2421</v>
      </c>
      <c r="C877" s="115" t="s">
        <v>3423</v>
      </c>
      <c r="D877" s="118">
        <v>240000</v>
      </c>
      <c r="E877" s="118" t="s">
        <v>3383</v>
      </c>
      <c r="F877" s="118" t="s">
        <v>3383</v>
      </c>
      <c r="G877" s="118" t="s">
        <v>3383</v>
      </c>
      <c r="H877" s="118">
        <v>240000</v>
      </c>
    </row>
    <row r="878" spans="1:8">
      <c r="A878" s="115" t="s">
        <v>652</v>
      </c>
      <c r="B878" s="115" t="s">
        <v>2422</v>
      </c>
      <c r="C878" s="115" t="s">
        <v>1625</v>
      </c>
      <c r="D878" s="118">
        <v>3208635</v>
      </c>
      <c r="E878" s="118" t="s">
        <v>3383</v>
      </c>
      <c r="F878" s="118" t="s">
        <v>3383</v>
      </c>
      <c r="G878" s="118" t="s">
        <v>3383</v>
      </c>
      <c r="H878" s="118">
        <v>3208635</v>
      </c>
    </row>
    <row r="879" spans="1:8">
      <c r="A879" s="115" t="s">
        <v>652</v>
      </c>
      <c r="B879" s="115" t="s">
        <v>2423</v>
      </c>
      <c r="C879" s="115" t="s">
        <v>3420</v>
      </c>
      <c r="D879" s="118">
        <v>709875</v>
      </c>
      <c r="E879" s="118" t="s">
        <v>3383</v>
      </c>
      <c r="F879" s="118" t="s">
        <v>3383</v>
      </c>
      <c r="G879" s="118" t="s">
        <v>3383</v>
      </c>
      <c r="H879" s="118">
        <v>709875</v>
      </c>
    </row>
    <row r="880" spans="1:8">
      <c r="A880" s="115" t="s">
        <v>652</v>
      </c>
      <c r="B880" s="115" t="s">
        <v>2424</v>
      </c>
      <c r="C880" s="115" t="s">
        <v>3430</v>
      </c>
      <c r="D880" s="118">
        <v>2500000</v>
      </c>
      <c r="E880" s="118">
        <v>274000</v>
      </c>
      <c r="F880" s="118">
        <v>2254000</v>
      </c>
      <c r="G880" s="118">
        <v>2528000</v>
      </c>
      <c r="H880" s="118" t="s">
        <v>3473</v>
      </c>
    </row>
    <row r="881" spans="1:8">
      <c r="A881" s="115" t="s">
        <v>652</v>
      </c>
      <c r="B881" s="115" t="s">
        <v>3367</v>
      </c>
      <c r="C881" s="115" t="s">
        <v>3398</v>
      </c>
      <c r="D881" s="118">
        <v>2465971.5299999998</v>
      </c>
      <c r="E881" s="118">
        <v>2465971.5299999998</v>
      </c>
      <c r="F881" s="118" t="s">
        <v>3383</v>
      </c>
      <c r="G881" s="118">
        <v>2465971.5299999998</v>
      </c>
      <c r="H881" s="118" t="s">
        <v>3383</v>
      </c>
    </row>
    <row r="882" spans="1:8">
      <c r="A882" s="115" t="s">
        <v>658</v>
      </c>
      <c r="B882" s="115" t="s">
        <v>1486</v>
      </c>
      <c r="C882" s="115" t="s">
        <v>3464</v>
      </c>
      <c r="D882" s="118">
        <v>3365028.47</v>
      </c>
      <c r="E882" s="118">
        <v>84490.02</v>
      </c>
      <c r="F882" s="118" t="s">
        <v>3383</v>
      </c>
      <c r="G882" s="118">
        <v>84490.02</v>
      </c>
      <c r="H882" s="118">
        <v>3280538.45</v>
      </c>
    </row>
    <row r="883" spans="1:8">
      <c r="A883" s="115" t="s">
        <v>658</v>
      </c>
      <c r="B883" s="115" t="s">
        <v>2425</v>
      </c>
      <c r="C883" s="115" t="s">
        <v>3408</v>
      </c>
      <c r="D883" s="118">
        <v>1186100</v>
      </c>
      <c r="E883" s="118">
        <v>11730.31</v>
      </c>
      <c r="F883" s="118" t="s">
        <v>3383</v>
      </c>
      <c r="G883" s="118">
        <v>11730.31</v>
      </c>
      <c r="H883" s="118">
        <v>1174369.69</v>
      </c>
    </row>
    <row r="884" spans="1:8">
      <c r="A884" s="115" t="s">
        <v>658</v>
      </c>
      <c r="B884" s="115" t="s">
        <v>2426</v>
      </c>
      <c r="C884" s="115" t="s">
        <v>1600</v>
      </c>
      <c r="D884" s="118">
        <v>7108035.1699999999</v>
      </c>
      <c r="E884" s="118">
        <v>302841.58</v>
      </c>
      <c r="F884" s="118" t="s">
        <v>3383</v>
      </c>
      <c r="G884" s="118">
        <v>302841.58</v>
      </c>
      <c r="H884" s="118">
        <v>6805193.5899999999</v>
      </c>
    </row>
    <row r="885" spans="1:8">
      <c r="A885" s="115" t="s">
        <v>658</v>
      </c>
      <c r="B885" s="115" t="s">
        <v>2427</v>
      </c>
      <c r="C885" s="115" t="s">
        <v>1602</v>
      </c>
      <c r="D885" s="118">
        <v>679800</v>
      </c>
      <c r="E885" s="118">
        <v>49203.66</v>
      </c>
      <c r="F885" s="118" t="s">
        <v>3383</v>
      </c>
      <c r="G885" s="118">
        <v>49203.66</v>
      </c>
      <c r="H885" s="118">
        <v>630596.34</v>
      </c>
    </row>
    <row r="886" spans="1:8">
      <c r="A886" s="115" t="s">
        <v>658</v>
      </c>
      <c r="B886" s="115" t="s">
        <v>2428</v>
      </c>
      <c r="C886" s="115" t="s">
        <v>1604</v>
      </c>
      <c r="D886" s="118">
        <v>2227497.85</v>
      </c>
      <c r="E886" s="118">
        <v>46072.03</v>
      </c>
      <c r="F886" s="118" t="s">
        <v>3383</v>
      </c>
      <c r="G886" s="118">
        <v>46072.03</v>
      </c>
      <c r="H886" s="118">
        <v>2181425.8199999998</v>
      </c>
    </row>
    <row r="887" spans="1:8">
      <c r="A887" s="115" t="s">
        <v>658</v>
      </c>
      <c r="B887" s="115" t="s">
        <v>2429</v>
      </c>
      <c r="C887" s="115" t="s">
        <v>2975</v>
      </c>
      <c r="D887" s="118">
        <v>9609646.2699999996</v>
      </c>
      <c r="E887" s="118">
        <v>3156968.31</v>
      </c>
      <c r="F887" s="118" t="s">
        <v>3383</v>
      </c>
      <c r="G887" s="118">
        <v>3156968.31</v>
      </c>
      <c r="H887" s="118">
        <v>6452677.96</v>
      </c>
    </row>
    <row r="888" spans="1:8">
      <c r="A888" s="115" t="s">
        <v>658</v>
      </c>
      <c r="B888" s="115" t="s">
        <v>2430</v>
      </c>
      <c r="C888" s="115" t="s">
        <v>1607</v>
      </c>
      <c r="D888" s="118">
        <v>2750000</v>
      </c>
      <c r="E888" s="118" t="s">
        <v>3383</v>
      </c>
      <c r="F888" s="118" t="s">
        <v>3383</v>
      </c>
      <c r="G888" s="118" t="s">
        <v>3383</v>
      </c>
      <c r="H888" s="118">
        <v>2750000</v>
      </c>
    </row>
    <row r="889" spans="1:8">
      <c r="A889" s="115" t="s">
        <v>658</v>
      </c>
      <c r="B889" s="115" t="s">
        <v>2431</v>
      </c>
      <c r="C889" s="115" t="s">
        <v>3418</v>
      </c>
      <c r="D889" s="118">
        <v>600000</v>
      </c>
      <c r="E889" s="118" t="s">
        <v>3383</v>
      </c>
      <c r="F889" s="118" t="s">
        <v>3383</v>
      </c>
      <c r="G889" s="118" t="s">
        <v>3383</v>
      </c>
      <c r="H889" s="118">
        <v>600000</v>
      </c>
    </row>
    <row r="890" spans="1:8">
      <c r="A890" s="115" t="s">
        <v>658</v>
      </c>
      <c r="B890" s="115" t="s">
        <v>2432</v>
      </c>
      <c r="C890" s="115" t="s">
        <v>3409</v>
      </c>
      <c r="D890" s="118">
        <v>120000</v>
      </c>
      <c r="E890" s="118" t="s">
        <v>3383</v>
      </c>
      <c r="F890" s="118" t="s">
        <v>3383</v>
      </c>
      <c r="G890" s="118" t="s">
        <v>3383</v>
      </c>
      <c r="H890" s="118">
        <v>120000</v>
      </c>
    </row>
    <row r="891" spans="1:8">
      <c r="A891" s="115" t="s">
        <v>658</v>
      </c>
      <c r="B891" s="115" t="s">
        <v>2433</v>
      </c>
      <c r="C891" s="115" t="s">
        <v>1610</v>
      </c>
      <c r="D891" s="118">
        <v>14828375.390000001</v>
      </c>
      <c r="E891" s="118">
        <v>7876879</v>
      </c>
      <c r="F891" s="118">
        <v>618000</v>
      </c>
      <c r="G891" s="118">
        <v>8494879</v>
      </c>
      <c r="H891" s="118">
        <v>6333496.3899999997</v>
      </c>
    </row>
    <row r="892" spans="1:8">
      <c r="A892" s="115" t="s">
        <v>658</v>
      </c>
      <c r="B892" s="115" t="s">
        <v>2434</v>
      </c>
      <c r="C892" s="115" t="s">
        <v>2306</v>
      </c>
      <c r="D892" s="118">
        <v>2214755.4300000002</v>
      </c>
      <c r="E892" s="118" t="s">
        <v>3383</v>
      </c>
      <c r="F892" s="118" t="s">
        <v>3383</v>
      </c>
      <c r="G892" s="118" t="s">
        <v>3383</v>
      </c>
      <c r="H892" s="118">
        <v>2214755.4300000002</v>
      </c>
    </row>
    <row r="893" spans="1:8">
      <c r="A893" s="115" t="s">
        <v>658</v>
      </c>
      <c r="B893" s="115" t="s">
        <v>2435</v>
      </c>
      <c r="C893" s="115" t="s">
        <v>1988</v>
      </c>
      <c r="D893" s="118">
        <v>1830000</v>
      </c>
      <c r="E893" s="118" t="s">
        <v>3383</v>
      </c>
      <c r="F893" s="118" t="s">
        <v>3383</v>
      </c>
      <c r="G893" s="118" t="s">
        <v>3383</v>
      </c>
      <c r="H893" s="118">
        <v>1830000</v>
      </c>
    </row>
    <row r="894" spans="1:8">
      <c r="A894" s="115" t="s">
        <v>658</v>
      </c>
      <c r="B894" s="115" t="s">
        <v>2436</v>
      </c>
      <c r="C894" s="115" t="s">
        <v>1615</v>
      </c>
      <c r="D894" s="118">
        <v>1080000</v>
      </c>
      <c r="E894" s="118" t="s">
        <v>3383</v>
      </c>
      <c r="F894" s="118" t="s">
        <v>3383</v>
      </c>
      <c r="G894" s="118" t="s">
        <v>3383</v>
      </c>
      <c r="H894" s="118">
        <v>1080000</v>
      </c>
    </row>
    <row r="895" spans="1:8">
      <c r="A895" s="115" t="s">
        <v>658</v>
      </c>
      <c r="B895" s="115" t="s">
        <v>2437</v>
      </c>
      <c r="C895" s="115" t="s">
        <v>3410</v>
      </c>
      <c r="D895" s="118">
        <v>150000</v>
      </c>
      <c r="E895" s="118" t="s">
        <v>3383</v>
      </c>
      <c r="F895" s="118" t="s">
        <v>3383</v>
      </c>
      <c r="G895" s="118" t="s">
        <v>3383</v>
      </c>
      <c r="H895" s="118">
        <v>150000</v>
      </c>
    </row>
    <row r="896" spans="1:8">
      <c r="A896" s="115" t="s">
        <v>658</v>
      </c>
      <c r="B896" s="115" t="s">
        <v>2438</v>
      </c>
      <c r="C896" s="115" t="s">
        <v>3411</v>
      </c>
      <c r="D896" s="118">
        <v>75000</v>
      </c>
      <c r="E896" s="118" t="s">
        <v>3383</v>
      </c>
      <c r="F896" s="118" t="s">
        <v>3383</v>
      </c>
      <c r="G896" s="118" t="s">
        <v>3383</v>
      </c>
      <c r="H896" s="118">
        <v>75000</v>
      </c>
    </row>
    <row r="897" spans="1:8">
      <c r="A897" s="115" t="s">
        <v>658</v>
      </c>
      <c r="B897" s="115" t="s">
        <v>2439</v>
      </c>
      <c r="C897" s="115" t="s">
        <v>1619</v>
      </c>
      <c r="D897" s="118">
        <v>150000</v>
      </c>
      <c r="E897" s="118" t="s">
        <v>3383</v>
      </c>
      <c r="F897" s="118" t="s">
        <v>3383</v>
      </c>
      <c r="G897" s="118" t="s">
        <v>3383</v>
      </c>
      <c r="H897" s="118">
        <v>150000</v>
      </c>
    </row>
    <row r="898" spans="1:8">
      <c r="A898" s="115" t="s">
        <v>658</v>
      </c>
      <c r="B898" s="115" t="s">
        <v>2440</v>
      </c>
      <c r="C898" s="115" t="s">
        <v>3412</v>
      </c>
      <c r="D898" s="118">
        <v>800000</v>
      </c>
      <c r="E898" s="118" t="s">
        <v>3383</v>
      </c>
      <c r="F898" s="118" t="s">
        <v>3383</v>
      </c>
      <c r="G898" s="118" t="s">
        <v>3383</v>
      </c>
      <c r="H898" s="118">
        <v>800000</v>
      </c>
    </row>
    <row r="899" spans="1:8">
      <c r="A899" s="115" t="s">
        <v>658</v>
      </c>
      <c r="B899" s="115" t="s">
        <v>2441</v>
      </c>
      <c r="C899" s="115" t="s">
        <v>3413</v>
      </c>
      <c r="D899" s="118">
        <v>160000</v>
      </c>
      <c r="E899" s="118" t="s">
        <v>3383</v>
      </c>
      <c r="F899" s="118" t="s">
        <v>3383</v>
      </c>
      <c r="G899" s="118" t="s">
        <v>3383</v>
      </c>
      <c r="H899" s="118">
        <v>160000</v>
      </c>
    </row>
    <row r="900" spans="1:8">
      <c r="A900" s="115" t="s">
        <v>658</v>
      </c>
      <c r="B900" s="115" t="s">
        <v>2442</v>
      </c>
      <c r="C900" s="115" t="s">
        <v>3419</v>
      </c>
      <c r="D900" s="118">
        <v>60000</v>
      </c>
      <c r="E900" s="118" t="s">
        <v>3383</v>
      </c>
      <c r="F900" s="118" t="s">
        <v>3383</v>
      </c>
      <c r="G900" s="118" t="s">
        <v>3383</v>
      </c>
      <c r="H900" s="118">
        <v>60000</v>
      </c>
    </row>
    <row r="901" spans="1:8">
      <c r="A901" s="115" t="s">
        <v>658</v>
      </c>
      <c r="B901" s="115" t="s">
        <v>2443</v>
      </c>
      <c r="C901" s="115" t="s">
        <v>2336</v>
      </c>
      <c r="D901" s="118">
        <v>950000</v>
      </c>
      <c r="E901" s="118" t="s">
        <v>3383</v>
      </c>
      <c r="F901" s="118" t="s">
        <v>3383</v>
      </c>
      <c r="G901" s="118" t="s">
        <v>3383</v>
      </c>
      <c r="H901" s="118">
        <v>950000</v>
      </c>
    </row>
    <row r="902" spans="1:8">
      <c r="A902" s="115" t="s">
        <v>658</v>
      </c>
      <c r="B902" s="115" t="s">
        <v>2444</v>
      </c>
      <c r="C902" s="115" t="s">
        <v>3423</v>
      </c>
      <c r="D902" s="118">
        <v>600000</v>
      </c>
      <c r="E902" s="118" t="s">
        <v>3383</v>
      </c>
      <c r="F902" s="118" t="s">
        <v>3383</v>
      </c>
      <c r="G902" s="118" t="s">
        <v>3383</v>
      </c>
      <c r="H902" s="118">
        <v>600000</v>
      </c>
    </row>
    <row r="903" spans="1:8">
      <c r="A903" s="115" t="s">
        <v>658</v>
      </c>
      <c r="B903" s="115" t="s">
        <v>2445</v>
      </c>
      <c r="C903" s="115" t="s">
        <v>1625</v>
      </c>
      <c r="D903" s="118">
        <v>4301842.5</v>
      </c>
      <c r="E903" s="118" t="s">
        <v>3383</v>
      </c>
      <c r="F903" s="118" t="s">
        <v>3383</v>
      </c>
      <c r="G903" s="118" t="s">
        <v>3383</v>
      </c>
      <c r="H903" s="118">
        <v>4301842.5</v>
      </c>
    </row>
    <row r="904" spans="1:8">
      <c r="A904" s="115" t="s">
        <v>658</v>
      </c>
      <c r="B904" s="115" t="s">
        <v>2446</v>
      </c>
      <c r="C904" s="115" t="s">
        <v>3420</v>
      </c>
      <c r="D904" s="118">
        <v>1419750</v>
      </c>
      <c r="E904" s="118" t="s">
        <v>3383</v>
      </c>
      <c r="F904" s="118" t="s">
        <v>3383</v>
      </c>
      <c r="G904" s="118" t="s">
        <v>3383</v>
      </c>
      <c r="H904" s="118">
        <v>1419750</v>
      </c>
    </row>
    <row r="905" spans="1:8">
      <c r="A905" s="115" t="s">
        <v>658</v>
      </c>
      <c r="B905" s="115" t="s">
        <v>2447</v>
      </c>
      <c r="C905" s="115" t="s">
        <v>3432</v>
      </c>
      <c r="D905" s="118">
        <v>5000000</v>
      </c>
      <c r="E905" s="118">
        <v>205000</v>
      </c>
      <c r="F905" s="118">
        <v>2254000</v>
      </c>
      <c r="G905" s="118">
        <v>2459000</v>
      </c>
      <c r="H905" s="118">
        <v>2541000</v>
      </c>
    </row>
    <row r="906" spans="1:8">
      <c r="A906" s="115" t="s">
        <v>658</v>
      </c>
      <c r="B906" s="115" t="s">
        <v>1487</v>
      </c>
      <c r="C906" s="115" t="s">
        <v>3464</v>
      </c>
      <c r="D906" s="118">
        <v>15970000</v>
      </c>
      <c r="E906" s="118">
        <v>643055.42000000004</v>
      </c>
      <c r="F906" s="118" t="s">
        <v>3383</v>
      </c>
      <c r="G906" s="118">
        <v>643055.42000000004</v>
      </c>
      <c r="H906" s="118">
        <v>15326944.58</v>
      </c>
    </row>
    <row r="907" spans="1:8">
      <c r="A907" s="115" t="s">
        <v>664</v>
      </c>
      <c r="B907" s="115" t="s">
        <v>2448</v>
      </c>
      <c r="C907" s="115" t="s">
        <v>3408</v>
      </c>
      <c r="D907" s="118">
        <v>3267750</v>
      </c>
      <c r="E907" s="118" t="s">
        <v>3383</v>
      </c>
      <c r="F907" s="118" t="s">
        <v>3383</v>
      </c>
      <c r="G907" s="118" t="s">
        <v>3383</v>
      </c>
      <c r="H907" s="118">
        <v>3267750</v>
      </c>
    </row>
    <row r="908" spans="1:8">
      <c r="A908" s="115" t="s">
        <v>664</v>
      </c>
      <c r="B908" s="115" t="s">
        <v>2449</v>
      </c>
      <c r="C908" s="115" t="s">
        <v>1600</v>
      </c>
      <c r="D908" s="118">
        <v>24601656.079999998</v>
      </c>
      <c r="E908" s="118">
        <v>9574770.3100000005</v>
      </c>
      <c r="F908" s="118" t="s">
        <v>3383</v>
      </c>
      <c r="G908" s="118">
        <v>9574770.3100000005</v>
      </c>
      <c r="H908" s="118">
        <v>15026885.77</v>
      </c>
    </row>
    <row r="909" spans="1:8">
      <c r="A909" s="115" t="s">
        <v>664</v>
      </c>
      <c r="B909" s="115" t="s">
        <v>2450</v>
      </c>
      <c r="C909" s="115" t="s">
        <v>1602</v>
      </c>
      <c r="D909" s="118">
        <v>1949400</v>
      </c>
      <c r="E909" s="118" t="s">
        <v>3383</v>
      </c>
      <c r="F909" s="118" t="s">
        <v>3383</v>
      </c>
      <c r="G909" s="118" t="s">
        <v>3383</v>
      </c>
      <c r="H909" s="118">
        <v>1949400</v>
      </c>
    </row>
    <row r="910" spans="1:8">
      <c r="A910" s="115" t="s">
        <v>664</v>
      </c>
      <c r="B910" s="115" t="s">
        <v>2451</v>
      </c>
      <c r="C910" s="115" t="s">
        <v>1604</v>
      </c>
      <c r="D910" s="118">
        <v>6156930.1699999999</v>
      </c>
      <c r="E910" s="118" t="s">
        <v>3383</v>
      </c>
      <c r="F910" s="118" t="s">
        <v>3383</v>
      </c>
      <c r="G910" s="118" t="s">
        <v>3383</v>
      </c>
      <c r="H910" s="118">
        <v>6156930.1699999999</v>
      </c>
    </row>
    <row r="911" spans="1:8">
      <c r="A911" s="115" t="s">
        <v>664</v>
      </c>
      <c r="B911" s="115" t="s">
        <v>2452</v>
      </c>
      <c r="C911" s="115" t="s">
        <v>2975</v>
      </c>
      <c r="D911" s="118">
        <v>23285017</v>
      </c>
      <c r="E911" s="118">
        <v>11184083.07</v>
      </c>
      <c r="F911" s="118" t="s">
        <v>3383</v>
      </c>
      <c r="G911" s="118">
        <v>11184083.07</v>
      </c>
      <c r="H911" s="118">
        <v>12100933.93</v>
      </c>
    </row>
    <row r="912" spans="1:8">
      <c r="A912" s="115" t="s">
        <v>664</v>
      </c>
      <c r="B912" s="115" t="s">
        <v>2453</v>
      </c>
      <c r="C912" s="115" t="s">
        <v>1607</v>
      </c>
      <c r="D912" s="118">
        <v>4774000</v>
      </c>
      <c r="E912" s="118">
        <v>132000</v>
      </c>
      <c r="F912" s="118">
        <v>92500</v>
      </c>
      <c r="G912" s="118">
        <v>224500</v>
      </c>
      <c r="H912" s="118">
        <v>4549500</v>
      </c>
    </row>
    <row r="913" spans="1:8">
      <c r="A913" s="115" t="s">
        <v>664</v>
      </c>
      <c r="B913" s="115" t="s">
        <v>2454</v>
      </c>
      <c r="C913" s="115" t="s">
        <v>3418</v>
      </c>
      <c r="D913" s="118">
        <v>1800000</v>
      </c>
      <c r="E913" s="118" t="s">
        <v>3383</v>
      </c>
      <c r="F913" s="118" t="s">
        <v>3383</v>
      </c>
      <c r="G913" s="118" t="s">
        <v>3383</v>
      </c>
      <c r="H913" s="118">
        <v>1800000</v>
      </c>
    </row>
    <row r="914" spans="1:8">
      <c r="A914" s="115" t="s">
        <v>664</v>
      </c>
      <c r="B914" s="115" t="s">
        <v>2455</v>
      </c>
      <c r="C914" s="115" t="s">
        <v>3409</v>
      </c>
      <c r="D914" s="118">
        <v>330000</v>
      </c>
      <c r="E914" s="118" t="s">
        <v>3383</v>
      </c>
      <c r="F914" s="118">
        <v>125000</v>
      </c>
      <c r="G914" s="118">
        <v>125000</v>
      </c>
      <c r="H914" s="118">
        <v>205000</v>
      </c>
    </row>
    <row r="915" spans="1:8">
      <c r="A915" s="115" t="s">
        <v>664</v>
      </c>
      <c r="B915" s="115" t="s">
        <v>2456</v>
      </c>
      <c r="C915" s="115" t="s">
        <v>1610</v>
      </c>
      <c r="D915" s="118">
        <v>38858250</v>
      </c>
      <c r="E915" s="118">
        <v>12022300</v>
      </c>
      <c r="F915" s="118">
        <v>7362000</v>
      </c>
      <c r="G915" s="118">
        <v>19384300</v>
      </c>
      <c r="H915" s="118">
        <v>19473950</v>
      </c>
    </row>
    <row r="916" spans="1:8">
      <c r="A916" s="115" t="s">
        <v>664</v>
      </c>
      <c r="B916" s="115" t="s">
        <v>2457</v>
      </c>
      <c r="C916" s="115" t="s">
        <v>2306</v>
      </c>
      <c r="D916" s="118">
        <v>6135947.46</v>
      </c>
      <c r="E916" s="118">
        <v>5100</v>
      </c>
      <c r="F916" s="118">
        <v>409770</v>
      </c>
      <c r="G916" s="118">
        <v>414870</v>
      </c>
      <c r="H916" s="118">
        <v>5721077.46</v>
      </c>
    </row>
    <row r="917" spans="1:8">
      <c r="A917" s="115" t="s">
        <v>664</v>
      </c>
      <c r="B917" s="115" t="s">
        <v>2458</v>
      </c>
      <c r="C917" s="115" t="s">
        <v>1988</v>
      </c>
      <c r="D917" s="118">
        <v>943000</v>
      </c>
      <c r="E917" s="118" t="s">
        <v>3383</v>
      </c>
      <c r="F917" s="118" t="s">
        <v>3383</v>
      </c>
      <c r="G917" s="118" t="s">
        <v>3383</v>
      </c>
      <c r="H917" s="118">
        <v>943000</v>
      </c>
    </row>
    <row r="918" spans="1:8">
      <c r="A918" s="115" t="s">
        <v>664</v>
      </c>
      <c r="B918" s="115" t="s">
        <v>2459</v>
      </c>
      <c r="C918" s="115" t="s">
        <v>1615</v>
      </c>
      <c r="D918" s="118">
        <v>2610000</v>
      </c>
      <c r="E918" s="118" t="s">
        <v>3383</v>
      </c>
      <c r="F918" s="118" t="s">
        <v>3383</v>
      </c>
      <c r="G918" s="118" t="s">
        <v>3383</v>
      </c>
      <c r="H918" s="118">
        <v>2610000</v>
      </c>
    </row>
    <row r="919" spans="1:8">
      <c r="A919" s="115" t="s">
        <v>664</v>
      </c>
      <c r="B919" s="115" t="s">
        <v>2460</v>
      </c>
      <c r="C919" s="115" t="s">
        <v>3474</v>
      </c>
      <c r="D919" s="118">
        <v>450000</v>
      </c>
      <c r="E919" s="118" t="s">
        <v>3383</v>
      </c>
      <c r="F919" s="118" t="s">
        <v>3383</v>
      </c>
      <c r="G919" s="118" t="s">
        <v>3383</v>
      </c>
      <c r="H919" s="118">
        <v>450000</v>
      </c>
    </row>
    <row r="920" spans="1:8">
      <c r="A920" s="115" t="s">
        <v>664</v>
      </c>
      <c r="B920" s="115" t="s">
        <v>2461</v>
      </c>
      <c r="C920" s="115" t="s">
        <v>3470</v>
      </c>
      <c r="D920" s="118">
        <v>320000</v>
      </c>
      <c r="E920" s="118" t="s">
        <v>3383</v>
      </c>
      <c r="F920" s="118" t="s">
        <v>3383</v>
      </c>
      <c r="G920" s="118" t="s">
        <v>3383</v>
      </c>
      <c r="H920" s="118">
        <v>320000</v>
      </c>
    </row>
    <row r="921" spans="1:8">
      <c r="A921" s="115" t="s">
        <v>664</v>
      </c>
      <c r="B921" s="115" t="s">
        <v>2462</v>
      </c>
      <c r="C921" s="115" t="s">
        <v>3471</v>
      </c>
      <c r="D921" s="118">
        <v>450000</v>
      </c>
      <c r="E921" s="118" t="s">
        <v>3383</v>
      </c>
      <c r="F921" s="118" t="s">
        <v>3383</v>
      </c>
      <c r="G921" s="118" t="s">
        <v>3383</v>
      </c>
      <c r="H921" s="118">
        <v>450000</v>
      </c>
    </row>
    <row r="922" spans="1:8">
      <c r="A922" s="115" t="s">
        <v>664</v>
      </c>
      <c r="B922" s="115" t="s">
        <v>2463</v>
      </c>
      <c r="C922" s="115" t="s">
        <v>3412</v>
      </c>
      <c r="D922" s="118">
        <v>2400000</v>
      </c>
      <c r="E922" s="118" t="s">
        <v>3383</v>
      </c>
      <c r="F922" s="118" t="s">
        <v>3383</v>
      </c>
      <c r="G922" s="118" t="s">
        <v>3383</v>
      </c>
      <c r="H922" s="118">
        <v>2400000</v>
      </c>
    </row>
    <row r="923" spans="1:8">
      <c r="A923" s="115" t="s">
        <v>664</v>
      </c>
      <c r="B923" s="115" t="s">
        <v>2464</v>
      </c>
      <c r="C923" s="115" t="s">
        <v>3413</v>
      </c>
      <c r="D923" s="118">
        <v>720000</v>
      </c>
      <c r="E923" s="118" t="s">
        <v>3383</v>
      </c>
      <c r="F923" s="118" t="s">
        <v>3383</v>
      </c>
      <c r="G923" s="118" t="s">
        <v>3383</v>
      </c>
      <c r="H923" s="118">
        <v>720000</v>
      </c>
    </row>
    <row r="924" spans="1:8">
      <c r="A924" s="115" t="s">
        <v>664</v>
      </c>
      <c r="B924" s="115" t="s">
        <v>2465</v>
      </c>
      <c r="C924" s="115" t="s">
        <v>3419</v>
      </c>
      <c r="D924" s="118">
        <v>180000</v>
      </c>
      <c r="E924" s="118" t="s">
        <v>3383</v>
      </c>
      <c r="F924" s="118" t="s">
        <v>3383</v>
      </c>
      <c r="G924" s="118" t="s">
        <v>3383</v>
      </c>
      <c r="H924" s="118">
        <v>180000</v>
      </c>
    </row>
    <row r="925" spans="1:8">
      <c r="A925" s="115" t="s">
        <v>664</v>
      </c>
      <c r="B925" s="115" t="s">
        <v>2466</v>
      </c>
      <c r="C925" s="115" t="s">
        <v>2336</v>
      </c>
      <c r="D925" s="118">
        <v>1900000</v>
      </c>
      <c r="E925" s="118" t="s">
        <v>3383</v>
      </c>
      <c r="F925" s="118" t="s">
        <v>3383</v>
      </c>
      <c r="G925" s="118" t="s">
        <v>3383</v>
      </c>
      <c r="H925" s="118">
        <v>1900000</v>
      </c>
    </row>
    <row r="926" spans="1:8">
      <c r="A926" s="115" t="s">
        <v>664</v>
      </c>
      <c r="B926" s="115" t="s">
        <v>2467</v>
      </c>
      <c r="C926" s="115" t="s">
        <v>3423</v>
      </c>
      <c r="D926" s="118">
        <v>1080000</v>
      </c>
      <c r="E926" s="118" t="s">
        <v>3383</v>
      </c>
      <c r="F926" s="118" t="s">
        <v>3383</v>
      </c>
      <c r="G926" s="118" t="s">
        <v>3383</v>
      </c>
      <c r="H926" s="118">
        <v>1080000</v>
      </c>
    </row>
    <row r="927" spans="1:8">
      <c r="A927" s="115" t="s">
        <v>664</v>
      </c>
      <c r="B927" s="115" t="s">
        <v>2468</v>
      </c>
      <c r="C927" s="115" t="s">
        <v>1625</v>
      </c>
      <c r="D927" s="118">
        <v>5267272.5</v>
      </c>
      <c r="E927" s="118" t="s">
        <v>3383</v>
      </c>
      <c r="F927" s="118" t="s">
        <v>3383</v>
      </c>
      <c r="G927" s="118" t="s">
        <v>3383</v>
      </c>
      <c r="H927" s="118">
        <v>5267272.5</v>
      </c>
    </row>
    <row r="928" spans="1:8">
      <c r="A928" s="115" t="s">
        <v>664</v>
      </c>
      <c r="B928" s="115" t="s">
        <v>2469</v>
      </c>
      <c r="C928" s="115" t="s">
        <v>3420</v>
      </c>
      <c r="D928" s="118">
        <v>4259250</v>
      </c>
      <c r="E928" s="118" t="s">
        <v>3383</v>
      </c>
      <c r="F928" s="118" t="s">
        <v>3383</v>
      </c>
      <c r="G928" s="118" t="s">
        <v>3383</v>
      </c>
      <c r="H928" s="118">
        <v>4259250</v>
      </c>
    </row>
    <row r="929" spans="1:8">
      <c r="A929" s="115" t="s">
        <v>664</v>
      </c>
      <c r="B929" s="115" t="s">
        <v>2470</v>
      </c>
      <c r="C929" s="115" t="s">
        <v>3432</v>
      </c>
      <c r="D929" s="118">
        <v>7500000</v>
      </c>
      <c r="E929" s="118">
        <v>2441022</v>
      </c>
      <c r="F929" s="118">
        <v>4558000</v>
      </c>
      <c r="G929" s="118">
        <v>6999022</v>
      </c>
      <c r="H929" s="118">
        <v>500978</v>
      </c>
    </row>
    <row r="930" spans="1:8">
      <c r="A930" s="115" t="s">
        <v>664</v>
      </c>
      <c r="B930" s="115" t="s">
        <v>2471</v>
      </c>
      <c r="C930" s="115" t="s">
        <v>3417</v>
      </c>
      <c r="D930" s="118">
        <v>11700000</v>
      </c>
      <c r="E930" s="118" t="s">
        <v>3383</v>
      </c>
      <c r="F930" s="118">
        <v>1949700</v>
      </c>
      <c r="G930" s="118">
        <v>1949700</v>
      </c>
      <c r="H930" s="118">
        <v>9750300</v>
      </c>
    </row>
    <row r="931" spans="1:8">
      <c r="A931" s="115" t="s">
        <v>664</v>
      </c>
      <c r="B931" s="115" t="s">
        <v>2472</v>
      </c>
      <c r="C931" s="115" t="s">
        <v>3424</v>
      </c>
      <c r="D931" s="118">
        <v>1987650</v>
      </c>
      <c r="E931" s="118" t="s">
        <v>3383</v>
      </c>
      <c r="F931" s="118" t="s">
        <v>3383</v>
      </c>
      <c r="G931" s="118" t="s">
        <v>3383</v>
      </c>
      <c r="H931" s="118">
        <v>1987650</v>
      </c>
    </row>
    <row r="932" spans="1:8">
      <c r="A932" s="115" t="s">
        <v>664</v>
      </c>
      <c r="B932" s="115" t="s">
        <v>2473</v>
      </c>
      <c r="C932" s="115" t="s">
        <v>3426</v>
      </c>
      <c r="D932" s="118">
        <v>851850</v>
      </c>
      <c r="E932" s="118" t="s">
        <v>3383</v>
      </c>
      <c r="F932" s="118" t="s">
        <v>3383</v>
      </c>
      <c r="G932" s="118" t="s">
        <v>3383</v>
      </c>
      <c r="H932" s="118">
        <v>851850</v>
      </c>
    </row>
    <row r="933" spans="1:8">
      <c r="A933" s="115" t="s">
        <v>664</v>
      </c>
      <c r="B933" s="115" t="s">
        <v>2474</v>
      </c>
      <c r="C933" s="115" t="s">
        <v>1699</v>
      </c>
      <c r="D933" s="118">
        <v>32938.199999999997</v>
      </c>
      <c r="E933" s="118" t="s">
        <v>3383</v>
      </c>
      <c r="F933" s="118" t="s">
        <v>3383</v>
      </c>
      <c r="G933" s="118" t="s">
        <v>3383</v>
      </c>
      <c r="H933" s="118">
        <v>32938.199999999997</v>
      </c>
    </row>
    <row r="934" spans="1:8">
      <c r="A934" s="115" t="s">
        <v>664</v>
      </c>
      <c r="B934" s="115" t="s">
        <v>2475</v>
      </c>
      <c r="C934" s="115" t="s">
        <v>1701</v>
      </c>
      <c r="D934" s="118">
        <v>98814.6</v>
      </c>
      <c r="E934" s="118" t="s">
        <v>3383</v>
      </c>
      <c r="F934" s="118" t="s">
        <v>3383</v>
      </c>
      <c r="G934" s="118" t="s">
        <v>3383</v>
      </c>
      <c r="H934" s="118">
        <v>98814.6</v>
      </c>
    </row>
    <row r="935" spans="1:8">
      <c r="A935" s="115" t="s">
        <v>664</v>
      </c>
      <c r="B935" s="115" t="s">
        <v>3368</v>
      </c>
      <c r="C935" s="115" t="s">
        <v>3398</v>
      </c>
      <c r="D935" s="118">
        <v>19275228.09</v>
      </c>
      <c r="E935" s="118">
        <v>19275228.09</v>
      </c>
      <c r="F935" s="118" t="s">
        <v>3383</v>
      </c>
      <c r="G935" s="118">
        <v>19275228.09</v>
      </c>
      <c r="H935" s="118" t="s">
        <v>3383</v>
      </c>
    </row>
    <row r="936" spans="1:8">
      <c r="A936" s="115" t="s">
        <v>674</v>
      </c>
      <c r="B936" s="115" t="s">
        <v>1488</v>
      </c>
      <c r="C936" s="115" t="s">
        <v>3464</v>
      </c>
      <c r="D936" s="118">
        <v>20546212.719999999</v>
      </c>
      <c r="E936" s="118">
        <v>1144655.53</v>
      </c>
      <c r="F936" s="118" t="s">
        <v>3383</v>
      </c>
      <c r="G936" s="118">
        <v>1144655.53</v>
      </c>
      <c r="H936" s="118">
        <v>19401557.190000001</v>
      </c>
    </row>
    <row r="937" spans="1:8">
      <c r="A937" s="115" t="s">
        <v>674</v>
      </c>
      <c r="B937" s="115" t="s">
        <v>2476</v>
      </c>
      <c r="C937" s="115" t="s">
        <v>3408</v>
      </c>
      <c r="D937" s="118">
        <v>4629078.18</v>
      </c>
      <c r="E937" s="118">
        <v>1211456.3899999999</v>
      </c>
      <c r="F937" s="118" t="s">
        <v>3383</v>
      </c>
      <c r="G937" s="118">
        <v>1211456.3899999999</v>
      </c>
      <c r="H937" s="118">
        <v>3417621.79</v>
      </c>
    </row>
    <row r="938" spans="1:8">
      <c r="A938" s="115" t="s">
        <v>674</v>
      </c>
      <c r="B938" s="115" t="s">
        <v>2477</v>
      </c>
      <c r="C938" s="115" t="s">
        <v>1600</v>
      </c>
      <c r="D938" s="118">
        <v>37622625.5</v>
      </c>
      <c r="E938" s="118">
        <v>8266509.6600000001</v>
      </c>
      <c r="F938" s="118" t="s">
        <v>3383</v>
      </c>
      <c r="G938" s="118">
        <v>8266509.6600000001</v>
      </c>
      <c r="H938" s="118">
        <v>29356115.84</v>
      </c>
    </row>
    <row r="939" spans="1:8">
      <c r="A939" s="115" t="s">
        <v>674</v>
      </c>
      <c r="B939" s="115" t="s">
        <v>2478</v>
      </c>
      <c r="C939" s="115" t="s">
        <v>1602</v>
      </c>
      <c r="D939" s="118">
        <v>2741064.91</v>
      </c>
      <c r="E939" s="118">
        <v>195871.06</v>
      </c>
      <c r="F939" s="118" t="s">
        <v>3383</v>
      </c>
      <c r="G939" s="118">
        <v>195871.06</v>
      </c>
      <c r="H939" s="118">
        <v>2545193.85</v>
      </c>
    </row>
    <row r="940" spans="1:8">
      <c r="A940" s="115" t="s">
        <v>674</v>
      </c>
      <c r="B940" s="115" t="s">
        <v>2479</v>
      </c>
      <c r="C940" s="115" t="s">
        <v>1604</v>
      </c>
      <c r="D940" s="118">
        <v>8648521.6600000001</v>
      </c>
      <c r="E940" s="118">
        <v>246958.5</v>
      </c>
      <c r="F940" s="118" t="s">
        <v>3383</v>
      </c>
      <c r="G940" s="118">
        <v>246958.5</v>
      </c>
      <c r="H940" s="118">
        <v>8401563.1600000001</v>
      </c>
    </row>
    <row r="941" spans="1:8">
      <c r="A941" s="115" t="s">
        <v>674</v>
      </c>
      <c r="B941" s="115" t="s">
        <v>2480</v>
      </c>
      <c r="C941" s="115" t="s">
        <v>2975</v>
      </c>
      <c r="D941" s="118">
        <v>29887327.68</v>
      </c>
      <c r="E941" s="118">
        <v>4338057.4800000004</v>
      </c>
      <c r="F941" s="118" t="s">
        <v>3383</v>
      </c>
      <c r="G941" s="118">
        <v>4338057.4800000004</v>
      </c>
      <c r="H941" s="118">
        <v>25549270.199999999</v>
      </c>
    </row>
    <row r="942" spans="1:8">
      <c r="A942" s="115" t="s">
        <v>674</v>
      </c>
      <c r="B942" s="115" t="s">
        <v>2481</v>
      </c>
      <c r="C942" s="115" t="s">
        <v>1607</v>
      </c>
      <c r="D942" s="118">
        <v>7326000</v>
      </c>
      <c r="E942" s="118" t="s">
        <v>3383</v>
      </c>
      <c r="F942" s="118">
        <v>105000</v>
      </c>
      <c r="G942" s="118">
        <v>105000</v>
      </c>
      <c r="H942" s="118">
        <v>7221000</v>
      </c>
    </row>
    <row r="943" spans="1:8">
      <c r="A943" s="115" t="s">
        <v>674</v>
      </c>
      <c r="B943" s="115" t="s">
        <v>2482</v>
      </c>
      <c r="C943" s="115" t="s">
        <v>3418</v>
      </c>
      <c r="D943" s="118">
        <v>780000</v>
      </c>
      <c r="E943" s="118" t="s">
        <v>3383</v>
      </c>
      <c r="F943" s="118" t="s">
        <v>3383</v>
      </c>
      <c r="G943" s="118" t="s">
        <v>3383</v>
      </c>
      <c r="H943" s="118">
        <v>780000</v>
      </c>
    </row>
    <row r="944" spans="1:8">
      <c r="A944" s="115" t="s">
        <v>674</v>
      </c>
      <c r="B944" s="115" t="s">
        <v>2483</v>
      </c>
      <c r="C944" s="115" t="s">
        <v>3409</v>
      </c>
      <c r="D944" s="118">
        <v>425000</v>
      </c>
      <c r="E944" s="118" t="s">
        <v>3383</v>
      </c>
      <c r="F944" s="118" t="s">
        <v>3383</v>
      </c>
      <c r="G944" s="118" t="s">
        <v>3383</v>
      </c>
      <c r="H944" s="118">
        <v>425000</v>
      </c>
    </row>
    <row r="945" spans="1:8">
      <c r="A945" s="115" t="s">
        <v>674</v>
      </c>
      <c r="B945" s="115" t="s">
        <v>2484</v>
      </c>
      <c r="C945" s="115" t="s">
        <v>1610</v>
      </c>
      <c r="D945" s="118">
        <v>31159920.449999999</v>
      </c>
      <c r="E945" s="118">
        <v>750000</v>
      </c>
      <c r="F945" s="118">
        <v>1826200</v>
      </c>
      <c r="G945" s="118">
        <v>2576200</v>
      </c>
      <c r="H945" s="118">
        <v>28583720.449999999</v>
      </c>
    </row>
    <row r="946" spans="1:8">
      <c r="A946" s="115" t="s">
        <v>674</v>
      </c>
      <c r="B946" s="115" t="s">
        <v>2485</v>
      </c>
      <c r="C946" s="115" t="s">
        <v>2306</v>
      </c>
      <c r="D946" s="118">
        <v>9878373.8599999994</v>
      </c>
      <c r="E946" s="118" t="s">
        <v>3383</v>
      </c>
      <c r="F946" s="118" t="s">
        <v>3383</v>
      </c>
      <c r="G946" s="118" t="s">
        <v>3383</v>
      </c>
      <c r="H946" s="118">
        <v>9878373.8599999994</v>
      </c>
    </row>
    <row r="947" spans="1:8">
      <c r="A947" s="115" t="s">
        <v>674</v>
      </c>
      <c r="B947" s="115" t="s">
        <v>2486</v>
      </c>
      <c r="C947" s="115" t="s">
        <v>1988</v>
      </c>
      <c r="D947" s="118">
        <v>830000</v>
      </c>
      <c r="E947" s="118" t="s">
        <v>3383</v>
      </c>
      <c r="F947" s="118" t="s">
        <v>3383</v>
      </c>
      <c r="G947" s="118" t="s">
        <v>3383</v>
      </c>
      <c r="H947" s="118">
        <v>830000</v>
      </c>
    </row>
    <row r="948" spans="1:8">
      <c r="A948" s="115" t="s">
        <v>674</v>
      </c>
      <c r="B948" s="115" t="s">
        <v>2487</v>
      </c>
      <c r="C948" s="115" t="s">
        <v>1615</v>
      </c>
      <c r="D948" s="118">
        <v>3980000</v>
      </c>
      <c r="E948" s="118" t="s">
        <v>3383</v>
      </c>
      <c r="F948" s="118" t="s">
        <v>3383</v>
      </c>
      <c r="G948" s="118" t="s">
        <v>3383</v>
      </c>
      <c r="H948" s="118">
        <v>3980000</v>
      </c>
    </row>
    <row r="949" spans="1:8">
      <c r="A949" s="115" t="s">
        <v>674</v>
      </c>
      <c r="B949" s="115" t="s">
        <v>2488</v>
      </c>
      <c r="C949" s="115" t="s">
        <v>3410</v>
      </c>
      <c r="D949" s="118">
        <v>300000</v>
      </c>
      <c r="E949" s="118">
        <v>253650</v>
      </c>
      <c r="F949" s="118">
        <v>34400</v>
      </c>
      <c r="G949" s="118">
        <v>288050</v>
      </c>
      <c r="H949" s="118">
        <v>11950</v>
      </c>
    </row>
    <row r="950" spans="1:8">
      <c r="A950" s="115" t="s">
        <v>674</v>
      </c>
      <c r="B950" s="115" t="s">
        <v>2489</v>
      </c>
      <c r="C950" s="115" t="s">
        <v>3411</v>
      </c>
      <c r="D950" s="118">
        <v>300000</v>
      </c>
      <c r="E950" s="118" t="s">
        <v>3383</v>
      </c>
      <c r="F950" s="118" t="s">
        <v>3383</v>
      </c>
      <c r="G950" s="118" t="s">
        <v>3383</v>
      </c>
      <c r="H950" s="118">
        <v>300000</v>
      </c>
    </row>
    <row r="951" spans="1:8">
      <c r="A951" s="115" t="s">
        <v>674</v>
      </c>
      <c r="B951" s="115" t="s">
        <v>2490</v>
      </c>
      <c r="C951" s="115" t="s">
        <v>3471</v>
      </c>
      <c r="D951" s="118">
        <v>600000</v>
      </c>
      <c r="E951" s="118" t="s">
        <v>3383</v>
      </c>
      <c r="F951" s="118" t="s">
        <v>3383</v>
      </c>
      <c r="G951" s="118" t="s">
        <v>3383</v>
      </c>
      <c r="H951" s="118">
        <v>600000</v>
      </c>
    </row>
    <row r="952" spans="1:8">
      <c r="A952" s="115" t="s">
        <v>674</v>
      </c>
      <c r="B952" s="115" t="s">
        <v>2491</v>
      </c>
      <c r="C952" s="115" t="s">
        <v>3412</v>
      </c>
      <c r="D952" s="118">
        <v>3200000</v>
      </c>
      <c r="E952" s="118">
        <v>3585.06</v>
      </c>
      <c r="F952" s="118" t="s">
        <v>3383</v>
      </c>
      <c r="G952" s="118">
        <v>3585.06</v>
      </c>
      <c r="H952" s="118">
        <v>3196414.94</v>
      </c>
    </row>
    <row r="953" spans="1:8">
      <c r="A953" s="115" t="s">
        <v>674</v>
      </c>
      <c r="B953" s="115" t="s">
        <v>2492</v>
      </c>
      <c r="C953" s="115" t="s">
        <v>3413</v>
      </c>
      <c r="D953" s="118">
        <v>320000</v>
      </c>
      <c r="E953" s="118">
        <v>38000</v>
      </c>
      <c r="F953" s="118" t="s">
        <v>3383</v>
      </c>
      <c r="G953" s="118">
        <v>38000</v>
      </c>
      <c r="H953" s="118">
        <v>282000</v>
      </c>
    </row>
    <row r="954" spans="1:8">
      <c r="A954" s="115" t="s">
        <v>674</v>
      </c>
      <c r="B954" s="115" t="s">
        <v>2493</v>
      </c>
      <c r="C954" s="115" t="s">
        <v>3419</v>
      </c>
      <c r="D954" s="118">
        <v>160000</v>
      </c>
      <c r="E954" s="118" t="s">
        <v>3383</v>
      </c>
      <c r="F954" s="118" t="s">
        <v>3383</v>
      </c>
      <c r="G954" s="118" t="s">
        <v>3383</v>
      </c>
      <c r="H954" s="118">
        <v>160000</v>
      </c>
    </row>
    <row r="955" spans="1:8">
      <c r="A955" s="115" t="s">
        <v>674</v>
      </c>
      <c r="B955" s="115" t="s">
        <v>2494</v>
      </c>
      <c r="C955" s="115" t="s">
        <v>1647</v>
      </c>
      <c r="D955" s="118">
        <v>950000</v>
      </c>
      <c r="E955" s="118" t="s">
        <v>3383</v>
      </c>
      <c r="F955" s="118" t="s">
        <v>3383</v>
      </c>
      <c r="G955" s="118" t="s">
        <v>3383</v>
      </c>
      <c r="H955" s="118">
        <v>950000</v>
      </c>
    </row>
    <row r="956" spans="1:8">
      <c r="A956" s="115" t="s">
        <v>674</v>
      </c>
      <c r="B956" s="115" t="s">
        <v>2495</v>
      </c>
      <c r="C956" s="115" t="s">
        <v>3423</v>
      </c>
      <c r="D956" s="118">
        <v>1440000</v>
      </c>
      <c r="E956" s="118" t="s">
        <v>3383</v>
      </c>
      <c r="F956" s="118" t="s">
        <v>3383</v>
      </c>
      <c r="G956" s="118" t="s">
        <v>3383</v>
      </c>
      <c r="H956" s="118">
        <v>1440000</v>
      </c>
    </row>
    <row r="957" spans="1:8">
      <c r="A957" s="115" t="s">
        <v>674</v>
      </c>
      <c r="B957" s="115" t="s">
        <v>2496</v>
      </c>
      <c r="C957" s="115" t="s">
        <v>1625</v>
      </c>
      <c r="D957" s="118">
        <v>5267272.5</v>
      </c>
      <c r="E957" s="118" t="s">
        <v>3383</v>
      </c>
      <c r="F957" s="118" t="s">
        <v>3383</v>
      </c>
      <c r="G957" s="118" t="s">
        <v>3383</v>
      </c>
      <c r="H957" s="118">
        <v>5267272.5</v>
      </c>
    </row>
    <row r="958" spans="1:8">
      <c r="A958" s="115" t="s">
        <v>674</v>
      </c>
      <c r="B958" s="115" t="s">
        <v>2497</v>
      </c>
      <c r="C958" s="115" t="s">
        <v>3424</v>
      </c>
      <c r="D958" s="118">
        <v>1987650</v>
      </c>
      <c r="E958" s="118" t="s">
        <v>3383</v>
      </c>
      <c r="F958" s="118" t="s">
        <v>3383</v>
      </c>
      <c r="G958" s="118" t="s">
        <v>3383</v>
      </c>
      <c r="H958" s="118">
        <v>1987650</v>
      </c>
    </row>
    <row r="959" spans="1:8">
      <c r="A959" s="115" t="s">
        <v>674</v>
      </c>
      <c r="B959" s="115" t="s">
        <v>2498</v>
      </c>
      <c r="C959" s="115" t="s">
        <v>3420</v>
      </c>
      <c r="D959" s="118">
        <v>4259250</v>
      </c>
      <c r="E959" s="118" t="s">
        <v>3383</v>
      </c>
      <c r="F959" s="118" t="s">
        <v>3383</v>
      </c>
      <c r="G959" s="118" t="s">
        <v>3383</v>
      </c>
      <c r="H959" s="118">
        <v>4259250</v>
      </c>
    </row>
    <row r="960" spans="1:8">
      <c r="A960" s="115" t="s">
        <v>674</v>
      </c>
      <c r="B960" s="115" t="s">
        <v>2499</v>
      </c>
      <c r="C960" s="115" t="s">
        <v>3426</v>
      </c>
      <c r="D960" s="118">
        <v>851850</v>
      </c>
      <c r="E960" s="118" t="s">
        <v>3383</v>
      </c>
      <c r="F960" s="118" t="s">
        <v>3383</v>
      </c>
      <c r="G960" s="118" t="s">
        <v>3383</v>
      </c>
      <c r="H960" s="118">
        <v>851850</v>
      </c>
    </row>
    <row r="961" spans="1:8">
      <c r="A961" s="115" t="s">
        <v>674</v>
      </c>
      <c r="B961" s="115" t="s">
        <v>2500</v>
      </c>
      <c r="C961" s="115" t="s">
        <v>1699</v>
      </c>
      <c r="D961" s="118">
        <v>32938.199999999997</v>
      </c>
      <c r="E961" s="118" t="s">
        <v>3383</v>
      </c>
      <c r="F961" s="118" t="s">
        <v>3383</v>
      </c>
      <c r="G961" s="118" t="s">
        <v>3383</v>
      </c>
      <c r="H961" s="118">
        <v>32938.199999999997</v>
      </c>
    </row>
    <row r="962" spans="1:8">
      <c r="A962" s="115" t="s">
        <v>674</v>
      </c>
      <c r="B962" s="115" t="s">
        <v>2501</v>
      </c>
      <c r="C962" s="115" t="s">
        <v>1701</v>
      </c>
      <c r="D962" s="118">
        <v>98814.6</v>
      </c>
      <c r="E962" s="118" t="s">
        <v>3383</v>
      </c>
      <c r="F962" s="118" t="s">
        <v>3383</v>
      </c>
      <c r="G962" s="118" t="s">
        <v>3383</v>
      </c>
      <c r="H962" s="118">
        <v>98814.6</v>
      </c>
    </row>
    <row r="963" spans="1:8">
      <c r="A963" s="115" t="s">
        <v>674</v>
      </c>
      <c r="B963" s="115" t="s">
        <v>2502</v>
      </c>
      <c r="C963" s="115" t="s">
        <v>3430</v>
      </c>
      <c r="D963" s="118">
        <v>4731635.93</v>
      </c>
      <c r="E963" s="118">
        <v>410000</v>
      </c>
      <c r="F963" s="118">
        <v>4508000</v>
      </c>
      <c r="G963" s="118">
        <v>4918000</v>
      </c>
      <c r="H963" s="118" t="s">
        <v>3475</v>
      </c>
    </row>
    <row r="964" spans="1:8">
      <c r="A964" s="115" t="s">
        <v>674</v>
      </c>
      <c r="B964" s="115" t="s">
        <v>2503</v>
      </c>
      <c r="C964" s="115" t="s">
        <v>3417</v>
      </c>
      <c r="D964" s="118">
        <v>3900000</v>
      </c>
      <c r="E964" s="118" t="s">
        <v>3383</v>
      </c>
      <c r="F964" s="118">
        <v>1949700</v>
      </c>
      <c r="G964" s="118">
        <v>1949700</v>
      </c>
      <c r="H964" s="118">
        <v>1950300</v>
      </c>
    </row>
    <row r="965" spans="1:8">
      <c r="A965" s="115" t="s">
        <v>674</v>
      </c>
      <c r="B965" s="115" t="s">
        <v>1489</v>
      </c>
      <c r="C965" s="115" t="s">
        <v>3464</v>
      </c>
      <c r="D965" s="118">
        <v>8931000</v>
      </c>
      <c r="E965" s="118">
        <v>1698413.39</v>
      </c>
      <c r="F965" s="118" t="s">
        <v>3383</v>
      </c>
      <c r="G965" s="118">
        <v>1698413.39</v>
      </c>
      <c r="H965" s="118">
        <v>7232586.6100000003</v>
      </c>
    </row>
    <row r="966" spans="1:8">
      <c r="A966" s="115" t="s">
        <v>694</v>
      </c>
      <c r="B966" s="115" t="s">
        <v>2504</v>
      </c>
      <c r="C966" s="115" t="s">
        <v>3408</v>
      </c>
      <c r="D966" s="118">
        <v>1960600</v>
      </c>
      <c r="E966" s="118">
        <v>682837.88</v>
      </c>
      <c r="F966" s="118" t="s">
        <v>3383</v>
      </c>
      <c r="G966" s="118">
        <v>682837.88</v>
      </c>
      <c r="H966" s="118">
        <v>1277762.1200000001</v>
      </c>
    </row>
    <row r="967" spans="1:8">
      <c r="A967" s="115" t="s">
        <v>694</v>
      </c>
      <c r="B967" s="115" t="s">
        <v>2505</v>
      </c>
      <c r="C967" s="115" t="s">
        <v>1600</v>
      </c>
      <c r="D967" s="118">
        <v>8611849.5</v>
      </c>
      <c r="E967" s="118">
        <v>2668132.2999999998</v>
      </c>
      <c r="F967" s="118" t="s">
        <v>3383</v>
      </c>
      <c r="G967" s="118">
        <v>2668132.2999999998</v>
      </c>
      <c r="H967" s="118">
        <v>5943717.2000000002</v>
      </c>
    </row>
    <row r="968" spans="1:8">
      <c r="A968" s="115" t="s">
        <v>694</v>
      </c>
      <c r="B968" s="115" t="s">
        <v>2506</v>
      </c>
      <c r="C968" s="115" t="s">
        <v>1602</v>
      </c>
      <c r="D968" s="118">
        <v>1139100</v>
      </c>
      <c r="E968" s="118">
        <v>189766.89</v>
      </c>
      <c r="F968" s="118" t="s">
        <v>3383</v>
      </c>
      <c r="G968" s="118">
        <v>189766.89</v>
      </c>
      <c r="H968" s="118">
        <v>949333.11</v>
      </c>
    </row>
    <row r="969" spans="1:8">
      <c r="A969" s="115" t="s">
        <v>694</v>
      </c>
      <c r="B969" s="115" t="s">
        <v>2507</v>
      </c>
      <c r="C969" s="115" t="s">
        <v>1604</v>
      </c>
      <c r="D969" s="118">
        <v>3579600</v>
      </c>
      <c r="E969" s="118">
        <v>1024520.66</v>
      </c>
      <c r="F969" s="118" t="s">
        <v>3383</v>
      </c>
      <c r="G969" s="118">
        <v>1024520.66</v>
      </c>
      <c r="H969" s="118">
        <v>2555079.34</v>
      </c>
    </row>
    <row r="970" spans="1:8">
      <c r="A970" s="115" t="s">
        <v>694</v>
      </c>
      <c r="B970" s="115" t="s">
        <v>2508</v>
      </c>
      <c r="C970" s="115" t="s">
        <v>2975</v>
      </c>
      <c r="D970" s="118">
        <v>7757104.4000000004</v>
      </c>
      <c r="E970" s="118">
        <v>2162686.29</v>
      </c>
      <c r="F970" s="118" t="s">
        <v>3383</v>
      </c>
      <c r="G970" s="118">
        <v>2162686.29</v>
      </c>
      <c r="H970" s="118">
        <v>5594418.1100000003</v>
      </c>
    </row>
    <row r="971" spans="1:8">
      <c r="A971" s="115" t="s">
        <v>694</v>
      </c>
      <c r="B971" s="115" t="s">
        <v>2509</v>
      </c>
      <c r="C971" s="115" t="s">
        <v>1607</v>
      </c>
      <c r="D971" s="118">
        <v>1628000</v>
      </c>
      <c r="E971" s="118" t="s">
        <v>3383</v>
      </c>
      <c r="F971" s="118" t="s">
        <v>3383</v>
      </c>
      <c r="G971" s="118" t="s">
        <v>3383</v>
      </c>
      <c r="H971" s="118">
        <v>1628000</v>
      </c>
    </row>
    <row r="972" spans="1:8">
      <c r="A972" s="115" t="s">
        <v>694</v>
      </c>
      <c r="B972" s="115" t="s">
        <v>2510</v>
      </c>
      <c r="C972" s="115" t="s">
        <v>3418</v>
      </c>
      <c r="D972" s="118">
        <v>450000</v>
      </c>
      <c r="E972" s="118" t="s">
        <v>3383</v>
      </c>
      <c r="F972" s="118" t="s">
        <v>3383</v>
      </c>
      <c r="G972" s="118" t="s">
        <v>3383</v>
      </c>
      <c r="H972" s="118">
        <v>450000</v>
      </c>
    </row>
    <row r="973" spans="1:8">
      <c r="A973" s="115" t="s">
        <v>694</v>
      </c>
      <c r="B973" s="115" t="s">
        <v>2511</v>
      </c>
      <c r="C973" s="115" t="s">
        <v>3409</v>
      </c>
      <c r="D973" s="118">
        <v>150000</v>
      </c>
      <c r="E973" s="118" t="s">
        <v>3383</v>
      </c>
      <c r="F973" s="118" t="s">
        <v>3383</v>
      </c>
      <c r="G973" s="118" t="s">
        <v>3383</v>
      </c>
      <c r="H973" s="118">
        <v>150000</v>
      </c>
    </row>
    <row r="974" spans="1:8">
      <c r="A974" s="115" t="s">
        <v>694</v>
      </c>
      <c r="B974" s="115" t="s">
        <v>2512</v>
      </c>
      <c r="C974" s="115" t="s">
        <v>1610</v>
      </c>
      <c r="D974" s="118">
        <v>5742250</v>
      </c>
      <c r="E974" s="118">
        <v>2262000</v>
      </c>
      <c r="F974" s="118">
        <v>3450000</v>
      </c>
      <c r="G974" s="118">
        <v>5712000</v>
      </c>
      <c r="H974" s="118">
        <v>30250</v>
      </c>
    </row>
    <row r="975" spans="1:8">
      <c r="A975" s="115" t="s">
        <v>694</v>
      </c>
      <c r="B975" s="115" t="s">
        <v>2513</v>
      </c>
      <c r="C975" s="115" t="s">
        <v>2306</v>
      </c>
      <c r="D975" s="118">
        <v>3181215</v>
      </c>
      <c r="E975" s="118">
        <v>459900</v>
      </c>
      <c r="F975" s="118">
        <v>1540100</v>
      </c>
      <c r="G975" s="118">
        <v>2000000</v>
      </c>
      <c r="H975" s="118">
        <v>1181215</v>
      </c>
    </row>
    <row r="976" spans="1:8">
      <c r="A976" s="115" t="s">
        <v>694</v>
      </c>
      <c r="B976" s="115" t="s">
        <v>2514</v>
      </c>
      <c r="C976" s="115" t="s">
        <v>1615</v>
      </c>
      <c r="D976" s="118">
        <v>1170000</v>
      </c>
      <c r="E976" s="118" t="s">
        <v>3383</v>
      </c>
      <c r="F976" s="118" t="s">
        <v>3383</v>
      </c>
      <c r="G976" s="118" t="s">
        <v>3383</v>
      </c>
      <c r="H976" s="118">
        <v>1170000</v>
      </c>
    </row>
    <row r="977" spans="1:8">
      <c r="A977" s="115" t="s">
        <v>694</v>
      </c>
      <c r="B977" s="115" t="s">
        <v>2515</v>
      </c>
      <c r="C977" s="115" t="s">
        <v>3474</v>
      </c>
      <c r="D977" s="118">
        <v>150000</v>
      </c>
      <c r="E977" s="118">
        <v>149740</v>
      </c>
      <c r="F977" s="118" t="s">
        <v>3383</v>
      </c>
      <c r="G977" s="118">
        <v>149740</v>
      </c>
      <c r="H977" s="118">
        <v>260</v>
      </c>
    </row>
    <row r="978" spans="1:8">
      <c r="A978" s="115" t="s">
        <v>694</v>
      </c>
      <c r="B978" s="115" t="s">
        <v>2516</v>
      </c>
      <c r="C978" s="115" t="s">
        <v>3411</v>
      </c>
      <c r="D978" s="118">
        <v>75000</v>
      </c>
      <c r="E978" s="118" t="s">
        <v>3383</v>
      </c>
      <c r="F978" s="118" t="s">
        <v>3383</v>
      </c>
      <c r="G978" s="118" t="s">
        <v>3383</v>
      </c>
      <c r="H978" s="118">
        <v>75000</v>
      </c>
    </row>
    <row r="979" spans="1:8">
      <c r="A979" s="115" t="s">
        <v>694</v>
      </c>
      <c r="B979" s="115" t="s">
        <v>2517</v>
      </c>
      <c r="C979" s="115" t="s">
        <v>1619</v>
      </c>
      <c r="D979" s="118">
        <v>150000</v>
      </c>
      <c r="E979" s="118" t="s">
        <v>3383</v>
      </c>
      <c r="F979" s="118" t="s">
        <v>3383</v>
      </c>
      <c r="G979" s="118" t="s">
        <v>3383</v>
      </c>
      <c r="H979" s="118">
        <v>150000</v>
      </c>
    </row>
    <row r="980" spans="1:8">
      <c r="A980" s="115" t="s">
        <v>694</v>
      </c>
      <c r="B980" s="115" t="s">
        <v>2518</v>
      </c>
      <c r="C980" s="115" t="s">
        <v>3412</v>
      </c>
      <c r="D980" s="118">
        <v>800000</v>
      </c>
      <c r="E980" s="118" t="s">
        <v>3383</v>
      </c>
      <c r="F980" s="118" t="s">
        <v>3383</v>
      </c>
      <c r="G980" s="118" t="s">
        <v>3383</v>
      </c>
      <c r="H980" s="118">
        <v>800000</v>
      </c>
    </row>
    <row r="981" spans="1:8">
      <c r="A981" s="115" t="s">
        <v>694</v>
      </c>
      <c r="B981" s="115" t="s">
        <v>2519</v>
      </c>
      <c r="C981" s="115" t="s">
        <v>3413</v>
      </c>
      <c r="D981" s="118">
        <v>160000</v>
      </c>
      <c r="E981" s="118">
        <v>19000</v>
      </c>
      <c r="F981" s="118" t="s">
        <v>3383</v>
      </c>
      <c r="G981" s="118">
        <v>19000</v>
      </c>
      <c r="H981" s="118">
        <v>141000</v>
      </c>
    </row>
    <row r="982" spans="1:8">
      <c r="A982" s="115" t="s">
        <v>694</v>
      </c>
      <c r="B982" s="115" t="s">
        <v>2520</v>
      </c>
      <c r="C982" s="115" t="s">
        <v>3419</v>
      </c>
      <c r="D982" s="118">
        <v>60000</v>
      </c>
      <c r="E982" s="118" t="s">
        <v>3383</v>
      </c>
      <c r="F982" s="118" t="s">
        <v>3383</v>
      </c>
      <c r="G982" s="118" t="s">
        <v>3383</v>
      </c>
      <c r="H982" s="118">
        <v>60000</v>
      </c>
    </row>
    <row r="983" spans="1:8">
      <c r="A983" s="115" t="s">
        <v>694</v>
      </c>
      <c r="B983" s="115" t="s">
        <v>2521</v>
      </c>
      <c r="C983" s="115" t="s">
        <v>3423</v>
      </c>
      <c r="D983" s="118">
        <v>360000</v>
      </c>
      <c r="E983" s="118" t="s">
        <v>3383</v>
      </c>
      <c r="F983" s="118" t="s">
        <v>3383</v>
      </c>
      <c r="G983" s="118" t="s">
        <v>3383</v>
      </c>
      <c r="H983" s="118">
        <v>360000</v>
      </c>
    </row>
    <row r="984" spans="1:8">
      <c r="A984" s="115" t="s">
        <v>694</v>
      </c>
      <c r="B984" s="115" t="s">
        <v>2522</v>
      </c>
      <c r="C984" s="115" t="s">
        <v>1625</v>
      </c>
      <c r="D984" s="118">
        <v>3208635</v>
      </c>
      <c r="E984" s="118" t="s">
        <v>3383</v>
      </c>
      <c r="F984" s="118" t="s">
        <v>3383</v>
      </c>
      <c r="G984" s="118" t="s">
        <v>3383</v>
      </c>
      <c r="H984" s="118">
        <v>3208635</v>
      </c>
    </row>
    <row r="985" spans="1:8">
      <c r="A985" s="115" t="s">
        <v>694</v>
      </c>
      <c r="B985" s="115" t="s">
        <v>2523</v>
      </c>
      <c r="C985" s="115" t="s">
        <v>3420</v>
      </c>
      <c r="D985" s="118">
        <v>2129625</v>
      </c>
      <c r="E985" s="118" t="s">
        <v>3383</v>
      </c>
      <c r="F985" s="118" t="s">
        <v>3383</v>
      </c>
      <c r="G985" s="118" t="s">
        <v>3383</v>
      </c>
      <c r="H985" s="118">
        <v>2129625</v>
      </c>
    </row>
    <row r="986" spans="1:8">
      <c r="A986" s="115" t="s">
        <v>694</v>
      </c>
      <c r="B986" s="115" t="s">
        <v>2524</v>
      </c>
      <c r="C986" s="115" t="s">
        <v>3430</v>
      </c>
      <c r="D986" s="118">
        <v>5000000</v>
      </c>
      <c r="E986" s="118">
        <v>205000</v>
      </c>
      <c r="F986" s="118">
        <v>2254000</v>
      </c>
      <c r="G986" s="118">
        <v>2459000</v>
      </c>
      <c r="H986" s="118">
        <v>2541000</v>
      </c>
    </row>
    <row r="987" spans="1:8">
      <c r="A987" s="115" t="s">
        <v>694</v>
      </c>
      <c r="B987" s="115" t="s">
        <v>3369</v>
      </c>
      <c r="C987" s="115" t="s">
        <v>3398</v>
      </c>
      <c r="D987" s="118">
        <v>27505715.190000001</v>
      </c>
      <c r="E987" s="118">
        <v>27505715.190000001</v>
      </c>
      <c r="F987" s="118" t="s">
        <v>3383</v>
      </c>
      <c r="G987" s="118">
        <v>27505715.190000001</v>
      </c>
      <c r="H987" s="118" t="s">
        <v>3383</v>
      </c>
    </row>
    <row r="988" spans="1:8">
      <c r="A988" s="115" t="s">
        <v>698</v>
      </c>
      <c r="B988" s="115" t="s">
        <v>1490</v>
      </c>
      <c r="C988" s="115" t="s">
        <v>3464</v>
      </c>
      <c r="D988" s="118">
        <v>34555196.469999999</v>
      </c>
      <c r="E988" s="118">
        <v>941180.2</v>
      </c>
      <c r="F988" s="118" t="s">
        <v>3383</v>
      </c>
      <c r="G988" s="118">
        <v>941180.2</v>
      </c>
      <c r="H988" s="118">
        <v>33614016.270000003</v>
      </c>
    </row>
    <row r="989" spans="1:8">
      <c r="A989" s="115" t="s">
        <v>698</v>
      </c>
      <c r="B989" s="115" t="s">
        <v>2525</v>
      </c>
      <c r="C989" s="115" t="s">
        <v>3408</v>
      </c>
      <c r="D989" s="118">
        <v>7810450</v>
      </c>
      <c r="E989" s="118">
        <v>1663404.32</v>
      </c>
      <c r="F989" s="118" t="s">
        <v>3383</v>
      </c>
      <c r="G989" s="118">
        <v>1663404.32</v>
      </c>
      <c r="H989" s="118">
        <v>6147045.6799999997</v>
      </c>
    </row>
    <row r="990" spans="1:8">
      <c r="A990" s="115" t="s">
        <v>698</v>
      </c>
      <c r="B990" s="115" t="s">
        <v>2526</v>
      </c>
      <c r="C990" s="115" t="s">
        <v>1600</v>
      </c>
      <c r="D990" s="118">
        <v>48236629.329999998</v>
      </c>
      <c r="E990" s="118">
        <v>5843760.8200000003</v>
      </c>
      <c r="F990" s="118" t="s">
        <v>3383</v>
      </c>
      <c r="G990" s="118">
        <v>5843760.8200000003</v>
      </c>
      <c r="H990" s="118">
        <v>42392868.509999998</v>
      </c>
    </row>
    <row r="991" spans="1:8">
      <c r="A991" s="115" t="s">
        <v>698</v>
      </c>
      <c r="B991" s="115" t="s">
        <v>2527</v>
      </c>
      <c r="C991" s="115" t="s">
        <v>1602</v>
      </c>
      <c r="D991" s="118">
        <v>5448457.6900000004</v>
      </c>
      <c r="E991" s="118">
        <v>364394.32</v>
      </c>
      <c r="F991" s="118" t="s">
        <v>3383</v>
      </c>
      <c r="G991" s="118">
        <v>364394.32</v>
      </c>
      <c r="H991" s="118">
        <v>5084063.37</v>
      </c>
    </row>
    <row r="992" spans="1:8">
      <c r="A992" s="115" t="s">
        <v>698</v>
      </c>
      <c r="B992" s="115" t="s">
        <v>2528</v>
      </c>
      <c r="C992" s="115" t="s">
        <v>1604</v>
      </c>
      <c r="D992" s="118">
        <v>11563085.75</v>
      </c>
      <c r="E992" s="118">
        <v>295572.40000000002</v>
      </c>
      <c r="F992" s="118" t="s">
        <v>3383</v>
      </c>
      <c r="G992" s="118">
        <v>295572.40000000002</v>
      </c>
      <c r="H992" s="118">
        <v>11267513.35</v>
      </c>
    </row>
    <row r="993" spans="1:8">
      <c r="A993" s="115" t="s">
        <v>698</v>
      </c>
      <c r="B993" s="115" t="s">
        <v>2529</v>
      </c>
      <c r="C993" s="115" t="s">
        <v>2975</v>
      </c>
      <c r="D993" s="118">
        <v>40537242.420000002</v>
      </c>
      <c r="E993" s="118">
        <v>8415162.1899999995</v>
      </c>
      <c r="F993" s="118" t="s">
        <v>3383</v>
      </c>
      <c r="G993" s="118">
        <v>8415162.1899999995</v>
      </c>
      <c r="H993" s="118">
        <v>32122080.23</v>
      </c>
    </row>
    <row r="994" spans="1:8">
      <c r="A994" s="115" t="s">
        <v>698</v>
      </c>
      <c r="B994" s="115" t="s">
        <v>2530</v>
      </c>
      <c r="C994" s="115" t="s">
        <v>1607</v>
      </c>
      <c r="D994" s="118">
        <v>10384000</v>
      </c>
      <c r="E994" s="118" t="s">
        <v>3383</v>
      </c>
      <c r="F994" s="118" t="s">
        <v>3383</v>
      </c>
      <c r="G994" s="118" t="s">
        <v>3383</v>
      </c>
      <c r="H994" s="118">
        <v>10384000</v>
      </c>
    </row>
    <row r="995" spans="1:8">
      <c r="A995" s="115" t="s">
        <v>698</v>
      </c>
      <c r="B995" s="115" t="s">
        <v>2531</v>
      </c>
      <c r="C995" s="115" t="s">
        <v>3418</v>
      </c>
      <c r="D995" s="118">
        <v>7500000</v>
      </c>
      <c r="E995" s="118" t="s">
        <v>3383</v>
      </c>
      <c r="F995" s="118" t="s">
        <v>3383</v>
      </c>
      <c r="G995" s="118" t="s">
        <v>3383</v>
      </c>
      <c r="H995" s="118">
        <v>7500000</v>
      </c>
    </row>
    <row r="996" spans="1:8">
      <c r="A996" s="115" t="s">
        <v>698</v>
      </c>
      <c r="B996" s="115" t="s">
        <v>2532</v>
      </c>
      <c r="C996" s="115" t="s">
        <v>3409</v>
      </c>
      <c r="D996" s="118">
        <v>810000</v>
      </c>
      <c r="E996" s="118">
        <v>80000</v>
      </c>
      <c r="F996" s="118" t="s">
        <v>3383</v>
      </c>
      <c r="G996" s="118">
        <v>80000</v>
      </c>
      <c r="H996" s="118">
        <v>730000</v>
      </c>
    </row>
    <row r="997" spans="1:8">
      <c r="A997" s="115" t="s">
        <v>698</v>
      </c>
      <c r="B997" s="115" t="s">
        <v>2533</v>
      </c>
      <c r="C997" s="115" t="s">
        <v>1610</v>
      </c>
      <c r="D997" s="118">
        <v>62850175</v>
      </c>
      <c r="E997" s="118">
        <v>2174500</v>
      </c>
      <c r="F997" s="118">
        <v>6772500</v>
      </c>
      <c r="G997" s="118">
        <v>8947000</v>
      </c>
      <c r="H997" s="118">
        <v>53903175</v>
      </c>
    </row>
    <row r="998" spans="1:8">
      <c r="A998" s="115" t="s">
        <v>698</v>
      </c>
      <c r="B998" s="115" t="s">
        <v>2534</v>
      </c>
      <c r="C998" s="115" t="s">
        <v>2306</v>
      </c>
      <c r="D998" s="118">
        <v>19938867.850000001</v>
      </c>
      <c r="E998" s="118" t="s">
        <v>3383</v>
      </c>
      <c r="F998" s="118">
        <v>271344</v>
      </c>
      <c r="G998" s="118">
        <v>271344</v>
      </c>
      <c r="H998" s="118">
        <v>19667523.850000001</v>
      </c>
    </row>
    <row r="999" spans="1:8">
      <c r="A999" s="115" t="s">
        <v>698</v>
      </c>
      <c r="B999" s="115" t="s">
        <v>2535</v>
      </c>
      <c r="C999" s="115" t="s">
        <v>1615</v>
      </c>
      <c r="D999" s="118">
        <v>6120000</v>
      </c>
      <c r="E999" s="118">
        <v>143200</v>
      </c>
      <c r="F999" s="118" t="s">
        <v>3383</v>
      </c>
      <c r="G999" s="118">
        <v>143200</v>
      </c>
      <c r="H999" s="118">
        <v>5976800</v>
      </c>
    </row>
    <row r="1000" spans="1:8">
      <c r="A1000" s="115" t="s">
        <v>698</v>
      </c>
      <c r="B1000" s="115" t="s">
        <v>2536</v>
      </c>
      <c r="C1000" s="115" t="s">
        <v>3410</v>
      </c>
      <c r="D1000" s="118">
        <v>300000</v>
      </c>
      <c r="E1000" s="118" t="s">
        <v>3383</v>
      </c>
      <c r="F1000" s="118" t="s">
        <v>3383</v>
      </c>
      <c r="G1000" s="118" t="s">
        <v>3383</v>
      </c>
      <c r="H1000" s="118">
        <v>300000</v>
      </c>
    </row>
    <row r="1001" spans="1:8">
      <c r="A1001" s="115" t="s">
        <v>698</v>
      </c>
      <c r="B1001" s="115" t="s">
        <v>2537</v>
      </c>
      <c r="C1001" s="115" t="s">
        <v>3411</v>
      </c>
      <c r="D1001" s="118">
        <v>225000</v>
      </c>
      <c r="E1001" s="118" t="s">
        <v>3383</v>
      </c>
      <c r="F1001" s="118" t="s">
        <v>3383</v>
      </c>
      <c r="G1001" s="118" t="s">
        <v>3383</v>
      </c>
      <c r="H1001" s="118">
        <v>225000</v>
      </c>
    </row>
    <row r="1002" spans="1:8">
      <c r="A1002" s="115" t="s">
        <v>698</v>
      </c>
      <c r="B1002" s="115" t="s">
        <v>2538</v>
      </c>
      <c r="C1002" s="115" t="s">
        <v>1619</v>
      </c>
      <c r="D1002" s="118">
        <v>450000</v>
      </c>
      <c r="E1002" s="118" t="s">
        <v>3383</v>
      </c>
      <c r="F1002" s="118" t="s">
        <v>3383</v>
      </c>
      <c r="G1002" s="118" t="s">
        <v>3383</v>
      </c>
      <c r="H1002" s="118">
        <v>450000</v>
      </c>
    </row>
    <row r="1003" spans="1:8">
      <c r="A1003" s="115" t="s">
        <v>698</v>
      </c>
      <c r="B1003" s="115" t="s">
        <v>2539</v>
      </c>
      <c r="C1003" s="115" t="s">
        <v>3412</v>
      </c>
      <c r="D1003" s="118">
        <v>2384665.37</v>
      </c>
      <c r="E1003" s="118">
        <v>769746.94</v>
      </c>
      <c r="F1003" s="118" t="s">
        <v>3383</v>
      </c>
      <c r="G1003" s="118">
        <v>769746.94</v>
      </c>
      <c r="H1003" s="118">
        <v>1614918.43</v>
      </c>
    </row>
    <row r="1004" spans="1:8">
      <c r="A1004" s="115" t="s">
        <v>698</v>
      </c>
      <c r="B1004" s="115" t="s">
        <v>2540</v>
      </c>
      <c r="C1004" s="115" t="s">
        <v>3413</v>
      </c>
      <c r="D1004" s="118">
        <v>320000</v>
      </c>
      <c r="E1004" s="118" t="s">
        <v>3383</v>
      </c>
      <c r="F1004" s="118" t="s">
        <v>3383</v>
      </c>
      <c r="G1004" s="118" t="s">
        <v>3383</v>
      </c>
      <c r="H1004" s="118">
        <v>320000</v>
      </c>
    </row>
    <row r="1005" spans="1:8">
      <c r="A1005" s="115" t="s">
        <v>698</v>
      </c>
      <c r="B1005" s="115" t="s">
        <v>2541</v>
      </c>
      <c r="C1005" s="115" t="s">
        <v>3419</v>
      </c>
      <c r="D1005" s="118">
        <v>140000</v>
      </c>
      <c r="E1005" s="118" t="s">
        <v>3383</v>
      </c>
      <c r="F1005" s="118" t="s">
        <v>3383</v>
      </c>
      <c r="G1005" s="118" t="s">
        <v>3383</v>
      </c>
      <c r="H1005" s="118">
        <v>140000</v>
      </c>
    </row>
    <row r="1006" spans="1:8">
      <c r="A1006" s="115" t="s">
        <v>698</v>
      </c>
      <c r="B1006" s="115" t="s">
        <v>2542</v>
      </c>
      <c r="C1006" s="115" t="s">
        <v>1647</v>
      </c>
      <c r="D1006" s="118">
        <v>975000</v>
      </c>
      <c r="E1006" s="118" t="s">
        <v>3383</v>
      </c>
      <c r="F1006" s="118" t="s">
        <v>3383</v>
      </c>
      <c r="G1006" s="118" t="s">
        <v>3383</v>
      </c>
      <c r="H1006" s="118">
        <v>975000</v>
      </c>
    </row>
    <row r="1007" spans="1:8">
      <c r="A1007" s="115" t="s">
        <v>698</v>
      </c>
      <c r="B1007" s="115" t="s">
        <v>2543</v>
      </c>
      <c r="C1007" s="115" t="s">
        <v>3423</v>
      </c>
      <c r="D1007" s="118">
        <v>840000</v>
      </c>
      <c r="E1007" s="118" t="s">
        <v>3383</v>
      </c>
      <c r="F1007" s="118" t="s">
        <v>3383</v>
      </c>
      <c r="G1007" s="118" t="s">
        <v>3383</v>
      </c>
      <c r="H1007" s="118">
        <v>840000</v>
      </c>
    </row>
    <row r="1008" spans="1:8">
      <c r="A1008" s="115" t="s">
        <v>698</v>
      </c>
      <c r="B1008" s="115" t="s">
        <v>2544</v>
      </c>
      <c r="C1008" s="115" t="s">
        <v>1625</v>
      </c>
      <c r="D1008" s="118">
        <v>4174065</v>
      </c>
      <c r="E1008" s="118" t="s">
        <v>3383</v>
      </c>
      <c r="F1008" s="118" t="s">
        <v>3383</v>
      </c>
      <c r="G1008" s="118" t="s">
        <v>3383</v>
      </c>
      <c r="H1008" s="118">
        <v>4174065</v>
      </c>
    </row>
    <row r="1009" spans="1:8">
      <c r="A1009" s="115" t="s">
        <v>698</v>
      </c>
      <c r="B1009" s="115" t="s">
        <v>2545</v>
      </c>
      <c r="C1009" s="115" t="s">
        <v>3420</v>
      </c>
      <c r="D1009" s="118">
        <v>4969125</v>
      </c>
      <c r="E1009" s="118" t="s">
        <v>3383</v>
      </c>
      <c r="F1009" s="118" t="s">
        <v>3383</v>
      </c>
      <c r="G1009" s="118" t="s">
        <v>3383</v>
      </c>
      <c r="H1009" s="118">
        <v>4969125</v>
      </c>
    </row>
    <row r="1010" spans="1:8">
      <c r="A1010" s="115" t="s">
        <v>698</v>
      </c>
      <c r="B1010" s="115" t="s">
        <v>2546</v>
      </c>
      <c r="C1010" s="115" t="s">
        <v>3476</v>
      </c>
      <c r="D1010" s="118">
        <v>5000000</v>
      </c>
      <c r="E1010" s="118">
        <v>205000</v>
      </c>
      <c r="F1010" s="118">
        <v>2254000</v>
      </c>
      <c r="G1010" s="118">
        <v>2459000</v>
      </c>
      <c r="H1010" s="118">
        <v>2541000</v>
      </c>
    </row>
    <row r="1011" spans="1:8">
      <c r="A1011" s="115" t="s">
        <v>698</v>
      </c>
      <c r="B1011" s="115" t="s">
        <v>2547</v>
      </c>
      <c r="C1011" s="115" t="s">
        <v>3417</v>
      </c>
      <c r="D1011" s="118">
        <v>3900000</v>
      </c>
      <c r="E1011" s="118" t="s">
        <v>3383</v>
      </c>
      <c r="F1011" s="118">
        <v>1949700</v>
      </c>
      <c r="G1011" s="118">
        <v>1949700</v>
      </c>
      <c r="H1011" s="118">
        <v>1950300</v>
      </c>
    </row>
    <row r="1012" spans="1:8">
      <c r="A1012" s="115" t="s">
        <v>698</v>
      </c>
      <c r="B1012" s="115" t="s">
        <v>3370</v>
      </c>
      <c r="C1012" s="115" t="s">
        <v>3398</v>
      </c>
      <c r="D1012" s="118">
        <v>728861.3</v>
      </c>
      <c r="E1012" s="118">
        <v>728861.3</v>
      </c>
      <c r="F1012" s="118" t="s">
        <v>3383</v>
      </c>
      <c r="G1012" s="118">
        <v>728861.3</v>
      </c>
      <c r="H1012" s="118" t="s">
        <v>3383</v>
      </c>
    </row>
    <row r="1013" spans="1:8">
      <c r="A1013" s="115" t="s">
        <v>722</v>
      </c>
      <c r="B1013" s="115" t="s">
        <v>1491</v>
      </c>
      <c r="C1013" s="115" t="s">
        <v>1597</v>
      </c>
      <c r="D1013" s="118">
        <v>5055036.58</v>
      </c>
      <c r="E1013" s="118">
        <v>625323.62</v>
      </c>
      <c r="F1013" s="118" t="s">
        <v>3383</v>
      </c>
      <c r="G1013" s="118">
        <v>625323.62</v>
      </c>
      <c r="H1013" s="118">
        <v>4429712.96</v>
      </c>
    </row>
    <row r="1014" spans="1:8">
      <c r="A1014" s="115" t="s">
        <v>722</v>
      </c>
      <c r="B1014" s="115" t="s">
        <v>2548</v>
      </c>
      <c r="C1014" s="115" t="s">
        <v>3408</v>
      </c>
      <c r="D1014" s="118">
        <v>1094730.8500000001</v>
      </c>
      <c r="E1014" s="118">
        <v>238791.12</v>
      </c>
      <c r="F1014" s="118" t="s">
        <v>3383</v>
      </c>
      <c r="G1014" s="118">
        <v>238791.12</v>
      </c>
      <c r="H1014" s="118">
        <v>855939.73</v>
      </c>
    </row>
    <row r="1015" spans="1:8">
      <c r="A1015" s="115" t="s">
        <v>722</v>
      </c>
      <c r="B1015" s="115" t="s">
        <v>2549</v>
      </c>
      <c r="C1015" s="115" t="s">
        <v>1600</v>
      </c>
      <c r="D1015" s="118">
        <v>7144328.21</v>
      </c>
      <c r="E1015" s="118">
        <v>1484713.16</v>
      </c>
      <c r="F1015" s="118" t="s">
        <v>3383</v>
      </c>
      <c r="G1015" s="118">
        <v>1484713.16</v>
      </c>
      <c r="H1015" s="118">
        <v>5659615.0499999998</v>
      </c>
    </row>
    <row r="1016" spans="1:8">
      <c r="A1016" s="115" t="s">
        <v>722</v>
      </c>
      <c r="B1016" s="115" t="s">
        <v>2550</v>
      </c>
      <c r="C1016" s="115" t="s">
        <v>1602</v>
      </c>
      <c r="D1016" s="118">
        <v>617403.18999999994</v>
      </c>
      <c r="E1016" s="118">
        <v>89501.36</v>
      </c>
      <c r="F1016" s="118" t="s">
        <v>3383</v>
      </c>
      <c r="G1016" s="118">
        <v>89501.36</v>
      </c>
      <c r="H1016" s="118">
        <v>527901.82999999996</v>
      </c>
    </row>
    <row r="1017" spans="1:8">
      <c r="A1017" s="115" t="s">
        <v>722</v>
      </c>
      <c r="B1017" s="115" t="s">
        <v>2551</v>
      </c>
      <c r="C1017" s="115" t="s">
        <v>1604</v>
      </c>
      <c r="D1017" s="118">
        <v>1709959.95</v>
      </c>
      <c r="E1017" s="118">
        <v>175183.77</v>
      </c>
      <c r="F1017" s="118" t="s">
        <v>3383</v>
      </c>
      <c r="G1017" s="118">
        <v>175183.77</v>
      </c>
      <c r="H1017" s="118">
        <v>1534776.18</v>
      </c>
    </row>
    <row r="1018" spans="1:8">
      <c r="A1018" s="115" t="s">
        <v>722</v>
      </c>
      <c r="B1018" s="115" t="s">
        <v>2552</v>
      </c>
      <c r="C1018" s="115" t="s">
        <v>2975</v>
      </c>
      <c r="D1018" s="118">
        <v>11399813.48</v>
      </c>
      <c r="E1018" s="118">
        <v>15413.11</v>
      </c>
      <c r="F1018" s="118" t="s">
        <v>3383</v>
      </c>
      <c r="G1018" s="118">
        <v>15413.11</v>
      </c>
      <c r="H1018" s="118">
        <v>11384400.369999999</v>
      </c>
    </row>
    <row r="1019" spans="1:8">
      <c r="A1019" s="115" t="s">
        <v>722</v>
      </c>
      <c r="B1019" s="115" t="s">
        <v>2553</v>
      </c>
      <c r="C1019" s="115" t="s">
        <v>1607</v>
      </c>
      <c r="D1019" s="118">
        <v>1892000</v>
      </c>
      <c r="E1019" s="118" t="s">
        <v>3383</v>
      </c>
      <c r="F1019" s="118" t="s">
        <v>3383</v>
      </c>
      <c r="G1019" s="118" t="s">
        <v>3383</v>
      </c>
      <c r="H1019" s="118">
        <v>1892000</v>
      </c>
    </row>
    <row r="1020" spans="1:8">
      <c r="A1020" s="115" t="s">
        <v>722</v>
      </c>
      <c r="B1020" s="115" t="s">
        <v>2554</v>
      </c>
      <c r="C1020" s="115" t="s">
        <v>3418</v>
      </c>
      <c r="D1020" s="118">
        <v>540000</v>
      </c>
      <c r="E1020" s="118" t="s">
        <v>3383</v>
      </c>
      <c r="F1020" s="118" t="s">
        <v>3383</v>
      </c>
      <c r="G1020" s="118" t="s">
        <v>3383</v>
      </c>
      <c r="H1020" s="118">
        <v>540000</v>
      </c>
    </row>
    <row r="1021" spans="1:8">
      <c r="A1021" s="115" t="s">
        <v>722</v>
      </c>
      <c r="B1021" s="115" t="s">
        <v>2555</v>
      </c>
      <c r="C1021" s="115" t="s">
        <v>3409</v>
      </c>
      <c r="D1021" s="118">
        <v>150000</v>
      </c>
      <c r="E1021" s="118" t="s">
        <v>3383</v>
      </c>
      <c r="F1021" s="118" t="s">
        <v>3383</v>
      </c>
      <c r="G1021" s="118" t="s">
        <v>3383</v>
      </c>
      <c r="H1021" s="118">
        <v>150000</v>
      </c>
    </row>
    <row r="1022" spans="1:8">
      <c r="A1022" s="115" t="s">
        <v>722</v>
      </c>
      <c r="B1022" s="115" t="s">
        <v>2556</v>
      </c>
      <c r="C1022" s="115" t="s">
        <v>1610</v>
      </c>
      <c r="D1022" s="118">
        <v>14821023.99</v>
      </c>
      <c r="E1022" s="118">
        <v>20000</v>
      </c>
      <c r="F1022" s="118" t="s">
        <v>3383</v>
      </c>
      <c r="G1022" s="118">
        <v>20000</v>
      </c>
      <c r="H1022" s="118">
        <v>14801023.99</v>
      </c>
    </row>
    <row r="1023" spans="1:8">
      <c r="A1023" s="115" t="s">
        <v>722</v>
      </c>
      <c r="B1023" s="115" t="s">
        <v>2557</v>
      </c>
      <c r="C1023" s="115" t="s">
        <v>1612</v>
      </c>
      <c r="D1023" s="118">
        <v>2671082</v>
      </c>
      <c r="E1023" s="118" t="s">
        <v>3383</v>
      </c>
      <c r="F1023" s="118" t="s">
        <v>3383</v>
      </c>
      <c r="G1023" s="118" t="s">
        <v>3383</v>
      </c>
      <c r="H1023" s="118">
        <v>2671082</v>
      </c>
    </row>
    <row r="1024" spans="1:8">
      <c r="A1024" s="115" t="s">
        <v>722</v>
      </c>
      <c r="B1024" s="115" t="s">
        <v>2558</v>
      </c>
      <c r="C1024" s="115" t="s">
        <v>2982</v>
      </c>
      <c r="D1024" s="118">
        <v>30000</v>
      </c>
      <c r="E1024" s="118" t="s">
        <v>3383</v>
      </c>
      <c r="F1024" s="118" t="s">
        <v>3383</v>
      </c>
      <c r="G1024" s="118" t="s">
        <v>3383</v>
      </c>
      <c r="H1024" s="118">
        <v>30000</v>
      </c>
    </row>
    <row r="1025" spans="1:8">
      <c r="A1025" s="115" t="s">
        <v>722</v>
      </c>
      <c r="B1025" s="115" t="s">
        <v>2559</v>
      </c>
      <c r="C1025" s="115" t="s">
        <v>1615</v>
      </c>
      <c r="D1025" s="118">
        <v>1500000</v>
      </c>
      <c r="E1025" s="118" t="s">
        <v>3383</v>
      </c>
      <c r="F1025" s="118" t="s">
        <v>3383</v>
      </c>
      <c r="G1025" s="118" t="s">
        <v>3383</v>
      </c>
      <c r="H1025" s="118">
        <v>1500000</v>
      </c>
    </row>
    <row r="1026" spans="1:8">
      <c r="A1026" s="115" t="s">
        <v>722</v>
      </c>
      <c r="B1026" s="115" t="s">
        <v>2560</v>
      </c>
      <c r="C1026" s="115" t="s">
        <v>3410</v>
      </c>
      <c r="D1026" s="118">
        <v>150000</v>
      </c>
      <c r="E1026" s="118">
        <v>46470</v>
      </c>
      <c r="F1026" s="118" t="s">
        <v>3383</v>
      </c>
      <c r="G1026" s="118">
        <v>46470</v>
      </c>
      <c r="H1026" s="118">
        <v>103530</v>
      </c>
    </row>
    <row r="1027" spans="1:8">
      <c r="A1027" s="115" t="s">
        <v>722</v>
      </c>
      <c r="B1027" s="115" t="s">
        <v>2561</v>
      </c>
      <c r="C1027" s="115" t="s">
        <v>3411</v>
      </c>
      <c r="D1027" s="118">
        <v>133333.34</v>
      </c>
      <c r="E1027" s="118" t="s">
        <v>3383</v>
      </c>
      <c r="F1027" s="118" t="s">
        <v>3383</v>
      </c>
      <c r="G1027" s="118" t="s">
        <v>3383</v>
      </c>
      <c r="H1027" s="118">
        <v>133333.34</v>
      </c>
    </row>
    <row r="1028" spans="1:8">
      <c r="A1028" s="115" t="s">
        <v>722</v>
      </c>
      <c r="B1028" s="115" t="s">
        <v>2562</v>
      </c>
      <c r="C1028" s="115" t="s">
        <v>1619</v>
      </c>
      <c r="D1028" s="118">
        <v>300000</v>
      </c>
      <c r="E1028" s="118" t="s">
        <v>3383</v>
      </c>
      <c r="F1028" s="118" t="s">
        <v>3383</v>
      </c>
      <c r="G1028" s="118" t="s">
        <v>3383</v>
      </c>
      <c r="H1028" s="118">
        <v>300000</v>
      </c>
    </row>
    <row r="1029" spans="1:8">
      <c r="A1029" s="115" t="s">
        <v>722</v>
      </c>
      <c r="B1029" s="115" t="s">
        <v>2563</v>
      </c>
      <c r="C1029" s="115" t="s">
        <v>3412</v>
      </c>
      <c r="D1029" s="118">
        <v>1600000</v>
      </c>
      <c r="E1029" s="118" t="s">
        <v>3383</v>
      </c>
      <c r="F1029" s="118" t="s">
        <v>3383</v>
      </c>
      <c r="G1029" s="118" t="s">
        <v>3383</v>
      </c>
      <c r="H1029" s="118">
        <v>1600000</v>
      </c>
    </row>
    <row r="1030" spans="1:8">
      <c r="A1030" s="115" t="s">
        <v>722</v>
      </c>
      <c r="B1030" s="115" t="s">
        <v>2564</v>
      </c>
      <c r="C1030" s="115" t="s">
        <v>3413</v>
      </c>
      <c r="D1030" s="118">
        <v>160000</v>
      </c>
      <c r="E1030" s="118" t="s">
        <v>3383</v>
      </c>
      <c r="F1030" s="118" t="s">
        <v>3383</v>
      </c>
      <c r="G1030" s="118" t="s">
        <v>3383</v>
      </c>
      <c r="H1030" s="118">
        <v>160000</v>
      </c>
    </row>
    <row r="1031" spans="1:8">
      <c r="A1031" s="115" t="s">
        <v>722</v>
      </c>
      <c r="B1031" s="115" t="s">
        <v>2565</v>
      </c>
      <c r="C1031" s="115" t="s">
        <v>3419</v>
      </c>
      <c r="D1031" s="118">
        <v>80000</v>
      </c>
      <c r="E1031" s="118" t="s">
        <v>3383</v>
      </c>
      <c r="F1031" s="118" t="s">
        <v>3383</v>
      </c>
      <c r="G1031" s="118" t="s">
        <v>3383</v>
      </c>
      <c r="H1031" s="118">
        <v>80000</v>
      </c>
    </row>
    <row r="1032" spans="1:8">
      <c r="A1032" s="115" t="s">
        <v>722</v>
      </c>
      <c r="B1032" s="115" t="s">
        <v>2566</v>
      </c>
      <c r="C1032" s="115" t="s">
        <v>1647</v>
      </c>
      <c r="D1032" s="118">
        <v>950000</v>
      </c>
      <c r="E1032" s="118" t="s">
        <v>3383</v>
      </c>
      <c r="F1032" s="118" t="s">
        <v>3383</v>
      </c>
      <c r="G1032" s="118" t="s">
        <v>3383</v>
      </c>
      <c r="H1032" s="118">
        <v>950000</v>
      </c>
    </row>
    <row r="1033" spans="1:8">
      <c r="A1033" s="115" t="s">
        <v>722</v>
      </c>
      <c r="B1033" s="115" t="s">
        <v>2567</v>
      </c>
      <c r="C1033" s="115" t="s">
        <v>3423</v>
      </c>
      <c r="D1033" s="118">
        <v>480000</v>
      </c>
      <c r="E1033" s="118" t="s">
        <v>3383</v>
      </c>
      <c r="F1033" s="118" t="s">
        <v>3383</v>
      </c>
      <c r="G1033" s="118" t="s">
        <v>3383</v>
      </c>
      <c r="H1033" s="118">
        <v>480000</v>
      </c>
    </row>
    <row r="1034" spans="1:8">
      <c r="A1034" s="115" t="s">
        <v>722</v>
      </c>
      <c r="B1034" s="115" t="s">
        <v>2568</v>
      </c>
      <c r="C1034" s="115" t="s">
        <v>1625</v>
      </c>
      <c r="D1034" s="118">
        <v>3208635</v>
      </c>
      <c r="E1034" s="118" t="s">
        <v>3383</v>
      </c>
      <c r="F1034" s="118" t="s">
        <v>3383</v>
      </c>
      <c r="G1034" s="118" t="s">
        <v>3383</v>
      </c>
      <c r="H1034" s="118">
        <v>3208635</v>
      </c>
    </row>
    <row r="1035" spans="1:8">
      <c r="A1035" s="115" t="s">
        <v>722</v>
      </c>
      <c r="B1035" s="115" t="s">
        <v>2569</v>
      </c>
      <c r="C1035" s="115" t="s">
        <v>3477</v>
      </c>
      <c r="D1035" s="118">
        <v>709875</v>
      </c>
      <c r="E1035" s="118" t="s">
        <v>3383</v>
      </c>
      <c r="F1035" s="118" t="s">
        <v>3383</v>
      </c>
      <c r="G1035" s="118" t="s">
        <v>3383</v>
      </c>
      <c r="H1035" s="118">
        <v>709875</v>
      </c>
    </row>
    <row r="1036" spans="1:8">
      <c r="A1036" s="115" t="s">
        <v>722</v>
      </c>
      <c r="B1036" s="115" t="s">
        <v>2570</v>
      </c>
      <c r="C1036" s="115" t="s">
        <v>3430</v>
      </c>
      <c r="D1036" s="118">
        <v>2500000</v>
      </c>
      <c r="E1036" s="118">
        <v>274000</v>
      </c>
      <c r="F1036" s="118">
        <v>2254000</v>
      </c>
      <c r="G1036" s="118">
        <v>2528000</v>
      </c>
      <c r="H1036" s="118" t="s">
        <v>3473</v>
      </c>
    </row>
    <row r="1037" spans="1:8">
      <c r="A1037" s="115" t="s">
        <v>722</v>
      </c>
      <c r="B1037" s="115" t="s">
        <v>3371</v>
      </c>
      <c r="C1037" s="115" t="s">
        <v>3398</v>
      </c>
      <c r="D1037" s="118">
        <v>12515292.49</v>
      </c>
      <c r="E1037" s="118">
        <v>12515292.49</v>
      </c>
      <c r="F1037" s="118" t="s">
        <v>3383</v>
      </c>
      <c r="G1037" s="118">
        <v>12515292.49</v>
      </c>
      <c r="H1037" s="118" t="s">
        <v>3383</v>
      </c>
    </row>
    <row r="1038" spans="1:8">
      <c r="A1038" s="115" t="s">
        <v>731</v>
      </c>
      <c r="B1038" s="115" t="s">
        <v>1492</v>
      </c>
      <c r="C1038" s="115" t="s">
        <v>1597</v>
      </c>
      <c r="D1038" s="118">
        <v>10712833.199999999</v>
      </c>
      <c r="E1038" s="118">
        <v>214336.58</v>
      </c>
      <c r="F1038" s="118" t="s">
        <v>3383</v>
      </c>
      <c r="G1038" s="118">
        <v>214336.58</v>
      </c>
      <c r="H1038" s="118">
        <v>10498496.619999999</v>
      </c>
    </row>
    <row r="1039" spans="1:8">
      <c r="A1039" s="115" t="s">
        <v>731</v>
      </c>
      <c r="B1039" s="115" t="s">
        <v>2571</v>
      </c>
      <c r="C1039" s="115" t="s">
        <v>3408</v>
      </c>
      <c r="D1039" s="118">
        <v>1658850</v>
      </c>
      <c r="E1039" s="118">
        <v>1408196.09</v>
      </c>
      <c r="F1039" s="118" t="s">
        <v>3383</v>
      </c>
      <c r="G1039" s="118">
        <v>1408196.09</v>
      </c>
      <c r="H1039" s="118">
        <v>250653.91</v>
      </c>
    </row>
    <row r="1040" spans="1:8">
      <c r="A1040" s="115" t="s">
        <v>731</v>
      </c>
      <c r="B1040" s="115" t="s">
        <v>2572</v>
      </c>
      <c r="C1040" s="115" t="s">
        <v>1600</v>
      </c>
      <c r="D1040" s="118">
        <v>17353741.920000002</v>
      </c>
      <c r="E1040" s="118">
        <v>3689615.09</v>
      </c>
      <c r="F1040" s="118" t="s">
        <v>3383</v>
      </c>
      <c r="G1040" s="118">
        <v>3689615.09</v>
      </c>
      <c r="H1040" s="118">
        <v>13664126.83</v>
      </c>
    </row>
    <row r="1041" spans="1:8">
      <c r="A1041" s="115" t="s">
        <v>731</v>
      </c>
      <c r="B1041" s="115" t="s">
        <v>2573</v>
      </c>
      <c r="C1041" s="115" t="s">
        <v>1602</v>
      </c>
      <c r="D1041" s="118">
        <v>1237933.3600000001</v>
      </c>
      <c r="E1041" s="118">
        <v>33775.120000000003</v>
      </c>
      <c r="F1041" s="118" t="s">
        <v>3383</v>
      </c>
      <c r="G1041" s="118">
        <v>33775.120000000003</v>
      </c>
      <c r="H1041" s="118">
        <v>1204158.24</v>
      </c>
    </row>
    <row r="1042" spans="1:8">
      <c r="A1042" s="115" t="s">
        <v>731</v>
      </c>
      <c r="B1042" s="115" t="s">
        <v>2574</v>
      </c>
      <c r="C1042" s="115" t="s">
        <v>1604</v>
      </c>
      <c r="D1042" s="118">
        <v>3383603.4</v>
      </c>
      <c r="E1042" s="118">
        <v>23998.36</v>
      </c>
      <c r="F1042" s="118" t="s">
        <v>3383</v>
      </c>
      <c r="G1042" s="118">
        <v>23998.36</v>
      </c>
      <c r="H1042" s="118">
        <v>3359605.04</v>
      </c>
    </row>
    <row r="1043" spans="1:8">
      <c r="A1043" s="115" t="s">
        <v>731</v>
      </c>
      <c r="B1043" s="115" t="s">
        <v>2575</v>
      </c>
      <c r="C1043" s="115" t="s">
        <v>2975</v>
      </c>
      <c r="D1043" s="118">
        <v>6093027.2999999998</v>
      </c>
      <c r="E1043" s="118">
        <v>36403.64</v>
      </c>
      <c r="F1043" s="118" t="s">
        <v>3383</v>
      </c>
      <c r="G1043" s="118">
        <v>36403.64</v>
      </c>
      <c r="H1043" s="118">
        <v>6056623.6600000001</v>
      </c>
    </row>
    <row r="1044" spans="1:8">
      <c r="A1044" s="115" t="s">
        <v>731</v>
      </c>
      <c r="B1044" s="115" t="s">
        <v>2576</v>
      </c>
      <c r="C1044" s="115" t="s">
        <v>1607</v>
      </c>
      <c r="D1044" s="118">
        <v>1496000</v>
      </c>
      <c r="E1044" s="118" t="s">
        <v>3383</v>
      </c>
      <c r="F1044" s="118" t="s">
        <v>3383</v>
      </c>
      <c r="G1044" s="118" t="s">
        <v>3383</v>
      </c>
      <c r="H1044" s="118">
        <v>1496000</v>
      </c>
    </row>
    <row r="1045" spans="1:8">
      <c r="A1045" s="115" t="s">
        <v>731</v>
      </c>
      <c r="B1045" s="115" t="s">
        <v>2577</v>
      </c>
      <c r="C1045" s="115" t="s">
        <v>3409</v>
      </c>
      <c r="D1045" s="118">
        <v>63853.57</v>
      </c>
      <c r="E1045" s="118">
        <v>40000</v>
      </c>
      <c r="F1045" s="118" t="s">
        <v>3383</v>
      </c>
      <c r="G1045" s="118">
        <v>40000</v>
      </c>
      <c r="H1045" s="118">
        <v>23853.57</v>
      </c>
    </row>
    <row r="1046" spans="1:8">
      <c r="A1046" s="115" t="s">
        <v>731</v>
      </c>
      <c r="B1046" s="115" t="s">
        <v>2578</v>
      </c>
      <c r="C1046" s="115" t="s">
        <v>1610</v>
      </c>
      <c r="D1046" s="118">
        <v>16450000</v>
      </c>
      <c r="E1046" s="118" t="s">
        <v>3383</v>
      </c>
      <c r="F1046" s="118">
        <v>16450000</v>
      </c>
      <c r="G1046" s="118">
        <v>16450000</v>
      </c>
      <c r="H1046" s="118" t="s">
        <v>3383</v>
      </c>
    </row>
    <row r="1047" spans="1:8">
      <c r="A1047" s="115" t="s">
        <v>731</v>
      </c>
      <c r="B1047" s="115" t="s">
        <v>2579</v>
      </c>
      <c r="C1047" s="115" t="s">
        <v>1612</v>
      </c>
      <c r="D1047" s="118">
        <v>5498043</v>
      </c>
      <c r="E1047" s="118" t="s">
        <v>3383</v>
      </c>
      <c r="F1047" s="118">
        <v>1800000</v>
      </c>
      <c r="G1047" s="118">
        <v>1800000</v>
      </c>
      <c r="H1047" s="118">
        <v>3698043</v>
      </c>
    </row>
    <row r="1048" spans="1:8">
      <c r="A1048" s="115" t="s">
        <v>731</v>
      </c>
      <c r="B1048" s="115" t="s">
        <v>2580</v>
      </c>
      <c r="C1048" s="115" t="s">
        <v>2982</v>
      </c>
      <c r="D1048" s="118">
        <v>5605999.7599999998</v>
      </c>
      <c r="E1048" s="118" t="s">
        <v>3383</v>
      </c>
      <c r="F1048" s="118" t="s">
        <v>3383</v>
      </c>
      <c r="G1048" s="118" t="s">
        <v>3383</v>
      </c>
      <c r="H1048" s="118">
        <v>5605999.7599999998</v>
      </c>
    </row>
    <row r="1049" spans="1:8">
      <c r="A1049" s="115" t="s">
        <v>731</v>
      </c>
      <c r="B1049" s="115" t="s">
        <v>2581</v>
      </c>
      <c r="C1049" s="115" t="s">
        <v>1615</v>
      </c>
      <c r="D1049" s="118">
        <v>1125000</v>
      </c>
      <c r="E1049" s="118" t="s">
        <v>3383</v>
      </c>
      <c r="F1049" s="118" t="s">
        <v>3383</v>
      </c>
      <c r="G1049" s="118" t="s">
        <v>3383</v>
      </c>
      <c r="H1049" s="118">
        <v>1125000</v>
      </c>
    </row>
    <row r="1050" spans="1:8">
      <c r="A1050" s="115" t="s">
        <v>731</v>
      </c>
      <c r="B1050" s="115" t="s">
        <v>3372</v>
      </c>
      <c r="C1050" s="115" t="s">
        <v>3401</v>
      </c>
      <c r="D1050" s="118">
        <v>75387481.450000003</v>
      </c>
      <c r="E1050" s="118">
        <v>75387481.450000003</v>
      </c>
      <c r="F1050" s="118" t="s">
        <v>3383</v>
      </c>
      <c r="G1050" s="118">
        <v>75387481.450000003</v>
      </c>
      <c r="H1050" s="118" t="s">
        <v>3383</v>
      </c>
    </row>
    <row r="1051" spans="1:8">
      <c r="A1051" s="115" t="s">
        <v>736</v>
      </c>
      <c r="B1051" s="115" t="s">
        <v>1493</v>
      </c>
      <c r="C1051" s="115" t="s">
        <v>1597</v>
      </c>
      <c r="D1051" s="118">
        <v>78629750</v>
      </c>
      <c r="E1051" s="118" t="s">
        <v>3383</v>
      </c>
      <c r="F1051" s="118" t="s">
        <v>3383</v>
      </c>
      <c r="G1051" s="118" t="s">
        <v>3383</v>
      </c>
      <c r="H1051" s="118">
        <v>78629750</v>
      </c>
    </row>
    <row r="1052" spans="1:8">
      <c r="A1052" s="115" t="s">
        <v>736</v>
      </c>
      <c r="B1052" s="115" t="s">
        <v>2582</v>
      </c>
      <c r="C1052" s="115" t="s">
        <v>3408</v>
      </c>
      <c r="D1052" s="118">
        <v>18531525</v>
      </c>
      <c r="E1052" s="118" t="s">
        <v>3383</v>
      </c>
      <c r="F1052" s="118" t="s">
        <v>3383</v>
      </c>
      <c r="G1052" s="118" t="s">
        <v>3383</v>
      </c>
      <c r="H1052" s="118">
        <v>18531525</v>
      </c>
    </row>
    <row r="1053" spans="1:8">
      <c r="A1053" s="115" t="s">
        <v>736</v>
      </c>
      <c r="B1053" s="115" t="s">
        <v>2583</v>
      </c>
      <c r="C1053" s="115" t="s">
        <v>1600</v>
      </c>
      <c r="D1053" s="118">
        <v>62868432.880000003</v>
      </c>
      <c r="E1053" s="118" t="s">
        <v>3383</v>
      </c>
      <c r="F1053" s="118" t="s">
        <v>3383</v>
      </c>
      <c r="G1053" s="118" t="s">
        <v>3383</v>
      </c>
      <c r="H1053" s="118">
        <v>62868432.880000003</v>
      </c>
    </row>
    <row r="1054" spans="1:8">
      <c r="A1054" s="115" t="s">
        <v>736</v>
      </c>
      <c r="B1054" s="115" t="s">
        <v>2584</v>
      </c>
      <c r="C1054" s="115" t="s">
        <v>1602</v>
      </c>
      <c r="D1054" s="118">
        <v>15541942.199999999</v>
      </c>
      <c r="E1054" s="118" t="s">
        <v>3383</v>
      </c>
      <c r="F1054" s="118" t="s">
        <v>3383</v>
      </c>
      <c r="G1054" s="118" t="s">
        <v>3383</v>
      </c>
      <c r="H1054" s="118">
        <v>15541942.199999999</v>
      </c>
    </row>
    <row r="1055" spans="1:8">
      <c r="A1055" s="115" t="s">
        <v>736</v>
      </c>
      <c r="B1055" s="115" t="s">
        <v>2585</v>
      </c>
      <c r="C1055" s="115" t="s">
        <v>1604</v>
      </c>
      <c r="D1055" s="118">
        <v>16866196</v>
      </c>
      <c r="E1055" s="118" t="s">
        <v>3383</v>
      </c>
      <c r="F1055" s="118" t="s">
        <v>3383</v>
      </c>
      <c r="G1055" s="118" t="s">
        <v>3383</v>
      </c>
      <c r="H1055" s="118">
        <v>16866196</v>
      </c>
    </row>
    <row r="1056" spans="1:8">
      <c r="A1056" s="115" t="s">
        <v>736</v>
      </c>
      <c r="B1056" s="115" t="s">
        <v>2586</v>
      </c>
      <c r="C1056" s="115" t="s">
        <v>2975</v>
      </c>
      <c r="D1056" s="118">
        <v>108775007.54000001</v>
      </c>
      <c r="E1056" s="118">
        <v>11913725.390000001</v>
      </c>
      <c r="F1056" s="118">
        <v>68977.48</v>
      </c>
      <c r="G1056" s="118">
        <v>11982702.869999999</v>
      </c>
      <c r="H1056" s="118">
        <v>96792304.670000002</v>
      </c>
    </row>
    <row r="1057" spans="1:8">
      <c r="A1057" s="115" t="s">
        <v>736</v>
      </c>
      <c r="B1057" s="115" t="s">
        <v>2587</v>
      </c>
      <c r="C1057" s="115" t="s">
        <v>1607</v>
      </c>
      <c r="D1057" s="118">
        <v>3210999.21</v>
      </c>
      <c r="E1057" s="118" t="s">
        <v>3383</v>
      </c>
      <c r="F1057" s="118">
        <v>82333.16</v>
      </c>
      <c r="G1057" s="118">
        <v>82333.16</v>
      </c>
      <c r="H1057" s="118">
        <v>3128666.05</v>
      </c>
    </row>
    <row r="1058" spans="1:8">
      <c r="A1058" s="115" t="s">
        <v>736</v>
      </c>
      <c r="B1058" s="115" t="s">
        <v>2588</v>
      </c>
      <c r="C1058" s="115" t="s">
        <v>3409</v>
      </c>
      <c r="D1058" s="118">
        <v>225000</v>
      </c>
      <c r="E1058" s="118" t="s">
        <v>3383</v>
      </c>
      <c r="F1058" s="118" t="s">
        <v>3383</v>
      </c>
      <c r="G1058" s="118" t="s">
        <v>3383</v>
      </c>
      <c r="H1058" s="118">
        <v>225000</v>
      </c>
    </row>
    <row r="1059" spans="1:8">
      <c r="A1059" s="115" t="s">
        <v>736</v>
      </c>
      <c r="B1059" s="115" t="s">
        <v>2589</v>
      </c>
      <c r="C1059" s="115" t="s">
        <v>1610</v>
      </c>
      <c r="D1059" s="118">
        <v>42874175.359999999</v>
      </c>
      <c r="E1059" s="118">
        <v>23306777.620000001</v>
      </c>
      <c r="F1059" s="118">
        <v>4037466.86</v>
      </c>
      <c r="G1059" s="118">
        <v>27344244.48</v>
      </c>
      <c r="H1059" s="118">
        <v>15529930.880000001</v>
      </c>
    </row>
    <row r="1060" spans="1:8">
      <c r="A1060" s="115" t="s">
        <v>736</v>
      </c>
      <c r="B1060" s="115" t="s">
        <v>2590</v>
      </c>
      <c r="C1060" s="115" t="s">
        <v>1612</v>
      </c>
      <c r="D1060" s="118">
        <v>23740711.079999998</v>
      </c>
      <c r="E1060" s="118">
        <v>1773480</v>
      </c>
      <c r="F1060" s="118" t="s">
        <v>3383</v>
      </c>
      <c r="G1060" s="118">
        <v>1773480</v>
      </c>
      <c r="H1060" s="118">
        <v>21967231.079999998</v>
      </c>
    </row>
    <row r="1061" spans="1:8">
      <c r="A1061" s="115" t="s">
        <v>736</v>
      </c>
      <c r="B1061" s="115" t="s">
        <v>2591</v>
      </c>
      <c r="C1061" s="115" t="s">
        <v>2982</v>
      </c>
      <c r="D1061" s="118">
        <v>71344696.799999997</v>
      </c>
      <c r="E1061" s="118">
        <v>311642</v>
      </c>
      <c r="F1061" s="118" t="s">
        <v>3383</v>
      </c>
      <c r="G1061" s="118">
        <v>311642</v>
      </c>
      <c r="H1061" s="118">
        <v>71033054.799999997</v>
      </c>
    </row>
    <row r="1062" spans="1:8">
      <c r="A1062" s="115" t="s">
        <v>736</v>
      </c>
      <c r="B1062" s="115" t="s">
        <v>2592</v>
      </c>
      <c r="C1062" s="115" t="s">
        <v>3410</v>
      </c>
      <c r="D1062" s="118">
        <v>375000</v>
      </c>
      <c r="E1062" s="118">
        <v>254080</v>
      </c>
      <c r="F1062" s="118" t="s">
        <v>3383</v>
      </c>
      <c r="G1062" s="118">
        <v>254080</v>
      </c>
      <c r="H1062" s="118">
        <v>120920</v>
      </c>
    </row>
    <row r="1063" spans="1:8">
      <c r="A1063" s="115" t="s">
        <v>736</v>
      </c>
      <c r="B1063" s="115" t="s">
        <v>2593</v>
      </c>
      <c r="C1063" s="115" t="s">
        <v>3411</v>
      </c>
      <c r="D1063" s="118">
        <v>240000</v>
      </c>
      <c r="E1063" s="118" t="s">
        <v>3383</v>
      </c>
      <c r="F1063" s="118" t="s">
        <v>3383</v>
      </c>
      <c r="G1063" s="118" t="s">
        <v>3383</v>
      </c>
      <c r="H1063" s="118">
        <v>240000</v>
      </c>
    </row>
    <row r="1064" spans="1:8">
      <c r="A1064" s="115" t="s">
        <v>736</v>
      </c>
      <c r="B1064" s="115" t="s">
        <v>2594</v>
      </c>
      <c r="C1064" s="115" t="s">
        <v>1619</v>
      </c>
      <c r="D1064" s="118">
        <v>450000</v>
      </c>
      <c r="E1064" s="118" t="s">
        <v>3383</v>
      </c>
      <c r="F1064" s="118" t="s">
        <v>3383</v>
      </c>
      <c r="G1064" s="118" t="s">
        <v>3383</v>
      </c>
      <c r="H1064" s="118">
        <v>450000</v>
      </c>
    </row>
    <row r="1065" spans="1:8">
      <c r="A1065" s="115" t="s">
        <v>736</v>
      </c>
      <c r="B1065" s="115" t="s">
        <v>2595</v>
      </c>
      <c r="C1065" s="115" t="s">
        <v>3412</v>
      </c>
      <c r="D1065" s="118">
        <v>2400000</v>
      </c>
      <c r="E1065" s="118" t="s">
        <v>3383</v>
      </c>
      <c r="F1065" s="118" t="s">
        <v>3383</v>
      </c>
      <c r="G1065" s="118" t="s">
        <v>3383</v>
      </c>
      <c r="H1065" s="118">
        <v>2400000</v>
      </c>
    </row>
    <row r="1066" spans="1:8">
      <c r="A1066" s="115" t="s">
        <v>736</v>
      </c>
      <c r="B1066" s="115" t="s">
        <v>2596</v>
      </c>
      <c r="C1066" s="115" t="s">
        <v>3413</v>
      </c>
      <c r="D1066" s="118">
        <v>640000</v>
      </c>
      <c r="E1066" s="118" t="s">
        <v>3383</v>
      </c>
      <c r="F1066" s="118" t="s">
        <v>3383</v>
      </c>
      <c r="G1066" s="118" t="s">
        <v>3383</v>
      </c>
      <c r="H1066" s="118">
        <v>640000</v>
      </c>
    </row>
    <row r="1067" spans="1:8">
      <c r="A1067" s="115" t="s">
        <v>736</v>
      </c>
      <c r="B1067" s="115" t="s">
        <v>2597</v>
      </c>
      <c r="C1067" s="115" t="s">
        <v>3419</v>
      </c>
      <c r="D1067" s="118">
        <v>160000</v>
      </c>
      <c r="E1067" s="118" t="s">
        <v>3383</v>
      </c>
      <c r="F1067" s="118" t="s">
        <v>3383</v>
      </c>
      <c r="G1067" s="118" t="s">
        <v>3383</v>
      </c>
      <c r="H1067" s="118">
        <v>160000</v>
      </c>
    </row>
    <row r="1068" spans="1:8">
      <c r="A1068" s="115" t="s">
        <v>736</v>
      </c>
      <c r="B1068" s="115" t="s">
        <v>2598</v>
      </c>
      <c r="C1068" s="115" t="s">
        <v>1647</v>
      </c>
      <c r="D1068" s="118">
        <v>5524999.9699999997</v>
      </c>
      <c r="E1068" s="118" t="s">
        <v>3383</v>
      </c>
      <c r="F1068" s="118" t="s">
        <v>3383</v>
      </c>
      <c r="G1068" s="118" t="s">
        <v>3383</v>
      </c>
      <c r="H1068" s="118">
        <v>5524999.9699999997</v>
      </c>
    </row>
    <row r="1069" spans="1:8">
      <c r="A1069" s="115" t="s">
        <v>736</v>
      </c>
      <c r="B1069" s="115" t="s">
        <v>2599</v>
      </c>
      <c r="C1069" s="115" t="s">
        <v>3423</v>
      </c>
      <c r="D1069" s="118">
        <v>960000</v>
      </c>
      <c r="E1069" s="118" t="s">
        <v>3383</v>
      </c>
      <c r="F1069" s="118" t="s">
        <v>3383</v>
      </c>
      <c r="G1069" s="118" t="s">
        <v>3383</v>
      </c>
      <c r="H1069" s="118">
        <v>960000</v>
      </c>
    </row>
    <row r="1070" spans="1:8">
      <c r="A1070" s="115" t="s">
        <v>736</v>
      </c>
      <c r="B1070" s="115" t="s">
        <v>2600</v>
      </c>
      <c r="C1070" s="115" t="s">
        <v>1625</v>
      </c>
      <c r="D1070" s="118">
        <v>2885000</v>
      </c>
      <c r="E1070" s="118" t="s">
        <v>3383</v>
      </c>
      <c r="F1070" s="118" t="s">
        <v>3383</v>
      </c>
      <c r="G1070" s="118" t="s">
        <v>3383</v>
      </c>
      <c r="H1070" s="118">
        <v>2885000</v>
      </c>
    </row>
    <row r="1071" spans="1:8">
      <c r="A1071" s="115" t="s">
        <v>736</v>
      </c>
      <c r="B1071" s="115" t="s">
        <v>3373</v>
      </c>
      <c r="C1071" s="115" t="s">
        <v>3388</v>
      </c>
      <c r="D1071" s="118">
        <v>12898820.18</v>
      </c>
      <c r="E1071" s="118">
        <v>12944820.18</v>
      </c>
      <c r="F1071" s="118" t="s">
        <v>3383</v>
      </c>
      <c r="G1071" s="118">
        <v>12944820.18</v>
      </c>
      <c r="H1071" s="118" t="s">
        <v>3478</v>
      </c>
    </row>
    <row r="1072" spans="1:8">
      <c r="A1072" s="115" t="s">
        <v>739</v>
      </c>
      <c r="B1072" s="115" t="s">
        <v>1494</v>
      </c>
      <c r="C1072" s="115" t="s">
        <v>1597</v>
      </c>
      <c r="D1072" s="118">
        <v>2162444.23</v>
      </c>
      <c r="E1072" s="118">
        <v>40763.5</v>
      </c>
      <c r="F1072" s="118" t="s">
        <v>3383</v>
      </c>
      <c r="G1072" s="118">
        <v>40763.5</v>
      </c>
      <c r="H1072" s="118">
        <v>2121680.73</v>
      </c>
    </row>
    <row r="1073" spans="1:8">
      <c r="A1073" s="115" t="s">
        <v>739</v>
      </c>
      <c r="B1073" s="115" t="s">
        <v>2601</v>
      </c>
      <c r="C1073" s="115" t="s">
        <v>3408</v>
      </c>
      <c r="D1073" s="118">
        <v>402150</v>
      </c>
      <c r="E1073" s="118">
        <v>123906.62</v>
      </c>
      <c r="F1073" s="118" t="s">
        <v>3383</v>
      </c>
      <c r="G1073" s="118">
        <v>123906.62</v>
      </c>
      <c r="H1073" s="118">
        <v>278243.38</v>
      </c>
    </row>
    <row r="1074" spans="1:8">
      <c r="A1074" s="115" t="s">
        <v>739</v>
      </c>
      <c r="B1074" s="115" t="s">
        <v>2602</v>
      </c>
      <c r="C1074" s="115" t="s">
        <v>3479</v>
      </c>
      <c r="D1074" s="118">
        <v>2312990.0099999998</v>
      </c>
      <c r="E1074" s="118">
        <v>363906.79</v>
      </c>
      <c r="F1074" s="118" t="s">
        <v>3383</v>
      </c>
      <c r="G1074" s="118">
        <v>363906.79</v>
      </c>
      <c r="H1074" s="118">
        <v>1949083.22</v>
      </c>
    </row>
    <row r="1075" spans="1:8">
      <c r="A1075" s="115" t="s">
        <v>739</v>
      </c>
      <c r="B1075" s="115" t="s">
        <v>2603</v>
      </c>
      <c r="C1075" s="115" t="s">
        <v>2604</v>
      </c>
      <c r="D1075" s="118">
        <v>78263.38</v>
      </c>
      <c r="E1075" s="118">
        <v>19832.099999999999</v>
      </c>
      <c r="F1075" s="118" t="s">
        <v>3383</v>
      </c>
      <c r="G1075" s="118">
        <v>19832.099999999999</v>
      </c>
      <c r="H1075" s="118">
        <v>58431.28</v>
      </c>
    </row>
    <row r="1076" spans="1:8">
      <c r="A1076" s="115" t="s">
        <v>739</v>
      </c>
      <c r="B1076" s="115" t="s">
        <v>2605</v>
      </c>
      <c r="C1076" s="115" t="s">
        <v>2606</v>
      </c>
      <c r="D1076" s="118">
        <v>557576.4</v>
      </c>
      <c r="E1076" s="118">
        <v>10090.969999999999</v>
      </c>
      <c r="F1076" s="118" t="s">
        <v>3383</v>
      </c>
      <c r="G1076" s="118">
        <v>10090.969999999999</v>
      </c>
      <c r="H1076" s="118">
        <v>547485.43000000005</v>
      </c>
    </row>
    <row r="1077" spans="1:8">
      <c r="A1077" s="115" t="s">
        <v>739</v>
      </c>
      <c r="B1077" s="115" t="s">
        <v>2607</v>
      </c>
      <c r="C1077" s="115" t="s">
        <v>2608</v>
      </c>
      <c r="D1077" s="118">
        <v>3823847.48</v>
      </c>
      <c r="E1077" s="118">
        <v>4549.26</v>
      </c>
      <c r="F1077" s="118" t="s">
        <v>3383</v>
      </c>
      <c r="G1077" s="118">
        <v>4549.26</v>
      </c>
      <c r="H1077" s="118">
        <v>3819298.22</v>
      </c>
    </row>
    <row r="1078" spans="1:8">
      <c r="A1078" s="115" t="s">
        <v>739</v>
      </c>
      <c r="B1078" s="115" t="s">
        <v>2609</v>
      </c>
      <c r="C1078" s="115" t="s">
        <v>2610</v>
      </c>
      <c r="D1078" s="118">
        <v>1672000</v>
      </c>
      <c r="E1078" s="118" t="s">
        <v>3383</v>
      </c>
      <c r="F1078" s="118" t="s">
        <v>3383</v>
      </c>
      <c r="G1078" s="118" t="s">
        <v>3383</v>
      </c>
      <c r="H1078" s="118">
        <v>1672000</v>
      </c>
    </row>
    <row r="1079" spans="1:8">
      <c r="A1079" s="115" t="s">
        <v>739</v>
      </c>
      <c r="B1079" s="115" t="s">
        <v>2611</v>
      </c>
      <c r="C1079" s="115" t="s">
        <v>3409</v>
      </c>
      <c r="D1079" s="118">
        <v>75000</v>
      </c>
      <c r="E1079" s="118" t="s">
        <v>3383</v>
      </c>
      <c r="F1079" s="118" t="s">
        <v>3383</v>
      </c>
      <c r="G1079" s="118" t="s">
        <v>3383</v>
      </c>
      <c r="H1079" s="118">
        <v>75000</v>
      </c>
    </row>
    <row r="1080" spans="1:8">
      <c r="A1080" s="115" t="s">
        <v>739</v>
      </c>
      <c r="B1080" s="115" t="s">
        <v>2612</v>
      </c>
      <c r="C1080" s="115" t="s">
        <v>3480</v>
      </c>
      <c r="D1080" s="118">
        <v>440444.78</v>
      </c>
      <c r="E1080" s="118" t="s">
        <v>3383</v>
      </c>
      <c r="F1080" s="118" t="s">
        <v>3383</v>
      </c>
      <c r="G1080" s="118" t="s">
        <v>3383</v>
      </c>
      <c r="H1080" s="118">
        <v>440444.78</v>
      </c>
    </row>
    <row r="1081" spans="1:8">
      <c r="A1081" s="115" t="s">
        <v>739</v>
      </c>
      <c r="B1081" s="115" t="s">
        <v>2613</v>
      </c>
      <c r="C1081" s="115" t="s">
        <v>3481</v>
      </c>
      <c r="D1081" s="118">
        <v>971933.85</v>
      </c>
      <c r="E1081" s="118" t="s">
        <v>3383</v>
      </c>
      <c r="F1081" s="118" t="s">
        <v>3383</v>
      </c>
      <c r="G1081" s="118" t="s">
        <v>3383</v>
      </c>
      <c r="H1081" s="118">
        <v>971933.85</v>
      </c>
    </row>
    <row r="1082" spans="1:8">
      <c r="A1082" s="115" t="s">
        <v>739</v>
      </c>
      <c r="B1082" s="115" t="s">
        <v>2614</v>
      </c>
      <c r="C1082" s="115" t="s">
        <v>1988</v>
      </c>
      <c r="D1082" s="118">
        <v>523000</v>
      </c>
      <c r="E1082" s="118" t="s">
        <v>3383</v>
      </c>
      <c r="F1082" s="118" t="s">
        <v>3383</v>
      </c>
      <c r="G1082" s="118" t="s">
        <v>3383</v>
      </c>
      <c r="H1082" s="118">
        <v>523000</v>
      </c>
    </row>
    <row r="1083" spans="1:8">
      <c r="A1083" s="115" t="s">
        <v>739</v>
      </c>
      <c r="B1083" s="115" t="s">
        <v>2615</v>
      </c>
      <c r="C1083" s="115" t="s">
        <v>2616</v>
      </c>
      <c r="D1083" s="118">
        <v>540000</v>
      </c>
      <c r="E1083" s="118" t="s">
        <v>3383</v>
      </c>
      <c r="F1083" s="118" t="s">
        <v>3383</v>
      </c>
      <c r="G1083" s="118" t="s">
        <v>3383</v>
      </c>
      <c r="H1083" s="118">
        <v>540000</v>
      </c>
    </row>
    <row r="1084" spans="1:8">
      <c r="A1084" s="115" t="s">
        <v>739</v>
      </c>
      <c r="B1084" s="115" t="s">
        <v>2617</v>
      </c>
      <c r="C1084" s="115" t="s">
        <v>3474</v>
      </c>
      <c r="D1084" s="118">
        <v>75000</v>
      </c>
      <c r="E1084" s="118" t="s">
        <v>3383</v>
      </c>
      <c r="F1084" s="118" t="s">
        <v>3383</v>
      </c>
      <c r="G1084" s="118" t="s">
        <v>3383</v>
      </c>
      <c r="H1084" s="118">
        <v>75000</v>
      </c>
    </row>
    <row r="1085" spans="1:8">
      <c r="A1085" s="115" t="s">
        <v>739</v>
      </c>
      <c r="B1085" s="115" t="s">
        <v>2618</v>
      </c>
      <c r="C1085" s="115" t="s">
        <v>3413</v>
      </c>
      <c r="D1085" s="118">
        <v>80000</v>
      </c>
      <c r="E1085" s="118" t="s">
        <v>3383</v>
      </c>
      <c r="F1085" s="118" t="s">
        <v>3383</v>
      </c>
      <c r="G1085" s="118" t="s">
        <v>3383</v>
      </c>
      <c r="H1085" s="118">
        <v>80000</v>
      </c>
    </row>
    <row r="1086" spans="1:8">
      <c r="A1086" s="115" t="s">
        <v>739</v>
      </c>
      <c r="B1086" s="115" t="s">
        <v>2619</v>
      </c>
      <c r="C1086" s="115" t="s">
        <v>3419</v>
      </c>
      <c r="D1086" s="118">
        <v>20000</v>
      </c>
      <c r="E1086" s="118" t="s">
        <v>3383</v>
      </c>
      <c r="F1086" s="118" t="s">
        <v>3383</v>
      </c>
      <c r="G1086" s="118" t="s">
        <v>3383</v>
      </c>
      <c r="H1086" s="118">
        <v>20000</v>
      </c>
    </row>
    <row r="1087" spans="1:8">
      <c r="A1087" s="115" t="s">
        <v>739</v>
      </c>
      <c r="B1087" s="115" t="s">
        <v>2620</v>
      </c>
      <c r="C1087" s="115" t="s">
        <v>3423</v>
      </c>
      <c r="D1087" s="118">
        <v>120000</v>
      </c>
      <c r="E1087" s="118" t="s">
        <v>3383</v>
      </c>
      <c r="F1087" s="118" t="s">
        <v>3383</v>
      </c>
      <c r="G1087" s="118" t="s">
        <v>3383</v>
      </c>
      <c r="H1087" s="118">
        <v>120000</v>
      </c>
    </row>
    <row r="1088" spans="1:8">
      <c r="A1088" s="115" t="s">
        <v>739</v>
      </c>
      <c r="B1088" s="115" t="s">
        <v>2621</v>
      </c>
      <c r="C1088" s="115" t="s">
        <v>3477</v>
      </c>
      <c r="D1088" s="118">
        <v>695375</v>
      </c>
      <c r="E1088" s="118" t="s">
        <v>3383</v>
      </c>
      <c r="F1088" s="118" t="s">
        <v>3383</v>
      </c>
      <c r="G1088" s="118" t="s">
        <v>3383</v>
      </c>
      <c r="H1088" s="118">
        <v>695375</v>
      </c>
    </row>
    <row r="1089" spans="1:8">
      <c r="A1089" s="115" t="s">
        <v>739</v>
      </c>
      <c r="B1089" s="115" t="s">
        <v>2622</v>
      </c>
      <c r="C1089" s="115" t="s">
        <v>3436</v>
      </c>
      <c r="D1089" s="118">
        <v>2500000</v>
      </c>
      <c r="E1089" s="118" t="s">
        <v>3383</v>
      </c>
      <c r="F1089" s="118" t="s">
        <v>3383</v>
      </c>
      <c r="G1089" s="118" t="s">
        <v>3383</v>
      </c>
      <c r="H1089" s="118">
        <v>2500000</v>
      </c>
    </row>
    <row r="1090" spans="1:8">
      <c r="A1090" s="115" t="s">
        <v>739</v>
      </c>
      <c r="B1090" s="115" t="s">
        <v>3374</v>
      </c>
      <c r="C1090" s="115" t="s">
        <v>3398</v>
      </c>
      <c r="D1090" s="118">
        <v>29427064.359999999</v>
      </c>
      <c r="E1090" s="118">
        <v>29427064.359999999</v>
      </c>
      <c r="F1090" s="118" t="s">
        <v>3383</v>
      </c>
      <c r="G1090" s="118">
        <v>29427064.359999999</v>
      </c>
      <c r="H1090" s="118" t="s">
        <v>3383</v>
      </c>
    </row>
    <row r="1091" spans="1:8">
      <c r="A1091" s="115" t="s">
        <v>742</v>
      </c>
      <c r="B1091" s="115" t="s">
        <v>1495</v>
      </c>
      <c r="C1091" s="115" t="s">
        <v>1597</v>
      </c>
      <c r="D1091" s="118">
        <v>39408342.710000001</v>
      </c>
      <c r="E1091" s="118">
        <v>1149530.83</v>
      </c>
      <c r="F1091" s="118" t="s">
        <v>3383</v>
      </c>
      <c r="G1091" s="118">
        <v>1149530.83</v>
      </c>
      <c r="H1091" s="118">
        <v>38258811.880000003</v>
      </c>
    </row>
    <row r="1092" spans="1:8">
      <c r="A1092" s="115" t="s">
        <v>742</v>
      </c>
      <c r="B1092" s="115" t="s">
        <v>2623</v>
      </c>
      <c r="C1092" s="115" t="s">
        <v>3408</v>
      </c>
      <c r="D1092" s="118">
        <v>7294700</v>
      </c>
      <c r="E1092" s="118">
        <v>21300.92</v>
      </c>
      <c r="F1092" s="118" t="s">
        <v>3383</v>
      </c>
      <c r="G1092" s="118">
        <v>21300.92</v>
      </c>
      <c r="H1092" s="118">
        <v>7273399.0800000001</v>
      </c>
    </row>
    <row r="1093" spans="1:8">
      <c r="A1093" s="115" t="s">
        <v>742</v>
      </c>
      <c r="B1093" s="115" t="s">
        <v>2624</v>
      </c>
      <c r="C1093" s="115" t="s">
        <v>3479</v>
      </c>
      <c r="D1093" s="118">
        <v>33848033.659999996</v>
      </c>
      <c r="E1093" s="118">
        <v>2951833.32</v>
      </c>
      <c r="F1093" s="118" t="s">
        <v>3383</v>
      </c>
      <c r="G1093" s="118">
        <v>2951833.32</v>
      </c>
      <c r="H1093" s="118">
        <v>30896200.34</v>
      </c>
    </row>
    <row r="1094" spans="1:8">
      <c r="A1094" s="115" t="s">
        <v>742</v>
      </c>
      <c r="B1094" s="115" t="s">
        <v>2625</v>
      </c>
      <c r="C1094" s="115" t="s">
        <v>2604</v>
      </c>
      <c r="D1094" s="118">
        <v>4960090.4400000004</v>
      </c>
      <c r="E1094" s="118">
        <v>16277.45</v>
      </c>
      <c r="F1094" s="118" t="s">
        <v>3383</v>
      </c>
      <c r="G1094" s="118">
        <v>16277.45</v>
      </c>
      <c r="H1094" s="118">
        <v>4943812.99</v>
      </c>
    </row>
    <row r="1095" spans="1:8">
      <c r="A1095" s="115" t="s">
        <v>742</v>
      </c>
      <c r="B1095" s="115" t="s">
        <v>2626</v>
      </c>
      <c r="C1095" s="115" t="s">
        <v>2606</v>
      </c>
      <c r="D1095" s="118">
        <v>14135870.99</v>
      </c>
      <c r="E1095" s="118">
        <v>156461.71</v>
      </c>
      <c r="F1095" s="118" t="s">
        <v>3383</v>
      </c>
      <c r="G1095" s="118">
        <v>156461.71</v>
      </c>
      <c r="H1095" s="118">
        <v>13979409.279999999</v>
      </c>
    </row>
    <row r="1096" spans="1:8">
      <c r="A1096" s="115" t="s">
        <v>742</v>
      </c>
      <c r="B1096" s="115" t="s">
        <v>2627</v>
      </c>
      <c r="C1096" s="115" t="s">
        <v>2608</v>
      </c>
      <c r="D1096" s="118">
        <v>123429636.41</v>
      </c>
      <c r="E1096" s="118">
        <v>2873524.88</v>
      </c>
      <c r="F1096" s="118" t="s">
        <v>3383</v>
      </c>
      <c r="G1096" s="118">
        <v>2873524.88</v>
      </c>
      <c r="H1096" s="118">
        <v>120556111.53</v>
      </c>
    </row>
    <row r="1097" spans="1:8">
      <c r="A1097" s="115" t="s">
        <v>742</v>
      </c>
      <c r="B1097" s="115" t="s">
        <v>2628</v>
      </c>
      <c r="C1097" s="115" t="s">
        <v>2610</v>
      </c>
      <c r="D1097" s="118">
        <v>45228000</v>
      </c>
      <c r="E1097" s="118">
        <v>55500</v>
      </c>
      <c r="F1097" s="118" t="s">
        <v>3383</v>
      </c>
      <c r="G1097" s="118">
        <v>55500</v>
      </c>
      <c r="H1097" s="118">
        <v>45172500</v>
      </c>
    </row>
    <row r="1098" spans="1:8">
      <c r="A1098" s="115" t="s">
        <v>742</v>
      </c>
      <c r="B1098" s="115" t="s">
        <v>2629</v>
      </c>
      <c r="C1098" s="115" t="s">
        <v>3409</v>
      </c>
      <c r="D1098" s="118">
        <v>265275.81</v>
      </c>
      <c r="E1098" s="118" t="s">
        <v>3383</v>
      </c>
      <c r="F1098" s="118" t="s">
        <v>3383</v>
      </c>
      <c r="G1098" s="118" t="s">
        <v>3383</v>
      </c>
      <c r="H1098" s="118">
        <v>265275.81</v>
      </c>
    </row>
    <row r="1099" spans="1:8">
      <c r="A1099" s="115" t="s">
        <v>742</v>
      </c>
      <c r="B1099" s="115" t="s">
        <v>2630</v>
      </c>
      <c r="C1099" s="115" t="s">
        <v>3480</v>
      </c>
      <c r="D1099" s="118">
        <v>174983237</v>
      </c>
      <c r="E1099" s="118">
        <v>9113250.4800000004</v>
      </c>
      <c r="F1099" s="118">
        <v>40263277.829999998</v>
      </c>
      <c r="G1099" s="118">
        <v>49376528.310000002</v>
      </c>
      <c r="H1099" s="118">
        <v>125606708.69</v>
      </c>
    </row>
    <row r="1100" spans="1:8">
      <c r="A1100" s="115" t="s">
        <v>742</v>
      </c>
      <c r="B1100" s="115" t="s">
        <v>2631</v>
      </c>
      <c r="C1100" s="115" t="s">
        <v>3481</v>
      </c>
      <c r="D1100" s="118">
        <v>8552208.8699999992</v>
      </c>
      <c r="E1100" s="118">
        <v>590000</v>
      </c>
      <c r="F1100" s="118" t="s">
        <v>3383</v>
      </c>
      <c r="G1100" s="118">
        <v>590000</v>
      </c>
      <c r="H1100" s="118">
        <v>7962208.8700000001</v>
      </c>
    </row>
    <row r="1101" spans="1:8">
      <c r="A1101" s="115" t="s">
        <v>742</v>
      </c>
      <c r="B1101" s="115" t="s">
        <v>2632</v>
      </c>
      <c r="C1101" s="115" t="s">
        <v>1988</v>
      </c>
      <c r="D1101" s="118">
        <v>40862250</v>
      </c>
      <c r="E1101" s="118">
        <v>1058280</v>
      </c>
      <c r="F1101" s="118" t="s">
        <v>3383</v>
      </c>
      <c r="G1101" s="118">
        <v>1058280</v>
      </c>
      <c r="H1101" s="118">
        <v>39803970</v>
      </c>
    </row>
    <row r="1102" spans="1:8">
      <c r="A1102" s="115" t="s">
        <v>742</v>
      </c>
      <c r="B1102" s="115" t="s">
        <v>2633</v>
      </c>
      <c r="C1102" s="115" t="s">
        <v>2616</v>
      </c>
      <c r="D1102" s="118">
        <v>8075000</v>
      </c>
      <c r="E1102" s="118" t="s">
        <v>3383</v>
      </c>
      <c r="F1102" s="118" t="s">
        <v>3383</v>
      </c>
      <c r="G1102" s="118" t="s">
        <v>3383</v>
      </c>
      <c r="H1102" s="118">
        <v>8075000</v>
      </c>
    </row>
    <row r="1103" spans="1:8">
      <c r="A1103" s="115" t="s">
        <v>742</v>
      </c>
      <c r="B1103" s="115" t="s">
        <v>2634</v>
      </c>
      <c r="C1103" s="115" t="s">
        <v>3410</v>
      </c>
      <c r="D1103" s="118">
        <v>450000</v>
      </c>
      <c r="E1103" s="118" t="s">
        <v>3383</v>
      </c>
      <c r="F1103" s="118" t="s">
        <v>3383</v>
      </c>
      <c r="G1103" s="118" t="s">
        <v>3383</v>
      </c>
      <c r="H1103" s="118">
        <v>450000</v>
      </c>
    </row>
    <row r="1104" spans="1:8">
      <c r="A1104" s="115" t="s">
        <v>742</v>
      </c>
      <c r="B1104" s="115" t="s">
        <v>2635</v>
      </c>
      <c r="C1104" s="115" t="s">
        <v>3411</v>
      </c>
      <c r="D1104" s="118">
        <v>480000</v>
      </c>
      <c r="E1104" s="118" t="s">
        <v>3383</v>
      </c>
      <c r="F1104" s="118" t="s">
        <v>3383</v>
      </c>
      <c r="G1104" s="118" t="s">
        <v>3383</v>
      </c>
      <c r="H1104" s="118">
        <v>480000</v>
      </c>
    </row>
    <row r="1105" spans="1:8">
      <c r="A1105" s="115" t="s">
        <v>742</v>
      </c>
      <c r="B1105" s="115" t="s">
        <v>2636</v>
      </c>
      <c r="C1105" s="115" t="s">
        <v>3471</v>
      </c>
      <c r="D1105" s="118">
        <v>900000</v>
      </c>
      <c r="E1105" s="118" t="s">
        <v>3383</v>
      </c>
      <c r="F1105" s="118" t="s">
        <v>3383</v>
      </c>
      <c r="G1105" s="118" t="s">
        <v>3383</v>
      </c>
      <c r="H1105" s="118">
        <v>900000</v>
      </c>
    </row>
    <row r="1106" spans="1:8">
      <c r="A1106" s="115" t="s">
        <v>742</v>
      </c>
      <c r="B1106" s="115" t="s">
        <v>2637</v>
      </c>
      <c r="C1106" s="115" t="s">
        <v>3412</v>
      </c>
      <c r="D1106" s="118">
        <v>3200000</v>
      </c>
      <c r="E1106" s="118">
        <v>751924.86</v>
      </c>
      <c r="F1106" s="118" t="s">
        <v>3383</v>
      </c>
      <c r="G1106" s="118">
        <v>751924.86</v>
      </c>
      <c r="H1106" s="118">
        <v>2448075.14</v>
      </c>
    </row>
    <row r="1107" spans="1:8">
      <c r="A1107" s="115" t="s">
        <v>742</v>
      </c>
      <c r="B1107" s="115" t="s">
        <v>2638</v>
      </c>
      <c r="C1107" s="115" t="s">
        <v>3413</v>
      </c>
      <c r="D1107" s="118">
        <v>480000</v>
      </c>
      <c r="E1107" s="118" t="s">
        <v>3383</v>
      </c>
      <c r="F1107" s="118" t="s">
        <v>3383</v>
      </c>
      <c r="G1107" s="118" t="s">
        <v>3383</v>
      </c>
      <c r="H1107" s="118">
        <v>480000</v>
      </c>
    </row>
    <row r="1108" spans="1:8">
      <c r="A1108" s="115" t="s">
        <v>742</v>
      </c>
      <c r="B1108" s="115" t="s">
        <v>2639</v>
      </c>
      <c r="C1108" s="115" t="s">
        <v>3419</v>
      </c>
      <c r="D1108" s="118">
        <v>240000</v>
      </c>
      <c r="E1108" s="118" t="s">
        <v>3383</v>
      </c>
      <c r="F1108" s="118" t="s">
        <v>3383</v>
      </c>
      <c r="G1108" s="118" t="s">
        <v>3383</v>
      </c>
      <c r="H1108" s="118">
        <v>240000</v>
      </c>
    </row>
    <row r="1109" spans="1:8">
      <c r="A1109" s="115" t="s">
        <v>742</v>
      </c>
      <c r="B1109" s="115" t="s">
        <v>2640</v>
      </c>
      <c r="C1109" s="115" t="s">
        <v>3423</v>
      </c>
      <c r="D1109" s="118">
        <v>1440000</v>
      </c>
      <c r="E1109" s="118" t="s">
        <v>3383</v>
      </c>
      <c r="F1109" s="118" t="s">
        <v>3383</v>
      </c>
      <c r="G1109" s="118" t="s">
        <v>3383</v>
      </c>
      <c r="H1109" s="118">
        <v>1440000</v>
      </c>
    </row>
    <row r="1110" spans="1:8">
      <c r="A1110" s="115" t="s">
        <v>742</v>
      </c>
      <c r="B1110" s="115" t="s">
        <v>2641</v>
      </c>
      <c r="C1110" s="115" t="s">
        <v>1625</v>
      </c>
      <c r="D1110" s="118">
        <v>3908007.5</v>
      </c>
      <c r="E1110" s="118" t="s">
        <v>3383</v>
      </c>
      <c r="F1110" s="118" t="s">
        <v>3383</v>
      </c>
      <c r="G1110" s="118" t="s">
        <v>3383</v>
      </c>
      <c r="H1110" s="118">
        <v>3908007.5</v>
      </c>
    </row>
    <row r="1111" spans="1:8">
      <c r="A1111" s="115" t="s">
        <v>742</v>
      </c>
      <c r="B1111" s="115" t="s">
        <v>2642</v>
      </c>
      <c r="C1111" s="115" t="s">
        <v>3424</v>
      </c>
      <c r="D1111" s="118">
        <v>1947050</v>
      </c>
      <c r="E1111" s="118" t="s">
        <v>3383</v>
      </c>
      <c r="F1111" s="118" t="s">
        <v>3383</v>
      </c>
      <c r="G1111" s="118" t="s">
        <v>3383</v>
      </c>
      <c r="H1111" s="118">
        <v>1947050</v>
      </c>
    </row>
    <row r="1112" spans="1:8">
      <c r="A1112" s="115" t="s">
        <v>742</v>
      </c>
      <c r="B1112" s="115" t="s">
        <v>2643</v>
      </c>
      <c r="C1112" s="115" t="s">
        <v>3420</v>
      </c>
      <c r="D1112" s="118">
        <v>9735250</v>
      </c>
      <c r="E1112" s="118" t="s">
        <v>3383</v>
      </c>
      <c r="F1112" s="118" t="s">
        <v>3383</v>
      </c>
      <c r="G1112" s="118" t="s">
        <v>3383</v>
      </c>
      <c r="H1112" s="118">
        <v>9735250</v>
      </c>
    </row>
    <row r="1113" spans="1:8">
      <c r="A1113" s="115" t="s">
        <v>742</v>
      </c>
      <c r="B1113" s="115" t="s">
        <v>2644</v>
      </c>
      <c r="C1113" s="115" t="s">
        <v>3426</v>
      </c>
      <c r="D1113" s="118">
        <v>834450</v>
      </c>
      <c r="E1113" s="118" t="s">
        <v>3383</v>
      </c>
      <c r="F1113" s="118" t="s">
        <v>3383</v>
      </c>
      <c r="G1113" s="118" t="s">
        <v>3383</v>
      </c>
      <c r="H1113" s="118">
        <v>834450</v>
      </c>
    </row>
    <row r="1114" spans="1:8">
      <c r="A1114" s="115" t="s">
        <v>742</v>
      </c>
      <c r="B1114" s="115" t="s">
        <v>2645</v>
      </c>
      <c r="C1114" s="115" t="s">
        <v>1701</v>
      </c>
      <c r="D1114" s="118">
        <v>72597.149999999994</v>
      </c>
      <c r="E1114" s="118" t="s">
        <v>3383</v>
      </c>
      <c r="F1114" s="118" t="s">
        <v>3383</v>
      </c>
      <c r="G1114" s="118" t="s">
        <v>3383</v>
      </c>
      <c r="H1114" s="118">
        <v>72597.149999999994</v>
      </c>
    </row>
    <row r="1115" spans="1:8">
      <c r="A1115" s="115" t="s">
        <v>742</v>
      </c>
      <c r="B1115" s="115" t="s">
        <v>2646</v>
      </c>
      <c r="C1115" s="115" t="s">
        <v>1699</v>
      </c>
      <c r="D1115" s="118">
        <v>24199.05</v>
      </c>
      <c r="E1115" s="118">
        <v>16081.75</v>
      </c>
      <c r="F1115" s="118" t="s">
        <v>3383</v>
      </c>
      <c r="G1115" s="118">
        <v>16081.75</v>
      </c>
      <c r="H1115" s="118">
        <v>8117.3</v>
      </c>
    </row>
    <row r="1116" spans="1:8">
      <c r="A1116" s="115" t="s">
        <v>742</v>
      </c>
      <c r="B1116" s="115" t="s">
        <v>2647</v>
      </c>
      <c r="C1116" s="115" t="s">
        <v>3436</v>
      </c>
      <c r="D1116" s="118">
        <v>10000000</v>
      </c>
      <c r="E1116" s="118" t="s">
        <v>3383</v>
      </c>
      <c r="F1116" s="118" t="s">
        <v>3383</v>
      </c>
      <c r="G1116" s="118" t="s">
        <v>3383</v>
      </c>
      <c r="H1116" s="118">
        <v>10000000</v>
      </c>
    </row>
    <row r="1117" spans="1:8">
      <c r="A1117" s="115" t="s">
        <v>742</v>
      </c>
      <c r="B1117" s="115" t="s">
        <v>2648</v>
      </c>
      <c r="C1117" s="115" t="s">
        <v>3417</v>
      </c>
      <c r="D1117" s="118">
        <v>3600000</v>
      </c>
      <c r="E1117" s="118" t="s">
        <v>3383</v>
      </c>
      <c r="F1117" s="118" t="s">
        <v>3383</v>
      </c>
      <c r="G1117" s="118" t="s">
        <v>3383</v>
      </c>
      <c r="H1117" s="118">
        <v>3600000</v>
      </c>
    </row>
    <row r="1118" spans="1:8">
      <c r="A1118" s="115" t="s">
        <v>742</v>
      </c>
      <c r="B1118" s="115" t="s">
        <v>1496</v>
      </c>
      <c r="C1118" s="115" t="s">
        <v>1597</v>
      </c>
      <c r="D1118" s="118">
        <v>243000</v>
      </c>
      <c r="E1118" s="118" t="s">
        <v>3383</v>
      </c>
      <c r="F1118" s="118" t="s">
        <v>3383</v>
      </c>
      <c r="G1118" s="118" t="s">
        <v>3383</v>
      </c>
      <c r="H1118" s="118">
        <v>243000</v>
      </c>
    </row>
    <row r="1119" spans="1:8">
      <c r="A1119" s="115" t="s">
        <v>756</v>
      </c>
      <c r="B1119" s="115" t="s">
        <v>2649</v>
      </c>
      <c r="C1119" s="115" t="s">
        <v>3408</v>
      </c>
      <c r="D1119" s="118">
        <v>20430</v>
      </c>
      <c r="E1119" s="118" t="s">
        <v>3383</v>
      </c>
      <c r="F1119" s="118" t="s">
        <v>3383</v>
      </c>
      <c r="G1119" s="118" t="s">
        <v>3383</v>
      </c>
      <c r="H1119" s="118">
        <v>20430</v>
      </c>
    </row>
    <row r="1120" spans="1:8">
      <c r="A1120" s="115" t="s">
        <v>756</v>
      </c>
      <c r="B1120" s="115" t="s">
        <v>2650</v>
      </c>
      <c r="C1120" s="115" t="s">
        <v>1600</v>
      </c>
      <c r="D1120" s="118">
        <v>614999.69999999995</v>
      </c>
      <c r="E1120" s="118" t="s">
        <v>3383</v>
      </c>
      <c r="F1120" s="118" t="s">
        <v>3383</v>
      </c>
      <c r="G1120" s="118" t="s">
        <v>3383</v>
      </c>
      <c r="H1120" s="118">
        <v>614999.69999999995</v>
      </c>
    </row>
    <row r="1121" spans="1:8">
      <c r="A1121" s="115" t="s">
        <v>756</v>
      </c>
      <c r="B1121" s="115" t="s">
        <v>2651</v>
      </c>
      <c r="C1121" s="115" t="s">
        <v>1602</v>
      </c>
      <c r="D1121" s="118">
        <v>17500</v>
      </c>
      <c r="E1121" s="118" t="s">
        <v>3383</v>
      </c>
      <c r="F1121" s="118" t="s">
        <v>3383</v>
      </c>
      <c r="G1121" s="118" t="s">
        <v>3383</v>
      </c>
      <c r="H1121" s="118">
        <v>17500</v>
      </c>
    </row>
    <row r="1122" spans="1:8">
      <c r="A1122" s="115" t="s">
        <v>756</v>
      </c>
      <c r="B1122" s="115" t="s">
        <v>2652</v>
      </c>
      <c r="C1122" s="115" t="s">
        <v>1604</v>
      </c>
      <c r="D1122" s="118">
        <v>135000</v>
      </c>
      <c r="E1122" s="118" t="s">
        <v>3383</v>
      </c>
      <c r="F1122" s="118" t="s">
        <v>3383</v>
      </c>
      <c r="G1122" s="118" t="s">
        <v>3383</v>
      </c>
      <c r="H1122" s="118">
        <v>135000</v>
      </c>
    </row>
    <row r="1123" spans="1:8">
      <c r="A1123" s="115" t="s">
        <v>756</v>
      </c>
      <c r="B1123" s="115" t="s">
        <v>2653</v>
      </c>
      <c r="C1123" s="115" t="s">
        <v>2306</v>
      </c>
      <c r="D1123" s="118">
        <v>434000</v>
      </c>
      <c r="E1123" s="118" t="s">
        <v>3383</v>
      </c>
      <c r="F1123" s="118" t="s">
        <v>3383</v>
      </c>
      <c r="G1123" s="118" t="s">
        <v>3383</v>
      </c>
      <c r="H1123" s="118">
        <v>434000</v>
      </c>
    </row>
    <row r="1124" spans="1:8">
      <c r="A1124" s="115" t="s">
        <v>756</v>
      </c>
      <c r="B1124" s="115" t="s">
        <v>1497</v>
      </c>
      <c r="C1124" s="115" t="s">
        <v>1597</v>
      </c>
      <c r="D1124" s="118">
        <v>6827000</v>
      </c>
      <c r="E1124" s="118" t="s">
        <v>3383</v>
      </c>
      <c r="F1124" s="118" t="s">
        <v>3383</v>
      </c>
      <c r="G1124" s="118" t="s">
        <v>3383</v>
      </c>
      <c r="H1124" s="118">
        <v>6827000</v>
      </c>
    </row>
    <row r="1125" spans="1:8">
      <c r="A1125" s="115" t="s">
        <v>761</v>
      </c>
      <c r="B1125" s="115" t="s">
        <v>2654</v>
      </c>
      <c r="C1125" s="115" t="s">
        <v>3408</v>
      </c>
      <c r="D1125" s="118">
        <v>1344100</v>
      </c>
      <c r="E1125" s="118" t="s">
        <v>3383</v>
      </c>
      <c r="F1125" s="118" t="s">
        <v>3383</v>
      </c>
      <c r="G1125" s="118" t="s">
        <v>3383</v>
      </c>
      <c r="H1125" s="118">
        <v>1344100</v>
      </c>
    </row>
    <row r="1126" spans="1:8">
      <c r="A1126" s="115" t="s">
        <v>761</v>
      </c>
      <c r="B1126" s="115" t="s">
        <v>2655</v>
      </c>
      <c r="C1126" s="115" t="s">
        <v>1600</v>
      </c>
      <c r="D1126" s="118">
        <v>8369153.5999999996</v>
      </c>
      <c r="E1126" s="118" t="s">
        <v>3383</v>
      </c>
      <c r="F1126" s="118" t="s">
        <v>3383</v>
      </c>
      <c r="G1126" s="118" t="s">
        <v>3383</v>
      </c>
      <c r="H1126" s="118">
        <v>8369153.5999999996</v>
      </c>
    </row>
    <row r="1127" spans="1:8">
      <c r="A1127" s="115" t="s">
        <v>761</v>
      </c>
      <c r="B1127" s="115" t="s">
        <v>2656</v>
      </c>
      <c r="C1127" s="115" t="s">
        <v>1602</v>
      </c>
      <c r="D1127" s="118">
        <v>805800</v>
      </c>
      <c r="E1127" s="118" t="s">
        <v>3383</v>
      </c>
      <c r="F1127" s="118" t="s">
        <v>3383</v>
      </c>
      <c r="G1127" s="118" t="s">
        <v>3383</v>
      </c>
      <c r="H1127" s="118">
        <v>805800</v>
      </c>
    </row>
    <row r="1128" spans="1:8">
      <c r="A1128" s="115" t="s">
        <v>761</v>
      </c>
      <c r="B1128" s="115" t="s">
        <v>2657</v>
      </c>
      <c r="C1128" s="115" t="s">
        <v>1604</v>
      </c>
      <c r="D1128" s="118">
        <v>2413432.73</v>
      </c>
      <c r="E1128" s="118" t="s">
        <v>3383</v>
      </c>
      <c r="F1128" s="118" t="s">
        <v>3383</v>
      </c>
      <c r="G1128" s="118" t="s">
        <v>3383</v>
      </c>
      <c r="H1128" s="118">
        <v>2413432.73</v>
      </c>
    </row>
    <row r="1129" spans="1:8">
      <c r="A1129" s="115" t="s">
        <v>761</v>
      </c>
      <c r="B1129" s="115" t="s">
        <v>2658</v>
      </c>
      <c r="C1129" s="115" t="s">
        <v>2975</v>
      </c>
      <c r="D1129" s="118">
        <v>12879222.65</v>
      </c>
      <c r="E1129" s="118" t="s">
        <v>3383</v>
      </c>
      <c r="F1129" s="118" t="s">
        <v>3383</v>
      </c>
      <c r="G1129" s="118" t="s">
        <v>3383</v>
      </c>
      <c r="H1129" s="118">
        <v>12879222.65</v>
      </c>
    </row>
    <row r="1130" spans="1:8">
      <c r="A1130" s="115" t="s">
        <v>761</v>
      </c>
      <c r="B1130" s="115" t="s">
        <v>2659</v>
      </c>
      <c r="C1130" s="115" t="s">
        <v>1607</v>
      </c>
      <c r="D1130" s="118">
        <v>2214000</v>
      </c>
      <c r="E1130" s="118" t="s">
        <v>3383</v>
      </c>
      <c r="F1130" s="118" t="s">
        <v>3383</v>
      </c>
      <c r="G1130" s="118" t="s">
        <v>3383</v>
      </c>
      <c r="H1130" s="118">
        <v>2214000</v>
      </c>
    </row>
    <row r="1131" spans="1:8">
      <c r="A1131" s="115" t="s">
        <v>761</v>
      </c>
      <c r="B1131" s="115" t="s">
        <v>2660</v>
      </c>
      <c r="C1131" s="115" t="s">
        <v>3409</v>
      </c>
      <c r="D1131" s="118">
        <v>125000</v>
      </c>
      <c r="E1131" s="118" t="s">
        <v>3383</v>
      </c>
      <c r="F1131" s="118" t="s">
        <v>3383</v>
      </c>
      <c r="G1131" s="118" t="s">
        <v>3383</v>
      </c>
      <c r="H1131" s="118">
        <v>125000</v>
      </c>
    </row>
    <row r="1132" spans="1:8">
      <c r="A1132" s="115" t="s">
        <v>761</v>
      </c>
      <c r="B1132" s="115" t="s">
        <v>2661</v>
      </c>
      <c r="C1132" s="115" t="s">
        <v>1610</v>
      </c>
      <c r="D1132" s="118">
        <v>16493059.73</v>
      </c>
      <c r="E1132" s="118">
        <v>11893750</v>
      </c>
      <c r="F1132" s="118">
        <v>640000</v>
      </c>
      <c r="G1132" s="118">
        <v>12533750</v>
      </c>
      <c r="H1132" s="118">
        <v>3959309.73</v>
      </c>
    </row>
    <row r="1133" spans="1:8">
      <c r="A1133" s="115" t="s">
        <v>761</v>
      </c>
      <c r="B1133" s="115" t="s">
        <v>2662</v>
      </c>
      <c r="C1133" s="115" t="s">
        <v>1612</v>
      </c>
      <c r="D1133" s="118">
        <v>2698989.71</v>
      </c>
      <c r="E1133" s="118" t="s">
        <v>3383</v>
      </c>
      <c r="F1133" s="118" t="s">
        <v>3383</v>
      </c>
      <c r="G1133" s="118" t="s">
        <v>3383</v>
      </c>
      <c r="H1133" s="118">
        <v>2698989.71</v>
      </c>
    </row>
    <row r="1134" spans="1:8">
      <c r="A1134" s="115" t="s">
        <v>761</v>
      </c>
      <c r="B1134" s="115" t="s">
        <v>2663</v>
      </c>
      <c r="C1134" s="115" t="s">
        <v>2982</v>
      </c>
      <c r="D1134" s="118">
        <v>2618000</v>
      </c>
      <c r="E1134" s="118" t="s">
        <v>3383</v>
      </c>
      <c r="F1134" s="118" t="s">
        <v>3383</v>
      </c>
      <c r="G1134" s="118" t="s">
        <v>3383</v>
      </c>
      <c r="H1134" s="118">
        <v>2618000</v>
      </c>
    </row>
    <row r="1135" spans="1:8">
      <c r="A1135" s="115" t="s">
        <v>761</v>
      </c>
      <c r="B1135" s="115" t="s">
        <v>2664</v>
      </c>
      <c r="C1135" s="115" t="s">
        <v>1615</v>
      </c>
      <c r="D1135" s="118">
        <v>750000</v>
      </c>
      <c r="E1135" s="118" t="s">
        <v>3383</v>
      </c>
      <c r="F1135" s="118" t="s">
        <v>3383</v>
      </c>
      <c r="G1135" s="118" t="s">
        <v>3383</v>
      </c>
      <c r="H1135" s="118">
        <v>750000</v>
      </c>
    </row>
    <row r="1136" spans="1:8">
      <c r="A1136" s="115" t="s">
        <v>761</v>
      </c>
      <c r="B1136" s="115" t="s">
        <v>2665</v>
      </c>
      <c r="C1136" s="115" t="s">
        <v>3410</v>
      </c>
      <c r="D1136" s="118">
        <v>225000</v>
      </c>
      <c r="E1136" s="118" t="s">
        <v>3383</v>
      </c>
      <c r="F1136" s="118" t="s">
        <v>3383</v>
      </c>
      <c r="G1136" s="118" t="s">
        <v>3383</v>
      </c>
      <c r="H1136" s="118">
        <v>225000</v>
      </c>
    </row>
    <row r="1137" spans="1:8">
      <c r="A1137" s="115" t="s">
        <v>761</v>
      </c>
      <c r="B1137" s="115" t="s">
        <v>2666</v>
      </c>
      <c r="C1137" s="115" t="s">
        <v>3411</v>
      </c>
      <c r="D1137" s="118">
        <v>50000</v>
      </c>
      <c r="E1137" s="118" t="s">
        <v>3383</v>
      </c>
      <c r="F1137" s="118" t="s">
        <v>3383</v>
      </c>
      <c r="G1137" s="118" t="s">
        <v>3383</v>
      </c>
      <c r="H1137" s="118">
        <v>50000</v>
      </c>
    </row>
    <row r="1138" spans="1:8">
      <c r="A1138" s="115" t="s">
        <v>761</v>
      </c>
      <c r="B1138" s="115" t="s">
        <v>2667</v>
      </c>
      <c r="C1138" s="115" t="s">
        <v>3433</v>
      </c>
      <c r="D1138" s="118">
        <v>150000</v>
      </c>
      <c r="E1138" s="118" t="s">
        <v>3383</v>
      </c>
      <c r="F1138" s="118" t="s">
        <v>3383</v>
      </c>
      <c r="G1138" s="118" t="s">
        <v>3383</v>
      </c>
      <c r="H1138" s="118">
        <v>150000</v>
      </c>
    </row>
    <row r="1139" spans="1:8">
      <c r="A1139" s="115" t="s">
        <v>761</v>
      </c>
      <c r="B1139" s="115" t="s">
        <v>2668</v>
      </c>
      <c r="C1139" s="115" t="s">
        <v>3412</v>
      </c>
      <c r="D1139" s="118">
        <v>800000</v>
      </c>
      <c r="E1139" s="118" t="s">
        <v>3383</v>
      </c>
      <c r="F1139" s="118" t="s">
        <v>3383</v>
      </c>
      <c r="G1139" s="118" t="s">
        <v>3383</v>
      </c>
      <c r="H1139" s="118">
        <v>800000</v>
      </c>
    </row>
    <row r="1140" spans="1:8">
      <c r="A1140" s="115" t="s">
        <v>761</v>
      </c>
      <c r="B1140" s="115" t="s">
        <v>2669</v>
      </c>
      <c r="C1140" s="115" t="s">
        <v>3413</v>
      </c>
      <c r="D1140" s="118">
        <v>160000</v>
      </c>
      <c r="E1140" s="118" t="s">
        <v>3383</v>
      </c>
      <c r="F1140" s="118" t="s">
        <v>3383</v>
      </c>
      <c r="G1140" s="118" t="s">
        <v>3383</v>
      </c>
      <c r="H1140" s="118">
        <v>160000</v>
      </c>
    </row>
    <row r="1141" spans="1:8">
      <c r="A1141" s="115" t="s">
        <v>761</v>
      </c>
      <c r="B1141" s="115" t="s">
        <v>2670</v>
      </c>
      <c r="C1141" s="115" t="s">
        <v>3419</v>
      </c>
      <c r="D1141" s="118">
        <v>60000</v>
      </c>
      <c r="E1141" s="118" t="s">
        <v>3383</v>
      </c>
      <c r="F1141" s="118" t="s">
        <v>3383</v>
      </c>
      <c r="G1141" s="118" t="s">
        <v>3383</v>
      </c>
      <c r="H1141" s="118">
        <v>60000</v>
      </c>
    </row>
    <row r="1142" spans="1:8">
      <c r="A1142" s="115" t="s">
        <v>761</v>
      </c>
      <c r="B1142" s="115" t="s">
        <v>2671</v>
      </c>
      <c r="C1142" s="115" t="s">
        <v>3423</v>
      </c>
      <c r="D1142" s="118">
        <v>360000</v>
      </c>
      <c r="E1142" s="118" t="s">
        <v>3383</v>
      </c>
      <c r="F1142" s="118" t="s">
        <v>3383</v>
      </c>
      <c r="G1142" s="118" t="s">
        <v>3383</v>
      </c>
      <c r="H1142" s="118">
        <v>360000</v>
      </c>
    </row>
    <row r="1143" spans="1:8">
      <c r="A1143" s="115" t="s">
        <v>761</v>
      </c>
      <c r="B1143" s="115" t="s">
        <v>2672</v>
      </c>
      <c r="C1143" s="115" t="s">
        <v>3455</v>
      </c>
      <c r="D1143" s="118">
        <v>945200</v>
      </c>
      <c r="E1143" s="118">
        <v>894755.6</v>
      </c>
      <c r="F1143" s="118" t="s">
        <v>3383</v>
      </c>
      <c r="G1143" s="118">
        <v>894755.6</v>
      </c>
      <c r="H1143" s="118">
        <v>50444.4</v>
      </c>
    </row>
    <row r="1144" spans="1:8">
      <c r="A1144" s="115" t="s">
        <v>761</v>
      </c>
      <c r="B1144" s="115" t="s">
        <v>2673</v>
      </c>
      <c r="C1144" s="115" t="s">
        <v>3420</v>
      </c>
      <c r="D1144" s="118">
        <v>2502000</v>
      </c>
      <c r="E1144" s="118" t="s">
        <v>3383</v>
      </c>
      <c r="F1144" s="118" t="s">
        <v>3383</v>
      </c>
      <c r="G1144" s="118" t="s">
        <v>3383</v>
      </c>
      <c r="H1144" s="118">
        <v>2502000</v>
      </c>
    </row>
    <row r="1145" spans="1:8">
      <c r="A1145" s="115" t="s">
        <v>761</v>
      </c>
      <c r="B1145" s="115" t="s">
        <v>2674</v>
      </c>
      <c r="C1145" s="115" t="s">
        <v>3417</v>
      </c>
      <c r="D1145" s="118">
        <v>5000000</v>
      </c>
      <c r="E1145" s="118" t="s">
        <v>3383</v>
      </c>
      <c r="F1145" s="118" t="s">
        <v>3383</v>
      </c>
      <c r="G1145" s="118" t="s">
        <v>3383</v>
      </c>
      <c r="H1145" s="118">
        <v>5000000</v>
      </c>
    </row>
    <row r="1146" spans="1:8">
      <c r="A1146" s="115" t="s">
        <v>761</v>
      </c>
      <c r="B1146" s="115" t="s">
        <v>1498</v>
      </c>
      <c r="C1146" s="115" t="s">
        <v>1597</v>
      </c>
      <c r="D1146" s="118">
        <v>35065000</v>
      </c>
      <c r="E1146" s="118">
        <v>1074919.55</v>
      </c>
      <c r="F1146" s="118" t="s">
        <v>3383</v>
      </c>
      <c r="G1146" s="118">
        <v>1074919.55</v>
      </c>
      <c r="H1146" s="118">
        <v>33990080.450000003</v>
      </c>
    </row>
    <row r="1147" spans="1:8">
      <c r="A1147" s="115" t="s">
        <v>768</v>
      </c>
      <c r="B1147" s="115" t="s">
        <v>2675</v>
      </c>
      <c r="C1147" s="115" t="s">
        <v>3408</v>
      </c>
      <c r="D1147" s="118">
        <v>6908300</v>
      </c>
      <c r="E1147" s="118">
        <v>74032.38</v>
      </c>
      <c r="F1147" s="118" t="s">
        <v>3383</v>
      </c>
      <c r="G1147" s="118">
        <v>74032.38</v>
      </c>
      <c r="H1147" s="118">
        <v>6834267.6200000001</v>
      </c>
    </row>
    <row r="1148" spans="1:8">
      <c r="A1148" s="115" t="s">
        <v>768</v>
      </c>
      <c r="B1148" s="115" t="s">
        <v>2676</v>
      </c>
      <c r="C1148" s="115" t="s">
        <v>1600</v>
      </c>
      <c r="D1148" s="118">
        <v>68660060.349999994</v>
      </c>
      <c r="E1148" s="118">
        <v>870328.95</v>
      </c>
      <c r="F1148" s="118" t="s">
        <v>3383</v>
      </c>
      <c r="G1148" s="118">
        <v>870328.95</v>
      </c>
      <c r="H1148" s="118">
        <v>67789731.400000006</v>
      </c>
    </row>
    <row r="1149" spans="1:8">
      <c r="A1149" s="115" t="s">
        <v>768</v>
      </c>
      <c r="B1149" s="115" t="s">
        <v>2677</v>
      </c>
      <c r="C1149" s="115" t="s">
        <v>1602</v>
      </c>
      <c r="D1149" s="118">
        <v>6240400</v>
      </c>
      <c r="E1149" s="118">
        <v>304636.82</v>
      </c>
      <c r="F1149" s="118" t="s">
        <v>3383</v>
      </c>
      <c r="G1149" s="118">
        <v>304636.82</v>
      </c>
      <c r="H1149" s="118">
        <v>5935763.1799999997</v>
      </c>
    </row>
    <row r="1150" spans="1:8">
      <c r="A1150" s="115" t="s">
        <v>768</v>
      </c>
      <c r="B1150" s="115" t="s">
        <v>2678</v>
      </c>
      <c r="C1150" s="115" t="s">
        <v>1604</v>
      </c>
      <c r="D1150" s="118">
        <v>15112710</v>
      </c>
      <c r="E1150" s="118">
        <v>648487.39</v>
      </c>
      <c r="F1150" s="118" t="s">
        <v>3383</v>
      </c>
      <c r="G1150" s="118">
        <v>648487.39</v>
      </c>
      <c r="H1150" s="118">
        <v>14464222.609999999</v>
      </c>
    </row>
    <row r="1151" spans="1:8">
      <c r="A1151" s="115" t="s">
        <v>768</v>
      </c>
      <c r="B1151" s="115" t="s">
        <v>2679</v>
      </c>
      <c r="C1151" s="115" t="s">
        <v>2975</v>
      </c>
      <c r="D1151" s="118">
        <v>140414796.34</v>
      </c>
      <c r="E1151" s="118">
        <v>53092.08</v>
      </c>
      <c r="F1151" s="118" t="s">
        <v>3383</v>
      </c>
      <c r="G1151" s="118">
        <v>53092.08</v>
      </c>
      <c r="H1151" s="118">
        <v>140361704.25999999</v>
      </c>
    </row>
    <row r="1152" spans="1:8">
      <c r="A1152" s="115" t="s">
        <v>768</v>
      </c>
      <c r="B1152" s="115" t="s">
        <v>2680</v>
      </c>
      <c r="C1152" s="115" t="s">
        <v>1607</v>
      </c>
      <c r="D1152" s="118">
        <v>31272000</v>
      </c>
      <c r="E1152" s="118">
        <v>374500</v>
      </c>
      <c r="F1152" s="118">
        <v>462500</v>
      </c>
      <c r="G1152" s="118">
        <v>837000</v>
      </c>
      <c r="H1152" s="118">
        <v>30435000</v>
      </c>
    </row>
    <row r="1153" spans="1:8">
      <c r="A1153" s="115" t="s">
        <v>768</v>
      </c>
      <c r="B1153" s="115" t="s">
        <v>2681</v>
      </c>
      <c r="C1153" s="115" t="s">
        <v>3409</v>
      </c>
      <c r="D1153" s="118">
        <v>450000</v>
      </c>
      <c r="E1153" s="118" t="s">
        <v>3383</v>
      </c>
      <c r="F1153" s="118" t="s">
        <v>3383</v>
      </c>
      <c r="G1153" s="118" t="s">
        <v>3383</v>
      </c>
      <c r="H1153" s="118">
        <v>450000</v>
      </c>
    </row>
    <row r="1154" spans="1:8">
      <c r="A1154" s="115" t="s">
        <v>768</v>
      </c>
      <c r="B1154" s="115" t="s">
        <v>2682</v>
      </c>
      <c r="C1154" s="115" t="s">
        <v>1610</v>
      </c>
      <c r="D1154" s="118">
        <v>200056203.18000001</v>
      </c>
      <c r="E1154" s="118">
        <v>28087535</v>
      </c>
      <c r="F1154" s="118">
        <v>1660540</v>
      </c>
      <c r="G1154" s="118">
        <v>29748075</v>
      </c>
      <c r="H1154" s="118">
        <v>170308128.18000001</v>
      </c>
    </row>
    <row r="1155" spans="1:8">
      <c r="A1155" s="115" t="s">
        <v>768</v>
      </c>
      <c r="B1155" s="115" t="s">
        <v>2683</v>
      </c>
      <c r="C1155" s="115" t="s">
        <v>1612</v>
      </c>
      <c r="D1155" s="118">
        <v>19360681.059999999</v>
      </c>
      <c r="E1155" s="118">
        <v>26160</v>
      </c>
      <c r="F1155" s="118">
        <v>9000</v>
      </c>
      <c r="G1155" s="118">
        <v>35160</v>
      </c>
      <c r="H1155" s="118">
        <v>19325521.059999999</v>
      </c>
    </row>
    <row r="1156" spans="1:8">
      <c r="A1156" s="115" t="s">
        <v>768</v>
      </c>
      <c r="B1156" s="115" t="s">
        <v>2684</v>
      </c>
      <c r="C1156" s="115" t="s">
        <v>2982</v>
      </c>
      <c r="D1156" s="118">
        <v>17159000</v>
      </c>
      <c r="E1156" s="118">
        <v>44000</v>
      </c>
      <c r="F1156" s="118">
        <v>4200</v>
      </c>
      <c r="G1156" s="118">
        <v>48200</v>
      </c>
      <c r="H1156" s="118">
        <v>17110800</v>
      </c>
    </row>
    <row r="1157" spans="1:8">
      <c r="A1157" s="115" t="s">
        <v>768</v>
      </c>
      <c r="B1157" s="115" t="s">
        <v>2685</v>
      </c>
      <c r="C1157" s="115" t="s">
        <v>1615</v>
      </c>
      <c r="D1157" s="118">
        <v>2712500</v>
      </c>
      <c r="E1157" s="118" t="s">
        <v>3383</v>
      </c>
      <c r="F1157" s="118" t="s">
        <v>3383</v>
      </c>
      <c r="G1157" s="118" t="s">
        <v>3383</v>
      </c>
      <c r="H1157" s="118">
        <v>2712500</v>
      </c>
    </row>
    <row r="1158" spans="1:8">
      <c r="A1158" s="115" t="s">
        <v>768</v>
      </c>
      <c r="B1158" s="115" t="s">
        <v>2686</v>
      </c>
      <c r="C1158" s="115" t="s">
        <v>3410</v>
      </c>
      <c r="D1158" s="118">
        <v>1125000</v>
      </c>
      <c r="E1158" s="118">
        <v>328780</v>
      </c>
      <c r="F1158" s="118" t="s">
        <v>3383</v>
      </c>
      <c r="G1158" s="118">
        <v>328780</v>
      </c>
      <c r="H1158" s="118">
        <v>796220</v>
      </c>
    </row>
    <row r="1159" spans="1:8">
      <c r="A1159" s="115" t="s">
        <v>768</v>
      </c>
      <c r="B1159" s="115" t="s">
        <v>2687</v>
      </c>
      <c r="C1159" s="115" t="s">
        <v>3411</v>
      </c>
      <c r="D1159" s="118">
        <v>300000</v>
      </c>
      <c r="E1159" s="118" t="s">
        <v>3383</v>
      </c>
      <c r="F1159" s="118" t="s">
        <v>3383</v>
      </c>
      <c r="G1159" s="118" t="s">
        <v>3383</v>
      </c>
      <c r="H1159" s="118">
        <v>300000</v>
      </c>
    </row>
    <row r="1160" spans="1:8">
      <c r="A1160" s="115" t="s">
        <v>768</v>
      </c>
      <c r="B1160" s="115" t="s">
        <v>2688</v>
      </c>
      <c r="C1160" s="115" t="s">
        <v>3433</v>
      </c>
      <c r="D1160" s="118">
        <v>900000</v>
      </c>
      <c r="E1160" s="118" t="s">
        <v>3383</v>
      </c>
      <c r="F1160" s="118" t="s">
        <v>3383</v>
      </c>
      <c r="G1160" s="118" t="s">
        <v>3383</v>
      </c>
      <c r="H1160" s="118">
        <v>900000</v>
      </c>
    </row>
    <row r="1161" spans="1:8">
      <c r="A1161" s="115" t="s">
        <v>768</v>
      </c>
      <c r="B1161" s="115" t="s">
        <v>2689</v>
      </c>
      <c r="C1161" s="115" t="s">
        <v>3412</v>
      </c>
      <c r="D1161" s="118">
        <v>4800000</v>
      </c>
      <c r="E1161" s="118">
        <v>737898</v>
      </c>
      <c r="F1161" s="118" t="s">
        <v>3383</v>
      </c>
      <c r="G1161" s="118">
        <v>737898</v>
      </c>
      <c r="H1161" s="118">
        <v>4062102</v>
      </c>
    </row>
    <row r="1162" spans="1:8">
      <c r="A1162" s="115" t="s">
        <v>768</v>
      </c>
      <c r="B1162" s="115" t="s">
        <v>2690</v>
      </c>
      <c r="C1162" s="115" t="s">
        <v>3413</v>
      </c>
      <c r="D1162" s="118">
        <v>1200000</v>
      </c>
      <c r="E1162" s="118" t="s">
        <v>3383</v>
      </c>
      <c r="F1162" s="118" t="s">
        <v>3383</v>
      </c>
      <c r="G1162" s="118" t="s">
        <v>3383</v>
      </c>
      <c r="H1162" s="118">
        <v>1200000</v>
      </c>
    </row>
    <row r="1163" spans="1:8">
      <c r="A1163" s="115" t="s">
        <v>768</v>
      </c>
      <c r="B1163" s="115" t="s">
        <v>2691</v>
      </c>
      <c r="C1163" s="115" t="s">
        <v>3419</v>
      </c>
      <c r="D1163" s="118">
        <v>420000</v>
      </c>
      <c r="E1163" s="118" t="s">
        <v>3383</v>
      </c>
      <c r="F1163" s="118" t="s">
        <v>3383</v>
      </c>
      <c r="G1163" s="118" t="s">
        <v>3383</v>
      </c>
      <c r="H1163" s="118">
        <v>420000</v>
      </c>
    </row>
    <row r="1164" spans="1:8">
      <c r="A1164" s="115" t="s">
        <v>768</v>
      </c>
      <c r="B1164" s="115" t="s">
        <v>2692</v>
      </c>
      <c r="C1164" s="115" t="s">
        <v>1647</v>
      </c>
      <c r="D1164" s="118">
        <v>4350000</v>
      </c>
      <c r="E1164" s="118" t="s">
        <v>3383</v>
      </c>
      <c r="F1164" s="118" t="s">
        <v>3383</v>
      </c>
      <c r="G1164" s="118" t="s">
        <v>3383</v>
      </c>
      <c r="H1164" s="118">
        <v>4350000</v>
      </c>
    </row>
    <row r="1165" spans="1:8">
      <c r="A1165" s="115" t="s">
        <v>768</v>
      </c>
      <c r="B1165" s="115" t="s">
        <v>2693</v>
      </c>
      <c r="C1165" s="115" t="s">
        <v>3423</v>
      </c>
      <c r="D1165" s="118">
        <v>2520000</v>
      </c>
      <c r="E1165" s="118" t="s">
        <v>3383</v>
      </c>
      <c r="F1165" s="118" t="s">
        <v>3383</v>
      </c>
      <c r="G1165" s="118" t="s">
        <v>3383</v>
      </c>
      <c r="H1165" s="118">
        <v>2520000</v>
      </c>
    </row>
    <row r="1166" spans="1:8">
      <c r="A1166" s="115" t="s">
        <v>768</v>
      </c>
      <c r="B1166" s="115" t="s">
        <v>2694</v>
      </c>
      <c r="C1166" s="115" t="s">
        <v>1625</v>
      </c>
      <c r="D1166" s="118">
        <v>5031800</v>
      </c>
      <c r="E1166" s="118" t="s">
        <v>3383</v>
      </c>
      <c r="F1166" s="118" t="s">
        <v>3383</v>
      </c>
      <c r="G1166" s="118" t="s">
        <v>3383</v>
      </c>
      <c r="H1166" s="118">
        <v>5031800</v>
      </c>
    </row>
    <row r="1167" spans="1:8">
      <c r="A1167" s="115" t="s">
        <v>768</v>
      </c>
      <c r="B1167" s="115" t="s">
        <v>2695</v>
      </c>
      <c r="C1167" s="115" t="s">
        <v>3424</v>
      </c>
      <c r="D1167" s="118">
        <v>1946000</v>
      </c>
      <c r="E1167" s="118" t="s">
        <v>3383</v>
      </c>
      <c r="F1167" s="118" t="s">
        <v>3383</v>
      </c>
      <c r="G1167" s="118" t="s">
        <v>3383</v>
      </c>
      <c r="H1167" s="118">
        <v>1946000</v>
      </c>
    </row>
    <row r="1168" spans="1:8">
      <c r="A1168" s="115" t="s">
        <v>768</v>
      </c>
      <c r="B1168" s="115" t="s">
        <v>2696</v>
      </c>
      <c r="C1168" s="115" t="s">
        <v>3420</v>
      </c>
      <c r="D1168" s="118">
        <v>12510000</v>
      </c>
      <c r="E1168" s="118" t="s">
        <v>3383</v>
      </c>
      <c r="F1168" s="118" t="s">
        <v>3383</v>
      </c>
      <c r="G1168" s="118" t="s">
        <v>3383</v>
      </c>
      <c r="H1168" s="118">
        <v>12510000</v>
      </c>
    </row>
    <row r="1169" spans="1:8">
      <c r="A1169" s="115" t="s">
        <v>768</v>
      </c>
      <c r="B1169" s="115" t="s">
        <v>2697</v>
      </c>
      <c r="C1169" s="115" t="s">
        <v>3426</v>
      </c>
      <c r="D1169" s="118">
        <v>834000</v>
      </c>
      <c r="E1169" s="118" t="s">
        <v>3383</v>
      </c>
      <c r="F1169" s="118" t="s">
        <v>3383</v>
      </c>
      <c r="G1169" s="118" t="s">
        <v>3383</v>
      </c>
      <c r="H1169" s="118">
        <v>834000</v>
      </c>
    </row>
    <row r="1170" spans="1:8">
      <c r="A1170" s="115" t="s">
        <v>768</v>
      </c>
      <c r="B1170" s="115" t="s">
        <v>2698</v>
      </c>
      <c r="C1170" s="115" t="s">
        <v>1699</v>
      </c>
      <c r="D1170" s="118">
        <v>32248</v>
      </c>
      <c r="E1170" s="118">
        <v>30773.26</v>
      </c>
      <c r="F1170" s="118" t="s">
        <v>3383</v>
      </c>
      <c r="G1170" s="118">
        <v>30773.26</v>
      </c>
      <c r="H1170" s="118">
        <v>1474.74</v>
      </c>
    </row>
    <row r="1171" spans="1:8">
      <c r="A1171" s="115" t="s">
        <v>768</v>
      </c>
      <c r="B1171" s="115" t="s">
        <v>2699</v>
      </c>
      <c r="C1171" s="115" t="s">
        <v>1701</v>
      </c>
      <c r="D1171" s="118">
        <v>96744</v>
      </c>
      <c r="E1171" s="118" t="s">
        <v>3383</v>
      </c>
      <c r="F1171" s="118" t="s">
        <v>3383</v>
      </c>
      <c r="G1171" s="118" t="s">
        <v>3383</v>
      </c>
      <c r="H1171" s="118">
        <v>96744</v>
      </c>
    </row>
    <row r="1172" spans="1:8">
      <c r="A1172" s="115" t="s">
        <v>768</v>
      </c>
      <c r="B1172" s="115" t="s">
        <v>2700</v>
      </c>
      <c r="C1172" s="115" t="s">
        <v>3436</v>
      </c>
      <c r="D1172" s="118">
        <v>6000000</v>
      </c>
      <c r="E1172" s="118" t="s">
        <v>3383</v>
      </c>
      <c r="F1172" s="118" t="s">
        <v>3383</v>
      </c>
      <c r="G1172" s="118" t="s">
        <v>3383</v>
      </c>
      <c r="H1172" s="118">
        <v>6000000</v>
      </c>
    </row>
    <row r="1173" spans="1:8">
      <c r="A1173" s="115" t="s">
        <v>768</v>
      </c>
      <c r="B1173" s="115" t="s">
        <v>2701</v>
      </c>
      <c r="C1173" s="115" t="s">
        <v>3417</v>
      </c>
      <c r="D1173" s="118">
        <v>10000000</v>
      </c>
      <c r="E1173" s="118" t="s">
        <v>3383</v>
      </c>
      <c r="F1173" s="118" t="s">
        <v>3383</v>
      </c>
      <c r="G1173" s="118" t="s">
        <v>3383</v>
      </c>
      <c r="H1173" s="118">
        <v>10000000</v>
      </c>
    </row>
    <row r="1174" spans="1:8">
      <c r="A1174" s="115" t="s">
        <v>768</v>
      </c>
      <c r="B1174" s="115" t="s">
        <v>3375</v>
      </c>
      <c r="C1174" s="115" t="s">
        <v>3402</v>
      </c>
      <c r="D1174" s="118">
        <v>41030648.340000004</v>
      </c>
      <c r="E1174" s="118">
        <v>41030648.340000004</v>
      </c>
      <c r="F1174" s="118" t="s">
        <v>3383</v>
      </c>
      <c r="G1174" s="118">
        <v>41030648.340000004</v>
      </c>
      <c r="H1174" s="118" t="s">
        <v>3383</v>
      </c>
    </row>
    <row r="1175" spans="1:8">
      <c r="A1175" s="115" t="s">
        <v>788</v>
      </c>
      <c r="B1175" s="115" t="s">
        <v>1499</v>
      </c>
      <c r="C1175" s="115" t="s">
        <v>1597</v>
      </c>
      <c r="D1175" s="118">
        <v>18588920.440000001</v>
      </c>
      <c r="E1175" s="118">
        <v>542110.93000000005</v>
      </c>
      <c r="F1175" s="118" t="s">
        <v>3383</v>
      </c>
      <c r="G1175" s="118">
        <v>542110.93000000005</v>
      </c>
      <c r="H1175" s="118">
        <v>18046809.510000002</v>
      </c>
    </row>
    <row r="1176" spans="1:8">
      <c r="A1176" s="115" t="s">
        <v>788</v>
      </c>
      <c r="B1176" s="115" t="s">
        <v>2702</v>
      </c>
      <c r="C1176" s="115" t="s">
        <v>3408</v>
      </c>
      <c r="D1176" s="118">
        <v>4130700</v>
      </c>
      <c r="E1176" s="118">
        <v>1598265.73</v>
      </c>
      <c r="F1176" s="118" t="s">
        <v>3383</v>
      </c>
      <c r="G1176" s="118">
        <v>1598265.73</v>
      </c>
      <c r="H1176" s="118">
        <v>2532434.27</v>
      </c>
    </row>
    <row r="1177" spans="1:8">
      <c r="A1177" s="115" t="s">
        <v>788</v>
      </c>
      <c r="B1177" s="115" t="s">
        <v>2703</v>
      </c>
      <c r="C1177" s="115" t="s">
        <v>1600</v>
      </c>
      <c r="D1177" s="118">
        <v>30413868.399999999</v>
      </c>
      <c r="E1177" s="118">
        <v>6261087.4900000002</v>
      </c>
      <c r="F1177" s="118" t="s">
        <v>3383</v>
      </c>
      <c r="G1177" s="118">
        <v>6261087.4900000002</v>
      </c>
      <c r="H1177" s="118">
        <v>24152780.91</v>
      </c>
    </row>
    <row r="1178" spans="1:8">
      <c r="A1178" s="115" t="s">
        <v>788</v>
      </c>
      <c r="B1178" s="115" t="s">
        <v>2704</v>
      </c>
      <c r="C1178" s="115" t="s">
        <v>1602</v>
      </c>
      <c r="D1178" s="118">
        <v>2682938.79</v>
      </c>
      <c r="E1178" s="118">
        <v>62808.53</v>
      </c>
      <c r="F1178" s="118" t="s">
        <v>3383</v>
      </c>
      <c r="G1178" s="118">
        <v>62808.53</v>
      </c>
      <c r="H1178" s="118">
        <v>2620130.2599999998</v>
      </c>
    </row>
    <row r="1179" spans="1:8">
      <c r="A1179" s="115" t="s">
        <v>788</v>
      </c>
      <c r="B1179" s="115" t="s">
        <v>2705</v>
      </c>
      <c r="C1179" s="115" t="s">
        <v>1604</v>
      </c>
      <c r="D1179" s="118">
        <v>6789809.71</v>
      </c>
      <c r="E1179" s="118">
        <v>105858.88</v>
      </c>
      <c r="F1179" s="118" t="s">
        <v>3383</v>
      </c>
      <c r="G1179" s="118">
        <v>105858.88</v>
      </c>
      <c r="H1179" s="118">
        <v>6683950.8300000001</v>
      </c>
    </row>
    <row r="1180" spans="1:8">
      <c r="A1180" s="115" t="s">
        <v>788</v>
      </c>
      <c r="B1180" s="115" t="s">
        <v>2706</v>
      </c>
      <c r="C1180" s="115" t="s">
        <v>2975</v>
      </c>
      <c r="D1180" s="118">
        <v>34974948.350000001</v>
      </c>
      <c r="E1180" s="118">
        <v>372387.37</v>
      </c>
      <c r="F1180" s="118" t="s">
        <v>3383</v>
      </c>
      <c r="G1180" s="118">
        <v>372387.37</v>
      </c>
      <c r="H1180" s="118">
        <v>34602560.979999997</v>
      </c>
    </row>
    <row r="1181" spans="1:8">
      <c r="A1181" s="115" t="s">
        <v>788</v>
      </c>
      <c r="B1181" s="115" t="s">
        <v>2707</v>
      </c>
      <c r="C1181" s="115" t="s">
        <v>1607</v>
      </c>
      <c r="D1181" s="118">
        <v>6700000</v>
      </c>
      <c r="E1181" s="118" t="s">
        <v>3383</v>
      </c>
      <c r="F1181" s="118" t="s">
        <v>3383</v>
      </c>
      <c r="G1181" s="118" t="s">
        <v>3383</v>
      </c>
      <c r="H1181" s="118">
        <v>6700000</v>
      </c>
    </row>
    <row r="1182" spans="1:8">
      <c r="A1182" s="115" t="s">
        <v>788</v>
      </c>
      <c r="B1182" s="115" t="s">
        <v>2708</v>
      </c>
      <c r="C1182" s="115" t="s">
        <v>3418</v>
      </c>
      <c r="D1182" s="118">
        <v>1720000</v>
      </c>
      <c r="E1182" s="118" t="s">
        <v>3383</v>
      </c>
      <c r="F1182" s="118">
        <v>120000</v>
      </c>
      <c r="G1182" s="118">
        <v>120000</v>
      </c>
      <c r="H1182" s="118">
        <v>1600000</v>
      </c>
    </row>
    <row r="1183" spans="1:8">
      <c r="A1183" s="115" t="s">
        <v>788</v>
      </c>
      <c r="B1183" s="115" t="s">
        <v>2709</v>
      </c>
      <c r="C1183" s="115" t="s">
        <v>3409</v>
      </c>
      <c r="D1183" s="118">
        <v>400000</v>
      </c>
      <c r="E1183" s="118" t="s">
        <v>3383</v>
      </c>
      <c r="F1183" s="118" t="s">
        <v>3383</v>
      </c>
      <c r="G1183" s="118" t="s">
        <v>3383</v>
      </c>
      <c r="H1183" s="118">
        <v>400000</v>
      </c>
    </row>
    <row r="1184" spans="1:8">
      <c r="A1184" s="115" t="s">
        <v>788</v>
      </c>
      <c r="B1184" s="115" t="s">
        <v>2710</v>
      </c>
      <c r="C1184" s="115" t="s">
        <v>1610</v>
      </c>
      <c r="D1184" s="118">
        <v>47296436</v>
      </c>
      <c r="E1184" s="118">
        <v>20000</v>
      </c>
      <c r="F1184" s="118">
        <v>6650000</v>
      </c>
      <c r="G1184" s="118">
        <v>6670000</v>
      </c>
      <c r="H1184" s="118">
        <v>40626436</v>
      </c>
    </row>
    <row r="1185" spans="1:8">
      <c r="A1185" s="115" t="s">
        <v>788</v>
      </c>
      <c r="B1185" s="115" t="s">
        <v>2711</v>
      </c>
      <c r="C1185" s="115" t="s">
        <v>1612</v>
      </c>
      <c r="D1185" s="118">
        <v>9665724.5700000003</v>
      </c>
      <c r="E1185" s="118" t="s">
        <v>3383</v>
      </c>
      <c r="F1185" s="118" t="s">
        <v>3383</v>
      </c>
      <c r="G1185" s="118" t="s">
        <v>3383</v>
      </c>
      <c r="H1185" s="118">
        <v>9665724.5700000003</v>
      </c>
    </row>
    <row r="1186" spans="1:8">
      <c r="A1186" s="115" t="s">
        <v>788</v>
      </c>
      <c r="B1186" s="115" t="s">
        <v>2712</v>
      </c>
      <c r="C1186" s="115" t="s">
        <v>2982</v>
      </c>
      <c r="D1186" s="118">
        <v>1666500</v>
      </c>
      <c r="E1186" s="118" t="s">
        <v>3383</v>
      </c>
      <c r="F1186" s="118" t="s">
        <v>3383</v>
      </c>
      <c r="G1186" s="118" t="s">
        <v>3383</v>
      </c>
      <c r="H1186" s="118">
        <v>1666500</v>
      </c>
    </row>
    <row r="1187" spans="1:8">
      <c r="A1187" s="115" t="s">
        <v>788</v>
      </c>
      <c r="B1187" s="115" t="s">
        <v>2713</v>
      </c>
      <c r="C1187" s="115" t="s">
        <v>1615</v>
      </c>
      <c r="D1187" s="118">
        <v>4775000</v>
      </c>
      <c r="E1187" s="118" t="s">
        <v>3383</v>
      </c>
      <c r="F1187" s="118" t="s">
        <v>3383</v>
      </c>
      <c r="G1187" s="118" t="s">
        <v>3383</v>
      </c>
      <c r="H1187" s="118">
        <v>4775000</v>
      </c>
    </row>
    <row r="1188" spans="1:8">
      <c r="A1188" s="115" t="s">
        <v>788</v>
      </c>
      <c r="B1188" s="115" t="s">
        <v>2714</v>
      </c>
      <c r="C1188" s="115" t="s">
        <v>3410</v>
      </c>
      <c r="D1188" s="118">
        <v>375000</v>
      </c>
      <c r="E1188" s="118">
        <v>344214.98</v>
      </c>
      <c r="F1188" s="118" t="s">
        <v>3383</v>
      </c>
      <c r="G1188" s="118">
        <v>344214.98</v>
      </c>
      <c r="H1188" s="118">
        <v>30785.02</v>
      </c>
    </row>
    <row r="1189" spans="1:8">
      <c r="A1189" s="115" t="s">
        <v>788</v>
      </c>
      <c r="B1189" s="115" t="s">
        <v>2715</v>
      </c>
      <c r="C1189" s="115" t="s">
        <v>3411</v>
      </c>
      <c r="D1189" s="118">
        <v>150000</v>
      </c>
      <c r="E1189" s="118" t="s">
        <v>3383</v>
      </c>
      <c r="F1189" s="118" t="s">
        <v>3383</v>
      </c>
      <c r="G1189" s="118" t="s">
        <v>3383</v>
      </c>
      <c r="H1189" s="118">
        <v>150000</v>
      </c>
    </row>
    <row r="1190" spans="1:8">
      <c r="A1190" s="115" t="s">
        <v>788</v>
      </c>
      <c r="B1190" s="115" t="s">
        <v>2716</v>
      </c>
      <c r="C1190" s="115" t="s">
        <v>3433</v>
      </c>
      <c r="D1190" s="118">
        <v>450000</v>
      </c>
      <c r="E1190" s="118">
        <v>3124.98</v>
      </c>
      <c r="F1190" s="118" t="s">
        <v>3383</v>
      </c>
      <c r="G1190" s="118">
        <v>3124.98</v>
      </c>
      <c r="H1190" s="118">
        <v>446875.02</v>
      </c>
    </row>
    <row r="1191" spans="1:8">
      <c r="A1191" s="115" t="s">
        <v>788</v>
      </c>
      <c r="B1191" s="115" t="s">
        <v>2717</v>
      </c>
      <c r="C1191" s="115" t="s">
        <v>3412</v>
      </c>
      <c r="D1191" s="118">
        <v>2400000</v>
      </c>
      <c r="E1191" s="118">
        <v>3585.05</v>
      </c>
      <c r="F1191" s="118" t="s">
        <v>3383</v>
      </c>
      <c r="G1191" s="118">
        <v>3585.05</v>
      </c>
      <c r="H1191" s="118">
        <v>2396414.9500000002</v>
      </c>
    </row>
    <row r="1192" spans="1:8">
      <c r="A1192" s="115" t="s">
        <v>788</v>
      </c>
      <c r="B1192" s="115" t="s">
        <v>2718</v>
      </c>
      <c r="C1192" s="115" t="s">
        <v>3413</v>
      </c>
      <c r="D1192" s="118">
        <v>400000</v>
      </c>
      <c r="E1192" s="118">
        <v>57000</v>
      </c>
      <c r="F1192" s="118" t="s">
        <v>3383</v>
      </c>
      <c r="G1192" s="118">
        <v>57000</v>
      </c>
      <c r="H1192" s="118">
        <v>343000</v>
      </c>
    </row>
    <row r="1193" spans="1:8">
      <c r="A1193" s="115" t="s">
        <v>788</v>
      </c>
      <c r="B1193" s="115" t="s">
        <v>2719</v>
      </c>
      <c r="C1193" s="115" t="s">
        <v>3419</v>
      </c>
      <c r="D1193" s="118">
        <v>160000</v>
      </c>
      <c r="E1193" s="118" t="s">
        <v>3383</v>
      </c>
      <c r="F1193" s="118" t="s">
        <v>3383</v>
      </c>
      <c r="G1193" s="118" t="s">
        <v>3383</v>
      </c>
      <c r="H1193" s="118">
        <v>160000</v>
      </c>
    </row>
    <row r="1194" spans="1:8">
      <c r="A1194" s="115" t="s">
        <v>788</v>
      </c>
      <c r="B1194" s="115" t="s">
        <v>2720</v>
      </c>
      <c r="C1194" s="115" t="s">
        <v>2336</v>
      </c>
      <c r="D1194" s="118">
        <v>750000</v>
      </c>
      <c r="E1194" s="118">
        <v>365000</v>
      </c>
      <c r="F1194" s="118" t="s">
        <v>3383</v>
      </c>
      <c r="G1194" s="118">
        <v>365000</v>
      </c>
      <c r="H1194" s="118">
        <v>385000</v>
      </c>
    </row>
    <row r="1195" spans="1:8">
      <c r="A1195" s="115" t="s">
        <v>788</v>
      </c>
      <c r="B1195" s="115" t="s">
        <v>2721</v>
      </c>
      <c r="C1195" s="115" t="s">
        <v>3423</v>
      </c>
      <c r="D1195" s="118">
        <v>960000</v>
      </c>
      <c r="E1195" s="118" t="s">
        <v>3383</v>
      </c>
      <c r="F1195" s="118" t="s">
        <v>3383</v>
      </c>
      <c r="G1195" s="118" t="s">
        <v>3383</v>
      </c>
      <c r="H1195" s="118">
        <v>960000</v>
      </c>
    </row>
    <row r="1196" spans="1:8">
      <c r="A1196" s="115" t="s">
        <v>788</v>
      </c>
      <c r="B1196" s="115" t="s">
        <v>2722</v>
      </c>
      <c r="C1196" s="115" t="s">
        <v>1625</v>
      </c>
      <c r="D1196" s="118">
        <v>3141400</v>
      </c>
      <c r="E1196" s="118">
        <v>920190.14</v>
      </c>
      <c r="F1196" s="118" t="s">
        <v>3383</v>
      </c>
      <c r="G1196" s="118">
        <v>920190.14</v>
      </c>
      <c r="H1196" s="118">
        <v>2221209.86</v>
      </c>
    </row>
    <row r="1197" spans="1:8">
      <c r="A1197" s="115" t="s">
        <v>788</v>
      </c>
      <c r="B1197" s="115" t="s">
        <v>2723</v>
      </c>
      <c r="C1197" s="115" t="s">
        <v>3420</v>
      </c>
      <c r="D1197" s="118">
        <v>4170000</v>
      </c>
      <c r="E1197" s="118" t="s">
        <v>3383</v>
      </c>
      <c r="F1197" s="118" t="s">
        <v>3383</v>
      </c>
      <c r="G1197" s="118" t="s">
        <v>3383</v>
      </c>
      <c r="H1197" s="118">
        <v>4170000</v>
      </c>
    </row>
    <row r="1198" spans="1:8">
      <c r="A1198" s="115" t="s">
        <v>788</v>
      </c>
      <c r="B1198" s="115" t="s">
        <v>2724</v>
      </c>
      <c r="C1198" s="115" t="s">
        <v>3436</v>
      </c>
      <c r="D1198" s="118">
        <v>6000000</v>
      </c>
      <c r="E1198" s="118" t="s">
        <v>3383</v>
      </c>
      <c r="F1198" s="118" t="s">
        <v>3383</v>
      </c>
      <c r="G1198" s="118" t="s">
        <v>3383</v>
      </c>
      <c r="H1198" s="118">
        <v>6000000</v>
      </c>
    </row>
    <row r="1199" spans="1:8">
      <c r="A1199" s="115" t="s">
        <v>788</v>
      </c>
      <c r="B1199" s="115" t="s">
        <v>2725</v>
      </c>
      <c r="C1199" s="115" t="s">
        <v>3417</v>
      </c>
      <c r="D1199" s="118">
        <v>5000000</v>
      </c>
      <c r="E1199" s="118" t="s">
        <v>3383</v>
      </c>
      <c r="F1199" s="118" t="s">
        <v>3383</v>
      </c>
      <c r="G1199" s="118" t="s">
        <v>3383</v>
      </c>
      <c r="H1199" s="118">
        <v>5000000</v>
      </c>
    </row>
    <row r="1200" spans="1:8">
      <c r="A1200" s="115" t="s">
        <v>788</v>
      </c>
      <c r="B1200" s="115" t="s">
        <v>1500</v>
      </c>
      <c r="C1200" s="115" t="s">
        <v>1597</v>
      </c>
      <c r="D1200" s="118">
        <v>10610000</v>
      </c>
      <c r="E1200" s="118">
        <v>2106106.21</v>
      </c>
      <c r="F1200" s="118" t="s">
        <v>3383</v>
      </c>
      <c r="G1200" s="118">
        <v>2106106.21</v>
      </c>
      <c r="H1200" s="118">
        <v>8503893.7899999991</v>
      </c>
    </row>
    <row r="1201" spans="1:8">
      <c r="A1201" s="115" t="s">
        <v>805</v>
      </c>
      <c r="B1201" s="115" t="s">
        <v>2726</v>
      </c>
      <c r="C1201" s="115" t="s">
        <v>3408</v>
      </c>
      <c r="D1201" s="118">
        <v>2184500</v>
      </c>
      <c r="E1201" s="118" t="s">
        <v>3383</v>
      </c>
      <c r="F1201" s="118" t="s">
        <v>3383</v>
      </c>
      <c r="G1201" s="118" t="s">
        <v>3383</v>
      </c>
      <c r="H1201" s="118">
        <v>2184500</v>
      </c>
    </row>
    <row r="1202" spans="1:8">
      <c r="A1202" s="115" t="s">
        <v>805</v>
      </c>
      <c r="B1202" s="115" t="s">
        <v>2727</v>
      </c>
      <c r="C1202" s="115" t="s">
        <v>1600</v>
      </c>
      <c r="D1202" s="118">
        <v>18405651.920000002</v>
      </c>
      <c r="E1202" s="118">
        <v>3881631.69</v>
      </c>
      <c r="F1202" s="118" t="s">
        <v>3383</v>
      </c>
      <c r="G1202" s="118">
        <v>3881631.69</v>
      </c>
      <c r="H1202" s="118">
        <v>14524020.23</v>
      </c>
    </row>
    <row r="1203" spans="1:8">
      <c r="A1203" s="115" t="s">
        <v>805</v>
      </c>
      <c r="B1203" s="115" t="s">
        <v>2728</v>
      </c>
      <c r="C1203" s="115" t="s">
        <v>1602</v>
      </c>
      <c r="D1203" s="118">
        <v>1227800</v>
      </c>
      <c r="E1203" s="118" t="s">
        <v>3383</v>
      </c>
      <c r="F1203" s="118" t="s">
        <v>3383</v>
      </c>
      <c r="G1203" s="118" t="s">
        <v>3383</v>
      </c>
      <c r="H1203" s="118">
        <v>1227800</v>
      </c>
    </row>
    <row r="1204" spans="1:8">
      <c r="A1204" s="115" t="s">
        <v>805</v>
      </c>
      <c r="B1204" s="115" t="s">
        <v>2729</v>
      </c>
      <c r="C1204" s="115" t="s">
        <v>1604</v>
      </c>
      <c r="D1204" s="118">
        <v>1575600</v>
      </c>
      <c r="E1204" s="118" t="s">
        <v>3383</v>
      </c>
      <c r="F1204" s="118" t="s">
        <v>3383</v>
      </c>
      <c r="G1204" s="118" t="s">
        <v>3383</v>
      </c>
      <c r="H1204" s="118">
        <v>1575600</v>
      </c>
    </row>
    <row r="1205" spans="1:8">
      <c r="A1205" s="115" t="s">
        <v>805</v>
      </c>
      <c r="B1205" s="115" t="s">
        <v>2730</v>
      </c>
      <c r="C1205" s="115" t="s">
        <v>2975</v>
      </c>
      <c r="D1205" s="118">
        <v>31695408.899999999</v>
      </c>
      <c r="E1205" s="118">
        <v>8207480.2300000004</v>
      </c>
      <c r="F1205" s="118" t="s">
        <v>3383</v>
      </c>
      <c r="G1205" s="118">
        <v>8207480.2300000004</v>
      </c>
      <c r="H1205" s="118">
        <v>23487928.670000002</v>
      </c>
    </row>
    <row r="1206" spans="1:8">
      <c r="A1206" s="115" t="s">
        <v>805</v>
      </c>
      <c r="B1206" s="115" t="s">
        <v>2731</v>
      </c>
      <c r="C1206" s="115" t="s">
        <v>1607</v>
      </c>
      <c r="D1206" s="118">
        <v>4680000</v>
      </c>
      <c r="E1206" s="118" t="s">
        <v>3383</v>
      </c>
      <c r="F1206" s="118" t="s">
        <v>3383</v>
      </c>
      <c r="G1206" s="118" t="s">
        <v>3383</v>
      </c>
      <c r="H1206" s="118">
        <v>4680000</v>
      </c>
    </row>
    <row r="1207" spans="1:8">
      <c r="A1207" s="115" t="s">
        <v>805</v>
      </c>
      <c r="B1207" s="115" t="s">
        <v>2732</v>
      </c>
      <c r="C1207" s="115" t="s">
        <v>3409</v>
      </c>
      <c r="D1207" s="118">
        <v>200000</v>
      </c>
      <c r="E1207" s="118">
        <v>116702.26</v>
      </c>
      <c r="F1207" s="118" t="s">
        <v>3383</v>
      </c>
      <c r="G1207" s="118">
        <v>116702.26</v>
      </c>
      <c r="H1207" s="118">
        <v>83297.740000000005</v>
      </c>
    </row>
    <row r="1208" spans="1:8">
      <c r="A1208" s="115" t="s">
        <v>805</v>
      </c>
      <c r="B1208" s="115" t="s">
        <v>2733</v>
      </c>
      <c r="C1208" s="115" t="s">
        <v>1610</v>
      </c>
      <c r="D1208" s="118">
        <v>32354991.370000001</v>
      </c>
      <c r="E1208" s="118">
        <v>2250000</v>
      </c>
      <c r="F1208" s="118" t="s">
        <v>3383</v>
      </c>
      <c r="G1208" s="118">
        <v>2250000</v>
      </c>
      <c r="H1208" s="118">
        <v>30104991.370000001</v>
      </c>
    </row>
    <row r="1209" spans="1:8">
      <c r="A1209" s="115" t="s">
        <v>805</v>
      </c>
      <c r="B1209" s="115" t="s">
        <v>2734</v>
      </c>
      <c r="C1209" s="115" t="s">
        <v>1612</v>
      </c>
      <c r="D1209" s="118">
        <v>3451847.36</v>
      </c>
      <c r="E1209" s="118">
        <v>22200</v>
      </c>
      <c r="F1209" s="118" t="s">
        <v>3383</v>
      </c>
      <c r="G1209" s="118">
        <v>22200</v>
      </c>
      <c r="H1209" s="118">
        <v>3429647.36</v>
      </c>
    </row>
    <row r="1210" spans="1:8">
      <c r="A1210" s="115" t="s">
        <v>805</v>
      </c>
      <c r="B1210" s="115" t="s">
        <v>2735</v>
      </c>
      <c r="C1210" s="115" t="s">
        <v>2982</v>
      </c>
      <c r="D1210" s="118">
        <v>980000</v>
      </c>
      <c r="E1210" s="118" t="s">
        <v>3383</v>
      </c>
      <c r="F1210" s="118" t="s">
        <v>3383</v>
      </c>
      <c r="G1210" s="118" t="s">
        <v>3383</v>
      </c>
      <c r="H1210" s="118">
        <v>980000</v>
      </c>
    </row>
    <row r="1211" spans="1:8">
      <c r="A1211" s="115" t="s">
        <v>805</v>
      </c>
      <c r="B1211" s="115" t="s">
        <v>2736</v>
      </c>
      <c r="C1211" s="115" t="s">
        <v>1615</v>
      </c>
      <c r="D1211" s="118">
        <v>750000</v>
      </c>
      <c r="E1211" s="118" t="s">
        <v>3383</v>
      </c>
      <c r="F1211" s="118" t="s">
        <v>3383</v>
      </c>
      <c r="G1211" s="118" t="s">
        <v>3383</v>
      </c>
      <c r="H1211" s="118">
        <v>750000</v>
      </c>
    </row>
    <row r="1212" spans="1:8">
      <c r="A1212" s="115" t="s">
        <v>805</v>
      </c>
      <c r="B1212" s="115" t="s">
        <v>2737</v>
      </c>
      <c r="C1212" s="115" t="s">
        <v>3410</v>
      </c>
      <c r="D1212" s="118">
        <v>375000</v>
      </c>
      <c r="E1212" s="118">
        <v>317120</v>
      </c>
      <c r="F1212" s="118" t="s">
        <v>3383</v>
      </c>
      <c r="G1212" s="118">
        <v>317120</v>
      </c>
      <c r="H1212" s="118">
        <v>57880</v>
      </c>
    </row>
    <row r="1213" spans="1:8">
      <c r="A1213" s="115" t="s">
        <v>805</v>
      </c>
      <c r="B1213" s="115" t="s">
        <v>2738</v>
      </c>
      <c r="C1213" s="115" t="s">
        <v>3411</v>
      </c>
      <c r="D1213" s="118">
        <v>160000</v>
      </c>
      <c r="E1213" s="118" t="s">
        <v>3383</v>
      </c>
      <c r="F1213" s="118" t="s">
        <v>3383</v>
      </c>
      <c r="G1213" s="118" t="s">
        <v>3383</v>
      </c>
      <c r="H1213" s="118">
        <v>160000</v>
      </c>
    </row>
    <row r="1214" spans="1:8">
      <c r="A1214" s="115" t="s">
        <v>805</v>
      </c>
      <c r="B1214" s="115" t="s">
        <v>2739</v>
      </c>
      <c r="C1214" s="115" t="s">
        <v>3433</v>
      </c>
      <c r="D1214" s="118">
        <v>300000</v>
      </c>
      <c r="E1214" s="118" t="s">
        <v>3383</v>
      </c>
      <c r="F1214" s="118" t="s">
        <v>3383</v>
      </c>
      <c r="G1214" s="118" t="s">
        <v>3383</v>
      </c>
      <c r="H1214" s="118">
        <v>300000</v>
      </c>
    </row>
    <row r="1215" spans="1:8">
      <c r="A1215" s="115" t="s">
        <v>805</v>
      </c>
      <c r="B1215" s="115" t="s">
        <v>2740</v>
      </c>
      <c r="C1215" s="115" t="s">
        <v>3412</v>
      </c>
      <c r="D1215" s="118">
        <v>1600000</v>
      </c>
      <c r="E1215" s="118" t="s">
        <v>3383</v>
      </c>
      <c r="F1215" s="118" t="s">
        <v>3383</v>
      </c>
      <c r="G1215" s="118" t="s">
        <v>3383</v>
      </c>
      <c r="H1215" s="118">
        <v>1600000</v>
      </c>
    </row>
    <row r="1216" spans="1:8">
      <c r="A1216" s="115" t="s">
        <v>805</v>
      </c>
      <c r="B1216" s="115" t="s">
        <v>2741</v>
      </c>
      <c r="C1216" s="115" t="s">
        <v>3413</v>
      </c>
      <c r="D1216" s="118">
        <v>480000</v>
      </c>
      <c r="E1216" s="118">
        <v>40187.49</v>
      </c>
      <c r="F1216" s="118" t="s">
        <v>3383</v>
      </c>
      <c r="G1216" s="118">
        <v>40187.49</v>
      </c>
      <c r="H1216" s="118">
        <v>439812.51</v>
      </c>
    </row>
    <row r="1217" spans="1:8">
      <c r="A1217" s="115" t="s">
        <v>805</v>
      </c>
      <c r="B1217" s="115" t="s">
        <v>2742</v>
      </c>
      <c r="C1217" s="115" t="s">
        <v>3419</v>
      </c>
      <c r="D1217" s="118">
        <v>120000</v>
      </c>
      <c r="E1217" s="118" t="s">
        <v>3383</v>
      </c>
      <c r="F1217" s="118" t="s">
        <v>3383</v>
      </c>
      <c r="G1217" s="118" t="s">
        <v>3383</v>
      </c>
      <c r="H1217" s="118">
        <v>120000</v>
      </c>
    </row>
    <row r="1218" spans="1:8">
      <c r="A1218" s="115" t="s">
        <v>805</v>
      </c>
      <c r="B1218" s="115" t="s">
        <v>2743</v>
      </c>
      <c r="C1218" s="115" t="s">
        <v>2336</v>
      </c>
      <c r="D1218" s="118">
        <v>750000</v>
      </c>
      <c r="E1218" s="118">
        <v>365000</v>
      </c>
      <c r="F1218" s="118" t="s">
        <v>3383</v>
      </c>
      <c r="G1218" s="118">
        <v>365000</v>
      </c>
      <c r="H1218" s="118">
        <v>385000</v>
      </c>
    </row>
    <row r="1219" spans="1:8">
      <c r="A1219" s="115" t="s">
        <v>805</v>
      </c>
      <c r="B1219" s="115" t="s">
        <v>2744</v>
      </c>
      <c r="C1219" s="115" t="s">
        <v>3423</v>
      </c>
      <c r="D1219" s="118">
        <v>960000</v>
      </c>
      <c r="E1219" s="118" t="s">
        <v>3383</v>
      </c>
      <c r="F1219" s="118" t="s">
        <v>3383</v>
      </c>
      <c r="G1219" s="118" t="s">
        <v>3383</v>
      </c>
      <c r="H1219" s="118">
        <v>960000</v>
      </c>
    </row>
    <row r="1220" spans="1:8">
      <c r="A1220" s="115" t="s">
        <v>805</v>
      </c>
      <c r="B1220" s="115" t="s">
        <v>2745</v>
      </c>
      <c r="C1220" s="115" t="s">
        <v>1625</v>
      </c>
      <c r="D1220" s="118">
        <v>3141400</v>
      </c>
      <c r="E1220" s="118" t="s">
        <v>3383</v>
      </c>
      <c r="F1220" s="118" t="s">
        <v>3383</v>
      </c>
      <c r="G1220" s="118" t="s">
        <v>3383</v>
      </c>
      <c r="H1220" s="118">
        <v>3141400</v>
      </c>
    </row>
    <row r="1221" spans="1:8">
      <c r="A1221" s="115" t="s">
        <v>805</v>
      </c>
      <c r="B1221" s="115" t="s">
        <v>2746</v>
      </c>
      <c r="C1221" s="115" t="s">
        <v>3420</v>
      </c>
      <c r="D1221" s="118">
        <v>4170000</v>
      </c>
      <c r="E1221" s="118" t="s">
        <v>3383</v>
      </c>
      <c r="F1221" s="118" t="s">
        <v>3383</v>
      </c>
      <c r="G1221" s="118" t="s">
        <v>3383</v>
      </c>
      <c r="H1221" s="118">
        <v>4170000</v>
      </c>
    </row>
    <row r="1222" spans="1:8">
      <c r="A1222" s="115" t="s">
        <v>805</v>
      </c>
      <c r="B1222" s="115" t="s">
        <v>2747</v>
      </c>
      <c r="C1222" s="115" t="s">
        <v>3436</v>
      </c>
      <c r="D1222" s="118">
        <v>6000000</v>
      </c>
      <c r="E1222" s="118" t="s">
        <v>3383</v>
      </c>
      <c r="F1222" s="118" t="s">
        <v>3383</v>
      </c>
      <c r="G1222" s="118" t="s">
        <v>3383</v>
      </c>
      <c r="H1222" s="118">
        <v>6000000</v>
      </c>
    </row>
    <row r="1223" spans="1:8">
      <c r="A1223" s="115" t="s">
        <v>805</v>
      </c>
      <c r="B1223" s="115" t="s">
        <v>2748</v>
      </c>
      <c r="C1223" s="115" t="s">
        <v>3417</v>
      </c>
      <c r="D1223" s="118">
        <v>5000000</v>
      </c>
      <c r="E1223" s="118" t="s">
        <v>3383</v>
      </c>
      <c r="F1223" s="118" t="s">
        <v>3383</v>
      </c>
      <c r="G1223" s="118" t="s">
        <v>3383</v>
      </c>
      <c r="H1223" s="118">
        <v>5000000</v>
      </c>
    </row>
    <row r="1224" spans="1:8">
      <c r="A1224" s="115" t="s">
        <v>805</v>
      </c>
      <c r="B1224" s="115" t="s">
        <v>1501</v>
      </c>
      <c r="C1224" s="115" t="s">
        <v>1597</v>
      </c>
      <c r="D1224" s="118">
        <v>3866000</v>
      </c>
      <c r="E1224" s="118" t="s">
        <v>3383</v>
      </c>
      <c r="F1224" s="118" t="s">
        <v>3383</v>
      </c>
      <c r="G1224" s="118" t="s">
        <v>3383</v>
      </c>
      <c r="H1224" s="118">
        <v>3866000</v>
      </c>
    </row>
    <row r="1225" spans="1:8">
      <c r="A1225" s="115" t="s">
        <v>816</v>
      </c>
      <c r="B1225" s="115" t="s">
        <v>2749</v>
      </c>
      <c r="C1225" s="115" t="s">
        <v>3408</v>
      </c>
      <c r="D1225" s="118">
        <v>728850</v>
      </c>
      <c r="E1225" s="118" t="s">
        <v>3383</v>
      </c>
      <c r="F1225" s="118" t="s">
        <v>3383</v>
      </c>
      <c r="G1225" s="118" t="s">
        <v>3383</v>
      </c>
      <c r="H1225" s="118">
        <v>728850</v>
      </c>
    </row>
    <row r="1226" spans="1:8">
      <c r="A1226" s="115" t="s">
        <v>816</v>
      </c>
      <c r="B1226" s="115" t="s">
        <v>2750</v>
      </c>
      <c r="C1226" s="115" t="s">
        <v>1600</v>
      </c>
      <c r="D1226" s="118">
        <v>7640501.8200000003</v>
      </c>
      <c r="E1226" s="118" t="s">
        <v>3383</v>
      </c>
      <c r="F1226" s="118" t="s">
        <v>3383</v>
      </c>
      <c r="G1226" s="118" t="s">
        <v>3383</v>
      </c>
      <c r="H1226" s="118">
        <v>7640501.8200000003</v>
      </c>
    </row>
    <row r="1227" spans="1:8">
      <c r="A1227" s="115" t="s">
        <v>816</v>
      </c>
      <c r="B1227" s="115" t="s">
        <v>2751</v>
      </c>
      <c r="C1227" s="115" t="s">
        <v>1602</v>
      </c>
      <c r="D1227" s="118">
        <v>557900</v>
      </c>
      <c r="E1227" s="118" t="s">
        <v>3383</v>
      </c>
      <c r="F1227" s="118" t="s">
        <v>3383</v>
      </c>
      <c r="G1227" s="118" t="s">
        <v>3383</v>
      </c>
      <c r="H1227" s="118">
        <v>557900</v>
      </c>
    </row>
    <row r="1228" spans="1:8">
      <c r="A1228" s="115" t="s">
        <v>816</v>
      </c>
      <c r="B1228" s="115" t="s">
        <v>2752</v>
      </c>
      <c r="C1228" s="115" t="s">
        <v>1604</v>
      </c>
      <c r="D1228" s="118">
        <v>1361520</v>
      </c>
      <c r="E1228" s="118" t="s">
        <v>3383</v>
      </c>
      <c r="F1228" s="118" t="s">
        <v>3383</v>
      </c>
      <c r="G1228" s="118" t="s">
        <v>3383</v>
      </c>
      <c r="H1228" s="118">
        <v>1361520</v>
      </c>
    </row>
    <row r="1229" spans="1:8">
      <c r="A1229" s="115" t="s">
        <v>816</v>
      </c>
      <c r="B1229" s="115" t="s">
        <v>2753</v>
      </c>
      <c r="C1229" s="115" t="s">
        <v>2975</v>
      </c>
      <c r="D1229" s="118">
        <v>13704594.880000001</v>
      </c>
      <c r="E1229" s="118" t="s">
        <v>3383</v>
      </c>
      <c r="F1229" s="118" t="s">
        <v>3383</v>
      </c>
      <c r="G1229" s="118" t="s">
        <v>3383</v>
      </c>
      <c r="H1229" s="118">
        <v>13704594.880000001</v>
      </c>
    </row>
    <row r="1230" spans="1:8">
      <c r="A1230" s="115" t="s">
        <v>816</v>
      </c>
      <c r="B1230" s="115" t="s">
        <v>2754</v>
      </c>
      <c r="C1230" s="115" t="s">
        <v>1607</v>
      </c>
      <c r="D1230" s="118">
        <v>5456000</v>
      </c>
      <c r="E1230" s="118" t="s">
        <v>3383</v>
      </c>
      <c r="F1230" s="118" t="s">
        <v>3383</v>
      </c>
      <c r="G1230" s="118" t="s">
        <v>3383</v>
      </c>
      <c r="H1230" s="118">
        <v>5456000</v>
      </c>
    </row>
    <row r="1231" spans="1:8">
      <c r="A1231" s="115" t="s">
        <v>816</v>
      </c>
      <c r="B1231" s="115" t="s">
        <v>2755</v>
      </c>
      <c r="C1231" s="115" t="s">
        <v>3409</v>
      </c>
      <c r="D1231" s="118">
        <v>60000</v>
      </c>
      <c r="E1231" s="118" t="s">
        <v>3383</v>
      </c>
      <c r="F1231" s="118" t="s">
        <v>3383</v>
      </c>
      <c r="G1231" s="118" t="s">
        <v>3383</v>
      </c>
      <c r="H1231" s="118">
        <v>60000</v>
      </c>
    </row>
    <row r="1232" spans="1:8">
      <c r="A1232" s="115" t="s">
        <v>816</v>
      </c>
      <c r="B1232" s="115" t="s">
        <v>2756</v>
      </c>
      <c r="C1232" s="115" t="s">
        <v>1610</v>
      </c>
      <c r="D1232" s="118">
        <v>9142403.0999999996</v>
      </c>
      <c r="E1232" s="118" t="s">
        <v>3383</v>
      </c>
      <c r="F1232" s="118" t="s">
        <v>3383</v>
      </c>
      <c r="G1232" s="118" t="s">
        <v>3383</v>
      </c>
      <c r="H1232" s="118">
        <v>9142403.0999999996</v>
      </c>
    </row>
    <row r="1233" spans="1:8">
      <c r="A1233" s="115" t="s">
        <v>816</v>
      </c>
      <c r="B1233" s="115" t="s">
        <v>2757</v>
      </c>
      <c r="C1233" s="115" t="s">
        <v>1612</v>
      </c>
      <c r="D1233" s="118">
        <v>1654271.04</v>
      </c>
      <c r="E1233" s="118" t="s">
        <v>3383</v>
      </c>
      <c r="F1233" s="118" t="s">
        <v>3383</v>
      </c>
      <c r="G1233" s="118" t="s">
        <v>3383</v>
      </c>
      <c r="H1233" s="118">
        <v>1654271.04</v>
      </c>
    </row>
    <row r="1234" spans="1:8">
      <c r="A1234" s="115" t="s">
        <v>816</v>
      </c>
      <c r="B1234" s="115" t="s">
        <v>2758</v>
      </c>
      <c r="C1234" s="115" t="s">
        <v>2982</v>
      </c>
      <c r="D1234" s="118">
        <v>2457000</v>
      </c>
      <c r="E1234" s="118" t="s">
        <v>3383</v>
      </c>
      <c r="F1234" s="118" t="s">
        <v>3383</v>
      </c>
      <c r="G1234" s="118" t="s">
        <v>3383</v>
      </c>
      <c r="H1234" s="118">
        <v>2457000</v>
      </c>
    </row>
    <row r="1235" spans="1:8">
      <c r="A1235" s="115" t="s">
        <v>816</v>
      </c>
      <c r="B1235" s="115" t="s">
        <v>2759</v>
      </c>
      <c r="C1235" s="115" t="s">
        <v>1615</v>
      </c>
      <c r="D1235" s="118">
        <v>600000</v>
      </c>
      <c r="E1235" s="118" t="s">
        <v>3383</v>
      </c>
      <c r="F1235" s="118" t="s">
        <v>3383</v>
      </c>
      <c r="G1235" s="118" t="s">
        <v>3383</v>
      </c>
      <c r="H1235" s="118">
        <v>600000</v>
      </c>
    </row>
    <row r="1236" spans="1:8">
      <c r="A1236" s="115" t="s">
        <v>816</v>
      </c>
      <c r="B1236" s="115" t="s">
        <v>2760</v>
      </c>
      <c r="C1236" s="115" t="s">
        <v>3410</v>
      </c>
      <c r="D1236" s="118">
        <v>150000</v>
      </c>
      <c r="E1236" s="118" t="s">
        <v>3383</v>
      </c>
      <c r="F1236" s="118" t="s">
        <v>3383</v>
      </c>
      <c r="G1236" s="118" t="s">
        <v>3383</v>
      </c>
      <c r="H1236" s="118">
        <v>150000</v>
      </c>
    </row>
    <row r="1237" spans="1:8">
      <c r="A1237" s="115" t="s">
        <v>816</v>
      </c>
      <c r="B1237" s="115" t="s">
        <v>2761</v>
      </c>
      <c r="C1237" s="115" t="s">
        <v>3411</v>
      </c>
      <c r="D1237" s="118">
        <v>80000</v>
      </c>
      <c r="E1237" s="118" t="s">
        <v>3383</v>
      </c>
      <c r="F1237" s="118" t="s">
        <v>3383</v>
      </c>
      <c r="G1237" s="118" t="s">
        <v>3383</v>
      </c>
      <c r="H1237" s="118">
        <v>80000</v>
      </c>
    </row>
    <row r="1238" spans="1:8">
      <c r="A1238" s="115" t="s">
        <v>816</v>
      </c>
      <c r="B1238" s="115" t="s">
        <v>2762</v>
      </c>
      <c r="C1238" s="115" t="s">
        <v>3433</v>
      </c>
      <c r="D1238" s="118">
        <v>150000</v>
      </c>
      <c r="E1238" s="118" t="s">
        <v>3383</v>
      </c>
      <c r="F1238" s="118" t="s">
        <v>3383</v>
      </c>
      <c r="G1238" s="118" t="s">
        <v>3383</v>
      </c>
      <c r="H1238" s="118">
        <v>150000</v>
      </c>
    </row>
    <row r="1239" spans="1:8">
      <c r="A1239" s="115" t="s">
        <v>816</v>
      </c>
      <c r="B1239" s="115" t="s">
        <v>2763</v>
      </c>
      <c r="C1239" s="115" t="s">
        <v>3412</v>
      </c>
      <c r="D1239" s="118">
        <v>800000</v>
      </c>
      <c r="E1239" s="118" t="s">
        <v>3383</v>
      </c>
      <c r="F1239" s="118" t="s">
        <v>3383</v>
      </c>
      <c r="G1239" s="118" t="s">
        <v>3383</v>
      </c>
      <c r="H1239" s="118">
        <v>800000</v>
      </c>
    </row>
    <row r="1240" spans="1:8">
      <c r="A1240" s="115" t="s">
        <v>816</v>
      </c>
      <c r="B1240" s="115" t="s">
        <v>2764</v>
      </c>
      <c r="C1240" s="115" t="s">
        <v>3413</v>
      </c>
      <c r="D1240" s="118">
        <v>160000</v>
      </c>
      <c r="E1240" s="118" t="s">
        <v>3383</v>
      </c>
      <c r="F1240" s="118" t="s">
        <v>3383</v>
      </c>
      <c r="G1240" s="118" t="s">
        <v>3383</v>
      </c>
      <c r="H1240" s="118">
        <v>160000</v>
      </c>
    </row>
    <row r="1241" spans="1:8">
      <c r="A1241" s="115" t="s">
        <v>816</v>
      </c>
      <c r="B1241" s="115" t="s">
        <v>2765</v>
      </c>
      <c r="C1241" s="115" t="s">
        <v>3419</v>
      </c>
      <c r="D1241" s="118">
        <v>60000</v>
      </c>
      <c r="E1241" s="118" t="s">
        <v>3383</v>
      </c>
      <c r="F1241" s="118" t="s">
        <v>3383</v>
      </c>
      <c r="G1241" s="118" t="s">
        <v>3383</v>
      </c>
      <c r="H1241" s="118">
        <v>60000</v>
      </c>
    </row>
    <row r="1242" spans="1:8">
      <c r="A1242" s="115" t="s">
        <v>816</v>
      </c>
      <c r="B1242" s="115" t="s">
        <v>2766</v>
      </c>
      <c r="C1242" s="115" t="s">
        <v>3423</v>
      </c>
      <c r="D1242" s="118">
        <v>360000</v>
      </c>
      <c r="E1242" s="118" t="s">
        <v>3383</v>
      </c>
      <c r="F1242" s="118" t="s">
        <v>3383</v>
      </c>
      <c r="G1242" s="118" t="s">
        <v>3383</v>
      </c>
      <c r="H1242" s="118">
        <v>360000</v>
      </c>
    </row>
    <row r="1243" spans="1:8">
      <c r="A1243" s="115" t="s">
        <v>816</v>
      </c>
      <c r="B1243" s="115" t="s">
        <v>2767</v>
      </c>
      <c r="C1243" s="115" t="s">
        <v>1625</v>
      </c>
      <c r="D1243" s="118">
        <v>945200</v>
      </c>
      <c r="E1243" s="118" t="s">
        <v>3383</v>
      </c>
      <c r="F1243" s="118" t="s">
        <v>3383</v>
      </c>
      <c r="G1243" s="118" t="s">
        <v>3383</v>
      </c>
      <c r="H1243" s="118">
        <v>945200</v>
      </c>
    </row>
    <row r="1244" spans="1:8">
      <c r="A1244" s="115" t="s">
        <v>816</v>
      </c>
      <c r="B1244" s="115" t="s">
        <v>2768</v>
      </c>
      <c r="C1244" s="115" t="s">
        <v>3420</v>
      </c>
      <c r="D1244" s="118">
        <v>834000</v>
      </c>
      <c r="E1244" s="118" t="s">
        <v>3383</v>
      </c>
      <c r="F1244" s="118" t="s">
        <v>3383</v>
      </c>
      <c r="G1244" s="118" t="s">
        <v>3383</v>
      </c>
      <c r="H1244" s="118">
        <v>834000</v>
      </c>
    </row>
    <row r="1245" spans="1:8">
      <c r="A1245" s="115" t="s">
        <v>816</v>
      </c>
      <c r="B1245" s="115" t="s">
        <v>2769</v>
      </c>
      <c r="C1245" s="115" t="s">
        <v>3417</v>
      </c>
      <c r="D1245" s="118">
        <v>2500000</v>
      </c>
      <c r="E1245" s="118" t="s">
        <v>3383</v>
      </c>
      <c r="F1245" s="118" t="s">
        <v>3383</v>
      </c>
      <c r="G1245" s="118" t="s">
        <v>3383</v>
      </c>
      <c r="H1245" s="118">
        <v>2500000</v>
      </c>
    </row>
    <row r="1246" spans="1:8">
      <c r="A1246" s="115" t="s">
        <v>816</v>
      </c>
      <c r="B1246" s="115" t="s">
        <v>3376</v>
      </c>
      <c r="C1246" s="115" t="s">
        <v>3403</v>
      </c>
      <c r="D1246" s="118">
        <v>115955842.06999999</v>
      </c>
      <c r="E1246" s="118">
        <v>115955842.06</v>
      </c>
      <c r="F1246" s="118" t="s">
        <v>3383</v>
      </c>
      <c r="G1246" s="118">
        <v>115955842.06</v>
      </c>
      <c r="H1246" s="118">
        <v>0.01</v>
      </c>
    </row>
    <row r="1247" spans="1:8">
      <c r="A1247" s="115" t="s">
        <v>821</v>
      </c>
      <c r="B1247" s="115" t="s">
        <v>1502</v>
      </c>
      <c r="C1247" s="115" t="s">
        <v>1597</v>
      </c>
      <c r="D1247" s="118">
        <v>10838243.57</v>
      </c>
      <c r="E1247" s="118">
        <v>2257877</v>
      </c>
      <c r="F1247" s="118">
        <v>1192500</v>
      </c>
      <c r="G1247" s="118">
        <v>3450377</v>
      </c>
      <c r="H1247" s="118">
        <v>7387866.5700000003</v>
      </c>
    </row>
    <row r="1248" spans="1:8">
      <c r="A1248" s="115" t="s">
        <v>821</v>
      </c>
      <c r="B1248" s="115" t="s">
        <v>2770</v>
      </c>
      <c r="C1248" s="115" t="s">
        <v>3408</v>
      </c>
      <c r="D1248" s="118">
        <v>2832591.14</v>
      </c>
      <c r="E1248" s="118">
        <v>323443.19</v>
      </c>
      <c r="F1248" s="118" t="s">
        <v>3383</v>
      </c>
      <c r="G1248" s="118">
        <v>323443.19</v>
      </c>
      <c r="H1248" s="118">
        <v>2509147.9500000002</v>
      </c>
    </row>
    <row r="1249" spans="1:8">
      <c r="A1249" s="115" t="s">
        <v>821</v>
      </c>
      <c r="B1249" s="115" t="s">
        <v>2771</v>
      </c>
      <c r="C1249" s="115" t="s">
        <v>1600</v>
      </c>
      <c r="D1249" s="118">
        <v>18980263.309999999</v>
      </c>
      <c r="E1249" s="118">
        <v>4804040.8600000003</v>
      </c>
      <c r="F1249" s="118" t="s">
        <v>3383</v>
      </c>
      <c r="G1249" s="118">
        <v>4804040.8600000003</v>
      </c>
      <c r="H1249" s="118">
        <v>14176222.449999999</v>
      </c>
    </row>
    <row r="1250" spans="1:8">
      <c r="A1250" s="115" t="s">
        <v>821</v>
      </c>
      <c r="B1250" s="115" t="s">
        <v>2772</v>
      </c>
      <c r="C1250" s="115" t="s">
        <v>1602</v>
      </c>
      <c r="D1250" s="118">
        <v>2173975.35</v>
      </c>
      <c r="E1250" s="118">
        <v>236463.37</v>
      </c>
      <c r="F1250" s="118" t="s">
        <v>3383</v>
      </c>
      <c r="G1250" s="118">
        <v>236463.37</v>
      </c>
      <c r="H1250" s="118">
        <v>1937511.98</v>
      </c>
    </row>
    <row r="1251" spans="1:8">
      <c r="A1251" s="115" t="s">
        <v>821</v>
      </c>
      <c r="B1251" s="115" t="s">
        <v>2773</v>
      </c>
      <c r="C1251" s="115" t="s">
        <v>1604</v>
      </c>
      <c r="D1251" s="118">
        <v>5297368.45</v>
      </c>
      <c r="E1251" s="118">
        <v>126648.48</v>
      </c>
      <c r="F1251" s="118" t="s">
        <v>3383</v>
      </c>
      <c r="G1251" s="118">
        <v>126648.48</v>
      </c>
      <c r="H1251" s="118">
        <v>5170719.97</v>
      </c>
    </row>
    <row r="1252" spans="1:8">
      <c r="A1252" s="115" t="s">
        <v>821</v>
      </c>
      <c r="B1252" s="115" t="s">
        <v>2774</v>
      </c>
      <c r="C1252" s="115" t="s">
        <v>2975</v>
      </c>
      <c r="D1252" s="118">
        <v>26696808.789999999</v>
      </c>
      <c r="E1252" s="118" t="s">
        <v>3383</v>
      </c>
      <c r="F1252" s="118" t="s">
        <v>3383</v>
      </c>
      <c r="G1252" s="118" t="s">
        <v>3383</v>
      </c>
      <c r="H1252" s="118">
        <v>26696808.789999999</v>
      </c>
    </row>
    <row r="1253" spans="1:8">
      <c r="A1253" s="115" t="s">
        <v>821</v>
      </c>
      <c r="B1253" s="115" t="s">
        <v>2775</v>
      </c>
      <c r="C1253" s="115" t="s">
        <v>3409</v>
      </c>
      <c r="D1253" s="118">
        <v>217672.16</v>
      </c>
      <c r="E1253" s="118" t="s">
        <v>3383</v>
      </c>
      <c r="F1253" s="118" t="s">
        <v>3383</v>
      </c>
      <c r="G1253" s="118" t="s">
        <v>3383</v>
      </c>
      <c r="H1253" s="118">
        <v>217672.16</v>
      </c>
    </row>
    <row r="1254" spans="1:8">
      <c r="A1254" s="115" t="s">
        <v>821</v>
      </c>
      <c r="B1254" s="115" t="s">
        <v>2776</v>
      </c>
      <c r="C1254" s="115" t="s">
        <v>1610</v>
      </c>
      <c r="D1254" s="118">
        <v>90435693.319999993</v>
      </c>
      <c r="E1254" s="118" t="s">
        <v>3383</v>
      </c>
      <c r="F1254" s="118">
        <v>17650000</v>
      </c>
      <c r="G1254" s="118">
        <v>17650000</v>
      </c>
      <c r="H1254" s="118">
        <v>72785693.319999993</v>
      </c>
    </row>
    <row r="1255" spans="1:8">
      <c r="A1255" s="115" t="s">
        <v>821</v>
      </c>
      <c r="B1255" s="115" t="s">
        <v>2777</v>
      </c>
      <c r="C1255" s="115" t="s">
        <v>1612</v>
      </c>
      <c r="D1255" s="118">
        <v>6690707.79</v>
      </c>
      <c r="E1255" s="118">
        <v>162250</v>
      </c>
      <c r="F1255" s="118">
        <v>2087750</v>
      </c>
      <c r="G1255" s="118">
        <v>2250000</v>
      </c>
      <c r="H1255" s="118">
        <v>4440707.79</v>
      </c>
    </row>
    <row r="1256" spans="1:8">
      <c r="A1256" s="115" t="s">
        <v>821</v>
      </c>
      <c r="B1256" s="115" t="s">
        <v>2778</v>
      </c>
      <c r="C1256" s="115" t="s">
        <v>2982</v>
      </c>
      <c r="D1256" s="118">
        <v>3658100</v>
      </c>
      <c r="E1256" s="118">
        <v>36000</v>
      </c>
      <c r="F1256" s="118" t="s">
        <v>3383</v>
      </c>
      <c r="G1256" s="118">
        <v>36000</v>
      </c>
      <c r="H1256" s="118">
        <v>3622100</v>
      </c>
    </row>
    <row r="1257" spans="1:8">
      <c r="A1257" s="115" t="s">
        <v>821</v>
      </c>
      <c r="B1257" s="115" t="s">
        <v>2779</v>
      </c>
      <c r="C1257" s="115" t="s">
        <v>3410</v>
      </c>
      <c r="D1257" s="118">
        <v>675000</v>
      </c>
      <c r="E1257" s="118">
        <v>219295.38</v>
      </c>
      <c r="F1257" s="118" t="s">
        <v>3383</v>
      </c>
      <c r="G1257" s="118">
        <v>219295.38</v>
      </c>
      <c r="H1257" s="118">
        <v>455704.62</v>
      </c>
    </row>
    <row r="1258" spans="1:8">
      <c r="A1258" s="115" t="s">
        <v>821</v>
      </c>
      <c r="B1258" s="115" t="s">
        <v>2780</v>
      </c>
      <c r="C1258" s="115" t="s">
        <v>3411</v>
      </c>
      <c r="D1258" s="118">
        <v>189758.86</v>
      </c>
      <c r="E1258" s="118">
        <v>106224.85</v>
      </c>
      <c r="F1258" s="118" t="s">
        <v>3383</v>
      </c>
      <c r="G1258" s="118">
        <v>106224.85</v>
      </c>
      <c r="H1258" s="118">
        <v>83534.009999999995</v>
      </c>
    </row>
    <row r="1259" spans="1:8">
      <c r="A1259" s="115" t="s">
        <v>821</v>
      </c>
      <c r="B1259" s="115" t="s">
        <v>2781</v>
      </c>
      <c r="C1259" s="115" t="s">
        <v>1619</v>
      </c>
      <c r="D1259" s="118">
        <v>596270.18999999994</v>
      </c>
      <c r="E1259" s="118" t="s">
        <v>3383</v>
      </c>
      <c r="F1259" s="118" t="s">
        <v>3383</v>
      </c>
      <c r="G1259" s="118" t="s">
        <v>3383</v>
      </c>
      <c r="H1259" s="118">
        <v>596270.18999999994</v>
      </c>
    </row>
    <row r="1260" spans="1:8">
      <c r="A1260" s="115" t="s">
        <v>821</v>
      </c>
      <c r="B1260" s="115" t="s">
        <v>2782</v>
      </c>
      <c r="C1260" s="115" t="s">
        <v>3412</v>
      </c>
      <c r="D1260" s="118">
        <v>3200000</v>
      </c>
      <c r="E1260" s="118" t="s">
        <v>3383</v>
      </c>
      <c r="F1260" s="118" t="s">
        <v>3383</v>
      </c>
      <c r="G1260" s="118" t="s">
        <v>3383</v>
      </c>
      <c r="H1260" s="118">
        <v>3200000</v>
      </c>
    </row>
    <row r="1261" spans="1:8">
      <c r="A1261" s="115" t="s">
        <v>821</v>
      </c>
      <c r="B1261" s="115" t="s">
        <v>2783</v>
      </c>
      <c r="C1261" s="115" t="s">
        <v>3413</v>
      </c>
      <c r="D1261" s="118">
        <v>720000</v>
      </c>
      <c r="E1261" s="118">
        <v>99000</v>
      </c>
      <c r="F1261" s="118" t="s">
        <v>3383</v>
      </c>
      <c r="G1261" s="118">
        <v>99000</v>
      </c>
      <c r="H1261" s="118">
        <v>621000</v>
      </c>
    </row>
    <row r="1262" spans="1:8">
      <c r="A1262" s="115" t="s">
        <v>821</v>
      </c>
      <c r="B1262" s="115" t="s">
        <v>2784</v>
      </c>
      <c r="C1262" s="115" t="s">
        <v>3419</v>
      </c>
      <c r="D1262" s="118">
        <v>280000</v>
      </c>
      <c r="E1262" s="118" t="s">
        <v>3383</v>
      </c>
      <c r="F1262" s="118" t="s">
        <v>3383</v>
      </c>
      <c r="G1262" s="118" t="s">
        <v>3383</v>
      </c>
      <c r="H1262" s="118">
        <v>280000</v>
      </c>
    </row>
    <row r="1263" spans="1:8">
      <c r="A1263" s="115" t="s">
        <v>821</v>
      </c>
      <c r="B1263" s="115" t="s">
        <v>2785</v>
      </c>
      <c r="C1263" s="115" t="s">
        <v>1647</v>
      </c>
      <c r="D1263" s="118">
        <v>1900000</v>
      </c>
      <c r="E1263" s="118" t="s">
        <v>3383</v>
      </c>
      <c r="F1263" s="118" t="s">
        <v>3383</v>
      </c>
      <c r="G1263" s="118" t="s">
        <v>3383</v>
      </c>
      <c r="H1263" s="118">
        <v>1900000</v>
      </c>
    </row>
    <row r="1264" spans="1:8">
      <c r="A1264" s="115" t="s">
        <v>821</v>
      </c>
      <c r="B1264" s="115" t="s">
        <v>2786</v>
      </c>
      <c r="C1264" s="115" t="s">
        <v>3423</v>
      </c>
      <c r="D1264" s="118">
        <v>1680000</v>
      </c>
      <c r="E1264" s="118" t="s">
        <v>3383</v>
      </c>
      <c r="F1264" s="118" t="s">
        <v>3383</v>
      </c>
      <c r="G1264" s="118" t="s">
        <v>3383</v>
      </c>
      <c r="H1264" s="118">
        <v>1680000</v>
      </c>
    </row>
    <row r="1265" spans="1:8">
      <c r="A1265" s="115" t="s">
        <v>821</v>
      </c>
      <c r="B1265" s="115" t="s">
        <v>2787</v>
      </c>
      <c r="C1265" s="115" t="s">
        <v>1625</v>
      </c>
      <c r="D1265" s="118">
        <v>3141400</v>
      </c>
      <c r="E1265" s="118">
        <v>1789511.2</v>
      </c>
      <c r="F1265" s="118" t="s">
        <v>3383</v>
      </c>
      <c r="G1265" s="118">
        <v>1789511.2</v>
      </c>
      <c r="H1265" s="118">
        <v>1351888.8</v>
      </c>
    </row>
    <row r="1266" spans="1:8">
      <c r="A1266" s="115" t="s">
        <v>821</v>
      </c>
      <c r="B1266" s="115" t="s">
        <v>2788</v>
      </c>
      <c r="C1266" s="115" t="s">
        <v>3420</v>
      </c>
      <c r="D1266" s="118">
        <v>5004000</v>
      </c>
      <c r="E1266" s="118" t="s">
        <v>3383</v>
      </c>
      <c r="F1266" s="118" t="s">
        <v>3383</v>
      </c>
      <c r="G1266" s="118" t="s">
        <v>3383</v>
      </c>
      <c r="H1266" s="118">
        <v>5004000</v>
      </c>
    </row>
    <row r="1267" spans="1:8">
      <c r="A1267" s="115" t="s">
        <v>821</v>
      </c>
      <c r="B1267" s="115" t="s">
        <v>2789</v>
      </c>
      <c r="C1267" s="115" t="s">
        <v>3417</v>
      </c>
      <c r="D1267" s="118">
        <v>15000000</v>
      </c>
      <c r="E1267" s="118" t="s">
        <v>3383</v>
      </c>
      <c r="F1267" s="118" t="s">
        <v>3383</v>
      </c>
      <c r="G1267" s="118" t="s">
        <v>3383</v>
      </c>
      <c r="H1267" s="118">
        <v>15000000</v>
      </c>
    </row>
    <row r="1268" spans="1:8">
      <c r="A1268" s="115" t="s">
        <v>821</v>
      </c>
      <c r="B1268" s="115" t="s">
        <v>1503</v>
      </c>
      <c r="C1268" s="115" t="s">
        <v>1597</v>
      </c>
      <c r="D1268" s="118">
        <v>6495000</v>
      </c>
      <c r="E1268" s="118">
        <v>1728145.82</v>
      </c>
      <c r="F1268" s="118" t="s">
        <v>3383</v>
      </c>
      <c r="G1268" s="118">
        <v>1728145.82</v>
      </c>
      <c r="H1268" s="118">
        <v>4766854.18</v>
      </c>
    </row>
    <row r="1269" spans="1:8">
      <c r="A1269" s="115" t="s">
        <v>836</v>
      </c>
      <c r="B1269" s="115" t="s">
        <v>2790</v>
      </c>
      <c r="C1269" s="115" t="s">
        <v>3408</v>
      </c>
      <c r="D1269" s="118">
        <v>1116750</v>
      </c>
      <c r="E1269" s="118">
        <v>725703.41</v>
      </c>
      <c r="F1269" s="118" t="s">
        <v>3383</v>
      </c>
      <c r="G1269" s="118">
        <v>725703.41</v>
      </c>
      <c r="H1269" s="118">
        <v>391046.59</v>
      </c>
    </row>
    <row r="1270" spans="1:8">
      <c r="A1270" s="115" t="s">
        <v>836</v>
      </c>
      <c r="B1270" s="115" t="s">
        <v>2791</v>
      </c>
      <c r="C1270" s="115" t="s">
        <v>1600</v>
      </c>
      <c r="D1270" s="118">
        <v>13784561.01</v>
      </c>
      <c r="E1270" s="118">
        <v>4569827.3099999996</v>
      </c>
      <c r="F1270" s="118" t="s">
        <v>3383</v>
      </c>
      <c r="G1270" s="118">
        <v>4569827.3099999996</v>
      </c>
      <c r="H1270" s="118">
        <v>9214733.6999999993</v>
      </c>
    </row>
    <row r="1271" spans="1:8">
      <c r="A1271" s="115" t="s">
        <v>836</v>
      </c>
      <c r="B1271" s="115" t="s">
        <v>2792</v>
      </c>
      <c r="C1271" s="115" t="s">
        <v>1602</v>
      </c>
      <c r="D1271" s="118">
        <v>898199.68</v>
      </c>
      <c r="E1271" s="118">
        <v>252198.36</v>
      </c>
      <c r="F1271" s="118" t="s">
        <v>3383</v>
      </c>
      <c r="G1271" s="118">
        <v>252198.36</v>
      </c>
      <c r="H1271" s="118">
        <v>646001.31999999995</v>
      </c>
    </row>
    <row r="1272" spans="1:8">
      <c r="A1272" s="115" t="s">
        <v>836</v>
      </c>
      <c r="B1272" s="115" t="s">
        <v>2793</v>
      </c>
      <c r="C1272" s="115" t="s">
        <v>1604</v>
      </c>
      <c r="D1272" s="118">
        <v>2453027.2200000002</v>
      </c>
      <c r="E1272" s="118">
        <v>412102.3</v>
      </c>
      <c r="F1272" s="118" t="s">
        <v>3383</v>
      </c>
      <c r="G1272" s="118">
        <v>412102.3</v>
      </c>
      <c r="H1272" s="118">
        <v>2040924.92</v>
      </c>
    </row>
    <row r="1273" spans="1:8">
      <c r="A1273" s="115" t="s">
        <v>836</v>
      </c>
      <c r="B1273" s="115" t="s">
        <v>2794</v>
      </c>
      <c r="C1273" s="115" t="s">
        <v>2975</v>
      </c>
      <c r="D1273" s="118">
        <v>19198376.120000001</v>
      </c>
      <c r="E1273" s="118">
        <v>3203482.83</v>
      </c>
      <c r="F1273" s="118" t="s">
        <v>3383</v>
      </c>
      <c r="G1273" s="118">
        <v>3203482.83</v>
      </c>
      <c r="H1273" s="118">
        <v>15994893.289999999</v>
      </c>
    </row>
    <row r="1274" spans="1:8">
      <c r="A1274" s="115" t="s">
        <v>836</v>
      </c>
      <c r="B1274" s="115" t="s">
        <v>2795</v>
      </c>
      <c r="C1274" s="115" t="s">
        <v>1607</v>
      </c>
      <c r="D1274" s="118">
        <v>4444000</v>
      </c>
      <c r="E1274" s="118" t="s">
        <v>3383</v>
      </c>
      <c r="F1274" s="118" t="s">
        <v>3383</v>
      </c>
      <c r="G1274" s="118" t="s">
        <v>3383</v>
      </c>
      <c r="H1274" s="118">
        <v>4444000</v>
      </c>
    </row>
    <row r="1275" spans="1:8">
      <c r="A1275" s="115" t="s">
        <v>836</v>
      </c>
      <c r="B1275" s="115" t="s">
        <v>2796</v>
      </c>
      <c r="C1275" s="115" t="s">
        <v>3418</v>
      </c>
      <c r="D1275" s="118">
        <v>270000</v>
      </c>
      <c r="E1275" s="118" t="s">
        <v>3383</v>
      </c>
      <c r="F1275" s="118" t="s">
        <v>3383</v>
      </c>
      <c r="G1275" s="118" t="s">
        <v>3383</v>
      </c>
      <c r="H1275" s="118">
        <v>270000</v>
      </c>
    </row>
    <row r="1276" spans="1:8">
      <c r="A1276" s="115" t="s">
        <v>836</v>
      </c>
      <c r="B1276" s="115" t="s">
        <v>2797</v>
      </c>
      <c r="C1276" s="115" t="s">
        <v>3409</v>
      </c>
      <c r="D1276" s="118">
        <v>120000</v>
      </c>
      <c r="E1276" s="118" t="s">
        <v>3383</v>
      </c>
      <c r="F1276" s="118" t="s">
        <v>3383</v>
      </c>
      <c r="G1276" s="118" t="s">
        <v>3383</v>
      </c>
      <c r="H1276" s="118">
        <v>120000</v>
      </c>
    </row>
    <row r="1277" spans="1:8">
      <c r="A1277" s="115" t="s">
        <v>836</v>
      </c>
      <c r="B1277" s="115" t="s">
        <v>2798</v>
      </c>
      <c r="C1277" s="115" t="s">
        <v>1610</v>
      </c>
      <c r="D1277" s="118">
        <v>31332348.039999999</v>
      </c>
      <c r="E1277" s="118">
        <v>1500000</v>
      </c>
      <c r="F1277" s="118" t="s">
        <v>3383</v>
      </c>
      <c r="G1277" s="118">
        <v>1500000</v>
      </c>
      <c r="H1277" s="118">
        <v>29832348.039999999</v>
      </c>
    </row>
    <row r="1278" spans="1:8">
      <c r="A1278" s="115" t="s">
        <v>836</v>
      </c>
      <c r="B1278" s="115" t="s">
        <v>2799</v>
      </c>
      <c r="C1278" s="115" t="s">
        <v>1612</v>
      </c>
      <c r="D1278" s="118">
        <v>2541870</v>
      </c>
      <c r="E1278" s="118" t="s">
        <v>3383</v>
      </c>
      <c r="F1278" s="118" t="s">
        <v>3383</v>
      </c>
      <c r="G1278" s="118" t="s">
        <v>3383</v>
      </c>
      <c r="H1278" s="118">
        <v>2541870</v>
      </c>
    </row>
    <row r="1279" spans="1:8">
      <c r="A1279" s="115" t="s">
        <v>836</v>
      </c>
      <c r="B1279" s="115" t="s">
        <v>2800</v>
      </c>
      <c r="C1279" s="115" t="s">
        <v>1615</v>
      </c>
      <c r="D1279" s="118">
        <v>540000</v>
      </c>
      <c r="E1279" s="118" t="s">
        <v>3383</v>
      </c>
      <c r="F1279" s="118" t="s">
        <v>3383</v>
      </c>
      <c r="G1279" s="118" t="s">
        <v>3383</v>
      </c>
      <c r="H1279" s="118">
        <v>540000</v>
      </c>
    </row>
    <row r="1280" spans="1:8">
      <c r="A1280" s="115" t="s">
        <v>836</v>
      </c>
      <c r="B1280" s="115" t="s">
        <v>2801</v>
      </c>
      <c r="C1280" s="115" t="s">
        <v>3410</v>
      </c>
      <c r="D1280" s="118">
        <v>150000</v>
      </c>
      <c r="E1280" s="118">
        <v>144000</v>
      </c>
      <c r="F1280" s="118" t="s">
        <v>3383</v>
      </c>
      <c r="G1280" s="118">
        <v>144000</v>
      </c>
      <c r="H1280" s="118">
        <v>6000</v>
      </c>
    </row>
    <row r="1281" spans="1:8">
      <c r="A1281" s="115" t="s">
        <v>836</v>
      </c>
      <c r="B1281" s="115" t="s">
        <v>2802</v>
      </c>
      <c r="C1281" s="115" t="s">
        <v>3411</v>
      </c>
      <c r="D1281" s="118">
        <v>64000</v>
      </c>
      <c r="E1281" s="118" t="s">
        <v>3383</v>
      </c>
      <c r="F1281" s="118" t="s">
        <v>3383</v>
      </c>
      <c r="G1281" s="118" t="s">
        <v>3383</v>
      </c>
      <c r="H1281" s="118">
        <v>64000</v>
      </c>
    </row>
    <row r="1282" spans="1:8">
      <c r="A1282" s="115" t="s">
        <v>836</v>
      </c>
      <c r="B1282" s="115" t="s">
        <v>2803</v>
      </c>
      <c r="C1282" s="115" t="s">
        <v>3482</v>
      </c>
      <c r="D1282" s="118">
        <v>150000</v>
      </c>
      <c r="E1282" s="118" t="s">
        <v>3383</v>
      </c>
      <c r="F1282" s="118" t="s">
        <v>3383</v>
      </c>
      <c r="G1282" s="118" t="s">
        <v>3383</v>
      </c>
      <c r="H1282" s="118">
        <v>150000</v>
      </c>
    </row>
    <row r="1283" spans="1:8">
      <c r="A1283" s="115" t="s">
        <v>836</v>
      </c>
      <c r="B1283" s="115" t="s">
        <v>2804</v>
      </c>
      <c r="C1283" s="115" t="s">
        <v>3412</v>
      </c>
      <c r="D1283" s="118">
        <v>800000</v>
      </c>
      <c r="E1283" s="118" t="s">
        <v>3383</v>
      </c>
      <c r="F1283" s="118" t="s">
        <v>3383</v>
      </c>
      <c r="G1283" s="118" t="s">
        <v>3383</v>
      </c>
      <c r="H1283" s="118">
        <v>800000</v>
      </c>
    </row>
    <row r="1284" spans="1:8">
      <c r="A1284" s="115" t="s">
        <v>836</v>
      </c>
      <c r="B1284" s="115" t="s">
        <v>2805</v>
      </c>
      <c r="C1284" s="115" t="s">
        <v>3413</v>
      </c>
      <c r="D1284" s="118">
        <v>160000</v>
      </c>
      <c r="E1284" s="118" t="s">
        <v>3383</v>
      </c>
      <c r="F1284" s="118" t="s">
        <v>3383</v>
      </c>
      <c r="G1284" s="118" t="s">
        <v>3383</v>
      </c>
      <c r="H1284" s="118">
        <v>160000</v>
      </c>
    </row>
    <row r="1285" spans="1:8">
      <c r="A1285" s="115" t="s">
        <v>836</v>
      </c>
      <c r="B1285" s="115" t="s">
        <v>2806</v>
      </c>
      <c r="C1285" s="115" t="s">
        <v>3419</v>
      </c>
      <c r="D1285" s="118">
        <v>60000</v>
      </c>
      <c r="E1285" s="118" t="s">
        <v>3383</v>
      </c>
      <c r="F1285" s="118" t="s">
        <v>3383</v>
      </c>
      <c r="G1285" s="118" t="s">
        <v>3383</v>
      </c>
      <c r="H1285" s="118">
        <v>60000</v>
      </c>
    </row>
    <row r="1286" spans="1:8">
      <c r="A1286" s="115" t="s">
        <v>836</v>
      </c>
      <c r="B1286" s="115" t="s">
        <v>2807</v>
      </c>
      <c r="C1286" s="115" t="s">
        <v>3423</v>
      </c>
      <c r="D1286" s="118">
        <v>360000</v>
      </c>
      <c r="E1286" s="118" t="s">
        <v>3383</v>
      </c>
      <c r="F1286" s="118" t="s">
        <v>3383</v>
      </c>
      <c r="G1286" s="118" t="s">
        <v>3383</v>
      </c>
      <c r="H1286" s="118">
        <v>360000</v>
      </c>
    </row>
    <row r="1287" spans="1:8">
      <c r="A1287" s="115" t="s">
        <v>836</v>
      </c>
      <c r="B1287" s="115" t="s">
        <v>2808</v>
      </c>
      <c r="C1287" s="115" t="s">
        <v>2809</v>
      </c>
      <c r="D1287" s="118">
        <v>952170</v>
      </c>
      <c r="E1287" s="118" t="s">
        <v>3383</v>
      </c>
      <c r="F1287" s="118" t="s">
        <v>3383</v>
      </c>
      <c r="G1287" s="118" t="s">
        <v>3383</v>
      </c>
      <c r="H1287" s="118">
        <v>952170</v>
      </c>
    </row>
    <row r="1288" spans="1:8">
      <c r="A1288" s="115" t="s">
        <v>836</v>
      </c>
      <c r="B1288" s="115" t="s">
        <v>2810</v>
      </c>
      <c r="C1288" s="115" t="s">
        <v>3420</v>
      </c>
      <c r="D1288" s="118">
        <v>4200750</v>
      </c>
      <c r="E1288" s="118" t="s">
        <v>3383</v>
      </c>
      <c r="F1288" s="118" t="s">
        <v>3383</v>
      </c>
      <c r="G1288" s="118" t="s">
        <v>3383</v>
      </c>
      <c r="H1288" s="118">
        <v>4200750</v>
      </c>
    </row>
    <row r="1289" spans="1:8">
      <c r="A1289" s="115" t="s">
        <v>836</v>
      </c>
      <c r="B1289" s="115" t="s">
        <v>2811</v>
      </c>
      <c r="C1289" s="115" t="s">
        <v>3436</v>
      </c>
      <c r="D1289" s="118">
        <v>5000000</v>
      </c>
      <c r="E1289" s="118" t="s">
        <v>3383</v>
      </c>
      <c r="F1289" s="118" t="s">
        <v>3383</v>
      </c>
      <c r="G1289" s="118" t="s">
        <v>3383</v>
      </c>
      <c r="H1289" s="118">
        <v>5000000</v>
      </c>
    </row>
    <row r="1290" spans="1:8">
      <c r="A1290" s="115" t="s">
        <v>836</v>
      </c>
      <c r="B1290" s="115" t="s">
        <v>1504</v>
      </c>
      <c r="C1290" s="115" t="s">
        <v>1597</v>
      </c>
      <c r="D1290" s="118">
        <v>38912000</v>
      </c>
      <c r="E1290" s="118">
        <v>275229.21999999997</v>
      </c>
      <c r="F1290" s="118" t="s">
        <v>3383</v>
      </c>
      <c r="G1290" s="118">
        <v>275229.21999999997</v>
      </c>
      <c r="H1290" s="118">
        <v>38636770.780000001</v>
      </c>
    </row>
    <row r="1291" spans="1:8">
      <c r="A1291" s="115" t="s">
        <v>843</v>
      </c>
      <c r="B1291" s="115" t="s">
        <v>2812</v>
      </c>
      <c r="C1291" s="115" t="s">
        <v>3408</v>
      </c>
      <c r="D1291" s="118">
        <v>5263450</v>
      </c>
      <c r="E1291" s="118">
        <v>271877.11</v>
      </c>
      <c r="F1291" s="118" t="s">
        <v>3383</v>
      </c>
      <c r="G1291" s="118">
        <v>271877.11</v>
      </c>
      <c r="H1291" s="118">
        <v>4991572.8899999997</v>
      </c>
    </row>
    <row r="1292" spans="1:8">
      <c r="A1292" s="115" t="s">
        <v>843</v>
      </c>
      <c r="B1292" s="115" t="s">
        <v>2813</v>
      </c>
      <c r="C1292" s="115" t="s">
        <v>1600</v>
      </c>
      <c r="D1292" s="118">
        <v>35882683.619999997</v>
      </c>
      <c r="E1292" s="118">
        <v>4328229.08</v>
      </c>
      <c r="F1292" s="118" t="s">
        <v>3383</v>
      </c>
      <c r="G1292" s="118">
        <v>4328229.08</v>
      </c>
      <c r="H1292" s="118">
        <v>31554454.539999999</v>
      </c>
    </row>
    <row r="1293" spans="1:8">
      <c r="A1293" s="115" t="s">
        <v>843</v>
      </c>
      <c r="B1293" s="115" t="s">
        <v>2814</v>
      </c>
      <c r="C1293" s="115" t="s">
        <v>1602</v>
      </c>
      <c r="D1293" s="118">
        <v>4984508.49</v>
      </c>
      <c r="E1293" s="118">
        <v>267066.32</v>
      </c>
      <c r="F1293" s="118" t="s">
        <v>3383</v>
      </c>
      <c r="G1293" s="118">
        <v>267066.32</v>
      </c>
      <c r="H1293" s="118">
        <v>4717442.17</v>
      </c>
    </row>
    <row r="1294" spans="1:8">
      <c r="A1294" s="115" t="s">
        <v>843</v>
      </c>
      <c r="B1294" s="115" t="s">
        <v>2815</v>
      </c>
      <c r="C1294" s="115" t="s">
        <v>1604</v>
      </c>
      <c r="D1294" s="118">
        <v>14033389.92</v>
      </c>
      <c r="E1294" s="118">
        <v>476932.64</v>
      </c>
      <c r="F1294" s="118" t="s">
        <v>3383</v>
      </c>
      <c r="G1294" s="118">
        <v>476932.64</v>
      </c>
      <c r="H1294" s="118">
        <v>13556457.279999999</v>
      </c>
    </row>
    <row r="1295" spans="1:8">
      <c r="A1295" s="115" t="s">
        <v>843</v>
      </c>
      <c r="B1295" s="115" t="s">
        <v>2816</v>
      </c>
      <c r="C1295" s="115" t="s">
        <v>2975</v>
      </c>
      <c r="D1295" s="118">
        <v>33519464.399999999</v>
      </c>
      <c r="E1295" s="118">
        <v>9438694.2100000009</v>
      </c>
      <c r="F1295" s="118" t="s">
        <v>3383</v>
      </c>
      <c r="G1295" s="118">
        <v>9438694.2100000009</v>
      </c>
      <c r="H1295" s="118">
        <v>24080770.190000001</v>
      </c>
    </row>
    <row r="1296" spans="1:8">
      <c r="A1296" s="115" t="s">
        <v>843</v>
      </c>
      <c r="B1296" s="115" t="s">
        <v>2817</v>
      </c>
      <c r="C1296" s="115" t="s">
        <v>1607</v>
      </c>
      <c r="D1296" s="118">
        <v>8404000</v>
      </c>
      <c r="E1296" s="118" t="s">
        <v>3383</v>
      </c>
      <c r="F1296" s="118" t="s">
        <v>3383</v>
      </c>
      <c r="G1296" s="118" t="s">
        <v>3383</v>
      </c>
      <c r="H1296" s="118">
        <v>8404000</v>
      </c>
    </row>
    <row r="1297" spans="1:8">
      <c r="A1297" s="115" t="s">
        <v>843</v>
      </c>
      <c r="B1297" s="115" t="s">
        <v>2818</v>
      </c>
      <c r="C1297" s="115" t="s">
        <v>3409</v>
      </c>
      <c r="D1297" s="118">
        <v>700000</v>
      </c>
      <c r="E1297" s="118">
        <v>128715.65</v>
      </c>
      <c r="F1297" s="118" t="s">
        <v>3383</v>
      </c>
      <c r="G1297" s="118">
        <v>128715.65</v>
      </c>
      <c r="H1297" s="118">
        <v>571284.35</v>
      </c>
    </row>
    <row r="1298" spans="1:8">
      <c r="A1298" s="115" t="s">
        <v>843</v>
      </c>
      <c r="B1298" s="115" t="s">
        <v>2819</v>
      </c>
      <c r="C1298" s="115" t="s">
        <v>1610</v>
      </c>
      <c r="D1298" s="118">
        <v>52774994.490000002</v>
      </c>
      <c r="E1298" s="118" t="s">
        <v>3383</v>
      </c>
      <c r="F1298" s="118" t="s">
        <v>3383</v>
      </c>
      <c r="G1298" s="118" t="s">
        <v>3383</v>
      </c>
      <c r="H1298" s="118">
        <v>52774994.490000002</v>
      </c>
    </row>
    <row r="1299" spans="1:8">
      <c r="A1299" s="115" t="s">
        <v>843</v>
      </c>
      <c r="B1299" s="115" t="s">
        <v>2820</v>
      </c>
      <c r="C1299" s="115" t="s">
        <v>1612</v>
      </c>
      <c r="D1299" s="118">
        <v>11737570.5</v>
      </c>
      <c r="E1299" s="118" t="s">
        <v>3383</v>
      </c>
      <c r="F1299" s="118" t="s">
        <v>3383</v>
      </c>
      <c r="G1299" s="118" t="s">
        <v>3383</v>
      </c>
      <c r="H1299" s="118">
        <v>11737570.5</v>
      </c>
    </row>
    <row r="1300" spans="1:8">
      <c r="A1300" s="115" t="s">
        <v>843</v>
      </c>
      <c r="B1300" s="115" t="s">
        <v>2821</v>
      </c>
      <c r="C1300" s="115" t="s">
        <v>2982</v>
      </c>
      <c r="D1300" s="118">
        <v>4752013.9800000004</v>
      </c>
      <c r="E1300" s="118" t="s">
        <v>3383</v>
      </c>
      <c r="F1300" s="118" t="s">
        <v>3383</v>
      </c>
      <c r="G1300" s="118" t="s">
        <v>3383</v>
      </c>
      <c r="H1300" s="118">
        <v>4752013.9800000004</v>
      </c>
    </row>
    <row r="1301" spans="1:8">
      <c r="A1301" s="115" t="s">
        <v>843</v>
      </c>
      <c r="B1301" s="115" t="s">
        <v>2822</v>
      </c>
      <c r="C1301" s="115" t="s">
        <v>1615</v>
      </c>
      <c r="D1301" s="118">
        <v>4025000</v>
      </c>
      <c r="E1301" s="118" t="s">
        <v>3383</v>
      </c>
      <c r="F1301" s="118" t="s">
        <v>3383</v>
      </c>
      <c r="G1301" s="118" t="s">
        <v>3383</v>
      </c>
      <c r="H1301" s="118">
        <v>4025000</v>
      </c>
    </row>
    <row r="1302" spans="1:8">
      <c r="A1302" s="115" t="s">
        <v>843</v>
      </c>
      <c r="B1302" s="115" t="s">
        <v>2823</v>
      </c>
      <c r="C1302" s="115" t="s">
        <v>3410</v>
      </c>
      <c r="D1302" s="118">
        <v>600000</v>
      </c>
      <c r="E1302" s="118">
        <v>264000</v>
      </c>
      <c r="F1302" s="118" t="s">
        <v>3383</v>
      </c>
      <c r="G1302" s="118">
        <v>264000</v>
      </c>
      <c r="H1302" s="118">
        <v>336000</v>
      </c>
    </row>
    <row r="1303" spans="1:8">
      <c r="A1303" s="115" t="s">
        <v>843</v>
      </c>
      <c r="B1303" s="115" t="s">
        <v>2824</v>
      </c>
      <c r="C1303" s="115" t="s">
        <v>3411</v>
      </c>
      <c r="D1303" s="118">
        <v>320000</v>
      </c>
      <c r="E1303" s="118" t="s">
        <v>3383</v>
      </c>
      <c r="F1303" s="118" t="s">
        <v>3383</v>
      </c>
      <c r="G1303" s="118" t="s">
        <v>3383</v>
      </c>
      <c r="H1303" s="118">
        <v>320000</v>
      </c>
    </row>
    <row r="1304" spans="1:8">
      <c r="A1304" s="115" t="s">
        <v>843</v>
      </c>
      <c r="B1304" s="115" t="s">
        <v>2825</v>
      </c>
      <c r="C1304" s="115" t="s">
        <v>1619</v>
      </c>
      <c r="D1304" s="118">
        <v>600000</v>
      </c>
      <c r="E1304" s="118" t="s">
        <v>3383</v>
      </c>
      <c r="F1304" s="118" t="s">
        <v>3383</v>
      </c>
      <c r="G1304" s="118" t="s">
        <v>3383</v>
      </c>
      <c r="H1304" s="118">
        <v>600000</v>
      </c>
    </row>
    <row r="1305" spans="1:8">
      <c r="A1305" s="115" t="s">
        <v>843</v>
      </c>
      <c r="B1305" s="115" t="s">
        <v>2826</v>
      </c>
      <c r="C1305" s="115" t="s">
        <v>3412</v>
      </c>
      <c r="D1305" s="118">
        <v>3200000</v>
      </c>
      <c r="E1305" s="118" t="s">
        <v>3383</v>
      </c>
      <c r="F1305" s="118" t="s">
        <v>3383</v>
      </c>
      <c r="G1305" s="118" t="s">
        <v>3383</v>
      </c>
      <c r="H1305" s="118">
        <v>3200000</v>
      </c>
    </row>
    <row r="1306" spans="1:8">
      <c r="A1306" s="115" t="s">
        <v>843</v>
      </c>
      <c r="B1306" s="115" t="s">
        <v>2827</v>
      </c>
      <c r="C1306" s="115" t="s">
        <v>3413</v>
      </c>
      <c r="D1306" s="118">
        <v>720000</v>
      </c>
      <c r="E1306" s="118" t="s">
        <v>3383</v>
      </c>
      <c r="F1306" s="118" t="s">
        <v>3383</v>
      </c>
      <c r="G1306" s="118" t="s">
        <v>3383</v>
      </c>
      <c r="H1306" s="118">
        <v>720000</v>
      </c>
    </row>
    <row r="1307" spans="1:8">
      <c r="A1307" s="115" t="s">
        <v>843</v>
      </c>
      <c r="B1307" s="115" t="s">
        <v>2828</v>
      </c>
      <c r="C1307" s="115" t="s">
        <v>3419</v>
      </c>
      <c r="D1307" s="118">
        <v>240000</v>
      </c>
      <c r="E1307" s="118" t="s">
        <v>3383</v>
      </c>
      <c r="F1307" s="118" t="s">
        <v>3383</v>
      </c>
      <c r="G1307" s="118" t="s">
        <v>3383</v>
      </c>
      <c r="H1307" s="118">
        <v>240000</v>
      </c>
    </row>
    <row r="1308" spans="1:8">
      <c r="A1308" s="115" t="s">
        <v>843</v>
      </c>
      <c r="B1308" s="115" t="s">
        <v>2829</v>
      </c>
      <c r="C1308" s="115" t="s">
        <v>1647</v>
      </c>
      <c r="D1308" s="118">
        <v>750000</v>
      </c>
      <c r="E1308" s="118" t="s">
        <v>3383</v>
      </c>
      <c r="F1308" s="118" t="s">
        <v>3383</v>
      </c>
      <c r="G1308" s="118" t="s">
        <v>3383</v>
      </c>
      <c r="H1308" s="118">
        <v>750000</v>
      </c>
    </row>
    <row r="1309" spans="1:8">
      <c r="A1309" s="115" t="s">
        <v>843</v>
      </c>
      <c r="B1309" s="115" t="s">
        <v>2830</v>
      </c>
      <c r="C1309" s="115" t="s">
        <v>3423</v>
      </c>
      <c r="D1309" s="118">
        <v>1440000</v>
      </c>
      <c r="E1309" s="118" t="s">
        <v>3383</v>
      </c>
      <c r="F1309" s="118" t="s">
        <v>3383</v>
      </c>
      <c r="G1309" s="118" t="s">
        <v>3383</v>
      </c>
      <c r="H1309" s="118">
        <v>1440000</v>
      </c>
    </row>
    <row r="1310" spans="1:8">
      <c r="A1310" s="115" t="s">
        <v>843</v>
      </c>
      <c r="B1310" s="115" t="s">
        <v>2831</v>
      </c>
      <c r="C1310" s="115" t="s">
        <v>1625</v>
      </c>
      <c r="D1310" s="118">
        <v>2978331.75</v>
      </c>
      <c r="E1310" s="118" t="s">
        <v>3383</v>
      </c>
      <c r="F1310" s="118" t="s">
        <v>3383</v>
      </c>
      <c r="G1310" s="118" t="s">
        <v>3383</v>
      </c>
      <c r="H1310" s="118">
        <v>2978331.75</v>
      </c>
    </row>
    <row r="1311" spans="1:8">
      <c r="A1311" s="115" t="s">
        <v>843</v>
      </c>
      <c r="B1311" s="115" t="s">
        <v>2832</v>
      </c>
      <c r="C1311" s="115" t="s">
        <v>3424</v>
      </c>
      <c r="D1311" s="118">
        <v>2240400</v>
      </c>
      <c r="E1311" s="118" t="s">
        <v>3383</v>
      </c>
      <c r="F1311" s="118" t="s">
        <v>3383</v>
      </c>
      <c r="G1311" s="118" t="s">
        <v>3383</v>
      </c>
      <c r="H1311" s="118">
        <v>2240400</v>
      </c>
    </row>
    <row r="1312" spans="1:8">
      <c r="A1312" s="115" t="s">
        <v>843</v>
      </c>
      <c r="B1312" s="115" t="s">
        <v>2833</v>
      </c>
      <c r="C1312" s="115" t="s">
        <v>3420</v>
      </c>
      <c r="D1312" s="118">
        <v>9801750</v>
      </c>
      <c r="E1312" s="118" t="s">
        <v>3383</v>
      </c>
      <c r="F1312" s="118" t="s">
        <v>3383</v>
      </c>
      <c r="G1312" s="118" t="s">
        <v>3383</v>
      </c>
      <c r="H1312" s="118">
        <v>9801750</v>
      </c>
    </row>
    <row r="1313" spans="1:8">
      <c r="A1313" s="115" t="s">
        <v>843</v>
      </c>
      <c r="B1313" s="115" t="s">
        <v>2834</v>
      </c>
      <c r="C1313" s="115" t="s">
        <v>3426</v>
      </c>
      <c r="D1313" s="118">
        <v>840150</v>
      </c>
      <c r="E1313" s="118" t="s">
        <v>3383</v>
      </c>
      <c r="F1313" s="118" t="s">
        <v>3383</v>
      </c>
      <c r="G1313" s="118" t="s">
        <v>3383</v>
      </c>
      <c r="H1313" s="118">
        <v>840150</v>
      </c>
    </row>
    <row r="1314" spans="1:8">
      <c r="A1314" s="115" t="s">
        <v>843</v>
      </c>
      <c r="B1314" s="115" t="s">
        <v>2835</v>
      </c>
      <c r="C1314" s="115" t="s">
        <v>3483</v>
      </c>
      <c r="D1314" s="118">
        <v>12000000</v>
      </c>
      <c r="E1314" s="118">
        <v>5868066</v>
      </c>
      <c r="F1314" s="118">
        <v>6912000</v>
      </c>
      <c r="G1314" s="118">
        <v>12780066</v>
      </c>
      <c r="H1314" s="118" t="s">
        <v>3484</v>
      </c>
    </row>
    <row r="1315" spans="1:8">
      <c r="A1315" s="115" t="s">
        <v>843</v>
      </c>
      <c r="B1315" s="115" t="s">
        <v>2836</v>
      </c>
      <c r="C1315" s="115" t="s">
        <v>3417</v>
      </c>
      <c r="D1315" s="118">
        <v>5000000</v>
      </c>
      <c r="E1315" s="118" t="s">
        <v>3383</v>
      </c>
      <c r="F1315" s="118" t="s">
        <v>3383</v>
      </c>
      <c r="G1315" s="118" t="s">
        <v>3383</v>
      </c>
      <c r="H1315" s="118">
        <v>5000000</v>
      </c>
    </row>
    <row r="1316" spans="1:8">
      <c r="A1316" s="115" t="s">
        <v>843</v>
      </c>
      <c r="B1316" s="115" t="s">
        <v>1505</v>
      </c>
      <c r="C1316" s="115" t="s">
        <v>1597</v>
      </c>
      <c r="D1316" s="118">
        <v>19730000</v>
      </c>
      <c r="E1316" s="118">
        <v>54587.34</v>
      </c>
      <c r="F1316" s="118" t="s">
        <v>3383</v>
      </c>
      <c r="G1316" s="118">
        <v>54587.34</v>
      </c>
      <c r="H1316" s="118">
        <v>19675412.66</v>
      </c>
    </row>
    <row r="1317" spans="1:8">
      <c r="A1317" s="115" t="s">
        <v>884</v>
      </c>
      <c r="B1317" s="115" t="s">
        <v>2837</v>
      </c>
      <c r="C1317" s="115" t="s">
        <v>3408</v>
      </c>
      <c r="D1317" s="118">
        <v>3039620</v>
      </c>
      <c r="E1317" s="118" t="s">
        <v>3383</v>
      </c>
      <c r="F1317" s="118" t="s">
        <v>3383</v>
      </c>
      <c r="G1317" s="118" t="s">
        <v>3383</v>
      </c>
      <c r="H1317" s="118">
        <v>3039620</v>
      </c>
    </row>
    <row r="1318" spans="1:8">
      <c r="A1318" s="115" t="s">
        <v>884</v>
      </c>
      <c r="B1318" s="115" t="s">
        <v>2838</v>
      </c>
      <c r="C1318" s="115" t="s">
        <v>1600</v>
      </c>
      <c r="D1318" s="118">
        <v>31713706.02</v>
      </c>
      <c r="E1318" s="118" t="s">
        <v>3383</v>
      </c>
      <c r="F1318" s="118" t="s">
        <v>3383</v>
      </c>
      <c r="G1318" s="118" t="s">
        <v>3383</v>
      </c>
      <c r="H1318" s="118">
        <v>31713706.02</v>
      </c>
    </row>
    <row r="1319" spans="1:8">
      <c r="A1319" s="115" t="s">
        <v>884</v>
      </c>
      <c r="B1319" s="115" t="s">
        <v>2839</v>
      </c>
      <c r="C1319" s="115" t="s">
        <v>1602</v>
      </c>
      <c r="D1319" s="118">
        <v>2939101.2</v>
      </c>
      <c r="E1319" s="118" t="s">
        <v>3383</v>
      </c>
      <c r="F1319" s="118" t="s">
        <v>3383</v>
      </c>
      <c r="G1319" s="118" t="s">
        <v>3383</v>
      </c>
      <c r="H1319" s="118">
        <v>2939101.2</v>
      </c>
    </row>
    <row r="1320" spans="1:8">
      <c r="A1320" s="115" t="s">
        <v>884</v>
      </c>
      <c r="B1320" s="115" t="s">
        <v>2840</v>
      </c>
      <c r="C1320" s="115" t="s">
        <v>1604</v>
      </c>
      <c r="D1320" s="118">
        <v>7217064.7999999998</v>
      </c>
      <c r="E1320" s="118" t="s">
        <v>3383</v>
      </c>
      <c r="F1320" s="118" t="s">
        <v>3383</v>
      </c>
      <c r="G1320" s="118" t="s">
        <v>3383</v>
      </c>
      <c r="H1320" s="118">
        <v>7217064.7999999998</v>
      </c>
    </row>
    <row r="1321" spans="1:8">
      <c r="A1321" s="115" t="s">
        <v>884</v>
      </c>
      <c r="B1321" s="115" t="s">
        <v>2841</v>
      </c>
      <c r="C1321" s="115" t="s">
        <v>2975</v>
      </c>
      <c r="D1321" s="118">
        <v>64945432.560000002</v>
      </c>
      <c r="E1321" s="118">
        <v>9866906.7899999991</v>
      </c>
      <c r="F1321" s="118" t="s">
        <v>3383</v>
      </c>
      <c r="G1321" s="118">
        <v>9866906.7899999991</v>
      </c>
      <c r="H1321" s="118">
        <v>55078525.770000003</v>
      </c>
    </row>
    <row r="1322" spans="1:8">
      <c r="A1322" s="115" t="s">
        <v>884</v>
      </c>
      <c r="B1322" s="115" t="s">
        <v>2842</v>
      </c>
      <c r="C1322" s="115" t="s">
        <v>1607</v>
      </c>
      <c r="D1322" s="118">
        <v>26158000</v>
      </c>
      <c r="E1322" s="118" t="s">
        <v>3383</v>
      </c>
      <c r="F1322" s="118" t="s">
        <v>3383</v>
      </c>
      <c r="G1322" s="118" t="s">
        <v>3383</v>
      </c>
      <c r="H1322" s="118">
        <v>26158000</v>
      </c>
    </row>
    <row r="1323" spans="1:8">
      <c r="A1323" s="115" t="s">
        <v>884</v>
      </c>
      <c r="B1323" s="115" t="s">
        <v>2843</v>
      </c>
      <c r="C1323" s="115" t="s">
        <v>3409</v>
      </c>
      <c r="D1323" s="118">
        <v>300000</v>
      </c>
      <c r="E1323" s="118" t="s">
        <v>3383</v>
      </c>
      <c r="F1323" s="118" t="s">
        <v>3383</v>
      </c>
      <c r="G1323" s="118" t="s">
        <v>3383</v>
      </c>
      <c r="H1323" s="118">
        <v>300000</v>
      </c>
    </row>
    <row r="1324" spans="1:8">
      <c r="A1324" s="115" t="s">
        <v>884</v>
      </c>
      <c r="B1324" s="115" t="s">
        <v>2844</v>
      </c>
      <c r="C1324" s="115" t="s">
        <v>1610</v>
      </c>
      <c r="D1324" s="118">
        <v>205420087.5</v>
      </c>
      <c r="E1324" s="118">
        <v>14884375</v>
      </c>
      <c r="F1324" s="118">
        <v>21250000</v>
      </c>
      <c r="G1324" s="118">
        <v>36134375</v>
      </c>
      <c r="H1324" s="118">
        <v>169285712.5</v>
      </c>
    </row>
    <row r="1325" spans="1:8">
      <c r="A1325" s="115" t="s">
        <v>884</v>
      </c>
      <c r="B1325" s="115" t="s">
        <v>2845</v>
      </c>
      <c r="C1325" s="115" t="s">
        <v>1612</v>
      </c>
      <c r="D1325" s="118">
        <v>7694939.5999999996</v>
      </c>
      <c r="E1325" s="118" t="s">
        <v>3383</v>
      </c>
      <c r="F1325" s="118" t="s">
        <v>3383</v>
      </c>
      <c r="G1325" s="118" t="s">
        <v>3383</v>
      </c>
      <c r="H1325" s="118">
        <v>7694939.5999999996</v>
      </c>
    </row>
    <row r="1326" spans="1:8">
      <c r="A1326" s="115" t="s">
        <v>884</v>
      </c>
      <c r="B1326" s="115" t="s">
        <v>2846</v>
      </c>
      <c r="C1326" s="115" t="s">
        <v>2982</v>
      </c>
      <c r="D1326" s="118">
        <v>5630000</v>
      </c>
      <c r="E1326" s="118" t="s">
        <v>3383</v>
      </c>
      <c r="F1326" s="118" t="s">
        <v>3383</v>
      </c>
      <c r="G1326" s="118" t="s">
        <v>3383</v>
      </c>
      <c r="H1326" s="118">
        <v>5630000</v>
      </c>
    </row>
    <row r="1327" spans="1:8">
      <c r="A1327" s="115" t="s">
        <v>884</v>
      </c>
      <c r="B1327" s="115" t="s">
        <v>2847</v>
      </c>
      <c r="C1327" s="115" t="s">
        <v>1615</v>
      </c>
      <c r="D1327" s="118">
        <v>1620000</v>
      </c>
      <c r="E1327" s="118" t="s">
        <v>3383</v>
      </c>
      <c r="F1327" s="118" t="s">
        <v>3383</v>
      </c>
      <c r="G1327" s="118" t="s">
        <v>3383</v>
      </c>
      <c r="H1327" s="118">
        <v>1620000</v>
      </c>
    </row>
    <row r="1328" spans="1:8">
      <c r="A1328" s="115" t="s">
        <v>884</v>
      </c>
      <c r="B1328" s="115" t="s">
        <v>2848</v>
      </c>
      <c r="C1328" s="115" t="s">
        <v>3410</v>
      </c>
      <c r="D1328" s="118">
        <v>450000</v>
      </c>
      <c r="E1328" s="118">
        <v>201220</v>
      </c>
      <c r="F1328" s="118" t="s">
        <v>3383</v>
      </c>
      <c r="G1328" s="118">
        <v>201220</v>
      </c>
      <c r="H1328" s="118">
        <v>248780</v>
      </c>
    </row>
    <row r="1329" spans="1:8">
      <c r="A1329" s="115" t="s">
        <v>884</v>
      </c>
      <c r="B1329" s="115" t="s">
        <v>2849</v>
      </c>
      <c r="C1329" s="115" t="s">
        <v>3411</v>
      </c>
      <c r="D1329" s="118">
        <v>220000</v>
      </c>
      <c r="E1329" s="118" t="s">
        <v>3383</v>
      </c>
      <c r="F1329" s="118" t="s">
        <v>3383</v>
      </c>
      <c r="G1329" s="118" t="s">
        <v>3383</v>
      </c>
      <c r="H1329" s="118">
        <v>220000</v>
      </c>
    </row>
    <row r="1330" spans="1:8">
      <c r="A1330" s="115" t="s">
        <v>884</v>
      </c>
      <c r="B1330" s="115" t="s">
        <v>2850</v>
      </c>
      <c r="C1330" s="115" t="s">
        <v>1619</v>
      </c>
      <c r="D1330" s="118">
        <v>300000</v>
      </c>
      <c r="E1330" s="118" t="s">
        <v>3383</v>
      </c>
      <c r="F1330" s="118" t="s">
        <v>3383</v>
      </c>
      <c r="G1330" s="118" t="s">
        <v>3383</v>
      </c>
      <c r="H1330" s="118">
        <v>300000</v>
      </c>
    </row>
    <row r="1331" spans="1:8">
      <c r="A1331" s="115" t="s">
        <v>884</v>
      </c>
      <c r="B1331" s="115" t="s">
        <v>2851</v>
      </c>
      <c r="C1331" s="115" t="s">
        <v>3412</v>
      </c>
      <c r="D1331" s="118">
        <v>1600000</v>
      </c>
      <c r="E1331" s="118" t="s">
        <v>3383</v>
      </c>
      <c r="F1331" s="118" t="s">
        <v>3383</v>
      </c>
      <c r="G1331" s="118" t="s">
        <v>3383</v>
      </c>
      <c r="H1331" s="118">
        <v>1600000</v>
      </c>
    </row>
    <row r="1332" spans="1:8">
      <c r="A1332" s="115" t="s">
        <v>884</v>
      </c>
      <c r="B1332" s="115" t="s">
        <v>2852</v>
      </c>
      <c r="C1332" s="115" t="s">
        <v>3413</v>
      </c>
      <c r="D1332" s="118">
        <v>480000</v>
      </c>
      <c r="E1332" s="118" t="s">
        <v>3383</v>
      </c>
      <c r="F1332" s="118" t="s">
        <v>3383</v>
      </c>
      <c r="G1332" s="118" t="s">
        <v>3383</v>
      </c>
      <c r="H1332" s="118">
        <v>480000</v>
      </c>
    </row>
    <row r="1333" spans="1:8">
      <c r="A1333" s="115" t="s">
        <v>884</v>
      </c>
      <c r="B1333" s="115" t="s">
        <v>2853</v>
      </c>
      <c r="C1333" s="115" t="s">
        <v>3419</v>
      </c>
      <c r="D1333" s="118">
        <v>200000</v>
      </c>
      <c r="E1333" s="118" t="s">
        <v>3383</v>
      </c>
      <c r="F1333" s="118" t="s">
        <v>3383</v>
      </c>
      <c r="G1333" s="118" t="s">
        <v>3383</v>
      </c>
      <c r="H1333" s="118">
        <v>200000</v>
      </c>
    </row>
    <row r="1334" spans="1:8">
      <c r="A1334" s="115" t="s">
        <v>884</v>
      </c>
      <c r="B1334" s="115" t="s">
        <v>2854</v>
      </c>
      <c r="C1334" s="115" t="s">
        <v>1647</v>
      </c>
      <c r="D1334" s="118">
        <v>1725000</v>
      </c>
      <c r="E1334" s="118" t="s">
        <v>3383</v>
      </c>
      <c r="F1334" s="118" t="s">
        <v>3383</v>
      </c>
      <c r="G1334" s="118" t="s">
        <v>3383</v>
      </c>
      <c r="H1334" s="118">
        <v>1725000</v>
      </c>
    </row>
    <row r="1335" spans="1:8">
      <c r="A1335" s="115" t="s">
        <v>884</v>
      </c>
      <c r="B1335" s="115" t="s">
        <v>2855</v>
      </c>
      <c r="C1335" s="115" t="s">
        <v>3423</v>
      </c>
      <c r="D1335" s="118">
        <v>1200000</v>
      </c>
      <c r="E1335" s="118" t="s">
        <v>3383</v>
      </c>
      <c r="F1335" s="118" t="s">
        <v>3383</v>
      </c>
      <c r="G1335" s="118" t="s">
        <v>3383</v>
      </c>
      <c r="H1335" s="118">
        <v>1200000</v>
      </c>
    </row>
    <row r="1336" spans="1:8">
      <c r="A1336" s="115" t="s">
        <v>884</v>
      </c>
      <c r="B1336" s="115" t="s">
        <v>2856</v>
      </c>
      <c r="C1336" s="115" t="s">
        <v>1625</v>
      </c>
      <c r="D1336" s="118">
        <v>1904340</v>
      </c>
      <c r="E1336" s="118" t="s">
        <v>3383</v>
      </c>
      <c r="F1336" s="118" t="s">
        <v>3383</v>
      </c>
      <c r="G1336" s="118" t="s">
        <v>3383</v>
      </c>
      <c r="H1336" s="118">
        <v>1904340</v>
      </c>
    </row>
    <row r="1337" spans="1:8">
      <c r="A1337" s="115" t="s">
        <v>884</v>
      </c>
      <c r="B1337" s="115" t="s">
        <v>2857</v>
      </c>
      <c r="C1337" s="115" t="s">
        <v>3424</v>
      </c>
      <c r="D1337" s="118">
        <v>2240400</v>
      </c>
      <c r="E1337" s="118" t="s">
        <v>3383</v>
      </c>
      <c r="F1337" s="118" t="s">
        <v>3383</v>
      </c>
      <c r="G1337" s="118" t="s">
        <v>3383</v>
      </c>
      <c r="H1337" s="118">
        <v>2240400</v>
      </c>
    </row>
    <row r="1338" spans="1:8">
      <c r="A1338" s="115" t="s">
        <v>884</v>
      </c>
      <c r="B1338" s="115" t="s">
        <v>2858</v>
      </c>
      <c r="C1338" s="115" t="s">
        <v>3420</v>
      </c>
      <c r="D1338" s="118">
        <v>5601000</v>
      </c>
      <c r="E1338" s="118" t="s">
        <v>3383</v>
      </c>
      <c r="F1338" s="118" t="s">
        <v>3383</v>
      </c>
      <c r="G1338" s="118" t="s">
        <v>3383</v>
      </c>
      <c r="H1338" s="118">
        <v>5601000</v>
      </c>
    </row>
    <row r="1339" spans="1:8">
      <c r="A1339" s="115" t="s">
        <v>884</v>
      </c>
      <c r="B1339" s="115" t="s">
        <v>2859</v>
      </c>
      <c r="C1339" s="115" t="s">
        <v>3417</v>
      </c>
      <c r="D1339" s="118">
        <v>10000000</v>
      </c>
      <c r="E1339" s="118" t="s">
        <v>3383</v>
      </c>
      <c r="F1339" s="118" t="s">
        <v>3383</v>
      </c>
      <c r="G1339" s="118" t="s">
        <v>3383</v>
      </c>
      <c r="H1339" s="118">
        <v>10000000</v>
      </c>
    </row>
    <row r="1340" spans="1:8">
      <c r="A1340" s="115" t="s">
        <v>884</v>
      </c>
      <c r="B1340" s="115" t="s">
        <v>1506</v>
      </c>
      <c r="C1340" s="115" t="s">
        <v>1597</v>
      </c>
      <c r="D1340" s="118">
        <v>1087000</v>
      </c>
      <c r="E1340" s="118" t="s">
        <v>3383</v>
      </c>
      <c r="F1340" s="118" t="s">
        <v>3383</v>
      </c>
      <c r="G1340" s="118" t="s">
        <v>3383</v>
      </c>
      <c r="H1340" s="118">
        <v>1087000</v>
      </c>
    </row>
    <row r="1341" spans="1:8">
      <c r="A1341" s="115" t="s">
        <v>893</v>
      </c>
      <c r="B1341" s="115" t="s">
        <v>2860</v>
      </c>
      <c r="C1341" s="115" t="s">
        <v>3408</v>
      </c>
      <c r="D1341" s="118">
        <v>184200</v>
      </c>
      <c r="E1341" s="118" t="s">
        <v>3383</v>
      </c>
      <c r="F1341" s="118" t="s">
        <v>3383</v>
      </c>
      <c r="G1341" s="118" t="s">
        <v>3383</v>
      </c>
      <c r="H1341" s="118">
        <v>184200</v>
      </c>
    </row>
    <row r="1342" spans="1:8">
      <c r="A1342" s="115" t="s">
        <v>893</v>
      </c>
      <c r="B1342" s="115" t="s">
        <v>2861</v>
      </c>
      <c r="C1342" s="115" t="s">
        <v>1600</v>
      </c>
      <c r="D1342" s="118">
        <v>6009356.25</v>
      </c>
      <c r="E1342" s="118" t="s">
        <v>3383</v>
      </c>
      <c r="F1342" s="118" t="s">
        <v>3383</v>
      </c>
      <c r="G1342" s="118" t="s">
        <v>3383</v>
      </c>
      <c r="H1342" s="118">
        <v>6009356.25</v>
      </c>
    </row>
    <row r="1343" spans="1:8">
      <c r="A1343" s="115" t="s">
        <v>893</v>
      </c>
      <c r="B1343" s="115" t="s">
        <v>2862</v>
      </c>
      <c r="C1343" s="115" t="s">
        <v>1602</v>
      </c>
      <c r="D1343" s="118">
        <v>207400</v>
      </c>
      <c r="E1343" s="118" t="s">
        <v>3383</v>
      </c>
      <c r="F1343" s="118" t="s">
        <v>3383</v>
      </c>
      <c r="G1343" s="118" t="s">
        <v>3383</v>
      </c>
      <c r="H1343" s="118">
        <v>207400</v>
      </c>
    </row>
    <row r="1344" spans="1:8">
      <c r="A1344" s="115" t="s">
        <v>893</v>
      </c>
      <c r="B1344" s="115" t="s">
        <v>2863</v>
      </c>
      <c r="C1344" s="115" t="s">
        <v>1604</v>
      </c>
      <c r="D1344" s="118">
        <v>396450</v>
      </c>
      <c r="E1344" s="118" t="s">
        <v>3383</v>
      </c>
      <c r="F1344" s="118" t="s">
        <v>3383</v>
      </c>
      <c r="G1344" s="118" t="s">
        <v>3383</v>
      </c>
      <c r="H1344" s="118">
        <v>396450</v>
      </c>
    </row>
    <row r="1345" spans="1:8">
      <c r="A1345" s="115" t="s">
        <v>893</v>
      </c>
      <c r="B1345" s="115" t="s">
        <v>2864</v>
      </c>
      <c r="C1345" s="115" t="s">
        <v>2975</v>
      </c>
      <c r="D1345" s="118">
        <v>4167352</v>
      </c>
      <c r="E1345" s="118">
        <v>4579223.5199999996</v>
      </c>
      <c r="F1345" s="118" t="s">
        <v>3383</v>
      </c>
      <c r="G1345" s="118">
        <v>4579223.5199999996</v>
      </c>
      <c r="H1345" s="118" t="s">
        <v>3485</v>
      </c>
    </row>
    <row r="1346" spans="1:8">
      <c r="A1346" s="115" t="s">
        <v>893</v>
      </c>
      <c r="B1346" s="115" t="s">
        <v>2865</v>
      </c>
      <c r="C1346" s="115" t="s">
        <v>1607</v>
      </c>
      <c r="D1346" s="118">
        <v>1936000</v>
      </c>
      <c r="E1346" s="118" t="s">
        <v>3383</v>
      </c>
      <c r="F1346" s="118" t="s">
        <v>3383</v>
      </c>
      <c r="G1346" s="118" t="s">
        <v>3383</v>
      </c>
      <c r="H1346" s="118">
        <v>1936000</v>
      </c>
    </row>
    <row r="1347" spans="1:8">
      <c r="A1347" s="115" t="s">
        <v>893</v>
      </c>
      <c r="B1347" s="115" t="s">
        <v>2866</v>
      </c>
      <c r="C1347" s="115" t="s">
        <v>3409</v>
      </c>
      <c r="D1347" s="118">
        <v>25000</v>
      </c>
      <c r="E1347" s="118" t="s">
        <v>3383</v>
      </c>
      <c r="F1347" s="118" t="s">
        <v>3383</v>
      </c>
      <c r="G1347" s="118" t="s">
        <v>3383</v>
      </c>
      <c r="H1347" s="118">
        <v>25000</v>
      </c>
    </row>
    <row r="1348" spans="1:8">
      <c r="A1348" s="115" t="s">
        <v>893</v>
      </c>
      <c r="B1348" s="115" t="s">
        <v>2867</v>
      </c>
      <c r="C1348" s="115" t="s">
        <v>1610</v>
      </c>
      <c r="D1348" s="118">
        <v>1217360</v>
      </c>
      <c r="E1348" s="118">
        <v>1200000</v>
      </c>
      <c r="F1348" s="118" t="s">
        <v>3383</v>
      </c>
      <c r="G1348" s="118">
        <v>1200000</v>
      </c>
      <c r="H1348" s="118">
        <v>17360</v>
      </c>
    </row>
    <row r="1349" spans="1:8">
      <c r="A1349" s="115" t="s">
        <v>893</v>
      </c>
      <c r="B1349" s="115" t="s">
        <v>2868</v>
      </c>
      <c r="C1349" s="115" t="s">
        <v>1612</v>
      </c>
      <c r="D1349" s="118">
        <v>627900</v>
      </c>
      <c r="E1349" s="118" t="s">
        <v>3383</v>
      </c>
      <c r="F1349" s="118" t="s">
        <v>3383</v>
      </c>
      <c r="G1349" s="118" t="s">
        <v>3383</v>
      </c>
      <c r="H1349" s="118">
        <v>627900</v>
      </c>
    </row>
    <row r="1350" spans="1:8">
      <c r="A1350" s="115" t="s">
        <v>893</v>
      </c>
      <c r="B1350" s="115" t="s">
        <v>2869</v>
      </c>
      <c r="C1350" s="115" t="s">
        <v>2982</v>
      </c>
      <c r="D1350" s="118">
        <v>144000</v>
      </c>
      <c r="E1350" s="118" t="s">
        <v>3383</v>
      </c>
      <c r="F1350" s="118" t="s">
        <v>3383</v>
      </c>
      <c r="G1350" s="118" t="s">
        <v>3383</v>
      </c>
      <c r="H1350" s="118">
        <v>144000</v>
      </c>
    </row>
    <row r="1351" spans="1:8">
      <c r="A1351" s="115" t="s">
        <v>893</v>
      </c>
      <c r="B1351" s="115" t="s">
        <v>2870</v>
      </c>
      <c r="C1351" s="115" t="s">
        <v>1615</v>
      </c>
      <c r="D1351" s="118">
        <v>90000</v>
      </c>
      <c r="E1351" s="118" t="s">
        <v>3383</v>
      </c>
      <c r="F1351" s="118" t="s">
        <v>3383</v>
      </c>
      <c r="G1351" s="118" t="s">
        <v>3383</v>
      </c>
      <c r="H1351" s="118">
        <v>90000</v>
      </c>
    </row>
    <row r="1352" spans="1:8">
      <c r="A1352" s="115" t="s">
        <v>893</v>
      </c>
      <c r="B1352" s="115" t="s">
        <v>2871</v>
      </c>
      <c r="C1352" s="115" t="s">
        <v>3455</v>
      </c>
      <c r="D1352" s="118">
        <v>970190</v>
      </c>
      <c r="E1352" s="118" t="s">
        <v>3383</v>
      </c>
      <c r="F1352" s="118" t="s">
        <v>3383</v>
      </c>
      <c r="G1352" s="118" t="s">
        <v>3383</v>
      </c>
      <c r="H1352" s="118">
        <v>970190</v>
      </c>
    </row>
    <row r="1353" spans="1:8">
      <c r="A1353" s="115" t="s">
        <v>893</v>
      </c>
      <c r="B1353" s="115" t="s">
        <v>2872</v>
      </c>
      <c r="C1353" s="115" t="s">
        <v>3420</v>
      </c>
      <c r="D1353" s="118">
        <v>2140125</v>
      </c>
      <c r="E1353" s="118" t="s">
        <v>3383</v>
      </c>
      <c r="F1353" s="118" t="s">
        <v>3383</v>
      </c>
      <c r="G1353" s="118" t="s">
        <v>3383</v>
      </c>
      <c r="H1353" s="118">
        <v>2140125</v>
      </c>
    </row>
    <row r="1354" spans="1:8">
      <c r="A1354" s="115" t="s">
        <v>893</v>
      </c>
      <c r="B1354" s="115" t="s">
        <v>2873</v>
      </c>
      <c r="C1354" s="115" t="s">
        <v>3426</v>
      </c>
      <c r="D1354" s="118">
        <v>856050</v>
      </c>
      <c r="E1354" s="118" t="s">
        <v>3383</v>
      </c>
      <c r="F1354" s="118" t="s">
        <v>3383</v>
      </c>
      <c r="G1354" s="118" t="s">
        <v>3383</v>
      </c>
      <c r="H1354" s="118">
        <v>856050</v>
      </c>
    </row>
    <row r="1355" spans="1:8">
      <c r="A1355" s="115" t="s">
        <v>893</v>
      </c>
      <c r="B1355" s="115" t="s">
        <v>2874</v>
      </c>
      <c r="C1355" s="115" t="s">
        <v>2875</v>
      </c>
      <c r="D1355" s="118">
        <v>1155667.5</v>
      </c>
      <c r="E1355" s="118" t="s">
        <v>3383</v>
      </c>
      <c r="F1355" s="118" t="s">
        <v>3383</v>
      </c>
      <c r="G1355" s="118" t="s">
        <v>3383</v>
      </c>
      <c r="H1355" s="118">
        <v>1155667.5</v>
      </c>
    </row>
    <row r="1356" spans="1:8">
      <c r="A1356" s="115" t="s">
        <v>893</v>
      </c>
      <c r="B1356" s="115" t="s">
        <v>2876</v>
      </c>
      <c r="C1356" s="115" t="s">
        <v>3486</v>
      </c>
      <c r="D1356" s="118">
        <v>590000</v>
      </c>
      <c r="E1356" s="118" t="s">
        <v>3383</v>
      </c>
      <c r="F1356" s="118" t="s">
        <v>3383</v>
      </c>
      <c r="G1356" s="118" t="s">
        <v>3383</v>
      </c>
      <c r="H1356" s="118">
        <v>590000</v>
      </c>
    </row>
    <row r="1357" spans="1:8">
      <c r="A1357" s="115" t="s">
        <v>893</v>
      </c>
      <c r="B1357" s="115" t="s">
        <v>2877</v>
      </c>
      <c r="C1357" s="115" t="s">
        <v>2878</v>
      </c>
      <c r="D1357" s="118">
        <v>1175000</v>
      </c>
      <c r="E1357" s="118" t="s">
        <v>3383</v>
      </c>
      <c r="F1357" s="118" t="s">
        <v>3383</v>
      </c>
      <c r="G1357" s="118" t="s">
        <v>3383</v>
      </c>
      <c r="H1357" s="118">
        <v>1175000</v>
      </c>
    </row>
    <row r="1358" spans="1:8">
      <c r="A1358" s="115" t="s">
        <v>893</v>
      </c>
      <c r="B1358" s="115" t="s">
        <v>1507</v>
      </c>
      <c r="C1358" s="115" t="s">
        <v>1597</v>
      </c>
      <c r="D1358" s="118">
        <v>7097000</v>
      </c>
      <c r="E1358" s="118">
        <v>839140.82</v>
      </c>
      <c r="F1358" s="118" t="s">
        <v>3383</v>
      </c>
      <c r="G1358" s="118">
        <v>839140.82</v>
      </c>
      <c r="H1358" s="118">
        <v>6257859.1799999997</v>
      </c>
    </row>
    <row r="1359" spans="1:8">
      <c r="A1359" s="115" t="s">
        <v>895</v>
      </c>
      <c r="B1359" s="115" t="s">
        <v>2879</v>
      </c>
      <c r="C1359" s="115" t="s">
        <v>3408</v>
      </c>
      <c r="D1359" s="118">
        <v>1314950</v>
      </c>
      <c r="E1359" s="118">
        <v>122338.05</v>
      </c>
      <c r="F1359" s="118" t="s">
        <v>3383</v>
      </c>
      <c r="G1359" s="118">
        <v>122338.05</v>
      </c>
      <c r="H1359" s="118">
        <v>1192611.95</v>
      </c>
    </row>
    <row r="1360" spans="1:8">
      <c r="A1360" s="115" t="s">
        <v>895</v>
      </c>
      <c r="B1360" s="115" t="s">
        <v>2880</v>
      </c>
      <c r="C1360" s="115" t="s">
        <v>1600</v>
      </c>
      <c r="D1360" s="118">
        <v>11526644.720000001</v>
      </c>
      <c r="E1360" s="118">
        <v>2262946.67</v>
      </c>
      <c r="F1360" s="118" t="s">
        <v>3383</v>
      </c>
      <c r="G1360" s="118">
        <v>2262946.67</v>
      </c>
      <c r="H1360" s="118">
        <v>9263698.0500000007</v>
      </c>
    </row>
    <row r="1361" spans="1:8">
      <c r="A1361" s="115" t="s">
        <v>895</v>
      </c>
      <c r="B1361" s="115" t="s">
        <v>2881</v>
      </c>
      <c r="C1361" s="115" t="s">
        <v>1602</v>
      </c>
      <c r="D1361" s="118">
        <v>1134000</v>
      </c>
      <c r="E1361" s="118">
        <v>83915.27</v>
      </c>
      <c r="F1361" s="118" t="s">
        <v>3383</v>
      </c>
      <c r="G1361" s="118">
        <v>83915.27</v>
      </c>
      <c r="H1361" s="118">
        <v>1050084.73</v>
      </c>
    </row>
    <row r="1362" spans="1:8">
      <c r="A1362" s="115" t="s">
        <v>895</v>
      </c>
      <c r="B1362" s="115" t="s">
        <v>2882</v>
      </c>
      <c r="C1362" s="115" t="s">
        <v>1604</v>
      </c>
      <c r="D1362" s="118">
        <v>4707644.71</v>
      </c>
      <c r="E1362" s="118">
        <v>200756.74</v>
      </c>
      <c r="F1362" s="118" t="s">
        <v>3383</v>
      </c>
      <c r="G1362" s="118">
        <v>200756.74</v>
      </c>
      <c r="H1362" s="118">
        <v>4506887.97</v>
      </c>
    </row>
    <row r="1363" spans="1:8">
      <c r="A1363" s="115" t="s">
        <v>895</v>
      </c>
      <c r="B1363" s="115" t="s">
        <v>2883</v>
      </c>
      <c r="C1363" s="115" t="s">
        <v>2975</v>
      </c>
      <c r="D1363" s="118">
        <v>24755935.739999998</v>
      </c>
      <c r="E1363" s="118">
        <v>12474042.609999999</v>
      </c>
      <c r="F1363" s="118" t="s">
        <v>3383</v>
      </c>
      <c r="G1363" s="118">
        <v>12474042.609999999</v>
      </c>
      <c r="H1363" s="118">
        <v>12281893.130000001</v>
      </c>
    </row>
    <row r="1364" spans="1:8">
      <c r="A1364" s="115" t="s">
        <v>895</v>
      </c>
      <c r="B1364" s="115" t="s">
        <v>2884</v>
      </c>
      <c r="C1364" s="115" t="s">
        <v>1607</v>
      </c>
      <c r="D1364" s="118">
        <v>4026000</v>
      </c>
      <c r="E1364" s="118" t="s">
        <v>3383</v>
      </c>
      <c r="F1364" s="118" t="s">
        <v>3383</v>
      </c>
      <c r="G1364" s="118" t="s">
        <v>3383</v>
      </c>
      <c r="H1364" s="118">
        <v>4026000</v>
      </c>
    </row>
    <row r="1365" spans="1:8">
      <c r="A1365" s="115" t="s">
        <v>895</v>
      </c>
      <c r="B1365" s="115" t="s">
        <v>2885</v>
      </c>
      <c r="C1365" s="115" t="s">
        <v>3418</v>
      </c>
      <c r="D1365" s="118">
        <v>1830000</v>
      </c>
      <c r="E1365" s="118" t="s">
        <v>3383</v>
      </c>
      <c r="F1365" s="118" t="s">
        <v>3383</v>
      </c>
      <c r="G1365" s="118" t="s">
        <v>3383</v>
      </c>
      <c r="H1365" s="118">
        <v>1830000</v>
      </c>
    </row>
    <row r="1366" spans="1:8">
      <c r="A1366" s="115" t="s">
        <v>895</v>
      </c>
      <c r="B1366" s="115" t="s">
        <v>2886</v>
      </c>
      <c r="C1366" s="115" t="s">
        <v>3409</v>
      </c>
      <c r="D1366" s="118">
        <v>450000</v>
      </c>
      <c r="E1366" s="118" t="s">
        <v>3383</v>
      </c>
      <c r="F1366" s="118" t="s">
        <v>3383</v>
      </c>
      <c r="G1366" s="118" t="s">
        <v>3383</v>
      </c>
      <c r="H1366" s="118">
        <v>450000</v>
      </c>
    </row>
    <row r="1367" spans="1:8">
      <c r="A1367" s="115" t="s">
        <v>895</v>
      </c>
      <c r="B1367" s="115" t="s">
        <v>2887</v>
      </c>
      <c r="C1367" s="115" t="s">
        <v>1610</v>
      </c>
      <c r="D1367" s="118">
        <v>33122884.34</v>
      </c>
      <c r="E1367" s="118">
        <v>1647400</v>
      </c>
      <c r="F1367" s="118" t="s">
        <v>3383</v>
      </c>
      <c r="G1367" s="118">
        <v>1647400</v>
      </c>
      <c r="H1367" s="118">
        <v>31475484.34</v>
      </c>
    </row>
    <row r="1368" spans="1:8">
      <c r="A1368" s="115" t="s">
        <v>895</v>
      </c>
      <c r="B1368" s="115" t="s">
        <v>2888</v>
      </c>
      <c r="C1368" s="115" t="s">
        <v>1612</v>
      </c>
      <c r="D1368" s="118">
        <v>6584588.2599999998</v>
      </c>
      <c r="E1368" s="118" t="s">
        <v>3383</v>
      </c>
      <c r="F1368" s="118" t="s">
        <v>3383</v>
      </c>
      <c r="G1368" s="118" t="s">
        <v>3383</v>
      </c>
      <c r="H1368" s="118">
        <v>6584588.2599999998</v>
      </c>
    </row>
    <row r="1369" spans="1:8">
      <c r="A1369" s="115" t="s">
        <v>895</v>
      </c>
      <c r="B1369" s="115" t="s">
        <v>2889</v>
      </c>
      <c r="C1369" s="115" t="s">
        <v>1615</v>
      </c>
      <c r="D1369" s="118">
        <v>1300000</v>
      </c>
      <c r="E1369" s="118">
        <v>5820</v>
      </c>
      <c r="F1369" s="118" t="s">
        <v>3383</v>
      </c>
      <c r="G1369" s="118">
        <v>5820</v>
      </c>
      <c r="H1369" s="118">
        <v>1294180</v>
      </c>
    </row>
    <row r="1370" spans="1:8">
      <c r="A1370" s="115" t="s">
        <v>895</v>
      </c>
      <c r="B1370" s="115" t="s">
        <v>2890</v>
      </c>
      <c r="C1370" s="115" t="s">
        <v>3410</v>
      </c>
      <c r="D1370" s="118">
        <v>300000</v>
      </c>
      <c r="E1370" s="118">
        <v>41820</v>
      </c>
      <c r="F1370" s="118" t="s">
        <v>3383</v>
      </c>
      <c r="G1370" s="118">
        <v>41820</v>
      </c>
      <c r="H1370" s="118">
        <v>258180</v>
      </c>
    </row>
    <row r="1371" spans="1:8">
      <c r="A1371" s="115" t="s">
        <v>895</v>
      </c>
      <c r="B1371" s="115" t="s">
        <v>2891</v>
      </c>
      <c r="C1371" s="115" t="s">
        <v>3411</v>
      </c>
      <c r="D1371" s="118">
        <v>160000</v>
      </c>
      <c r="E1371" s="118" t="s">
        <v>3383</v>
      </c>
      <c r="F1371" s="118" t="s">
        <v>3383</v>
      </c>
      <c r="G1371" s="118" t="s">
        <v>3383</v>
      </c>
      <c r="H1371" s="118">
        <v>160000</v>
      </c>
    </row>
    <row r="1372" spans="1:8">
      <c r="A1372" s="115" t="s">
        <v>895</v>
      </c>
      <c r="B1372" s="115" t="s">
        <v>2892</v>
      </c>
      <c r="C1372" s="115" t="s">
        <v>1619</v>
      </c>
      <c r="D1372" s="118">
        <v>300000</v>
      </c>
      <c r="E1372" s="118">
        <v>134276.54</v>
      </c>
      <c r="F1372" s="118" t="s">
        <v>3383</v>
      </c>
      <c r="G1372" s="118">
        <v>134276.54</v>
      </c>
      <c r="H1372" s="118">
        <v>165723.46</v>
      </c>
    </row>
    <row r="1373" spans="1:8">
      <c r="A1373" s="115" t="s">
        <v>895</v>
      </c>
      <c r="B1373" s="115" t="s">
        <v>2893</v>
      </c>
      <c r="C1373" s="115" t="s">
        <v>3412</v>
      </c>
      <c r="D1373" s="118">
        <v>1600000</v>
      </c>
      <c r="E1373" s="118" t="s">
        <v>3383</v>
      </c>
      <c r="F1373" s="118" t="s">
        <v>3383</v>
      </c>
      <c r="G1373" s="118" t="s">
        <v>3383</v>
      </c>
      <c r="H1373" s="118">
        <v>1600000</v>
      </c>
    </row>
    <row r="1374" spans="1:8">
      <c r="A1374" s="115" t="s">
        <v>895</v>
      </c>
      <c r="B1374" s="115" t="s">
        <v>2894</v>
      </c>
      <c r="C1374" s="115" t="s">
        <v>3413</v>
      </c>
      <c r="D1374" s="118">
        <v>320000</v>
      </c>
      <c r="E1374" s="118" t="s">
        <v>3383</v>
      </c>
      <c r="F1374" s="118" t="s">
        <v>3383</v>
      </c>
      <c r="G1374" s="118" t="s">
        <v>3383</v>
      </c>
      <c r="H1374" s="118">
        <v>320000</v>
      </c>
    </row>
    <row r="1375" spans="1:8">
      <c r="A1375" s="115" t="s">
        <v>895</v>
      </c>
      <c r="B1375" s="115" t="s">
        <v>2895</v>
      </c>
      <c r="C1375" s="115" t="s">
        <v>3419</v>
      </c>
      <c r="D1375" s="118">
        <v>120000</v>
      </c>
      <c r="E1375" s="118" t="s">
        <v>3383</v>
      </c>
      <c r="F1375" s="118" t="s">
        <v>3383</v>
      </c>
      <c r="G1375" s="118" t="s">
        <v>3383</v>
      </c>
      <c r="H1375" s="118">
        <v>120000</v>
      </c>
    </row>
    <row r="1376" spans="1:8">
      <c r="A1376" s="115" t="s">
        <v>895</v>
      </c>
      <c r="B1376" s="115" t="s">
        <v>2896</v>
      </c>
      <c r="C1376" s="115" t="s">
        <v>3423</v>
      </c>
      <c r="D1376" s="118">
        <v>720000</v>
      </c>
      <c r="E1376" s="118" t="s">
        <v>3383</v>
      </c>
      <c r="F1376" s="118" t="s">
        <v>3383</v>
      </c>
      <c r="G1376" s="118" t="s">
        <v>3383</v>
      </c>
      <c r="H1376" s="118">
        <v>720000</v>
      </c>
    </row>
    <row r="1377" spans="1:8">
      <c r="A1377" s="115" t="s">
        <v>895</v>
      </c>
      <c r="B1377" s="115" t="s">
        <v>2897</v>
      </c>
      <c r="C1377" s="115" t="s">
        <v>1625</v>
      </c>
      <c r="D1377" s="118">
        <v>970190</v>
      </c>
      <c r="E1377" s="118" t="s">
        <v>3383</v>
      </c>
      <c r="F1377" s="118" t="s">
        <v>3383</v>
      </c>
      <c r="G1377" s="118" t="s">
        <v>3383</v>
      </c>
      <c r="H1377" s="118">
        <v>970190</v>
      </c>
    </row>
    <row r="1378" spans="1:8">
      <c r="A1378" s="115" t="s">
        <v>895</v>
      </c>
      <c r="B1378" s="115" t="s">
        <v>2898</v>
      </c>
      <c r="C1378" s="115" t="s">
        <v>3417</v>
      </c>
      <c r="D1378" s="118">
        <v>3200000</v>
      </c>
      <c r="E1378" s="118" t="s">
        <v>3487</v>
      </c>
      <c r="F1378" s="118">
        <v>3145485</v>
      </c>
      <c r="G1378" s="118">
        <v>2746437</v>
      </c>
      <c r="H1378" s="118">
        <v>453563</v>
      </c>
    </row>
    <row r="1379" spans="1:8">
      <c r="A1379" s="115" t="s">
        <v>895</v>
      </c>
      <c r="B1379" s="115" t="s">
        <v>2899</v>
      </c>
      <c r="C1379" s="115" t="s">
        <v>3432</v>
      </c>
      <c r="D1379" s="118">
        <v>6000000</v>
      </c>
      <c r="E1379" s="118" t="s">
        <v>3383</v>
      </c>
      <c r="F1379" s="118" t="s">
        <v>3383</v>
      </c>
      <c r="G1379" s="118" t="s">
        <v>3383</v>
      </c>
      <c r="H1379" s="118">
        <v>6000000</v>
      </c>
    </row>
    <row r="1380" spans="1:8">
      <c r="A1380" s="115" t="s">
        <v>895</v>
      </c>
      <c r="B1380" s="115" t="s">
        <v>2900</v>
      </c>
      <c r="C1380" s="115" t="s">
        <v>3420</v>
      </c>
      <c r="D1380" s="118">
        <v>3566875</v>
      </c>
      <c r="E1380" s="118" t="s">
        <v>3383</v>
      </c>
      <c r="F1380" s="118" t="s">
        <v>3383</v>
      </c>
      <c r="G1380" s="118" t="s">
        <v>3383</v>
      </c>
      <c r="H1380" s="118">
        <v>3566875</v>
      </c>
    </row>
    <row r="1381" spans="1:8">
      <c r="A1381" s="115" t="s">
        <v>895</v>
      </c>
      <c r="B1381" s="115" t="s">
        <v>3377</v>
      </c>
      <c r="C1381" s="115" t="s">
        <v>3404</v>
      </c>
      <c r="D1381" s="118">
        <v>122623933.02</v>
      </c>
      <c r="E1381" s="118">
        <v>122623933.02</v>
      </c>
      <c r="F1381" s="118" t="s">
        <v>3383</v>
      </c>
      <c r="G1381" s="118">
        <v>122623933.02</v>
      </c>
      <c r="H1381" s="118" t="s">
        <v>3383</v>
      </c>
    </row>
    <row r="1382" spans="1:8">
      <c r="A1382" s="115" t="s">
        <v>897</v>
      </c>
      <c r="B1382" s="115" t="s">
        <v>1508</v>
      </c>
      <c r="C1382" s="115" t="s">
        <v>1597</v>
      </c>
      <c r="D1382" s="118">
        <v>66020875.640000001</v>
      </c>
      <c r="E1382" s="118" t="s">
        <v>3383</v>
      </c>
      <c r="F1382" s="118" t="s">
        <v>3383</v>
      </c>
      <c r="G1382" s="118" t="s">
        <v>3383</v>
      </c>
      <c r="H1382" s="118">
        <v>66020875.640000001</v>
      </c>
    </row>
    <row r="1383" spans="1:8">
      <c r="A1383" s="115" t="s">
        <v>897</v>
      </c>
      <c r="B1383" s="115" t="s">
        <v>2901</v>
      </c>
      <c r="C1383" s="115" t="s">
        <v>3408</v>
      </c>
      <c r="D1383" s="118">
        <v>13031011.529999999</v>
      </c>
      <c r="E1383" s="118">
        <v>83103.22</v>
      </c>
      <c r="F1383" s="118" t="s">
        <v>3383</v>
      </c>
      <c r="G1383" s="118">
        <v>83103.22</v>
      </c>
      <c r="H1383" s="118">
        <v>12947908.310000001</v>
      </c>
    </row>
    <row r="1384" spans="1:8">
      <c r="A1384" s="115" t="s">
        <v>897</v>
      </c>
      <c r="B1384" s="115" t="s">
        <v>2902</v>
      </c>
      <c r="C1384" s="115" t="s">
        <v>1600</v>
      </c>
      <c r="D1384" s="118">
        <v>125580515.42</v>
      </c>
      <c r="E1384" s="118">
        <v>2317240.39</v>
      </c>
      <c r="F1384" s="118" t="s">
        <v>3383</v>
      </c>
      <c r="G1384" s="118">
        <v>2317240.39</v>
      </c>
      <c r="H1384" s="118">
        <v>123263275.03</v>
      </c>
    </row>
    <row r="1385" spans="1:8">
      <c r="A1385" s="115" t="s">
        <v>897</v>
      </c>
      <c r="B1385" s="115" t="s">
        <v>2903</v>
      </c>
      <c r="C1385" s="115" t="s">
        <v>1602</v>
      </c>
      <c r="D1385" s="118">
        <v>11743510.390000001</v>
      </c>
      <c r="E1385" s="118">
        <v>25483.09</v>
      </c>
      <c r="F1385" s="118" t="s">
        <v>3383</v>
      </c>
      <c r="G1385" s="118">
        <v>25483.09</v>
      </c>
      <c r="H1385" s="118">
        <v>11718027.300000001</v>
      </c>
    </row>
    <row r="1386" spans="1:8">
      <c r="A1386" s="115" t="s">
        <v>897</v>
      </c>
      <c r="B1386" s="115" t="s">
        <v>2904</v>
      </c>
      <c r="C1386" s="115" t="s">
        <v>1604</v>
      </c>
      <c r="D1386" s="118">
        <v>30438774.100000001</v>
      </c>
      <c r="E1386" s="118" t="s">
        <v>3488</v>
      </c>
      <c r="F1386" s="118" t="s">
        <v>3383</v>
      </c>
      <c r="G1386" s="118" t="s">
        <v>3488</v>
      </c>
      <c r="H1386" s="118">
        <v>31671757.350000001</v>
      </c>
    </row>
    <row r="1387" spans="1:8">
      <c r="A1387" s="115" t="s">
        <v>897</v>
      </c>
      <c r="B1387" s="115" t="s">
        <v>2905</v>
      </c>
      <c r="C1387" s="115" t="s">
        <v>2975</v>
      </c>
      <c r="D1387" s="118">
        <v>92101459.180000007</v>
      </c>
      <c r="E1387" s="118">
        <v>14718092.470000001</v>
      </c>
      <c r="F1387" s="118" t="s">
        <v>3383</v>
      </c>
      <c r="G1387" s="118">
        <v>14718092.470000001</v>
      </c>
      <c r="H1387" s="118">
        <v>77383366.709999993</v>
      </c>
    </row>
    <row r="1388" spans="1:8">
      <c r="A1388" s="115" t="s">
        <v>897</v>
      </c>
      <c r="B1388" s="115" t="s">
        <v>2906</v>
      </c>
      <c r="C1388" s="115" t="s">
        <v>1607</v>
      </c>
      <c r="D1388" s="118">
        <v>138495874.65000001</v>
      </c>
      <c r="E1388" s="118" t="s">
        <v>3383</v>
      </c>
      <c r="F1388" s="118" t="s">
        <v>3383</v>
      </c>
      <c r="G1388" s="118" t="s">
        <v>3383</v>
      </c>
      <c r="H1388" s="118">
        <v>138495874.65000001</v>
      </c>
    </row>
    <row r="1389" spans="1:8">
      <c r="A1389" s="115" t="s">
        <v>897</v>
      </c>
      <c r="B1389" s="115" t="s">
        <v>2907</v>
      </c>
      <c r="C1389" s="115" t="s">
        <v>3409</v>
      </c>
      <c r="D1389" s="118">
        <v>680000</v>
      </c>
      <c r="E1389" s="118" t="s">
        <v>3383</v>
      </c>
      <c r="F1389" s="118" t="s">
        <v>3383</v>
      </c>
      <c r="G1389" s="118" t="s">
        <v>3383</v>
      </c>
      <c r="H1389" s="118">
        <v>680000</v>
      </c>
    </row>
    <row r="1390" spans="1:8">
      <c r="A1390" s="115" t="s">
        <v>897</v>
      </c>
      <c r="B1390" s="115" t="s">
        <v>2908</v>
      </c>
      <c r="C1390" s="115" t="s">
        <v>1610</v>
      </c>
      <c r="D1390" s="118">
        <v>1076003802.3299999</v>
      </c>
      <c r="E1390" s="118">
        <v>11604773</v>
      </c>
      <c r="F1390" s="118">
        <v>67338000</v>
      </c>
      <c r="G1390" s="118">
        <v>78942773</v>
      </c>
      <c r="H1390" s="118">
        <v>997061029.33000004</v>
      </c>
    </row>
    <row r="1391" spans="1:8">
      <c r="A1391" s="115" t="s">
        <v>897</v>
      </c>
      <c r="B1391" s="115" t="s">
        <v>2909</v>
      </c>
      <c r="C1391" s="115" t="s">
        <v>1612</v>
      </c>
      <c r="D1391" s="118">
        <v>46316472.5</v>
      </c>
      <c r="E1391" s="118" t="s">
        <v>3383</v>
      </c>
      <c r="F1391" s="118" t="s">
        <v>3383</v>
      </c>
      <c r="G1391" s="118" t="s">
        <v>3383</v>
      </c>
      <c r="H1391" s="118">
        <v>46316472.5</v>
      </c>
    </row>
    <row r="1392" spans="1:8">
      <c r="A1392" s="115" t="s">
        <v>897</v>
      </c>
      <c r="B1392" s="115" t="s">
        <v>2910</v>
      </c>
      <c r="C1392" s="115" t="s">
        <v>2982</v>
      </c>
      <c r="D1392" s="118">
        <v>47277544.590000004</v>
      </c>
      <c r="E1392" s="118" t="s">
        <v>3383</v>
      </c>
      <c r="F1392" s="118" t="s">
        <v>3383</v>
      </c>
      <c r="G1392" s="118" t="s">
        <v>3383</v>
      </c>
      <c r="H1392" s="118">
        <v>47277544.590000004</v>
      </c>
    </row>
    <row r="1393" spans="1:8">
      <c r="A1393" s="115" t="s">
        <v>897</v>
      </c>
      <c r="B1393" s="115" t="s">
        <v>2911</v>
      </c>
      <c r="C1393" s="115" t="s">
        <v>1615</v>
      </c>
      <c r="D1393" s="118">
        <v>18725000</v>
      </c>
      <c r="E1393" s="118">
        <v>15000</v>
      </c>
      <c r="F1393" s="118" t="s">
        <v>3383</v>
      </c>
      <c r="G1393" s="118">
        <v>15000</v>
      </c>
      <c r="H1393" s="118">
        <v>18710000</v>
      </c>
    </row>
    <row r="1394" spans="1:8">
      <c r="A1394" s="115" t="s">
        <v>897</v>
      </c>
      <c r="B1394" s="115" t="s">
        <v>2912</v>
      </c>
      <c r="C1394" s="115" t="s">
        <v>3410</v>
      </c>
      <c r="D1394" s="118">
        <v>900000</v>
      </c>
      <c r="E1394" s="118">
        <v>123420</v>
      </c>
      <c r="F1394" s="118" t="s">
        <v>3383</v>
      </c>
      <c r="G1394" s="118">
        <v>123420</v>
      </c>
      <c r="H1394" s="118">
        <v>776580</v>
      </c>
    </row>
    <row r="1395" spans="1:8">
      <c r="A1395" s="115" t="s">
        <v>897</v>
      </c>
      <c r="B1395" s="115" t="s">
        <v>2913</v>
      </c>
      <c r="C1395" s="115" t="s">
        <v>3411</v>
      </c>
      <c r="D1395" s="118">
        <v>560000</v>
      </c>
      <c r="E1395" s="118" t="s">
        <v>3383</v>
      </c>
      <c r="F1395" s="118" t="s">
        <v>3383</v>
      </c>
      <c r="G1395" s="118" t="s">
        <v>3383</v>
      </c>
      <c r="H1395" s="118">
        <v>560000</v>
      </c>
    </row>
    <row r="1396" spans="1:8">
      <c r="A1396" s="115" t="s">
        <v>897</v>
      </c>
      <c r="B1396" s="115" t="s">
        <v>2914</v>
      </c>
      <c r="C1396" s="115" t="s">
        <v>1619</v>
      </c>
      <c r="D1396" s="118">
        <v>1050000</v>
      </c>
      <c r="E1396" s="118" t="s">
        <v>3383</v>
      </c>
      <c r="F1396" s="118" t="s">
        <v>3383</v>
      </c>
      <c r="G1396" s="118" t="s">
        <v>3383</v>
      </c>
      <c r="H1396" s="118">
        <v>1050000</v>
      </c>
    </row>
    <row r="1397" spans="1:8">
      <c r="A1397" s="115" t="s">
        <v>897</v>
      </c>
      <c r="B1397" s="115" t="s">
        <v>2915</v>
      </c>
      <c r="C1397" s="115" t="s">
        <v>3412</v>
      </c>
      <c r="D1397" s="118">
        <v>4800000</v>
      </c>
      <c r="E1397" s="118" t="s">
        <v>3383</v>
      </c>
      <c r="F1397" s="118" t="s">
        <v>3383</v>
      </c>
      <c r="G1397" s="118" t="s">
        <v>3383</v>
      </c>
      <c r="H1397" s="118">
        <v>4800000</v>
      </c>
    </row>
    <row r="1398" spans="1:8">
      <c r="A1398" s="115" t="s">
        <v>897</v>
      </c>
      <c r="B1398" s="115" t="s">
        <v>2916</v>
      </c>
      <c r="C1398" s="115" t="s">
        <v>3413</v>
      </c>
      <c r="D1398" s="118">
        <v>960000</v>
      </c>
      <c r="E1398" s="118" t="s">
        <v>3383</v>
      </c>
      <c r="F1398" s="118" t="s">
        <v>3383</v>
      </c>
      <c r="G1398" s="118" t="s">
        <v>3383</v>
      </c>
      <c r="H1398" s="118">
        <v>960000</v>
      </c>
    </row>
    <row r="1399" spans="1:8">
      <c r="A1399" s="115" t="s">
        <v>897</v>
      </c>
      <c r="B1399" s="115" t="s">
        <v>2917</v>
      </c>
      <c r="C1399" s="115" t="s">
        <v>3419</v>
      </c>
      <c r="D1399" s="118">
        <v>380000</v>
      </c>
      <c r="E1399" s="118" t="s">
        <v>3383</v>
      </c>
      <c r="F1399" s="118" t="s">
        <v>3383</v>
      </c>
      <c r="G1399" s="118" t="s">
        <v>3383</v>
      </c>
      <c r="H1399" s="118">
        <v>380000</v>
      </c>
    </row>
    <row r="1400" spans="1:8">
      <c r="A1400" s="115" t="s">
        <v>897</v>
      </c>
      <c r="B1400" s="115" t="s">
        <v>2918</v>
      </c>
      <c r="C1400" s="115" t="s">
        <v>1647</v>
      </c>
      <c r="D1400" s="118">
        <v>2700000</v>
      </c>
      <c r="E1400" s="118" t="s">
        <v>3383</v>
      </c>
      <c r="F1400" s="118" t="s">
        <v>3383</v>
      </c>
      <c r="G1400" s="118" t="s">
        <v>3383</v>
      </c>
      <c r="H1400" s="118">
        <v>2700000</v>
      </c>
    </row>
    <row r="1401" spans="1:8">
      <c r="A1401" s="115" t="s">
        <v>897</v>
      </c>
      <c r="B1401" s="115" t="s">
        <v>2919</v>
      </c>
      <c r="C1401" s="115" t="s">
        <v>3423</v>
      </c>
      <c r="D1401" s="118">
        <v>2280000</v>
      </c>
      <c r="E1401" s="118" t="s">
        <v>3383</v>
      </c>
      <c r="F1401" s="118" t="s">
        <v>3383</v>
      </c>
      <c r="G1401" s="118" t="s">
        <v>3383</v>
      </c>
      <c r="H1401" s="118">
        <v>2280000</v>
      </c>
    </row>
    <row r="1402" spans="1:8">
      <c r="A1402" s="115" t="s">
        <v>897</v>
      </c>
      <c r="B1402" s="115" t="s">
        <v>2920</v>
      </c>
      <c r="C1402" s="115" t="s">
        <v>1625</v>
      </c>
      <c r="D1402" s="118">
        <v>7162285</v>
      </c>
      <c r="E1402" s="118" t="s">
        <v>3383</v>
      </c>
      <c r="F1402" s="118" t="s">
        <v>3383</v>
      </c>
      <c r="G1402" s="118" t="s">
        <v>3383</v>
      </c>
      <c r="H1402" s="118">
        <v>7162285</v>
      </c>
    </row>
    <row r="1403" spans="1:8">
      <c r="A1403" s="115" t="s">
        <v>897</v>
      </c>
      <c r="B1403" s="115" t="s">
        <v>2921</v>
      </c>
      <c r="C1403" s="115" t="s">
        <v>3417</v>
      </c>
      <c r="D1403" s="118">
        <v>22500000</v>
      </c>
      <c r="E1403" s="118" t="s">
        <v>3383</v>
      </c>
      <c r="F1403" s="118">
        <v>19786410</v>
      </c>
      <c r="G1403" s="118">
        <v>19786410</v>
      </c>
      <c r="H1403" s="118">
        <v>2713590</v>
      </c>
    </row>
    <row r="1404" spans="1:8">
      <c r="A1404" s="115" t="s">
        <v>897</v>
      </c>
      <c r="B1404" s="115" t="s">
        <v>2922</v>
      </c>
      <c r="C1404" s="115" t="s">
        <v>3424</v>
      </c>
      <c r="D1404" s="118">
        <v>2282800</v>
      </c>
      <c r="E1404" s="118" t="s">
        <v>3383</v>
      </c>
      <c r="F1404" s="118" t="s">
        <v>3383</v>
      </c>
      <c r="G1404" s="118" t="s">
        <v>3383</v>
      </c>
      <c r="H1404" s="118">
        <v>2282800</v>
      </c>
    </row>
    <row r="1405" spans="1:8">
      <c r="A1405" s="115" t="s">
        <v>897</v>
      </c>
      <c r="B1405" s="115" t="s">
        <v>2923</v>
      </c>
      <c r="C1405" s="115" t="s">
        <v>3420</v>
      </c>
      <c r="D1405" s="118">
        <v>14267500</v>
      </c>
      <c r="E1405" s="118" t="s">
        <v>3383</v>
      </c>
      <c r="F1405" s="118" t="s">
        <v>3383</v>
      </c>
      <c r="G1405" s="118" t="s">
        <v>3383</v>
      </c>
      <c r="H1405" s="118">
        <v>14267500</v>
      </c>
    </row>
    <row r="1406" spans="1:8">
      <c r="A1406" s="115" t="s">
        <v>897</v>
      </c>
      <c r="B1406" s="115" t="s">
        <v>2924</v>
      </c>
      <c r="C1406" s="115" t="s">
        <v>3426</v>
      </c>
      <c r="D1406" s="118">
        <v>856050</v>
      </c>
      <c r="E1406" s="118" t="s">
        <v>3383</v>
      </c>
      <c r="F1406" s="118" t="s">
        <v>3383</v>
      </c>
      <c r="G1406" s="118" t="s">
        <v>3383</v>
      </c>
      <c r="H1406" s="118">
        <v>856050</v>
      </c>
    </row>
    <row r="1407" spans="1:8">
      <c r="A1407" s="115" t="s">
        <v>897</v>
      </c>
      <c r="B1407" s="115" t="s">
        <v>2925</v>
      </c>
      <c r="C1407" s="115" t="s">
        <v>1699</v>
      </c>
      <c r="D1407" s="118">
        <v>33100.6</v>
      </c>
      <c r="E1407" s="118" t="s">
        <v>3383</v>
      </c>
      <c r="F1407" s="118" t="s">
        <v>3383</v>
      </c>
      <c r="G1407" s="118" t="s">
        <v>3383</v>
      </c>
      <c r="H1407" s="118">
        <v>33100.6</v>
      </c>
    </row>
    <row r="1408" spans="1:8">
      <c r="A1408" s="115" t="s">
        <v>897</v>
      </c>
      <c r="B1408" s="115" t="s">
        <v>2926</v>
      </c>
      <c r="C1408" s="115" t="s">
        <v>1701</v>
      </c>
      <c r="D1408" s="118">
        <v>99301.8</v>
      </c>
      <c r="E1408" s="118" t="s">
        <v>3383</v>
      </c>
      <c r="F1408" s="118" t="s">
        <v>3383</v>
      </c>
      <c r="G1408" s="118" t="s">
        <v>3383</v>
      </c>
      <c r="H1408" s="118">
        <v>99301.8</v>
      </c>
    </row>
    <row r="1409" spans="1:8">
      <c r="A1409" s="115" t="s">
        <v>897</v>
      </c>
      <c r="B1409" s="115" t="s">
        <v>1509</v>
      </c>
      <c r="C1409" s="115" t="s">
        <v>1597</v>
      </c>
      <c r="D1409" s="118">
        <v>9524000</v>
      </c>
      <c r="E1409" s="118" t="s">
        <v>3383</v>
      </c>
      <c r="F1409" s="118" t="s">
        <v>3383</v>
      </c>
      <c r="G1409" s="118" t="s">
        <v>3383</v>
      </c>
      <c r="H1409" s="118">
        <v>9524000</v>
      </c>
    </row>
    <row r="1410" spans="1:8">
      <c r="A1410" s="115" t="s">
        <v>928</v>
      </c>
      <c r="B1410" s="115" t="s">
        <v>2927</v>
      </c>
      <c r="C1410" s="115" t="s">
        <v>3408</v>
      </c>
      <c r="D1410" s="118">
        <v>1629900</v>
      </c>
      <c r="E1410" s="118" t="s">
        <v>3383</v>
      </c>
      <c r="F1410" s="118" t="s">
        <v>3383</v>
      </c>
      <c r="G1410" s="118" t="s">
        <v>3383</v>
      </c>
      <c r="H1410" s="118">
        <v>1629900</v>
      </c>
    </row>
    <row r="1411" spans="1:8">
      <c r="A1411" s="115" t="s">
        <v>928</v>
      </c>
      <c r="B1411" s="115" t="s">
        <v>2928</v>
      </c>
      <c r="C1411" s="115" t="s">
        <v>1600</v>
      </c>
      <c r="D1411" s="118">
        <v>9866484.3399999999</v>
      </c>
      <c r="E1411" s="118" t="s">
        <v>3383</v>
      </c>
      <c r="F1411" s="118" t="s">
        <v>3383</v>
      </c>
      <c r="G1411" s="118" t="s">
        <v>3383</v>
      </c>
      <c r="H1411" s="118">
        <v>9866484.3399999999</v>
      </c>
    </row>
    <row r="1412" spans="1:8">
      <c r="A1412" s="115" t="s">
        <v>928</v>
      </c>
      <c r="B1412" s="115" t="s">
        <v>2929</v>
      </c>
      <c r="C1412" s="115" t="s">
        <v>1602</v>
      </c>
      <c r="D1412" s="118">
        <v>1462600.36</v>
      </c>
      <c r="E1412" s="118" t="s">
        <v>3383</v>
      </c>
      <c r="F1412" s="118" t="s">
        <v>3383</v>
      </c>
      <c r="G1412" s="118" t="s">
        <v>3383</v>
      </c>
      <c r="H1412" s="118">
        <v>1462600.36</v>
      </c>
    </row>
    <row r="1413" spans="1:8">
      <c r="A1413" s="115" t="s">
        <v>928</v>
      </c>
      <c r="B1413" s="115" t="s">
        <v>2930</v>
      </c>
      <c r="C1413" s="115" t="s">
        <v>1604</v>
      </c>
      <c r="D1413" s="118">
        <v>3895533.9</v>
      </c>
      <c r="E1413" s="118" t="s">
        <v>3383</v>
      </c>
      <c r="F1413" s="118" t="s">
        <v>3383</v>
      </c>
      <c r="G1413" s="118" t="s">
        <v>3383</v>
      </c>
      <c r="H1413" s="118">
        <v>3895533.9</v>
      </c>
    </row>
    <row r="1414" spans="1:8">
      <c r="A1414" s="115" t="s">
        <v>928</v>
      </c>
      <c r="B1414" s="115" t="s">
        <v>2931</v>
      </c>
      <c r="C1414" s="115" t="s">
        <v>2975</v>
      </c>
      <c r="D1414" s="118">
        <v>21439862.719999999</v>
      </c>
      <c r="E1414" s="118" t="s">
        <v>3383</v>
      </c>
      <c r="F1414" s="118" t="s">
        <v>3383</v>
      </c>
      <c r="G1414" s="118" t="s">
        <v>3383</v>
      </c>
      <c r="H1414" s="118">
        <v>21439862.719999999</v>
      </c>
    </row>
    <row r="1415" spans="1:8">
      <c r="A1415" s="115" t="s">
        <v>928</v>
      </c>
      <c r="B1415" s="115" t="s">
        <v>2932</v>
      </c>
      <c r="C1415" s="115" t="s">
        <v>1607</v>
      </c>
      <c r="D1415" s="118">
        <v>12320000</v>
      </c>
      <c r="E1415" s="118" t="s">
        <v>3383</v>
      </c>
      <c r="F1415" s="118" t="s">
        <v>3383</v>
      </c>
      <c r="G1415" s="118" t="s">
        <v>3383</v>
      </c>
      <c r="H1415" s="118">
        <v>12320000</v>
      </c>
    </row>
    <row r="1416" spans="1:8">
      <c r="A1416" s="115" t="s">
        <v>928</v>
      </c>
      <c r="B1416" s="115" t="s">
        <v>2933</v>
      </c>
      <c r="C1416" s="115" t="s">
        <v>3409</v>
      </c>
      <c r="D1416" s="118">
        <v>150000</v>
      </c>
      <c r="E1416" s="118" t="s">
        <v>3383</v>
      </c>
      <c r="F1416" s="118" t="s">
        <v>3383</v>
      </c>
      <c r="G1416" s="118" t="s">
        <v>3383</v>
      </c>
      <c r="H1416" s="118">
        <v>150000</v>
      </c>
    </row>
    <row r="1417" spans="1:8">
      <c r="A1417" s="115" t="s">
        <v>928</v>
      </c>
      <c r="B1417" s="115" t="s">
        <v>2934</v>
      </c>
      <c r="C1417" s="115" t="s">
        <v>1610</v>
      </c>
      <c r="D1417" s="118">
        <v>54150094.460000001</v>
      </c>
      <c r="E1417" s="118" t="s">
        <v>3383</v>
      </c>
      <c r="F1417" s="118" t="s">
        <v>3383</v>
      </c>
      <c r="G1417" s="118" t="s">
        <v>3383</v>
      </c>
      <c r="H1417" s="118">
        <v>54150094.460000001</v>
      </c>
    </row>
    <row r="1418" spans="1:8">
      <c r="A1418" s="115" t="s">
        <v>928</v>
      </c>
      <c r="B1418" s="115" t="s">
        <v>2935</v>
      </c>
      <c r="C1418" s="115" t="s">
        <v>1612</v>
      </c>
      <c r="D1418" s="118">
        <v>2886984</v>
      </c>
      <c r="E1418" s="118" t="s">
        <v>3383</v>
      </c>
      <c r="F1418" s="118" t="s">
        <v>3383</v>
      </c>
      <c r="G1418" s="118" t="s">
        <v>3383</v>
      </c>
      <c r="H1418" s="118">
        <v>2886984</v>
      </c>
    </row>
    <row r="1419" spans="1:8">
      <c r="A1419" s="115" t="s">
        <v>928</v>
      </c>
      <c r="B1419" s="115" t="s">
        <v>2936</v>
      </c>
      <c r="C1419" s="115" t="s">
        <v>2982</v>
      </c>
      <c r="D1419" s="118">
        <v>1338000</v>
      </c>
      <c r="E1419" s="118" t="s">
        <v>3383</v>
      </c>
      <c r="F1419" s="118" t="s">
        <v>3383</v>
      </c>
      <c r="G1419" s="118" t="s">
        <v>3383</v>
      </c>
      <c r="H1419" s="118">
        <v>1338000</v>
      </c>
    </row>
    <row r="1420" spans="1:8">
      <c r="A1420" s="115" t="s">
        <v>928</v>
      </c>
      <c r="B1420" s="115" t="s">
        <v>2937</v>
      </c>
      <c r="C1420" s="115" t="s">
        <v>1615</v>
      </c>
      <c r="D1420" s="118">
        <v>1260000</v>
      </c>
      <c r="E1420" s="118" t="s">
        <v>3383</v>
      </c>
      <c r="F1420" s="118" t="s">
        <v>3383</v>
      </c>
      <c r="G1420" s="118" t="s">
        <v>3383</v>
      </c>
      <c r="H1420" s="118">
        <v>1260000</v>
      </c>
    </row>
    <row r="1421" spans="1:8">
      <c r="A1421" s="115" t="s">
        <v>928</v>
      </c>
      <c r="B1421" s="115" t="s">
        <v>2938</v>
      </c>
      <c r="C1421" s="115" t="s">
        <v>3410</v>
      </c>
      <c r="D1421" s="118">
        <v>75000</v>
      </c>
      <c r="E1421" s="118" t="s">
        <v>3383</v>
      </c>
      <c r="F1421" s="118" t="s">
        <v>3383</v>
      </c>
      <c r="G1421" s="118" t="s">
        <v>3383</v>
      </c>
      <c r="H1421" s="118">
        <v>75000</v>
      </c>
    </row>
    <row r="1422" spans="1:8">
      <c r="A1422" s="115" t="s">
        <v>928</v>
      </c>
      <c r="B1422" s="115" t="s">
        <v>2939</v>
      </c>
      <c r="C1422" s="115" t="s">
        <v>3411</v>
      </c>
      <c r="D1422" s="118">
        <v>80000</v>
      </c>
      <c r="E1422" s="118" t="s">
        <v>3383</v>
      </c>
      <c r="F1422" s="118" t="s">
        <v>3383</v>
      </c>
      <c r="G1422" s="118" t="s">
        <v>3383</v>
      </c>
      <c r="H1422" s="118">
        <v>80000</v>
      </c>
    </row>
    <row r="1423" spans="1:8">
      <c r="A1423" s="115" t="s">
        <v>928</v>
      </c>
      <c r="B1423" s="115" t="s">
        <v>2940</v>
      </c>
      <c r="C1423" s="115" t="s">
        <v>1619</v>
      </c>
      <c r="D1423" s="118">
        <v>150000</v>
      </c>
      <c r="E1423" s="118" t="s">
        <v>3383</v>
      </c>
      <c r="F1423" s="118" t="s">
        <v>3383</v>
      </c>
      <c r="G1423" s="118" t="s">
        <v>3383</v>
      </c>
      <c r="H1423" s="118">
        <v>150000</v>
      </c>
    </row>
    <row r="1424" spans="1:8">
      <c r="A1424" s="115" t="s">
        <v>928</v>
      </c>
      <c r="B1424" s="115" t="s">
        <v>2941</v>
      </c>
      <c r="C1424" s="115" t="s">
        <v>3412</v>
      </c>
      <c r="D1424" s="118">
        <v>800000</v>
      </c>
      <c r="E1424" s="118" t="s">
        <v>3383</v>
      </c>
      <c r="F1424" s="118" t="s">
        <v>3383</v>
      </c>
      <c r="G1424" s="118" t="s">
        <v>3383</v>
      </c>
      <c r="H1424" s="118">
        <v>800000</v>
      </c>
    </row>
    <row r="1425" spans="1:8">
      <c r="A1425" s="115" t="s">
        <v>928</v>
      </c>
      <c r="B1425" s="115" t="s">
        <v>2942</v>
      </c>
      <c r="C1425" s="115" t="s">
        <v>3413</v>
      </c>
      <c r="D1425" s="118">
        <v>160000</v>
      </c>
      <c r="E1425" s="118" t="s">
        <v>3383</v>
      </c>
      <c r="F1425" s="118" t="s">
        <v>3383</v>
      </c>
      <c r="G1425" s="118" t="s">
        <v>3383</v>
      </c>
      <c r="H1425" s="118">
        <v>160000</v>
      </c>
    </row>
    <row r="1426" spans="1:8">
      <c r="A1426" s="115" t="s">
        <v>928</v>
      </c>
      <c r="B1426" s="115" t="s">
        <v>2943</v>
      </c>
      <c r="C1426" s="115" t="s">
        <v>3419</v>
      </c>
      <c r="D1426" s="118">
        <v>40000</v>
      </c>
      <c r="E1426" s="118" t="s">
        <v>3383</v>
      </c>
      <c r="F1426" s="118" t="s">
        <v>3383</v>
      </c>
      <c r="G1426" s="118" t="s">
        <v>3383</v>
      </c>
      <c r="H1426" s="118">
        <v>40000</v>
      </c>
    </row>
    <row r="1427" spans="1:8">
      <c r="A1427" s="115" t="s">
        <v>928</v>
      </c>
      <c r="B1427" s="115" t="s">
        <v>2944</v>
      </c>
      <c r="C1427" s="115" t="s">
        <v>3489</v>
      </c>
      <c r="D1427" s="118">
        <v>240000</v>
      </c>
      <c r="E1427" s="118" t="s">
        <v>3383</v>
      </c>
      <c r="F1427" s="118" t="s">
        <v>3383</v>
      </c>
      <c r="G1427" s="118" t="s">
        <v>3383</v>
      </c>
      <c r="H1427" s="118">
        <v>240000</v>
      </c>
    </row>
    <row r="1428" spans="1:8">
      <c r="A1428" s="115" t="s">
        <v>928</v>
      </c>
      <c r="B1428" s="115" t="s">
        <v>2945</v>
      </c>
      <c r="C1428" s="115" t="s">
        <v>1625</v>
      </c>
      <c r="D1428" s="118">
        <v>970190</v>
      </c>
      <c r="E1428" s="118" t="s">
        <v>3383</v>
      </c>
      <c r="F1428" s="118" t="s">
        <v>3383</v>
      </c>
      <c r="G1428" s="118" t="s">
        <v>3383</v>
      </c>
      <c r="H1428" s="118">
        <v>970190</v>
      </c>
    </row>
    <row r="1429" spans="1:8">
      <c r="A1429" s="115" t="s">
        <v>928</v>
      </c>
      <c r="B1429" s="115" t="s">
        <v>1510</v>
      </c>
      <c r="C1429" s="115" t="s">
        <v>1597</v>
      </c>
      <c r="D1429" s="118">
        <v>6400000</v>
      </c>
      <c r="E1429" s="118" t="s">
        <v>3383</v>
      </c>
      <c r="F1429" s="118" t="s">
        <v>3383</v>
      </c>
      <c r="G1429" s="118" t="s">
        <v>3383</v>
      </c>
      <c r="H1429" s="118">
        <v>6400000</v>
      </c>
    </row>
    <row r="1430" spans="1:8">
      <c r="A1430" s="115" t="s">
        <v>930</v>
      </c>
      <c r="B1430" s="115" t="s">
        <v>2946</v>
      </c>
      <c r="C1430" s="115" t="s">
        <v>3408</v>
      </c>
      <c r="D1430" s="118">
        <v>864300</v>
      </c>
      <c r="E1430" s="118">
        <v>135.13</v>
      </c>
      <c r="F1430" s="118" t="s">
        <v>3383</v>
      </c>
      <c r="G1430" s="118">
        <v>135.13</v>
      </c>
      <c r="H1430" s="118">
        <v>864164.87</v>
      </c>
    </row>
    <row r="1431" spans="1:8">
      <c r="A1431" s="115" t="s">
        <v>930</v>
      </c>
      <c r="B1431" s="115" t="s">
        <v>2947</v>
      </c>
      <c r="C1431" s="115" t="s">
        <v>1600</v>
      </c>
      <c r="D1431" s="118">
        <v>6148072.0199999996</v>
      </c>
      <c r="E1431" s="118">
        <v>1127564.08</v>
      </c>
      <c r="F1431" s="118" t="s">
        <v>3383</v>
      </c>
      <c r="G1431" s="118">
        <v>1127564.08</v>
      </c>
      <c r="H1431" s="118">
        <v>5020507.9400000004</v>
      </c>
    </row>
    <row r="1432" spans="1:8">
      <c r="A1432" s="115" t="s">
        <v>930</v>
      </c>
      <c r="B1432" s="115" t="s">
        <v>2948</v>
      </c>
      <c r="C1432" s="115" t="s">
        <v>1602</v>
      </c>
      <c r="D1432" s="118">
        <v>769599.6</v>
      </c>
      <c r="E1432" s="118">
        <v>18109.32</v>
      </c>
      <c r="F1432" s="118" t="s">
        <v>3383</v>
      </c>
      <c r="G1432" s="118">
        <v>18109.32</v>
      </c>
      <c r="H1432" s="118">
        <v>751490.28</v>
      </c>
    </row>
    <row r="1433" spans="1:8">
      <c r="A1433" s="115" t="s">
        <v>930</v>
      </c>
      <c r="B1433" s="115" t="s">
        <v>2949</v>
      </c>
      <c r="C1433" s="115" t="s">
        <v>1604</v>
      </c>
      <c r="D1433" s="118">
        <v>2132039.4</v>
      </c>
      <c r="E1433" s="118" t="s">
        <v>3383</v>
      </c>
      <c r="F1433" s="118" t="s">
        <v>3383</v>
      </c>
      <c r="G1433" s="118" t="s">
        <v>3383</v>
      </c>
      <c r="H1433" s="118">
        <v>2132039.4</v>
      </c>
    </row>
    <row r="1434" spans="1:8">
      <c r="A1434" s="115" t="s">
        <v>930</v>
      </c>
      <c r="B1434" s="115" t="s">
        <v>2950</v>
      </c>
      <c r="C1434" s="115" t="s">
        <v>2975</v>
      </c>
      <c r="D1434" s="118">
        <v>9359735.0399999991</v>
      </c>
      <c r="E1434" s="118">
        <v>3692667.06</v>
      </c>
      <c r="F1434" s="118" t="s">
        <v>3383</v>
      </c>
      <c r="G1434" s="118">
        <v>3692667.06</v>
      </c>
      <c r="H1434" s="118">
        <v>5667067.9800000004</v>
      </c>
    </row>
    <row r="1435" spans="1:8">
      <c r="A1435" s="115" t="s">
        <v>930</v>
      </c>
      <c r="B1435" s="115" t="s">
        <v>2951</v>
      </c>
      <c r="C1435" s="115" t="s">
        <v>1778</v>
      </c>
      <c r="D1435" s="118">
        <v>6028000</v>
      </c>
      <c r="E1435" s="118" t="s">
        <v>3383</v>
      </c>
      <c r="F1435" s="118" t="s">
        <v>3383</v>
      </c>
      <c r="G1435" s="118" t="s">
        <v>3383</v>
      </c>
      <c r="H1435" s="118">
        <v>6028000</v>
      </c>
    </row>
    <row r="1436" spans="1:8">
      <c r="A1436" s="115" t="s">
        <v>930</v>
      </c>
      <c r="B1436" s="115" t="s">
        <v>2952</v>
      </c>
      <c r="C1436" s="115" t="s">
        <v>3409</v>
      </c>
      <c r="D1436" s="118">
        <v>50000</v>
      </c>
      <c r="E1436" s="118" t="s">
        <v>3383</v>
      </c>
      <c r="F1436" s="118" t="s">
        <v>3383</v>
      </c>
      <c r="G1436" s="118" t="s">
        <v>3383</v>
      </c>
      <c r="H1436" s="118">
        <v>50000</v>
      </c>
    </row>
    <row r="1437" spans="1:8">
      <c r="A1437" s="115" t="s">
        <v>930</v>
      </c>
      <c r="B1437" s="115" t="s">
        <v>2953</v>
      </c>
      <c r="C1437" s="115" t="s">
        <v>1610</v>
      </c>
      <c r="D1437" s="118">
        <v>23667930</v>
      </c>
      <c r="E1437" s="118">
        <v>5400000</v>
      </c>
      <c r="F1437" s="118">
        <v>14850000</v>
      </c>
      <c r="G1437" s="118">
        <v>20250000</v>
      </c>
      <c r="H1437" s="118">
        <v>3417930</v>
      </c>
    </row>
    <row r="1438" spans="1:8">
      <c r="A1438" s="115" t="s">
        <v>930</v>
      </c>
      <c r="B1438" s="115" t="s">
        <v>2954</v>
      </c>
      <c r="C1438" s="115" t="s">
        <v>1612</v>
      </c>
      <c r="D1438" s="118">
        <v>2065815</v>
      </c>
      <c r="E1438" s="118" t="s">
        <v>3383</v>
      </c>
      <c r="F1438" s="118" t="s">
        <v>3383</v>
      </c>
      <c r="G1438" s="118" t="s">
        <v>3383</v>
      </c>
      <c r="H1438" s="118">
        <v>2065815</v>
      </c>
    </row>
    <row r="1439" spans="1:8">
      <c r="A1439" s="115" t="s">
        <v>930</v>
      </c>
      <c r="B1439" s="115" t="s">
        <v>2955</v>
      </c>
      <c r="C1439" s="115" t="s">
        <v>2982</v>
      </c>
      <c r="D1439" s="118">
        <v>8483000</v>
      </c>
      <c r="E1439" s="118" t="s">
        <v>3383</v>
      </c>
      <c r="F1439" s="118" t="s">
        <v>3383</v>
      </c>
      <c r="G1439" s="118" t="s">
        <v>3383</v>
      </c>
      <c r="H1439" s="118">
        <v>8483000</v>
      </c>
    </row>
    <row r="1440" spans="1:8">
      <c r="A1440" s="115" t="s">
        <v>930</v>
      </c>
      <c r="B1440" s="115" t="s">
        <v>2956</v>
      </c>
      <c r="C1440" s="115" t="s">
        <v>1615</v>
      </c>
      <c r="D1440" s="118">
        <v>960000</v>
      </c>
      <c r="E1440" s="118" t="s">
        <v>3383</v>
      </c>
      <c r="F1440" s="118" t="s">
        <v>3383</v>
      </c>
      <c r="G1440" s="118" t="s">
        <v>3383</v>
      </c>
      <c r="H1440" s="118">
        <v>960000</v>
      </c>
    </row>
    <row r="1441" spans="1:8">
      <c r="A1441" s="115" t="s">
        <v>930</v>
      </c>
      <c r="B1441" s="115" t="s">
        <v>2957</v>
      </c>
      <c r="C1441" s="115" t="s">
        <v>1647</v>
      </c>
      <c r="D1441" s="118">
        <v>750000</v>
      </c>
      <c r="E1441" s="118" t="s">
        <v>3383</v>
      </c>
      <c r="F1441" s="118" t="s">
        <v>3383</v>
      </c>
      <c r="G1441" s="118" t="s">
        <v>3383</v>
      </c>
      <c r="H1441" s="118">
        <v>750000</v>
      </c>
    </row>
    <row r="1442" spans="1:8">
      <c r="A1442" s="115" t="s">
        <v>930</v>
      </c>
      <c r="B1442" s="115" t="s">
        <v>2958</v>
      </c>
      <c r="C1442" s="115" t="s">
        <v>1625</v>
      </c>
      <c r="D1442" s="118">
        <v>960330</v>
      </c>
      <c r="E1442" s="118" t="s">
        <v>3383</v>
      </c>
      <c r="F1442" s="118" t="s">
        <v>3383</v>
      </c>
      <c r="G1442" s="118" t="s">
        <v>3383</v>
      </c>
      <c r="H1442" s="118">
        <v>960330</v>
      </c>
    </row>
    <row r="1443" spans="1:8">
      <c r="A1443" s="115" t="s">
        <v>930</v>
      </c>
      <c r="B1443" s="115" t="s">
        <v>2959</v>
      </c>
      <c r="C1443" s="115" t="s">
        <v>3420</v>
      </c>
      <c r="D1443" s="118">
        <v>1412250</v>
      </c>
      <c r="E1443" s="118" t="s">
        <v>3383</v>
      </c>
      <c r="F1443" s="118" t="s">
        <v>3383</v>
      </c>
      <c r="G1443" s="118" t="s">
        <v>3383</v>
      </c>
      <c r="H1443" s="118">
        <v>1412250</v>
      </c>
    </row>
    <row r="1444" spans="1:8">
      <c r="A1444" s="115" t="s">
        <v>930</v>
      </c>
      <c r="B1444" s="115" t="s">
        <v>2960</v>
      </c>
      <c r="C1444" s="115" t="s">
        <v>3451</v>
      </c>
      <c r="D1444" s="118">
        <v>75000</v>
      </c>
      <c r="E1444" s="118" t="s">
        <v>3383</v>
      </c>
      <c r="F1444" s="118" t="s">
        <v>3383</v>
      </c>
      <c r="G1444" s="118" t="s">
        <v>3383</v>
      </c>
      <c r="H1444" s="118">
        <v>75000</v>
      </c>
    </row>
    <row r="1445" spans="1:8">
      <c r="A1445" s="115" t="s">
        <v>930</v>
      </c>
      <c r="B1445" s="115" t="s">
        <v>2961</v>
      </c>
      <c r="C1445" s="115" t="s">
        <v>3490</v>
      </c>
      <c r="D1445" s="118">
        <v>80000</v>
      </c>
      <c r="E1445" s="118" t="s">
        <v>3383</v>
      </c>
      <c r="F1445" s="118" t="s">
        <v>3383</v>
      </c>
      <c r="G1445" s="118" t="s">
        <v>3383</v>
      </c>
      <c r="H1445" s="118">
        <v>80000</v>
      </c>
    </row>
    <row r="1446" spans="1:8">
      <c r="A1446" s="115" t="s">
        <v>930</v>
      </c>
      <c r="B1446" s="115" t="s">
        <v>2962</v>
      </c>
      <c r="C1446" s="115" t="s">
        <v>3439</v>
      </c>
      <c r="D1446" s="118">
        <v>240000</v>
      </c>
      <c r="E1446" s="118" t="s">
        <v>3383</v>
      </c>
      <c r="F1446" s="118" t="s">
        <v>3383</v>
      </c>
      <c r="G1446" s="118" t="s">
        <v>3383</v>
      </c>
      <c r="H1446" s="118">
        <v>240000</v>
      </c>
    </row>
    <row r="1447" spans="1:8">
      <c r="A1447" s="115" t="s">
        <v>930</v>
      </c>
      <c r="B1447" s="115" t="s">
        <v>2963</v>
      </c>
      <c r="C1447" s="115" t="s">
        <v>3438</v>
      </c>
      <c r="D1447" s="118">
        <v>160000</v>
      </c>
      <c r="E1447" s="118" t="s">
        <v>3383</v>
      </c>
      <c r="F1447" s="118" t="s">
        <v>3383</v>
      </c>
      <c r="G1447" s="118" t="s">
        <v>3383</v>
      </c>
      <c r="H1447" s="118">
        <v>160000</v>
      </c>
    </row>
    <row r="1448" spans="1:8">
      <c r="A1448" s="115" t="s">
        <v>930</v>
      </c>
      <c r="B1448" s="115" t="s">
        <v>2964</v>
      </c>
      <c r="C1448" s="115" t="s">
        <v>3440</v>
      </c>
      <c r="D1448" s="118">
        <v>50000</v>
      </c>
      <c r="E1448" s="118" t="s">
        <v>3383</v>
      </c>
      <c r="F1448" s="118" t="s">
        <v>3383</v>
      </c>
      <c r="G1448" s="118" t="s">
        <v>3383</v>
      </c>
      <c r="H1448" s="118">
        <v>50000</v>
      </c>
    </row>
    <row r="1449" spans="1:8">
      <c r="A1449" s="115" t="s">
        <v>930</v>
      </c>
      <c r="B1449" s="115" t="s">
        <v>2965</v>
      </c>
      <c r="C1449" s="115" t="s">
        <v>2160</v>
      </c>
      <c r="D1449" s="118">
        <v>150000</v>
      </c>
      <c r="E1449" s="118" t="s">
        <v>3383</v>
      </c>
      <c r="F1449" s="118" t="s">
        <v>3383</v>
      </c>
      <c r="G1449" s="118" t="s">
        <v>3383</v>
      </c>
      <c r="H1449" s="118">
        <v>150000</v>
      </c>
    </row>
    <row r="1450" spans="1:8">
      <c r="A1450" s="115" t="s">
        <v>930</v>
      </c>
      <c r="B1450" s="115" t="s">
        <v>2966</v>
      </c>
      <c r="C1450" s="115" t="s">
        <v>3453</v>
      </c>
      <c r="D1450" s="118">
        <v>1600000</v>
      </c>
      <c r="E1450" s="118" t="s">
        <v>3383</v>
      </c>
      <c r="F1450" s="118" t="s">
        <v>3383</v>
      </c>
      <c r="G1450" s="118" t="s">
        <v>3383</v>
      </c>
      <c r="H1450" s="118">
        <v>1600000</v>
      </c>
    </row>
    <row r="1451" spans="1:8">
      <c r="A1451" s="115" t="s">
        <v>930</v>
      </c>
      <c r="B1451" s="115" t="s">
        <v>1511</v>
      </c>
      <c r="C1451" s="115" t="s">
        <v>3464</v>
      </c>
      <c r="D1451" s="118">
        <v>27221000</v>
      </c>
      <c r="E1451" s="118" t="s">
        <v>3383</v>
      </c>
      <c r="F1451" s="118" t="s">
        <v>3383</v>
      </c>
      <c r="G1451" s="118" t="s">
        <v>3383</v>
      </c>
      <c r="H1451" s="118">
        <v>27221000</v>
      </c>
    </row>
    <row r="1452" spans="1:8">
      <c r="A1452" s="115" t="s">
        <v>932</v>
      </c>
      <c r="B1452" s="115" t="s">
        <v>2967</v>
      </c>
      <c r="C1452" s="115" t="s">
        <v>3408</v>
      </c>
      <c r="D1452" s="118">
        <v>4059550</v>
      </c>
      <c r="E1452" s="118" t="s">
        <v>3383</v>
      </c>
      <c r="F1452" s="118" t="s">
        <v>3383</v>
      </c>
      <c r="G1452" s="118" t="s">
        <v>3383</v>
      </c>
      <c r="H1452" s="118">
        <v>4059550</v>
      </c>
    </row>
    <row r="1453" spans="1:8">
      <c r="A1453" s="115" t="s">
        <v>932</v>
      </c>
      <c r="B1453" s="115" t="s">
        <v>2968</v>
      </c>
      <c r="C1453" s="115" t="s">
        <v>2969</v>
      </c>
      <c r="D1453" s="118">
        <v>27040142.48</v>
      </c>
      <c r="E1453" s="118" t="s">
        <v>3383</v>
      </c>
      <c r="F1453" s="118" t="s">
        <v>3383</v>
      </c>
      <c r="G1453" s="118" t="s">
        <v>3383</v>
      </c>
      <c r="H1453" s="118">
        <v>27040142.48</v>
      </c>
    </row>
    <row r="1454" spans="1:8">
      <c r="A1454" s="115" t="s">
        <v>932</v>
      </c>
      <c r="B1454" s="115" t="s">
        <v>2970</v>
      </c>
      <c r="C1454" s="115" t="s">
        <v>2971</v>
      </c>
      <c r="D1454" s="118">
        <v>3338105.4</v>
      </c>
      <c r="E1454" s="118" t="s">
        <v>3383</v>
      </c>
      <c r="F1454" s="118" t="s">
        <v>3383</v>
      </c>
      <c r="G1454" s="118" t="s">
        <v>3383</v>
      </c>
      <c r="H1454" s="118">
        <v>3338105.4</v>
      </c>
    </row>
    <row r="1455" spans="1:8">
      <c r="A1455" s="115" t="s">
        <v>932</v>
      </c>
      <c r="B1455" s="115" t="s">
        <v>2972</v>
      </c>
      <c r="C1455" s="115" t="s">
        <v>2973</v>
      </c>
      <c r="D1455" s="118">
        <v>8439306.8399999999</v>
      </c>
      <c r="E1455" s="118" t="s">
        <v>3383</v>
      </c>
      <c r="F1455" s="118" t="s">
        <v>3383</v>
      </c>
      <c r="G1455" s="118" t="s">
        <v>3383</v>
      </c>
      <c r="H1455" s="118">
        <v>8439306.8399999999</v>
      </c>
    </row>
    <row r="1456" spans="1:8">
      <c r="A1456" s="115" t="s">
        <v>932</v>
      </c>
      <c r="B1456" s="115" t="s">
        <v>2974</v>
      </c>
      <c r="C1456" s="115" t="s">
        <v>2975</v>
      </c>
      <c r="D1456" s="118">
        <v>51629595.460000001</v>
      </c>
      <c r="E1456" s="118">
        <v>11660755.369999999</v>
      </c>
      <c r="F1456" s="118" t="s">
        <v>3383</v>
      </c>
      <c r="G1456" s="118">
        <v>11660755.369999999</v>
      </c>
      <c r="H1456" s="118">
        <v>39968840.090000004</v>
      </c>
    </row>
    <row r="1457" spans="1:8">
      <c r="A1457" s="115" t="s">
        <v>932</v>
      </c>
      <c r="B1457" s="115" t="s">
        <v>2976</v>
      </c>
      <c r="C1457" s="115" t="s">
        <v>1778</v>
      </c>
      <c r="D1457" s="118">
        <v>36014000</v>
      </c>
      <c r="E1457" s="118" t="s">
        <v>3383</v>
      </c>
      <c r="F1457" s="118" t="s">
        <v>3383</v>
      </c>
      <c r="G1457" s="118" t="s">
        <v>3383</v>
      </c>
      <c r="H1457" s="118">
        <v>36014000</v>
      </c>
    </row>
    <row r="1458" spans="1:8">
      <c r="A1458" s="115" t="s">
        <v>932</v>
      </c>
      <c r="B1458" s="115" t="s">
        <v>2977</v>
      </c>
      <c r="C1458" s="115" t="s">
        <v>3418</v>
      </c>
      <c r="D1458" s="118">
        <v>2820000</v>
      </c>
      <c r="E1458" s="118">
        <v>8800</v>
      </c>
      <c r="F1458" s="118" t="s">
        <v>3383</v>
      </c>
      <c r="G1458" s="118">
        <v>8800</v>
      </c>
      <c r="H1458" s="118">
        <v>2811200</v>
      </c>
    </row>
    <row r="1459" spans="1:8">
      <c r="A1459" s="115" t="s">
        <v>932</v>
      </c>
      <c r="B1459" s="115" t="s">
        <v>2978</v>
      </c>
      <c r="C1459" s="115" t="s">
        <v>3409</v>
      </c>
      <c r="D1459" s="118">
        <v>175000</v>
      </c>
      <c r="E1459" s="118" t="s">
        <v>3383</v>
      </c>
      <c r="F1459" s="118" t="s">
        <v>3383</v>
      </c>
      <c r="G1459" s="118" t="s">
        <v>3383</v>
      </c>
      <c r="H1459" s="118">
        <v>175000</v>
      </c>
    </row>
    <row r="1460" spans="1:8">
      <c r="A1460" s="115" t="s">
        <v>932</v>
      </c>
      <c r="B1460" s="115" t="s">
        <v>2979</v>
      </c>
      <c r="C1460" s="115" t="s">
        <v>3491</v>
      </c>
      <c r="D1460" s="118">
        <v>110334585</v>
      </c>
      <c r="E1460" s="118">
        <v>7135294</v>
      </c>
      <c r="F1460" s="118">
        <v>15556000</v>
      </c>
      <c r="G1460" s="118">
        <v>22691294</v>
      </c>
      <c r="H1460" s="118">
        <v>87643291</v>
      </c>
    </row>
    <row r="1461" spans="1:8">
      <c r="A1461" s="115" t="s">
        <v>932</v>
      </c>
      <c r="B1461" s="115" t="s">
        <v>2980</v>
      </c>
      <c r="C1461" s="115" t="s">
        <v>2306</v>
      </c>
      <c r="D1461" s="118">
        <v>10156685</v>
      </c>
      <c r="E1461" s="118" t="s">
        <v>3383</v>
      </c>
      <c r="F1461" s="118" t="s">
        <v>3383</v>
      </c>
      <c r="G1461" s="118" t="s">
        <v>3383</v>
      </c>
      <c r="H1461" s="118">
        <v>10156685</v>
      </c>
    </row>
    <row r="1462" spans="1:8">
      <c r="A1462" s="115" t="s">
        <v>932</v>
      </c>
      <c r="B1462" s="115" t="s">
        <v>2981</v>
      </c>
      <c r="C1462" s="115" t="s">
        <v>2982</v>
      </c>
      <c r="D1462" s="118">
        <v>6412993.4400000004</v>
      </c>
      <c r="E1462" s="118" t="s">
        <v>3383</v>
      </c>
      <c r="F1462" s="118" t="s">
        <v>3383</v>
      </c>
      <c r="G1462" s="118" t="s">
        <v>3383</v>
      </c>
      <c r="H1462" s="118">
        <v>6412993.4400000004</v>
      </c>
    </row>
    <row r="1463" spans="1:8">
      <c r="A1463" s="115" t="s">
        <v>932</v>
      </c>
      <c r="B1463" s="115" t="s">
        <v>2983</v>
      </c>
      <c r="C1463" s="115" t="s">
        <v>2984</v>
      </c>
      <c r="D1463" s="118">
        <v>1620000</v>
      </c>
      <c r="E1463" s="118" t="s">
        <v>3383</v>
      </c>
      <c r="F1463" s="118" t="s">
        <v>3383</v>
      </c>
      <c r="G1463" s="118" t="s">
        <v>3383</v>
      </c>
      <c r="H1463" s="118">
        <v>1620000</v>
      </c>
    </row>
    <row r="1464" spans="1:8">
      <c r="A1464" s="115" t="s">
        <v>932</v>
      </c>
      <c r="B1464" s="115" t="s">
        <v>2985</v>
      </c>
      <c r="C1464" s="115" t="s">
        <v>3410</v>
      </c>
      <c r="D1464" s="118">
        <v>375000</v>
      </c>
      <c r="E1464" s="118" t="s">
        <v>3383</v>
      </c>
      <c r="F1464" s="118" t="s">
        <v>3383</v>
      </c>
      <c r="G1464" s="118" t="s">
        <v>3383</v>
      </c>
      <c r="H1464" s="118">
        <v>375000</v>
      </c>
    </row>
    <row r="1465" spans="1:8">
      <c r="A1465" s="115" t="s">
        <v>932</v>
      </c>
      <c r="B1465" s="115" t="s">
        <v>2986</v>
      </c>
      <c r="C1465" s="115" t="s">
        <v>3411</v>
      </c>
      <c r="D1465" s="118">
        <v>240000</v>
      </c>
      <c r="E1465" s="118" t="s">
        <v>3383</v>
      </c>
      <c r="F1465" s="118" t="s">
        <v>3383</v>
      </c>
      <c r="G1465" s="118" t="s">
        <v>3383</v>
      </c>
      <c r="H1465" s="118">
        <v>240000</v>
      </c>
    </row>
    <row r="1466" spans="1:8">
      <c r="A1466" s="115" t="s">
        <v>932</v>
      </c>
      <c r="B1466" s="115" t="s">
        <v>2987</v>
      </c>
      <c r="C1466" s="115" t="s">
        <v>3482</v>
      </c>
      <c r="D1466" s="118">
        <v>450000</v>
      </c>
      <c r="E1466" s="118" t="s">
        <v>3383</v>
      </c>
      <c r="F1466" s="118" t="s">
        <v>3383</v>
      </c>
      <c r="G1466" s="118" t="s">
        <v>3383</v>
      </c>
      <c r="H1466" s="118">
        <v>450000</v>
      </c>
    </row>
    <row r="1467" spans="1:8">
      <c r="A1467" s="115" t="s">
        <v>932</v>
      </c>
      <c r="B1467" s="115" t="s">
        <v>2988</v>
      </c>
      <c r="C1467" s="115" t="s">
        <v>3412</v>
      </c>
      <c r="D1467" s="118">
        <v>2400000</v>
      </c>
      <c r="E1467" s="118" t="s">
        <v>3383</v>
      </c>
      <c r="F1467" s="118" t="s">
        <v>3383</v>
      </c>
      <c r="G1467" s="118" t="s">
        <v>3383</v>
      </c>
      <c r="H1467" s="118">
        <v>2400000</v>
      </c>
    </row>
    <row r="1468" spans="1:8">
      <c r="A1468" s="115" t="s">
        <v>932</v>
      </c>
      <c r="B1468" s="115" t="s">
        <v>2989</v>
      </c>
      <c r="C1468" s="115" t="s">
        <v>3413</v>
      </c>
      <c r="D1468" s="118">
        <v>400000</v>
      </c>
      <c r="E1468" s="118" t="s">
        <v>3383</v>
      </c>
      <c r="F1468" s="118" t="s">
        <v>3383</v>
      </c>
      <c r="G1468" s="118" t="s">
        <v>3383</v>
      </c>
      <c r="H1468" s="118">
        <v>400000</v>
      </c>
    </row>
    <row r="1469" spans="1:8">
      <c r="A1469" s="115" t="s">
        <v>932</v>
      </c>
      <c r="B1469" s="115" t="s">
        <v>2990</v>
      </c>
      <c r="C1469" s="115" t="s">
        <v>3419</v>
      </c>
      <c r="D1469" s="118">
        <v>200000</v>
      </c>
      <c r="E1469" s="118" t="s">
        <v>3383</v>
      </c>
      <c r="F1469" s="118" t="s">
        <v>3383</v>
      </c>
      <c r="G1469" s="118" t="s">
        <v>3383</v>
      </c>
      <c r="H1469" s="118">
        <v>200000</v>
      </c>
    </row>
    <row r="1470" spans="1:8">
      <c r="A1470" s="115" t="s">
        <v>932</v>
      </c>
      <c r="B1470" s="115" t="s">
        <v>2991</v>
      </c>
      <c r="C1470" s="115" t="s">
        <v>3423</v>
      </c>
      <c r="D1470" s="118">
        <v>960000</v>
      </c>
      <c r="E1470" s="118" t="s">
        <v>3383</v>
      </c>
      <c r="F1470" s="118" t="s">
        <v>3383</v>
      </c>
      <c r="G1470" s="118" t="s">
        <v>3383</v>
      </c>
      <c r="H1470" s="118">
        <v>960000</v>
      </c>
    </row>
    <row r="1471" spans="1:8">
      <c r="A1471" s="115" t="s">
        <v>932</v>
      </c>
      <c r="B1471" s="115" t="s">
        <v>2992</v>
      </c>
      <c r="C1471" s="115" t="s">
        <v>2809</v>
      </c>
      <c r="D1471" s="118">
        <v>2880990</v>
      </c>
      <c r="E1471" s="118" t="s">
        <v>3383</v>
      </c>
      <c r="F1471" s="118" t="s">
        <v>3383</v>
      </c>
      <c r="G1471" s="118" t="s">
        <v>3383</v>
      </c>
      <c r="H1471" s="118">
        <v>2880990</v>
      </c>
    </row>
    <row r="1472" spans="1:8">
      <c r="A1472" s="115" t="s">
        <v>932</v>
      </c>
      <c r="B1472" s="115" t="s">
        <v>2993</v>
      </c>
      <c r="C1472" s="115" t="s">
        <v>3492</v>
      </c>
      <c r="D1472" s="118">
        <v>1500000</v>
      </c>
      <c r="E1472" s="118" t="s">
        <v>3383</v>
      </c>
      <c r="F1472" s="118" t="s">
        <v>3383</v>
      </c>
      <c r="G1472" s="118" t="s">
        <v>3383</v>
      </c>
      <c r="H1472" s="118">
        <v>1500000</v>
      </c>
    </row>
    <row r="1473" spans="1:8">
      <c r="A1473" s="115" t="s">
        <v>932</v>
      </c>
      <c r="B1473" s="115" t="s">
        <v>2994</v>
      </c>
      <c r="C1473" s="115" t="s">
        <v>3493</v>
      </c>
      <c r="D1473" s="118">
        <v>950000</v>
      </c>
      <c r="E1473" s="118" t="s">
        <v>3383</v>
      </c>
      <c r="F1473" s="118" t="s">
        <v>3383</v>
      </c>
      <c r="G1473" s="118" t="s">
        <v>3383</v>
      </c>
      <c r="H1473" s="118">
        <v>950000</v>
      </c>
    </row>
    <row r="1474" spans="1:8">
      <c r="A1474" s="115" t="s">
        <v>932</v>
      </c>
      <c r="B1474" s="115" t="s">
        <v>2995</v>
      </c>
      <c r="C1474" s="115" t="s">
        <v>3417</v>
      </c>
      <c r="D1474" s="118">
        <v>10000000</v>
      </c>
      <c r="E1474" s="118" t="s">
        <v>3383</v>
      </c>
      <c r="F1474" s="118" t="s">
        <v>3383</v>
      </c>
      <c r="G1474" s="118" t="s">
        <v>3383</v>
      </c>
      <c r="H1474" s="118">
        <v>10000000</v>
      </c>
    </row>
    <row r="1475" spans="1:8">
      <c r="A1475" s="115" t="s">
        <v>932</v>
      </c>
      <c r="B1475" s="115" t="s">
        <v>2996</v>
      </c>
      <c r="C1475" s="115" t="s">
        <v>3432</v>
      </c>
      <c r="D1475" s="118">
        <v>3000000</v>
      </c>
      <c r="E1475" s="118" t="s">
        <v>3383</v>
      </c>
      <c r="F1475" s="118" t="s">
        <v>3383</v>
      </c>
      <c r="G1475" s="118" t="s">
        <v>3383</v>
      </c>
      <c r="H1475" s="118">
        <v>3000000</v>
      </c>
    </row>
    <row r="1476" spans="1:8">
      <c r="A1476" s="115" t="s">
        <v>932</v>
      </c>
      <c r="B1476" s="115" t="s">
        <v>2997</v>
      </c>
      <c r="C1476" s="115" t="s">
        <v>3420</v>
      </c>
      <c r="D1476" s="118">
        <v>7061250</v>
      </c>
      <c r="E1476" s="118" t="s">
        <v>3383</v>
      </c>
      <c r="F1476" s="118" t="s">
        <v>3383</v>
      </c>
      <c r="G1476" s="118" t="s">
        <v>3383</v>
      </c>
      <c r="H1476" s="118">
        <v>7061250</v>
      </c>
    </row>
    <row r="1477" spans="1:8">
      <c r="A1477" s="115" t="s">
        <v>932</v>
      </c>
      <c r="B1477" s="115" t="s">
        <v>1512</v>
      </c>
      <c r="C1477" s="115" t="s">
        <v>3464</v>
      </c>
      <c r="D1477" s="118">
        <v>1595000</v>
      </c>
      <c r="E1477" s="118" t="s">
        <v>3383</v>
      </c>
      <c r="F1477" s="118" t="s">
        <v>3383</v>
      </c>
      <c r="G1477" s="118" t="s">
        <v>3383</v>
      </c>
      <c r="H1477" s="118">
        <v>1595000</v>
      </c>
    </row>
    <row r="1478" spans="1:8">
      <c r="A1478" s="115" t="s">
        <v>934</v>
      </c>
      <c r="B1478" s="115" t="s">
        <v>2998</v>
      </c>
      <c r="C1478" s="115" t="s">
        <v>3408</v>
      </c>
      <c r="D1478" s="118">
        <v>351650</v>
      </c>
      <c r="E1478" s="118" t="s">
        <v>3383</v>
      </c>
      <c r="F1478" s="118" t="s">
        <v>3383</v>
      </c>
      <c r="G1478" s="118" t="s">
        <v>3383</v>
      </c>
      <c r="H1478" s="118">
        <v>351650</v>
      </c>
    </row>
    <row r="1479" spans="1:8">
      <c r="A1479" s="115" t="s">
        <v>934</v>
      </c>
      <c r="B1479" s="115" t="s">
        <v>2999</v>
      </c>
      <c r="C1479" s="115" t="s">
        <v>2969</v>
      </c>
      <c r="D1479" s="118">
        <v>4155729.5</v>
      </c>
      <c r="E1479" s="118" t="s">
        <v>3383</v>
      </c>
      <c r="F1479" s="118" t="s">
        <v>3383</v>
      </c>
      <c r="G1479" s="118" t="s">
        <v>3383</v>
      </c>
      <c r="H1479" s="118">
        <v>4155729.5</v>
      </c>
    </row>
    <row r="1480" spans="1:8">
      <c r="A1480" s="115" t="s">
        <v>934</v>
      </c>
      <c r="B1480" s="115" t="s">
        <v>3000</v>
      </c>
      <c r="C1480" s="115" t="s">
        <v>2971</v>
      </c>
      <c r="D1480" s="118">
        <v>288000</v>
      </c>
      <c r="E1480" s="118" t="s">
        <v>3383</v>
      </c>
      <c r="F1480" s="118" t="s">
        <v>3383</v>
      </c>
      <c r="G1480" s="118" t="s">
        <v>3383</v>
      </c>
      <c r="H1480" s="118">
        <v>288000</v>
      </c>
    </row>
    <row r="1481" spans="1:8">
      <c r="A1481" s="115" t="s">
        <v>934</v>
      </c>
      <c r="B1481" s="115" t="s">
        <v>3001</v>
      </c>
      <c r="C1481" s="115" t="s">
        <v>2973</v>
      </c>
      <c r="D1481" s="118">
        <v>556320</v>
      </c>
      <c r="E1481" s="118" t="s">
        <v>3383</v>
      </c>
      <c r="F1481" s="118" t="s">
        <v>3383</v>
      </c>
      <c r="G1481" s="118" t="s">
        <v>3383</v>
      </c>
      <c r="H1481" s="118">
        <v>556320</v>
      </c>
    </row>
    <row r="1482" spans="1:8">
      <c r="A1482" s="115" t="s">
        <v>934</v>
      </c>
      <c r="B1482" s="115" t="s">
        <v>3002</v>
      </c>
      <c r="C1482" s="115" t="s">
        <v>2975</v>
      </c>
      <c r="D1482" s="118">
        <v>1014000</v>
      </c>
      <c r="E1482" s="118">
        <v>175384.52</v>
      </c>
      <c r="F1482" s="118" t="s">
        <v>3383</v>
      </c>
      <c r="G1482" s="118">
        <v>175384.52</v>
      </c>
      <c r="H1482" s="118">
        <v>838615.48</v>
      </c>
    </row>
    <row r="1483" spans="1:8">
      <c r="A1483" s="115" t="s">
        <v>934</v>
      </c>
      <c r="B1483" s="115" t="s">
        <v>3003</v>
      </c>
      <c r="C1483" s="115" t="s">
        <v>1778</v>
      </c>
      <c r="D1483" s="118">
        <v>1774000</v>
      </c>
      <c r="E1483" s="118" t="s">
        <v>3383</v>
      </c>
      <c r="F1483" s="118" t="s">
        <v>3383</v>
      </c>
      <c r="G1483" s="118" t="s">
        <v>3383</v>
      </c>
      <c r="H1483" s="118">
        <v>1774000</v>
      </c>
    </row>
    <row r="1484" spans="1:8">
      <c r="A1484" s="115" t="s">
        <v>934</v>
      </c>
      <c r="B1484" s="115" t="s">
        <v>3004</v>
      </c>
      <c r="C1484" s="115" t="s">
        <v>3409</v>
      </c>
      <c r="D1484" s="118">
        <v>25000</v>
      </c>
      <c r="E1484" s="118" t="s">
        <v>3383</v>
      </c>
      <c r="F1484" s="118" t="s">
        <v>3383</v>
      </c>
      <c r="G1484" s="118" t="s">
        <v>3383</v>
      </c>
      <c r="H1484" s="118">
        <v>25000</v>
      </c>
    </row>
    <row r="1485" spans="1:8">
      <c r="A1485" s="115" t="s">
        <v>934</v>
      </c>
      <c r="B1485" s="115" t="s">
        <v>3005</v>
      </c>
      <c r="C1485" s="115" t="s">
        <v>3491</v>
      </c>
      <c r="D1485" s="118">
        <v>1692187.5</v>
      </c>
      <c r="E1485" s="118">
        <v>70000</v>
      </c>
      <c r="F1485" s="118" t="s">
        <v>3383</v>
      </c>
      <c r="G1485" s="118">
        <v>70000</v>
      </c>
      <c r="H1485" s="118">
        <v>1622187.5</v>
      </c>
    </row>
    <row r="1486" spans="1:8">
      <c r="A1486" s="115" t="s">
        <v>934</v>
      </c>
      <c r="B1486" s="115" t="s">
        <v>3006</v>
      </c>
      <c r="C1486" s="115" t="s">
        <v>2306</v>
      </c>
      <c r="D1486" s="118">
        <v>1381047.5</v>
      </c>
      <c r="E1486" s="118" t="s">
        <v>3383</v>
      </c>
      <c r="F1486" s="118" t="s">
        <v>3383</v>
      </c>
      <c r="G1486" s="118" t="s">
        <v>3383</v>
      </c>
      <c r="H1486" s="118">
        <v>1381047.5</v>
      </c>
    </row>
    <row r="1487" spans="1:8">
      <c r="A1487" s="115" t="s">
        <v>934</v>
      </c>
      <c r="B1487" s="115" t="s">
        <v>3007</v>
      </c>
      <c r="C1487" s="115" t="s">
        <v>2982</v>
      </c>
      <c r="D1487" s="118">
        <v>426000</v>
      </c>
      <c r="E1487" s="118" t="s">
        <v>3383</v>
      </c>
      <c r="F1487" s="118" t="s">
        <v>3383</v>
      </c>
      <c r="G1487" s="118" t="s">
        <v>3383</v>
      </c>
      <c r="H1487" s="118">
        <v>426000</v>
      </c>
    </row>
    <row r="1488" spans="1:8">
      <c r="A1488" s="115" t="s">
        <v>934</v>
      </c>
      <c r="B1488" s="115" t="s">
        <v>1513</v>
      </c>
      <c r="C1488" s="115" t="s">
        <v>3464</v>
      </c>
      <c r="D1488" s="118">
        <v>16784000</v>
      </c>
      <c r="E1488" s="118" t="s">
        <v>3383</v>
      </c>
      <c r="F1488" s="118" t="s">
        <v>3383</v>
      </c>
      <c r="G1488" s="118" t="s">
        <v>3383</v>
      </c>
      <c r="H1488" s="118">
        <v>16784000</v>
      </c>
    </row>
    <row r="1489" spans="1:8">
      <c r="A1489" s="115" t="s">
        <v>936</v>
      </c>
      <c r="B1489" s="115" t="s">
        <v>3008</v>
      </c>
      <c r="C1489" s="115" t="s">
        <v>3408</v>
      </c>
      <c r="D1489" s="118">
        <v>2562450</v>
      </c>
      <c r="E1489" s="118" t="s">
        <v>3383</v>
      </c>
      <c r="F1489" s="118" t="s">
        <v>3383</v>
      </c>
      <c r="G1489" s="118" t="s">
        <v>3383</v>
      </c>
      <c r="H1489" s="118">
        <v>2562450</v>
      </c>
    </row>
    <row r="1490" spans="1:8">
      <c r="A1490" s="115" t="s">
        <v>936</v>
      </c>
      <c r="B1490" s="115" t="s">
        <v>3009</v>
      </c>
      <c r="C1490" s="115" t="s">
        <v>2969</v>
      </c>
      <c r="D1490" s="118">
        <v>29648578.5</v>
      </c>
      <c r="E1490" s="118" t="s">
        <v>3383</v>
      </c>
      <c r="F1490" s="118" t="s">
        <v>3383</v>
      </c>
      <c r="G1490" s="118" t="s">
        <v>3383</v>
      </c>
      <c r="H1490" s="118">
        <v>29648578.5</v>
      </c>
    </row>
    <row r="1491" spans="1:8">
      <c r="A1491" s="115" t="s">
        <v>936</v>
      </c>
      <c r="B1491" s="115" t="s">
        <v>3010</v>
      </c>
      <c r="C1491" s="115" t="s">
        <v>2971</v>
      </c>
      <c r="D1491" s="118">
        <v>2337600</v>
      </c>
      <c r="E1491" s="118" t="s">
        <v>3383</v>
      </c>
      <c r="F1491" s="118" t="s">
        <v>3383</v>
      </c>
      <c r="G1491" s="118" t="s">
        <v>3383</v>
      </c>
      <c r="H1491" s="118">
        <v>2337600</v>
      </c>
    </row>
    <row r="1492" spans="1:8">
      <c r="A1492" s="115" t="s">
        <v>936</v>
      </c>
      <c r="B1492" s="115" t="s">
        <v>3011</v>
      </c>
      <c r="C1492" s="115" t="s">
        <v>2973</v>
      </c>
      <c r="D1492" s="118">
        <v>6502950</v>
      </c>
      <c r="E1492" s="118" t="s">
        <v>3383</v>
      </c>
      <c r="F1492" s="118" t="s">
        <v>3383</v>
      </c>
      <c r="G1492" s="118" t="s">
        <v>3383</v>
      </c>
      <c r="H1492" s="118">
        <v>6502950</v>
      </c>
    </row>
    <row r="1493" spans="1:8">
      <c r="A1493" s="115" t="s">
        <v>936</v>
      </c>
      <c r="B1493" s="115" t="s">
        <v>3012</v>
      </c>
      <c r="C1493" s="115" t="s">
        <v>2975</v>
      </c>
      <c r="D1493" s="118">
        <v>17492743.030000001</v>
      </c>
      <c r="E1493" s="118">
        <v>5734786.9800000004</v>
      </c>
      <c r="F1493" s="118" t="s">
        <v>3383</v>
      </c>
      <c r="G1493" s="118">
        <v>5734786.9800000004</v>
      </c>
      <c r="H1493" s="118">
        <v>11757956.050000001</v>
      </c>
    </row>
    <row r="1494" spans="1:8">
      <c r="A1494" s="115" t="s">
        <v>936</v>
      </c>
      <c r="B1494" s="115" t="s">
        <v>3013</v>
      </c>
      <c r="C1494" s="115" t="s">
        <v>1778</v>
      </c>
      <c r="D1494" s="118">
        <v>3014000</v>
      </c>
      <c r="E1494" s="118" t="s">
        <v>3383</v>
      </c>
      <c r="F1494" s="118" t="s">
        <v>3383</v>
      </c>
      <c r="G1494" s="118" t="s">
        <v>3383</v>
      </c>
      <c r="H1494" s="118">
        <v>3014000</v>
      </c>
    </row>
    <row r="1495" spans="1:8">
      <c r="A1495" s="115" t="s">
        <v>936</v>
      </c>
      <c r="B1495" s="115" t="s">
        <v>3014</v>
      </c>
      <c r="C1495" s="115" t="s">
        <v>3418</v>
      </c>
      <c r="D1495" s="118">
        <v>300000</v>
      </c>
      <c r="E1495" s="118" t="s">
        <v>3383</v>
      </c>
      <c r="F1495" s="118" t="s">
        <v>3383</v>
      </c>
      <c r="G1495" s="118" t="s">
        <v>3383</v>
      </c>
      <c r="H1495" s="118">
        <v>300000</v>
      </c>
    </row>
    <row r="1496" spans="1:8">
      <c r="A1496" s="115" t="s">
        <v>936</v>
      </c>
      <c r="B1496" s="115" t="s">
        <v>3015</v>
      </c>
      <c r="C1496" s="115" t="s">
        <v>3409</v>
      </c>
      <c r="D1496" s="118">
        <v>150000</v>
      </c>
      <c r="E1496" s="118" t="s">
        <v>3383</v>
      </c>
      <c r="F1496" s="118" t="s">
        <v>3383</v>
      </c>
      <c r="G1496" s="118" t="s">
        <v>3383</v>
      </c>
      <c r="H1496" s="118">
        <v>150000</v>
      </c>
    </row>
    <row r="1497" spans="1:8">
      <c r="A1497" s="115" t="s">
        <v>936</v>
      </c>
      <c r="B1497" s="115" t="s">
        <v>3016</v>
      </c>
      <c r="C1497" s="115" t="s">
        <v>3491</v>
      </c>
      <c r="D1497" s="118">
        <v>26601040</v>
      </c>
      <c r="E1497" s="118">
        <v>500000</v>
      </c>
      <c r="F1497" s="118" t="s">
        <v>3383</v>
      </c>
      <c r="G1497" s="118">
        <v>500000</v>
      </c>
      <c r="H1497" s="118">
        <v>26101040</v>
      </c>
    </row>
    <row r="1498" spans="1:8">
      <c r="A1498" s="115" t="s">
        <v>936</v>
      </c>
      <c r="B1498" s="115" t="s">
        <v>3017</v>
      </c>
      <c r="C1498" s="115" t="s">
        <v>2306</v>
      </c>
      <c r="D1498" s="118">
        <v>8320005</v>
      </c>
      <c r="E1498" s="118" t="s">
        <v>3383</v>
      </c>
      <c r="F1498" s="118" t="s">
        <v>3383</v>
      </c>
      <c r="G1498" s="118" t="s">
        <v>3383</v>
      </c>
      <c r="H1498" s="118">
        <v>8320005</v>
      </c>
    </row>
    <row r="1499" spans="1:8">
      <c r="A1499" s="115" t="s">
        <v>936</v>
      </c>
      <c r="B1499" s="115" t="s">
        <v>3018</v>
      </c>
      <c r="C1499" s="115" t="s">
        <v>2982</v>
      </c>
      <c r="D1499" s="118">
        <v>775500</v>
      </c>
      <c r="E1499" s="118" t="s">
        <v>3383</v>
      </c>
      <c r="F1499" s="118" t="s">
        <v>3383</v>
      </c>
      <c r="G1499" s="118" t="s">
        <v>3383</v>
      </c>
      <c r="H1499" s="118">
        <v>775500</v>
      </c>
    </row>
    <row r="1500" spans="1:8">
      <c r="A1500" s="115" t="s">
        <v>936</v>
      </c>
      <c r="B1500" s="115" t="s">
        <v>3019</v>
      </c>
      <c r="C1500" s="115" t="s">
        <v>2984</v>
      </c>
      <c r="D1500" s="118">
        <v>2640000</v>
      </c>
      <c r="E1500" s="118" t="s">
        <v>3383</v>
      </c>
      <c r="F1500" s="118" t="s">
        <v>3383</v>
      </c>
      <c r="G1500" s="118" t="s">
        <v>3383</v>
      </c>
      <c r="H1500" s="118">
        <v>2640000</v>
      </c>
    </row>
    <row r="1501" spans="1:8">
      <c r="A1501" s="115" t="s">
        <v>936</v>
      </c>
      <c r="B1501" s="115" t="s">
        <v>3020</v>
      </c>
      <c r="C1501" s="115" t="s">
        <v>3410</v>
      </c>
      <c r="D1501" s="118">
        <v>375000</v>
      </c>
      <c r="E1501" s="118" t="s">
        <v>3383</v>
      </c>
      <c r="F1501" s="118" t="s">
        <v>3383</v>
      </c>
      <c r="G1501" s="118" t="s">
        <v>3383</v>
      </c>
      <c r="H1501" s="118">
        <v>375000</v>
      </c>
    </row>
    <row r="1502" spans="1:8">
      <c r="A1502" s="115" t="s">
        <v>936</v>
      </c>
      <c r="B1502" s="115" t="s">
        <v>3021</v>
      </c>
      <c r="C1502" s="115" t="s">
        <v>3411</v>
      </c>
      <c r="D1502" s="118">
        <v>240000</v>
      </c>
      <c r="E1502" s="118" t="s">
        <v>3383</v>
      </c>
      <c r="F1502" s="118" t="s">
        <v>3383</v>
      </c>
      <c r="G1502" s="118" t="s">
        <v>3383</v>
      </c>
      <c r="H1502" s="118">
        <v>240000</v>
      </c>
    </row>
    <row r="1503" spans="1:8">
      <c r="A1503" s="115" t="s">
        <v>936</v>
      </c>
      <c r="B1503" s="115" t="s">
        <v>3022</v>
      </c>
      <c r="C1503" s="115" t="s">
        <v>3482</v>
      </c>
      <c r="D1503" s="118">
        <v>450000</v>
      </c>
      <c r="E1503" s="118" t="s">
        <v>3383</v>
      </c>
      <c r="F1503" s="118" t="s">
        <v>3383</v>
      </c>
      <c r="G1503" s="118" t="s">
        <v>3383</v>
      </c>
      <c r="H1503" s="118">
        <v>450000</v>
      </c>
    </row>
    <row r="1504" spans="1:8">
      <c r="A1504" s="115" t="s">
        <v>936</v>
      </c>
      <c r="B1504" s="115" t="s">
        <v>3023</v>
      </c>
      <c r="C1504" s="115" t="s">
        <v>3412</v>
      </c>
      <c r="D1504" s="118">
        <v>2400000</v>
      </c>
      <c r="E1504" s="118" t="s">
        <v>3383</v>
      </c>
      <c r="F1504" s="118" t="s">
        <v>3383</v>
      </c>
      <c r="G1504" s="118" t="s">
        <v>3383</v>
      </c>
      <c r="H1504" s="118">
        <v>2400000</v>
      </c>
    </row>
    <row r="1505" spans="1:8">
      <c r="A1505" s="115" t="s">
        <v>936</v>
      </c>
      <c r="B1505" s="115" t="s">
        <v>3024</v>
      </c>
      <c r="C1505" s="115" t="s">
        <v>3413</v>
      </c>
      <c r="D1505" s="118">
        <v>400000</v>
      </c>
      <c r="E1505" s="118" t="s">
        <v>3383</v>
      </c>
      <c r="F1505" s="118" t="s">
        <v>3383</v>
      </c>
      <c r="G1505" s="118" t="s">
        <v>3383</v>
      </c>
      <c r="H1505" s="118">
        <v>400000</v>
      </c>
    </row>
    <row r="1506" spans="1:8">
      <c r="A1506" s="115" t="s">
        <v>936</v>
      </c>
      <c r="B1506" s="115" t="s">
        <v>3025</v>
      </c>
      <c r="C1506" s="115" t="s">
        <v>3419</v>
      </c>
      <c r="D1506" s="118">
        <v>160000</v>
      </c>
      <c r="E1506" s="118" t="s">
        <v>3383</v>
      </c>
      <c r="F1506" s="118" t="s">
        <v>3383</v>
      </c>
      <c r="G1506" s="118" t="s">
        <v>3383</v>
      </c>
      <c r="H1506" s="118">
        <v>160000</v>
      </c>
    </row>
    <row r="1507" spans="1:8">
      <c r="A1507" s="115" t="s">
        <v>936</v>
      </c>
      <c r="B1507" s="115" t="s">
        <v>3026</v>
      </c>
      <c r="C1507" s="115" t="s">
        <v>3423</v>
      </c>
      <c r="D1507" s="118">
        <v>960000</v>
      </c>
      <c r="E1507" s="118" t="s">
        <v>3383</v>
      </c>
      <c r="F1507" s="118" t="s">
        <v>3383</v>
      </c>
      <c r="G1507" s="118" t="s">
        <v>3383</v>
      </c>
      <c r="H1507" s="118">
        <v>960000</v>
      </c>
    </row>
    <row r="1508" spans="1:8">
      <c r="A1508" s="115" t="s">
        <v>936</v>
      </c>
      <c r="B1508" s="115" t="s">
        <v>3027</v>
      </c>
      <c r="C1508" s="115" t="s">
        <v>2809</v>
      </c>
      <c r="D1508" s="118">
        <v>2880990</v>
      </c>
      <c r="E1508" s="118" t="s">
        <v>3383</v>
      </c>
      <c r="F1508" s="118" t="s">
        <v>3383</v>
      </c>
      <c r="G1508" s="118" t="s">
        <v>3383</v>
      </c>
      <c r="H1508" s="118">
        <v>2880990</v>
      </c>
    </row>
    <row r="1509" spans="1:8">
      <c r="A1509" s="115" t="s">
        <v>936</v>
      </c>
      <c r="B1509" s="115" t="s">
        <v>3028</v>
      </c>
      <c r="C1509" s="115" t="s">
        <v>3492</v>
      </c>
      <c r="D1509" s="118">
        <v>1500000</v>
      </c>
      <c r="E1509" s="118" t="s">
        <v>3383</v>
      </c>
      <c r="F1509" s="118" t="s">
        <v>3383</v>
      </c>
      <c r="G1509" s="118" t="s">
        <v>3383</v>
      </c>
      <c r="H1509" s="118">
        <v>1500000</v>
      </c>
    </row>
    <row r="1510" spans="1:8">
      <c r="A1510" s="115" t="s">
        <v>936</v>
      </c>
      <c r="B1510" s="115" t="s">
        <v>3029</v>
      </c>
      <c r="C1510" s="115" t="s">
        <v>3494</v>
      </c>
      <c r="D1510" s="118">
        <v>950000</v>
      </c>
      <c r="E1510" s="118" t="s">
        <v>3383</v>
      </c>
      <c r="F1510" s="118" t="s">
        <v>3383</v>
      </c>
      <c r="G1510" s="118" t="s">
        <v>3383</v>
      </c>
      <c r="H1510" s="118">
        <v>950000</v>
      </c>
    </row>
    <row r="1511" spans="1:8">
      <c r="A1511" s="115" t="s">
        <v>936</v>
      </c>
      <c r="B1511" s="115" t="s">
        <v>3030</v>
      </c>
      <c r="C1511" s="115" t="s">
        <v>3420</v>
      </c>
      <c r="D1511" s="118">
        <v>7061250</v>
      </c>
      <c r="E1511" s="118" t="s">
        <v>3383</v>
      </c>
      <c r="F1511" s="118" t="s">
        <v>3383</v>
      </c>
      <c r="G1511" s="118" t="s">
        <v>3383</v>
      </c>
      <c r="H1511" s="118">
        <v>7061250</v>
      </c>
    </row>
    <row r="1512" spans="1:8">
      <c r="A1512" s="115" t="s">
        <v>936</v>
      </c>
      <c r="B1512" s="115" t="s">
        <v>3031</v>
      </c>
      <c r="C1512" s="115" t="s">
        <v>3476</v>
      </c>
      <c r="D1512" s="118">
        <v>9000000</v>
      </c>
      <c r="E1512" s="118" t="s">
        <v>3383</v>
      </c>
      <c r="F1512" s="118" t="s">
        <v>3383</v>
      </c>
      <c r="G1512" s="118" t="s">
        <v>3383</v>
      </c>
      <c r="H1512" s="118">
        <v>9000000</v>
      </c>
    </row>
    <row r="1513" spans="1:8">
      <c r="A1513" s="115" t="s">
        <v>936</v>
      </c>
      <c r="B1513" s="115" t="s">
        <v>3032</v>
      </c>
      <c r="C1513" s="115" t="s">
        <v>3417</v>
      </c>
      <c r="D1513" s="118">
        <v>5000000</v>
      </c>
      <c r="E1513" s="118" t="s">
        <v>3383</v>
      </c>
      <c r="F1513" s="118" t="s">
        <v>3383</v>
      </c>
      <c r="G1513" s="118" t="s">
        <v>3383</v>
      </c>
      <c r="H1513" s="118">
        <v>5000000</v>
      </c>
    </row>
    <row r="1514" spans="1:8">
      <c r="A1514" s="115" t="s">
        <v>936</v>
      </c>
      <c r="B1514" s="115" t="s">
        <v>3033</v>
      </c>
      <c r="C1514" s="115" t="s">
        <v>3495</v>
      </c>
      <c r="D1514" s="118">
        <v>750000</v>
      </c>
      <c r="E1514" s="118" t="s">
        <v>3383</v>
      </c>
      <c r="F1514" s="118" t="s">
        <v>3383</v>
      </c>
      <c r="G1514" s="118" t="s">
        <v>3383</v>
      </c>
      <c r="H1514" s="118">
        <v>750000</v>
      </c>
    </row>
    <row r="1515" spans="1:8">
      <c r="A1515" s="115" t="s">
        <v>936</v>
      </c>
      <c r="B1515" s="115" t="s">
        <v>1514</v>
      </c>
      <c r="C1515" s="115" t="s">
        <v>3464</v>
      </c>
      <c r="D1515" s="118">
        <v>17320000</v>
      </c>
      <c r="E1515" s="118" t="s">
        <v>3383</v>
      </c>
      <c r="F1515" s="118" t="s">
        <v>3383</v>
      </c>
      <c r="G1515" s="118" t="s">
        <v>3383</v>
      </c>
      <c r="H1515" s="118">
        <v>17320000</v>
      </c>
    </row>
    <row r="1516" spans="1:8">
      <c r="A1516" s="115" t="s">
        <v>938</v>
      </c>
      <c r="B1516" s="115" t="s">
        <v>3034</v>
      </c>
      <c r="C1516" s="115" t="s">
        <v>3408</v>
      </c>
      <c r="D1516" s="118">
        <v>2515040</v>
      </c>
      <c r="E1516" s="118" t="s">
        <v>3383</v>
      </c>
      <c r="F1516" s="118" t="s">
        <v>3383</v>
      </c>
      <c r="G1516" s="118" t="s">
        <v>3383</v>
      </c>
      <c r="H1516" s="118">
        <v>2515040</v>
      </c>
    </row>
    <row r="1517" spans="1:8">
      <c r="A1517" s="115" t="s">
        <v>938</v>
      </c>
      <c r="B1517" s="115" t="s">
        <v>3035</v>
      </c>
      <c r="C1517" s="115" t="s">
        <v>2969</v>
      </c>
      <c r="D1517" s="118">
        <v>13720734.689999999</v>
      </c>
      <c r="E1517" s="118" t="s">
        <v>3383</v>
      </c>
      <c r="F1517" s="118" t="s">
        <v>3383</v>
      </c>
      <c r="G1517" s="118" t="s">
        <v>3383</v>
      </c>
      <c r="H1517" s="118">
        <v>13720734.689999999</v>
      </c>
    </row>
    <row r="1518" spans="1:8">
      <c r="A1518" s="115" t="s">
        <v>938</v>
      </c>
      <c r="B1518" s="115" t="s">
        <v>3036</v>
      </c>
      <c r="C1518" s="115" t="s">
        <v>2971</v>
      </c>
      <c r="D1518" s="118">
        <v>2430000</v>
      </c>
      <c r="E1518" s="118" t="s">
        <v>3383</v>
      </c>
      <c r="F1518" s="118" t="s">
        <v>3383</v>
      </c>
      <c r="G1518" s="118" t="s">
        <v>3383</v>
      </c>
      <c r="H1518" s="118">
        <v>2430000</v>
      </c>
    </row>
    <row r="1519" spans="1:8">
      <c r="A1519" s="115" t="s">
        <v>938</v>
      </c>
      <c r="B1519" s="115" t="s">
        <v>3037</v>
      </c>
      <c r="C1519" s="115" t="s">
        <v>2973</v>
      </c>
      <c r="D1519" s="118">
        <v>5416020</v>
      </c>
      <c r="E1519" s="118" t="s">
        <v>3383</v>
      </c>
      <c r="F1519" s="118" t="s">
        <v>3383</v>
      </c>
      <c r="G1519" s="118" t="s">
        <v>3383</v>
      </c>
      <c r="H1519" s="118">
        <v>5416020</v>
      </c>
    </row>
    <row r="1520" spans="1:8">
      <c r="A1520" s="115" t="s">
        <v>938</v>
      </c>
      <c r="B1520" s="115" t="s">
        <v>3038</v>
      </c>
      <c r="C1520" s="115" t="s">
        <v>2975</v>
      </c>
      <c r="D1520" s="118">
        <v>34979480.780000001</v>
      </c>
      <c r="E1520" s="118" t="s">
        <v>3383</v>
      </c>
      <c r="F1520" s="118" t="s">
        <v>3383</v>
      </c>
      <c r="G1520" s="118" t="s">
        <v>3383</v>
      </c>
      <c r="H1520" s="118">
        <v>34979480.780000001</v>
      </c>
    </row>
    <row r="1521" spans="1:8">
      <c r="A1521" s="115" t="s">
        <v>938</v>
      </c>
      <c r="B1521" s="115" t="s">
        <v>3039</v>
      </c>
      <c r="C1521" s="115" t="s">
        <v>1778</v>
      </c>
      <c r="D1521" s="118">
        <v>19668000</v>
      </c>
      <c r="E1521" s="118" t="s">
        <v>3383</v>
      </c>
      <c r="F1521" s="118" t="s">
        <v>3383</v>
      </c>
      <c r="G1521" s="118" t="s">
        <v>3383</v>
      </c>
      <c r="H1521" s="118">
        <v>19668000</v>
      </c>
    </row>
    <row r="1522" spans="1:8">
      <c r="A1522" s="115" t="s">
        <v>938</v>
      </c>
      <c r="B1522" s="115" t="s">
        <v>3040</v>
      </c>
      <c r="C1522" s="115" t="s">
        <v>3409</v>
      </c>
      <c r="D1522" s="118">
        <v>150000</v>
      </c>
      <c r="E1522" s="118" t="s">
        <v>3383</v>
      </c>
      <c r="F1522" s="118" t="s">
        <v>3383</v>
      </c>
      <c r="G1522" s="118" t="s">
        <v>3383</v>
      </c>
      <c r="H1522" s="118">
        <v>150000</v>
      </c>
    </row>
    <row r="1523" spans="1:8">
      <c r="A1523" s="115" t="s">
        <v>938</v>
      </c>
      <c r="B1523" s="115" t="s">
        <v>3041</v>
      </c>
      <c r="C1523" s="115" t="s">
        <v>3491</v>
      </c>
      <c r="D1523" s="118">
        <v>74639494.340000004</v>
      </c>
      <c r="E1523" s="118" t="s">
        <v>3383</v>
      </c>
      <c r="F1523" s="118" t="s">
        <v>3383</v>
      </c>
      <c r="G1523" s="118" t="s">
        <v>3383</v>
      </c>
      <c r="H1523" s="118">
        <v>74639494.340000004</v>
      </c>
    </row>
    <row r="1524" spans="1:8">
      <c r="A1524" s="115" t="s">
        <v>938</v>
      </c>
      <c r="B1524" s="115" t="s">
        <v>3042</v>
      </c>
      <c r="C1524" s="115" t="s">
        <v>2306</v>
      </c>
      <c r="D1524" s="118">
        <v>5979017.1900000004</v>
      </c>
      <c r="E1524" s="118" t="s">
        <v>3383</v>
      </c>
      <c r="F1524" s="118" t="s">
        <v>3383</v>
      </c>
      <c r="G1524" s="118" t="s">
        <v>3383</v>
      </c>
      <c r="H1524" s="118">
        <v>5979017.1900000004</v>
      </c>
    </row>
    <row r="1525" spans="1:8">
      <c r="A1525" s="115" t="s">
        <v>938</v>
      </c>
      <c r="B1525" s="115" t="s">
        <v>3043</v>
      </c>
      <c r="C1525" s="115" t="s">
        <v>2982</v>
      </c>
      <c r="D1525" s="118">
        <v>7850000</v>
      </c>
      <c r="E1525" s="118" t="s">
        <v>3383</v>
      </c>
      <c r="F1525" s="118" t="s">
        <v>3383</v>
      </c>
      <c r="G1525" s="118" t="s">
        <v>3383</v>
      </c>
      <c r="H1525" s="118">
        <v>7850000</v>
      </c>
    </row>
    <row r="1526" spans="1:8">
      <c r="A1526" s="115" t="s">
        <v>938</v>
      </c>
      <c r="B1526" s="115" t="s">
        <v>3044</v>
      </c>
      <c r="C1526" s="115" t="s">
        <v>2984</v>
      </c>
      <c r="D1526" s="118">
        <v>2725000</v>
      </c>
      <c r="E1526" s="118" t="s">
        <v>3383</v>
      </c>
      <c r="F1526" s="118" t="s">
        <v>3383</v>
      </c>
      <c r="G1526" s="118" t="s">
        <v>3383</v>
      </c>
      <c r="H1526" s="118">
        <v>2725000</v>
      </c>
    </row>
    <row r="1527" spans="1:8">
      <c r="A1527" s="115" t="s">
        <v>938</v>
      </c>
      <c r="B1527" s="115" t="s">
        <v>3045</v>
      </c>
      <c r="C1527" s="115" t="s">
        <v>3410</v>
      </c>
      <c r="D1527" s="118">
        <v>225000</v>
      </c>
      <c r="E1527" s="118">
        <v>107220</v>
      </c>
      <c r="F1527" s="118" t="s">
        <v>3383</v>
      </c>
      <c r="G1527" s="118">
        <v>107220</v>
      </c>
      <c r="H1527" s="118">
        <v>117780</v>
      </c>
    </row>
    <row r="1528" spans="1:8">
      <c r="A1528" s="115" t="s">
        <v>938</v>
      </c>
      <c r="B1528" s="115" t="s">
        <v>3046</v>
      </c>
      <c r="C1528" s="115" t="s">
        <v>3411</v>
      </c>
      <c r="D1528" s="118">
        <v>320000</v>
      </c>
      <c r="E1528" s="118" t="s">
        <v>3383</v>
      </c>
      <c r="F1528" s="118" t="s">
        <v>3383</v>
      </c>
      <c r="G1528" s="118" t="s">
        <v>3383</v>
      </c>
      <c r="H1528" s="118">
        <v>320000</v>
      </c>
    </row>
    <row r="1529" spans="1:8">
      <c r="A1529" s="115" t="s">
        <v>938</v>
      </c>
      <c r="B1529" s="115" t="s">
        <v>3047</v>
      </c>
      <c r="C1529" s="115" t="s">
        <v>3482</v>
      </c>
      <c r="D1529" s="118">
        <v>150000</v>
      </c>
      <c r="E1529" s="118" t="s">
        <v>3383</v>
      </c>
      <c r="F1529" s="118" t="s">
        <v>3383</v>
      </c>
      <c r="G1529" s="118" t="s">
        <v>3383</v>
      </c>
      <c r="H1529" s="118">
        <v>150000</v>
      </c>
    </row>
    <row r="1530" spans="1:8">
      <c r="A1530" s="115" t="s">
        <v>938</v>
      </c>
      <c r="B1530" s="115" t="s">
        <v>3048</v>
      </c>
      <c r="C1530" s="115" t="s">
        <v>3412</v>
      </c>
      <c r="D1530" s="118">
        <v>2400000</v>
      </c>
      <c r="E1530" s="118" t="s">
        <v>3383</v>
      </c>
      <c r="F1530" s="118" t="s">
        <v>3383</v>
      </c>
      <c r="G1530" s="118" t="s">
        <v>3383</v>
      </c>
      <c r="H1530" s="118">
        <v>2400000</v>
      </c>
    </row>
    <row r="1531" spans="1:8">
      <c r="A1531" s="115" t="s">
        <v>938</v>
      </c>
      <c r="B1531" s="115" t="s">
        <v>3049</v>
      </c>
      <c r="C1531" s="115" t="s">
        <v>3413</v>
      </c>
      <c r="D1531" s="118">
        <v>320000</v>
      </c>
      <c r="E1531" s="118" t="s">
        <v>3383</v>
      </c>
      <c r="F1531" s="118" t="s">
        <v>3383</v>
      </c>
      <c r="G1531" s="118" t="s">
        <v>3383</v>
      </c>
      <c r="H1531" s="118">
        <v>320000</v>
      </c>
    </row>
    <row r="1532" spans="1:8">
      <c r="A1532" s="115" t="s">
        <v>938</v>
      </c>
      <c r="B1532" s="115" t="s">
        <v>3050</v>
      </c>
      <c r="C1532" s="115" t="s">
        <v>3419</v>
      </c>
      <c r="D1532" s="118">
        <v>75000</v>
      </c>
      <c r="E1532" s="118" t="s">
        <v>3383</v>
      </c>
      <c r="F1532" s="118" t="s">
        <v>3383</v>
      </c>
      <c r="G1532" s="118" t="s">
        <v>3383</v>
      </c>
      <c r="H1532" s="118">
        <v>75000</v>
      </c>
    </row>
    <row r="1533" spans="1:8">
      <c r="A1533" s="115" t="s">
        <v>938</v>
      </c>
      <c r="B1533" s="115" t="s">
        <v>3051</v>
      </c>
      <c r="C1533" s="115" t="s">
        <v>3496</v>
      </c>
      <c r="D1533" s="118">
        <v>950000</v>
      </c>
      <c r="E1533" s="118" t="s">
        <v>3383</v>
      </c>
      <c r="F1533" s="118" t="s">
        <v>3383</v>
      </c>
      <c r="G1533" s="118" t="s">
        <v>3383</v>
      </c>
      <c r="H1533" s="118">
        <v>950000</v>
      </c>
    </row>
    <row r="1534" spans="1:8">
      <c r="A1534" s="115" t="s">
        <v>938</v>
      </c>
      <c r="B1534" s="115" t="s">
        <v>3052</v>
      </c>
      <c r="C1534" s="115" t="s">
        <v>3423</v>
      </c>
      <c r="D1534" s="118">
        <v>840000</v>
      </c>
      <c r="E1534" s="118" t="s">
        <v>3383</v>
      </c>
      <c r="F1534" s="118" t="s">
        <v>3383</v>
      </c>
      <c r="G1534" s="118" t="s">
        <v>3383</v>
      </c>
      <c r="H1534" s="118">
        <v>840000</v>
      </c>
    </row>
    <row r="1535" spans="1:8">
      <c r="A1535" s="115" t="s">
        <v>938</v>
      </c>
      <c r="B1535" s="115" t="s">
        <v>3053</v>
      </c>
      <c r="C1535" s="115" t="s">
        <v>2809</v>
      </c>
      <c r="D1535" s="118">
        <v>1920660</v>
      </c>
      <c r="E1535" s="118" t="s">
        <v>3383</v>
      </c>
      <c r="F1535" s="118" t="s">
        <v>3383</v>
      </c>
      <c r="G1535" s="118" t="s">
        <v>3383</v>
      </c>
      <c r="H1535" s="118">
        <v>1920660</v>
      </c>
    </row>
    <row r="1536" spans="1:8">
      <c r="A1536" s="115" t="s">
        <v>938</v>
      </c>
      <c r="B1536" s="115" t="s">
        <v>3054</v>
      </c>
      <c r="C1536" s="115" t="s">
        <v>3420</v>
      </c>
      <c r="D1536" s="118">
        <v>2824500</v>
      </c>
      <c r="E1536" s="118" t="s">
        <v>3383</v>
      </c>
      <c r="F1536" s="118" t="s">
        <v>3383</v>
      </c>
      <c r="G1536" s="118" t="s">
        <v>3383</v>
      </c>
      <c r="H1536" s="118">
        <v>2824500</v>
      </c>
    </row>
    <row r="1537" spans="1:8">
      <c r="A1537" s="115" t="s">
        <v>938</v>
      </c>
      <c r="B1537" s="115" t="s">
        <v>3055</v>
      </c>
      <c r="C1537" s="115" t="s">
        <v>3417</v>
      </c>
      <c r="D1537" s="118">
        <v>5000000</v>
      </c>
      <c r="E1537" s="118" t="s">
        <v>3383</v>
      </c>
      <c r="F1537" s="118" t="s">
        <v>3383</v>
      </c>
      <c r="G1537" s="118" t="s">
        <v>3383</v>
      </c>
      <c r="H1537" s="118">
        <v>5000000</v>
      </c>
    </row>
    <row r="1538" spans="1:8">
      <c r="A1538" s="115" t="s">
        <v>938</v>
      </c>
      <c r="B1538" s="115" t="s">
        <v>3056</v>
      </c>
      <c r="C1538" s="115" t="s">
        <v>3497</v>
      </c>
      <c r="D1538" s="118">
        <v>300000</v>
      </c>
      <c r="E1538" s="118" t="s">
        <v>3383</v>
      </c>
      <c r="F1538" s="118" t="s">
        <v>3383</v>
      </c>
      <c r="G1538" s="118" t="s">
        <v>3383</v>
      </c>
      <c r="H1538" s="118">
        <v>300000</v>
      </c>
    </row>
    <row r="1539" spans="1:8">
      <c r="A1539" s="115" t="s">
        <v>938</v>
      </c>
      <c r="B1539" s="115" t="s">
        <v>1515</v>
      </c>
      <c r="C1539" s="115" t="s">
        <v>3464</v>
      </c>
      <c r="D1539" s="118">
        <v>4895000</v>
      </c>
      <c r="E1539" s="118" t="s">
        <v>3383</v>
      </c>
      <c r="F1539" s="118" t="s">
        <v>3383</v>
      </c>
      <c r="G1539" s="118" t="s">
        <v>3383</v>
      </c>
      <c r="H1539" s="118">
        <v>4895000</v>
      </c>
    </row>
    <row r="1540" spans="1:8">
      <c r="A1540" s="115" t="s">
        <v>940</v>
      </c>
      <c r="B1540" s="115" t="s">
        <v>3057</v>
      </c>
      <c r="C1540" s="115" t="s">
        <v>3408</v>
      </c>
      <c r="D1540" s="118">
        <v>850000</v>
      </c>
      <c r="E1540" s="118" t="s">
        <v>3383</v>
      </c>
      <c r="F1540" s="118" t="s">
        <v>3383</v>
      </c>
      <c r="G1540" s="118" t="s">
        <v>3383</v>
      </c>
      <c r="H1540" s="118">
        <v>850000</v>
      </c>
    </row>
    <row r="1541" spans="1:8">
      <c r="A1541" s="115" t="s">
        <v>940</v>
      </c>
      <c r="B1541" s="115" t="s">
        <v>3058</v>
      </c>
      <c r="C1541" s="115" t="s">
        <v>2969</v>
      </c>
      <c r="D1541" s="118">
        <v>5164351.7300000004</v>
      </c>
      <c r="E1541" s="118" t="s">
        <v>3383</v>
      </c>
      <c r="F1541" s="118" t="s">
        <v>3383</v>
      </c>
      <c r="G1541" s="118" t="s">
        <v>3383</v>
      </c>
      <c r="H1541" s="118">
        <v>5164351.7300000004</v>
      </c>
    </row>
    <row r="1542" spans="1:8">
      <c r="A1542" s="115" t="s">
        <v>940</v>
      </c>
      <c r="B1542" s="115" t="s">
        <v>3059</v>
      </c>
      <c r="C1542" s="115" t="s">
        <v>2971</v>
      </c>
      <c r="D1542" s="118">
        <v>797100</v>
      </c>
      <c r="E1542" s="118" t="s">
        <v>3383</v>
      </c>
      <c r="F1542" s="118" t="s">
        <v>3383</v>
      </c>
      <c r="G1542" s="118" t="s">
        <v>3383</v>
      </c>
      <c r="H1542" s="118">
        <v>797100</v>
      </c>
    </row>
    <row r="1543" spans="1:8">
      <c r="A1543" s="115" t="s">
        <v>940</v>
      </c>
      <c r="B1543" s="115" t="s">
        <v>3060</v>
      </c>
      <c r="C1543" s="115" t="s">
        <v>2973</v>
      </c>
      <c r="D1543" s="118">
        <v>1973625.54</v>
      </c>
      <c r="E1543" s="118" t="s">
        <v>3383</v>
      </c>
      <c r="F1543" s="118" t="s">
        <v>3383</v>
      </c>
      <c r="G1543" s="118" t="s">
        <v>3383</v>
      </c>
      <c r="H1543" s="118">
        <v>1973625.54</v>
      </c>
    </row>
    <row r="1544" spans="1:8">
      <c r="A1544" s="115" t="s">
        <v>940</v>
      </c>
      <c r="B1544" s="115" t="s">
        <v>3061</v>
      </c>
      <c r="C1544" s="115" t="s">
        <v>2975</v>
      </c>
      <c r="D1544" s="118">
        <v>7276642.2400000002</v>
      </c>
      <c r="E1544" s="118" t="s">
        <v>3383</v>
      </c>
      <c r="F1544" s="118" t="s">
        <v>3383</v>
      </c>
      <c r="G1544" s="118" t="s">
        <v>3383</v>
      </c>
      <c r="H1544" s="118">
        <v>7276642.2400000002</v>
      </c>
    </row>
    <row r="1545" spans="1:8">
      <c r="A1545" s="115" t="s">
        <v>940</v>
      </c>
      <c r="B1545" s="115" t="s">
        <v>3062</v>
      </c>
      <c r="C1545" s="115" t="s">
        <v>1778</v>
      </c>
      <c r="D1545" s="118">
        <v>1364000</v>
      </c>
      <c r="E1545" s="118" t="s">
        <v>3383</v>
      </c>
      <c r="F1545" s="118" t="s">
        <v>3383</v>
      </c>
      <c r="G1545" s="118" t="s">
        <v>3383</v>
      </c>
      <c r="H1545" s="118">
        <v>1364000</v>
      </c>
    </row>
    <row r="1546" spans="1:8">
      <c r="A1546" s="115" t="s">
        <v>940</v>
      </c>
      <c r="B1546" s="115" t="s">
        <v>3063</v>
      </c>
      <c r="C1546" s="115" t="s">
        <v>3418</v>
      </c>
      <c r="D1546" s="118">
        <v>270000</v>
      </c>
      <c r="E1546" s="118" t="s">
        <v>3383</v>
      </c>
      <c r="F1546" s="118" t="s">
        <v>3383</v>
      </c>
      <c r="G1546" s="118" t="s">
        <v>3383</v>
      </c>
      <c r="H1546" s="118">
        <v>270000</v>
      </c>
    </row>
    <row r="1547" spans="1:8">
      <c r="A1547" s="115" t="s">
        <v>940</v>
      </c>
      <c r="B1547" s="115" t="s">
        <v>3064</v>
      </c>
      <c r="C1547" s="115" t="s">
        <v>3409</v>
      </c>
      <c r="D1547" s="118">
        <v>75000</v>
      </c>
      <c r="E1547" s="118" t="s">
        <v>3383</v>
      </c>
      <c r="F1547" s="118" t="s">
        <v>3383</v>
      </c>
      <c r="G1547" s="118" t="s">
        <v>3383</v>
      </c>
      <c r="H1547" s="118">
        <v>75000</v>
      </c>
    </row>
    <row r="1548" spans="1:8">
      <c r="A1548" s="115" t="s">
        <v>940</v>
      </c>
      <c r="B1548" s="115" t="s">
        <v>3065</v>
      </c>
      <c r="C1548" s="115" t="s">
        <v>3491</v>
      </c>
      <c r="D1548" s="118">
        <v>13826260.43</v>
      </c>
      <c r="E1548" s="118" t="s">
        <v>3383</v>
      </c>
      <c r="F1548" s="118" t="s">
        <v>3383</v>
      </c>
      <c r="G1548" s="118" t="s">
        <v>3383</v>
      </c>
      <c r="H1548" s="118">
        <v>13826260.43</v>
      </c>
    </row>
    <row r="1549" spans="1:8">
      <c r="A1549" s="115" t="s">
        <v>940</v>
      </c>
      <c r="B1549" s="115" t="s">
        <v>3066</v>
      </c>
      <c r="C1549" s="115" t="s">
        <v>2306</v>
      </c>
      <c r="D1549" s="118">
        <v>1687609.69</v>
      </c>
      <c r="E1549" s="118" t="s">
        <v>3383</v>
      </c>
      <c r="F1549" s="118" t="s">
        <v>3383</v>
      </c>
      <c r="G1549" s="118" t="s">
        <v>3383</v>
      </c>
      <c r="H1549" s="118">
        <v>1687609.69</v>
      </c>
    </row>
    <row r="1550" spans="1:8">
      <c r="A1550" s="115" t="s">
        <v>940</v>
      </c>
      <c r="B1550" s="115" t="s">
        <v>3067</v>
      </c>
      <c r="C1550" s="115" t="s">
        <v>2982</v>
      </c>
      <c r="D1550" s="118">
        <v>2920000</v>
      </c>
      <c r="E1550" s="118" t="s">
        <v>3383</v>
      </c>
      <c r="F1550" s="118" t="s">
        <v>3383</v>
      </c>
      <c r="G1550" s="118" t="s">
        <v>3383</v>
      </c>
      <c r="H1550" s="118">
        <v>2920000</v>
      </c>
    </row>
    <row r="1551" spans="1:8">
      <c r="A1551" s="115" t="s">
        <v>940</v>
      </c>
      <c r="B1551" s="115" t="s">
        <v>3068</v>
      </c>
      <c r="C1551" s="115" t="s">
        <v>2984</v>
      </c>
      <c r="D1551" s="118">
        <v>510000</v>
      </c>
      <c r="E1551" s="118" t="s">
        <v>3383</v>
      </c>
      <c r="F1551" s="118" t="s">
        <v>3383</v>
      </c>
      <c r="G1551" s="118" t="s">
        <v>3383</v>
      </c>
      <c r="H1551" s="118">
        <v>510000</v>
      </c>
    </row>
    <row r="1552" spans="1:8">
      <c r="A1552" s="115" t="s">
        <v>940</v>
      </c>
      <c r="B1552" s="115" t="s">
        <v>3069</v>
      </c>
      <c r="C1552" s="115" t="s">
        <v>3410</v>
      </c>
      <c r="D1552" s="118">
        <v>225000</v>
      </c>
      <c r="E1552" s="118">
        <v>204000</v>
      </c>
      <c r="F1552" s="118" t="s">
        <v>3383</v>
      </c>
      <c r="G1552" s="118">
        <v>204000</v>
      </c>
      <c r="H1552" s="118">
        <v>21000</v>
      </c>
    </row>
    <row r="1553" spans="1:8">
      <c r="A1553" s="115" t="s">
        <v>940</v>
      </c>
      <c r="B1553" s="115" t="s">
        <v>3070</v>
      </c>
      <c r="C1553" s="115" t="s">
        <v>3411</v>
      </c>
      <c r="D1553" s="118">
        <v>80000</v>
      </c>
      <c r="E1553" s="118" t="s">
        <v>3383</v>
      </c>
      <c r="F1553" s="118" t="s">
        <v>3383</v>
      </c>
      <c r="G1553" s="118" t="s">
        <v>3383</v>
      </c>
      <c r="H1553" s="118">
        <v>80000</v>
      </c>
    </row>
    <row r="1554" spans="1:8">
      <c r="A1554" s="115" t="s">
        <v>940</v>
      </c>
      <c r="B1554" s="115" t="s">
        <v>3071</v>
      </c>
      <c r="C1554" s="115" t="s">
        <v>3482</v>
      </c>
      <c r="D1554" s="118">
        <v>150000</v>
      </c>
      <c r="E1554" s="118" t="s">
        <v>3383</v>
      </c>
      <c r="F1554" s="118" t="s">
        <v>3383</v>
      </c>
      <c r="G1554" s="118" t="s">
        <v>3383</v>
      </c>
      <c r="H1554" s="118">
        <v>150000</v>
      </c>
    </row>
    <row r="1555" spans="1:8">
      <c r="A1555" s="115" t="s">
        <v>940</v>
      </c>
      <c r="B1555" s="115" t="s">
        <v>3072</v>
      </c>
      <c r="C1555" s="115" t="s">
        <v>3412</v>
      </c>
      <c r="D1555" s="118">
        <v>800000</v>
      </c>
      <c r="E1555" s="118" t="s">
        <v>3383</v>
      </c>
      <c r="F1555" s="118" t="s">
        <v>3383</v>
      </c>
      <c r="G1555" s="118" t="s">
        <v>3383</v>
      </c>
      <c r="H1555" s="118">
        <v>800000</v>
      </c>
    </row>
    <row r="1556" spans="1:8">
      <c r="A1556" s="115" t="s">
        <v>940</v>
      </c>
      <c r="B1556" s="115" t="s">
        <v>3073</v>
      </c>
      <c r="C1556" s="115" t="s">
        <v>3413</v>
      </c>
      <c r="D1556" s="118">
        <v>240000</v>
      </c>
      <c r="E1556" s="118" t="s">
        <v>3383</v>
      </c>
      <c r="F1556" s="118" t="s">
        <v>3383</v>
      </c>
      <c r="G1556" s="118" t="s">
        <v>3383</v>
      </c>
      <c r="H1556" s="118">
        <v>240000</v>
      </c>
    </row>
    <row r="1557" spans="1:8">
      <c r="A1557" s="115" t="s">
        <v>940</v>
      </c>
      <c r="B1557" s="115" t="s">
        <v>3074</v>
      </c>
      <c r="C1557" s="115" t="s">
        <v>3419</v>
      </c>
      <c r="D1557" s="118">
        <v>80000</v>
      </c>
      <c r="E1557" s="118" t="s">
        <v>3383</v>
      </c>
      <c r="F1557" s="118" t="s">
        <v>3383</v>
      </c>
      <c r="G1557" s="118" t="s">
        <v>3383</v>
      </c>
      <c r="H1557" s="118">
        <v>80000</v>
      </c>
    </row>
    <row r="1558" spans="1:8">
      <c r="A1558" s="115" t="s">
        <v>940</v>
      </c>
      <c r="B1558" s="115" t="s">
        <v>3075</v>
      </c>
      <c r="C1558" s="115" t="s">
        <v>3423</v>
      </c>
      <c r="D1558" s="118">
        <v>480000</v>
      </c>
      <c r="E1558" s="118" t="s">
        <v>3383</v>
      </c>
      <c r="F1558" s="118" t="s">
        <v>3383</v>
      </c>
      <c r="G1558" s="118" t="s">
        <v>3383</v>
      </c>
      <c r="H1558" s="118">
        <v>480000</v>
      </c>
    </row>
    <row r="1559" spans="1:8">
      <c r="A1559" s="115" t="s">
        <v>940</v>
      </c>
      <c r="B1559" s="115" t="s">
        <v>3076</v>
      </c>
      <c r="C1559" s="115" t="s">
        <v>2809</v>
      </c>
      <c r="D1559" s="118">
        <v>960330</v>
      </c>
      <c r="E1559" s="118" t="s">
        <v>3383</v>
      </c>
      <c r="F1559" s="118" t="s">
        <v>3383</v>
      </c>
      <c r="G1559" s="118" t="s">
        <v>3383</v>
      </c>
      <c r="H1559" s="118">
        <v>960330</v>
      </c>
    </row>
    <row r="1560" spans="1:8">
      <c r="A1560" s="115" t="s">
        <v>940</v>
      </c>
      <c r="B1560" s="115" t="s">
        <v>3077</v>
      </c>
      <c r="C1560" s="115" t="s">
        <v>3420</v>
      </c>
      <c r="D1560" s="118">
        <v>1412250</v>
      </c>
      <c r="E1560" s="118" t="s">
        <v>3383</v>
      </c>
      <c r="F1560" s="118" t="s">
        <v>3383</v>
      </c>
      <c r="G1560" s="118" t="s">
        <v>3383</v>
      </c>
      <c r="H1560" s="118">
        <v>1412250</v>
      </c>
    </row>
    <row r="1561" spans="1:8">
      <c r="A1561" s="115" t="s">
        <v>940</v>
      </c>
      <c r="B1561" s="115" t="s">
        <v>3078</v>
      </c>
      <c r="C1561" s="115" t="s">
        <v>3432</v>
      </c>
      <c r="D1561" s="118">
        <v>3000000</v>
      </c>
      <c r="E1561" s="118" t="s">
        <v>3383</v>
      </c>
      <c r="F1561" s="118" t="s">
        <v>3383</v>
      </c>
      <c r="G1561" s="118" t="s">
        <v>3383</v>
      </c>
      <c r="H1561" s="118">
        <v>3000000</v>
      </c>
    </row>
    <row r="1562" spans="1:8">
      <c r="A1562" s="115" t="s">
        <v>940</v>
      </c>
      <c r="B1562" s="115" t="s">
        <v>1516</v>
      </c>
      <c r="C1562" s="115" t="s">
        <v>3464</v>
      </c>
      <c r="D1562" s="118">
        <v>52927000</v>
      </c>
      <c r="E1562" s="118">
        <v>84024.22</v>
      </c>
      <c r="F1562" s="118" t="s">
        <v>3383</v>
      </c>
      <c r="G1562" s="118">
        <v>84024.22</v>
      </c>
      <c r="H1562" s="118">
        <v>52842975.780000001</v>
      </c>
    </row>
    <row r="1563" spans="1:8">
      <c r="A1563" s="115" t="s">
        <v>942</v>
      </c>
      <c r="B1563" s="115" t="s">
        <v>3079</v>
      </c>
      <c r="C1563" s="115" t="s">
        <v>3408</v>
      </c>
      <c r="D1563" s="118">
        <v>8621700</v>
      </c>
      <c r="E1563" s="118" t="s">
        <v>3383</v>
      </c>
      <c r="F1563" s="118" t="s">
        <v>3383</v>
      </c>
      <c r="G1563" s="118" t="s">
        <v>3383</v>
      </c>
      <c r="H1563" s="118">
        <v>8621700</v>
      </c>
    </row>
    <row r="1564" spans="1:8">
      <c r="A1564" s="115" t="s">
        <v>942</v>
      </c>
      <c r="B1564" s="115" t="s">
        <v>3080</v>
      </c>
      <c r="C1564" s="115" t="s">
        <v>2969</v>
      </c>
      <c r="D1564" s="118">
        <v>59123947.119999997</v>
      </c>
      <c r="E1564" s="118">
        <v>494771.4</v>
      </c>
      <c r="F1564" s="118" t="s">
        <v>3383</v>
      </c>
      <c r="G1564" s="118">
        <v>494771.4</v>
      </c>
      <c r="H1564" s="118">
        <v>58629175.719999999</v>
      </c>
    </row>
    <row r="1565" spans="1:8">
      <c r="A1565" s="115" t="s">
        <v>942</v>
      </c>
      <c r="B1565" s="115" t="s">
        <v>3081</v>
      </c>
      <c r="C1565" s="115" t="s">
        <v>2971</v>
      </c>
      <c r="D1565" s="118">
        <v>7570592.8200000003</v>
      </c>
      <c r="E1565" s="118" t="s">
        <v>3383</v>
      </c>
      <c r="F1565" s="118" t="s">
        <v>3383</v>
      </c>
      <c r="G1565" s="118" t="s">
        <v>3383</v>
      </c>
      <c r="H1565" s="118">
        <v>7570592.8200000003</v>
      </c>
    </row>
    <row r="1566" spans="1:8">
      <c r="A1566" s="115" t="s">
        <v>942</v>
      </c>
      <c r="B1566" s="115" t="s">
        <v>3082</v>
      </c>
      <c r="C1566" s="115" t="s">
        <v>2973</v>
      </c>
      <c r="D1566" s="118">
        <v>20111436</v>
      </c>
      <c r="E1566" s="118" t="s">
        <v>3383</v>
      </c>
      <c r="F1566" s="118" t="s">
        <v>3383</v>
      </c>
      <c r="G1566" s="118" t="s">
        <v>3383</v>
      </c>
      <c r="H1566" s="118">
        <v>20111436</v>
      </c>
    </row>
    <row r="1567" spans="1:8">
      <c r="A1567" s="115" t="s">
        <v>942</v>
      </c>
      <c r="B1567" s="115" t="s">
        <v>3083</v>
      </c>
      <c r="C1567" s="115" t="s">
        <v>2975</v>
      </c>
      <c r="D1567" s="118">
        <v>77174097.109999999</v>
      </c>
      <c r="E1567" s="118" t="s">
        <v>3383</v>
      </c>
      <c r="F1567" s="118" t="s">
        <v>3383</v>
      </c>
      <c r="G1567" s="118" t="s">
        <v>3383</v>
      </c>
      <c r="H1567" s="118">
        <v>77174097.109999999</v>
      </c>
    </row>
    <row r="1568" spans="1:8">
      <c r="A1568" s="115" t="s">
        <v>942</v>
      </c>
      <c r="B1568" s="115" t="s">
        <v>3084</v>
      </c>
      <c r="C1568" s="115" t="s">
        <v>1778</v>
      </c>
      <c r="D1568" s="118">
        <v>18260000</v>
      </c>
      <c r="E1568" s="118" t="s">
        <v>3383</v>
      </c>
      <c r="F1568" s="118" t="s">
        <v>3383</v>
      </c>
      <c r="G1568" s="118" t="s">
        <v>3383</v>
      </c>
      <c r="H1568" s="118">
        <v>18260000</v>
      </c>
    </row>
    <row r="1569" spans="1:8">
      <c r="A1569" s="115" t="s">
        <v>942</v>
      </c>
      <c r="B1569" s="115" t="s">
        <v>3085</v>
      </c>
      <c r="C1569" s="115" t="s">
        <v>3418</v>
      </c>
      <c r="D1569" s="118">
        <v>2820000</v>
      </c>
      <c r="E1569" s="118" t="s">
        <v>3383</v>
      </c>
      <c r="F1569" s="118" t="s">
        <v>3383</v>
      </c>
      <c r="G1569" s="118" t="s">
        <v>3383</v>
      </c>
      <c r="H1569" s="118">
        <v>2820000</v>
      </c>
    </row>
    <row r="1570" spans="1:8">
      <c r="A1570" s="115" t="s">
        <v>942</v>
      </c>
      <c r="B1570" s="115" t="s">
        <v>3086</v>
      </c>
      <c r="C1570" s="115" t="s">
        <v>3409</v>
      </c>
      <c r="D1570" s="118">
        <v>875000</v>
      </c>
      <c r="E1570" s="118" t="s">
        <v>3383</v>
      </c>
      <c r="F1570" s="118">
        <v>25000</v>
      </c>
      <c r="G1570" s="118">
        <v>25000</v>
      </c>
      <c r="H1570" s="118">
        <v>850000</v>
      </c>
    </row>
    <row r="1571" spans="1:8">
      <c r="A1571" s="115" t="s">
        <v>942</v>
      </c>
      <c r="B1571" s="115" t="s">
        <v>3087</v>
      </c>
      <c r="C1571" s="115" t="s">
        <v>1610</v>
      </c>
      <c r="D1571" s="118">
        <v>146658744.34</v>
      </c>
      <c r="E1571" s="118">
        <v>301600</v>
      </c>
      <c r="F1571" s="118" t="s">
        <v>3383</v>
      </c>
      <c r="G1571" s="118">
        <v>301600</v>
      </c>
      <c r="H1571" s="118">
        <v>146357144.34</v>
      </c>
    </row>
    <row r="1572" spans="1:8">
      <c r="A1572" s="115" t="s">
        <v>942</v>
      </c>
      <c r="B1572" s="115" t="s">
        <v>3088</v>
      </c>
      <c r="C1572" s="115" t="s">
        <v>1612</v>
      </c>
      <c r="D1572" s="118">
        <v>17919324.620000001</v>
      </c>
      <c r="E1572" s="118" t="s">
        <v>3383</v>
      </c>
      <c r="F1572" s="118" t="s">
        <v>3383</v>
      </c>
      <c r="G1572" s="118" t="s">
        <v>3383</v>
      </c>
      <c r="H1572" s="118">
        <v>17919324.620000001</v>
      </c>
    </row>
    <row r="1573" spans="1:8">
      <c r="A1573" s="115" t="s">
        <v>942</v>
      </c>
      <c r="B1573" s="115" t="s">
        <v>3089</v>
      </c>
      <c r="C1573" s="115" t="s">
        <v>2982</v>
      </c>
      <c r="D1573" s="118">
        <v>9996000</v>
      </c>
      <c r="E1573" s="118" t="s">
        <v>3383</v>
      </c>
      <c r="F1573" s="118" t="s">
        <v>3383</v>
      </c>
      <c r="G1573" s="118" t="s">
        <v>3383</v>
      </c>
      <c r="H1573" s="118">
        <v>9996000</v>
      </c>
    </row>
    <row r="1574" spans="1:8">
      <c r="A1574" s="115" t="s">
        <v>942</v>
      </c>
      <c r="B1574" s="115" t="s">
        <v>3090</v>
      </c>
      <c r="C1574" s="115" t="s">
        <v>1615</v>
      </c>
      <c r="D1574" s="118">
        <v>4315000</v>
      </c>
      <c r="E1574" s="118" t="s">
        <v>3383</v>
      </c>
      <c r="F1574" s="118" t="s">
        <v>3383</v>
      </c>
      <c r="G1574" s="118" t="s">
        <v>3383</v>
      </c>
      <c r="H1574" s="118">
        <v>4315000</v>
      </c>
    </row>
    <row r="1575" spans="1:8">
      <c r="A1575" s="115" t="s">
        <v>942</v>
      </c>
      <c r="B1575" s="115" t="s">
        <v>3091</v>
      </c>
      <c r="C1575" s="115" t="s">
        <v>3410</v>
      </c>
      <c r="D1575" s="118">
        <v>900000</v>
      </c>
      <c r="E1575" s="118">
        <v>81840</v>
      </c>
      <c r="F1575" s="118" t="s">
        <v>3383</v>
      </c>
      <c r="G1575" s="118">
        <v>81840</v>
      </c>
      <c r="H1575" s="118">
        <v>818160</v>
      </c>
    </row>
    <row r="1576" spans="1:8">
      <c r="A1576" s="115" t="s">
        <v>942</v>
      </c>
      <c r="B1576" s="115" t="s">
        <v>3092</v>
      </c>
      <c r="C1576" s="115" t="s">
        <v>3411</v>
      </c>
      <c r="D1576" s="118">
        <v>560000</v>
      </c>
      <c r="E1576" s="118" t="s">
        <v>3383</v>
      </c>
      <c r="F1576" s="118" t="s">
        <v>3383</v>
      </c>
      <c r="G1576" s="118" t="s">
        <v>3383</v>
      </c>
      <c r="H1576" s="118">
        <v>560000</v>
      </c>
    </row>
    <row r="1577" spans="1:8">
      <c r="A1577" s="115" t="s">
        <v>942</v>
      </c>
      <c r="B1577" s="115" t="s">
        <v>3093</v>
      </c>
      <c r="C1577" s="115" t="s">
        <v>3482</v>
      </c>
      <c r="D1577" s="118">
        <v>1050000</v>
      </c>
      <c r="E1577" s="118" t="s">
        <v>3383</v>
      </c>
      <c r="F1577" s="118" t="s">
        <v>3383</v>
      </c>
      <c r="G1577" s="118" t="s">
        <v>3383</v>
      </c>
      <c r="H1577" s="118">
        <v>1050000</v>
      </c>
    </row>
    <row r="1578" spans="1:8">
      <c r="A1578" s="115" t="s">
        <v>942</v>
      </c>
      <c r="B1578" s="115" t="s">
        <v>3094</v>
      </c>
      <c r="C1578" s="115" t="s">
        <v>3412</v>
      </c>
      <c r="D1578" s="118">
        <v>5600000</v>
      </c>
      <c r="E1578" s="118" t="s">
        <v>3383</v>
      </c>
      <c r="F1578" s="118" t="s">
        <v>3383</v>
      </c>
      <c r="G1578" s="118" t="s">
        <v>3383</v>
      </c>
      <c r="H1578" s="118">
        <v>5600000</v>
      </c>
    </row>
    <row r="1579" spans="1:8">
      <c r="A1579" s="115" t="s">
        <v>942</v>
      </c>
      <c r="B1579" s="115" t="s">
        <v>3095</v>
      </c>
      <c r="C1579" s="115" t="s">
        <v>3413</v>
      </c>
      <c r="D1579" s="118">
        <v>960000</v>
      </c>
      <c r="E1579" s="118" t="s">
        <v>3383</v>
      </c>
      <c r="F1579" s="118" t="s">
        <v>3383</v>
      </c>
      <c r="G1579" s="118" t="s">
        <v>3383</v>
      </c>
      <c r="H1579" s="118">
        <v>960000</v>
      </c>
    </row>
    <row r="1580" spans="1:8">
      <c r="A1580" s="115" t="s">
        <v>942</v>
      </c>
      <c r="B1580" s="115" t="s">
        <v>3096</v>
      </c>
      <c r="C1580" s="115" t="s">
        <v>3419</v>
      </c>
      <c r="D1580" s="118">
        <v>360000</v>
      </c>
      <c r="E1580" s="118" t="s">
        <v>3383</v>
      </c>
      <c r="F1580" s="118" t="s">
        <v>3383</v>
      </c>
      <c r="G1580" s="118" t="s">
        <v>3383</v>
      </c>
      <c r="H1580" s="118">
        <v>360000</v>
      </c>
    </row>
    <row r="1581" spans="1:8">
      <c r="A1581" s="115" t="s">
        <v>942</v>
      </c>
      <c r="B1581" s="115" t="s">
        <v>3097</v>
      </c>
      <c r="C1581" s="115" t="s">
        <v>3496</v>
      </c>
      <c r="D1581" s="118">
        <v>3399999.99</v>
      </c>
      <c r="E1581" s="118" t="s">
        <v>3383</v>
      </c>
      <c r="F1581" s="118" t="s">
        <v>3383</v>
      </c>
      <c r="G1581" s="118" t="s">
        <v>3383</v>
      </c>
      <c r="H1581" s="118">
        <v>3399999.99</v>
      </c>
    </row>
    <row r="1582" spans="1:8">
      <c r="A1582" s="115" t="s">
        <v>942</v>
      </c>
      <c r="B1582" s="115" t="s">
        <v>3098</v>
      </c>
      <c r="C1582" s="115" t="s">
        <v>3423</v>
      </c>
      <c r="D1582" s="118">
        <v>2160000</v>
      </c>
      <c r="E1582" s="118" t="s">
        <v>3383</v>
      </c>
      <c r="F1582" s="118" t="s">
        <v>3383</v>
      </c>
      <c r="G1582" s="118" t="s">
        <v>3383</v>
      </c>
      <c r="H1582" s="118">
        <v>2160000</v>
      </c>
    </row>
    <row r="1583" spans="1:8">
      <c r="A1583" s="115" t="s">
        <v>942</v>
      </c>
      <c r="B1583" s="115" t="s">
        <v>3099</v>
      </c>
      <c r="C1583" s="115" t="s">
        <v>2809</v>
      </c>
      <c r="D1583" s="118">
        <v>4024912.5</v>
      </c>
      <c r="E1583" s="118" t="s">
        <v>3383</v>
      </c>
      <c r="F1583" s="118" t="s">
        <v>3383</v>
      </c>
      <c r="G1583" s="118" t="s">
        <v>3383</v>
      </c>
      <c r="H1583" s="118">
        <v>4024912.5</v>
      </c>
    </row>
    <row r="1584" spans="1:8">
      <c r="A1584" s="115" t="s">
        <v>942</v>
      </c>
      <c r="B1584" s="115" t="s">
        <v>3100</v>
      </c>
      <c r="C1584" s="115" t="s">
        <v>3424</v>
      </c>
      <c r="D1584" s="118">
        <v>2259600</v>
      </c>
      <c r="E1584" s="118" t="s">
        <v>3383</v>
      </c>
      <c r="F1584" s="118" t="s">
        <v>3383</v>
      </c>
      <c r="G1584" s="118" t="s">
        <v>3383</v>
      </c>
      <c r="H1584" s="118">
        <v>2259600</v>
      </c>
    </row>
    <row r="1585" spans="1:8">
      <c r="A1585" s="115" t="s">
        <v>942</v>
      </c>
      <c r="B1585" s="115" t="s">
        <v>3101</v>
      </c>
      <c r="C1585" s="115" t="s">
        <v>3420</v>
      </c>
      <c r="D1585" s="118">
        <v>11298000</v>
      </c>
      <c r="E1585" s="118" t="s">
        <v>3383</v>
      </c>
      <c r="F1585" s="118" t="s">
        <v>3383</v>
      </c>
      <c r="G1585" s="118" t="s">
        <v>3383</v>
      </c>
      <c r="H1585" s="118">
        <v>11298000</v>
      </c>
    </row>
    <row r="1586" spans="1:8">
      <c r="A1586" s="115" t="s">
        <v>942</v>
      </c>
      <c r="B1586" s="115" t="s">
        <v>3102</v>
      </c>
      <c r="C1586" s="115" t="s">
        <v>3426</v>
      </c>
      <c r="D1586" s="118">
        <v>847350</v>
      </c>
      <c r="E1586" s="118" t="s">
        <v>3383</v>
      </c>
      <c r="F1586" s="118" t="s">
        <v>3383</v>
      </c>
      <c r="G1586" s="118" t="s">
        <v>3383</v>
      </c>
      <c r="H1586" s="118">
        <v>847350</v>
      </c>
    </row>
    <row r="1587" spans="1:8">
      <c r="A1587" s="115" t="s">
        <v>942</v>
      </c>
      <c r="B1587" s="115" t="s">
        <v>3103</v>
      </c>
      <c r="C1587" s="115" t="s">
        <v>1699</v>
      </c>
      <c r="D1587" s="118">
        <v>32764.2</v>
      </c>
      <c r="E1587" s="118" t="s">
        <v>3383</v>
      </c>
      <c r="F1587" s="118" t="s">
        <v>3383</v>
      </c>
      <c r="G1587" s="118" t="s">
        <v>3383</v>
      </c>
      <c r="H1587" s="118">
        <v>32764.2</v>
      </c>
    </row>
    <row r="1588" spans="1:8">
      <c r="A1588" s="115" t="s">
        <v>942</v>
      </c>
      <c r="B1588" s="115" t="s">
        <v>3104</v>
      </c>
      <c r="C1588" s="115" t="s">
        <v>1701</v>
      </c>
      <c r="D1588" s="118">
        <v>98292.6</v>
      </c>
      <c r="E1588" s="118" t="s">
        <v>3383</v>
      </c>
      <c r="F1588" s="118" t="s">
        <v>3383</v>
      </c>
      <c r="G1588" s="118" t="s">
        <v>3383</v>
      </c>
      <c r="H1588" s="118">
        <v>98292.6</v>
      </c>
    </row>
    <row r="1589" spans="1:8">
      <c r="A1589" s="115" t="s">
        <v>942</v>
      </c>
      <c r="B1589" s="115" t="s">
        <v>3105</v>
      </c>
      <c r="C1589" s="115" t="s">
        <v>3476</v>
      </c>
      <c r="D1589" s="118">
        <v>24000000</v>
      </c>
      <c r="E1589" s="118" t="s">
        <v>3383</v>
      </c>
      <c r="F1589" s="118" t="s">
        <v>3383</v>
      </c>
      <c r="G1589" s="118" t="s">
        <v>3383</v>
      </c>
      <c r="H1589" s="118">
        <v>24000000</v>
      </c>
    </row>
    <row r="1590" spans="1:8">
      <c r="A1590" s="115" t="s">
        <v>942</v>
      </c>
      <c r="B1590" s="115" t="s">
        <v>3106</v>
      </c>
      <c r="C1590" s="115" t="s">
        <v>3417</v>
      </c>
      <c r="D1590" s="118">
        <v>12500000</v>
      </c>
      <c r="E1590" s="118" t="s">
        <v>3383</v>
      </c>
      <c r="F1590" s="118" t="s">
        <v>3383</v>
      </c>
      <c r="G1590" s="118" t="s">
        <v>3383</v>
      </c>
      <c r="H1590" s="118">
        <v>12500000</v>
      </c>
    </row>
    <row r="1591" spans="1:8">
      <c r="A1591" s="115" t="s">
        <v>942</v>
      </c>
      <c r="B1591" s="115" t="s">
        <v>1517</v>
      </c>
      <c r="C1591" s="115" t="s">
        <v>1597</v>
      </c>
      <c r="D1591" s="118">
        <v>32652000</v>
      </c>
      <c r="E1591" s="118" t="s">
        <v>3383</v>
      </c>
      <c r="F1591" s="118" t="s">
        <v>3383</v>
      </c>
      <c r="G1591" s="118" t="s">
        <v>3383</v>
      </c>
      <c r="H1591" s="118">
        <v>32652000</v>
      </c>
    </row>
    <row r="1592" spans="1:8">
      <c r="A1592" s="115" t="s">
        <v>944</v>
      </c>
      <c r="B1592" s="115" t="s">
        <v>3107</v>
      </c>
      <c r="C1592" s="115" t="s">
        <v>3408</v>
      </c>
      <c r="D1592" s="118">
        <v>5350350</v>
      </c>
      <c r="E1592" s="118" t="s">
        <v>3383</v>
      </c>
      <c r="F1592" s="118" t="s">
        <v>3383</v>
      </c>
      <c r="G1592" s="118" t="s">
        <v>3383</v>
      </c>
      <c r="H1592" s="118">
        <v>5350350</v>
      </c>
    </row>
    <row r="1593" spans="1:8">
      <c r="A1593" s="115" t="s">
        <v>944</v>
      </c>
      <c r="B1593" s="115" t="s">
        <v>3108</v>
      </c>
      <c r="C1593" s="115" t="s">
        <v>1600</v>
      </c>
      <c r="D1593" s="118">
        <v>46966809.57</v>
      </c>
      <c r="E1593" s="118" t="s">
        <v>3383</v>
      </c>
      <c r="F1593" s="118" t="s">
        <v>3383</v>
      </c>
      <c r="G1593" s="118" t="s">
        <v>3383</v>
      </c>
      <c r="H1593" s="118">
        <v>46966809.57</v>
      </c>
    </row>
    <row r="1594" spans="1:8">
      <c r="A1594" s="115" t="s">
        <v>944</v>
      </c>
      <c r="B1594" s="115" t="s">
        <v>3109</v>
      </c>
      <c r="C1594" s="115" t="s">
        <v>1602</v>
      </c>
      <c r="D1594" s="118">
        <v>4929398.1500000004</v>
      </c>
      <c r="E1594" s="118" t="s">
        <v>3383</v>
      </c>
      <c r="F1594" s="118" t="s">
        <v>3383</v>
      </c>
      <c r="G1594" s="118" t="s">
        <v>3383</v>
      </c>
      <c r="H1594" s="118">
        <v>4929398.1500000004</v>
      </c>
    </row>
    <row r="1595" spans="1:8">
      <c r="A1595" s="115" t="s">
        <v>944</v>
      </c>
      <c r="B1595" s="115" t="s">
        <v>3110</v>
      </c>
      <c r="C1595" s="115" t="s">
        <v>1604</v>
      </c>
      <c r="D1595" s="118">
        <v>11548971.060000001</v>
      </c>
      <c r="E1595" s="118" t="s">
        <v>3383</v>
      </c>
      <c r="F1595" s="118" t="s">
        <v>3383</v>
      </c>
      <c r="G1595" s="118" t="s">
        <v>3383</v>
      </c>
      <c r="H1595" s="118">
        <v>11548971.060000001</v>
      </c>
    </row>
    <row r="1596" spans="1:8">
      <c r="A1596" s="115" t="s">
        <v>944</v>
      </c>
      <c r="B1596" s="115" t="s">
        <v>3111</v>
      </c>
      <c r="C1596" s="115" t="s">
        <v>2975</v>
      </c>
      <c r="D1596" s="118">
        <v>49528536.770000003</v>
      </c>
      <c r="E1596" s="118">
        <v>10878217.859999999</v>
      </c>
      <c r="F1596" s="118" t="s">
        <v>3383</v>
      </c>
      <c r="G1596" s="118">
        <v>10878217.859999999</v>
      </c>
      <c r="H1596" s="118">
        <v>38650318.909999996</v>
      </c>
    </row>
    <row r="1597" spans="1:8">
      <c r="A1597" s="115" t="s">
        <v>944</v>
      </c>
      <c r="B1597" s="115" t="s">
        <v>3112</v>
      </c>
      <c r="C1597" s="115" t="s">
        <v>1607</v>
      </c>
      <c r="D1597" s="118">
        <v>8382000</v>
      </c>
      <c r="E1597" s="118" t="s">
        <v>3383</v>
      </c>
      <c r="F1597" s="118" t="s">
        <v>3383</v>
      </c>
      <c r="G1597" s="118" t="s">
        <v>3383</v>
      </c>
      <c r="H1597" s="118">
        <v>8382000</v>
      </c>
    </row>
    <row r="1598" spans="1:8">
      <c r="A1598" s="115" t="s">
        <v>944</v>
      </c>
      <c r="B1598" s="115" t="s">
        <v>3113</v>
      </c>
      <c r="C1598" s="115" t="s">
        <v>3418</v>
      </c>
      <c r="D1598" s="118">
        <v>2250000</v>
      </c>
      <c r="E1598" s="118" t="s">
        <v>3383</v>
      </c>
      <c r="F1598" s="118" t="s">
        <v>3383</v>
      </c>
      <c r="G1598" s="118" t="s">
        <v>3383</v>
      </c>
      <c r="H1598" s="118">
        <v>2250000</v>
      </c>
    </row>
    <row r="1599" spans="1:8">
      <c r="A1599" s="115" t="s">
        <v>944</v>
      </c>
      <c r="B1599" s="115" t="s">
        <v>3114</v>
      </c>
      <c r="C1599" s="115" t="s">
        <v>3409</v>
      </c>
      <c r="D1599" s="118">
        <v>550000</v>
      </c>
      <c r="E1599" s="118" t="s">
        <v>3383</v>
      </c>
      <c r="F1599" s="118" t="s">
        <v>3383</v>
      </c>
      <c r="G1599" s="118" t="s">
        <v>3383</v>
      </c>
      <c r="H1599" s="118">
        <v>550000</v>
      </c>
    </row>
    <row r="1600" spans="1:8">
      <c r="A1600" s="115" t="s">
        <v>944</v>
      </c>
      <c r="B1600" s="115" t="s">
        <v>3115</v>
      </c>
      <c r="C1600" s="115" t="s">
        <v>1610</v>
      </c>
      <c r="D1600" s="118">
        <v>84036880</v>
      </c>
      <c r="E1600" s="118">
        <v>9000</v>
      </c>
      <c r="F1600" s="118" t="s">
        <v>3383</v>
      </c>
      <c r="G1600" s="118">
        <v>9000</v>
      </c>
      <c r="H1600" s="118">
        <v>84027880</v>
      </c>
    </row>
    <row r="1601" spans="1:8">
      <c r="A1601" s="115" t="s">
        <v>944</v>
      </c>
      <c r="B1601" s="115" t="s">
        <v>3116</v>
      </c>
      <c r="C1601" s="115" t="s">
        <v>1612</v>
      </c>
      <c r="D1601" s="118">
        <v>16486524</v>
      </c>
      <c r="E1601" s="118" t="s">
        <v>3383</v>
      </c>
      <c r="F1601" s="118" t="s">
        <v>3383</v>
      </c>
      <c r="G1601" s="118" t="s">
        <v>3383</v>
      </c>
      <c r="H1601" s="118">
        <v>16486524</v>
      </c>
    </row>
    <row r="1602" spans="1:8">
      <c r="A1602" s="115" t="s">
        <v>944</v>
      </c>
      <c r="B1602" s="115" t="s">
        <v>3117</v>
      </c>
      <c r="C1602" s="115" t="s">
        <v>2982</v>
      </c>
      <c r="D1602" s="118">
        <v>4267999.2300000004</v>
      </c>
      <c r="E1602" s="118" t="s">
        <v>3383</v>
      </c>
      <c r="F1602" s="118" t="s">
        <v>3383</v>
      </c>
      <c r="G1602" s="118" t="s">
        <v>3383</v>
      </c>
      <c r="H1602" s="118">
        <v>4267999.2300000004</v>
      </c>
    </row>
    <row r="1603" spans="1:8">
      <c r="A1603" s="115" t="s">
        <v>944</v>
      </c>
      <c r="B1603" s="115" t="s">
        <v>3118</v>
      </c>
      <c r="C1603" s="115" t="s">
        <v>1615</v>
      </c>
      <c r="D1603" s="118">
        <v>5400000</v>
      </c>
      <c r="E1603" s="118">
        <v>162321</v>
      </c>
      <c r="F1603" s="118" t="s">
        <v>3383</v>
      </c>
      <c r="G1603" s="118">
        <v>162321</v>
      </c>
      <c r="H1603" s="118">
        <v>5237679</v>
      </c>
    </row>
    <row r="1604" spans="1:8">
      <c r="A1604" s="115" t="s">
        <v>944</v>
      </c>
      <c r="B1604" s="115" t="s">
        <v>3119</v>
      </c>
      <c r="C1604" s="115" t="s">
        <v>3410</v>
      </c>
      <c r="D1604" s="118">
        <v>750000</v>
      </c>
      <c r="E1604" s="118" t="s">
        <v>3383</v>
      </c>
      <c r="F1604" s="118" t="s">
        <v>3383</v>
      </c>
      <c r="G1604" s="118" t="s">
        <v>3383</v>
      </c>
      <c r="H1604" s="118">
        <v>750000</v>
      </c>
    </row>
    <row r="1605" spans="1:8">
      <c r="A1605" s="115" t="s">
        <v>944</v>
      </c>
      <c r="B1605" s="115" t="s">
        <v>3120</v>
      </c>
      <c r="C1605" s="115" t="s">
        <v>3411</v>
      </c>
      <c r="D1605" s="118">
        <v>320000</v>
      </c>
      <c r="E1605" s="118" t="s">
        <v>3383</v>
      </c>
      <c r="F1605" s="118" t="s">
        <v>3383</v>
      </c>
      <c r="G1605" s="118" t="s">
        <v>3383</v>
      </c>
      <c r="H1605" s="118">
        <v>320000</v>
      </c>
    </row>
    <row r="1606" spans="1:8">
      <c r="A1606" s="115" t="s">
        <v>944</v>
      </c>
      <c r="B1606" s="115" t="s">
        <v>3121</v>
      </c>
      <c r="C1606" s="115" t="s">
        <v>1619</v>
      </c>
      <c r="D1606" s="118">
        <v>600000</v>
      </c>
      <c r="E1606" s="118" t="s">
        <v>3383</v>
      </c>
      <c r="F1606" s="118" t="s">
        <v>3383</v>
      </c>
      <c r="G1606" s="118" t="s">
        <v>3383</v>
      </c>
      <c r="H1606" s="118">
        <v>600000</v>
      </c>
    </row>
    <row r="1607" spans="1:8">
      <c r="A1607" s="115" t="s">
        <v>944</v>
      </c>
      <c r="B1607" s="115" t="s">
        <v>3122</v>
      </c>
      <c r="C1607" s="115" t="s">
        <v>3412</v>
      </c>
      <c r="D1607" s="118">
        <v>3200000</v>
      </c>
      <c r="E1607" s="118" t="s">
        <v>3383</v>
      </c>
      <c r="F1607" s="118" t="s">
        <v>3383</v>
      </c>
      <c r="G1607" s="118" t="s">
        <v>3383</v>
      </c>
      <c r="H1607" s="118">
        <v>3200000</v>
      </c>
    </row>
    <row r="1608" spans="1:8">
      <c r="A1608" s="115" t="s">
        <v>944</v>
      </c>
      <c r="B1608" s="115" t="s">
        <v>3123</v>
      </c>
      <c r="C1608" s="115" t="s">
        <v>3413</v>
      </c>
      <c r="D1608" s="118">
        <v>800000</v>
      </c>
      <c r="E1608" s="118" t="s">
        <v>3383</v>
      </c>
      <c r="F1608" s="118" t="s">
        <v>3383</v>
      </c>
      <c r="G1608" s="118" t="s">
        <v>3383</v>
      </c>
      <c r="H1608" s="118">
        <v>800000</v>
      </c>
    </row>
    <row r="1609" spans="1:8">
      <c r="A1609" s="115" t="s">
        <v>944</v>
      </c>
      <c r="B1609" s="115" t="s">
        <v>3124</v>
      </c>
      <c r="C1609" s="115" t="s">
        <v>3419</v>
      </c>
      <c r="D1609" s="118">
        <v>280000</v>
      </c>
      <c r="E1609" s="118" t="s">
        <v>3383</v>
      </c>
      <c r="F1609" s="118" t="s">
        <v>3383</v>
      </c>
      <c r="G1609" s="118" t="s">
        <v>3383</v>
      </c>
      <c r="H1609" s="118">
        <v>280000</v>
      </c>
    </row>
    <row r="1610" spans="1:8">
      <c r="A1610" s="115" t="s">
        <v>944</v>
      </c>
      <c r="B1610" s="115" t="s">
        <v>3125</v>
      </c>
      <c r="C1610" s="115" t="s">
        <v>1647</v>
      </c>
      <c r="D1610" s="118">
        <v>3399999.99</v>
      </c>
      <c r="E1610" s="118" t="s">
        <v>3383</v>
      </c>
      <c r="F1610" s="118" t="s">
        <v>3383</v>
      </c>
      <c r="G1610" s="118" t="s">
        <v>3383</v>
      </c>
      <c r="H1610" s="118">
        <v>3399999.99</v>
      </c>
    </row>
    <row r="1611" spans="1:8">
      <c r="A1611" s="115" t="s">
        <v>944</v>
      </c>
      <c r="B1611" s="115" t="s">
        <v>3126</v>
      </c>
      <c r="C1611" s="115" t="s">
        <v>3423</v>
      </c>
      <c r="D1611" s="118">
        <v>1680000</v>
      </c>
      <c r="E1611" s="118" t="s">
        <v>3383</v>
      </c>
      <c r="F1611" s="118" t="s">
        <v>3383</v>
      </c>
      <c r="G1611" s="118" t="s">
        <v>3383</v>
      </c>
      <c r="H1611" s="118">
        <v>1680000</v>
      </c>
    </row>
    <row r="1612" spans="1:8">
      <c r="A1612" s="115" t="s">
        <v>944</v>
      </c>
      <c r="B1612" s="115" t="s">
        <v>3127</v>
      </c>
      <c r="C1612" s="115" t="s">
        <v>1625</v>
      </c>
      <c r="D1612" s="118">
        <v>5055855</v>
      </c>
      <c r="E1612" s="118" t="s">
        <v>3383</v>
      </c>
      <c r="F1612" s="118" t="s">
        <v>3383</v>
      </c>
      <c r="G1612" s="118" t="s">
        <v>3383</v>
      </c>
      <c r="H1612" s="118">
        <v>5055855</v>
      </c>
    </row>
    <row r="1613" spans="1:8">
      <c r="A1613" s="115" t="s">
        <v>944</v>
      </c>
      <c r="B1613" s="115" t="s">
        <v>3128</v>
      </c>
      <c r="C1613" s="115" t="s">
        <v>3424</v>
      </c>
      <c r="D1613" s="118">
        <v>2259600</v>
      </c>
      <c r="E1613" s="118" t="s">
        <v>3383</v>
      </c>
      <c r="F1613" s="118" t="s">
        <v>3383</v>
      </c>
      <c r="G1613" s="118" t="s">
        <v>3383</v>
      </c>
      <c r="H1613" s="118">
        <v>2259600</v>
      </c>
    </row>
    <row r="1614" spans="1:8">
      <c r="A1614" s="115" t="s">
        <v>944</v>
      </c>
      <c r="B1614" s="115" t="s">
        <v>3129</v>
      </c>
      <c r="C1614" s="115" t="s">
        <v>3420</v>
      </c>
      <c r="D1614" s="118">
        <v>7061250</v>
      </c>
      <c r="E1614" s="118" t="s">
        <v>3383</v>
      </c>
      <c r="F1614" s="118" t="s">
        <v>3383</v>
      </c>
      <c r="G1614" s="118" t="s">
        <v>3383</v>
      </c>
      <c r="H1614" s="118">
        <v>7061250</v>
      </c>
    </row>
    <row r="1615" spans="1:8">
      <c r="A1615" s="115" t="s">
        <v>944</v>
      </c>
      <c r="B1615" s="115" t="s">
        <v>3130</v>
      </c>
      <c r="C1615" s="115" t="s">
        <v>3426</v>
      </c>
      <c r="D1615" s="118">
        <v>847350</v>
      </c>
      <c r="E1615" s="118" t="s">
        <v>3383</v>
      </c>
      <c r="F1615" s="118" t="s">
        <v>3383</v>
      </c>
      <c r="G1615" s="118" t="s">
        <v>3383</v>
      </c>
      <c r="H1615" s="118">
        <v>847350</v>
      </c>
    </row>
    <row r="1616" spans="1:8">
      <c r="A1616" s="115" t="s">
        <v>944</v>
      </c>
      <c r="B1616" s="115" t="s">
        <v>3131</v>
      </c>
      <c r="C1616" s="115" t="s">
        <v>1699</v>
      </c>
      <c r="D1616" s="118">
        <v>32764.2</v>
      </c>
      <c r="E1616" s="118" t="s">
        <v>3383</v>
      </c>
      <c r="F1616" s="118" t="s">
        <v>3383</v>
      </c>
      <c r="G1616" s="118" t="s">
        <v>3383</v>
      </c>
      <c r="H1616" s="118">
        <v>32764.2</v>
      </c>
    </row>
    <row r="1617" spans="1:8">
      <c r="A1617" s="115" t="s">
        <v>944</v>
      </c>
      <c r="B1617" s="115" t="s">
        <v>3132</v>
      </c>
      <c r="C1617" s="115" t="s">
        <v>1701</v>
      </c>
      <c r="D1617" s="118">
        <v>98292.6</v>
      </c>
      <c r="E1617" s="118" t="s">
        <v>3383</v>
      </c>
      <c r="F1617" s="118" t="s">
        <v>3383</v>
      </c>
      <c r="G1617" s="118" t="s">
        <v>3383</v>
      </c>
      <c r="H1617" s="118">
        <v>98292.6</v>
      </c>
    </row>
    <row r="1618" spans="1:8">
      <c r="A1618" s="115" t="s">
        <v>944</v>
      </c>
      <c r="B1618" s="115" t="s">
        <v>3133</v>
      </c>
      <c r="C1618" s="115" t="s">
        <v>3430</v>
      </c>
      <c r="D1618" s="118">
        <v>12000000</v>
      </c>
      <c r="E1618" s="118" t="s">
        <v>3383</v>
      </c>
      <c r="F1618" s="118" t="s">
        <v>3383</v>
      </c>
      <c r="G1618" s="118" t="s">
        <v>3383</v>
      </c>
      <c r="H1618" s="118">
        <v>12000000</v>
      </c>
    </row>
    <row r="1619" spans="1:8">
      <c r="A1619" s="115" t="s">
        <v>944</v>
      </c>
      <c r="B1619" s="115" t="s">
        <v>3134</v>
      </c>
      <c r="C1619" s="115" t="s">
        <v>3417</v>
      </c>
      <c r="D1619" s="118">
        <v>5000000</v>
      </c>
      <c r="E1619" s="118" t="s">
        <v>3383</v>
      </c>
      <c r="F1619" s="118" t="s">
        <v>3383</v>
      </c>
      <c r="G1619" s="118" t="s">
        <v>3383</v>
      </c>
      <c r="H1619" s="118">
        <v>5000000</v>
      </c>
    </row>
    <row r="1620" spans="1:8">
      <c r="A1620" s="115" t="s">
        <v>944</v>
      </c>
      <c r="B1620" s="115" t="s">
        <v>3378</v>
      </c>
      <c r="C1620" s="115" t="s">
        <v>3405</v>
      </c>
      <c r="D1620" s="118">
        <v>6183042.9800000004</v>
      </c>
      <c r="E1620" s="118">
        <v>6183042.9800000004</v>
      </c>
      <c r="F1620" s="118" t="s">
        <v>3383</v>
      </c>
      <c r="G1620" s="118">
        <v>6183042.9800000004</v>
      </c>
      <c r="H1620" s="118" t="s">
        <v>3383</v>
      </c>
    </row>
    <row r="1621" spans="1:8">
      <c r="A1621" s="115" t="s">
        <v>946</v>
      </c>
      <c r="B1621" s="115" t="s">
        <v>1518</v>
      </c>
      <c r="C1621" s="115" t="s">
        <v>3464</v>
      </c>
      <c r="D1621" s="118">
        <v>982266.73</v>
      </c>
      <c r="E1621" s="118">
        <v>305277.15000000002</v>
      </c>
      <c r="F1621" s="118" t="s">
        <v>3383</v>
      </c>
      <c r="G1621" s="118">
        <v>305277.15000000002</v>
      </c>
      <c r="H1621" s="118">
        <v>676989.58</v>
      </c>
    </row>
    <row r="1622" spans="1:8">
      <c r="A1622" s="115" t="s">
        <v>946</v>
      </c>
      <c r="B1622" s="115" t="s">
        <v>3135</v>
      </c>
      <c r="C1622" s="115" t="s">
        <v>3408</v>
      </c>
      <c r="D1622" s="118">
        <v>209300</v>
      </c>
      <c r="E1622" s="118">
        <v>141795.9</v>
      </c>
      <c r="F1622" s="118" t="s">
        <v>3383</v>
      </c>
      <c r="G1622" s="118">
        <v>141795.9</v>
      </c>
      <c r="H1622" s="118">
        <v>67504.100000000006</v>
      </c>
    </row>
    <row r="1623" spans="1:8">
      <c r="A1623" s="115" t="s">
        <v>946</v>
      </c>
      <c r="B1623" s="115" t="s">
        <v>3136</v>
      </c>
      <c r="C1623" s="115" t="s">
        <v>2969</v>
      </c>
      <c r="D1623" s="118">
        <v>503031.56</v>
      </c>
      <c r="E1623" s="118">
        <v>406429.55</v>
      </c>
      <c r="F1623" s="118" t="s">
        <v>3383</v>
      </c>
      <c r="G1623" s="118">
        <v>406429.55</v>
      </c>
      <c r="H1623" s="118">
        <v>96602.01</v>
      </c>
    </row>
    <row r="1624" spans="1:8">
      <c r="A1624" s="115" t="s">
        <v>946</v>
      </c>
      <c r="B1624" s="115" t="s">
        <v>3137</v>
      </c>
      <c r="C1624" s="115" t="s">
        <v>2971</v>
      </c>
      <c r="D1624" s="118">
        <v>147966.69</v>
      </c>
      <c r="E1624" s="118">
        <v>20590.099999999999</v>
      </c>
      <c r="F1624" s="118" t="s">
        <v>3383</v>
      </c>
      <c r="G1624" s="118">
        <v>20590.099999999999</v>
      </c>
      <c r="H1624" s="118">
        <v>127376.59</v>
      </c>
    </row>
    <row r="1625" spans="1:8">
      <c r="A1625" s="115" t="s">
        <v>946</v>
      </c>
      <c r="B1625" s="115" t="s">
        <v>3138</v>
      </c>
      <c r="C1625" s="115" t="s">
        <v>2973</v>
      </c>
      <c r="D1625" s="118">
        <v>211260.15</v>
      </c>
      <c r="E1625" s="118">
        <v>24528.81</v>
      </c>
      <c r="F1625" s="118" t="s">
        <v>3383</v>
      </c>
      <c r="G1625" s="118">
        <v>24528.81</v>
      </c>
      <c r="H1625" s="118">
        <v>186731.34</v>
      </c>
    </row>
    <row r="1626" spans="1:8">
      <c r="A1626" s="115" t="s">
        <v>946</v>
      </c>
      <c r="B1626" s="115" t="s">
        <v>3139</v>
      </c>
      <c r="C1626" s="115" t="s">
        <v>2975</v>
      </c>
      <c r="D1626" s="118">
        <v>1.1200000000000001</v>
      </c>
      <c r="E1626" s="118" t="s">
        <v>3498</v>
      </c>
      <c r="F1626" s="118" t="s">
        <v>3383</v>
      </c>
      <c r="G1626" s="118" t="s">
        <v>3498</v>
      </c>
      <c r="H1626" s="118">
        <v>2641.9</v>
      </c>
    </row>
    <row r="1627" spans="1:8">
      <c r="A1627" s="115" t="s">
        <v>946</v>
      </c>
      <c r="B1627" s="115" t="s">
        <v>3140</v>
      </c>
      <c r="C1627" s="115" t="s">
        <v>1778</v>
      </c>
      <c r="D1627" s="118">
        <v>1012000</v>
      </c>
      <c r="E1627" s="118" t="s">
        <v>3383</v>
      </c>
      <c r="F1627" s="118" t="s">
        <v>3383</v>
      </c>
      <c r="G1627" s="118" t="s">
        <v>3383</v>
      </c>
      <c r="H1627" s="118">
        <v>1012000</v>
      </c>
    </row>
    <row r="1628" spans="1:8">
      <c r="A1628" s="115" t="s">
        <v>946</v>
      </c>
      <c r="B1628" s="115" t="s">
        <v>3141</v>
      </c>
      <c r="C1628" s="115" t="s">
        <v>3418</v>
      </c>
      <c r="D1628" s="118">
        <v>210000</v>
      </c>
      <c r="E1628" s="118" t="s">
        <v>3383</v>
      </c>
      <c r="F1628" s="118" t="s">
        <v>3383</v>
      </c>
      <c r="G1628" s="118" t="s">
        <v>3383</v>
      </c>
      <c r="H1628" s="118">
        <v>210000</v>
      </c>
    </row>
    <row r="1629" spans="1:8">
      <c r="A1629" s="115" t="s">
        <v>946</v>
      </c>
      <c r="B1629" s="115" t="s">
        <v>3142</v>
      </c>
      <c r="C1629" s="115" t="s">
        <v>3409</v>
      </c>
      <c r="D1629" s="118">
        <v>25000</v>
      </c>
      <c r="E1629" s="118" t="s">
        <v>3383</v>
      </c>
      <c r="F1629" s="118" t="s">
        <v>3383</v>
      </c>
      <c r="G1629" s="118" t="s">
        <v>3383</v>
      </c>
      <c r="H1629" s="118">
        <v>25000</v>
      </c>
    </row>
    <row r="1630" spans="1:8">
      <c r="A1630" s="115" t="s">
        <v>946</v>
      </c>
      <c r="B1630" s="115" t="s">
        <v>3143</v>
      </c>
      <c r="C1630" s="115" t="s">
        <v>3491</v>
      </c>
      <c r="D1630" s="118">
        <v>1</v>
      </c>
      <c r="E1630" s="118" t="s">
        <v>3383</v>
      </c>
      <c r="F1630" s="118" t="s">
        <v>3383</v>
      </c>
      <c r="G1630" s="118" t="s">
        <v>3383</v>
      </c>
      <c r="H1630" s="118">
        <v>1</v>
      </c>
    </row>
    <row r="1631" spans="1:8">
      <c r="A1631" s="115" t="s">
        <v>946</v>
      </c>
      <c r="B1631" s="115" t="s">
        <v>3144</v>
      </c>
      <c r="C1631" s="115" t="s">
        <v>2306</v>
      </c>
      <c r="D1631" s="118">
        <v>594192.09</v>
      </c>
      <c r="E1631" s="118">
        <v>352020</v>
      </c>
      <c r="F1631" s="118" t="s">
        <v>3383</v>
      </c>
      <c r="G1631" s="118">
        <v>352020</v>
      </c>
      <c r="H1631" s="118">
        <v>242172.09</v>
      </c>
    </row>
    <row r="1632" spans="1:8">
      <c r="A1632" s="115" t="s">
        <v>946</v>
      </c>
      <c r="B1632" s="115" t="s">
        <v>3145</v>
      </c>
      <c r="C1632" s="115" t="s">
        <v>2982</v>
      </c>
      <c r="D1632" s="118">
        <v>684000</v>
      </c>
      <c r="E1632" s="118" t="s">
        <v>3383</v>
      </c>
      <c r="F1632" s="118" t="s">
        <v>3383</v>
      </c>
      <c r="G1632" s="118" t="s">
        <v>3383</v>
      </c>
      <c r="H1632" s="118">
        <v>684000</v>
      </c>
    </row>
    <row r="1633" spans="1:8">
      <c r="A1633" s="115" t="s">
        <v>946</v>
      </c>
      <c r="B1633" s="115" t="s">
        <v>3146</v>
      </c>
      <c r="C1633" s="115" t="s">
        <v>2984</v>
      </c>
      <c r="D1633" s="118">
        <v>175000</v>
      </c>
      <c r="E1633" s="118">
        <v>3600</v>
      </c>
      <c r="F1633" s="118" t="s">
        <v>3383</v>
      </c>
      <c r="G1633" s="118">
        <v>3600</v>
      </c>
      <c r="H1633" s="118">
        <v>171400</v>
      </c>
    </row>
    <row r="1634" spans="1:8">
      <c r="A1634" s="115" t="s">
        <v>946</v>
      </c>
      <c r="B1634" s="115" t="s">
        <v>1519</v>
      </c>
      <c r="C1634" s="115" t="s">
        <v>1597</v>
      </c>
      <c r="D1634" s="117">
        <v>21353000</v>
      </c>
      <c r="E1634" s="117" t="s">
        <v>3383</v>
      </c>
      <c r="F1634" s="117" t="s">
        <v>3383</v>
      </c>
      <c r="G1634" s="117" t="s">
        <v>3383</v>
      </c>
      <c r="H1634" s="117">
        <v>21353000</v>
      </c>
    </row>
    <row r="1635" spans="1:8">
      <c r="A1635" s="115" t="s">
        <v>948</v>
      </c>
      <c r="B1635" s="115" t="s">
        <v>3147</v>
      </c>
      <c r="C1635" s="115" t="s">
        <v>3408</v>
      </c>
      <c r="D1635" s="117">
        <v>2583050</v>
      </c>
      <c r="E1635" s="117" t="s">
        <v>3383</v>
      </c>
      <c r="F1635" s="117" t="s">
        <v>3383</v>
      </c>
      <c r="G1635" s="117" t="s">
        <v>3383</v>
      </c>
      <c r="H1635" s="117">
        <v>2583050</v>
      </c>
    </row>
    <row r="1636" spans="1:8">
      <c r="A1636" s="115" t="s">
        <v>948</v>
      </c>
      <c r="B1636" s="115" t="s">
        <v>3148</v>
      </c>
      <c r="C1636" s="115" t="s">
        <v>1600</v>
      </c>
      <c r="D1636" s="117">
        <v>26007927.859999999</v>
      </c>
      <c r="E1636" s="117" t="s">
        <v>3383</v>
      </c>
      <c r="F1636" s="117" t="s">
        <v>3383</v>
      </c>
      <c r="G1636" s="117" t="s">
        <v>3383</v>
      </c>
      <c r="H1636" s="117">
        <v>26007927.859999999</v>
      </c>
    </row>
    <row r="1637" spans="1:8">
      <c r="A1637" s="115" t="s">
        <v>948</v>
      </c>
      <c r="B1637" s="115" t="s">
        <v>3149</v>
      </c>
      <c r="C1637" s="115" t="s">
        <v>1602</v>
      </c>
      <c r="D1637" s="117">
        <v>2382000.29</v>
      </c>
      <c r="E1637" s="117" t="s">
        <v>3383</v>
      </c>
      <c r="F1637" s="117" t="s">
        <v>3383</v>
      </c>
      <c r="G1637" s="117" t="s">
        <v>3383</v>
      </c>
      <c r="H1637" s="117">
        <v>2382000.29</v>
      </c>
    </row>
    <row r="1638" spans="1:8">
      <c r="A1638" s="115" t="s">
        <v>948</v>
      </c>
      <c r="B1638" s="115" t="s">
        <v>3150</v>
      </c>
      <c r="C1638" s="115" t="s">
        <v>1604</v>
      </c>
      <c r="D1638" s="117">
        <v>9789928.6600000001</v>
      </c>
      <c r="E1638" s="117" t="s">
        <v>3383</v>
      </c>
      <c r="F1638" s="117" t="s">
        <v>3383</v>
      </c>
      <c r="G1638" s="117" t="s">
        <v>3383</v>
      </c>
      <c r="H1638" s="117">
        <v>9789928.6600000001</v>
      </c>
    </row>
    <row r="1639" spans="1:8">
      <c r="A1639" s="115" t="s">
        <v>948</v>
      </c>
      <c r="B1639" s="115" t="s">
        <v>3151</v>
      </c>
      <c r="C1639" s="115" t="s">
        <v>2975</v>
      </c>
      <c r="D1639" s="117">
        <v>39503873.990000002</v>
      </c>
      <c r="E1639" s="117">
        <v>2583860.5099999998</v>
      </c>
      <c r="F1639" s="117" t="s">
        <v>3383</v>
      </c>
      <c r="G1639" s="117">
        <v>2583860.5099999998</v>
      </c>
      <c r="H1639" s="117">
        <v>36920013.479999997</v>
      </c>
    </row>
    <row r="1640" spans="1:8">
      <c r="A1640" s="115" t="s">
        <v>948</v>
      </c>
      <c r="B1640" s="115" t="s">
        <v>3152</v>
      </c>
      <c r="C1640" s="115" t="s">
        <v>1607</v>
      </c>
      <c r="D1640" s="117">
        <v>29326000</v>
      </c>
      <c r="E1640" s="117" t="s">
        <v>3383</v>
      </c>
      <c r="F1640" s="117" t="s">
        <v>3383</v>
      </c>
      <c r="G1640" s="117" t="s">
        <v>3383</v>
      </c>
      <c r="H1640" s="117">
        <v>29326000</v>
      </c>
    </row>
    <row r="1641" spans="1:8">
      <c r="A1641" s="115" t="s">
        <v>948</v>
      </c>
      <c r="B1641" s="115" t="s">
        <v>3153</v>
      </c>
      <c r="C1641" s="115" t="s">
        <v>3409</v>
      </c>
      <c r="D1641" s="117">
        <v>375000</v>
      </c>
      <c r="E1641" s="117" t="s">
        <v>3383</v>
      </c>
      <c r="F1641" s="117" t="s">
        <v>3383</v>
      </c>
      <c r="G1641" s="117" t="s">
        <v>3383</v>
      </c>
      <c r="H1641" s="117">
        <v>375000</v>
      </c>
    </row>
    <row r="1642" spans="1:8">
      <c r="A1642" s="115" t="s">
        <v>948</v>
      </c>
      <c r="B1642" s="115" t="s">
        <v>3154</v>
      </c>
      <c r="C1642" s="115" t="s">
        <v>1610</v>
      </c>
      <c r="D1642" s="117">
        <v>138860279.55000001</v>
      </c>
      <c r="E1642" s="117">
        <v>2700000</v>
      </c>
      <c r="F1642" s="117" t="s">
        <v>3383</v>
      </c>
      <c r="G1642" s="117">
        <v>2700000</v>
      </c>
      <c r="H1642" s="117">
        <v>136160279.55000001</v>
      </c>
    </row>
    <row r="1643" spans="1:8">
      <c r="A1643" s="115" t="s">
        <v>948</v>
      </c>
      <c r="B1643" s="115" t="s">
        <v>3155</v>
      </c>
      <c r="C1643" s="115" t="s">
        <v>1612</v>
      </c>
      <c r="D1643" s="117">
        <v>9391110</v>
      </c>
      <c r="E1643" s="117" t="s">
        <v>3383</v>
      </c>
      <c r="F1643" s="117" t="s">
        <v>3383</v>
      </c>
      <c r="G1643" s="117" t="s">
        <v>3383</v>
      </c>
      <c r="H1643" s="117">
        <v>9391110</v>
      </c>
    </row>
    <row r="1644" spans="1:8">
      <c r="A1644" s="115" t="s">
        <v>948</v>
      </c>
      <c r="B1644" s="115" t="s">
        <v>3156</v>
      </c>
      <c r="C1644" s="115" t="s">
        <v>2982</v>
      </c>
      <c r="D1644" s="117">
        <v>11339002.720000001</v>
      </c>
      <c r="E1644" s="117" t="s">
        <v>3383</v>
      </c>
      <c r="F1644" s="117" t="s">
        <v>3383</v>
      </c>
      <c r="G1644" s="117" t="s">
        <v>3383</v>
      </c>
      <c r="H1644" s="117">
        <v>11339002.720000001</v>
      </c>
    </row>
    <row r="1645" spans="1:8">
      <c r="A1645" s="115" t="s">
        <v>948</v>
      </c>
      <c r="B1645" s="115" t="s">
        <v>3157</v>
      </c>
      <c r="C1645" s="115" t="s">
        <v>1615</v>
      </c>
      <c r="D1645" s="117">
        <v>3600000</v>
      </c>
      <c r="E1645" s="117" t="s">
        <v>3383</v>
      </c>
      <c r="F1645" s="117" t="s">
        <v>3383</v>
      </c>
      <c r="G1645" s="117" t="s">
        <v>3383</v>
      </c>
      <c r="H1645" s="117">
        <v>3600000</v>
      </c>
    </row>
    <row r="1646" spans="1:8">
      <c r="A1646" s="115" t="s">
        <v>948</v>
      </c>
      <c r="B1646" s="115" t="s">
        <v>3158</v>
      </c>
      <c r="C1646" s="115" t="s">
        <v>3410</v>
      </c>
      <c r="D1646" s="117">
        <v>375000</v>
      </c>
      <c r="E1646" s="117" t="s">
        <v>3383</v>
      </c>
      <c r="F1646" s="117" t="s">
        <v>3383</v>
      </c>
      <c r="G1646" s="117" t="s">
        <v>3383</v>
      </c>
      <c r="H1646" s="117">
        <v>375000</v>
      </c>
    </row>
    <row r="1647" spans="1:8">
      <c r="A1647" s="115" t="s">
        <v>948</v>
      </c>
      <c r="B1647" s="115" t="s">
        <v>3159</v>
      </c>
      <c r="C1647" s="115" t="s">
        <v>3411</v>
      </c>
      <c r="D1647" s="117">
        <v>240000</v>
      </c>
      <c r="E1647" s="117" t="s">
        <v>3383</v>
      </c>
      <c r="F1647" s="117" t="s">
        <v>3383</v>
      </c>
      <c r="G1647" s="117" t="s">
        <v>3383</v>
      </c>
      <c r="H1647" s="117">
        <v>240000</v>
      </c>
    </row>
    <row r="1648" spans="1:8">
      <c r="A1648" s="115" t="s">
        <v>948</v>
      </c>
      <c r="B1648" s="115" t="s">
        <v>3160</v>
      </c>
      <c r="C1648" s="115" t="s">
        <v>3433</v>
      </c>
      <c r="D1648" s="117">
        <v>450000</v>
      </c>
      <c r="E1648" s="117" t="s">
        <v>3383</v>
      </c>
      <c r="F1648" s="117" t="s">
        <v>3383</v>
      </c>
      <c r="G1648" s="117" t="s">
        <v>3383</v>
      </c>
      <c r="H1648" s="117">
        <v>450000</v>
      </c>
    </row>
    <row r="1649" spans="1:8">
      <c r="A1649" s="115" t="s">
        <v>948</v>
      </c>
      <c r="B1649" s="115" t="s">
        <v>3161</v>
      </c>
      <c r="C1649" s="115" t="s">
        <v>3412</v>
      </c>
      <c r="D1649" s="117">
        <v>2400000</v>
      </c>
      <c r="E1649" s="117" t="s">
        <v>3383</v>
      </c>
      <c r="F1649" s="117" t="s">
        <v>3383</v>
      </c>
      <c r="G1649" s="117" t="s">
        <v>3383</v>
      </c>
      <c r="H1649" s="117">
        <v>2400000</v>
      </c>
    </row>
    <row r="1650" spans="1:8">
      <c r="A1650" s="115" t="s">
        <v>948</v>
      </c>
      <c r="B1650" s="115" t="s">
        <v>3162</v>
      </c>
      <c r="C1650" s="115" t="s">
        <v>3413</v>
      </c>
      <c r="D1650" s="117">
        <v>400000</v>
      </c>
      <c r="E1650" s="117" t="s">
        <v>3383</v>
      </c>
      <c r="F1650" s="117" t="s">
        <v>3383</v>
      </c>
      <c r="G1650" s="117" t="s">
        <v>3383</v>
      </c>
      <c r="H1650" s="117">
        <v>400000</v>
      </c>
    </row>
    <row r="1651" spans="1:8">
      <c r="A1651" s="115" t="s">
        <v>948</v>
      </c>
      <c r="B1651" s="115" t="s">
        <v>3163</v>
      </c>
      <c r="C1651" s="115" t="s">
        <v>3419</v>
      </c>
      <c r="D1651" s="117">
        <v>160000</v>
      </c>
      <c r="E1651" s="117" t="s">
        <v>3383</v>
      </c>
      <c r="F1651" s="117" t="s">
        <v>3383</v>
      </c>
      <c r="G1651" s="117" t="s">
        <v>3383</v>
      </c>
      <c r="H1651" s="117">
        <v>160000</v>
      </c>
    </row>
    <row r="1652" spans="1:8">
      <c r="A1652" s="115" t="s">
        <v>948</v>
      </c>
      <c r="B1652" s="115" t="s">
        <v>3164</v>
      </c>
      <c r="C1652" s="115" t="s">
        <v>1647</v>
      </c>
      <c r="D1652" s="117">
        <v>1500000</v>
      </c>
      <c r="E1652" s="117" t="s">
        <v>3383</v>
      </c>
      <c r="F1652" s="117" t="s">
        <v>3383</v>
      </c>
      <c r="G1652" s="117" t="s">
        <v>3383</v>
      </c>
      <c r="H1652" s="117">
        <v>1500000</v>
      </c>
    </row>
    <row r="1653" spans="1:8">
      <c r="A1653" s="115" t="s">
        <v>948</v>
      </c>
      <c r="B1653" s="115" t="s">
        <v>3165</v>
      </c>
      <c r="C1653" s="115" t="s">
        <v>3423</v>
      </c>
      <c r="D1653" s="117">
        <v>960000</v>
      </c>
      <c r="E1653" s="117" t="s">
        <v>3383</v>
      </c>
      <c r="F1653" s="117" t="s">
        <v>3383</v>
      </c>
      <c r="G1653" s="117" t="s">
        <v>3383</v>
      </c>
      <c r="H1653" s="117">
        <v>960000</v>
      </c>
    </row>
    <row r="1654" spans="1:8">
      <c r="A1654" s="115" t="s">
        <v>948</v>
      </c>
      <c r="B1654" s="115" t="s">
        <v>3166</v>
      </c>
      <c r="C1654" s="115" t="s">
        <v>1625</v>
      </c>
      <c r="D1654" s="117">
        <v>1920660</v>
      </c>
      <c r="E1654" s="117" t="s">
        <v>3383</v>
      </c>
      <c r="F1654" s="117" t="s">
        <v>3383</v>
      </c>
      <c r="G1654" s="117" t="s">
        <v>3383</v>
      </c>
      <c r="H1654" s="117">
        <v>1920660</v>
      </c>
    </row>
    <row r="1655" spans="1:8">
      <c r="A1655" s="115" t="s">
        <v>948</v>
      </c>
      <c r="B1655" s="115" t="s">
        <v>3167</v>
      </c>
      <c r="C1655" s="115" t="s">
        <v>3424</v>
      </c>
      <c r="D1655" s="117">
        <v>2259600</v>
      </c>
      <c r="E1655" s="117" t="s">
        <v>3383</v>
      </c>
      <c r="F1655" s="117" t="s">
        <v>3383</v>
      </c>
      <c r="G1655" s="117" t="s">
        <v>3383</v>
      </c>
      <c r="H1655" s="117">
        <v>2259600</v>
      </c>
    </row>
    <row r="1656" spans="1:8">
      <c r="A1656" s="115" t="s">
        <v>948</v>
      </c>
      <c r="B1656" s="115" t="s">
        <v>3168</v>
      </c>
      <c r="C1656" s="115" t="s">
        <v>3420</v>
      </c>
      <c r="D1656" s="117">
        <v>4236750</v>
      </c>
      <c r="E1656" s="117" t="s">
        <v>3383</v>
      </c>
      <c r="F1656" s="117" t="s">
        <v>3383</v>
      </c>
      <c r="G1656" s="117" t="s">
        <v>3383</v>
      </c>
      <c r="H1656" s="117">
        <v>4236750</v>
      </c>
    </row>
    <row r="1657" spans="1:8">
      <c r="A1657" s="115" t="s">
        <v>948</v>
      </c>
      <c r="B1657" s="115" t="s">
        <v>3169</v>
      </c>
      <c r="C1657" s="115" t="s">
        <v>1699</v>
      </c>
      <c r="D1657" s="117">
        <v>32764.2</v>
      </c>
      <c r="E1657" s="117" t="s">
        <v>3383</v>
      </c>
      <c r="F1657" s="117" t="s">
        <v>3383</v>
      </c>
      <c r="G1657" s="117" t="s">
        <v>3383</v>
      </c>
      <c r="H1657" s="117">
        <v>32764.2</v>
      </c>
    </row>
    <row r="1658" spans="1:8">
      <c r="A1658" s="115" t="s">
        <v>948</v>
      </c>
      <c r="B1658" s="115" t="s">
        <v>3170</v>
      </c>
      <c r="C1658" s="115" t="s">
        <v>1701</v>
      </c>
      <c r="D1658" s="117">
        <v>98292.6</v>
      </c>
      <c r="E1658" s="117" t="s">
        <v>3383</v>
      </c>
      <c r="F1658" s="117" t="s">
        <v>3383</v>
      </c>
      <c r="G1658" s="117" t="s">
        <v>3383</v>
      </c>
      <c r="H1658" s="117">
        <v>98292.6</v>
      </c>
    </row>
    <row r="1659" spans="1:8">
      <c r="A1659" s="115" t="s">
        <v>948</v>
      </c>
      <c r="B1659" s="115" t="s">
        <v>3171</v>
      </c>
      <c r="C1659" s="115" t="s">
        <v>3432</v>
      </c>
      <c r="D1659" s="117">
        <v>3000000</v>
      </c>
      <c r="E1659" s="117" t="s">
        <v>3383</v>
      </c>
      <c r="F1659" s="117" t="s">
        <v>3383</v>
      </c>
      <c r="G1659" s="117" t="s">
        <v>3383</v>
      </c>
      <c r="H1659" s="117">
        <v>3000000</v>
      </c>
    </row>
    <row r="1660" spans="1:8">
      <c r="A1660" s="115" t="s">
        <v>948</v>
      </c>
      <c r="B1660" s="115" t="s">
        <v>3172</v>
      </c>
      <c r="C1660" s="115" t="s">
        <v>3417</v>
      </c>
      <c r="D1660" s="117">
        <v>9600000</v>
      </c>
      <c r="E1660" s="117" t="s">
        <v>3383</v>
      </c>
      <c r="F1660" s="117" t="s">
        <v>3383</v>
      </c>
      <c r="G1660" s="117" t="s">
        <v>3383</v>
      </c>
      <c r="H1660" s="117">
        <v>9600000</v>
      </c>
    </row>
    <row r="1661" spans="1:8">
      <c r="A1661" s="115" t="s">
        <v>948</v>
      </c>
      <c r="B1661" s="115" t="s">
        <v>3173</v>
      </c>
      <c r="C1661" s="115" t="s">
        <v>42</v>
      </c>
      <c r="D1661" s="117">
        <v>600000</v>
      </c>
      <c r="E1661" s="117" t="s">
        <v>3383</v>
      </c>
      <c r="F1661" s="117" t="s">
        <v>3383</v>
      </c>
      <c r="G1661" s="117" t="s">
        <v>3383</v>
      </c>
      <c r="H1661" s="117">
        <v>600000</v>
      </c>
    </row>
    <row r="1662" spans="1:8">
      <c r="A1662" s="115" t="s">
        <v>950</v>
      </c>
      <c r="B1662" s="115" t="s">
        <v>950</v>
      </c>
      <c r="C1662" s="115" t="s">
        <v>3499</v>
      </c>
      <c r="D1662" s="118">
        <v>736015039</v>
      </c>
      <c r="E1662" s="118">
        <v>283234406.95999998</v>
      </c>
      <c r="F1662" s="118">
        <v>20434080</v>
      </c>
      <c r="G1662" s="118">
        <v>303668486.95999998</v>
      </c>
      <c r="H1662" s="118">
        <v>432346552.04000002</v>
      </c>
    </row>
    <row r="1663" spans="1:8">
      <c r="A1663" s="115" t="s">
        <v>992</v>
      </c>
      <c r="B1663" s="115" t="s">
        <v>992</v>
      </c>
      <c r="C1663" s="115" t="s">
        <v>3500</v>
      </c>
      <c r="D1663" s="118">
        <v>118313906</v>
      </c>
      <c r="E1663" s="118">
        <v>77881903.390000001</v>
      </c>
      <c r="F1663" s="118">
        <v>1788500</v>
      </c>
      <c r="G1663" s="118">
        <v>79670403.390000001</v>
      </c>
      <c r="H1663" s="118">
        <v>38643502.609999999</v>
      </c>
    </row>
    <row r="1664" spans="1:8">
      <c r="A1664" s="115" t="s">
        <v>1003</v>
      </c>
      <c r="B1664" s="115" t="s">
        <v>1003</v>
      </c>
      <c r="C1664" s="115" t="s">
        <v>3500</v>
      </c>
      <c r="D1664" s="118">
        <v>51381436</v>
      </c>
      <c r="E1664" s="118">
        <v>17417582.609999999</v>
      </c>
      <c r="F1664" s="118">
        <v>582780</v>
      </c>
      <c r="G1664" s="118">
        <v>18000362.609999999</v>
      </c>
      <c r="H1664" s="118">
        <v>33381073.390000001</v>
      </c>
    </row>
    <row r="1665" spans="1:8">
      <c r="A1665" s="115" t="s">
        <v>1009</v>
      </c>
      <c r="B1665" s="115" t="s">
        <v>1009</v>
      </c>
      <c r="C1665" s="115" t="s">
        <v>3500</v>
      </c>
      <c r="D1665" s="118">
        <v>198839603</v>
      </c>
      <c r="E1665" s="118">
        <v>42295320.280000001</v>
      </c>
      <c r="F1665" s="118">
        <v>4063200</v>
      </c>
      <c r="G1665" s="118">
        <v>46358520.280000001</v>
      </c>
      <c r="H1665" s="118">
        <v>152481082.72</v>
      </c>
    </row>
    <row r="1666" spans="1:8">
      <c r="A1666" s="115" t="s">
        <v>1025</v>
      </c>
      <c r="B1666" s="115" t="s">
        <v>1025</v>
      </c>
      <c r="C1666" s="115" t="s">
        <v>3500</v>
      </c>
      <c r="D1666" s="118">
        <v>13320912</v>
      </c>
      <c r="E1666" s="118">
        <v>121795.99</v>
      </c>
      <c r="F1666" s="118" t="s">
        <v>3383</v>
      </c>
      <c r="G1666" s="118">
        <v>121795.99</v>
      </c>
      <c r="H1666" s="118">
        <v>13199116.01</v>
      </c>
    </row>
    <row r="1667" spans="1:8">
      <c r="A1667" s="115" t="s">
        <v>1026</v>
      </c>
      <c r="B1667" s="115" t="s">
        <v>1026</v>
      </c>
      <c r="C1667" s="115" t="s">
        <v>3500</v>
      </c>
      <c r="D1667" s="118">
        <v>482055980</v>
      </c>
      <c r="E1667" s="118">
        <v>190240587.93000001</v>
      </c>
      <c r="F1667" s="118">
        <v>7085900</v>
      </c>
      <c r="G1667" s="118">
        <v>197326487.93000001</v>
      </c>
      <c r="H1667" s="118">
        <v>284729492.06999999</v>
      </c>
    </row>
    <row r="1668" spans="1:8">
      <c r="A1668" s="115" t="s">
        <v>1072</v>
      </c>
      <c r="B1668" s="115" t="s">
        <v>1072</v>
      </c>
      <c r="C1668" s="115" t="s">
        <v>3500</v>
      </c>
      <c r="D1668" s="118">
        <v>53663375</v>
      </c>
      <c r="E1668" s="118">
        <v>4688155.21</v>
      </c>
      <c r="F1668" s="118" t="s">
        <v>3383</v>
      </c>
      <c r="G1668" s="118">
        <v>4688155.21</v>
      </c>
      <c r="H1668" s="118">
        <v>48975219.789999999</v>
      </c>
    </row>
    <row r="1669" spans="1:8">
      <c r="A1669" s="115" t="s">
        <v>1084</v>
      </c>
      <c r="B1669" s="115" t="s">
        <v>1084</v>
      </c>
      <c r="C1669" s="115" t="s">
        <v>3501</v>
      </c>
      <c r="D1669" s="118">
        <v>124440455</v>
      </c>
      <c r="E1669" s="118">
        <v>20306046.739999998</v>
      </c>
      <c r="F1669" s="118" t="s">
        <v>3383</v>
      </c>
      <c r="G1669" s="118">
        <v>20306046.739999998</v>
      </c>
      <c r="H1669" s="118">
        <v>104134408.26000001</v>
      </c>
    </row>
    <row r="1670" spans="1:8">
      <c r="A1670" s="115" t="s">
        <v>1089</v>
      </c>
      <c r="B1670" s="115" t="s">
        <v>1089</v>
      </c>
      <c r="C1670" s="115" t="s">
        <v>3500</v>
      </c>
      <c r="D1670" s="118">
        <v>42564738</v>
      </c>
      <c r="E1670" s="118">
        <v>2854816.24</v>
      </c>
      <c r="F1670" s="118" t="s">
        <v>3383</v>
      </c>
      <c r="G1670" s="118">
        <v>2854816.24</v>
      </c>
      <c r="H1670" s="118">
        <v>39709921.759999998</v>
      </c>
    </row>
    <row r="1671" spans="1:8">
      <c r="A1671" s="115" t="s">
        <v>1093</v>
      </c>
      <c r="B1671" s="115" t="s">
        <v>1093</v>
      </c>
      <c r="C1671" s="115" t="s">
        <v>3500</v>
      </c>
      <c r="D1671" s="118">
        <v>181805960</v>
      </c>
      <c r="E1671" s="118">
        <v>195619264.94999999</v>
      </c>
      <c r="F1671" s="118">
        <v>3094390</v>
      </c>
      <c r="G1671" s="118">
        <v>198713654.94999999</v>
      </c>
      <c r="H1671" s="118" t="s">
        <v>3502</v>
      </c>
    </row>
    <row r="1672" spans="1:8">
      <c r="A1672" s="115" t="s">
        <v>1111</v>
      </c>
      <c r="B1672" s="115" t="s">
        <v>1111</v>
      </c>
      <c r="C1672" s="115" t="s">
        <v>3500</v>
      </c>
      <c r="D1672" s="118">
        <v>39164547</v>
      </c>
      <c r="E1672" s="118">
        <v>40582736.600000001</v>
      </c>
      <c r="F1672" s="118">
        <v>389524</v>
      </c>
      <c r="G1672" s="118">
        <v>40972260.600000001</v>
      </c>
      <c r="H1672" s="118" t="s">
        <v>3503</v>
      </c>
    </row>
    <row r="1673" spans="1:8">
      <c r="A1673" s="115" t="s">
        <v>1115</v>
      </c>
      <c r="B1673" s="115" t="s">
        <v>1115</v>
      </c>
      <c r="C1673" s="115" t="s">
        <v>3500</v>
      </c>
      <c r="D1673" s="118">
        <v>165172421</v>
      </c>
      <c r="E1673" s="118" t="s">
        <v>3383</v>
      </c>
      <c r="F1673" s="118" t="s">
        <v>3383</v>
      </c>
      <c r="G1673" s="118" t="s">
        <v>3383</v>
      </c>
      <c r="H1673" s="118">
        <v>165172421</v>
      </c>
    </row>
    <row r="1674" spans="1:8">
      <c r="A1674" s="115" t="s">
        <v>1124</v>
      </c>
      <c r="B1674" s="115" t="s">
        <v>1124</v>
      </c>
      <c r="C1674" s="115" t="s">
        <v>3500</v>
      </c>
      <c r="D1674" s="118">
        <v>213934297</v>
      </c>
      <c r="E1674" s="118">
        <v>112052637.19</v>
      </c>
      <c r="F1674" s="118">
        <v>3139540</v>
      </c>
      <c r="G1674" s="118">
        <v>115192177.19</v>
      </c>
      <c r="H1674" s="118">
        <v>98742119.810000002</v>
      </c>
    </row>
    <row r="1675" spans="1:8">
      <c r="A1675" s="115" t="s">
        <v>1140</v>
      </c>
      <c r="B1675" s="115" t="s">
        <v>1140</v>
      </c>
      <c r="C1675" s="115" t="s">
        <v>3504</v>
      </c>
      <c r="D1675" s="118">
        <v>395693727</v>
      </c>
      <c r="E1675" s="118">
        <v>57769975.939999998</v>
      </c>
      <c r="F1675" s="118">
        <v>3301960</v>
      </c>
      <c r="G1675" s="118">
        <v>61071935.939999998</v>
      </c>
      <c r="H1675" s="118">
        <v>334621791.06</v>
      </c>
    </row>
    <row r="1684" spans="2:2">
      <c r="B1684" s="115" t="s">
        <v>26</v>
      </c>
    </row>
    <row r="1685" spans="2:2">
      <c r="B1685" s="115" t="s">
        <v>43</v>
      </c>
    </row>
    <row r="1686" spans="2:2">
      <c r="B1686" s="115" t="s">
        <v>49</v>
      </c>
    </row>
    <row r="1687" spans="2:2">
      <c r="B1687" s="115" t="s">
        <v>56</v>
      </c>
    </row>
    <row r="1688" spans="2:2">
      <c r="B1688" s="115" t="s">
        <v>63</v>
      </c>
    </row>
    <row r="1689" spans="2:2">
      <c r="B1689" s="115" t="s">
        <v>86</v>
      </c>
    </row>
    <row r="1690" spans="2:2">
      <c r="B1690" s="115" t="s">
        <v>104</v>
      </c>
    </row>
    <row r="1691" spans="2:2">
      <c r="B1691" s="115" t="s">
        <v>119</v>
      </c>
    </row>
    <row r="1692" spans="2:2">
      <c r="B1692" s="115" t="s">
        <v>125</v>
      </c>
    </row>
    <row r="1693" spans="2:2">
      <c r="B1693" s="115" t="s">
        <v>129</v>
      </c>
    </row>
    <row r="1694" spans="2:2">
      <c r="B1694" s="115" t="s">
        <v>137</v>
      </c>
    </row>
    <row r="1695" spans="2:2">
      <c r="B1695" s="115" t="s">
        <v>146</v>
      </c>
    </row>
    <row r="1696" spans="2:2">
      <c r="B1696" s="115" t="s">
        <v>155</v>
      </c>
    </row>
    <row r="1697" spans="2:2">
      <c r="B1697" s="115" t="s">
        <v>171</v>
      </c>
    </row>
    <row r="1698" spans="2:2">
      <c r="B1698" s="115" t="s">
        <v>190</v>
      </c>
    </row>
    <row r="1699" spans="2:2">
      <c r="B1699" s="115" t="s">
        <v>216</v>
      </c>
    </row>
    <row r="1700" spans="2:2">
      <c r="B1700" s="115" t="s">
        <v>221</v>
      </c>
    </row>
    <row r="1701" spans="2:2">
      <c r="B1701" s="115" t="s">
        <v>257</v>
      </c>
    </row>
    <row r="1702" spans="2:2">
      <c r="B1702" s="115" t="s">
        <v>264</v>
      </c>
    </row>
    <row r="1703" spans="2:2">
      <c r="B1703" s="115" t="s">
        <v>280</v>
      </c>
    </row>
    <row r="1704" spans="2:2">
      <c r="B1704" s="115" t="s">
        <v>286</v>
      </c>
    </row>
    <row r="1705" spans="2:2">
      <c r="B1705" s="115" t="s">
        <v>329</v>
      </c>
    </row>
    <row r="1706" spans="2:2">
      <c r="B1706" s="115" t="s">
        <v>335</v>
      </c>
    </row>
    <row r="1707" spans="2:2">
      <c r="B1707" s="115" t="s">
        <v>345</v>
      </c>
    </row>
    <row r="1708" spans="2:2">
      <c r="B1708" s="115" t="s">
        <v>379</v>
      </c>
    </row>
    <row r="1709" spans="2:2">
      <c r="B1709" s="115" t="s">
        <v>387</v>
      </c>
    </row>
    <row r="1710" spans="2:2">
      <c r="B1710" s="115" t="s">
        <v>429</v>
      </c>
    </row>
    <row r="1711" spans="2:2">
      <c r="B1711" s="115" t="s">
        <v>473</v>
      </c>
    </row>
    <row r="1712" spans="2:2">
      <c r="B1712" s="115" t="s">
        <v>513</v>
      </c>
    </row>
    <row r="1713" spans="2:2">
      <c r="B1713" s="115" t="s">
        <v>560</v>
      </c>
    </row>
    <row r="1714" spans="2:2">
      <c r="B1714" s="115" t="s">
        <v>564</v>
      </c>
    </row>
    <row r="1715" spans="2:2">
      <c r="B1715" s="115" t="s">
        <v>568</v>
      </c>
    </row>
    <row r="1716" spans="2:2">
      <c r="B1716" s="115" t="s">
        <v>572</v>
      </c>
    </row>
    <row r="1717" spans="2:2">
      <c r="B1717" s="115" t="s">
        <v>578</v>
      </c>
    </row>
    <row r="1718" spans="2:2">
      <c r="B1718" s="115" t="s">
        <v>580</v>
      </c>
    </row>
    <row r="1719" spans="2:2">
      <c r="B1719" s="115" t="s">
        <v>590</v>
      </c>
    </row>
    <row r="1720" spans="2:2">
      <c r="B1720" s="115" t="s">
        <v>652</v>
      </c>
    </row>
    <row r="1721" spans="2:2">
      <c r="B1721" s="115" t="s">
        <v>658</v>
      </c>
    </row>
    <row r="1722" spans="2:2">
      <c r="B1722" s="115" t="s">
        <v>664</v>
      </c>
    </row>
    <row r="1723" spans="2:2">
      <c r="B1723" s="115" t="s">
        <v>674</v>
      </c>
    </row>
    <row r="1724" spans="2:2">
      <c r="B1724" s="115" t="s">
        <v>694</v>
      </c>
    </row>
    <row r="1725" spans="2:2">
      <c r="B1725" s="115" t="s">
        <v>698</v>
      </c>
    </row>
    <row r="1726" spans="2:2">
      <c r="B1726" s="115" t="s">
        <v>722</v>
      </c>
    </row>
    <row r="1727" spans="2:2">
      <c r="B1727" s="115" t="s">
        <v>731</v>
      </c>
    </row>
    <row r="1728" spans="2:2">
      <c r="B1728" s="115" t="s">
        <v>736</v>
      </c>
    </row>
    <row r="1729" spans="2:2">
      <c r="B1729" s="115" t="s">
        <v>739</v>
      </c>
    </row>
    <row r="1730" spans="2:2">
      <c r="B1730" s="115" t="s">
        <v>742</v>
      </c>
    </row>
    <row r="1731" spans="2:2">
      <c r="B1731" s="115" t="s">
        <v>756</v>
      </c>
    </row>
    <row r="1732" spans="2:2">
      <c r="B1732" s="115" t="s">
        <v>761</v>
      </c>
    </row>
    <row r="1733" spans="2:2">
      <c r="B1733" s="115" t="s">
        <v>768</v>
      </c>
    </row>
    <row r="1734" spans="2:2">
      <c r="B1734" s="115" t="s">
        <v>788</v>
      </c>
    </row>
    <row r="1735" spans="2:2">
      <c r="B1735" s="115" t="s">
        <v>805</v>
      </c>
    </row>
    <row r="1736" spans="2:2">
      <c r="B1736" s="115" t="s">
        <v>816</v>
      </c>
    </row>
    <row r="1737" spans="2:2">
      <c r="B1737" s="115" t="s">
        <v>821</v>
      </c>
    </row>
    <row r="1738" spans="2:2">
      <c r="B1738" s="115" t="s">
        <v>836</v>
      </c>
    </row>
    <row r="1739" spans="2:2">
      <c r="B1739" s="115" t="s">
        <v>843</v>
      </c>
    </row>
    <row r="1740" spans="2:2">
      <c r="B1740" s="115" t="s">
        <v>884</v>
      </c>
    </row>
    <row r="1741" spans="2:2">
      <c r="B1741" s="115" t="s">
        <v>893</v>
      </c>
    </row>
    <row r="1742" spans="2:2">
      <c r="B1742" s="115" t="s">
        <v>895</v>
      </c>
    </row>
    <row r="1743" spans="2:2">
      <c r="B1743" s="115" t="s">
        <v>897</v>
      </c>
    </row>
    <row r="1744" spans="2:2">
      <c r="B1744" s="115" t="s">
        <v>928</v>
      </c>
    </row>
    <row r="1745" spans="2:2">
      <c r="B1745" s="115" t="s">
        <v>930</v>
      </c>
    </row>
    <row r="1746" spans="2:2">
      <c r="B1746" s="115" t="s">
        <v>932</v>
      </c>
    </row>
    <row r="1747" spans="2:2">
      <c r="B1747" s="115" t="s">
        <v>934</v>
      </c>
    </row>
    <row r="1748" spans="2:2">
      <c r="B1748" s="115" t="s">
        <v>936</v>
      </c>
    </row>
    <row r="1749" spans="2:2">
      <c r="B1749" s="115" t="s">
        <v>938</v>
      </c>
    </row>
    <row r="1750" spans="2:2">
      <c r="B1750" s="115" t="s">
        <v>940</v>
      </c>
    </row>
    <row r="1751" spans="2:2">
      <c r="B1751" s="115" t="s">
        <v>942</v>
      </c>
    </row>
    <row r="1752" spans="2:2">
      <c r="B1752" s="115" t="s">
        <v>944</v>
      </c>
    </row>
    <row r="1753" spans="2:2">
      <c r="B1753" s="115" t="s">
        <v>946</v>
      </c>
    </row>
    <row r="1754" spans="2:2">
      <c r="B1754" s="115" t="s">
        <v>948</v>
      </c>
    </row>
    <row r="1755" spans="2:2">
      <c r="B1755" s="115" t="s">
        <v>950</v>
      </c>
    </row>
    <row r="1756" spans="2:2">
      <c r="B1756" s="115" t="s">
        <v>992</v>
      </c>
    </row>
    <row r="1757" spans="2:2">
      <c r="B1757" s="115" t="s">
        <v>1003</v>
      </c>
    </row>
    <row r="1758" spans="2:2">
      <c r="B1758" s="115" t="s">
        <v>1009</v>
      </c>
    </row>
    <row r="1759" spans="2:2">
      <c r="B1759" s="115" t="s">
        <v>1025</v>
      </c>
    </row>
    <row r="1760" spans="2:2">
      <c r="B1760" s="115" t="s">
        <v>1026</v>
      </c>
    </row>
    <row r="1761" spans="2:2">
      <c r="B1761" s="115" t="s">
        <v>1072</v>
      </c>
    </row>
    <row r="1762" spans="2:2">
      <c r="B1762" s="115" t="s">
        <v>1084</v>
      </c>
    </row>
    <row r="1763" spans="2:2">
      <c r="B1763" s="115" t="s">
        <v>1089</v>
      </c>
    </row>
    <row r="1764" spans="2:2">
      <c r="B1764" s="115" t="s">
        <v>1093</v>
      </c>
    </row>
    <row r="1765" spans="2:2">
      <c r="B1765" s="115" t="s">
        <v>1111</v>
      </c>
    </row>
    <row r="1766" spans="2:2">
      <c r="B1766" s="115" t="s">
        <v>1115</v>
      </c>
    </row>
    <row r="1767" spans="2:2">
      <c r="B1767" s="115" t="s">
        <v>1124</v>
      </c>
    </row>
    <row r="1768" spans="2:2">
      <c r="B1768" s="115" t="s">
        <v>1140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Area Wise Spread - DB 2</vt:lpstr>
      <vt:lpstr>Arial, Hybrid, Buried</vt:lpstr>
      <vt:lpstr>HP - Customer Network</vt:lpstr>
      <vt:lpstr>Budgets</vt:lpstr>
      <vt:lpstr>Timeline Box</vt:lpstr>
      <vt:lpstr>Table of Contents</vt:lpstr>
      <vt:lpstr>Data Bank</vt:lpstr>
      <vt:lpstr>Sheet1</vt:lpstr>
      <vt:lpstr>KPI </vt:lpstr>
      <vt:lpstr>Dashboard - Surface</vt:lpstr>
      <vt:lpstr>City Names</vt:lpstr>
      <vt:lpstr>Dashboard - Feasibility</vt:lpstr>
      <vt:lpstr>Dashboard - Financials</vt:lpstr>
      <vt:lpstr>Standardized Comments</vt:lpstr>
      <vt:lpstr>Swap Details</vt:lpstr>
      <vt:lpstr>Actuals</vt:lpstr>
      <vt:lpstr>TBD</vt:lpstr>
      <vt:lpstr>Live or Not Live</vt:lpstr>
      <vt:lpstr>Areas</vt:lpstr>
      <vt:lpstr>Feasibilities</vt:lpstr>
      <vt:lpstr>ODN Remarks Grouped</vt:lpstr>
      <vt:lpstr>Actuals (W)</vt:lpstr>
      <vt:lpstr>Allocated Budget Check</vt:lpstr>
      <vt:lpstr>Gantt Chart</vt:lpstr>
      <vt:lpstr>Timeline Tracking</vt:lpstr>
      <vt:lpstr>Heatmap</vt:lpstr>
      <vt:lpstr>71 CEMs</vt:lpstr>
      <vt:lpstr>Faraz</vt:lpstr>
      <vt:lpstr>Sheet13</vt:lpstr>
      <vt:lpstr>Sheet15</vt:lpstr>
      <vt:lpstr>Financials Data Bank- 18th Mar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Bilal Aslam</dc:creator>
  <cp:lastModifiedBy>Bilal Aslam</cp:lastModifiedBy>
  <dcterms:created xsi:type="dcterms:W3CDTF">2026-03-13T10:58:45Z</dcterms:created>
  <dcterms:modified xsi:type="dcterms:W3CDTF">2026-04-17T05:27:01Z</dcterms:modified>
</cp:coreProperties>
</file>